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w to Use" sheetId="1" r:id="rId4"/>
    <sheet state="hidden" name="{Archive} Main Dashboard" sheetId="2" r:id="rId5"/>
    <sheet state="visible" name="Main Dashboard" sheetId="3" r:id="rId6"/>
    <sheet state="visible" name="Adventure Kit Dashboard" sheetId="4" r:id="rId7"/>
    <sheet state="visible" name="Internal Flight Booking Form Re" sheetId="5" r:id="rId8"/>
    <sheet state="visible" name="{INDEX} Internal Flight Informa" sheetId="6" r:id="rId9"/>
    <sheet state="visible" name="{INDEX} BCC Users" sheetId="7" r:id="rId10"/>
    <sheet state="visible" name="{INDEX} Payment Terms" sheetId="8" r:id="rId11"/>
    <sheet state="visible" name="{INDEX} Tour Packages" sheetId="9" r:id="rId12"/>
    <sheet state="visible" name="{INDEX} Tour Pricing History" sheetId="10" r:id="rId13"/>
    <sheet state="hidden" name="Travel Booking Management Sheet" sheetId="11" r:id="rId14"/>
    <sheet state="visible" name="Inquiry Management" sheetId="12" r:id="rId15"/>
    <sheet state="visible" name="{INDEX} Sources" sheetId="13" r:id="rId16"/>
    <sheet state="visible" name="{INDEX} Booking ID" sheetId="14" r:id="rId17"/>
    <sheet state="visible" name="{INDEX} Standard Replies" sheetId="15" r:id="rId18"/>
  </sheets>
  <definedNames>
    <definedName hidden="1" localSheetId="2" name="_xlnm._FilterDatabase">'Main Dashboard'!$A$3:$BW$1001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=IF(COUNTA(C3:N3)&lt;6, "", V3 &amp; "-" &amp; W3 &amp; "-" &amp; X3 &amp; "-" &amp; Y3 &amp; Z3)
</t>
      </text>
    </comment>
    <comment authorId="0" ref="B3">
      <text>
        <t xml:space="preserve">=IF(C3="Single Booking","SB",IF(C3="Duo Booking","DB",IF(C3="Group Booking","GB","")))</t>
      </text>
    </comment>
    <comment authorId="0" ref="C3">
      <text>
        <t xml:space="preserve">=IF(D3="","",SWITCH(D3,
 "Siargao Island Adventure","SIA",
 "Philippine Sunrise","PHS",
 "Philippines Sunset","PSS",
 "Maldives Bucketlist","MLB",
 "Sri Lanka Wander Tour","SLW",
 "Argentina’s Wonders","ARW",
 "Brazil’s Treasures","BZT",
 "Vietnam Expedition","VNE",
 "India Discovery Tour","IDD",
 "Tanzania Exploration","TXP",
 "XXX")
)</t>
      </text>
    </comment>
    <comment authorId="0" ref="D3">
      <text>
        <t xml:space="preserve">=IF(E3="","",TEXT(E3,"yyyymmdd")
)</t>
      </text>
    </comment>
    <comment authorId="0" ref="E3">
      <text>
        <t xml:space="preserve">=UPPER(LEFT(O3,1) &amp; LEFT(P3,1))</t>
      </text>
    </comment>
    <comment authorId="0" ref="F3">
      <text>
        <t xml:space="preserve">=IF(D3="", "", TEXT(
  COUNTIF($D$3:D3, D3),
"000"))
</t>
      </text>
    </comment>
    <comment authorId="0" ref="J3">
      <text>
        <t xml:space="preserve">=CONCATENATE(TRIM(L4)," ",TRIM(M4))</t>
      </text>
    </comment>
    <comment authorId="0" ref="V3">
      <text>
        <t xml:space="preserve">=IF(OR(B4="Duo Booking", B4="Group Booking"),
IF(O4=FALSE,"",
    LET(
      bookingType, B4,
      tour, C4,
      mainFirst, L4,
      mainLast, M4,
      mainEmail, K4,
      initials, UPPER(LEFT(mainFirst,1) &amp; LEFT(mainLast,1)),
      idPrefix, IF(bookingType="Duo Booking", "DB", "GB"),
      firstMatchRow, MIN(FILTER(ROW($B$4:$B), 
        $B$4:$B=bookingType, 
        $C$4:$C=tour, 
        $L$4:$L=mainFirst, 
        $M$4:$M=mainLast, 
        $K$4:$K=mainEmail
      )),
      hashTag, TEXT(
        ABS(SUMPRODUCT(
          IFERROR(UNICODE(MID(mainEmail, ROW(INDIRECT("1:" &amp; LEN(mainEmail))), 1)), 0)
        )) + firstMatchRow,
        "0000"
      ),
      baseID, idPrefix &amp; "-" &amp; initials &amp; "-" &amp; hashTag,
      memberNumber, TEXT(
        COUNTIFS(
          $B$4:B4, bookingType,
          $C$4:C4, tour,
          $L$4:L4, mainFirst,
          $M$4:M4, mainLast,
          $K$4:K4, mainEmail
        ),
        "000"
      ),
      baseID &amp; "-" &amp; memberNumber
    )
  ),
  ""
)
</t>
      </text>
    </comment>
    <comment authorId="0" ref="AP3">
      <text>
        <t xml:space="preserve">If Payment Condition is "Less than 30 days then Full Payment at booking is required.</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G1">
      <text>
        <t xml:space="preserve">Formula:
=IF($P2="", "",
  "IMT-" &amp; TEXT($A2,"yyyy-mm-dd") &amp; "-" &amp;
  IFERROR(
    INDEX('{INDEX} Tour Packages'!A:Z,
      MATCH($P2, '{INDEX} Tour Packages'!$A:$A, 0),
      MATCH("Destination Code", '{INDEX} Tour Packages'!$4:$4, 0)
    ),
    "UNKNOWN"
  ) &amp; "-" &amp;
  TEXT(COUNTIFS(P$2:P2,P2),"0000")
)
Output:
IMT-YYYY-MM-DD-PACKAGECODE-0001</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8">
      <text>
        <t xml:space="preserve">link inactive
	-Bella Milan</t>
      </text>
    </comment>
    <comment authorId="0" ref="K10">
      <text>
        <t xml:space="preserve">link not active
	-Bella Milan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J2">
      <text>
        <t xml:space="preserve">automatically set TRUE if internal flights are included and deposit is paid</t>
      </text>
    </comment>
    <comment authorId="0" ref="AL2">
      <text>
        <t xml:space="preserve">(Not Booked / Booked / Ticket Sent)</t>
      </text>
    </comment>
  </commentList>
</comments>
</file>

<file path=xl/sharedStrings.xml><?xml version="1.0" encoding="utf-8"?>
<sst xmlns="http://schemas.openxmlformats.org/spreadsheetml/2006/main" count="2844" uniqueCount="551">
  <si>
    <t>How to use Main Dashboard</t>
  </si>
  <si>
    <t>Color Coding Scheme</t>
  </si>
  <si>
    <t>Do's and Dont's</t>
  </si>
  <si>
    <t>1. Input Traveler Information</t>
  </si>
  <si>
    <t>White Cells</t>
  </si>
  <si>
    <t>Manual Input</t>
  </si>
  <si>
    <t>Yellow Cells</t>
  </si>
  <si>
    <t>Important Info (Formulas)</t>
  </si>
  <si>
    <t>Gray Cells</t>
  </si>
  <si>
    <t>Formulas</t>
  </si>
  <si>
    <t>2. If Booking Type is "Duo" or "Group", choose which traveler is the main booker. 
- Tick the "Is Main Booker?"
- Copy the generated group ID 
- Paste as values on "Group ID" column (Ctrl + Shift + V for Windows, Cmd + Shift + V for Mac)</t>
  </si>
  <si>
    <t>3. Tick "Include BCC (Reservation)" if you wish to BCC user emails from "{INDEX} BCC Users" tab.</t>
  </si>
  <si>
    <t>Add more user emails here on "{INDEX} BCC Users"</t>
  </si>
  <si>
    <t>4. Tick "General Email Draft", then review the email content</t>
  </si>
  <si>
    <t>5. After reviewing, tick "Send Email?". Then it will provide the Sent Email Link and Reservation Email Sent Date.</t>
  </si>
  <si>
    <t>6. Once the Traveller replied on the sent reservation email, you can start inputting the chosen "Payment Plan" and "Payment Method"</t>
  </si>
  <si>
    <t>Identifier</t>
  </si>
  <si>
    <t>Traveler Information</t>
  </si>
  <si>
    <t>Tour Details</t>
  </si>
  <si>
    <t>If Duo or Group Booking</t>
  </si>
  <si>
    <t>Reservation Email</t>
  </si>
  <si>
    <t>Payment Setting</t>
  </si>
  <si>
    <t>Full Payment</t>
  </si>
  <si>
    <t>Payment Term 1</t>
  </si>
  <si>
    <t>Payment Term 2</t>
  </si>
  <si>
    <t>Payment Term 3</t>
  </si>
  <si>
    <t>Payment Term 4</t>
  </si>
  <si>
    <t>Cancellation</t>
  </si>
  <si>
    <t>Delete</t>
  </si>
  <si>
    <t>Booking ID</t>
  </si>
  <si>
    <t>Booking Code</t>
  </si>
  <si>
    <t xml:space="preserve"> Tour Code</t>
  </si>
  <si>
    <t>Formatted Date</t>
  </si>
  <si>
    <t>Traveller Initials</t>
  </si>
  <si>
    <t xml:space="preserve"> Tour Package Name Unique Counter</t>
  </si>
  <si>
    <t>Email Address</t>
  </si>
  <si>
    <t>First Name</t>
  </si>
  <si>
    <t>Last Name</t>
  </si>
  <si>
    <t>Full Name</t>
  </si>
  <si>
    <t>Reservation Date</t>
  </si>
  <si>
    <t>Booking Type</t>
  </si>
  <si>
    <t>Tour Package Name</t>
  </si>
  <si>
    <t>Tour Date</t>
  </si>
  <si>
    <t>Return Date</t>
  </si>
  <si>
    <t>Tour Duration</t>
  </si>
  <si>
    <t>Payment Condition</t>
  </si>
  <si>
    <t>Eligible 2nd-of-Months</t>
  </si>
  <si>
    <t>Days Between Booking and Tour Date</t>
  </si>
  <si>
    <t>Available Payment Terms</t>
  </si>
  <si>
    <t>Is Main Booker?</t>
  </si>
  <si>
    <t>Group ID Generator</t>
  </si>
  <si>
    <t>Group ID</t>
  </si>
  <si>
    <t>Include BCC (Reservation)</t>
  </si>
  <si>
    <t>Use Discounted Tour Cost?</t>
  </si>
  <si>
    <t>Generate Email Draft</t>
  </si>
  <si>
    <t>Email Draft Link</t>
  </si>
  <si>
    <t>Subject Line (Reservation)</t>
  </si>
  <si>
    <t>Send Email?</t>
  </si>
  <si>
    <t>Sent Email Link</t>
  </si>
  <si>
    <t>Reservation Email Sent Date</t>
  </si>
  <si>
    <t>Original Tour Cost</t>
  </si>
  <si>
    <t>Discounted Tour Cost</t>
  </si>
  <si>
    <t>Reservation Fee</t>
  </si>
  <si>
    <t>Remaining Balance</t>
  </si>
  <si>
    <t>Payment Plan</t>
  </si>
  <si>
    <t>Payment Method</t>
  </si>
  <si>
    <t>Enable Payment Reminder</t>
  </si>
  <si>
    <t>Sent Initial Reminder Link</t>
  </si>
  <si>
    <t>Full Payment Due Date</t>
  </si>
  <si>
    <t>Full Payment Amount</t>
  </si>
  <si>
    <t>Full Payment Date Paid</t>
  </si>
  <si>
    <t>P1 Scheduled Reminder Date</t>
  </si>
  <si>
    <t>P1 Calendar Event ID</t>
  </si>
  <si>
    <t>P1 Calendar Event Link</t>
  </si>
  <si>
    <t>P1 Due Date</t>
  </si>
  <si>
    <t>P1 Amount</t>
  </si>
  <si>
    <t>P1 Date Paid</t>
  </si>
  <si>
    <t>P2 Scheduled Reminder Date</t>
  </si>
  <si>
    <t>P2 Calendar Event ID</t>
  </si>
  <si>
    <t>P2 Calendar Event Link</t>
  </si>
  <si>
    <t>P2 Due Date</t>
  </si>
  <si>
    <t>P2 Amount</t>
  </si>
  <si>
    <t>P2 Date Paid</t>
  </si>
  <si>
    <t>P3 Scheduled Reminder Date</t>
  </si>
  <si>
    <t>P3 Calendar Event ID</t>
  </si>
  <si>
    <t>P3 Calendar Event Link</t>
  </si>
  <si>
    <t>P3 Due Date</t>
  </si>
  <si>
    <t>P3 Amount</t>
  </si>
  <si>
    <t>P3 Date Paid</t>
  </si>
  <si>
    <t>P4 Scheduled Reminder Date</t>
  </si>
  <si>
    <t>P4 Calendar Event ID</t>
  </si>
  <si>
    <t>P4 Calendar Event Link</t>
  </si>
  <si>
    <t>P4 Due Date</t>
  </si>
  <si>
    <t>P4 Amount</t>
  </si>
  <si>
    <t>P4 Date Paid</t>
  </si>
  <si>
    <t>Reason for Cancellation</t>
  </si>
  <si>
    <t>Include BCC (Cancellation)</t>
  </si>
  <si>
    <t>Generate Cancellation Email Draft</t>
  </si>
  <si>
    <t>Cancellation Email Draft Link</t>
  </si>
  <si>
    <t>Subject Line (Cancellation)</t>
  </si>
  <si>
    <t>Send Cancellation Email?</t>
  </si>
  <si>
    <t>Sent Cancellation Email Link</t>
  </si>
  <si>
    <t>Cancellation Email Sent Date</t>
  </si>
  <si>
    <t>Select Row/s</t>
  </si>
  <si>
    <t>judekean33@gmail.com</t>
  </si>
  <si>
    <t>Miss J</t>
  </si>
  <si>
    <t>Kean</t>
  </si>
  <si>
    <t>Single Booking</t>
  </si>
  <si>
    <t>Philippines Sunset</t>
  </si>
  <si>
    <t>militaruflorinilie@gmail.com</t>
  </si>
  <si>
    <t>Florin Ilie</t>
  </si>
  <si>
    <t>Militaru</t>
  </si>
  <si>
    <t>Philippine Sunrise</t>
  </si>
  <si>
    <t>P3</t>
  </si>
  <si>
    <t>Revolut</t>
  </si>
  <si>
    <t>hnndelic@gmail.com</t>
  </si>
  <si>
    <t>Hanan</t>
  </si>
  <si>
    <t>Delic</t>
  </si>
  <si>
    <t>Duo Booking</t>
  </si>
  <si>
    <t>DB-HD-1794-001</t>
  </si>
  <si>
    <t>aabusara@gmail.com</t>
  </si>
  <si>
    <t>Ahmed Ziyad</t>
  </si>
  <si>
    <t>Abu Sara</t>
  </si>
  <si>
    <t>tara.h__@hotmail.co.uk</t>
  </si>
  <si>
    <t>Tara</t>
  </si>
  <si>
    <t>Hanington</t>
  </si>
  <si>
    <t xml:space="preserve">
rf72888@gmail.com</t>
  </si>
  <si>
    <t>Robert</t>
  </si>
  <si>
    <t>Fisher</t>
  </si>
  <si>
    <t>niamhrourke@msn.com</t>
  </si>
  <si>
    <t>Niamh</t>
  </si>
  <si>
    <t>Rourke</t>
  </si>
  <si>
    <t>mollymcculloch05@icloud.com</t>
  </si>
  <si>
    <t>Molly</t>
  </si>
  <si>
    <t>McCulloch</t>
  </si>
  <si>
    <t>emilystevens12363@gmail.com</t>
  </si>
  <si>
    <t>Emily</t>
  </si>
  <si>
    <t>Stevens</t>
  </si>
  <si>
    <t>shaninamaree123@gmail.com</t>
  </si>
  <si>
    <t>Shanina</t>
  </si>
  <si>
    <t>Montana</t>
  </si>
  <si>
    <t>meganbeeney@gmail.com</t>
  </si>
  <si>
    <t>Megan</t>
  </si>
  <si>
    <t>Beeney</t>
  </si>
  <si>
    <t>meganjaneeevans@gmail.com</t>
  </si>
  <si>
    <t>Evans</t>
  </si>
  <si>
    <t>sarapusca00@yahoo.com</t>
  </si>
  <si>
    <t>Maria Sara</t>
  </si>
  <si>
    <t>Pusca</t>
  </si>
  <si>
    <t>abifenn@gmail.com</t>
  </si>
  <si>
    <t>Abigail</t>
  </si>
  <si>
    <t>Fenn</t>
  </si>
  <si>
    <t>Sri Lanka Wander Tour</t>
  </si>
  <si>
    <t>marius.porcolean@gmail.com</t>
  </si>
  <si>
    <t>Marius</t>
  </si>
  <si>
    <t>Porcolean</t>
  </si>
  <si>
    <t>llolachltt@gmail.com</t>
  </si>
  <si>
    <t>Lola</t>
  </si>
  <si>
    <t>Chaulet</t>
  </si>
  <si>
    <t>una.laurencic@gmail.com</t>
  </si>
  <si>
    <t>Una</t>
  </si>
  <si>
    <t>Laurencic</t>
  </si>
  <si>
    <t>India Discovery Tour</t>
  </si>
  <si>
    <t>Hi Una Laurencic, Complete your Booking for India Discovery Tour</t>
  </si>
  <si>
    <t>P1</t>
  </si>
  <si>
    <t>Stripe</t>
  </si>
  <si>
    <t>matthewdodd27893@outlook.com</t>
  </si>
  <si>
    <t>Matthew</t>
  </si>
  <si>
    <t>Dodd</t>
  </si>
  <si>
    <t>Confirm your Spot on Philippines Sunset with a Flexible Payment Plan</t>
  </si>
  <si>
    <t>henry.nguyen.ut@gmail.com</t>
  </si>
  <si>
    <t>Henry</t>
  </si>
  <si>
    <t>Nguyen</t>
  </si>
  <si>
    <t>lily.flemington@gmail.com</t>
  </si>
  <si>
    <t>Lily</t>
  </si>
  <si>
    <t>Flemington</t>
  </si>
  <si>
    <t>sandu.annamaria@yahoo.com</t>
  </si>
  <si>
    <t>Ana-Maria</t>
  </si>
  <si>
    <t>Sandu</t>
  </si>
  <si>
    <t>Confirm your Spot on Philippine Sunrise with a Flexible Payment Plan</t>
  </si>
  <si>
    <t>biddlejess@icloud.com</t>
  </si>
  <si>
    <t>Jess</t>
  </si>
  <si>
    <t>Biddle</t>
  </si>
  <si>
    <t>danaesandu@icloud.com</t>
  </si>
  <si>
    <t>Elena Daniela</t>
  </si>
  <si>
    <t>patriciavaduva5@gmail.com</t>
  </si>
  <si>
    <t>Patricia</t>
  </si>
  <si>
    <t>Văduva</t>
  </si>
  <si>
    <t>august.teleg@gmail.com</t>
  </si>
  <si>
    <t>August</t>
  </si>
  <si>
    <t>Teleg</t>
  </si>
  <si>
    <t>Siargao Island Adventure</t>
  </si>
  <si>
    <t>Confirm your Spot on Siargao Island Adventure with a Flexible Payment Plan</t>
  </si>
  <si>
    <t>P4</t>
  </si>
  <si>
    <t>c8e777nm55qv14rt8l5credcjg</t>
  </si>
  <si>
    <t>er107gvsm67ht0ncot7f1l2tos</t>
  </si>
  <si>
    <t>cq0fs7lt0ajsms10e3f71i9nc4</t>
  </si>
  <si>
    <t>61220ulo6979rao45pi2qd0eig</t>
  </si>
  <si>
    <t>Adventure Kit Data</t>
  </si>
  <si>
    <t>Internal Flight Information</t>
  </si>
  <si>
    <t>Adventure Kit Email</t>
  </si>
  <si>
    <t>Destinations</t>
  </si>
  <si>
    <t>Trip Description</t>
  </si>
  <si>
    <t>Trip Highlights</t>
  </si>
  <si>
    <t>Booking Reference</t>
  </si>
  <si>
    <t>Tour Dates</t>
  </si>
  <si>
    <t>Gender</t>
  </si>
  <si>
    <t>Date of Birth</t>
  </si>
  <si>
    <t>Nationality</t>
  </si>
  <si>
    <t>Contact Number</t>
  </si>
  <si>
    <t>Valid Government ID (for domestic flights)</t>
  </si>
  <si>
    <t>ID Number</t>
  </si>
  <si>
    <t>Flight Route 1</t>
  </si>
  <si>
    <t>Airline 1</t>
  </si>
  <si>
    <t>Flight No. 1</t>
  </si>
  <si>
    <t>Departure Date/Time 1</t>
  </si>
  <si>
    <t>Flight Route 2</t>
  </si>
  <si>
    <t>Airline 2</t>
  </si>
  <si>
    <t>Flight No. 2</t>
  </si>
  <si>
    <t>Departure Date/Time 2</t>
  </si>
  <si>
    <t>Flight Route 3</t>
  </si>
  <si>
    <t>Airline 3</t>
  </si>
  <si>
    <t>Flight No. 3</t>
  </si>
  <si>
    <t>Departure Date/Time 3</t>
  </si>
  <si>
    <t>Include BCC (Adventure Kit)</t>
  </si>
  <si>
    <t>Generate Email with Adventure Kit Draft</t>
  </si>
  <si>
    <t>Adventure Kit Sent Date</t>
  </si>
  <si>
    <t>Cebu to Siargao</t>
  </si>
  <si>
    <t>Cebu Pacific</t>
  </si>
  <si>
    <t>AA123</t>
  </si>
  <si>
    <t>IMT-2025-07-08-UNKNOWN-0001</t>
  </si>
  <si>
    <t/>
  </si>
  <si>
    <t>Timestamp</t>
  </si>
  <si>
    <t>Full Name (as shown on valid ID or passport)</t>
  </si>
  <si>
    <t>Expiry Date</t>
  </si>
  <si>
    <t>Upload copy of ID (for verification)</t>
  </si>
  <si>
    <t>Preferred Departure Date &amp; Time</t>
  </si>
  <si>
    <t>Preferred Return Date &amp; Time (if roundtrip)</t>
  </si>
  <si>
    <t>Preferred Airline (optional)</t>
  </si>
  <si>
    <t>Baggage Requirements</t>
  </si>
  <si>
    <t>Tour Dates for Siargao Island Adventure</t>
  </si>
  <si>
    <t>Tour Dates for Philippines Sunrise Getaway</t>
  </si>
  <si>
    <t>Tour Dates for Philippines Sunset</t>
  </si>
  <si>
    <t>Tour Dates for Maldives Bucketlist</t>
  </si>
  <si>
    <t>Tour Dates for Sri Lanka Wander Tour</t>
  </si>
  <si>
    <t>Tour Dates for Argentina’s Wonders</t>
  </si>
  <si>
    <t>Tour Dates for Brazil’s Treasures</t>
  </si>
  <si>
    <t>Tour Dates for Vietnam Expedition</t>
  </si>
  <si>
    <t>Tour Dates for India Discovery Tour</t>
  </si>
  <si>
    <t>Tour Dates for Tanzania Exploration</t>
  </si>
  <si>
    <t>Who is paying for the flight?</t>
  </si>
  <si>
    <t>Payment method</t>
  </si>
  <si>
    <t>Legal name (for receipt purposes)</t>
  </si>
  <si>
    <t>Name of emergency contact</t>
  </si>
  <si>
    <t>Relationship</t>
  </si>
  <si>
    <t>Phone number</t>
  </si>
  <si>
    <t>juancarlosjosegan@gmail.com</t>
  </si>
  <si>
    <t>Juan Carlos J. Gan</t>
  </si>
  <si>
    <t>Male</t>
  </si>
  <si>
    <t>Filipino</t>
  </si>
  <si>
    <t>09686503588</t>
  </si>
  <si>
    <t>Passport</t>
  </si>
  <si>
    <t>https://drive.google.com/open?id=1WUdUbhCaDs2aetlRFq1z4qIduDGy2SDf</t>
  </si>
  <si>
    <t>PAL</t>
  </si>
  <si>
    <t>Check-in baggage (50lbs below)</t>
  </si>
  <si>
    <t>August 4, 2025</t>
  </si>
  <si>
    <t>ImHereTravels</t>
  </si>
  <si>
    <t>Bank 1</t>
  </si>
  <si>
    <t>Juan Carlos Gan</t>
  </si>
  <si>
    <t>Juan Gabriel Gan</t>
  </si>
  <si>
    <t>Sibling</t>
  </si>
  <si>
    <t>0987654321</t>
  </si>
  <si>
    <t>https://drive.google.com/open?id=1Z0XWWnIYX2r3uYoGPhE1tXLUxxHrgEsk</t>
  </si>
  <si>
    <t>Carry-on only</t>
  </si>
  <si>
    <t>August 19, 2025</t>
  </si>
  <si>
    <t>{INDEX} Internal Flight Information</t>
  </si>
  <si>
    <t>Last updated</t>
  </si>
  <si>
    <t>Reference</t>
  </si>
  <si>
    <t>Flight Route</t>
  </si>
  <si>
    <t>Airline</t>
  </si>
  <si>
    <t>Manila to Cebu</t>
  </si>
  <si>
    <t>Bohol to Siargao</t>
  </si>
  <si>
    <t>Philippine Airlines</t>
  </si>
  <si>
    <t>Siargao to Manila</t>
  </si>
  <si>
    <t>{INDEX} BCC Users</t>
  </si>
  <si>
    <t>Add user emails to BCC</t>
  </si>
  <si>
    <t>Name</t>
  </si>
  <si>
    <t>amer@imheretravels.com</t>
  </si>
  <si>
    <t>Amer Asum</t>
  </si>
  <si>
    <t>amy@imheretravels.com</t>
  </si>
  <si>
    <t>Amy Gwillim</t>
  </si>
  <si>
    <t>shawn@imheretravels.com</t>
  </si>
  <si>
    <t>Shawn Keeley</t>
  </si>
  <si>
    <t>jera@imheretravels.com</t>
  </si>
  <si>
    <t>Jera Villamero</t>
  </si>
  <si>
    <t>{INDEX} Payment Terms</t>
  </si>
  <si>
    <t>Invalid Booking</t>
  </si>
  <si>
    <t>Invalid</t>
  </si>
  <si>
    <t>Last Minute Booking</t>
  </si>
  <si>
    <t>Full payment required within 48hrs</t>
  </si>
  <si>
    <t>Standard Booking, P1</t>
  </si>
  <si>
    <t>Standard Booking, P2</t>
  </si>
  <si>
    <t>P2</t>
  </si>
  <si>
    <t>Standard Booking, P3</t>
  </si>
  <si>
    <t>Standard Booking, P4</t>
  </si>
  <si>
    <t>{INDEX} Tour Packages</t>
  </si>
  <si>
    <t>Do not put filter!</t>
  </si>
  <si>
    <t>URL</t>
  </si>
  <si>
    <t>Brochure link</t>
  </si>
  <si>
    <t>Tour Code</t>
  </si>
  <si>
    <t>Travel Dates</t>
  </si>
  <si>
    <t>Itinerary Summary</t>
  </si>
  <si>
    <t>Stripe Payment Link</t>
  </si>
  <si>
    <t>https://imheretravels.com/all-tours/siargao-island-adventure/</t>
  </si>
  <si>
    <t>Siargao Island</t>
  </si>
  <si>
    <t>SIA</t>
  </si>
  <si>
    <t>6 Days</t>
  </si>
  <si>
    <t>Stay Tuned</t>
  </si>
  <si>
    <t>Experience the Siargao Island Adventure! Begin with a welcome dinner and party, dive into wakeboarding and surfing, explore the pristine beauty of Corregidor and Naked Islands, and embark on a surf road trip to North Siargao. End with a rejuvenating yoga session amidst breathtaking scenery for an unforgettable island escape!</t>
  </si>
  <si>
    <r>
      <rPr>
        <rFont val="Arial"/>
        <b/>
        <color theme="1"/>
        <sz val="8.0"/>
      </rPr>
      <t xml:space="preserve">Learn to wakeboard
</t>
    </r>
    <r>
      <rPr>
        <rFont val="Arial"/>
        <b val="0"/>
        <color theme="1"/>
        <sz val="8.0"/>
      </rPr>
      <t xml:space="preserve">Feel the rush of being stoked
</t>
    </r>
    <r>
      <rPr>
        <rFont val="Arial"/>
        <b/>
        <color theme="1"/>
        <sz val="8.0"/>
      </rPr>
      <t xml:space="preserve">Island hopping day trip
</t>
    </r>
    <r>
      <rPr>
        <rFont val="Arial"/>
        <b val="0"/>
        <color theme="1"/>
        <sz val="8.0"/>
      </rPr>
      <t xml:space="preserve">Explore the pristine beauty of the Island
</t>
    </r>
    <r>
      <rPr>
        <rFont val="Arial"/>
        <b/>
        <color theme="1"/>
        <sz val="8.0"/>
      </rPr>
      <t xml:space="preserve">Surf in Paradise
</t>
    </r>
    <r>
      <rPr>
        <rFont val="Arial"/>
        <b val="0"/>
        <color theme="1"/>
        <sz val="8.0"/>
      </rPr>
      <t>Ride the waves in crystal clear waters</t>
    </r>
  </si>
  <si>
    <t>Day 1 | Arrival Bliss
Day 2 | Wakeboarding!
Day 3 | Island Hopping &amp; Surf
Day 4 | Roadtrip up North
Day 5 | Zen Mode
Day 6 | Checkout Day</t>
  </si>
  <si>
    <t>https://imheretravels.com/all-tours/philippine-sunrise/</t>
  </si>
  <si>
    <t>Cebu, Moalboal, Siargao</t>
  </si>
  <si>
    <t>PHS</t>
  </si>
  <si>
    <t>11 Days</t>
  </si>
  <si>
    <t>August 4, 2025
September 1, 2025
September 16, 2025
September 29, 2025</t>
  </si>
  <si>
    <t>Experience the Philippines Sunrise Tour! Begin in Cebu with historical tours and vibrant nightlife, explore Moalboal's thrilling canyoneering and mesmerizing sardine run, then unwind in Siargao with surfing, island hopping, and stunning sunsets. This adventure promises unforgettable moments from start to finish!</t>
  </si>
  <si>
    <r>
      <rPr>
        <rFont val="Arial"/>
        <b/>
        <color theme="1"/>
        <sz val="8.0"/>
      </rPr>
      <t xml:space="preserve">Sardine Run
</t>
    </r>
    <r>
      <rPr>
        <rFont val="Arial"/>
        <color theme="1"/>
        <sz val="8.0"/>
      </rPr>
      <t xml:space="preserve">See the spectacle marine life
</t>
    </r>
    <r>
      <rPr>
        <rFont val="Arial"/>
        <b/>
        <color theme="1"/>
        <sz val="8.0"/>
      </rPr>
      <t xml:space="preserve">Canyoneering in Moalboal
</t>
    </r>
    <r>
      <rPr>
        <rFont val="Arial"/>
        <color theme="1"/>
        <sz val="8.0"/>
      </rPr>
      <t xml:space="preserve">Enjoy waterfalls and fresh water rivers
</t>
    </r>
    <r>
      <rPr>
        <rFont val="Arial"/>
        <b/>
        <color theme="1"/>
        <sz val="8.0"/>
      </rPr>
      <t xml:space="preserve">Surf in Paradise
</t>
    </r>
    <r>
      <rPr>
        <rFont val="Arial"/>
        <color theme="1"/>
        <sz val="8.0"/>
      </rPr>
      <t xml:space="preserve">Catch some waves in crystal waters
</t>
    </r>
    <r>
      <rPr>
        <rFont val="Arial"/>
        <b/>
        <color theme="1"/>
        <sz val="8.0"/>
      </rPr>
      <t xml:space="preserve">Roadtrip up north of Siargao
</t>
    </r>
    <r>
      <rPr>
        <rFont val="Arial"/>
        <color theme="1"/>
        <sz val="8.0"/>
      </rPr>
      <t>See hidden gems and surf in paradise</t>
    </r>
  </si>
  <si>
    <t>Day 1 | Cebu Arrival
Day 2 | Cebu Historical Tour
Day 3 | Travel to Moalboal and Chill
Day 4 | Sardine Run and Snorkeling
Day 5 | Canyoneering
Day 6 | Flight to Siargao and Sunset Chill
Day 7 | Surf and Chill Afternoon
Day 8 | Island Hopping
Day 9 | North Trip
Day 10 | Free Day in Siargao
Day 11 | Checkout</t>
  </si>
  <si>
    <t>https://book.stripe.com/9B63cv2Bt2uB8dR8c7co032</t>
  </si>
  <si>
    <t>https://imheretravels.com/all-tours/philippine-sunset/</t>
  </si>
  <si>
    <t>Manila, El Nido, Palawan</t>
  </si>
  <si>
    <t>PSS</t>
  </si>
  <si>
    <t>May 4, 2025
May 22, 2025
June 17, 2025
July 20, 2025
August 19, 2025
September 14, 2025
October 13, 2025
November 9, 2025</t>
  </si>
  <si>
    <t>Experience the Philippines Sunset Tour! Start in Manila with vibrant nightlife and rich history, then head to Port Barton and El Nido for island hopping, snorkeling, and stunning sunsets. Unwind with kayaking, ziplining, and cultural experiences, ending with unforgettable moments in serene Isla Darocoton and adventurous El Nido.</t>
  </si>
  <si>
    <r>
      <rPr>
        <rFont val="Arial"/>
        <b/>
        <color theme="1"/>
        <sz val="8.0"/>
      </rPr>
      <t xml:space="preserve">El Nido Island Hopping
</t>
    </r>
    <r>
      <rPr>
        <rFont val="Arial"/>
        <b val="0"/>
        <color theme="1"/>
        <sz val="8.0"/>
      </rPr>
      <t xml:space="preserve">Beautiful islands, lagoons, &amp; beaches
</t>
    </r>
    <r>
      <rPr>
        <rFont val="Arial"/>
        <b/>
        <color theme="1"/>
        <sz val="8.0"/>
      </rPr>
      <t xml:space="preserve">Isla Experience
</t>
    </r>
    <r>
      <rPr>
        <rFont val="Arial"/>
        <b val="0"/>
        <color theme="1"/>
        <sz val="8.0"/>
      </rPr>
      <t xml:space="preserve">Enjoy the island under the stars
</t>
    </r>
    <r>
      <rPr>
        <rFont val="Arial"/>
        <b/>
        <color theme="1"/>
        <sz val="8.0"/>
      </rPr>
      <t xml:space="preserve">Kayaking &amp; Canoeing
</t>
    </r>
    <r>
      <rPr>
        <rFont val="Arial"/>
        <b val="0"/>
        <color theme="1"/>
        <sz val="8.0"/>
      </rPr>
      <t>Paddle through hidden lagoons</t>
    </r>
  </si>
  <si>
    <t>Day 1 | Welcome to Manila!
Day 2 | Dive into Manila’s History
Day 3 | Flight to Port Barton
Day 4 | Island Hopping and Snorkeling
Day 5 | Journey to El Nido
Day 6 | Kayaking and Island Exploration
Day 7 | Relaxation at Nacpan Beach
Day 8 | Off-Grid Experience at Isla Darocoton
Day 9 | Shipwreck Snorkel and Cultural Experience
Day 10 | Free Day in El Nido
Day 11 | Farewell</t>
  </si>
  <si>
    <t>https://book.stripe.com/cNi00jdg71qxdyb8c7co033</t>
  </si>
  <si>
    <t>Maldives Bucketlist</t>
  </si>
  <si>
    <t>https://imheretravels.com/all-tours/maldives-bucketlist/</t>
  </si>
  <si>
    <t>Maldives</t>
  </si>
  <si>
    <t>MLB</t>
  </si>
  <si>
    <t>8 Days and 7 Nights</t>
  </si>
  <si>
    <t>May 3, 2025
June 13, 2025
July 13, 2025</t>
  </si>
  <si>
    <t>Experience the Maldives Island Adventure! Explore bustling Male City, dive into coral reefs in Rasdhoo, and unwind on an uninhabited island paradise. From thrilling underwater adventures to sunset paddling and dolphin cruises, this trip is packed with unforgettable moments!</t>
  </si>
  <si>
    <r>
      <rPr>
        <rFont val="Arial"/>
        <b/>
        <color theme="1"/>
        <sz val="8.0"/>
      </rPr>
      <t>Snorkeling</t>
    </r>
    <r>
      <rPr>
        <rFont val="Arial"/>
        <color theme="1"/>
        <sz val="8.0"/>
      </rPr>
      <t xml:space="preserve">
Enjoy the magical underwater world
</t>
    </r>
    <r>
      <rPr>
        <rFont val="Arial"/>
        <b/>
        <color theme="1"/>
        <sz val="8.0"/>
      </rPr>
      <t>Floating Resorts</t>
    </r>
    <r>
      <rPr>
        <rFont val="Arial"/>
        <color theme="1"/>
        <sz val="8.0"/>
      </rPr>
      <t xml:space="preserve">
Stunning ocean views and floating resorts
</t>
    </r>
    <r>
      <rPr>
        <rFont val="Arial"/>
        <b/>
        <color theme="1"/>
        <sz val="8.0"/>
      </rPr>
      <t>Sunset Paddle</t>
    </r>
    <r>
      <rPr>
        <rFont val="Arial"/>
        <color theme="1"/>
        <sz val="8.0"/>
      </rPr>
      <t xml:space="preserve">
Paddle under a colorful sunset</t>
    </r>
  </si>
  <si>
    <t>Day 1 | Welcome to Paradise - Hulhumale
Day 2 | Island Life Begins - Maafushi Island
Day 3 | Snorkeling &amp; Sandbanks Adventure
Day 4 | Free Day or Optional Excursions
Day 5 | Luxury Escape - Eriyadu Island Resort
Day 6 | Adventure &amp; Relaxation in Eriyadu
Day 7 | Final Day in Paradise
Day 8 | Free Day or Whale Shark Hunt</t>
  </si>
  <si>
    <t>https://book.stripe.com/28o02bgW377n0Rq5l8</t>
  </si>
  <si>
    <t>https://imheretravels.com/all-tours/sri-lanka-wander-tour/</t>
  </si>
  <si>
    <t>Sri Lanka, Arugam Bay, Hikkaduwa, Ella</t>
  </si>
  <si>
    <t>SLW</t>
  </si>
  <si>
    <t>11 Nights and 12 Days</t>
  </si>
  <si>
    <t>June 23, 2025
July 3, 2025
July 21, 2025
August 13, 2025
September 3, 2025
October 3, 2025</t>
  </si>
  <si>
    <t>Embark on the adventure of a lifetime with our Sri Lanka Wander Tour! From the bustling streets of Colombo to the serene beaches of Arugam Bay, this tour is packed with unforgettable experiences. Dive into the rich history at the National Museum and Dambulla Rock Temple, savor the flavors of Matale's spice gardens, and immerse yourself in the cultural heart of Kandy.
Thrill-seekers will love hiking in Ella and surfing in Arugam Bay, while nature enthusiasts can marvel at the diverse wildlife during a jeep safari in Kumana National Park. Capture stunning landscapes on the scenic train ride from Nanu Oya to Ella and soak in the panoramic views from the iconic Sigiriya rock fortress.</t>
  </si>
  <si>
    <r>
      <rPr>
        <rFont val="Arial"/>
        <b/>
        <color theme="1"/>
        <sz val="8.0"/>
      </rPr>
      <t xml:space="preserve">Hiriwadunna Cycling Tour
</t>
    </r>
    <r>
      <rPr>
        <rFont val="Arial"/>
        <color theme="1"/>
        <sz val="8.0"/>
      </rPr>
      <t xml:space="preserve">Experience and see the local village
</t>
    </r>
    <r>
      <rPr>
        <rFont val="Arial"/>
        <b/>
        <color theme="1"/>
        <sz val="8.0"/>
      </rPr>
      <t xml:space="preserve">Scenic Train Journey
</t>
    </r>
    <r>
      <rPr>
        <rFont val="Arial"/>
        <color theme="1"/>
        <sz val="8.0"/>
      </rPr>
      <t xml:space="preserve">See Sri Lanka’s hill country side
</t>
    </r>
    <r>
      <rPr>
        <rFont val="Arial"/>
        <b/>
        <color theme="1"/>
        <sz val="8.0"/>
      </rPr>
      <t xml:space="preserve">Colombo City Tour
</t>
    </r>
    <r>
      <rPr>
        <rFont val="Arial"/>
        <color theme="1"/>
        <sz val="8.0"/>
      </rPr>
      <t>Immerse in the city's culture</t>
    </r>
  </si>
  <si>
    <t>Day 1 | Arrival in Negombo
Day 2 | Travel to Colombo and City Tour
Day 3 | Visit Dambulla Rock Temple
Day 4 | Sigiriya and Cycling Tour
Day 5 | Matale Spice Gardens and Kandy
Day 6 | Nuwara Eliya &amp; Train Ride to Ella
Day 7 | It’s Time to Explore Ella
Day 8 | Rest and Recharge
Day 9 | Surfing &amp; Jeep Safari Kumana National Park
Day 10 | Galle City Tour
Day 11 | Madu Ganga Experience
Day 12 | Checkout</t>
  </si>
  <si>
    <t>https://buy.stripe.com/00g02b9tB0IZbw47t6</t>
  </si>
  <si>
    <t>Argentina’s Wonders</t>
  </si>
  <si>
    <t>https://imheretravels.com/all-tours/argentinas-wonders/</t>
  </si>
  <si>
    <t>Argentina, Patagonia, Chalten, Calafate, Iguazu</t>
  </si>
  <si>
    <t>ARW</t>
  </si>
  <si>
    <t xml:space="preserve">Discover the vibrant culture and breathtaking landscapes of Argentina on an epic 11-day adventure. Begin in Buenos Aires, where the energy of tango and rich local cuisine will sweep you off your feet. Then, journey to Patagonia's stunning wilderness, where you'll trek through mountains and walk on ancient glaciers. Continue to the awe-inspiring Iguazu Falls, where thrilling jungle adventures await. This tour offers a perfect blend of excitement and cultural immersion, showcasing the best of Argentina in one unforgettable trip.
</t>
  </si>
  <si>
    <r>
      <rPr>
        <rFont val="Arial"/>
        <b/>
        <color theme="1"/>
        <sz val="8.0"/>
      </rPr>
      <t xml:space="preserve">Iguazu Waterfalls
</t>
    </r>
    <r>
      <rPr>
        <rFont val="Arial"/>
        <color theme="1"/>
        <sz val="8.0"/>
      </rPr>
      <t xml:space="preserve">Discover the Argentinian and Brazillian side of Iguazu!
</t>
    </r>
    <r>
      <rPr>
        <rFont val="Arial"/>
        <b/>
        <color theme="1"/>
        <sz val="8.0"/>
      </rPr>
      <t xml:space="preserve">Biking around Buenos Aires
</t>
    </r>
    <r>
      <rPr>
        <rFont val="Arial"/>
        <color theme="1"/>
        <sz val="8.0"/>
      </rPr>
      <t xml:space="preserve">Experience the Argentinian culture by doing Tango and wine tasting in the country’s capital!
</t>
    </r>
    <r>
      <rPr>
        <rFont val="Arial"/>
        <b/>
        <color theme="1"/>
        <sz val="8.0"/>
      </rPr>
      <t xml:space="preserve">Trekking in Patagonia
</t>
    </r>
    <r>
      <rPr>
        <rFont val="Arial"/>
        <color theme="1"/>
        <sz val="8.0"/>
      </rPr>
      <t>See the glaciers in Perito Moreno</t>
    </r>
  </si>
  <si>
    <t>Day 1 | Hola, Buenos Aires!
Day 2 | Flight Buenos Aires to Calafate
Day 3 | El Chaltén Adventures
Day 4 | Glacier Trekking Glory
Day 5 | Buenos Aires Redux
Day 6 | Private navigation at El Tigre
Day 7 | Buenos Aires Your Way
Day 8 | Jungle Bound
Day 9 | Iguazú Falls Up Close
Day 10 | Brazilian views
Day 11 | Adios, Argentina!</t>
  </si>
  <si>
    <t>https://book.stripe.com/9B63cvb7Z0mtdyb2RNco031</t>
  </si>
  <si>
    <t>Brazil’s Treasures</t>
  </si>
  <si>
    <t>https://imheretravels.com/all-tours/brazils-treasure/</t>
  </si>
  <si>
    <t>Manaus, Amazon Rainforest, Paraty, Rio de Janeiro</t>
  </si>
  <si>
    <t>BZT</t>
  </si>
  <si>
    <t xml:space="preserve">Get ready to fall in love with Brazil, loud, colorful, and alive at every turn. From cruising the mighty Amazon River with pink dolphins to dancing through the cobbled charm of Paraty, this 13-day adventure is pure energy. You’ll sip caipirinhas on Copacabana Beach, cable car up Sugarloaf, and dive deep into Rio’s iconic culture from favela jeep tours to front row Carnival seats. It's the wild heart of the jungle, the soul of Afro Brazilian music, and the sparkle of samba nights all in one unforgettable trip. With local guides and your Im Here Travels crew, expect sunsets, stories, and a ton of memories. Brazil isn’t just a destination, it’s a feeling. Ready to catch it?
</t>
  </si>
  <si>
    <t>Explore São Paulo’s buzzing Neighborhoods
Experience the electric energy of the Sambadrome during Carnival
Cruise the Amazon River and meet Pink Dolphins</t>
  </si>
  <si>
    <t>Day 1 | Arrival in Manaus
Day 2 | Grand Amazon River Experience
Day 3 | Flight to São Paulo
Day 4 | Transfer to Paraty
Day 5 | Island Hopping in Paraty
Day 6 | Journey from Paraty to Rio de Janeiro
Day 7 | Chill in Rio or Join a Boat Cruise
Day 8 | City Icons of Rio
Day 9 | Favela Jeep Tour &amp; Santa Teresa
Day 10 | Helicopter Ride
Day 11 | Sambadrome Carnival Night
Day 12 | Departure from Rio</t>
  </si>
  <si>
    <t>https://book.stripe.com/fZu8wP2Btd9f51F63Zco02Z</t>
  </si>
  <si>
    <t>Vietnam Expedition</t>
  </si>
  <si>
    <t>https://imheretravels.com/all-tours/vietnam/</t>
  </si>
  <si>
    <t>Hanoi, Hoi An, Ho Chi Minh</t>
  </si>
  <si>
    <t>VNE</t>
  </si>
  <si>
    <t>April 3, 2025
May 13, 2025
June 23, 2025
July 13, 2025
August 3, 2025
September 13, 2025
October 13, 2025</t>
  </si>
  <si>
    <t>Join us for an unforgettable journey through Vietnam’s rich culture and history on our North to South Expedition. We begin in the bustling city of Hanoi, where you'll meet your fellow travelers and start building lasting connections. From there, we embark on a scenic cruise through the breathtaking Halong Bay.
Our next stop is Hue where everyone will experience the majestical Imperial City and explore its beautiful surroundings. From Hue we move onto Hoi A via Open Top Army Jeeps an unforgettable experience. In Hoi A you’ll learn to cook delicious Vietnamese dishes by local expert chefs, and create traditional lanterns. Finally, we arrive in the dynamic city of Ho Chi Minh. Here, we delve into Vietnam’s history with visits to the Cu Chi Tunnels, here you will learn about the underground tunnels the Vietnamese used during the war.
This tour promises to make you fall in love with Vietnam’s vibrant culture and fascinating history. Join us for a professional and exciting adventure that will leave you with lifelong memories.</t>
  </si>
  <si>
    <r>
      <rPr>
        <rFont val="Arial"/>
        <b/>
        <color theme="1"/>
        <sz val="8.0"/>
      </rPr>
      <t xml:space="preserve">Cooking Class
</t>
    </r>
    <r>
      <rPr>
        <rFont val="Arial"/>
        <color theme="1"/>
        <sz val="8.0"/>
      </rPr>
      <t xml:space="preserve">Learn to cook with expert local chefs
</t>
    </r>
    <r>
      <rPr>
        <rFont val="Arial"/>
        <b/>
        <color theme="1"/>
        <sz val="8.0"/>
      </rPr>
      <t xml:space="preserve">Cu Chi Tunnels
</t>
    </r>
    <r>
      <rPr>
        <rFont val="Arial"/>
        <color theme="1"/>
        <sz val="8.0"/>
      </rPr>
      <t xml:space="preserve">Explore the war tunnels
</t>
    </r>
    <r>
      <rPr>
        <rFont val="Arial"/>
        <b/>
        <color theme="1"/>
        <sz val="8.0"/>
      </rPr>
      <t xml:space="preserve">Explore Hoi An
</t>
    </r>
    <r>
      <rPr>
        <rFont val="Arial"/>
        <color theme="1"/>
        <sz val="8.0"/>
      </rPr>
      <t>From boat rides to exploring the city</t>
    </r>
  </si>
  <si>
    <t>Day 1 | Hanoi Arrival - Welcome Dinner
Day 2 | Cruise to Halong Bay - Kayaking and Beach Day
Day 3 | Hanoi Chill Day Before Overnight Train to Hoi An
Day 4 | Hue - Afternoon Explore the Citadel
Day 5 | Paper Lotus Making
Day 6 | Hue to Hoi An by Open Top Army Jeep
Day 7 | Hoi An Basketboat and Cycling
Day 8 | Hoi An Cooking Class
Day 9 | Free Day Then Night Train to Ho Chi Minh
Day 10 | Cu Chi Tunnels
Day 11 | Checkout</t>
  </si>
  <si>
    <t>https://book.stripe.com/cN29CL5dldvLbw46pv</t>
  </si>
  <si>
    <t>https://imheretravels.com/all-tours/india/</t>
  </si>
  <si>
    <t>India, Taj Mahal, Safari</t>
  </si>
  <si>
    <t>IDD</t>
  </si>
  <si>
    <t>13 Days and 12 Nights</t>
  </si>
  <si>
    <t>August 21, 2025
September 20, 2025
October 11, 2025
October 28, 2025
November 21, 2025
December 8, 2025</t>
  </si>
  <si>
    <t>It’s time to start exploring India. This tour is perfect for those first time travellers that have always wanted to explore the wonders of India but don’t want to do it alone. This tour will let you experience the amazing different sites India has to offer such as citadel, bustling local markets to the great monuments including the infamous Taj Mahal, the Pink Palaces of Jaipur and Ranthambhore National Park. We begin the tour in India’s capital New Delhi and finish in Agra with various different locations along the way, throughout the trip guests will get to immerse themselves in India’s rich culture experiencing many Indian traditions and tasting some of the amazing dishes India has to offer. Join us for a once in a lifetime experience that will make you want to travel more.</t>
  </si>
  <si>
    <r>
      <rPr>
        <rFont val="Arial"/>
        <b/>
        <color theme="1"/>
        <sz val="8.0"/>
      </rPr>
      <t xml:space="preserve">Canter Safari Ranthambhore National Park
</t>
    </r>
    <r>
      <rPr>
        <rFont val="Arial"/>
        <color theme="1"/>
        <sz val="8.0"/>
      </rPr>
      <t xml:space="preserve">Visit Ranthambhore National Park where you have the chance to witness Leopards, Sloth Bear and maybe even the majestic Tiger
</t>
    </r>
    <r>
      <rPr>
        <rFont val="Arial"/>
        <b/>
        <color theme="1"/>
        <sz val="8.0"/>
      </rPr>
      <t xml:space="preserve">Cruise over Lake Pichola
</t>
    </r>
    <r>
      <rPr>
        <rFont val="Arial"/>
        <color theme="1"/>
        <sz val="8.0"/>
      </rPr>
      <t xml:space="preserve">Set off on a sunset cruise across Lake Pichola where expert guides will enhance your trip by explaining the rich history of Udaipur City
</t>
    </r>
    <r>
      <rPr>
        <rFont val="Arial"/>
        <b/>
        <color theme="1"/>
        <sz val="8.0"/>
      </rPr>
      <t xml:space="preserve">Taj Mahal
</t>
    </r>
    <r>
      <rPr>
        <rFont val="Arial"/>
        <color theme="1"/>
        <sz val="8.0"/>
      </rPr>
      <t>Visit one of the 7 wonders of the world</t>
    </r>
  </si>
  <si>
    <t>Day 1 | Hanoi Arrival - Welcome Dinner
Day 2 | Cruise to Halong Bay - Kayaking and Beach Day
Day 3 | Hanoi Chill Day Before Overnight Train to Hoi An
Day 4 | Hue - Afternoon Explore the Citadel
Day 5 | Paper Lotus Making
Day 6 | Hue to Hoi An by Open Top Army Jeep
Day 7 | Hoi An Basketboat and Cycling
Day 8 | Hoi An Cooking Class
Day 9 | Free Day Then Night Train to Ho Chi Minh
Day 10 | Cu Chi Tunnels
Day 11 | Checkout</t>
  </si>
  <si>
    <t>https://book.stripe.com/eVacOX5dlezP6bK4if</t>
  </si>
  <si>
    <t>India Holi Festival Tour</t>
  </si>
  <si>
    <t>https://imheretravels.com/all-tours/india-holi-festival-tour/</t>
  </si>
  <si>
    <t>IHF</t>
  </si>
  <si>
    <r>
      <rPr>
        <rFont val="Arial"/>
        <b/>
        <color theme="1"/>
        <sz val="8.0"/>
      </rPr>
      <t xml:space="preserve">Canter Safari Ranthambhore National Park
</t>
    </r>
    <r>
      <rPr>
        <rFont val="Arial"/>
        <color theme="1"/>
        <sz val="8.0"/>
      </rPr>
      <t xml:space="preserve">Visit Ranthambhore National Park where you have the chance to witness Leopards, Sloth Bear and maybe even the majestic Tiger
</t>
    </r>
    <r>
      <rPr>
        <rFont val="Arial"/>
        <b/>
        <color theme="1"/>
        <sz val="8.0"/>
      </rPr>
      <t>Cruise over Lake Pichola</t>
    </r>
    <r>
      <rPr>
        <rFont val="Arial"/>
        <color theme="1"/>
        <sz val="8.0"/>
      </rPr>
      <t xml:space="preserve">
Set off on a sunset cruise across Lake Pichola where expert guides will enhance your trip by explaining the rich history of Udaipur City
</t>
    </r>
    <r>
      <rPr>
        <rFont val="Arial"/>
        <b/>
        <color theme="1"/>
        <sz val="8.0"/>
      </rPr>
      <t>Taj Mahal</t>
    </r>
    <r>
      <rPr>
        <rFont val="Arial"/>
        <color theme="1"/>
        <sz val="8.0"/>
      </rPr>
      <t xml:space="preserve">
Visit one of the 7 wonders of the world</t>
    </r>
  </si>
  <si>
    <t>Day 1 | Airport Pickup and Welcome Dinner
Day 2 | Sightseeing Old Delhi and New Delhi
Day 3 | Arrival in Jodhpur
Day 4 | Visit Mehrangarh Fort and Jaswant Thada
Day 5 | Travel to Udaipur
Day 6 | Time to Explore Udaipur
Day 7 | Sawai Madhopur
Day 8 | Safari in Ranthambore National Park
Day 9 | Arrival in Jaipur
Day 10 | Let’s explore Jaipur
Day 11 | Taj Mahal
Day 12 | Agra back to Delhi
Day 13 | Checkout</t>
  </si>
  <si>
    <t>https://book.stripe.com/fZu9AT8ZR4CJ51FgIDco036</t>
  </si>
  <si>
    <t>Tanzania Exploration</t>
  </si>
  <si>
    <t>https://imheretravels.com/all-tours/tanzania-exploration/</t>
  </si>
  <si>
    <t>Tanzania, Safari, Marine Safar, Kilimanjar, Zanzibar</t>
  </si>
  <si>
    <t>TXP</t>
  </si>
  <si>
    <t>9 Nights and 10 Days</t>
  </si>
  <si>
    <t>Always wished you could visit Tanzania, see Kilimanjaro, go on a safari maybe even visit Zanzibar well this is your chance. This tour will let you experience all of that with Mini Trekking Kilimanjaro, guided game drives to experience the vast wildlife and marine life and then finishing the tour off with the amazing beaches in Zanzibar. Join us to experience these amazing destinations and meet people who will become friend’s for life!</t>
  </si>
  <si>
    <r>
      <rPr>
        <rFont val="Arial"/>
        <b/>
        <color theme="1"/>
        <sz val="8.0"/>
      </rPr>
      <t xml:space="preserve">Game Drive
</t>
    </r>
    <r>
      <rPr>
        <rFont val="Arial"/>
        <color theme="1"/>
        <sz val="8.0"/>
      </rPr>
      <t xml:space="preserve">Experience two game drives at different times to
</t>
    </r>
    <r>
      <rPr>
        <rFont val="Arial"/>
        <b/>
        <color theme="1"/>
        <sz val="8.0"/>
      </rPr>
      <t xml:space="preserve">Safari Blue Tour
</t>
    </r>
    <r>
      <rPr>
        <rFont val="Arial"/>
        <color theme="1"/>
        <sz val="8.0"/>
      </rPr>
      <t xml:space="preserve">Experience the vibrant marine life Zanzibar has to offer
</t>
    </r>
    <r>
      <rPr>
        <rFont val="Arial"/>
        <b/>
        <color theme="1"/>
        <sz val="8.0"/>
      </rPr>
      <t xml:space="preserve">Kilimanjaro Mini Trekking
</t>
    </r>
    <r>
      <rPr>
        <rFont val="Arial"/>
        <color theme="1"/>
        <sz val="8.0"/>
      </rPr>
      <t>Experience a mini trek up a section of the famous Kilimanjaro</t>
    </r>
  </si>
  <si>
    <t>Day 1 | Airport Pickup and Welcome Dinner
Day 2 | Visit Materunj Waterfalls
Day 3 | Kilimanjaro Minitrekking
Day 4 | Visit Tarangire National Park
Day 5 | Early Morning Game Drive
Day 6 | Travel to Zanzibar
Day 7 | Zanzibar Culture Tours
Day 8 | Chill Day
Day 9 | Safari Blue Tour
Day 10 | Checkout</t>
  </si>
  <si>
    <t>https://book.stripe.com/5kAdT10X54ZfcA87uK</t>
  </si>
  <si>
    <t xml:space="preserve">New Zealand Expedition
</t>
  </si>
  <si>
    <t>https://imheretravels.com/all-tours/new-zealand-expedition/</t>
  </si>
  <si>
    <t>New Zealand, Auckland, Wellington, Christchurch, Queenstown</t>
  </si>
  <si>
    <t>NZE</t>
  </si>
  <si>
    <t>15 Days and 14 Nights</t>
  </si>
  <si>
    <t>Ready for the ultimate Kiwi adventure? Embark on an unforgettable 15-day journey through Aotearoa, the land of the long white cloud. From the vibrant cityscapes of Auckland and Wellington to the serene beauty of Rotorua's geothermal wonders and Queenstown's adrenaline-pumping adventures, this expedition offers a perfect blend of culture, nature, and thrill. Experience Māori traditions, explore glowworm-lit caves, cruise the majestic Milford Sound, and immerse yourself in the diverse landscapes that make New Zealand a traveler's paradise.</t>
  </si>
  <si>
    <r>
      <rPr>
        <rFont val="Arial"/>
        <b/>
        <color theme="1"/>
        <sz val="8.0"/>
      </rPr>
      <t>Kiwi Hatchery Conservation</t>
    </r>
    <r>
      <rPr>
        <rFont val="Arial"/>
        <color theme="1"/>
        <sz val="8.0"/>
      </rPr>
      <t xml:space="preserve">
Visit a leading conservation center of New Zealand's iconic kiwi bird
</t>
    </r>
    <r>
      <rPr>
        <rFont val="Arial"/>
        <b/>
        <color theme="1"/>
        <sz val="8.0"/>
      </rPr>
      <t xml:space="preserve">Milford Sound Day Trip
</t>
    </r>
    <r>
      <rPr>
        <rFont val="Arial"/>
        <color theme="1"/>
        <sz val="8.0"/>
      </rPr>
      <t xml:space="preserve">A scenic cruise past towering cliffs, waterfalls
</t>
    </r>
    <r>
      <rPr>
        <rFont val="Arial"/>
        <b/>
        <color theme="1"/>
        <sz val="8.0"/>
      </rPr>
      <t xml:space="preserve">Whakarewarewa Living Māori Village
</t>
    </r>
    <r>
      <rPr>
        <rFont val="Arial"/>
        <color theme="1"/>
        <sz val="8.0"/>
      </rPr>
      <t>Feel the power of haka and feast on Hāngi!</t>
    </r>
  </si>
  <si>
    <t>Day 1 | Kia Ora, Auckland!
Day 2 | Ride the Waves in Raglan
Day 3 | Glow Up in Waitomo
Day 4 | Kiwi Encounters &amp; Redwood Walks
Day 5 | Hot Pools &amp; High Thrills
Day 6 | Capital Vibes in Wellington
Day 7 | Free to Roam the Capital
Day 8 | Coastal Cruise &amp; Scenic Rails
Day 9 | Into the Alps! Franz Josef Bound
Day 10 | Glacier Day, Your Way
Day 11 | From Ice to Adventure! Queenstown Calls
Day 12 | Adventure Mode: ON
Day 13 | Into the Wild! Milford Sound
Day 14 | Wine, Water, or Whatever You Want
Day 15 | Haere Rā, Queenstown</t>
  </si>
  <si>
    <t>https://book.stripe.com/8wM5mv35dfDTas02aV</t>
  </si>
  <si>
    <t>{INDEX} Tour Pricing History</t>
  </si>
  <si>
    <r>
      <rPr>
        <b/>
        <color rgb="FFFFFFFF"/>
        <sz val="9.0"/>
      </rPr>
      <t xml:space="preserve">Check each tour pricing here: </t>
    </r>
    <r>
      <rPr>
        <b/>
        <color rgb="FFFFFFFF"/>
        <sz val="9.0"/>
        <u/>
      </rPr>
      <t>https://imheretravels.com/all-tours/</t>
    </r>
  </si>
  <si>
    <t>Current Original Tour Cost</t>
  </si>
  <si>
    <t>Current Discounted Tour Cost</t>
  </si>
  <si>
    <t>Current Reservation Fee</t>
  </si>
  <si>
    <t>Date changed (OTC-1)</t>
  </si>
  <si>
    <t>Original Tour Cost 1</t>
  </si>
  <si>
    <t>Date changed (DTC-1)</t>
  </si>
  <si>
    <t>Discounted Tour Cost 1</t>
  </si>
  <si>
    <t>Date changed (RF-1)</t>
  </si>
  <si>
    <t>Reservation Fee 1</t>
  </si>
  <si>
    <t>Date changed (OTC-2)</t>
  </si>
  <si>
    <t>Original Tour Cost 2</t>
  </si>
  <si>
    <t>Date changed (DTC-2)</t>
  </si>
  <si>
    <t>Discounted Tour Cost 2</t>
  </si>
  <si>
    <t>Date changed (RF-2)</t>
  </si>
  <si>
    <t>Reservation Fee 2</t>
  </si>
  <si>
    <t>Booking Details</t>
  </si>
  <si>
    <t>Lead Booker Details</t>
  </si>
  <si>
    <t>Traveler Details</t>
  </si>
  <si>
    <t>Payment Info</t>
  </si>
  <si>
    <t xml:space="preserve"> Logistics / Admin</t>
  </si>
  <si>
    <t>Automation Fields</t>
  </si>
  <si>
    <t>Trip Name / Package</t>
  </si>
  <si>
    <t>Trip Start Date</t>
  </si>
  <si>
    <t>Trip End Date</t>
  </si>
  <si>
    <t>Booking Date</t>
  </si>
  <si>
    <t>Booking Source</t>
  </si>
  <si>
    <t>Booking Status</t>
  </si>
  <si>
    <t>Booking Confirmation Sent?</t>
  </si>
  <si>
    <t>Lead Booker Full Name</t>
  </si>
  <si>
    <t>Lead Booker Email</t>
  </si>
  <si>
    <t>Lead Booker Phone</t>
  </si>
  <si>
    <t>Country of Residence</t>
  </si>
  <si>
    <t>Preferred Contact Method</t>
  </si>
  <si>
    <t>Booking on Behalf Of Others?</t>
  </si>
  <si>
    <t>Number of Travelers</t>
  </si>
  <si>
    <t>Traveler Names</t>
  </si>
  <si>
    <t>Special Requests / Dietary Requirements</t>
  </si>
  <si>
    <t>Total Price</t>
  </si>
  <si>
    <t>Deposit Amount</t>
  </si>
  <si>
    <t>Deposit Paid?</t>
  </si>
  <si>
    <t>Installment 1 Due Date</t>
  </si>
  <si>
    <t>Installment 1 Amount</t>
  </si>
  <si>
    <t>Installment 1 Date Paid</t>
  </si>
  <si>
    <t>Installment 2 Due Date</t>
  </si>
  <si>
    <t>Installment 2 Amount</t>
  </si>
  <si>
    <t>Installment 2 Date Paid</t>
  </si>
  <si>
    <t>Installment 3 Due Date</t>
  </si>
  <si>
    <t>Installment 3 Amount</t>
  </si>
  <si>
    <t>Installment 3 Date Paid</t>
  </si>
  <si>
    <t>Final Payment Due Date</t>
  </si>
  <si>
    <t>Final Payment Date</t>
  </si>
  <si>
    <t>Assigned Admin</t>
  </si>
  <si>
    <t>Visa/Docs Required?</t>
  </si>
  <si>
    <t>Internal Flights Included?</t>
  </si>
  <si>
    <t xml:space="preserve">Flight Booking Needed? </t>
  </si>
  <si>
    <t>Preferred Flight Time / Window</t>
  </si>
  <si>
    <t>Flight Booking Status</t>
  </si>
  <si>
    <t>Flight Booking Date</t>
  </si>
  <si>
    <t>Ticket Issued?</t>
  </si>
  <si>
    <t>Ticket Number / PNR</t>
  </si>
  <si>
    <t>Flight Cost</t>
  </si>
  <si>
    <t>Airport Pickup Needed?</t>
  </si>
  <si>
    <t>Notes / Internal Comments</t>
  </si>
  <si>
    <t>Stripe Payment Verified?</t>
  </si>
  <si>
    <t>Send Booking Confirmation</t>
  </si>
  <si>
    <t>Booking Confirmation Email Sent Date</t>
  </si>
  <si>
    <t>Send Adveture Form</t>
  </si>
  <si>
    <t>Adventure Form Sent Date</t>
  </si>
  <si>
    <t>Send Adventure Kit</t>
  </si>
  <si>
    <t>Send Adventure Kit Sent Date</t>
  </si>
  <si>
    <t>Follow-Up Notes</t>
  </si>
  <si>
    <t>BKG001</t>
  </si>
  <si>
    <t>Siargao Island Hopping</t>
  </si>
  <si>
    <t>Website Form</t>
  </si>
  <si>
    <t>Pending</t>
  </si>
  <si>
    <t>Jane Doe</t>
  </si>
  <si>
    <t>+63-9123456789</t>
  </si>
  <si>
    <t>Philippines</t>
  </si>
  <si>
    <t>Email</t>
  </si>
  <si>
    <t>Yes</t>
  </si>
  <si>
    <t>Jane Doe, John Doe</t>
  </si>
  <si>
    <t>Vegetarian meals</t>
  </si>
  <si>
    <t>Ana</t>
  </si>
  <si>
    <t>No</t>
  </si>
  <si>
    <t>Needs follow-up call</t>
  </si>
  <si>
    <t>BKG002</t>
  </si>
  <si>
    <t>South America Adventure</t>
  </si>
  <si>
    <t>Instagram</t>
  </si>
  <si>
    <t>Confirmed</t>
  </si>
  <si>
    <t>Carlos Rivera</t>
  </si>
  <si>
    <t>carlos@example.com</t>
  </si>
  <si>
    <t>+57-3001234567</t>
  </si>
  <si>
    <t>Colombia</t>
  </si>
  <si>
    <t>WhatsApp</t>
  </si>
  <si>
    <t>None</t>
  </si>
  <si>
    <t>Luis</t>
  </si>
  <si>
    <t>VIP client</t>
  </si>
  <si>
    <t>Waiting on passport copy</t>
  </si>
  <si>
    <t>BKG003</t>
  </si>
  <si>
    <t>John Doe 2</t>
  </si>
  <si>
    <t>Date</t>
  </si>
  <si>
    <t>Time</t>
  </si>
  <si>
    <t xml:space="preserve">Message </t>
  </si>
  <si>
    <t>Source</t>
  </si>
  <si>
    <t>Topic</t>
  </si>
  <si>
    <t>Suggested Reply</t>
  </si>
  <si>
    <t>Manual Reply</t>
  </si>
  <si>
    <t>Amber</t>
  </si>
  <si>
    <t>a.pou327@gmail.com</t>
  </si>
  <si>
    <t>Hey Im here travels !
I've been a huge fan of your organized trips and itinerary and love what you're doing with your travel content. I'm a content creator focused on traveling and I'd love to collaborate with you on taking pictures and videos as well as creating content of Brazil at the end of March/early April as I will be there for my birthday. My audience, young travelers intrigued in adventures and different cultures, are highly engaged and would love your company. I'd be happy to send over some creative ideas-let me know if you're open to chat!</t>
  </si>
  <si>
    <t>if(search(</t>
  </si>
  <si>
    <t>Alayna</t>
  </si>
  <si>
    <t>Stamper</t>
  </si>
  <si>
    <t>alaynastamp05@icloud.com</t>
  </si>
  <si>
    <t>Looking for pricing</t>
  </si>
  <si>
    <t>Belinda</t>
  </si>
  <si>
    <t>scoote</t>
  </si>
  <si>
    <t>belinda.scoote@gmail.com</t>
  </si>
  <si>
    <t>Siargo trip</t>
  </si>
  <si>
    <t>Ciara</t>
  </si>
  <si>
    <t>delahunty</t>
  </si>
  <si>
    <t>ciakyle@hotmail.com</t>
  </si>
  <si>
    <t>Hi guys
Just a quick question , I'm doing the Philippines sunset trip with Colin and Isabelle in a few weeks, I'm just wondering is there gonna be a group chat set up soon for this trip</t>
  </si>
  <si>
    <t>Inquiry Sources</t>
  </si>
  <si>
    <t>Booking Sources</t>
  </si>
  <si>
    <t>Whatsapp</t>
  </si>
  <si>
    <t>Viber</t>
  </si>
  <si>
    <t>Phone</t>
  </si>
  <si>
    <t>Referral</t>
  </si>
  <si>
    <t>Direct</t>
  </si>
  <si>
    <t>Sources</t>
  </si>
  <si>
    <t>Sub-topic</t>
  </si>
  <si>
    <t>Question</t>
  </si>
  <si>
    <t>Standard Reply</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</si>
</sst>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0.00"/>
    <numFmt numFmtId="165" formatCode="mmm&quot; &quot;d&quot;, &quot;yyyy"/>
    <numFmt numFmtId="166" formatCode="yyyy&quot;-&quot;mm&quot;-&quot;dd"/>
    <numFmt numFmtId="167" formatCode="dddd&quot;, &quot;mmmm&quot; &quot;d&quot;, &quot;yyyy&quot;, &quot;h&quot;:&quot;mm&quot;:&quot;ss&quot; &quot;am/pm"/>
    <numFmt numFmtId="168" formatCode="mmm d, yyyy"/>
    <numFmt numFmtId="169" formatCode="m/d/yyyy h:mm:ss"/>
    <numFmt numFmtId="170" formatCode="mmmm d, yyyy"/>
    <numFmt numFmtId="171" formatCode="yyyy-mm-dd"/>
    <numFmt numFmtId="172" formatCode="ddd, mmm d, h:mm am/pm"/>
  </numFmts>
  <fonts count="54">
    <font>
      <sz val="10.0"/>
      <color rgb="FF000000"/>
      <name val="Arial"/>
      <scheme val="minor"/>
    </font>
    <font>
      <b/>
      <color theme="1"/>
      <name val="Arial"/>
      <scheme val="minor"/>
    </font>
    <font>
      <color theme="1"/>
      <name val="Arial"/>
      <scheme val="minor"/>
    </font>
    <font>
      <u/>
      <color rgb="FF0000FF"/>
    </font>
    <font>
      <b/>
      <sz val="12.0"/>
      <color rgb="FFFFFFFF"/>
      <name val="Calibri"/>
    </font>
    <font>
      <b/>
      <sz val="10.0"/>
      <color rgb="FFFFFFFF"/>
      <name val="Calibri"/>
    </font>
    <font/>
    <font>
      <b/>
      <sz val="8.0"/>
      <color rgb="FFFFFFFF"/>
      <name val="Calibri"/>
    </font>
    <font>
      <sz val="8.0"/>
      <color rgb="FFFFFFFF"/>
      <name val="Calibri"/>
    </font>
    <font>
      <b/>
      <sz val="8.0"/>
      <color rgb="FFC53929"/>
      <name val="Calibri"/>
    </font>
    <font>
      <sz val="8.0"/>
      <color theme="1"/>
      <name val="Calibri"/>
    </font>
    <font>
      <sz val="8.0"/>
      <color rgb="FF000000"/>
      <name val="Calibri"/>
    </font>
    <font>
      <sz val="8.0"/>
      <color rgb="FF0000FF"/>
      <name val="Calibri"/>
    </font>
    <font>
      <u/>
      <sz val="8.0"/>
      <color rgb="FF0000FF"/>
      <name val="Calibri"/>
    </font>
    <font>
      <sz val="8.0"/>
      <color rgb="FFC53929"/>
      <name val="Calibri"/>
    </font>
    <font>
      <u/>
      <sz val="8.0"/>
      <color rgb="FF0000FF"/>
      <name val="Calibri"/>
    </font>
    <font>
      <u/>
      <sz val="8.0"/>
      <color rgb="FF0000FF"/>
      <name val="Calibri"/>
    </font>
    <font>
      <u/>
      <sz val="8.0"/>
      <color rgb="FF0000FF"/>
      <name val="Calibri"/>
    </font>
    <font>
      <u/>
      <sz val="8.0"/>
      <color rgb="FF0000FF"/>
      <name val="Calibri"/>
    </font>
    <font>
      <u/>
      <sz val="8.0"/>
      <color rgb="FF0000FF"/>
      <name val="Calibri"/>
    </font>
    <font>
      <u/>
      <sz val="8.0"/>
      <color rgb="FF0000FF"/>
      <name val="Calibri"/>
    </font>
    <font>
      <b/>
      <sz val="10.0"/>
      <color rgb="FFC53929"/>
      <name val="Calibri"/>
    </font>
    <font>
      <sz val="10.0"/>
      <color theme="1"/>
      <name val="Calibri"/>
    </font>
    <font>
      <sz val="10.0"/>
      <color rgb="FF000000"/>
      <name val="Calibri"/>
    </font>
    <font>
      <sz val="10.0"/>
      <color rgb="FF0000FF"/>
      <name val="Calibri"/>
    </font>
    <font>
      <sz val="10.0"/>
      <color rgb="FFC53929"/>
      <name val="Calibri"/>
    </font>
    <font>
      <sz val="9.0"/>
      <color rgb="FFFFFFFF"/>
      <name val="Arial"/>
      <scheme val="minor"/>
    </font>
    <font>
      <u/>
      <color rgb="FF0000FF"/>
      <name val="Roboto"/>
    </font>
    <font>
      <u/>
      <color rgb="FF0000FF"/>
      <name val="Roboto"/>
    </font>
    <font>
      <b/>
      <sz val="10.0"/>
      <color rgb="FFFFFFFF"/>
      <name val="Arial"/>
    </font>
    <font>
      <sz val="10.0"/>
      <color theme="1"/>
      <name val="Arial"/>
    </font>
    <font>
      <b/>
      <sz val="8.0"/>
      <color rgb="FFFFFFFF"/>
      <name val="Arial"/>
    </font>
    <font>
      <sz val="8.0"/>
      <color theme="1"/>
      <name val="Arial"/>
    </font>
    <font>
      <b/>
      <sz val="8.0"/>
      <color rgb="FFFFFFFF"/>
      <name val="Arial"/>
      <scheme val="minor"/>
    </font>
    <font>
      <b/>
      <sz val="8.0"/>
      <color theme="1"/>
      <name val="Arial"/>
      <scheme val="minor"/>
    </font>
    <font>
      <b/>
      <sz val="8.0"/>
      <color theme="6"/>
      <name val="Arial"/>
      <scheme val="minor"/>
    </font>
    <font>
      <sz val="8.0"/>
      <color theme="1"/>
      <name val="Arial"/>
      <scheme val="minor"/>
    </font>
    <font>
      <b/>
      <sz val="9.0"/>
      <color rgb="FFFFFFFF"/>
      <name val="Arial"/>
    </font>
    <font>
      <b/>
      <sz val="9.0"/>
      <color theme="1"/>
      <name val="Arial"/>
    </font>
    <font>
      <b/>
      <sz val="10.0"/>
      <color rgb="FFFFFFFF"/>
      <name val="Arial"/>
      <scheme val="minor"/>
    </font>
    <font>
      <b/>
      <sz val="9.0"/>
      <color rgb="FFFF0000"/>
      <name val="Arial"/>
      <scheme val="minor"/>
    </font>
    <font>
      <b/>
      <sz val="8.0"/>
      <color theme="1"/>
      <name val="Arial"/>
    </font>
    <font>
      <b/>
      <sz val="8.0"/>
      <color rgb="FFFBBC04"/>
      <name val="Arial"/>
    </font>
    <font>
      <u/>
      <sz val="8.0"/>
      <color rgb="FF0000FF"/>
    </font>
    <font>
      <u/>
      <sz val="8.0"/>
      <color rgb="FF0000FF"/>
    </font>
    <font>
      <u/>
      <sz val="8.0"/>
      <color rgb="FF0000FF"/>
    </font>
    <font>
      <sz val="8.0"/>
      <color rgb="FF000000"/>
      <name val="Arial"/>
      <scheme val="minor"/>
    </font>
    <font>
      <b/>
      <u/>
      <sz val="9.0"/>
      <color rgb="FFFFFFFF"/>
    </font>
    <font>
      <b/>
      <sz val="9.0"/>
      <color rgb="FFFFFFFF"/>
      <name val="Arial"/>
      <scheme val="minor"/>
    </font>
    <font>
      <sz val="8.0"/>
      <color rgb="FF0000FF"/>
      <name val="Arial"/>
      <scheme val="minor"/>
    </font>
    <font>
      <sz val="9.0"/>
      <color theme="1"/>
      <name val="Arial"/>
    </font>
    <font>
      <color theme="1"/>
      <name val="Arial"/>
    </font>
    <font>
      <color rgb="FF0000FF"/>
      <name val="Arial"/>
      <scheme val="minor"/>
    </font>
    <font>
      <color rgb="FF222222"/>
      <name val="Arial"/>
    </font>
  </fonts>
  <fills count="23">
    <fill>
      <patternFill patternType="none"/>
    </fill>
    <fill>
      <patternFill patternType="lightGray"/>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666666"/>
        <bgColor rgb="FF666666"/>
      </patternFill>
    </fill>
    <fill>
      <patternFill patternType="solid">
        <fgColor rgb="FF000000"/>
        <bgColor rgb="FF000000"/>
      </patternFill>
    </fill>
    <fill>
      <patternFill patternType="solid">
        <fgColor rgb="FFFFE599"/>
        <bgColor rgb="FFFFE599"/>
      </patternFill>
    </fill>
    <fill>
      <patternFill patternType="solid">
        <fgColor rgb="FF00FFFF"/>
        <bgColor rgb="FF00FFFF"/>
      </patternFill>
    </fill>
    <fill>
      <patternFill patternType="solid">
        <fgColor rgb="FF434343"/>
        <bgColor rgb="FF434343"/>
      </patternFill>
    </fill>
    <fill>
      <patternFill patternType="solid">
        <fgColor rgb="FFF3F3F3"/>
        <bgColor rgb="FFF3F3F3"/>
      </patternFill>
    </fill>
    <fill>
      <patternFill patternType="solid">
        <fgColor rgb="FF1C4587"/>
        <bgColor rgb="FF1C4587"/>
      </patternFill>
    </fill>
    <fill>
      <patternFill patternType="solid">
        <fgColor rgb="FF274E13"/>
        <bgColor rgb="FF274E13"/>
      </patternFill>
    </fill>
    <fill>
      <patternFill patternType="solid">
        <fgColor rgb="FFCC0000"/>
        <bgColor rgb="FFCC0000"/>
      </patternFill>
    </fill>
    <fill>
      <patternFill patternType="solid">
        <fgColor rgb="FF351C75"/>
        <bgColor rgb="FF351C75"/>
      </patternFill>
    </fill>
    <fill>
      <patternFill patternType="solid">
        <fgColor rgb="FFE69138"/>
        <bgColor rgb="FFE69138"/>
      </patternFill>
    </fill>
    <fill>
      <patternFill patternType="solid">
        <fgColor rgb="FFC9DAF8"/>
        <bgColor rgb="FFC9DAF8"/>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FCE5CD"/>
        <bgColor rgb="FFFCE5CD"/>
      </patternFill>
    </fill>
    <fill>
      <patternFill patternType="solid">
        <fgColor rgb="FFEFEFEF"/>
        <bgColor rgb="FFEFEFEF"/>
      </patternFill>
    </fill>
    <fill>
      <patternFill patternType="solid">
        <fgColor rgb="FFD0E0E3"/>
        <bgColor rgb="FFD0E0E3"/>
      </patternFill>
    </fill>
  </fills>
  <borders count="24">
    <border/>
    <border>
      <right style="thin">
        <color rgb="FFFFFFFF"/>
      </right>
    </border>
    <border>
      <left style="thin">
        <color rgb="FFFFFFFF"/>
      </left>
      <right style="thin">
        <color rgb="FFFFFFFF"/>
      </right>
    </border>
    <border>
      <left style="thin">
        <color rgb="FFFFFFFF"/>
      </left>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rder>
    <border>
      <right style="medium">
        <color rgb="FF000000"/>
      </right>
    </border>
    <border>
      <left style="medium">
        <color rgb="FF000000"/>
      </left>
      <right style="medium">
        <color rgb="FF000000"/>
      </right>
    </border>
    <border>
      <left style="medium">
        <color rgb="FF000000"/>
      </left>
    </border>
    <border>
      <left style="thin">
        <color rgb="FF742932"/>
      </left>
      <right style="thin">
        <color rgb="FF9B3642"/>
      </right>
      <top style="thin">
        <color rgb="FF742932"/>
      </top>
      <bottom style="thin">
        <color rgb="FF742932"/>
      </bottom>
    </border>
    <border>
      <left style="thin">
        <color rgb="FF9B3642"/>
      </left>
      <right style="thin">
        <color rgb="FF9B3642"/>
      </right>
      <top style="thin">
        <color rgb="FF742932"/>
      </top>
      <bottom style="thin">
        <color rgb="FF742932"/>
      </bottom>
    </border>
    <border>
      <left style="thin">
        <color rgb="FF9B3642"/>
      </left>
      <right style="thin">
        <color rgb="FF742932"/>
      </right>
      <top style="thin">
        <color rgb="FF742932"/>
      </top>
      <bottom style="thin">
        <color rgb="FF742932"/>
      </bottom>
    </border>
    <border>
      <left style="thin">
        <color rgb="FF742932"/>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742932"/>
      </right>
      <top style="thin">
        <color rgb="FFFFFFFF"/>
      </top>
      <bottom style="thin">
        <color rgb="FFFFFFFF"/>
      </bottom>
    </border>
    <border>
      <left style="thin">
        <color rgb="FF742932"/>
      </left>
      <right style="thin">
        <color rgb="FFF8F9FA"/>
      </right>
      <top style="thin">
        <color rgb="FFF8F9FA"/>
      </top>
      <bottom style="thin">
        <color rgb="FFF8F9FA"/>
      </bottom>
    </border>
    <border>
      <left style="thin">
        <color rgb="FFF8F9FA"/>
      </left>
      <right style="thin">
        <color rgb="FFF8F9FA"/>
      </right>
      <top style="thin">
        <color rgb="FFF8F9FA"/>
      </top>
      <bottom style="thin">
        <color rgb="FFF8F9FA"/>
      </bottom>
    </border>
    <border>
      <left style="thin">
        <color rgb="FFF8F9FA"/>
      </left>
      <right style="thin">
        <color rgb="FF742932"/>
      </right>
      <top style="thin">
        <color rgb="FFF8F9FA"/>
      </top>
      <bottom style="thin">
        <color rgb="FFF8F9FA"/>
      </bottom>
    </border>
    <border>
      <left style="thin">
        <color rgb="FF742932"/>
      </left>
      <right style="thin">
        <color rgb="FFF8F9FA"/>
      </right>
      <top style="thin">
        <color rgb="FFF8F9FA"/>
      </top>
      <bottom style="thin">
        <color rgb="FF742932"/>
      </bottom>
    </border>
    <border>
      <left style="thin">
        <color rgb="FFF8F9FA"/>
      </left>
      <right style="thin">
        <color rgb="FFF8F9FA"/>
      </right>
      <top style="thin">
        <color rgb="FFF8F9FA"/>
      </top>
      <bottom style="thin">
        <color rgb="FF742932"/>
      </bottom>
    </border>
    <border>
      <left style="thin">
        <color rgb="FFF8F9FA"/>
      </left>
      <right style="thin">
        <color rgb="FF742932"/>
      </right>
      <top style="thin">
        <color rgb="FFF8F9FA"/>
      </top>
      <bottom style="thin">
        <color rgb="FF742932"/>
      </bottom>
    </border>
  </borders>
  <cellStyleXfs count="1">
    <xf borderId="0" fillId="0" fontId="0" numFmtId="0" applyAlignment="1" applyFont="1"/>
  </cellStyleXfs>
  <cellXfs count="29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1" fillId="4" fontId="4" numFmtId="0" xfId="0" applyAlignment="1" applyBorder="1" applyFill="1" applyFont="1">
      <alignment horizontal="center" readingOrder="0" shrinkToFit="0" vertical="center" wrapText="0"/>
    </xf>
    <xf borderId="2" fillId="4" fontId="4" numFmtId="0" xfId="0" applyAlignment="1" applyBorder="1" applyFont="1">
      <alignment horizontal="center" readingOrder="0" shrinkToFit="0" vertical="center" wrapText="0"/>
    </xf>
    <xf borderId="2" fillId="4" fontId="4" numFmtId="0" xfId="0" applyAlignment="1" applyBorder="1" applyFont="1">
      <alignment horizontal="center" readingOrder="0" shrinkToFit="0" vertical="center" wrapText="1"/>
    </xf>
    <xf borderId="2" fillId="4" fontId="4" numFmtId="164" xfId="0" applyAlignment="1" applyBorder="1" applyFont="1" applyNumberFormat="1">
      <alignment horizontal="center" readingOrder="0" shrinkToFit="0" vertical="center" wrapText="0"/>
    </xf>
    <xf borderId="3" fillId="0" fontId="4" numFmtId="0" xfId="0" applyAlignment="1" applyBorder="1" applyFont="1">
      <alignment horizontal="center" readingOrder="0" shrinkToFit="0" vertical="center" wrapText="0"/>
    </xf>
    <xf borderId="4" fillId="5" fontId="5" numFmtId="0" xfId="0" applyAlignment="1" applyBorder="1" applyFill="1" applyFont="1">
      <alignment horizontal="center" readingOrder="0" shrinkToFit="0" vertical="center" wrapText="0"/>
    </xf>
    <xf borderId="4" fillId="0" fontId="6" numFmtId="0" xfId="0" applyBorder="1" applyFont="1"/>
    <xf borderId="5" fillId="0" fontId="6" numFmtId="0" xfId="0" applyBorder="1" applyFont="1"/>
    <xf borderId="6" fillId="5" fontId="5" numFmtId="0" xfId="0" applyAlignment="1" applyBorder="1" applyFont="1">
      <alignment horizontal="center" readingOrder="0" shrinkToFit="0" vertical="center" wrapText="0"/>
    </xf>
    <xf borderId="5" fillId="5" fontId="5" numFmtId="0" xfId="0" applyAlignment="1" applyBorder="1" applyFont="1">
      <alignment horizontal="center" readingOrder="0" shrinkToFit="0" vertical="center" wrapText="0"/>
    </xf>
    <xf borderId="0" fillId="0" fontId="5" numFmtId="0" xfId="0" applyAlignment="1" applyFont="1">
      <alignment horizontal="center" readingOrder="0" shrinkToFit="0" vertical="center" wrapText="0"/>
    </xf>
    <xf borderId="5" fillId="6" fontId="7" numFmtId="0" xfId="0" applyAlignment="1" applyBorder="1" applyFill="1" applyFont="1">
      <alignment horizontal="center" readingOrder="0" shrinkToFit="0" vertical="center" wrapText="0"/>
    </xf>
    <xf borderId="4" fillId="6" fontId="7" numFmtId="0" xfId="0" applyAlignment="1" applyBorder="1" applyFont="1">
      <alignment horizontal="center" readingOrder="0" shrinkToFit="0" vertical="center" wrapText="1"/>
    </xf>
    <xf borderId="5" fillId="6" fontId="7" numFmtId="0" xfId="0" applyAlignment="1" applyBorder="1" applyFont="1">
      <alignment horizontal="center" readingOrder="0" shrinkToFit="0" vertical="center" wrapText="1"/>
    </xf>
    <xf borderId="0" fillId="6" fontId="8" numFmtId="0" xfId="0" applyAlignment="1" applyFont="1">
      <alignment readingOrder="0" vertical="center"/>
    </xf>
    <xf borderId="4" fillId="6" fontId="7" numFmtId="0" xfId="0" applyAlignment="1" applyBorder="1" applyFont="1">
      <alignment horizontal="center" readingOrder="0" shrinkToFit="0" vertical="center" wrapText="0"/>
    </xf>
    <xf borderId="7" fillId="6" fontId="7" numFmtId="0" xfId="0" applyAlignment="1" applyBorder="1" applyFont="1">
      <alignment horizontal="center" readingOrder="0" shrinkToFit="0" vertical="center" wrapText="1"/>
    </xf>
    <xf borderId="6" fillId="6" fontId="7" numFmtId="0" xfId="0" applyAlignment="1" applyBorder="1" applyFont="1">
      <alignment horizontal="center" readingOrder="0" shrinkToFit="0" vertical="center" wrapText="0"/>
    </xf>
    <xf borderId="4" fillId="6" fontId="7" numFmtId="164" xfId="0" applyAlignment="1" applyBorder="1" applyFont="1" applyNumberFormat="1">
      <alignment horizontal="center" readingOrder="0" shrinkToFit="0" vertical="center" wrapText="1"/>
    </xf>
    <xf borderId="0" fillId="6" fontId="7" numFmtId="0" xfId="0" applyAlignment="1" applyFont="1">
      <alignment horizontal="center" readingOrder="0" shrinkToFit="0" vertical="center" wrapText="1"/>
    </xf>
    <xf borderId="4" fillId="6" fontId="7" numFmtId="0" xfId="0" applyAlignment="1" applyBorder="1" applyFont="1">
      <alignment horizontal="center" shrinkToFit="0" vertical="center" wrapText="1"/>
    </xf>
    <xf borderId="6" fillId="6" fontId="7" numFmtId="0" xfId="0" applyAlignment="1" applyBorder="1" applyFont="1">
      <alignment horizontal="center" readingOrder="0" shrinkToFit="0" vertical="center" wrapText="1"/>
    </xf>
    <xf borderId="4" fillId="6" fontId="7" numFmtId="3" xfId="0" applyAlignment="1" applyBorder="1" applyFont="1" applyNumberFormat="1">
      <alignment horizontal="center" readingOrder="0" shrinkToFit="0" vertical="center" wrapText="1"/>
    </xf>
    <xf borderId="5" fillId="6" fontId="7" numFmtId="165" xfId="0" applyAlignment="1" applyBorder="1" applyFont="1" applyNumberFormat="1">
      <alignment horizontal="center" readingOrder="0" shrinkToFit="0" vertical="center" wrapText="1"/>
    </xf>
    <xf borderId="4" fillId="6" fontId="7" numFmtId="165" xfId="0" applyAlignment="1" applyBorder="1" applyFont="1" applyNumberFormat="1">
      <alignment horizontal="center" readingOrder="0" shrinkToFit="0" vertical="center" wrapText="1"/>
    </xf>
    <xf borderId="8" fillId="6" fontId="7" numFmtId="0" xfId="0" applyAlignment="1" applyBorder="1" applyFont="1">
      <alignment horizontal="center" readingOrder="0" shrinkToFit="0" vertical="center" wrapText="1"/>
    </xf>
    <xf borderId="7" fillId="4" fontId="9"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9" fillId="2" fontId="10" numFmtId="0" xfId="0" applyAlignment="1" applyBorder="1" applyFont="1">
      <alignment vertical="center"/>
    </xf>
    <xf borderId="0" fillId="3" fontId="10" numFmtId="0" xfId="0" applyAlignment="1" applyFont="1">
      <alignment horizontal="center" vertical="center"/>
    </xf>
    <xf borderId="9" fillId="3" fontId="10" numFmtId="0" xfId="0" applyAlignment="1" applyBorder="1" applyFont="1">
      <alignment horizontal="center" vertical="center"/>
    </xf>
    <xf borderId="0" fillId="0" fontId="10" numFmtId="0" xfId="0" applyAlignment="1" applyFont="1">
      <alignment readingOrder="0" vertical="center"/>
    </xf>
    <xf borderId="9" fillId="0" fontId="10" numFmtId="0" xfId="0" applyAlignment="1" applyBorder="1" applyFont="1">
      <alignment readingOrder="0" vertical="center"/>
    </xf>
    <xf borderId="9" fillId="3" fontId="10" numFmtId="0" xfId="0" applyAlignment="1" applyBorder="1" applyFont="1">
      <alignment readingOrder="0" vertical="center"/>
    </xf>
    <xf borderId="0" fillId="0" fontId="10" numFmtId="166" xfId="0" applyAlignment="1" applyFont="1" applyNumberFormat="1">
      <alignment horizontal="center" readingOrder="0" vertical="center"/>
    </xf>
    <xf borderId="0" fillId="0" fontId="10" numFmtId="0" xfId="0" applyAlignment="1" applyFont="1">
      <alignment horizontal="center" readingOrder="0" vertical="center"/>
    </xf>
    <xf borderId="0" fillId="3" fontId="10" numFmtId="166" xfId="0" applyAlignment="1" applyFont="1" applyNumberFormat="1">
      <alignment horizontal="center" readingOrder="0" vertical="center"/>
    </xf>
    <xf borderId="0" fillId="3" fontId="10" numFmtId="0" xfId="0" applyAlignment="1" applyFont="1">
      <alignment horizontal="center" readingOrder="0" shrinkToFit="0" vertical="center" wrapText="1"/>
    </xf>
    <xf borderId="10" fillId="2" fontId="10" numFmtId="0" xfId="0" applyAlignment="1" applyBorder="1" applyFont="1">
      <alignment horizontal="center" readingOrder="0" shrinkToFit="0" vertical="center" wrapText="1"/>
    </xf>
    <xf borderId="11" fillId="7" fontId="11" numFmtId="0" xfId="0" applyAlignment="1" applyBorder="1" applyFill="1" applyFont="1">
      <alignment readingOrder="0" vertical="center"/>
    </xf>
    <xf borderId="9" fillId="2" fontId="10" numFmtId="0" xfId="0" applyAlignment="1" applyBorder="1" applyFont="1">
      <alignment horizontal="center" vertical="center"/>
    </xf>
    <xf borderId="9" fillId="0" fontId="10" numFmtId="0" xfId="0" applyAlignment="1" applyBorder="1" applyFont="1">
      <alignment horizontal="center" readingOrder="0" vertical="center"/>
    </xf>
    <xf borderId="0" fillId="7" fontId="11" numFmtId="0" xfId="0" applyAlignment="1" applyFont="1">
      <alignment readingOrder="0" vertical="center"/>
    </xf>
    <xf borderId="0" fillId="2" fontId="12" numFmtId="0" xfId="0" applyAlignment="1" applyFont="1">
      <alignment horizontal="center" vertical="center"/>
    </xf>
    <xf borderId="0" fillId="2" fontId="12" numFmtId="0" xfId="0" applyAlignment="1" applyFont="1">
      <alignment horizontal="left" shrinkToFit="0" vertical="center" wrapText="1"/>
    </xf>
    <xf borderId="0" fillId="2" fontId="13" numFmtId="167" xfId="0" applyAlignment="1" applyFont="1" applyNumberFormat="1">
      <alignment horizontal="center" vertical="center"/>
    </xf>
    <xf borderId="9" fillId="2" fontId="12" numFmtId="167" xfId="0" applyAlignment="1" applyBorder="1" applyFont="1" applyNumberFormat="1">
      <alignment horizontal="left" readingOrder="0" vertical="center"/>
    </xf>
    <xf borderId="0" fillId="2" fontId="10" numFmtId="164" xfId="0" applyAlignment="1" applyFont="1" applyNumberFormat="1">
      <alignment horizontal="center" vertical="center"/>
    </xf>
    <xf borderId="0" fillId="0" fontId="10" numFmtId="0" xfId="0" applyAlignment="1" applyFont="1">
      <alignment horizontal="center" vertical="center"/>
    </xf>
    <xf borderId="11" fillId="2" fontId="12" numFmtId="0" xfId="0" applyAlignment="1" applyBorder="1" applyFont="1">
      <alignment horizontal="center" readingOrder="0" vertical="center"/>
    </xf>
    <xf borderId="11" fillId="2" fontId="10" numFmtId="165" xfId="0" applyAlignment="1" applyBorder="1" applyFont="1" applyNumberFormat="1">
      <alignment horizontal="center" readingOrder="0" vertical="center"/>
    </xf>
    <xf borderId="0" fillId="2" fontId="10" numFmtId="164" xfId="0" applyAlignment="1" applyFont="1" applyNumberFormat="1">
      <alignment horizontal="center" readingOrder="0" vertical="center"/>
    </xf>
    <xf borderId="0" fillId="0" fontId="10" numFmtId="165" xfId="0" applyAlignment="1" applyFont="1" applyNumberFormat="1">
      <alignment horizontal="center" readingOrder="0" vertical="center"/>
    </xf>
    <xf borderId="11" fillId="2" fontId="10" numFmtId="166" xfId="0" applyAlignment="1" applyBorder="1" applyFont="1" applyNumberFormat="1">
      <alignment readingOrder="0" vertical="center"/>
    </xf>
    <xf borderId="0" fillId="2" fontId="10" numFmtId="166" xfId="0" applyAlignment="1" applyFont="1" applyNumberFormat="1">
      <alignment readingOrder="0" vertical="center"/>
    </xf>
    <xf borderId="0" fillId="2" fontId="10" numFmtId="164" xfId="0" applyAlignment="1" applyFont="1" applyNumberFormat="1">
      <alignment vertical="center"/>
    </xf>
    <xf borderId="9" fillId="0" fontId="10" numFmtId="165" xfId="0" applyAlignment="1" applyBorder="1" applyFont="1" applyNumberFormat="1">
      <alignment readingOrder="0" vertical="center"/>
    </xf>
    <xf borderId="0" fillId="2" fontId="10" numFmtId="166" xfId="0" applyAlignment="1" applyFont="1" applyNumberFormat="1">
      <alignment readingOrder="0" shrinkToFit="0" vertical="center" wrapText="1"/>
    </xf>
    <xf borderId="0" fillId="2" fontId="10" numFmtId="164" xfId="0" applyAlignment="1" applyFont="1" applyNumberFormat="1">
      <alignment readingOrder="0" vertical="center"/>
    </xf>
    <xf borderId="9" fillId="0" fontId="10" numFmtId="165" xfId="0" applyAlignment="1" applyBorder="1" applyFont="1" applyNumberFormat="1">
      <alignment vertical="center"/>
    </xf>
    <xf borderId="9" fillId="0" fontId="10" numFmtId="0" xfId="0" applyAlignment="1" applyBorder="1" applyFont="1">
      <alignment horizontal="center" readingOrder="0" shrinkToFit="0" vertical="center" wrapText="1"/>
    </xf>
    <xf borderId="0" fillId="2" fontId="12" numFmtId="0" xfId="0" applyAlignment="1" applyFont="1">
      <alignment horizontal="center" readingOrder="0" vertical="center"/>
    </xf>
    <xf borderId="0" fillId="2" fontId="12" numFmtId="0" xfId="0" applyAlignment="1" applyFont="1">
      <alignment horizontal="left" readingOrder="0" shrinkToFit="0" vertical="center" wrapText="1"/>
    </xf>
    <xf borderId="0" fillId="7" fontId="11" numFmtId="0" xfId="0" applyAlignment="1" applyFont="1">
      <alignment horizontal="center" readingOrder="0" shrinkToFit="0" vertical="center" wrapText="1"/>
    </xf>
    <xf borderId="0" fillId="2" fontId="12" numFmtId="0" xfId="0" applyAlignment="1" applyFont="1">
      <alignment horizontal="center" readingOrder="0" shrinkToFit="0" vertical="center" wrapText="1"/>
    </xf>
    <xf borderId="9" fillId="2" fontId="12" numFmtId="167" xfId="0" applyAlignment="1" applyBorder="1" applyFont="1" applyNumberFormat="1">
      <alignment horizontal="left" readingOrder="0" shrinkToFit="0" vertical="center" wrapText="1"/>
    </xf>
    <xf borderId="9" fillId="4" fontId="14" numFmtId="0" xfId="0" applyAlignment="1" applyBorder="1" applyFont="1">
      <alignment horizontal="center" readingOrder="0" vertical="center"/>
    </xf>
    <xf borderId="0" fillId="0" fontId="14" numFmtId="0" xfId="0" applyAlignment="1" applyFont="1">
      <alignment horizontal="center" readingOrder="0" vertical="center"/>
    </xf>
    <xf borderId="9" fillId="4" fontId="14" numFmtId="167" xfId="0" applyAlignment="1" applyBorder="1" applyFont="1" applyNumberFormat="1">
      <alignment horizontal="center" readingOrder="0" vertical="center"/>
    </xf>
    <xf borderId="0" fillId="2" fontId="15" numFmtId="0" xfId="0" applyAlignment="1" applyFont="1">
      <alignment horizontal="center" readingOrder="0" vertical="center"/>
    </xf>
    <xf borderId="9" fillId="0" fontId="10" numFmtId="165" xfId="0" applyAlignment="1" applyBorder="1" applyFont="1" applyNumberFormat="1">
      <alignment horizontal="right" readingOrder="0" vertical="center"/>
    </xf>
    <xf borderId="9" fillId="0" fontId="10" numFmtId="0" xfId="0" applyAlignment="1" applyBorder="1" applyFont="1">
      <alignment horizontal="center" vertical="center"/>
    </xf>
    <xf borderId="0" fillId="2" fontId="12" numFmtId="0" xfId="0" applyAlignment="1" applyFont="1">
      <alignment horizontal="center" readingOrder="0" vertical="center"/>
    </xf>
    <xf borderId="0" fillId="2" fontId="12" numFmtId="0" xfId="0" applyAlignment="1" applyFont="1">
      <alignment horizontal="left" readingOrder="0" shrinkToFit="0" vertical="center" wrapText="1"/>
    </xf>
    <xf borderId="0" fillId="2" fontId="16" numFmtId="0" xfId="0" applyAlignment="1" applyFont="1">
      <alignment horizontal="center" vertical="center"/>
    </xf>
    <xf borderId="9" fillId="2" fontId="12" numFmtId="167" xfId="0" applyAlignment="1" applyBorder="1" applyFont="1" applyNumberFormat="1">
      <alignment horizontal="left" readingOrder="0" shrinkToFit="0" vertical="center" wrapText="1"/>
    </xf>
    <xf borderId="0" fillId="0" fontId="14" numFmtId="167" xfId="0" applyAlignment="1" applyFont="1" applyNumberFormat="1">
      <alignment horizontal="center" readingOrder="0" vertical="center"/>
    </xf>
    <xf borderId="0" fillId="2" fontId="17" numFmtId="0" xfId="0" applyAlignment="1" applyFont="1">
      <alignment horizontal="center" readingOrder="0" vertical="center"/>
    </xf>
    <xf borderId="0" fillId="7" fontId="11" numFmtId="0" xfId="0" applyAlignment="1" applyFont="1">
      <alignment vertical="center"/>
    </xf>
    <xf borderId="9" fillId="4" fontId="14" numFmtId="167" xfId="0" applyAlignment="1" applyBorder="1" applyFont="1" applyNumberFormat="1">
      <alignment horizontal="center" vertical="center"/>
    </xf>
    <xf borderId="0" fillId="0" fontId="14" numFmtId="167" xfId="0" applyAlignment="1" applyFont="1" applyNumberFormat="1">
      <alignment horizontal="center" vertical="center"/>
    </xf>
    <xf borderId="9" fillId="2" fontId="12" numFmtId="167" xfId="0" applyAlignment="1" applyBorder="1" applyFont="1" applyNumberFormat="1">
      <alignment horizontal="left" vertical="center"/>
    </xf>
    <xf borderId="0" fillId="0" fontId="10" numFmtId="0" xfId="0" applyAlignment="1" applyFont="1">
      <alignment vertical="center"/>
    </xf>
    <xf borderId="9" fillId="0" fontId="10" numFmtId="0" xfId="0" applyAlignment="1" applyBorder="1" applyFont="1">
      <alignment vertical="center"/>
    </xf>
    <xf borderId="0" fillId="0" fontId="10" numFmtId="166" xfId="0" applyAlignment="1" applyFont="1" applyNumberFormat="1">
      <alignment horizontal="center" vertical="center"/>
    </xf>
    <xf borderId="0" fillId="2" fontId="12" numFmtId="167" xfId="0" applyAlignment="1" applyFont="1" applyNumberFormat="1">
      <alignment horizontal="center" vertical="center"/>
    </xf>
    <xf borderId="11" fillId="2" fontId="10" numFmtId="168" xfId="0" applyAlignment="1" applyBorder="1" applyFont="1" applyNumberFormat="1">
      <alignment readingOrder="0" vertical="center"/>
    </xf>
    <xf borderId="11" fillId="2" fontId="18" numFmtId="0" xfId="0" applyAlignment="1" applyBorder="1" applyFont="1">
      <alignment horizontal="center" readingOrder="0" vertical="center"/>
    </xf>
    <xf borderId="0" fillId="2" fontId="10" numFmtId="0" xfId="0" applyAlignment="1" applyFont="1">
      <alignment readingOrder="0" vertical="center"/>
    </xf>
    <xf borderId="0" fillId="2" fontId="19" numFmtId="166" xfId="0" applyAlignment="1" applyFont="1" applyNumberFormat="1">
      <alignment readingOrder="0" vertical="center"/>
    </xf>
    <xf borderId="0" fillId="2" fontId="10" numFmtId="0" xfId="0" applyAlignment="1" applyFont="1">
      <alignment readingOrder="0" shrinkToFit="0" vertical="center" wrapText="1"/>
    </xf>
    <xf borderId="0" fillId="2" fontId="20" numFmtId="166" xfId="0" applyAlignment="1" applyFont="1" applyNumberFormat="1">
      <alignment readingOrder="0" shrinkToFit="0" vertical="center" wrapText="1"/>
    </xf>
    <xf borderId="2" fillId="4" fontId="4" numFmtId="167" xfId="0" applyAlignment="1" applyBorder="1" applyFont="1" applyNumberFormat="1">
      <alignment horizontal="center" readingOrder="0" shrinkToFit="0" vertical="center" wrapText="0"/>
    </xf>
    <xf borderId="4" fillId="5" fontId="4" numFmtId="0" xfId="0" applyAlignment="1" applyBorder="1" applyFont="1">
      <alignment horizontal="center" readingOrder="0" shrinkToFit="0" vertical="center" wrapText="0"/>
    </xf>
    <xf borderId="6" fillId="5" fontId="4" numFmtId="0" xfId="0" applyAlignment="1" applyBorder="1" applyFont="1">
      <alignment horizontal="center" readingOrder="0" shrinkToFit="0" vertical="center" wrapText="0"/>
    </xf>
    <xf borderId="5" fillId="5" fontId="4" numFmtId="0" xfId="0" applyAlignment="1" applyBorder="1" applyFont="1">
      <alignment horizontal="center" readingOrder="0" shrinkToFit="0" vertical="center" wrapText="0"/>
    </xf>
    <xf borderId="0" fillId="0" fontId="4" numFmtId="0" xfId="0" applyAlignment="1" applyFont="1">
      <alignment horizontal="center" readingOrder="0" shrinkToFit="0" vertical="center" wrapText="0"/>
    </xf>
    <xf borderId="4" fillId="6" fontId="5" numFmtId="0" xfId="0" applyAlignment="1" applyBorder="1" applyFont="1">
      <alignment horizontal="center" readingOrder="0" shrinkToFit="0" vertical="center" wrapText="1"/>
    </xf>
    <xf borderId="8" fillId="6" fontId="5" numFmtId="0" xfId="0" applyAlignment="1" applyBorder="1" applyFont="1">
      <alignment horizontal="center" readingOrder="0" shrinkToFit="0" vertical="center" wrapText="0"/>
    </xf>
    <xf borderId="5" fillId="6" fontId="5" numFmtId="0" xfId="0" applyAlignment="1" applyBorder="1" applyFont="1">
      <alignment horizontal="center" readingOrder="0" shrinkToFit="0" vertical="center" wrapText="1"/>
    </xf>
    <xf borderId="0" fillId="6" fontId="5" numFmtId="0" xfId="0" applyAlignment="1" applyFont="1">
      <alignment readingOrder="0" vertical="center"/>
    </xf>
    <xf borderId="4" fillId="6" fontId="5" numFmtId="0" xfId="0" applyAlignment="1" applyBorder="1" applyFont="1">
      <alignment horizontal="center" readingOrder="0" shrinkToFit="0" vertical="center" wrapText="0"/>
    </xf>
    <xf borderId="5" fillId="6" fontId="5" numFmtId="0" xfId="0" applyAlignment="1" applyBorder="1" applyFont="1">
      <alignment horizontal="center" readingOrder="0" shrinkToFit="0" vertical="center" wrapText="0"/>
    </xf>
    <xf borderId="4" fillId="6" fontId="5" numFmtId="167" xfId="0" applyAlignment="1" applyBorder="1" applyFont="1" applyNumberFormat="1">
      <alignment horizontal="center" readingOrder="0" shrinkToFit="0" vertical="center" wrapText="0"/>
    </xf>
    <xf borderId="5" fillId="6" fontId="5" numFmtId="167" xfId="0" applyAlignment="1" applyBorder="1" applyFont="1" applyNumberFormat="1">
      <alignment horizontal="center" readingOrder="0" shrinkToFit="0" vertical="center" wrapText="0"/>
    </xf>
    <xf borderId="7" fillId="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 fontId="22" numFmtId="0" xfId="0" applyAlignment="1" applyFont="1">
      <alignment horizontal="left" shrinkToFit="0" vertical="center" wrapText="0"/>
    </xf>
    <xf borderId="0" fillId="3" fontId="22" numFmtId="167" xfId="0" applyAlignment="1" applyFont="1" applyNumberFormat="1">
      <alignment horizontal="left" shrinkToFit="0" vertical="center" wrapText="0"/>
    </xf>
    <xf borderId="0" fillId="3" fontId="22" numFmtId="0" xfId="0" applyAlignment="1" applyFont="1">
      <alignment horizontal="center" vertical="center"/>
    </xf>
    <xf borderId="9" fillId="3" fontId="22" numFmtId="0" xfId="0" applyAlignment="1" applyBorder="1" applyFont="1">
      <alignment horizontal="center" vertical="center"/>
    </xf>
    <xf borderId="0" fillId="3" fontId="22" numFmtId="165" xfId="0" applyAlignment="1" applyFont="1" applyNumberFormat="1">
      <alignment horizontal="center" vertical="center"/>
    </xf>
    <xf borderId="0" fillId="0" fontId="22" numFmtId="0" xfId="0" applyAlignment="1" applyFont="1">
      <alignment horizontal="center" readingOrder="0" vertical="center"/>
    </xf>
    <xf borderId="9" fillId="0" fontId="22" numFmtId="167" xfId="0" applyAlignment="1" applyBorder="1" applyFont="1" applyNumberFormat="1">
      <alignment horizontal="center" readingOrder="0" vertical="center"/>
    </xf>
    <xf borderId="0" fillId="7" fontId="23" numFmtId="0" xfId="0" applyAlignment="1" applyFont="1">
      <alignment readingOrder="0" vertical="center"/>
    </xf>
    <xf borderId="0" fillId="2" fontId="24" numFmtId="0" xfId="0" applyAlignment="1" applyFont="1">
      <alignment horizontal="center" vertical="center"/>
    </xf>
    <xf borderId="0" fillId="2" fontId="24" numFmtId="0" xfId="0" applyAlignment="1" applyFont="1">
      <alignment horizontal="center" readingOrder="0" vertical="center"/>
    </xf>
    <xf borderId="9" fillId="4" fontId="25" numFmtId="0" xfId="0" applyAlignment="1" applyBorder="1" applyFont="1">
      <alignment horizontal="center" readingOrder="0" vertical="center"/>
    </xf>
    <xf borderId="0" fillId="0" fontId="25" numFmtId="0" xfId="0" applyAlignment="1" applyFont="1">
      <alignment horizontal="center" readingOrder="0" vertical="center"/>
    </xf>
    <xf borderId="0" fillId="0" fontId="22" numFmtId="166" xfId="0" applyAlignment="1" applyFont="1" applyNumberFormat="1">
      <alignment horizontal="center" readingOrder="0" vertical="center"/>
    </xf>
    <xf borderId="0" fillId="2" fontId="24" numFmtId="0" xfId="0" applyAlignment="1" applyFont="1">
      <alignment horizontal="center" readingOrder="0" vertical="center"/>
    </xf>
    <xf borderId="0" fillId="2" fontId="24" numFmtId="167" xfId="0" applyAlignment="1" applyFont="1" applyNumberFormat="1">
      <alignment horizontal="center" vertical="center"/>
    </xf>
    <xf borderId="9" fillId="4" fontId="25" numFmtId="167" xfId="0" applyAlignment="1" applyBorder="1" applyFont="1" applyNumberFormat="1">
      <alignment horizontal="center" readingOrder="0" vertical="center"/>
    </xf>
    <xf borderId="0" fillId="0" fontId="25" numFmtId="167" xfId="0" applyAlignment="1" applyFont="1" applyNumberFormat="1">
      <alignment horizontal="center" readingOrder="0" vertical="center"/>
    </xf>
    <xf borderId="0" fillId="7" fontId="23" numFmtId="0" xfId="0" applyAlignment="1" applyFont="1">
      <alignment vertical="center"/>
    </xf>
    <xf borderId="9" fillId="4" fontId="25" numFmtId="167" xfId="0" applyAlignment="1" applyBorder="1" applyFont="1" applyNumberFormat="1">
      <alignment horizontal="center" vertical="center"/>
    </xf>
    <xf borderId="0" fillId="0" fontId="25" numFmtId="167" xfId="0" applyAlignment="1" applyFont="1" applyNumberFormat="1">
      <alignment horizontal="center" vertical="center"/>
    </xf>
    <xf borderId="0" fillId="0" fontId="22" numFmtId="166" xfId="0" applyAlignment="1" applyFont="1" applyNumberFormat="1">
      <alignment horizontal="center" vertical="center"/>
    </xf>
    <xf borderId="9" fillId="0" fontId="22" numFmtId="167" xfId="0" applyAlignment="1" applyBorder="1" applyFont="1" applyNumberFormat="1">
      <alignment horizontal="center" vertical="center"/>
    </xf>
    <xf borderId="0" fillId="0" fontId="22" numFmtId="167" xfId="0" applyAlignment="1" applyFont="1" applyNumberFormat="1">
      <alignment horizontal="center" readingOrder="0" vertical="center"/>
    </xf>
    <xf borderId="0" fillId="2" fontId="12" numFmtId="167" xfId="0" applyAlignment="1" applyFont="1" applyNumberFormat="1">
      <alignment horizontal="left" vertical="center"/>
    </xf>
    <xf borderId="0" fillId="4" fontId="25" numFmtId="167" xfId="0" applyAlignment="1" applyFont="1" applyNumberFormat="1">
      <alignment horizontal="center" vertical="center"/>
    </xf>
    <xf borderId="12" fillId="0" fontId="2" numFmtId="0" xfId="0" applyAlignment="1" applyBorder="1" applyFont="1">
      <alignment horizontal="left" readingOrder="0" shrinkToFit="0" vertical="center" wrapText="0"/>
    </xf>
    <xf borderId="13" fillId="0" fontId="2" numFmtId="0" xfId="0" applyAlignment="1" applyBorder="1" applyFont="1">
      <alignment horizontal="left" readingOrder="0" shrinkToFit="0" vertical="center" wrapText="0"/>
    </xf>
    <xf borderId="14" fillId="0" fontId="26" numFmtId="0" xfId="0" applyAlignment="1" applyBorder="1" applyFont="1">
      <alignment horizontal="left" readingOrder="0" shrinkToFit="0" vertical="center" wrapText="0"/>
    </xf>
    <xf borderId="15" fillId="0" fontId="2" numFmtId="169" xfId="0" applyAlignment="1" applyBorder="1" applyFont="1" applyNumberFormat="1">
      <alignment readingOrder="0" shrinkToFit="0" vertical="center" wrapText="0"/>
    </xf>
    <xf borderId="16" fillId="0" fontId="2" numFmtId="0" xfId="0" applyAlignment="1" applyBorder="1" applyFont="1">
      <alignment readingOrder="0" shrinkToFit="0" vertical="center" wrapText="0"/>
    </xf>
    <xf borderId="16" fillId="0" fontId="2" numFmtId="14" xfId="0" applyAlignment="1" applyBorder="1" applyFont="1" applyNumberFormat="1">
      <alignment readingOrder="0" shrinkToFit="0" vertical="center" wrapText="0"/>
    </xf>
    <xf quotePrefix="1" borderId="16" fillId="0" fontId="2" numFmtId="0" xfId="0" applyAlignment="1" applyBorder="1" applyFont="1">
      <alignment readingOrder="0" shrinkToFit="0" vertical="center" wrapText="0"/>
    </xf>
    <xf borderId="16" fillId="0" fontId="27" numFmtId="0" xfId="0" applyAlignment="1" applyBorder="1" applyFont="1">
      <alignment readingOrder="0" shrinkToFit="0" vertical="center" wrapText="0"/>
    </xf>
    <xf borderId="16" fillId="0" fontId="2" numFmtId="0" xfId="0" applyAlignment="1" applyBorder="1" applyFont="1">
      <alignment shrinkToFit="0" vertical="center" wrapText="0"/>
    </xf>
    <xf borderId="17" fillId="0" fontId="2" numFmtId="167" xfId="0" applyAlignment="1" applyBorder="1" applyFont="1" applyNumberFormat="1">
      <alignment horizontal="center" readingOrder="0" shrinkToFit="0" vertical="center" wrapText="0"/>
    </xf>
    <xf borderId="18" fillId="0" fontId="2" numFmtId="169" xfId="0" applyAlignment="1" applyBorder="1" applyFont="1" applyNumberFormat="1">
      <alignment readingOrder="0" shrinkToFit="0" vertical="center" wrapText="0"/>
    </xf>
    <xf borderId="19" fillId="0" fontId="2" numFmtId="0" xfId="0" applyAlignment="1" applyBorder="1" applyFont="1">
      <alignment readingOrder="0" shrinkToFit="0" vertical="center" wrapText="0"/>
    </xf>
    <xf borderId="19" fillId="0" fontId="2" numFmtId="14" xfId="0" applyAlignment="1" applyBorder="1" applyFont="1" applyNumberFormat="1">
      <alignment readingOrder="0" shrinkToFit="0" vertical="center" wrapText="0"/>
    </xf>
    <xf quotePrefix="1" borderId="19" fillId="0" fontId="2" numFmtId="0" xfId="0" applyAlignment="1" applyBorder="1" applyFont="1">
      <alignment readingOrder="0" shrinkToFit="0" vertical="center" wrapText="0"/>
    </xf>
    <xf borderId="19" fillId="0" fontId="28" numFmtId="0" xfId="0" applyAlignment="1" applyBorder="1" applyFont="1">
      <alignment readingOrder="0" shrinkToFit="0" vertical="center" wrapText="0"/>
    </xf>
    <xf borderId="20" fillId="0" fontId="2" numFmtId="0" xfId="0" applyAlignment="1" applyBorder="1" applyFont="1">
      <alignment shrinkToFit="0" vertical="center" wrapText="0"/>
    </xf>
    <xf borderId="15" fillId="0" fontId="2" numFmtId="0" xfId="0" applyAlignment="1" applyBorder="1" applyFont="1">
      <alignment shrinkToFit="0" vertical="center" wrapText="0"/>
    </xf>
    <xf borderId="18" fillId="0" fontId="2" numFmtId="0" xfId="0" applyAlignment="1" applyBorder="1" applyFont="1">
      <alignment shrinkToFit="0" vertical="center" wrapText="0"/>
    </xf>
    <xf borderId="19" fillId="0" fontId="2" numFmtId="0" xfId="0" applyAlignment="1" applyBorder="1" applyFont="1">
      <alignment shrinkToFit="0" vertical="center" wrapText="0"/>
    </xf>
    <xf borderId="20" fillId="0" fontId="2" numFmtId="167" xfId="0" applyAlignment="1" applyBorder="1" applyFont="1" applyNumberFormat="1">
      <alignment horizontal="center" readingOrder="0" shrinkToFit="0" vertical="center" wrapText="0"/>
    </xf>
    <xf borderId="21" fillId="0" fontId="2" numFmtId="0" xfId="0" applyAlignment="1" applyBorder="1" applyFont="1">
      <alignment shrinkToFit="0" vertical="center" wrapText="0"/>
    </xf>
    <xf borderId="22" fillId="0" fontId="2" numFmtId="0" xfId="0" applyAlignment="1" applyBorder="1" applyFont="1">
      <alignment shrinkToFit="0" vertical="center" wrapText="0"/>
    </xf>
    <xf borderId="23" fillId="0" fontId="2" numFmtId="167" xfId="0" applyAlignment="1" applyBorder="1" applyFont="1" applyNumberFormat="1">
      <alignment horizontal="center" readingOrder="0" shrinkToFit="0" vertical="center" wrapText="0"/>
    </xf>
    <xf borderId="0" fillId="6" fontId="29" numFmtId="0" xfId="0" applyAlignment="1" applyFont="1">
      <alignment readingOrder="0"/>
    </xf>
    <xf borderId="0" fillId="6" fontId="30" numFmtId="0" xfId="0" applyFont="1"/>
    <xf borderId="0" fillId="6" fontId="30" numFmtId="0" xfId="0" applyFont="1"/>
    <xf borderId="0" fillId="6" fontId="31" numFmtId="0" xfId="0" applyFont="1"/>
    <xf borderId="0" fillId="6" fontId="32" numFmtId="0" xfId="0" applyFont="1"/>
    <xf borderId="0" fillId="6" fontId="33" numFmtId="0" xfId="0" applyAlignment="1" applyFont="1">
      <alignment horizontal="left" readingOrder="0" vertical="center"/>
    </xf>
    <xf borderId="0" fillId="8" fontId="34" numFmtId="169" xfId="0" applyAlignment="1" applyFill="1" applyFont="1" applyNumberFormat="1">
      <alignment horizontal="left" readingOrder="0" vertical="center"/>
    </xf>
    <xf borderId="0" fillId="6" fontId="33" numFmtId="0" xfId="0" applyAlignment="1" applyFont="1">
      <alignment readingOrder="0" vertical="center"/>
    </xf>
    <xf borderId="0" fillId="6" fontId="35" numFmtId="169" xfId="0" applyAlignment="1" applyFont="1" applyNumberFormat="1">
      <alignment readingOrder="0" vertical="center"/>
    </xf>
    <xf borderId="0" fillId="9" fontId="33" numFmtId="0" xfId="0" applyAlignment="1" applyFill="1" applyFont="1">
      <alignment readingOrder="0"/>
    </xf>
    <xf borderId="0" fillId="9" fontId="33" numFmtId="0" xfId="0" applyFont="1"/>
    <xf borderId="0" fillId="0" fontId="36" numFmtId="0" xfId="0" applyAlignment="1" applyFont="1">
      <alignment readingOrder="0"/>
    </xf>
    <xf borderId="0" fillId="0" fontId="36" numFmtId="0" xfId="0" applyFont="1"/>
    <xf borderId="0" fillId="6" fontId="37" numFmtId="0" xfId="0" applyAlignment="1" applyFont="1">
      <alignment readingOrder="0"/>
    </xf>
    <xf borderId="0" fillId="6" fontId="37" numFmtId="0" xfId="0" applyFont="1"/>
    <xf borderId="0" fillId="6" fontId="38" numFmtId="0" xfId="0" applyFont="1"/>
    <xf borderId="0" fillId="6" fontId="39" numFmtId="0" xfId="0" applyAlignment="1" applyFont="1">
      <alignment horizontal="left" readingOrder="0" vertical="center"/>
    </xf>
    <xf borderId="0" fillId="6" fontId="39" numFmtId="0" xfId="0" applyAlignment="1" applyFont="1">
      <alignment readingOrder="0" shrinkToFit="0" vertical="center" wrapText="0"/>
    </xf>
    <xf borderId="0" fillId="6" fontId="39" numFmtId="0" xfId="0" applyAlignment="1" applyFont="1">
      <alignment readingOrder="0" vertical="center"/>
    </xf>
    <xf borderId="0" fillId="6" fontId="39" numFmtId="0" xfId="0" applyAlignment="1" applyFont="1">
      <alignment readingOrder="0" shrinkToFit="0" vertical="center" wrapText="1"/>
    </xf>
    <xf borderId="0" fillId="6" fontId="29" numFmtId="0" xfId="0" applyAlignment="1" applyFont="1">
      <alignment readingOrder="0" vertical="center"/>
    </xf>
    <xf borderId="0" fillId="6" fontId="29" numFmtId="0" xfId="0" applyAlignment="1" applyFont="1">
      <alignment horizontal="left" readingOrder="0" vertical="center"/>
    </xf>
    <xf borderId="0" fillId="6" fontId="39" numFmtId="0" xfId="0" applyAlignment="1" applyFont="1">
      <alignment horizontal="right" readingOrder="0" vertical="center"/>
    </xf>
    <xf borderId="0" fillId="6" fontId="39" numFmtId="0" xfId="0" applyAlignment="1" applyFont="1">
      <alignment horizontal="center" readingOrder="0" vertical="center"/>
    </xf>
    <xf borderId="0" fillId="6" fontId="39" numFmtId="0" xfId="0" applyAlignment="1" applyFont="1">
      <alignment vertical="center"/>
    </xf>
    <xf borderId="0" fillId="6" fontId="40" numFmtId="0" xfId="0" applyAlignment="1" applyFont="1">
      <alignment horizontal="left" readingOrder="0" vertical="center"/>
    </xf>
    <xf borderId="0" fillId="6" fontId="33" numFmtId="0" xfId="0" applyAlignment="1" applyFont="1">
      <alignment readingOrder="0" shrinkToFit="0" vertical="center" wrapText="0"/>
    </xf>
    <xf borderId="0" fillId="6" fontId="33" numFmtId="0" xfId="0" applyAlignment="1" applyFont="1">
      <alignment readingOrder="0" shrinkToFit="0" vertical="center" wrapText="1"/>
    </xf>
    <xf borderId="0" fillId="6" fontId="31" numFmtId="0" xfId="0" applyAlignment="1" applyFont="1">
      <alignment readingOrder="0" vertical="center"/>
    </xf>
    <xf borderId="0" fillId="6" fontId="31" numFmtId="0" xfId="0" applyAlignment="1" applyFont="1">
      <alignment horizontal="left" readingOrder="0" vertical="center"/>
    </xf>
    <xf borderId="0" fillId="6" fontId="33" numFmtId="0" xfId="0" applyAlignment="1" applyFont="1">
      <alignment horizontal="right" readingOrder="0" vertical="center"/>
    </xf>
    <xf borderId="0" fillId="6" fontId="33" numFmtId="0" xfId="0" applyAlignment="1" applyFont="1">
      <alignment horizontal="center" readingOrder="0" vertical="center"/>
    </xf>
    <xf borderId="0" fillId="6" fontId="33" numFmtId="0" xfId="0" applyAlignment="1" applyFont="1">
      <alignment vertical="center"/>
    </xf>
    <xf borderId="0" fillId="6" fontId="31" numFmtId="169" xfId="0" applyAlignment="1" applyFont="1" applyNumberFormat="1">
      <alignment vertical="center"/>
    </xf>
    <xf borderId="0" fillId="8" fontId="41" numFmtId="169" xfId="0" applyAlignment="1" applyFont="1" applyNumberFormat="1">
      <alignment shrinkToFit="0" vertical="center" wrapText="0"/>
    </xf>
    <xf borderId="0" fillId="6" fontId="32" numFmtId="0" xfId="0" applyAlignment="1" applyFont="1">
      <alignment vertical="center"/>
    </xf>
    <xf borderId="0" fillId="6" fontId="31" numFmtId="0" xfId="0" applyAlignment="1" applyFont="1">
      <alignment shrinkToFit="0" vertical="center" wrapText="1"/>
    </xf>
    <xf borderId="0" fillId="6" fontId="42" numFmtId="169" xfId="0" applyAlignment="1" applyFont="1" applyNumberFormat="1">
      <alignment horizontal="right" vertical="center"/>
    </xf>
    <xf borderId="0" fillId="9" fontId="33" numFmtId="0" xfId="0" applyAlignment="1" applyFont="1">
      <alignment horizontal="center" readingOrder="0" vertical="center"/>
    </xf>
    <xf borderId="0" fillId="9" fontId="33" numFmtId="0" xfId="0" applyAlignment="1" applyFont="1">
      <alignment horizontal="center" readingOrder="0" shrinkToFit="0" vertical="center" wrapText="0"/>
    </xf>
    <xf borderId="0" fillId="9" fontId="33" numFmtId="0" xfId="0" applyAlignment="1" applyFont="1">
      <alignment horizontal="center" readingOrder="0" vertical="center"/>
    </xf>
    <xf borderId="0" fillId="9" fontId="33" numFmtId="0" xfId="0" applyAlignment="1" applyFont="1">
      <alignment horizontal="center" readingOrder="0" shrinkToFit="0" vertical="center" wrapText="1"/>
    </xf>
    <xf borderId="0" fillId="9" fontId="31" numFmtId="0" xfId="0" applyAlignment="1" applyFont="1">
      <alignment horizontal="center" readingOrder="0" vertical="center"/>
    </xf>
    <xf borderId="0" fillId="9" fontId="33" numFmtId="0" xfId="0" applyAlignment="1" applyFont="1">
      <alignment horizontal="center" vertical="center"/>
    </xf>
    <xf borderId="0" fillId="0" fontId="36" numFmtId="0" xfId="0" applyAlignment="1" applyFont="1">
      <alignment readingOrder="0" vertical="center"/>
    </xf>
    <xf borderId="0" fillId="0" fontId="43" numFmtId="0" xfId="0" applyAlignment="1" applyFont="1">
      <alignment horizontal="right" readingOrder="0" shrinkToFit="0" vertical="center" wrapText="0"/>
    </xf>
    <xf borderId="0" fillId="0" fontId="36" numFmtId="0" xfId="0" applyAlignment="1" applyFont="1">
      <alignment readingOrder="0" shrinkToFit="0" vertical="center" wrapText="1"/>
    </xf>
    <xf borderId="0" fillId="0" fontId="36" numFmtId="0" xfId="0" applyAlignment="1" applyFont="1">
      <alignment horizontal="center" readingOrder="0" vertical="center"/>
    </xf>
    <xf borderId="0" fillId="0" fontId="36" numFmtId="0" xfId="0" applyAlignment="1" applyFont="1">
      <alignment horizontal="left" readingOrder="0" vertical="center"/>
    </xf>
    <xf borderId="0" fillId="0" fontId="36" numFmtId="0" xfId="0" applyAlignment="1" applyFont="1">
      <alignment horizontal="left" readingOrder="0" shrinkToFit="0" vertical="center" wrapText="1"/>
    </xf>
    <xf borderId="0" fillId="0" fontId="34" numFmtId="0" xfId="0" applyAlignment="1" applyFont="1">
      <alignment horizontal="left" readingOrder="0" vertical="center"/>
    </xf>
    <xf borderId="0" fillId="0" fontId="36" numFmtId="0" xfId="0" applyAlignment="1" applyFont="1">
      <alignment horizontal="right" vertical="center"/>
    </xf>
    <xf borderId="0" fillId="10" fontId="36" numFmtId="0" xfId="0" applyAlignment="1" applyFill="1" applyFont="1">
      <alignment horizontal="center" readingOrder="0" vertical="center"/>
    </xf>
    <xf borderId="0" fillId="10" fontId="36" numFmtId="0" xfId="0" applyAlignment="1" applyFont="1">
      <alignment horizontal="center" vertical="center"/>
    </xf>
    <xf borderId="0" fillId="0" fontId="36" numFmtId="0" xfId="0" applyAlignment="1" applyFont="1">
      <alignment vertical="center"/>
    </xf>
    <xf borderId="0" fillId="0" fontId="44" numFmtId="0" xfId="0" applyAlignment="1" applyFont="1">
      <alignment horizontal="right" readingOrder="0" vertical="center"/>
    </xf>
    <xf borderId="0" fillId="0" fontId="36" numFmtId="0" xfId="0" applyAlignment="1" applyFont="1">
      <alignment horizontal="left" readingOrder="0" vertical="center"/>
    </xf>
    <xf borderId="0" fillId="0" fontId="45" numFmtId="0" xfId="0" applyAlignment="1" applyFont="1">
      <alignment horizontal="right" readingOrder="0" shrinkToFit="0" vertical="center" wrapText="0"/>
    </xf>
    <xf borderId="0" fillId="0" fontId="36" numFmtId="170" xfId="0" applyAlignment="1" applyFont="1" applyNumberFormat="1">
      <alignment horizontal="left" readingOrder="0" vertical="center"/>
    </xf>
    <xf borderId="0" fillId="0" fontId="46" numFmtId="0" xfId="0" applyAlignment="1" applyFont="1">
      <alignment horizontal="left" readingOrder="0" vertical="center"/>
    </xf>
    <xf borderId="0" fillId="0" fontId="36" numFmtId="0" xfId="0" applyAlignment="1" applyFont="1">
      <alignment readingOrder="0" vertical="center"/>
    </xf>
    <xf borderId="0" fillId="0" fontId="36" numFmtId="0" xfId="0" applyAlignment="1" applyFont="1">
      <alignment horizontal="right" shrinkToFit="0" vertical="center" wrapText="0"/>
    </xf>
    <xf borderId="0" fillId="0" fontId="36" numFmtId="0" xfId="0" applyAlignment="1" applyFont="1">
      <alignment shrinkToFit="0" vertical="center" wrapText="1"/>
    </xf>
    <xf borderId="0" fillId="0" fontId="36" numFmtId="0" xfId="0" applyAlignment="1" applyFont="1">
      <alignment horizontal="center" vertical="center"/>
    </xf>
    <xf borderId="0" fillId="0" fontId="36" numFmtId="0" xfId="0" applyAlignment="1" applyFont="1">
      <alignment horizontal="left" vertical="center"/>
    </xf>
    <xf borderId="0" fillId="0" fontId="36" numFmtId="0" xfId="0" applyAlignment="1" applyFont="1">
      <alignment horizontal="left" shrinkToFit="0" vertical="center" wrapText="1"/>
    </xf>
    <xf borderId="0" fillId="6" fontId="39" numFmtId="0" xfId="0" applyAlignment="1" applyFont="1">
      <alignment horizontal="left" readingOrder="0" vertical="center"/>
    </xf>
    <xf borderId="0" fillId="6" fontId="39" numFmtId="0" xfId="0" applyAlignment="1" applyFont="1">
      <alignment horizontal="left" vertical="center"/>
    </xf>
    <xf borderId="0" fillId="6" fontId="47" numFmtId="0" xfId="0" applyAlignment="1" applyFont="1">
      <alignment horizontal="left" readingOrder="0" vertical="center"/>
    </xf>
    <xf borderId="0" fillId="6" fontId="48" numFmtId="0" xfId="0" applyAlignment="1" applyFont="1">
      <alignment horizontal="left" readingOrder="0" vertical="center"/>
    </xf>
    <xf borderId="0" fillId="6" fontId="37" numFmtId="0" xfId="0" applyAlignment="1" applyFont="1">
      <alignment horizontal="left" readingOrder="0" vertical="center"/>
    </xf>
    <xf borderId="0" fillId="6" fontId="48" numFmtId="0" xfId="0" applyAlignment="1" applyFont="1">
      <alignment horizontal="left" vertical="center"/>
    </xf>
    <xf borderId="0" fillId="8" fontId="34" numFmtId="169" xfId="0" applyAlignment="1" applyFont="1" applyNumberFormat="1">
      <alignment horizontal="center" readingOrder="0" vertical="center"/>
    </xf>
    <xf borderId="0" fillId="6" fontId="33" numFmtId="0" xfId="0" applyAlignment="1" applyFont="1">
      <alignment horizontal="left" readingOrder="0" vertical="center"/>
    </xf>
    <xf borderId="0" fillId="6" fontId="35" numFmtId="169" xfId="0" applyAlignment="1" applyFont="1" applyNumberFormat="1">
      <alignment horizontal="left" readingOrder="0" vertical="center"/>
    </xf>
    <xf borderId="0" fillId="6" fontId="33" numFmtId="0" xfId="0" applyAlignment="1" applyFont="1">
      <alignment horizontal="left" vertical="center"/>
    </xf>
    <xf borderId="0" fillId="9" fontId="33" numFmtId="0" xfId="0" applyAlignment="1" applyFont="1">
      <alignment horizontal="center" shrinkToFit="0" vertical="center" wrapText="1"/>
    </xf>
    <xf borderId="0" fillId="9" fontId="33" numFmtId="0" xfId="0" applyAlignment="1" applyFont="1">
      <alignment horizontal="center" shrinkToFit="0" vertical="center" wrapText="1"/>
    </xf>
    <xf borderId="0" fillId="10" fontId="49" numFmtId="3" xfId="0" applyAlignment="1" applyFont="1" applyNumberFormat="1">
      <alignment horizontal="center" readingOrder="0" vertical="center"/>
    </xf>
    <xf borderId="9" fillId="10" fontId="49" numFmtId="3" xfId="0" applyAlignment="1" applyBorder="1" applyFont="1" applyNumberFormat="1">
      <alignment horizontal="center" readingOrder="0" vertical="center"/>
    </xf>
    <xf borderId="0" fillId="0" fontId="36" numFmtId="165" xfId="0" applyAlignment="1" applyFont="1" applyNumberFormat="1">
      <alignment horizontal="center" readingOrder="0" vertical="center"/>
    </xf>
    <xf borderId="0" fillId="0" fontId="36" numFmtId="0" xfId="0" applyAlignment="1" applyFont="1">
      <alignment horizontal="center" readingOrder="0" vertical="center"/>
    </xf>
    <xf borderId="0" fillId="0" fontId="36" numFmtId="0" xfId="0" applyAlignment="1" applyFont="1">
      <alignment horizontal="center" vertical="center"/>
    </xf>
    <xf borderId="9" fillId="0" fontId="36" numFmtId="0" xfId="0" applyAlignment="1" applyBorder="1" applyFont="1">
      <alignment horizontal="center" readingOrder="0" vertical="center"/>
    </xf>
    <xf borderId="9" fillId="0" fontId="36" numFmtId="0" xfId="0" applyAlignment="1" applyBorder="1" applyFont="1">
      <alignment horizontal="center" vertical="center"/>
    </xf>
    <xf borderId="0" fillId="0" fontId="36" numFmtId="165" xfId="0" applyAlignment="1" applyFont="1" applyNumberFormat="1">
      <alignment horizontal="center" vertical="center"/>
    </xf>
    <xf borderId="0" fillId="11" fontId="37" numFmtId="0" xfId="0" applyAlignment="1" applyFill="1" applyFont="1">
      <alignment horizontal="center" readingOrder="0" shrinkToFit="0" vertical="center" wrapText="1"/>
    </xf>
    <xf borderId="0" fillId="12" fontId="37" numFmtId="0" xfId="0" applyAlignment="1" applyFill="1" applyFont="1">
      <alignment horizontal="center" readingOrder="0" shrinkToFit="0" vertical="center" wrapText="1"/>
    </xf>
    <xf borderId="0" fillId="13" fontId="37" numFmtId="0" xfId="0" applyAlignment="1" applyFill="1" applyFont="1">
      <alignment horizontal="center" readingOrder="0" shrinkToFit="0" vertical="center" wrapText="1"/>
    </xf>
    <xf borderId="0" fillId="14" fontId="37" numFmtId="0" xfId="0" applyAlignment="1" applyFill="1" applyFont="1">
      <alignment horizontal="center" readingOrder="0" shrinkToFit="0" vertical="center" wrapText="1"/>
    </xf>
    <xf borderId="0" fillId="15" fontId="37" numFmtId="0" xfId="0" applyAlignment="1" applyFill="1" applyFont="1">
      <alignment horizontal="center" readingOrder="0" shrinkToFit="0" vertical="center" wrapText="1"/>
    </xf>
    <xf borderId="0" fillId="6" fontId="37"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16" fontId="50" numFmtId="0" xfId="0" applyAlignment="1" applyFill="1" applyFont="1">
      <alignment shrinkToFit="0" vertical="center" wrapText="1"/>
    </xf>
    <xf borderId="0" fillId="16" fontId="50" numFmtId="0" xfId="0" applyAlignment="1" applyFont="1">
      <alignment readingOrder="0" shrinkToFit="0" vertical="center" wrapText="1"/>
    </xf>
    <xf borderId="0" fillId="17" fontId="50" numFmtId="0" xfId="0" applyAlignment="1" applyFill="1" applyFont="1">
      <alignment shrinkToFit="0" vertical="center" wrapText="1"/>
    </xf>
    <xf borderId="0" fillId="18" fontId="50" numFmtId="0" xfId="0" applyAlignment="1" applyFill="1" applyFont="1">
      <alignment shrinkToFit="0" vertical="center" wrapText="1"/>
    </xf>
    <xf borderId="0" fillId="19" fontId="50" numFmtId="0" xfId="0" applyAlignment="1" applyFill="1" applyFont="1">
      <alignment shrinkToFit="0" vertical="center" wrapText="1"/>
    </xf>
    <xf borderId="0" fillId="19" fontId="50" numFmtId="0" xfId="0" applyAlignment="1" applyFont="1">
      <alignment readingOrder="0" shrinkToFit="0" vertical="center" wrapText="1"/>
    </xf>
    <xf borderId="0" fillId="20" fontId="50" numFmtId="0" xfId="0" applyAlignment="1" applyFill="1" applyFont="1">
      <alignment shrinkToFit="0" vertical="center" wrapText="1"/>
    </xf>
    <xf borderId="0" fillId="20" fontId="50" numFmtId="0" xfId="0" applyAlignment="1" applyFont="1">
      <alignment readingOrder="0" shrinkToFit="0" vertical="center" wrapText="1"/>
    </xf>
    <xf borderId="0" fillId="21" fontId="50" numFmtId="0" xfId="0" applyAlignment="1" applyFill="1" applyFont="1">
      <alignment shrinkToFit="0" vertical="center" wrapText="1"/>
    </xf>
    <xf borderId="0" fillId="21" fontId="50" numFmtId="0" xfId="0" applyAlignment="1" applyFont="1">
      <alignment readingOrder="0" shrinkToFit="0" vertical="center" wrapText="1"/>
    </xf>
    <xf borderId="0" fillId="21" fontId="50" numFmtId="166" xfId="0" applyAlignment="1" applyFont="1" applyNumberFormat="1">
      <alignment readingOrder="0" shrinkToFit="0" vertical="center" wrapText="1"/>
    </xf>
    <xf borderId="0" fillId="0" fontId="32" numFmtId="0" xfId="0" applyAlignment="1" applyFont="1">
      <alignment shrinkToFit="0" vertical="center" wrapText="1"/>
    </xf>
    <xf borderId="0" fillId="10" fontId="51" numFmtId="0" xfId="0" applyAlignment="1" applyFont="1">
      <alignment vertical="bottom"/>
    </xf>
    <xf borderId="0" fillId="0" fontId="51" numFmtId="0" xfId="0" applyAlignment="1" applyFont="1">
      <alignment vertical="bottom"/>
    </xf>
    <xf borderId="0" fillId="0" fontId="51" numFmtId="171" xfId="0" applyAlignment="1" applyFont="1" applyNumberFormat="1">
      <alignment horizontal="right" vertical="bottom"/>
    </xf>
    <xf borderId="0" fillId="0" fontId="51" numFmtId="0" xfId="0" applyAlignment="1" applyFont="1">
      <alignment readingOrder="0" vertical="bottom"/>
    </xf>
    <xf borderId="0" fillId="0" fontId="51" numFmtId="0" xfId="0" applyAlignment="1" applyFont="1">
      <alignment horizontal="center" vertical="bottom"/>
    </xf>
    <xf borderId="0" fillId="0" fontId="51" numFmtId="0" xfId="0" applyAlignment="1" applyFont="1">
      <alignment horizontal="right" vertical="bottom"/>
    </xf>
    <xf borderId="0" fillId="0" fontId="51" numFmtId="166" xfId="0" applyAlignment="1" applyFont="1" applyNumberFormat="1">
      <alignment horizontal="right" vertical="bottom"/>
    </xf>
    <xf borderId="0" fillId="0" fontId="51" numFmtId="166" xfId="0" applyAlignment="1" applyFont="1" applyNumberFormat="1">
      <alignment horizontal="right" readingOrder="0" vertical="bottom"/>
    </xf>
    <xf borderId="0" fillId="0" fontId="51" numFmtId="171" xfId="0" applyAlignment="1" applyFont="1" applyNumberFormat="1">
      <alignment horizontal="right" readingOrder="0" vertical="bottom"/>
    </xf>
    <xf borderId="0" fillId="0" fontId="51" numFmtId="0" xfId="0" applyAlignment="1" applyFont="1">
      <alignment horizontal="center" readingOrder="0" vertical="bottom"/>
    </xf>
    <xf borderId="0" fillId="0" fontId="51" numFmtId="166" xfId="0" applyAlignment="1" applyFont="1" applyNumberFormat="1">
      <alignment horizontal="center" vertical="bottom"/>
    </xf>
    <xf borderId="0" fillId="10" fontId="51" numFmtId="0" xfId="0" applyAlignment="1" applyFont="1">
      <alignment readingOrder="0" vertical="bottom"/>
    </xf>
    <xf borderId="0" fillId="10" fontId="2" numFmtId="0" xfId="0" applyFont="1"/>
    <xf borderId="0" fillId="0" fontId="2" numFmtId="0" xfId="0" applyFont="1"/>
    <xf borderId="0" fillId="0" fontId="2" numFmtId="166" xfId="0" applyFont="1" applyNumberFormat="1"/>
    <xf borderId="0" fillId="22" fontId="2" numFmtId="0" xfId="0" applyAlignment="1" applyFill="1" applyFont="1">
      <alignment readingOrder="0" vertical="top"/>
    </xf>
    <xf borderId="0" fillId="22" fontId="52" numFmtId="0" xfId="0" applyAlignment="1" applyFont="1">
      <alignment readingOrder="0" vertical="top"/>
    </xf>
    <xf borderId="0" fillId="22" fontId="2" numFmtId="0" xfId="0" applyAlignment="1" applyFont="1">
      <alignment readingOrder="0" shrinkToFit="0" vertical="top" wrapText="1"/>
    </xf>
    <xf borderId="0" fillId="22" fontId="2" numFmtId="0" xfId="0" applyFont="1"/>
    <xf borderId="0" fillId="0" fontId="2" numFmtId="172" xfId="0" applyAlignment="1" applyFont="1" applyNumberFormat="1">
      <alignment readingOrder="0" vertical="top"/>
    </xf>
    <xf borderId="0" fillId="0" fontId="2" numFmtId="0" xfId="0" applyAlignment="1" applyFont="1">
      <alignment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2" numFmtId="0" xfId="0" applyAlignment="1" applyFont="1">
      <alignment vertical="center"/>
    </xf>
    <xf borderId="0" fillId="4" fontId="53" numFmtId="0" xfId="0" applyAlignment="1" applyFont="1">
      <alignment readingOrder="0"/>
    </xf>
    <xf borderId="0" fillId="0" fontId="2" numFmtId="0" xfId="0" applyAlignment="1" applyFont="1">
      <alignment shrinkToFit="0" vertical="top" wrapText="1"/>
    </xf>
    <xf borderId="0" fillId="10" fontId="1" numFmtId="0" xfId="0" applyAlignment="1" applyFont="1">
      <alignment readingOrder="0"/>
    </xf>
    <xf borderId="0" fillId="10" fontId="1" numFmtId="0" xfId="0" applyFont="1"/>
  </cellXfs>
  <cellStyles count="1">
    <cellStyle xfId="0" name="Normal" builtinId="0"/>
  </cellStyles>
  <dxfs count="8">
    <dxf>
      <font>
        <b/>
        <color rgb="FFC53929"/>
      </font>
      <fill>
        <patternFill patternType="none"/>
      </fill>
      <border/>
    </dxf>
    <dxf>
      <font>
        <b/>
        <color rgb="FFFF0000"/>
      </font>
      <fill>
        <patternFill patternType="none"/>
      </fill>
      <border/>
    </dxf>
    <dxf>
      <font/>
      <fill>
        <patternFill patternType="solid">
          <fgColor rgb="FFB7E1CD"/>
          <bgColor rgb="FFB7E1CD"/>
        </patternFill>
      </fill>
      <border/>
    </dxf>
    <dxf>
      <font/>
      <fill>
        <patternFill patternType="none"/>
      </fill>
      <border/>
    </dxf>
    <dxf>
      <font/>
      <fill>
        <patternFill patternType="solid">
          <fgColor rgb="FF9B3642"/>
          <bgColor rgb="FF9B3642"/>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FEF8E3"/>
          <bgColor rgb="FFFEF8E3"/>
        </patternFill>
      </fill>
      <border/>
    </dxf>
  </dxfs>
  <tableStyles count="2">
    <tableStyle count="3" pivot="0" name="Internal Flight Booking Form Re-style">
      <tableStyleElement dxfId="4" type="headerRow"/>
      <tableStyleElement dxfId="5" type="firstRowStripe"/>
      <tableStyleElement dxfId="6" type="secondRowStripe"/>
    </tableStyle>
    <tableStyle count="2" pivot="0" name="{INDEX} Tour Pricing History-style">
      <tableStyleElement dxfId="5" type="firstRowStripe"/>
      <tableStyleElement dxfId="7"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5.png"/><Relationship Id="rId6"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10668000" cy="20288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14</xdr:row>
      <xdr:rowOff>190500</xdr:rowOff>
    </xdr:from>
    <xdr:ext cx="14239875" cy="248602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29</xdr:row>
      <xdr:rowOff>57150</xdr:rowOff>
    </xdr:from>
    <xdr:ext cx="14925675" cy="23431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42</xdr:row>
      <xdr:rowOff>200025</xdr:rowOff>
    </xdr:from>
    <xdr:ext cx="16440150" cy="23241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54</xdr:row>
      <xdr:rowOff>85725</xdr:rowOff>
    </xdr:from>
    <xdr:ext cx="8686800" cy="3914775"/>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75</xdr:row>
      <xdr:rowOff>200025</xdr:rowOff>
    </xdr:from>
    <xdr:ext cx="6619875" cy="1876425"/>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85</xdr:row>
      <xdr:rowOff>38100</xdr:rowOff>
    </xdr:from>
    <xdr:ext cx="6638925" cy="192405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97</xdr:row>
      <xdr:rowOff>0</xdr:rowOff>
    </xdr:from>
    <xdr:ext cx="5124450" cy="27527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74</xdr:col>
      <xdr:colOff>104775</xdr:colOff>
      <xdr:row>0</xdr:row>
      <xdr:rowOff>0</xdr:rowOff>
    </xdr:from>
    <xdr:ext cx="1924050" cy="295275"/>
    <xdr:sp>
      <xdr:nvSpPr>
        <xdr:cNvPr id="3" name="Shape 3"/>
        <xdr:cNvSpPr txBox="1"/>
      </xdr:nvSpPr>
      <xdr:spPr>
        <a:xfrm>
          <a:off x="2078025" y="1788350"/>
          <a:ext cx="1908300" cy="274500"/>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200"/>
            <a:t>Remove Recorded Data</a:t>
          </a:r>
          <a:endParaRPr sz="12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33</xdr:col>
      <xdr:colOff>104775</xdr:colOff>
      <xdr:row>0</xdr:row>
      <xdr:rowOff>0</xdr:rowOff>
    </xdr:from>
    <xdr:ext cx="1924050" cy="295275"/>
    <xdr:sp>
      <xdr:nvSpPr>
        <xdr:cNvPr id="3" name="Shape 3"/>
        <xdr:cNvSpPr txBox="1"/>
      </xdr:nvSpPr>
      <xdr:spPr>
        <a:xfrm>
          <a:off x="2078025" y="1788350"/>
          <a:ext cx="1908300" cy="274500"/>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200"/>
            <a:t>Remove Recorded Data</a:t>
          </a:r>
          <a:endParaRPr sz="12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G2103" displayName="Internal_Flight_Booking_Form_Responses" name="Internal_Flight_Booking_Form_Responses" id="1">
  <tableColumns count="33">
    <tableColumn name="Timestamp" id="1"/>
    <tableColumn name="Email Address" id="2"/>
    <tableColumn name="Full Name (as shown on valid ID or passport)" id="3"/>
    <tableColumn name="Date of Birth" id="4"/>
    <tableColumn name="Gender" id="5"/>
    <tableColumn name="Nationality" id="6"/>
    <tableColumn name="Contact Number" id="7"/>
    <tableColumn name="Valid Government ID (for domestic flights)" id="8"/>
    <tableColumn name="ID Number" id="9"/>
    <tableColumn name="Expiry Date" id="10"/>
    <tableColumn name="Upload copy of ID (for verification)" id="11"/>
    <tableColumn name="Preferred Departure Date &amp; Time" id="12"/>
    <tableColumn name="Preferred Return Date &amp; Time (if roundtrip)" id="13"/>
    <tableColumn name="Preferred Airline (optional)" id="14"/>
    <tableColumn name="Baggage Requirements" id="15"/>
    <tableColumn name="Tour Package Name" id="16"/>
    <tableColumn name="Tour Dates for Siargao Island Adventure" id="17"/>
    <tableColumn name="Tour Dates for Philippines Sunrise Getaway" id="18"/>
    <tableColumn name="Tour Dates for Philippines Sunset" id="19"/>
    <tableColumn name="Tour Dates for Maldives Bucketlist" id="20"/>
    <tableColumn name="Tour Dates for Sri Lanka Wander Tour" id="21"/>
    <tableColumn name="Tour Dates for Argentina’s Wonders" id="22"/>
    <tableColumn name="Tour Dates for Brazil’s Treasures" id="23"/>
    <tableColumn name="Tour Dates for Vietnam Expedition" id="24"/>
    <tableColumn name="Tour Dates for India Discovery Tour" id="25"/>
    <tableColumn name="Tour Dates for Tanzania Exploration" id="26"/>
    <tableColumn name="Who is paying for the flight?" id="27"/>
    <tableColumn name="Payment method" id="28"/>
    <tableColumn name="Legal name (for receipt purposes)" id="29"/>
    <tableColumn name="Name of emergency contact" id="30"/>
    <tableColumn name="Relationship" id="31"/>
    <tableColumn name="Phone number" id="32"/>
    <tableColumn name="Booking Reference" id="33"/>
  </tableColumns>
  <tableStyleInfo name="Internal Flight Booking Form Re-style" showColumnStripes="0" showFirstColumn="1" showLastColumn="1" showRowStripes="1"/>
</table>
</file>

<file path=xl/tables/table2.xml><?xml version="1.0" encoding="utf-8"?>
<table xmlns="http://schemas.openxmlformats.org/spreadsheetml/2006/main" headerRowCount="0" ref="E5:R24" displayName="Table_1" name="Table_1"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INDEX} Tour Pricing Histo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rive.google.com/open?id=1WUdUbhCaDs2aetlRFq1z4qIduDGy2SDf" TargetMode="External"/><Relationship Id="rId3" Type="http://schemas.openxmlformats.org/officeDocument/2006/relationships/hyperlink" Target="https://drive.google.com/open?id=1Z0XWWnIYX2r3uYoGPhE1tXLUxxHrgEsk" TargetMode="External"/><Relationship Id="rId4" Type="http://schemas.openxmlformats.org/officeDocument/2006/relationships/drawing" Target="../drawings/drawing5.xml"/><Relationship Id="rId5" Type="http://schemas.openxmlformats.org/officeDocument/2006/relationships/vmlDrawing" Target="../drawings/vmlDrawing2.vml"/><Relationship Id="rId7"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0" Type="http://schemas.openxmlformats.org/officeDocument/2006/relationships/hyperlink" Target="https://book.stripe.com/fZu9AT8ZR4CJ51FgIDco036" TargetMode="External"/><Relationship Id="rId22" Type="http://schemas.openxmlformats.org/officeDocument/2006/relationships/hyperlink" Target="https://book.stripe.com/5kAdT10X54ZfcA87uK" TargetMode="External"/><Relationship Id="rId21" Type="http://schemas.openxmlformats.org/officeDocument/2006/relationships/hyperlink" Target="https://imheretravels.com/all-tours/tanzania-exploration/" TargetMode="External"/><Relationship Id="rId24" Type="http://schemas.openxmlformats.org/officeDocument/2006/relationships/hyperlink" Target="https://book.stripe.com/8wM5mv35dfDTas02aV" TargetMode="External"/><Relationship Id="rId23" Type="http://schemas.openxmlformats.org/officeDocument/2006/relationships/hyperlink" Target="https://imheretravels.com/all-tours/new-zealand-expedition/" TargetMode="External"/><Relationship Id="rId1" Type="http://schemas.openxmlformats.org/officeDocument/2006/relationships/comments" Target="../comments3.xml"/><Relationship Id="rId2" Type="http://schemas.openxmlformats.org/officeDocument/2006/relationships/hyperlink" Target="https://imheretravels.com/all-tours/siargao-island-adventure/" TargetMode="External"/><Relationship Id="rId3" Type="http://schemas.openxmlformats.org/officeDocument/2006/relationships/hyperlink" Target="https://imheretravels.com/all-tours/philippine-sunrise/" TargetMode="External"/><Relationship Id="rId4" Type="http://schemas.openxmlformats.org/officeDocument/2006/relationships/hyperlink" Target="https://book.stripe.com/9B63cv2Bt2uB8dR8c7co032" TargetMode="External"/><Relationship Id="rId9" Type="http://schemas.openxmlformats.org/officeDocument/2006/relationships/hyperlink" Target="https://imheretravels.com/all-tours/sri-lanka-wander-tour/" TargetMode="External"/><Relationship Id="rId26" Type="http://schemas.openxmlformats.org/officeDocument/2006/relationships/vmlDrawing" Target="../drawings/vmlDrawing3.vml"/><Relationship Id="rId25" Type="http://schemas.openxmlformats.org/officeDocument/2006/relationships/drawing" Target="../drawings/drawing9.xml"/><Relationship Id="rId5" Type="http://schemas.openxmlformats.org/officeDocument/2006/relationships/hyperlink" Target="https://imheretravels.com/all-tours/philippine-sunset/" TargetMode="External"/><Relationship Id="rId6" Type="http://schemas.openxmlformats.org/officeDocument/2006/relationships/hyperlink" Target="https://book.stripe.com/cNi00jdg71qxdyb8c7co033" TargetMode="External"/><Relationship Id="rId7" Type="http://schemas.openxmlformats.org/officeDocument/2006/relationships/hyperlink" Target="https://imheretravels.com/all-tours/maldives-bucketlist/" TargetMode="External"/><Relationship Id="rId8" Type="http://schemas.openxmlformats.org/officeDocument/2006/relationships/hyperlink" Target="https://book.stripe.com/28o02bgW377n0Rq5l8" TargetMode="External"/><Relationship Id="rId11" Type="http://schemas.openxmlformats.org/officeDocument/2006/relationships/hyperlink" Target="https://imheretravels.com/all-tours/argentinas-wonders/" TargetMode="External"/><Relationship Id="rId10" Type="http://schemas.openxmlformats.org/officeDocument/2006/relationships/hyperlink" Target="https://buy.stripe.com/00g02b9tB0IZbw47t6" TargetMode="External"/><Relationship Id="rId13" Type="http://schemas.openxmlformats.org/officeDocument/2006/relationships/hyperlink" Target="https://imheretravels.com/all-tours/brazils-treasure/" TargetMode="External"/><Relationship Id="rId12" Type="http://schemas.openxmlformats.org/officeDocument/2006/relationships/hyperlink" Target="https://book.stripe.com/9B63cvb7Z0mtdyb2RNco031" TargetMode="External"/><Relationship Id="rId15" Type="http://schemas.openxmlformats.org/officeDocument/2006/relationships/hyperlink" Target="https://imheretravels.com/all-tours/vietnam/" TargetMode="External"/><Relationship Id="rId14" Type="http://schemas.openxmlformats.org/officeDocument/2006/relationships/hyperlink" Target="https://book.stripe.com/fZu8wP2Btd9f51F63Zco02Z" TargetMode="External"/><Relationship Id="rId17" Type="http://schemas.openxmlformats.org/officeDocument/2006/relationships/hyperlink" Target="https://imheretravels.com/all-tours/india/" TargetMode="External"/><Relationship Id="rId16" Type="http://schemas.openxmlformats.org/officeDocument/2006/relationships/hyperlink" Target="https://book.stripe.com/cN29CL5dldvLbw46pv" TargetMode="External"/><Relationship Id="rId19" Type="http://schemas.openxmlformats.org/officeDocument/2006/relationships/hyperlink" Target="https://imheretravels.com/all-tours/india-holi-festival-tour/" TargetMode="External"/><Relationship Id="rId18" Type="http://schemas.openxmlformats.org/officeDocument/2006/relationships/hyperlink" Target="https://book.stripe.com/eVacOX5dlezP6bK4i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imheretravels.com/all-tours/" TargetMode="External"/><Relationship Id="rId2" Type="http://schemas.openxmlformats.org/officeDocument/2006/relationships/drawing" Target="../drawings/drawing10.xml"/><Relationship Id="rId4"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1.xml"/><Relationship Id="rId3"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4" max="14" width="19.75"/>
  </cols>
  <sheetData>
    <row r="1">
      <c r="A1" s="1" t="s">
        <v>0</v>
      </c>
      <c r="M1" s="1" t="s">
        <v>1</v>
      </c>
      <c r="P1" s="1" t="s">
        <v>2</v>
      </c>
    </row>
    <row r="2">
      <c r="A2" s="2" t="s">
        <v>3</v>
      </c>
      <c r="M2" s="2" t="s">
        <v>4</v>
      </c>
      <c r="N2" s="2" t="s">
        <v>5</v>
      </c>
    </row>
    <row r="3">
      <c r="M3" s="3" t="s">
        <v>6</v>
      </c>
      <c r="N3" s="2" t="s">
        <v>7</v>
      </c>
    </row>
    <row r="4">
      <c r="M4" s="4" t="s">
        <v>8</v>
      </c>
      <c r="N4" s="2" t="s">
        <v>9</v>
      </c>
    </row>
    <row r="14">
      <c r="A14" s="2" t="s">
        <v>10</v>
      </c>
    </row>
    <row r="29">
      <c r="A29" s="5" t="s">
        <v>11</v>
      </c>
      <c r="H29" s="6" t="s">
        <v>12</v>
      </c>
    </row>
    <row r="43">
      <c r="A43" s="2" t="s">
        <v>13</v>
      </c>
    </row>
    <row r="76">
      <c r="A76" s="2" t="s">
        <v>14</v>
      </c>
    </row>
    <row r="97">
      <c r="A97" s="2" t="s">
        <v>15</v>
      </c>
    </row>
  </sheetData>
  <hyperlinks>
    <hyperlink display="Add more user emails here on &quot;{INDEX} BCC Users&quot;" location="'{INDEX} BCC Users'!A1" ref="H2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2.63" defaultRowHeight="15.75" outlineLevelCol="1" outlineLevelRow="1"/>
  <cols>
    <col collapsed="1" customWidth="1" min="1" max="1" width="15.25"/>
    <col customWidth="1" hidden="1" min="2" max="2" width="13.0" outlineLevel="1"/>
    <col customWidth="1" hidden="1" min="3" max="3" width="10.88" outlineLevel="1"/>
    <col customWidth="1" hidden="1" min="4" max="4" width="14.38" outlineLevel="1"/>
    <col customWidth="1" hidden="1" min="5" max="5" width="14.5" outlineLevel="1"/>
    <col customWidth="1" hidden="1" min="6" max="6" width="13.13" outlineLevel="1"/>
    <col customWidth="1" min="7" max="7" width="20.0"/>
    <col customWidth="1" min="8" max="8" width="9.5"/>
    <col collapsed="1" customWidth="1" min="9" max="9" width="9.38"/>
    <col customWidth="1" hidden="1" min="10" max="10" width="11.88" outlineLevel="1"/>
    <col customWidth="1" min="11" max="11" width="13.0"/>
    <col customWidth="1" min="12" max="12" width="11.38"/>
    <col customWidth="1" min="13" max="13" width="16.88"/>
    <col collapsed="1" customWidth="1" min="14" max="14" width="8.88"/>
    <col customWidth="1" hidden="1" min="15" max="15" width="11.88" outlineLevel="1"/>
    <col customWidth="1" hidden="1" min="16" max="16" width="13.0" outlineLevel="1"/>
    <col customWidth="1" hidden="1" min="17" max="17" width="11.25" outlineLevel="1"/>
    <col customWidth="1" hidden="1" min="18" max="18" width="13.88" outlineLevel="1"/>
    <col customWidth="1" hidden="1" min="19" max="19" width="13.25" outlineLevel="1"/>
    <col customWidth="1" min="20" max="20" width="13.88"/>
    <col customWidth="1" min="21" max="21" width="12.38"/>
    <col customWidth="1" min="22" max="22" width="14.5"/>
    <col customWidth="1" min="23" max="23" width="10.25"/>
    <col customWidth="1" min="24" max="24" width="13.5"/>
    <col customWidth="1" min="25" max="25" width="12.13"/>
    <col customWidth="1" min="26" max="26" width="15.0"/>
    <col customWidth="1" min="27" max="27" width="12.13"/>
    <col customWidth="1" min="28" max="28" width="13.75"/>
    <col customWidth="1" min="29" max="29" width="10.25"/>
    <col customWidth="1" min="30" max="30" width="11.88"/>
    <col customWidth="1" min="31" max="31" width="21.88"/>
    <col customWidth="1" min="32" max="32" width="8.63"/>
    <col customWidth="1" min="33" max="33" width="9.75"/>
    <col customWidth="1" min="34" max="34" width="10.0"/>
    <col customWidth="1" min="35" max="35" width="9.38"/>
    <col customWidth="1" min="36" max="36" width="11.13"/>
    <col customWidth="1" min="37" max="37" width="8.38"/>
    <col customWidth="1" min="38" max="38" width="8.88"/>
    <col customWidth="1" min="39" max="39" width="9.38"/>
    <col customWidth="1" min="40" max="42" width="10.63"/>
    <col customWidth="1" min="43" max="43" width="11.75"/>
    <col customWidth="1" min="44" max="45" width="9.13"/>
    <col customWidth="1" min="46" max="46" width="10.38"/>
    <col customWidth="1" min="47" max="47" width="9.63"/>
    <col customWidth="1" min="48" max="48" width="10.63"/>
    <col customWidth="1" min="49" max="49" width="11.75"/>
    <col customWidth="1" min="50" max="51" width="9.13"/>
    <col customWidth="1" min="52" max="52" width="11.38"/>
    <col customWidth="1" min="53" max="53" width="9.63"/>
    <col customWidth="1" min="54" max="54" width="10.5"/>
    <col customWidth="1" min="55" max="55" width="11.75"/>
    <col customWidth="1" min="56" max="57" width="9.13"/>
    <col customWidth="1" min="58" max="58" width="11.38"/>
    <col customWidth="1" min="59" max="59" width="9.63"/>
    <col customWidth="1" min="60" max="60" width="10.5"/>
    <col customWidth="1" min="61" max="61" width="11.75"/>
    <col customWidth="1" min="62" max="63" width="9.13"/>
    <col customWidth="1" min="64" max="64" width="11.38"/>
    <col customWidth="1" min="65" max="65" width="9.63"/>
    <col customWidth="1" min="66" max="66" width="10.63"/>
    <col customWidth="1" min="67" max="67" width="16.63"/>
    <col customWidth="1" min="68" max="68" width="11.13"/>
    <col customWidth="1" min="69" max="70" width="10.38"/>
    <col customWidth="1" min="71" max="71" width="11.13"/>
    <col customWidth="1" min="72" max="72" width="10.38"/>
    <col customWidth="1" min="73" max="73" width="10.5"/>
    <col customWidth="1" min="74" max="74" width="19.5"/>
    <col customWidth="1" min="75" max="75" width="7.13"/>
    <col customWidth="1" min="76" max="76" width="11.0"/>
  </cols>
  <sheetData>
    <row r="1" ht="28.5" customHeight="1">
      <c r="A1" s="7"/>
      <c r="B1" s="8"/>
      <c r="C1" s="8"/>
      <c r="D1" s="8"/>
      <c r="E1" s="8"/>
      <c r="F1" s="8"/>
      <c r="G1" s="8"/>
      <c r="H1" s="8"/>
      <c r="I1" s="8"/>
      <c r="J1" s="8"/>
      <c r="K1" s="8"/>
      <c r="L1" s="8"/>
      <c r="M1" s="8"/>
      <c r="N1" s="8"/>
      <c r="O1" s="8"/>
      <c r="P1" s="8"/>
      <c r="Q1" s="8"/>
      <c r="R1" s="8"/>
      <c r="S1" s="8"/>
      <c r="T1" s="8"/>
      <c r="U1" s="8"/>
      <c r="V1" s="8"/>
      <c r="W1" s="8"/>
      <c r="X1" s="8"/>
      <c r="Y1" s="8"/>
      <c r="Z1" s="8"/>
      <c r="AA1" s="8"/>
      <c r="AB1" s="9"/>
      <c r="AC1" s="8"/>
      <c r="AD1" s="8"/>
      <c r="AE1" s="8"/>
      <c r="AF1" s="8"/>
      <c r="AG1" s="8"/>
      <c r="AH1" s="8"/>
      <c r="AI1" s="10"/>
      <c r="AJ1" s="8"/>
      <c r="AK1" s="8"/>
      <c r="AL1" s="8"/>
      <c r="AM1" s="8"/>
      <c r="AN1" s="8"/>
      <c r="AO1" s="8"/>
      <c r="AP1" s="8"/>
      <c r="AQ1" s="8"/>
      <c r="AR1" s="8"/>
      <c r="AS1" s="8"/>
      <c r="AT1" s="8"/>
      <c r="AU1" s="8"/>
      <c r="AV1" s="8"/>
      <c r="AW1" s="9"/>
      <c r="AX1" s="9"/>
      <c r="AY1" s="9"/>
      <c r="AZ1" s="9"/>
      <c r="BA1" s="8"/>
      <c r="BB1" s="8"/>
      <c r="BC1" s="9"/>
      <c r="BD1" s="9"/>
      <c r="BE1" s="9"/>
      <c r="BF1" s="9"/>
      <c r="BG1" s="8"/>
      <c r="BH1" s="8"/>
      <c r="BI1" s="9"/>
      <c r="BJ1" s="9"/>
      <c r="BK1" s="9"/>
      <c r="BL1" s="9"/>
      <c r="BM1" s="8"/>
      <c r="BN1" s="8"/>
      <c r="BO1" s="8"/>
      <c r="BP1" s="8"/>
      <c r="BQ1" s="8"/>
      <c r="BR1" s="8"/>
      <c r="BS1" s="8"/>
      <c r="BT1" s="8"/>
      <c r="BU1" s="8"/>
      <c r="BV1" s="8"/>
      <c r="BW1" s="8"/>
      <c r="BX1" s="11"/>
    </row>
    <row r="2" ht="33.0" customHeight="1" outlineLevel="1">
      <c r="A2" s="12" t="s">
        <v>16</v>
      </c>
      <c r="B2" s="13"/>
      <c r="C2" s="13"/>
      <c r="D2" s="13"/>
      <c r="E2" s="13"/>
      <c r="F2" s="14"/>
      <c r="G2" s="15" t="s">
        <v>17</v>
      </c>
      <c r="H2" s="13"/>
      <c r="I2" s="13"/>
      <c r="J2" s="14"/>
      <c r="K2" s="15" t="s">
        <v>18</v>
      </c>
      <c r="L2" s="13"/>
      <c r="M2" s="13"/>
      <c r="N2" s="13"/>
      <c r="O2" s="13"/>
      <c r="P2" s="13"/>
      <c r="Q2" s="13"/>
      <c r="R2" s="13"/>
      <c r="S2" s="13"/>
      <c r="T2" s="14"/>
      <c r="U2" s="15" t="s">
        <v>19</v>
      </c>
      <c r="V2" s="13"/>
      <c r="W2" s="14"/>
      <c r="X2" s="12" t="s">
        <v>20</v>
      </c>
      <c r="Y2" s="13"/>
      <c r="Z2" s="13"/>
      <c r="AA2" s="13"/>
      <c r="AB2" s="13"/>
      <c r="AC2" s="13"/>
      <c r="AD2" s="13"/>
      <c r="AE2" s="14"/>
      <c r="AF2" s="15" t="s">
        <v>21</v>
      </c>
      <c r="AG2" s="13"/>
      <c r="AH2" s="13"/>
      <c r="AI2" s="13"/>
      <c r="AJ2" s="13"/>
      <c r="AK2" s="13"/>
      <c r="AL2" s="13"/>
      <c r="AM2" s="14"/>
      <c r="AN2" s="15" t="s">
        <v>22</v>
      </c>
      <c r="AO2" s="13"/>
      <c r="AP2" s="14"/>
      <c r="AQ2" s="15" t="s">
        <v>23</v>
      </c>
      <c r="AR2" s="13"/>
      <c r="AS2" s="13"/>
      <c r="AT2" s="13"/>
      <c r="AU2" s="13"/>
      <c r="AV2" s="14"/>
      <c r="AW2" s="15" t="s">
        <v>24</v>
      </c>
      <c r="AX2" s="13"/>
      <c r="AY2" s="13"/>
      <c r="AZ2" s="13"/>
      <c r="BA2" s="13"/>
      <c r="BB2" s="14"/>
      <c r="BC2" s="15" t="s">
        <v>25</v>
      </c>
      <c r="BD2" s="13"/>
      <c r="BE2" s="13"/>
      <c r="BF2" s="13"/>
      <c r="BG2" s="13"/>
      <c r="BH2" s="14"/>
      <c r="BI2" s="15" t="s">
        <v>26</v>
      </c>
      <c r="BJ2" s="13"/>
      <c r="BK2" s="13"/>
      <c r="BL2" s="13"/>
      <c r="BM2" s="13"/>
      <c r="BN2" s="13"/>
      <c r="BO2" s="15" t="s">
        <v>27</v>
      </c>
      <c r="BP2" s="13"/>
      <c r="BQ2" s="13"/>
      <c r="BR2" s="13"/>
      <c r="BS2" s="13"/>
      <c r="BT2" s="13"/>
      <c r="BU2" s="13"/>
      <c r="BV2" s="14"/>
      <c r="BW2" s="16" t="s">
        <v>28</v>
      </c>
      <c r="BX2" s="17"/>
    </row>
    <row r="3">
      <c r="A3" s="18" t="s">
        <v>29</v>
      </c>
      <c r="B3" s="19" t="s">
        <v>30</v>
      </c>
      <c r="C3" s="19" t="s">
        <v>31</v>
      </c>
      <c r="D3" s="19" t="s">
        <v>32</v>
      </c>
      <c r="E3" s="19" t="s">
        <v>33</v>
      </c>
      <c r="F3" s="20" t="s">
        <v>34</v>
      </c>
      <c r="G3" s="21" t="s">
        <v>35</v>
      </c>
      <c r="H3" s="22" t="s">
        <v>36</v>
      </c>
      <c r="I3" s="18" t="s">
        <v>37</v>
      </c>
      <c r="J3" s="18" t="s">
        <v>38</v>
      </c>
      <c r="K3" s="22" t="s">
        <v>39</v>
      </c>
      <c r="L3" s="22" t="s">
        <v>40</v>
      </c>
      <c r="M3" s="22" t="s">
        <v>41</v>
      </c>
      <c r="N3" s="22" t="s">
        <v>42</v>
      </c>
      <c r="O3" s="22" t="s">
        <v>43</v>
      </c>
      <c r="P3" s="22" t="s">
        <v>44</v>
      </c>
      <c r="Q3" s="19" t="s">
        <v>45</v>
      </c>
      <c r="R3" s="19" t="s">
        <v>46</v>
      </c>
      <c r="S3" s="19" t="s">
        <v>47</v>
      </c>
      <c r="T3" s="23" t="s">
        <v>48</v>
      </c>
      <c r="U3" s="24" t="s">
        <v>49</v>
      </c>
      <c r="V3" s="18" t="s">
        <v>50</v>
      </c>
      <c r="W3" s="18" t="s">
        <v>51</v>
      </c>
      <c r="X3" s="19" t="s">
        <v>52</v>
      </c>
      <c r="Y3" s="19" t="s">
        <v>53</v>
      </c>
      <c r="Z3" s="19" t="s">
        <v>54</v>
      </c>
      <c r="AA3" s="22" t="s">
        <v>55</v>
      </c>
      <c r="AB3" s="19" t="s">
        <v>56</v>
      </c>
      <c r="AC3" s="22" t="s">
        <v>57</v>
      </c>
      <c r="AD3" s="22" t="s">
        <v>58</v>
      </c>
      <c r="AE3" s="20" t="s">
        <v>59</v>
      </c>
      <c r="AF3" s="19" t="s">
        <v>60</v>
      </c>
      <c r="AG3" s="19" t="s">
        <v>61</v>
      </c>
      <c r="AH3" s="19" t="s">
        <v>62</v>
      </c>
      <c r="AI3" s="25" t="s">
        <v>63</v>
      </c>
      <c r="AJ3" s="26" t="s">
        <v>64</v>
      </c>
      <c r="AK3" s="27" t="s">
        <v>65</v>
      </c>
      <c r="AL3" s="19" t="s">
        <v>66</v>
      </c>
      <c r="AM3" s="19" t="s">
        <v>67</v>
      </c>
      <c r="AN3" s="28" t="s">
        <v>68</v>
      </c>
      <c r="AO3" s="29" t="s">
        <v>69</v>
      </c>
      <c r="AP3" s="19" t="s">
        <v>70</v>
      </c>
      <c r="AQ3" s="28" t="s">
        <v>71</v>
      </c>
      <c r="AR3" s="19" t="s">
        <v>72</v>
      </c>
      <c r="AS3" s="19" t="s">
        <v>73</v>
      </c>
      <c r="AT3" s="19" t="s">
        <v>74</v>
      </c>
      <c r="AU3" s="19" t="s">
        <v>75</v>
      </c>
      <c r="AV3" s="30" t="s">
        <v>76</v>
      </c>
      <c r="AW3" s="19" t="s">
        <v>77</v>
      </c>
      <c r="AX3" s="19" t="s">
        <v>78</v>
      </c>
      <c r="AY3" s="19" t="s">
        <v>79</v>
      </c>
      <c r="AZ3" s="19" t="s">
        <v>80</v>
      </c>
      <c r="BA3" s="19" t="s">
        <v>81</v>
      </c>
      <c r="BB3" s="31" t="s">
        <v>82</v>
      </c>
      <c r="BC3" s="19" t="s">
        <v>83</v>
      </c>
      <c r="BD3" s="19" t="s">
        <v>84</v>
      </c>
      <c r="BE3" s="19" t="s">
        <v>85</v>
      </c>
      <c r="BF3" s="19" t="s">
        <v>86</v>
      </c>
      <c r="BG3" s="19" t="s">
        <v>87</v>
      </c>
      <c r="BH3" s="31" t="s">
        <v>88</v>
      </c>
      <c r="BI3" s="19" t="s">
        <v>89</v>
      </c>
      <c r="BJ3" s="19" t="s">
        <v>90</v>
      </c>
      <c r="BK3" s="19" t="s">
        <v>91</v>
      </c>
      <c r="BL3" s="19" t="s">
        <v>92</v>
      </c>
      <c r="BM3" s="19" t="s">
        <v>93</v>
      </c>
      <c r="BN3" s="30" t="s">
        <v>94</v>
      </c>
      <c r="BO3" s="20" t="s">
        <v>95</v>
      </c>
      <c r="BP3" s="19" t="s">
        <v>96</v>
      </c>
      <c r="BQ3" s="19" t="s">
        <v>97</v>
      </c>
      <c r="BR3" s="19" t="s">
        <v>98</v>
      </c>
      <c r="BS3" s="19" t="s">
        <v>99</v>
      </c>
      <c r="BT3" s="19" t="s">
        <v>100</v>
      </c>
      <c r="BU3" s="32" t="s">
        <v>101</v>
      </c>
      <c r="BV3" s="20" t="s">
        <v>102</v>
      </c>
      <c r="BW3" s="33" t="s">
        <v>103</v>
      </c>
      <c r="BX3" s="34"/>
    </row>
    <row r="4">
      <c r="A4" s="35" t="str">
        <f t="shared" ref="A4:A1001" si="1">IF(N4="","",IF(COUNTA(L4:T4)&lt;6, "", B4 &amp; "-" &amp; C4 &amp; "-" &amp; D4 &amp; "-" &amp; E4 &amp; F4)
)</f>
        <v>SB-PSS-20260116-MK001</v>
      </c>
      <c r="B4" s="36" t="str">
        <f t="shared" ref="B4:B1001" si="2">IF(L4="Single Booking","SB",IF(L4="Duo Booking","DB",IF(L4="Group Booking","GB","")))</f>
        <v>SB</v>
      </c>
      <c r="C4" s="36" t="str">
        <f t="array" ref="C4">IF(
  M4="",
  "",
  IFERROR(
    INDEX(
      '{INDEX} Tour Packages'!$A:$ZZ,
      MATCH(
        M4,
        INDEX(
          '{INDEX} Tour Packages'!$A:$ZZ,
          ,
          MATCH("Tour Package Name", '{INDEX} Tour Packages'!$4:$4, 0)
        ),
        0
      ),
      MATCH("Tour Code", '{INDEX} Tour Packages'!$4:$4, 0)
    ),
    "XXX"
  )
)
</f>
        <v>PSS</v>
      </c>
      <c r="D4" s="36" t="str">
        <f t="shared" ref="D4:D1001" si="3">IF(N4="","",TEXT(N4,"yyyymmdd")
)</f>
        <v>20260116</v>
      </c>
      <c r="E4" s="36" t="str">
        <f t="shared" ref="E4:E1001" si="4">UPPER(LEFT(H4,1) &amp; LEFT(I4,1))</f>
        <v>MK</v>
      </c>
      <c r="F4" s="37" t="str">
        <f t="shared" ref="F4:F1001" si="5">IF(M4="", "", TEXT(
  COUNTIFS($M$4:M4, M4),
"000"))
</f>
        <v>001</v>
      </c>
      <c r="G4" s="38" t="s">
        <v>104</v>
      </c>
      <c r="H4" s="38" t="s">
        <v>105</v>
      </c>
      <c r="I4" s="39" t="s">
        <v>106</v>
      </c>
      <c r="J4" s="40" t="str">
        <f t="shared" ref="J4:J17" si="6">CONCATENATE(TRIM(H4)," ",TRIM(I4))</f>
        <v>Miss J Kean</v>
      </c>
      <c r="K4" s="41">
        <v>45845.0</v>
      </c>
      <c r="L4" s="42" t="s">
        <v>107</v>
      </c>
      <c r="M4" s="42" t="s">
        <v>108</v>
      </c>
      <c r="N4" s="41">
        <v>46038.0</v>
      </c>
      <c r="O4" s="43">
        <f>IFERROR(__xludf.DUMMYFUNCTION("IF(N4="""","""",IFERROR(
  N4 + VALUE(REGEXEXTRACT(P4, ""(\d+)\s+Days"")),
  """"
)
)"),46049.0)</f>
        <v>46049</v>
      </c>
      <c r="P4" s="43" t="str">
        <f t="array" ref="P4">IFERROR(
  INDEX(
    INDEX('{INDEX} Tour Packages'!$A:$ZZ, , MATCH(P$3, '{INDEX} Tour Packages'!$4:$4, 0)),
    MATCH(M4, INDEX('{INDEX} Tour Packages'!$A:$ZZ,0, MATCH("Tour Package Name", '{INDEX} Tour Packages'!$4:$4, 0)), 0)
  ),
"")
</f>
        <v>11 Days</v>
      </c>
      <c r="Q4" s="44" t="str">
        <f t="shared" ref="Q4:Q1001" si="7">IF(ISBLANK(N4), "", 
  IFS(
    AND(R4=0, S4&lt;=2), "Invalid Booking",
    AND(R4=0, S4&gt;2), "Last Minute Booking",
    R4=1, "Standard Booking, P1",
    R4=2, "Standard Booking, P2",
    R4=3, "Standard Booking, P3",
    R4&gt;=4, "Standard Booking, P4"
  )
)
</f>
        <v>Standard Booking, P4</v>
      </c>
      <c r="R4" s="44">
        <f>IFERROR(__xludf.DUMMYFUNCTION("IF(OR(ISBLANK(K4), ISBLANK(N4)), """", 
  LET(
    resDate, K4,
    tourDate, N4,
    monthCount, MAX(0, DATEDIF(resDate, tourDate - 3, ""M"") + 1),
    secondDates, ARRAYFORMULA(DATE(YEAR(resDate), MONTH(resDate) + SEQUENCE(monthCount), 2)),
    validDat"&amp;"es, FILTER(secondDates, (secondDates &gt; resDate + 2) * (secondDates &lt;= tourDate - 3)),
    IF(ISERROR(validDates), 0, COUNTA(validDates))
  )
)
"),6.0)</f>
        <v>6</v>
      </c>
      <c r="S4" s="44">
        <f t="shared" ref="S4:S1001" si="8">IF(AND(K4&lt;&gt;"", N4&lt;&gt;""), N4 - K4, "")
</f>
        <v>193</v>
      </c>
      <c r="T4" s="45" t="str">
        <f t="array" ref="T4">IF(ISBLANK(BO4),IFERROR(
  INDEX(
    INDEX('{INDEX} Payment Terms'!$A:$G, , MATCH(T$3, '{INDEX} Payment Terms'!$4:$4, 0)),
    MATCH(Q4, INDEX('{INDEX} Payment Terms'!$A:$G,0, MATCH("Payment Condition", '{INDEX} Payment Terms'!$4:$4, 0)), 0)
  ),
""),"Cancelled")
</f>
        <v>P4</v>
      </c>
      <c r="U4" s="46" t="b">
        <v>0</v>
      </c>
      <c r="V4" s="47" t="str">
        <f>IFERROR(__xludf.DUMMYFUNCTION("IF(OR(L4=""Duo Booking"", L4=""Group Booking""),
IF(U4=FALSE,"""",
    LET(
      bookingType, L4,
      tour, M4,
      mainFirst, H4,
      mainLast, I4,
      mainEmail, G4,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$L$4:L4, bookingType,
          $M$4:M4, tour,
          $H$4:H4, mainFirst,
          $I$4:I4, mainLast,
          $G$4:G4, mainEmail
        ),
        ""000""
      ),
      baseID &amp; ""-"" &amp; membe"&amp;"rNumber
    )
  ),
  """"
)
"),"")</f>
        <v/>
      </c>
      <c r="W4" s="48"/>
      <c r="X4" s="49" t="b">
        <v>1</v>
      </c>
      <c r="Y4" s="49" t="b">
        <v>0</v>
      </c>
      <c r="Z4" s="49" t="b">
        <v>0</v>
      </c>
      <c r="AA4" s="50"/>
      <c r="AB4" s="51"/>
      <c r="AC4" s="49" t="b">
        <v>0</v>
      </c>
      <c r="AD4" s="52" t="str">
        <f>HYPERLINK("https://mail.google.com/mail/u/0/#inbox/197e82256a092894", "View Email")</f>
        <v>View Email</v>
      </c>
      <c r="AE4" s="53">
        <v>45846.48908206019</v>
      </c>
      <c r="AF4" s="36">
        <f t="array" ref="AF4">IF(M4="","",INDEX(
      '{INDEX} Tour Packages'!$A:$ZP,
      MATCH($M4, '{INDEX} Tour Packages'!$A:$A, 0),
      MATCH(AF$3, '{INDEX} Tour Packages'!$4:$4, 0)
    ))</f>
        <v>1100</v>
      </c>
      <c r="AG4" s="36" t="str">
        <f t="array" ref="AG4">IF(M4="","",INDEX(
      '{INDEX} Tour Packages'!$A:$ZP,
      MATCH($M4, '{INDEX} Tour Packages'!$A:$A, 0),
      MATCH(AG$3, '{INDEX} Tour Packages'!$4:$4, 0)
    ))</f>
        <v/>
      </c>
      <c r="AH4" s="36">
        <f t="array" ref="AH4">IF(M4="","",INDEX(
      '{INDEX} Tour Packages'!$A:$ZP,
      MATCH($M4, '{INDEX} Tour Packages'!$A:$A, 0),
      MATCH(AH$3, '{INDEX} Tour Packages'!$4:$4, 0)
    ))</f>
        <v>150</v>
      </c>
      <c r="AI4" s="54">
        <f t="shared" ref="AI4:AI1001" si="9">IF(
  ISBLANK(M4),
  "",
  LET(
    base, IF(Y4=TRUE, AG4 - AH4, AF4 - AH4),
    paid,  IF(AP4&lt;&gt;"",AO4,0)
         + IF(AV4&lt;&gt;"",AU4,0)
         + IF(BB4&lt;&gt;"",BA4,0)
         + IF(BH4&lt;&gt;"",BG4,0)
         + IF(BN4&lt;&gt;"",BM4,0),
    rem, ROUND(base - paid,2),
    IF(rem&lt;0,0,rem)
  )
)
</f>
        <v>950</v>
      </c>
      <c r="AJ4" s="42"/>
      <c r="AK4" s="55"/>
      <c r="AL4" s="46" t="b">
        <v>0</v>
      </c>
      <c r="AM4" s="56"/>
      <c r="AN4" s="57" t="str">
        <f t="shared" ref="AN4:AN1001" si="10">IF(
  AND(
    NOT(ISBLANK($K4)),
    $AJ4 = "Full Payment"
  ),
  TEXT($K4 + 2, "mmm d, yyyy"),
  ""
)
</f>
        <v/>
      </c>
      <c r="AO4" s="58" t="str">
        <f t="shared" ref="AO4:AO1001" si="11">IF(
  $AN4&lt;&gt;"",
  IF(
    $AJ4 = "Full Payment",
    ROUND(IF($Y4, AG4, AF4) - AH4, 2),
    ""
  ),
  ""
)
</f>
        <v/>
      </c>
      <c r="AP4" s="59"/>
      <c r="AQ4" s="60"/>
      <c r="AR4" s="61"/>
      <c r="AS4" s="61"/>
      <c r="AT4" s="61" t="str">
        <f>IFERROR(__xludf.DUMMYFUNCTION("IF( 
  OR($AJ4=""Full Payment"", ISBLANK($K4)),
  """",
  IF(
    OR(
      Q4=""Standard Booking, P1"",
      Q4=""Standard Booking, P2"",
      Q4=""Standard Booking, P3"",
      Q4=""Standard Booking, P4""
    ),
    LET(
      resDate,   $K4,
      to"&amp;"urDate,  $N4,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4" s="62">
        <f t="shared" ref="AU4:AU1001" si="12">IF(
  $AT4&lt;&gt;"",
  SWITCH(
    TRUE,
    AJ4="", ROUND(IF($Y4, AG4, AF4) - AH4, 2)/1,
    AJ4="P1", IF($Y4, AG4, AF4) - AH4,
    AJ4="P2", ROUND((IF($Y4, AG4, AF4) - AH4)/2, 2),
    AJ4="P3", ROUND((IF($Y4, AG4, AF4) - AH4)/3, 2),
    AJ4="P4", ROUND((IF($Y4, AG4, AF4) - AH4)/4, 2),
    ""
  ),
  ""
)
</f>
        <v>950</v>
      </c>
      <c r="AV4" s="63"/>
      <c r="AW4" s="64"/>
      <c r="AX4" s="64"/>
      <c r="AY4" s="64"/>
      <c r="AZ4" s="64" t="str">
        <f>IFERROR(__xludf.DUMMYFUNCTION("IF(
  OR($AJ4=""Full Payment"",$AJ4=""P1"", ISBLANK($K4)),
  """",
  IF(
    OR(
      $Q4=""Standard Booking, P2"",
      $Q4=""Standard Booking, P3"",
      $Q4=""Standard Booking, P4""
    ),
    LET(
      resDate,   $K4,
      tourDate,  $N4,
      m"&amp;"onthCount, DATEDIF(resDate, tourDate, ""M"") + 1,
      secondDates, ARRAYFORMULA(
        DATE(
          YEAR(resDate),
          MONTH(resDate) + SEQUENCE(monthCount),
          2
        )
      ),
      validDates, FILTER(
        secondDates,
      "&amp;"  (secondDates &gt; resDate + 2) *
        (secondDates &lt;= tourDate - 3)
      ),
      IF(
        OR($AJ4=""P2"", $AJ4=""P3"", $AJ4=""P4""),
        IF(
          COUNTA(validDates) &lt; 2,
          """",
          TEXT(INDEX(validDates, 2), ""mmm d, yyyy"")"&amp;"
        ),
        IF(
          COUNTA(validDates) &lt; 2,
          """",
          TEXTJOIN("", "", TRUE,
            TEXT(INDEX(validDates, 1), ""mmm d, yyyy""),
            TEXT(INDEX(validDates, 2), ""mmm d, yyyy"")
          )
        )
      )
    )"&amp;",
    """"
  )
)
"),"Aug 2, 2025, Sep 2, 2025")</f>
        <v>Aug 2, 2025, Sep 2, 2025</v>
      </c>
      <c r="BA4" s="65">
        <f t="shared" ref="BA4:BA1001" si="13">IF(
  $AZ4&lt;&gt;"",
  SWITCH(
    TRUE,
    AJ4="", ROUND(IF($Y4, AG4, AF4) - AH4, 2)/2,
    AJ4="P1", IF($Y4, AG4, AF4) - AH4,
    AJ4="P2", ROUND((IF($Y4, AG4, AF4) - AH4)/2, 2),
    AJ4="P3", ROUND((IF($Y4, AG4, AF4) - AH4)/3, 2),
    AJ4="P4", ROUND((IF($Y4, AG4, AF4) - AH4)/4, 2),
    ""
  ),
  ""
)
</f>
        <v>475</v>
      </c>
      <c r="BB4" s="63"/>
      <c r="BC4" s="64"/>
      <c r="BD4" s="64"/>
      <c r="BE4" s="64"/>
      <c r="BF4" s="64" t="str">
        <f>IFERROR(__xludf.DUMMYFUNCTION("IF(
  OR($AJ4=""Full Payment"",$AJ4=""P1"", $AJ4=""P2""),
  """",
  IF(
    AND(
      NOT(ISBLANK($K4)),
      OR(
        Q4=""Standard Booking, P3"",
        Q4=""Standard Booking, P4""
      )
    ),
    LET(
      resDate,   $K4,
      tourDate,  $N4"&amp;",
      monthCount, DATEDIF(resDate, tourDate, ""M"") + 1,
      secondDates, ARRAYFORMULA(
        DATE(
          YEAR(resDate),
          MONTH(resDate) + SEQUENCE(monthCount),
          2
        )
      ),
      validDates, FILTER(
        secondDate"&amp;"s,
        (secondDates &gt; resDate + 2) *
        (secondDates &lt;= tourDate - 3)
      ),
      IF(
        $AJ4=""P4"",
        IF(
          COUNTA(validDates) &lt; 3,
          """",
          TEXT(INDEX(validDates, 3), ""mmm d, yyyy"")
        ),
        I"&amp;"F(
          $AJ4=""P3"",
          IF(
            COUNTA(validDates) &lt; 3,
            """",
            TEXT(INDEX(validDates, 3), ""mmm d, yyyy"")
          ),
          IF(
            COUNTA(validDates) &lt; 3,
            """",
            TEXTJOIN("","&amp;" "", TRUE,
              TEXT(INDEX(validDates, 1), ""mmm d, yyyy""),
              TEXT(INDEX(validDates, 2), ""mmm d, yyyy""),
              TEXT(INDEX(validDates, 3), ""mmm d, yyyy"")
            )
          )
        )
      )
    ),
    """"
  )
)
"),"Aug 2, 2025, Sep 2, 2025, Oct 2, 2025")</f>
        <v>Aug 2, 2025, Sep 2, 2025, Oct 2, 2025</v>
      </c>
      <c r="BG4" s="65">
        <f t="shared" ref="BG4:BG1001" si="14">IF(
  $BF4&lt;&gt;"",
  SWITCH(
    TRUE,
    AJ4="", ROUND(IF($Y4, AG4, AF4) - AH4, 2)/3,
    AJ4="P1", IF($Y4, AG4, AF4) - AH4,
    AJ4="P2", ROUND((IF($Y4, AG4, AF4) - AH4)/2, 2),
    AJ4="P3", ROUND((IF($Y4, AG4, AF4) - AH4)/3, 2),
    AJ4="P4", ROUND((IF($Y4, AG4, AF4) - AH4)/4, 2),
    ""
  ),
  ""
)
</f>
        <v>316.6666667</v>
      </c>
      <c r="BH4" s="63"/>
      <c r="BI4" s="64"/>
      <c r="BJ4" s="64"/>
      <c r="BK4" s="64"/>
      <c r="BL4" s="64" t="str">
        <f>IFERROR(__xludf.DUMMYFUNCTION("IF(
  OR($AJ4=""Full Payment"",$AJ4=""P1"",$AJ4=""P2"",$AJ4=""P3""),
  """",
  IF(
    AND(
      NOT(ISBLANK($K4)),
      $Q4=""Standard Booking, P4""
    ),
    LET(
      resDate,   $K4,
      tourDate,  $N4,
      monthCount, DATEDIF(resDate, tourDate"&amp;", ""M"") + 1,
      secondDates, ARRAYFORMULA(
        DATE(
          YEAR(resDate),
          MONTH(resDate) + SEQUENCE(monthCount),
          2
        )
      ),
      validDates, FILTER(
        secondDates,
        (secondDates &gt; resDate + 2) *
    "&amp;"    (secondDates &lt;= tourDate - 3)
      ),
      IF(
        $AJ4=""P4"",
        IF(
          COUNTA(validDates) &lt; 4,
          """",
          TEXT(
            INDEX(validDates, 4),
            ""mmm d, yyyy""
          )
        ),
        IF(
      "&amp;"    COUNTA(validDates) &lt; 4,
          """",
          TEXTJOIN(
            "", "", TRUE,
            TEXT(INDEX(validDates, 1), ""mmm d, yyyy""),
            TEXT(INDEX(validDates, 2), ""mmm d, yyyy""),
            TEXT(INDEX(validDates, 3), ""mmm d, yyy"&amp;"y""),
            TEXT(INDEX(validDates, 4), ""mmm d, yyyy"")
          )
        )
      )
    ),
    """"
  )
)
"),"Aug 2, 2025, Sep 2, 2025, Oct 2, 2025, Nov 2, 2025")</f>
        <v>Aug 2, 2025, Sep 2, 2025, Oct 2, 2025, Nov 2, 2025</v>
      </c>
      <c r="BM4" s="65">
        <f t="shared" ref="BM4:BM1001" si="15">IF(
  $BL4&lt;&gt;"",
  SWITCH(
    TRUE,
    AJ4="", ROUND(IF($Y4, AG4, AF4) - AH4, 2)/4,
    AJ4="P1", IF($Y4, AG4, AF4) - AH4,
    AJ4="P2", ROUND((IF($Y4, AG4, AF4) - AH4)/2, 2),
    AJ4="P3", ROUND((IF($Y4, AG4, AF4) - AH4)/3, 2),
    AJ4="P4", ROUND((IF($Y4, AG4, AF4) - AH4)/4, 2),
    ""
  ),
  ""
)
</f>
        <v>237.5</v>
      </c>
      <c r="BN4" s="66"/>
      <c r="BO4" s="67"/>
      <c r="BP4" s="49" t="b">
        <v>0</v>
      </c>
      <c r="BQ4" s="49" t="b">
        <v>0</v>
      </c>
      <c r="BR4" s="68"/>
      <c r="BS4" s="69"/>
      <c r="BT4" s="70" t="b">
        <v>0</v>
      </c>
      <c r="BU4" s="71"/>
      <c r="BV4" s="72"/>
      <c r="BW4" s="73" t="b">
        <v>0</v>
      </c>
      <c r="BX4" s="74"/>
    </row>
    <row r="5">
      <c r="A5" s="35" t="str">
        <f t="shared" si="1"/>
        <v>SB-PHS-20260425-FM001</v>
      </c>
      <c r="B5" s="36" t="str">
        <f t="shared" si="2"/>
        <v>SB</v>
      </c>
      <c r="C5" s="36" t="str">
        <f t="array" ref="C5">IF(
  M5="",
  "",
  IFERROR(
    INDEX(
      '{INDEX} Tour Packages'!$A:$ZZ,
      MATCH(
        M5,
        INDEX(
          '{INDEX} Tour Packages'!$A:$ZZ,
          ,
          MATCH("Tour Package Name", '{INDEX} Tour Packages'!$4:$4, 0)
        ),
        0
      ),
      MATCH("Tour Code", '{INDEX} Tour Packages'!$4:$4, 0)
    ),
    "XXX"
  )
)
</f>
        <v>PHS</v>
      </c>
      <c r="D5" s="36" t="str">
        <f t="shared" si="3"/>
        <v>20260425</v>
      </c>
      <c r="E5" s="36" t="str">
        <f t="shared" si="4"/>
        <v>FM</v>
      </c>
      <c r="F5" s="37" t="str">
        <f t="shared" si="5"/>
        <v>001</v>
      </c>
      <c r="G5" s="38" t="s">
        <v>109</v>
      </c>
      <c r="H5" s="38" t="s">
        <v>110</v>
      </c>
      <c r="I5" s="39" t="s">
        <v>111</v>
      </c>
      <c r="J5" s="40" t="str">
        <f t="shared" si="6"/>
        <v>Florin Ilie Militaru</v>
      </c>
      <c r="K5" s="41">
        <v>45846.0</v>
      </c>
      <c r="L5" s="42" t="s">
        <v>107</v>
      </c>
      <c r="M5" s="42" t="s">
        <v>112</v>
      </c>
      <c r="N5" s="41">
        <v>46137.0</v>
      </c>
      <c r="O5" s="43">
        <f>IFERROR(__xludf.DUMMYFUNCTION("IF(N5="""","""",IFERROR(
  N5 + VALUE(REGEXEXTRACT(P5, ""(\d+)\s+Days"")),
  """"
)
)"),46148.0)</f>
        <v>46148</v>
      </c>
      <c r="P5" s="43" t="str">
        <f t="array" ref="P5">IFERROR(
  INDEX(
    INDEX('{INDEX} Tour Packages'!$A:$ZZ, , MATCH(P$3, '{INDEX} Tour Packages'!$4:$4, 0)),
    MATCH(M5, INDEX('{INDEX} Tour Packages'!$A:$ZZ,0, MATCH("Tour Package Name", '{INDEX} Tour Packages'!$4:$4, 0)), 0)
  ),
"")
</f>
        <v>11 Days</v>
      </c>
      <c r="Q5" s="44" t="str">
        <f t="shared" si="7"/>
        <v>Standard Booking, P4</v>
      </c>
      <c r="R5" s="44">
        <f>IFERROR(__xludf.DUMMYFUNCTION("IF(OR(ISBLANK(K5), ISBLANK(N5)), """", 
  LET(
    resDate, K5,
    tourDate, N5,
    monthCount, MAX(0, DATEDIF(resDate, tourDate - 3, ""M"") + 1),
    secondDates, ARRAYFORMULA(DATE(YEAR(resDate), MONTH(resDate) + SEQUENCE(monthCount), 2)),
    validDat"&amp;"es, FILTER(secondDates, (secondDates &gt; resDate + 2) * (secondDates &lt;= tourDate - 3)),
    IF(ISERROR(validDates), 0, COUNTA(validDates))
  )
)
"),9.0)</f>
        <v>9</v>
      </c>
      <c r="S5" s="44">
        <f t="shared" si="8"/>
        <v>291</v>
      </c>
      <c r="T5" s="45" t="str">
        <f t="array" ref="T5">IF(ISBLANK(BO5),IFERROR(
  INDEX(
    INDEX('{INDEX} Payment Terms'!$A:$G, , MATCH(T$3, '{INDEX} Payment Terms'!$4:$4, 0)),
    MATCH(Q5, INDEX('{INDEX} Payment Terms'!$A:$G,0, MATCH("Payment Condition", '{INDEX} Payment Terms'!$4:$4, 0)), 0)
  ),
""),"Cancelled")
</f>
        <v>P4</v>
      </c>
      <c r="U5" s="46" t="b">
        <v>0</v>
      </c>
      <c r="V5" s="47" t="str">
        <f>IFERROR(__xludf.DUMMYFUNCTION("IF(OR(L5=""Duo Booking"", L5=""Group Booking""),
IF(U5=FALSE,"""",
    LET(
      bookingType, L5,
      tour, M5,
      mainFirst, H5,
      mainLast, I5,
      mainEmail, G5,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$L$4:L5, bookingType,
          $M$4:M5, tour,
          $H$4:H5, mainFirst,
          $I$4:I5, mainLast,
          $G$4:G5, mainEmail
        ),
        ""000""
      ),
      baseID &amp; ""-"" &amp; membe"&amp;"rNumber
    )
  ),
  """"
)
"),"")</f>
        <v/>
      </c>
      <c r="W5" s="48"/>
      <c r="X5" s="49" t="b">
        <v>1</v>
      </c>
      <c r="Y5" s="49" t="b">
        <v>0</v>
      </c>
      <c r="Z5" s="49" t="b">
        <v>0</v>
      </c>
      <c r="AA5" s="50"/>
      <c r="AB5" s="51"/>
      <c r="AC5" s="49" t="b">
        <v>0</v>
      </c>
      <c r="AD5" s="52" t="str">
        <f>HYPERLINK("https://mail.google.com/mail/u/0/#inbox/197ea5b1faf6baa3", "View Email")</f>
        <v>View Email</v>
      </c>
      <c r="AE5" s="53">
        <v>45846.92051877315</v>
      </c>
      <c r="AF5" s="36">
        <f t="array" ref="AF5">IF(M5="","",INDEX(
      '{INDEX} Tour Packages'!$A:$ZP,
      MATCH($M5, '{INDEX} Tour Packages'!$A:$A, 0),
      MATCH(AF$3, '{INDEX} Tour Packages'!$4:$4, 0)
    ))</f>
        <v>1100</v>
      </c>
      <c r="AG5" s="36" t="str">
        <f t="array" ref="AG5">IF(M5="","",INDEX(
      '{INDEX} Tour Packages'!$A:$ZP,
      MATCH($M5, '{INDEX} Tour Packages'!$A:$A, 0),
      MATCH(AG$3, '{INDEX} Tour Packages'!$4:$4, 0)
    ))</f>
        <v/>
      </c>
      <c r="AH5" s="36">
        <f t="array" ref="AH5">IF(M5="","",INDEX(
      '{INDEX} Tour Packages'!$A:$ZP,
      MATCH($M5, '{INDEX} Tour Packages'!$A:$A, 0),
      MATCH(AH$3, '{INDEX} Tour Packages'!$4:$4, 0)
    ))</f>
        <v>150</v>
      </c>
      <c r="AI5" s="54">
        <f t="shared" si="9"/>
        <v>950</v>
      </c>
      <c r="AJ5" s="42" t="s">
        <v>113</v>
      </c>
      <c r="AK5" s="42" t="s">
        <v>114</v>
      </c>
      <c r="AL5" s="46" t="b">
        <v>0</v>
      </c>
      <c r="AM5" s="56"/>
      <c r="AN5" s="57" t="str">
        <f t="shared" si="10"/>
        <v/>
      </c>
      <c r="AO5" s="58" t="str">
        <f t="shared" si="11"/>
        <v/>
      </c>
      <c r="AP5" s="59"/>
      <c r="AQ5" s="60"/>
      <c r="AR5" s="61"/>
      <c r="AS5" s="61"/>
      <c r="AT5" s="61" t="str">
        <f>IFERROR(__xludf.DUMMYFUNCTION("IF( 
  OR($AJ5=""Full Payment"", ISBLANK($K5)),
  """",
  IF(
    OR(
      Q5=""Standard Booking, P1"",
      Q5=""Standard Booking, P2"",
      Q5=""Standard Booking, P3"",
      Q5=""Standard Booking, P4""
    ),
    LET(
      resDate,   $K5,
      to"&amp;"urDate,  $N5,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5" s="62">
        <f t="shared" si="12"/>
        <v>316.67</v>
      </c>
      <c r="AV5" s="63"/>
      <c r="AW5" s="64"/>
      <c r="AX5" s="64"/>
      <c r="AY5" s="64"/>
      <c r="AZ5" s="64" t="str">
        <f>IFERROR(__xludf.DUMMYFUNCTION("IF(
  OR($AJ5=""Full Payment"",$AJ5=""P1"", ISBLANK($K5)),
  """",
  IF(
    OR(
      $Q5=""Standard Booking, P2"",
      $Q5=""Standard Booking, P3"",
      $Q5=""Standard Booking, P4""
    ),
    LET(
      resDate,   $K5,
      tourDate,  $N5,
      m"&amp;"onthCount, DATEDIF(resDate, tourDate, ""M"") + 1,
      secondDates, ARRAYFORMULA(
        DATE(
          YEAR(resDate),
          MONTH(resDate) + SEQUENCE(monthCount),
          2
        )
      ),
      validDates, FILTER(
        secondDates,
      "&amp;"  (secondDates &gt; resDate + 2) *
        (secondDates &lt;= tourDate - 3)
      ),
      IF(
        OR($AJ5=""P2"", $AJ5=""P3"", $AJ5=""P4""),
        IF(
          COUNTA(validDates) &lt; 2,
          """",
          TEXT(INDEX(validDates, 2), ""mmm d, yyyy"")"&amp;"
        ),
        IF(
          COUNTA(validDates) &lt; 2,
          """",
          TEXTJOIN("", "", TRUE,
            TEXT(INDEX(validDates, 1), ""mmm d, yyyy""),
            TEXT(INDEX(validDates, 2), ""mmm d, yyyy"")
          )
        )
      )
    )"&amp;",
    """"
  )
)
"),"Sep 2, 2025")</f>
        <v>Sep 2, 2025</v>
      </c>
      <c r="BA5" s="65">
        <f t="shared" si="13"/>
        <v>316.67</v>
      </c>
      <c r="BB5" s="63"/>
      <c r="BC5" s="64"/>
      <c r="BD5" s="64"/>
      <c r="BE5" s="64"/>
      <c r="BF5" s="64" t="str">
        <f>IFERROR(__xludf.DUMMYFUNCTION("IF(
  OR($AJ5=""Full Payment"",$AJ5=""P1"", $AJ5=""P2""),
  """",
  IF(
    AND(
      NOT(ISBLANK($K5)),
      OR(
        Q5=""Standard Booking, P3"",
        Q5=""Standard Booking, P4""
      )
    ),
    LET(
      resDate,   $K5,
      tourDate,  $N5"&amp;",
      monthCount, DATEDIF(resDate, tourDate, ""M"") + 1,
      secondDates, ARRAYFORMULA(
        DATE(
          YEAR(resDate),
          MONTH(resDate) + SEQUENCE(monthCount),
          2
        )
      ),
      validDates, FILTER(
        secondDate"&amp;"s,
        (secondDates &gt; resDate + 2) *
        (secondDates &lt;= tourDate - 3)
      ),
      IF(
        $AJ5=""P4"",
        IF(
          COUNTA(validDates) &lt; 3,
          """",
          TEXT(INDEX(validDates, 3), ""mmm d, yyyy"")
        ),
        I"&amp;"F(
          $AJ5=""P3"",
          IF(
            COUNTA(validDates) &lt; 3,
            """",
            TEXT(INDEX(validDates, 3), ""mmm d, yyyy"")
          ),
          IF(
            COUNTA(validDates) &lt; 3,
            """",
            TEXTJOIN("","&amp;" "", TRUE,
              TEXT(INDEX(validDates, 1), ""mmm d, yyyy""),
              TEXT(INDEX(validDates, 2), ""mmm d, yyyy""),
              TEXT(INDEX(validDates, 3), ""mmm d, yyyy"")
            )
          )
        )
      )
    ),
    """"
  )
)
"),"Oct 2, 2025")</f>
        <v>Oct 2, 2025</v>
      </c>
      <c r="BG5" s="65">
        <f t="shared" si="14"/>
        <v>316.67</v>
      </c>
      <c r="BH5" s="63"/>
      <c r="BI5" s="64"/>
      <c r="BJ5" s="64"/>
      <c r="BK5" s="64"/>
      <c r="BL5" s="64" t="str">
        <f>IFERROR(__xludf.DUMMYFUNCTION("IF(
  OR($AJ5=""Full Payment"",$AJ5=""P1"",$AJ5=""P2"",$AJ5=""P3""),
  """",
  IF(
    AND(
      NOT(ISBLANK($K5)),
      $Q5=""Standard Booking, P4""
    ),
    LET(
      resDate,   $K5,
      tourDate,  $N5,
      monthCount, DATEDIF(resDate, tourDate"&amp;", ""M"") + 1,
      secondDates, ARRAYFORMULA(
        DATE(
          YEAR(resDate),
          MONTH(resDate) + SEQUENCE(monthCount),
          2
        )
      ),
      validDates, FILTER(
        secondDates,
        (secondDates &gt; resDate + 2) *
    "&amp;"    (secondDates &lt;= tourDate - 3)
      ),
      IF(
        $AJ5=""P4"",
        IF(
          COUNTA(validDates) &lt; 4,
          """",
          TEXT(
            INDEX(validDates, 4),
            ""mmm d, yyyy""
          )
        ),
        IF(
      "&amp;"    COUNTA(validDates) &lt; 4,
          """",
          TEXTJOIN(
            "", "", TRUE,
            TEXT(INDEX(validDates, 1), ""mmm d, yyyy""),
            TEXT(INDEX(validDates, 2), ""mmm d, yyyy""),
            TEXT(INDEX(validDates, 3), ""mmm d, yyy"&amp;"y""),
            TEXT(INDEX(validDates, 4), ""mmm d, yyyy"")
          )
        )
      )
    ),
    """"
  )
)
"),"")</f>
        <v/>
      </c>
      <c r="BM5" s="65" t="str">
        <f t="shared" si="15"/>
        <v/>
      </c>
      <c r="BN5" s="63"/>
      <c r="BO5" s="67"/>
      <c r="BP5" s="49" t="b">
        <v>0</v>
      </c>
      <c r="BQ5" s="49" t="b">
        <v>0</v>
      </c>
      <c r="BR5" s="68"/>
      <c r="BS5" s="69"/>
      <c r="BT5" s="70" t="b">
        <v>0</v>
      </c>
      <c r="BU5" s="71"/>
      <c r="BV5" s="72"/>
      <c r="BW5" s="75" t="b">
        <v>0</v>
      </c>
      <c r="BX5" s="74"/>
    </row>
    <row r="6">
      <c r="A6" s="35" t="str">
        <f t="shared" si="1"/>
        <v>DB-PHS-20260425-HD002</v>
      </c>
      <c r="B6" s="36" t="str">
        <f t="shared" si="2"/>
        <v>DB</v>
      </c>
      <c r="C6" s="36" t="str">
        <f t="array" ref="C6">IF(
  M6="",
  "",
  IFERROR(
    INDEX(
      '{INDEX} Tour Packages'!$A:$ZZ,
      MATCH(
        M6,
        INDEX(
          '{INDEX} Tour Packages'!$A:$ZZ,
          ,
          MATCH("Tour Package Name", '{INDEX} Tour Packages'!$4:$4, 0)
        ),
        0
      ),
      MATCH("Tour Code", '{INDEX} Tour Packages'!$4:$4, 0)
    ),
    "XXX"
  )
)
</f>
        <v>PHS</v>
      </c>
      <c r="D6" s="36" t="str">
        <f t="shared" si="3"/>
        <v>20260425</v>
      </c>
      <c r="E6" s="36" t="str">
        <f t="shared" si="4"/>
        <v>HD</v>
      </c>
      <c r="F6" s="37" t="str">
        <f t="shared" si="5"/>
        <v>002</v>
      </c>
      <c r="G6" s="38" t="s">
        <v>115</v>
      </c>
      <c r="H6" s="38" t="s">
        <v>116</v>
      </c>
      <c r="I6" s="39" t="s">
        <v>117</v>
      </c>
      <c r="J6" s="40" t="str">
        <f t="shared" si="6"/>
        <v>Hanan Delic</v>
      </c>
      <c r="K6" s="41">
        <v>45846.0</v>
      </c>
      <c r="L6" s="42" t="s">
        <v>118</v>
      </c>
      <c r="M6" s="42" t="s">
        <v>112</v>
      </c>
      <c r="N6" s="41">
        <v>46137.0</v>
      </c>
      <c r="O6" s="43">
        <f>IFERROR(__xludf.DUMMYFUNCTION("IF(N6="""","""",IFERROR(
  N6 + VALUE(REGEXEXTRACT(P6, ""(\d+)\s+Days"")),
  """"
)
)"),46148.0)</f>
        <v>46148</v>
      </c>
      <c r="P6" s="43" t="str">
        <f t="array" ref="P6">IFERROR(
  INDEX(
    INDEX('{INDEX} Tour Packages'!$A:$ZZ, , MATCH(P$3, '{INDEX} Tour Packages'!$4:$4, 0)),
    MATCH(M6, INDEX('{INDEX} Tour Packages'!$A:$ZZ,0, MATCH("Tour Package Name", '{INDEX} Tour Packages'!$4:$4, 0)), 0)
  ),
"")
</f>
        <v>11 Days</v>
      </c>
      <c r="Q6" s="44" t="str">
        <f t="shared" si="7"/>
        <v>Standard Booking, P4</v>
      </c>
      <c r="R6" s="44">
        <f>IFERROR(__xludf.DUMMYFUNCTION("IF(OR(ISBLANK(K6), ISBLANK(N6)), """", 
  LET(
    resDate, K6,
    tourDate, N6,
    monthCount, MAX(0, DATEDIF(resDate, tourDate - 3, ""M"") + 1),
    secondDates, ARRAYFORMULA(DATE(YEAR(resDate), MONTH(resDate) + SEQUENCE(monthCount), 2)),
    validDat"&amp;"es, FILTER(secondDates, (secondDates &gt; resDate + 2) * (secondDates &lt;= tourDate - 3)),
    IF(ISERROR(validDates), 0, COUNTA(validDates))
  )
)
"),9.0)</f>
        <v>9</v>
      </c>
      <c r="S6" s="44">
        <f t="shared" si="8"/>
        <v>291</v>
      </c>
      <c r="T6" s="45" t="str">
        <f t="array" ref="T6">IF(ISBLANK(BO6),IFERROR(
  INDEX(
    INDEX('{INDEX} Payment Terms'!$A:$G, , MATCH(T$3, '{INDEX} Payment Terms'!$4:$4, 0)),
    MATCH(Q6, INDEX('{INDEX} Payment Terms'!$A:$G,0, MATCH("Payment Condition", '{INDEX} Payment Terms'!$4:$4, 0)), 0)
  ),
""),"Cancelled")
</f>
        <v>P4</v>
      </c>
      <c r="U6" s="46" t="b">
        <v>1</v>
      </c>
      <c r="V6" s="47" t="str">
        <f>IFERROR(__xludf.DUMMYFUNCTION("IF(OR(L6=""Duo Booking"", L6=""Group Booking""),
IF(U6=FALSE,"""",
    LET(
      bookingType, L6,
      tour, M6,
      mainFirst, H6,
      mainLast, I6,
      mainEmail, G6,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$L$4:L6, bookingType,
          $M$4:M6, tour,
          $H$4:H6, mainFirst,
          $I$4:I6, mainLast,
          $G$4:G6, mainEmail
        ),
        ""000""
      ),
      baseID &amp; ""-"" &amp; membe"&amp;"rNumber
    )
  ),
  """"
)
"),"DB-HD-1794-001")</f>
        <v>DB-HD-1794-001</v>
      </c>
      <c r="W6" s="48" t="s">
        <v>119</v>
      </c>
      <c r="X6" s="49" t="b">
        <v>1</v>
      </c>
      <c r="Y6" s="49" t="b">
        <v>0</v>
      </c>
      <c r="Z6" s="49" t="b">
        <v>0</v>
      </c>
      <c r="AA6" s="50"/>
      <c r="AB6" s="51"/>
      <c r="AC6" s="49" t="b">
        <v>0</v>
      </c>
      <c r="AD6" s="52" t="str">
        <f>HYPERLINK("https://mail.google.com/mail/u/0/#inbox/197ea6aeb5ce1f1f", "View Email")</f>
        <v>View Email</v>
      </c>
      <c r="AE6" s="53">
        <v>45846.93249537037</v>
      </c>
      <c r="AF6" s="36">
        <f t="array" ref="AF6">IF(M6="","",INDEX(
      '{INDEX} Tour Packages'!$A:$ZP,
      MATCH($M6, '{INDEX} Tour Packages'!$A:$A, 0),
      MATCH(AF$3, '{INDEX} Tour Packages'!$4:$4, 0)
    ))</f>
        <v>1100</v>
      </c>
      <c r="AG6" s="36" t="str">
        <f t="array" ref="AG6">IF(M6="","",INDEX(
      '{INDEX} Tour Packages'!$A:$ZP,
      MATCH($M6, '{INDEX} Tour Packages'!$A:$A, 0),
      MATCH(AG$3, '{INDEX} Tour Packages'!$4:$4, 0)
    ))</f>
        <v/>
      </c>
      <c r="AH6" s="36">
        <f t="array" ref="AH6">IF(M6="","",INDEX(
      '{INDEX} Tour Packages'!$A:$ZP,
      MATCH($M6, '{INDEX} Tour Packages'!$A:$A, 0),
      MATCH(AH$3, '{INDEX} Tour Packages'!$4:$4, 0)
    ))</f>
        <v>150</v>
      </c>
      <c r="AI6" s="54">
        <f t="shared" si="9"/>
        <v>950</v>
      </c>
      <c r="AJ6" s="42"/>
      <c r="AK6" s="55"/>
      <c r="AL6" s="46" t="b">
        <v>0</v>
      </c>
      <c r="AM6" s="56"/>
      <c r="AN6" s="57" t="str">
        <f t="shared" si="10"/>
        <v/>
      </c>
      <c r="AO6" s="58" t="str">
        <f t="shared" si="11"/>
        <v/>
      </c>
      <c r="AP6" s="59"/>
      <c r="AQ6" s="60"/>
      <c r="AR6" s="61"/>
      <c r="AS6" s="61"/>
      <c r="AT6" s="61" t="str">
        <f>IFERROR(__xludf.DUMMYFUNCTION("IF( 
  OR($AJ6=""Full Payment"", ISBLANK($K6)),
  """",
  IF(
    OR(
      Q6=""Standard Booking, P1"",
      Q6=""Standard Booking, P2"",
      Q6=""Standard Booking, P3"",
      Q6=""Standard Booking, P4""
    ),
    LET(
      resDate,   $K6,
      to"&amp;"urDate,  $N6,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6" s="62">
        <f t="shared" si="12"/>
        <v>950</v>
      </c>
      <c r="AV6" s="63"/>
      <c r="AW6" s="64"/>
      <c r="AX6" s="64"/>
      <c r="AY6" s="64"/>
      <c r="AZ6" s="64" t="str">
        <f>IFERROR(__xludf.DUMMYFUNCTION("IF(
  OR($AJ6=""Full Payment"",$AJ6=""P1"", ISBLANK($K6)),
  """",
  IF(
    OR(
      $Q6=""Standard Booking, P2"",
      $Q6=""Standard Booking, P3"",
      $Q6=""Standard Booking, P4""
    ),
    LET(
      resDate,   $K6,
      tourDate,  $N6,
      m"&amp;"onthCount, DATEDIF(resDate, tourDate, ""M"") + 1,
      secondDates, ARRAYFORMULA(
        DATE(
          YEAR(resDate),
          MONTH(resDate) + SEQUENCE(monthCount),
          2
        )
      ),
      validDates, FILTER(
        secondDates,
      "&amp;"  (secondDates &gt; resDate + 2) *
        (secondDates &lt;= tourDate - 3)
      ),
      IF(
        OR($AJ6=""P2"", $AJ6=""P3"", $AJ6=""P4""),
        IF(
          COUNTA(validDates) &lt; 2,
          """",
          TEXT(INDEX(validDates, 2), ""mmm d, yyyy"")"&amp;"
        ),
        IF(
          COUNTA(validDates) &lt; 2,
          """",
          TEXTJOIN("", "", TRUE,
            TEXT(INDEX(validDates, 1), ""mmm d, yyyy""),
            TEXT(INDEX(validDates, 2), ""mmm d, yyyy"")
          )
        )
      )
    )"&amp;",
    """"
  )
)
"),"Aug 2, 2025, Sep 2, 2025")</f>
        <v>Aug 2, 2025, Sep 2, 2025</v>
      </c>
      <c r="BA6" s="65">
        <f t="shared" si="13"/>
        <v>475</v>
      </c>
      <c r="BB6" s="63"/>
      <c r="BC6" s="64"/>
      <c r="BD6" s="64"/>
      <c r="BE6" s="64"/>
      <c r="BF6" s="64" t="str">
        <f>IFERROR(__xludf.DUMMYFUNCTION("IF(
  OR($AJ6=""Full Payment"",$AJ6=""P1"", $AJ6=""P2""),
  """",
  IF(
    AND(
      NOT(ISBLANK($K6)),
      OR(
        Q6=""Standard Booking, P3"",
        Q6=""Standard Booking, P4""
      )
    ),
    LET(
      resDate,   $K6,
      tourDate,  $N6"&amp;",
      monthCount, DATEDIF(resDate, tourDate, ""M"") + 1,
      secondDates, ARRAYFORMULA(
        DATE(
          YEAR(resDate),
          MONTH(resDate) + SEQUENCE(monthCount),
          2
        )
      ),
      validDates, FILTER(
        secondDate"&amp;"s,
        (secondDates &gt; resDate + 2) *
        (secondDates &lt;= tourDate - 3)
      ),
      IF(
        $AJ6=""P4"",
        IF(
          COUNTA(validDates) &lt; 3,
          """",
          TEXT(INDEX(validDates, 3), ""mmm d, yyyy"")
        ),
        I"&amp;"F(
          $AJ6=""P3"",
          IF(
            COUNTA(validDates) &lt; 3,
            """",
            TEXT(INDEX(validDates, 3), ""mmm d, yyyy"")
          ),
          IF(
            COUNTA(validDates) &lt; 3,
            """",
            TEXTJOIN("","&amp;" "", TRUE,
              TEXT(INDEX(validDates, 1), ""mmm d, yyyy""),
              TEXT(INDEX(validDates, 2), ""mmm d, yyyy""),
              TEXT(INDEX(validDates, 3), ""mmm d, yyyy"")
            )
          )
        )
      )
    ),
    """"
  )
)
"),"Aug 2, 2025, Sep 2, 2025, Oct 2, 2025")</f>
        <v>Aug 2, 2025, Sep 2, 2025, Oct 2, 2025</v>
      </c>
      <c r="BG6" s="65">
        <f t="shared" si="14"/>
        <v>316.6666667</v>
      </c>
      <c r="BH6" s="63"/>
      <c r="BI6" s="64"/>
      <c r="BJ6" s="64"/>
      <c r="BK6" s="64"/>
      <c r="BL6" s="64" t="str">
        <f>IFERROR(__xludf.DUMMYFUNCTION("IF(
  OR($AJ6=""Full Payment"",$AJ6=""P1"",$AJ6=""P2"",$AJ6=""P3""),
  """",
  IF(
    AND(
      NOT(ISBLANK($K6)),
      $Q6=""Standard Booking, P4""
    ),
    LET(
      resDate,   $K6,
      tourDate,  $N6,
      monthCount, DATEDIF(resDate, tourDate"&amp;", ""M"") + 1,
      secondDates, ARRAYFORMULA(
        DATE(
          YEAR(resDate),
          MONTH(resDate) + SEQUENCE(monthCount),
          2
        )
      ),
      validDates, FILTER(
        secondDates,
        (secondDates &gt; resDate + 2) *
    "&amp;"    (secondDates &lt;= tourDate - 3)
      ),
      IF(
        $AJ6=""P4"",
        IF(
          COUNTA(validDates) &lt; 4,
          """",
          TEXT(
            INDEX(validDates, 4),
            ""mmm d, yyyy""
          )
        ),
        IF(
      "&amp;"    COUNTA(validDates) &lt; 4,
          """",
          TEXTJOIN(
            "", "", TRUE,
            TEXT(INDEX(validDates, 1), ""mmm d, yyyy""),
            TEXT(INDEX(validDates, 2), ""mmm d, yyyy""),
            TEXT(INDEX(validDates, 3), ""mmm d, yyy"&amp;"y""),
            TEXT(INDEX(validDates, 4), ""mmm d, yyyy"")
          )
        )
      )
    ),
    """"
  )
)
"),"Aug 2, 2025, Sep 2, 2025, Oct 2, 2025, Nov 2, 2025")</f>
        <v>Aug 2, 2025, Sep 2, 2025, Oct 2, 2025, Nov 2, 2025</v>
      </c>
      <c r="BM6" s="65">
        <f t="shared" si="15"/>
        <v>237.5</v>
      </c>
      <c r="BN6" s="66"/>
      <c r="BO6" s="67"/>
      <c r="BP6" s="49" t="b">
        <v>0</v>
      </c>
      <c r="BQ6" s="49" t="b">
        <v>0</v>
      </c>
      <c r="BR6" s="68"/>
      <c r="BS6" s="69"/>
      <c r="BT6" s="70" t="b">
        <v>0</v>
      </c>
      <c r="BU6" s="71"/>
      <c r="BV6" s="72"/>
      <c r="BW6" s="75" t="b">
        <v>0</v>
      </c>
      <c r="BX6" s="74"/>
    </row>
    <row r="7">
      <c r="A7" s="35" t="str">
        <f t="shared" si="1"/>
        <v>SB-PSS-20260116-AA002</v>
      </c>
      <c r="B7" s="36" t="str">
        <f t="shared" si="2"/>
        <v>SB</v>
      </c>
      <c r="C7" s="36" t="str">
        <f t="array" ref="C7">IF(
  M7="",
  "",
  IFERROR(
    INDEX(
      '{INDEX} Tour Packages'!$A:$ZZ,
      MATCH(
        M7,
        INDEX(
          '{INDEX} Tour Packages'!$A:$ZZ,
          ,
          MATCH("Tour Package Name", '{INDEX} Tour Packages'!$4:$4, 0)
        ),
        0
      ),
      MATCH("Tour Code", '{INDEX} Tour Packages'!$4:$4, 0)
    ),
    "XXX"
  )
)
</f>
        <v>PSS</v>
      </c>
      <c r="D7" s="36" t="str">
        <f t="shared" si="3"/>
        <v>20260116</v>
      </c>
      <c r="E7" s="36" t="str">
        <f t="shared" si="4"/>
        <v>AA</v>
      </c>
      <c r="F7" s="37" t="str">
        <f t="shared" si="5"/>
        <v>002</v>
      </c>
      <c r="G7" s="38" t="s">
        <v>120</v>
      </c>
      <c r="H7" s="38" t="s">
        <v>121</v>
      </c>
      <c r="I7" s="39" t="s">
        <v>122</v>
      </c>
      <c r="J7" s="40" t="str">
        <f t="shared" si="6"/>
        <v>Ahmed Ziyad Abu Sara</v>
      </c>
      <c r="K7" s="41">
        <v>45847.0</v>
      </c>
      <c r="L7" s="42" t="s">
        <v>107</v>
      </c>
      <c r="M7" s="42" t="s">
        <v>108</v>
      </c>
      <c r="N7" s="41">
        <v>46038.0</v>
      </c>
      <c r="O7" s="43">
        <f>IFERROR(__xludf.DUMMYFUNCTION("IF(N7="""","""",IFERROR(
  N7 + VALUE(REGEXEXTRACT(P7, ""(\d+)\s+Days"")),
  """"
)
)"),46049.0)</f>
        <v>46049</v>
      </c>
      <c r="P7" s="43" t="str">
        <f t="array" ref="P7">IFERROR(
  INDEX(
    INDEX('{INDEX} Tour Packages'!$A:$ZZ, , MATCH(P$3, '{INDEX} Tour Packages'!$4:$4, 0)),
    MATCH(M7, INDEX('{INDEX} Tour Packages'!$A:$ZZ,0, MATCH("Tour Package Name", '{INDEX} Tour Packages'!$4:$4, 0)), 0)
  ),
"")
</f>
        <v>11 Days</v>
      </c>
      <c r="Q7" s="44" t="str">
        <f t="shared" si="7"/>
        <v>Standard Booking, P4</v>
      </c>
      <c r="R7" s="44">
        <f>IFERROR(__xludf.DUMMYFUNCTION("IF(OR(ISBLANK(K7), ISBLANK(N7)), """", 
  LET(
    resDate, K7,
    tourDate, N7,
    monthCount, MAX(0, DATEDIF(resDate, tourDate - 3, ""M"") + 1),
    secondDates, ARRAYFORMULA(DATE(YEAR(resDate), MONTH(resDate) + SEQUENCE(monthCount), 2)),
    validDat"&amp;"es, FILTER(secondDates, (secondDates &gt; resDate + 2) * (secondDates &lt;= tourDate - 3)),
    IF(ISERROR(validDates), 0, COUNTA(validDates))
  )
)
"),6.0)</f>
        <v>6</v>
      </c>
      <c r="S7" s="44">
        <f t="shared" si="8"/>
        <v>191</v>
      </c>
      <c r="T7" s="45" t="str">
        <f t="array" ref="T7">IF(ISBLANK(BO7),IFERROR(
  INDEX(
    INDEX('{INDEX} Payment Terms'!$A:$G, , MATCH(T$3, '{INDEX} Payment Terms'!$4:$4, 0)),
    MATCH(Q7, INDEX('{INDEX} Payment Terms'!$A:$G,0, MATCH("Payment Condition", '{INDEX} Payment Terms'!$4:$4, 0)), 0)
  ),
""),"Cancelled")
</f>
        <v>P4</v>
      </c>
      <c r="U7" s="46" t="b">
        <v>0</v>
      </c>
      <c r="V7" s="47" t="str">
        <f>IFERROR(__xludf.DUMMYFUNCTION("IF(OR(L7=""Duo Booking"", L7=""Group Booking""),
IF(U7=FALSE,"""",
    LET(
      bookingType, L7,
      tour, M7,
      mainFirst, H7,
      mainLast, I7,
      mainEmail, G7,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$L$4:L7, bookingType,
          $M$4:M7, tour,
          $H$4:H7, mainFirst,
          $I$4:I7, mainLast,
          $G$4:G7, mainEmail
        ),
        ""000""
      ),
      baseID &amp; ""-"" &amp; membe"&amp;"rNumber
    )
  ),
  """"
)
"),"")</f>
        <v/>
      </c>
      <c r="W7" s="48"/>
      <c r="X7" s="49" t="b">
        <v>1</v>
      </c>
      <c r="Y7" s="49" t="b">
        <v>0</v>
      </c>
      <c r="Z7" s="49" t="b">
        <v>0</v>
      </c>
      <c r="AA7" s="68"/>
      <c r="AB7" s="69"/>
      <c r="AC7" s="49" t="b">
        <v>0</v>
      </c>
      <c r="AD7" s="76" t="str">
        <f>HYPERLINK("https://mail.google.com/mail/u/0/#inbox/197ecd417ff6e6f2", "View Email")</f>
        <v>View Email</v>
      </c>
      <c r="AE7" s="53">
        <v>45847.40063512731</v>
      </c>
      <c r="AF7" s="36">
        <f t="array" ref="AF7">IF(M7="","",INDEX(
      '{INDEX} Tour Packages'!$A:$ZP,
      MATCH($M7, '{INDEX} Tour Packages'!$A:$A, 0),
      MATCH(AF$3, '{INDEX} Tour Packages'!$4:$4, 0)
    ))</f>
        <v>1100</v>
      </c>
      <c r="AG7" s="36" t="str">
        <f t="array" ref="AG7">IF(M7="","",INDEX(
      '{INDEX} Tour Packages'!$A:$ZP,
      MATCH($M7, '{INDEX} Tour Packages'!$A:$A, 0),
      MATCH(AG$3, '{INDEX} Tour Packages'!$4:$4, 0)
    ))</f>
        <v/>
      </c>
      <c r="AH7" s="36">
        <f t="array" ref="AH7">IF(M7="","",INDEX(
      '{INDEX} Tour Packages'!$A:$ZP,
      MATCH($M7, '{INDEX} Tour Packages'!$A:$A, 0),
      MATCH(AH$3, '{INDEX} Tour Packages'!$4:$4, 0)
    ))</f>
        <v>150</v>
      </c>
      <c r="AI7" s="54">
        <f t="shared" si="9"/>
        <v>950</v>
      </c>
      <c r="AJ7" s="59"/>
      <c r="AK7" s="42"/>
      <c r="AL7" s="46" t="b">
        <v>0</v>
      </c>
      <c r="AM7" s="56"/>
      <c r="AN7" s="57" t="str">
        <f t="shared" si="10"/>
        <v/>
      </c>
      <c r="AO7" s="58" t="str">
        <f t="shared" si="11"/>
        <v/>
      </c>
      <c r="AP7" s="59"/>
      <c r="AQ7" s="60"/>
      <c r="AR7" s="61"/>
      <c r="AS7" s="61"/>
      <c r="AT7" s="61" t="str">
        <f>IFERROR(__xludf.DUMMYFUNCTION("IF( 
  OR($AJ7=""Full Payment"", ISBLANK($K7)),
  """",
  IF(
    OR(
      Q7=""Standard Booking, P1"",
      Q7=""Standard Booking, P2"",
      Q7=""Standard Booking, P3"",
      Q7=""Standard Booking, P4""
    ),
    LET(
      resDate,   $K7,
      to"&amp;"urDate,  $N7,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7" s="62">
        <f t="shared" si="12"/>
        <v>950</v>
      </c>
      <c r="AV7" s="63"/>
      <c r="AW7" s="64"/>
      <c r="AX7" s="64"/>
      <c r="AY7" s="64"/>
      <c r="AZ7" s="64" t="str">
        <f>IFERROR(__xludf.DUMMYFUNCTION("IF(
  OR($AJ7=""Full Payment"",$AJ7=""P1"", ISBLANK($K7)),
  """",
  IF(
    OR(
      $Q7=""Standard Booking, P2"",
      $Q7=""Standard Booking, P3"",
      $Q7=""Standard Booking, P4""
    ),
    LET(
      resDate,   $K7,
      tourDate,  $N7,
      m"&amp;"onthCount, DATEDIF(resDate, tourDate, ""M"") + 1,
      secondDates, ARRAYFORMULA(
        DATE(
          YEAR(resDate),
          MONTH(resDate) + SEQUENCE(monthCount),
          2
        )
      ),
      validDates, FILTER(
        secondDates,
      "&amp;"  (secondDates &gt; resDate + 2) *
        (secondDates &lt;= tourDate - 3)
      ),
      IF(
        OR($AJ7=""P2"", $AJ7=""P3"", $AJ7=""P4""),
        IF(
          COUNTA(validDates) &lt; 2,
          """",
          TEXT(INDEX(validDates, 2), ""mmm d, yyyy"")"&amp;"
        ),
        IF(
          COUNTA(validDates) &lt; 2,
          """",
          TEXTJOIN("", "", TRUE,
            TEXT(INDEX(validDates, 1), ""mmm d, yyyy""),
            TEXT(INDEX(validDates, 2), ""mmm d, yyyy"")
          )
        )
      )
    )"&amp;",
    """"
  )
)
"),"Aug 2, 2025, Sep 2, 2025")</f>
        <v>Aug 2, 2025, Sep 2, 2025</v>
      </c>
      <c r="BA7" s="65">
        <f t="shared" si="13"/>
        <v>475</v>
      </c>
      <c r="BB7" s="63"/>
      <c r="BC7" s="64"/>
      <c r="BD7" s="64"/>
      <c r="BE7" s="64"/>
      <c r="BF7" s="64" t="str">
        <f>IFERROR(__xludf.DUMMYFUNCTION("IF(
  OR($AJ7=""Full Payment"",$AJ7=""P1"", $AJ7=""P2""),
  """",
  IF(
    AND(
      NOT(ISBLANK($K7)),
      OR(
        Q7=""Standard Booking, P3"",
        Q7=""Standard Booking, P4""
      )
    ),
    LET(
      resDate,   $K7,
      tourDate,  $N7"&amp;",
      monthCount, DATEDIF(resDate, tourDate, ""M"") + 1,
      secondDates, ARRAYFORMULA(
        DATE(
          YEAR(resDate),
          MONTH(resDate) + SEQUENCE(monthCount),
          2
        )
      ),
      validDates, FILTER(
        secondDate"&amp;"s,
        (secondDates &gt; resDate + 2) *
        (secondDates &lt;= tourDate - 3)
      ),
      IF(
        $AJ7=""P4"",
        IF(
          COUNTA(validDates) &lt; 3,
          """",
          TEXT(INDEX(validDates, 3), ""mmm d, yyyy"")
        ),
        I"&amp;"F(
          $AJ7=""P3"",
          IF(
            COUNTA(validDates) &lt; 3,
            """",
            TEXT(INDEX(validDates, 3), ""mmm d, yyyy"")
          ),
          IF(
            COUNTA(validDates) &lt; 3,
            """",
            TEXTJOIN("","&amp;" "", TRUE,
              TEXT(INDEX(validDates, 1), ""mmm d, yyyy""),
              TEXT(INDEX(validDates, 2), ""mmm d, yyyy""),
              TEXT(INDEX(validDates, 3), ""mmm d, yyyy"")
            )
          )
        )
      )
    ),
    """"
  )
)
"),"Aug 2, 2025, Sep 2, 2025, Oct 2, 2025")</f>
        <v>Aug 2, 2025, Sep 2, 2025, Oct 2, 2025</v>
      </c>
      <c r="BG7" s="65">
        <f t="shared" si="14"/>
        <v>316.6666667</v>
      </c>
      <c r="BH7" s="63"/>
      <c r="BI7" s="64"/>
      <c r="BJ7" s="64"/>
      <c r="BK7" s="64"/>
      <c r="BL7" s="64" t="str">
        <f>IFERROR(__xludf.DUMMYFUNCTION("IF(
  OR($AJ7=""Full Payment"",$AJ7=""P1"",$AJ7=""P2"",$AJ7=""P3""),
  """",
  IF(
    AND(
      NOT(ISBLANK($K7)),
      $Q7=""Standard Booking, P4""
    ),
    LET(
      resDate,   $K7,
      tourDate,  $N7,
      monthCount, DATEDIF(resDate, tourDate"&amp;", ""M"") + 1,
      secondDates, ARRAYFORMULA(
        DATE(
          YEAR(resDate),
          MONTH(resDate) + SEQUENCE(monthCount),
          2
        )
      ),
      validDates, FILTER(
        secondDates,
        (secondDates &gt; resDate + 2) *
    "&amp;"    (secondDates &lt;= tourDate - 3)
      ),
      IF(
        $AJ7=""P4"",
        IF(
          COUNTA(validDates) &lt; 4,
          """",
          TEXT(
            INDEX(validDates, 4),
            ""mmm d, yyyy""
          )
        ),
        IF(
      "&amp;"    COUNTA(validDates) &lt; 4,
          """",
          TEXTJOIN(
            "", "", TRUE,
            TEXT(INDEX(validDates, 1), ""mmm d, yyyy""),
            TEXT(INDEX(validDates, 2), ""mmm d, yyyy""),
            TEXT(INDEX(validDates, 3), ""mmm d, yyy"&amp;"y""),
            TEXT(INDEX(validDates, 4), ""mmm d, yyyy"")
          )
        )
      )
    ),
    """"
  )
)
"),"Aug 2, 2025, Sep 2, 2025, Oct 2, 2025, Nov 2, 2025")</f>
        <v>Aug 2, 2025, Sep 2, 2025, Oct 2, 2025, Nov 2, 2025</v>
      </c>
      <c r="BM7" s="65">
        <f t="shared" si="15"/>
        <v>237.5</v>
      </c>
      <c r="BN7" s="77"/>
      <c r="BO7" s="67"/>
      <c r="BP7" s="49" t="b">
        <v>0</v>
      </c>
      <c r="BQ7" s="49" t="b">
        <v>0</v>
      </c>
      <c r="BR7" s="68"/>
      <c r="BS7" s="69"/>
      <c r="BT7" s="70" t="b">
        <v>0</v>
      </c>
      <c r="BU7" s="71"/>
      <c r="BV7" s="72"/>
      <c r="BW7" s="73" t="b">
        <v>0</v>
      </c>
      <c r="BX7" s="74"/>
    </row>
    <row r="8">
      <c r="A8" s="35" t="str">
        <f t="shared" si="1"/>
        <v>SB-PSS-20260116-TH003</v>
      </c>
      <c r="B8" s="36" t="str">
        <f t="shared" si="2"/>
        <v>SB</v>
      </c>
      <c r="C8" s="36" t="str">
        <f t="array" ref="C8">IF(
  M8="",
  "",
  IFERROR(
    INDEX(
      '{INDEX} Tour Packages'!$A:$ZZ,
      MATCH(
        M8,
        INDEX(
          '{INDEX} Tour Packages'!$A:$ZZ,
          ,
          MATCH("Tour Package Name", '{INDEX} Tour Packages'!$4:$4, 0)
        ),
        0
      ),
      MATCH("Tour Code", '{INDEX} Tour Packages'!$4:$4, 0)
    ),
    "XXX"
  )
)
</f>
        <v>PSS</v>
      </c>
      <c r="D8" s="36" t="str">
        <f t="shared" si="3"/>
        <v>20260116</v>
      </c>
      <c r="E8" s="36" t="str">
        <f t="shared" si="4"/>
        <v>TH</v>
      </c>
      <c r="F8" s="37" t="str">
        <f t="shared" si="5"/>
        <v>003</v>
      </c>
      <c r="G8" s="38" t="s">
        <v>123</v>
      </c>
      <c r="H8" s="38" t="s">
        <v>124</v>
      </c>
      <c r="I8" s="39" t="s">
        <v>125</v>
      </c>
      <c r="J8" s="40" t="str">
        <f t="shared" si="6"/>
        <v>Tara Hanington</v>
      </c>
      <c r="K8" s="41">
        <v>45847.0</v>
      </c>
      <c r="L8" s="42" t="s">
        <v>107</v>
      </c>
      <c r="M8" s="42" t="s">
        <v>108</v>
      </c>
      <c r="N8" s="41">
        <v>46038.0</v>
      </c>
      <c r="O8" s="43">
        <f>IFERROR(__xludf.DUMMYFUNCTION("IF(N8="""","""",IFERROR(
  N8 + VALUE(REGEXEXTRACT(P8, ""(\d+)\s+Days"")),
  """"
)
)"),46049.0)</f>
        <v>46049</v>
      </c>
      <c r="P8" s="43" t="str">
        <f t="array" ref="P8">IFERROR(
  INDEX(
    INDEX('{INDEX} Tour Packages'!$A:$ZZ, , MATCH(P$3, '{INDEX} Tour Packages'!$4:$4, 0)),
    MATCH(M8, INDEX('{INDEX} Tour Packages'!$A:$ZZ,0, MATCH("Tour Package Name", '{INDEX} Tour Packages'!$4:$4, 0)), 0)
  ),
"")
</f>
        <v>11 Days</v>
      </c>
      <c r="Q8" s="44" t="str">
        <f t="shared" si="7"/>
        <v>Standard Booking, P4</v>
      </c>
      <c r="R8" s="44">
        <f>IFERROR(__xludf.DUMMYFUNCTION("IF(OR(ISBLANK(K8), ISBLANK(N8)), """", 
  LET(
    resDate, K8,
    tourDate, N8,
    monthCount, MAX(0, DATEDIF(resDate, tourDate - 3, ""M"") + 1),
    secondDates, ARRAYFORMULA(DATE(YEAR(resDate), MONTH(resDate) + SEQUENCE(monthCount), 2)),
    validDat"&amp;"es, FILTER(secondDates, (secondDates &gt; resDate + 2) * (secondDates &lt;= tourDate - 3)),
    IF(ISERROR(validDates), 0, COUNTA(validDates))
  )
)
"),6.0)</f>
        <v>6</v>
      </c>
      <c r="S8" s="44">
        <f t="shared" si="8"/>
        <v>191</v>
      </c>
      <c r="T8" s="45" t="str">
        <f t="array" ref="T8">IF(ISBLANK(BO8),IFERROR(
  INDEX(
    INDEX('{INDEX} Payment Terms'!$A:$G, , MATCH(T$3, '{INDEX} Payment Terms'!$4:$4, 0)),
    MATCH(Q8, INDEX('{INDEX} Payment Terms'!$A:$G,0, MATCH("Payment Condition", '{INDEX} Payment Terms'!$4:$4, 0)), 0)
  ),
""),"Cancelled")
</f>
        <v>P4</v>
      </c>
      <c r="U8" s="46" t="b">
        <v>0</v>
      </c>
      <c r="V8" s="47" t="str">
        <f>IFERROR(__xludf.DUMMYFUNCTION("IF(OR(L8=""Duo Booking"", L8=""Group Booking""),
IF(U8=FALSE,"""",
    LET(
      bookingType, L8,
      tour, M8,
      mainFirst, H8,
      mainLast, I8,
      mainEmail, G8,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$L$4:L8, bookingType,
          $M$4:M8, tour,
          $H$4:H8, mainFirst,
          $I$4:I8, mainLast,
          $G$4:G8, mainEmail
        ),
        ""000""
      ),
      baseID &amp; ""-"" &amp; membe"&amp;"rNumber
    )
  ),
  """"
)
"),"")</f>
        <v/>
      </c>
      <c r="W8" s="78"/>
      <c r="X8" s="49" t="b">
        <v>1</v>
      </c>
      <c r="Y8" s="49" t="b">
        <v>0</v>
      </c>
      <c r="Z8" s="49" t="b">
        <v>0</v>
      </c>
      <c r="AA8" s="79"/>
      <c r="AB8" s="80"/>
      <c r="AC8" s="49" t="b">
        <v>0</v>
      </c>
      <c r="AD8" s="76" t="str">
        <f>HYPERLINK("https://mail.google.com/mail/u/0/#inbox/197eefb8f69f99a3", "View Email")</f>
        <v>View Email</v>
      </c>
      <c r="AE8" s="53">
        <v>45847.81893724537</v>
      </c>
      <c r="AF8" s="36">
        <f t="array" ref="AF8">IF(M8="","",INDEX(
      '{INDEX} Tour Packages'!$A:$ZP,
      MATCH($M8, '{INDEX} Tour Packages'!$A:$A, 0),
      MATCH(AF$3, '{INDEX} Tour Packages'!$4:$4, 0)
    ))</f>
        <v>1100</v>
      </c>
      <c r="AG8" s="36" t="str">
        <f t="array" ref="AG8">IF(M8="","",INDEX(
      '{INDEX} Tour Packages'!$A:$ZP,
      MATCH($M8, '{INDEX} Tour Packages'!$A:$A, 0),
      MATCH(AG$3, '{INDEX} Tour Packages'!$4:$4, 0)
    ))</f>
        <v/>
      </c>
      <c r="AH8" s="36">
        <f t="array" ref="AH8">IF(M8="","",INDEX(
      '{INDEX} Tour Packages'!$A:$ZP,
      MATCH($M8, '{INDEX} Tour Packages'!$A:$A, 0),
      MATCH(AH$3, '{INDEX} Tour Packages'!$4:$4, 0)
    ))</f>
        <v>150</v>
      </c>
      <c r="AI8" s="54">
        <f t="shared" si="9"/>
        <v>950</v>
      </c>
      <c r="AJ8" s="59"/>
      <c r="AK8" s="42"/>
      <c r="AL8" s="46" t="b">
        <v>0</v>
      </c>
      <c r="AM8" s="56"/>
      <c r="AN8" s="57" t="str">
        <f t="shared" si="10"/>
        <v/>
      </c>
      <c r="AO8" s="58" t="str">
        <f t="shared" si="11"/>
        <v/>
      </c>
      <c r="AP8" s="59"/>
      <c r="AQ8" s="60"/>
      <c r="AR8" s="61"/>
      <c r="AS8" s="61"/>
      <c r="AT8" s="61" t="str">
        <f>IFERROR(__xludf.DUMMYFUNCTION("IF( 
  OR($AJ8=""Full Payment"", ISBLANK($K8)),
  """",
  IF(
    OR(
      Q8=""Standard Booking, P1"",
      Q8=""Standard Booking, P2"",
      Q8=""Standard Booking, P3"",
      Q8=""Standard Booking, P4""
    ),
    LET(
      resDate,   $K8,
      to"&amp;"urDate,  $N8,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8" s="62">
        <f t="shared" si="12"/>
        <v>950</v>
      </c>
      <c r="AV8" s="63"/>
      <c r="AW8" s="64"/>
      <c r="AX8" s="64"/>
      <c r="AY8" s="64"/>
      <c r="AZ8" s="64" t="str">
        <f>IFERROR(__xludf.DUMMYFUNCTION("IF(
  OR($AJ8=""Full Payment"",$AJ8=""P1"", ISBLANK($K8)),
  """",
  IF(
    OR(
      $Q8=""Standard Booking, P2"",
      $Q8=""Standard Booking, P3"",
      $Q8=""Standard Booking, P4""
    ),
    LET(
      resDate,   $K8,
      tourDate,  $N8,
      m"&amp;"onthCount, DATEDIF(resDate, tourDate, ""M"") + 1,
      secondDates, ARRAYFORMULA(
        DATE(
          YEAR(resDate),
          MONTH(resDate) + SEQUENCE(monthCount),
          2
        )
      ),
      validDates, FILTER(
        secondDates,
      "&amp;"  (secondDates &gt; resDate + 2) *
        (secondDates &lt;= tourDate - 3)
      ),
      IF(
        OR($AJ8=""P2"", $AJ8=""P3"", $AJ8=""P4""),
        IF(
          COUNTA(validDates) &lt; 2,
          """",
          TEXT(INDEX(validDates, 2), ""mmm d, yyyy"")"&amp;"
        ),
        IF(
          COUNTA(validDates) &lt; 2,
          """",
          TEXTJOIN("", "", TRUE,
            TEXT(INDEX(validDates, 1), ""mmm d, yyyy""),
            TEXT(INDEX(validDates, 2), ""mmm d, yyyy"")
          )
        )
      )
    )"&amp;",
    """"
  )
)
"),"Aug 2, 2025, Sep 2, 2025")</f>
        <v>Aug 2, 2025, Sep 2, 2025</v>
      </c>
      <c r="BA8" s="65">
        <f t="shared" si="13"/>
        <v>475</v>
      </c>
      <c r="BB8" s="63"/>
      <c r="BC8" s="64"/>
      <c r="BD8" s="64"/>
      <c r="BE8" s="64"/>
      <c r="BF8" s="64" t="str">
        <f>IFERROR(__xludf.DUMMYFUNCTION("IF(
  OR($AJ8=""Full Payment"",$AJ8=""P1"", $AJ8=""P2""),
  """",
  IF(
    AND(
      NOT(ISBLANK($K8)),
      OR(
        Q8=""Standard Booking, P3"",
        Q8=""Standard Booking, P4""
      )
    ),
    LET(
      resDate,   $K8,
      tourDate,  $N8"&amp;",
      monthCount, DATEDIF(resDate, tourDate, ""M"") + 1,
      secondDates, ARRAYFORMULA(
        DATE(
          YEAR(resDate),
          MONTH(resDate) + SEQUENCE(monthCount),
          2
        )
      ),
      validDates, FILTER(
        secondDate"&amp;"s,
        (secondDates &gt; resDate + 2) *
        (secondDates &lt;= tourDate - 3)
      ),
      IF(
        $AJ8=""P4"",
        IF(
          COUNTA(validDates) &lt; 3,
          """",
          TEXT(INDEX(validDates, 3), ""mmm d, yyyy"")
        ),
        I"&amp;"F(
          $AJ8=""P3"",
          IF(
            COUNTA(validDates) &lt; 3,
            """",
            TEXT(INDEX(validDates, 3), ""mmm d, yyyy"")
          ),
          IF(
            COUNTA(validDates) &lt; 3,
            """",
            TEXTJOIN("","&amp;" "", TRUE,
              TEXT(INDEX(validDates, 1), ""mmm d, yyyy""),
              TEXT(INDEX(validDates, 2), ""mmm d, yyyy""),
              TEXT(INDEX(validDates, 3), ""mmm d, yyyy"")
            )
          )
        )
      )
    ),
    """"
  )
)
"),"Aug 2, 2025, Sep 2, 2025, Oct 2, 2025")</f>
        <v>Aug 2, 2025, Sep 2, 2025, Oct 2, 2025</v>
      </c>
      <c r="BG8" s="65">
        <f t="shared" si="14"/>
        <v>316.6666667</v>
      </c>
      <c r="BH8" s="63"/>
      <c r="BI8" s="64"/>
      <c r="BJ8" s="64"/>
      <c r="BK8" s="64"/>
      <c r="BL8" s="64" t="str">
        <f>IFERROR(__xludf.DUMMYFUNCTION("IF(
  OR($AJ8=""Full Payment"",$AJ8=""P1"",$AJ8=""P2"",$AJ8=""P3""),
  """",
  IF(
    AND(
      NOT(ISBLANK($K8)),
      $Q8=""Standard Booking, P4""
    ),
    LET(
      resDate,   $K8,
      tourDate,  $N8,
      monthCount, DATEDIF(resDate, tourDate"&amp;", ""M"") + 1,
      secondDates, ARRAYFORMULA(
        DATE(
          YEAR(resDate),
          MONTH(resDate) + SEQUENCE(monthCount),
          2
        )
      ),
      validDates, FILTER(
        secondDates,
        (secondDates &gt; resDate + 2) *
    "&amp;"    (secondDates &lt;= tourDate - 3)
      ),
      IF(
        $AJ8=""P4"",
        IF(
          COUNTA(validDates) &lt; 4,
          """",
          TEXT(
            INDEX(validDates, 4),
            ""mmm d, yyyy""
          )
        ),
        IF(
      "&amp;"    COUNTA(validDates) &lt; 4,
          """",
          TEXTJOIN(
            "", "", TRUE,
            TEXT(INDEX(validDates, 1), ""mmm d, yyyy""),
            TEXT(INDEX(validDates, 2), ""mmm d, yyyy""),
            TEXT(INDEX(validDates, 3), ""mmm d, yyy"&amp;"y""),
            TEXT(INDEX(validDates, 4), ""mmm d, yyyy"")
          )
        )
      )
    ),
    """"
  )
)
"),"Aug 2, 2025, Sep 2, 2025, Oct 2, 2025, Nov 2, 2025")</f>
        <v>Aug 2, 2025, Sep 2, 2025, Oct 2, 2025, Nov 2, 2025</v>
      </c>
      <c r="BM8" s="65">
        <f t="shared" si="15"/>
        <v>237.5</v>
      </c>
      <c r="BN8" s="77"/>
      <c r="BO8" s="67"/>
      <c r="BP8" s="49" t="b">
        <v>0</v>
      </c>
      <c r="BQ8" s="49" t="b">
        <v>0</v>
      </c>
      <c r="BR8" s="68"/>
      <c r="BS8" s="69"/>
      <c r="BT8" s="70" t="b">
        <v>0</v>
      </c>
      <c r="BU8" s="71"/>
      <c r="BV8" s="72"/>
      <c r="BW8" s="73" t="b">
        <v>0</v>
      </c>
      <c r="BX8" s="74"/>
    </row>
    <row r="9">
      <c r="A9" s="35" t="str">
        <f t="shared" si="1"/>
        <v>SB-PSS-20260116-RF004</v>
      </c>
      <c r="B9" s="36" t="str">
        <f t="shared" si="2"/>
        <v>SB</v>
      </c>
      <c r="C9" s="36" t="str">
        <f t="array" ref="C9">IF(
  M9="",
  "",
  IFERROR(
    INDEX(
      '{INDEX} Tour Packages'!$A:$ZZ,
      MATCH(
        M9,
        INDEX(
          '{INDEX} Tour Packages'!$A:$ZZ,
          ,
          MATCH("Tour Package Name", '{INDEX} Tour Packages'!$4:$4, 0)
        ),
        0
      ),
      MATCH("Tour Code", '{INDEX} Tour Packages'!$4:$4, 0)
    ),
    "XXX"
  )
)
</f>
        <v>PSS</v>
      </c>
      <c r="D9" s="36" t="str">
        <f t="shared" si="3"/>
        <v>20260116</v>
      </c>
      <c r="E9" s="36" t="str">
        <f t="shared" si="4"/>
        <v>RF</v>
      </c>
      <c r="F9" s="37" t="str">
        <f t="shared" si="5"/>
        <v>004</v>
      </c>
      <c r="G9" s="38" t="s">
        <v>126</v>
      </c>
      <c r="H9" s="38" t="s">
        <v>127</v>
      </c>
      <c r="I9" s="39" t="s">
        <v>128</v>
      </c>
      <c r="J9" s="40" t="str">
        <f t="shared" si="6"/>
        <v>Robert Fisher</v>
      </c>
      <c r="K9" s="41">
        <v>45847.0</v>
      </c>
      <c r="L9" s="42" t="s">
        <v>107</v>
      </c>
      <c r="M9" s="42" t="s">
        <v>108</v>
      </c>
      <c r="N9" s="41">
        <v>46038.0</v>
      </c>
      <c r="O9" s="43">
        <f>IFERROR(__xludf.DUMMYFUNCTION("IF(N9="""","""",IFERROR(
  N9 + VALUE(REGEXEXTRACT(P9, ""(\d+)\s+Days"")),
  """"
)
)"),46049.0)</f>
        <v>46049</v>
      </c>
      <c r="P9" s="43" t="str">
        <f t="array" ref="P9">IFERROR(
  INDEX(
    INDEX('{INDEX} Tour Packages'!$A:$ZZ, , MATCH(P$3, '{INDEX} Tour Packages'!$4:$4, 0)),
    MATCH(M9, INDEX('{INDEX} Tour Packages'!$A:$ZZ,0, MATCH("Tour Package Name", '{INDEX} Tour Packages'!$4:$4, 0)), 0)
  ),
"")
</f>
        <v>11 Days</v>
      </c>
      <c r="Q9" s="44" t="str">
        <f t="shared" si="7"/>
        <v>Standard Booking, P4</v>
      </c>
      <c r="R9" s="44">
        <f>IFERROR(__xludf.DUMMYFUNCTION("IF(OR(ISBLANK(K9), ISBLANK(N9)), """", 
  LET(
    resDate, K9,
    tourDate, N9,
    monthCount, MAX(0, DATEDIF(resDate, tourDate - 3, ""M"") + 1),
    secondDates, ARRAYFORMULA(DATE(YEAR(resDate), MONTH(resDate) + SEQUENCE(monthCount), 2)),
    validDat"&amp;"es, FILTER(secondDates, (secondDates &gt; resDate + 2) * (secondDates &lt;= tourDate - 3)),
    IF(ISERROR(validDates), 0, COUNTA(validDates))
  )
)
"),6.0)</f>
        <v>6</v>
      </c>
      <c r="S9" s="44">
        <f t="shared" si="8"/>
        <v>191</v>
      </c>
      <c r="T9" s="45" t="str">
        <f t="array" ref="T9">IF(ISBLANK(BO9),IFERROR(
  INDEX(
    INDEX('{INDEX} Payment Terms'!$A:$G, , MATCH(T$3, '{INDEX} Payment Terms'!$4:$4, 0)),
    MATCH(Q9, INDEX('{INDEX} Payment Terms'!$A:$G,0, MATCH("Payment Condition", '{INDEX} Payment Terms'!$4:$4, 0)), 0)
  ),
""),"Cancelled")
</f>
        <v>P4</v>
      </c>
      <c r="U9" s="46" t="b">
        <v>0</v>
      </c>
      <c r="V9" s="47" t="str">
        <f>IFERROR(__xludf.DUMMYFUNCTION("IF(OR(L9=""Duo Booking"", L9=""Group Booking""),
IF(U9=FALSE,"""",
    LET(
      bookingType, L9,
      tour, M9,
      mainFirst, H9,
      mainLast, I9,
      mainEmail, G9,
      initials, UPPER(LEFT(mainFirst,1) &amp; LEFT(mainLast,1)),
      idPrefix, I"&amp;"F(bookingType=""Duo Booking"", ""DB"", ""GB""),
      firstMatchRow, MIN(FILTER(ROW($L$4:$L1001), 
        $L$4:$L1001=bookingType, 
        $M$4:$M1001=tour, 
        $H$4:$H1001=mainFirst, 
        $I$4:$I1001=mainLast, 
        $G$4:$G1001=mainEmail
  "&amp;"    )),
      hashTag, TEXT(
        ABS(SUMPRODUCT(
          IFERROR(UNICODE(MID(mainEmail, ROW(INDIRECT(""1:"" &amp; LEN(mainEmail))), 1)), 0)
        )) + firstMatchRow,
        ""0000""
      ),
      baseID, idPrefix &amp; ""-"" &amp; initials &amp; ""-"" &amp; hashTag"&amp;",
      memberNumber, TEXT(
        COUNTIFS(
          $L$4:L9, bookingType,
          $M$4:M9, tour,
          $H$4:H9, mainFirst,
          $I$4:I9, mainLast,
          $G$4:G9, mainEmail
        ),
        ""000""
      ),
      baseID &amp; ""-"" &amp; membe"&amp;"rNumber
    )
  ),
  """"
)
"),"")</f>
        <v/>
      </c>
      <c r="W9" s="48"/>
      <c r="X9" s="49" t="b">
        <v>1</v>
      </c>
      <c r="Y9" s="49" t="b">
        <v>0</v>
      </c>
      <c r="Z9" s="49" t="b">
        <v>0</v>
      </c>
      <c r="AA9" s="81" t="str">
        <f>HYPERLINK("https://mail.google.com/mail/u/0/#drafts?compose=197f7e95a4e46917", "View Draft")</f>
        <v>View Draft</v>
      </c>
      <c r="AB9" s="51"/>
      <c r="AC9" s="49" t="b">
        <v>0</v>
      </c>
      <c r="AD9" s="68"/>
      <c r="AE9" s="53"/>
      <c r="AF9" s="36">
        <f t="array" ref="AF9">IF(M9="","",INDEX(
      '{INDEX} Tour Packages'!$A:$ZP,
      MATCH($M9, '{INDEX} Tour Packages'!$A:$A, 0),
      MATCH(AF$3, '{INDEX} Tour Packages'!$4:$4, 0)
    ))</f>
        <v>1100</v>
      </c>
      <c r="AG9" s="36" t="str">
        <f t="array" ref="AG9">IF(M9="","",INDEX(
      '{INDEX} Tour Packages'!$A:$ZP,
      MATCH($M9, '{INDEX} Tour Packages'!$A:$A, 0),
      MATCH(AG$3, '{INDEX} Tour Packages'!$4:$4, 0)
    ))</f>
        <v/>
      </c>
      <c r="AH9" s="36">
        <f t="array" ref="AH9">IF(M9="","",INDEX(
      '{INDEX} Tour Packages'!$A:$ZP,
      MATCH($M9, '{INDEX} Tour Packages'!$A:$A, 0),
      MATCH(AH$3, '{INDEX} Tour Packages'!$4:$4, 0)
    ))</f>
        <v>150</v>
      </c>
      <c r="AI9" s="54">
        <f t="shared" si="9"/>
        <v>950</v>
      </c>
      <c r="AJ9" s="59"/>
      <c r="AK9" s="42"/>
      <c r="AL9" s="46" t="b">
        <v>0</v>
      </c>
      <c r="AM9" s="56"/>
      <c r="AN9" s="57" t="str">
        <f t="shared" si="10"/>
        <v/>
      </c>
      <c r="AO9" s="58" t="str">
        <f t="shared" si="11"/>
        <v/>
      </c>
      <c r="AP9" s="59"/>
      <c r="AQ9" s="60"/>
      <c r="AR9" s="61"/>
      <c r="AS9" s="61"/>
      <c r="AT9" s="61" t="str">
        <f>IFERROR(__xludf.DUMMYFUNCTION("IF( 
  OR($AJ9=""Full Payment"", ISBLANK($K9)),
  """",
  IF(
    OR(
      Q9=""Standard Booking, P1"",
      Q9=""Standard Booking, P2"",
      Q9=""Standard Booking, P3"",
      Q9=""Standard Booking, P4""
    ),
    LET(
      resDate,   $K9,
      to"&amp;"urDate,  $N9,
      monthCount, DATEDIF(resDate, tourDate, ""M"") + 1,
      secondDates, ARRAYFORMULA(
        DATE(
          YEAR(resDate),
          MONTH(resDate) + SEQUENCE(monthCount),
          2
        )
      ),
      validDates, FILTER(
      "&amp;"  secondDates,
        (secondDates &gt; resDate + 2) *
        (secondDates &lt;= tourDate - 3)
      ),
      IF(
        COUNTA(validDates) &lt; 1, 
        """", 
        TEXT(
          INDEX(validDates, 1),
          ""mmm d, yyyy""
        )
      )
    ),
"&amp;"    """"
  )
)
"),"Aug 2, 2025")</f>
        <v>Aug 2, 2025</v>
      </c>
      <c r="AU9" s="62">
        <f t="shared" si="12"/>
        <v>950</v>
      </c>
      <c r="AV9" s="63"/>
      <c r="AW9" s="64"/>
      <c r="AX9" s="64"/>
      <c r="AY9" s="64"/>
      <c r="AZ9" s="64" t="str">
        <f>IFERROR(__xludf.DUMMYFUNCTION("IF(
  OR($AJ9=""Full Payment"",$AJ9=""P1"", ISBLANK($K9)),
  """",
  IF(
    OR(
      $Q9=""Standard Booking, P2"",
      $Q9=""Standard Booking, P3"",
      $Q9=""Standard Booking, P4""
    ),
    LET(
      resDate,   $K9,
      tourDate,  $N9,
      m"&amp;"onthCount, DATEDIF(resDate, tourDate, ""M"") + 1,
      secondDates, ARRAYFORMULA(
        DATE(
          YEAR(resDate),
          MONTH(resDate) + SEQUENCE(monthCount),
          2
        )
      ),
      validDates, FILTER(
        secondDates,
      "&amp;"  (secondDates &gt; resDate + 2) *
        (secondDates &lt;= tourDate - 3)
      ),
      IF(
        OR($AJ9=""P2"", $AJ9=""P3"", $AJ9=""P4""),
        IF(
          COUNTA(validDates) &lt; 2,
          """",
          TEXT(INDEX(validDates, 2), ""mmm d, yyyy"")"&amp;"
        ),
        IF(
          COUNTA(validDates) &lt; 2,
          """",
          TEXTJOIN("", "", TRUE,
            TEXT(INDEX(validDates, 1), ""mmm d, yyyy""),
            TEXT(INDEX(validDates, 2), ""mmm d, yyyy"")
          )
        )
      )
    )"&amp;",
    """"
  )
)
"),"Aug 2, 2025, Sep 2, 2025")</f>
        <v>Aug 2, 2025, Sep 2, 2025</v>
      </c>
      <c r="BA9" s="65">
        <f t="shared" si="13"/>
        <v>475</v>
      </c>
      <c r="BB9" s="63"/>
      <c r="BC9" s="64"/>
      <c r="BD9" s="64"/>
      <c r="BE9" s="64"/>
      <c r="BF9" s="64" t="str">
        <f>IFERROR(__xludf.DUMMYFUNCTION("IF(
  OR($AJ9=""Full Payment"",$AJ9=""P1"", $AJ9=""P2""),
  """",
  IF(
    AND(
      NOT(ISBLANK($K9)),
      OR(
        Q9=""Standard Booking, P3"",
        Q9=""Standard Booking, P4""
      )
    ),
    LET(
      resDate,   $K9,
      tourDate,  $N9"&amp;",
      monthCount, DATEDIF(resDate, tourDate, ""M"") + 1,
      secondDates, ARRAYFORMULA(
        DATE(
          YEAR(resDate),
          MONTH(resDate) + SEQUENCE(monthCount),
          2
        )
      ),
      validDates, FILTER(
        secondDate"&amp;"s,
        (secondDates &gt; resDate + 2) *
        (secondDates &lt;= tourDate - 3)
      ),
      IF(
        $AJ9=""P4"",
        IF(
          COUNTA(validDates) &lt; 3,
          """",
          TEXT(INDEX(validDates, 3), ""mmm d, yyyy"")
        ),
        I"&amp;"F(
          $AJ9=""P3"",
          IF(
            COUNTA(validDates) &lt; 3,
            """",
            TEXT(INDEX(validDates, 3), ""mmm d, yyyy"")
          ),
          IF(
            COUNTA(validDates) &lt; 3,
            """",
            TEXTJOIN("","&amp;" "", TRUE,
              TEXT(INDEX(validDates, 1), ""mmm d, yyyy""),
              TEXT(INDEX(validDates, 2), ""mmm d, yyyy""),
              TEXT(INDEX(validDates, 3), ""mmm d, yyyy"")
            )
          )
        )
      )
    ),
    """"
  )
)
"),"Aug 2, 2025, Sep 2, 2025, Oct 2, 2025")</f>
        <v>Aug 2, 2025, Sep 2, 2025, Oct 2, 2025</v>
      </c>
      <c r="BG9" s="65">
        <f t="shared" si="14"/>
        <v>316.6666667</v>
      </c>
      <c r="BH9" s="63"/>
      <c r="BI9" s="64"/>
      <c r="BJ9" s="64"/>
      <c r="BK9" s="64"/>
      <c r="BL9" s="64" t="str">
        <f>IFERROR(__xludf.DUMMYFUNCTION("IF(
  OR($AJ9=""Full Payment"",$AJ9=""P1"",$AJ9=""P2"",$AJ9=""P3""),
  """",
  IF(
    AND(
      NOT(ISBLANK($K9)),
      $Q9=""Standard Booking, P4""
    ),
    LET(
      resDate,   $K9,
      tourDate,  $N9,
      monthCount, DATEDIF(resDate, tourDate"&amp;", ""M"") + 1,
      secondDates, ARRAYFORMULA(
        DATE(
          YEAR(resDate),
          MONTH(resDate) + SEQUENCE(monthCount),
          2
        )
      ),
      validDates, FILTER(
        secondDates,
        (secondDates &gt; resDate + 2) *
    "&amp;"    (secondDates &lt;= tourDate - 3)
      ),
      IF(
        $AJ9=""P4"",
        IF(
          COUNTA(validDates) &lt; 4,
          """",
          TEXT(
            INDEX(validDates, 4),
            ""mmm d, yyyy""
          )
        ),
        IF(
      "&amp;"    COUNTA(validDates) &lt; 4,
          """",
          TEXTJOIN(
            "", "", TRUE,
            TEXT(INDEX(validDates, 1), ""mmm d, yyyy""),
            TEXT(INDEX(validDates, 2), ""mmm d, yyyy""),
            TEXT(INDEX(validDates, 3), ""mmm d, yyy"&amp;"y""),
            TEXT(INDEX(validDates, 4), ""mmm d, yyyy"")
          )
        )
      )
    ),
    """"
  )
)
"),"Aug 2, 2025, Sep 2, 2025, Oct 2, 2025, Nov 2, 2025")</f>
        <v>Aug 2, 2025, Sep 2, 2025, Oct 2, 2025, Nov 2, 2025</v>
      </c>
      <c r="BM9" s="65">
        <f t="shared" si="15"/>
        <v>237.5</v>
      </c>
      <c r="BN9" s="66"/>
      <c r="BO9" s="67"/>
      <c r="BP9" s="49" t="b">
        <v>0</v>
      </c>
      <c r="BQ9" s="49" t="b">
        <v>0</v>
      </c>
      <c r="BR9" s="68"/>
      <c r="BS9" s="69"/>
      <c r="BT9" s="70" t="b">
        <v>0</v>
      </c>
      <c r="BU9" s="71"/>
      <c r="BV9" s="72"/>
      <c r="BW9" s="73" t="b">
        <v>0</v>
      </c>
      <c r="BX9" s="74"/>
    </row>
    <row r="10">
      <c r="A10" s="35" t="str">
        <f t="shared" si="1"/>
        <v>SB-PSS-20260116-NR005</v>
      </c>
      <c r="B10" s="36" t="str">
        <f t="shared" si="2"/>
        <v>SB</v>
      </c>
      <c r="C10" s="36" t="str">
        <f t="array" ref="C10">IF(
  M10="",
  "",
  IFERROR(
    INDEX(
      '{INDEX} Tour Packages'!$A:$ZZ,
      MATCH(
        M10,
        INDEX(
          '{INDEX} Tour Packages'!$A:$ZZ,
          ,
          MATCH("Tour Package Name", '{INDEX} Tour Packages'!$4:$4, 0)
        ),
        0
      ),
      MATCH("Tour Code", '{INDEX} Tour Packages'!$4:$4, 0)
    ),
    "XXX"
  )
)
</f>
        <v>PSS</v>
      </c>
      <c r="D10" s="36" t="str">
        <f t="shared" si="3"/>
        <v>20260116</v>
      </c>
      <c r="E10" s="36" t="str">
        <f t="shared" si="4"/>
        <v>NR</v>
      </c>
      <c r="F10" s="37" t="str">
        <f t="shared" si="5"/>
        <v>005</v>
      </c>
      <c r="G10" s="38" t="s">
        <v>129</v>
      </c>
      <c r="H10" s="38" t="s">
        <v>130</v>
      </c>
      <c r="I10" s="39" t="s">
        <v>131</v>
      </c>
      <c r="J10" s="40" t="str">
        <f t="shared" si="6"/>
        <v>Niamh Rourke</v>
      </c>
      <c r="K10" s="41">
        <v>45849.0</v>
      </c>
      <c r="L10" s="42" t="s">
        <v>107</v>
      </c>
      <c r="M10" s="42" t="s">
        <v>108</v>
      </c>
      <c r="N10" s="41">
        <v>46038.0</v>
      </c>
      <c r="O10" s="43">
        <f>IFERROR(__xludf.DUMMYFUNCTION("IF(N10="""","""",IFERROR(
  N10 + VALUE(REGEXEXTRACT(P10, ""(\d+)\s+Days"")),
  """"
)
)"),46049.0)</f>
        <v>46049</v>
      </c>
      <c r="P10" s="43" t="str">
        <f t="array" ref="P10">IFERROR(
  INDEX(
    INDEX('{INDEX} Tour Packages'!$A:$ZZ, , MATCH(P$3, '{INDEX} Tour Packages'!$4:$4, 0)),
    MATCH(M10, INDEX('{INDEX} Tour Packages'!$A:$ZZ,0, MATCH("Tour Package Name", '{INDEX} Tour Packages'!$4:$4, 0)), 0)
  ),
"")
</f>
        <v>11 Days</v>
      </c>
      <c r="Q10" s="44" t="str">
        <f t="shared" si="7"/>
        <v>Standard Booking, P4</v>
      </c>
      <c r="R10" s="44">
        <f>IFERROR(__xludf.DUMMYFUNCTION("IF(OR(ISBLANK(K10), ISBLANK(N10)), """", 
  LET(
    resDate, K10,
    tourDate, N10,
    monthCount, MAX(0, DATEDIF(resDate, tourDate - 3, ""M"") + 1),
    secondDates, ARRAYFORMULA(DATE(YEAR(resDate), MONTH(resDate) + SEQUENCE(monthCount), 2)),
    vali"&amp;"dDates, FILTER(secondDates, (secondDates &gt; resDate + 2) * (secondDates &lt;= tourDate - 3)),
    IF(ISERROR(validDates), 0, COUNTA(validDates))
  )
)
"),6.0)</f>
        <v>6</v>
      </c>
      <c r="S10" s="44">
        <f t="shared" si="8"/>
        <v>189</v>
      </c>
      <c r="T10" s="45" t="str">
        <f t="array" ref="T10">IF(ISBLANK(BO10),IFERROR(
  INDEX(
    INDEX('{INDEX} Payment Terms'!$A:$G, , MATCH(T$3, '{INDEX} Payment Terms'!$4:$4, 0)),
    MATCH(Q10, INDEX('{INDEX} Payment Terms'!$A:$G,0, MATCH("Payment Condition", '{INDEX} Payment Terms'!$4:$4, 0)), 0)
  ),
""),"Cancelled")
</f>
        <v>P4</v>
      </c>
      <c r="U10" s="46" t="b">
        <v>0</v>
      </c>
      <c r="V10" s="47" t="str">
        <f>IFERROR(__xludf.DUMMYFUNCTION("IF(OR(L10=""Duo Booking"", L10=""Group Booking""),
IF(U10=FALSE,"""",
    LET(
      bookingType, L10,
      tour, M10,
      mainFirst, H10,
      mainLast, I10,
      mainEmail, G10,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$L$4:L10, bookingType,
          $M$4:M10, tour,
          $H$4:H10, mainFirst,
          $I$4:I10, mainLast,
          $G$4:G10, mainEmail
        ),
        ""000""
      ),
      baseID &amp; "&amp;"""-"" &amp; memberNumber
    )
  ),
  """"
)
"),"")</f>
        <v/>
      </c>
      <c r="W10" s="78"/>
      <c r="X10" s="49" t="b">
        <v>1</v>
      </c>
      <c r="Y10" s="49" t="b">
        <v>0</v>
      </c>
      <c r="Z10" s="49" t="b">
        <v>0</v>
      </c>
      <c r="AA10" s="50"/>
      <c r="AB10" s="51"/>
      <c r="AC10" s="49" t="b">
        <v>0</v>
      </c>
      <c r="AD10" s="76" t="str">
        <f>HYPERLINK("https://mail.google.com/mail/u/0/#inbox/197f999739f292c5", "View Email")</f>
        <v>View Email</v>
      </c>
      <c r="AE10" s="53">
        <v>45849.880531585644</v>
      </c>
      <c r="AF10" s="36">
        <f t="array" ref="AF10">IF(M10="","",INDEX(
      '{INDEX} Tour Packages'!$A:$ZP,
      MATCH($M10, '{INDEX} Tour Packages'!$A:$A, 0),
      MATCH(AF$3, '{INDEX} Tour Packages'!$4:$4, 0)
    ))</f>
        <v>1100</v>
      </c>
      <c r="AG10" s="36" t="str">
        <f t="array" ref="AG10">IF(M10="","",INDEX(
      '{INDEX} Tour Packages'!$A:$ZP,
      MATCH($M10, '{INDEX} Tour Packages'!$A:$A, 0),
      MATCH(AG$3, '{INDEX} Tour Packages'!$4:$4, 0)
    ))</f>
        <v/>
      </c>
      <c r="AH10" s="36">
        <f t="array" ref="AH10">IF(M10="","",INDEX(
      '{INDEX} Tour Packages'!$A:$ZP,
      MATCH($M10, '{INDEX} Tour Packages'!$A:$A, 0),
      MATCH(AH$3, '{INDEX} Tour Packages'!$4:$4, 0)
    ))</f>
        <v>150</v>
      </c>
      <c r="AI10" s="54">
        <f t="shared" si="9"/>
        <v>950</v>
      </c>
      <c r="AJ10" s="42"/>
      <c r="AK10" s="42"/>
      <c r="AL10" s="46" t="b">
        <v>0</v>
      </c>
      <c r="AM10" s="56"/>
      <c r="AN10" s="57" t="str">
        <f t="shared" si="10"/>
        <v/>
      </c>
      <c r="AO10" s="58" t="str">
        <f t="shared" si="11"/>
        <v/>
      </c>
      <c r="AP10" s="59"/>
      <c r="AQ10" s="60"/>
      <c r="AR10" s="61"/>
      <c r="AS10" s="61"/>
      <c r="AT10" s="61" t="str">
        <f>IFERROR(__xludf.DUMMYFUNCTION("IF( 
  OR($AJ10=""Full Payment"", ISBLANK($K10)),
  """",
  IF(
    OR(
      Q10=""Standard Booking, P1"",
      Q10=""Standard Booking, P2"",
      Q10=""Standard Booking, P3"",
      Q10=""Standard Booking, P4""
    ),
    LET(
      resDate,   $K10,
 "&amp;"     tourDate,  $N10,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0" s="62">
        <f t="shared" si="12"/>
        <v>950</v>
      </c>
      <c r="AV10" s="63"/>
      <c r="AW10" s="64"/>
      <c r="AX10" s="64"/>
      <c r="AY10" s="64"/>
      <c r="AZ10" s="64" t="str">
        <f>IFERROR(__xludf.DUMMYFUNCTION("IF(
  OR($AJ10=""Full Payment"",$AJ10=""P1"", ISBLANK($K10)),
  """",
  IF(
    OR(
      $Q10=""Standard Booking, P2"",
      $Q10=""Standard Booking, P3"",
      $Q10=""Standard Booking, P4""
    ),
    LET(
      resDate,   $K10,
      tourDate,  $N10,"&amp;"
      monthCount, DATEDIF(resDate, tourDate, ""M"") + 1,
      secondDates, ARRAYFORMULA(
        DATE(
          YEAR(resDate),
          MONTH(resDate) + SEQUENCE(monthCount),
          2
        )
      ),
      validDates, FILTER(
        secondDates"&amp;",
        (secondDates &gt; resDate + 2) *
        (secondDates &lt;= tourDate - 3)
      ),
      IF(
        OR($AJ10=""P2"", $AJ10=""P3"", $AJ10=""P4""),
        IF(
          COUNTA(validDates) &lt; 2,
          """",
          TEXT(INDEX(validDates, 2), ""mmm"&amp;" d, yyyy"")
        ),
        IF(
          COUNTA(validDates) &lt; 2,
          """",
          TEXTJOIN("", "", TRUE,
            TEXT(INDEX(validDates, 1), ""mmm d, yyyy""),
            TEXT(INDEX(validDates, 2), ""mmm d, yyyy"")
          )
        )
  "&amp;"    )
    ),
    """"
  )
)
"),"Aug 2, 2025, Sep 2, 2025")</f>
        <v>Aug 2, 2025, Sep 2, 2025</v>
      </c>
      <c r="BA10" s="65">
        <f t="shared" si="13"/>
        <v>475</v>
      </c>
      <c r="BB10" s="63"/>
      <c r="BC10" s="64"/>
      <c r="BD10" s="64"/>
      <c r="BE10" s="64"/>
      <c r="BF10" s="64" t="str">
        <f>IFERROR(__xludf.DUMMYFUNCTION("IF(
  OR($AJ10=""Full Payment"",$AJ10=""P1"", $AJ10=""P2""),
  """",
  IF(
    AND(
      NOT(ISBLANK($K10)),
      OR(
        Q10=""Standard Booking, P3"",
        Q10=""Standard Booking, P4""
      )
    ),
    LET(
      resDate,   $K10,
      tourDat"&amp;"e,  $N10,
      monthCount, DATEDIF(resDate, tourDate, ""M"") + 1,
      secondDates, ARRAYFORMULA(
        DATE(
          YEAR(resDate),
          MONTH(resDate) + SEQUENCE(monthCount),
          2
        )
      ),
      validDates, FILTER(
        se"&amp;"condDates,
        (secondDates &gt; resDate + 2) *
        (secondDates &lt;= tourDate - 3)
      ),
      IF(
        $AJ10=""P4"",
        IF(
          COUNTA(validDates) &lt; 3,
          """",
          TEXT(INDEX(validDates, 3), ""mmm d, yyyy"")
        ),
"&amp;"        IF(
          $AJ10=""P3"",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0" s="65">
        <f t="shared" si="14"/>
        <v>316.6666667</v>
      </c>
      <c r="BH10" s="63"/>
      <c r="BI10" s="64"/>
      <c r="BJ10" s="64"/>
      <c r="BK10" s="64"/>
      <c r="BL10" s="64" t="str">
        <f>IFERROR(__xludf.DUMMYFUNCTION("IF(
  OR($AJ10=""Full Payment"",$AJ10=""P1"",$AJ10=""P2"",$AJ10=""P3""),
  """",
  IF(
    AND(
      NOT(ISBLANK($K10)),
      $Q10=""Standard Booking, P4""
    ),
    LET(
      resDate,   $K10,
      tourDate,  $N10,
      monthCount, DATEDIF(resDate, "&amp;"tourDate, ""M"") + 1,
      secondDates, ARRAYFORMULA(
        DATE(
          YEAR(resDate),
          MONTH(resDate) + SEQUENCE(monthCount),
          2
        )
      ),
      validDates, FILTER(
        secondDates,
        (secondDates &gt; resDate + 2"&amp;") *
        (secondDates &lt;= tourDate - 3)
      ),
      IF(
        $AJ10=""P4"",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0" s="65">
        <f t="shared" si="15"/>
        <v>237.5</v>
      </c>
      <c r="BN10" s="66"/>
      <c r="BO10" s="67"/>
      <c r="BP10" s="49" t="b">
        <v>0</v>
      </c>
      <c r="BQ10" s="49" t="b">
        <v>0</v>
      </c>
      <c r="BR10" s="68"/>
      <c r="BS10" s="69"/>
      <c r="BT10" s="70" t="b">
        <v>0</v>
      </c>
      <c r="BU10" s="71"/>
      <c r="BV10" s="72"/>
      <c r="BW10" s="73" t="b">
        <v>0</v>
      </c>
      <c r="BX10" s="74"/>
    </row>
    <row r="11">
      <c r="A11" s="35" t="str">
        <f t="shared" si="1"/>
        <v>SB-PSS-20260116-MM006</v>
      </c>
      <c r="B11" s="36" t="str">
        <f t="shared" si="2"/>
        <v>SB</v>
      </c>
      <c r="C11" s="36" t="str">
        <f t="array" ref="C11">IF(
  M11="",
  "",
  IFERROR(
    INDEX(
      '{INDEX} Tour Packages'!$A:$ZZ,
      MATCH(
        M11,
        INDEX(
          '{INDEX} Tour Packages'!$A:$ZZ,
          ,
          MATCH("Tour Package Name", '{INDEX} Tour Packages'!$4:$4, 0)
        ),
        0
      ),
      MATCH("Tour Code", '{INDEX} Tour Packages'!$4:$4, 0)
    ),
    "XXX"
  )
)
</f>
        <v>PSS</v>
      </c>
      <c r="D11" s="36" t="str">
        <f t="shared" si="3"/>
        <v>20260116</v>
      </c>
      <c r="E11" s="36" t="str">
        <f t="shared" si="4"/>
        <v>MM</v>
      </c>
      <c r="F11" s="37" t="str">
        <f t="shared" si="5"/>
        <v>006</v>
      </c>
      <c r="G11" s="38" t="s">
        <v>132</v>
      </c>
      <c r="H11" s="38" t="s">
        <v>133</v>
      </c>
      <c r="I11" s="39" t="s">
        <v>134</v>
      </c>
      <c r="J11" s="40" t="str">
        <f t="shared" si="6"/>
        <v>Molly McCulloch</v>
      </c>
      <c r="K11" s="41">
        <v>45850.0</v>
      </c>
      <c r="L11" s="42" t="s">
        <v>107</v>
      </c>
      <c r="M11" s="42" t="s">
        <v>108</v>
      </c>
      <c r="N11" s="41">
        <v>46038.0</v>
      </c>
      <c r="O11" s="43">
        <f>IFERROR(__xludf.DUMMYFUNCTION("IF(N11="""","""",IFERROR(
  N11 + VALUE(REGEXEXTRACT(P11, ""(\d+)\s+Days"")),
  """"
)
)"),46049.0)</f>
        <v>46049</v>
      </c>
      <c r="P11" s="43" t="str">
        <f t="array" ref="P11">IFERROR(
  INDEX(
    INDEX('{INDEX} Tour Packages'!$A:$ZZ, , MATCH(P$3, '{INDEX} Tour Packages'!$4:$4, 0)),
    MATCH(M11, INDEX('{INDEX} Tour Packages'!$A:$ZZ,0, MATCH("Tour Package Name", '{INDEX} Tour Packages'!$4:$4, 0)), 0)
  ),
"")
</f>
        <v>11 Days</v>
      </c>
      <c r="Q11" s="44" t="str">
        <f t="shared" si="7"/>
        <v>Standard Booking, P4</v>
      </c>
      <c r="R11" s="44">
        <f>IFERROR(__xludf.DUMMYFUNCTION("IF(OR(ISBLANK(K11), ISBLANK(N11)), """", 
  LET(
    resDate, K11,
    tourDate, N11,
    monthCount, MAX(0, DATEDIF(resDate, tourDate - 3, ""M"") + 1),
    secondDates, ARRAYFORMULA(DATE(YEAR(resDate), MONTH(resDate) + SEQUENCE(monthCount), 2)),
    vali"&amp;"dDates, FILTER(secondDates, (secondDates &gt; resDate + 2) * (secondDates &lt;= tourDate - 3)),
    IF(ISERROR(validDates), 0, COUNTA(validDates))
  )
)
"),6.0)</f>
        <v>6</v>
      </c>
      <c r="S11" s="44">
        <f t="shared" si="8"/>
        <v>188</v>
      </c>
      <c r="T11" s="45" t="str">
        <f t="array" ref="T11">IF(ISBLANK(BO11),IFERROR(
  INDEX(
    INDEX('{INDEX} Payment Terms'!$A:$G, , MATCH(T$3, '{INDEX} Payment Terms'!$4:$4, 0)),
    MATCH(Q11, INDEX('{INDEX} Payment Terms'!$A:$G,0, MATCH("Payment Condition", '{INDEX} Payment Terms'!$4:$4, 0)), 0)
  ),
""),"Cancelled")
</f>
        <v>P4</v>
      </c>
      <c r="U11" s="46" t="b">
        <v>0</v>
      </c>
      <c r="V11" s="47" t="str">
        <f>IFERROR(__xludf.DUMMYFUNCTION("IF(OR(L11=""Duo Booking"", L11=""Group Booking""),
IF(U11=FALSE,"""",
    LET(
      bookingType, L11,
      tour, M11,
      mainFirst, H11,
      mainLast, I11,
      mainEmail, G11,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$L$4:L11, bookingType,
          $M$4:M11, tour,
          $H$4:H11, mainFirst,
          $I$4:I11, mainLast,
          $G$4:G11, mainEmail
        ),
        ""000""
      ),
      baseID &amp; "&amp;"""-"" &amp; memberNumber
    )
  ),
  """"
)
"),"")</f>
        <v/>
      </c>
      <c r="W11" s="78"/>
      <c r="X11" s="49" t="b">
        <v>1</v>
      </c>
      <c r="Y11" s="49" t="b">
        <v>0</v>
      </c>
      <c r="Z11" s="49" t="b">
        <v>0</v>
      </c>
      <c r="AA11" s="68"/>
      <c r="AB11" s="69"/>
      <c r="AC11" s="49" t="b">
        <v>0</v>
      </c>
      <c r="AD11" s="76" t="str">
        <f>HYPERLINK("https://mail.google.com/mail/u/0/#inbox/19801b7dbdf40d6b", "View Email")</f>
        <v>View Email</v>
      </c>
      <c r="AE11" s="53">
        <v>45851.45701686342</v>
      </c>
      <c r="AF11" s="36">
        <f t="array" ref="AF11">IF(M11="","",INDEX(
      '{INDEX} Tour Packages'!$A:$ZP,
      MATCH($M11, '{INDEX} Tour Packages'!$A:$A, 0),
      MATCH(AF$3, '{INDEX} Tour Packages'!$4:$4, 0)
    ))</f>
        <v>1100</v>
      </c>
      <c r="AG11" s="36" t="str">
        <f t="array" ref="AG11">IF(M11="","",INDEX(
      '{INDEX} Tour Packages'!$A:$ZP,
      MATCH($M11, '{INDEX} Tour Packages'!$A:$A, 0),
      MATCH(AG$3, '{INDEX} Tour Packages'!$4:$4, 0)
    ))</f>
        <v/>
      </c>
      <c r="AH11" s="36">
        <f t="array" ref="AH11">IF(M11="","",INDEX(
      '{INDEX} Tour Packages'!$A:$ZP,
      MATCH($M11, '{INDEX} Tour Packages'!$A:$A, 0),
      MATCH(AH$3, '{INDEX} Tour Packages'!$4:$4, 0)
    ))</f>
        <v>150</v>
      </c>
      <c r="AI11" s="54">
        <f t="shared" si="9"/>
        <v>950</v>
      </c>
      <c r="AJ11" s="42"/>
      <c r="AK11" s="42"/>
      <c r="AL11" s="46" t="b">
        <v>0</v>
      </c>
      <c r="AM11" s="56"/>
      <c r="AN11" s="57" t="str">
        <f t="shared" si="10"/>
        <v/>
      </c>
      <c r="AO11" s="58" t="str">
        <f t="shared" si="11"/>
        <v/>
      </c>
      <c r="AP11" s="59"/>
      <c r="AQ11" s="60"/>
      <c r="AR11" s="61"/>
      <c r="AS11" s="61"/>
      <c r="AT11" s="61" t="str">
        <f>IFERROR(__xludf.DUMMYFUNCTION("IF( 
  OR($AJ11=""Full Payment"", ISBLANK($K11)),
  """",
  IF(
    OR(
      Q11=""Standard Booking, P1"",
      Q11=""Standard Booking, P2"",
      Q11=""Standard Booking, P3"",
      Q11=""Standard Booking, P4""
    ),
    LET(
      resDate,   $K11,
 "&amp;"     tourDate,  $N11,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1" s="62">
        <f t="shared" si="12"/>
        <v>950</v>
      </c>
      <c r="AV11" s="63"/>
      <c r="AW11" s="64"/>
      <c r="AX11" s="64"/>
      <c r="AY11" s="64"/>
      <c r="AZ11" s="64" t="str">
        <f>IFERROR(__xludf.DUMMYFUNCTION("IF(
  OR($AJ11=""Full Payment"",$AJ11=""P1"", ISBLANK($K11)),
  """",
  IF(
    OR(
      $Q11=""Standard Booking, P2"",
      $Q11=""Standard Booking, P3"",
      $Q11=""Standard Booking, P4""
    ),
    LET(
      resDate,   $K11,
      tourDate,  $N11,"&amp;"
      monthCount, DATEDIF(resDate, tourDate, ""M"") + 1,
      secondDates, ARRAYFORMULA(
        DATE(
          YEAR(resDate),
          MONTH(resDate) + SEQUENCE(monthCount),
          2
        )
      ),
      validDates, FILTER(
        secondDates"&amp;",
        (secondDates &gt; resDate + 2) *
        (secondDates &lt;= tourDate - 3)
      ),
      IF(
        OR($AJ11=""P2"", $AJ11=""P3"", $AJ11=""P4""),
        IF(
          COUNTA(validDates) &lt; 2,
          """",
          TEXT(INDEX(validDates, 2), ""mmm"&amp;" d, yyyy"")
        ),
        IF(
          COUNTA(validDates) &lt; 2,
          """",
          TEXTJOIN("", "", TRUE,
            TEXT(INDEX(validDates, 1), ""mmm d, yyyy""),
            TEXT(INDEX(validDates, 2), ""mmm d, yyyy"")
          )
        )
  "&amp;"    )
    ),
    """"
  )
)
"),"Aug 2, 2025, Sep 2, 2025")</f>
        <v>Aug 2, 2025, Sep 2, 2025</v>
      </c>
      <c r="BA11" s="65">
        <f t="shared" si="13"/>
        <v>475</v>
      </c>
      <c r="BB11" s="63"/>
      <c r="BC11" s="64"/>
      <c r="BD11" s="64"/>
      <c r="BE11" s="64"/>
      <c r="BF11" s="64" t="str">
        <f>IFERROR(__xludf.DUMMYFUNCTION("IF(
  OR($AJ11=""Full Payment"",$AJ11=""P1"", $AJ11=""P2""),
  """",
  IF(
    AND(
      NOT(ISBLANK($K11)),
      OR(
        Q11=""Standard Booking, P3"",
        Q11=""Standard Booking, P4""
      )
    ),
    LET(
      resDate,   $K11,
      tourDat"&amp;"e,  $N11,
      monthCount, DATEDIF(resDate, tourDate, ""M"") + 1,
      secondDates, ARRAYFORMULA(
        DATE(
          YEAR(resDate),
          MONTH(resDate) + SEQUENCE(monthCount),
          2
        )
      ),
      validDates, FILTER(
        se"&amp;"condDates,
        (secondDates &gt; resDate + 2) *
        (secondDates &lt;= tourDate - 3)
      ),
      IF(
        $AJ11=""P4"",
        IF(
          COUNTA(validDates) &lt; 3,
          """",
          TEXT(INDEX(validDates, 3), ""mmm d, yyyy"")
        ),
"&amp;"        IF(
          $AJ11=""P3"",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1" s="65">
        <f t="shared" si="14"/>
        <v>316.6666667</v>
      </c>
      <c r="BH11" s="63"/>
      <c r="BI11" s="64"/>
      <c r="BJ11" s="64"/>
      <c r="BK11" s="64"/>
      <c r="BL11" s="64" t="str">
        <f>IFERROR(__xludf.DUMMYFUNCTION("IF(
  OR($AJ11=""Full Payment"",$AJ11=""P1"",$AJ11=""P2"",$AJ11=""P3""),
  """",
  IF(
    AND(
      NOT(ISBLANK($K11)),
      $Q11=""Standard Booking, P4""
    ),
    LET(
      resDate,   $K11,
      tourDate,  $N11,
      monthCount, DATEDIF(resDate, "&amp;"tourDate, ""M"") + 1,
      secondDates, ARRAYFORMULA(
        DATE(
          YEAR(resDate),
          MONTH(resDate) + SEQUENCE(monthCount),
          2
        )
      ),
      validDates, FILTER(
        secondDates,
        (secondDates &gt; resDate + 2"&amp;") *
        (secondDates &lt;= tourDate - 3)
      ),
      IF(
        $AJ11=""P4"",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1" s="65">
        <f t="shared" si="15"/>
        <v>237.5</v>
      </c>
      <c r="BN11" s="66"/>
      <c r="BO11" s="67"/>
      <c r="BP11" s="49" t="b">
        <v>0</v>
      </c>
      <c r="BQ11" s="49" t="b">
        <v>0</v>
      </c>
      <c r="BR11" s="68"/>
      <c r="BS11" s="69"/>
      <c r="BT11" s="70" t="b">
        <v>0</v>
      </c>
      <c r="BU11" s="71"/>
      <c r="BV11" s="72"/>
      <c r="BW11" s="73" t="b">
        <v>0</v>
      </c>
      <c r="BX11" s="74"/>
    </row>
    <row r="12">
      <c r="A12" s="35" t="str">
        <f t="shared" si="1"/>
        <v>SB-PHS-20260505-ES003</v>
      </c>
      <c r="B12" s="36" t="str">
        <f t="shared" si="2"/>
        <v>SB</v>
      </c>
      <c r="C12" s="36" t="str">
        <f t="array" ref="C12">IF(
  M12="",
  "",
  IFERROR(
    INDEX(
      '{INDEX} Tour Packages'!$A:$ZZ,
      MATCH(
        M12,
        INDEX(
          '{INDEX} Tour Packages'!$A:$ZZ,
          ,
          MATCH("Tour Package Name", '{INDEX} Tour Packages'!$4:$4, 0)
        ),
        0
      ),
      MATCH("Tour Code", '{INDEX} Tour Packages'!$4:$4, 0)
    ),
    "XXX"
  )
)
</f>
        <v>PHS</v>
      </c>
      <c r="D12" s="36" t="str">
        <f t="shared" si="3"/>
        <v>20260505</v>
      </c>
      <c r="E12" s="36" t="str">
        <f t="shared" si="4"/>
        <v>ES</v>
      </c>
      <c r="F12" s="37" t="str">
        <f t="shared" si="5"/>
        <v>003</v>
      </c>
      <c r="G12" s="38" t="s">
        <v>135</v>
      </c>
      <c r="H12" s="38" t="s">
        <v>136</v>
      </c>
      <c r="I12" s="39" t="s">
        <v>137</v>
      </c>
      <c r="J12" s="40" t="str">
        <f t="shared" si="6"/>
        <v>Emily Stevens</v>
      </c>
      <c r="K12" s="41">
        <v>45851.0</v>
      </c>
      <c r="L12" s="42" t="s">
        <v>107</v>
      </c>
      <c r="M12" s="42" t="s">
        <v>112</v>
      </c>
      <c r="N12" s="41">
        <v>46147.0</v>
      </c>
      <c r="O12" s="43">
        <f>IFERROR(__xludf.DUMMYFUNCTION("IF(N12="""","""",IFERROR(
  N12 + VALUE(REGEXEXTRACT(P12, ""(\d+)\s+Days"")),
  """"
)
)"),46158.0)</f>
        <v>46158</v>
      </c>
      <c r="P12" s="43" t="str">
        <f t="array" ref="P12">IFERROR(
  INDEX(
    INDEX('{INDEX} Tour Packages'!$A:$ZZ, , MATCH(P$3, '{INDEX} Tour Packages'!$4:$4, 0)),
    MATCH(M12, INDEX('{INDEX} Tour Packages'!$A:$ZZ,0, MATCH("Tour Package Name", '{INDEX} Tour Packages'!$4:$4, 0)), 0)
  ),
"")
</f>
        <v>11 Days</v>
      </c>
      <c r="Q12" s="44" t="str">
        <f t="shared" si="7"/>
        <v>Standard Booking, P4</v>
      </c>
      <c r="R12" s="44">
        <f>IFERROR(__xludf.DUMMYFUNCTION("IF(OR(ISBLANK(K12), ISBLANK(N12)), """", 
  LET(
    resDate, K12,
    tourDate, N12,
    monthCount, MAX(0, DATEDIF(resDate, tourDate - 3, ""M"") + 1),
    secondDates, ARRAYFORMULA(DATE(YEAR(resDate), MONTH(resDate) + SEQUENCE(monthCount), 2)),
    vali"&amp;"dDates, FILTER(secondDates, (secondDates &gt; resDate + 2) * (secondDates &lt;= tourDate - 3)),
    IF(ISERROR(validDates), 0, COUNTA(validDates))
  )
)
"),10.0)</f>
        <v>10</v>
      </c>
      <c r="S12" s="44">
        <f t="shared" si="8"/>
        <v>296</v>
      </c>
      <c r="T12" s="45" t="str">
        <f t="array" ref="T12">IF(ISBLANK(BO12),IFERROR(
  INDEX(
    INDEX('{INDEX} Payment Terms'!$A:$G, , MATCH(T$3, '{INDEX} Payment Terms'!$4:$4, 0)),
    MATCH(Q12, INDEX('{INDEX} Payment Terms'!$A:$G,0, MATCH("Payment Condition", '{INDEX} Payment Terms'!$4:$4, 0)), 0)
  ),
""),"Cancelled")
</f>
        <v>P4</v>
      </c>
      <c r="U12" s="46" t="b">
        <v>0</v>
      </c>
      <c r="V12" s="47" t="str">
        <f>IFERROR(__xludf.DUMMYFUNCTION("IF(OR(L12=""Duo Booking"", L12=""Group Booking""),
IF(U12=FALSE,"""",
    LET(
      bookingType, L12,
      tour, M12,
      mainFirst, H12,
      mainLast, I12,
      mainEmail, G12,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$L$4:L12, bookingType,
          $M$4:M12, tour,
          $H$4:H12, mainFirst,
          $I$4:I12, mainLast,
          $G$4:G12, mainEmail
        ),
        ""000""
      ),
      baseID &amp; "&amp;"""-"" &amp; memberNumber
    )
  ),
  """"
)
"),"")</f>
        <v/>
      </c>
      <c r="W12" s="48"/>
      <c r="X12" s="49" t="b">
        <v>1</v>
      </c>
      <c r="Y12" s="49" t="b">
        <v>0</v>
      </c>
      <c r="Z12" s="49" t="b">
        <v>0</v>
      </c>
      <c r="AA12" s="50"/>
      <c r="AB12" s="51"/>
      <c r="AC12" s="49" t="b">
        <v>0</v>
      </c>
      <c r="AD12" s="76" t="str">
        <f>HYPERLINK("https://mail.google.com/mail/u/0/#inbox/198036715cf6f002", "View Email")</f>
        <v>View Email</v>
      </c>
      <c r="AE12" s="82">
        <v>45851.784105625</v>
      </c>
      <c r="AF12" s="36">
        <f t="array" ref="AF12">IF(M12="","",INDEX(
      '{INDEX} Tour Packages'!$A:$ZP,
      MATCH($M12, '{INDEX} Tour Packages'!$A:$A, 0),
      MATCH(AF$3, '{INDEX} Tour Packages'!$4:$4, 0)
    ))</f>
        <v>1100</v>
      </c>
      <c r="AG12" s="36" t="str">
        <f t="array" ref="AG12">IF(M12="","",INDEX(
      '{INDEX} Tour Packages'!$A:$ZP,
      MATCH($M12, '{INDEX} Tour Packages'!$A:$A, 0),
      MATCH(AG$3, '{INDEX} Tour Packages'!$4:$4, 0)
    ))</f>
        <v/>
      </c>
      <c r="AH12" s="36">
        <f t="array" ref="AH12">IF(M12="","",INDEX(
      '{INDEX} Tour Packages'!$A:$ZP,
      MATCH($M12, '{INDEX} Tour Packages'!$A:$A, 0),
      MATCH(AH$3, '{INDEX} Tour Packages'!$4:$4, 0)
    ))</f>
        <v>150</v>
      </c>
      <c r="AI12" s="54">
        <f t="shared" si="9"/>
        <v>950</v>
      </c>
      <c r="AJ12" s="59"/>
      <c r="AK12" s="55"/>
      <c r="AL12" s="46" t="b">
        <v>0</v>
      </c>
      <c r="AM12" s="56"/>
      <c r="AN12" s="57" t="str">
        <f t="shared" si="10"/>
        <v/>
      </c>
      <c r="AO12" s="58" t="str">
        <f t="shared" si="11"/>
        <v/>
      </c>
      <c r="AP12" s="59"/>
      <c r="AQ12" s="60"/>
      <c r="AR12" s="61"/>
      <c r="AS12" s="61"/>
      <c r="AT12" s="61" t="str">
        <f>IFERROR(__xludf.DUMMYFUNCTION("IF( 
  OR($AJ12=""Full Payment"", ISBLANK($K12)),
  """",
  IF(
    OR(
      Q12=""Standard Booking, P1"",
      Q12=""Standard Booking, P2"",
      Q12=""Standard Booking, P3"",
      Q12=""Standard Booking, P4""
    ),
    LET(
      resDate,   $K12,
 "&amp;"     tourDate,  $N12,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2" s="62">
        <f t="shared" si="12"/>
        <v>950</v>
      </c>
      <c r="AV12" s="63"/>
      <c r="AW12" s="64"/>
      <c r="AX12" s="64"/>
      <c r="AY12" s="64"/>
      <c r="AZ12" s="64" t="str">
        <f>IFERROR(__xludf.DUMMYFUNCTION("IF(
  OR($AJ12=""Full Payment"",$AJ12=""P1"", ISBLANK($K12)),
  """",
  IF(
    OR(
      $Q12=""Standard Booking, P2"",
      $Q12=""Standard Booking, P3"",
      $Q12=""Standard Booking, P4""
    ),
    LET(
      resDate,   $K12,
      tourDate,  $N12,"&amp;"
      monthCount, DATEDIF(resDate, tourDate, ""M"") + 1,
      secondDates, ARRAYFORMULA(
        DATE(
          YEAR(resDate),
          MONTH(resDate) + SEQUENCE(monthCount),
          2
        )
      ),
      validDates, FILTER(
        secondDates"&amp;",
        (secondDates &gt; resDate + 2) *
        (secondDates &lt;= tourDate - 3)
      ),
      IF(
        OR($AJ12=""P2"", $AJ12=""P3"", $AJ12=""P4""),
        IF(
          COUNTA(validDates) &lt; 2,
          """",
          TEXT(INDEX(validDates, 2), ""mmm"&amp;" d, yyyy"")
        ),
        IF(
          COUNTA(validDates) &lt; 2,
          """",
          TEXTJOIN("", "", TRUE,
            TEXT(INDEX(validDates, 1), ""mmm d, yyyy""),
            TEXT(INDEX(validDates, 2), ""mmm d, yyyy"")
          )
        )
  "&amp;"    )
    ),
    """"
  )
)
"),"Aug 2, 2025, Sep 2, 2025")</f>
        <v>Aug 2, 2025, Sep 2, 2025</v>
      </c>
      <c r="BA12" s="65">
        <f t="shared" si="13"/>
        <v>475</v>
      </c>
      <c r="BB12" s="63"/>
      <c r="BC12" s="64"/>
      <c r="BD12" s="64"/>
      <c r="BE12" s="64"/>
      <c r="BF12" s="64" t="str">
        <f>IFERROR(__xludf.DUMMYFUNCTION("IF(
  OR($AJ12=""Full Payment"",$AJ12=""P1"", $AJ12=""P2""),
  """",
  IF(
    AND(
      NOT(ISBLANK($K12)),
      OR(
        Q12=""Standard Booking, P3"",
        Q12=""Standard Booking, P4""
      )
    ),
    LET(
      resDate,   $K12,
      tourDat"&amp;"e,  $N12,
      monthCount, DATEDIF(resDate, tourDate, ""M"") + 1,
      secondDates, ARRAYFORMULA(
        DATE(
          YEAR(resDate),
          MONTH(resDate) + SEQUENCE(monthCount),
          2
        )
      ),
      validDates, FILTER(
        se"&amp;"condDates,
        (secondDates &gt; resDate + 2) *
        (secondDates &lt;= tourDate - 3)
      ),
      IF(
        $AJ12=""P4"",
        IF(
          COUNTA(validDates) &lt; 3,
          """",
          TEXT(INDEX(validDates, 3), ""mmm d, yyyy"")
        ),
"&amp;"        IF(
          $AJ12=""P3"",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2" s="65">
        <f t="shared" si="14"/>
        <v>316.6666667</v>
      </c>
      <c r="BH12" s="63"/>
      <c r="BI12" s="64"/>
      <c r="BJ12" s="64"/>
      <c r="BK12" s="64"/>
      <c r="BL12" s="64" t="str">
        <f>IFERROR(__xludf.DUMMYFUNCTION("IF(
  OR($AJ12=""Full Payment"",$AJ12=""P1"",$AJ12=""P2"",$AJ12=""P3""),
  """",
  IF(
    AND(
      NOT(ISBLANK($K12)),
      $Q12=""Standard Booking, P4""
    ),
    LET(
      resDate,   $K12,
      tourDate,  $N12,
      monthCount, DATEDIF(resDate, "&amp;"tourDate, ""M"") + 1,
      secondDates, ARRAYFORMULA(
        DATE(
          YEAR(resDate),
          MONTH(resDate) + SEQUENCE(monthCount),
          2
        )
      ),
      validDates, FILTER(
        secondDates,
        (secondDates &gt; resDate + 2"&amp;") *
        (secondDates &lt;= tourDate - 3)
      ),
      IF(
        $AJ12=""P4"",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2" s="65">
        <f t="shared" si="15"/>
        <v>237.5</v>
      </c>
      <c r="BN12" s="63"/>
      <c r="BO12" s="67"/>
      <c r="BP12" s="49" t="b">
        <v>0</v>
      </c>
      <c r="BQ12" s="49" t="b">
        <v>0</v>
      </c>
      <c r="BR12" s="68"/>
      <c r="BS12" s="69"/>
      <c r="BT12" s="70" t="b">
        <v>0</v>
      </c>
      <c r="BU12" s="71"/>
      <c r="BV12" s="72"/>
      <c r="BW12" s="73" t="b">
        <v>0</v>
      </c>
      <c r="BX12" s="74"/>
    </row>
    <row r="13">
      <c r="A13" s="35" t="str">
        <f t="shared" si="1"/>
        <v>SB-PSS-20260116-SM007</v>
      </c>
      <c r="B13" s="36" t="str">
        <f t="shared" si="2"/>
        <v>SB</v>
      </c>
      <c r="C13" s="36" t="str">
        <f t="array" ref="C13">IF(
  M13="",
  "",
  IFERROR(
    INDEX(
      '{INDEX} Tour Packages'!$A:$ZZ,
      MATCH(
        M13,
        INDEX(
          '{INDEX} Tour Packages'!$A:$ZZ,
          ,
          MATCH("Tour Package Name", '{INDEX} Tour Packages'!$4:$4, 0)
        ),
        0
      ),
      MATCH("Tour Code", '{INDEX} Tour Packages'!$4:$4, 0)
    ),
    "XXX"
  )
)
</f>
        <v>PSS</v>
      </c>
      <c r="D13" s="36" t="str">
        <f t="shared" si="3"/>
        <v>20260116</v>
      </c>
      <c r="E13" s="36" t="str">
        <f t="shared" si="4"/>
        <v>SM</v>
      </c>
      <c r="F13" s="37" t="str">
        <f t="shared" si="5"/>
        <v>007</v>
      </c>
      <c r="G13" s="38" t="s">
        <v>138</v>
      </c>
      <c r="H13" s="38" t="s">
        <v>139</v>
      </c>
      <c r="I13" s="39" t="s">
        <v>140</v>
      </c>
      <c r="J13" s="40" t="str">
        <f t="shared" si="6"/>
        <v>Shanina Montana</v>
      </c>
      <c r="K13" s="41">
        <v>45851.0</v>
      </c>
      <c r="L13" s="42" t="s">
        <v>107</v>
      </c>
      <c r="M13" s="42" t="s">
        <v>108</v>
      </c>
      <c r="N13" s="41">
        <v>46038.0</v>
      </c>
      <c r="O13" s="43">
        <f>IFERROR(__xludf.DUMMYFUNCTION("IF(N13="""","""",IFERROR(
  N13 + VALUE(REGEXEXTRACT(P13, ""(\d+)\s+Days"")),
  """"
)
)"),46049.0)</f>
        <v>46049</v>
      </c>
      <c r="P13" s="43" t="str">
        <f t="array" ref="P13">IFERROR(
  INDEX(
    INDEX('{INDEX} Tour Packages'!$A:$ZZ, , MATCH(P$3, '{INDEX} Tour Packages'!$4:$4, 0)),
    MATCH(M13, INDEX('{INDEX} Tour Packages'!$A:$ZZ,0, MATCH("Tour Package Name", '{INDEX} Tour Packages'!$4:$4, 0)), 0)
  ),
"")
</f>
        <v>11 Days</v>
      </c>
      <c r="Q13" s="44" t="str">
        <f t="shared" si="7"/>
        <v>Standard Booking, P4</v>
      </c>
      <c r="R13" s="44">
        <f>IFERROR(__xludf.DUMMYFUNCTION("IF(OR(ISBLANK(K13), ISBLANK(N13)), """", 
  LET(
    resDate, K13,
    tourDate, N13,
    monthCount, MAX(0, DATEDIF(resDate, tourDate - 3, ""M"") + 1),
    secondDates, ARRAYFORMULA(DATE(YEAR(resDate), MONTH(resDate) + SEQUENCE(monthCount), 2)),
    vali"&amp;"dDates, FILTER(secondDates, (secondDates &gt; resDate + 2) * (secondDates &lt;= tourDate - 3)),
    IF(ISERROR(validDates), 0, COUNTA(validDates))
  )
)
"),6.0)</f>
        <v>6</v>
      </c>
      <c r="S13" s="44">
        <f t="shared" si="8"/>
        <v>187</v>
      </c>
      <c r="T13" s="45" t="str">
        <f t="array" ref="T13">IF(ISBLANK(BO13),IFERROR(
  INDEX(
    INDEX('{INDEX} Payment Terms'!$A:$G, , MATCH(T$3, '{INDEX} Payment Terms'!$4:$4, 0)),
    MATCH(Q13, INDEX('{INDEX} Payment Terms'!$A:$G,0, MATCH("Payment Condition", '{INDEX} Payment Terms'!$4:$4, 0)), 0)
  ),
""),"Cancelled")
</f>
        <v>P4</v>
      </c>
      <c r="U13" s="46" t="b">
        <v>0</v>
      </c>
      <c r="V13" s="47" t="str">
        <f>IFERROR(__xludf.DUMMYFUNCTION("IF(OR(L13=""Duo Booking"", L13=""Group Booking""),
IF(U13=FALSE,"""",
    LET(
      bookingType, L13,
      tour, M13,
      mainFirst, H13,
      mainLast, I13,
      mainEmail, G13,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$L$4:L13, bookingType,
          $M$4:M13, tour,
          $H$4:H13, mainFirst,
          $I$4:I13, mainLast,
          $G$4:G13, mainEmail
        ),
        ""000""
      ),
      baseID &amp; "&amp;"""-"" &amp; memberNumber
    )
  ),
  """"
)
"),"")</f>
        <v/>
      </c>
      <c r="W13" s="48"/>
      <c r="X13" s="49" t="b">
        <v>1</v>
      </c>
      <c r="Y13" s="49" t="b">
        <v>0</v>
      </c>
      <c r="Z13" s="49" t="b">
        <v>0</v>
      </c>
      <c r="AA13" s="50"/>
      <c r="AB13" s="51"/>
      <c r="AC13" s="49" t="b">
        <v>0</v>
      </c>
      <c r="AD13" s="76" t="str">
        <f>HYPERLINK("https://mail.google.com/mail/u/0/#inbox/198036b6521cafd4", "View Email")</f>
        <v>View Email</v>
      </c>
      <c r="AE13" s="53">
        <v>45851.787375162035</v>
      </c>
      <c r="AF13" s="36">
        <f t="array" ref="AF13">IF(M13="","",INDEX(
      '{INDEX} Tour Packages'!$A:$ZP,
      MATCH($M13, '{INDEX} Tour Packages'!$A:$A, 0),
      MATCH(AF$3, '{INDEX} Tour Packages'!$4:$4, 0)
    ))</f>
        <v>1100</v>
      </c>
      <c r="AG13" s="36" t="str">
        <f t="array" ref="AG13">IF(M13="","",INDEX(
      '{INDEX} Tour Packages'!$A:$ZP,
      MATCH($M13, '{INDEX} Tour Packages'!$A:$A, 0),
      MATCH(AG$3, '{INDEX} Tour Packages'!$4:$4, 0)
    ))</f>
        <v/>
      </c>
      <c r="AH13" s="36">
        <f t="array" ref="AH13">IF(M13="","",INDEX(
      '{INDEX} Tour Packages'!$A:$ZP,
      MATCH($M13, '{INDEX} Tour Packages'!$A:$A, 0),
      MATCH(AH$3, '{INDEX} Tour Packages'!$4:$4, 0)
    ))</f>
        <v>150</v>
      </c>
      <c r="AI13" s="54">
        <f t="shared" si="9"/>
        <v>950</v>
      </c>
      <c r="AJ13" s="59"/>
      <c r="AK13" s="42"/>
      <c r="AL13" s="46" t="b">
        <v>0</v>
      </c>
      <c r="AM13" s="56"/>
      <c r="AN13" s="57" t="str">
        <f t="shared" si="10"/>
        <v/>
      </c>
      <c r="AO13" s="58" t="str">
        <f t="shared" si="11"/>
        <v/>
      </c>
      <c r="AP13" s="59"/>
      <c r="AQ13" s="60"/>
      <c r="AR13" s="61"/>
      <c r="AS13" s="61"/>
      <c r="AT13" s="61" t="str">
        <f>IFERROR(__xludf.DUMMYFUNCTION("IF( 
  OR($AJ13=""Full Payment"", ISBLANK($K13)),
  """",
  IF(
    OR(
      Q13=""Standard Booking, P1"",
      Q13=""Standard Booking, P2"",
      Q13=""Standard Booking, P3"",
      Q13=""Standard Booking, P4""
    ),
    LET(
      resDate,   $K13,
 "&amp;"     tourDate,  $N13,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3" s="62">
        <f t="shared" si="12"/>
        <v>950</v>
      </c>
      <c r="AV13" s="63"/>
      <c r="AW13" s="64"/>
      <c r="AX13" s="64"/>
      <c r="AY13" s="64"/>
      <c r="AZ13" s="64" t="str">
        <f>IFERROR(__xludf.DUMMYFUNCTION("IF(
  OR($AJ13=""Full Payment"",$AJ13=""P1"", ISBLANK($K13)),
  """",
  IF(
    OR(
      $Q13=""Standard Booking, P2"",
      $Q13=""Standard Booking, P3"",
      $Q13=""Standard Booking, P4""
    ),
    LET(
      resDate,   $K13,
      tourDate,  $N13,"&amp;"
      monthCount, DATEDIF(resDate, tourDate, ""M"") + 1,
      secondDates, ARRAYFORMULA(
        DATE(
          YEAR(resDate),
          MONTH(resDate) + SEQUENCE(monthCount),
          2
        )
      ),
      validDates, FILTER(
        secondDates"&amp;",
        (secondDates &gt; resDate + 2) *
        (secondDates &lt;= tourDate - 3)
      ),
      IF(
        OR($AJ13=""P2"", $AJ13=""P3"", $AJ13=""P4""),
        IF(
          COUNTA(validDates) &lt; 2,
          """",
          TEXT(INDEX(validDates, 2), ""mmm"&amp;" d, yyyy"")
        ),
        IF(
          COUNTA(validDates) &lt; 2,
          """",
          TEXTJOIN("", "", TRUE,
            TEXT(INDEX(validDates, 1), ""mmm d, yyyy""),
            TEXT(INDEX(validDates, 2), ""mmm d, yyyy"")
          )
        )
  "&amp;"    )
    ),
    """"
  )
)
"),"Aug 2, 2025, Sep 2, 2025")</f>
        <v>Aug 2, 2025, Sep 2, 2025</v>
      </c>
      <c r="BA13" s="65">
        <f t="shared" si="13"/>
        <v>475</v>
      </c>
      <c r="BB13" s="63"/>
      <c r="BC13" s="64"/>
      <c r="BD13" s="64"/>
      <c r="BE13" s="64"/>
      <c r="BF13" s="64" t="str">
        <f>IFERROR(__xludf.DUMMYFUNCTION("IF(
  OR($AJ13=""Full Payment"",$AJ13=""P1"", $AJ13=""P2""),
  """",
  IF(
    AND(
      NOT(ISBLANK($K13)),
      OR(
        Q13=""Standard Booking, P3"",
        Q13=""Standard Booking, P4""
      )
    ),
    LET(
      resDate,   $K13,
      tourDat"&amp;"e,  $N13,
      monthCount, DATEDIF(resDate, tourDate, ""M"") + 1,
      secondDates, ARRAYFORMULA(
        DATE(
          YEAR(resDate),
          MONTH(resDate) + SEQUENCE(monthCount),
          2
        )
      ),
      validDates, FILTER(
        se"&amp;"condDates,
        (secondDates &gt; resDate + 2) *
        (secondDates &lt;= tourDate - 3)
      ),
      IF(
        $AJ13=""P4"",
        IF(
          COUNTA(validDates) &lt; 3,
          """",
          TEXT(INDEX(validDates, 3), ""mmm d, yyyy"")
        ),
"&amp;"        IF(
          $AJ13=""P3"",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3" s="65">
        <f t="shared" si="14"/>
        <v>316.6666667</v>
      </c>
      <c r="BH13" s="63"/>
      <c r="BI13" s="64"/>
      <c r="BJ13" s="64"/>
      <c r="BK13" s="64"/>
      <c r="BL13" s="64" t="str">
        <f>IFERROR(__xludf.DUMMYFUNCTION("IF(
  OR($AJ13=""Full Payment"",$AJ13=""P1"",$AJ13=""P2"",$AJ13=""P3""),
  """",
  IF(
    AND(
      NOT(ISBLANK($K13)),
      $Q13=""Standard Booking, P4""
    ),
    LET(
      resDate,   $K13,
      tourDate,  $N13,
      monthCount, DATEDIF(resDate, "&amp;"tourDate, ""M"") + 1,
      secondDates, ARRAYFORMULA(
        DATE(
          YEAR(resDate),
          MONTH(resDate) + SEQUENCE(monthCount),
          2
        )
      ),
      validDates, FILTER(
        secondDates,
        (secondDates &gt; resDate + 2"&amp;") *
        (secondDates &lt;= tourDate - 3)
      ),
      IF(
        $AJ13=""P4"",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3" s="65">
        <f t="shared" si="15"/>
        <v>237.5</v>
      </c>
      <c r="BN13" s="66"/>
      <c r="BO13" s="67"/>
      <c r="BP13" s="49" t="b">
        <v>0</v>
      </c>
      <c r="BQ13" s="49" t="b">
        <v>0</v>
      </c>
      <c r="BR13" s="68"/>
      <c r="BS13" s="69"/>
      <c r="BT13" s="70" t="b">
        <v>0</v>
      </c>
      <c r="BU13" s="71"/>
      <c r="BV13" s="72"/>
      <c r="BW13" s="73" t="b">
        <v>0</v>
      </c>
      <c r="BX13" s="74"/>
    </row>
    <row r="14">
      <c r="A14" s="35" t="str">
        <f t="shared" si="1"/>
        <v>SB-PHS-20260505-MB004</v>
      </c>
      <c r="B14" s="36" t="str">
        <f t="shared" si="2"/>
        <v>SB</v>
      </c>
      <c r="C14" s="36" t="str">
        <f t="array" ref="C14">IF(
  M14="",
  "",
  IFERROR(
    INDEX(
      '{INDEX} Tour Packages'!$A:$ZZ,
      MATCH(
        M14,
        INDEX(
          '{INDEX} Tour Packages'!$A:$ZZ,
          ,
          MATCH("Tour Package Name", '{INDEX} Tour Packages'!$4:$4, 0)
        ),
        0
      ),
      MATCH("Tour Code", '{INDEX} Tour Packages'!$4:$4, 0)
    ),
    "XXX"
  )
)
</f>
        <v>PHS</v>
      </c>
      <c r="D14" s="36" t="str">
        <f t="shared" si="3"/>
        <v>20260505</v>
      </c>
      <c r="E14" s="36" t="str">
        <f t="shared" si="4"/>
        <v>MB</v>
      </c>
      <c r="F14" s="37" t="str">
        <f t="shared" si="5"/>
        <v>004</v>
      </c>
      <c r="G14" s="38" t="s">
        <v>141</v>
      </c>
      <c r="H14" s="38" t="s">
        <v>142</v>
      </c>
      <c r="I14" s="39" t="s">
        <v>143</v>
      </c>
      <c r="J14" s="40" t="str">
        <f t="shared" si="6"/>
        <v>Megan Beeney</v>
      </c>
      <c r="K14" s="41">
        <v>45851.0</v>
      </c>
      <c r="L14" s="42" t="s">
        <v>107</v>
      </c>
      <c r="M14" s="42" t="s">
        <v>112</v>
      </c>
      <c r="N14" s="41">
        <v>46147.0</v>
      </c>
      <c r="O14" s="43">
        <f>IFERROR(__xludf.DUMMYFUNCTION("IF(N14="""","""",IFERROR(
  N14 + VALUE(REGEXEXTRACT(P14, ""(\d+)\s+Days"")),
  """"
)
)"),46158.0)</f>
        <v>46158</v>
      </c>
      <c r="P14" s="43" t="str">
        <f t="array" ref="P14">IFERROR(
  INDEX(
    INDEX('{INDEX} Tour Packages'!$A:$ZZ, , MATCH(P$3, '{INDEX} Tour Packages'!$4:$4, 0)),
    MATCH(M14, INDEX('{INDEX} Tour Packages'!$A:$ZZ,0, MATCH("Tour Package Name", '{INDEX} Tour Packages'!$4:$4, 0)), 0)
  ),
"")
</f>
        <v>11 Days</v>
      </c>
      <c r="Q14" s="44" t="str">
        <f t="shared" si="7"/>
        <v>Standard Booking, P4</v>
      </c>
      <c r="R14" s="44">
        <f>IFERROR(__xludf.DUMMYFUNCTION("IF(OR(ISBLANK(K14), ISBLANK(N14)), """", 
  LET(
    resDate, K14,
    tourDate, N14,
    monthCount, MAX(0, DATEDIF(resDate, tourDate - 3, ""M"") + 1),
    secondDates, ARRAYFORMULA(DATE(YEAR(resDate), MONTH(resDate) + SEQUENCE(monthCount), 2)),
    vali"&amp;"dDates, FILTER(secondDates, (secondDates &gt; resDate + 2) * (secondDates &lt;= tourDate - 3)),
    IF(ISERROR(validDates), 0, COUNTA(validDates))
  )
)
"),10.0)</f>
        <v>10</v>
      </c>
      <c r="S14" s="44">
        <f t="shared" si="8"/>
        <v>296</v>
      </c>
      <c r="T14" s="45" t="str">
        <f t="array" ref="T14">IF(ISBLANK(BO14),IFERROR(
  INDEX(
    INDEX('{INDEX} Payment Terms'!$A:$G, , MATCH(T$3, '{INDEX} Payment Terms'!$4:$4, 0)),
    MATCH(Q14, INDEX('{INDEX} Payment Terms'!$A:$G,0, MATCH("Payment Condition", '{INDEX} Payment Terms'!$4:$4, 0)), 0)
  ),
""),"Cancelled")
</f>
        <v>P4</v>
      </c>
      <c r="U14" s="46" t="b">
        <v>0</v>
      </c>
      <c r="V14" s="47" t="str">
        <f>IFERROR(__xludf.DUMMYFUNCTION("IF(OR(L14=""Duo Booking"", L14=""Group Booking""),
IF(U14=FALSE,"""",
    LET(
      bookingType, L14,
      tour, M14,
      mainFirst, H14,
      mainLast, I14,
      mainEmail, G14,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$L$4:L14, bookingType,
          $M$4:M14, tour,
          $H$4:H14, mainFirst,
          $I$4:I14, mainLast,
          $G$4:G14, mainEmail
        ),
        ""000""
      ),
      baseID &amp; "&amp;"""-"" &amp; memberNumber
    )
  ),
  """"
)
"),"")</f>
        <v/>
      </c>
      <c r="W14" s="48"/>
      <c r="X14" s="49" t="b">
        <v>1</v>
      </c>
      <c r="Y14" s="49" t="b">
        <v>0</v>
      </c>
      <c r="Z14" s="49" t="b">
        <v>0</v>
      </c>
      <c r="AA14" s="50"/>
      <c r="AB14" s="51"/>
      <c r="AC14" s="49" t="b">
        <v>0</v>
      </c>
      <c r="AD14" s="52" t="str">
        <f>HYPERLINK("https://mail.google.com/mail/u/0/#inbox/198036cbec9272dc", "View Email")</f>
        <v>View Email</v>
      </c>
      <c r="AE14" s="53">
        <v>45851.78840314815</v>
      </c>
      <c r="AF14" s="36">
        <f t="array" ref="AF14">IF(M14="","",INDEX(
      '{INDEX} Tour Packages'!$A:$ZP,
      MATCH($M14, '{INDEX} Tour Packages'!$A:$A, 0),
      MATCH(AF$3, '{INDEX} Tour Packages'!$4:$4, 0)
    ))</f>
        <v>1100</v>
      </c>
      <c r="AG14" s="36" t="str">
        <f t="array" ref="AG14">IF(M14="","",INDEX(
      '{INDEX} Tour Packages'!$A:$ZP,
      MATCH($M14, '{INDEX} Tour Packages'!$A:$A, 0),
      MATCH(AG$3, '{INDEX} Tour Packages'!$4:$4, 0)
    ))</f>
        <v/>
      </c>
      <c r="AH14" s="36">
        <f t="array" ref="AH14">IF(M14="","",INDEX(
      '{INDEX} Tour Packages'!$A:$ZP,
      MATCH($M14, '{INDEX} Tour Packages'!$A:$A, 0),
      MATCH(AH$3, '{INDEX} Tour Packages'!$4:$4, 0)
    ))</f>
        <v>150</v>
      </c>
      <c r="AI14" s="54">
        <f t="shared" si="9"/>
        <v>950</v>
      </c>
      <c r="AJ14" s="42"/>
      <c r="AK14" s="42"/>
      <c r="AL14" s="46" t="b">
        <v>0</v>
      </c>
      <c r="AM14" s="56"/>
      <c r="AN14" s="57" t="str">
        <f t="shared" si="10"/>
        <v/>
      </c>
      <c r="AO14" s="58" t="str">
        <f t="shared" si="11"/>
        <v/>
      </c>
      <c r="AP14" s="59"/>
      <c r="AQ14" s="60"/>
      <c r="AR14" s="61"/>
      <c r="AS14" s="61"/>
      <c r="AT14" s="61" t="str">
        <f>IFERROR(__xludf.DUMMYFUNCTION("IF( 
  OR($AJ14=""Full Payment"", ISBLANK($K14)),
  """",
  IF(
    OR(
      Q14=""Standard Booking, P1"",
      Q14=""Standard Booking, P2"",
      Q14=""Standard Booking, P3"",
      Q14=""Standard Booking, P4""
    ),
    LET(
      resDate,   $K14,
 "&amp;"     tourDate,  $N14,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4" s="62">
        <f t="shared" si="12"/>
        <v>950</v>
      </c>
      <c r="AV14" s="63"/>
      <c r="AW14" s="64"/>
      <c r="AX14" s="64"/>
      <c r="AY14" s="64"/>
      <c r="AZ14" s="64" t="str">
        <f>IFERROR(__xludf.DUMMYFUNCTION("IF(
  OR($AJ14=""Full Payment"",$AJ14=""P1"", ISBLANK($K14)),
  """",
  IF(
    OR(
      $Q14=""Standard Booking, P2"",
      $Q14=""Standard Booking, P3"",
      $Q14=""Standard Booking, P4""
    ),
    LET(
      resDate,   $K14,
      tourDate,  $N14,"&amp;"
      monthCount, DATEDIF(resDate, tourDate, ""M"") + 1,
      secondDates, ARRAYFORMULA(
        DATE(
          YEAR(resDate),
          MONTH(resDate) + SEQUENCE(monthCount),
          2
        )
      ),
      validDates, FILTER(
        secondDates"&amp;",
        (secondDates &gt; resDate + 2) *
        (secondDates &lt;= tourDate - 3)
      ),
      IF(
        OR($AJ14=""P2"", $AJ14=""P3"", $AJ14=""P4""),
        IF(
          COUNTA(validDates) &lt; 2,
          """",
          TEXT(INDEX(validDates, 2), ""mmm"&amp;" d, yyyy"")
        ),
        IF(
          COUNTA(validDates) &lt; 2,
          """",
          TEXTJOIN("", "", TRUE,
            TEXT(INDEX(validDates, 1), ""mmm d, yyyy""),
            TEXT(INDEX(validDates, 2), ""mmm d, yyyy"")
          )
        )
  "&amp;"    )
    ),
    """"
  )
)
"),"Aug 2, 2025, Sep 2, 2025")</f>
        <v>Aug 2, 2025, Sep 2, 2025</v>
      </c>
      <c r="BA14" s="65">
        <f t="shared" si="13"/>
        <v>475</v>
      </c>
      <c r="BB14" s="63"/>
      <c r="BC14" s="64"/>
      <c r="BD14" s="64"/>
      <c r="BE14" s="64"/>
      <c r="BF14" s="64" t="str">
        <f>IFERROR(__xludf.DUMMYFUNCTION("IF(
  OR($AJ14=""Full Payment"",$AJ14=""P1"", $AJ14=""P2""),
  """",
  IF(
    AND(
      NOT(ISBLANK($K14)),
      OR(
        Q14=""Standard Booking, P3"",
        Q14=""Standard Booking, P4""
      )
    ),
    LET(
      resDate,   $K14,
      tourDat"&amp;"e,  $N14,
      monthCount, DATEDIF(resDate, tourDate, ""M"") + 1,
      secondDates, ARRAYFORMULA(
        DATE(
          YEAR(resDate),
          MONTH(resDate) + SEQUENCE(monthCount),
          2
        )
      ),
      validDates, FILTER(
        se"&amp;"condDates,
        (secondDates &gt; resDate + 2) *
        (secondDates &lt;= tourDate - 3)
      ),
      IF(
        $AJ14=""P4"",
        IF(
          COUNTA(validDates) &lt; 3,
          """",
          TEXT(INDEX(validDates, 3), ""mmm d, yyyy"")
        ),
"&amp;"        IF(
          $AJ14=""P3"",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4" s="65">
        <f t="shared" si="14"/>
        <v>316.6666667</v>
      </c>
      <c r="BH14" s="63"/>
      <c r="BI14" s="64"/>
      <c r="BJ14" s="64"/>
      <c r="BK14" s="64"/>
      <c r="BL14" s="64" t="str">
        <f>IFERROR(__xludf.DUMMYFUNCTION("IF(
  OR($AJ14=""Full Payment"",$AJ14=""P1"",$AJ14=""P2"",$AJ14=""P3""),
  """",
  IF(
    AND(
      NOT(ISBLANK($K14)),
      $Q14=""Standard Booking, P4""
    ),
    LET(
      resDate,   $K14,
      tourDate,  $N14,
      monthCount, DATEDIF(resDate, "&amp;"tourDate, ""M"") + 1,
      secondDates, ARRAYFORMULA(
        DATE(
          YEAR(resDate),
          MONTH(resDate) + SEQUENCE(monthCount),
          2
        )
      ),
      validDates, FILTER(
        secondDates,
        (secondDates &gt; resDate + 2"&amp;") *
        (secondDates &lt;= tourDate - 3)
      ),
      IF(
        $AJ14=""P4"",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4" s="65">
        <f t="shared" si="15"/>
        <v>237.5</v>
      </c>
      <c r="BN14" s="66"/>
      <c r="BO14" s="67"/>
      <c r="BP14" s="49" t="b">
        <v>0</v>
      </c>
      <c r="BQ14" s="49" t="b">
        <v>0</v>
      </c>
      <c r="BR14" s="68"/>
      <c r="BS14" s="69"/>
      <c r="BT14" s="70" t="b">
        <v>0</v>
      </c>
      <c r="BU14" s="71"/>
      <c r="BV14" s="72"/>
      <c r="BW14" s="73" t="b">
        <v>0</v>
      </c>
      <c r="BX14" s="74"/>
    </row>
    <row r="15">
      <c r="A15" s="35" t="str">
        <f t="shared" si="1"/>
        <v>SB-PHS-20260505-ME005</v>
      </c>
      <c r="B15" s="36" t="str">
        <f t="shared" si="2"/>
        <v>SB</v>
      </c>
      <c r="C15" s="36" t="str">
        <f t="array" ref="C15">IF(
  M15="",
  "",
  IFERROR(
    INDEX(
      '{INDEX} Tour Packages'!$A:$ZZ,
      MATCH(
        M15,
        INDEX(
          '{INDEX} Tour Packages'!$A:$ZZ,
          ,
          MATCH("Tour Package Name", '{INDEX} Tour Packages'!$4:$4, 0)
        ),
        0
      ),
      MATCH("Tour Code", '{INDEX} Tour Packages'!$4:$4, 0)
    ),
    "XXX"
  )
)
</f>
        <v>PHS</v>
      </c>
      <c r="D15" s="36" t="str">
        <f t="shared" si="3"/>
        <v>20260505</v>
      </c>
      <c r="E15" s="36" t="str">
        <f t="shared" si="4"/>
        <v>ME</v>
      </c>
      <c r="F15" s="37" t="str">
        <f t="shared" si="5"/>
        <v>005</v>
      </c>
      <c r="G15" s="38" t="s">
        <v>144</v>
      </c>
      <c r="H15" s="38" t="s">
        <v>142</v>
      </c>
      <c r="I15" s="39" t="s">
        <v>145</v>
      </c>
      <c r="J15" s="40" t="str">
        <f t="shared" si="6"/>
        <v>Megan Evans</v>
      </c>
      <c r="K15" s="41">
        <v>45851.0</v>
      </c>
      <c r="L15" s="42" t="s">
        <v>107</v>
      </c>
      <c r="M15" s="42" t="s">
        <v>112</v>
      </c>
      <c r="N15" s="41">
        <v>46147.0</v>
      </c>
      <c r="O15" s="43">
        <f>IFERROR(__xludf.DUMMYFUNCTION("IF(N15="""","""",IFERROR(
  N15 + VALUE(REGEXEXTRACT(P15, ""(\d+)\s+Days"")),
  """"
)
)"),46158.0)</f>
        <v>46158</v>
      </c>
      <c r="P15" s="43" t="str">
        <f t="array" ref="P15">IFERROR(
  INDEX(
    INDEX('{INDEX} Tour Packages'!$A:$ZZ, , MATCH(P$3, '{INDEX} Tour Packages'!$4:$4, 0)),
    MATCH(M15, INDEX('{INDEX} Tour Packages'!$A:$ZZ,0, MATCH("Tour Package Name", '{INDEX} Tour Packages'!$4:$4, 0)), 0)
  ),
"")
</f>
        <v>11 Days</v>
      </c>
      <c r="Q15" s="44" t="str">
        <f t="shared" si="7"/>
        <v>Standard Booking, P4</v>
      </c>
      <c r="R15" s="44">
        <f>IFERROR(__xludf.DUMMYFUNCTION("IF(OR(ISBLANK(K15), ISBLANK(N15)), """", 
  LET(
    resDate, K15,
    tourDate, N15,
    monthCount, MAX(0, DATEDIF(resDate, tourDate - 3, ""M"") + 1),
    secondDates, ARRAYFORMULA(DATE(YEAR(resDate), MONTH(resDate) + SEQUENCE(monthCount), 2)),
    vali"&amp;"dDates, FILTER(secondDates, (secondDates &gt; resDate + 2) * (secondDates &lt;= tourDate - 3)),
    IF(ISERROR(validDates), 0, COUNTA(validDates))
  )
)
"),10.0)</f>
        <v>10</v>
      </c>
      <c r="S15" s="44">
        <f t="shared" si="8"/>
        <v>296</v>
      </c>
      <c r="T15" s="45" t="str">
        <f t="array" ref="T15">IF(ISBLANK(BO15),IFERROR(
  INDEX(
    INDEX('{INDEX} Payment Terms'!$A:$G, , MATCH(T$3, '{INDEX} Payment Terms'!$4:$4, 0)),
    MATCH(Q15, INDEX('{INDEX} Payment Terms'!$A:$G,0, MATCH("Payment Condition", '{INDEX} Payment Terms'!$4:$4, 0)), 0)
  ),
""),"Cancelled")
</f>
        <v>P4</v>
      </c>
      <c r="U15" s="46" t="b">
        <v>0</v>
      </c>
      <c r="V15" s="47" t="str">
        <f>IFERROR(__xludf.DUMMYFUNCTION("IF(OR(L15=""Duo Booking"", L15=""Group Booking""),
IF(U15=FALSE,"""",
    LET(
      bookingType, L15,
      tour, M15,
      mainFirst, H15,
      mainLast, I15,
      mainEmail, G15,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$L$4:L15, bookingType,
          $M$4:M15, tour,
          $H$4:H15, mainFirst,
          $I$4:I15, mainLast,
          $G$4:G15, mainEmail
        ),
        ""000""
      ),
      baseID &amp; "&amp;"""-"" &amp; memberNumber
    )
  ),
  """"
)
"),"")</f>
        <v/>
      </c>
      <c r="W15" s="48"/>
      <c r="X15" s="49" t="b">
        <v>1</v>
      </c>
      <c r="Y15" s="49" t="b">
        <v>0</v>
      </c>
      <c r="Z15" s="49" t="b">
        <v>0</v>
      </c>
      <c r="AA15" s="50"/>
      <c r="AB15" s="51"/>
      <c r="AC15" s="49" t="b">
        <v>0</v>
      </c>
      <c r="AD15" s="76" t="str">
        <f>HYPERLINK("https://mail.google.com/mail/u/0/#inbox/19806ae237263567", "View Email")</f>
        <v>View Email</v>
      </c>
      <c r="AE15" s="53">
        <v>45852.420544837965</v>
      </c>
      <c r="AF15" s="36">
        <f t="array" ref="AF15">IF(M15="","",INDEX(
      '{INDEX} Tour Packages'!$A:$ZP,
      MATCH($M15, '{INDEX} Tour Packages'!$A:$A, 0),
      MATCH(AF$3, '{INDEX} Tour Packages'!$4:$4, 0)
    ))</f>
        <v>1100</v>
      </c>
      <c r="AG15" s="36" t="str">
        <f t="array" ref="AG15">IF(M15="","",INDEX(
      '{INDEX} Tour Packages'!$A:$ZP,
      MATCH($M15, '{INDEX} Tour Packages'!$A:$A, 0),
      MATCH(AG$3, '{INDEX} Tour Packages'!$4:$4, 0)
    ))</f>
        <v/>
      </c>
      <c r="AH15" s="36">
        <f t="array" ref="AH15">IF(M15="","",INDEX(
      '{INDEX} Tour Packages'!$A:$ZP,
      MATCH($M15, '{INDEX} Tour Packages'!$A:$A, 0),
      MATCH(AH$3, '{INDEX} Tour Packages'!$4:$4, 0)
    ))</f>
        <v>150</v>
      </c>
      <c r="AI15" s="54">
        <f t="shared" si="9"/>
        <v>950</v>
      </c>
      <c r="AJ15" s="42"/>
      <c r="AK15" s="42"/>
      <c r="AL15" s="46" t="b">
        <v>0</v>
      </c>
      <c r="AM15" s="56"/>
      <c r="AN15" s="57" t="str">
        <f t="shared" si="10"/>
        <v/>
      </c>
      <c r="AO15" s="58" t="str">
        <f t="shared" si="11"/>
        <v/>
      </c>
      <c r="AP15" s="59"/>
      <c r="AQ15" s="60"/>
      <c r="AR15" s="61"/>
      <c r="AS15" s="61"/>
      <c r="AT15" s="61" t="str">
        <f>IFERROR(__xludf.DUMMYFUNCTION("IF( 
  OR($AJ15=""Full Payment"", ISBLANK($K15)),
  """",
  IF(
    OR(
      Q15=""Standard Booking, P1"",
      Q15=""Standard Booking, P2"",
      Q15=""Standard Booking, P3"",
      Q15=""Standard Booking, P4""
    ),
    LET(
      resDate,   $K15,
 "&amp;"     tourDate,  $N15,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5" s="62">
        <f t="shared" si="12"/>
        <v>950</v>
      </c>
      <c r="AV15" s="63"/>
      <c r="AW15" s="64"/>
      <c r="AX15" s="64"/>
      <c r="AY15" s="64"/>
      <c r="AZ15" s="64" t="str">
        <f>IFERROR(__xludf.DUMMYFUNCTION("IF(
  OR($AJ15=""Full Payment"",$AJ15=""P1"", ISBLANK($K15)),
  """",
  IF(
    OR(
      $Q15=""Standard Booking, P2"",
      $Q15=""Standard Booking, P3"",
      $Q15=""Standard Booking, P4""
    ),
    LET(
      resDate,   $K15,
      tourDate,  $N15,"&amp;"
      monthCount, DATEDIF(resDate, tourDate, ""M"") + 1,
      secondDates, ARRAYFORMULA(
        DATE(
          YEAR(resDate),
          MONTH(resDate) + SEQUENCE(monthCount),
          2
        )
      ),
      validDates, FILTER(
        secondDates"&amp;",
        (secondDates &gt; resDate + 2) *
        (secondDates &lt;= tourDate - 3)
      ),
      IF(
        OR($AJ15=""P2"", $AJ15=""P3"", $AJ15=""P4""),
        IF(
          COUNTA(validDates) &lt; 2,
          """",
          TEXT(INDEX(validDates, 2), ""mmm"&amp;" d, yyyy"")
        ),
        IF(
          COUNTA(validDates) &lt; 2,
          """",
          TEXTJOIN("", "", TRUE,
            TEXT(INDEX(validDates, 1), ""mmm d, yyyy""),
            TEXT(INDEX(validDates, 2), ""mmm d, yyyy"")
          )
        )
  "&amp;"    )
    ),
    """"
  )
)
"),"Aug 2, 2025, Sep 2, 2025")</f>
        <v>Aug 2, 2025, Sep 2, 2025</v>
      </c>
      <c r="BA15" s="65">
        <f t="shared" si="13"/>
        <v>475</v>
      </c>
      <c r="BB15" s="63"/>
      <c r="BC15" s="64"/>
      <c r="BD15" s="64"/>
      <c r="BE15" s="64"/>
      <c r="BF15" s="64" t="str">
        <f>IFERROR(__xludf.DUMMYFUNCTION("IF(
  OR($AJ15=""Full Payment"",$AJ15=""P1"", $AJ15=""P2""),
  """",
  IF(
    AND(
      NOT(ISBLANK($K15)),
      OR(
        Q15=""Standard Booking, P3"",
        Q15=""Standard Booking, P4""
      )
    ),
    LET(
      resDate,   $K15,
      tourDat"&amp;"e,  $N15,
      monthCount, DATEDIF(resDate, tourDate, ""M"") + 1,
      secondDates, ARRAYFORMULA(
        DATE(
          YEAR(resDate),
          MONTH(resDate) + SEQUENCE(monthCount),
          2
        )
      ),
      validDates, FILTER(
        se"&amp;"condDates,
        (secondDates &gt; resDate + 2) *
        (secondDates &lt;= tourDate - 3)
      ),
      IF(
        $AJ15=""P4"",
        IF(
          COUNTA(validDates) &lt; 3,
          """",
          TEXT(INDEX(validDates, 3), ""mmm d, yyyy"")
        ),
"&amp;"        IF(
          $AJ15=""P3"",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5" s="65">
        <f t="shared" si="14"/>
        <v>316.6666667</v>
      </c>
      <c r="BH15" s="63"/>
      <c r="BI15" s="64"/>
      <c r="BJ15" s="64"/>
      <c r="BK15" s="64"/>
      <c r="BL15" s="64" t="str">
        <f>IFERROR(__xludf.DUMMYFUNCTION("IF(
  OR($AJ15=""Full Payment"",$AJ15=""P1"",$AJ15=""P2"",$AJ15=""P3""),
  """",
  IF(
    AND(
      NOT(ISBLANK($K15)),
      $Q15=""Standard Booking, P4""
    ),
    LET(
      resDate,   $K15,
      tourDate,  $N15,
      monthCount, DATEDIF(resDate, "&amp;"tourDate, ""M"") + 1,
      secondDates, ARRAYFORMULA(
        DATE(
          YEAR(resDate),
          MONTH(resDate) + SEQUENCE(monthCount),
          2
        )
      ),
      validDates, FILTER(
        secondDates,
        (secondDates &gt; resDate + 2"&amp;") *
        (secondDates &lt;= tourDate - 3)
      ),
      IF(
        $AJ15=""P4"",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5" s="65">
        <f t="shared" si="15"/>
        <v>237.5</v>
      </c>
      <c r="BN15" s="66"/>
      <c r="BO15" s="67"/>
      <c r="BP15" s="49" t="b">
        <v>0</v>
      </c>
      <c r="BQ15" s="49" t="b">
        <v>0</v>
      </c>
      <c r="BR15" s="68"/>
      <c r="BS15" s="69"/>
      <c r="BT15" s="70" t="b">
        <v>0</v>
      </c>
      <c r="BU15" s="71"/>
      <c r="BV15" s="72"/>
      <c r="BW15" s="73" t="b">
        <v>0</v>
      </c>
      <c r="BX15" s="74"/>
    </row>
    <row r="16">
      <c r="A16" s="35" t="str">
        <f t="shared" si="1"/>
        <v>SB-PSS-20260516-MP008</v>
      </c>
      <c r="B16" s="36" t="str">
        <f t="shared" si="2"/>
        <v>SB</v>
      </c>
      <c r="C16" s="36" t="str">
        <f t="array" ref="C16">IF(
  M16="",
  "",
  IFERROR(
    INDEX(
      '{INDEX} Tour Packages'!$A:$ZZ,
      MATCH(
        M16,
        INDEX(
          '{INDEX} Tour Packages'!$A:$ZZ,
          ,
          MATCH("Tour Package Name", '{INDEX} Tour Packages'!$4:$4, 0)
        ),
        0
      ),
      MATCH("Tour Code", '{INDEX} Tour Packages'!$4:$4, 0)
    ),
    "XXX"
  )
)
</f>
        <v>PSS</v>
      </c>
      <c r="D16" s="36" t="str">
        <f t="shared" si="3"/>
        <v>20260516</v>
      </c>
      <c r="E16" s="36" t="str">
        <f t="shared" si="4"/>
        <v>MP</v>
      </c>
      <c r="F16" s="37" t="str">
        <f t="shared" si="5"/>
        <v>008</v>
      </c>
      <c r="G16" s="38" t="s">
        <v>146</v>
      </c>
      <c r="H16" s="38" t="s">
        <v>147</v>
      </c>
      <c r="I16" s="39" t="s">
        <v>148</v>
      </c>
      <c r="J16" s="40" t="str">
        <f t="shared" si="6"/>
        <v>Maria Sara Pusca</v>
      </c>
      <c r="K16" s="41">
        <v>45851.0</v>
      </c>
      <c r="L16" s="42" t="s">
        <v>107</v>
      </c>
      <c r="M16" s="42" t="s">
        <v>108</v>
      </c>
      <c r="N16" s="41">
        <v>46158.0</v>
      </c>
      <c r="O16" s="43">
        <f>IFERROR(__xludf.DUMMYFUNCTION("IF(N16="""","""",IFERROR(
  N16 + VALUE(REGEXEXTRACT(P16, ""(\d+)\s+Days"")),
  """"
)
)"),46169.0)</f>
        <v>46169</v>
      </c>
      <c r="P16" s="43" t="str">
        <f t="array" ref="P16">IFERROR(
  INDEX(
    INDEX('{INDEX} Tour Packages'!$A:$ZZ, , MATCH(P$3, '{INDEX} Tour Packages'!$4:$4, 0)),
    MATCH(M16, INDEX('{INDEX} Tour Packages'!$A:$ZZ,0, MATCH("Tour Package Name", '{INDEX} Tour Packages'!$4:$4, 0)), 0)
  ),
"")
</f>
        <v>11 Days</v>
      </c>
      <c r="Q16" s="44" t="str">
        <f t="shared" si="7"/>
        <v>Standard Booking, P4</v>
      </c>
      <c r="R16" s="44">
        <f>IFERROR(__xludf.DUMMYFUNCTION("IF(OR(ISBLANK(K16), ISBLANK(N16)), """", 
  LET(
    resDate, K16,
    tourDate, N16,
    monthCount, MAX(0, DATEDIF(resDate, tourDate - 3, ""M"") + 1),
    secondDates, ARRAYFORMULA(DATE(YEAR(resDate), MONTH(resDate) + SEQUENCE(monthCount), 2)),
    vali"&amp;"dDates, FILTER(secondDates, (secondDates &gt; resDate + 2) * (secondDates &lt;= tourDate - 3)),
    IF(ISERROR(validDates), 0, COUNTA(validDates))
  )
)
"),10.0)</f>
        <v>10</v>
      </c>
      <c r="S16" s="44">
        <f t="shared" si="8"/>
        <v>307</v>
      </c>
      <c r="T16" s="45" t="str">
        <f t="array" ref="T16">IF(ISBLANK(BO16),IFERROR(
  INDEX(
    INDEX('{INDEX} Payment Terms'!$A:$G, , MATCH(T$3, '{INDEX} Payment Terms'!$4:$4, 0)),
    MATCH(Q16, INDEX('{INDEX} Payment Terms'!$A:$G,0, MATCH("Payment Condition", '{INDEX} Payment Terms'!$4:$4, 0)), 0)
  ),
""),"Cancelled")
</f>
        <v>P4</v>
      </c>
      <c r="U16" s="46" t="b">
        <v>0</v>
      </c>
      <c r="V16" s="47" t="str">
        <f>IFERROR(__xludf.DUMMYFUNCTION("IF(OR(L16=""Duo Booking"", L16=""Group Booking""),
IF(U16=FALSE,"""",
    LET(
      bookingType, L16,
      tour, M16,
      mainFirst, H16,
      mainLast, I16,
      mainEmail, G16,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$L$4:L16, bookingType,
          $M$4:M16, tour,
          $H$4:H16, mainFirst,
          $I$4:I16, mainLast,
          $G$4:G16, mainEmail
        ),
        ""000""
      ),
      baseID &amp; "&amp;"""-"" &amp; memberNumber
    )
  ),
  """"
)
"),"")</f>
        <v/>
      </c>
      <c r="W16" s="48"/>
      <c r="X16" s="49" t="b">
        <v>1</v>
      </c>
      <c r="Y16" s="49" t="b">
        <v>0</v>
      </c>
      <c r="Z16" s="49" t="b">
        <v>0</v>
      </c>
      <c r="AA16" s="50"/>
      <c r="AB16" s="51"/>
      <c r="AC16" s="49" t="b">
        <v>0</v>
      </c>
      <c r="AD16" s="52" t="str">
        <f>HYPERLINK("https://mail.google.com/mail/u/0/#inbox/19806b1648c7ce5e", "View Email")</f>
        <v>View Email</v>
      </c>
      <c r="AE16" s="53">
        <v>45852.42301637732</v>
      </c>
      <c r="AF16" s="36">
        <f t="array" ref="AF16">IF(M16="","",INDEX(
      '{INDEX} Tour Packages'!$A:$ZP,
      MATCH($M16, '{INDEX} Tour Packages'!$A:$A, 0),
      MATCH(AF$3, '{INDEX} Tour Packages'!$4:$4, 0)
    ))</f>
        <v>1100</v>
      </c>
      <c r="AG16" s="36" t="str">
        <f t="array" ref="AG16">IF(M16="","",INDEX(
      '{INDEX} Tour Packages'!$A:$ZP,
      MATCH($M16, '{INDEX} Tour Packages'!$A:$A, 0),
      MATCH(AG$3, '{INDEX} Tour Packages'!$4:$4, 0)
    ))</f>
        <v/>
      </c>
      <c r="AH16" s="36">
        <f t="array" ref="AH16">IF(M16="","",INDEX(
      '{INDEX} Tour Packages'!$A:$ZP,
      MATCH($M16, '{INDEX} Tour Packages'!$A:$A, 0),
      MATCH(AH$3, '{INDEX} Tour Packages'!$4:$4, 0)
    ))</f>
        <v>150</v>
      </c>
      <c r="AI16" s="54">
        <f t="shared" si="9"/>
        <v>950</v>
      </c>
      <c r="AJ16" s="42"/>
      <c r="AK16" s="42"/>
      <c r="AL16" s="46" t="b">
        <v>0</v>
      </c>
      <c r="AM16" s="56"/>
      <c r="AN16" s="57" t="str">
        <f t="shared" si="10"/>
        <v/>
      </c>
      <c r="AO16" s="58" t="str">
        <f t="shared" si="11"/>
        <v/>
      </c>
      <c r="AP16" s="59"/>
      <c r="AQ16" s="60"/>
      <c r="AR16" s="61"/>
      <c r="AS16" s="61"/>
      <c r="AT16" s="61" t="str">
        <f>IFERROR(__xludf.DUMMYFUNCTION("IF( 
  OR($AJ16=""Full Payment"", ISBLANK($K16)),
  """",
  IF(
    OR(
      Q16=""Standard Booking, P1"",
      Q16=""Standard Booking, P2"",
      Q16=""Standard Booking, P3"",
      Q16=""Standard Booking, P4""
    ),
    LET(
      resDate,   $K16,
 "&amp;"     tourDate,  $N16,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6" s="62">
        <f t="shared" si="12"/>
        <v>950</v>
      </c>
      <c r="AV16" s="63"/>
      <c r="AW16" s="64"/>
      <c r="AX16" s="64"/>
      <c r="AY16" s="64"/>
      <c r="AZ16" s="64" t="str">
        <f>IFERROR(__xludf.DUMMYFUNCTION("IF(
  OR($AJ16=""Full Payment"",$AJ16=""P1"", ISBLANK($K16)),
  """",
  IF(
    OR(
      $Q16=""Standard Booking, P2"",
      $Q16=""Standard Booking, P3"",
      $Q16=""Standard Booking, P4""
    ),
    LET(
      resDate,   $K16,
      tourDate,  $N16,"&amp;"
      monthCount, DATEDIF(resDate, tourDate, ""M"") + 1,
      secondDates, ARRAYFORMULA(
        DATE(
          YEAR(resDate),
          MONTH(resDate) + SEQUENCE(monthCount),
          2
        )
      ),
      validDates, FILTER(
        secondDates"&amp;",
        (secondDates &gt; resDate + 2) *
        (secondDates &lt;= tourDate - 3)
      ),
      IF(
        OR($AJ16=""P2"", $AJ16=""P3"", $AJ16=""P4""),
        IF(
          COUNTA(validDates) &lt; 2,
          """",
          TEXT(INDEX(validDates, 2), ""mmm"&amp;" d, yyyy"")
        ),
        IF(
          COUNTA(validDates) &lt; 2,
          """",
          TEXTJOIN("", "", TRUE,
            TEXT(INDEX(validDates, 1), ""mmm d, yyyy""),
            TEXT(INDEX(validDates, 2), ""mmm d, yyyy"")
          )
        )
  "&amp;"    )
    ),
    """"
  )
)
"),"Aug 2, 2025, Sep 2, 2025")</f>
        <v>Aug 2, 2025, Sep 2, 2025</v>
      </c>
      <c r="BA16" s="65">
        <f t="shared" si="13"/>
        <v>475</v>
      </c>
      <c r="BB16" s="63"/>
      <c r="BC16" s="64"/>
      <c r="BD16" s="64"/>
      <c r="BE16" s="64"/>
      <c r="BF16" s="64" t="str">
        <f>IFERROR(__xludf.DUMMYFUNCTION("IF(
  OR($AJ16=""Full Payment"",$AJ16=""P1"", $AJ16=""P2""),
  """",
  IF(
    AND(
      NOT(ISBLANK($K16)),
      OR(
        Q16=""Standard Booking, P3"",
        Q16=""Standard Booking, P4""
      )
    ),
    LET(
      resDate,   $K16,
      tourDat"&amp;"e,  $N16,
      monthCount, DATEDIF(resDate, tourDate, ""M"") + 1,
      secondDates, ARRAYFORMULA(
        DATE(
          YEAR(resDate),
          MONTH(resDate) + SEQUENCE(monthCount),
          2
        )
      ),
      validDates, FILTER(
        se"&amp;"condDates,
        (secondDates &gt; resDate + 2) *
        (secondDates &lt;= tourDate - 3)
      ),
      IF(
        $AJ16=""P4"",
        IF(
          COUNTA(validDates) &lt; 3,
          """",
          TEXT(INDEX(validDates, 3), ""mmm d, yyyy"")
        ),
"&amp;"        IF(
          $AJ16=""P3"",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6" s="65">
        <f t="shared" si="14"/>
        <v>316.6666667</v>
      </c>
      <c r="BH16" s="63"/>
      <c r="BI16" s="64"/>
      <c r="BJ16" s="64"/>
      <c r="BK16" s="64"/>
      <c r="BL16" s="64" t="str">
        <f>IFERROR(__xludf.DUMMYFUNCTION("IF(
  OR($AJ16=""Full Payment"",$AJ16=""P1"",$AJ16=""P2"",$AJ16=""P3""),
  """",
  IF(
    AND(
      NOT(ISBLANK($K16)),
      $Q16=""Standard Booking, P4""
    ),
    LET(
      resDate,   $K16,
      tourDate,  $N16,
      monthCount, DATEDIF(resDate, "&amp;"tourDate, ""M"") + 1,
      secondDates, ARRAYFORMULA(
        DATE(
          YEAR(resDate),
          MONTH(resDate) + SEQUENCE(monthCount),
          2
        )
      ),
      validDates, FILTER(
        secondDates,
        (secondDates &gt; resDate + 2"&amp;") *
        (secondDates &lt;= tourDate - 3)
      ),
      IF(
        $AJ16=""P4"",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6" s="65">
        <f t="shared" si="15"/>
        <v>237.5</v>
      </c>
      <c r="BN16" s="66"/>
      <c r="BO16" s="67"/>
      <c r="BP16" s="49" t="b">
        <v>0</v>
      </c>
      <c r="BQ16" s="49" t="b">
        <v>0</v>
      </c>
      <c r="BR16" s="68"/>
      <c r="BS16" s="69"/>
      <c r="BT16" s="70" t="b">
        <v>0</v>
      </c>
      <c r="BU16" s="71"/>
      <c r="BV16" s="72"/>
      <c r="BW16" s="73" t="b">
        <v>0</v>
      </c>
      <c r="BX16" s="74"/>
    </row>
    <row r="17">
      <c r="A17" s="35" t="str">
        <f t="shared" si="1"/>
        <v>SB-SLW-20251003-AF001</v>
      </c>
      <c r="B17" s="36" t="str">
        <f t="shared" si="2"/>
        <v>SB</v>
      </c>
      <c r="C17" s="36" t="str">
        <f t="array" ref="C17">IF(
  M17="",
  "",
  IFERROR(
    INDEX(
      '{INDEX} Tour Packages'!$A:$ZZ,
      MATCH(
        M17,
        INDEX(
          '{INDEX} Tour Packages'!$A:$ZZ,
          ,
          MATCH("Tour Package Name", '{INDEX} Tour Packages'!$4:$4, 0)
        ),
        0
      ),
      MATCH("Tour Code", '{INDEX} Tour Packages'!$4:$4, 0)
    ),
    "XXX"
  )
)
</f>
        <v>SLW</v>
      </c>
      <c r="D17" s="36" t="str">
        <f t="shared" si="3"/>
        <v>20251003</v>
      </c>
      <c r="E17" s="36" t="str">
        <f t="shared" si="4"/>
        <v>AF</v>
      </c>
      <c r="F17" s="37" t="str">
        <f t="shared" si="5"/>
        <v>001</v>
      </c>
      <c r="G17" s="38" t="s">
        <v>149</v>
      </c>
      <c r="H17" s="38" t="s">
        <v>150</v>
      </c>
      <c r="I17" s="39" t="s">
        <v>151</v>
      </c>
      <c r="J17" s="40" t="str">
        <f t="shared" si="6"/>
        <v>Abigail Fenn</v>
      </c>
      <c r="K17" s="41">
        <v>45852.0</v>
      </c>
      <c r="L17" s="42" t="s">
        <v>107</v>
      </c>
      <c r="M17" s="42" t="s">
        <v>152</v>
      </c>
      <c r="N17" s="41">
        <v>45933.0</v>
      </c>
      <c r="O17" s="43">
        <f>IFERROR(__xludf.DUMMYFUNCTION("IF(N17="""","""",IFERROR(
  N17 + VALUE(REGEXEXTRACT(P17, ""(\d+)\s+Days"")),
  """"
)
)"),45945.0)</f>
        <v>45945</v>
      </c>
      <c r="P17" s="43" t="str">
        <f t="array" ref="P17">IFERROR(
  INDEX(
    INDEX('{INDEX} Tour Packages'!$A:$ZZ, , MATCH(P$3, '{INDEX} Tour Packages'!$4:$4, 0)),
    MATCH(M17, INDEX('{INDEX} Tour Packages'!$A:$ZZ,0, MATCH("Tour Package Name", '{INDEX} Tour Packages'!$4:$4, 0)), 0)
  ),
"")
</f>
        <v>11 Nights and 12 Days</v>
      </c>
      <c r="Q17" s="44" t="str">
        <f t="shared" si="7"/>
        <v>Standard Booking, P2</v>
      </c>
      <c r="R17" s="44">
        <f>IFERROR(__xludf.DUMMYFUNCTION("IF(OR(ISBLANK(K17), ISBLANK(N17)), """", 
  LET(
    resDate, K17,
    tourDate, N17,
    monthCount, MAX(0, DATEDIF(resDate, tourDate - 3, ""M"") + 1),
    secondDates, ARRAYFORMULA(DATE(YEAR(resDate), MONTH(resDate) + SEQUENCE(monthCount), 2)),
    vali"&amp;"dDates, FILTER(secondDates, (secondDates &gt; resDate + 2) * (secondDates &lt;= tourDate - 3)),
    IF(ISERROR(validDates), 0, COUNTA(validDates))
  )
)
"),2.0)</f>
        <v>2</v>
      </c>
      <c r="S17" s="44">
        <f t="shared" si="8"/>
        <v>81</v>
      </c>
      <c r="T17" s="45" t="str">
        <f t="array" ref="T17">IF(ISBLANK(BO17),IFERROR(
  INDEX(
    INDEX('{INDEX} Payment Terms'!$A:$G, , MATCH(T$3, '{INDEX} Payment Terms'!$4:$4, 0)),
    MATCH(Q17, INDEX('{INDEX} Payment Terms'!$A:$G,0, MATCH("Payment Condition", '{INDEX} Payment Terms'!$4:$4, 0)), 0)
  ),
""),"Cancelled")
</f>
        <v>P2</v>
      </c>
      <c r="U17" s="46" t="b">
        <v>0</v>
      </c>
      <c r="V17" s="47" t="str">
        <f>IFERROR(__xludf.DUMMYFUNCTION("IF(OR(L17=""Duo Booking"", L17=""Group Booking""),
IF(U17=FALSE,"""",
    LET(
      bookingType, L17,
      tour, M17,
      mainFirst, H17,
      mainLast, I17,
      mainEmail, G17,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$L$4:L17, bookingType,
          $M$4:M17, tour,
          $H$4:H17, mainFirst,
          $I$4:I17, mainLast,
          $G$4:G17, mainEmail
        ),
        ""000""
      ),
      baseID &amp; "&amp;"""-"" &amp; memberNumber
    )
  ),
  """"
)
"),"")</f>
        <v/>
      </c>
      <c r="W17" s="48"/>
      <c r="X17" s="49" t="b">
        <v>1</v>
      </c>
      <c r="Y17" s="49" t="b">
        <v>0</v>
      </c>
      <c r="Z17" s="49" t="b">
        <v>0</v>
      </c>
      <c r="AA17" s="50"/>
      <c r="AB17" s="51"/>
      <c r="AC17" s="49" t="b">
        <v>0</v>
      </c>
      <c r="AD17" s="76" t="str">
        <f>HYPERLINK("https://mail.google.com/mail/u/0/#inbox/1980bc9f4bb7b677", "View Email")</f>
        <v>View Email</v>
      </c>
      <c r="AE17" s="53">
        <v>45853.41254984954</v>
      </c>
      <c r="AF17" s="36">
        <f t="array" ref="AF17">IF(M17="","",INDEX(
      '{INDEX} Tour Packages'!$A:$ZP,
      MATCH($M17, '{INDEX} Tour Packages'!$A:$A, 0),
      MATCH(AF$3, '{INDEX} Tour Packages'!$4:$4, 0)
    ))</f>
        <v>1100</v>
      </c>
      <c r="AG17" s="36" t="str">
        <f t="array" ref="AG17">IF(M17="","",INDEX(
      '{INDEX} Tour Packages'!$A:$ZP,
      MATCH($M17, '{INDEX} Tour Packages'!$A:$A, 0),
      MATCH(AG$3, '{INDEX} Tour Packages'!$4:$4, 0)
    ))</f>
        <v/>
      </c>
      <c r="AH17" s="36">
        <f t="array" ref="AH17">IF(M17="","",INDEX(
      '{INDEX} Tour Packages'!$A:$ZP,
      MATCH($M17, '{INDEX} Tour Packages'!$A:$A, 0),
      MATCH(AH$3, '{INDEX} Tour Packages'!$4:$4, 0)
    ))</f>
        <v>150</v>
      </c>
      <c r="AI17" s="54">
        <f t="shared" si="9"/>
        <v>950</v>
      </c>
      <c r="AJ17" s="42"/>
      <c r="AK17" s="55"/>
      <c r="AL17" s="46" t="b">
        <v>0</v>
      </c>
      <c r="AM17" s="56"/>
      <c r="AN17" s="57" t="str">
        <f t="shared" si="10"/>
        <v/>
      </c>
      <c r="AO17" s="58" t="str">
        <f t="shared" si="11"/>
        <v/>
      </c>
      <c r="AP17" s="59"/>
      <c r="AQ17" s="60"/>
      <c r="AR17" s="61"/>
      <c r="AS17" s="61"/>
      <c r="AT17" s="61" t="str">
        <f>IFERROR(__xludf.DUMMYFUNCTION("IF( 
  OR($AJ17=""Full Payment"", ISBLANK($K17)),
  """",
  IF(
    OR(
      Q17=""Standard Booking, P1"",
      Q17=""Standard Booking, P2"",
      Q17=""Standard Booking, P3"",
      Q17=""Standard Booking, P4""
    ),
    LET(
      resDate,   $K17,
 "&amp;"     tourDate,  $N17,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7" s="62">
        <f t="shared" si="12"/>
        <v>950</v>
      </c>
      <c r="AV17" s="63"/>
      <c r="AW17" s="64"/>
      <c r="AX17" s="64"/>
      <c r="AY17" s="64"/>
      <c r="AZ17" s="64" t="str">
        <f>IFERROR(__xludf.DUMMYFUNCTION("IF(
  OR($AJ17=""Full Payment"",$AJ17=""P1"", ISBLANK($K17)),
  """",
  IF(
    OR(
      $Q17=""Standard Booking, P2"",
      $Q17=""Standard Booking, P3"",
      $Q17=""Standard Booking, P4""
    ),
    LET(
      resDate,   $K17,
      tourDate,  $N17,"&amp;"
      monthCount, DATEDIF(resDate, tourDate, ""M"") + 1,
      secondDates, ARRAYFORMULA(
        DATE(
          YEAR(resDate),
          MONTH(resDate) + SEQUENCE(monthCount),
          2
        )
      ),
      validDates, FILTER(
        secondDates"&amp;",
        (secondDates &gt; resDate + 2) *
        (secondDates &lt;= tourDate - 3)
      ),
      IF(
        OR($AJ17=""P2"", $AJ17=""P3"", $AJ17=""P4""),
        IF(
          COUNTA(validDates) &lt; 2,
          """",
          TEXT(INDEX(validDates, 2), ""mmm"&amp;" d, yyyy"")
        ),
        IF(
          COUNTA(validDates) &lt; 2,
          """",
          TEXTJOIN("", "", TRUE,
            TEXT(INDEX(validDates, 1), ""mmm d, yyyy""),
            TEXT(INDEX(validDates, 2), ""mmm d, yyyy"")
          )
        )
  "&amp;"    )
    ),
    """"
  )
)
"),"Aug 2, 2025, Sep 2, 2025")</f>
        <v>Aug 2, 2025, Sep 2, 2025</v>
      </c>
      <c r="BA17" s="65">
        <f t="shared" si="13"/>
        <v>475</v>
      </c>
      <c r="BB17" s="63"/>
      <c r="BC17" s="64"/>
      <c r="BD17" s="64"/>
      <c r="BE17" s="64"/>
      <c r="BF17" s="64" t="str">
        <f>IFERROR(__xludf.DUMMYFUNCTION("IF(
  OR($AJ17=""Full Payment"",$AJ17=""P1"", $AJ17=""P2""),
  """",
  IF(
    AND(
      NOT(ISBLANK($K17)),
      OR(
        Q17=""Standard Booking, P3"",
        Q17=""Standard Booking, P4""
      )
    ),
    LET(
      resDate,   $K17,
      tourDat"&amp;"e,  $N17,
      monthCount, DATEDIF(resDate, tourDate, ""M"") + 1,
      secondDates, ARRAYFORMULA(
        DATE(
          YEAR(resDate),
          MONTH(resDate) + SEQUENCE(monthCount),
          2
        )
      ),
      validDates, FILTER(
        se"&amp;"condDates,
        (secondDates &gt; resDate + 2) *
        (secondDates &lt;= tourDate - 3)
      ),
      IF(
        $AJ17=""P4"",
        IF(
          COUNTA(validDates) &lt; 3,
          """",
          TEXT(INDEX(validDates, 3), ""mmm d, yyyy"")
        ),
"&amp;"        IF(
          $AJ17=""P3"",
          IF(
            COUNTA(validDates) &lt; 3,
            """",
            TEXT(INDEX(validDates, 3), ""mmm d, yyyy"")
          ),
          IF(
            COUNTA(validDates) &lt; 3,
            """",
            TE"&amp;"XTJOIN("", "", TRUE,
              TEXT(INDEX(validDates, 1), ""mmm d, yyyy""),
              TEXT(INDEX(validDates, 2), ""mmm d, yyyy""),
              TEXT(INDEX(validDates, 3), ""mmm d, yyyy"")
            )
          )
        )
      )
    ),
    """&amp;"""
  )
)
"),"")</f>
        <v/>
      </c>
      <c r="BG17" s="65" t="str">
        <f t="shared" si="14"/>
        <v/>
      </c>
      <c r="BH17" s="63"/>
      <c r="BI17" s="64"/>
      <c r="BJ17" s="64"/>
      <c r="BK17" s="64"/>
      <c r="BL17" s="64" t="str">
        <f>IFERROR(__xludf.DUMMYFUNCTION("IF(
  OR($AJ17=""Full Payment"",$AJ17=""P1"",$AJ17=""P2"",$AJ17=""P3""),
  """",
  IF(
    AND(
      NOT(ISBLANK($K17)),
      $Q17=""Standard Booking, P4""
    ),
    LET(
      resDate,   $K17,
      tourDate,  $N17,
      monthCount, DATEDIF(resDate, "&amp;"tourDate, ""M"") + 1,
      secondDates, ARRAYFORMULA(
        DATE(
          YEAR(resDate),
          MONTH(resDate) + SEQUENCE(monthCount),
          2
        )
      ),
      validDates, FILTER(
        secondDates,
        (secondDates &gt; resDate + 2"&amp;") *
        (secondDates &lt;= tourDate - 3)
      ),
      IF(
        $AJ17=""P4"",
        IF(
          COUNTA(validDates) &lt; 4,
          """",
          TEXT(
            INDEX(validDates, 4),
            ""mmm d, yyyy""
          )
        ),
        I"&amp;"F(
          COUNTA(validDates) &lt; 4,
          """",
          TEXTJOIN(
            "", "", TRUE,
            TEXT(INDEX(validDates, 1), ""mmm d, yyyy""),
            TEXT(INDEX(validDates, 2), ""mmm d, yyyy""),
            TEXT(INDEX(validDates, 3), ""m"&amp;"mm d, yyyy""),
            TEXT(INDEX(validDates, 4), ""mmm d, yyyy"")
          )
        )
      )
    ),
    """"
  )
)
"),"")</f>
        <v/>
      </c>
      <c r="BM17" s="65" t="str">
        <f t="shared" si="15"/>
        <v/>
      </c>
      <c r="BN17" s="66"/>
      <c r="BO17" s="67"/>
      <c r="BP17" s="49" t="b">
        <v>0</v>
      </c>
      <c r="BQ17" s="49" t="b">
        <v>0</v>
      </c>
      <c r="BR17" s="68"/>
      <c r="BS17" s="69"/>
      <c r="BT17" s="70" t="b">
        <v>0</v>
      </c>
      <c r="BU17" s="71"/>
      <c r="BV17" s="72"/>
      <c r="BW17" s="73" t="b">
        <v>0</v>
      </c>
      <c r="BX17" s="74"/>
    </row>
    <row r="18">
      <c r="A18" s="35" t="str">
        <f t="shared" si="1"/>
        <v>SB-PSS-20260516-MP009</v>
      </c>
      <c r="B18" s="36" t="str">
        <f t="shared" si="2"/>
        <v>SB</v>
      </c>
      <c r="C18" s="36" t="str">
        <f t="array" ref="C18">IF(
  M18="",
  "",
  IFERROR(
    INDEX(
      '{INDEX} Tour Packages'!$A:$ZZ,
      MATCH(
        M18,
        INDEX(
          '{INDEX} Tour Packages'!$A:$ZZ,
          ,
          MATCH("Tour Package Name", '{INDEX} Tour Packages'!$4:$4, 0)
        ),
        0
      ),
      MATCH("Tour Code", '{INDEX} Tour Packages'!$4:$4, 0)
    ),
    "XXX"
  )
)
</f>
        <v>PSS</v>
      </c>
      <c r="D18" s="36" t="str">
        <f t="shared" si="3"/>
        <v>20260516</v>
      </c>
      <c r="E18" s="36" t="str">
        <f t="shared" si="4"/>
        <v>MP</v>
      </c>
      <c r="F18" s="37" t="str">
        <f t="shared" si="5"/>
        <v>009</v>
      </c>
      <c r="G18" s="38" t="s">
        <v>153</v>
      </c>
      <c r="H18" s="38" t="s">
        <v>154</v>
      </c>
      <c r="I18" s="39" t="s">
        <v>155</v>
      </c>
      <c r="J18" s="40"/>
      <c r="K18" s="41">
        <v>45852.0</v>
      </c>
      <c r="L18" s="42" t="s">
        <v>107</v>
      </c>
      <c r="M18" s="42" t="s">
        <v>108</v>
      </c>
      <c r="N18" s="41">
        <v>46158.0</v>
      </c>
      <c r="O18" s="43">
        <f>IFERROR(__xludf.DUMMYFUNCTION("IF(N18="""","""",IFERROR(
  N18 + VALUE(REGEXEXTRACT(P18, ""(\d+)\s+Days"")),
  """"
)
)"),46169.0)</f>
        <v>46169</v>
      </c>
      <c r="P18" s="43" t="str">
        <f t="array" ref="P18">IFERROR(
  INDEX(
    INDEX('{INDEX} Tour Packages'!$A:$ZZ, , MATCH(P$3, '{INDEX} Tour Packages'!$4:$4, 0)),
    MATCH(M18, INDEX('{INDEX} Tour Packages'!$A:$ZZ,0, MATCH("Tour Package Name", '{INDEX} Tour Packages'!$4:$4, 0)), 0)
  ),
"")
</f>
        <v>11 Days</v>
      </c>
      <c r="Q18" s="44" t="str">
        <f t="shared" si="7"/>
        <v>Standard Booking, P4</v>
      </c>
      <c r="R18" s="44">
        <f>IFERROR(__xludf.DUMMYFUNCTION("IF(OR(ISBLANK(K18), ISBLANK(N18)), """", 
  LET(
    resDate, K18,
    tourDate, N18,
    monthCount, MAX(0, DATEDIF(resDate, tourDate - 3, ""M"") + 1),
    secondDates, ARRAYFORMULA(DATE(YEAR(resDate), MONTH(resDate) + SEQUENCE(monthCount), 2)),
    vali"&amp;"dDates, FILTER(secondDates, (secondDates &gt; resDate + 2) * (secondDates &lt;= tourDate - 3)),
    IF(ISERROR(validDates), 0, COUNTA(validDates))
  )
)
"),10.0)</f>
        <v>10</v>
      </c>
      <c r="S18" s="44">
        <f t="shared" si="8"/>
        <v>306</v>
      </c>
      <c r="T18" s="45" t="str">
        <f t="array" ref="T18">IF(ISBLANK(BO18),IFERROR(
  INDEX(
    INDEX('{INDEX} Payment Terms'!$A:$G, , MATCH(T$3, '{INDEX} Payment Terms'!$4:$4, 0)),
    MATCH(Q18, INDEX('{INDEX} Payment Terms'!$A:$G,0, MATCH("Payment Condition", '{INDEX} Payment Terms'!$4:$4, 0)), 0)
  ),
""),"Cancelled")
</f>
        <v>P4</v>
      </c>
      <c r="U18" s="46" t="b">
        <v>0</v>
      </c>
      <c r="V18" s="47" t="str">
        <f>IFERROR(__xludf.DUMMYFUNCTION("IF(OR(L18=""Duo Booking"", L18=""Group Booking""),
IF(U18=FALSE,"""",
    LET(
      bookingType, L18,
      tour, M18,
      mainFirst, H18,
      mainLast, I18,
      mainEmail, G18,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$L$4:L18, bookingType,
          $M$4:M18, tour,
          $H$4:H18, mainFirst,
          $I$4:I18, mainLast,
          $G$4:G18, mainEmail
        ),
        ""000""
      ),
      baseID &amp; "&amp;"""-"" &amp; memberNumber
    )
  ),
  """"
)
"),"")</f>
        <v/>
      </c>
      <c r="W18" s="78"/>
      <c r="X18" s="49" t="b">
        <v>1</v>
      </c>
      <c r="Y18" s="49" t="b">
        <v>0</v>
      </c>
      <c r="Z18" s="49" t="b">
        <v>0</v>
      </c>
      <c r="AA18" s="50"/>
      <c r="AB18" s="51"/>
      <c r="AC18" s="49" t="b">
        <v>0</v>
      </c>
      <c r="AD18" s="76" t="str">
        <f>HYPERLINK("https://mail.google.com/mail/u/0/#inbox/1980bce26b365d97", "View Email")</f>
        <v>View Email</v>
      </c>
      <c r="AE18" s="53">
        <v>45853.41575855324</v>
      </c>
      <c r="AF18" s="36">
        <f t="array" ref="AF18">IF(M18="","",INDEX(
      '{INDEX} Tour Packages'!$A:$ZP,
      MATCH($M18, '{INDEX} Tour Packages'!$A:$A, 0),
      MATCH(AF$3, '{INDEX} Tour Packages'!$4:$4, 0)
    ))</f>
        <v>1100</v>
      </c>
      <c r="AG18" s="36" t="str">
        <f t="array" ref="AG18">IF(M18="","",INDEX(
      '{INDEX} Tour Packages'!$A:$ZP,
      MATCH($M18, '{INDEX} Tour Packages'!$A:$A, 0),
      MATCH(AG$3, '{INDEX} Tour Packages'!$4:$4, 0)
    ))</f>
        <v/>
      </c>
      <c r="AH18" s="36">
        <f t="array" ref="AH18">IF(M18="","",INDEX(
      '{INDEX} Tour Packages'!$A:$ZP,
      MATCH($M18, '{INDEX} Tour Packages'!$A:$A, 0),
      MATCH(AH$3, '{INDEX} Tour Packages'!$4:$4, 0)
    ))</f>
        <v>150</v>
      </c>
      <c r="AI18" s="54">
        <f t="shared" si="9"/>
        <v>950</v>
      </c>
      <c r="AJ18" s="42"/>
      <c r="AK18" s="42"/>
      <c r="AL18" s="46" t="b">
        <v>0</v>
      </c>
      <c r="AM18" s="56"/>
      <c r="AN18" s="57" t="str">
        <f t="shared" si="10"/>
        <v/>
      </c>
      <c r="AO18" s="58" t="str">
        <f t="shared" si="11"/>
        <v/>
      </c>
      <c r="AP18" s="59"/>
      <c r="AQ18" s="60"/>
      <c r="AR18" s="61"/>
      <c r="AS18" s="61"/>
      <c r="AT18" s="61" t="str">
        <f>IFERROR(__xludf.DUMMYFUNCTION("IF( 
  OR($AJ18=""Full Payment"", ISBLANK($K18)),
  """",
  IF(
    OR(
      Q18=""Standard Booking, P1"",
      Q18=""Standard Booking, P2"",
      Q18=""Standard Booking, P3"",
      Q18=""Standard Booking, P4""
    ),
    LET(
      resDate,   $K18,
 "&amp;"     tourDate,  $N18,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8" s="62">
        <f t="shared" si="12"/>
        <v>950</v>
      </c>
      <c r="AV18" s="63"/>
      <c r="AW18" s="64"/>
      <c r="AX18" s="64"/>
      <c r="AY18" s="64"/>
      <c r="AZ18" s="64" t="str">
        <f>IFERROR(__xludf.DUMMYFUNCTION("IF(
  OR($AJ18=""Full Payment"",$AJ18=""P1"", ISBLANK($K18)),
  """",
  IF(
    OR(
      $Q18=""Standard Booking, P2"",
      $Q18=""Standard Booking, P3"",
      $Q18=""Standard Booking, P4""
    ),
    LET(
      resDate,   $K18,
      tourDate,  $N18,"&amp;"
      monthCount, DATEDIF(resDate, tourDate, ""M"") + 1,
      secondDates, ARRAYFORMULA(
        DATE(
          YEAR(resDate),
          MONTH(resDate) + SEQUENCE(monthCount),
          2
        )
      ),
      validDates, FILTER(
        secondDates"&amp;",
        (secondDates &gt; resDate + 2) *
        (secondDates &lt;= tourDate - 3)
      ),
      IF(
        OR($AJ18=""P2"", $AJ18=""P3"", $AJ18=""P4""),
        IF(
          COUNTA(validDates) &lt; 2,
          """",
          TEXT(INDEX(validDates, 2), ""mmm"&amp;" d, yyyy"")
        ),
        IF(
          COUNTA(validDates) &lt; 2,
          """",
          TEXTJOIN("", "", TRUE,
            TEXT(INDEX(validDates, 1), ""mmm d, yyyy""),
            TEXT(INDEX(validDates, 2), ""mmm d, yyyy"")
          )
        )
  "&amp;"    )
    ),
    """"
  )
)
"),"Aug 2, 2025, Sep 2, 2025")</f>
        <v>Aug 2, 2025, Sep 2, 2025</v>
      </c>
      <c r="BA18" s="65">
        <f t="shared" si="13"/>
        <v>475</v>
      </c>
      <c r="BB18" s="63"/>
      <c r="BC18" s="64"/>
      <c r="BD18" s="64"/>
      <c r="BE18" s="64"/>
      <c r="BF18" s="64" t="str">
        <f>IFERROR(__xludf.DUMMYFUNCTION("IF(
  OR($AJ18=""Full Payment"",$AJ18=""P1"", $AJ18=""P2""),
  """",
  IF(
    AND(
      NOT(ISBLANK($K18)),
      OR(
        Q18=""Standard Booking, P3"",
        Q18=""Standard Booking, P4""
      )
    ),
    LET(
      resDate,   $K18,
      tourDat"&amp;"e,  $N18,
      monthCount, DATEDIF(resDate, tourDate, ""M"") + 1,
      secondDates, ARRAYFORMULA(
        DATE(
          YEAR(resDate),
          MONTH(resDate) + SEQUENCE(monthCount),
          2
        )
      ),
      validDates, FILTER(
        se"&amp;"condDates,
        (secondDates &gt; resDate + 2) *
        (secondDates &lt;= tourDate - 3)
      ),
      IF(
        $AJ18=""P4"",
        IF(
          COUNTA(validDates) &lt; 3,
          """",
          TEXT(INDEX(validDates, 3), ""mmm d, yyyy"")
        ),
"&amp;"        IF(
          $AJ18=""P3"",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8" s="65">
        <f t="shared" si="14"/>
        <v>316.6666667</v>
      </c>
      <c r="BH18" s="63"/>
      <c r="BI18" s="64"/>
      <c r="BJ18" s="64"/>
      <c r="BK18" s="64"/>
      <c r="BL18" s="64" t="str">
        <f>IFERROR(__xludf.DUMMYFUNCTION("IF(
  OR($AJ18=""Full Payment"",$AJ18=""P1"",$AJ18=""P2"",$AJ18=""P3""),
  """",
  IF(
    AND(
      NOT(ISBLANK($K18)),
      $Q18=""Standard Booking, P4""
    ),
    LET(
      resDate,   $K18,
      tourDate,  $N18,
      monthCount, DATEDIF(resDate, "&amp;"tourDate, ""M"") + 1,
      secondDates, ARRAYFORMULA(
        DATE(
          YEAR(resDate),
          MONTH(resDate) + SEQUENCE(monthCount),
          2
        )
      ),
      validDates, FILTER(
        secondDates,
        (secondDates &gt; resDate + 2"&amp;") *
        (secondDates &lt;= tourDate - 3)
      ),
      IF(
        $AJ18=""P4"",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8" s="65">
        <f t="shared" si="15"/>
        <v>237.5</v>
      </c>
      <c r="BN18" s="66"/>
      <c r="BO18" s="67"/>
      <c r="BP18" s="49" t="b">
        <v>0</v>
      </c>
      <c r="BQ18" s="49" t="b">
        <v>0</v>
      </c>
      <c r="BR18" s="68"/>
      <c r="BS18" s="69"/>
      <c r="BT18" s="70" t="b">
        <v>0</v>
      </c>
      <c r="BU18" s="71"/>
      <c r="BV18" s="72"/>
      <c r="BW18" s="73" t="b">
        <v>0</v>
      </c>
      <c r="BX18" s="74"/>
    </row>
    <row r="19">
      <c r="A19" s="35" t="str">
        <f t="shared" si="1"/>
        <v>SB-PSS-20260116-LC010</v>
      </c>
      <c r="B19" s="36" t="str">
        <f t="shared" si="2"/>
        <v>SB</v>
      </c>
      <c r="C19" s="36" t="str">
        <f t="array" ref="C19">IF(
  M19="",
  "",
  IFERROR(
    INDEX(
      '{INDEX} Tour Packages'!$A:$ZZ,
      MATCH(
        M19,
        INDEX(
          '{INDEX} Tour Packages'!$A:$ZZ,
          ,
          MATCH("Tour Package Name", '{INDEX} Tour Packages'!$4:$4, 0)
        ),
        0
      ),
      MATCH("Tour Code", '{INDEX} Tour Packages'!$4:$4, 0)
    ),
    "XXX"
  )
)
</f>
        <v>PSS</v>
      </c>
      <c r="D19" s="36" t="str">
        <f t="shared" si="3"/>
        <v>20260116</v>
      </c>
      <c r="E19" s="36" t="str">
        <f t="shared" si="4"/>
        <v>LC</v>
      </c>
      <c r="F19" s="37" t="str">
        <f t="shared" si="5"/>
        <v>010</v>
      </c>
      <c r="G19" s="38" t="s">
        <v>156</v>
      </c>
      <c r="H19" s="38" t="s">
        <v>157</v>
      </c>
      <c r="I19" s="39" t="s">
        <v>158</v>
      </c>
      <c r="J19" s="40" t="str">
        <f t="shared" ref="J19:J1001" si="16">CONCATENATE(TRIM(H19)," ",TRIM(I19))</f>
        <v>Lola Chaulet</v>
      </c>
      <c r="K19" s="41">
        <v>45853.0</v>
      </c>
      <c r="L19" s="42" t="s">
        <v>107</v>
      </c>
      <c r="M19" s="42" t="s">
        <v>108</v>
      </c>
      <c r="N19" s="41">
        <v>46038.0</v>
      </c>
      <c r="O19" s="43">
        <f>IFERROR(__xludf.DUMMYFUNCTION("IF(N19="""","""",IFERROR(
  N19 + VALUE(REGEXEXTRACT(P19, ""(\d+)\s+Days"")),
  """"
)
)"),46049.0)</f>
        <v>46049</v>
      </c>
      <c r="P19" s="43" t="str">
        <f t="array" ref="P19">IFERROR(
  INDEX(
    INDEX('{INDEX} Tour Packages'!$A:$ZZ, , MATCH(P$3, '{INDEX} Tour Packages'!$4:$4, 0)),
    MATCH(M19, INDEX('{INDEX} Tour Packages'!$A:$ZZ,0, MATCH("Tour Package Name", '{INDEX} Tour Packages'!$4:$4, 0)), 0)
  ),
"")
</f>
        <v>11 Days</v>
      </c>
      <c r="Q19" s="44" t="str">
        <f t="shared" si="7"/>
        <v>Standard Booking, P4</v>
      </c>
      <c r="R19" s="44">
        <f>IFERROR(__xludf.DUMMYFUNCTION("IF(OR(ISBLANK(K19), ISBLANK(N19)), """", 
  LET(
    resDate, K19,
    tourDate, N19,
    monthCount, MAX(0, DATEDIF(resDate, tourDate - 3, ""M"") + 1),
    secondDates, ARRAYFORMULA(DATE(YEAR(resDate), MONTH(resDate) + SEQUENCE(monthCount), 2)),
    vali"&amp;"dDates, FILTER(secondDates, (secondDates &gt; resDate + 2) * (secondDates &lt;= tourDate - 3)),
    IF(ISERROR(validDates), 0, COUNTA(validDates))
  )
)
"),6.0)</f>
        <v>6</v>
      </c>
      <c r="S19" s="44">
        <f t="shared" si="8"/>
        <v>185</v>
      </c>
      <c r="T19" s="45" t="str">
        <f t="array" ref="T19">IF(ISBLANK(BO19),IFERROR(
  INDEX(
    INDEX('{INDEX} Payment Terms'!$A:$G, , MATCH(T$3, '{INDEX} Payment Terms'!$4:$4, 0)),
    MATCH(Q19, INDEX('{INDEX} Payment Terms'!$A:$G,0, MATCH("Payment Condition", '{INDEX} Payment Terms'!$4:$4, 0)), 0)
  ),
""),"Cancelled")
</f>
        <v>P4</v>
      </c>
      <c r="U19" s="46" t="b">
        <v>0</v>
      </c>
      <c r="V19" s="47" t="str">
        <f>IFERROR(__xludf.DUMMYFUNCTION("IF(OR(L19=""Duo Booking"", L19=""Group Booking""),
IF(U19=FALSE,"""",
    LET(
      bookingType, L19,
      tour, M19,
      mainFirst, H19,
      mainLast, I19,
      mainEmail, G19,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$L$4:L19, bookingType,
          $M$4:M19, tour,
          $H$4:H19, mainFirst,
          $I$4:I19, mainLast,
          $G$4:G19, mainEmail
        ),
        ""000""
      ),
      baseID &amp; "&amp;"""-"" &amp; memberNumber
    )
  ),
  """"
)
"),"")</f>
        <v/>
      </c>
      <c r="W19" s="48"/>
      <c r="X19" s="49" t="b">
        <v>1</v>
      </c>
      <c r="Y19" s="49" t="b">
        <v>0</v>
      </c>
      <c r="Z19" s="49" t="b">
        <v>0</v>
      </c>
      <c r="AA19" s="50"/>
      <c r="AB19" s="51"/>
      <c r="AC19" s="49" t="b">
        <v>0</v>
      </c>
      <c r="AD19" s="52" t="str">
        <f>HYPERLINK("https://mail.google.com/mail/u/0/#inbox/1980cf69d98b38a8", "View Email")</f>
        <v>View Email</v>
      </c>
      <c r="AE19" s="53">
        <v>45853.640603611115</v>
      </c>
      <c r="AF19" s="36">
        <f t="array" ref="AF19">IF(M19="","",INDEX(
      '{INDEX} Tour Packages'!$A:$ZP,
      MATCH($M19, '{INDEX} Tour Packages'!$A:$A, 0),
      MATCH(AF$3, '{INDEX} Tour Packages'!$4:$4, 0)
    ))</f>
        <v>1100</v>
      </c>
      <c r="AG19" s="36" t="str">
        <f t="array" ref="AG19">IF(M19="","",INDEX(
      '{INDEX} Tour Packages'!$A:$ZP,
      MATCH($M19, '{INDEX} Tour Packages'!$A:$A, 0),
      MATCH(AG$3, '{INDEX} Tour Packages'!$4:$4, 0)
    ))</f>
        <v/>
      </c>
      <c r="AH19" s="36">
        <f t="array" ref="AH19">IF(M19="","",INDEX(
      '{INDEX} Tour Packages'!$A:$ZP,
      MATCH($M19, '{INDEX} Tour Packages'!$A:$A, 0),
      MATCH(AH$3, '{INDEX} Tour Packages'!$4:$4, 0)
    ))</f>
        <v>150</v>
      </c>
      <c r="AI19" s="54">
        <f t="shared" si="9"/>
        <v>950</v>
      </c>
      <c r="AJ19" s="42"/>
      <c r="AK19" s="42"/>
      <c r="AL19" s="46" t="b">
        <v>0</v>
      </c>
      <c r="AM19" s="56"/>
      <c r="AN19" s="57" t="str">
        <f t="shared" si="10"/>
        <v/>
      </c>
      <c r="AO19" s="58" t="str">
        <f t="shared" si="11"/>
        <v/>
      </c>
      <c r="AP19" s="59"/>
      <c r="AQ19" s="60"/>
      <c r="AR19" s="61"/>
      <c r="AS19" s="61"/>
      <c r="AT19" s="61" t="str">
        <f>IFERROR(__xludf.DUMMYFUNCTION("IF( 
  OR($AJ19=""Full Payment"", ISBLANK($K19)),
  """",
  IF(
    OR(
      Q19=""Standard Booking, P1"",
      Q19=""Standard Booking, P2"",
      Q19=""Standard Booking, P3"",
      Q19=""Standard Booking, P4""
    ),
    LET(
      resDate,   $K19,
 "&amp;"     tourDate,  $N19,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19" s="62">
        <f t="shared" si="12"/>
        <v>950</v>
      </c>
      <c r="AV19" s="63"/>
      <c r="AW19" s="64"/>
      <c r="AX19" s="64"/>
      <c r="AY19" s="64"/>
      <c r="AZ19" s="64" t="str">
        <f>IFERROR(__xludf.DUMMYFUNCTION("IF(
  OR($AJ19=""Full Payment"",$AJ19=""P1"", ISBLANK($K19)),
  """",
  IF(
    OR(
      $Q19=""Standard Booking, P2"",
      $Q19=""Standard Booking, P3"",
      $Q19=""Standard Booking, P4""
    ),
    LET(
      resDate,   $K19,
      tourDate,  $N19,"&amp;"
      monthCount, DATEDIF(resDate, tourDate, ""M"") + 1,
      secondDates, ARRAYFORMULA(
        DATE(
          YEAR(resDate),
          MONTH(resDate) + SEQUENCE(monthCount),
          2
        )
      ),
      validDates, FILTER(
        secondDates"&amp;",
        (secondDates &gt; resDate + 2) *
        (secondDates &lt;= tourDate - 3)
      ),
      IF(
        OR($AJ19=""P2"", $AJ19=""P3"", $AJ19=""P4""),
        IF(
          COUNTA(validDates) &lt; 2,
          """",
          TEXT(INDEX(validDates, 2), ""mmm"&amp;" d, yyyy"")
        ),
        IF(
          COUNTA(validDates) &lt; 2,
          """",
          TEXTJOIN("", "", TRUE,
            TEXT(INDEX(validDates, 1), ""mmm d, yyyy""),
            TEXT(INDEX(validDates, 2), ""mmm d, yyyy"")
          )
        )
  "&amp;"    )
    ),
    """"
  )
)
"),"Aug 2, 2025, Sep 2, 2025")</f>
        <v>Aug 2, 2025, Sep 2, 2025</v>
      </c>
      <c r="BA19" s="65">
        <f t="shared" si="13"/>
        <v>475</v>
      </c>
      <c r="BB19" s="63"/>
      <c r="BC19" s="64"/>
      <c r="BD19" s="64"/>
      <c r="BE19" s="64"/>
      <c r="BF19" s="64" t="str">
        <f>IFERROR(__xludf.DUMMYFUNCTION("IF(
  OR($AJ19=""Full Payment"",$AJ19=""P1"", $AJ19=""P2""),
  """",
  IF(
    AND(
      NOT(ISBLANK($K19)),
      OR(
        Q19=""Standard Booking, P3"",
        Q19=""Standard Booking, P4""
      )
    ),
    LET(
      resDate,   $K19,
      tourDat"&amp;"e,  $N19,
      monthCount, DATEDIF(resDate, tourDate, ""M"") + 1,
      secondDates, ARRAYFORMULA(
        DATE(
          YEAR(resDate),
          MONTH(resDate) + SEQUENCE(monthCount),
          2
        )
      ),
      validDates, FILTER(
        se"&amp;"condDates,
        (secondDates &gt; resDate + 2) *
        (secondDates &lt;= tourDate - 3)
      ),
      IF(
        $AJ19=""P4"",
        IF(
          COUNTA(validDates) &lt; 3,
          """",
          TEXT(INDEX(validDates, 3), ""mmm d, yyyy"")
        ),
"&amp;"        IF(
          $AJ19=""P3"",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19" s="65">
        <f t="shared" si="14"/>
        <v>316.6666667</v>
      </c>
      <c r="BH19" s="63"/>
      <c r="BI19" s="64"/>
      <c r="BJ19" s="64"/>
      <c r="BK19" s="64"/>
      <c r="BL19" s="64" t="str">
        <f>IFERROR(__xludf.DUMMYFUNCTION("IF(
  OR($AJ19=""Full Payment"",$AJ19=""P1"",$AJ19=""P2"",$AJ19=""P3""),
  """",
  IF(
    AND(
      NOT(ISBLANK($K19)),
      $Q19=""Standard Booking, P4""
    ),
    LET(
      resDate,   $K19,
      tourDate,  $N19,
      monthCount, DATEDIF(resDate, "&amp;"tourDate, ""M"") + 1,
      secondDates, ARRAYFORMULA(
        DATE(
          YEAR(resDate),
          MONTH(resDate) + SEQUENCE(monthCount),
          2
        )
      ),
      validDates, FILTER(
        secondDates,
        (secondDates &gt; resDate + 2"&amp;") *
        (secondDates &lt;= tourDate - 3)
      ),
      IF(
        $AJ19=""P4"",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19" s="65">
        <f t="shared" si="15"/>
        <v>237.5</v>
      </c>
      <c r="BN19" s="66"/>
      <c r="BO19" s="67"/>
      <c r="BP19" s="49" t="b">
        <v>0</v>
      </c>
      <c r="BQ19" s="49" t="b">
        <v>0</v>
      </c>
      <c r="BR19" s="68"/>
      <c r="BS19" s="69"/>
      <c r="BT19" s="70" t="b">
        <v>0</v>
      </c>
      <c r="BU19" s="71"/>
      <c r="BV19" s="72"/>
      <c r="BW19" s="73" t="b">
        <v>0</v>
      </c>
      <c r="BX19" s="83"/>
    </row>
    <row r="20">
      <c r="A20" s="35" t="str">
        <f t="shared" si="1"/>
        <v>SB-IDD-20250822-UL001</v>
      </c>
      <c r="B20" s="36" t="str">
        <f t="shared" si="2"/>
        <v>SB</v>
      </c>
      <c r="C20" s="36" t="str">
        <f t="array" ref="C20">IF(
  M20="",
  "",
  IFERROR(
    INDEX(
      '{INDEX} Tour Packages'!$A:$ZZ,
      MATCH(
        M20,
        INDEX(
          '{INDEX} Tour Packages'!$A:$ZZ,
          ,
          MATCH("Tour Package Name", '{INDEX} Tour Packages'!$4:$4, 0)
        ),
        0
      ),
      MATCH("Tour Code", '{INDEX} Tour Packages'!$4:$4, 0)
    ),
    "XXX"
  )
)
</f>
        <v>IDD</v>
      </c>
      <c r="D20" s="36" t="str">
        <f t="shared" si="3"/>
        <v>20250822</v>
      </c>
      <c r="E20" s="36" t="str">
        <f t="shared" si="4"/>
        <v>UL</v>
      </c>
      <c r="F20" s="37" t="str">
        <f t="shared" si="5"/>
        <v>001</v>
      </c>
      <c r="G20" s="38" t="s">
        <v>159</v>
      </c>
      <c r="H20" s="38" t="s">
        <v>160</v>
      </c>
      <c r="I20" s="39" t="s">
        <v>161</v>
      </c>
      <c r="J20" s="40" t="str">
        <f t="shared" si="16"/>
        <v>Una Laurencic</v>
      </c>
      <c r="K20" s="41">
        <v>45855.0</v>
      </c>
      <c r="L20" s="42" t="s">
        <v>107</v>
      </c>
      <c r="M20" s="42" t="s">
        <v>162</v>
      </c>
      <c r="N20" s="41">
        <v>45891.0</v>
      </c>
      <c r="O20" s="43">
        <f>IFERROR(__xludf.DUMMYFUNCTION("IF(N20="""","""",IFERROR(
  N20 + VALUE(REGEXEXTRACT(P20, ""(\d+)\s+Days"")),
  """"
)
)"),45904.0)</f>
        <v>45904</v>
      </c>
      <c r="P20" s="43" t="str">
        <f t="array" ref="P20">IFERROR(
  INDEX(
    INDEX('{INDEX} Tour Packages'!$A:$ZZ, , MATCH(P$3, '{INDEX} Tour Packages'!$4:$4, 0)),
    MATCH(M20, INDEX('{INDEX} Tour Packages'!$A:$ZZ,0, MATCH("Tour Package Name", '{INDEX} Tour Packages'!$4:$4, 0)), 0)
  ),
"")
</f>
        <v>13 Days and 12 Nights</v>
      </c>
      <c r="Q20" s="44" t="str">
        <f t="shared" si="7"/>
        <v>Standard Booking, P1</v>
      </c>
      <c r="R20" s="44">
        <f>IFERROR(__xludf.DUMMYFUNCTION("IF(OR(ISBLANK(K20), ISBLANK(N20)), """", 
  LET(
    resDate, K20,
    tourDate, N20,
    monthCount, MAX(0, DATEDIF(resDate, tourDate - 3, ""M"") + 1),
    secondDates, ARRAYFORMULA(DATE(YEAR(resDate), MONTH(resDate) + SEQUENCE(monthCount), 2)),
    vali"&amp;"dDates, FILTER(secondDates, (secondDates &gt; resDate + 2) * (secondDates &lt;= tourDate - 3)),
    IF(ISERROR(validDates), 0, COUNTA(validDates))
  )
)
"),1.0)</f>
        <v>1</v>
      </c>
      <c r="S20" s="44">
        <f t="shared" si="8"/>
        <v>36</v>
      </c>
      <c r="T20" s="45" t="str">
        <f t="array" ref="T20">IF(ISBLANK(BO20),IFERROR(
  INDEX(
    INDEX('{INDEX} Payment Terms'!$A:$G, , MATCH(T$3, '{INDEX} Payment Terms'!$4:$4, 0)),
    MATCH(Q20, INDEX('{INDEX} Payment Terms'!$A:$G,0, MATCH("Payment Condition", '{INDEX} Payment Terms'!$4:$4, 0)), 0)
  ),
""),"Cancelled")
</f>
        <v>P1</v>
      </c>
      <c r="U20" s="46" t="b">
        <v>0</v>
      </c>
      <c r="V20" s="47" t="str">
        <f>IFERROR(__xludf.DUMMYFUNCTION("IF(OR(L20=""Duo Booking"", L20=""Group Booking""),
IF(U20=FALSE,"""",
    LET(
      bookingType, L20,
      tour, M20,
      mainFirst, H20,
      mainLast, I20,
      mainEmail, G20,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$L$4:L20, bookingType,
          $M$4:M20, tour,
          $H$4:H20, mainFirst,
          $I$4:I20, mainLast,
          $G$4:G20, mainEmail
        ),
        ""000""
      ),
      baseID &amp; "&amp;"""-"" &amp; memberNumber
    )
  ),
  """"
)
"),"")</f>
        <v/>
      </c>
      <c r="W20" s="48"/>
      <c r="X20" s="49" t="b">
        <v>1</v>
      </c>
      <c r="Y20" s="49" t="b">
        <v>1</v>
      </c>
      <c r="Z20" s="49" t="b">
        <v>0</v>
      </c>
      <c r="AA20" s="50"/>
      <c r="AB20" s="69" t="s">
        <v>163</v>
      </c>
      <c r="AC20" s="49" t="b">
        <v>0</v>
      </c>
      <c r="AD20" s="84" t="str">
        <f>HYPERLINK("https://mail.google.com/mail/u/0/#search/in%3Asent+una.laurencic%40gmail.com/FMfcgzQbgJQjMrTzPQfWSrqnXTkKBPML","View Email")</f>
        <v>View Email</v>
      </c>
      <c r="AE20" s="53">
        <v>45855.44027777778</v>
      </c>
      <c r="AF20" s="36">
        <f t="array" ref="AF20">IF(M20="","",INDEX(
      '{INDEX} Tour Packages'!$A:$ZP,
      MATCH($M20, '{INDEX} Tour Packages'!$A:$A, 0),
      MATCH(AF$3, '{INDEX} Tour Packages'!$4:$4, 0)
    ))</f>
        <v>999</v>
      </c>
      <c r="AG20" s="36">
        <f t="array" ref="AG20">IF(M20="","",INDEX(
      '{INDEX} Tour Packages'!$A:$ZP,
      MATCH($M20, '{INDEX} Tour Packages'!$A:$A, 0),
      MATCH(AG$3, '{INDEX} Tour Packages'!$4:$4, 0)
    ))</f>
        <v>899</v>
      </c>
      <c r="AH20" s="36">
        <f t="array" ref="AH20">IF(M20="","",INDEX(
      '{INDEX} Tour Packages'!$A:$ZP,
      MATCH($M20, '{INDEX} Tour Packages'!$A:$A, 0),
      MATCH(AH$3, '{INDEX} Tour Packages'!$4:$4, 0)
    ))</f>
        <v>150</v>
      </c>
      <c r="AI20" s="54">
        <f t="shared" si="9"/>
        <v>0</v>
      </c>
      <c r="AJ20" s="42" t="s">
        <v>164</v>
      </c>
      <c r="AK20" s="42" t="s">
        <v>165</v>
      </c>
      <c r="AL20" s="46" t="b">
        <v>0</v>
      </c>
      <c r="AM20" s="56"/>
      <c r="AN20" s="57" t="str">
        <f t="shared" si="10"/>
        <v/>
      </c>
      <c r="AO20" s="58" t="str">
        <f t="shared" si="11"/>
        <v/>
      </c>
      <c r="AP20" s="59"/>
      <c r="AQ20" s="60"/>
      <c r="AR20" s="61"/>
      <c r="AS20" s="61"/>
      <c r="AT20" s="61" t="str">
        <f>IFERROR(__xludf.DUMMYFUNCTION("IF( 
  OR($AJ20=""Full Payment"", ISBLANK($K20)),
  """",
  IF(
    OR(
      Q20=""Standard Booking, P1"",
      Q20=""Standard Booking, P2"",
      Q20=""Standard Booking, P3"",
      Q20=""Standard Booking, P4""
    ),
    LET(
      resDate,   $K20,
 "&amp;"     tourDate,  $N20,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0" s="62">
        <f t="shared" si="12"/>
        <v>749</v>
      </c>
      <c r="AV20" s="63">
        <v>45859.0</v>
      </c>
      <c r="AW20" s="64"/>
      <c r="AX20" s="64"/>
      <c r="AY20" s="64"/>
      <c r="AZ20" s="64" t="str">
        <f>IFERROR(__xludf.DUMMYFUNCTION("IF(
  OR($AJ20=""Full Payment"",$AJ20=""P1"", ISBLANK($K20)),
  """",
  IF(
    OR(
      $Q20=""Standard Booking, P2"",
      $Q20=""Standard Booking, P3"",
      $Q20=""Standard Booking, P4""
    ),
    LET(
      resDate,   $K20,
      tourDate,  $N20,"&amp;"
      monthCount, DATEDIF(resDate, tourDate, ""M"") + 1,
      secondDates, ARRAYFORMULA(
        DATE(
          YEAR(resDate),
          MONTH(resDate) + SEQUENCE(monthCount),
          2
        )
      ),
      validDates, FILTER(
        secondDates"&amp;",
        (secondDates &gt; resDate + 2) *
        (secondDates &lt;= tourDate - 3)
      ),
      IF(
        OR($AJ20=""P2"", $AJ20=""P3"", $AJ20=""P4""),
        IF(
          COUNTA(validDates) &lt; 2,
          """",
          TEXT(INDEX(validDates, 2), ""mmm"&amp;" d, yyyy"")
        ),
        IF(
          COUNTA(validDates) &lt; 2,
          """",
          TEXTJOIN("", "", TRUE,
            TEXT(INDEX(validDates, 1), ""mmm d, yyyy""),
            TEXT(INDEX(validDates, 2), ""mmm d, yyyy"")
          )
        )
  "&amp;"    )
    ),
    """"
  )
)
"),"")</f>
        <v/>
      </c>
      <c r="BA20" s="65" t="str">
        <f t="shared" si="13"/>
        <v/>
      </c>
      <c r="BB20" s="63"/>
      <c r="BC20" s="64"/>
      <c r="BD20" s="64"/>
      <c r="BE20" s="64"/>
      <c r="BF20" s="64" t="str">
        <f>IFERROR(__xludf.DUMMYFUNCTION("IF(
  OR($AJ20=""Full Payment"",$AJ20=""P1"", $AJ20=""P2""),
  """",
  IF(
    AND(
      NOT(ISBLANK($K20)),
      OR(
        Q20=""Standard Booking, P3"",
        Q20=""Standard Booking, P4""
      )
    ),
    LET(
      resDate,   $K20,
      tourDat"&amp;"e,  $N20,
      monthCount, DATEDIF(resDate, tourDate, ""M"") + 1,
      secondDates, ARRAYFORMULA(
        DATE(
          YEAR(resDate),
          MONTH(resDate) + SEQUENCE(monthCount),
          2
        )
      ),
      validDates, FILTER(
        se"&amp;"condDates,
        (secondDates &gt; resDate + 2) *
        (secondDates &lt;= tourDate - 3)
      ),
      IF(
        $AJ20=""P4"",
        IF(
          COUNTA(validDates) &lt; 3,
          """",
          TEXT(INDEX(validDates, 3), ""mmm d, yyyy"")
        ),
"&amp;"        IF(
          $AJ20=""P3"",
          IF(
            COUNTA(validDates) &lt; 3,
            """",
            TEXT(INDEX(validDates, 3), ""mmm d, yyyy"")
          ),
          IF(
            COUNTA(validDates) &lt; 3,
            """",
            TE"&amp;"XTJOIN("", "", TRUE,
              TEXT(INDEX(validDates, 1), ""mmm d, yyyy""),
              TEXT(INDEX(validDates, 2), ""mmm d, yyyy""),
              TEXT(INDEX(validDates, 3), ""mmm d, yyyy"")
            )
          )
        )
      )
    ),
    """&amp;"""
  )
)
"),"")</f>
        <v/>
      </c>
      <c r="BG20" s="65" t="str">
        <f t="shared" si="14"/>
        <v/>
      </c>
      <c r="BH20" s="63"/>
      <c r="BI20" s="64"/>
      <c r="BJ20" s="64"/>
      <c r="BK20" s="64"/>
      <c r="BL20" s="64" t="str">
        <f>IFERROR(__xludf.DUMMYFUNCTION("IF(
  OR($AJ20=""Full Payment"",$AJ20=""P1"",$AJ20=""P2"",$AJ20=""P3""),
  """",
  IF(
    AND(
      NOT(ISBLANK($K20)),
      $Q20=""Standard Booking, P4""
    ),
    LET(
      resDate,   $K20,
      tourDate,  $N20,
      monthCount, DATEDIF(resDate, "&amp;"tourDate, ""M"") + 1,
      secondDates, ARRAYFORMULA(
        DATE(
          YEAR(resDate),
          MONTH(resDate) + SEQUENCE(monthCount),
          2
        )
      ),
      validDates, FILTER(
        secondDates,
        (secondDates &gt; resDate + 2"&amp;") *
        (secondDates &lt;= tourDate - 3)
      ),
      IF(
        $AJ20=""P4"",
        IF(
          COUNTA(validDates) &lt; 4,
          """",
          TEXT(
            INDEX(validDates, 4),
            ""mmm d, yyyy""
          )
        ),
        I"&amp;"F(
          COUNTA(validDates) &lt; 4,
          """",
          TEXTJOIN(
            "", "", TRUE,
            TEXT(INDEX(validDates, 1), ""mmm d, yyyy""),
            TEXT(INDEX(validDates, 2), ""mmm d, yyyy""),
            TEXT(INDEX(validDates, 3), ""m"&amp;"mm d, yyyy""),
            TEXT(INDEX(validDates, 4), ""mmm d, yyyy"")
          )
        )
      )
    ),
    """"
  )
)
"),"")</f>
        <v/>
      </c>
      <c r="BM20" s="65" t="str">
        <f t="shared" si="15"/>
        <v/>
      </c>
      <c r="BN20" s="66"/>
      <c r="BO20" s="67"/>
      <c r="BP20" s="49" t="b">
        <v>0</v>
      </c>
      <c r="BQ20" s="49" t="b">
        <v>0</v>
      </c>
      <c r="BR20" s="68"/>
      <c r="BS20" s="69"/>
      <c r="BT20" s="70" t="b">
        <v>0</v>
      </c>
      <c r="BU20" s="71"/>
      <c r="BV20" s="72"/>
      <c r="BW20" s="73" t="b">
        <v>0</v>
      </c>
      <c r="BX20" s="83"/>
    </row>
    <row r="21">
      <c r="A21" s="35" t="str">
        <f t="shared" si="1"/>
        <v>SB-PSS-20251109-MD011</v>
      </c>
      <c r="B21" s="36" t="str">
        <f t="shared" si="2"/>
        <v>SB</v>
      </c>
      <c r="C21" s="36" t="str">
        <f t="array" ref="C21">IF(
  M21="",
  "",
  IFERROR(
    INDEX(
      '{INDEX} Tour Packages'!$A:$ZZ,
      MATCH(
        M21,
        INDEX(
          '{INDEX} Tour Packages'!$A:$ZZ,
          ,
          MATCH("Tour Package Name", '{INDEX} Tour Packages'!$4:$4, 0)
        ),
        0
      ),
      MATCH("Tour Code", '{INDEX} Tour Packages'!$4:$4, 0)
    ),
    "XXX"
  )
)
</f>
        <v>PSS</v>
      </c>
      <c r="D21" s="36" t="str">
        <f t="shared" si="3"/>
        <v>20251109</v>
      </c>
      <c r="E21" s="36" t="str">
        <f t="shared" si="4"/>
        <v>MD</v>
      </c>
      <c r="F21" s="37" t="str">
        <f t="shared" si="5"/>
        <v>011</v>
      </c>
      <c r="G21" s="38" t="s">
        <v>166</v>
      </c>
      <c r="H21" s="38" t="s">
        <v>167</v>
      </c>
      <c r="I21" s="39" t="s">
        <v>168</v>
      </c>
      <c r="J21" s="40" t="str">
        <f t="shared" si="16"/>
        <v>Matthew Dodd</v>
      </c>
      <c r="K21" s="41">
        <v>45855.0</v>
      </c>
      <c r="L21" s="42" t="s">
        <v>107</v>
      </c>
      <c r="M21" s="42" t="s">
        <v>108</v>
      </c>
      <c r="N21" s="41">
        <v>45970.0</v>
      </c>
      <c r="O21" s="43">
        <f>IFERROR(__xludf.DUMMYFUNCTION("IF(N21="""","""",IFERROR(
  N21 + VALUE(REGEXEXTRACT(P21, ""(\d+)\s+Days"")),
  """"
)
)"),45981.0)</f>
        <v>45981</v>
      </c>
      <c r="P21" s="43" t="str">
        <f t="array" ref="P21">IFERROR(
  INDEX(
    INDEX('{INDEX} Tour Packages'!$A:$ZZ, , MATCH(P$3, '{INDEX} Tour Packages'!$4:$4, 0)),
    MATCH(M21, INDEX('{INDEX} Tour Packages'!$A:$ZZ,0, MATCH("Tour Package Name", '{INDEX} Tour Packages'!$4:$4, 0)), 0)
  ),
"")
</f>
        <v>11 Days</v>
      </c>
      <c r="Q21" s="44" t="str">
        <f t="shared" si="7"/>
        <v>Standard Booking, P4</v>
      </c>
      <c r="R21" s="44">
        <f>IFERROR(__xludf.DUMMYFUNCTION("IF(OR(ISBLANK(K21), ISBLANK(N21)), """", 
  LET(
    resDate, K21,
    tourDate, N21,
    monthCount, MAX(0, DATEDIF(resDate, tourDate - 3, ""M"") + 1),
    secondDates, ARRAYFORMULA(DATE(YEAR(resDate), MONTH(resDate) + SEQUENCE(monthCount), 2)),
    vali"&amp;"dDates, FILTER(secondDates, (secondDates &gt; resDate + 2) * (secondDates &lt;= tourDate - 3)),
    IF(ISERROR(validDates), 0, COUNTA(validDates))
  )
)
"),4.0)</f>
        <v>4</v>
      </c>
      <c r="S21" s="44">
        <f t="shared" si="8"/>
        <v>115</v>
      </c>
      <c r="T21" s="45" t="str">
        <f t="array" ref="T21">IF(ISBLANK(BO21),IFERROR(
  INDEX(
    INDEX('{INDEX} Payment Terms'!$A:$G, , MATCH(T$3, '{INDEX} Payment Terms'!$4:$4, 0)),
    MATCH(Q21, INDEX('{INDEX} Payment Terms'!$A:$G,0, MATCH("Payment Condition", '{INDEX} Payment Terms'!$4:$4, 0)), 0)
  ),
""),"Cancelled")
</f>
        <v>P4</v>
      </c>
      <c r="U21" s="46" t="b">
        <v>0</v>
      </c>
      <c r="V21" s="47" t="str">
        <f>IFERROR(__xludf.DUMMYFUNCTION("IF(OR(L21=""Duo Booking"", L21=""Group Booking""),
IF(U21=FALSE,"""",
    LET(
      bookingType, L21,
      tour, M21,
      mainFirst, H21,
      mainLast, I21,
      mainEmail, G21,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$L$4:L21, bookingType,
          $M$4:M21, tour,
          $H$4:H21, mainFirst,
          $I$4:I21, mainLast,
          $G$4:G21, mainEmail
        ),
        ""000""
      ),
      baseID &amp; "&amp;"""-"" &amp; memberNumber
    )
  ),
  """"
)
"),"")</f>
        <v/>
      </c>
      <c r="W21" s="48"/>
      <c r="X21" s="49" t="b">
        <v>1</v>
      </c>
      <c r="Y21" s="49" t="b">
        <v>0</v>
      </c>
      <c r="Z21" s="49" t="b">
        <v>0</v>
      </c>
      <c r="AA21" s="50"/>
      <c r="AB21" s="69" t="s">
        <v>169</v>
      </c>
      <c r="AC21" s="49" t="b">
        <v>0</v>
      </c>
      <c r="AD21" s="76" t="str">
        <f>HYPERLINK("https://mail.google.com/mail/u/0/#sent/19817d007d057e57", "View Email")</f>
        <v>View Email</v>
      </c>
      <c r="AE21" s="53">
        <v>45855.747316215275</v>
      </c>
      <c r="AF21" s="36">
        <f t="array" ref="AF21">IF(M21="","",INDEX(
      '{INDEX} Tour Packages'!$A:$ZP,
      MATCH($M21, '{INDEX} Tour Packages'!$A:$A, 0),
      MATCH(AF$3, '{INDEX} Tour Packages'!$4:$4, 0)
    ))</f>
        <v>1100</v>
      </c>
      <c r="AG21" s="36" t="str">
        <f t="array" ref="AG21">IF(M21="","",INDEX(
      '{INDEX} Tour Packages'!$A:$ZP,
      MATCH($M21, '{INDEX} Tour Packages'!$A:$A, 0),
      MATCH(AG$3, '{INDEX} Tour Packages'!$4:$4, 0)
    ))</f>
        <v/>
      </c>
      <c r="AH21" s="36">
        <f t="array" ref="AH21">IF(M21="","",INDEX(
      '{INDEX} Tour Packages'!$A:$ZP,
      MATCH($M21, '{INDEX} Tour Packages'!$A:$A, 0),
      MATCH(AH$3, '{INDEX} Tour Packages'!$4:$4, 0)
    ))</f>
        <v>150</v>
      </c>
      <c r="AI21" s="54">
        <f t="shared" si="9"/>
        <v>950</v>
      </c>
      <c r="AJ21" s="42"/>
      <c r="AK21" s="55"/>
      <c r="AL21" s="46" t="b">
        <v>0</v>
      </c>
      <c r="AM21" s="56"/>
      <c r="AN21" s="57" t="str">
        <f t="shared" si="10"/>
        <v/>
      </c>
      <c r="AO21" s="58" t="str">
        <f t="shared" si="11"/>
        <v/>
      </c>
      <c r="AP21" s="59"/>
      <c r="AQ21" s="60"/>
      <c r="AR21" s="61"/>
      <c r="AS21" s="61"/>
      <c r="AT21" s="61" t="str">
        <f>IFERROR(__xludf.DUMMYFUNCTION("IF( 
  OR($AJ21=""Full Payment"", ISBLANK($K21)),
  """",
  IF(
    OR(
      Q21=""Standard Booking, P1"",
      Q21=""Standard Booking, P2"",
      Q21=""Standard Booking, P3"",
      Q21=""Standard Booking, P4""
    ),
    LET(
      resDate,   $K21,
 "&amp;"     tourDate,  $N21,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1" s="62">
        <f t="shared" si="12"/>
        <v>950</v>
      </c>
      <c r="AV21" s="63"/>
      <c r="AW21" s="64"/>
      <c r="AX21" s="64"/>
      <c r="AY21" s="64"/>
      <c r="AZ21" s="64" t="str">
        <f>IFERROR(__xludf.DUMMYFUNCTION("IF(
  OR($AJ21=""Full Payment"",$AJ21=""P1"", ISBLANK($K21)),
  """",
  IF(
    OR(
      $Q21=""Standard Booking, P2"",
      $Q21=""Standard Booking, P3"",
      $Q21=""Standard Booking, P4""
    ),
    LET(
      resDate,   $K21,
      tourDate,  $N21,"&amp;"
      monthCount, DATEDIF(resDate, tourDate, ""M"") + 1,
      secondDates, ARRAYFORMULA(
        DATE(
          YEAR(resDate),
          MONTH(resDate) + SEQUENCE(monthCount),
          2
        )
      ),
      validDates, FILTER(
        secondDates"&amp;",
        (secondDates &gt; resDate + 2) *
        (secondDates &lt;= tourDate - 3)
      ),
      IF(
        OR($AJ21=""P2"", $AJ21=""P3"", $AJ21=""P4""),
        IF(
          COUNTA(validDates) &lt; 2,
          """",
          TEXT(INDEX(validDates, 2), ""mmm"&amp;" d, yyyy"")
        ),
        IF(
          COUNTA(validDates) &lt; 2,
          """",
          TEXTJOIN("", "", TRUE,
            TEXT(INDEX(validDates, 1), ""mmm d, yyyy""),
            TEXT(INDEX(validDates, 2), ""mmm d, yyyy"")
          )
        )
  "&amp;"    )
    ),
    """"
  )
)
"),"Aug 2, 2025, Sep 2, 2025")</f>
        <v>Aug 2, 2025, Sep 2, 2025</v>
      </c>
      <c r="BA21" s="65">
        <f t="shared" si="13"/>
        <v>475</v>
      </c>
      <c r="BB21" s="63"/>
      <c r="BC21" s="64"/>
      <c r="BD21" s="64"/>
      <c r="BE21" s="64"/>
      <c r="BF21" s="64" t="str">
        <f>IFERROR(__xludf.DUMMYFUNCTION("IF(
  OR($AJ21=""Full Payment"",$AJ21=""P1"", $AJ21=""P2""),
  """",
  IF(
    AND(
      NOT(ISBLANK($K21)),
      OR(
        Q21=""Standard Booking, P3"",
        Q21=""Standard Booking, P4""
      )
    ),
    LET(
      resDate,   $K21,
      tourDat"&amp;"e,  $N21,
      monthCount, DATEDIF(resDate, tourDate, ""M"") + 1,
      secondDates, ARRAYFORMULA(
        DATE(
          YEAR(resDate),
          MONTH(resDate) + SEQUENCE(monthCount),
          2
        )
      ),
      validDates, FILTER(
        se"&amp;"condDates,
        (secondDates &gt; resDate + 2) *
        (secondDates &lt;= tourDate - 3)
      ),
      IF(
        $AJ21=""P4"",
        IF(
          COUNTA(validDates) &lt; 3,
          """",
          TEXT(INDEX(validDates, 3), ""mmm d, yyyy"")
        ),
"&amp;"        IF(
          $AJ21=""P3"",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1" s="65">
        <f t="shared" si="14"/>
        <v>316.6666667</v>
      </c>
      <c r="BH21" s="63"/>
      <c r="BI21" s="64"/>
      <c r="BJ21" s="64"/>
      <c r="BK21" s="64"/>
      <c r="BL21" s="64" t="str">
        <f>IFERROR(__xludf.DUMMYFUNCTION("IF(
  OR($AJ21=""Full Payment"",$AJ21=""P1"",$AJ21=""P2"",$AJ21=""P3""),
  """",
  IF(
    AND(
      NOT(ISBLANK($K21)),
      $Q21=""Standard Booking, P4""
    ),
    LET(
      resDate,   $K21,
      tourDate,  $N21,
      monthCount, DATEDIF(resDate, "&amp;"tourDate, ""M"") + 1,
      secondDates, ARRAYFORMULA(
        DATE(
          YEAR(resDate),
          MONTH(resDate) + SEQUENCE(monthCount),
          2
        )
      ),
      validDates, FILTER(
        secondDates,
        (secondDates &gt; resDate + 2"&amp;") *
        (secondDates &lt;= tourDate - 3)
      ),
      IF(
        $AJ21=""P4"",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1" s="65">
        <f t="shared" si="15"/>
        <v>237.5</v>
      </c>
      <c r="BN21" s="66"/>
      <c r="BO21" s="67"/>
      <c r="BP21" s="49" t="b">
        <v>0</v>
      </c>
      <c r="BQ21" s="49" t="b">
        <v>0</v>
      </c>
      <c r="BR21" s="68"/>
      <c r="BS21" s="69"/>
      <c r="BT21" s="70" t="b">
        <v>0</v>
      </c>
      <c r="BU21" s="71"/>
      <c r="BV21" s="72"/>
      <c r="BW21" s="75" t="b">
        <v>0</v>
      </c>
      <c r="BX21" s="83"/>
    </row>
    <row r="22">
      <c r="A22" s="35" t="str">
        <f t="shared" si="1"/>
        <v>SB-PSS-20260116-HN012</v>
      </c>
      <c r="B22" s="36" t="str">
        <f t="shared" si="2"/>
        <v>SB</v>
      </c>
      <c r="C22" s="36" t="str">
        <f t="array" ref="C22">IF(
  M22="",
  "",
  IFERROR(
    INDEX(
      '{INDEX} Tour Packages'!$A:$ZZ,
      MATCH(
        M22,
        INDEX(
          '{INDEX} Tour Packages'!$A:$ZZ,
          ,
          MATCH("Tour Package Name", '{INDEX} Tour Packages'!$4:$4, 0)
        ),
        0
      ),
      MATCH("Tour Code", '{INDEX} Tour Packages'!$4:$4, 0)
    ),
    "XXX"
  )
)
</f>
        <v>PSS</v>
      </c>
      <c r="D22" s="36" t="str">
        <f t="shared" si="3"/>
        <v>20260116</v>
      </c>
      <c r="E22" s="36" t="str">
        <f t="shared" si="4"/>
        <v>HN</v>
      </c>
      <c r="F22" s="37" t="str">
        <f t="shared" si="5"/>
        <v>012</v>
      </c>
      <c r="G22" s="38" t="s">
        <v>170</v>
      </c>
      <c r="H22" s="38" t="s">
        <v>171</v>
      </c>
      <c r="I22" s="39" t="s">
        <v>172</v>
      </c>
      <c r="J22" s="40" t="str">
        <f t="shared" si="16"/>
        <v>Henry Nguyen</v>
      </c>
      <c r="K22" s="41">
        <v>45855.0</v>
      </c>
      <c r="L22" s="42" t="s">
        <v>107</v>
      </c>
      <c r="M22" s="42" t="s">
        <v>108</v>
      </c>
      <c r="N22" s="41">
        <v>46038.0</v>
      </c>
      <c r="O22" s="43">
        <f>IFERROR(__xludf.DUMMYFUNCTION("IF(N22="""","""",IFERROR(
  N22 + VALUE(REGEXEXTRACT(P22, ""(\d+)\s+Days"")),
  """"
)
)"),46049.0)</f>
        <v>46049</v>
      </c>
      <c r="P22" s="43" t="str">
        <f t="array" ref="P22">IFERROR(
  INDEX(
    INDEX('{INDEX} Tour Packages'!$A:$ZZ, , MATCH(P$3, '{INDEX} Tour Packages'!$4:$4, 0)),
    MATCH(M22, INDEX('{INDEX} Tour Packages'!$A:$ZZ,0, MATCH("Tour Package Name", '{INDEX} Tour Packages'!$4:$4, 0)), 0)
  ),
"")
</f>
        <v>11 Days</v>
      </c>
      <c r="Q22" s="44" t="str">
        <f t="shared" si="7"/>
        <v>Standard Booking, P4</v>
      </c>
      <c r="R22" s="44">
        <f>IFERROR(__xludf.DUMMYFUNCTION("IF(OR(ISBLANK(K22), ISBLANK(N22)), """", 
  LET(
    resDate, K22,
    tourDate, N22,
    monthCount, MAX(0, DATEDIF(resDate, tourDate - 3, ""M"") + 1),
    secondDates, ARRAYFORMULA(DATE(YEAR(resDate), MONTH(resDate) + SEQUENCE(monthCount), 2)),
    vali"&amp;"dDates, FILTER(secondDates, (secondDates &gt; resDate + 2) * (secondDates &lt;= tourDate - 3)),
    IF(ISERROR(validDates), 0, COUNTA(validDates))
  )
)
"),6.0)</f>
        <v>6</v>
      </c>
      <c r="S22" s="44">
        <f t="shared" si="8"/>
        <v>183</v>
      </c>
      <c r="T22" s="45" t="str">
        <f t="array" ref="T22">IF(ISBLANK(BO22),IFERROR(
  INDEX(
    INDEX('{INDEX} Payment Terms'!$A:$G, , MATCH(T$3, '{INDEX} Payment Terms'!$4:$4, 0)),
    MATCH(Q22, INDEX('{INDEX} Payment Terms'!$A:$G,0, MATCH("Payment Condition", '{INDEX} Payment Terms'!$4:$4, 0)), 0)
  ),
""),"Cancelled")
</f>
        <v>P4</v>
      </c>
      <c r="U22" s="46" t="b">
        <v>0</v>
      </c>
      <c r="V22" s="47" t="str">
        <f>IFERROR(__xludf.DUMMYFUNCTION("IF(OR(L22=""Duo Booking"", L22=""Group Booking""),
IF(U22=FALSE,"""",
    LET(
      bookingType, L22,
      tour, M22,
      mainFirst, H22,
      mainLast, I22,
      mainEmail, G22,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$L$4:L22, bookingType,
          $M$4:M22, tour,
          $H$4:H22, mainFirst,
          $I$4:I22, mainLast,
          $G$4:G22, mainEmail
        ),
        ""000""
      ),
      baseID &amp; "&amp;"""-"" &amp; memberNumber
    )
  ),
  """"
)
"),"")</f>
        <v/>
      </c>
      <c r="W22" s="48"/>
      <c r="X22" s="49" t="b">
        <v>1</v>
      </c>
      <c r="Y22" s="49" t="b">
        <v>0</v>
      </c>
      <c r="Z22" s="49" t="b">
        <v>0</v>
      </c>
      <c r="AA22" s="50"/>
      <c r="AB22" s="69" t="s">
        <v>169</v>
      </c>
      <c r="AC22" s="49" t="b">
        <v>0</v>
      </c>
      <c r="AD22" s="76" t="str">
        <f>HYPERLINK("https://mail.google.com/mail/u/0/#sent/1981b0a64e73f07c", "View Email")</f>
        <v>View Email</v>
      </c>
      <c r="AE22" s="53">
        <v>45856.37412678241</v>
      </c>
      <c r="AF22" s="36">
        <f t="array" ref="AF22">IF(M22="","",INDEX(
      '{INDEX} Tour Packages'!$A:$ZP,
      MATCH($M22, '{INDEX} Tour Packages'!$A:$A, 0),
      MATCH(AF$3, '{INDEX} Tour Packages'!$4:$4, 0)
    ))</f>
        <v>1100</v>
      </c>
      <c r="AG22" s="36" t="str">
        <f t="array" ref="AG22">IF(M22="","",INDEX(
      '{INDEX} Tour Packages'!$A:$ZP,
      MATCH($M22, '{INDEX} Tour Packages'!$A:$A, 0),
      MATCH(AG$3, '{INDEX} Tour Packages'!$4:$4, 0)
    ))</f>
        <v/>
      </c>
      <c r="AH22" s="36">
        <f t="array" ref="AH22">IF(M22="","",INDEX(
      '{INDEX} Tour Packages'!$A:$ZP,
      MATCH($M22, '{INDEX} Tour Packages'!$A:$A, 0),
      MATCH(AH$3, '{INDEX} Tour Packages'!$4:$4, 0)
    ))</f>
        <v>150</v>
      </c>
      <c r="AI22" s="54">
        <f t="shared" si="9"/>
        <v>950</v>
      </c>
      <c r="AJ22" s="42"/>
      <c r="AK22" s="55"/>
      <c r="AL22" s="46" t="b">
        <v>0</v>
      </c>
      <c r="AM22" s="56"/>
      <c r="AN22" s="57" t="str">
        <f t="shared" si="10"/>
        <v/>
      </c>
      <c r="AO22" s="58" t="str">
        <f t="shared" si="11"/>
        <v/>
      </c>
      <c r="AP22" s="59"/>
      <c r="AQ22" s="60"/>
      <c r="AR22" s="61"/>
      <c r="AS22" s="61"/>
      <c r="AT22" s="61" t="str">
        <f>IFERROR(__xludf.DUMMYFUNCTION("IF( 
  OR($AJ22=""Full Payment"", ISBLANK($K22)),
  """",
  IF(
    OR(
      Q22=""Standard Booking, P1"",
      Q22=""Standard Booking, P2"",
      Q22=""Standard Booking, P3"",
      Q22=""Standard Booking, P4""
    ),
    LET(
      resDate,   $K22,
 "&amp;"     tourDate,  $N22,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2" s="62">
        <f t="shared" si="12"/>
        <v>950</v>
      </c>
      <c r="AV22" s="63"/>
      <c r="AW22" s="64"/>
      <c r="AX22" s="64"/>
      <c r="AY22" s="64"/>
      <c r="AZ22" s="64" t="str">
        <f>IFERROR(__xludf.DUMMYFUNCTION("IF(
  OR($AJ22=""Full Payment"",$AJ22=""P1"", ISBLANK($K22)),
  """",
  IF(
    OR(
      $Q22=""Standard Booking, P2"",
      $Q22=""Standard Booking, P3"",
      $Q22=""Standard Booking, P4""
    ),
    LET(
      resDate,   $K22,
      tourDate,  $N22,"&amp;"
      monthCount, DATEDIF(resDate, tourDate, ""M"") + 1,
      secondDates, ARRAYFORMULA(
        DATE(
          YEAR(resDate),
          MONTH(resDate) + SEQUENCE(monthCount),
          2
        )
      ),
      validDates, FILTER(
        secondDates"&amp;",
        (secondDates &gt; resDate + 2) *
        (secondDates &lt;= tourDate - 3)
      ),
      IF(
        OR($AJ22=""P2"", $AJ22=""P3"", $AJ22=""P4""),
        IF(
          COUNTA(validDates) &lt; 2,
          """",
          TEXT(INDEX(validDates, 2), ""mmm"&amp;" d, yyyy"")
        ),
        IF(
          COUNTA(validDates) &lt; 2,
          """",
          TEXTJOIN("", "", TRUE,
            TEXT(INDEX(validDates, 1), ""mmm d, yyyy""),
            TEXT(INDEX(validDates, 2), ""mmm d, yyyy"")
          )
        )
  "&amp;"    )
    ),
    """"
  )
)
"),"Aug 2, 2025, Sep 2, 2025")</f>
        <v>Aug 2, 2025, Sep 2, 2025</v>
      </c>
      <c r="BA22" s="65">
        <f t="shared" si="13"/>
        <v>475</v>
      </c>
      <c r="BB22" s="63"/>
      <c r="BC22" s="64"/>
      <c r="BD22" s="64"/>
      <c r="BE22" s="64"/>
      <c r="BF22" s="64" t="str">
        <f>IFERROR(__xludf.DUMMYFUNCTION("IF(
  OR($AJ22=""Full Payment"",$AJ22=""P1"", $AJ22=""P2""),
  """",
  IF(
    AND(
      NOT(ISBLANK($K22)),
      OR(
        Q22=""Standard Booking, P3"",
        Q22=""Standard Booking, P4""
      )
    ),
    LET(
      resDate,   $K22,
      tourDat"&amp;"e,  $N22,
      monthCount, DATEDIF(resDate, tourDate, ""M"") + 1,
      secondDates, ARRAYFORMULA(
        DATE(
          YEAR(resDate),
          MONTH(resDate) + SEQUENCE(monthCount),
          2
        )
      ),
      validDates, FILTER(
        se"&amp;"condDates,
        (secondDates &gt; resDate + 2) *
        (secondDates &lt;= tourDate - 3)
      ),
      IF(
        $AJ22=""P4"",
        IF(
          COUNTA(validDates) &lt; 3,
          """",
          TEXT(INDEX(validDates, 3), ""mmm d, yyyy"")
        ),
"&amp;"        IF(
          $AJ22=""P3"",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2" s="65">
        <f t="shared" si="14"/>
        <v>316.6666667</v>
      </c>
      <c r="BH22" s="63"/>
      <c r="BI22" s="64"/>
      <c r="BJ22" s="64"/>
      <c r="BK22" s="64"/>
      <c r="BL22" s="64" t="str">
        <f>IFERROR(__xludf.DUMMYFUNCTION("IF(
  OR($AJ22=""Full Payment"",$AJ22=""P1"",$AJ22=""P2"",$AJ22=""P3""),
  """",
  IF(
    AND(
      NOT(ISBLANK($K22)),
      $Q22=""Standard Booking, P4""
    ),
    LET(
      resDate,   $K22,
      tourDate,  $N22,
      monthCount, DATEDIF(resDate, "&amp;"tourDate, ""M"") + 1,
      secondDates, ARRAYFORMULA(
        DATE(
          YEAR(resDate),
          MONTH(resDate) + SEQUENCE(monthCount),
          2
        )
      ),
      validDates, FILTER(
        secondDates,
        (secondDates &gt; resDate + 2"&amp;") *
        (secondDates &lt;= tourDate - 3)
      ),
      IF(
        $AJ22=""P4"",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2" s="65">
        <f t="shared" si="15"/>
        <v>237.5</v>
      </c>
      <c r="BN22" s="66"/>
      <c r="BO22" s="67"/>
      <c r="BP22" s="49" t="b">
        <v>0</v>
      </c>
      <c r="BQ22" s="49" t="b">
        <v>0</v>
      </c>
      <c r="BR22" s="68"/>
      <c r="BS22" s="69"/>
      <c r="BT22" s="70" t="b">
        <v>0</v>
      </c>
      <c r="BU22" s="71"/>
      <c r="BV22" s="72"/>
      <c r="BW22" s="73" t="b">
        <v>0</v>
      </c>
      <c r="BX22" s="83"/>
    </row>
    <row r="23">
      <c r="A23" s="35" t="str">
        <f t="shared" si="1"/>
        <v>SB-PSS-20260116-LF013</v>
      </c>
      <c r="B23" s="36" t="str">
        <f t="shared" si="2"/>
        <v>SB</v>
      </c>
      <c r="C23" s="36" t="str">
        <f t="array" ref="C23">IF(
  M23="",
  "",
  IFERROR(
    INDEX(
      '{INDEX} Tour Packages'!$A:$ZZ,
      MATCH(
        M23,
        INDEX(
          '{INDEX} Tour Packages'!$A:$ZZ,
          ,
          MATCH("Tour Package Name", '{INDEX} Tour Packages'!$4:$4, 0)
        ),
        0
      ),
      MATCH("Tour Code", '{INDEX} Tour Packages'!$4:$4, 0)
    ),
    "XXX"
  )
)
</f>
        <v>PSS</v>
      </c>
      <c r="D23" s="36" t="str">
        <f t="shared" si="3"/>
        <v>20260116</v>
      </c>
      <c r="E23" s="36" t="str">
        <f t="shared" si="4"/>
        <v>LF</v>
      </c>
      <c r="F23" s="37" t="str">
        <f t="shared" si="5"/>
        <v>013</v>
      </c>
      <c r="G23" s="38" t="s">
        <v>173</v>
      </c>
      <c r="H23" s="38" t="s">
        <v>174</v>
      </c>
      <c r="I23" s="39" t="s">
        <v>175</v>
      </c>
      <c r="J23" s="40" t="str">
        <f t="shared" si="16"/>
        <v>Lily Flemington</v>
      </c>
      <c r="K23" s="41">
        <v>45856.0</v>
      </c>
      <c r="L23" s="42" t="s">
        <v>107</v>
      </c>
      <c r="M23" s="42" t="s">
        <v>108</v>
      </c>
      <c r="N23" s="41">
        <v>46038.0</v>
      </c>
      <c r="O23" s="43">
        <f>IFERROR(__xludf.DUMMYFUNCTION("IF(N23="""","""",IFERROR(
  N23 + VALUE(REGEXEXTRACT(P23, ""(\d+)\s+Days"")),
  """"
)
)"),46049.0)</f>
        <v>46049</v>
      </c>
      <c r="P23" s="43" t="str">
        <f t="array" ref="P23">IFERROR(
  INDEX(
    INDEX('{INDEX} Tour Packages'!$A:$ZZ, , MATCH(P$3, '{INDEX} Tour Packages'!$4:$4, 0)),
    MATCH(M23, INDEX('{INDEX} Tour Packages'!$A:$ZZ,0, MATCH("Tour Package Name", '{INDEX} Tour Packages'!$4:$4, 0)), 0)
  ),
"")
</f>
        <v>11 Days</v>
      </c>
      <c r="Q23" s="44" t="str">
        <f t="shared" si="7"/>
        <v>Standard Booking, P4</v>
      </c>
      <c r="R23" s="44">
        <f>IFERROR(__xludf.DUMMYFUNCTION("IF(OR(ISBLANK(K23), ISBLANK(N23)), """", 
  LET(
    resDate, K23,
    tourDate, N23,
    monthCount, MAX(0, DATEDIF(resDate, tourDate - 3, ""M"") + 1),
    secondDates, ARRAYFORMULA(DATE(YEAR(resDate), MONTH(resDate) + SEQUENCE(monthCount), 2)),
    vali"&amp;"dDates, FILTER(secondDates, (secondDates &gt; resDate + 2) * (secondDates &lt;= tourDate - 3)),
    IF(ISERROR(validDates), 0, COUNTA(validDates))
  )
)
"),6.0)</f>
        <v>6</v>
      </c>
      <c r="S23" s="44">
        <f t="shared" si="8"/>
        <v>182</v>
      </c>
      <c r="T23" s="45" t="str">
        <f t="array" ref="T23">IF(ISBLANK(BO23),IFERROR(
  INDEX(
    INDEX('{INDEX} Payment Terms'!$A:$G, , MATCH(T$3, '{INDEX} Payment Terms'!$4:$4, 0)),
    MATCH(Q23, INDEX('{INDEX} Payment Terms'!$A:$G,0, MATCH("Payment Condition", '{INDEX} Payment Terms'!$4:$4, 0)), 0)
  ),
""),"Cancelled")
</f>
        <v>P4</v>
      </c>
      <c r="U23" s="46" t="b">
        <v>0</v>
      </c>
      <c r="V23" s="47" t="str">
        <f>IFERROR(__xludf.DUMMYFUNCTION("IF(OR(L23=""Duo Booking"", L23=""Group Booking""),
IF(U23=FALSE,"""",
    LET(
      bookingType, L23,
      tour, M23,
      mainFirst, H23,
      mainLast, I23,
      mainEmail, G23,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$L$4:L23, bookingType,
          $M$4:M23, tour,
          $H$4:H23, mainFirst,
          $I$4:I23, mainLast,
          $G$4:G23, mainEmail
        ),
        ""000""
      ),
      baseID &amp; "&amp;"""-"" &amp; memberNumber
    )
  ),
  """"
)
"),"")</f>
        <v/>
      </c>
      <c r="W23" s="48"/>
      <c r="X23" s="49" t="b">
        <v>1</v>
      </c>
      <c r="Y23" s="49" t="b">
        <v>0</v>
      </c>
      <c r="Z23" s="49" t="b">
        <v>0</v>
      </c>
      <c r="AA23" s="50"/>
      <c r="AB23" s="69" t="s">
        <v>169</v>
      </c>
      <c r="AC23" s="49" t="b">
        <v>0</v>
      </c>
      <c r="AD23" s="76" t="str">
        <f>HYPERLINK("https://mail.google.com/mail/u/0/#sent/1982217b23a7f385", "View Email")</f>
        <v>View Email</v>
      </c>
      <c r="AE23" s="53">
        <v>45857.74348427083</v>
      </c>
      <c r="AF23" s="36">
        <f t="array" ref="AF23">IF(M23="","",INDEX(
      '{INDEX} Tour Packages'!$A:$ZP,
      MATCH($M23, '{INDEX} Tour Packages'!$A:$A, 0),
      MATCH(AF$3, '{INDEX} Tour Packages'!$4:$4, 0)
    ))</f>
        <v>1100</v>
      </c>
      <c r="AG23" s="36" t="str">
        <f t="array" ref="AG23">IF(M23="","",INDEX(
      '{INDEX} Tour Packages'!$A:$ZP,
      MATCH($M23, '{INDEX} Tour Packages'!$A:$A, 0),
      MATCH(AG$3, '{INDEX} Tour Packages'!$4:$4, 0)
    ))</f>
        <v/>
      </c>
      <c r="AH23" s="36">
        <f t="array" ref="AH23">IF(M23="","",INDEX(
      '{INDEX} Tour Packages'!$A:$ZP,
      MATCH($M23, '{INDEX} Tour Packages'!$A:$A, 0),
      MATCH(AH$3, '{INDEX} Tour Packages'!$4:$4, 0)
    ))</f>
        <v>150</v>
      </c>
      <c r="AI23" s="54">
        <f t="shared" si="9"/>
        <v>950</v>
      </c>
      <c r="AJ23" s="42"/>
      <c r="AK23" s="55"/>
      <c r="AL23" s="46" t="b">
        <v>0</v>
      </c>
      <c r="AM23" s="56"/>
      <c r="AN23" s="57" t="str">
        <f t="shared" si="10"/>
        <v/>
      </c>
      <c r="AO23" s="58" t="str">
        <f t="shared" si="11"/>
        <v/>
      </c>
      <c r="AP23" s="59"/>
      <c r="AQ23" s="60"/>
      <c r="AR23" s="61"/>
      <c r="AS23" s="61"/>
      <c r="AT23" s="61" t="str">
        <f>IFERROR(__xludf.DUMMYFUNCTION("IF( 
  OR($AJ23=""Full Payment"", ISBLANK($K23)),
  """",
  IF(
    OR(
      Q23=""Standard Booking, P1"",
      Q23=""Standard Booking, P2"",
      Q23=""Standard Booking, P3"",
      Q23=""Standard Booking, P4""
    ),
    LET(
      resDate,   $K23,
 "&amp;"     tourDate,  $N23,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3" s="62">
        <f t="shared" si="12"/>
        <v>950</v>
      </c>
      <c r="AV23" s="63"/>
      <c r="AW23" s="64"/>
      <c r="AX23" s="64"/>
      <c r="AY23" s="64"/>
      <c r="AZ23" s="64" t="str">
        <f>IFERROR(__xludf.DUMMYFUNCTION("IF(
  OR($AJ23=""Full Payment"",$AJ23=""P1"", ISBLANK($K23)),
  """",
  IF(
    OR(
      $Q23=""Standard Booking, P2"",
      $Q23=""Standard Booking, P3"",
      $Q23=""Standard Booking, P4""
    ),
    LET(
      resDate,   $K23,
      tourDate,  $N23,"&amp;"
      monthCount, DATEDIF(resDate, tourDate, ""M"") + 1,
      secondDates, ARRAYFORMULA(
        DATE(
          YEAR(resDate),
          MONTH(resDate) + SEQUENCE(monthCount),
          2
        )
      ),
      validDates, FILTER(
        secondDates"&amp;",
        (secondDates &gt; resDate + 2) *
        (secondDates &lt;= tourDate - 3)
      ),
      IF(
        OR($AJ23=""P2"", $AJ23=""P3"", $AJ23=""P4""),
        IF(
          COUNTA(validDates) &lt; 2,
          """",
          TEXT(INDEX(validDates, 2), ""mmm"&amp;" d, yyyy"")
        ),
        IF(
          COUNTA(validDates) &lt; 2,
          """",
          TEXTJOIN("", "", TRUE,
            TEXT(INDEX(validDates, 1), ""mmm d, yyyy""),
            TEXT(INDEX(validDates, 2), ""mmm d, yyyy"")
          )
        )
  "&amp;"    )
    ),
    """"
  )
)
"),"Aug 2, 2025, Sep 2, 2025")</f>
        <v>Aug 2, 2025, Sep 2, 2025</v>
      </c>
      <c r="BA23" s="65">
        <f t="shared" si="13"/>
        <v>475</v>
      </c>
      <c r="BB23" s="63"/>
      <c r="BC23" s="64"/>
      <c r="BD23" s="64"/>
      <c r="BE23" s="64"/>
      <c r="BF23" s="64" t="str">
        <f>IFERROR(__xludf.DUMMYFUNCTION("IF(
  OR($AJ23=""Full Payment"",$AJ23=""P1"", $AJ23=""P2""),
  """",
  IF(
    AND(
      NOT(ISBLANK($K23)),
      OR(
        Q23=""Standard Booking, P3"",
        Q23=""Standard Booking, P4""
      )
    ),
    LET(
      resDate,   $K23,
      tourDat"&amp;"e,  $N23,
      monthCount, DATEDIF(resDate, tourDate, ""M"") + 1,
      secondDates, ARRAYFORMULA(
        DATE(
          YEAR(resDate),
          MONTH(resDate) + SEQUENCE(monthCount),
          2
        )
      ),
      validDates, FILTER(
        se"&amp;"condDates,
        (secondDates &gt; resDate + 2) *
        (secondDates &lt;= tourDate - 3)
      ),
      IF(
        $AJ23=""P4"",
        IF(
          COUNTA(validDates) &lt; 3,
          """",
          TEXT(INDEX(validDates, 3), ""mmm d, yyyy"")
        ),
"&amp;"        IF(
          $AJ23=""P3"",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3" s="65">
        <f t="shared" si="14"/>
        <v>316.6666667</v>
      </c>
      <c r="BH23" s="63"/>
      <c r="BI23" s="64"/>
      <c r="BJ23" s="64"/>
      <c r="BK23" s="64"/>
      <c r="BL23" s="64" t="str">
        <f>IFERROR(__xludf.DUMMYFUNCTION("IF(
  OR($AJ23=""Full Payment"",$AJ23=""P1"",$AJ23=""P2"",$AJ23=""P3""),
  """",
  IF(
    AND(
      NOT(ISBLANK($K23)),
      $Q23=""Standard Booking, P4""
    ),
    LET(
      resDate,   $K23,
      tourDate,  $N23,
      monthCount, DATEDIF(resDate, "&amp;"tourDate, ""M"") + 1,
      secondDates, ARRAYFORMULA(
        DATE(
          YEAR(resDate),
          MONTH(resDate) + SEQUENCE(monthCount),
          2
        )
      ),
      validDates, FILTER(
        secondDates,
        (secondDates &gt; resDate + 2"&amp;") *
        (secondDates &lt;= tourDate - 3)
      ),
      IF(
        $AJ23=""P4"",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3" s="65">
        <f t="shared" si="15"/>
        <v>237.5</v>
      </c>
      <c r="BN23" s="66"/>
      <c r="BO23" s="67"/>
      <c r="BP23" s="49" t="b">
        <v>0</v>
      </c>
      <c r="BQ23" s="49" t="b">
        <v>0</v>
      </c>
      <c r="BR23" s="68"/>
      <c r="BS23" s="69"/>
      <c r="BT23" s="70" t="b">
        <v>0</v>
      </c>
      <c r="BU23" s="71"/>
      <c r="BV23" s="72"/>
      <c r="BW23" s="73" t="b">
        <v>0</v>
      </c>
      <c r="BX23" s="83"/>
    </row>
    <row r="24">
      <c r="A24" s="35" t="str">
        <f t="shared" si="1"/>
        <v>SB-PHS-20260425-AS006</v>
      </c>
      <c r="B24" s="36" t="str">
        <f t="shared" si="2"/>
        <v>SB</v>
      </c>
      <c r="C24" s="36" t="str">
        <f t="array" ref="C24">IF(
  M24="",
  "",
  IFERROR(
    INDEX(
      '{INDEX} Tour Packages'!$A:$ZZ,
      MATCH(
        M24,
        INDEX(
          '{INDEX} Tour Packages'!$A:$ZZ,
          ,
          MATCH("Tour Package Name", '{INDEX} Tour Packages'!$4:$4, 0)
        ),
        0
      ),
      MATCH("Tour Code", '{INDEX} Tour Packages'!$4:$4, 0)
    ),
    "XXX"
  )
)
</f>
        <v>PHS</v>
      </c>
      <c r="D24" s="36" t="str">
        <f t="shared" si="3"/>
        <v>20260425</v>
      </c>
      <c r="E24" s="36" t="str">
        <f t="shared" si="4"/>
        <v>AS</v>
      </c>
      <c r="F24" s="37" t="str">
        <f t="shared" si="5"/>
        <v>006</v>
      </c>
      <c r="G24" s="38" t="s">
        <v>176</v>
      </c>
      <c r="H24" s="38" t="s">
        <v>177</v>
      </c>
      <c r="I24" s="39" t="s">
        <v>178</v>
      </c>
      <c r="J24" s="40" t="str">
        <f t="shared" si="16"/>
        <v>Ana-Maria Sandu</v>
      </c>
      <c r="K24" s="41">
        <v>45856.0</v>
      </c>
      <c r="L24" s="42" t="s">
        <v>107</v>
      </c>
      <c r="M24" s="42" t="s">
        <v>112</v>
      </c>
      <c r="N24" s="41">
        <v>46137.0</v>
      </c>
      <c r="O24" s="43">
        <f>IFERROR(__xludf.DUMMYFUNCTION("IF(N24="""","""",IFERROR(
  N24 + VALUE(REGEXEXTRACT(P24, ""(\d+)\s+Days"")),
  """"
)
)"),46148.0)</f>
        <v>46148</v>
      </c>
      <c r="P24" s="43" t="str">
        <f t="array" ref="P24">IFERROR(
  INDEX(
    INDEX('{INDEX} Tour Packages'!$A:$ZZ, , MATCH(P$3, '{INDEX} Tour Packages'!$4:$4, 0)),
    MATCH(M24, INDEX('{INDEX} Tour Packages'!$A:$ZZ,0, MATCH("Tour Package Name", '{INDEX} Tour Packages'!$4:$4, 0)), 0)
  ),
"")
</f>
        <v>11 Days</v>
      </c>
      <c r="Q24" s="44" t="str">
        <f t="shared" si="7"/>
        <v>Standard Booking, P4</v>
      </c>
      <c r="R24" s="44">
        <f>IFERROR(__xludf.DUMMYFUNCTION("IF(OR(ISBLANK(K24), ISBLANK(N24)), """", 
  LET(
    resDate, K24,
    tourDate, N24,
    monthCount, MAX(0, DATEDIF(resDate, tourDate - 3, ""M"") + 1),
    secondDates, ARRAYFORMULA(DATE(YEAR(resDate), MONTH(resDate) + SEQUENCE(monthCount), 2)),
    vali"&amp;"dDates, FILTER(secondDates, (secondDates &gt; resDate + 2) * (secondDates &lt;= tourDate - 3)),
    IF(ISERROR(validDates), 0, COUNTA(validDates))
  )
)
"),9.0)</f>
        <v>9</v>
      </c>
      <c r="S24" s="44">
        <f t="shared" si="8"/>
        <v>281</v>
      </c>
      <c r="T24" s="45" t="str">
        <f t="array" ref="T24">IF(ISBLANK(BO24),IFERROR(
  INDEX(
    INDEX('{INDEX} Payment Terms'!$A:$G, , MATCH(T$3, '{INDEX} Payment Terms'!$4:$4, 0)),
    MATCH(Q24, INDEX('{INDEX} Payment Terms'!$A:$G,0, MATCH("Payment Condition", '{INDEX} Payment Terms'!$4:$4, 0)), 0)
  ),
""),"Cancelled")
</f>
        <v>P4</v>
      </c>
      <c r="U24" s="46" t="b">
        <v>0</v>
      </c>
      <c r="V24" s="47" t="str">
        <f>IFERROR(__xludf.DUMMYFUNCTION("IF(OR(L24=""Duo Booking"", L24=""Group Booking""),
IF(U24=FALSE,"""",
    LET(
      bookingType, L24,
      tour, M24,
      mainFirst, H24,
      mainLast, I24,
      mainEmail, G24,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$L$4:L24, bookingType,
          $M$4:M24, tour,
          $H$4:H24, mainFirst,
          $I$4:I24, mainLast,
          $G$4:G24, mainEmail
        ),
        ""000""
      ),
      baseID &amp; "&amp;"""-"" &amp; memberNumber
    )
  ),
  """"
)
"),"")</f>
        <v/>
      </c>
      <c r="W24" s="48"/>
      <c r="X24" s="49" t="b">
        <v>1</v>
      </c>
      <c r="Y24" s="85" t="b">
        <v>0</v>
      </c>
      <c r="Z24" s="49" t="b">
        <v>0</v>
      </c>
      <c r="AA24" s="50"/>
      <c r="AB24" s="69" t="s">
        <v>179</v>
      </c>
      <c r="AC24" s="49" t="b">
        <v>0</v>
      </c>
      <c r="AD24" s="52" t="str">
        <f>HYPERLINK("https://mail.google.com/mail/u/0/#sent/198221aafa9d9b5d", "View Email")</f>
        <v>View Email</v>
      </c>
      <c r="AE24" s="53">
        <v>45857.74574762731</v>
      </c>
      <c r="AF24" s="36">
        <f t="array" ref="AF24">IF(M24="","",INDEX(
      '{INDEX} Tour Packages'!$A:$ZP,
      MATCH($M24, '{INDEX} Tour Packages'!$A:$A, 0),
      MATCH(AF$3, '{INDEX} Tour Packages'!$4:$4, 0)
    ))</f>
        <v>1100</v>
      </c>
      <c r="AG24" s="36" t="str">
        <f t="array" ref="AG24">IF(M24="","",INDEX(
      '{INDEX} Tour Packages'!$A:$ZP,
      MATCH($M24, '{INDEX} Tour Packages'!$A:$A, 0),
      MATCH(AG$3, '{INDEX} Tour Packages'!$4:$4, 0)
    ))</f>
        <v/>
      </c>
      <c r="AH24" s="36">
        <f t="array" ref="AH24">IF(M24="","",INDEX(
      '{INDEX} Tour Packages'!$A:$ZP,
      MATCH($M24, '{INDEX} Tour Packages'!$A:$A, 0),
      MATCH(AH$3, '{INDEX} Tour Packages'!$4:$4, 0)
    ))</f>
        <v>150</v>
      </c>
      <c r="AI24" s="54">
        <f t="shared" si="9"/>
        <v>950</v>
      </c>
      <c r="AJ24" s="42"/>
      <c r="AK24" s="55"/>
      <c r="AL24" s="46" t="b">
        <v>0</v>
      </c>
      <c r="AM24" s="56"/>
      <c r="AN24" s="57" t="str">
        <f t="shared" si="10"/>
        <v/>
      </c>
      <c r="AO24" s="58" t="str">
        <f t="shared" si="11"/>
        <v/>
      </c>
      <c r="AP24" s="59"/>
      <c r="AQ24" s="60"/>
      <c r="AR24" s="61"/>
      <c r="AS24" s="61"/>
      <c r="AT24" s="61" t="str">
        <f>IFERROR(__xludf.DUMMYFUNCTION("IF( 
  OR($AJ24=""Full Payment"", ISBLANK($K24)),
  """",
  IF(
    OR(
      Q24=""Standard Booking, P1"",
      Q24=""Standard Booking, P2"",
      Q24=""Standard Booking, P3"",
      Q24=""Standard Booking, P4""
    ),
    LET(
      resDate,   $K24,
 "&amp;"     tourDate,  $N24,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4" s="62">
        <f t="shared" si="12"/>
        <v>950</v>
      </c>
      <c r="AV24" s="63"/>
      <c r="AW24" s="64"/>
      <c r="AX24" s="64"/>
      <c r="AY24" s="64"/>
      <c r="AZ24" s="64" t="str">
        <f>IFERROR(__xludf.DUMMYFUNCTION("IF(
  OR($AJ24=""Full Payment"",$AJ24=""P1"", ISBLANK($K24)),
  """",
  IF(
    OR(
      $Q24=""Standard Booking, P2"",
      $Q24=""Standard Booking, P3"",
      $Q24=""Standard Booking, P4""
    ),
    LET(
      resDate,   $K24,
      tourDate,  $N24,"&amp;"
      monthCount, DATEDIF(resDate, tourDate, ""M"") + 1,
      secondDates, ARRAYFORMULA(
        DATE(
          YEAR(resDate),
          MONTH(resDate) + SEQUENCE(monthCount),
          2
        )
      ),
      validDates, FILTER(
        secondDates"&amp;",
        (secondDates &gt; resDate + 2) *
        (secondDates &lt;= tourDate - 3)
      ),
      IF(
        OR($AJ24=""P2"", $AJ24=""P3"", $AJ24=""P4""),
        IF(
          COUNTA(validDates) &lt; 2,
          """",
          TEXT(INDEX(validDates, 2), ""mmm"&amp;" d, yyyy"")
        ),
        IF(
          COUNTA(validDates) &lt; 2,
          """",
          TEXTJOIN("", "", TRUE,
            TEXT(INDEX(validDates, 1), ""mmm d, yyyy""),
            TEXT(INDEX(validDates, 2), ""mmm d, yyyy"")
          )
        )
  "&amp;"    )
    ),
    """"
  )
)
"),"Aug 2, 2025, Sep 2, 2025")</f>
        <v>Aug 2, 2025, Sep 2, 2025</v>
      </c>
      <c r="BA24" s="65">
        <f t="shared" si="13"/>
        <v>475</v>
      </c>
      <c r="BB24" s="63"/>
      <c r="BC24" s="64"/>
      <c r="BD24" s="64"/>
      <c r="BE24" s="64"/>
      <c r="BF24" s="64" t="str">
        <f>IFERROR(__xludf.DUMMYFUNCTION("IF(
  OR($AJ24=""Full Payment"",$AJ24=""P1"", $AJ24=""P2""),
  """",
  IF(
    AND(
      NOT(ISBLANK($K24)),
      OR(
        Q24=""Standard Booking, P3"",
        Q24=""Standard Booking, P4""
      )
    ),
    LET(
      resDate,   $K24,
      tourDat"&amp;"e,  $N24,
      monthCount, DATEDIF(resDate, tourDate, ""M"") + 1,
      secondDates, ARRAYFORMULA(
        DATE(
          YEAR(resDate),
          MONTH(resDate) + SEQUENCE(monthCount),
          2
        )
      ),
      validDates, FILTER(
        se"&amp;"condDates,
        (secondDates &gt; resDate + 2) *
        (secondDates &lt;= tourDate - 3)
      ),
      IF(
        $AJ24=""P4"",
        IF(
          COUNTA(validDates) &lt; 3,
          """",
          TEXT(INDEX(validDates, 3), ""mmm d, yyyy"")
        ),
"&amp;"        IF(
          $AJ24=""P3"",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4" s="65">
        <f t="shared" si="14"/>
        <v>316.6666667</v>
      </c>
      <c r="BH24" s="63"/>
      <c r="BI24" s="64"/>
      <c r="BJ24" s="64"/>
      <c r="BK24" s="64"/>
      <c r="BL24" s="64" t="str">
        <f>IFERROR(__xludf.DUMMYFUNCTION("IF(
  OR($AJ24=""Full Payment"",$AJ24=""P1"",$AJ24=""P2"",$AJ24=""P3""),
  """",
  IF(
    AND(
      NOT(ISBLANK($K24)),
      $Q24=""Standard Booking, P4""
    ),
    LET(
      resDate,   $K24,
      tourDate,  $N24,
      monthCount, DATEDIF(resDate, "&amp;"tourDate, ""M"") + 1,
      secondDates, ARRAYFORMULA(
        DATE(
          YEAR(resDate),
          MONTH(resDate) + SEQUENCE(monthCount),
          2
        )
      ),
      validDates, FILTER(
        secondDates,
        (secondDates &gt; resDate + 2"&amp;") *
        (secondDates &lt;= tourDate - 3)
      ),
      IF(
        $AJ24=""P4"",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4" s="65">
        <f t="shared" si="15"/>
        <v>237.5</v>
      </c>
      <c r="BN24" s="66"/>
      <c r="BO24" s="67"/>
      <c r="BP24" s="49" t="b">
        <v>0</v>
      </c>
      <c r="BQ24" s="49" t="b">
        <v>0</v>
      </c>
      <c r="BR24" s="68"/>
      <c r="BS24" s="69"/>
      <c r="BT24" s="70" t="b">
        <v>0</v>
      </c>
      <c r="BU24" s="71"/>
      <c r="BV24" s="72"/>
      <c r="BW24" s="86" t="b">
        <v>0</v>
      </c>
      <c r="BX24" s="87"/>
    </row>
    <row r="25">
      <c r="A25" s="35" t="str">
        <f t="shared" si="1"/>
        <v>SB-PSS-20260116-JB014</v>
      </c>
      <c r="B25" s="36" t="str">
        <f t="shared" si="2"/>
        <v>SB</v>
      </c>
      <c r="C25" s="36" t="str">
        <f t="array" ref="C25">IF(
  M25="",
  "",
  IFERROR(
    INDEX(
      '{INDEX} Tour Packages'!$A:$ZZ,
      MATCH(
        M25,
        INDEX(
          '{INDEX} Tour Packages'!$A:$ZZ,
          ,
          MATCH("Tour Package Name", '{INDEX} Tour Packages'!$4:$4, 0)
        ),
        0
      ),
      MATCH("Tour Code", '{INDEX} Tour Packages'!$4:$4, 0)
    ),
    "XXX"
  )
)
</f>
        <v>PSS</v>
      </c>
      <c r="D25" s="36" t="str">
        <f t="shared" si="3"/>
        <v>20260116</v>
      </c>
      <c r="E25" s="36" t="str">
        <f t="shared" si="4"/>
        <v>JB</v>
      </c>
      <c r="F25" s="37" t="str">
        <f t="shared" si="5"/>
        <v>014</v>
      </c>
      <c r="G25" s="38" t="s">
        <v>180</v>
      </c>
      <c r="H25" s="38" t="s">
        <v>181</v>
      </c>
      <c r="I25" s="39" t="s">
        <v>182</v>
      </c>
      <c r="J25" s="40" t="str">
        <f t="shared" si="16"/>
        <v>Jess Biddle</v>
      </c>
      <c r="K25" s="41">
        <v>45857.0</v>
      </c>
      <c r="L25" s="42" t="s">
        <v>107</v>
      </c>
      <c r="M25" s="42" t="s">
        <v>108</v>
      </c>
      <c r="N25" s="41">
        <v>46038.0</v>
      </c>
      <c r="O25" s="43">
        <f>IFERROR(__xludf.DUMMYFUNCTION("IF(N25="""","""",IFERROR(
  N25 + VALUE(REGEXEXTRACT(P25, ""(\d+)\s+Days"")),
  """"
)
)"),46049.0)</f>
        <v>46049</v>
      </c>
      <c r="P25" s="43" t="str">
        <f t="array" ref="P25">IFERROR(
  INDEX(
    INDEX('{INDEX} Tour Packages'!$A:$ZZ, , MATCH(P$3, '{INDEX} Tour Packages'!$4:$4, 0)),
    MATCH(M25, INDEX('{INDEX} Tour Packages'!$A:$ZZ,0, MATCH("Tour Package Name", '{INDEX} Tour Packages'!$4:$4, 0)), 0)
  ),
"")
</f>
        <v>11 Days</v>
      </c>
      <c r="Q25" s="44" t="str">
        <f t="shared" si="7"/>
        <v>Standard Booking, P4</v>
      </c>
      <c r="R25" s="44">
        <f>IFERROR(__xludf.DUMMYFUNCTION("IF(OR(ISBLANK(K25), ISBLANK(N25)), """", 
  LET(
    resDate, K25,
    tourDate, N25,
    monthCount, MAX(0, DATEDIF(resDate, tourDate - 3, ""M"") + 1),
    secondDates, ARRAYFORMULA(DATE(YEAR(resDate), MONTH(resDate) + SEQUENCE(monthCount), 2)),
    vali"&amp;"dDates, FILTER(secondDates, (secondDates &gt; resDate + 2) * (secondDates &lt;= tourDate - 3)),
    IF(ISERROR(validDates), 0, COUNTA(validDates))
  )
)
"),6.0)</f>
        <v>6</v>
      </c>
      <c r="S25" s="44">
        <f t="shared" si="8"/>
        <v>181</v>
      </c>
      <c r="T25" s="45" t="str">
        <f t="array" ref="T25">IF(ISBLANK(BO25),IFERROR(
  INDEX(
    INDEX('{INDEX} Payment Terms'!$A:$G, , MATCH(T$3, '{INDEX} Payment Terms'!$4:$4, 0)),
    MATCH(Q25, INDEX('{INDEX} Payment Terms'!$A:$G,0, MATCH("Payment Condition", '{INDEX} Payment Terms'!$4:$4, 0)), 0)
  ),
""),"Cancelled")
</f>
        <v>P4</v>
      </c>
      <c r="U25" s="46" t="b">
        <v>0</v>
      </c>
      <c r="V25" s="47" t="str">
        <f>IFERROR(__xludf.DUMMYFUNCTION("IF(OR(L25=""Duo Booking"", L25=""Group Booking""),
IF(U25=FALSE,"""",
    LET(
      bookingType, L25,
      tour, M25,
      mainFirst, H25,
      mainLast, I25,
      mainEmail, G25,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$L$4:L25, bookingType,
          $M$4:M25, tour,
          $H$4:H25, mainFirst,
          $I$4:I25, mainLast,
          $G$4:G25, mainEmail
        ),
        ""000""
      ),
      baseID &amp; "&amp;"""-"" &amp; memberNumber
    )
  ),
  """"
)
"),"")</f>
        <v/>
      </c>
      <c r="W25" s="78"/>
      <c r="X25" s="49" t="b">
        <v>1</v>
      </c>
      <c r="Y25" s="49" t="b">
        <v>0</v>
      </c>
      <c r="Z25" s="49" t="b">
        <v>0</v>
      </c>
      <c r="AA25" s="50"/>
      <c r="AB25" s="69" t="s">
        <v>169</v>
      </c>
      <c r="AC25" s="49" t="b">
        <v>0</v>
      </c>
      <c r="AD25" s="52" t="str">
        <f>HYPERLINK("https://mail.google.com/mail/u/0/#sent/1982a28e24e5478c", "View Email")</f>
        <v>View Email</v>
      </c>
      <c r="AE25" s="53">
        <v>45859.30996738426</v>
      </c>
      <c r="AF25" s="36">
        <f t="array" ref="AF25">IF(M25="","",INDEX(
      '{INDEX} Tour Packages'!$A:$ZP,
      MATCH($M25, '{INDEX} Tour Packages'!$A:$A, 0),
      MATCH(AF$3, '{INDEX} Tour Packages'!$4:$4, 0)
    ))</f>
        <v>1100</v>
      </c>
      <c r="AG25" s="36" t="str">
        <f t="array" ref="AG25">IF(M25="","",INDEX(
      '{INDEX} Tour Packages'!$A:$ZP,
      MATCH($M25, '{INDEX} Tour Packages'!$A:$A, 0),
      MATCH(AG$3, '{INDEX} Tour Packages'!$4:$4, 0)
    ))</f>
        <v/>
      </c>
      <c r="AH25" s="36">
        <f t="array" ref="AH25">IF(M25="","",INDEX(
      '{INDEX} Tour Packages'!$A:$ZP,
      MATCH($M25, '{INDEX} Tour Packages'!$A:$A, 0),
      MATCH(AH$3, '{INDEX} Tour Packages'!$4:$4, 0)
    ))</f>
        <v>150</v>
      </c>
      <c r="AI25" s="54">
        <f t="shared" si="9"/>
        <v>950</v>
      </c>
      <c r="AJ25" s="42"/>
      <c r="AK25" s="55"/>
      <c r="AL25" s="46" t="b">
        <v>0</v>
      </c>
      <c r="AM25" s="56"/>
      <c r="AN25" s="57" t="str">
        <f t="shared" si="10"/>
        <v/>
      </c>
      <c r="AO25" s="58" t="str">
        <f t="shared" si="11"/>
        <v/>
      </c>
      <c r="AP25" s="59"/>
      <c r="AQ25" s="60"/>
      <c r="AR25" s="61"/>
      <c r="AS25" s="61"/>
      <c r="AT25" s="61" t="str">
        <f>IFERROR(__xludf.DUMMYFUNCTION("IF( 
  OR($AJ25=""Full Payment"", ISBLANK($K25)),
  """",
  IF(
    OR(
      Q25=""Standard Booking, P1"",
      Q25=""Standard Booking, P2"",
      Q25=""Standard Booking, P3"",
      Q25=""Standard Booking, P4""
    ),
    LET(
      resDate,   $K25,
 "&amp;"     tourDate,  $N25,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5" s="62">
        <f t="shared" si="12"/>
        <v>950</v>
      </c>
      <c r="AV25" s="63"/>
      <c r="AW25" s="64"/>
      <c r="AX25" s="64"/>
      <c r="AY25" s="64"/>
      <c r="AZ25" s="64" t="str">
        <f>IFERROR(__xludf.DUMMYFUNCTION("IF(
  OR($AJ25=""Full Payment"",$AJ25=""P1"", ISBLANK($K25)),
  """",
  IF(
    OR(
      $Q25=""Standard Booking, P2"",
      $Q25=""Standard Booking, P3"",
      $Q25=""Standard Booking, P4""
    ),
    LET(
      resDate,   $K25,
      tourDate,  $N25,"&amp;"
      monthCount, DATEDIF(resDate, tourDate, ""M"") + 1,
      secondDates, ARRAYFORMULA(
        DATE(
          YEAR(resDate),
          MONTH(resDate) + SEQUENCE(monthCount),
          2
        )
      ),
      validDates, FILTER(
        secondDates"&amp;",
        (secondDates &gt; resDate + 2) *
        (secondDates &lt;= tourDate - 3)
      ),
      IF(
        OR($AJ25=""P2"", $AJ25=""P3"", $AJ25=""P4""),
        IF(
          COUNTA(validDates) &lt; 2,
          """",
          TEXT(INDEX(validDates, 2), ""mmm"&amp;" d, yyyy"")
        ),
        IF(
          COUNTA(validDates) &lt; 2,
          """",
          TEXTJOIN("", "", TRUE,
            TEXT(INDEX(validDates, 1), ""mmm d, yyyy""),
            TEXT(INDEX(validDates, 2), ""mmm d, yyyy"")
          )
        )
  "&amp;"    )
    ),
    """"
  )
)
"),"Aug 2, 2025, Sep 2, 2025")</f>
        <v>Aug 2, 2025, Sep 2, 2025</v>
      </c>
      <c r="BA25" s="65">
        <f t="shared" si="13"/>
        <v>475</v>
      </c>
      <c r="BB25" s="63"/>
      <c r="BC25" s="64"/>
      <c r="BD25" s="64"/>
      <c r="BE25" s="64"/>
      <c r="BF25" s="64" t="str">
        <f>IFERROR(__xludf.DUMMYFUNCTION("IF(
  OR($AJ25=""Full Payment"",$AJ25=""P1"", $AJ25=""P2""),
  """",
  IF(
    AND(
      NOT(ISBLANK($K25)),
      OR(
        Q25=""Standard Booking, P3"",
        Q25=""Standard Booking, P4""
      )
    ),
    LET(
      resDate,   $K25,
      tourDat"&amp;"e,  $N25,
      monthCount, DATEDIF(resDate, tourDate, ""M"") + 1,
      secondDates, ARRAYFORMULA(
        DATE(
          YEAR(resDate),
          MONTH(resDate) + SEQUENCE(monthCount),
          2
        )
      ),
      validDates, FILTER(
        se"&amp;"condDates,
        (secondDates &gt; resDate + 2) *
        (secondDates &lt;= tourDate - 3)
      ),
      IF(
        $AJ25=""P4"",
        IF(
          COUNTA(validDates) &lt; 3,
          """",
          TEXT(INDEX(validDates, 3), ""mmm d, yyyy"")
        ),
"&amp;"        IF(
          $AJ25=""P3"",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5" s="65">
        <f t="shared" si="14"/>
        <v>316.6666667</v>
      </c>
      <c r="BH25" s="63"/>
      <c r="BI25" s="64"/>
      <c r="BJ25" s="64"/>
      <c r="BK25" s="64"/>
      <c r="BL25" s="64" t="str">
        <f>IFERROR(__xludf.DUMMYFUNCTION("IF(
  OR($AJ25=""Full Payment"",$AJ25=""P1"",$AJ25=""P2"",$AJ25=""P3""),
  """",
  IF(
    AND(
      NOT(ISBLANK($K25)),
      $Q25=""Standard Booking, P4""
    ),
    LET(
      resDate,   $K25,
      tourDate,  $N25,
      monthCount, DATEDIF(resDate, "&amp;"tourDate, ""M"") + 1,
      secondDates, ARRAYFORMULA(
        DATE(
          YEAR(resDate),
          MONTH(resDate) + SEQUENCE(monthCount),
          2
        )
      ),
      validDates, FILTER(
        secondDates,
        (secondDates &gt; resDate + 2"&amp;") *
        (secondDates &lt;= tourDate - 3)
      ),
      IF(
        $AJ25=""P4"",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5" s="65">
        <f t="shared" si="15"/>
        <v>237.5</v>
      </c>
      <c r="BN25" s="66"/>
      <c r="BO25" s="67"/>
      <c r="BP25" s="49" t="b">
        <v>0</v>
      </c>
      <c r="BQ25" s="49" t="b">
        <v>0</v>
      </c>
      <c r="BR25" s="68"/>
      <c r="BS25" s="69"/>
      <c r="BT25" s="70" t="b">
        <v>0</v>
      </c>
      <c r="BU25" s="71"/>
      <c r="BV25" s="72"/>
      <c r="BW25" s="73" t="b">
        <v>0</v>
      </c>
      <c r="BX25" s="87"/>
    </row>
    <row r="26">
      <c r="A26" s="35" t="str">
        <f t="shared" si="1"/>
        <v>SB-PHS-20260425-ES007</v>
      </c>
      <c r="B26" s="36" t="str">
        <f t="shared" si="2"/>
        <v>SB</v>
      </c>
      <c r="C26" s="36" t="str">
        <f t="array" ref="C26">IF(
  M26="",
  "",
  IFERROR(
    INDEX(
      '{INDEX} Tour Packages'!$A:$ZZ,
      MATCH(
        M26,
        INDEX(
          '{INDEX} Tour Packages'!$A:$ZZ,
          ,
          MATCH("Tour Package Name", '{INDEX} Tour Packages'!$4:$4, 0)
        ),
        0
      ),
      MATCH("Tour Code", '{INDEX} Tour Packages'!$4:$4, 0)
    ),
    "XXX"
  )
)
</f>
        <v>PHS</v>
      </c>
      <c r="D26" s="36" t="str">
        <f t="shared" si="3"/>
        <v>20260425</v>
      </c>
      <c r="E26" s="36" t="str">
        <f t="shared" si="4"/>
        <v>ES</v>
      </c>
      <c r="F26" s="37" t="str">
        <f t="shared" si="5"/>
        <v>007</v>
      </c>
      <c r="G26" s="38" t="s">
        <v>183</v>
      </c>
      <c r="H26" s="38" t="s">
        <v>184</v>
      </c>
      <c r="I26" s="39" t="s">
        <v>178</v>
      </c>
      <c r="J26" s="40" t="str">
        <f t="shared" si="16"/>
        <v>Elena Daniela Sandu</v>
      </c>
      <c r="K26" s="41">
        <v>45860.0</v>
      </c>
      <c r="L26" s="42" t="s">
        <v>107</v>
      </c>
      <c r="M26" s="42" t="s">
        <v>112</v>
      </c>
      <c r="N26" s="41">
        <v>46137.0</v>
      </c>
      <c r="O26" s="43">
        <f>IFERROR(__xludf.DUMMYFUNCTION("IF(N26="""","""",IFERROR(
  N26 + VALUE(REGEXEXTRACT(P26, ""(\d+)\s+Days"")),
  """"
)
)"),46148.0)</f>
        <v>46148</v>
      </c>
      <c r="P26" s="43" t="str">
        <f t="array" ref="P26">IFERROR(
  INDEX(
    INDEX('{INDEX} Tour Packages'!$A:$ZZ, , MATCH(P$3, '{INDEX} Tour Packages'!$4:$4, 0)),
    MATCH(M26, INDEX('{INDEX} Tour Packages'!$A:$ZZ,0, MATCH("Tour Package Name", '{INDEX} Tour Packages'!$4:$4, 0)), 0)
  ),
"")
</f>
        <v>11 Days</v>
      </c>
      <c r="Q26" s="44" t="str">
        <f t="shared" si="7"/>
        <v>Standard Booking, P4</v>
      </c>
      <c r="R26" s="44">
        <f>IFERROR(__xludf.DUMMYFUNCTION("IF(OR(ISBLANK(K26), ISBLANK(N26)), """", 
  LET(
    resDate, K26,
    tourDate, N26,
    monthCount, MAX(0, DATEDIF(resDate, tourDate - 3, ""M"") + 1),
    secondDates, ARRAYFORMULA(DATE(YEAR(resDate), MONTH(resDate) + SEQUENCE(monthCount), 2)),
    vali"&amp;"dDates, FILTER(secondDates, (secondDates &gt; resDate + 2) * (secondDates &lt;= tourDate - 3)),
    IF(ISERROR(validDates), 0, COUNTA(validDates))
  )
)
"),9.0)</f>
        <v>9</v>
      </c>
      <c r="S26" s="44">
        <f t="shared" si="8"/>
        <v>277</v>
      </c>
      <c r="T26" s="45" t="str">
        <f t="array" ref="T26">IF(ISBLANK(BO26),IFERROR(
  INDEX(
    INDEX('{INDEX} Payment Terms'!$A:$G, , MATCH(T$3, '{INDEX} Payment Terms'!$4:$4, 0)),
    MATCH(Q26, INDEX('{INDEX} Payment Terms'!$A:$G,0, MATCH("Payment Condition", '{INDEX} Payment Terms'!$4:$4, 0)), 0)
  ),
""),"Cancelled")
</f>
        <v>P4</v>
      </c>
      <c r="U26" s="46" t="b">
        <v>0</v>
      </c>
      <c r="V26" s="47" t="str">
        <f>IFERROR(__xludf.DUMMYFUNCTION("IF(OR(L26=""Duo Booking"", L26=""Group Booking""),
IF(U26=FALSE,"""",
    LET(
      bookingType, L26,
      tour, M26,
      mainFirst, H26,
      mainLast, I26,
      mainEmail, G26,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$L$4:L26, bookingType,
          $M$4:M26, tour,
          $H$4:H26, mainFirst,
          $I$4:I26, mainLast,
          $G$4:G26, mainEmail
        ),
        ""000""
      ),
      baseID &amp; "&amp;"""-"" &amp; memberNumber
    )
  ),
  """"
)
"),"")</f>
        <v/>
      </c>
      <c r="W26" s="78"/>
      <c r="X26" s="49" t="b">
        <v>1</v>
      </c>
      <c r="Y26" s="49" t="b">
        <v>0</v>
      </c>
      <c r="Z26" s="49" t="b">
        <v>0</v>
      </c>
      <c r="AA26" s="50"/>
      <c r="AB26" s="69" t="s">
        <v>179</v>
      </c>
      <c r="AC26" s="49" t="b">
        <v>0</v>
      </c>
      <c r="AD26" s="52" t="str">
        <f>HYPERLINK("https://mail.google.com/mail/u/0/#sent/198347e795061eb9", "View Email")</f>
        <v>View Email</v>
      </c>
      <c r="AE26" s="53">
        <v>45861.31669230324</v>
      </c>
      <c r="AF26" s="36">
        <f t="array" ref="AF26">IF(M26="","",INDEX(
      '{INDEX} Tour Packages'!$A:$ZP,
      MATCH($M26, '{INDEX} Tour Packages'!$A:$A, 0),
      MATCH(AF$3, '{INDEX} Tour Packages'!$4:$4, 0)
    ))</f>
        <v>1100</v>
      </c>
      <c r="AG26" s="36" t="str">
        <f t="array" ref="AG26">IF(M26="","",INDEX(
      '{INDEX} Tour Packages'!$A:$ZP,
      MATCH($M26, '{INDEX} Tour Packages'!$A:$A, 0),
      MATCH(AG$3, '{INDEX} Tour Packages'!$4:$4, 0)
    ))</f>
        <v/>
      </c>
      <c r="AH26" s="36">
        <f t="array" ref="AH26">IF(M26="","",INDEX(
      '{INDEX} Tour Packages'!$A:$ZP,
      MATCH($M26, '{INDEX} Tour Packages'!$A:$A, 0),
      MATCH(AH$3, '{INDEX} Tour Packages'!$4:$4, 0)
    ))</f>
        <v>150</v>
      </c>
      <c r="AI26" s="54">
        <f t="shared" si="9"/>
        <v>950</v>
      </c>
      <c r="AJ26" s="42"/>
      <c r="AK26" s="55"/>
      <c r="AL26" s="46" t="b">
        <v>0</v>
      </c>
      <c r="AM26" s="56"/>
      <c r="AN26" s="57" t="str">
        <f t="shared" si="10"/>
        <v/>
      </c>
      <c r="AO26" s="58" t="str">
        <f t="shared" si="11"/>
        <v/>
      </c>
      <c r="AP26" s="59"/>
      <c r="AQ26" s="60"/>
      <c r="AR26" s="61"/>
      <c r="AS26" s="61"/>
      <c r="AT26" s="61" t="str">
        <f>IFERROR(__xludf.DUMMYFUNCTION("IF( 
  OR($AJ26=""Full Payment"", ISBLANK($K26)),
  """",
  IF(
    OR(
      Q26=""Standard Booking, P1"",
      Q26=""Standard Booking, P2"",
      Q26=""Standard Booking, P3"",
      Q26=""Standard Booking, P4""
    ),
    LET(
      resDate,   $K26,
 "&amp;"     tourDate,  $N26,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6" s="62">
        <f t="shared" si="12"/>
        <v>950</v>
      </c>
      <c r="AV26" s="63"/>
      <c r="AW26" s="64"/>
      <c r="AX26" s="64"/>
      <c r="AY26" s="64"/>
      <c r="AZ26" s="64" t="str">
        <f>IFERROR(__xludf.DUMMYFUNCTION("IF(
  OR($AJ26=""Full Payment"",$AJ26=""P1"", ISBLANK($K26)),
  """",
  IF(
    OR(
      $Q26=""Standard Booking, P2"",
      $Q26=""Standard Booking, P3"",
      $Q26=""Standard Booking, P4""
    ),
    LET(
      resDate,   $K26,
      tourDate,  $N26,"&amp;"
      monthCount, DATEDIF(resDate, tourDate, ""M"") + 1,
      secondDates, ARRAYFORMULA(
        DATE(
          YEAR(resDate),
          MONTH(resDate) + SEQUENCE(monthCount),
          2
        )
      ),
      validDates, FILTER(
        secondDates"&amp;",
        (secondDates &gt; resDate + 2) *
        (secondDates &lt;= tourDate - 3)
      ),
      IF(
        OR($AJ26=""P2"", $AJ26=""P3"", $AJ26=""P4""),
        IF(
          COUNTA(validDates) &lt; 2,
          """",
          TEXT(INDEX(validDates, 2), ""mmm"&amp;" d, yyyy"")
        ),
        IF(
          COUNTA(validDates) &lt; 2,
          """",
          TEXTJOIN("", "", TRUE,
            TEXT(INDEX(validDates, 1), ""mmm d, yyyy""),
            TEXT(INDEX(validDates, 2), ""mmm d, yyyy"")
          )
        )
  "&amp;"    )
    ),
    """"
  )
)
"),"Aug 2, 2025, Sep 2, 2025")</f>
        <v>Aug 2, 2025, Sep 2, 2025</v>
      </c>
      <c r="BA26" s="65">
        <f t="shared" si="13"/>
        <v>475</v>
      </c>
      <c r="BB26" s="63"/>
      <c r="BC26" s="64"/>
      <c r="BD26" s="64"/>
      <c r="BE26" s="64"/>
      <c r="BF26" s="64" t="str">
        <f>IFERROR(__xludf.DUMMYFUNCTION("IF(
  OR($AJ26=""Full Payment"",$AJ26=""P1"", $AJ26=""P2""),
  """",
  IF(
    AND(
      NOT(ISBLANK($K26)),
      OR(
        Q26=""Standard Booking, P3"",
        Q26=""Standard Booking, P4""
      )
    ),
    LET(
      resDate,   $K26,
      tourDat"&amp;"e,  $N26,
      monthCount, DATEDIF(resDate, tourDate, ""M"") + 1,
      secondDates, ARRAYFORMULA(
        DATE(
          YEAR(resDate),
          MONTH(resDate) + SEQUENCE(monthCount),
          2
        )
      ),
      validDates, FILTER(
        se"&amp;"condDates,
        (secondDates &gt; resDate + 2) *
        (secondDates &lt;= tourDate - 3)
      ),
      IF(
        $AJ26=""P4"",
        IF(
          COUNTA(validDates) &lt; 3,
          """",
          TEXT(INDEX(validDates, 3), ""mmm d, yyyy"")
        ),
"&amp;"        IF(
          $AJ26=""P3"",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6" s="65">
        <f t="shared" si="14"/>
        <v>316.6666667</v>
      </c>
      <c r="BH26" s="63"/>
      <c r="BI26" s="64"/>
      <c r="BJ26" s="64"/>
      <c r="BK26" s="64"/>
      <c r="BL26" s="64" t="str">
        <f>IFERROR(__xludf.DUMMYFUNCTION("IF(
  OR($AJ26=""Full Payment"",$AJ26=""P1"",$AJ26=""P2"",$AJ26=""P3""),
  """",
  IF(
    AND(
      NOT(ISBLANK($K26)),
      $Q26=""Standard Booking, P4""
    ),
    LET(
      resDate,   $K26,
      tourDate,  $N26,
      monthCount, DATEDIF(resDate, "&amp;"tourDate, ""M"") + 1,
      secondDates, ARRAYFORMULA(
        DATE(
          YEAR(resDate),
          MONTH(resDate) + SEQUENCE(monthCount),
          2
        )
      ),
      validDates, FILTER(
        secondDates,
        (secondDates &gt; resDate + 2"&amp;") *
        (secondDates &lt;= tourDate - 3)
      ),
      IF(
        $AJ26=""P4"",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6" s="65">
        <f t="shared" si="15"/>
        <v>237.5</v>
      </c>
      <c r="BN26" s="66"/>
      <c r="BO26" s="67"/>
      <c r="BP26" s="49" t="b">
        <v>0</v>
      </c>
      <c r="BQ26" s="49" t="b">
        <v>0</v>
      </c>
      <c r="BR26" s="68"/>
      <c r="BS26" s="69"/>
      <c r="BT26" s="70" t="b">
        <v>0</v>
      </c>
      <c r="BU26" s="71"/>
      <c r="BV26" s="72"/>
      <c r="BW26" s="73" t="b">
        <v>0</v>
      </c>
      <c r="BX26" s="87"/>
    </row>
    <row r="27">
      <c r="A27" s="35" t="str">
        <f t="shared" si="1"/>
        <v>SB-PSS-20260516-PV015</v>
      </c>
      <c r="B27" s="36" t="str">
        <f t="shared" si="2"/>
        <v>SB</v>
      </c>
      <c r="C27" s="36" t="str">
        <f t="array" ref="C27">IF(
  M27="",
  "",
  IFERROR(
    INDEX(
      '{INDEX} Tour Packages'!$A:$ZZ,
      MATCH(
        M27,
        INDEX(
          '{INDEX} Tour Packages'!$A:$ZZ,
          ,
          MATCH("Tour Package Name", '{INDEX} Tour Packages'!$4:$4, 0)
        ),
        0
      ),
      MATCH("Tour Code", '{INDEX} Tour Packages'!$4:$4, 0)
    ),
    "XXX"
  )
)
</f>
        <v>PSS</v>
      </c>
      <c r="D27" s="36" t="str">
        <f t="shared" si="3"/>
        <v>20260516</v>
      </c>
      <c r="E27" s="36" t="str">
        <f t="shared" si="4"/>
        <v>PV</v>
      </c>
      <c r="F27" s="37" t="str">
        <f t="shared" si="5"/>
        <v>015</v>
      </c>
      <c r="G27" s="38" t="s">
        <v>185</v>
      </c>
      <c r="H27" s="38" t="s">
        <v>186</v>
      </c>
      <c r="I27" s="39" t="s">
        <v>187</v>
      </c>
      <c r="J27" s="40" t="str">
        <f t="shared" si="16"/>
        <v>Patricia Văduva</v>
      </c>
      <c r="K27" s="41">
        <v>45861.0</v>
      </c>
      <c r="L27" s="42" t="s">
        <v>107</v>
      </c>
      <c r="M27" s="42" t="s">
        <v>108</v>
      </c>
      <c r="N27" s="41">
        <v>46158.0</v>
      </c>
      <c r="O27" s="43">
        <f>IFERROR(__xludf.DUMMYFUNCTION("IF(N27="""","""",IFERROR(
  N27 + VALUE(REGEXEXTRACT(P27, ""(\d+)\s+Days"")),
  """"
)
)"),46169.0)</f>
        <v>46169</v>
      </c>
      <c r="P27" s="43" t="str">
        <f t="array" ref="P27">IFERROR(
  INDEX(
    INDEX('{INDEX} Tour Packages'!$A:$ZZ, , MATCH(P$3, '{INDEX} Tour Packages'!$4:$4, 0)),
    MATCH(M27, INDEX('{INDEX} Tour Packages'!$A:$ZZ,0, MATCH("Tour Package Name", '{INDEX} Tour Packages'!$4:$4, 0)), 0)
  ),
"")
</f>
        <v>11 Days</v>
      </c>
      <c r="Q27" s="44" t="str">
        <f t="shared" si="7"/>
        <v>Standard Booking, P4</v>
      </c>
      <c r="R27" s="44">
        <f>IFERROR(__xludf.DUMMYFUNCTION("IF(OR(ISBLANK(K27), ISBLANK(N27)), """", 
  LET(
    resDate, K27,
    tourDate, N27,
    monthCount, MAX(0, DATEDIF(resDate, tourDate - 3, ""M"") + 1),
    secondDates, ARRAYFORMULA(DATE(YEAR(resDate), MONTH(resDate) + SEQUENCE(monthCount), 2)),
    vali"&amp;"dDates, FILTER(secondDates, (secondDates &gt; resDate + 2) * (secondDates &lt;= tourDate - 3)),
    IF(ISERROR(validDates), 0, COUNTA(validDates))
  )
)
"),10.0)</f>
        <v>10</v>
      </c>
      <c r="S27" s="44">
        <f t="shared" si="8"/>
        <v>297</v>
      </c>
      <c r="T27" s="45" t="str">
        <f t="array" ref="T27">IF(ISBLANK(BO27),IFERROR(
  INDEX(
    INDEX('{INDEX} Payment Terms'!$A:$G, , MATCH(T$3, '{INDEX} Payment Terms'!$4:$4, 0)),
    MATCH(Q27, INDEX('{INDEX} Payment Terms'!$A:$G,0, MATCH("Payment Condition", '{INDEX} Payment Terms'!$4:$4, 0)), 0)
  ),
""),"Cancelled")
</f>
        <v>P4</v>
      </c>
      <c r="U27" s="46" t="b">
        <v>0</v>
      </c>
      <c r="V27" s="47" t="str">
        <f>IFERROR(__xludf.DUMMYFUNCTION("IF(OR(L27=""Duo Booking"", L27=""Group Booking""),
IF(U27=FALSE,"""",
    LET(
      bookingType, L27,
      tour, M27,
      mainFirst, H27,
      mainLast, I27,
      mainEmail, G27,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$L$4:L27, bookingType,
          $M$4:M27, tour,
          $H$4:H27, mainFirst,
          $I$4:I27, mainLast,
          $G$4:G27, mainEmail
        ),
        ""000""
      ),
      baseID &amp; "&amp;"""-"" &amp; memberNumber
    )
  ),
  """"
)
"),"")</f>
        <v/>
      </c>
      <c r="W27" s="78"/>
      <c r="X27" s="49" t="b">
        <v>1</v>
      </c>
      <c r="Y27" s="49" t="b">
        <v>0</v>
      </c>
      <c r="Z27" s="49" t="b">
        <v>0</v>
      </c>
      <c r="AA27" s="50"/>
      <c r="AB27" s="69" t="s">
        <v>169</v>
      </c>
      <c r="AC27" s="49" t="b">
        <v>0</v>
      </c>
      <c r="AD27" s="76" t="str">
        <f>HYPERLINK("https://mail.google.com/mail/u/0/#sent/19839f3e35290c4c", "View Email")</f>
        <v>View Email</v>
      </c>
      <c r="AE27" s="53">
        <v>45862.376657395835</v>
      </c>
      <c r="AF27" s="36">
        <f t="array" ref="AF27">IF(M27="","",INDEX(
      '{INDEX} Tour Packages'!$A:$ZP,
      MATCH($M27, '{INDEX} Tour Packages'!$A:$A, 0),
      MATCH(AF$3, '{INDEX} Tour Packages'!$4:$4, 0)
    ))</f>
        <v>1100</v>
      </c>
      <c r="AG27" s="36" t="str">
        <f t="array" ref="AG27">IF(M27="","",INDEX(
      '{INDEX} Tour Packages'!$A:$ZP,
      MATCH($M27, '{INDEX} Tour Packages'!$A:$A, 0),
      MATCH(AG$3, '{INDEX} Tour Packages'!$4:$4, 0)
    ))</f>
        <v/>
      </c>
      <c r="AH27" s="36">
        <f t="array" ref="AH27">IF(M27="","",INDEX(
      '{INDEX} Tour Packages'!$A:$ZP,
      MATCH($M27, '{INDEX} Tour Packages'!$A:$A, 0),
      MATCH(AH$3, '{INDEX} Tour Packages'!$4:$4, 0)
    ))</f>
        <v>150</v>
      </c>
      <c r="AI27" s="54">
        <f t="shared" si="9"/>
        <v>950</v>
      </c>
      <c r="AJ27" s="42"/>
      <c r="AK27" s="42"/>
      <c r="AL27" s="46" t="b">
        <v>0</v>
      </c>
      <c r="AM27" s="56"/>
      <c r="AN27" s="57" t="str">
        <f t="shared" si="10"/>
        <v/>
      </c>
      <c r="AO27" s="58" t="str">
        <f t="shared" si="11"/>
        <v/>
      </c>
      <c r="AP27" s="59"/>
      <c r="AQ27" s="60"/>
      <c r="AR27" s="61"/>
      <c r="AS27" s="61"/>
      <c r="AT27" s="61" t="str">
        <f>IFERROR(__xludf.DUMMYFUNCTION("IF( 
  OR($AJ27=""Full Payment"", ISBLANK($K27)),
  """",
  IF(
    OR(
      Q27=""Standard Booking, P1"",
      Q27=""Standard Booking, P2"",
      Q27=""Standard Booking, P3"",
      Q27=""Standard Booking, P4""
    ),
    LET(
      resDate,   $K27,
 "&amp;"     tourDate,  $N27,
      monthCount, DATEDIF(resDate, tourDate, ""M"") + 1,
      secondDates, ARRAYFORMULA(
        DATE(
          YEAR(resDate),
          MONTH(resDate) + SEQUENCE(monthCount),
          2
        )
      ),
      validDates, FILTER"&amp;"(
        secondDates,
        (secondDates &gt; resDate + 2) *
        (secondDates &lt;= tourDate - 3)
      ),
      IF(
        COUNTA(validDates) &lt; 1, 
        """", 
        TEXT(
          INDEX(validDates, 1),
          ""mmm d, yyyy""
        )
      )"&amp;"
    ),
    """"
  )
)
"),"Aug 2, 2025")</f>
        <v>Aug 2, 2025</v>
      </c>
      <c r="AU27" s="62">
        <f t="shared" si="12"/>
        <v>950</v>
      </c>
      <c r="AV27" s="63"/>
      <c r="AW27" s="64"/>
      <c r="AX27" s="64"/>
      <c r="AY27" s="64"/>
      <c r="AZ27" s="64" t="str">
        <f>IFERROR(__xludf.DUMMYFUNCTION("IF(
  OR($AJ27=""Full Payment"",$AJ27=""P1"", ISBLANK($K27)),
  """",
  IF(
    OR(
      $Q27=""Standard Booking, P2"",
      $Q27=""Standard Booking, P3"",
      $Q27=""Standard Booking, P4""
    ),
    LET(
      resDate,   $K27,
      tourDate,  $N27,"&amp;"
      monthCount, DATEDIF(resDate, tourDate, ""M"") + 1,
      secondDates, ARRAYFORMULA(
        DATE(
          YEAR(resDate),
          MONTH(resDate) + SEQUENCE(monthCount),
          2
        )
      ),
      validDates, FILTER(
        secondDates"&amp;",
        (secondDates &gt; resDate + 2) *
        (secondDates &lt;= tourDate - 3)
      ),
      IF(
        OR($AJ27=""P2"", $AJ27=""P3"", $AJ27=""P4""),
        IF(
          COUNTA(validDates) &lt; 2,
          """",
          TEXT(INDEX(validDates, 2), ""mmm"&amp;" d, yyyy"")
        ),
        IF(
          COUNTA(validDates) &lt; 2,
          """",
          TEXTJOIN("", "", TRUE,
            TEXT(INDEX(validDates, 1), ""mmm d, yyyy""),
            TEXT(INDEX(validDates, 2), ""mmm d, yyyy"")
          )
        )
  "&amp;"    )
    ),
    """"
  )
)
"),"Aug 2, 2025, Sep 2, 2025")</f>
        <v>Aug 2, 2025, Sep 2, 2025</v>
      </c>
      <c r="BA27" s="65">
        <f t="shared" si="13"/>
        <v>475</v>
      </c>
      <c r="BB27" s="63"/>
      <c r="BC27" s="64"/>
      <c r="BD27" s="64"/>
      <c r="BE27" s="64"/>
      <c r="BF27" s="64" t="str">
        <f>IFERROR(__xludf.DUMMYFUNCTION("IF(
  OR($AJ27=""Full Payment"",$AJ27=""P1"", $AJ27=""P2""),
  """",
  IF(
    AND(
      NOT(ISBLANK($K27)),
      OR(
        Q27=""Standard Booking, P3"",
        Q27=""Standard Booking, P4""
      )
    ),
    LET(
      resDate,   $K27,
      tourDat"&amp;"e,  $N27,
      monthCount, DATEDIF(resDate, tourDate, ""M"") + 1,
      secondDates, ARRAYFORMULA(
        DATE(
          YEAR(resDate),
          MONTH(resDate) + SEQUENCE(monthCount),
          2
        )
      ),
      validDates, FILTER(
        se"&amp;"condDates,
        (secondDates &gt; resDate + 2) *
        (secondDates &lt;= tourDate - 3)
      ),
      IF(
        $AJ27=""P4"",
        IF(
          COUNTA(validDates) &lt; 3,
          """",
          TEXT(INDEX(validDates, 3), ""mmm d, yyyy"")
        ),
"&amp;"        IF(
          $AJ27=""P3"",
          IF(
            COUNTA(validDates) &lt; 3,
            """",
            TEXT(INDEX(validDates, 3), ""mmm d, yyyy"")
          ),
          IF(
            COUNTA(validDates) &lt; 3,
            """",
            TE"&amp;"XTJOIN("", "", TRUE,
              TEXT(INDEX(validDates, 1), ""mmm d, yyyy""),
              TEXT(INDEX(validDates, 2), ""mmm d, yyyy""),
              TEXT(INDEX(validDates, 3), ""mmm d, yyyy"")
            )
          )
        )
      )
    ),
    """&amp;"""
  )
)
"),"Aug 2, 2025, Sep 2, 2025, Oct 2, 2025")</f>
        <v>Aug 2, 2025, Sep 2, 2025, Oct 2, 2025</v>
      </c>
      <c r="BG27" s="65">
        <f t="shared" si="14"/>
        <v>316.6666667</v>
      </c>
      <c r="BH27" s="63"/>
      <c r="BI27" s="64"/>
      <c r="BJ27" s="64"/>
      <c r="BK27" s="64"/>
      <c r="BL27" s="64" t="str">
        <f>IFERROR(__xludf.DUMMYFUNCTION("IF(
  OR($AJ27=""Full Payment"",$AJ27=""P1"",$AJ27=""P2"",$AJ27=""P3""),
  """",
  IF(
    AND(
      NOT(ISBLANK($K27)),
      $Q27=""Standard Booking, P4""
    ),
    LET(
      resDate,   $K27,
      tourDate,  $N27,
      monthCount, DATEDIF(resDate, "&amp;"tourDate, ""M"") + 1,
      secondDates, ARRAYFORMULA(
        DATE(
          YEAR(resDate),
          MONTH(resDate) + SEQUENCE(monthCount),
          2
        )
      ),
      validDates, FILTER(
        secondDates,
        (secondDates &gt; resDate + 2"&amp;") *
        (secondDates &lt;= tourDate - 3)
      ),
      IF(
        $AJ27=""P4"",
        IF(
          COUNTA(validDates) &lt; 4,
          """",
          TEXT(
            INDEX(validDates, 4),
            ""mmm d, yyyy""
          )
        ),
        I"&amp;"F(
          COUNTA(validDates) &lt; 4,
          """",
          TEXTJOIN(
            "", "", TRUE,
            TEXT(INDEX(validDates, 1), ""mmm d, yyyy""),
            TEXT(INDEX(validDates, 2), ""mmm d, yyyy""),
            TEXT(INDEX(validDates, 3), ""m"&amp;"mm d, yyyy""),
            TEXT(INDEX(validDates, 4), ""mmm d, yyyy"")
          )
        )
      )
    ),
    """"
  )
)
"),"Aug 2, 2025, Sep 2, 2025, Oct 2, 2025, Nov 2, 2025")</f>
        <v>Aug 2, 2025, Sep 2, 2025, Oct 2, 2025, Nov 2, 2025</v>
      </c>
      <c r="BM27" s="65">
        <f t="shared" si="15"/>
        <v>237.5</v>
      </c>
      <c r="BN27" s="66"/>
      <c r="BO27" s="67"/>
      <c r="BP27" s="49" t="b">
        <v>0</v>
      </c>
      <c r="BQ27" s="49" t="b">
        <v>0</v>
      </c>
      <c r="BR27" s="68"/>
      <c r="BS27" s="69"/>
      <c r="BT27" s="70" t="b">
        <v>0</v>
      </c>
      <c r="BU27" s="71"/>
      <c r="BV27" s="72"/>
      <c r="BW27" s="73" t="b">
        <v>0</v>
      </c>
      <c r="BX27" s="87"/>
    </row>
    <row r="28">
      <c r="A28" s="35" t="str">
        <f t="shared" si="1"/>
        <v/>
      </c>
      <c r="B28" s="36" t="str">
        <f t="shared" si="2"/>
        <v/>
      </c>
      <c r="C28" s="36" t="str">
        <f t="array" ref="C28">IF(
  M28="",
  "",
  IFERROR(
    INDEX(
      '{INDEX} Tour Packages'!$A:$ZZ,
      MATCH(
        M28,
        INDEX(
          '{INDEX} Tour Packages'!$A:$ZZ,
          ,
          MATCH("Tour Package Name", '{INDEX} Tour Packages'!$4:$4, 0)
        ),
        0
      ),
      MATCH("Tour Code", '{INDEX} Tour Packages'!$4:$4, 0)
    ),
    "XXX"
  )
)
</f>
        <v/>
      </c>
      <c r="D28" s="36" t="str">
        <f t="shared" si="3"/>
        <v/>
      </c>
      <c r="E28" s="36" t="str">
        <f t="shared" si="4"/>
        <v/>
      </c>
      <c r="F28" s="37" t="str">
        <f t="shared" si="5"/>
        <v/>
      </c>
      <c r="G28" s="38"/>
      <c r="H28" s="38"/>
      <c r="I28" s="39"/>
      <c r="J28" s="40" t="str">
        <f t="shared" si="16"/>
        <v> </v>
      </c>
      <c r="K28" s="41"/>
      <c r="L28" s="42"/>
      <c r="M28" s="42"/>
      <c r="N28" s="41"/>
      <c r="O28" s="43" t="str">
        <f>IFERROR(__xludf.DUMMYFUNCTION("IF(N28="""","""",IFERROR(
  N28 + VALUE(REGEXEXTRACT(P28, ""(\d+)\s+Days"")),
  """"
)
)"),"")</f>
        <v/>
      </c>
      <c r="P28" s="43" t="str">
        <f t="array" ref="P28">IFERROR(
  INDEX(
    INDEX('{INDEX} Tour Packages'!$A:$ZZ, , MATCH(P$3, '{INDEX} Tour Packages'!$4:$4, 0)),
    MATCH(M28, INDEX('{INDEX} Tour Packages'!$A:$ZZ,0, MATCH("Tour Package Name", '{INDEX} Tour Packages'!$4:$4, 0)), 0)
  ),
"")
</f>
        <v/>
      </c>
      <c r="Q28" s="44" t="str">
        <f t="shared" si="7"/>
        <v/>
      </c>
      <c r="R28" s="44" t="str">
        <f>IFERROR(__xludf.DUMMYFUNCTION("IF(OR(ISBLANK(K28), ISBLANK(N28)), """", 
  LET(
    resDate, K28,
    tourDate, N28,
    monthCount, MAX(0, DATEDIF(resDate, tourDate - 3, ""M"") + 1),
    secondDates, ARRAYFORMULA(DATE(YEAR(resDate), MONTH(resDate) + SEQUENCE(monthCount), 2)),
    vali"&amp;"dDates, FILTER(secondDates, (secondDates &gt; resDate + 2) * (secondDates &lt;= tourDate - 3)),
    IF(ISERROR(validDates), 0, COUNTA(validDates))
  )
)
"),"")</f>
        <v/>
      </c>
      <c r="S28" s="44" t="str">
        <f t="shared" si="8"/>
        <v/>
      </c>
      <c r="T28" s="45" t="str">
        <f t="array" ref="T28">IF(ISBLANK(BO28),IFERROR(
  INDEX(
    INDEX('{INDEX} Payment Terms'!$A:$G, , MATCH(T$3, '{INDEX} Payment Terms'!$4:$4, 0)),
    MATCH(Q28, INDEX('{INDEX} Payment Terms'!$A:$G,0, MATCH("Payment Condition", '{INDEX} Payment Terms'!$4:$4, 0)), 0)
  ),
""),"Cancelled")
</f>
        <v/>
      </c>
      <c r="U28" s="46" t="b">
        <v>0</v>
      </c>
      <c r="V28" s="47" t="str">
        <f>IFERROR(__xludf.DUMMYFUNCTION("IF(OR(L28=""Duo Booking"", L28=""Group Booking""),
IF(U28=FALSE,"""",
    LET(
      bookingType, L28,
      tour, M28,
      mainFirst, H28,
      mainLast, I28,
      mainEmail, G28,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$L$4:L28, bookingType,
          $M$4:M28, tour,
          $H$4:H28, mainFirst,
          $I$4:I28, mainLast,
          $G$4:G28, mainEmail
        ),
        ""000""
      ),
      baseID &amp; "&amp;"""-"" &amp; memberNumber
    )
  ),
  """"
)
"),"")</f>
        <v/>
      </c>
      <c r="W28" s="78"/>
      <c r="X28" s="49" t="b">
        <v>0</v>
      </c>
      <c r="Y28" s="49" t="b">
        <v>0</v>
      </c>
      <c r="Z28" s="49" t="b">
        <v>0</v>
      </c>
      <c r="AA28" s="50"/>
      <c r="AB28" s="51"/>
      <c r="AC28" s="49" t="b">
        <v>0</v>
      </c>
      <c r="AD28" s="68"/>
      <c r="AE28" s="88"/>
      <c r="AF28" s="36" t="str">
        <f t="array" ref="AF28">IF(M28="","",INDEX(
      '{INDEX} Tour Packages'!$A:$ZP,
      MATCH($M28, '{INDEX} Tour Packages'!$A:$A, 0),
      MATCH(AF$3, '{INDEX} Tour Packages'!$4:$4, 0)
    ))</f>
        <v/>
      </c>
      <c r="AG28" s="36" t="str">
        <f t="array" ref="AG28">IF(M28="","",INDEX(
      '{INDEX} Tour Packages'!$A:$ZP,
      MATCH($M28, '{INDEX} Tour Packages'!$A:$A, 0),
      MATCH(AG$3, '{INDEX} Tour Packages'!$4:$4, 0)
    ))</f>
        <v/>
      </c>
      <c r="AH28" s="36" t="str">
        <f t="array" ref="AH28">IF(M28="","",INDEX(
      '{INDEX} Tour Packages'!$A:$ZP,
      MATCH($M28, '{INDEX} Tour Packages'!$A:$A, 0),
      MATCH(AH$3, '{INDEX} Tour Packages'!$4:$4, 0)
    ))</f>
        <v/>
      </c>
      <c r="AI28" s="54" t="str">
        <f t="shared" si="9"/>
        <v/>
      </c>
      <c r="AJ28" s="42"/>
      <c r="AK28" s="55"/>
      <c r="AL28" s="46" t="b">
        <v>0</v>
      </c>
      <c r="AM28" s="56"/>
      <c r="AN28" s="57" t="str">
        <f t="shared" si="10"/>
        <v/>
      </c>
      <c r="AO28" s="58" t="str">
        <f t="shared" si="11"/>
        <v/>
      </c>
      <c r="AP28" s="59"/>
      <c r="AQ28" s="60"/>
      <c r="AR28" s="61"/>
      <c r="AS28" s="61"/>
      <c r="AT28" s="61" t="str">
        <f>IFERROR(__xludf.DUMMYFUNCTION("IF( 
  OR($AJ28=""Full Payment"", ISBLANK($K28)),
  """",
  IF(
    OR(
      Q28=""Standard Booking, P1"",
      Q28=""Standard Booking, P2"",
      Q28=""Standard Booking, P3"",
      Q28=""Standard Booking, P4""
    ),
    LET(
      resDate,   $K28,
 "&amp;"     tourDate,  $N28,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28" s="62" t="str">
        <f t="shared" si="12"/>
        <v/>
      </c>
      <c r="AV28" s="63"/>
      <c r="AW28" s="64"/>
      <c r="AX28" s="64"/>
      <c r="AY28" s="64"/>
      <c r="AZ28" s="64" t="str">
        <f>IFERROR(__xludf.DUMMYFUNCTION("IF(
  OR($AJ28=""Full Payment"",$AJ28=""P1"", ISBLANK($K28)),
  """",
  IF(
    OR(
      $Q28=""Standard Booking, P2"",
      $Q28=""Standard Booking, P3"",
      $Q28=""Standard Booking, P4""
    ),
    LET(
      resDate,   $K28,
      tourDate,  $N28,"&amp;"
      monthCount, DATEDIF(resDate, tourDate, ""M"") + 1,
      secondDates, ARRAYFORMULA(
        DATE(
          YEAR(resDate),
          MONTH(resDate) + SEQUENCE(monthCount),
          2
        )
      ),
      validDates, FILTER(
        secondDates"&amp;",
        (secondDates &gt; resDate + 2) *
        (secondDates &lt;= tourDate - 3)
      ),
      IF(
        OR($AJ28=""P2"", $AJ28=""P3"", $AJ28=""P4""),
        IF(
          COUNTA(validDates) &lt; 2,
          """",
          TEXT(INDEX(validDates, 2), ""mmm"&amp;" d, yyyy"")
        ),
        IF(
          COUNTA(validDates) &lt; 2,
          """",
          TEXTJOIN("", "", TRUE,
            TEXT(INDEX(validDates, 1), ""mmm d, yyyy""),
            TEXT(INDEX(validDates, 2), ""mmm d, yyyy"")
          )
        )
  "&amp;"    )
    ),
    """"
  )
)
"),"")</f>
        <v/>
      </c>
      <c r="BA28" s="65" t="str">
        <f t="shared" si="13"/>
        <v/>
      </c>
      <c r="BB28" s="63"/>
      <c r="BC28" s="64"/>
      <c r="BD28" s="64"/>
      <c r="BE28" s="64"/>
      <c r="BF28" s="64" t="str">
        <f>IFERROR(__xludf.DUMMYFUNCTION("IF(
  OR($AJ28=""Full Payment"",$AJ28=""P1"", $AJ28=""P2""),
  """",
  IF(
    AND(
      NOT(ISBLANK($K28)),
      OR(
        Q28=""Standard Booking, P3"",
        Q28=""Standard Booking, P4""
      )
    ),
    LET(
      resDate,   $K28,
      tourDat"&amp;"e,  $N28,
      monthCount, DATEDIF(resDate, tourDate, ""M"") + 1,
      secondDates, ARRAYFORMULA(
        DATE(
          YEAR(resDate),
          MONTH(resDate) + SEQUENCE(monthCount),
          2
        )
      ),
      validDates, FILTER(
        se"&amp;"condDates,
        (secondDates &gt; resDate + 2) *
        (secondDates &lt;= tourDate - 3)
      ),
      IF(
        $AJ28=""P4"",
        IF(
          COUNTA(validDates) &lt; 3,
          """",
          TEXT(INDEX(validDates, 3), ""mmm d, yyyy"")
        ),
"&amp;"        IF(
          $AJ28=""P3"",
          IF(
            COUNTA(validDates) &lt; 3,
            """",
            TEXT(INDEX(validDates, 3), ""mmm d, yyyy"")
          ),
          IF(
            COUNTA(validDates) &lt; 3,
            """",
            TE"&amp;"XTJOIN("", "", TRUE,
              TEXT(INDEX(validDates, 1), ""mmm d, yyyy""),
              TEXT(INDEX(validDates, 2), ""mmm d, yyyy""),
              TEXT(INDEX(validDates, 3), ""mmm d, yyyy"")
            )
          )
        )
      )
    ),
    """&amp;"""
  )
)
"),"")</f>
        <v/>
      </c>
      <c r="BG28" s="65" t="str">
        <f t="shared" si="14"/>
        <v/>
      </c>
      <c r="BH28" s="63"/>
      <c r="BI28" s="64"/>
      <c r="BJ28" s="64"/>
      <c r="BK28" s="64"/>
      <c r="BL28" s="64" t="str">
        <f>IFERROR(__xludf.DUMMYFUNCTION("IF(
  OR($AJ28=""Full Payment"",$AJ28=""P1"",$AJ28=""P2"",$AJ28=""P3""),
  """",
  IF(
    AND(
      NOT(ISBLANK($K28)),
      $Q28=""Standard Booking, P4""
    ),
    LET(
      resDate,   $K28,
      tourDate,  $N28,
      monthCount, DATEDIF(resDate, "&amp;"tourDate, ""M"") + 1,
      secondDates, ARRAYFORMULA(
        DATE(
          YEAR(resDate),
          MONTH(resDate) + SEQUENCE(monthCount),
          2
        )
      ),
      validDates, FILTER(
        secondDates,
        (secondDates &gt; resDate + 2"&amp;") *
        (secondDates &lt;= tourDate - 3)
      ),
      IF(
        $AJ28=""P4"",
        IF(
          COUNTA(validDates) &lt; 4,
          """",
          TEXT(
            INDEX(validDates, 4),
            ""mmm d, yyyy""
          )
        ),
        I"&amp;"F(
          COUNTA(validDates) &lt; 4,
          """",
          TEXTJOIN(
            "", "", TRUE,
            TEXT(INDEX(validDates, 1), ""mmm d, yyyy""),
            TEXT(INDEX(validDates, 2), ""mmm d, yyyy""),
            TEXT(INDEX(validDates, 3), ""m"&amp;"mm d, yyyy""),
            TEXT(INDEX(validDates, 4), ""mmm d, yyyy"")
          )
        )
      )
    ),
    """"
  )
)
"),"")</f>
        <v/>
      </c>
      <c r="BM28" s="65" t="str">
        <f t="shared" si="15"/>
        <v/>
      </c>
      <c r="BN28" s="66"/>
      <c r="BO28" s="67"/>
      <c r="BP28" s="49" t="b">
        <v>0</v>
      </c>
      <c r="BQ28" s="49" t="b">
        <v>0</v>
      </c>
      <c r="BR28" s="68"/>
      <c r="BS28" s="69"/>
      <c r="BT28" s="70" t="b">
        <v>0</v>
      </c>
      <c r="BU28" s="71"/>
      <c r="BV28" s="72"/>
      <c r="BW28" s="73" t="b">
        <v>0</v>
      </c>
      <c r="BX28" s="87"/>
    </row>
    <row r="29">
      <c r="A29" s="35" t="str">
        <f t="shared" si="1"/>
        <v/>
      </c>
      <c r="B29" s="36" t="str">
        <f t="shared" si="2"/>
        <v/>
      </c>
      <c r="C29" s="36" t="str">
        <f t="array" ref="C29">IF(
  M29="",
  "",
  IFERROR(
    INDEX(
      '{INDEX} Tour Packages'!$A:$ZZ,
      MATCH(
        M29,
        INDEX(
          '{INDEX} Tour Packages'!$A:$ZZ,
          ,
          MATCH("Tour Package Name", '{INDEX} Tour Packages'!$4:$4, 0)
        ),
        0
      ),
      MATCH("Tour Code", '{INDEX} Tour Packages'!$4:$4, 0)
    ),
    "XXX"
  )
)
</f>
        <v/>
      </c>
      <c r="D29" s="36" t="str">
        <f t="shared" si="3"/>
        <v/>
      </c>
      <c r="E29" s="36" t="str">
        <f t="shared" si="4"/>
        <v/>
      </c>
      <c r="F29" s="37" t="str">
        <f t="shared" si="5"/>
        <v/>
      </c>
      <c r="G29" s="89"/>
      <c r="H29" s="89"/>
      <c r="I29" s="90"/>
      <c r="J29" s="40" t="str">
        <f t="shared" si="16"/>
        <v> </v>
      </c>
      <c r="K29" s="91"/>
      <c r="L29" s="55"/>
      <c r="M29" s="55"/>
      <c r="N29" s="91"/>
      <c r="O29" s="43" t="str">
        <f>IFERROR(__xludf.DUMMYFUNCTION("IF(N29="""","""",IFERROR(
  N29 + VALUE(REGEXEXTRACT(P29, ""(\d+)\s+Days"")),
  """"
)
)"),"")</f>
        <v/>
      </c>
      <c r="P29" s="43" t="str">
        <f t="array" ref="P29">IFERROR(
  INDEX(
    INDEX('{INDEX} Tour Packages'!$A:$ZZ, , MATCH(P$3, '{INDEX} Tour Packages'!$4:$4, 0)),
    MATCH(M29, INDEX('{INDEX} Tour Packages'!$A:$ZZ,0, MATCH("Tour Package Name", '{INDEX} Tour Packages'!$4:$4, 0)), 0)
  ),
"")
</f>
        <v/>
      </c>
      <c r="Q29" s="44" t="str">
        <f t="shared" si="7"/>
        <v/>
      </c>
      <c r="R29" s="44" t="str">
        <f>IFERROR(__xludf.DUMMYFUNCTION("IF(OR(ISBLANK(K29), ISBLANK(N29)), """", 
  LET(
    resDate, K29,
    tourDate, N29,
    monthCount, MAX(0, DATEDIF(resDate, tourDate - 3, ""M"") + 1),
    secondDates, ARRAYFORMULA(DATE(YEAR(resDate), MONTH(resDate) + SEQUENCE(monthCount), 2)),
    vali"&amp;"dDates, FILTER(secondDates, (secondDates &gt; resDate + 2) * (secondDates &lt;= tourDate - 3)),
    IF(ISERROR(validDates), 0, COUNTA(validDates))
  )
)
"),"")</f>
        <v/>
      </c>
      <c r="S29" s="44" t="str">
        <f t="shared" si="8"/>
        <v/>
      </c>
      <c r="T29" s="45" t="str">
        <f t="array" ref="T29">IF(ISBLANK(BO29),IFERROR(
  INDEX(
    INDEX('{INDEX} Payment Terms'!$A:$G, , MATCH(T$3, '{INDEX} Payment Terms'!$4:$4, 0)),
    MATCH(Q29, INDEX('{INDEX} Payment Terms'!$A:$G,0, MATCH("Payment Condition", '{INDEX} Payment Terms'!$4:$4, 0)), 0)
  ),
""),"Cancelled")
</f>
        <v/>
      </c>
      <c r="U29" s="46" t="b">
        <v>0</v>
      </c>
      <c r="V29" s="47" t="str">
        <f>IFERROR(__xludf.DUMMYFUNCTION("IF(OR(L29=""Duo Booking"", L29=""Group Booking""),
IF(U29=FALSE,"""",
    LET(
      bookingType, L29,
      tour, M29,
      mainFirst, H29,
      mainLast, I29,
      mainEmail, G29,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$L$4:L29, bookingType,
          $M$4:M29, tour,
          $H$4:H29, mainFirst,
          $I$4:I29, mainLast,
          $G$4:G29, mainEmail
        ),
        ""000""
      ),
      baseID &amp; "&amp;"""-"" &amp; memberNumber
    )
  ),
  """"
)
"),"")</f>
        <v/>
      </c>
      <c r="W29" s="48"/>
      <c r="X29" s="85" t="b">
        <v>0</v>
      </c>
      <c r="Y29" s="85" t="b">
        <v>0</v>
      </c>
      <c r="Z29" s="85" t="b">
        <v>0</v>
      </c>
      <c r="AA29" s="50"/>
      <c r="AB29" s="51"/>
      <c r="AC29" s="85" t="b">
        <v>0</v>
      </c>
      <c r="AD29" s="92"/>
      <c r="AE29" s="88"/>
      <c r="AF29" s="36" t="str">
        <f t="array" ref="AF29">IF(M29="","",INDEX(
      '{INDEX} Tour Packages'!$A:$ZP,
      MATCH($M29, '{INDEX} Tour Packages'!$A:$A, 0),
      MATCH(AF$3, '{INDEX} Tour Packages'!$4:$4, 0)
    ))</f>
        <v/>
      </c>
      <c r="AG29" s="36" t="str">
        <f t="array" ref="AG29">IF(M29="","",INDEX(
      '{INDEX} Tour Packages'!$A:$ZP,
      MATCH($M29, '{INDEX} Tour Packages'!$A:$A, 0),
      MATCH(AG$3, '{INDEX} Tour Packages'!$4:$4, 0)
    ))</f>
        <v/>
      </c>
      <c r="AH29" s="36" t="str">
        <f t="array" ref="AH29">IF(M29="","",INDEX(
      '{INDEX} Tour Packages'!$A:$ZP,
      MATCH($M29, '{INDEX} Tour Packages'!$A:$A, 0),
      MATCH(AH$3, '{INDEX} Tour Packages'!$4:$4, 0)
    ))</f>
        <v/>
      </c>
      <c r="AI29" s="54" t="str">
        <f t="shared" si="9"/>
        <v/>
      </c>
      <c r="AJ29" s="42"/>
      <c r="AK29" s="55"/>
      <c r="AL29" s="46" t="b">
        <v>0</v>
      </c>
      <c r="AM29" s="56"/>
      <c r="AN29" s="57" t="str">
        <f t="shared" si="10"/>
        <v/>
      </c>
      <c r="AO29" s="58" t="str">
        <f t="shared" si="11"/>
        <v/>
      </c>
      <c r="AP29" s="59"/>
      <c r="AQ29" s="60"/>
      <c r="AR29" s="61"/>
      <c r="AS29" s="61"/>
      <c r="AT29" s="61" t="str">
        <f>IFERROR(__xludf.DUMMYFUNCTION("IF( 
  OR($AJ29=""Full Payment"", ISBLANK($K29)),
  """",
  IF(
    OR(
      Q29=""Standard Booking, P1"",
      Q29=""Standard Booking, P2"",
      Q29=""Standard Booking, P3"",
      Q29=""Standard Booking, P4""
    ),
    LET(
      resDate,   $K29,
 "&amp;"     tourDate,  $N29,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29" s="62" t="str">
        <f t="shared" si="12"/>
        <v/>
      </c>
      <c r="AV29" s="63"/>
      <c r="AW29" s="64"/>
      <c r="AX29" s="64"/>
      <c r="AY29" s="64"/>
      <c r="AZ29" s="64" t="str">
        <f>IFERROR(__xludf.DUMMYFUNCTION("IF(
  OR($AJ29=""Full Payment"",$AJ29=""P1"", ISBLANK($K29)),
  """",
  IF(
    OR(
      $Q29=""Standard Booking, P2"",
      $Q29=""Standard Booking, P3"",
      $Q29=""Standard Booking, P4""
    ),
    LET(
      resDate,   $K29,
      tourDate,  $N29,"&amp;"
      monthCount, DATEDIF(resDate, tourDate, ""M"") + 1,
      secondDates, ARRAYFORMULA(
        DATE(
          YEAR(resDate),
          MONTH(resDate) + SEQUENCE(monthCount),
          2
        )
      ),
      validDates, FILTER(
        secondDates"&amp;",
        (secondDates &gt; resDate + 2) *
        (secondDates &lt;= tourDate - 3)
      ),
      IF(
        OR($AJ29=""P2"", $AJ29=""P3"", $AJ29=""P4""),
        IF(
          COUNTA(validDates) &lt; 2,
          """",
          TEXT(INDEX(validDates, 2), ""mmm"&amp;" d, yyyy"")
        ),
        IF(
          COUNTA(validDates) &lt; 2,
          """",
          TEXTJOIN("", "", TRUE,
            TEXT(INDEX(validDates, 1), ""mmm d, yyyy""),
            TEXT(INDEX(validDates, 2), ""mmm d, yyyy"")
          )
        )
  "&amp;"    )
    ),
    """"
  )
)
"),"")</f>
        <v/>
      </c>
      <c r="BA29" s="65" t="str">
        <f t="shared" si="13"/>
        <v/>
      </c>
      <c r="BB29" s="63"/>
      <c r="BC29" s="64"/>
      <c r="BD29" s="64"/>
      <c r="BE29" s="64"/>
      <c r="BF29" s="64" t="str">
        <f>IFERROR(__xludf.DUMMYFUNCTION("IF(
  OR($AJ29=""Full Payment"",$AJ29=""P1"", $AJ29=""P2""),
  """",
  IF(
    AND(
      NOT(ISBLANK($K29)),
      OR(
        Q29=""Standard Booking, P3"",
        Q29=""Standard Booking, P4""
      )
    ),
    LET(
      resDate,   $K29,
      tourDat"&amp;"e,  $N29,
      monthCount, DATEDIF(resDate, tourDate, ""M"") + 1,
      secondDates, ARRAYFORMULA(
        DATE(
          YEAR(resDate),
          MONTH(resDate) + SEQUENCE(monthCount),
          2
        )
      ),
      validDates, FILTER(
        se"&amp;"condDates,
        (secondDates &gt; resDate + 2) *
        (secondDates &lt;= tourDate - 3)
      ),
      IF(
        $AJ29=""P4"",
        IF(
          COUNTA(validDates) &lt; 3,
          """",
          TEXT(INDEX(validDates, 3), ""mmm d, yyyy"")
        ),
"&amp;"        IF(
          $AJ29=""P3"",
          IF(
            COUNTA(validDates) &lt; 3,
            """",
            TEXT(INDEX(validDates, 3), ""mmm d, yyyy"")
          ),
          IF(
            COUNTA(validDates) &lt; 3,
            """",
            TE"&amp;"XTJOIN("", "", TRUE,
              TEXT(INDEX(validDates, 1), ""mmm d, yyyy""),
              TEXT(INDEX(validDates, 2), ""mmm d, yyyy""),
              TEXT(INDEX(validDates, 3), ""mmm d, yyyy"")
            )
          )
        )
      )
    ),
    """&amp;"""
  )
)
"),"")</f>
        <v/>
      </c>
      <c r="BG29" s="65" t="str">
        <f t="shared" si="14"/>
        <v/>
      </c>
      <c r="BH29" s="63"/>
      <c r="BI29" s="64"/>
      <c r="BJ29" s="64"/>
      <c r="BK29" s="64"/>
      <c r="BL29" s="64" t="str">
        <f>IFERROR(__xludf.DUMMYFUNCTION("IF(
  OR($AJ29=""Full Payment"",$AJ29=""P1"",$AJ29=""P2"",$AJ29=""P3""),
  """",
  IF(
    AND(
      NOT(ISBLANK($K29)),
      $Q29=""Standard Booking, P4""
    ),
    LET(
      resDate,   $K29,
      tourDate,  $N29,
      monthCount, DATEDIF(resDate, "&amp;"tourDate, ""M"") + 1,
      secondDates, ARRAYFORMULA(
        DATE(
          YEAR(resDate),
          MONTH(resDate) + SEQUENCE(monthCount),
          2
        )
      ),
      validDates, FILTER(
        secondDates,
        (secondDates &gt; resDate + 2"&amp;") *
        (secondDates &lt;= tourDate - 3)
      ),
      IF(
        $AJ29=""P4"",
        IF(
          COUNTA(validDates) &lt; 4,
          """",
          TEXT(
            INDEX(validDates, 4),
            ""mmm d, yyyy""
          )
        ),
        I"&amp;"F(
          COUNTA(validDates) &lt; 4,
          """",
          TEXTJOIN(
            "", "", TRUE,
            TEXT(INDEX(validDates, 1), ""mmm d, yyyy""),
            TEXT(INDEX(validDates, 2), ""mmm d, yyyy""),
            TEXT(INDEX(validDates, 3), ""m"&amp;"mm d, yyyy""),
            TEXT(INDEX(validDates, 4), ""mmm d, yyyy"")
          )
        )
      )
    ),
    """"
  )
)
"),"")</f>
        <v/>
      </c>
      <c r="BM29" s="65" t="str">
        <f t="shared" si="15"/>
        <v/>
      </c>
      <c r="BN29" s="66"/>
      <c r="BO29" s="67"/>
      <c r="BP29" s="49" t="b">
        <v>0</v>
      </c>
      <c r="BQ29" s="49" t="b">
        <v>0</v>
      </c>
      <c r="BR29" s="68"/>
      <c r="BS29" s="69"/>
      <c r="BT29" s="70" t="b">
        <v>0</v>
      </c>
      <c r="BU29" s="71"/>
      <c r="BV29" s="72"/>
      <c r="BW29" s="86" t="b">
        <v>0</v>
      </c>
      <c r="BX29" s="87"/>
    </row>
    <row r="30">
      <c r="A30" s="35" t="str">
        <f t="shared" si="1"/>
        <v/>
      </c>
      <c r="B30" s="36" t="str">
        <f t="shared" si="2"/>
        <v/>
      </c>
      <c r="C30" s="36" t="str">
        <f t="array" ref="C30">IF(
  M30="",
  "",
  IFERROR(
    INDEX(
      '{INDEX} Tour Packages'!$A:$ZZ,
      MATCH(
        M30,
        INDEX(
          '{INDEX} Tour Packages'!$A:$ZZ,
          ,
          MATCH("Tour Package Name", '{INDEX} Tour Packages'!$4:$4, 0)
        ),
        0
      ),
      MATCH("Tour Code", '{INDEX} Tour Packages'!$4:$4, 0)
    ),
    "XXX"
  )
)
</f>
        <v/>
      </c>
      <c r="D30" s="36" t="str">
        <f t="shared" si="3"/>
        <v/>
      </c>
      <c r="E30" s="36" t="str">
        <f t="shared" si="4"/>
        <v/>
      </c>
      <c r="F30" s="37" t="str">
        <f t="shared" si="5"/>
        <v/>
      </c>
      <c r="G30" s="38"/>
      <c r="H30" s="89"/>
      <c r="I30" s="90"/>
      <c r="J30" s="40" t="str">
        <f t="shared" si="16"/>
        <v> </v>
      </c>
      <c r="K30" s="91"/>
      <c r="L30" s="55"/>
      <c r="M30" s="55"/>
      <c r="N30" s="91"/>
      <c r="O30" s="43" t="str">
        <f>IFERROR(__xludf.DUMMYFUNCTION("IF(N30="""","""",IFERROR(
  N30 + VALUE(REGEXEXTRACT(P30, ""(\d+)\s+Days"")),
  """"
)
)"),"")</f>
        <v/>
      </c>
      <c r="P30" s="43" t="str">
        <f t="array" ref="P30">IFERROR(
  INDEX(
    INDEX('{INDEX} Tour Packages'!$A:$ZZ, , MATCH(P$3, '{INDEX} Tour Packages'!$4:$4, 0)),
    MATCH(M30, INDEX('{INDEX} Tour Packages'!$A:$ZZ,0, MATCH("Tour Package Name", '{INDEX} Tour Packages'!$4:$4, 0)), 0)
  ),
"")
</f>
        <v/>
      </c>
      <c r="Q30" s="44" t="str">
        <f t="shared" si="7"/>
        <v/>
      </c>
      <c r="R30" s="44" t="str">
        <f>IFERROR(__xludf.DUMMYFUNCTION("IF(OR(ISBLANK(K30), ISBLANK(N30)), """", 
  LET(
    resDate, K30,
    tourDate, N30,
    monthCount, MAX(0, DATEDIF(resDate, tourDate - 3, ""M"") + 1),
    secondDates, ARRAYFORMULA(DATE(YEAR(resDate), MONTH(resDate) + SEQUENCE(monthCount), 2)),
    vali"&amp;"dDates, FILTER(secondDates, (secondDates &gt; resDate + 2) * (secondDates &lt;= tourDate - 3)),
    IF(ISERROR(validDates), 0, COUNTA(validDates))
  )
)
"),"")</f>
        <v/>
      </c>
      <c r="S30" s="44" t="str">
        <f t="shared" si="8"/>
        <v/>
      </c>
      <c r="T30" s="45" t="str">
        <f t="array" ref="T30">IF(ISBLANK(BO30),IFERROR(
  INDEX(
    INDEX('{INDEX} Payment Terms'!$A:$G, , MATCH(T$3, '{INDEX} Payment Terms'!$4:$4, 0)),
    MATCH(Q30, INDEX('{INDEX} Payment Terms'!$A:$G,0, MATCH("Payment Condition", '{INDEX} Payment Terms'!$4:$4, 0)), 0)
  ),
""),"Cancelled")
</f>
        <v/>
      </c>
      <c r="U30" s="46" t="b">
        <v>0</v>
      </c>
      <c r="V30" s="47" t="str">
        <f>IFERROR(__xludf.DUMMYFUNCTION("IF(OR(L30=""Duo Booking"", L30=""Group Booking""),
IF(U30=FALSE,"""",
    LET(
      bookingType, L30,
      tour, M30,
      mainFirst, H30,
      mainLast, I30,
      mainEmail, G30,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$L$4:L30, bookingType,
          $M$4:M30, tour,
          $H$4:H30, mainFirst,
          $I$4:I30, mainLast,
          $G$4:G30, mainEmail
        ),
        ""000""
      ),
      baseID &amp; "&amp;"""-"" &amp; memberNumber
    )
  ),
  """"
)
"),"")</f>
        <v/>
      </c>
      <c r="W30" s="48"/>
      <c r="X30" s="85" t="b">
        <v>0</v>
      </c>
      <c r="Y30" s="85" t="b">
        <v>0</v>
      </c>
      <c r="Z30" s="85" t="b">
        <v>0</v>
      </c>
      <c r="AA30" s="50"/>
      <c r="AB30" s="51"/>
      <c r="AC30" s="85" t="b">
        <v>0</v>
      </c>
      <c r="AD30" s="92"/>
      <c r="AE30" s="88"/>
      <c r="AF30" s="36" t="str">
        <f t="array" ref="AF30">IF(M30="","",INDEX(
      '{INDEX} Tour Packages'!$A:$ZP,
      MATCH($M30, '{INDEX} Tour Packages'!$A:$A, 0),
      MATCH(AF$3, '{INDEX} Tour Packages'!$4:$4, 0)
    ))</f>
        <v/>
      </c>
      <c r="AG30" s="36" t="str">
        <f t="array" ref="AG30">IF(M30="","",INDEX(
      '{INDEX} Tour Packages'!$A:$ZP,
      MATCH($M30, '{INDEX} Tour Packages'!$A:$A, 0),
      MATCH(AG$3, '{INDEX} Tour Packages'!$4:$4, 0)
    ))</f>
        <v/>
      </c>
      <c r="AH30" s="36" t="str">
        <f t="array" ref="AH30">IF(M30="","",INDEX(
      '{INDEX} Tour Packages'!$A:$ZP,
      MATCH($M30, '{INDEX} Tour Packages'!$A:$A, 0),
      MATCH(AH$3, '{INDEX} Tour Packages'!$4:$4, 0)
    ))</f>
        <v/>
      </c>
      <c r="AI30" s="54" t="str">
        <f t="shared" si="9"/>
        <v/>
      </c>
      <c r="AJ30" s="42"/>
      <c r="AK30" s="55"/>
      <c r="AL30" s="46" t="b">
        <v>0</v>
      </c>
      <c r="AM30" s="56"/>
      <c r="AN30" s="57" t="str">
        <f t="shared" si="10"/>
        <v/>
      </c>
      <c r="AO30" s="58" t="str">
        <f t="shared" si="11"/>
        <v/>
      </c>
      <c r="AP30" s="59"/>
      <c r="AQ30" s="60"/>
      <c r="AR30" s="61"/>
      <c r="AS30" s="61"/>
      <c r="AT30" s="61" t="str">
        <f>IFERROR(__xludf.DUMMYFUNCTION("IF( 
  OR($AJ30=""Full Payment"", ISBLANK($K30)),
  """",
  IF(
    OR(
      Q30=""Standard Booking, P1"",
      Q30=""Standard Booking, P2"",
      Q30=""Standard Booking, P3"",
      Q30=""Standard Booking, P4""
    ),
    LET(
      resDate,   $K30,
 "&amp;"     tourDate,  $N30,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0" s="62" t="str">
        <f t="shared" si="12"/>
        <v/>
      </c>
      <c r="AV30" s="63"/>
      <c r="AW30" s="64"/>
      <c r="AX30" s="64"/>
      <c r="AY30" s="64"/>
      <c r="AZ30" s="64" t="str">
        <f>IFERROR(__xludf.DUMMYFUNCTION("IF(
  OR($AJ30=""Full Payment"",$AJ30=""P1"", ISBLANK($K30)),
  """",
  IF(
    OR(
      $Q30=""Standard Booking, P2"",
      $Q30=""Standard Booking, P3"",
      $Q30=""Standard Booking, P4""
    ),
    LET(
      resDate,   $K30,
      tourDate,  $N30,"&amp;"
      monthCount, DATEDIF(resDate, tourDate, ""M"") + 1,
      secondDates, ARRAYFORMULA(
        DATE(
          YEAR(resDate),
          MONTH(resDate) + SEQUENCE(monthCount),
          2
        )
      ),
      validDates, FILTER(
        secondDates"&amp;",
        (secondDates &gt; resDate + 2) *
        (secondDates &lt;= tourDate - 3)
      ),
      IF(
        OR($AJ30=""P2"", $AJ30=""P3"", $AJ30=""P4""),
        IF(
          COUNTA(validDates) &lt; 2,
          """",
          TEXT(INDEX(validDates, 2), ""mmm"&amp;" d, yyyy"")
        ),
        IF(
          COUNTA(validDates) &lt; 2,
          """",
          TEXTJOIN("", "", TRUE,
            TEXT(INDEX(validDates, 1), ""mmm d, yyyy""),
            TEXT(INDEX(validDates, 2), ""mmm d, yyyy"")
          )
        )
  "&amp;"    )
    ),
    """"
  )
)
"),"")</f>
        <v/>
      </c>
      <c r="BA30" s="65" t="str">
        <f t="shared" si="13"/>
        <v/>
      </c>
      <c r="BB30" s="63"/>
      <c r="BC30" s="64"/>
      <c r="BD30" s="64"/>
      <c r="BE30" s="64"/>
      <c r="BF30" s="64" t="str">
        <f>IFERROR(__xludf.DUMMYFUNCTION("IF(
  OR($AJ30=""Full Payment"",$AJ30=""P1"", $AJ30=""P2""),
  """",
  IF(
    AND(
      NOT(ISBLANK($K30)),
      OR(
        Q30=""Standard Booking, P3"",
        Q30=""Standard Booking, P4""
      )
    ),
    LET(
      resDate,   $K30,
      tourDat"&amp;"e,  $N30,
      monthCount, DATEDIF(resDate, tourDate, ""M"") + 1,
      secondDates, ARRAYFORMULA(
        DATE(
          YEAR(resDate),
          MONTH(resDate) + SEQUENCE(monthCount),
          2
        )
      ),
      validDates, FILTER(
        se"&amp;"condDates,
        (secondDates &gt; resDate + 2) *
        (secondDates &lt;= tourDate - 3)
      ),
      IF(
        $AJ30=""P4"",
        IF(
          COUNTA(validDates) &lt; 3,
          """",
          TEXT(INDEX(validDates, 3), ""mmm d, yyyy"")
        ),
"&amp;"        IF(
          $AJ30=""P3"",
          IF(
            COUNTA(validDates) &lt; 3,
            """",
            TEXT(INDEX(validDates, 3), ""mmm d, yyyy"")
          ),
          IF(
            COUNTA(validDates) &lt; 3,
            """",
            TE"&amp;"XTJOIN("", "", TRUE,
              TEXT(INDEX(validDates, 1), ""mmm d, yyyy""),
              TEXT(INDEX(validDates, 2), ""mmm d, yyyy""),
              TEXT(INDEX(validDates, 3), ""mmm d, yyyy"")
            )
          )
        )
      )
    ),
    """&amp;"""
  )
)
"),"")</f>
        <v/>
      </c>
      <c r="BG30" s="65" t="str">
        <f t="shared" si="14"/>
        <v/>
      </c>
      <c r="BH30" s="63"/>
      <c r="BI30" s="64"/>
      <c r="BJ30" s="64"/>
      <c r="BK30" s="64"/>
      <c r="BL30" s="64" t="str">
        <f>IFERROR(__xludf.DUMMYFUNCTION("IF(
  OR($AJ30=""Full Payment"",$AJ30=""P1"",$AJ30=""P2"",$AJ30=""P3""),
  """",
  IF(
    AND(
      NOT(ISBLANK($K30)),
      $Q30=""Standard Booking, P4""
    ),
    LET(
      resDate,   $K30,
      tourDate,  $N30,
      monthCount, DATEDIF(resDate, "&amp;"tourDate, ""M"") + 1,
      secondDates, ARRAYFORMULA(
        DATE(
          YEAR(resDate),
          MONTH(resDate) + SEQUENCE(monthCount),
          2
        )
      ),
      validDates, FILTER(
        secondDates,
        (secondDates &gt; resDate + 2"&amp;") *
        (secondDates &lt;= tourDate - 3)
      ),
      IF(
        $AJ30=""P4"",
        IF(
          COUNTA(validDates) &lt; 4,
          """",
          TEXT(
            INDEX(validDates, 4),
            ""mmm d, yyyy""
          )
        ),
        I"&amp;"F(
          COUNTA(validDates) &lt; 4,
          """",
          TEXTJOIN(
            "", "", TRUE,
            TEXT(INDEX(validDates, 1), ""mmm d, yyyy""),
            TEXT(INDEX(validDates, 2), ""mmm d, yyyy""),
            TEXT(INDEX(validDates, 3), ""m"&amp;"mm d, yyyy""),
            TEXT(INDEX(validDates, 4), ""mmm d, yyyy"")
          )
        )
      )
    ),
    """"
  )
)
"),"")</f>
        <v/>
      </c>
      <c r="BM30" s="65" t="str">
        <f t="shared" si="15"/>
        <v/>
      </c>
      <c r="BN30" s="66"/>
      <c r="BO30" s="67"/>
      <c r="BP30" s="49" t="b">
        <v>0</v>
      </c>
      <c r="BQ30" s="49" t="b">
        <v>0</v>
      </c>
      <c r="BR30" s="68"/>
      <c r="BS30" s="69"/>
      <c r="BT30" s="70" t="b">
        <v>0</v>
      </c>
      <c r="BU30" s="71"/>
      <c r="BV30" s="72"/>
      <c r="BW30" s="86" t="b">
        <v>0</v>
      </c>
      <c r="BX30" s="87"/>
    </row>
    <row r="31">
      <c r="A31" s="35" t="str">
        <f t="shared" si="1"/>
        <v/>
      </c>
      <c r="B31" s="36" t="str">
        <f t="shared" si="2"/>
        <v/>
      </c>
      <c r="C31" s="36" t="str">
        <f t="array" ref="C31">IF(
  M31="",
  "",
  IFERROR(
    INDEX(
      '{INDEX} Tour Packages'!$A:$ZZ,
      MATCH(
        M31,
        INDEX(
          '{INDEX} Tour Packages'!$A:$ZZ,
          ,
          MATCH("Tour Package Name", '{INDEX} Tour Packages'!$4:$4, 0)
        ),
        0
      ),
      MATCH("Tour Code", '{INDEX} Tour Packages'!$4:$4, 0)
    ),
    "XXX"
  )
)
</f>
        <v/>
      </c>
      <c r="D31" s="36" t="str">
        <f t="shared" si="3"/>
        <v/>
      </c>
      <c r="E31" s="36" t="str">
        <f t="shared" si="4"/>
        <v/>
      </c>
      <c r="F31" s="37" t="str">
        <f t="shared" si="5"/>
        <v/>
      </c>
      <c r="G31" s="89"/>
      <c r="H31" s="89"/>
      <c r="I31" s="90"/>
      <c r="J31" s="40" t="str">
        <f t="shared" si="16"/>
        <v> </v>
      </c>
      <c r="K31" s="91"/>
      <c r="L31" s="55"/>
      <c r="M31" s="55"/>
      <c r="N31" s="91"/>
      <c r="O31" s="43" t="str">
        <f>IFERROR(__xludf.DUMMYFUNCTION("IF(N31="""","""",IFERROR(
  N31 + VALUE(REGEXEXTRACT(P31, ""(\d+)\s+Days"")),
  """"
)
)"),"")</f>
        <v/>
      </c>
      <c r="P31" s="43" t="str">
        <f t="array" ref="P31">IFERROR(
  INDEX(
    INDEX('{INDEX} Tour Packages'!$A:$ZZ, , MATCH(P$3, '{INDEX} Tour Packages'!$4:$4, 0)),
    MATCH(M31, INDEX('{INDEX} Tour Packages'!$A:$ZZ,0, MATCH("Tour Package Name", '{INDEX} Tour Packages'!$4:$4, 0)), 0)
  ),
"")
</f>
        <v/>
      </c>
      <c r="Q31" s="44" t="str">
        <f t="shared" si="7"/>
        <v/>
      </c>
      <c r="R31" s="44" t="str">
        <f>IFERROR(__xludf.DUMMYFUNCTION("IF(OR(ISBLANK(K31), ISBLANK(N31)), """", 
  LET(
    resDate, K31,
    tourDate, N31,
    monthCount, MAX(0, DATEDIF(resDate, tourDate - 3, ""M"") + 1),
    secondDates, ARRAYFORMULA(DATE(YEAR(resDate), MONTH(resDate) + SEQUENCE(monthCount), 2)),
    vali"&amp;"dDates, FILTER(secondDates, (secondDates &gt; resDate + 2) * (secondDates &lt;= tourDate - 3)),
    IF(ISERROR(validDates), 0, COUNTA(validDates))
  )
)
"),"")</f>
        <v/>
      </c>
      <c r="S31" s="44" t="str">
        <f t="shared" si="8"/>
        <v/>
      </c>
      <c r="T31" s="45" t="str">
        <f t="array" ref="T31">IF(ISBLANK(BO31),IFERROR(
  INDEX(
    INDEX('{INDEX} Payment Terms'!$A:$G, , MATCH(T$3, '{INDEX} Payment Terms'!$4:$4, 0)),
    MATCH(Q31, INDEX('{INDEX} Payment Terms'!$A:$G,0, MATCH("Payment Condition", '{INDEX} Payment Terms'!$4:$4, 0)), 0)
  ),
""),"Cancelled")
</f>
        <v/>
      </c>
      <c r="U31" s="46" t="b">
        <v>0</v>
      </c>
      <c r="V31" s="47" t="str">
        <f>IFERROR(__xludf.DUMMYFUNCTION("IF(OR(L31=""Duo Booking"", L31=""Group Booking""),
IF(U31=FALSE,"""",
    LET(
      bookingType, L31,
      tour, M31,
      mainFirst, H31,
      mainLast, I31,
      mainEmail, G31,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$L$4:L31, bookingType,
          $M$4:M31, tour,
          $H$4:H31, mainFirst,
          $I$4:I31, mainLast,
          $G$4:G31, mainEmail
        ),
        ""000""
      ),
      baseID &amp; "&amp;"""-"" &amp; memberNumber
    )
  ),
  """"
)
"),"")</f>
        <v/>
      </c>
      <c r="W31" s="48"/>
      <c r="X31" s="85" t="b">
        <v>0</v>
      </c>
      <c r="Y31" s="85" t="b">
        <v>0</v>
      </c>
      <c r="Z31" s="85" t="b">
        <v>0</v>
      </c>
      <c r="AA31" s="50"/>
      <c r="AB31" s="51"/>
      <c r="AC31" s="85" t="b">
        <v>0</v>
      </c>
      <c r="AD31" s="92"/>
      <c r="AE31" s="88"/>
      <c r="AF31" s="36" t="str">
        <f t="array" ref="AF31">IF(M31="","",INDEX(
      '{INDEX} Tour Packages'!$A:$ZP,
      MATCH($M31, '{INDEX} Tour Packages'!$A:$A, 0),
      MATCH(AF$3, '{INDEX} Tour Packages'!$4:$4, 0)
    ))</f>
        <v/>
      </c>
      <c r="AG31" s="36" t="str">
        <f t="array" ref="AG31">IF(M31="","",INDEX(
      '{INDEX} Tour Packages'!$A:$ZP,
      MATCH($M31, '{INDEX} Tour Packages'!$A:$A, 0),
      MATCH(AG$3, '{INDEX} Tour Packages'!$4:$4, 0)
    ))</f>
        <v/>
      </c>
      <c r="AH31" s="36" t="str">
        <f t="array" ref="AH31">IF(M31="","",INDEX(
      '{INDEX} Tour Packages'!$A:$ZP,
      MATCH($M31, '{INDEX} Tour Packages'!$A:$A, 0),
      MATCH(AH$3, '{INDEX} Tour Packages'!$4:$4, 0)
    ))</f>
        <v/>
      </c>
      <c r="AI31" s="54" t="str">
        <f t="shared" si="9"/>
        <v/>
      </c>
      <c r="AJ31" s="42"/>
      <c r="AK31" s="55"/>
      <c r="AL31" s="46" t="b">
        <v>0</v>
      </c>
      <c r="AM31" s="56"/>
      <c r="AN31" s="57" t="str">
        <f t="shared" si="10"/>
        <v/>
      </c>
      <c r="AO31" s="58" t="str">
        <f t="shared" si="11"/>
        <v/>
      </c>
      <c r="AP31" s="59"/>
      <c r="AQ31" s="60"/>
      <c r="AR31" s="61"/>
      <c r="AS31" s="61"/>
      <c r="AT31" s="61" t="str">
        <f>IFERROR(__xludf.DUMMYFUNCTION("IF( 
  OR($AJ31=""Full Payment"", ISBLANK($K31)),
  """",
  IF(
    OR(
      Q31=""Standard Booking, P1"",
      Q31=""Standard Booking, P2"",
      Q31=""Standard Booking, P3"",
      Q31=""Standard Booking, P4""
    ),
    LET(
      resDate,   $K31,
 "&amp;"     tourDate,  $N31,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1" s="62" t="str">
        <f t="shared" si="12"/>
        <v/>
      </c>
      <c r="AV31" s="63"/>
      <c r="AW31" s="64"/>
      <c r="AX31" s="64"/>
      <c r="AY31" s="64"/>
      <c r="AZ31" s="64" t="str">
        <f>IFERROR(__xludf.DUMMYFUNCTION("IF(
  OR($AJ31=""Full Payment"",$AJ31=""P1"", ISBLANK($K31)),
  """",
  IF(
    OR(
      $Q31=""Standard Booking, P2"",
      $Q31=""Standard Booking, P3"",
      $Q31=""Standard Booking, P4""
    ),
    LET(
      resDate,   $K31,
      tourDate,  $N31,"&amp;"
      monthCount, DATEDIF(resDate, tourDate, ""M"") + 1,
      secondDates, ARRAYFORMULA(
        DATE(
          YEAR(resDate),
          MONTH(resDate) + SEQUENCE(monthCount),
          2
        )
      ),
      validDates, FILTER(
        secondDates"&amp;",
        (secondDates &gt; resDate + 2) *
        (secondDates &lt;= tourDate - 3)
      ),
      IF(
        OR($AJ31=""P2"", $AJ31=""P3"", $AJ31=""P4""),
        IF(
          COUNTA(validDates) &lt; 2,
          """",
          TEXT(INDEX(validDates, 2), ""mmm"&amp;" d, yyyy"")
        ),
        IF(
          COUNTA(validDates) &lt; 2,
          """",
          TEXTJOIN("", "", TRUE,
            TEXT(INDEX(validDates, 1), ""mmm d, yyyy""),
            TEXT(INDEX(validDates, 2), ""mmm d, yyyy"")
          )
        )
  "&amp;"    )
    ),
    """"
  )
)
"),"")</f>
        <v/>
      </c>
      <c r="BA31" s="65" t="str">
        <f t="shared" si="13"/>
        <v/>
      </c>
      <c r="BB31" s="63"/>
      <c r="BC31" s="64"/>
      <c r="BD31" s="64"/>
      <c r="BE31" s="64"/>
      <c r="BF31" s="64" t="str">
        <f>IFERROR(__xludf.DUMMYFUNCTION("IF(
  OR($AJ31=""Full Payment"",$AJ31=""P1"", $AJ31=""P2""),
  """",
  IF(
    AND(
      NOT(ISBLANK($K31)),
      OR(
        Q31=""Standard Booking, P3"",
        Q31=""Standard Booking, P4""
      )
    ),
    LET(
      resDate,   $K31,
      tourDat"&amp;"e,  $N31,
      monthCount, DATEDIF(resDate, tourDate, ""M"") + 1,
      secondDates, ARRAYFORMULA(
        DATE(
          YEAR(resDate),
          MONTH(resDate) + SEQUENCE(monthCount),
          2
        )
      ),
      validDates, FILTER(
        se"&amp;"condDates,
        (secondDates &gt; resDate + 2) *
        (secondDates &lt;= tourDate - 3)
      ),
      IF(
        $AJ31=""P4"",
        IF(
          COUNTA(validDates) &lt; 3,
          """",
          TEXT(INDEX(validDates, 3), ""mmm d, yyyy"")
        ),
"&amp;"        IF(
          $AJ31=""P3"",
          IF(
            COUNTA(validDates) &lt; 3,
            """",
            TEXT(INDEX(validDates, 3), ""mmm d, yyyy"")
          ),
          IF(
            COUNTA(validDates) &lt; 3,
            """",
            TE"&amp;"XTJOIN("", "", TRUE,
              TEXT(INDEX(validDates, 1), ""mmm d, yyyy""),
              TEXT(INDEX(validDates, 2), ""mmm d, yyyy""),
              TEXT(INDEX(validDates, 3), ""mmm d, yyyy"")
            )
          )
        )
      )
    ),
    """&amp;"""
  )
)
"),"")</f>
        <v/>
      </c>
      <c r="BG31" s="65" t="str">
        <f t="shared" si="14"/>
        <v/>
      </c>
      <c r="BH31" s="63"/>
      <c r="BI31" s="64"/>
      <c r="BJ31" s="64"/>
      <c r="BK31" s="64"/>
      <c r="BL31" s="64" t="str">
        <f>IFERROR(__xludf.DUMMYFUNCTION("IF(
  OR($AJ31=""Full Payment"",$AJ31=""P1"",$AJ31=""P2"",$AJ31=""P3""),
  """",
  IF(
    AND(
      NOT(ISBLANK($K31)),
      $Q31=""Standard Booking, P4""
    ),
    LET(
      resDate,   $K31,
      tourDate,  $N31,
      monthCount, DATEDIF(resDate, "&amp;"tourDate, ""M"") + 1,
      secondDates, ARRAYFORMULA(
        DATE(
          YEAR(resDate),
          MONTH(resDate) + SEQUENCE(monthCount),
          2
        )
      ),
      validDates, FILTER(
        secondDates,
        (secondDates &gt; resDate + 2"&amp;") *
        (secondDates &lt;= tourDate - 3)
      ),
      IF(
        $AJ31=""P4"",
        IF(
          COUNTA(validDates) &lt; 4,
          """",
          TEXT(
            INDEX(validDates, 4),
            ""mmm d, yyyy""
          )
        ),
        I"&amp;"F(
          COUNTA(validDates) &lt; 4,
          """",
          TEXTJOIN(
            "", "", TRUE,
            TEXT(INDEX(validDates, 1), ""mmm d, yyyy""),
            TEXT(INDEX(validDates, 2), ""mmm d, yyyy""),
            TEXT(INDEX(validDates, 3), ""m"&amp;"mm d, yyyy""),
            TEXT(INDEX(validDates, 4), ""mmm d, yyyy"")
          )
        )
      )
    ),
    """"
  )
)
"),"")</f>
        <v/>
      </c>
      <c r="BM31" s="65" t="str">
        <f t="shared" si="15"/>
        <v/>
      </c>
      <c r="BN31" s="66"/>
      <c r="BO31" s="67"/>
      <c r="BP31" s="49" t="b">
        <v>0</v>
      </c>
      <c r="BQ31" s="49" t="b">
        <v>0</v>
      </c>
      <c r="BR31" s="68"/>
      <c r="BS31" s="69"/>
      <c r="BT31" s="70" t="b">
        <v>0</v>
      </c>
      <c r="BU31" s="71"/>
      <c r="BV31" s="72"/>
      <c r="BW31" s="86" t="b">
        <v>0</v>
      </c>
      <c r="BX31" s="87"/>
    </row>
    <row r="32">
      <c r="A32" s="35" t="str">
        <f t="shared" si="1"/>
        <v/>
      </c>
      <c r="B32" s="36" t="str">
        <f t="shared" si="2"/>
        <v/>
      </c>
      <c r="C32" s="36" t="str">
        <f t="array" ref="C32">IF(
  M32="",
  "",
  IFERROR(
    INDEX(
      '{INDEX} Tour Packages'!$A:$ZZ,
      MATCH(
        M32,
        INDEX(
          '{INDEX} Tour Packages'!$A:$ZZ,
          ,
          MATCH("Tour Package Name", '{INDEX} Tour Packages'!$4:$4, 0)
        ),
        0
      ),
      MATCH("Tour Code", '{INDEX} Tour Packages'!$4:$4, 0)
    ),
    "XXX"
  )
)
</f>
        <v/>
      </c>
      <c r="D32" s="36" t="str">
        <f t="shared" si="3"/>
        <v/>
      </c>
      <c r="E32" s="36" t="str">
        <f t="shared" si="4"/>
        <v/>
      </c>
      <c r="F32" s="37" t="str">
        <f t="shared" si="5"/>
        <v/>
      </c>
      <c r="G32" s="38"/>
      <c r="H32" s="38"/>
      <c r="I32" s="39"/>
      <c r="J32" s="40" t="str">
        <f t="shared" si="16"/>
        <v> </v>
      </c>
      <c r="K32" s="41"/>
      <c r="L32" s="42"/>
      <c r="M32" s="42"/>
      <c r="N32" s="41"/>
      <c r="O32" s="43" t="str">
        <f>IFERROR(__xludf.DUMMYFUNCTION("IF(N32="""","""",IFERROR(
  N32 + VALUE(REGEXEXTRACT(P32, ""(\d+)\s+Days"")),
  """"
)
)"),"")</f>
        <v/>
      </c>
      <c r="P32" s="43" t="str">
        <f t="array" ref="P32">IFERROR(
  INDEX(
    INDEX('{INDEX} Tour Packages'!$A:$ZZ, , MATCH(P$3, '{INDEX} Tour Packages'!$4:$4, 0)),
    MATCH(M32, INDEX('{INDEX} Tour Packages'!$A:$ZZ,0, MATCH("Tour Package Name", '{INDEX} Tour Packages'!$4:$4, 0)), 0)
  ),
"")
</f>
        <v/>
      </c>
      <c r="Q32" s="44" t="str">
        <f t="shared" si="7"/>
        <v/>
      </c>
      <c r="R32" s="44" t="str">
        <f>IFERROR(__xludf.DUMMYFUNCTION("IF(OR(ISBLANK(K32), ISBLANK(N32)), """", 
  LET(
    resDate, K32,
    tourDate, N32,
    monthCount, MAX(0, DATEDIF(resDate, tourDate - 3, ""M"") + 1),
    secondDates, ARRAYFORMULA(DATE(YEAR(resDate), MONTH(resDate) + SEQUENCE(monthCount), 2)),
    vali"&amp;"dDates, FILTER(secondDates, (secondDates &gt; resDate + 2) * (secondDates &lt;= tourDate - 3)),
    IF(ISERROR(validDates), 0, COUNTA(validDates))
  )
)
"),"")</f>
        <v/>
      </c>
      <c r="S32" s="44" t="str">
        <f t="shared" si="8"/>
        <v/>
      </c>
      <c r="T32" s="45" t="str">
        <f t="array" ref="T32">IF(ISBLANK(BO32),IFERROR(
  INDEX(
    INDEX('{INDEX} Payment Terms'!$A:$G, , MATCH(T$3, '{INDEX} Payment Terms'!$4:$4, 0)),
    MATCH(Q32, INDEX('{INDEX} Payment Terms'!$A:$G,0, MATCH("Payment Condition", '{INDEX} Payment Terms'!$4:$4, 0)), 0)
  ),
""),"Cancelled")
</f>
        <v/>
      </c>
      <c r="U32" s="46" t="b">
        <v>0</v>
      </c>
      <c r="V32" s="47" t="str">
        <f>IFERROR(__xludf.DUMMYFUNCTION("IF(OR(L32=""Duo Booking"", L32=""Group Booking""),
IF(U32=FALSE,"""",
    LET(
      bookingType, L32,
      tour, M32,
      mainFirst, H32,
      mainLast, I32,
      mainEmail, G32,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$L$4:L32, bookingType,
          $M$4:M32, tour,
          $H$4:H32, mainFirst,
          $I$4:I32, mainLast,
          $G$4:G32, mainEmail
        ),
        ""000""
      ),
      baseID &amp; "&amp;"""-"" &amp; memberNumber
    )
  ),
  """"
)
"),"")</f>
        <v/>
      </c>
      <c r="W32" s="48"/>
      <c r="X32" s="49" t="b">
        <v>0</v>
      </c>
      <c r="Y32" s="49" t="b">
        <v>0</v>
      </c>
      <c r="Z32" s="49" t="b">
        <v>0</v>
      </c>
      <c r="AA32" s="50"/>
      <c r="AB32" s="69"/>
      <c r="AC32" s="49" t="b">
        <v>0</v>
      </c>
      <c r="AD32" s="92"/>
      <c r="AE32" s="53"/>
      <c r="AF32" s="36" t="str">
        <f t="array" ref="AF32">IF(M32="","",INDEX(
      '{INDEX} Tour Packages'!$A:$ZP,
      MATCH($M32, '{INDEX} Tour Packages'!$A:$A, 0),
      MATCH(AF$3, '{INDEX} Tour Packages'!$4:$4, 0)
    ))</f>
        <v/>
      </c>
      <c r="AG32" s="36" t="str">
        <f t="array" ref="AG32">IF(M32="","",INDEX(
      '{INDEX} Tour Packages'!$A:$ZP,
      MATCH($M32, '{INDEX} Tour Packages'!$A:$A, 0),
      MATCH(AG$3, '{INDEX} Tour Packages'!$4:$4, 0)
    ))</f>
        <v/>
      </c>
      <c r="AH32" s="36" t="str">
        <f t="array" ref="AH32">IF(M32="","",INDEX(
      '{INDEX} Tour Packages'!$A:$ZP,
      MATCH($M32, '{INDEX} Tour Packages'!$A:$A, 0),
      MATCH(AH$3, '{INDEX} Tour Packages'!$4:$4, 0)
    ))</f>
        <v/>
      </c>
      <c r="AI32" s="54" t="str">
        <f t="shared" si="9"/>
        <v/>
      </c>
      <c r="AJ32" s="42"/>
      <c r="AK32" s="42"/>
      <c r="AL32" s="46" t="b">
        <v>0</v>
      </c>
      <c r="AM32" s="56"/>
      <c r="AN32" s="57" t="str">
        <f t="shared" si="10"/>
        <v/>
      </c>
      <c r="AO32" s="58" t="str">
        <f t="shared" si="11"/>
        <v/>
      </c>
      <c r="AP32" s="59"/>
      <c r="AQ32" s="60"/>
      <c r="AR32" s="61"/>
      <c r="AS32" s="61"/>
      <c r="AT32" s="61" t="str">
        <f>IFERROR(__xludf.DUMMYFUNCTION("IF( 
  OR($AJ32=""Full Payment"", ISBLANK($K32)),
  """",
  IF(
    OR(
      Q32=""Standard Booking, P1"",
      Q32=""Standard Booking, P2"",
      Q32=""Standard Booking, P3"",
      Q32=""Standard Booking, P4""
    ),
    LET(
      resDate,   $K32,
 "&amp;"     tourDate,  $N32,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2" s="62" t="str">
        <f t="shared" si="12"/>
        <v/>
      </c>
      <c r="AV32" s="63"/>
      <c r="AW32" s="64"/>
      <c r="AX32" s="64"/>
      <c r="AY32" s="64"/>
      <c r="AZ32" s="64" t="str">
        <f>IFERROR(__xludf.DUMMYFUNCTION("IF(
  OR($AJ32=""Full Payment"",$AJ32=""P1"", ISBLANK($K32)),
  """",
  IF(
    OR(
      $Q32=""Standard Booking, P2"",
      $Q32=""Standard Booking, P3"",
      $Q32=""Standard Booking, P4""
    ),
    LET(
      resDate,   $K32,
      tourDate,  $N32,"&amp;"
      monthCount, DATEDIF(resDate, tourDate, ""M"") + 1,
      secondDates, ARRAYFORMULA(
        DATE(
          YEAR(resDate),
          MONTH(resDate) + SEQUENCE(monthCount),
          2
        )
      ),
      validDates, FILTER(
        secondDates"&amp;",
        (secondDates &gt; resDate + 2) *
        (secondDates &lt;= tourDate - 3)
      ),
      IF(
        OR($AJ32=""P2"", $AJ32=""P3"", $AJ32=""P4""),
        IF(
          COUNTA(validDates) &lt; 2,
          """",
          TEXT(INDEX(validDates, 2), ""mmm"&amp;" d, yyyy"")
        ),
        IF(
          COUNTA(validDates) &lt; 2,
          """",
          TEXTJOIN("", "", TRUE,
            TEXT(INDEX(validDates, 1), ""mmm d, yyyy""),
            TEXT(INDEX(validDates, 2), ""mmm d, yyyy"")
          )
        )
  "&amp;"    )
    ),
    """"
  )
)
"),"")</f>
        <v/>
      </c>
      <c r="BA32" s="65" t="str">
        <f t="shared" si="13"/>
        <v/>
      </c>
      <c r="BB32" s="63"/>
      <c r="BC32" s="64"/>
      <c r="BD32" s="64"/>
      <c r="BE32" s="64"/>
      <c r="BF32" s="64" t="str">
        <f>IFERROR(__xludf.DUMMYFUNCTION("IF(
  OR($AJ32=""Full Payment"",$AJ32=""P1"", $AJ32=""P2""),
  """",
  IF(
    AND(
      NOT(ISBLANK($K32)),
      OR(
        Q32=""Standard Booking, P3"",
        Q32=""Standard Booking, P4""
      )
    ),
    LET(
      resDate,   $K32,
      tourDat"&amp;"e,  $N32,
      monthCount, DATEDIF(resDate, tourDate, ""M"") + 1,
      secondDates, ARRAYFORMULA(
        DATE(
          YEAR(resDate),
          MONTH(resDate) + SEQUENCE(monthCount),
          2
        )
      ),
      validDates, FILTER(
        se"&amp;"condDates,
        (secondDates &gt; resDate + 2) *
        (secondDates &lt;= tourDate - 3)
      ),
      IF(
        $AJ32=""P4"",
        IF(
          COUNTA(validDates) &lt; 3,
          """",
          TEXT(INDEX(validDates, 3), ""mmm d, yyyy"")
        ),
"&amp;"        IF(
          $AJ32=""P3"",
          IF(
            COUNTA(validDates) &lt; 3,
            """",
            TEXT(INDEX(validDates, 3), ""mmm d, yyyy"")
          ),
          IF(
            COUNTA(validDates) &lt; 3,
            """",
            TE"&amp;"XTJOIN("", "", TRUE,
              TEXT(INDEX(validDates, 1), ""mmm d, yyyy""),
              TEXT(INDEX(validDates, 2), ""mmm d, yyyy""),
              TEXT(INDEX(validDates, 3), ""mmm d, yyyy"")
            )
          )
        )
      )
    ),
    """&amp;"""
  )
)
"),"")</f>
        <v/>
      </c>
      <c r="BG32" s="65" t="str">
        <f t="shared" si="14"/>
        <v/>
      </c>
      <c r="BH32" s="63"/>
      <c r="BI32" s="64"/>
      <c r="BJ32" s="64"/>
      <c r="BK32" s="64"/>
      <c r="BL32" s="64" t="str">
        <f>IFERROR(__xludf.DUMMYFUNCTION("IF(
  OR($AJ32=""Full Payment"",$AJ32=""P1"",$AJ32=""P2"",$AJ32=""P3""),
  """",
  IF(
    AND(
      NOT(ISBLANK($K32)),
      $Q32=""Standard Booking, P4""
    ),
    LET(
      resDate,   $K32,
      tourDate,  $N32,
      monthCount, DATEDIF(resDate, "&amp;"tourDate, ""M"") + 1,
      secondDates, ARRAYFORMULA(
        DATE(
          YEAR(resDate),
          MONTH(resDate) + SEQUENCE(monthCount),
          2
        )
      ),
      validDates, FILTER(
        secondDates,
        (secondDates &gt; resDate + 2"&amp;") *
        (secondDates &lt;= tourDate - 3)
      ),
      IF(
        $AJ32=""P4"",
        IF(
          COUNTA(validDates) &lt; 4,
          """",
          TEXT(
            INDEX(validDates, 4),
            ""mmm d, yyyy""
          )
        ),
        I"&amp;"F(
          COUNTA(validDates) &lt; 4,
          """",
          TEXTJOIN(
            "", "", TRUE,
            TEXT(INDEX(validDates, 1), ""mmm d, yyyy""),
            TEXT(INDEX(validDates, 2), ""mmm d, yyyy""),
            TEXT(INDEX(validDates, 3), ""m"&amp;"mm d, yyyy""),
            TEXT(INDEX(validDates, 4), ""mmm d, yyyy"")
          )
        )
      )
    ),
    """"
  )
)
"),"")</f>
        <v/>
      </c>
      <c r="BM32" s="65" t="str">
        <f t="shared" si="15"/>
        <v/>
      </c>
      <c r="BN32" s="66"/>
      <c r="BO32" s="67"/>
      <c r="BP32" s="49" t="b">
        <v>0</v>
      </c>
      <c r="BQ32" s="49" t="b">
        <v>0</v>
      </c>
      <c r="BR32" s="68"/>
      <c r="BS32" s="69"/>
      <c r="BT32" s="70" t="b">
        <v>0</v>
      </c>
      <c r="BU32" s="71"/>
      <c r="BV32" s="72"/>
      <c r="BW32" s="73" t="b">
        <v>0</v>
      </c>
      <c r="BX32" s="87"/>
    </row>
    <row r="33">
      <c r="A33" s="35" t="str">
        <f t="shared" si="1"/>
        <v/>
      </c>
      <c r="B33" s="36" t="str">
        <f t="shared" si="2"/>
        <v/>
      </c>
      <c r="C33" s="36" t="str">
        <f t="array" ref="C33">IF(
  M33="",
  "",
  IFERROR(
    INDEX(
      '{INDEX} Tour Packages'!$A:$ZZ,
      MATCH(
        M33,
        INDEX(
          '{INDEX} Tour Packages'!$A:$ZZ,
          ,
          MATCH("Tour Package Name", '{INDEX} Tour Packages'!$4:$4, 0)
        ),
        0
      ),
      MATCH("Tour Code", '{INDEX} Tour Packages'!$4:$4, 0)
    ),
    "XXX"
  )
)
</f>
        <v/>
      </c>
      <c r="D33" s="36" t="str">
        <f t="shared" si="3"/>
        <v/>
      </c>
      <c r="E33" s="36" t="str">
        <f t="shared" si="4"/>
        <v/>
      </c>
      <c r="F33" s="37" t="str">
        <f t="shared" si="5"/>
        <v/>
      </c>
      <c r="G33" s="89"/>
      <c r="H33" s="89"/>
      <c r="I33" s="90"/>
      <c r="J33" s="40" t="str">
        <f t="shared" si="16"/>
        <v> </v>
      </c>
      <c r="K33" s="91"/>
      <c r="L33" s="55"/>
      <c r="M33" s="55"/>
      <c r="N33" s="91"/>
      <c r="O33" s="43" t="str">
        <f>IFERROR(__xludf.DUMMYFUNCTION("IF(N33="""","""",IFERROR(
  N33 + VALUE(REGEXEXTRACT(P33, ""(\d+)\s+Days"")),
  """"
)
)"),"")</f>
        <v/>
      </c>
      <c r="P33" s="43" t="str">
        <f t="array" ref="P33">IFERROR(
  INDEX(
    INDEX('{INDEX} Tour Packages'!$A:$ZZ, , MATCH(P$3, '{INDEX} Tour Packages'!$4:$4, 0)),
    MATCH(M33, INDEX('{INDEX} Tour Packages'!$A:$ZZ,0, MATCH("Tour Package Name", '{INDEX} Tour Packages'!$4:$4, 0)), 0)
  ),
"")
</f>
        <v/>
      </c>
      <c r="Q33" s="44" t="str">
        <f t="shared" si="7"/>
        <v/>
      </c>
      <c r="R33" s="44" t="str">
        <f>IFERROR(__xludf.DUMMYFUNCTION("IF(OR(ISBLANK(K33), ISBLANK(N33)), """", 
  LET(
    resDate, K33,
    tourDate, N33,
    monthCount, MAX(0, DATEDIF(resDate, tourDate - 3, ""M"") + 1),
    secondDates, ARRAYFORMULA(DATE(YEAR(resDate), MONTH(resDate) + SEQUENCE(monthCount), 2)),
    vali"&amp;"dDates, FILTER(secondDates, (secondDates &gt; resDate + 2) * (secondDates &lt;= tourDate - 3)),
    IF(ISERROR(validDates), 0, COUNTA(validDates))
  )
)
"),"")</f>
        <v/>
      </c>
      <c r="S33" s="44" t="str">
        <f t="shared" si="8"/>
        <v/>
      </c>
      <c r="T33" s="45" t="str">
        <f t="array" ref="T33">IF(ISBLANK(BO33),IFERROR(
  INDEX(
    INDEX('{INDEX} Payment Terms'!$A:$G, , MATCH(T$3, '{INDEX} Payment Terms'!$4:$4, 0)),
    MATCH(Q33, INDEX('{INDEX} Payment Terms'!$A:$G,0, MATCH("Payment Condition", '{INDEX} Payment Terms'!$4:$4, 0)), 0)
  ),
""),"Cancelled")
</f>
        <v/>
      </c>
      <c r="U33" s="46" t="b">
        <v>0</v>
      </c>
      <c r="V33" s="47" t="str">
        <f>IFERROR(__xludf.DUMMYFUNCTION("IF(OR(L33=""Duo Booking"", L33=""Group Booking""),
IF(U33=FALSE,"""",
    LET(
      bookingType, L33,
      tour, M33,
      mainFirst, H33,
      mainLast, I33,
      mainEmail, G33,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$L$4:L33, bookingType,
          $M$4:M33, tour,
          $H$4:H33, mainFirst,
          $I$4:I33, mainLast,
          $G$4:G33, mainEmail
        ),
        ""000""
      ),
      baseID &amp; "&amp;"""-"" &amp; memberNumber
    )
  ),
  """"
)
"),"")</f>
        <v/>
      </c>
      <c r="W33" s="48"/>
      <c r="X33" s="85" t="b">
        <v>0</v>
      </c>
      <c r="Y33" s="85" t="b">
        <v>0</v>
      </c>
      <c r="Z33" s="85" t="b">
        <v>0</v>
      </c>
      <c r="AA33" s="50"/>
      <c r="AB33" s="51"/>
      <c r="AC33" s="85" t="b">
        <v>0</v>
      </c>
      <c r="AD33" s="92"/>
      <c r="AE33" s="88"/>
      <c r="AF33" s="36" t="str">
        <f t="array" ref="AF33">IF(M33="","",INDEX(
      '{INDEX} Tour Packages'!$A:$ZP,
      MATCH($M33, '{INDEX} Tour Packages'!$A:$A, 0),
      MATCH(AF$3, '{INDEX} Tour Packages'!$4:$4, 0)
    ))</f>
        <v/>
      </c>
      <c r="AG33" s="36" t="str">
        <f t="array" ref="AG33">IF(M33="","",INDEX(
      '{INDEX} Tour Packages'!$A:$ZP,
      MATCH($M33, '{INDEX} Tour Packages'!$A:$A, 0),
      MATCH(AG$3, '{INDEX} Tour Packages'!$4:$4, 0)
    ))</f>
        <v/>
      </c>
      <c r="AH33" s="36" t="str">
        <f t="array" ref="AH33">IF(M33="","",INDEX(
      '{INDEX} Tour Packages'!$A:$ZP,
      MATCH($M33, '{INDEX} Tour Packages'!$A:$A, 0),
      MATCH(AH$3, '{INDEX} Tour Packages'!$4:$4, 0)
    ))</f>
        <v/>
      </c>
      <c r="AI33" s="54" t="str">
        <f t="shared" si="9"/>
        <v/>
      </c>
      <c r="AJ33" s="42"/>
      <c r="AK33" s="55"/>
      <c r="AL33" s="46" t="b">
        <v>0</v>
      </c>
      <c r="AM33" s="56"/>
      <c r="AN33" s="57" t="str">
        <f t="shared" si="10"/>
        <v/>
      </c>
      <c r="AO33" s="58" t="str">
        <f t="shared" si="11"/>
        <v/>
      </c>
      <c r="AP33" s="59"/>
      <c r="AQ33" s="60"/>
      <c r="AR33" s="61"/>
      <c r="AS33" s="61"/>
      <c r="AT33" s="61" t="str">
        <f>IFERROR(__xludf.DUMMYFUNCTION("IF( 
  OR($AJ33=""Full Payment"", ISBLANK($K33)),
  """",
  IF(
    OR(
      Q33=""Standard Booking, P1"",
      Q33=""Standard Booking, P2"",
      Q33=""Standard Booking, P3"",
      Q33=""Standard Booking, P4""
    ),
    LET(
      resDate,   $K33,
 "&amp;"     tourDate,  $N33,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3" s="62" t="str">
        <f t="shared" si="12"/>
        <v/>
      </c>
      <c r="AV33" s="63"/>
      <c r="AW33" s="64"/>
      <c r="AX33" s="64"/>
      <c r="AY33" s="64"/>
      <c r="AZ33" s="64" t="str">
        <f>IFERROR(__xludf.DUMMYFUNCTION("IF(
  OR($AJ33=""Full Payment"",$AJ33=""P1"", ISBLANK($K33)),
  """",
  IF(
    OR(
      $Q33=""Standard Booking, P2"",
      $Q33=""Standard Booking, P3"",
      $Q33=""Standard Booking, P4""
    ),
    LET(
      resDate,   $K33,
      tourDate,  $N33,"&amp;"
      monthCount, DATEDIF(resDate, tourDate, ""M"") + 1,
      secondDates, ARRAYFORMULA(
        DATE(
          YEAR(resDate),
          MONTH(resDate) + SEQUENCE(monthCount),
          2
        )
      ),
      validDates, FILTER(
        secondDates"&amp;",
        (secondDates &gt; resDate + 2) *
        (secondDates &lt;= tourDate - 3)
      ),
      IF(
        OR($AJ33=""P2"", $AJ33=""P3"", $AJ33=""P4""),
        IF(
          COUNTA(validDates) &lt; 2,
          """",
          TEXT(INDEX(validDates, 2), ""mmm"&amp;" d, yyyy"")
        ),
        IF(
          COUNTA(validDates) &lt; 2,
          """",
          TEXTJOIN("", "", TRUE,
            TEXT(INDEX(validDates, 1), ""mmm d, yyyy""),
            TEXT(INDEX(validDates, 2), ""mmm d, yyyy"")
          )
        )
  "&amp;"    )
    ),
    """"
  )
)
"),"")</f>
        <v/>
      </c>
      <c r="BA33" s="65" t="str">
        <f t="shared" si="13"/>
        <v/>
      </c>
      <c r="BB33" s="63"/>
      <c r="BC33" s="64"/>
      <c r="BD33" s="64"/>
      <c r="BE33" s="64"/>
      <c r="BF33" s="64" t="str">
        <f>IFERROR(__xludf.DUMMYFUNCTION("IF(
  OR($AJ33=""Full Payment"",$AJ33=""P1"", $AJ33=""P2""),
  """",
  IF(
    AND(
      NOT(ISBLANK($K33)),
      OR(
        Q33=""Standard Booking, P3"",
        Q33=""Standard Booking, P4""
      )
    ),
    LET(
      resDate,   $K33,
      tourDat"&amp;"e,  $N33,
      monthCount, DATEDIF(resDate, tourDate, ""M"") + 1,
      secondDates, ARRAYFORMULA(
        DATE(
          YEAR(resDate),
          MONTH(resDate) + SEQUENCE(monthCount),
          2
        )
      ),
      validDates, FILTER(
        se"&amp;"condDates,
        (secondDates &gt; resDate + 2) *
        (secondDates &lt;= tourDate - 3)
      ),
      IF(
        $AJ33=""P4"",
        IF(
          COUNTA(validDates) &lt; 3,
          """",
          TEXT(INDEX(validDates, 3), ""mmm d, yyyy"")
        ),
"&amp;"        IF(
          $AJ33=""P3"",
          IF(
            COUNTA(validDates) &lt; 3,
            """",
            TEXT(INDEX(validDates, 3), ""mmm d, yyyy"")
          ),
          IF(
            COUNTA(validDates) &lt; 3,
            """",
            TE"&amp;"XTJOIN("", "", TRUE,
              TEXT(INDEX(validDates, 1), ""mmm d, yyyy""),
              TEXT(INDEX(validDates, 2), ""mmm d, yyyy""),
              TEXT(INDEX(validDates, 3), ""mmm d, yyyy"")
            )
          )
        )
      )
    ),
    """&amp;"""
  )
)
"),"")</f>
        <v/>
      </c>
      <c r="BG33" s="65" t="str">
        <f t="shared" si="14"/>
        <v/>
      </c>
      <c r="BH33" s="63"/>
      <c r="BI33" s="64"/>
      <c r="BJ33" s="64"/>
      <c r="BK33" s="64"/>
      <c r="BL33" s="64" t="str">
        <f>IFERROR(__xludf.DUMMYFUNCTION("IF(
  OR($AJ33=""Full Payment"",$AJ33=""P1"",$AJ33=""P2"",$AJ33=""P3""),
  """",
  IF(
    AND(
      NOT(ISBLANK($K33)),
      $Q33=""Standard Booking, P4""
    ),
    LET(
      resDate,   $K33,
      tourDate,  $N33,
      monthCount, DATEDIF(resDate, "&amp;"tourDate, ""M"") + 1,
      secondDates, ARRAYFORMULA(
        DATE(
          YEAR(resDate),
          MONTH(resDate) + SEQUENCE(monthCount),
          2
        )
      ),
      validDates, FILTER(
        secondDates,
        (secondDates &gt; resDate + 2"&amp;") *
        (secondDates &lt;= tourDate - 3)
      ),
      IF(
        $AJ33=""P4"",
        IF(
          COUNTA(validDates) &lt; 4,
          """",
          TEXT(
            INDEX(validDates, 4),
            ""mmm d, yyyy""
          )
        ),
        I"&amp;"F(
          COUNTA(validDates) &lt; 4,
          """",
          TEXTJOIN(
            "", "", TRUE,
            TEXT(INDEX(validDates, 1), ""mmm d, yyyy""),
            TEXT(INDEX(validDates, 2), ""mmm d, yyyy""),
            TEXT(INDEX(validDates, 3), ""m"&amp;"mm d, yyyy""),
            TEXT(INDEX(validDates, 4), ""mmm d, yyyy"")
          )
        )
      )
    ),
    """"
  )
)
"),"")</f>
        <v/>
      </c>
      <c r="BM33" s="65" t="str">
        <f t="shared" si="15"/>
        <v/>
      </c>
      <c r="BN33" s="66"/>
      <c r="BO33" s="67"/>
      <c r="BP33" s="49" t="b">
        <v>0</v>
      </c>
      <c r="BQ33" s="49" t="b">
        <v>0</v>
      </c>
      <c r="BR33" s="68"/>
      <c r="BS33" s="69"/>
      <c r="BT33" s="70" t="b">
        <v>0</v>
      </c>
      <c r="BU33" s="71"/>
      <c r="BV33" s="72"/>
      <c r="BW33" s="86" t="b">
        <v>0</v>
      </c>
      <c r="BX33" s="87"/>
    </row>
    <row r="34">
      <c r="A34" s="35" t="str">
        <f t="shared" si="1"/>
        <v/>
      </c>
      <c r="B34" s="36" t="str">
        <f t="shared" si="2"/>
        <v/>
      </c>
      <c r="C34" s="36" t="str">
        <f t="array" ref="C34">IF(
  M34="",
  "",
  IFERROR(
    INDEX(
      '{INDEX} Tour Packages'!$A:$ZZ,
      MATCH(
        M34,
        INDEX(
          '{INDEX} Tour Packages'!$A:$ZZ,
          ,
          MATCH("Tour Package Name", '{INDEX} Tour Packages'!$4:$4, 0)
        ),
        0
      ),
      MATCH("Tour Code", '{INDEX} Tour Packages'!$4:$4, 0)
    ),
    "XXX"
  )
)
</f>
        <v/>
      </c>
      <c r="D34" s="36" t="str">
        <f t="shared" si="3"/>
        <v/>
      </c>
      <c r="E34" s="36" t="str">
        <f t="shared" si="4"/>
        <v/>
      </c>
      <c r="F34" s="37" t="str">
        <f t="shared" si="5"/>
        <v/>
      </c>
      <c r="G34" s="89"/>
      <c r="H34" s="89"/>
      <c r="I34" s="90"/>
      <c r="J34" s="40" t="str">
        <f t="shared" si="16"/>
        <v> </v>
      </c>
      <c r="K34" s="91"/>
      <c r="L34" s="55"/>
      <c r="M34" s="55"/>
      <c r="N34" s="91"/>
      <c r="O34" s="43" t="str">
        <f>IFERROR(__xludf.DUMMYFUNCTION("IF(N34="""","""",IFERROR(
  N34 + VALUE(REGEXEXTRACT(P34, ""(\d+)\s+Days"")),
  """"
)
)"),"")</f>
        <v/>
      </c>
      <c r="P34" s="43" t="str">
        <f t="array" ref="P34">IFERROR(
  INDEX(
    INDEX('{INDEX} Tour Packages'!$A:$ZZ, , MATCH(P$3, '{INDEX} Tour Packages'!$4:$4, 0)),
    MATCH(M34, INDEX('{INDEX} Tour Packages'!$A:$ZZ,0, MATCH("Tour Package Name", '{INDEX} Tour Packages'!$4:$4, 0)), 0)
  ),
"")
</f>
        <v/>
      </c>
      <c r="Q34" s="44" t="str">
        <f t="shared" si="7"/>
        <v/>
      </c>
      <c r="R34" s="44" t="str">
        <f>IFERROR(__xludf.DUMMYFUNCTION("IF(OR(ISBLANK(K34), ISBLANK(N34)), """", 
  LET(
    resDate, K34,
    tourDate, N34,
    monthCount, MAX(0, DATEDIF(resDate, tourDate - 3, ""M"") + 1),
    secondDates, ARRAYFORMULA(DATE(YEAR(resDate), MONTH(resDate) + SEQUENCE(monthCount), 2)),
    vali"&amp;"dDates, FILTER(secondDates, (secondDates &gt; resDate + 2) * (secondDates &lt;= tourDate - 3)),
    IF(ISERROR(validDates), 0, COUNTA(validDates))
  )
)
"),"")</f>
        <v/>
      </c>
      <c r="S34" s="44" t="str">
        <f t="shared" si="8"/>
        <v/>
      </c>
      <c r="T34" s="45" t="str">
        <f t="array" ref="T34">IF(ISBLANK(BO34),IFERROR(
  INDEX(
    INDEX('{INDEX} Payment Terms'!$A:$G, , MATCH(T$3, '{INDEX} Payment Terms'!$4:$4, 0)),
    MATCH(Q34, INDEX('{INDEX} Payment Terms'!$A:$G,0, MATCH("Payment Condition", '{INDEX} Payment Terms'!$4:$4, 0)), 0)
  ),
""),"Cancelled")
</f>
        <v/>
      </c>
      <c r="U34" s="46" t="b">
        <v>0</v>
      </c>
      <c r="V34" s="47" t="str">
        <f>IFERROR(__xludf.DUMMYFUNCTION("IF(OR(L34=""Duo Booking"", L34=""Group Booking""),
IF(U34=FALSE,"""",
    LET(
      bookingType, L34,
      tour, M34,
      mainFirst, H34,
      mainLast, I34,
      mainEmail, G34,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$L$4:L34, bookingType,
          $M$4:M34, tour,
          $H$4:H34, mainFirst,
          $I$4:I34, mainLast,
          $G$4:G34, mainEmail
        ),
        ""000""
      ),
      baseID &amp; "&amp;"""-"" &amp; memberNumber
    )
  ),
  """"
)
"),"")</f>
        <v/>
      </c>
      <c r="W34" s="48"/>
      <c r="X34" s="85" t="b">
        <v>0</v>
      </c>
      <c r="Y34" s="85" t="b">
        <v>0</v>
      </c>
      <c r="Z34" s="85" t="b">
        <v>0</v>
      </c>
      <c r="AA34" s="50"/>
      <c r="AB34" s="51"/>
      <c r="AC34" s="85" t="b">
        <v>0</v>
      </c>
      <c r="AD34" s="92"/>
      <c r="AE34" s="88"/>
      <c r="AF34" s="36" t="str">
        <f t="array" ref="AF34">IF(M34="","",INDEX(
      '{INDEX} Tour Packages'!$A:$ZP,
      MATCH($M34, '{INDEX} Tour Packages'!$A:$A, 0),
      MATCH(AF$3, '{INDEX} Tour Packages'!$4:$4, 0)
    ))</f>
        <v/>
      </c>
      <c r="AG34" s="36" t="str">
        <f t="array" ref="AG34">IF(M34="","",INDEX(
      '{INDEX} Tour Packages'!$A:$ZP,
      MATCH($M34, '{INDEX} Tour Packages'!$A:$A, 0),
      MATCH(AG$3, '{INDEX} Tour Packages'!$4:$4, 0)
    ))</f>
        <v/>
      </c>
      <c r="AH34" s="36" t="str">
        <f t="array" ref="AH34">IF(M34="","",INDEX(
      '{INDEX} Tour Packages'!$A:$ZP,
      MATCH($M34, '{INDEX} Tour Packages'!$A:$A, 0),
      MATCH(AH$3, '{INDEX} Tour Packages'!$4:$4, 0)
    ))</f>
        <v/>
      </c>
      <c r="AI34" s="54" t="str">
        <f t="shared" si="9"/>
        <v/>
      </c>
      <c r="AJ34" s="42"/>
      <c r="AK34" s="55"/>
      <c r="AL34" s="46" t="b">
        <v>0</v>
      </c>
      <c r="AM34" s="56"/>
      <c r="AN34" s="57" t="str">
        <f t="shared" si="10"/>
        <v/>
      </c>
      <c r="AO34" s="58" t="str">
        <f t="shared" si="11"/>
        <v/>
      </c>
      <c r="AP34" s="59"/>
      <c r="AQ34" s="60"/>
      <c r="AR34" s="61"/>
      <c r="AS34" s="61"/>
      <c r="AT34" s="61" t="str">
        <f>IFERROR(__xludf.DUMMYFUNCTION("IF( 
  OR($AJ34=""Full Payment"", ISBLANK($K34)),
  """",
  IF(
    OR(
      Q34=""Standard Booking, P1"",
      Q34=""Standard Booking, P2"",
      Q34=""Standard Booking, P3"",
      Q34=""Standard Booking, P4""
    ),
    LET(
      resDate,   $K34,
 "&amp;"     tourDate,  $N34,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4" s="62" t="str">
        <f t="shared" si="12"/>
        <v/>
      </c>
      <c r="AV34" s="63"/>
      <c r="AW34" s="64"/>
      <c r="AX34" s="64"/>
      <c r="AY34" s="64"/>
      <c r="AZ34" s="64" t="str">
        <f>IFERROR(__xludf.DUMMYFUNCTION("IF(
  OR($AJ34=""Full Payment"",$AJ34=""P1"", ISBLANK($K34)),
  """",
  IF(
    OR(
      $Q34=""Standard Booking, P2"",
      $Q34=""Standard Booking, P3"",
      $Q34=""Standard Booking, P4""
    ),
    LET(
      resDate,   $K34,
      tourDate,  $N34,"&amp;"
      monthCount, DATEDIF(resDate, tourDate, ""M"") + 1,
      secondDates, ARRAYFORMULA(
        DATE(
          YEAR(resDate),
          MONTH(resDate) + SEQUENCE(monthCount),
          2
        )
      ),
      validDates, FILTER(
        secondDates"&amp;",
        (secondDates &gt; resDate + 2) *
        (secondDates &lt;= tourDate - 3)
      ),
      IF(
        OR($AJ34=""P2"", $AJ34=""P3"", $AJ34=""P4""),
        IF(
          COUNTA(validDates) &lt; 2,
          """",
          TEXT(INDEX(validDates, 2), ""mmm"&amp;" d, yyyy"")
        ),
        IF(
          COUNTA(validDates) &lt; 2,
          """",
          TEXTJOIN("", "", TRUE,
            TEXT(INDEX(validDates, 1), ""mmm d, yyyy""),
            TEXT(INDEX(validDates, 2), ""mmm d, yyyy"")
          )
        )
  "&amp;"    )
    ),
    """"
  )
)
"),"")</f>
        <v/>
      </c>
      <c r="BA34" s="65" t="str">
        <f t="shared" si="13"/>
        <v/>
      </c>
      <c r="BB34" s="63"/>
      <c r="BC34" s="64"/>
      <c r="BD34" s="64"/>
      <c r="BE34" s="64"/>
      <c r="BF34" s="64" t="str">
        <f>IFERROR(__xludf.DUMMYFUNCTION("IF(
  OR($AJ34=""Full Payment"",$AJ34=""P1"", $AJ34=""P2""),
  """",
  IF(
    AND(
      NOT(ISBLANK($K34)),
      OR(
        Q34=""Standard Booking, P3"",
        Q34=""Standard Booking, P4""
      )
    ),
    LET(
      resDate,   $K34,
      tourDat"&amp;"e,  $N34,
      monthCount, DATEDIF(resDate, tourDate, ""M"") + 1,
      secondDates, ARRAYFORMULA(
        DATE(
          YEAR(resDate),
          MONTH(resDate) + SEQUENCE(monthCount),
          2
        )
      ),
      validDates, FILTER(
        se"&amp;"condDates,
        (secondDates &gt; resDate + 2) *
        (secondDates &lt;= tourDate - 3)
      ),
      IF(
        $AJ34=""P4"",
        IF(
          COUNTA(validDates) &lt; 3,
          """",
          TEXT(INDEX(validDates, 3), ""mmm d, yyyy"")
        ),
"&amp;"        IF(
          $AJ34=""P3"",
          IF(
            COUNTA(validDates) &lt; 3,
            """",
            TEXT(INDEX(validDates, 3), ""mmm d, yyyy"")
          ),
          IF(
            COUNTA(validDates) &lt; 3,
            """",
            TE"&amp;"XTJOIN("", "", TRUE,
              TEXT(INDEX(validDates, 1), ""mmm d, yyyy""),
              TEXT(INDEX(validDates, 2), ""mmm d, yyyy""),
              TEXT(INDEX(validDates, 3), ""mmm d, yyyy"")
            )
          )
        )
      )
    ),
    """&amp;"""
  )
)
"),"")</f>
        <v/>
      </c>
      <c r="BG34" s="65" t="str">
        <f t="shared" si="14"/>
        <v/>
      </c>
      <c r="BH34" s="63"/>
      <c r="BI34" s="64"/>
      <c r="BJ34" s="64"/>
      <c r="BK34" s="64"/>
      <c r="BL34" s="64" t="str">
        <f>IFERROR(__xludf.DUMMYFUNCTION("IF(
  OR($AJ34=""Full Payment"",$AJ34=""P1"",$AJ34=""P2"",$AJ34=""P3""),
  """",
  IF(
    AND(
      NOT(ISBLANK($K34)),
      $Q34=""Standard Booking, P4""
    ),
    LET(
      resDate,   $K34,
      tourDate,  $N34,
      monthCount, DATEDIF(resDate, "&amp;"tourDate, ""M"") + 1,
      secondDates, ARRAYFORMULA(
        DATE(
          YEAR(resDate),
          MONTH(resDate) + SEQUENCE(monthCount),
          2
        )
      ),
      validDates, FILTER(
        secondDates,
        (secondDates &gt; resDate + 2"&amp;") *
        (secondDates &lt;= tourDate - 3)
      ),
      IF(
        $AJ34=""P4"",
        IF(
          COUNTA(validDates) &lt; 4,
          """",
          TEXT(
            INDEX(validDates, 4),
            ""mmm d, yyyy""
          )
        ),
        I"&amp;"F(
          COUNTA(validDates) &lt; 4,
          """",
          TEXTJOIN(
            "", "", TRUE,
            TEXT(INDEX(validDates, 1), ""mmm d, yyyy""),
            TEXT(INDEX(validDates, 2), ""mmm d, yyyy""),
            TEXT(INDEX(validDates, 3), ""m"&amp;"mm d, yyyy""),
            TEXT(INDEX(validDates, 4), ""mmm d, yyyy"")
          )
        )
      )
    ),
    """"
  )
)
"),"")</f>
        <v/>
      </c>
      <c r="BM34" s="65" t="str">
        <f t="shared" si="15"/>
        <v/>
      </c>
      <c r="BN34" s="66"/>
      <c r="BO34" s="67"/>
      <c r="BP34" s="49" t="b">
        <v>0</v>
      </c>
      <c r="BQ34" s="49" t="b">
        <v>0</v>
      </c>
      <c r="BR34" s="68"/>
      <c r="BS34" s="69"/>
      <c r="BT34" s="70" t="b">
        <v>0</v>
      </c>
      <c r="BU34" s="71"/>
      <c r="BV34" s="72"/>
      <c r="BW34" s="86" t="b">
        <v>0</v>
      </c>
      <c r="BX34" s="87"/>
    </row>
    <row r="35">
      <c r="A35" s="35" t="str">
        <f t="shared" si="1"/>
        <v/>
      </c>
      <c r="B35" s="36" t="str">
        <f t="shared" si="2"/>
        <v/>
      </c>
      <c r="C35" s="36" t="str">
        <f t="array" ref="C35">IF(
  M35="",
  "",
  IFERROR(
    INDEX(
      '{INDEX} Tour Packages'!$A:$ZZ,
      MATCH(
        M35,
        INDEX(
          '{INDEX} Tour Packages'!$A:$ZZ,
          ,
          MATCH("Tour Package Name", '{INDEX} Tour Packages'!$4:$4, 0)
        ),
        0
      ),
      MATCH("Tour Code", '{INDEX} Tour Packages'!$4:$4, 0)
    ),
    "XXX"
  )
)
</f>
        <v/>
      </c>
      <c r="D35" s="36" t="str">
        <f t="shared" si="3"/>
        <v/>
      </c>
      <c r="E35" s="36" t="str">
        <f t="shared" si="4"/>
        <v/>
      </c>
      <c r="F35" s="37" t="str">
        <f t="shared" si="5"/>
        <v/>
      </c>
      <c r="G35" s="89"/>
      <c r="H35" s="89"/>
      <c r="I35" s="90"/>
      <c r="J35" s="40" t="str">
        <f t="shared" si="16"/>
        <v> </v>
      </c>
      <c r="K35" s="91"/>
      <c r="L35" s="55"/>
      <c r="M35" s="55"/>
      <c r="N35" s="91"/>
      <c r="O35" s="43" t="str">
        <f>IFERROR(__xludf.DUMMYFUNCTION("IF(N35="""","""",IFERROR(
  N35 + VALUE(REGEXEXTRACT(P35, ""(\d+)\s+Days"")),
  """"
)
)"),"")</f>
        <v/>
      </c>
      <c r="P35" s="43" t="str">
        <f t="array" ref="P35">IFERROR(
  INDEX(
    INDEX('{INDEX} Tour Packages'!$A:$ZZ, , MATCH(P$3, '{INDEX} Tour Packages'!$4:$4, 0)),
    MATCH(M35, INDEX('{INDEX} Tour Packages'!$A:$ZZ,0, MATCH("Tour Package Name", '{INDEX} Tour Packages'!$4:$4, 0)), 0)
  ),
"")
</f>
        <v/>
      </c>
      <c r="Q35" s="44" t="str">
        <f t="shared" si="7"/>
        <v/>
      </c>
      <c r="R35" s="44" t="str">
        <f>IFERROR(__xludf.DUMMYFUNCTION("IF(OR(ISBLANK(K35), ISBLANK(N35)), """", 
  LET(
    resDate, K35,
    tourDate, N35,
    monthCount, MAX(0, DATEDIF(resDate, tourDate - 3, ""M"") + 1),
    secondDates, ARRAYFORMULA(DATE(YEAR(resDate), MONTH(resDate) + SEQUENCE(monthCount), 2)),
    vali"&amp;"dDates, FILTER(secondDates, (secondDates &gt; resDate + 2) * (secondDates &lt;= tourDate - 3)),
    IF(ISERROR(validDates), 0, COUNTA(validDates))
  )
)
"),"")</f>
        <v/>
      </c>
      <c r="S35" s="44" t="str">
        <f t="shared" si="8"/>
        <v/>
      </c>
      <c r="T35" s="45" t="str">
        <f t="array" ref="T35">IF(ISBLANK(BO35),IFERROR(
  INDEX(
    INDEX('{INDEX} Payment Terms'!$A:$G, , MATCH(T$3, '{INDEX} Payment Terms'!$4:$4, 0)),
    MATCH(Q35, INDEX('{INDEX} Payment Terms'!$A:$G,0, MATCH("Payment Condition", '{INDEX} Payment Terms'!$4:$4, 0)), 0)
  ),
""),"Cancelled")
</f>
        <v/>
      </c>
      <c r="U35" s="46" t="b">
        <v>0</v>
      </c>
      <c r="V35" s="47" t="str">
        <f>IFERROR(__xludf.DUMMYFUNCTION("IF(OR(L35=""Duo Booking"", L35=""Group Booking""),
IF(U35=FALSE,"""",
    LET(
      bookingType, L35,
      tour, M35,
      mainFirst, H35,
      mainLast, I35,
      mainEmail, G35,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$L$4:L35, bookingType,
          $M$4:M35, tour,
          $H$4:H35, mainFirst,
          $I$4:I35, mainLast,
          $G$4:G35, mainEmail
        ),
        ""000""
      ),
      baseID &amp; "&amp;"""-"" &amp; memberNumber
    )
  ),
  """"
)
"),"")</f>
        <v/>
      </c>
      <c r="W35" s="48"/>
      <c r="X35" s="85" t="b">
        <v>0</v>
      </c>
      <c r="Y35" s="85" t="b">
        <v>0</v>
      </c>
      <c r="Z35" s="85" t="b">
        <v>0</v>
      </c>
      <c r="AA35" s="50"/>
      <c r="AB35" s="51"/>
      <c r="AC35" s="85" t="b">
        <v>0</v>
      </c>
      <c r="AD35" s="92"/>
      <c r="AE35" s="88"/>
      <c r="AF35" s="36" t="str">
        <f t="array" ref="AF35">IF(M35="","",INDEX(
      '{INDEX} Tour Packages'!$A:$ZP,
      MATCH($M35, '{INDEX} Tour Packages'!$A:$A, 0),
      MATCH(AF$3, '{INDEX} Tour Packages'!$4:$4, 0)
    ))</f>
        <v/>
      </c>
      <c r="AG35" s="36" t="str">
        <f t="array" ref="AG35">IF(M35="","",INDEX(
      '{INDEX} Tour Packages'!$A:$ZP,
      MATCH($M35, '{INDEX} Tour Packages'!$A:$A, 0),
      MATCH(AG$3, '{INDEX} Tour Packages'!$4:$4, 0)
    ))</f>
        <v/>
      </c>
      <c r="AH35" s="36" t="str">
        <f t="array" ref="AH35">IF(M35="","",INDEX(
      '{INDEX} Tour Packages'!$A:$ZP,
      MATCH($M35, '{INDEX} Tour Packages'!$A:$A, 0),
      MATCH(AH$3, '{INDEX} Tour Packages'!$4:$4, 0)
    ))</f>
        <v/>
      </c>
      <c r="AI35" s="54" t="str">
        <f t="shared" si="9"/>
        <v/>
      </c>
      <c r="AJ35" s="42"/>
      <c r="AK35" s="55"/>
      <c r="AL35" s="46" t="b">
        <v>0</v>
      </c>
      <c r="AM35" s="56"/>
      <c r="AN35" s="57" t="str">
        <f t="shared" si="10"/>
        <v/>
      </c>
      <c r="AO35" s="58" t="str">
        <f t="shared" si="11"/>
        <v/>
      </c>
      <c r="AP35" s="59"/>
      <c r="AQ35" s="60"/>
      <c r="AR35" s="61"/>
      <c r="AS35" s="61"/>
      <c r="AT35" s="61" t="str">
        <f>IFERROR(__xludf.DUMMYFUNCTION("IF( 
  OR($AJ35=""Full Payment"", ISBLANK($K35)),
  """",
  IF(
    OR(
      Q35=""Standard Booking, P1"",
      Q35=""Standard Booking, P2"",
      Q35=""Standard Booking, P3"",
      Q35=""Standard Booking, P4""
    ),
    LET(
      resDate,   $K35,
 "&amp;"     tourDate,  $N35,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5" s="62" t="str">
        <f t="shared" si="12"/>
        <v/>
      </c>
      <c r="AV35" s="63"/>
      <c r="AW35" s="64"/>
      <c r="AX35" s="64"/>
      <c r="AY35" s="64"/>
      <c r="AZ35" s="64" t="str">
        <f>IFERROR(__xludf.DUMMYFUNCTION("IF(
  OR($AJ35=""Full Payment"",$AJ35=""P1"", ISBLANK($K35)),
  """",
  IF(
    OR(
      $Q35=""Standard Booking, P2"",
      $Q35=""Standard Booking, P3"",
      $Q35=""Standard Booking, P4""
    ),
    LET(
      resDate,   $K35,
      tourDate,  $N35,"&amp;"
      monthCount, DATEDIF(resDate, tourDate, ""M"") + 1,
      secondDates, ARRAYFORMULA(
        DATE(
          YEAR(resDate),
          MONTH(resDate) + SEQUENCE(monthCount),
          2
        )
      ),
      validDates, FILTER(
        secondDates"&amp;",
        (secondDates &gt; resDate + 2) *
        (secondDates &lt;= tourDate - 3)
      ),
      IF(
        OR($AJ35=""P2"", $AJ35=""P3"", $AJ35=""P4""),
        IF(
          COUNTA(validDates) &lt; 2,
          """",
          TEXT(INDEX(validDates, 2), ""mmm"&amp;" d, yyyy"")
        ),
        IF(
          COUNTA(validDates) &lt; 2,
          """",
          TEXTJOIN("", "", TRUE,
            TEXT(INDEX(validDates, 1), ""mmm d, yyyy""),
            TEXT(INDEX(validDates, 2), ""mmm d, yyyy"")
          )
        )
  "&amp;"    )
    ),
    """"
  )
)
"),"")</f>
        <v/>
      </c>
      <c r="BA35" s="65" t="str">
        <f t="shared" si="13"/>
        <v/>
      </c>
      <c r="BB35" s="63"/>
      <c r="BC35" s="64"/>
      <c r="BD35" s="64"/>
      <c r="BE35" s="64"/>
      <c r="BF35" s="64" t="str">
        <f>IFERROR(__xludf.DUMMYFUNCTION("IF(
  OR($AJ35=""Full Payment"",$AJ35=""P1"", $AJ35=""P2""),
  """",
  IF(
    AND(
      NOT(ISBLANK($K35)),
      OR(
        Q35=""Standard Booking, P3"",
        Q35=""Standard Booking, P4""
      )
    ),
    LET(
      resDate,   $K35,
      tourDat"&amp;"e,  $N35,
      monthCount, DATEDIF(resDate, tourDate, ""M"") + 1,
      secondDates, ARRAYFORMULA(
        DATE(
          YEAR(resDate),
          MONTH(resDate) + SEQUENCE(monthCount),
          2
        )
      ),
      validDates, FILTER(
        se"&amp;"condDates,
        (secondDates &gt; resDate + 2) *
        (secondDates &lt;= tourDate - 3)
      ),
      IF(
        $AJ35=""P4"",
        IF(
          COUNTA(validDates) &lt; 3,
          """",
          TEXT(INDEX(validDates, 3), ""mmm d, yyyy"")
        ),
"&amp;"        IF(
          $AJ35=""P3"",
          IF(
            COUNTA(validDates) &lt; 3,
            """",
            TEXT(INDEX(validDates, 3), ""mmm d, yyyy"")
          ),
          IF(
            COUNTA(validDates) &lt; 3,
            """",
            TE"&amp;"XTJOIN("", "", TRUE,
              TEXT(INDEX(validDates, 1), ""mmm d, yyyy""),
              TEXT(INDEX(validDates, 2), ""mmm d, yyyy""),
              TEXT(INDEX(validDates, 3), ""mmm d, yyyy"")
            )
          )
        )
      )
    ),
    """&amp;"""
  )
)
"),"")</f>
        <v/>
      </c>
      <c r="BG35" s="65" t="str">
        <f t="shared" si="14"/>
        <v/>
      </c>
      <c r="BH35" s="63"/>
      <c r="BI35" s="64"/>
      <c r="BJ35" s="64"/>
      <c r="BK35" s="64"/>
      <c r="BL35" s="64" t="str">
        <f>IFERROR(__xludf.DUMMYFUNCTION("IF(
  OR($AJ35=""Full Payment"",$AJ35=""P1"",$AJ35=""P2"",$AJ35=""P3""),
  """",
  IF(
    AND(
      NOT(ISBLANK($K35)),
      $Q35=""Standard Booking, P4""
    ),
    LET(
      resDate,   $K35,
      tourDate,  $N35,
      monthCount, DATEDIF(resDate, "&amp;"tourDate, ""M"") + 1,
      secondDates, ARRAYFORMULA(
        DATE(
          YEAR(resDate),
          MONTH(resDate) + SEQUENCE(monthCount),
          2
        )
      ),
      validDates, FILTER(
        secondDates,
        (secondDates &gt; resDate + 2"&amp;") *
        (secondDates &lt;= tourDate - 3)
      ),
      IF(
        $AJ35=""P4"",
        IF(
          COUNTA(validDates) &lt; 4,
          """",
          TEXT(
            INDEX(validDates, 4),
            ""mmm d, yyyy""
          )
        ),
        I"&amp;"F(
          COUNTA(validDates) &lt; 4,
          """",
          TEXTJOIN(
            "", "", TRUE,
            TEXT(INDEX(validDates, 1), ""mmm d, yyyy""),
            TEXT(INDEX(validDates, 2), ""mmm d, yyyy""),
            TEXT(INDEX(validDates, 3), ""m"&amp;"mm d, yyyy""),
            TEXT(INDEX(validDates, 4), ""mmm d, yyyy"")
          )
        )
      )
    ),
    """"
  )
)
"),"")</f>
        <v/>
      </c>
      <c r="BM35" s="65" t="str">
        <f t="shared" si="15"/>
        <v/>
      </c>
      <c r="BN35" s="66"/>
      <c r="BO35" s="67"/>
      <c r="BP35" s="49" t="b">
        <v>0</v>
      </c>
      <c r="BQ35" s="49" t="b">
        <v>0</v>
      </c>
      <c r="BR35" s="68"/>
      <c r="BS35" s="69"/>
      <c r="BT35" s="70" t="b">
        <v>0</v>
      </c>
      <c r="BU35" s="71"/>
      <c r="BV35" s="72"/>
      <c r="BW35" s="86" t="b">
        <v>0</v>
      </c>
      <c r="BX35" s="87"/>
    </row>
    <row r="36">
      <c r="A36" s="35" t="str">
        <f t="shared" si="1"/>
        <v/>
      </c>
      <c r="B36" s="36" t="str">
        <f t="shared" si="2"/>
        <v/>
      </c>
      <c r="C36" s="36" t="str">
        <f t="array" ref="C36">IF(
  M36="",
  "",
  IFERROR(
    INDEX(
      '{INDEX} Tour Packages'!$A:$ZZ,
      MATCH(
        M36,
        INDEX(
          '{INDEX} Tour Packages'!$A:$ZZ,
          ,
          MATCH("Tour Package Name", '{INDEX} Tour Packages'!$4:$4, 0)
        ),
        0
      ),
      MATCH("Tour Code", '{INDEX} Tour Packages'!$4:$4, 0)
    ),
    "XXX"
  )
)
</f>
        <v/>
      </c>
      <c r="D36" s="36" t="str">
        <f t="shared" si="3"/>
        <v/>
      </c>
      <c r="E36" s="36" t="str">
        <f t="shared" si="4"/>
        <v/>
      </c>
      <c r="F36" s="37" t="str">
        <f t="shared" si="5"/>
        <v/>
      </c>
      <c r="G36" s="89"/>
      <c r="H36" s="89"/>
      <c r="I36" s="90"/>
      <c r="J36" s="40" t="str">
        <f t="shared" si="16"/>
        <v> </v>
      </c>
      <c r="K36" s="91"/>
      <c r="L36" s="55"/>
      <c r="M36" s="55"/>
      <c r="N36" s="91"/>
      <c r="O36" s="43" t="str">
        <f>IFERROR(__xludf.DUMMYFUNCTION("IF(N36="""","""",IFERROR(
  N36 + VALUE(REGEXEXTRACT(P36, ""(\d+)\s+Days"")),
  """"
)
)"),"")</f>
        <v/>
      </c>
      <c r="P36" s="43" t="str">
        <f t="array" ref="P36">IFERROR(
  INDEX(
    INDEX('{INDEX} Tour Packages'!$A:$ZZ, , MATCH(P$3, '{INDEX} Tour Packages'!$4:$4, 0)),
    MATCH(M36, INDEX('{INDEX} Tour Packages'!$A:$ZZ,0, MATCH("Tour Package Name", '{INDEX} Tour Packages'!$4:$4, 0)), 0)
  ),
"")
</f>
        <v/>
      </c>
      <c r="Q36" s="44" t="str">
        <f t="shared" si="7"/>
        <v/>
      </c>
      <c r="R36" s="44" t="str">
        <f>IFERROR(__xludf.DUMMYFUNCTION("IF(OR(ISBLANK(K36), ISBLANK(N36)), """", 
  LET(
    resDate, K36,
    tourDate, N36,
    monthCount, MAX(0, DATEDIF(resDate, tourDate - 3, ""M"") + 1),
    secondDates, ARRAYFORMULA(DATE(YEAR(resDate), MONTH(resDate) + SEQUENCE(monthCount), 2)),
    vali"&amp;"dDates, FILTER(secondDates, (secondDates &gt; resDate + 2) * (secondDates &lt;= tourDate - 3)),
    IF(ISERROR(validDates), 0, COUNTA(validDates))
  )
)
"),"")</f>
        <v/>
      </c>
      <c r="S36" s="44" t="str">
        <f t="shared" si="8"/>
        <v/>
      </c>
      <c r="T36" s="45" t="str">
        <f t="array" ref="T36">IF(ISBLANK(BO36),IFERROR(
  INDEX(
    INDEX('{INDEX} Payment Terms'!$A:$G, , MATCH(T$3, '{INDEX} Payment Terms'!$4:$4, 0)),
    MATCH(Q36, INDEX('{INDEX} Payment Terms'!$A:$G,0, MATCH("Payment Condition", '{INDEX} Payment Terms'!$4:$4, 0)), 0)
  ),
""),"Cancelled")
</f>
        <v/>
      </c>
      <c r="U36" s="46" t="b">
        <v>0</v>
      </c>
      <c r="V36" s="47" t="str">
        <f>IFERROR(__xludf.DUMMYFUNCTION("IF(OR(L36=""Duo Booking"", L36=""Group Booking""),
IF(U36=FALSE,"""",
    LET(
      bookingType, L36,
      tour, M36,
      mainFirst, H36,
      mainLast, I36,
      mainEmail, G36,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$L$4:L36, bookingType,
          $M$4:M36, tour,
          $H$4:H36, mainFirst,
          $I$4:I36, mainLast,
          $G$4:G36, mainEmail
        ),
        ""000""
      ),
      baseID &amp; "&amp;"""-"" &amp; memberNumber
    )
  ),
  """"
)
"),"")</f>
        <v/>
      </c>
      <c r="W36" s="48"/>
      <c r="X36" s="85" t="b">
        <v>0</v>
      </c>
      <c r="Y36" s="85" t="b">
        <v>0</v>
      </c>
      <c r="Z36" s="85" t="b">
        <v>0</v>
      </c>
      <c r="AA36" s="50"/>
      <c r="AB36" s="51"/>
      <c r="AC36" s="85" t="b">
        <v>0</v>
      </c>
      <c r="AD36" s="92"/>
      <c r="AE36" s="88"/>
      <c r="AF36" s="36" t="str">
        <f t="array" ref="AF36">IF(M36="","",INDEX(
      '{INDEX} Tour Packages'!$A:$ZP,
      MATCH($M36, '{INDEX} Tour Packages'!$A:$A, 0),
      MATCH(AF$3, '{INDEX} Tour Packages'!$4:$4, 0)
    ))</f>
        <v/>
      </c>
      <c r="AG36" s="36" t="str">
        <f t="array" ref="AG36">IF(M36="","",INDEX(
      '{INDEX} Tour Packages'!$A:$ZP,
      MATCH($M36, '{INDEX} Tour Packages'!$A:$A, 0),
      MATCH(AG$3, '{INDEX} Tour Packages'!$4:$4, 0)
    ))</f>
        <v/>
      </c>
      <c r="AH36" s="36" t="str">
        <f t="array" ref="AH36">IF(M36="","",INDEX(
      '{INDEX} Tour Packages'!$A:$ZP,
      MATCH($M36, '{INDEX} Tour Packages'!$A:$A, 0),
      MATCH(AH$3, '{INDEX} Tour Packages'!$4:$4, 0)
    ))</f>
        <v/>
      </c>
      <c r="AI36" s="54" t="str">
        <f t="shared" si="9"/>
        <v/>
      </c>
      <c r="AJ36" s="42"/>
      <c r="AK36" s="55"/>
      <c r="AL36" s="46" t="b">
        <v>0</v>
      </c>
      <c r="AM36" s="56"/>
      <c r="AN36" s="57" t="str">
        <f t="shared" si="10"/>
        <v/>
      </c>
      <c r="AO36" s="58" t="str">
        <f t="shared" si="11"/>
        <v/>
      </c>
      <c r="AP36" s="59"/>
      <c r="AQ36" s="60"/>
      <c r="AR36" s="61"/>
      <c r="AS36" s="61"/>
      <c r="AT36" s="61" t="str">
        <f>IFERROR(__xludf.DUMMYFUNCTION("IF( 
  OR($AJ36=""Full Payment"", ISBLANK($K36)),
  """",
  IF(
    OR(
      Q36=""Standard Booking, P1"",
      Q36=""Standard Booking, P2"",
      Q36=""Standard Booking, P3"",
      Q36=""Standard Booking, P4""
    ),
    LET(
      resDate,   $K36,
 "&amp;"     tourDate,  $N36,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6" s="62" t="str">
        <f t="shared" si="12"/>
        <v/>
      </c>
      <c r="AV36" s="63"/>
      <c r="AW36" s="64"/>
      <c r="AX36" s="64"/>
      <c r="AY36" s="64"/>
      <c r="AZ36" s="64" t="str">
        <f>IFERROR(__xludf.DUMMYFUNCTION("IF(
  OR($AJ36=""Full Payment"",$AJ36=""P1"", ISBLANK($K36)),
  """",
  IF(
    OR(
      $Q36=""Standard Booking, P2"",
      $Q36=""Standard Booking, P3"",
      $Q36=""Standard Booking, P4""
    ),
    LET(
      resDate,   $K36,
      tourDate,  $N36,"&amp;"
      monthCount, DATEDIF(resDate, tourDate, ""M"") + 1,
      secondDates, ARRAYFORMULA(
        DATE(
          YEAR(resDate),
          MONTH(resDate) + SEQUENCE(monthCount),
          2
        )
      ),
      validDates, FILTER(
        secondDates"&amp;",
        (secondDates &gt; resDate + 2) *
        (secondDates &lt;= tourDate - 3)
      ),
      IF(
        OR($AJ36=""P2"", $AJ36=""P3"", $AJ36=""P4""),
        IF(
          COUNTA(validDates) &lt; 2,
          """",
          TEXT(INDEX(validDates, 2), ""mmm"&amp;" d, yyyy"")
        ),
        IF(
          COUNTA(validDates) &lt; 2,
          """",
          TEXTJOIN("", "", TRUE,
            TEXT(INDEX(validDates, 1), ""mmm d, yyyy""),
            TEXT(INDEX(validDates, 2), ""mmm d, yyyy"")
          )
        )
  "&amp;"    )
    ),
    """"
  )
)
"),"")</f>
        <v/>
      </c>
      <c r="BA36" s="65" t="str">
        <f t="shared" si="13"/>
        <v/>
      </c>
      <c r="BB36" s="63"/>
      <c r="BC36" s="64"/>
      <c r="BD36" s="64"/>
      <c r="BE36" s="64"/>
      <c r="BF36" s="64" t="str">
        <f>IFERROR(__xludf.DUMMYFUNCTION("IF(
  OR($AJ36=""Full Payment"",$AJ36=""P1"", $AJ36=""P2""),
  """",
  IF(
    AND(
      NOT(ISBLANK($K36)),
      OR(
        Q36=""Standard Booking, P3"",
        Q36=""Standard Booking, P4""
      )
    ),
    LET(
      resDate,   $K36,
      tourDat"&amp;"e,  $N36,
      monthCount, DATEDIF(resDate, tourDate, ""M"") + 1,
      secondDates, ARRAYFORMULA(
        DATE(
          YEAR(resDate),
          MONTH(resDate) + SEQUENCE(monthCount),
          2
        )
      ),
      validDates, FILTER(
        se"&amp;"condDates,
        (secondDates &gt; resDate + 2) *
        (secondDates &lt;= tourDate - 3)
      ),
      IF(
        $AJ36=""P4"",
        IF(
          COUNTA(validDates) &lt; 3,
          """",
          TEXT(INDEX(validDates, 3), ""mmm d, yyyy"")
        ),
"&amp;"        IF(
          $AJ36=""P3"",
          IF(
            COUNTA(validDates) &lt; 3,
            """",
            TEXT(INDEX(validDates, 3), ""mmm d, yyyy"")
          ),
          IF(
            COUNTA(validDates) &lt; 3,
            """",
            TE"&amp;"XTJOIN("", "", TRUE,
              TEXT(INDEX(validDates, 1), ""mmm d, yyyy""),
              TEXT(INDEX(validDates, 2), ""mmm d, yyyy""),
              TEXT(INDEX(validDates, 3), ""mmm d, yyyy"")
            )
          )
        )
      )
    ),
    """&amp;"""
  )
)
"),"")</f>
        <v/>
      </c>
      <c r="BG36" s="65" t="str">
        <f t="shared" si="14"/>
        <v/>
      </c>
      <c r="BH36" s="63"/>
      <c r="BI36" s="64"/>
      <c r="BJ36" s="64"/>
      <c r="BK36" s="64"/>
      <c r="BL36" s="64" t="str">
        <f>IFERROR(__xludf.DUMMYFUNCTION("IF(
  OR($AJ36=""Full Payment"",$AJ36=""P1"",$AJ36=""P2"",$AJ36=""P3""),
  """",
  IF(
    AND(
      NOT(ISBLANK($K36)),
      $Q36=""Standard Booking, P4""
    ),
    LET(
      resDate,   $K36,
      tourDate,  $N36,
      monthCount, DATEDIF(resDate, "&amp;"tourDate, ""M"") + 1,
      secondDates, ARRAYFORMULA(
        DATE(
          YEAR(resDate),
          MONTH(resDate) + SEQUENCE(monthCount),
          2
        )
      ),
      validDates, FILTER(
        secondDates,
        (secondDates &gt; resDate + 2"&amp;") *
        (secondDates &lt;= tourDate - 3)
      ),
      IF(
        $AJ36=""P4"",
        IF(
          COUNTA(validDates) &lt; 4,
          """",
          TEXT(
            INDEX(validDates, 4),
            ""mmm d, yyyy""
          )
        ),
        I"&amp;"F(
          COUNTA(validDates) &lt; 4,
          """",
          TEXTJOIN(
            "", "", TRUE,
            TEXT(INDEX(validDates, 1), ""mmm d, yyyy""),
            TEXT(INDEX(validDates, 2), ""mmm d, yyyy""),
            TEXT(INDEX(validDates, 3), ""m"&amp;"mm d, yyyy""),
            TEXT(INDEX(validDates, 4), ""mmm d, yyyy"")
          )
        )
      )
    ),
    """"
  )
)
"),"")</f>
        <v/>
      </c>
      <c r="BM36" s="65" t="str">
        <f t="shared" si="15"/>
        <v/>
      </c>
      <c r="BN36" s="66"/>
      <c r="BO36" s="67"/>
      <c r="BP36" s="49" t="b">
        <v>0</v>
      </c>
      <c r="BQ36" s="49" t="b">
        <v>0</v>
      </c>
      <c r="BR36" s="68"/>
      <c r="BS36" s="69"/>
      <c r="BT36" s="70" t="b">
        <v>0</v>
      </c>
      <c r="BU36" s="71"/>
      <c r="BV36" s="72"/>
      <c r="BW36" s="86" t="b">
        <v>0</v>
      </c>
      <c r="BX36" s="87"/>
    </row>
    <row r="37">
      <c r="A37" s="35" t="str">
        <f t="shared" si="1"/>
        <v/>
      </c>
      <c r="B37" s="36" t="str">
        <f t="shared" si="2"/>
        <v/>
      </c>
      <c r="C37" s="36" t="str">
        <f t="array" ref="C37">IF(
  M37="",
  "",
  IFERROR(
    INDEX(
      '{INDEX} Tour Packages'!$A:$ZZ,
      MATCH(
        M37,
        INDEX(
          '{INDEX} Tour Packages'!$A:$ZZ,
          ,
          MATCH("Tour Package Name", '{INDEX} Tour Packages'!$4:$4, 0)
        ),
        0
      ),
      MATCH("Tour Code", '{INDEX} Tour Packages'!$4:$4, 0)
    ),
    "XXX"
  )
)
</f>
        <v/>
      </c>
      <c r="D37" s="36" t="str">
        <f t="shared" si="3"/>
        <v/>
      </c>
      <c r="E37" s="36" t="str">
        <f t="shared" si="4"/>
        <v/>
      </c>
      <c r="F37" s="37" t="str">
        <f t="shared" si="5"/>
        <v/>
      </c>
      <c r="G37" s="89"/>
      <c r="H37" s="89"/>
      <c r="I37" s="90"/>
      <c r="J37" s="40" t="str">
        <f t="shared" si="16"/>
        <v> </v>
      </c>
      <c r="K37" s="91"/>
      <c r="L37" s="55"/>
      <c r="M37" s="55"/>
      <c r="N37" s="91"/>
      <c r="O37" s="43" t="str">
        <f>IFERROR(__xludf.DUMMYFUNCTION("IF(N37="""","""",IFERROR(
  N37 + VALUE(REGEXEXTRACT(P37, ""(\d+)\s+Days"")),
  """"
)
)"),"")</f>
        <v/>
      </c>
      <c r="P37" s="43" t="str">
        <f t="array" ref="P37">IFERROR(
  INDEX(
    INDEX('{INDEX} Tour Packages'!$A:$ZZ, , MATCH(P$3, '{INDEX} Tour Packages'!$4:$4, 0)),
    MATCH(M37, INDEX('{INDEX} Tour Packages'!$A:$ZZ,0, MATCH("Tour Package Name", '{INDEX} Tour Packages'!$4:$4, 0)), 0)
  ),
"")
</f>
        <v/>
      </c>
      <c r="Q37" s="44" t="str">
        <f t="shared" si="7"/>
        <v/>
      </c>
      <c r="R37" s="44" t="str">
        <f>IFERROR(__xludf.DUMMYFUNCTION("IF(OR(ISBLANK(K37), ISBLANK(N37)), """", 
  LET(
    resDate, K37,
    tourDate, N37,
    monthCount, MAX(0, DATEDIF(resDate, tourDate - 3, ""M"") + 1),
    secondDates, ARRAYFORMULA(DATE(YEAR(resDate), MONTH(resDate) + SEQUENCE(monthCount), 2)),
    vali"&amp;"dDates, FILTER(secondDates, (secondDates &gt; resDate + 2) * (secondDates &lt;= tourDate - 3)),
    IF(ISERROR(validDates), 0, COUNTA(validDates))
  )
)
"),"")</f>
        <v/>
      </c>
      <c r="S37" s="44" t="str">
        <f t="shared" si="8"/>
        <v/>
      </c>
      <c r="T37" s="45" t="str">
        <f t="array" ref="T37">IF(ISBLANK(BO37),IFERROR(
  INDEX(
    INDEX('{INDEX} Payment Terms'!$A:$G, , MATCH(T$3, '{INDEX} Payment Terms'!$4:$4, 0)),
    MATCH(Q37, INDEX('{INDEX} Payment Terms'!$A:$G,0, MATCH("Payment Condition", '{INDEX} Payment Terms'!$4:$4, 0)), 0)
  ),
""),"Cancelled")
</f>
        <v/>
      </c>
      <c r="U37" s="46" t="b">
        <v>0</v>
      </c>
      <c r="V37" s="47" t="str">
        <f>IFERROR(__xludf.DUMMYFUNCTION("IF(OR(L37=""Duo Booking"", L37=""Group Booking""),
IF(U37=FALSE,"""",
    LET(
      bookingType, L37,
      tour, M37,
      mainFirst, H37,
      mainLast, I37,
      mainEmail, G37,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$L$4:L37, bookingType,
          $M$4:M37, tour,
          $H$4:H37, mainFirst,
          $I$4:I37, mainLast,
          $G$4:G37, mainEmail
        ),
        ""000""
      ),
      baseID &amp; "&amp;"""-"" &amp; memberNumber
    )
  ),
  """"
)
"),"")</f>
        <v/>
      </c>
      <c r="W37" s="48"/>
      <c r="X37" s="85" t="b">
        <v>0</v>
      </c>
      <c r="Y37" s="85" t="b">
        <v>0</v>
      </c>
      <c r="Z37" s="85" t="b">
        <v>0</v>
      </c>
      <c r="AA37" s="50"/>
      <c r="AB37" s="51"/>
      <c r="AC37" s="85" t="b">
        <v>0</v>
      </c>
      <c r="AD37" s="92"/>
      <c r="AE37" s="88"/>
      <c r="AF37" s="36" t="str">
        <f t="array" ref="AF37">IF(M37="","",INDEX(
      '{INDEX} Tour Packages'!$A:$ZP,
      MATCH($M37, '{INDEX} Tour Packages'!$A:$A, 0),
      MATCH(AF$3, '{INDEX} Tour Packages'!$4:$4, 0)
    ))</f>
        <v/>
      </c>
      <c r="AG37" s="36" t="str">
        <f t="array" ref="AG37">IF(M37="","",INDEX(
      '{INDEX} Tour Packages'!$A:$ZP,
      MATCH($M37, '{INDEX} Tour Packages'!$A:$A, 0),
      MATCH(AG$3, '{INDEX} Tour Packages'!$4:$4, 0)
    ))</f>
        <v/>
      </c>
      <c r="AH37" s="36" t="str">
        <f t="array" ref="AH37">IF(M37="","",INDEX(
      '{INDEX} Tour Packages'!$A:$ZP,
      MATCH($M37, '{INDEX} Tour Packages'!$A:$A, 0),
      MATCH(AH$3, '{INDEX} Tour Packages'!$4:$4, 0)
    ))</f>
        <v/>
      </c>
      <c r="AI37" s="54" t="str">
        <f t="shared" si="9"/>
        <v/>
      </c>
      <c r="AJ37" s="42"/>
      <c r="AK37" s="55"/>
      <c r="AL37" s="46" t="b">
        <v>0</v>
      </c>
      <c r="AM37" s="56"/>
      <c r="AN37" s="57" t="str">
        <f t="shared" si="10"/>
        <v/>
      </c>
      <c r="AO37" s="58" t="str">
        <f t="shared" si="11"/>
        <v/>
      </c>
      <c r="AP37" s="59"/>
      <c r="AQ37" s="60"/>
      <c r="AR37" s="61"/>
      <c r="AS37" s="61"/>
      <c r="AT37" s="61" t="str">
        <f>IFERROR(__xludf.DUMMYFUNCTION("IF( 
  OR($AJ37=""Full Payment"", ISBLANK($K37)),
  """",
  IF(
    OR(
      Q37=""Standard Booking, P1"",
      Q37=""Standard Booking, P2"",
      Q37=""Standard Booking, P3"",
      Q37=""Standard Booking, P4""
    ),
    LET(
      resDate,   $K37,
 "&amp;"     tourDate,  $N37,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7" s="62" t="str">
        <f t="shared" si="12"/>
        <v/>
      </c>
      <c r="AV37" s="63"/>
      <c r="AW37" s="64"/>
      <c r="AX37" s="64"/>
      <c r="AY37" s="64"/>
      <c r="AZ37" s="64" t="str">
        <f>IFERROR(__xludf.DUMMYFUNCTION("IF(
  OR($AJ37=""Full Payment"",$AJ37=""P1"", ISBLANK($K37)),
  """",
  IF(
    OR(
      $Q37=""Standard Booking, P2"",
      $Q37=""Standard Booking, P3"",
      $Q37=""Standard Booking, P4""
    ),
    LET(
      resDate,   $K37,
      tourDate,  $N37,"&amp;"
      monthCount, DATEDIF(resDate, tourDate, ""M"") + 1,
      secondDates, ARRAYFORMULA(
        DATE(
          YEAR(resDate),
          MONTH(resDate) + SEQUENCE(monthCount),
          2
        )
      ),
      validDates, FILTER(
        secondDates"&amp;",
        (secondDates &gt; resDate + 2) *
        (secondDates &lt;= tourDate - 3)
      ),
      IF(
        OR($AJ37=""P2"", $AJ37=""P3"", $AJ37=""P4""),
        IF(
          COUNTA(validDates) &lt; 2,
          """",
          TEXT(INDEX(validDates, 2), ""mmm"&amp;" d, yyyy"")
        ),
        IF(
          COUNTA(validDates) &lt; 2,
          """",
          TEXTJOIN("", "", TRUE,
            TEXT(INDEX(validDates, 1), ""mmm d, yyyy""),
            TEXT(INDEX(validDates, 2), ""mmm d, yyyy"")
          )
        )
  "&amp;"    )
    ),
    """"
  )
)
"),"")</f>
        <v/>
      </c>
      <c r="BA37" s="65" t="str">
        <f t="shared" si="13"/>
        <v/>
      </c>
      <c r="BB37" s="63"/>
      <c r="BC37" s="64"/>
      <c r="BD37" s="64"/>
      <c r="BE37" s="64"/>
      <c r="BF37" s="64" t="str">
        <f>IFERROR(__xludf.DUMMYFUNCTION("IF(
  OR($AJ37=""Full Payment"",$AJ37=""P1"", $AJ37=""P2""),
  """",
  IF(
    AND(
      NOT(ISBLANK($K37)),
      OR(
        Q37=""Standard Booking, P3"",
        Q37=""Standard Booking, P4""
      )
    ),
    LET(
      resDate,   $K37,
      tourDat"&amp;"e,  $N37,
      monthCount, DATEDIF(resDate, tourDate, ""M"") + 1,
      secondDates, ARRAYFORMULA(
        DATE(
          YEAR(resDate),
          MONTH(resDate) + SEQUENCE(monthCount),
          2
        )
      ),
      validDates, FILTER(
        se"&amp;"condDates,
        (secondDates &gt; resDate + 2) *
        (secondDates &lt;= tourDate - 3)
      ),
      IF(
        $AJ37=""P4"",
        IF(
          COUNTA(validDates) &lt; 3,
          """",
          TEXT(INDEX(validDates, 3), ""mmm d, yyyy"")
        ),
"&amp;"        IF(
          $AJ37=""P3"",
          IF(
            COUNTA(validDates) &lt; 3,
            """",
            TEXT(INDEX(validDates, 3), ""mmm d, yyyy"")
          ),
          IF(
            COUNTA(validDates) &lt; 3,
            """",
            TE"&amp;"XTJOIN("", "", TRUE,
              TEXT(INDEX(validDates, 1), ""mmm d, yyyy""),
              TEXT(INDEX(validDates, 2), ""mmm d, yyyy""),
              TEXT(INDEX(validDates, 3), ""mmm d, yyyy"")
            )
          )
        )
      )
    ),
    """&amp;"""
  )
)
"),"")</f>
        <v/>
      </c>
      <c r="BG37" s="65" t="str">
        <f t="shared" si="14"/>
        <v/>
      </c>
      <c r="BH37" s="63"/>
      <c r="BI37" s="64"/>
      <c r="BJ37" s="64"/>
      <c r="BK37" s="64"/>
      <c r="BL37" s="64" t="str">
        <f>IFERROR(__xludf.DUMMYFUNCTION("IF(
  OR($AJ37=""Full Payment"",$AJ37=""P1"",$AJ37=""P2"",$AJ37=""P3""),
  """",
  IF(
    AND(
      NOT(ISBLANK($K37)),
      $Q37=""Standard Booking, P4""
    ),
    LET(
      resDate,   $K37,
      tourDate,  $N37,
      monthCount, DATEDIF(resDate, "&amp;"tourDate, ""M"") + 1,
      secondDates, ARRAYFORMULA(
        DATE(
          YEAR(resDate),
          MONTH(resDate) + SEQUENCE(monthCount),
          2
        )
      ),
      validDates, FILTER(
        secondDates,
        (secondDates &gt; resDate + 2"&amp;") *
        (secondDates &lt;= tourDate - 3)
      ),
      IF(
        $AJ37=""P4"",
        IF(
          COUNTA(validDates) &lt; 4,
          """",
          TEXT(
            INDEX(validDates, 4),
            ""mmm d, yyyy""
          )
        ),
        I"&amp;"F(
          COUNTA(validDates) &lt; 4,
          """",
          TEXTJOIN(
            "", "", TRUE,
            TEXT(INDEX(validDates, 1), ""mmm d, yyyy""),
            TEXT(INDEX(validDates, 2), ""mmm d, yyyy""),
            TEXT(INDEX(validDates, 3), ""m"&amp;"mm d, yyyy""),
            TEXT(INDEX(validDates, 4), ""mmm d, yyyy"")
          )
        )
      )
    ),
    """"
  )
)
"),"")</f>
        <v/>
      </c>
      <c r="BM37" s="65" t="str">
        <f t="shared" si="15"/>
        <v/>
      </c>
      <c r="BN37" s="66"/>
      <c r="BO37" s="67"/>
      <c r="BP37" s="49" t="b">
        <v>0</v>
      </c>
      <c r="BQ37" s="49" t="b">
        <v>0</v>
      </c>
      <c r="BR37" s="68"/>
      <c r="BS37" s="69"/>
      <c r="BT37" s="70" t="b">
        <v>0</v>
      </c>
      <c r="BU37" s="71"/>
      <c r="BV37" s="72"/>
      <c r="BW37" s="86" t="b">
        <v>0</v>
      </c>
      <c r="BX37" s="87"/>
    </row>
    <row r="38">
      <c r="A38" s="35" t="str">
        <f t="shared" si="1"/>
        <v/>
      </c>
      <c r="B38" s="36" t="str">
        <f t="shared" si="2"/>
        <v/>
      </c>
      <c r="C38" s="36" t="str">
        <f t="array" ref="C38">IF(
  M38="",
  "",
  IFERROR(
    INDEX(
      '{INDEX} Tour Packages'!$A:$ZZ,
      MATCH(
        M38,
        INDEX(
          '{INDEX} Tour Packages'!$A:$ZZ,
          ,
          MATCH("Tour Package Name", '{INDEX} Tour Packages'!$4:$4, 0)
        ),
        0
      ),
      MATCH("Tour Code", '{INDEX} Tour Packages'!$4:$4, 0)
    ),
    "XXX"
  )
)
</f>
        <v/>
      </c>
      <c r="D38" s="36" t="str">
        <f t="shared" si="3"/>
        <v/>
      </c>
      <c r="E38" s="36" t="str">
        <f t="shared" si="4"/>
        <v/>
      </c>
      <c r="F38" s="37" t="str">
        <f t="shared" si="5"/>
        <v/>
      </c>
      <c r="G38" s="89"/>
      <c r="H38" s="89"/>
      <c r="I38" s="90"/>
      <c r="J38" s="40" t="str">
        <f t="shared" si="16"/>
        <v> </v>
      </c>
      <c r="K38" s="91"/>
      <c r="L38" s="55"/>
      <c r="M38" s="55"/>
      <c r="N38" s="91"/>
      <c r="O38" s="43" t="str">
        <f>IFERROR(__xludf.DUMMYFUNCTION("IF(N38="""","""",IFERROR(
  N38 + VALUE(REGEXEXTRACT(P38, ""(\d+)\s+Days"")),
  """"
)
)"),"")</f>
        <v/>
      </c>
      <c r="P38" s="43" t="str">
        <f t="array" ref="P38">IFERROR(
  INDEX(
    INDEX('{INDEX} Tour Packages'!$A:$ZZ, , MATCH(P$3, '{INDEX} Tour Packages'!$4:$4, 0)),
    MATCH(M38, INDEX('{INDEX} Tour Packages'!$A:$ZZ,0, MATCH("Tour Package Name", '{INDEX} Tour Packages'!$4:$4, 0)), 0)
  ),
"")
</f>
        <v/>
      </c>
      <c r="Q38" s="44" t="str">
        <f t="shared" si="7"/>
        <v/>
      </c>
      <c r="R38" s="44" t="str">
        <f>IFERROR(__xludf.DUMMYFUNCTION("IF(OR(ISBLANK(K38), ISBLANK(N38)), """", 
  LET(
    resDate, K38,
    tourDate, N38,
    monthCount, MAX(0, DATEDIF(resDate, tourDate - 3, ""M"") + 1),
    secondDates, ARRAYFORMULA(DATE(YEAR(resDate), MONTH(resDate) + SEQUENCE(monthCount), 2)),
    vali"&amp;"dDates, FILTER(secondDates, (secondDates &gt; resDate + 2) * (secondDates &lt;= tourDate - 3)),
    IF(ISERROR(validDates), 0, COUNTA(validDates))
  )
)
"),"")</f>
        <v/>
      </c>
      <c r="S38" s="44" t="str">
        <f t="shared" si="8"/>
        <v/>
      </c>
      <c r="T38" s="45" t="str">
        <f t="array" ref="T38">IF(ISBLANK(BO38),IFERROR(
  INDEX(
    INDEX('{INDEX} Payment Terms'!$A:$G, , MATCH(T$3, '{INDEX} Payment Terms'!$4:$4, 0)),
    MATCH(Q38, INDEX('{INDEX} Payment Terms'!$A:$G,0, MATCH("Payment Condition", '{INDEX} Payment Terms'!$4:$4, 0)), 0)
  ),
""),"Cancelled")
</f>
        <v/>
      </c>
      <c r="U38" s="46" t="b">
        <v>0</v>
      </c>
      <c r="V38" s="47" t="str">
        <f>IFERROR(__xludf.DUMMYFUNCTION("IF(OR(L38=""Duo Booking"", L38=""Group Booking""),
IF(U38=FALSE,"""",
    LET(
      bookingType, L38,
      tour, M38,
      mainFirst, H38,
      mainLast, I38,
      mainEmail, G38,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$L$4:L38, bookingType,
          $M$4:M38, tour,
          $H$4:H38, mainFirst,
          $I$4:I38, mainLast,
          $G$4:G38, mainEmail
        ),
        ""000""
      ),
      baseID &amp; "&amp;"""-"" &amp; memberNumber
    )
  ),
  """"
)
"),"")</f>
        <v/>
      </c>
      <c r="W38" s="48"/>
      <c r="X38" s="85" t="b">
        <v>0</v>
      </c>
      <c r="Y38" s="85" t="b">
        <v>0</v>
      </c>
      <c r="Z38" s="85" t="b">
        <v>0</v>
      </c>
      <c r="AA38" s="50"/>
      <c r="AB38" s="51"/>
      <c r="AC38" s="85" t="b">
        <v>0</v>
      </c>
      <c r="AD38" s="92"/>
      <c r="AE38" s="88"/>
      <c r="AF38" s="36" t="str">
        <f t="array" ref="AF38">IF(M38="","",INDEX(
      '{INDEX} Tour Packages'!$A:$ZP,
      MATCH($M38, '{INDEX} Tour Packages'!$A:$A, 0),
      MATCH(AF$3, '{INDEX} Tour Packages'!$4:$4, 0)
    ))</f>
        <v/>
      </c>
      <c r="AG38" s="36" t="str">
        <f t="array" ref="AG38">IF(M38="","",INDEX(
      '{INDEX} Tour Packages'!$A:$ZP,
      MATCH($M38, '{INDEX} Tour Packages'!$A:$A, 0),
      MATCH(AG$3, '{INDEX} Tour Packages'!$4:$4, 0)
    ))</f>
        <v/>
      </c>
      <c r="AH38" s="36" t="str">
        <f t="array" ref="AH38">IF(M38="","",INDEX(
      '{INDEX} Tour Packages'!$A:$ZP,
      MATCH($M38, '{INDEX} Tour Packages'!$A:$A, 0),
      MATCH(AH$3, '{INDEX} Tour Packages'!$4:$4, 0)
    ))</f>
        <v/>
      </c>
      <c r="AI38" s="54" t="str">
        <f t="shared" si="9"/>
        <v/>
      </c>
      <c r="AJ38" s="42"/>
      <c r="AK38" s="55"/>
      <c r="AL38" s="46" t="b">
        <v>0</v>
      </c>
      <c r="AM38" s="56"/>
      <c r="AN38" s="57" t="str">
        <f t="shared" si="10"/>
        <v/>
      </c>
      <c r="AO38" s="58" t="str">
        <f t="shared" si="11"/>
        <v/>
      </c>
      <c r="AP38" s="59"/>
      <c r="AQ38" s="60"/>
      <c r="AR38" s="61"/>
      <c r="AS38" s="61"/>
      <c r="AT38" s="61" t="str">
        <f>IFERROR(__xludf.DUMMYFUNCTION("IF( 
  OR($AJ38=""Full Payment"", ISBLANK($K38)),
  """",
  IF(
    OR(
      Q38=""Standard Booking, P1"",
      Q38=""Standard Booking, P2"",
      Q38=""Standard Booking, P3"",
      Q38=""Standard Booking, P4""
    ),
    LET(
      resDate,   $K38,
 "&amp;"     tourDate,  $N38,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8" s="62" t="str">
        <f t="shared" si="12"/>
        <v/>
      </c>
      <c r="AV38" s="63"/>
      <c r="AW38" s="64"/>
      <c r="AX38" s="64"/>
      <c r="AY38" s="64"/>
      <c r="AZ38" s="64" t="str">
        <f>IFERROR(__xludf.DUMMYFUNCTION("IF(
  OR($AJ38=""Full Payment"",$AJ38=""P1"", ISBLANK($K38)),
  """",
  IF(
    OR(
      $Q38=""Standard Booking, P2"",
      $Q38=""Standard Booking, P3"",
      $Q38=""Standard Booking, P4""
    ),
    LET(
      resDate,   $K38,
      tourDate,  $N38,"&amp;"
      monthCount, DATEDIF(resDate, tourDate, ""M"") + 1,
      secondDates, ARRAYFORMULA(
        DATE(
          YEAR(resDate),
          MONTH(resDate) + SEQUENCE(monthCount),
          2
        )
      ),
      validDates, FILTER(
        secondDates"&amp;",
        (secondDates &gt; resDate + 2) *
        (secondDates &lt;= tourDate - 3)
      ),
      IF(
        OR($AJ38=""P2"", $AJ38=""P3"", $AJ38=""P4""),
        IF(
          COUNTA(validDates) &lt; 2,
          """",
          TEXT(INDEX(validDates, 2), ""mmm"&amp;" d, yyyy"")
        ),
        IF(
          COUNTA(validDates) &lt; 2,
          """",
          TEXTJOIN("", "", TRUE,
            TEXT(INDEX(validDates, 1), ""mmm d, yyyy""),
            TEXT(INDEX(validDates, 2), ""mmm d, yyyy"")
          )
        )
  "&amp;"    )
    ),
    """"
  )
)
"),"")</f>
        <v/>
      </c>
      <c r="BA38" s="65" t="str">
        <f t="shared" si="13"/>
        <v/>
      </c>
      <c r="BB38" s="63"/>
      <c r="BC38" s="64"/>
      <c r="BD38" s="64"/>
      <c r="BE38" s="64"/>
      <c r="BF38" s="64" t="str">
        <f>IFERROR(__xludf.DUMMYFUNCTION("IF(
  OR($AJ38=""Full Payment"",$AJ38=""P1"", $AJ38=""P2""),
  """",
  IF(
    AND(
      NOT(ISBLANK($K38)),
      OR(
        Q38=""Standard Booking, P3"",
        Q38=""Standard Booking, P4""
      )
    ),
    LET(
      resDate,   $K38,
      tourDat"&amp;"e,  $N38,
      monthCount, DATEDIF(resDate, tourDate, ""M"") + 1,
      secondDates, ARRAYFORMULA(
        DATE(
          YEAR(resDate),
          MONTH(resDate) + SEQUENCE(monthCount),
          2
        )
      ),
      validDates, FILTER(
        se"&amp;"condDates,
        (secondDates &gt; resDate + 2) *
        (secondDates &lt;= tourDate - 3)
      ),
      IF(
        $AJ38=""P4"",
        IF(
          COUNTA(validDates) &lt; 3,
          """",
          TEXT(INDEX(validDates, 3), ""mmm d, yyyy"")
        ),
"&amp;"        IF(
          $AJ38=""P3"",
          IF(
            COUNTA(validDates) &lt; 3,
            """",
            TEXT(INDEX(validDates, 3), ""mmm d, yyyy"")
          ),
          IF(
            COUNTA(validDates) &lt; 3,
            """",
            TE"&amp;"XTJOIN("", "", TRUE,
              TEXT(INDEX(validDates, 1), ""mmm d, yyyy""),
              TEXT(INDEX(validDates, 2), ""mmm d, yyyy""),
              TEXT(INDEX(validDates, 3), ""mmm d, yyyy"")
            )
          )
        )
      )
    ),
    """&amp;"""
  )
)
"),"")</f>
        <v/>
      </c>
      <c r="BG38" s="65" t="str">
        <f t="shared" si="14"/>
        <v/>
      </c>
      <c r="BH38" s="63"/>
      <c r="BI38" s="64"/>
      <c r="BJ38" s="64"/>
      <c r="BK38" s="64"/>
      <c r="BL38" s="64" t="str">
        <f>IFERROR(__xludf.DUMMYFUNCTION("IF(
  OR($AJ38=""Full Payment"",$AJ38=""P1"",$AJ38=""P2"",$AJ38=""P3""),
  """",
  IF(
    AND(
      NOT(ISBLANK($K38)),
      $Q38=""Standard Booking, P4""
    ),
    LET(
      resDate,   $K38,
      tourDate,  $N38,
      monthCount, DATEDIF(resDate, "&amp;"tourDate, ""M"") + 1,
      secondDates, ARRAYFORMULA(
        DATE(
          YEAR(resDate),
          MONTH(resDate) + SEQUENCE(monthCount),
          2
        )
      ),
      validDates, FILTER(
        secondDates,
        (secondDates &gt; resDate + 2"&amp;") *
        (secondDates &lt;= tourDate - 3)
      ),
      IF(
        $AJ38=""P4"",
        IF(
          COUNTA(validDates) &lt; 4,
          """",
          TEXT(
            INDEX(validDates, 4),
            ""mmm d, yyyy""
          )
        ),
        I"&amp;"F(
          COUNTA(validDates) &lt; 4,
          """",
          TEXTJOIN(
            "", "", TRUE,
            TEXT(INDEX(validDates, 1), ""mmm d, yyyy""),
            TEXT(INDEX(validDates, 2), ""mmm d, yyyy""),
            TEXT(INDEX(validDates, 3), ""m"&amp;"mm d, yyyy""),
            TEXT(INDEX(validDates, 4), ""mmm d, yyyy"")
          )
        )
      )
    ),
    """"
  )
)
"),"")</f>
        <v/>
      </c>
      <c r="BM38" s="65" t="str">
        <f t="shared" si="15"/>
        <v/>
      </c>
      <c r="BN38" s="66"/>
      <c r="BO38" s="67"/>
      <c r="BP38" s="49" t="b">
        <v>0</v>
      </c>
      <c r="BQ38" s="49" t="b">
        <v>0</v>
      </c>
      <c r="BR38" s="68"/>
      <c r="BS38" s="69"/>
      <c r="BT38" s="70" t="b">
        <v>0</v>
      </c>
      <c r="BU38" s="71"/>
      <c r="BV38" s="72"/>
      <c r="BW38" s="86" t="b">
        <v>0</v>
      </c>
      <c r="BX38" s="87"/>
    </row>
    <row r="39">
      <c r="A39" s="35" t="str">
        <f t="shared" si="1"/>
        <v/>
      </c>
      <c r="B39" s="36" t="str">
        <f t="shared" si="2"/>
        <v/>
      </c>
      <c r="C39" s="36" t="str">
        <f t="array" ref="C39">IF(
  M39="",
  "",
  IFERROR(
    INDEX(
      '{INDEX} Tour Packages'!$A:$ZZ,
      MATCH(
        M39,
        INDEX(
          '{INDEX} Tour Packages'!$A:$ZZ,
          ,
          MATCH("Tour Package Name", '{INDEX} Tour Packages'!$4:$4, 0)
        ),
        0
      ),
      MATCH("Tour Code", '{INDEX} Tour Packages'!$4:$4, 0)
    ),
    "XXX"
  )
)
</f>
        <v/>
      </c>
      <c r="D39" s="36" t="str">
        <f t="shared" si="3"/>
        <v/>
      </c>
      <c r="E39" s="36" t="str">
        <f t="shared" si="4"/>
        <v/>
      </c>
      <c r="F39" s="37" t="str">
        <f t="shared" si="5"/>
        <v/>
      </c>
      <c r="G39" s="38"/>
      <c r="H39" s="38"/>
      <c r="I39" s="39"/>
      <c r="J39" s="40" t="str">
        <f t="shared" si="16"/>
        <v> </v>
      </c>
      <c r="K39" s="41"/>
      <c r="L39" s="42"/>
      <c r="M39" s="42"/>
      <c r="N39" s="41"/>
      <c r="O39" s="43" t="str">
        <f>IFERROR(__xludf.DUMMYFUNCTION("IF(N39="""","""",IFERROR(
  N39 + VALUE(REGEXEXTRACT(P39, ""(\d+)\s+Days"")),
  """"
)
)"),"")</f>
        <v/>
      </c>
      <c r="P39" s="43" t="str">
        <f t="array" ref="P39">IFERROR(
  INDEX(
    INDEX('{INDEX} Tour Packages'!$A:$ZZ, , MATCH(P$3, '{INDEX} Tour Packages'!$4:$4, 0)),
    MATCH(M39, INDEX('{INDEX} Tour Packages'!$A:$ZZ,0, MATCH("Tour Package Name", '{INDEX} Tour Packages'!$4:$4, 0)), 0)
  ),
"")
</f>
        <v/>
      </c>
      <c r="Q39" s="44" t="str">
        <f t="shared" si="7"/>
        <v/>
      </c>
      <c r="R39" s="44" t="str">
        <f>IFERROR(__xludf.DUMMYFUNCTION("IF(OR(ISBLANK(K39), ISBLANK(N39)), """", 
  LET(
    resDate, K39,
    tourDate, N39,
    monthCount, MAX(0, DATEDIF(resDate, tourDate - 3, ""M"") + 1),
    secondDates, ARRAYFORMULA(DATE(YEAR(resDate), MONTH(resDate) + SEQUENCE(monthCount), 2)),
    vali"&amp;"dDates, FILTER(secondDates, (secondDates &gt; resDate + 2) * (secondDates &lt;= tourDate - 3)),
    IF(ISERROR(validDates), 0, COUNTA(validDates))
  )
)
"),"")</f>
        <v/>
      </c>
      <c r="S39" s="44" t="str">
        <f t="shared" si="8"/>
        <v/>
      </c>
      <c r="T39" s="45" t="str">
        <f t="array" ref="T39">IF(ISBLANK(BO39),IFERROR(
  INDEX(
    INDEX('{INDEX} Payment Terms'!$A:$G, , MATCH(T$3, '{INDEX} Payment Terms'!$4:$4, 0)),
    MATCH(Q39, INDEX('{INDEX} Payment Terms'!$A:$G,0, MATCH("Payment Condition", '{INDEX} Payment Terms'!$4:$4, 0)), 0)
  ),
""),"Cancelled")
</f>
        <v/>
      </c>
      <c r="U39" s="46" t="b">
        <v>0</v>
      </c>
      <c r="V39" s="47" t="str">
        <f>IFERROR(__xludf.DUMMYFUNCTION("IF(OR(L39=""Duo Booking"", L39=""Group Booking""),
IF(U39=FALSE,"""",
    LET(
      bookingType, L39,
      tour, M39,
      mainFirst, H39,
      mainLast, I39,
      mainEmail, G39,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$L$4:L39, bookingType,
          $M$4:M39, tour,
          $H$4:H39, mainFirst,
          $I$4:I39, mainLast,
          $G$4:G39, mainEmail
        ),
        ""000""
      ),
      baseID &amp; "&amp;"""-"" &amp; memberNumber
    )
  ),
  """"
)
"),"")</f>
        <v/>
      </c>
      <c r="W39" s="48"/>
      <c r="X39" s="49" t="b">
        <v>0</v>
      </c>
      <c r="Y39" s="49" t="b">
        <v>0</v>
      </c>
      <c r="Z39" s="49" t="b">
        <v>0</v>
      </c>
      <c r="AA39" s="50"/>
      <c r="AB39" s="51"/>
      <c r="AC39" s="49" t="b">
        <v>0</v>
      </c>
      <c r="AD39" s="92"/>
      <c r="AE39" s="53"/>
      <c r="AF39" s="36" t="str">
        <f t="array" ref="AF39">IF(M39="","",INDEX(
      '{INDEX} Tour Packages'!$A:$ZP,
      MATCH($M39, '{INDEX} Tour Packages'!$A:$A, 0),
      MATCH(AF$3, '{INDEX} Tour Packages'!$4:$4, 0)
    ))</f>
        <v/>
      </c>
      <c r="AG39" s="36" t="str">
        <f t="array" ref="AG39">IF(M39="","",INDEX(
      '{INDEX} Tour Packages'!$A:$ZP,
      MATCH($M39, '{INDEX} Tour Packages'!$A:$A, 0),
      MATCH(AG$3, '{INDEX} Tour Packages'!$4:$4, 0)
    ))</f>
        <v/>
      </c>
      <c r="AH39" s="36" t="str">
        <f t="array" ref="AH39">IF(M39="","",INDEX(
      '{INDEX} Tour Packages'!$A:$ZP,
      MATCH($M39, '{INDEX} Tour Packages'!$A:$A, 0),
      MATCH(AH$3, '{INDEX} Tour Packages'!$4:$4, 0)
    ))</f>
        <v/>
      </c>
      <c r="AI39" s="54" t="str">
        <f t="shared" si="9"/>
        <v/>
      </c>
      <c r="AJ39" s="42"/>
      <c r="AK39" s="55"/>
      <c r="AL39" s="46" t="b">
        <v>0</v>
      </c>
      <c r="AM39" s="56"/>
      <c r="AN39" s="57" t="str">
        <f t="shared" si="10"/>
        <v/>
      </c>
      <c r="AO39" s="58" t="str">
        <f t="shared" si="11"/>
        <v/>
      </c>
      <c r="AP39" s="59"/>
      <c r="AQ39" s="60"/>
      <c r="AR39" s="61"/>
      <c r="AS39" s="61"/>
      <c r="AT39" s="61" t="str">
        <f>IFERROR(__xludf.DUMMYFUNCTION("IF( 
  OR($AJ39=""Full Payment"", ISBLANK($K39)),
  """",
  IF(
    OR(
      Q39=""Standard Booking, P1"",
      Q39=""Standard Booking, P2"",
      Q39=""Standard Booking, P3"",
      Q39=""Standard Booking, P4""
    ),
    LET(
      resDate,   $K39,
 "&amp;"     tourDate,  $N39,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39" s="62" t="str">
        <f t="shared" si="12"/>
        <v/>
      </c>
      <c r="AV39" s="63"/>
      <c r="AW39" s="64"/>
      <c r="AX39" s="64"/>
      <c r="AY39" s="64"/>
      <c r="AZ39" s="64" t="str">
        <f>IFERROR(__xludf.DUMMYFUNCTION("IF(
  OR($AJ39=""Full Payment"",$AJ39=""P1"", ISBLANK($K39)),
  """",
  IF(
    OR(
      $Q39=""Standard Booking, P2"",
      $Q39=""Standard Booking, P3"",
      $Q39=""Standard Booking, P4""
    ),
    LET(
      resDate,   $K39,
      tourDate,  $N39,"&amp;"
      monthCount, DATEDIF(resDate, tourDate, ""M"") + 1,
      secondDates, ARRAYFORMULA(
        DATE(
          YEAR(resDate),
          MONTH(resDate) + SEQUENCE(monthCount),
          2
        )
      ),
      validDates, FILTER(
        secondDates"&amp;",
        (secondDates &gt; resDate + 2) *
        (secondDates &lt;= tourDate - 3)
      ),
      IF(
        OR($AJ39=""P2"", $AJ39=""P3"", $AJ39=""P4""),
        IF(
          COUNTA(validDates) &lt; 2,
          """",
          TEXT(INDEX(validDates, 2), ""mmm"&amp;" d, yyyy"")
        ),
        IF(
          COUNTA(validDates) &lt; 2,
          """",
          TEXTJOIN("", "", TRUE,
            TEXT(INDEX(validDates, 1), ""mmm d, yyyy""),
            TEXT(INDEX(validDates, 2), ""mmm d, yyyy"")
          )
        )
  "&amp;"    )
    ),
    """"
  )
)
"),"")</f>
        <v/>
      </c>
      <c r="BA39" s="65" t="str">
        <f t="shared" si="13"/>
        <v/>
      </c>
      <c r="BB39" s="63"/>
      <c r="BC39" s="64"/>
      <c r="BD39" s="64"/>
      <c r="BE39" s="64"/>
      <c r="BF39" s="64" t="str">
        <f>IFERROR(__xludf.DUMMYFUNCTION("IF(
  OR($AJ39=""Full Payment"",$AJ39=""P1"", $AJ39=""P2""),
  """",
  IF(
    AND(
      NOT(ISBLANK($K39)),
      OR(
        Q39=""Standard Booking, P3"",
        Q39=""Standard Booking, P4""
      )
    ),
    LET(
      resDate,   $K39,
      tourDat"&amp;"e,  $N39,
      monthCount, DATEDIF(resDate, tourDate, ""M"") + 1,
      secondDates, ARRAYFORMULA(
        DATE(
          YEAR(resDate),
          MONTH(resDate) + SEQUENCE(monthCount),
          2
        )
      ),
      validDates, FILTER(
        se"&amp;"condDates,
        (secondDates &gt; resDate + 2) *
        (secondDates &lt;= tourDate - 3)
      ),
      IF(
        $AJ39=""P4"",
        IF(
          COUNTA(validDates) &lt; 3,
          """",
          TEXT(INDEX(validDates, 3), ""mmm d, yyyy"")
        ),
"&amp;"        IF(
          $AJ39=""P3"",
          IF(
            COUNTA(validDates) &lt; 3,
            """",
            TEXT(INDEX(validDates, 3), ""mmm d, yyyy"")
          ),
          IF(
            COUNTA(validDates) &lt; 3,
            """",
            TE"&amp;"XTJOIN("", "", TRUE,
              TEXT(INDEX(validDates, 1), ""mmm d, yyyy""),
              TEXT(INDEX(validDates, 2), ""mmm d, yyyy""),
              TEXT(INDEX(validDates, 3), ""mmm d, yyyy"")
            )
          )
        )
      )
    ),
    """&amp;"""
  )
)
"),"")</f>
        <v/>
      </c>
      <c r="BG39" s="65" t="str">
        <f t="shared" si="14"/>
        <v/>
      </c>
      <c r="BH39" s="63"/>
      <c r="BI39" s="64"/>
      <c r="BJ39" s="64"/>
      <c r="BK39" s="64"/>
      <c r="BL39" s="64" t="str">
        <f>IFERROR(__xludf.DUMMYFUNCTION("IF(
  OR($AJ39=""Full Payment"",$AJ39=""P1"",$AJ39=""P2"",$AJ39=""P3""),
  """",
  IF(
    AND(
      NOT(ISBLANK($K39)),
      $Q39=""Standard Booking, P4""
    ),
    LET(
      resDate,   $K39,
      tourDate,  $N39,
      monthCount, DATEDIF(resDate, "&amp;"tourDate, ""M"") + 1,
      secondDates, ARRAYFORMULA(
        DATE(
          YEAR(resDate),
          MONTH(resDate) + SEQUENCE(monthCount),
          2
        )
      ),
      validDates, FILTER(
        secondDates,
        (secondDates &gt; resDate + 2"&amp;") *
        (secondDates &lt;= tourDate - 3)
      ),
      IF(
        $AJ39=""P4"",
        IF(
          COUNTA(validDates) &lt; 4,
          """",
          TEXT(
            INDEX(validDates, 4),
            ""mmm d, yyyy""
          )
        ),
        I"&amp;"F(
          COUNTA(validDates) &lt; 4,
          """",
          TEXTJOIN(
            "", "", TRUE,
            TEXT(INDEX(validDates, 1), ""mmm d, yyyy""),
            TEXT(INDEX(validDates, 2), ""mmm d, yyyy""),
            TEXT(INDEX(validDates, 3), ""m"&amp;"mm d, yyyy""),
            TEXT(INDEX(validDates, 4), ""mmm d, yyyy"")
          )
        )
      )
    ),
    """"
  )
)
"),"")</f>
        <v/>
      </c>
      <c r="BM39" s="65" t="str">
        <f t="shared" si="15"/>
        <v/>
      </c>
      <c r="BN39" s="66"/>
      <c r="BO39" s="67"/>
      <c r="BP39" s="49" t="b">
        <v>0</v>
      </c>
      <c r="BQ39" s="49" t="b">
        <v>0</v>
      </c>
      <c r="BR39" s="68"/>
      <c r="BS39" s="69"/>
      <c r="BT39" s="70" t="b">
        <v>0</v>
      </c>
      <c r="BU39" s="71"/>
      <c r="BV39" s="72"/>
      <c r="BW39" s="73" t="b">
        <v>0</v>
      </c>
      <c r="BX39" s="87"/>
    </row>
    <row r="40">
      <c r="A40" s="35" t="str">
        <f t="shared" si="1"/>
        <v/>
      </c>
      <c r="B40" s="36" t="str">
        <f t="shared" si="2"/>
        <v/>
      </c>
      <c r="C40" s="36" t="str">
        <f t="array" ref="C40">IF(
  M40="",
  "",
  IFERROR(
    INDEX(
      '{INDEX} Tour Packages'!$A:$ZZ,
      MATCH(
        M40,
        INDEX(
          '{INDEX} Tour Packages'!$A:$ZZ,
          ,
          MATCH("Tour Package Name", '{INDEX} Tour Packages'!$4:$4, 0)
        ),
        0
      ),
      MATCH("Tour Code", '{INDEX} Tour Packages'!$4:$4, 0)
    ),
    "XXX"
  )
)
</f>
        <v/>
      </c>
      <c r="D40" s="36" t="str">
        <f t="shared" si="3"/>
        <v/>
      </c>
      <c r="E40" s="36" t="str">
        <f t="shared" si="4"/>
        <v/>
      </c>
      <c r="F40" s="37" t="str">
        <f t="shared" si="5"/>
        <v/>
      </c>
      <c r="G40" s="89"/>
      <c r="H40" s="89"/>
      <c r="I40" s="90"/>
      <c r="J40" s="40" t="str">
        <f t="shared" si="16"/>
        <v> </v>
      </c>
      <c r="K40" s="91"/>
      <c r="L40" s="55"/>
      <c r="M40" s="55"/>
      <c r="N40" s="91"/>
      <c r="O40" s="43" t="str">
        <f>IFERROR(__xludf.DUMMYFUNCTION("IF(N40="""","""",IFERROR(
  N40 + VALUE(REGEXEXTRACT(P40, ""(\d+)\s+Days"")),
  """"
)
)"),"")</f>
        <v/>
      </c>
      <c r="P40" s="43" t="str">
        <f t="array" ref="P40">IFERROR(
  INDEX(
    INDEX('{INDEX} Tour Packages'!$A:$ZZ, , MATCH(P$3, '{INDEX} Tour Packages'!$4:$4, 0)),
    MATCH(M40, INDEX('{INDEX} Tour Packages'!$A:$ZZ,0, MATCH("Tour Package Name", '{INDEX} Tour Packages'!$4:$4, 0)), 0)
  ),
"")
</f>
        <v/>
      </c>
      <c r="Q40" s="44" t="str">
        <f t="shared" si="7"/>
        <v/>
      </c>
      <c r="R40" s="44" t="str">
        <f>IFERROR(__xludf.DUMMYFUNCTION("IF(OR(ISBLANK(K40), ISBLANK(N40)), """", 
  LET(
    resDate, K40,
    tourDate, N40,
    monthCount, MAX(0, DATEDIF(resDate, tourDate - 3, ""M"") + 1),
    secondDates, ARRAYFORMULA(DATE(YEAR(resDate), MONTH(resDate) + SEQUENCE(monthCount), 2)),
    vali"&amp;"dDates, FILTER(secondDates, (secondDates &gt; resDate + 2) * (secondDates &lt;= tourDate - 3)),
    IF(ISERROR(validDates), 0, COUNTA(validDates))
  )
)
"),"")</f>
        <v/>
      </c>
      <c r="S40" s="44" t="str">
        <f t="shared" si="8"/>
        <v/>
      </c>
      <c r="T40" s="45" t="str">
        <f t="array" ref="T40">IF(ISBLANK(BO40),IFERROR(
  INDEX(
    INDEX('{INDEX} Payment Terms'!$A:$G, , MATCH(T$3, '{INDEX} Payment Terms'!$4:$4, 0)),
    MATCH(Q40, INDEX('{INDEX} Payment Terms'!$A:$G,0, MATCH("Payment Condition", '{INDEX} Payment Terms'!$4:$4, 0)), 0)
  ),
""),"Cancelled")
</f>
        <v/>
      </c>
      <c r="U40" s="46" t="b">
        <v>0</v>
      </c>
      <c r="V40" s="47" t="str">
        <f>IFERROR(__xludf.DUMMYFUNCTION("IF(OR(L40=""Duo Booking"", L40=""Group Booking""),
IF(U40=FALSE,"""",
    LET(
      bookingType, L40,
      tour, M40,
      mainFirst, H40,
      mainLast, I40,
      mainEmail, G40,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$L$4:L40, bookingType,
          $M$4:M40, tour,
          $H$4:H40, mainFirst,
          $I$4:I40, mainLast,
          $G$4:G40, mainEmail
        ),
        ""000""
      ),
      baseID &amp; "&amp;"""-"" &amp; memberNumber
    )
  ),
  """"
)
"),"")</f>
        <v/>
      </c>
      <c r="W40" s="48"/>
      <c r="X40" s="85" t="b">
        <v>0</v>
      </c>
      <c r="Y40" s="85" t="b">
        <v>0</v>
      </c>
      <c r="Z40" s="85" t="b">
        <v>0</v>
      </c>
      <c r="AA40" s="50"/>
      <c r="AB40" s="51"/>
      <c r="AC40" s="85" t="b">
        <v>0</v>
      </c>
      <c r="AD40" s="92"/>
      <c r="AE40" s="88"/>
      <c r="AF40" s="36" t="str">
        <f t="array" ref="AF40">IF(M40="","",INDEX(
      '{INDEX} Tour Packages'!$A:$ZP,
      MATCH($M40, '{INDEX} Tour Packages'!$A:$A, 0),
      MATCH(AF$3, '{INDEX} Tour Packages'!$4:$4, 0)
    ))</f>
        <v/>
      </c>
      <c r="AG40" s="36" t="str">
        <f t="array" ref="AG40">IF(M40="","",INDEX(
      '{INDEX} Tour Packages'!$A:$ZP,
      MATCH($M40, '{INDEX} Tour Packages'!$A:$A, 0),
      MATCH(AG$3, '{INDEX} Tour Packages'!$4:$4, 0)
    ))</f>
        <v/>
      </c>
      <c r="AH40" s="36" t="str">
        <f t="array" ref="AH40">IF(M40="","",INDEX(
      '{INDEX} Tour Packages'!$A:$ZP,
      MATCH($M40, '{INDEX} Tour Packages'!$A:$A, 0),
      MATCH(AH$3, '{INDEX} Tour Packages'!$4:$4, 0)
    ))</f>
        <v/>
      </c>
      <c r="AI40" s="54" t="str">
        <f t="shared" si="9"/>
        <v/>
      </c>
      <c r="AJ40" s="42"/>
      <c r="AK40" s="55"/>
      <c r="AL40" s="46" t="b">
        <v>0</v>
      </c>
      <c r="AM40" s="56"/>
      <c r="AN40" s="57" t="str">
        <f t="shared" si="10"/>
        <v/>
      </c>
      <c r="AO40" s="58" t="str">
        <f t="shared" si="11"/>
        <v/>
      </c>
      <c r="AP40" s="59"/>
      <c r="AQ40" s="60"/>
      <c r="AR40" s="61"/>
      <c r="AS40" s="61"/>
      <c r="AT40" s="61" t="str">
        <f>IFERROR(__xludf.DUMMYFUNCTION("IF( 
  OR($AJ40=""Full Payment"", ISBLANK($K40)),
  """",
  IF(
    OR(
      Q40=""Standard Booking, P1"",
      Q40=""Standard Booking, P2"",
      Q40=""Standard Booking, P3"",
      Q40=""Standard Booking, P4""
    ),
    LET(
      resDate,   $K40,
 "&amp;"     tourDate,  $N40,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0" s="62" t="str">
        <f t="shared" si="12"/>
        <v/>
      </c>
      <c r="AV40" s="63"/>
      <c r="AW40" s="64"/>
      <c r="AX40" s="64"/>
      <c r="AY40" s="64"/>
      <c r="AZ40" s="64" t="str">
        <f>IFERROR(__xludf.DUMMYFUNCTION("IF(
  OR($AJ40=""Full Payment"",$AJ40=""P1"", ISBLANK($K40)),
  """",
  IF(
    OR(
      $Q40=""Standard Booking, P2"",
      $Q40=""Standard Booking, P3"",
      $Q40=""Standard Booking, P4""
    ),
    LET(
      resDate,   $K40,
      tourDate,  $N40,"&amp;"
      monthCount, DATEDIF(resDate, tourDate, ""M"") + 1,
      secondDates, ARRAYFORMULA(
        DATE(
          YEAR(resDate),
          MONTH(resDate) + SEQUENCE(monthCount),
          2
        )
      ),
      validDates, FILTER(
        secondDates"&amp;",
        (secondDates &gt; resDate + 2) *
        (secondDates &lt;= tourDate - 3)
      ),
      IF(
        OR($AJ40=""P2"", $AJ40=""P3"", $AJ40=""P4""),
        IF(
          COUNTA(validDates) &lt; 2,
          """",
          TEXT(INDEX(validDates, 2), ""mmm"&amp;" d, yyyy"")
        ),
        IF(
          COUNTA(validDates) &lt; 2,
          """",
          TEXTJOIN("", "", TRUE,
            TEXT(INDEX(validDates, 1), ""mmm d, yyyy""),
            TEXT(INDEX(validDates, 2), ""mmm d, yyyy"")
          )
        )
  "&amp;"    )
    ),
    """"
  )
)
"),"")</f>
        <v/>
      </c>
      <c r="BA40" s="65" t="str">
        <f t="shared" si="13"/>
        <v/>
      </c>
      <c r="BB40" s="63"/>
      <c r="BC40" s="64"/>
      <c r="BD40" s="64"/>
      <c r="BE40" s="64"/>
      <c r="BF40" s="64" t="str">
        <f>IFERROR(__xludf.DUMMYFUNCTION("IF(
  OR($AJ40=""Full Payment"",$AJ40=""P1"", $AJ40=""P2""),
  """",
  IF(
    AND(
      NOT(ISBLANK($K40)),
      OR(
        Q40=""Standard Booking, P3"",
        Q40=""Standard Booking, P4""
      )
    ),
    LET(
      resDate,   $K40,
      tourDat"&amp;"e,  $N40,
      monthCount, DATEDIF(resDate, tourDate, ""M"") + 1,
      secondDates, ARRAYFORMULA(
        DATE(
          YEAR(resDate),
          MONTH(resDate) + SEQUENCE(monthCount),
          2
        )
      ),
      validDates, FILTER(
        se"&amp;"condDates,
        (secondDates &gt; resDate + 2) *
        (secondDates &lt;= tourDate - 3)
      ),
      IF(
        $AJ40=""P4"",
        IF(
          COUNTA(validDates) &lt; 3,
          """",
          TEXT(INDEX(validDates, 3), ""mmm d, yyyy"")
        ),
"&amp;"        IF(
          $AJ40=""P3"",
          IF(
            COUNTA(validDates) &lt; 3,
            """",
            TEXT(INDEX(validDates, 3), ""mmm d, yyyy"")
          ),
          IF(
            COUNTA(validDates) &lt; 3,
            """",
            TE"&amp;"XTJOIN("", "", TRUE,
              TEXT(INDEX(validDates, 1), ""mmm d, yyyy""),
              TEXT(INDEX(validDates, 2), ""mmm d, yyyy""),
              TEXT(INDEX(validDates, 3), ""mmm d, yyyy"")
            )
          )
        )
      )
    ),
    """&amp;"""
  )
)
"),"")</f>
        <v/>
      </c>
      <c r="BG40" s="65" t="str">
        <f t="shared" si="14"/>
        <v/>
      </c>
      <c r="BH40" s="63"/>
      <c r="BI40" s="64"/>
      <c r="BJ40" s="64"/>
      <c r="BK40" s="64"/>
      <c r="BL40" s="64" t="str">
        <f>IFERROR(__xludf.DUMMYFUNCTION("IF(
  OR($AJ40=""Full Payment"",$AJ40=""P1"",$AJ40=""P2"",$AJ40=""P3""),
  """",
  IF(
    AND(
      NOT(ISBLANK($K40)),
      $Q40=""Standard Booking, P4""
    ),
    LET(
      resDate,   $K40,
      tourDate,  $N40,
      monthCount, DATEDIF(resDate, "&amp;"tourDate, ""M"") + 1,
      secondDates, ARRAYFORMULA(
        DATE(
          YEAR(resDate),
          MONTH(resDate) + SEQUENCE(monthCount),
          2
        )
      ),
      validDates, FILTER(
        secondDates,
        (secondDates &gt; resDate + 2"&amp;") *
        (secondDates &lt;= tourDate - 3)
      ),
      IF(
        $AJ40=""P4"",
        IF(
          COUNTA(validDates) &lt; 4,
          """",
          TEXT(
            INDEX(validDates, 4),
            ""mmm d, yyyy""
          )
        ),
        I"&amp;"F(
          COUNTA(validDates) &lt; 4,
          """",
          TEXTJOIN(
            "", "", TRUE,
            TEXT(INDEX(validDates, 1), ""mmm d, yyyy""),
            TEXT(INDEX(validDates, 2), ""mmm d, yyyy""),
            TEXT(INDEX(validDates, 3), ""m"&amp;"mm d, yyyy""),
            TEXT(INDEX(validDates, 4), ""mmm d, yyyy"")
          )
        )
      )
    ),
    """"
  )
)
"),"")</f>
        <v/>
      </c>
      <c r="BM40" s="65" t="str">
        <f t="shared" si="15"/>
        <v/>
      </c>
      <c r="BN40" s="66"/>
      <c r="BO40" s="67"/>
      <c r="BP40" s="49" t="b">
        <v>0</v>
      </c>
      <c r="BQ40" s="49" t="b">
        <v>0</v>
      </c>
      <c r="BR40" s="68"/>
      <c r="BS40" s="69"/>
      <c r="BT40" s="70" t="b">
        <v>0</v>
      </c>
      <c r="BU40" s="71"/>
      <c r="BV40" s="72"/>
      <c r="BW40" s="86" t="b">
        <v>0</v>
      </c>
      <c r="BX40" s="87"/>
    </row>
    <row r="41">
      <c r="A41" s="35" t="str">
        <f t="shared" si="1"/>
        <v/>
      </c>
      <c r="B41" s="36" t="str">
        <f t="shared" si="2"/>
        <v/>
      </c>
      <c r="C41" s="36" t="str">
        <f t="array" ref="C41">IF(
  M41="",
  "",
  IFERROR(
    INDEX(
      '{INDEX} Tour Packages'!$A:$ZZ,
      MATCH(
        M41,
        INDEX(
          '{INDEX} Tour Packages'!$A:$ZZ,
          ,
          MATCH("Tour Package Name", '{INDEX} Tour Packages'!$4:$4, 0)
        ),
        0
      ),
      MATCH("Tour Code", '{INDEX} Tour Packages'!$4:$4, 0)
    ),
    "XXX"
  )
)
</f>
        <v/>
      </c>
      <c r="D41" s="36" t="str">
        <f t="shared" si="3"/>
        <v/>
      </c>
      <c r="E41" s="36" t="str">
        <f t="shared" si="4"/>
        <v/>
      </c>
      <c r="F41" s="37" t="str">
        <f t="shared" si="5"/>
        <v/>
      </c>
      <c r="G41" s="89"/>
      <c r="H41" s="89"/>
      <c r="I41" s="90"/>
      <c r="J41" s="40" t="str">
        <f t="shared" si="16"/>
        <v> </v>
      </c>
      <c r="K41" s="91"/>
      <c r="L41" s="55"/>
      <c r="M41" s="55"/>
      <c r="N41" s="91"/>
      <c r="O41" s="43" t="str">
        <f>IFERROR(__xludf.DUMMYFUNCTION("IF(N41="""","""",IFERROR(
  N41 + VALUE(REGEXEXTRACT(P41, ""(\d+)\s+Days"")),
  """"
)
)"),"")</f>
        <v/>
      </c>
      <c r="P41" s="43" t="str">
        <f t="array" ref="P41">IFERROR(
  INDEX(
    INDEX('{INDEX} Tour Packages'!$A:$ZZ, , MATCH(P$3, '{INDEX} Tour Packages'!$4:$4, 0)),
    MATCH(M41, INDEX('{INDEX} Tour Packages'!$A:$ZZ,0, MATCH("Tour Package Name", '{INDEX} Tour Packages'!$4:$4, 0)), 0)
  ),
"")
</f>
        <v/>
      </c>
      <c r="Q41" s="44" t="str">
        <f t="shared" si="7"/>
        <v/>
      </c>
      <c r="R41" s="44" t="str">
        <f>IFERROR(__xludf.DUMMYFUNCTION("IF(OR(ISBLANK(K41), ISBLANK(N41)), """", 
  LET(
    resDate, K41,
    tourDate, N41,
    monthCount, MAX(0, DATEDIF(resDate, tourDate - 3, ""M"") + 1),
    secondDates, ARRAYFORMULA(DATE(YEAR(resDate), MONTH(resDate) + SEQUENCE(monthCount), 2)),
    vali"&amp;"dDates, FILTER(secondDates, (secondDates &gt; resDate + 2) * (secondDates &lt;= tourDate - 3)),
    IF(ISERROR(validDates), 0, COUNTA(validDates))
  )
)
"),"")</f>
        <v/>
      </c>
      <c r="S41" s="44" t="str">
        <f t="shared" si="8"/>
        <v/>
      </c>
      <c r="T41" s="45" t="str">
        <f t="array" ref="T41">IF(ISBLANK(BO41),IFERROR(
  INDEX(
    INDEX('{INDEX} Payment Terms'!$A:$G, , MATCH(T$3, '{INDEX} Payment Terms'!$4:$4, 0)),
    MATCH(Q41, INDEX('{INDEX} Payment Terms'!$A:$G,0, MATCH("Payment Condition", '{INDEX} Payment Terms'!$4:$4, 0)), 0)
  ),
""),"Cancelled")
</f>
        <v/>
      </c>
      <c r="U41" s="46" t="b">
        <v>0</v>
      </c>
      <c r="V41" s="47" t="str">
        <f>IFERROR(__xludf.DUMMYFUNCTION("IF(OR(L41=""Duo Booking"", L41=""Group Booking""),
IF(U41=FALSE,"""",
    LET(
      bookingType, L41,
      tour, M41,
      mainFirst, H41,
      mainLast, I41,
      mainEmail, G41,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$L$4:L41, bookingType,
          $M$4:M41, tour,
          $H$4:H41, mainFirst,
          $I$4:I41, mainLast,
          $G$4:G41, mainEmail
        ),
        ""000""
      ),
      baseID &amp; "&amp;"""-"" &amp; memberNumber
    )
  ),
  """"
)
"),"")</f>
        <v/>
      </c>
      <c r="W41" s="48"/>
      <c r="X41" s="85" t="b">
        <v>0</v>
      </c>
      <c r="Y41" s="85" t="b">
        <v>0</v>
      </c>
      <c r="Z41" s="85" t="b">
        <v>0</v>
      </c>
      <c r="AA41" s="50"/>
      <c r="AB41" s="51"/>
      <c r="AC41" s="85" t="b">
        <v>0</v>
      </c>
      <c r="AD41" s="92"/>
      <c r="AE41" s="88"/>
      <c r="AF41" s="36" t="str">
        <f t="array" ref="AF41">IF(M41="","",INDEX(
      '{INDEX} Tour Packages'!$A:$ZP,
      MATCH($M41, '{INDEX} Tour Packages'!$A:$A, 0),
      MATCH(AF$3, '{INDEX} Tour Packages'!$4:$4, 0)
    ))</f>
        <v/>
      </c>
      <c r="AG41" s="36" t="str">
        <f t="array" ref="AG41">IF(M41="","",INDEX(
      '{INDEX} Tour Packages'!$A:$ZP,
      MATCH($M41, '{INDEX} Tour Packages'!$A:$A, 0),
      MATCH(AG$3, '{INDEX} Tour Packages'!$4:$4, 0)
    ))</f>
        <v/>
      </c>
      <c r="AH41" s="36" t="str">
        <f t="array" ref="AH41">IF(M41="","",INDEX(
      '{INDEX} Tour Packages'!$A:$ZP,
      MATCH($M41, '{INDEX} Tour Packages'!$A:$A, 0),
      MATCH(AH$3, '{INDEX} Tour Packages'!$4:$4, 0)
    ))</f>
        <v/>
      </c>
      <c r="AI41" s="54" t="str">
        <f t="shared" si="9"/>
        <v/>
      </c>
      <c r="AJ41" s="42"/>
      <c r="AK41" s="55"/>
      <c r="AL41" s="46" t="b">
        <v>0</v>
      </c>
      <c r="AM41" s="56"/>
      <c r="AN41" s="57" t="str">
        <f t="shared" si="10"/>
        <v/>
      </c>
      <c r="AO41" s="58" t="str">
        <f t="shared" si="11"/>
        <v/>
      </c>
      <c r="AP41" s="59"/>
      <c r="AQ41" s="60"/>
      <c r="AR41" s="61"/>
      <c r="AS41" s="61"/>
      <c r="AT41" s="61" t="str">
        <f>IFERROR(__xludf.DUMMYFUNCTION("IF( 
  OR($AJ41=""Full Payment"", ISBLANK($K41)),
  """",
  IF(
    OR(
      Q41=""Standard Booking, P1"",
      Q41=""Standard Booking, P2"",
      Q41=""Standard Booking, P3"",
      Q41=""Standard Booking, P4""
    ),
    LET(
      resDate,   $K41,
 "&amp;"     tourDate,  $N41,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1" s="62" t="str">
        <f t="shared" si="12"/>
        <v/>
      </c>
      <c r="AV41" s="63"/>
      <c r="AW41" s="64"/>
      <c r="AX41" s="64"/>
      <c r="AY41" s="64"/>
      <c r="AZ41" s="64" t="str">
        <f>IFERROR(__xludf.DUMMYFUNCTION("IF(
  OR($AJ41=""Full Payment"",$AJ41=""P1"", ISBLANK($K41)),
  """",
  IF(
    OR(
      $Q41=""Standard Booking, P2"",
      $Q41=""Standard Booking, P3"",
      $Q41=""Standard Booking, P4""
    ),
    LET(
      resDate,   $K41,
      tourDate,  $N41,"&amp;"
      monthCount, DATEDIF(resDate, tourDate, ""M"") + 1,
      secondDates, ARRAYFORMULA(
        DATE(
          YEAR(resDate),
          MONTH(resDate) + SEQUENCE(monthCount),
          2
        )
      ),
      validDates, FILTER(
        secondDates"&amp;",
        (secondDates &gt; resDate + 2) *
        (secondDates &lt;= tourDate - 3)
      ),
      IF(
        OR($AJ41=""P2"", $AJ41=""P3"", $AJ41=""P4""),
        IF(
          COUNTA(validDates) &lt; 2,
          """",
          TEXT(INDEX(validDates, 2), ""mmm"&amp;" d, yyyy"")
        ),
        IF(
          COUNTA(validDates) &lt; 2,
          """",
          TEXTJOIN("", "", TRUE,
            TEXT(INDEX(validDates, 1), ""mmm d, yyyy""),
            TEXT(INDEX(validDates, 2), ""mmm d, yyyy"")
          )
        )
  "&amp;"    )
    ),
    """"
  )
)
"),"")</f>
        <v/>
      </c>
      <c r="BA41" s="65" t="str">
        <f t="shared" si="13"/>
        <v/>
      </c>
      <c r="BB41" s="63"/>
      <c r="BC41" s="64"/>
      <c r="BD41" s="64"/>
      <c r="BE41" s="64"/>
      <c r="BF41" s="64" t="str">
        <f>IFERROR(__xludf.DUMMYFUNCTION("IF(
  OR($AJ41=""Full Payment"",$AJ41=""P1"", $AJ41=""P2""),
  """",
  IF(
    AND(
      NOT(ISBLANK($K41)),
      OR(
        Q41=""Standard Booking, P3"",
        Q41=""Standard Booking, P4""
      )
    ),
    LET(
      resDate,   $K41,
      tourDat"&amp;"e,  $N41,
      monthCount, DATEDIF(resDate, tourDate, ""M"") + 1,
      secondDates, ARRAYFORMULA(
        DATE(
          YEAR(resDate),
          MONTH(resDate) + SEQUENCE(monthCount),
          2
        )
      ),
      validDates, FILTER(
        se"&amp;"condDates,
        (secondDates &gt; resDate + 2) *
        (secondDates &lt;= tourDate - 3)
      ),
      IF(
        $AJ41=""P4"",
        IF(
          COUNTA(validDates) &lt; 3,
          """",
          TEXT(INDEX(validDates, 3), ""mmm d, yyyy"")
        ),
"&amp;"        IF(
          $AJ41=""P3"",
          IF(
            COUNTA(validDates) &lt; 3,
            """",
            TEXT(INDEX(validDates, 3), ""mmm d, yyyy"")
          ),
          IF(
            COUNTA(validDates) &lt; 3,
            """",
            TE"&amp;"XTJOIN("", "", TRUE,
              TEXT(INDEX(validDates, 1), ""mmm d, yyyy""),
              TEXT(INDEX(validDates, 2), ""mmm d, yyyy""),
              TEXT(INDEX(validDates, 3), ""mmm d, yyyy"")
            )
          )
        )
      )
    ),
    """&amp;"""
  )
)
"),"")</f>
        <v/>
      </c>
      <c r="BG41" s="65" t="str">
        <f t="shared" si="14"/>
        <v/>
      </c>
      <c r="BH41" s="63"/>
      <c r="BI41" s="64"/>
      <c r="BJ41" s="64"/>
      <c r="BK41" s="64"/>
      <c r="BL41" s="64" t="str">
        <f>IFERROR(__xludf.DUMMYFUNCTION("IF(
  OR($AJ41=""Full Payment"",$AJ41=""P1"",$AJ41=""P2"",$AJ41=""P3""),
  """",
  IF(
    AND(
      NOT(ISBLANK($K41)),
      $Q41=""Standard Booking, P4""
    ),
    LET(
      resDate,   $K41,
      tourDate,  $N41,
      monthCount, DATEDIF(resDate, "&amp;"tourDate, ""M"") + 1,
      secondDates, ARRAYFORMULA(
        DATE(
          YEAR(resDate),
          MONTH(resDate) + SEQUENCE(monthCount),
          2
        )
      ),
      validDates, FILTER(
        secondDates,
        (secondDates &gt; resDate + 2"&amp;") *
        (secondDates &lt;= tourDate - 3)
      ),
      IF(
        $AJ41=""P4"",
        IF(
          COUNTA(validDates) &lt; 4,
          """",
          TEXT(
            INDEX(validDates, 4),
            ""mmm d, yyyy""
          )
        ),
        I"&amp;"F(
          COUNTA(validDates) &lt; 4,
          """",
          TEXTJOIN(
            "", "", TRUE,
            TEXT(INDEX(validDates, 1), ""mmm d, yyyy""),
            TEXT(INDEX(validDates, 2), ""mmm d, yyyy""),
            TEXT(INDEX(validDates, 3), ""m"&amp;"mm d, yyyy""),
            TEXT(INDEX(validDates, 4), ""mmm d, yyyy"")
          )
        )
      )
    ),
    """"
  )
)
"),"")</f>
        <v/>
      </c>
      <c r="BM41" s="65" t="str">
        <f t="shared" si="15"/>
        <v/>
      </c>
      <c r="BN41" s="66"/>
      <c r="BO41" s="67"/>
      <c r="BP41" s="49" t="b">
        <v>0</v>
      </c>
      <c r="BQ41" s="49" t="b">
        <v>0</v>
      </c>
      <c r="BR41" s="68"/>
      <c r="BS41" s="69"/>
      <c r="BT41" s="70" t="b">
        <v>0</v>
      </c>
      <c r="BU41" s="71"/>
      <c r="BV41" s="72"/>
      <c r="BW41" s="86" t="b">
        <v>0</v>
      </c>
      <c r="BX41" s="87"/>
    </row>
    <row r="42">
      <c r="A42" s="35" t="str">
        <f t="shared" si="1"/>
        <v/>
      </c>
      <c r="B42" s="36" t="str">
        <f t="shared" si="2"/>
        <v/>
      </c>
      <c r="C42" s="36" t="str">
        <f t="array" ref="C42">IF(
  M42="",
  "",
  IFERROR(
    INDEX(
      '{INDEX} Tour Packages'!$A:$ZZ,
      MATCH(
        M42,
        INDEX(
          '{INDEX} Tour Packages'!$A:$ZZ,
          ,
          MATCH("Tour Package Name", '{INDEX} Tour Packages'!$4:$4, 0)
        ),
        0
      ),
      MATCH("Tour Code", '{INDEX} Tour Packages'!$4:$4, 0)
    ),
    "XXX"
  )
)
</f>
        <v/>
      </c>
      <c r="D42" s="36" t="str">
        <f t="shared" si="3"/>
        <v/>
      </c>
      <c r="E42" s="36" t="str">
        <f t="shared" si="4"/>
        <v/>
      </c>
      <c r="F42" s="37" t="str">
        <f t="shared" si="5"/>
        <v/>
      </c>
      <c r="G42" s="89"/>
      <c r="H42" s="89"/>
      <c r="I42" s="90"/>
      <c r="J42" s="40" t="str">
        <f t="shared" si="16"/>
        <v> </v>
      </c>
      <c r="K42" s="91"/>
      <c r="L42" s="55"/>
      <c r="M42" s="55"/>
      <c r="N42" s="91"/>
      <c r="O42" s="43" t="str">
        <f>IFERROR(__xludf.DUMMYFUNCTION("IF(N42="""","""",IFERROR(
  N42 + VALUE(REGEXEXTRACT(P42, ""(\d+)\s+Days"")),
  """"
)
)"),"")</f>
        <v/>
      </c>
      <c r="P42" s="43" t="str">
        <f t="array" ref="P42">IFERROR(
  INDEX(
    INDEX('{INDEX} Tour Packages'!$A:$ZZ, , MATCH(P$3, '{INDEX} Tour Packages'!$4:$4, 0)),
    MATCH(M42, INDEX('{INDEX} Tour Packages'!$A:$ZZ,0, MATCH("Tour Package Name", '{INDEX} Tour Packages'!$4:$4, 0)), 0)
  ),
"")
</f>
        <v/>
      </c>
      <c r="Q42" s="44" t="str">
        <f t="shared" si="7"/>
        <v/>
      </c>
      <c r="R42" s="44" t="str">
        <f>IFERROR(__xludf.DUMMYFUNCTION("IF(OR(ISBLANK(K42), ISBLANK(N42)), """", 
  LET(
    resDate, K42,
    tourDate, N42,
    monthCount, MAX(0, DATEDIF(resDate, tourDate - 3, ""M"") + 1),
    secondDates, ARRAYFORMULA(DATE(YEAR(resDate), MONTH(resDate) + SEQUENCE(monthCount), 2)),
    vali"&amp;"dDates, FILTER(secondDates, (secondDates &gt; resDate + 2) * (secondDates &lt;= tourDate - 3)),
    IF(ISERROR(validDates), 0, COUNTA(validDates))
  )
)
"),"")</f>
        <v/>
      </c>
      <c r="S42" s="44" t="str">
        <f t="shared" si="8"/>
        <v/>
      </c>
      <c r="T42" s="45" t="str">
        <f t="array" ref="T42">IF(ISBLANK(BO42),IFERROR(
  INDEX(
    INDEX('{INDEX} Payment Terms'!$A:$G, , MATCH(T$3, '{INDEX} Payment Terms'!$4:$4, 0)),
    MATCH(Q42, INDEX('{INDEX} Payment Terms'!$A:$G,0, MATCH("Payment Condition", '{INDEX} Payment Terms'!$4:$4, 0)), 0)
  ),
""),"Cancelled")
</f>
        <v/>
      </c>
      <c r="U42" s="46" t="b">
        <v>0</v>
      </c>
      <c r="V42" s="47" t="str">
        <f>IFERROR(__xludf.DUMMYFUNCTION("IF(OR(L42=""Duo Booking"", L42=""Group Booking""),
IF(U42=FALSE,"""",
    LET(
      bookingType, L42,
      tour, M42,
      mainFirst, H42,
      mainLast, I42,
      mainEmail, G42,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$L$4:L42, bookingType,
          $M$4:M42, tour,
          $H$4:H42, mainFirst,
          $I$4:I42, mainLast,
          $G$4:G42, mainEmail
        ),
        ""000""
      ),
      baseID &amp; "&amp;"""-"" &amp; memberNumber
    )
  ),
  """"
)
"),"")</f>
        <v/>
      </c>
      <c r="W42" s="48"/>
      <c r="X42" s="85" t="b">
        <v>0</v>
      </c>
      <c r="Y42" s="85" t="b">
        <v>0</v>
      </c>
      <c r="Z42" s="85" t="b">
        <v>0</v>
      </c>
      <c r="AA42" s="50"/>
      <c r="AB42" s="51"/>
      <c r="AC42" s="85" t="b">
        <v>0</v>
      </c>
      <c r="AD42" s="92"/>
      <c r="AE42" s="88"/>
      <c r="AF42" s="36" t="str">
        <f t="array" ref="AF42">IF(M42="","",INDEX(
      '{INDEX} Tour Packages'!$A:$ZP,
      MATCH($M42, '{INDEX} Tour Packages'!$A:$A, 0),
      MATCH(AF$3, '{INDEX} Tour Packages'!$4:$4, 0)
    ))</f>
        <v/>
      </c>
      <c r="AG42" s="36" t="str">
        <f t="array" ref="AG42">IF(M42="","",INDEX(
      '{INDEX} Tour Packages'!$A:$ZP,
      MATCH($M42, '{INDEX} Tour Packages'!$A:$A, 0),
      MATCH(AG$3, '{INDEX} Tour Packages'!$4:$4, 0)
    ))</f>
        <v/>
      </c>
      <c r="AH42" s="36" t="str">
        <f t="array" ref="AH42">IF(M42="","",INDEX(
      '{INDEX} Tour Packages'!$A:$ZP,
      MATCH($M42, '{INDEX} Tour Packages'!$A:$A, 0),
      MATCH(AH$3, '{INDEX} Tour Packages'!$4:$4, 0)
    ))</f>
        <v/>
      </c>
      <c r="AI42" s="54" t="str">
        <f t="shared" si="9"/>
        <v/>
      </c>
      <c r="AJ42" s="42"/>
      <c r="AK42" s="55"/>
      <c r="AL42" s="46" t="b">
        <v>0</v>
      </c>
      <c r="AM42" s="56"/>
      <c r="AN42" s="57" t="str">
        <f t="shared" si="10"/>
        <v/>
      </c>
      <c r="AO42" s="58" t="str">
        <f t="shared" si="11"/>
        <v/>
      </c>
      <c r="AP42" s="59"/>
      <c r="AQ42" s="60"/>
      <c r="AR42" s="61"/>
      <c r="AS42" s="61"/>
      <c r="AT42" s="61" t="str">
        <f>IFERROR(__xludf.DUMMYFUNCTION("IF( 
  OR($AJ42=""Full Payment"", ISBLANK($K42)),
  """",
  IF(
    OR(
      Q42=""Standard Booking, P1"",
      Q42=""Standard Booking, P2"",
      Q42=""Standard Booking, P3"",
      Q42=""Standard Booking, P4""
    ),
    LET(
      resDate,   $K42,
 "&amp;"     tourDate,  $N42,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2" s="62" t="str">
        <f t="shared" si="12"/>
        <v/>
      </c>
      <c r="AV42" s="63"/>
      <c r="AW42" s="64"/>
      <c r="AX42" s="64"/>
      <c r="AY42" s="64"/>
      <c r="AZ42" s="64" t="str">
        <f>IFERROR(__xludf.DUMMYFUNCTION("IF(
  OR($AJ42=""Full Payment"",$AJ42=""P1"", ISBLANK($K42)),
  """",
  IF(
    OR(
      $Q42=""Standard Booking, P2"",
      $Q42=""Standard Booking, P3"",
      $Q42=""Standard Booking, P4""
    ),
    LET(
      resDate,   $K42,
      tourDate,  $N42,"&amp;"
      monthCount, DATEDIF(resDate, tourDate, ""M"") + 1,
      secondDates, ARRAYFORMULA(
        DATE(
          YEAR(resDate),
          MONTH(resDate) + SEQUENCE(monthCount),
          2
        )
      ),
      validDates, FILTER(
        secondDates"&amp;",
        (secondDates &gt; resDate + 2) *
        (secondDates &lt;= tourDate - 3)
      ),
      IF(
        OR($AJ42=""P2"", $AJ42=""P3"", $AJ42=""P4""),
        IF(
          COUNTA(validDates) &lt; 2,
          """",
          TEXT(INDEX(validDates, 2), ""mmm"&amp;" d, yyyy"")
        ),
        IF(
          COUNTA(validDates) &lt; 2,
          """",
          TEXTJOIN("", "", TRUE,
            TEXT(INDEX(validDates, 1), ""mmm d, yyyy""),
            TEXT(INDEX(validDates, 2), ""mmm d, yyyy"")
          )
        )
  "&amp;"    )
    ),
    """"
  )
)
"),"")</f>
        <v/>
      </c>
      <c r="BA42" s="65" t="str">
        <f t="shared" si="13"/>
        <v/>
      </c>
      <c r="BB42" s="63"/>
      <c r="BC42" s="64"/>
      <c r="BD42" s="64"/>
      <c r="BE42" s="64"/>
      <c r="BF42" s="64" t="str">
        <f>IFERROR(__xludf.DUMMYFUNCTION("IF(
  OR($AJ42=""Full Payment"",$AJ42=""P1"", $AJ42=""P2""),
  """",
  IF(
    AND(
      NOT(ISBLANK($K42)),
      OR(
        Q42=""Standard Booking, P3"",
        Q42=""Standard Booking, P4""
      )
    ),
    LET(
      resDate,   $K42,
      tourDat"&amp;"e,  $N42,
      monthCount, DATEDIF(resDate, tourDate, ""M"") + 1,
      secondDates, ARRAYFORMULA(
        DATE(
          YEAR(resDate),
          MONTH(resDate) + SEQUENCE(monthCount),
          2
        )
      ),
      validDates, FILTER(
        se"&amp;"condDates,
        (secondDates &gt; resDate + 2) *
        (secondDates &lt;= tourDate - 3)
      ),
      IF(
        $AJ42=""P4"",
        IF(
          COUNTA(validDates) &lt; 3,
          """",
          TEXT(INDEX(validDates, 3), ""mmm d, yyyy"")
        ),
"&amp;"        IF(
          $AJ42=""P3"",
          IF(
            COUNTA(validDates) &lt; 3,
            """",
            TEXT(INDEX(validDates, 3), ""mmm d, yyyy"")
          ),
          IF(
            COUNTA(validDates) &lt; 3,
            """",
            TE"&amp;"XTJOIN("", "", TRUE,
              TEXT(INDEX(validDates, 1), ""mmm d, yyyy""),
              TEXT(INDEX(validDates, 2), ""mmm d, yyyy""),
              TEXT(INDEX(validDates, 3), ""mmm d, yyyy"")
            )
          )
        )
      )
    ),
    """&amp;"""
  )
)
"),"")</f>
        <v/>
      </c>
      <c r="BG42" s="65" t="str">
        <f t="shared" si="14"/>
        <v/>
      </c>
      <c r="BH42" s="63"/>
      <c r="BI42" s="64"/>
      <c r="BJ42" s="64"/>
      <c r="BK42" s="64"/>
      <c r="BL42" s="64" t="str">
        <f>IFERROR(__xludf.DUMMYFUNCTION("IF(
  OR($AJ42=""Full Payment"",$AJ42=""P1"",$AJ42=""P2"",$AJ42=""P3""),
  """",
  IF(
    AND(
      NOT(ISBLANK($K42)),
      $Q42=""Standard Booking, P4""
    ),
    LET(
      resDate,   $K42,
      tourDate,  $N42,
      monthCount, DATEDIF(resDate, "&amp;"tourDate, ""M"") + 1,
      secondDates, ARRAYFORMULA(
        DATE(
          YEAR(resDate),
          MONTH(resDate) + SEQUENCE(monthCount),
          2
        )
      ),
      validDates, FILTER(
        secondDates,
        (secondDates &gt; resDate + 2"&amp;") *
        (secondDates &lt;= tourDate - 3)
      ),
      IF(
        $AJ42=""P4"",
        IF(
          COUNTA(validDates) &lt; 4,
          """",
          TEXT(
            INDEX(validDates, 4),
            ""mmm d, yyyy""
          )
        ),
        I"&amp;"F(
          COUNTA(validDates) &lt; 4,
          """",
          TEXTJOIN(
            "", "", TRUE,
            TEXT(INDEX(validDates, 1), ""mmm d, yyyy""),
            TEXT(INDEX(validDates, 2), ""mmm d, yyyy""),
            TEXT(INDEX(validDates, 3), ""m"&amp;"mm d, yyyy""),
            TEXT(INDEX(validDates, 4), ""mmm d, yyyy"")
          )
        )
      )
    ),
    """"
  )
)
"),"")</f>
        <v/>
      </c>
      <c r="BM42" s="65" t="str">
        <f t="shared" si="15"/>
        <v/>
      </c>
      <c r="BN42" s="66"/>
      <c r="BO42" s="67"/>
      <c r="BP42" s="49" t="b">
        <v>0</v>
      </c>
      <c r="BQ42" s="49" t="b">
        <v>0</v>
      </c>
      <c r="BR42" s="68"/>
      <c r="BS42" s="69"/>
      <c r="BT42" s="70" t="b">
        <v>0</v>
      </c>
      <c r="BU42" s="71"/>
      <c r="BV42" s="72"/>
      <c r="BW42" s="86" t="b">
        <v>0</v>
      </c>
      <c r="BX42" s="87"/>
    </row>
    <row r="43">
      <c r="A43" s="35" t="str">
        <f t="shared" si="1"/>
        <v/>
      </c>
      <c r="B43" s="36" t="str">
        <f t="shared" si="2"/>
        <v/>
      </c>
      <c r="C43" s="36" t="str">
        <f t="array" ref="C43">IF(
  M43="",
  "",
  IFERROR(
    INDEX(
      '{INDEX} Tour Packages'!$A:$ZZ,
      MATCH(
        M43,
        INDEX(
          '{INDEX} Tour Packages'!$A:$ZZ,
          ,
          MATCH("Tour Package Name", '{INDEX} Tour Packages'!$4:$4, 0)
        ),
        0
      ),
      MATCH("Tour Code", '{INDEX} Tour Packages'!$4:$4, 0)
    ),
    "XXX"
  )
)
</f>
        <v/>
      </c>
      <c r="D43" s="36" t="str">
        <f t="shared" si="3"/>
        <v/>
      </c>
      <c r="E43" s="36" t="str">
        <f t="shared" si="4"/>
        <v/>
      </c>
      <c r="F43" s="37" t="str">
        <f t="shared" si="5"/>
        <v/>
      </c>
      <c r="G43" s="89"/>
      <c r="H43" s="89"/>
      <c r="I43" s="90"/>
      <c r="J43" s="40" t="str">
        <f t="shared" si="16"/>
        <v> </v>
      </c>
      <c r="K43" s="91"/>
      <c r="L43" s="55"/>
      <c r="M43" s="55"/>
      <c r="N43" s="91"/>
      <c r="O43" s="43" t="str">
        <f>IFERROR(__xludf.DUMMYFUNCTION("IF(N43="""","""",IFERROR(
  N43 + VALUE(REGEXEXTRACT(P43, ""(\d+)\s+Days"")),
  """"
)
)"),"")</f>
        <v/>
      </c>
      <c r="P43" s="43" t="str">
        <f t="array" ref="P43">IFERROR(
  INDEX(
    INDEX('{INDEX} Tour Packages'!$A:$ZZ, , MATCH(P$3, '{INDEX} Tour Packages'!$4:$4, 0)),
    MATCH(M43, INDEX('{INDEX} Tour Packages'!$A:$ZZ,0, MATCH("Tour Package Name", '{INDEX} Tour Packages'!$4:$4, 0)), 0)
  ),
"")
</f>
        <v/>
      </c>
      <c r="Q43" s="44" t="str">
        <f t="shared" si="7"/>
        <v/>
      </c>
      <c r="R43" s="44" t="str">
        <f>IFERROR(__xludf.DUMMYFUNCTION("IF(OR(ISBLANK(K43), ISBLANK(N43)), """", 
  LET(
    resDate, K43,
    tourDate, N43,
    monthCount, MAX(0, DATEDIF(resDate, tourDate - 3, ""M"") + 1),
    secondDates, ARRAYFORMULA(DATE(YEAR(resDate), MONTH(resDate) + SEQUENCE(monthCount), 2)),
    vali"&amp;"dDates, FILTER(secondDates, (secondDates &gt; resDate + 2) * (secondDates &lt;= tourDate - 3)),
    IF(ISERROR(validDates), 0, COUNTA(validDates))
  )
)
"),"")</f>
        <v/>
      </c>
      <c r="S43" s="44" t="str">
        <f t="shared" si="8"/>
        <v/>
      </c>
      <c r="T43" s="45" t="str">
        <f t="array" ref="T43">IF(ISBLANK(BO43),IFERROR(
  INDEX(
    INDEX('{INDEX} Payment Terms'!$A:$G, , MATCH(T$3, '{INDEX} Payment Terms'!$4:$4, 0)),
    MATCH(Q43, INDEX('{INDEX} Payment Terms'!$A:$G,0, MATCH("Payment Condition", '{INDEX} Payment Terms'!$4:$4, 0)), 0)
  ),
""),"Cancelled")
</f>
        <v/>
      </c>
      <c r="U43" s="46" t="b">
        <v>0</v>
      </c>
      <c r="V43" s="47" t="str">
        <f>IFERROR(__xludf.DUMMYFUNCTION("IF(OR(L43=""Duo Booking"", L43=""Group Booking""),
IF(U43=FALSE,"""",
    LET(
      bookingType, L43,
      tour, M43,
      mainFirst, H43,
      mainLast, I43,
      mainEmail, G43,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$L$4:L43, bookingType,
          $M$4:M43, tour,
          $H$4:H43, mainFirst,
          $I$4:I43, mainLast,
          $G$4:G43, mainEmail
        ),
        ""000""
      ),
      baseID &amp; "&amp;"""-"" &amp; memberNumber
    )
  ),
  """"
)
"),"")</f>
        <v/>
      </c>
      <c r="W43" s="48"/>
      <c r="X43" s="85" t="b">
        <v>0</v>
      </c>
      <c r="Y43" s="85" t="b">
        <v>0</v>
      </c>
      <c r="Z43" s="85" t="b">
        <v>0</v>
      </c>
      <c r="AA43" s="50"/>
      <c r="AB43" s="51"/>
      <c r="AC43" s="85" t="b">
        <v>0</v>
      </c>
      <c r="AD43" s="92"/>
      <c r="AE43" s="88"/>
      <c r="AF43" s="36" t="str">
        <f t="array" ref="AF43">IF(M43="","",INDEX(
      '{INDEX} Tour Packages'!$A:$ZP,
      MATCH($M43, '{INDEX} Tour Packages'!$A:$A, 0),
      MATCH(AF$3, '{INDEX} Tour Packages'!$4:$4, 0)
    ))</f>
        <v/>
      </c>
      <c r="AG43" s="36" t="str">
        <f t="array" ref="AG43">IF(M43="","",INDEX(
      '{INDEX} Tour Packages'!$A:$ZP,
      MATCH($M43, '{INDEX} Tour Packages'!$A:$A, 0),
      MATCH(AG$3, '{INDEX} Tour Packages'!$4:$4, 0)
    ))</f>
        <v/>
      </c>
      <c r="AH43" s="36" t="str">
        <f t="array" ref="AH43">IF(M43="","",INDEX(
      '{INDEX} Tour Packages'!$A:$ZP,
      MATCH($M43, '{INDEX} Tour Packages'!$A:$A, 0),
      MATCH(AH$3, '{INDEX} Tour Packages'!$4:$4, 0)
    ))</f>
        <v/>
      </c>
      <c r="AI43" s="54" t="str">
        <f t="shared" si="9"/>
        <v/>
      </c>
      <c r="AJ43" s="42"/>
      <c r="AK43" s="55"/>
      <c r="AL43" s="46" t="b">
        <v>0</v>
      </c>
      <c r="AM43" s="56"/>
      <c r="AN43" s="57" t="str">
        <f t="shared" si="10"/>
        <v/>
      </c>
      <c r="AO43" s="58" t="str">
        <f t="shared" si="11"/>
        <v/>
      </c>
      <c r="AP43" s="59"/>
      <c r="AQ43" s="60"/>
      <c r="AR43" s="61"/>
      <c r="AS43" s="61"/>
      <c r="AT43" s="61" t="str">
        <f>IFERROR(__xludf.DUMMYFUNCTION("IF( 
  OR($AJ43=""Full Payment"", ISBLANK($K43)),
  """",
  IF(
    OR(
      Q43=""Standard Booking, P1"",
      Q43=""Standard Booking, P2"",
      Q43=""Standard Booking, P3"",
      Q43=""Standard Booking, P4""
    ),
    LET(
      resDate,   $K43,
 "&amp;"     tourDate,  $N43,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3" s="62" t="str">
        <f t="shared" si="12"/>
        <v/>
      </c>
      <c r="AV43" s="63"/>
      <c r="AW43" s="64"/>
      <c r="AX43" s="64"/>
      <c r="AY43" s="64"/>
      <c r="AZ43" s="64" t="str">
        <f>IFERROR(__xludf.DUMMYFUNCTION("IF(
  OR($AJ43=""Full Payment"",$AJ43=""P1"", ISBLANK($K43)),
  """",
  IF(
    OR(
      $Q43=""Standard Booking, P2"",
      $Q43=""Standard Booking, P3"",
      $Q43=""Standard Booking, P4""
    ),
    LET(
      resDate,   $K43,
      tourDate,  $N43,"&amp;"
      monthCount, DATEDIF(resDate, tourDate, ""M"") + 1,
      secondDates, ARRAYFORMULA(
        DATE(
          YEAR(resDate),
          MONTH(resDate) + SEQUENCE(monthCount),
          2
        )
      ),
      validDates, FILTER(
        secondDates"&amp;",
        (secondDates &gt; resDate + 2) *
        (secondDates &lt;= tourDate - 3)
      ),
      IF(
        OR($AJ43=""P2"", $AJ43=""P3"", $AJ43=""P4""),
        IF(
          COUNTA(validDates) &lt; 2,
          """",
          TEXT(INDEX(validDates, 2), ""mmm"&amp;" d, yyyy"")
        ),
        IF(
          COUNTA(validDates) &lt; 2,
          """",
          TEXTJOIN("", "", TRUE,
            TEXT(INDEX(validDates, 1), ""mmm d, yyyy""),
            TEXT(INDEX(validDates, 2), ""mmm d, yyyy"")
          )
        )
  "&amp;"    )
    ),
    """"
  )
)
"),"")</f>
        <v/>
      </c>
      <c r="BA43" s="65" t="str">
        <f t="shared" si="13"/>
        <v/>
      </c>
      <c r="BB43" s="63"/>
      <c r="BC43" s="64"/>
      <c r="BD43" s="64"/>
      <c r="BE43" s="64"/>
      <c r="BF43" s="64" t="str">
        <f>IFERROR(__xludf.DUMMYFUNCTION("IF(
  OR($AJ43=""Full Payment"",$AJ43=""P1"", $AJ43=""P2""),
  """",
  IF(
    AND(
      NOT(ISBLANK($K43)),
      OR(
        Q43=""Standard Booking, P3"",
        Q43=""Standard Booking, P4""
      )
    ),
    LET(
      resDate,   $K43,
      tourDat"&amp;"e,  $N43,
      monthCount, DATEDIF(resDate, tourDate, ""M"") + 1,
      secondDates, ARRAYFORMULA(
        DATE(
          YEAR(resDate),
          MONTH(resDate) + SEQUENCE(monthCount),
          2
        )
      ),
      validDates, FILTER(
        se"&amp;"condDates,
        (secondDates &gt; resDate + 2) *
        (secondDates &lt;= tourDate - 3)
      ),
      IF(
        $AJ43=""P4"",
        IF(
          COUNTA(validDates) &lt; 3,
          """",
          TEXT(INDEX(validDates, 3), ""mmm d, yyyy"")
        ),
"&amp;"        IF(
          $AJ43=""P3"",
          IF(
            COUNTA(validDates) &lt; 3,
            """",
            TEXT(INDEX(validDates, 3), ""mmm d, yyyy"")
          ),
          IF(
            COUNTA(validDates) &lt; 3,
            """",
            TE"&amp;"XTJOIN("", "", TRUE,
              TEXT(INDEX(validDates, 1), ""mmm d, yyyy""),
              TEXT(INDEX(validDates, 2), ""mmm d, yyyy""),
              TEXT(INDEX(validDates, 3), ""mmm d, yyyy"")
            )
          )
        )
      )
    ),
    """&amp;"""
  )
)
"),"")</f>
        <v/>
      </c>
      <c r="BG43" s="65" t="str">
        <f t="shared" si="14"/>
        <v/>
      </c>
      <c r="BH43" s="63"/>
      <c r="BI43" s="64"/>
      <c r="BJ43" s="64"/>
      <c r="BK43" s="64"/>
      <c r="BL43" s="64" t="str">
        <f>IFERROR(__xludf.DUMMYFUNCTION("IF(
  OR($AJ43=""Full Payment"",$AJ43=""P1"",$AJ43=""P2"",$AJ43=""P3""),
  """",
  IF(
    AND(
      NOT(ISBLANK($K43)),
      $Q43=""Standard Booking, P4""
    ),
    LET(
      resDate,   $K43,
      tourDate,  $N43,
      monthCount, DATEDIF(resDate, "&amp;"tourDate, ""M"") + 1,
      secondDates, ARRAYFORMULA(
        DATE(
          YEAR(resDate),
          MONTH(resDate) + SEQUENCE(monthCount),
          2
        )
      ),
      validDates, FILTER(
        secondDates,
        (secondDates &gt; resDate + 2"&amp;") *
        (secondDates &lt;= tourDate - 3)
      ),
      IF(
        $AJ43=""P4"",
        IF(
          COUNTA(validDates) &lt; 4,
          """",
          TEXT(
            INDEX(validDates, 4),
            ""mmm d, yyyy""
          )
        ),
        I"&amp;"F(
          COUNTA(validDates) &lt; 4,
          """",
          TEXTJOIN(
            "", "", TRUE,
            TEXT(INDEX(validDates, 1), ""mmm d, yyyy""),
            TEXT(INDEX(validDates, 2), ""mmm d, yyyy""),
            TEXT(INDEX(validDates, 3), ""m"&amp;"mm d, yyyy""),
            TEXT(INDEX(validDates, 4), ""mmm d, yyyy"")
          )
        )
      )
    ),
    """"
  )
)
"),"")</f>
        <v/>
      </c>
      <c r="BM43" s="65" t="str">
        <f t="shared" si="15"/>
        <v/>
      </c>
      <c r="BN43" s="66"/>
      <c r="BO43" s="67"/>
      <c r="BP43" s="49" t="b">
        <v>0</v>
      </c>
      <c r="BQ43" s="49" t="b">
        <v>0</v>
      </c>
      <c r="BR43" s="68"/>
      <c r="BS43" s="69"/>
      <c r="BT43" s="70" t="b">
        <v>0</v>
      </c>
      <c r="BU43" s="71"/>
      <c r="BV43" s="72"/>
      <c r="BW43" s="86" t="b">
        <v>0</v>
      </c>
      <c r="BX43" s="87"/>
    </row>
    <row r="44">
      <c r="A44" s="35" t="str">
        <f t="shared" si="1"/>
        <v/>
      </c>
      <c r="B44" s="36" t="str">
        <f t="shared" si="2"/>
        <v/>
      </c>
      <c r="C44" s="36" t="str">
        <f t="array" ref="C44">IF(
  M44="",
  "",
  IFERROR(
    INDEX(
      '{INDEX} Tour Packages'!$A:$ZZ,
      MATCH(
        M44,
        INDEX(
          '{INDEX} Tour Packages'!$A:$ZZ,
          ,
          MATCH("Tour Package Name", '{INDEX} Tour Packages'!$4:$4, 0)
        ),
        0
      ),
      MATCH("Tour Code", '{INDEX} Tour Packages'!$4:$4, 0)
    ),
    "XXX"
  )
)
</f>
        <v/>
      </c>
      <c r="D44" s="36" t="str">
        <f t="shared" si="3"/>
        <v/>
      </c>
      <c r="E44" s="36" t="str">
        <f t="shared" si="4"/>
        <v/>
      </c>
      <c r="F44" s="37" t="str">
        <f t="shared" si="5"/>
        <v/>
      </c>
      <c r="G44" s="89"/>
      <c r="H44" s="89"/>
      <c r="I44" s="90"/>
      <c r="J44" s="40" t="str">
        <f t="shared" si="16"/>
        <v> </v>
      </c>
      <c r="K44" s="91"/>
      <c r="L44" s="55"/>
      <c r="M44" s="55"/>
      <c r="N44" s="91"/>
      <c r="O44" s="43" t="str">
        <f>IFERROR(__xludf.DUMMYFUNCTION("IF(N44="""","""",IFERROR(
  N44 + VALUE(REGEXEXTRACT(P44, ""(\d+)\s+Days"")),
  """"
)
)"),"")</f>
        <v/>
      </c>
      <c r="P44" s="43" t="str">
        <f t="array" ref="P44">IFERROR(
  INDEX(
    INDEX('{INDEX} Tour Packages'!$A:$ZZ, , MATCH(P$3, '{INDEX} Tour Packages'!$4:$4, 0)),
    MATCH(M44, INDEX('{INDEX} Tour Packages'!$A:$ZZ,0, MATCH("Tour Package Name", '{INDEX} Tour Packages'!$4:$4, 0)), 0)
  ),
"")
</f>
        <v/>
      </c>
      <c r="Q44" s="44" t="str">
        <f t="shared" si="7"/>
        <v/>
      </c>
      <c r="R44" s="44" t="str">
        <f>IFERROR(__xludf.DUMMYFUNCTION("IF(OR(ISBLANK(K44), ISBLANK(N44)), """", 
  LET(
    resDate, K44,
    tourDate, N44,
    monthCount, MAX(0, DATEDIF(resDate, tourDate - 3, ""M"") + 1),
    secondDates, ARRAYFORMULA(DATE(YEAR(resDate), MONTH(resDate) + SEQUENCE(monthCount), 2)),
    vali"&amp;"dDates, FILTER(secondDates, (secondDates &gt; resDate + 2) * (secondDates &lt;= tourDate - 3)),
    IF(ISERROR(validDates), 0, COUNTA(validDates))
  )
)
"),"")</f>
        <v/>
      </c>
      <c r="S44" s="44" t="str">
        <f t="shared" si="8"/>
        <v/>
      </c>
      <c r="T44" s="45" t="str">
        <f t="array" ref="T44">IF(ISBLANK(BO44),IFERROR(
  INDEX(
    INDEX('{INDEX} Payment Terms'!$A:$G, , MATCH(T$3, '{INDEX} Payment Terms'!$4:$4, 0)),
    MATCH(Q44, INDEX('{INDEX} Payment Terms'!$A:$G,0, MATCH("Payment Condition", '{INDEX} Payment Terms'!$4:$4, 0)), 0)
  ),
""),"Cancelled")
</f>
        <v/>
      </c>
      <c r="U44" s="46" t="b">
        <v>0</v>
      </c>
      <c r="V44" s="47" t="str">
        <f>IFERROR(__xludf.DUMMYFUNCTION("IF(OR(L44=""Duo Booking"", L44=""Group Booking""),
IF(U44=FALSE,"""",
    LET(
      bookingType, L44,
      tour, M44,
      mainFirst, H44,
      mainLast, I44,
      mainEmail, G44,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$L$4:L44, bookingType,
          $M$4:M44, tour,
          $H$4:H44, mainFirst,
          $I$4:I44, mainLast,
          $G$4:G44, mainEmail
        ),
        ""000""
      ),
      baseID &amp; "&amp;"""-"" &amp; memberNumber
    )
  ),
  """"
)
"),"")</f>
        <v/>
      </c>
      <c r="W44" s="48"/>
      <c r="X44" s="85" t="b">
        <v>0</v>
      </c>
      <c r="Y44" s="85" t="b">
        <v>0</v>
      </c>
      <c r="Z44" s="85" t="b">
        <v>0</v>
      </c>
      <c r="AA44" s="50"/>
      <c r="AB44" s="51"/>
      <c r="AC44" s="85" t="b">
        <v>0</v>
      </c>
      <c r="AD44" s="92"/>
      <c r="AE44" s="88"/>
      <c r="AF44" s="36" t="str">
        <f t="array" ref="AF44">IF(M44="","",INDEX(
      '{INDEX} Tour Packages'!$A:$ZP,
      MATCH($M44, '{INDEX} Tour Packages'!$A:$A, 0),
      MATCH(AF$3, '{INDEX} Tour Packages'!$4:$4, 0)
    ))</f>
        <v/>
      </c>
      <c r="AG44" s="36" t="str">
        <f t="array" ref="AG44">IF(M44="","",INDEX(
      '{INDEX} Tour Packages'!$A:$ZP,
      MATCH($M44, '{INDEX} Tour Packages'!$A:$A, 0),
      MATCH(AG$3, '{INDEX} Tour Packages'!$4:$4, 0)
    ))</f>
        <v/>
      </c>
      <c r="AH44" s="36" t="str">
        <f t="array" ref="AH44">IF(M44="","",INDEX(
      '{INDEX} Tour Packages'!$A:$ZP,
      MATCH($M44, '{INDEX} Tour Packages'!$A:$A, 0),
      MATCH(AH$3, '{INDEX} Tour Packages'!$4:$4, 0)
    ))</f>
        <v/>
      </c>
      <c r="AI44" s="54" t="str">
        <f t="shared" si="9"/>
        <v/>
      </c>
      <c r="AJ44" s="42"/>
      <c r="AK44" s="55"/>
      <c r="AL44" s="46" t="b">
        <v>0</v>
      </c>
      <c r="AM44" s="56"/>
      <c r="AN44" s="57" t="str">
        <f t="shared" si="10"/>
        <v/>
      </c>
      <c r="AO44" s="58" t="str">
        <f t="shared" si="11"/>
        <v/>
      </c>
      <c r="AP44" s="59"/>
      <c r="AQ44" s="60"/>
      <c r="AR44" s="61"/>
      <c r="AS44" s="61"/>
      <c r="AT44" s="61" t="str">
        <f>IFERROR(__xludf.DUMMYFUNCTION("IF( 
  OR($AJ44=""Full Payment"", ISBLANK($K44)),
  """",
  IF(
    OR(
      Q44=""Standard Booking, P1"",
      Q44=""Standard Booking, P2"",
      Q44=""Standard Booking, P3"",
      Q44=""Standard Booking, P4""
    ),
    LET(
      resDate,   $K44,
 "&amp;"     tourDate,  $N44,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4" s="62" t="str">
        <f t="shared" si="12"/>
        <v/>
      </c>
      <c r="AV44" s="63"/>
      <c r="AW44" s="64"/>
      <c r="AX44" s="64"/>
      <c r="AY44" s="64"/>
      <c r="AZ44" s="64" t="str">
        <f>IFERROR(__xludf.DUMMYFUNCTION("IF(
  OR($AJ44=""Full Payment"",$AJ44=""P1"", ISBLANK($K44)),
  """",
  IF(
    OR(
      $Q44=""Standard Booking, P2"",
      $Q44=""Standard Booking, P3"",
      $Q44=""Standard Booking, P4""
    ),
    LET(
      resDate,   $K44,
      tourDate,  $N44,"&amp;"
      monthCount, DATEDIF(resDate, tourDate, ""M"") + 1,
      secondDates, ARRAYFORMULA(
        DATE(
          YEAR(resDate),
          MONTH(resDate) + SEQUENCE(monthCount),
          2
        )
      ),
      validDates, FILTER(
        secondDates"&amp;",
        (secondDates &gt; resDate + 2) *
        (secondDates &lt;= tourDate - 3)
      ),
      IF(
        OR($AJ44=""P2"", $AJ44=""P3"", $AJ44=""P4""),
        IF(
          COUNTA(validDates) &lt; 2,
          """",
          TEXT(INDEX(validDates, 2), ""mmm"&amp;" d, yyyy"")
        ),
        IF(
          COUNTA(validDates) &lt; 2,
          """",
          TEXTJOIN("", "", TRUE,
            TEXT(INDEX(validDates, 1), ""mmm d, yyyy""),
            TEXT(INDEX(validDates, 2), ""mmm d, yyyy"")
          )
        )
  "&amp;"    )
    ),
    """"
  )
)
"),"")</f>
        <v/>
      </c>
      <c r="BA44" s="65" t="str">
        <f t="shared" si="13"/>
        <v/>
      </c>
      <c r="BB44" s="63"/>
      <c r="BC44" s="64"/>
      <c r="BD44" s="64"/>
      <c r="BE44" s="64"/>
      <c r="BF44" s="64" t="str">
        <f>IFERROR(__xludf.DUMMYFUNCTION("IF(
  OR($AJ44=""Full Payment"",$AJ44=""P1"", $AJ44=""P2""),
  """",
  IF(
    AND(
      NOT(ISBLANK($K44)),
      OR(
        Q44=""Standard Booking, P3"",
        Q44=""Standard Booking, P4""
      )
    ),
    LET(
      resDate,   $K44,
      tourDat"&amp;"e,  $N44,
      monthCount, DATEDIF(resDate, tourDate, ""M"") + 1,
      secondDates, ARRAYFORMULA(
        DATE(
          YEAR(resDate),
          MONTH(resDate) + SEQUENCE(monthCount),
          2
        )
      ),
      validDates, FILTER(
        se"&amp;"condDates,
        (secondDates &gt; resDate + 2) *
        (secondDates &lt;= tourDate - 3)
      ),
      IF(
        $AJ44=""P4"",
        IF(
          COUNTA(validDates) &lt; 3,
          """",
          TEXT(INDEX(validDates, 3), ""mmm d, yyyy"")
        ),
"&amp;"        IF(
          $AJ44=""P3"",
          IF(
            COUNTA(validDates) &lt; 3,
            """",
            TEXT(INDEX(validDates, 3), ""mmm d, yyyy"")
          ),
          IF(
            COUNTA(validDates) &lt; 3,
            """",
            TE"&amp;"XTJOIN("", "", TRUE,
              TEXT(INDEX(validDates, 1), ""mmm d, yyyy""),
              TEXT(INDEX(validDates, 2), ""mmm d, yyyy""),
              TEXT(INDEX(validDates, 3), ""mmm d, yyyy"")
            )
          )
        )
      )
    ),
    """&amp;"""
  )
)
"),"")</f>
        <v/>
      </c>
      <c r="BG44" s="65" t="str">
        <f t="shared" si="14"/>
        <v/>
      </c>
      <c r="BH44" s="63"/>
      <c r="BI44" s="64"/>
      <c r="BJ44" s="64"/>
      <c r="BK44" s="64"/>
      <c r="BL44" s="64" t="str">
        <f>IFERROR(__xludf.DUMMYFUNCTION("IF(
  OR($AJ44=""Full Payment"",$AJ44=""P1"",$AJ44=""P2"",$AJ44=""P3""),
  """",
  IF(
    AND(
      NOT(ISBLANK($K44)),
      $Q44=""Standard Booking, P4""
    ),
    LET(
      resDate,   $K44,
      tourDate,  $N44,
      monthCount, DATEDIF(resDate, "&amp;"tourDate, ""M"") + 1,
      secondDates, ARRAYFORMULA(
        DATE(
          YEAR(resDate),
          MONTH(resDate) + SEQUENCE(monthCount),
          2
        )
      ),
      validDates, FILTER(
        secondDates,
        (secondDates &gt; resDate + 2"&amp;") *
        (secondDates &lt;= tourDate - 3)
      ),
      IF(
        $AJ44=""P4"",
        IF(
          COUNTA(validDates) &lt; 4,
          """",
          TEXT(
            INDEX(validDates, 4),
            ""mmm d, yyyy""
          )
        ),
        I"&amp;"F(
          COUNTA(validDates) &lt; 4,
          """",
          TEXTJOIN(
            "", "", TRUE,
            TEXT(INDEX(validDates, 1), ""mmm d, yyyy""),
            TEXT(INDEX(validDates, 2), ""mmm d, yyyy""),
            TEXT(INDEX(validDates, 3), ""m"&amp;"mm d, yyyy""),
            TEXT(INDEX(validDates, 4), ""mmm d, yyyy"")
          )
        )
      )
    ),
    """"
  )
)
"),"")</f>
        <v/>
      </c>
      <c r="BM44" s="65" t="str">
        <f t="shared" si="15"/>
        <v/>
      </c>
      <c r="BN44" s="66"/>
      <c r="BO44" s="67"/>
      <c r="BP44" s="49" t="b">
        <v>0</v>
      </c>
      <c r="BQ44" s="49" t="b">
        <v>0</v>
      </c>
      <c r="BR44" s="68"/>
      <c r="BS44" s="69"/>
      <c r="BT44" s="70" t="b">
        <v>0</v>
      </c>
      <c r="BU44" s="71"/>
      <c r="BV44" s="72"/>
      <c r="BW44" s="86" t="b">
        <v>0</v>
      </c>
      <c r="BX44" s="87"/>
    </row>
    <row r="45">
      <c r="A45" s="35" t="str">
        <f t="shared" si="1"/>
        <v/>
      </c>
      <c r="B45" s="36" t="str">
        <f t="shared" si="2"/>
        <v/>
      </c>
      <c r="C45" s="36" t="str">
        <f t="array" ref="C45">IF(
  M45="",
  "",
  IFERROR(
    INDEX(
      '{INDEX} Tour Packages'!$A:$ZZ,
      MATCH(
        M45,
        INDEX(
          '{INDEX} Tour Packages'!$A:$ZZ,
          ,
          MATCH("Tour Package Name", '{INDEX} Tour Packages'!$4:$4, 0)
        ),
        0
      ),
      MATCH("Tour Code", '{INDEX} Tour Packages'!$4:$4, 0)
    ),
    "XXX"
  )
)
</f>
        <v/>
      </c>
      <c r="D45" s="36" t="str">
        <f t="shared" si="3"/>
        <v/>
      </c>
      <c r="E45" s="36" t="str">
        <f t="shared" si="4"/>
        <v/>
      </c>
      <c r="F45" s="37" t="str">
        <f t="shared" si="5"/>
        <v/>
      </c>
      <c r="G45" s="89"/>
      <c r="H45" s="89"/>
      <c r="I45" s="90"/>
      <c r="J45" s="40" t="str">
        <f t="shared" si="16"/>
        <v> </v>
      </c>
      <c r="K45" s="91"/>
      <c r="L45" s="55"/>
      <c r="M45" s="55"/>
      <c r="N45" s="91"/>
      <c r="O45" s="43" t="str">
        <f>IFERROR(__xludf.DUMMYFUNCTION("IF(N45="""","""",IFERROR(
  N45 + VALUE(REGEXEXTRACT(P45, ""(\d+)\s+Days"")),
  """"
)
)"),"")</f>
        <v/>
      </c>
      <c r="P45" s="43" t="str">
        <f t="array" ref="P45">IFERROR(
  INDEX(
    INDEX('{INDEX} Tour Packages'!$A:$ZZ, , MATCH(P$3, '{INDEX} Tour Packages'!$4:$4, 0)),
    MATCH(M45, INDEX('{INDEX} Tour Packages'!$A:$ZZ,0, MATCH("Tour Package Name", '{INDEX} Tour Packages'!$4:$4, 0)), 0)
  ),
"")
</f>
        <v/>
      </c>
      <c r="Q45" s="44" t="str">
        <f t="shared" si="7"/>
        <v/>
      </c>
      <c r="R45" s="44" t="str">
        <f>IFERROR(__xludf.DUMMYFUNCTION("IF(OR(ISBLANK(K45), ISBLANK(N45)), """", 
  LET(
    resDate, K45,
    tourDate, N45,
    monthCount, MAX(0, DATEDIF(resDate, tourDate - 3, ""M"") + 1),
    secondDates, ARRAYFORMULA(DATE(YEAR(resDate), MONTH(resDate) + SEQUENCE(monthCount), 2)),
    vali"&amp;"dDates, FILTER(secondDates, (secondDates &gt; resDate + 2) * (secondDates &lt;= tourDate - 3)),
    IF(ISERROR(validDates), 0, COUNTA(validDates))
  )
)
"),"")</f>
        <v/>
      </c>
      <c r="S45" s="44" t="str">
        <f t="shared" si="8"/>
        <v/>
      </c>
      <c r="T45" s="45" t="str">
        <f t="array" ref="T45">IF(ISBLANK(BO45),IFERROR(
  INDEX(
    INDEX('{INDEX} Payment Terms'!$A:$G, , MATCH(T$3, '{INDEX} Payment Terms'!$4:$4, 0)),
    MATCH(Q45, INDEX('{INDEX} Payment Terms'!$A:$G,0, MATCH("Payment Condition", '{INDEX} Payment Terms'!$4:$4, 0)), 0)
  ),
""),"Cancelled")
</f>
        <v/>
      </c>
      <c r="U45" s="46" t="b">
        <v>0</v>
      </c>
      <c r="V45" s="47" t="str">
        <f>IFERROR(__xludf.DUMMYFUNCTION("IF(OR(L45=""Duo Booking"", L45=""Group Booking""),
IF(U45=FALSE,"""",
    LET(
      bookingType, L45,
      tour, M45,
      mainFirst, H45,
      mainLast, I45,
      mainEmail, G45,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$L$4:L45, bookingType,
          $M$4:M45, tour,
          $H$4:H45, mainFirst,
          $I$4:I45, mainLast,
          $G$4:G45, mainEmail
        ),
        ""000""
      ),
      baseID &amp; "&amp;"""-"" &amp; memberNumber
    )
  ),
  """"
)
"),"")</f>
        <v/>
      </c>
      <c r="W45" s="48"/>
      <c r="X45" s="85" t="b">
        <v>0</v>
      </c>
      <c r="Y45" s="85" t="b">
        <v>0</v>
      </c>
      <c r="Z45" s="85" t="b">
        <v>0</v>
      </c>
      <c r="AA45" s="50"/>
      <c r="AB45" s="51"/>
      <c r="AC45" s="85" t="b">
        <v>0</v>
      </c>
      <c r="AD45" s="92"/>
      <c r="AE45" s="88"/>
      <c r="AF45" s="36" t="str">
        <f t="array" ref="AF45">IF(M45="","",INDEX(
      '{INDEX} Tour Packages'!$A:$ZP,
      MATCH($M45, '{INDEX} Tour Packages'!$A:$A, 0),
      MATCH(AF$3, '{INDEX} Tour Packages'!$4:$4, 0)
    ))</f>
        <v/>
      </c>
      <c r="AG45" s="36" t="str">
        <f t="array" ref="AG45">IF(M45="","",INDEX(
      '{INDEX} Tour Packages'!$A:$ZP,
      MATCH($M45, '{INDEX} Tour Packages'!$A:$A, 0),
      MATCH(AG$3, '{INDEX} Tour Packages'!$4:$4, 0)
    ))</f>
        <v/>
      </c>
      <c r="AH45" s="36" t="str">
        <f t="array" ref="AH45">IF(M45="","",INDEX(
      '{INDEX} Tour Packages'!$A:$ZP,
      MATCH($M45, '{INDEX} Tour Packages'!$A:$A, 0),
      MATCH(AH$3, '{INDEX} Tour Packages'!$4:$4, 0)
    ))</f>
        <v/>
      </c>
      <c r="AI45" s="54" t="str">
        <f t="shared" si="9"/>
        <v/>
      </c>
      <c r="AJ45" s="42"/>
      <c r="AK45" s="55"/>
      <c r="AL45" s="46" t="b">
        <v>0</v>
      </c>
      <c r="AM45" s="56"/>
      <c r="AN45" s="57" t="str">
        <f t="shared" si="10"/>
        <v/>
      </c>
      <c r="AO45" s="58" t="str">
        <f t="shared" si="11"/>
        <v/>
      </c>
      <c r="AP45" s="59"/>
      <c r="AQ45" s="60"/>
      <c r="AR45" s="61"/>
      <c r="AS45" s="61"/>
      <c r="AT45" s="61" t="str">
        <f>IFERROR(__xludf.DUMMYFUNCTION("IF( 
  OR($AJ45=""Full Payment"", ISBLANK($K45)),
  """",
  IF(
    OR(
      Q45=""Standard Booking, P1"",
      Q45=""Standard Booking, P2"",
      Q45=""Standard Booking, P3"",
      Q45=""Standard Booking, P4""
    ),
    LET(
      resDate,   $K45,
 "&amp;"     tourDate,  $N45,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5" s="62" t="str">
        <f t="shared" si="12"/>
        <v/>
      </c>
      <c r="AV45" s="63"/>
      <c r="AW45" s="64"/>
      <c r="AX45" s="64"/>
      <c r="AY45" s="64"/>
      <c r="AZ45" s="64" t="str">
        <f>IFERROR(__xludf.DUMMYFUNCTION("IF(
  OR($AJ45=""Full Payment"",$AJ45=""P1"", ISBLANK($K45)),
  """",
  IF(
    OR(
      $Q45=""Standard Booking, P2"",
      $Q45=""Standard Booking, P3"",
      $Q45=""Standard Booking, P4""
    ),
    LET(
      resDate,   $K45,
      tourDate,  $N45,"&amp;"
      monthCount, DATEDIF(resDate, tourDate, ""M"") + 1,
      secondDates, ARRAYFORMULA(
        DATE(
          YEAR(resDate),
          MONTH(resDate) + SEQUENCE(monthCount),
          2
        )
      ),
      validDates, FILTER(
        secondDates"&amp;",
        (secondDates &gt; resDate + 2) *
        (secondDates &lt;= tourDate - 3)
      ),
      IF(
        OR($AJ45=""P2"", $AJ45=""P3"", $AJ45=""P4""),
        IF(
          COUNTA(validDates) &lt; 2,
          """",
          TEXT(INDEX(validDates, 2), ""mmm"&amp;" d, yyyy"")
        ),
        IF(
          COUNTA(validDates) &lt; 2,
          """",
          TEXTJOIN("", "", TRUE,
            TEXT(INDEX(validDates, 1), ""mmm d, yyyy""),
            TEXT(INDEX(validDates, 2), ""mmm d, yyyy"")
          )
        )
  "&amp;"    )
    ),
    """"
  )
)
"),"")</f>
        <v/>
      </c>
      <c r="BA45" s="65" t="str">
        <f t="shared" si="13"/>
        <v/>
      </c>
      <c r="BB45" s="63"/>
      <c r="BC45" s="64"/>
      <c r="BD45" s="64"/>
      <c r="BE45" s="64"/>
      <c r="BF45" s="64" t="str">
        <f>IFERROR(__xludf.DUMMYFUNCTION("IF(
  OR($AJ45=""Full Payment"",$AJ45=""P1"", $AJ45=""P2""),
  """",
  IF(
    AND(
      NOT(ISBLANK($K45)),
      OR(
        Q45=""Standard Booking, P3"",
        Q45=""Standard Booking, P4""
      )
    ),
    LET(
      resDate,   $K45,
      tourDat"&amp;"e,  $N45,
      monthCount, DATEDIF(resDate, tourDate, ""M"") + 1,
      secondDates, ARRAYFORMULA(
        DATE(
          YEAR(resDate),
          MONTH(resDate) + SEQUENCE(monthCount),
          2
        )
      ),
      validDates, FILTER(
        se"&amp;"condDates,
        (secondDates &gt; resDate + 2) *
        (secondDates &lt;= tourDate - 3)
      ),
      IF(
        $AJ45=""P4"",
        IF(
          COUNTA(validDates) &lt; 3,
          """",
          TEXT(INDEX(validDates, 3), ""mmm d, yyyy"")
        ),
"&amp;"        IF(
          $AJ45=""P3"",
          IF(
            COUNTA(validDates) &lt; 3,
            """",
            TEXT(INDEX(validDates, 3), ""mmm d, yyyy"")
          ),
          IF(
            COUNTA(validDates) &lt; 3,
            """",
            TE"&amp;"XTJOIN("", "", TRUE,
              TEXT(INDEX(validDates, 1), ""mmm d, yyyy""),
              TEXT(INDEX(validDates, 2), ""mmm d, yyyy""),
              TEXT(INDEX(validDates, 3), ""mmm d, yyyy"")
            )
          )
        )
      )
    ),
    """&amp;"""
  )
)
"),"")</f>
        <v/>
      </c>
      <c r="BG45" s="65" t="str">
        <f t="shared" si="14"/>
        <v/>
      </c>
      <c r="BH45" s="63"/>
      <c r="BI45" s="64"/>
      <c r="BJ45" s="64"/>
      <c r="BK45" s="64"/>
      <c r="BL45" s="64" t="str">
        <f>IFERROR(__xludf.DUMMYFUNCTION("IF(
  OR($AJ45=""Full Payment"",$AJ45=""P1"",$AJ45=""P2"",$AJ45=""P3""),
  """",
  IF(
    AND(
      NOT(ISBLANK($K45)),
      $Q45=""Standard Booking, P4""
    ),
    LET(
      resDate,   $K45,
      tourDate,  $N45,
      monthCount, DATEDIF(resDate, "&amp;"tourDate, ""M"") + 1,
      secondDates, ARRAYFORMULA(
        DATE(
          YEAR(resDate),
          MONTH(resDate) + SEQUENCE(monthCount),
          2
        )
      ),
      validDates, FILTER(
        secondDates,
        (secondDates &gt; resDate + 2"&amp;") *
        (secondDates &lt;= tourDate - 3)
      ),
      IF(
        $AJ45=""P4"",
        IF(
          COUNTA(validDates) &lt; 4,
          """",
          TEXT(
            INDEX(validDates, 4),
            ""mmm d, yyyy""
          )
        ),
        I"&amp;"F(
          COUNTA(validDates) &lt; 4,
          """",
          TEXTJOIN(
            "", "", TRUE,
            TEXT(INDEX(validDates, 1), ""mmm d, yyyy""),
            TEXT(INDEX(validDates, 2), ""mmm d, yyyy""),
            TEXT(INDEX(validDates, 3), ""m"&amp;"mm d, yyyy""),
            TEXT(INDEX(validDates, 4), ""mmm d, yyyy"")
          )
        )
      )
    ),
    """"
  )
)
"),"")</f>
        <v/>
      </c>
      <c r="BM45" s="65" t="str">
        <f t="shared" si="15"/>
        <v/>
      </c>
      <c r="BN45" s="66"/>
      <c r="BO45" s="67"/>
      <c r="BP45" s="49" t="b">
        <v>0</v>
      </c>
      <c r="BQ45" s="49" t="b">
        <v>0</v>
      </c>
      <c r="BR45" s="68"/>
      <c r="BS45" s="69"/>
      <c r="BT45" s="70" t="b">
        <v>0</v>
      </c>
      <c r="BU45" s="71"/>
      <c r="BV45" s="72"/>
      <c r="BW45" s="86" t="b">
        <v>0</v>
      </c>
      <c r="BX45" s="87"/>
    </row>
    <row r="46">
      <c r="A46" s="35" t="str">
        <f t="shared" si="1"/>
        <v/>
      </c>
      <c r="B46" s="36" t="str">
        <f t="shared" si="2"/>
        <v/>
      </c>
      <c r="C46" s="36" t="str">
        <f t="array" ref="C46">IF(
  M46="",
  "",
  IFERROR(
    INDEX(
      '{INDEX} Tour Packages'!$A:$ZZ,
      MATCH(
        M46,
        INDEX(
          '{INDEX} Tour Packages'!$A:$ZZ,
          ,
          MATCH("Tour Package Name", '{INDEX} Tour Packages'!$4:$4, 0)
        ),
        0
      ),
      MATCH("Tour Code", '{INDEX} Tour Packages'!$4:$4, 0)
    ),
    "XXX"
  )
)
</f>
        <v/>
      </c>
      <c r="D46" s="36" t="str">
        <f t="shared" si="3"/>
        <v/>
      </c>
      <c r="E46" s="36" t="str">
        <f t="shared" si="4"/>
        <v/>
      </c>
      <c r="F46" s="37" t="str">
        <f t="shared" si="5"/>
        <v/>
      </c>
      <c r="G46" s="89"/>
      <c r="H46" s="89"/>
      <c r="I46" s="90"/>
      <c r="J46" s="40" t="str">
        <f t="shared" si="16"/>
        <v> </v>
      </c>
      <c r="K46" s="91"/>
      <c r="L46" s="55"/>
      <c r="M46" s="55"/>
      <c r="N46" s="91"/>
      <c r="O46" s="43" t="str">
        <f>IFERROR(__xludf.DUMMYFUNCTION("IF(N46="""","""",IFERROR(
  N46 + VALUE(REGEXEXTRACT(P46, ""(\d+)\s+Days"")),
  """"
)
)"),"")</f>
        <v/>
      </c>
      <c r="P46" s="43" t="str">
        <f t="array" ref="P46">IFERROR(
  INDEX(
    INDEX('{INDEX} Tour Packages'!$A:$ZZ, , MATCH(P$3, '{INDEX} Tour Packages'!$4:$4, 0)),
    MATCH(M46, INDEX('{INDEX} Tour Packages'!$A:$ZZ,0, MATCH("Tour Package Name", '{INDEX} Tour Packages'!$4:$4, 0)), 0)
  ),
"")
</f>
        <v/>
      </c>
      <c r="Q46" s="44" t="str">
        <f t="shared" si="7"/>
        <v/>
      </c>
      <c r="R46" s="44" t="str">
        <f>IFERROR(__xludf.DUMMYFUNCTION("IF(OR(ISBLANK(K46), ISBLANK(N46)), """", 
  LET(
    resDate, K46,
    tourDate, N46,
    monthCount, MAX(0, DATEDIF(resDate, tourDate - 3, ""M"") + 1),
    secondDates, ARRAYFORMULA(DATE(YEAR(resDate), MONTH(resDate) + SEQUENCE(monthCount), 2)),
    vali"&amp;"dDates, FILTER(secondDates, (secondDates &gt; resDate + 2) * (secondDates &lt;= tourDate - 3)),
    IF(ISERROR(validDates), 0, COUNTA(validDates))
  )
)
"),"")</f>
        <v/>
      </c>
      <c r="S46" s="44" t="str">
        <f t="shared" si="8"/>
        <v/>
      </c>
      <c r="T46" s="45" t="str">
        <f t="array" ref="T46">IF(ISBLANK(BO46),IFERROR(
  INDEX(
    INDEX('{INDEX} Payment Terms'!$A:$G, , MATCH(T$3, '{INDEX} Payment Terms'!$4:$4, 0)),
    MATCH(Q46, INDEX('{INDEX} Payment Terms'!$A:$G,0, MATCH("Payment Condition", '{INDEX} Payment Terms'!$4:$4, 0)), 0)
  ),
""),"Cancelled")
</f>
        <v/>
      </c>
      <c r="U46" s="46" t="b">
        <v>0</v>
      </c>
      <c r="V46" s="47" t="str">
        <f>IFERROR(__xludf.DUMMYFUNCTION("IF(OR(L46=""Duo Booking"", L46=""Group Booking""),
IF(U46=FALSE,"""",
    LET(
      bookingType, L46,
      tour, M46,
      mainFirst, H46,
      mainLast, I46,
      mainEmail, G46,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$L$4:L46, bookingType,
          $M$4:M46, tour,
          $H$4:H46, mainFirst,
          $I$4:I46, mainLast,
          $G$4:G46, mainEmail
        ),
        ""000""
      ),
      baseID &amp; "&amp;"""-"" &amp; memberNumber
    )
  ),
  """"
)
"),"")</f>
        <v/>
      </c>
      <c r="W46" s="48"/>
      <c r="X46" s="85" t="b">
        <v>0</v>
      </c>
      <c r="Y46" s="85" t="b">
        <v>0</v>
      </c>
      <c r="Z46" s="85" t="b">
        <v>0</v>
      </c>
      <c r="AA46" s="50"/>
      <c r="AB46" s="51"/>
      <c r="AC46" s="85" t="b">
        <v>0</v>
      </c>
      <c r="AD46" s="92"/>
      <c r="AE46" s="88"/>
      <c r="AF46" s="36" t="str">
        <f t="array" ref="AF46">IF(M46="","",INDEX(
      '{INDEX} Tour Packages'!$A:$ZP,
      MATCH($M46, '{INDEX} Tour Packages'!$A:$A, 0),
      MATCH(AF$3, '{INDEX} Tour Packages'!$4:$4, 0)
    ))</f>
        <v/>
      </c>
      <c r="AG46" s="36" t="str">
        <f t="array" ref="AG46">IF(M46="","",INDEX(
      '{INDEX} Tour Packages'!$A:$ZP,
      MATCH($M46, '{INDEX} Tour Packages'!$A:$A, 0),
      MATCH(AG$3, '{INDEX} Tour Packages'!$4:$4, 0)
    ))</f>
        <v/>
      </c>
      <c r="AH46" s="36" t="str">
        <f t="array" ref="AH46">IF(M46="","",INDEX(
      '{INDEX} Tour Packages'!$A:$ZP,
      MATCH($M46, '{INDEX} Tour Packages'!$A:$A, 0),
      MATCH(AH$3, '{INDEX} Tour Packages'!$4:$4, 0)
    ))</f>
        <v/>
      </c>
      <c r="AI46" s="54" t="str">
        <f t="shared" si="9"/>
        <v/>
      </c>
      <c r="AJ46" s="42"/>
      <c r="AK46" s="55"/>
      <c r="AL46" s="46" t="b">
        <v>0</v>
      </c>
      <c r="AM46" s="56"/>
      <c r="AN46" s="57" t="str">
        <f t="shared" si="10"/>
        <v/>
      </c>
      <c r="AO46" s="58" t="str">
        <f t="shared" si="11"/>
        <v/>
      </c>
      <c r="AP46" s="59"/>
      <c r="AQ46" s="60"/>
      <c r="AR46" s="61"/>
      <c r="AS46" s="61"/>
      <c r="AT46" s="61" t="str">
        <f>IFERROR(__xludf.DUMMYFUNCTION("IF( 
  OR($AJ46=""Full Payment"", ISBLANK($K46)),
  """",
  IF(
    OR(
      Q46=""Standard Booking, P1"",
      Q46=""Standard Booking, P2"",
      Q46=""Standard Booking, P3"",
      Q46=""Standard Booking, P4""
    ),
    LET(
      resDate,   $K46,
 "&amp;"     tourDate,  $N46,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6" s="62" t="str">
        <f t="shared" si="12"/>
        <v/>
      </c>
      <c r="AV46" s="63"/>
      <c r="AW46" s="64"/>
      <c r="AX46" s="64"/>
      <c r="AY46" s="64"/>
      <c r="AZ46" s="64" t="str">
        <f>IFERROR(__xludf.DUMMYFUNCTION("IF(
  OR($AJ46=""Full Payment"",$AJ46=""P1"", ISBLANK($K46)),
  """",
  IF(
    OR(
      $Q46=""Standard Booking, P2"",
      $Q46=""Standard Booking, P3"",
      $Q46=""Standard Booking, P4""
    ),
    LET(
      resDate,   $K46,
      tourDate,  $N46,"&amp;"
      monthCount, DATEDIF(resDate, tourDate, ""M"") + 1,
      secondDates, ARRAYFORMULA(
        DATE(
          YEAR(resDate),
          MONTH(resDate) + SEQUENCE(monthCount),
          2
        )
      ),
      validDates, FILTER(
        secondDates"&amp;",
        (secondDates &gt; resDate + 2) *
        (secondDates &lt;= tourDate - 3)
      ),
      IF(
        OR($AJ46=""P2"", $AJ46=""P3"", $AJ46=""P4""),
        IF(
          COUNTA(validDates) &lt; 2,
          """",
          TEXT(INDEX(validDates, 2), ""mmm"&amp;" d, yyyy"")
        ),
        IF(
          COUNTA(validDates) &lt; 2,
          """",
          TEXTJOIN("", "", TRUE,
            TEXT(INDEX(validDates, 1), ""mmm d, yyyy""),
            TEXT(INDEX(validDates, 2), ""mmm d, yyyy"")
          )
        )
  "&amp;"    )
    ),
    """"
  )
)
"),"")</f>
        <v/>
      </c>
      <c r="BA46" s="65" t="str">
        <f t="shared" si="13"/>
        <v/>
      </c>
      <c r="BB46" s="63"/>
      <c r="BC46" s="64"/>
      <c r="BD46" s="64"/>
      <c r="BE46" s="64"/>
      <c r="BF46" s="64" t="str">
        <f>IFERROR(__xludf.DUMMYFUNCTION("IF(
  OR($AJ46=""Full Payment"",$AJ46=""P1"", $AJ46=""P2""),
  """",
  IF(
    AND(
      NOT(ISBLANK($K46)),
      OR(
        Q46=""Standard Booking, P3"",
        Q46=""Standard Booking, P4""
      )
    ),
    LET(
      resDate,   $K46,
      tourDat"&amp;"e,  $N46,
      monthCount, DATEDIF(resDate, tourDate, ""M"") + 1,
      secondDates, ARRAYFORMULA(
        DATE(
          YEAR(resDate),
          MONTH(resDate) + SEQUENCE(monthCount),
          2
        )
      ),
      validDates, FILTER(
        se"&amp;"condDates,
        (secondDates &gt; resDate + 2) *
        (secondDates &lt;= tourDate - 3)
      ),
      IF(
        $AJ46=""P4"",
        IF(
          COUNTA(validDates) &lt; 3,
          """",
          TEXT(INDEX(validDates, 3), ""mmm d, yyyy"")
        ),
"&amp;"        IF(
          $AJ46=""P3"",
          IF(
            COUNTA(validDates) &lt; 3,
            """",
            TEXT(INDEX(validDates, 3), ""mmm d, yyyy"")
          ),
          IF(
            COUNTA(validDates) &lt; 3,
            """",
            TE"&amp;"XTJOIN("", "", TRUE,
              TEXT(INDEX(validDates, 1), ""mmm d, yyyy""),
              TEXT(INDEX(validDates, 2), ""mmm d, yyyy""),
              TEXT(INDEX(validDates, 3), ""mmm d, yyyy"")
            )
          )
        )
      )
    ),
    """&amp;"""
  )
)
"),"")</f>
        <v/>
      </c>
      <c r="BG46" s="65" t="str">
        <f t="shared" si="14"/>
        <v/>
      </c>
      <c r="BH46" s="63"/>
      <c r="BI46" s="64"/>
      <c r="BJ46" s="64"/>
      <c r="BK46" s="64"/>
      <c r="BL46" s="64" t="str">
        <f>IFERROR(__xludf.DUMMYFUNCTION("IF(
  OR($AJ46=""Full Payment"",$AJ46=""P1"",$AJ46=""P2"",$AJ46=""P3""),
  """",
  IF(
    AND(
      NOT(ISBLANK($K46)),
      $Q46=""Standard Booking, P4""
    ),
    LET(
      resDate,   $K46,
      tourDate,  $N46,
      monthCount, DATEDIF(resDate, "&amp;"tourDate, ""M"") + 1,
      secondDates, ARRAYFORMULA(
        DATE(
          YEAR(resDate),
          MONTH(resDate) + SEQUENCE(monthCount),
          2
        )
      ),
      validDates, FILTER(
        secondDates,
        (secondDates &gt; resDate + 2"&amp;") *
        (secondDates &lt;= tourDate - 3)
      ),
      IF(
        $AJ46=""P4"",
        IF(
          COUNTA(validDates) &lt; 4,
          """",
          TEXT(
            INDEX(validDates, 4),
            ""mmm d, yyyy""
          )
        ),
        I"&amp;"F(
          COUNTA(validDates) &lt; 4,
          """",
          TEXTJOIN(
            "", "", TRUE,
            TEXT(INDEX(validDates, 1), ""mmm d, yyyy""),
            TEXT(INDEX(validDates, 2), ""mmm d, yyyy""),
            TEXT(INDEX(validDates, 3), ""m"&amp;"mm d, yyyy""),
            TEXT(INDEX(validDates, 4), ""mmm d, yyyy"")
          )
        )
      )
    ),
    """"
  )
)
"),"")</f>
        <v/>
      </c>
      <c r="BM46" s="65" t="str">
        <f t="shared" si="15"/>
        <v/>
      </c>
      <c r="BN46" s="66"/>
      <c r="BO46" s="67"/>
      <c r="BP46" s="49" t="b">
        <v>0</v>
      </c>
      <c r="BQ46" s="49" t="b">
        <v>0</v>
      </c>
      <c r="BR46" s="68"/>
      <c r="BS46" s="69"/>
      <c r="BT46" s="70" t="b">
        <v>0</v>
      </c>
      <c r="BU46" s="71"/>
      <c r="BV46" s="72"/>
      <c r="BW46" s="86" t="b">
        <v>0</v>
      </c>
      <c r="BX46" s="87"/>
    </row>
    <row r="47">
      <c r="A47" s="35" t="str">
        <f t="shared" si="1"/>
        <v/>
      </c>
      <c r="B47" s="36" t="str">
        <f t="shared" si="2"/>
        <v/>
      </c>
      <c r="C47" s="36" t="str">
        <f t="array" ref="C47">IF(
  M47="",
  "",
  IFERROR(
    INDEX(
      '{INDEX} Tour Packages'!$A:$ZZ,
      MATCH(
        M47,
        INDEX(
          '{INDEX} Tour Packages'!$A:$ZZ,
          ,
          MATCH("Tour Package Name", '{INDEX} Tour Packages'!$4:$4, 0)
        ),
        0
      ),
      MATCH("Tour Code", '{INDEX} Tour Packages'!$4:$4, 0)
    ),
    "XXX"
  )
)
</f>
        <v/>
      </c>
      <c r="D47" s="36" t="str">
        <f t="shared" si="3"/>
        <v/>
      </c>
      <c r="E47" s="36" t="str">
        <f t="shared" si="4"/>
        <v/>
      </c>
      <c r="F47" s="37" t="str">
        <f t="shared" si="5"/>
        <v/>
      </c>
      <c r="G47" s="89"/>
      <c r="H47" s="89"/>
      <c r="I47" s="90"/>
      <c r="J47" s="40" t="str">
        <f t="shared" si="16"/>
        <v> </v>
      </c>
      <c r="K47" s="91"/>
      <c r="L47" s="55"/>
      <c r="M47" s="55"/>
      <c r="N47" s="91"/>
      <c r="O47" s="43" t="str">
        <f>IFERROR(__xludf.DUMMYFUNCTION("IF(N47="""","""",IFERROR(
  N47 + VALUE(REGEXEXTRACT(P47, ""(\d+)\s+Days"")),
  """"
)
)"),"")</f>
        <v/>
      </c>
      <c r="P47" s="43" t="str">
        <f t="array" ref="P47">IFERROR(
  INDEX(
    INDEX('{INDEX} Tour Packages'!$A:$ZZ, , MATCH(P$3, '{INDEX} Tour Packages'!$4:$4, 0)),
    MATCH(M47, INDEX('{INDEX} Tour Packages'!$A:$ZZ,0, MATCH("Tour Package Name", '{INDEX} Tour Packages'!$4:$4, 0)), 0)
  ),
"")
</f>
        <v/>
      </c>
      <c r="Q47" s="44" t="str">
        <f t="shared" si="7"/>
        <v/>
      </c>
      <c r="R47" s="44" t="str">
        <f>IFERROR(__xludf.DUMMYFUNCTION("IF(OR(ISBLANK(K47), ISBLANK(N47)), """", 
  LET(
    resDate, K47,
    tourDate, N47,
    monthCount, MAX(0, DATEDIF(resDate, tourDate - 3, ""M"") + 1),
    secondDates, ARRAYFORMULA(DATE(YEAR(resDate), MONTH(resDate) + SEQUENCE(monthCount), 2)),
    vali"&amp;"dDates, FILTER(secondDates, (secondDates &gt; resDate + 2) * (secondDates &lt;= tourDate - 3)),
    IF(ISERROR(validDates), 0, COUNTA(validDates))
  )
)
"),"")</f>
        <v/>
      </c>
      <c r="S47" s="44" t="str">
        <f t="shared" si="8"/>
        <v/>
      </c>
      <c r="T47" s="45" t="str">
        <f t="array" ref="T47">IF(ISBLANK(BO47),IFERROR(
  INDEX(
    INDEX('{INDEX} Payment Terms'!$A:$G, , MATCH(T$3, '{INDEX} Payment Terms'!$4:$4, 0)),
    MATCH(Q47, INDEX('{INDEX} Payment Terms'!$A:$G,0, MATCH("Payment Condition", '{INDEX} Payment Terms'!$4:$4, 0)), 0)
  ),
""),"Cancelled")
</f>
        <v/>
      </c>
      <c r="U47" s="46" t="b">
        <v>0</v>
      </c>
      <c r="V47" s="47" t="str">
        <f>IFERROR(__xludf.DUMMYFUNCTION("IF(OR(L47=""Duo Booking"", L47=""Group Booking""),
IF(U47=FALSE,"""",
    LET(
      bookingType, L47,
      tour, M47,
      mainFirst, H47,
      mainLast, I47,
      mainEmail, G47,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$L$4:L47, bookingType,
          $M$4:M47, tour,
          $H$4:H47, mainFirst,
          $I$4:I47, mainLast,
          $G$4:G47, mainEmail
        ),
        ""000""
      ),
      baseID &amp; "&amp;"""-"" &amp; memberNumber
    )
  ),
  """"
)
"),"")</f>
        <v/>
      </c>
      <c r="W47" s="48"/>
      <c r="X47" s="85" t="b">
        <v>0</v>
      </c>
      <c r="Y47" s="85" t="b">
        <v>0</v>
      </c>
      <c r="Z47" s="85" t="b">
        <v>0</v>
      </c>
      <c r="AA47" s="50"/>
      <c r="AB47" s="51"/>
      <c r="AC47" s="85" t="b">
        <v>0</v>
      </c>
      <c r="AD47" s="92"/>
      <c r="AE47" s="88"/>
      <c r="AF47" s="36" t="str">
        <f t="array" ref="AF47">IF(M47="","",INDEX(
      '{INDEX} Tour Packages'!$A:$ZP,
      MATCH($M47, '{INDEX} Tour Packages'!$A:$A, 0),
      MATCH(AF$3, '{INDEX} Tour Packages'!$4:$4, 0)
    ))</f>
        <v/>
      </c>
      <c r="AG47" s="36" t="str">
        <f t="array" ref="AG47">IF(M47="","",INDEX(
      '{INDEX} Tour Packages'!$A:$ZP,
      MATCH($M47, '{INDEX} Tour Packages'!$A:$A, 0),
      MATCH(AG$3, '{INDEX} Tour Packages'!$4:$4, 0)
    ))</f>
        <v/>
      </c>
      <c r="AH47" s="36" t="str">
        <f t="array" ref="AH47">IF(M47="","",INDEX(
      '{INDEX} Tour Packages'!$A:$ZP,
      MATCH($M47, '{INDEX} Tour Packages'!$A:$A, 0),
      MATCH(AH$3, '{INDEX} Tour Packages'!$4:$4, 0)
    ))</f>
        <v/>
      </c>
      <c r="AI47" s="54" t="str">
        <f t="shared" si="9"/>
        <v/>
      </c>
      <c r="AJ47" s="42"/>
      <c r="AK47" s="55"/>
      <c r="AL47" s="46" t="b">
        <v>0</v>
      </c>
      <c r="AM47" s="56"/>
      <c r="AN47" s="57" t="str">
        <f t="shared" si="10"/>
        <v/>
      </c>
      <c r="AO47" s="58" t="str">
        <f t="shared" si="11"/>
        <v/>
      </c>
      <c r="AP47" s="59"/>
      <c r="AQ47" s="60"/>
      <c r="AR47" s="61"/>
      <c r="AS47" s="61"/>
      <c r="AT47" s="61" t="str">
        <f>IFERROR(__xludf.DUMMYFUNCTION("IF( 
  OR($AJ47=""Full Payment"", ISBLANK($K47)),
  """",
  IF(
    OR(
      Q47=""Standard Booking, P1"",
      Q47=""Standard Booking, P2"",
      Q47=""Standard Booking, P3"",
      Q47=""Standard Booking, P4""
    ),
    LET(
      resDate,   $K47,
 "&amp;"     tourDate,  $N47,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7" s="62" t="str">
        <f t="shared" si="12"/>
        <v/>
      </c>
      <c r="AV47" s="63"/>
      <c r="AW47" s="64"/>
      <c r="AX47" s="64"/>
      <c r="AY47" s="64"/>
      <c r="AZ47" s="64" t="str">
        <f>IFERROR(__xludf.DUMMYFUNCTION("IF(
  OR($AJ47=""Full Payment"",$AJ47=""P1"", ISBLANK($K47)),
  """",
  IF(
    OR(
      $Q47=""Standard Booking, P2"",
      $Q47=""Standard Booking, P3"",
      $Q47=""Standard Booking, P4""
    ),
    LET(
      resDate,   $K47,
      tourDate,  $N47,"&amp;"
      monthCount, DATEDIF(resDate, tourDate, ""M"") + 1,
      secondDates, ARRAYFORMULA(
        DATE(
          YEAR(resDate),
          MONTH(resDate) + SEQUENCE(monthCount),
          2
        )
      ),
      validDates, FILTER(
        secondDates"&amp;",
        (secondDates &gt; resDate + 2) *
        (secondDates &lt;= tourDate - 3)
      ),
      IF(
        OR($AJ47=""P2"", $AJ47=""P3"", $AJ47=""P4""),
        IF(
          COUNTA(validDates) &lt; 2,
          """",
          TEXT(INDEX(validDates, 2), ""mmm"&amp;" d, yyyy"")
        ),
        IF(
          COUNTA(validDates) &lt; 2,
          """",
          TEXTJOIN("", "", TRUE,
            TEXT(INDEX(validDates, 1), ""mmm d, yyyy""),
            TEXT(INDEX(validDates, 2), ""mmm d, yyyy"")
          )
        )
  "&amp;"    )
    ),
    """"
  )
)
"),"")</f>
        <v/>
      </c>
      <c r="BA47" s="65" t="str">
        <f t="shared" si="13"/>
        <v/>
      </c>
      <c r="BB47" s="63"/>
      <c r="BC47" s="64"/>
      <c r="BD47" s="64"/>
      <c r="BE47" s="64"/>
      <c r="BF47" s="64" t="str">
        <f>IFERROR(__xludf.DUMMYFUNCTION("IF(
  OR($AJ47=""Full Payment"",$AJ47=""P1"", $AJ47=""P2""),
  """",
  IF(
    AND(
      NOT(ISBLANK($K47)),
      OR(
        Q47=""Standard Booking, P3"",
        Q47=""Standard Booking, P4""
      )
    ),
    LET(
      resDate,   $K47,
      tourDat"&amp;"e,  $N47,
      monthCount, DATEDIF(resDate, tourDate, ""M"") + 1,
      secondDates, ARRAYFORMULA(
        DATE(
          YEAR(resDate),
          MONTH(resDate) + SEQUENCE(monthCount),
          2
        )
      ),
      validDates, FILTER(
        se"&amp;"condDates,
        (secondDates &gt; resDate + 2) *
        (secondDates &lt;= tourDate - 3)
      ),
      IF(
        $AJ47=""P4"",
        IF(
          COUNTA(validDates) &lt; 3,
          """",
          TEXT(INDEX(validDates, 3), ""mmm d, yyyy"")
        ),
"&amp;"        IF(
          $AJ47=""P3"",
          IF(
            COUNTA(validDates) &lt; 3,
            """",
            TEXT(INDEX(validDates, 3), ""mmm d, yyyy"")
          ),
          IF(
            COUNTA(validDates) &lt; 3,
            """",
            TE"&amp;"XTJOIN("", "", TRUE,
              TEXT(INDEX(validDates, 1), ""mmm d, yyyy""),
              TEXT(INDEX(validDates, 2), ""mmm d, yyyy""),
              TEXT(INDEX(validDates, 3), ""mmm d, yyyy"")
            )
          )
        )
      )
    ),
    """&amp;"""
  )
)
"),"")</f>
        <v/>
      </c>
      <c r="BG47" s="65" t="str">
        <f t="shared" si="14"/>
        <v/>
      </c>
      <c r="BH47" s="63"/>
      <c r="BI47" s="64"/>
      <c r="BJ47" s="64"/>
      <c r="BK47" s="64"/>
      <c r="BL47" s="64" t="str">
        <f>IFERROR(__xludf.DUMMYFUNCTION("IF(
  OR($AJ47=""Full Payment"",$AJ47=""P1"",$AJ47=""P2"",$AJ47=""P3""),
  """",
  IF(
    AND(
      NOT(ISBLANK($K47)),
      $Q47=""Standard Booking, P4""
    ),
    LET(
      resDate,   $K47,
      tourDate,  $N47,
      monthCount, DATEDIF(resDate, "&amp;"tourDate, ""M"") + 1,
      secondDates, ARRAYFORMULA(
        DATE(
          YEAR(resDate),
          MONTH(resDate) + SEQUENCE(monthCount),
          2
        )
      ),
      validDates, FILTER(
        secondDates,
        (secondDates &gt; resDate + 2"&amp;") *
        (secondDates &lt;= tourDate - 3)
      ),
      IF(
        $AJ47=""P4"",
        IF(
          COUNTA(validDates) &lt; 4,
          """",
          TEXT(
            INDEX(validDates, 4),
            ""mmm d, yyyy""
          )
        ),
        I"&amp;"F(
          COUNTA(validDates) &lt; 4,
          """",
          TEXTJOIN(
            "", "", TRUE,
            TEXT(INDEX(validDates, 1), ""mmm d, yyyy""),
            TEXT(INDEX(validDates, 2), ""mmm d, yyyy""),
            TEXT(INDEX(validDates, 3), ""m"&amp;"mm d, yyyy""),
            TEXT(INDEX(validDates, 4), ""mmm d, yyyy"")
          )
        )
      )
    ),
    """"
  )
)
"),"")</f>
        <v/>
      </c>
      <c r="BM47" s="65" t="str">
        <f t="shared" si="15"/>
        <v/>
      </c>
      <c r="BN47" s="66"/>
      <c r="BO47" s="67"/>
      <c r="BP47" s="49" t="b">
        <v>0</v>
      </c>
      <c r="BQ47" s="49" t="b">
        <v>0</v>
      </c>
      <c r="BR47" s="68"/>
      <c r="BS47" s="69"/>
      <c r="BT47" s="70" t="b">
        <v>0</v>
      </c>
      <c r="BU47" s="71"/>
      <c r="BV47" s="72"/>
      <c r="BW47" s="86" t="b">
        <v>0</v>
      </c>
      <c r="BX47" s="87"/>
    </row>
    <row r="48">
      <c r="A48" s="35" t="str">
        <f t="shared" si="1"/>
        <v/>
      </c>
      <c r="B48" s="36" t="str">
        <f t="shared" si="2"/>
        <v/>
      </c>
      <c r="C48" s="36" t="str">
        <f t="array" ref="C48">IF(
  M48="",
  "",
  IFERROR(
    INDEX(
      '{INDEX} Tour Packages'!$A:$ZZ,
      MATCH(
        M48,
        INDEX(
          '{INDEX} Tour Packages'!$A:$ZZ,
          ,
          MATCH("Tour Package Name", '{INDEX} Tour Packages'!$4:$4, 0)
        ),
        0
      ),
      MATCH("Tour Code", '{INDEX} Tour Packages'!$4:$4, 0)
    ),
    "XXX"
  )
)
</f>
        <v/>
      </c>
      <c r="D48" s="36" t="str">
        <f t="shared" si="3"/>
        <v/>
      </c>
      <c r="E48" s="36" t="str">
        <f t="shared" si="4"/>
        <v/>
      </c>
      <c r="F48" s="37" t="str">
        <f t="shared" si="5"/>
        <v/>
      </c>
      <c r="G48" s="89"/>
      <c r="H48" s="89"/>
      <c r="I48" s="90"/>
      <c r="J48" s="40" t="str">
        <f t="shared" si="16"/>
        <v> </v>
      </c>
      <c r="K48" s="91"/>
      <c r="L48" s="55"/>
      <c r="M48" s="55"/>
      <c r="N48" s="91"/>
      <c r="O48" s="43" t="str">
        <f>IFERROR(__xludf.DUMMYFUNCTION("IF(N48="""","""",IFERROR(
  N48 + VALUE(REGEXEXTRACT(P48, ""(\d+)\s+Days"")),
  """"
)
)"),"")</f>
        <v/>
      </c>
      <c r="P48" s="43" t="str">
        <f t="array" ref="P48">IFERROR(
  INDEX(
    INDEX('{INDEX} Tour Packages'!$A:$ZZ, , MATCH(P$3, '{INDEX} Tour Packages'!$4:$4, 0)),
    MATCH(M48, INDEX('{INDEX} Tour Packages'!$A:$ZZ,0, MATCH("Tour Package Name", '{INDEX} Tour Packages'!$4:$4, 0)), 0)
  ),
"")
</f>
        <v/>
      </c>
      <c r="Q48" s="44" t="str">
        <f t="shared" si="7"/>
        <v/>
      </c>
      <c r="R48" s="44" t="str">
        <f>IFERROR(__xludf.DUMMYFUNCTION("IF(OR(ISBLANK(K48), ISBLANK(N48)), """", 
  LET(
    resDate, K48,
    tourDate, N48,
    monthCount, MAX(0, DATEDIF(resDate, tourDate - 3, ""M"") + 1),
    secondDates, ARRAYFORMULA(DATE(YEAR(resDate), MONTH(resDate) + SEQUENCE(monthCount), 2)),
    vali"&amp;"dDates, FILTER(secondDates, (secondDates &gt; resDate + 2) * (secondDates &lt;= tourDate - 3)),
    IF(ISERROR(validDates), 0, COUNTA(validDates))
  )
)
"),"")</f>
        <v/>
      </c>
      <c r="S48" s="44" t="str">
        <f t="shared" si="8"/>
        <v/>
      </c>
      <c r="T48" s="45" t="str">
        <f t="array" ref="T48">IF(ISBLANK(BO48),IFERROR(
  INDEX(
    INDEX('{INDEX} Payment Terms'!$A:$G, , MATCH(T$3, '{INDEX} Payment Terms'!$4:$4, 0)),
    MATCH(Q48, INDEX('{INDEX} Payment Terms'!$A:$G,0, MATCH("Payment Condition", '{INDEX} Payment Terms'!$4:$4, 0)), 0)
  ),
""),"Cancelled")
</f>
        <v/>
      </c>
      <c r="U48" s="46" t="b">
        <v>0</v>
      </c>
      <c r="V48" s="47" t="str">
        <f>IFERROR(__xludf.DUMMYFUNCTION("IF(OR(L48=""Duo Booking"", L48=""Group Booking""),
IF(U48=FALSE,"""",
    LET(
      bookingType, L48,
      tour, M48,
      mainFirst, H48,
      mainLast, I48,
      mainEmail, G48,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$L$4:L48, bookingType,
          $M$4:M48, tour,
          $H$4:H48, mainFirst,
          $I$4:I48, mainLast,
          $G$4:G48, mainEmail
        ),
        ""000""
      ),
      baseID &amp; "&amp;"""-"" &amp; memberNumber
    )
  ),
  """"
)
"),"")</f>
        <v/>
      </c>
      <c r="W48" s="48"/>
      <c r="X48" s="85" t="b">
        <v>0</v>
      </c>
      <c r="Y48" s="85" t="b">
        <v>0</v>
      </c>
      <c r="Z48" s="85" t="b">
        <v>0</v>
      </c>
      <c r="AA48" s="50"/>
      <c r="AB48" s="51"/>
      <c r="AC48" s="85" t="b">
        <v>0</v>
      </c>
      <c r="AD48" s="92"/>
      <c r="AE48" s="88"/>
      <c r="AF48" s="36" t="str">
        <f t="array" ref="AF48">IF(M48="","",INDEX(
      '{INDEX} Tour Packages'!$A:$ZP,
      MATCH($M48, '{INDEX} Tour Packages'!$A:$A, 0),
      MATCH(AF$3, '{INDEX} Tour Packages'!$4:$4, 0)
    ))</f>
        <v/>
      </c>
      <c r="AG48" s="36" t="str">
        <f t="array" ref="AG48">IF(M48="","",INDEX(
      '{INDEX} Tour Packages'!$A:$ZP,
      MATCH($M48, '{INDEX} Tour Packages'!$A:$A, 0),
      MATCH(AG$3, '{INDEX} Tour Packages'!$4:$4, 0)
    ))</f>
        <v/>
      </c>
      <c r="AH48" s="36" t="str">
        <f t="array" ref="AH48">IF(M48="","",INDEX(
      '{INDEX} Tour Packages'!$A:$ZP,
      MATCH($M48, '{INDEX} Tour Packages'!$A:$A, 0),
      MATCH(AH$3, '{INDEX} Tour Packages'!$4:$4, 0)
    ))</f>
        <v/>
      </c>
      <c r="AI48" s="54" t="str">
        <f t="shared" si="9"/>
        <v/>
      </c>
      <c r="AJ48" s="42"/>
      <c r="AK48" s="55"/>
      <c r="AL48" s="46" t="b">
        <v>0</v>
      </c>
      <c r="AM48" s="56"/>
      <c r="AN48" s="57" t="str">
        <f t="shared" si="10"/>
        <v/>
      </c>
      <c r="AO48" s="58" t="str">
        <f t="shared" si="11"/>
        <v/>
      </c>
      <c r="AP48" s="59"/>
      <c r="AQ48" s="60"/>
      <c r="AR48" s="61"/>
      <c r="AS48" s="61"/>
      <c r="AT48" s="61" t="str">
        <f>IFERROR(__xludf.DUMMYFUNCTION("IF( 
  OR($AJ48=""Full Payment"", ISBLANK($K48)),
  """",
  IF(
    OR(
      Q48=""Standard Booking, P1"",
      Q48=""Standard Booking, P2"",
      Q48=""Standard Booking, P3"",
      Q48=""Standard Booking, P4""
    ),
    LET(
      resDate,   $K48,
 "&amp;"     tourDate,  $N48,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8" s="62" t="str">
        <f t="shared" si="12"/>
        <v/>
      </c>
      <c r="AV48" s="63"/>
      <c r="AW48" s="64"/>
      <c r="AX48" s="64"/>
      <c r="AY48" s="64"/>
      <c r="AZ48" s="64" t="str">
        <f>IFERROR(__xludf.DUMMYFUNCTION("IF(
  OR($AJ48=""Full Payment"",$AJ48=""P1"", ISBLANK($K48)),
  """",
  IF(
    OR(
      $Q48=""Standard Booking, P2"",
      $Q48=""Standard Booking, P3"",
      $Q48=""Standard Booking, P4""
    ),
    LET(
      resDate,   $K48,
      tourDate,  $N48,"&amp;"
      monthCount, DATEDIF(resDate, tourDate, ""M"") + 1,
      secondDates, ARRAYFORMULA(
        DATE(
          YEAR(resDate),
          MONTH(resDate) + SEQUENCE(monthCount),
          2
        )
      ),
      validDates, FILTER(
        secondDates"&amp;",
        (secondDates &gt; resDate + 2) *
        (secondDates &lt;= tourDate - 3)
      ),
      IF(
        OR($AJ48=""P2"", $AJ48=""P3"", $AJ48=""P4""),
        IF(
          COUNTA(validDates) &lt; 2,
          """",
          TEXT(INDEX(validDates, 2), ""mmm"&amp;" d, yyyy"")
        ),
        IF(
          COUNTA(validDates) &lt; 2,
          """",
          TEXTJOIN("", "", TRUE,
            TEXT(INDEX(validDates, 1), ""mmm d, yyyy""),
            TEXT(INDEX(validDates, 2), ""mmm d, yyyy"")
          )
        )
  "&amp;"    )
    ),
    """"
  )
)
"),"")</f>
        <v/>
      </c>
      <c r="BA48" s="65" t="str">
        <f t="shared" si="13"/>
        <v/>
      </c>
      <c r="BB48" s="63"/>
      <c r="BC48" s="64"/>
      <c r="BD48" s="64"/>
      <c r="BE48" s="64"/>
      <c r="BF48" s="64" t="str">
        <f>IFERROR(__xludf.DUMMYFUNCTION("IF(
  OR($AJ48=""Full Payment"",$AJ48=""P1"", $AJ48=""P2""),
  """",
  IF(
    AND(
      NOT(ISBLANK($K48)),
      OR(
        Q48=""Standard Booking, P3"",
        Q48=""Standard Booking, P4""
      )
    ),
    LET(
      resDate,   $K48,
      tourDat"&amp;"e,  $N48,
      monthCount, DATEDIF(resDate, tourDate, ""M"") + 1,
      secondDates, ARRAYFORMULA(
        DATE(
          YEAR(resDate),
          MONTH(resDate) + SEQUENCE(monthCount),
          2
        )
      ),
      validDates, FILTER(
        se"&amp;"condDates,
        (secondDates &gt; resDate + 2) *
        (secondDates &lt;= tourDate - 3)
      ),
      IF(
        $AJ48=""P4"",
        IF(
          COUNTA(validDates) &lt; 3,
          """",
          TEXT(INDEX(validDates, 3), ""mmm d, yyyy"")
        ),
"&amp;"        IF(
          $AJ48=""P3"",
          IF(
            COUNTA(validDates) &lt; 3,
            """",
            TEXT(INDEX(validDates, 3), ""mmm d, yyyy"")
          ),
          IF(
            COUNTA(validDates) &lt; 3,
            """",
            TE"&amp;"XTJOIN("", "", TRUE,
              TEXT(INDEX(validDates, 1), ""mmm d, yyyy""),
              TEXT(INDEX(validDates, 2), ""mmm d, yyyy""),
              TEXT(INDEX(validDates, 3), ""mmm d, yyyy"")
            )
          )
        )
      )
    ),
    """&amp;"""
  )
)
"),"")</f>
        <v/>
      </c>
      <c r="BG48" s="65" t="str">
        <f t="shared" si="14"/>
        <v/>
      </c>
      <c r="BH48" s="63"/>
      <c r="BI48" s="64"/>
      <c r="BJ48" s="64"/>
      <c r="BK48" s="64"/>
      <c r="BL48" s="64" t="str">
        <f>IFERROR(__xludf.DUMMYFUNCTION("IF(
  OR($AJ48=""Full Payment"",$AJ48=""P1"",$AJ48=""P2"",$AJ48=""P3""),
  """",
  IF(
    AND(
      NOT(ISBLANK($K48)),
      $Q48=""Standard Booking, P4""
    ),
    LET(
      resDate,   $K48,
      tourDate,  $N48,
      monthCount, DATEDIF(resDate, "&amp;"tourDate, ""M"") + 1,
      secondDates, ARRAYFORMULA(
        DATE(
          YEAR(resDate),
          MONTH(resDate) + SEQUENCE(monthCount),
          2
        )
      ),
      validDates, FILTER(
        secondDates,
        (secondDates &gt; resDate + 2"&amp;") *
        (secondDates &lt;= tourDate - 3)
      ),
      IF(
        $AJ48=""P4"",
        IF(
          COUNTA(validDates) &lt; 4,
          """",
          TEXT(
            INDEX(validDates, 4),
            ""mmm d, yyyy""
          )
        ),
        I"&amp;"F(
          COUNTA(validDates) &lt; 4,
          """",
          TEXTJOIN(
            "", "", TRUE,
            TEXT(INDEX(validDates, 1), ""mmm d, yyyy""),
            TEXT(INDEX(validDates, 2), ""mmm d, yyyy""),
            TEXT(INDEX(validDates, 3), ""m"&amp;"mm d, yyyy""),
            TEXT(INDEX(validDates, 4), ""mmm d, yyyy"")
          )
        )
      )
    ),
    """"
  )
)
"),"")</f>
        <v/>
      </c>
      <c r="BM48" s="65" t="str">
        <f t="shared" si="15"/>
        <v/>
      </c>
      <c r="BN48" s="66"/>
      <c r="BO48" s="67"/>
      <c r="BP48" s="49" t="b">
        <v>0</v>
      </c>
      <c r="BQ48" s="49" t="b">
        <v>0</v>
      </c>
      <c r="BR48" s="68"/>
      <c r="BS48" s="69"/>
      <c r="BT48" s="70" t="b">
        <v>0</v>
      </c>
      <c r="BU48" s="71"/>
      <c r="BV48" s="72"/>
      <c r="BW48" s="86" t="b">
        <v>0</v>
      </c>
      <c r="BX48" s="87"/>
    </row>
    <row r="49">
      <c r="A49" s="35" t="str">
        <f t="shared" si="1"/>
        <v/>
      </c>
      <c r="B49" s="36" t="str">
        <f t="shared" si="2"/>
        <v/>
      </c>
      <c r="C49" s="36" t="str">
        <f t="array" ref="C49">IF(
  M49="",
  "",
  IFERROR(
    INDEX(
      '{INDEX} Tour Packages'!$A:$ZZ,
      MATCH(
        M49,
        INDEX(
          '{INDEX} Tour Packages'!$A:$ZZ,
          ,
          MATCH("Tour Package Name", '{INDEX} Tour Packages'!$4:$4, 0)
        ),
        0
      ),
      MATCH("Tour Code", '{INDEX} Tour Packages'!$4:$4, 0)
    ),
    "XXX"
  )
)
</f>
        <v/>
      </c>
      <c r="D49" s="36" t="str">
        <f t="shared" si="3"/>
        <v/>
      </c>
      <c r="E49" s="36" t="str">
        <f t="shared" si="4"/>
        <v/>
      </c>
      <c r="F49" s="37" t="str">
        <f t="shared" si="5"/>
        <v/>
      </c>
      <c r="G49" s="89"/>
      <c r="H49" s="89"/>
      <c r="I49" s="90"/>
      <c r="J49" s="40" t="str">
        <f t="shared" si="16"/>
        <v> </v>
      </c>
      <c r="K49" s="91"/>
      <c r="L49" s="55"/>
      <c r="M49" s="55"/>
      <c r="N49" s="91"/>
      <c r="O49" s="43" t="str">
        <f>IFERROR(__xludf.DUMMYFUNCTION("IF(N49="""","""",IFERROR(
  N49 + VALUE(REGEXEXTRACT(P49, ""(\d+)\s+Days"")),
  """"
)
)"),"")</f>
        <v/>
      </c>
      <c r="P49" s="43" t="str">
        <f t="array" ref="P49">IFERROR(
  INDEX(
    INDEX('{INDEX} Tour Packages'!$A:$ZZ, , MATCH(P$3, '{INDEX} Tour Packages'!$4:$4, 0)),
    MATCH(M49, INDEX('{INDEX} Tour Packages'!$A:$ZZ,0, MATCH("Tour Package Name", '{INDEX} Tour Packages'!$4:$4, 0)), 0)
  ),
"")
</f>
        <v/>
      </c>
      <c r="Q49" s="44" t="str">
        <f t="shared" si="7"/>
        <v/>
      </c>
      <c r="R49" s="44" t="str">
        <f>IFERROR(__xludf.DUMMYFUNCTION("IF(OR(ISBLANK(K49), ISBLANK(N49)), """", 
  LET(
    resDate, K49,
    tourDate, N49,
    monthCount, MAX(0, DATEDIF(resDate, tourDate - 3, ""M"") + 1),
    secondDates, ARRAYFORMULA(DATE(YEAR(resDate), MONTH(resDate) + SEQUENCE(monthCount), 2)),
    vali"&amp;"dDates, FILTER(secondDates, (secondDates &gt; resDate + 2) * (secondDates &lt;= tourDate - 3)),
    IF(ISERROR(validDates), 0, COUNTA(validDates))
  )
)
"),"")</f>
        <v/>
      </c>
      <c r="S49" s="44" t="str">
        <f t="shared" si="8"/>
        <v/>
      </c>
      <c r="T49" s="45" t="str">
        <f t="array" ref="T49">IF(ISBLANK(BO49),IFERROR(
  INDEX(
    INDEX('{INDEX} Payment Terms'!$A:$G, , MATCH(T$3, '{INDEX} Payment Terms'!$4:$4, 0)),
    MATCH(Q49, INDEX('{INDEX} Payment Terms'!$A:$G,0, MATCH("Payment Condition", '{INDEX} Payment Terms'!$4:$4, 0)), 0)
  ),
""),"Cancelled")
</f>
        <v/>
      </c>
      <c r="U49" s="46" t="b">
        <v>0</v>
      </c>
      <c r="V49" s="47" t="str">
        <f>IFERROR(__xludf.DUMMYFUNCTION("IF(OR(L49=""Duo Booking"", L49=""Group Booking""),
IF(U49=FALSE,"""",
    LET(
      bookingType, L49,
      tour, M49,
      mainFirst, H49,
      mainLast, I49,
      mainEmail, G49,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$L$4:L49, bookingType,
          $M$4:M49, tour,
          $H$4:H49, mainFirst,
          $I$4:I49, mainLast,
          $G$4:G49, mainEmail
        ),
        ""000""
      ),
      baseID &amp; "&amp;"""-"" &amp; memberNumber
    )
  ),
  """"
)
"),"")</f>
        <v/>
      </c>
      <c r="W49" s="48"/>
      <c r="X49" s="85" t="b">
        <v>0</v>
      </c>
      <c r="Y49" s="85" t="b">
        <v>0</v>
      </c>
      <c r="Z49" s="85" t="b">
        <v>0</v>
      </c>
      <c r="AA49" s="50"/>
      <c r="AB49" s="51"/>
      <c r="AC49" s="85" t="b">
        <v>0</v>
      </c>
      <c r="AD49" s="92"/>
      <c r="AE49" s="88"/>
      <c r="AF49" s="36" t="str">
        <f t="array" ref="AF49">IF(M49="","",INDEX(
      '{INDEX} Tour Packages'!$A:$ZP,
      MATCH($M49, '{INDEX} Tour Packages'!$A:$A, 0),
      MATCH(AF$3, '{INDEX} Tour Packages'!$4:$4, 0)
    ))</f>
        <v/>
      </c>
      <c r="AG49" s="36" t="str">
        <f t="array" ref="AG49">IF(M49="","",INDEX(
      '{INDEX} Tour Packages'!$A:$ZP,
      MATCH($M49, '{INDEX} Tour Packages'!$A:$A, 0),
      MATCH(AG$3, '{INDEX} Tour Packages'!$4:$4, 0)
    ))</f>
        <v/>
      </c>
      <c r="AH49" s="36" t="str">
        <f t="array" ref="AH49">IF(M49="","",INDEX(
      '{INDEX} Tour Packages'!$A:$ZP,
      MATCH($M49, '{INDEX} Tour Packages'!$A:$A, 0),
      MATCH(AH$3, '{INDEX} Tour Packages'!$4:$4, 0)
    ))</f>
        <v/>
      </c>
      <c r="AI49" s="54" t="str">
        <f t="shared" si="9"/>
        <v/>
      </c>
      <c r="AJ49" s="42"/>
      <c r="AK49" s="55"/>
      <c r="AL49" s="46" t="b">
        <v>0</v>
      </c>
      <c r="AM49" s="56"/>
      <c r="AN49" s="57" t="str">
        <f t="shared" si="10"/>
        <v/>
      </c>
      <c r="AO49" s="58" t="str">
        <f t="shared" si="11"/>
        <v/>
      </c>
      <c r="AP49" s="59"/>
      <c r="AQ49" s="60"/>
      <c r="AR49" s="61"/>
      <c r="AS49" s="61"/>
      <c r="AT49" s="61" t="str">
        <f>IFERROR(__xludf.DUMMYFUNCTION("IF( 
  OR($AJ49=""Full Payment"", ISBLANK($K49)),
  """",
  IF(
    OR(
      Q49=""Standard Booking, P1"",
      Q49=""Standard Booking, P2"",
      Q49=""Standard Booking, P3"",
      Q49=""Standard Booking, P4""
    ),
    LET(
      resDate,   $K49,
 "&amp;"     tourDate,  $N49,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49" s="62" t="str">
        <f t="shared" si="12"/>
        <v/>
      </c>
      <c r="AV49" s="63"/>
      <c r="AW49" s="64"/>
      <c r="AX49" s="64"/>
      <c r="AY49" s="64"/>
      <c r="AZ49" s="64" t="str">
        <f>IFERROR(__xludf.DUMMYFUNCTION("IF(
  OR($AJ49=""Full Payment"",$AJ49=""P1"", ISBLANK($K49)),
  """",
  IF(
    OR(
      $Q49=""Standard Booking, P2"",
      $Q49=""Standard Booking, P3"",
      $Q49=""Standard Booking, P4""
    ),
    LET(
      resDate,   $K49,
      tourDate,  $N49,"&amp;"
      monthCount, DATEDIF(resDate, tourDate, ""M"") + 1,
      secondDates, ARRAYFORMULA(
        DATE(
          YEAR(resDate),
          MONTH(resDate) + SEQUENCE(monthCount),
          2
        )
      ),
      validDates, FILTER(
        secondDates"&amp;",
        (secondDates &gt; resDate + 2) *
        (secondDates &lt;= tourDate - 3)
      ),
      IF(
        OR($AJ49=""P2"", $AJ49=""P3"", $AJ49=""P4""),
        IF(
          COUNTA(validDates) &lt; 2,
          """",
          TEXT(INDEX(validDates, 2), ""mmm"&amp;" d, yyyy"")
        ),
        IF(
          COUNTA(validDates) &lt; 2,
          """",
          TEXTJOIN("", "", TRUE,
            TEXT(INDEX(validDates, 1), ""mmm d, yyyy""),
            TEXT(INDEX(validDates, 2), ""mmm d, yyyy"")
          )
        )
  "&amp;"    )
    ),
    """"
  )
)
"),"")</f>
        <v/>
      </c>
      <c r="BA49" s="65" t="str">
        <f t="shared" si="13"/>
        <v/>
      </c>
      <c r="BB49" s="63"/>
      <c r="BC49" s="64"/>
      <c r="BD49" s="64"/>
      <c r="BE49" s="64"/>
      <c r="BF49" s="64" t="str">
        <f>IFERROR(__xludf.DUMMYFUNCTION("IF(
  OR($AJ49=""Full Payment"",$AJ49=""P1"", $AJ49=""P2""),
  """",
  IF(
    AND(
      NOT(ISBLANK($K49)),
      OR(
        Q49=""Standard Booking, P3"",
        Q49=""Standard Booking, P4""
      )
    ),
    LET(
      resDate,   $K49,
      tourDat"&amp;"e,  $N49,
      monthCount, DATEDIF(resDate, tourDate, ""M"") + 1,
      secondDates, ARRAYFORMULA(
        DATE(
          YEAR(resDate),
          MONTH(resDate) + SEQUENCE(monthCount),
          2
        )
      ),
      validDates, FILTER(
        se"&amp;"condDates,
        (secondDates &gt; resDate + 2) *
        (secondDates &lt;= tourDate - 3)
      ),
      IF(
        $AJ49=""P4"",
        IF(
          COUNTA(validDates) &lt; 3,
          """",
          TEXT(INDEX(validDates, 3), ""mmm d, yyyy"")
        ),
"&amp;"        IF(
          $AJ49=""P3"",
          IF(
            COUNTA(validDates) &lt; 3,
            """",
            TEXT(INDEX(validDates, 3), ""mmm d, yyyy"")
          ),
          IF(
            COUNTA(validDates) &lt; 3,
            """",
            TE"&amp;"XTJOIN("", "", TRUE,
              TEXT(INDEX(validDates, 1), ""mmm d, yyyy""),
              TEXT(INDEX(validDates, 2), ""mmm d, yyyy""),
              TEXT(INDEX(validDates, 3), ""mmm d, yyyy"")
            )
          )
        )
      )
    ),
    """&amp;"""
  )
)
"),"")</f>
        <v/>
      </c>
      <c r="BG49" s="65" t="str">
        <f t="shared" si="14"/>
        <v/>
      </c>
      <c r="BH49" s="63"/>
      <c r="BI49" s="64"/>
      <c r="BJ49" s="64"/>
      <c r="BK49" s="64"/>
      <c r="BL49" s="64" t="str">
        <f>IFERROR(__xludf.DUMMYFUNCTION("IF(
  OR($AJ49=""Full Payment"",$AJ49=""P1"",$AJ49=""P2"",$AJ49=""P3""),
  """",
  IF(
    AND(
      NOT(ISBLANK($K49)),
      $Q49=""Standard Booking, P4""
    ),
    LET(
      resDate,   $K49,
      tourDate,  $N49,
      monthCount, DATEDIF(resDate, "&amp;"tourDate, ""M"") + 1,
      secondDates, ARRAYFORMULA(
        DATE(
          YEAR(resDate),
          MONTH(resDate) + SEQUENCE(monthCount),
          2
        )
      ),
      validDates, FILTER(
        secondDates,
        (secondDates &gt; resDate + 2"&amp;") *
        (secondDates &lt;= tourDate - 3)
      ),
      IF(
        $AJ49=""P4"",
        IF(
          COUNTA(validDates) &lt; 4,
          """",
          TEXT(
            INDEX(validDates, 4),
            ""mmm d, yyyy""
          )
        ),
        I"&amp;"F(
          COUNTA(validDates) &lt; 4,
          """",
          TEXTJOIN(
            "", "", TRUE,
            TEXT(INDEX(validDates, 1), ""mmm d, yyyy""),
            TEXT(INDEX(validDates, 2), ""mmm d, yyyy""),
            TEXT(INDEX(validDates, 3), ""m"&amp;"mm d, yyyy""),
            TEXT(INDEX(validDates, 4), ""mmm d, yyyy"")
          )
        )
      )
    ),
    """"
  )
)
"),"")</f>
        <v/>
      </c>
      <c r="BM49" s="65" t="str">
        <f t="shared" si="15"/>
        <v/>
      </c>
      <c r="BN49" s="66"/>
      <c r="BO49" s="67"/>
      <c r="BP49" s="49" t="b">
        <v>0</v>
      </c>
      <c r="BQ49" s="49" t="b">
        <v>0</v>
      </c>
      <c r="BR49" s="68"/>
      <c r="BS49" s="69"/>
      <c r="BT49" s="70" t="b">
        <v>0</v>
      </c>
      <c r="BU49" s="71"/>
      <c r="BV49" s="72"/>
      <c r="BW49" s="86" t="b">
        <v>0</v>
      </c>
      <c r="BX49" s="87"/>
    </row>
    <row r="50">
      <c r="A50" s="35" t="str">
        <f t="shared" si="1"/>
        <v/>
      </c>
      <c r="B50" s="36" t="str">
        <f t="shared" si="2"/>
        <v/>
      </c>
      <c r="C50" s="36" t="str">
        <f t="array" ref="C50">IF(
  M50="",
  "",
  IFERROR(
    INDEX(
      '{INDEX} Tour Packages'!$A:$ZZ,
      MATCH(
        M50,
        INDEX(
          '{INDEX} Tour Packages'!$A:$ZZ,
          ,
          MATCH("Tour Package Name", '{INDEX} Tour Packages'!$4:$4, 0)
        ),
        0
      ),
      MATCH("Tour Code", '{INDEX} Tour Packages'!$4:$4, 0)
    ),
    "XXX"
  )
)
</f>
        <v/>
      </c>
      <c r="D50" s="36" t="str">
        <f t="shared" si="3"/>
        <v/>
      </c>
      <c r="E50" s="36" t="str">
        <f t="shared" si="4"/>
        <v/>
      </c>
      <c r="F50" s="37" t="str">
        <f t="shared" si="5"/>
        <v/>
      </c>
      <c r="G50" s="89"/>
      <c r="H50" s="89"/>
      <c r="I50" s="90"/>
      <c r="J50" s="40" t="str">
        <f t="shared" si="16"/>
        <v> </v>
      </c>
      <c r="K50" s="91"/>
      <c r="L50" s="55"/>
      <c r="M50" s="55"/>
      <c r="N50" s="91"/>
      <c r="O50" s="43" t="str">
        <f>IFERROR(__xludf.DUMMYFUNCTION("IF(N50="""","""",IFERROR(
  N50 + VALUE(REGEXEXTRACT(P50, ""(\d+)\s+Days"")),
  """"
)
)"),"")</f>
        <v/>
      </c>
      <c r="P50" s="43" t="str">
        <f t="array" ref="P50">IFERROR(
  INDEX(
    INDEX('{INDEX} Tour Packages'!$A:$ZZ, , MATCH(P$3, '{INDEX} Tour Packages'!$4:$4, 0)),
    MATCH(M50, INDEX('{INDEX} Tour Packages'!$A:$ZZ,0, MATCH("Tour Package Name", '{INDEX} Tour Packages'!$4:$4, 0)), 0)
  ),
"")
</f>
        <v/>
      </c>
      <c r="Q50" s="44" t="str">
        <f t="shared" si="7"/>
        <v/>
      </c>
      <c r="R50" s="44" t="str">
        <f>IFERROR(__xludf.DUMMYFUNCTION("IF(OR(ISBLANK(K50), ISBLANK(N50)), """", 
  LET(
    resDate, K50,
    tourDate, N50,
    monthCount, MAX(0, DATEDIF(resDate, tourDate - 3, ""M"") + 1),
    secondDates, ARRAYFORMULA(DATE(YEAR(resDate), MONTH(resDate) + SEQUENCE(monthCount), 2)),
    vali"&amp;"dDates, FILTER(secondDates, (secondDates &gt; resDate + 2) * (secondDates &lt;= tourDate - 3)),
    IF(ISERROR(validDates), 0, COUNTA(validDates))
  )
)
"),"")</f>
        <v/>
      </c>
      <c r="S50" s="44" t="str">
        <f t="shared" si="8"/>
        <v/>
      </c>
      <c r="T50" s="45" t="str">
        <f t="array" ref="T50">IF(ISBLANK(BO50),IFERROR(
  INDEX(
    INDEX('{INDEX} Payment Terms'!$A:$G, , MATCH(T$3, '{INDEX} Payment Terms'!$4:$4, 0)),
    MATCH(Q50, INDEX('{INDEX} Payment Terms'!$A:$G,0, MATCH("Payment Condition", '{INDEX} Payment Terms'!$4:$4, 0)), 0)
  ),
""),"Cancelled")
</f>
        <v/>
      </c>
      <c r="U50" s="46" t="b">
        <v>0</v>
      </c>
      <c r="V50" s="47" t="str">
        <f>IFERROR(__xludf.DUMMYFUNCTION("IF(OR(L50=""Duo Booking"", L50=""Group Booking""),
IF(U50=FALSE,"""",
    LET(
      bookingType, L50,
      tour, M50,
      mainFirst, H50,
      mainLast, I50,
      mainEmail, G50,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$L$4:L50, bookingType,
          $M$4:M50, tour,
          $H$4:H50, mainFirst,
          $I$4:I50, mainLast,
          $G$4:G50, mainEmail
        ),
        ""000""
      ),
      baseID &amp; "&amp;"""-"" &amp; memberNumber
    )
  ),
  """"
)
"),"")</f>
        <v/>
      </c>
      <c r="W50" s="48"/>
      <c r="X50" s="85" t="b">
        <v>0</v>
      </c>
      <c r="Y50" s="85" t="b">
        <v>0</v>
      </c>
      <c r="Z50" s="85" t="b">
        <v>0</v>
      </c>
      <c r="AA50" s="50"/>
      <c r="AB50" s="51"/>
      <c r="AC50" s="85" t="b">
        <v>0</v>
      </c>
      <c r="AD50" s="92"/>
      <c r="AE50" s="88"/>
      <c r="AF50" s="36" t="str">
        <f t="array" ref="AF50">IF(M50="","",INDEX(
      '{INDEX} Tour Packages'!$A:$ZP,
      MATCH($M50, '{INDEX} Tour Packages'!$A:$A, 0),
      MATCH(AF$3, '{INDEX} Tour Packages'!$4:$4, 0)
    ))</f>
        <v/>
      </c>
      <c r="AG50" s="36" t="str">
        <f t="array" ref="AG50">IF(M50="","",INDEX(
      '{INDEX} Tour Packages'!$A:$ZP,
      MATCH($M50, '{INDEX} Tour Packages'!$A:$A, 0),
      MATCH(AG$3, '{INDEX} Tour Packages'!$4:$4, 0)
    ))</f>
        <v/>
      </c>
      <c r="AH50" s="36" t="str">
        <f t="array" ref="AH50">IF(M50="","",INDEX(
      '{INDEX} Tour Packages'!$A:$ZP,
      MATCH($M50, '{INDEX} Tour Packages'!$A:$A, 0),
      MATCH(AH$3, '{INDEX} Tour Packages'!$4:$4, 0)
    ))</f>
        <v/>
      </c>
      <c r="AI50" s="54" t="str">
        <f t="shared" si="9"/>
        <v/>
      </c>
      <c r="AJ50" s="42"/>
      <c r="AK50" s="55"/>
      <c r="AL50" s="46" t="b">
        <v>0</v>
      </c>
      <c r="AM50" s="56"/>
      <c r="AN50" s="57" t="str">
        <f t="shared" si="10"/>
        <v/>
      </c>
      <c r="AO50" s="58" t="str">
        <f t="shared" si="11"/>
        <v/>
      </c>
      <c r="AP50" s="59"/>
      <c r="AQ50" s="60"/>
      <c r="AR50" s="61"/>
      <c r="AS50" s="61"/>
      <c r="AT50" s="61" t="str">
        <f>IFERROR(__xludf.DUMMYFUNCTION("IF( 
  OR($AJ50=""Full Payment"", ISBLANK($K50)),
  """",
  IF(
    OR(
      Q50=""Standard Booking, P1"",
      Q50=""Standard Booking, P2"",
      Q50=""Standard Booking, P3"",
      Q50=""Standard Booking, P4""
    ),
    LET(
      resDate,   $K50,
 "&amp;"     tourDate,  $N50,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0" s="62" t="str">
        <f t="shared" si="12"/>
        <v/>
      </c>
      <c r="AV50" s="63"/>
      <c r="AW50" s="64"/>
      <c r="AX50" s="64"/>
      <c r="AY50" s="64"/>
      <c r="AZ50" s="64" t="str">
        <f>IFERROR(__xludf.DUMMYFUNCTION("IF(
  OR($AJ50=""Full Payment"",$AJ50=""P1"", ISBLANK($K50)),
  """",
  IF(
    OR(
      $Q50=""Standard Booking, P2"",
      $Q50=""Standard Booking, P3"",
      $Q50=""Standard Booking, P4""
    ),
    LET(
      resDate,   $K50,
      tourDate,  $N50,"&amp;"
      monthCount, DATEDIF(resDate, tourDate, ""M"") + 1,
      secondDates, ARRAYFORMULA(
        DATE(
          YEAR(resDate),
          MONTH(resDate) + SEQUENCE(monthCount),
          2
        )
      ),
      validDates, FILTER(
        secondDates"&amp;",
        (secondDates &gt; resDate + 2) *
        (secondDates &lt;= tourDate - 3)
      ),
      IF(
        OR($AJ50=""P2"", $AJ50=""P3"", $AJ50=""P4""),
        IF(
          COUNTA(validDates) &lt; 2,
          """",
          TEXT(INDEX(validDates, 2), ""mmm"&amp;" d, yyyy"")
        ),
        IF(
          COUNTA(validDates) &lt; 2,
          """",
          TEXTJOIN("", "", TRUE,
            TEXT(INDEX(validDates, 1), ""mmm d, yyyy""),
            TEXT(INDEX(validDates, 2), ""mmm d, yyyy"")
          )
        )
  "&amp;"    )
    ),
    """"
  )
)
"),"")</f>
        <v/>
      </c>
      <c r="BA50" s="65" t="str">
        <f t="shared" si="13"/>
        <v/>
      </c>
      <c r="BB50" s="63"/>
      <c r="BC50" s="64"/>
      <c r="BD50" s="64"/>
      <c r="BE50" s="64"/>
      <c r="BF50" s="64" t="str">
        <f>IFERROR(__xludf.DUMMYFUNCTION("IF(
  OR($AJ50=""Full Payment"",$AJ50=""P1"", $AJ50=""P2""),
  """",
  IF(
    AND(
      NOT(ISBLANK($K50)),
      OR(
        Q50=""Standard Booking, P3"",
        Q50=""Standard Booking, P4""
      )
    ),
    LET(
      resDate,   $K50,
      tourDat"&amp;"e,  $N50,
      monthCount, DATEDIF(resDate, tourDate, ""M"") + 1,
      secondDates, ARRAYFORMULA(
        DATE(
          YEAR(resDate),
          MONTH(resDate) + SEQUENCE(monthCount),
          2
        )
      ),
      validDates, FILTER(
        se"&amp;"condDates,
        (secondDates &gt; resDate + 2) *
        (secondDates &lt;= tourDate - 3)
      ),
      IF(
        $AJ50=""P4"",
        IF(
          COUNTA(validDates) &lt; 3,
          """",
          TEXT(INDEX(validDates, 3), ""mmm d, yyyy"")
        ),
"&amp;"        IF(
          $AJ50=""P3"",
          IF(
            COUNTA(validDates) &lt; 3,
            """",
            TEXT(INDEX(validDates, 3), ""mmm d, yyyy"")
          ),
          IF(
            COUNTA(validDates) &lt; 3,
            """",
            TE"&amp;"XTJOIN("", "", TRUE,
              TEXT(INDEX(validDates, 1), ""mmm d, yyyy""),
              TEXT(INDEX(validDates, 2), ""mmm d, yyyy""),
              TEXT(INDEX(validDates, 3), ""mmm d, yyyy"")
            )
          )
        )
      )
    ),
    """&amp;"""
  )
)
"),"")</f>
        <v/>
      </c>
      <c r="BG50" s="65" t="str">
        <f t="shared" si="14"/>
        <v/>
      </c>
      <c r="BH50" s="63"/>
      <c r="BI50" s="64"/>
      <c r="BJ50" s="64"/>
      <c r="BK50" s="64"/>
      <c r="BL50" s="64" t="str">
        <f>IFERROR(__xludf.DUMMYFUNCTION("IF(
  OR($AJ50=""Full Payment"",$AJ50=""P1"",$AJ50=""P2"",$AJ50=""P3""),
  """",
  IF(
    AND(
      NOT(ISBLANK($K50)),
      $Q50=""Standard Booking, P4""
    ),
    LET(
      resDate,   $K50,
      tourDate,  $N50,
      monthCount, DATEDIF(resDate, "&amp;"tourDate, ""M"") + 1,
      secondDates, ARRAYFORMULA(
        DATE(
          YEAR(resDate),
          MONTH(resDate) + SEQUENCE(monthCount),
          2
        )
      ),
      validDates, FILTER(
        secondDates,
        (secondDates &gt; resDate + 2"&amp;") *
        (secondDates &lt;= tourDate - 3)
      ),
      IF(
        $AJ50=""P4"",
        IF(
          COUNTA(validDates) &lt; 4,
          """",
          TEXT(
            INDEX(validDates, 4),
            ""mmm d, yyyy""
          )
        ),
        I"&amp;"F(
          COUNTA(validDates) &lt; 4,
          """",
          TEXTJOIN(
            "", "", TRUE,
            TEXT(INDEX(validDates, 1), ""mmm d, yyyy""),
            TEXT(INDEX(validDates, 2), ""mmm d, yyyy""),
            TEXT(INDEX(validDates, 3), ""m"&amp;"mm d, yyyy""),
            TEXT(INDEX(validDates, 4), ""mmm d, yyyy"")
          )
        )
      )
    ),
    """"
  )
)
"),"")</f>
        <v/>
      </c>
      <c r="BM50" s="65" t="str">
        <f t="shared" si="15"/>
        <v/>
      </c>
      <c r="BN50" s="66"/>
      <c r="BO50" s="67"/>
      <c r="BP50" s="49" t="b">
        <v>0</v>
      </c>
      <c r="BQ50" s="49" t="b">
        <v>0</v>
      </c>
      <c r="BR50" s="68"/>
      <c r="BS50" s="69"/>
      <c r="BT50" s="70" t="b">
        <v>0</v>
      </c>
      <c r="BU50" s="71"/>
      <c r="BV50" s="72"/>
      <c r="BW50" s="86" t="b">
        <v>0</v>
      </c>
      <c r="BX50" s="87"/>
    </row>
    <row r="51">
      <c r="A51" s="35" t="str">
        <f t="shared" si="1"/>
        <v/>
      </c>
      <c r="B51" s="36" t="str">
        <f t="shared" si="2"/>
        <v/>
      </c>
      <c r="C51" s="36" t="str">
        <f t="array" ref="C51">IF(
  M51="",
  "",
  IFERROR(
    INDEX(
      '{INDEX} Tour Packages'!$A:$ZZ,
      MATCH(
        M51,
        INDEX(
          '{INDEX} Tour Packages'!$A:$ZZ,
          ,
          MATCH("Tour Package Name", '{INDEX} Tour Packages'!$4:$4, 0)
        ),
        0
      ),
      MATCH("Tour Code", '{INDEX} Tour Packages'!$4:$4, 0)
    ),
    "XXX"
  )
)
</f>
        <v/>
      </c>
      <c r="D51" s="36" t="str">
        <f t="shared" si="3"/>
        <v/>
      </c>
      <c r="E51" s="36" t="str">
        <f t="shared" si="4"/>
        <v/>
      </c>
      <c r="F51" s="37" t="str">
        <f t="shared" si="5"/>
        <v/>
      </c>
      <c r="G51" s="89"/>
      <c r="H51" s="89"/>
      <c r="I51" s="90"/>
      <c r="J51" s="40" t="str">
        <f t="shared" si="16"/>
        <v> </v>
      </c>
      <c r="K51" s="91"/>
      <c r="L51" s="55"/>
      <c r="M51" s="55"/>
      <c r="N51" s="91"/>
      <c r="O51" s="43" t="str">
        <f>IFERROR(__xludf.DUMMYFUNCTION("IF(N51="""","""",IFERROR(
  N51 + VALUE(REGEXEXTRACT(P51, ""(\d+)\s+Days"")),
  """"
)
)"),"")</f>
        <v/>
      </c>
      <c r="P51" s="43" t="str">
        <f t="array" ref="P51">IFERROR(
  INDEX(
    INDEX('{INDEX} Tour Packages'!$A:$ZZ, , MATCH(P$3, '{INDEX} Tour Packages'!$4:$4, 0)),
    MATCH(M51, INDEX('{INDEX} Tour Packages'!$A:$ZZ,0, MATCH("Tour Package Name", '{INDEX} Tour Packages'!$4:$4, 0)), 0)
  ),
"")
</f>
        <v/>
      </c>
      <c r="Q51" s="44" t="str">
        <f t="shared" si="7"/>
        <v/>
      </c>
      <c r="R51" s="44" t="str">
        <f>IFERROR(__xludf.DUMMYFUNCTION("IF(OR(ISBLANK(K51), ISBLANK(N51)), """", 
  LET(
    resDate, K51,
    tourDate, N51,
    monthCount, MAX(0, DATEDIF(resDate, tourDate - 3, ""M"") + 1),
    secondDates, ARRAYFORMULA(DATE(YEAR(resDate), MONTH(resDate) + SEQUENCE(monthCount), 2)),
    vali"&amp;"dDates, FILTER(secondDates, (secondDates &gt; resDate + 2) * (secondDates &lt;= tourDate - 3)),
    IF(ISERROR(validDates), 0, COUNTA(validDates))
  )
)
"),"")</f>
        <v/>
      </c>
      <c r="S51" s="44" t="str">
        <f t="shared" si="8"/>
        <v/>
      </c>
      <c r="T51" s="45" t="str">
        <f t="array" ref="T51">IF(ISBLANK(BO51),IFERROR(
  INDEX(
    INDEX('{INDEX} Payment Terms'!$A:$G, , MATCH(T$3, '{INDEX} Payment Terms'!$4:$4, 0)),
    MATCH(Q51, INDEX('{INDEX} Payment Terms'!$A:$G,0, MATCH("Payment Condition", '{INDEX} Payment Terms'!$4:$4, 0)), 0)
  ),
""),"Cancelled")
</f>
        <v/>
      </c>
      <c r="U51" s="46" t="b">
        <v>0</v>
      </c>
      <c r="V51" s="47" t="str">
        <f>IFERROR(__xludf.DUMMYFUNCTION("IF(OR(L51=""Duo Booking"", L51=""Group Booking""),
IF(U51=FALSE,"""",
    LET(
      bookingType, L51,
      tour, M51,
      mainFirst, H51,
      mainLast, I51,
      mainEmail, G51,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$L$4:L51, bookingType,
          $M$4:M51, tour,
          $H$4:H51, mainFirst,
          $I$4:I51, mainLast,
          $G$4:G51, mainEmail
        ),
        ""000""
      ),
      baseID &amp; "&amp;"""-"" &amp; memberNumber
    )
  ),
  """"
)
"),"")</f>
        <v/>
      </c>
      <c r="W51" s="48"/>
      <c r="X51" s="85" t="b">
        <v>0</v>
      </c>
      <c r="Y51" s="85" t="b">
        <v>0</v>
      </c>
      <c r="Z51" s="85" t="b">
        <v>0</v>
      </c>
      <c r="AA51" s="50"/>
      <c r="AB51" s="51"/>
      <c r="AC51" s="85" t="b">
        <v>0</v>
      </c>
      <c r="AD51" s="92"/>
      <c r="AE51" s="88"/>
      <c r="AF51" s="36" t="str">
        <f t="array" ref="AF51">IF(M51="","",INDEX(
      '{INDEX} Tour Packages'!$A:$ZP,
      MATCH($M51, '{INDEX} Tour Packages'!$A:$A, 0),
      MATCH(AF$3, '{INDEX} Tour Packages'!$4:$4, 0)
    ))</f>
        <v/>
      </c>
      <c r="AG51" s="36" t="str">
        <f t="array" ref="AG51">IF(M51="","",INDEX(
      '{INDEX} Tour Packages'!$A:$ZP,
      MATCH($M51, '{INDEX} Tour Packages'!$A:$A, 0),
      MATCH(AG$3, '{INDEX} Tour Packages'!$4:$4, 0)
    ))</f>
        <v/>
      </c>
      <c r="AH51" s="36" t="str">
        <f t="array" ref="AH51">IF(M51="","",INDEX(
      '{INDEX} Tour Packages'!$A:$ZP,
      MATCH($M51, '{INDEX} Tour Packages'!$A:$A, 0),
      MATCH(AH$3, '{INDEX} Tour Packages'!$4:$4, 0)
    ))</f>
        <v/>
      </c>
      <c r="AI51" s="54" t="str">
        <f t="shared" si="9"/>
        <v/>
      </c>
      <c r="AJ51" s="42"/>
      <c r="AK51" s="55"/>
      <c r="AL51" s="46" t="b">
        <v>0</v>
      </c>
      <c r="AM51" s="56"/>
      <c r="AN51" s="57" t="str">
        <f t="shared" si="10"/>
        <v/>
      </c>
      <c r="AO51" s="58" t="str">
        <f t="shared" si="11"/>
        <v/>
      </c>
      <c r="AP51" s="59"/>
      <c r="AQ51" s="60"/>
      <c r="AR51" s="61"/>
      <c r="AS51" s="61"/>
      <c r="AT51" s="61" t="str">
        <f>IFERROR(__xludf.DUMMYFUNCTION("IF( 
  OR($AJ51=""Full Payment"", ISBLANK($K51)),
  """",
  IF(
    OR(
      Q51=""Standard Booking, P1"",
      Q51=""Standard Booking, P2"",
      Q51=""Standard Booking, P3"",
      Q51=""Standard Booking, P4""
    ),
    LET(
      resDate,   $K51,
 "&amp;"     tourDate,  $N51,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1" s="62" t="str">
        <f t="shared" si="12"/>
        <v/>
      </c>
      <c r="AV51" s="63"/>
      <c r="AW51" s="64"/>
      <c r="AX51" s="64"/>
      <c r="AY51" s="64"/>
      <c r="AZ51" s="64" t="str">
        <f>IFERROR(__xludf.DUMMYFUNCTION("IF(
  OR($AJ51=""Full Payment"",$AJ51=""P1"", ISBLANK($K51)),
  """",
  IF(
    OR(
      $Q51=""Standard Booking, P2"",
      $Q51=""Standard Booking, P3"",
      $Q51=""Standard Booking, P4""
    ),
    LET(
      resDate,   $K51,
      tourDate,  $N51,"&amp;"
      monthCount, DATEDIF(resDate, tourDate, ""M"") + 1,
      secondDates, ARRAYFORMULA(
        DATE(
          YEAR(resDate),
          MONTH(resDate) + SEQUENCE(monthCount),
          2
        )
      ),
      validDates, FILTER(
        secondDates"&amp;",
        (secondDates &gt; resDate + 2) *
        (secondDates &lt;= tourDate - 3)
      ),
      IF(
        OR($AJ51=""P2"", $AJ51=""P3"", $AJ51=""P4""),
        IF(
          COUNTA(validDates) &lt; 2,
          """",
          TEXT(INDEX(validDates, 2), ""mmm"&amp;" d, yyyy"")
        ),
        IF(
          COUNTA(validDates) &lt; 2,
          """",
          TEXTJOIN("", "", TRUE,
            TEXT(INDEX(validDates, 1), ""mmm d, yyyy""),
            TEXT(INDEX(validDates, 2), ""mmm d, yyyy"")
          )
        )
  "&amp;"    )
    ),
    """"
  )
)
"),"")</f>
        <v/>
      </c>
      <c r="BA51" s="65" t="str">
        <f t="shared" si="13"/>
        <v/>
      </c>
      <c r="BB51" s="63"/>
      <c r="BC51" s="64"/>
      <c r="BD51" s="64"/>
      <c r="BE51" s="64"/>
      <c r="BF51" s="64" t="str">
        <f>IFERROR(__xludf.DUMMYFUNCTION("IF(
  OR($AJ51=""Full Payment"",$AJ51=""P1"", $AJ51=""P2""),
  """",
  IF(
    AND(
      NOT(ISBLANK($K51)),
      OR(
        Q51=""Standard Booking, P3"",
        Q51=""Standard Booking, P4""
      )
    ),
    LET(
      resDate,   $K51,
      tourDat"&amp;"e,  $N51,
      monthCount, DATEDIF(resDate, tourDate, ""M"") + 1,
      secondDates, ARRAYFORMULA(
        DATE(
          YEAR(resDate),
          MONTH(resDate) + SEQUENCE(monthCount),
          2
        )
      ),
      validDates, FILTER(
        se"&amp;"condDates,
        (secondDates &gt; resDate + 2) *
        (secondDates &lt;= tourDate - 3)
      ),
      IF(
        $AJ51=""P4"",
        IF(
          COUNTA(validDates) &lt; 3,
          """",
          TEXT(INDEX(validDates, 3), ""mmm d, yyyy"")
        ),
"&amp;"        IF(
          $AJ51=""P3"",
          IF(
            COUNTA(validDates) &lt; 3,
            """",
            TEXT(INDEX(validDates, 3), ""mmm d, yyyy"")
          ),
          IF(
            COUNTA(validDates) &lt; 3,
            """",
            TE"&amp;"XTJOIN("", "", TRUE,
              TEXT(INDEX(validDates, 1), ""mmm d, yyyy""),
              TEXT(INDEX(validDates, 2), ""mmm d, yyyy""),
              TEXT(INDEX(validDates, 3), ""mmm d, yyyy"")
            )
          )
        )
      )
    ),
    """&amp;"""
  )
)
"),"")</f>
        <v/>
      </c>
      <c r="BG51" s="65" t="str">
        <f t="shared" si="14"/>
        <v/>
      </c>
      <c r="BH51" s="63"/>
      <c r="BI51" s="64"/>
      <c r="BJ51" s="64"/>
      <c r="BK51" s="64"/>
      <c r="BL51" s="64" t="str">
        <f>IFERROR(__xludf.DUMMYFUNCTION("IF(
  OR($AJ51=""Full Payment"",$AJ51=""P1"",$AJ51=""P2"",$AJ51=""P3""),
  """",
  IF(
    AND(
      NOT(ISBLANK($K51)),
      $Q51=""Standard Booking, P4""
    ),
    LET(
      resDate,   $K51,
      tourDate,  $N51,
      monthCount, DATEDIF(resDate, "&amp;"tourDate, ""M"") + 1,
      secondDates, ARRAYFORMULA(
        DATE(
          YEAR(resDate),
          MONTH(resDate) + SEQUENCE(monthCount),
          2
        )
      ),
      validDates, FILTER(
        secondDates,
        (secondDates &gt; resDate + 2"&amp;") *
        (secondDates &lt;= tourDate - 3)
      ),
      IF(
        $AJ51=""P4"",
        IF(
          COUNTA(validDates) &lt; 4,
          """",
          TEXT(
            INDEX(validDates, 4),
            ""mmm d, yyyy""
          )
        ),
        I"&amp;"F(
          COUNTA(validDates) &lt; 4,
          """",
          TEXTJOIN(
            "", "", TRUE,
            TEXT(INDEX(validDates, 1), ""mmm d, yyyy""),
            TEXT(INDEX(validDates, 2), ""mmm d, yyyy""),
            TEXT(INDEX(validDates, 3), ""m"&amp;"mm d, yyyy""),
            TEXT(INDEX(validDates, 4), ""mmm d, yyyy"")
          )
        )
      )
    ),
    """"
  )
)
"),"")</f>
        <v/>
      </c>
      <c r="BM51" s="65" t="str">
        <f t="shared" si="15"/>
        <v/>
      </c>
      <c r="BN51" s="66"/>
      <c r="BO51" s="67"/>
      <c r="BP51" s="49" t="b">
        <v>0</v>
      </c>
      <c r="BQ51" s="49" t="b">
        <v>0</v>
      </c>
      <c r="BR51" s="68"/>
      <c r="BS51" s="69"/>
      <c r="BT51" s="70" t="b">
        <v>0</v>
      </c>
      <c r="BU51" s="71"/>
      <c r="BV51" s="72"/>
      <c r="BW51" s="86" t="b">
        <v>0</v>
      </c>
      <c r="BX51" s="87"/>
    </row>
    <row r="52">
      <c r="A52" s="35" t="str">
        <f t="shared" si="1"/>
        <v/>
      </c>
      <c r="B52" s="36" t="str">
        <f t="shared" si="2"/>
        <v/>
      </c>
      <c r="C52" s="36" t="str">
        <f t="array" ref="C52">IF(
  M52="",
  "",
  IFERROR(
    INDEX(
      '{INDEX} Tour Packages'!$A:$ZZ,
      MATCH(
        M52,
        INDEX(
          '{INDEX} Tour Packages'!$A:$ZZ,
          ,
          MATCH("Tour Package Name", '{INDEX} Tour Packages'!$4:$4, 0)
        ),
        0
      ),
      MATCH("Tour Code", '{INDEX} Tour Packages'!$4:$4, 0)
    ),
    "XXX"
  )
)
</f>
        <v/>
      </c>
      <c r="D52" s="36" t="str">
        <f t="shared" si="3"/>
        <v/>
      </c>
      <c r="E52" s="36" t="str">
        <f t="shared" si="4"/>
        <v/>
      </c>
      <c r="F52" s="37" t="str">
        <f t="shared" si="5"/>
        <v/>
      </c>
      <c r="G52" s="89"/>
      <c r="H52" s="89"/>
      <c r="I52" s="90"/>
      <c r="J52" s="40" t="str">
        <f t="shared" si="16"/>
        <v> </v>
      </c>
      <c r="K52" s="91"/>
      <c r="L52" s="55"/>
      <c r="M52" s="55"/>
      <c r="N52" s="91"/>
      <c r="O52" s="43" t="str">
        <f>IFERROR(__xludf.DUMMYFUNCTION("IF(N52="""","""",IFERROR(
  N52 + VALUE(REGEXEXTRACT(P52, ""(\d+)\s+Days"")),
  """"
)
)"),"")</f>
        <v/>
      </c>
      <c r="P52" s="43" t="str">
        <f t="array" ref="P52">IFERROR(
  INDEX(
    INDEX('{INDEX} Tour Packages'!$A:$ZZ, , MATCH(P$3, '{INDEX} Tour Packages'!$4:$4, 0)),
    MATCH(M52, INDEX('{INDEX} Tour Packages'!$A:$ZZ,0, MATCH("Tour Package Name", '{INDEX} Tour Packages'!$4:$4, 0)), 0)
  ),
"")
</f>
        <v/>
      </c>
      <c r="Q52" s="44" t="str">
        <f t="shared" si="7"/>
        <v/>
      </c>
      <c r="R52" s="44" t="str">
        <f>IFERROR(__xludf.DUMMYFUNCTION("IF(OR(ISBLANK(K52), ISBLANK(N52)), """", 
  LET(
    resDate, K52,
    tourDate, N52,
    monthCount, MAX(0, DATEDIF(resDate, tourDate - 3, ""M"") + 1),
    secondDates, ARRAYFORMULA(DATE(YEAR(resDate), MONTH(resDate) + SEQUENCE(monthCount), 2)),
    vali"&amp;"dDates, FILTER(secondDates, (secondDates &gt; resDate + 2) * (secondDates &lt;= tourDate - 3)),
    IF(ISERROR(validDates), 0, COUNTA(validDates))
  )
)
"),"")</f>
        <v/>
      </c>
      <c r="S52" s="44" t="str">
        <f t="shared" si="8"/>
        <v/>
      </c>
      <c r="T52" s="45" t="str">
        <f t="array" ref="T52">IF(ISBLANK(BO52),IFERROR(
  INDEX(
    INDEX('{INDEX} Payment Terms'!$A:$G, , MATCH(T$3, '{INDEX} Payment Terms'!$4:$4, 0)),
    MATCH(Q52, INDEX('{INDEX} Payment Terms'!$A:$G,0, MATCH("Payment Condition", '{INDEX} Payment Terms'!$4:$4, 0)), 0)
  ),
""),"Cancelled")
</f>
        <v/>
      </c>
      <c r="U52" s="46" t="b">
        <v>0</v>
      </c>
      <c r="V52" s="47" t="str">
        <f>IFERROR(__xludf.DUMMYFUNCTION("IF(OR(L52=""Duo Booking"", L52=""Group Booking""),
IF(U52=FALSE,"""",
    LET(
      bookingType, L52,
      tour, M52,
      mainFirst, H52,
      mainLast, I52,
      mainEmail, G52,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$L$4:L52, bookingType,
          $M$4:M52, tour,
          $H$4:H52, mainFirst,
          $I$4:I52, mainLast,
          $G$4:G52, mainEmail
        ),
        ""000""
      ),
      baseID &amp; "&amp;"""-"" &amp; memberNumber
    )
  ),
  """"
)
"),"")</f>
        <v/>
      </c>
      <c r="W52" s="48"/>
      <c r="X52" s="85" t="b">
        <v>0</v>
      </c>
      <c r="Y52" s="85" t="b">
        <v>0</v>
      </c>
      <c r="Z52" s="85" t="b">
        <v>0</v>
      </c>
      <c r="AA52" s="50"/>
      <c r="AB52" s="51"/>
      <c r="AC52" s="85" t="b">
        <v>0</v>
      </c>
      <c r="AD52" s="92"/>
      <c r="AE52" s="88"/>
      <c r="AF52" s="36" t="str">
        <f t="array" ref="AF52">IF(M52="","",INDEX(
      '{INDEX} Tour Packages'!$A:$ZP,
      MATCH($M52, '{INDEX} Tour Packages'!$A:$A, 0),
      MATCH(AF$3, '{INDEX} Tour Packages'!$4:$4, 0)
    ))</f>
        <v/>
      </c>
      <c r="AG52" s="36" t="str">
        <f t="array" ref="AG52">IF(M52="","",INDEX(
      '{INDEX} Tour Packages'!$A:$ZP,
      MATCH($M52, '{INDEX} Tour Packages'!$A:$A, 0),
      MATCH(AG$3, '{INDEX} Tour Packages'!$4:$4, 0)
    ))</f>
        <v/>
      </c>
      <c r="AH52" s="36" t="str">
        <f t="array" ref="AH52">IF(M52="","",INDEX(
      '{INDEX} Tour Packages'!$A:$ZP,
      MATCH($M52, '{INDEX} Tour Packages'!$A:$A, 0),
      MATCH(AH$3, '{INDEX} Tour Packages'!$4:$4, 0)
    ))</f>
        <v/>
      </c>
      <c r="AI52" s="54" t="str">
        <f t="shared" si="9"/>
        <v/>
      </c>
      <c r="AJ52" s="42"/>
      <c r="AK52" s="55"/>
      <c r="AL52" s="46" t="b">
        <v>0</v>
      </c>
      <c r="AM52" s="56"/>
      <c r="AN52" s="57" t="str">
        <f t="shared" si="10"/>
        <v/>
      </c>
      <c r="AO52" s="58" t="str">
        <f t="shared" si="11"/>
        <v/>
      </c>
      <c r="AP52" s="59"/>
      <c r="AQ52" s="60"/>
      <c r="AR52" s="61"/>
      <c r="AS52" s="61"/>
      <c r="AT52" s="61" t="str">
        <f>IFERROR(__xludf.DUMMYFUNCTION("IF( 
  OR($AJ52=""Full Payment"", ISBLANK($K52)),
  """",
  IF(
    OR(
      Q52=""Standard Booking, P1"",
      Q52=""Standard Booking, P2"",
      Q52=""Standard Booking, P3"",
      Q52=""Standard Booking, P4""
    ),
    LET(
      resDate,   $K52,
 "&amp;"     tourDate,  $N52,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2" s="62" t="str">
        <f t="shared" si="12"/>
        <v/>
      </c>
      <c r="AV52" s="63"/>
      <c r="AW52" s="64"/>
      <c r="AX52" s="64"/>
      <c r="AY52" s="64"/>
      <c r="AZ52" s="64" t="str">
        <f>IFERROR(__xludf.DUMMYFUNCTION("IF(
  OR($AJ52=""Full Payment"",$AJ52=""P1"", ISBLANK($K52)),
  """",
  IF(
    OR(
      $Q52=""Standard Booking, P2"",
      $Q52=""Standard Booking, P3"",
      $Q52=""Standard Booking, P4""
    ),
    LET(
      resDate,   $K52,
      tourDate,  $N52,"&amp;"
      monthCount, DATEDIF(resDate, tourDate, ""M"") + 1,
      secondDates, ARRAYFORMULA(
        DATE(
          YEAR(resDate),
          MONTH(resDate) + SEQUENCE(monthCount),
          2
        )
      ),
      validDates, FILTER(
        secondDates"&amp;",
        (secondDates &gt; resDate + 2) *
        (secondDates &lt;= tourDate - 3)
      ),
      IF(
        OR($AJ52=""P2"", $AJ52=""P3"", $AJ52=""P4""),
        IF(
          COUNTA(validDates) &lt; 2,
          """",
          TEXT(INDEX(validDates, 2), ""mmm"&amp;" d, yyyy"")
        ),
        IF(
          COUNTA(validDates) &lt; 2,
          """",
          TEXTJOIN("", "", TRUE,
            TEXT(INDEX(validDates, 1), ""mmm d, yyyy""),
            TEXT(INDEX(validDates, 2), ""mmm d, yyyy"")
          )
        )
  "&amp;"    )
    ),
    """"
  )
)
"),"")</f>
        <v/>
      </c>
      <c r="BA52" s="65" t="str">
        <f t="shared" si="13"/>
        <v/>
      </c>
      <c r="BB52" s="63"/>
      <c r="BC52" s="64"/>
      <c r="BD52" s="64"/>
      <c r="BE52" s="64"/>
      <c r="BF52" s="64" t="str">
        <f>IFERROR(__xludf.DUMMYFUNCTION("IF(
  OR($AJ52=""Full Payment"",$AJ52=""P1"", $AJ52=""P2""),
  """",
  IF(
    AND(
      NOT(ISBLANK($K52)),
      OR(
        Q52=""Standard Booking, P3"",
        Q52=""Standard Booking, P4""
      )
    ),
    LET(
      resDate,   $K52,
      tourDat"&amp;"e,  $N52,
      monthCount, DATEDIF(resDate, tourDate, ""M"") + 1,
      secondDates, ARRAYFORMULA(
        DATE(
          YEAR(resDate),
          MONTH(resDate) + SEQUENCE(monthCount),
          2
        )
      ),
      validDates, FILTER(
        se"&amp;"condDates,
        (secondDates &gt; resDate + 2) *
        (secondDates &lt;= tourDate - 3)
      ),
      IF(
        $AJ52=""P4"",
        IF(
          COUNTA(validDates) &lt; 3,
          """",
          TEXT(INDEX(validDates, 3), ""mmm d, yyyy"")
        ),
"&amp;"        IF(
          $AJ52=""P3"",
          IF(
            COUNTA(validDates) &lt; 3,
            """",
            TEXT(INDEX(validDates, 3), ""mmm d, yyyy"")
          ),
          IF(
            COUNTA(validDates) &lt; 3,
            """",
            TE"&amp;"XTJOIN("", "", TRUE,
              TEXT(INDEX(validDates, 1), ""mmm d, yyyy""),
              TEXT(INDEX(validDates, 2), ""mmm d, yyyy""),
              TEXT(INDEX(validDates, 3), ""mmm d, yyyy"")
            )
          )
        )
      )
    ),
    """&amp;"""
  )
)
"),"")</f>
        <v/>
      </c>
      <c r="BG52" s="65" t="str">
        <f t="shared" si="14"/>
        <v/>
      </c>
      <c r="BH52" s="63"/>
      <c r="BI52" s="64"/>
      <c r="BJ52" s="64"/>
      <c r="BK52" s="64"/>
      <c r="BL52" s="64" t="str">
        <f>IFERROR(__xludf.DUMMYFUNCTION("IF(
  OR($AJ52=""Full Payment"",$AJ52=""P1"",$AJ52=""P2"",$AJ52=""P3""),
  """",
  IF(
    AND(
      NOT(ISBLANK($K52)),
      $Q52=""Standard Booking, P4""
    ),
    LET(
      resDate,   $K52,
      tourDate,  $N52,
      monthCount, DATEDIF(resDate, "&amp;"tourDate, ""M"") + 1,
      secondDates, ARRAYFORMULA(
        DATE(
          YEAR(resDate),
          MONTH(resDate) + SEQUENCE(monthCount),
          2
        )
      ),
      validDates, FILTER(
        secondDates,
        (secondDates &gt; resDate + 2"&amp;") *
        (secondDates &lt;= tourDate - 3)
      ),
      IF(
        $AJ52=""P4"",
        IF(
          COUNTA(validDates) &lt; 4,
          """",
          TEXT(
            INDEX(validDates, 4),
            ""mmm d, yyyy""
          )
        ),
        I"&amp;"F(
          COUNTA(validDates) &lt; 4,
          """",
          TEXTJOIN(
            "", "", TRUE,
            TEXT(INDEX(validDates, 1), ""mmm d, yyyy""),
            TEXT(INDEX(validDates, 2), ""mmm d, yyyy""),
            TEXT(INDEX(validDates, 3), ""m"&amp;"mm d, yyyy""),
            TEXT(INDEX(validDates, 4), ""mmm d, yyyy"")
          )
        )
      )
    ),
    """"
  )
)
"),"")</f>
        <v/>
      </c>
      <c r="BM52" s="65" t="str">
        <f t="shared" si="15"/>
        <v/>
      </c>
      <c r="BN52" s="66"/>
      <c r="BO52" s="67"/>
      <c r="BP52" s="49" t="b">
        <v>0</v>
      </c>
      <c r="BQ52" s="49" t="b">
        <v>0</v>
      </c>
      <c r="BR52" s="68"/>
      <c r="BS52" s="69"/>
      <c r="BT52" s="70" t="b">
        <v>0</v>
      </c>
      <c r="BU52" s="71"/>
      <c r="BV52" s="72"/>
      <c r="BW52" s="86" t="b">
        <v>0</v>
      </c>
      <c r="BX52" s="87"/>
    </row>
    <row r="53">
      <c r="A53" s="35" t="str">
        <f t="shared" si="1"/>
        <v/>
      </c>
      <c r="B53" s="36" t="str">
        <f t="shared" si="2"/>
        <v/>
      </c>
      <c r="C53" s="36" t="str">
        <f t="array" ref="C53">IF(
  M53="",
  "",
  IFERROR(
    INDEX(
      '{INDEX} Tour Packages'!$A:$ZZ,
      MATCH(
        M53,
        INDEX(
          '{INDEX} Tour Packages'!$A:$ZZ,
          ,
          MATCH("Tour Package Name", '{INDEX} Tour Packages'!$4:$4, 0)
        ),
        0
      ),
      MATCH("Tour Code", '{INDEX} Tour Packages'!$4:$4, 0)
    ),
    "XXX"
  )
)
</f>
        <v/>
      </c>
      <c r="D53" s="36" t="str">
        <f t="shared" si="3"/>
        <v/>
      </c>
      <c r="E53" s="36" t="str">
        <f t="shared" si="4"/>
        <v/>
      </c>
      <c r="F53" s="37" t="str">
        <f t="shared" si="5"/>
        <v/>
      </c>
      <c r="G53" s="89"/>
      <c r="H53" s="89"/>
      <c r="I53" s="90"/>
      <c r="J53" s="40" t="str">
        <f t="shared" si="16"/>
        <v> </v>
      </c>
      <c r="K53" s="91"/>
      <c r="L53" s="55"/>
      <c r="M53" s="55"/>
      <c r="N53" s="91"/>
      <c r="O53" s="43" t="str">
        <f>IFERROR(__xludf.DUMMYFUNCTION("IF(N53="""","""",IFERROR(
  N53 + VALUE(REGEXEXTRACT(P53, ""(\d+)\s+Days"")),
  """"
)
)"),"")</f>
        <v/>
      </c>
      <c r="P53" s="43" t="str">
        <f t="array" ref="P53">IFERROR(
  INDEX(
    INDEX('{INDEX} Tour Packages'!$A:$ZZ, , MATCH(P$3, '{INDEX} Tour Packages'!$4:$4, 0)),
    MATCH(M53, INDEX('{INDEX} Tour Packages'!$A:$ZZ,0, MATCH("Tour Package Name", '{INDEX} Tour Packages'!$4:$4, 0)), 0)
  ),
"")
</f>
        <v/>
      </c>
      <c r="Q53" s="44" t="str">
        <f t="shared" si="7"/>
        <v/>
      </c>
      <c r="R53" s="44" t="str">
        <f>IFERROR(__xludf.DUMMYFUNCTION("IF(OR(ISBLANK(K53), ISBLANK(N53)), """", 
  LET(
    resDate, K53,
    tourDate, N53,
    monthCount, MAX(0, DATEDIF(resDate, tourDate - 3, ""M"") + 1),
    secondDates, ARRAYFORMULA(DATE(YEAR(resDate), MONTH(resDate) + SEQUENCE(monthCount), 2)),
    vali"&amp;"dDates, FILTER(secondDates, (secondDates &gt; resDate + 2) * (secondDates &lt;= tourDate - 3)),
    IF(ISERROR(validDates), 0, COUNTA(validDates))
  )
)
"),"")</f>
        <v/>
      </c>
      <c r="S53" s="44" t="str">
        <f t="shared" si="8"/>
        <v/>
      </c>
      <c r="T53" s="45" t="str">
        <f t="array" ref="T53">IF(ISBLANK(BO53),IFERROR(
  INDEX(
    INDEX('{INDEX} Payment Terms'!$A:$G, , MATCH(T$3, '{INDEX} Payment Terms'!$4:$4, 0)),
    MATCH(Q53, INDEX('{INDEX} Payment Terms'!$A:$G,0, MATCH("Payment Condition", '{INDEX} Payment Terms'!$4:$4, 0)), 0)
  ),
""),"Cancelled")
</f>
        <v/>
      </c>
      <c r="U53" s="46" t="b">
        <v>0</v>
      </c>
      <c r="V53" s="47" t="str">
        <f>IFERROR(__xludf.DUMMYFUNCTION("IF(OR(L53=""Duo Booking"", L53=""Group Booking""),
IF(U53=FALSE,"""",
    LET(
      bookingType, L53,
      tour, M53,
      mainFirst, H53,
      mainLast, I53,
      mainEmail, G53,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$L$4:L53, bookingType,
          $M$4:M53, tour,
          $H$4:H53, mainFirst,
          $I$4:I53, mainLast,
          $G$4:G53, mainEmail
        ),
        ""000""
      ),
      baseID &amp; "&amp;"""-"" &amp; memberNumber
    )
  ),
  """"
)
"),"")</f>
        <v/>
      </c>
      <c r="W53" s="48"/>
      <c r="X53" s="85" t="b">
        <v>0</v>
      </c>
      <c r="Y53" s="85" t="b">
        <v>0</v>
      </c>
      <c r="Z53" s="85" t="b">
        <v>0</v>
      </c>
      <c r="AA53" s="50"/>
      <c r="AB53" s="51"/>
      <c r="AC53" s="85" t="b">
        <v>0</v>
      </c>
      <c r="AD53" s="92"/>
      <c r="AE53" s="88"/>
      <c r="AF53" s="36" t="str">
        <f t="array" ref="AF53">IF(M53="","",INDEX(
      '{INDEX} Tour Packages'!$A:$ZP,
      MATCH($M53, '{INDEX} Tour Packages'!$A:$A, 0),
      MATCH(AF$3, '{INDEX} Tour Packages'!$4:$4, 0)
    ))</f>
        <v/>
      </c>
      <c r="AG53" s="36" t="str">
        <f t="array" ref="AG53">IF(M53="","",INDEX(
      '{INDEX} Tour Packages'!$A:$ZP,
      MATCH($M53, '{INDEX} Tour Packages'!$A:$A, 0),
      MATCH(AG$3, '{INDEX} Tour Packages'!$4:$4, 0)
    ))</f>
        <v/>
      </c>
      <c r="AH53" s="36" t="str">
        <f t="array" ref="AH53">IF(M53="","",INDEX(
      '{INDEX} Tour Packages'!$A:$ZP,
      MATCH($M53, '{INDEX} Tour Packages'!$A:$A, 0),
      MATCH(AH$3, '{INDEX} Tour Packages'!$4:$4, 0)
    ))</f>
        <v/>
      </c>
      <c r="AI53" s="54" t="str">
        <f t="shared" si="9"/>
        <v/>
      </c>
      <c r="AJ53" s="42"/>
      <c r="AK53" s="55"/>
      <c r="AL53" s="46" t="b">
        <v>0</v>
      </c>
      <c r="AM53" s="56"/>
      <c r="AN53" s="57" t="str">
        <f t="shared" si="10"/>
        <v/>
      </c>
      <c r="AO53" s="58" t="str">
        <f t="shared" si="11"/>
        <v/>
      </c>
      <c r="AP53" s="59"/>
      <c r="AQ53" s="60"/>
      <c r="AR53" s="61"/>
      <c r="AS53" s="61"/>
      <c r="AT53" s="61" t="str">
        <f>IFERROR(__xludf.DUMMYFUNCTION("IF( 
  OR($AJ53=""Full Payment"", ISBLANK($K53)),
  """",
  IF(
    OR(
      Q53=""Standard Booking, P1"",
      Q53=""Standard Booking, P2"",
      Q53=""Standard Booking, P3"",
      Q53=""Standard Booking, P4""
    ),
    LET(
      resDate,   $K53,
 "&amp;"     tourDate,  $N53,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3" s="62" t="str">
        <f t="shared" si="12"/>
        <v/>
      </c>
      <c r="AV53" s="63"/>
      <c r="AW53" s="64"/>
      <c r="AX53" s="64"/>
      <c r="AY53" s="64"/>
      <c r="AZ53" s="64" t="str">
        <f>IFERROR(__xludf.DUMMYFUNCTION("IF(
  OR($AJ53=""Full Payment"",$AJ53=""P1"", ISBLANK($K53)),
  """",
  IF(
    OR(
      $Q53=""Standard Booking, P2"",
      $Q53=""Standard Booking, P3"",
      $Q53=""Standard Booking, P4""
    ),
    LET(
      resDate,   $K53,
      tourDate,  $N53,"&amp;"
      monthCount, DATEDIF(resDate, tourDate, ""M"") + 1,
      secondDates, ARRAYFORMULA(
        DATE(
          YEAR(resDate),
          MONTH(resDate) + SEQUENCE(monthCount),
          2
        )
      ),
      validDates, FILTER(
        secondDates"&amp;",
        (secondDates &gt; resDate + 2) *
        (secondDates &lt;= tourDate - 3)
      ),
      IF(
        OR($AJ53=""P2"", $AJ53=""P3"", $AJ53=""P4""),
        IF(
          COUNTA(validDates) &lt; 2,
          """",
          TEXT(INDEX(validDates, 2), ""mmm"&amp;" d, yyyy"")
        ),
        IF(
          COUNTA(validDates) &lt; 2,
          """",
          TEXTJOIN("", "", TRUE,
            TEXT(INDEX(validDates, 1), ""mmm d, yyyy""),
            TEXT(INDEX(validDates, 2), ""mmm d, yyyy"")
          )
        )
  "&amp;"    )
    ),
    """"
  )
)
"),"")</f>
        <v/>
      </c>
      <c r="BA53" s="65" t="str">
        <f t="shared" si="13"/>
        <v/>
      </c>
      <c r="BB53" s="63"/>
      <c r="BC53" s="64"/>
      <c r="BD53" s="64"/>
      <c r="BE53" s="64"/>
      <c r="BF53" s="64" t="str">
        <f>IFERROR(__xludf.DUMMYFUNCTION("IF(
  OR($AJ53=""Full Payment"",$AJ53=""P1"", $AJ53=""P2""),
  """",
  IF(
    AND(
      NOT(ISBLANK($K53)),
      OR(
        Q53=""Standard Booking, P3"",
        Q53=""Standard Booking, P4""
      )
    ),
    LET(
      resDate,   $K53,
      tourDat"&amp;"e,  $N53,
      monthCount, DATEDIF(resDate, tourDate, ""M"") + 1,
      secondDates, ARRAYFORMULA(
        DATE(
          YEAR(resDate),
          MONTH(resDate) + SEQUENCE(monthCount),
          2
        )
      ),
      validDates, FILTER(
        se"&amp;"condDates,
        (secondDates &gt; resDate + 2) *
        (secondDates &lt;= tourDate - 3)
      ),
      IF(
        $AJ53=""P4"",
        IF(
          COUNTA(validDates) &lt; 3,
          """",
          TEXT(INDEX(validDates, 3), ""mmm d, yyyy"")
        ),
"&amp;"        IF(
          $AJ53=""P3"",
          IF(
            COUNTA(validDates) &lt; 3,
            """",
            TEXT(INDEX(validDates, 3), ""mmm d, yyyy"")
          ),
          IF(
            COUNTA(validDates) &lt; 3,
            """",
            TE"&amp;"XTJOIN("", "", TRUE,
              TEXT(INDEX(validDates, 1), ""mmm d, yyyy""),
              TEXT(INDEX(validDates, 2), ""mmm d, yyyy""),
              TEXT(INDEX(validDates, 3), ""mmm d, yyyy"")
            )
          )
        )
      )
    ),
    """&amp;"""
  )
)
"),"")</f>
        <v/>
      </c>
      <c r="BG53" s="65" t="str">
        <f t="shared" si="14"/>
        <v/>
      </c>
      <c r="BH53" s="63"/>
      <c r="BI53" s="64"/>
      <c r="BJ53" s="64"/>
      <c r="BK53" s="64"/>
      <c r="BL53" s="64" t="str">
        <f>IFERROR(__xludf.DUMMYFUNCTION("IF(
  OR($AJ53=""Full Payment"",$AJ53=""P1"",$AJ53=""P2"",$AJ53=""P3""),
  """",
  IF(
    AND(
      NOT(ISBLANK($K53)),
      $Q53=""Standard Booking, P4""
    ),
    LET(
      resDate,   $K53,
      tourDate,  $N53,
      monthCount, DATEDIF(resDate, "&amp;"tourDate, ""M"") + 1,
      secondDates, ARRAYFORMULA(
        DATE(
          YEAR(resDate),
          MONTH(resDate) + SEQUENCE(monthCount),
          2
        )
      ),
      validDates, FILTER(
        secondDates,
        (secondDates &gt; resDate + 2"&amp;") *
        (secondDates &lt;= tourDate - 3)
      ),
      IF(
        $AJ53=""P4"",
        IF(
          COUNTA(validDates) &lt; 4,
          """",
          TEXT(
            INDEX(validDates, 4),
            ""mmm d, yyyy""
          )
        ),
        I"&amp;"F(
          COUNTA(validDates) &lt; 4,
          """",
          TEXTJOIN(
            "", "", TRUE,
            TEXT(INDEX(validDates, 1), ""mmm d, yyyy""),
            TEXT(INDEX(validDates, 2), ""mmm d, yyyy""),
            TEXT(INDEX(validDates, 3), ""m"&amp;"mm d, yyyy""),
            TEXT(INDEX(validDates, 4), ""mmm d, yyyy"")
          )
        )
      )
    ),
    """"
  )
)
"),"")</f>
        <v/>
      </c>
      <c r="BM53" s="65" t="str">
        <f t="shared" si="15"/>
        <v/>
      </c>
      <c r="BN53" s="66"/>
      <c r="BO53" s="67"/>
      <c r="BP53" s="49" t="b">
        <v>0</v>
      </c>
      <c r="BQ53" s="49" t="b">
        <v>0</v>
      </c>
      <c r="BR53" s="68"/>
      <c r="BS53" s="69"/>
      <c r="BT53" s="70" t="b">
        <v>0</v>
      </c>
      <c r="BU53" s="71"/>
      <c r="BV53" s="72"/>
      <c r="BW53" s="86" t="b">
        <v>0</v>
      </c>
      <c r="BX53" s="87"/>
    </row>
    <row r="54">
      <c r="A54" s="35" t="str">
        <f t="shared" si="1"/>
        <v/>
      </c>
      <c r="B54" s="36" t="str">
        <f t="shared" si="2"/>
        <v/>
      </c>
      <c r="C54" s="36" t="str">
        <f t="array" ref="C54">IF(
  M54="",
  "",
  IFERROR(
    INDEX(
      '{INDEX} Tour Packages'!$A:$ZZ,
      MATCH(
        M54,
        INDEX(
          '{INDEX} Tour Packages'!$A:$ZZ,
          ,
          MATCH("Tour Package Name", '{INDEX} Tour Packages'!$4:$4, 0)
        ),
        0
      ),
      MATCH("Tour Code", '{INDEX} Tour Packages'!$4:$4, 0)
    ),
    "XXX"
  )
)
</f>
        <v/>
      </c>
      <c r="D54" s="36" t="str">
        <f t="shared" si="3"/>
        <v/>
      </c>
      <c r="E54" s="36" t="str">
        <f t="shared" si="4"/>
        <v/>
      </c>
      <c r="F54" s="37" t="str">
        <f t="shared" si="5"/>
        <v/>
      </c>
      <c r="G54" s="89"/>
      <c r="H54" s="89"/>
      <c r="I54" s="90"/>
      <c r="J54" s="40" t="str">
        <f t="shared" si="16"/>
        <v> </v>
      </c>
      <c r="K54" s="91"/>
      <c r="L54" s="55"/>
      <c r="M54" s="55"/>
      <c r="N54" s="91"/>
      <c r="O54" s="43" t="str">
        <f>IFERROR(__xludf.DUMMYFUNCTION("IF(N54="""","""",IFERROR(
  N54 + VALUE(REGEXEXTRACT(P54, ""(\d+)\s+Days"")),
  """"
)
)"),"")</f>
        <v/>
      </c>
      <c r="P54" s="43" t="str">
        <f t="array" ref="P54">IFERROR(
  INDEX(
    INDEX('{INDEX} Tour Packages'!$A:$ZZ, , MATCH(P$3, '{INDEX} Tour Packages'!$4:$4, 0)),
    MATCH(M54, INDEX('{INDEX} Tour Packages'!$A:$ZZ,0, MATCH("Tour Package Name", '{INDEX} Tour Packages'!$4:$4, 0)), 0)
  ),
"")
</f>
        <v/>
      </c>
      <c r="Q54" s="44" t="str">
        <f t="shared" si="7"/>
        <v/>
      </c>
      <c r="R54" s="44" t="str">
        <f>IFERROR(__xludf.DUMMYFUNCTION("IF(OR(ISBLANK(K54), ISBLANK(N54)), """", 
  LET(
    resDate, K54,
    tourDate, N54,
    monthCount, MAX(0, DATEDIF(resDate, tourDate - 3, ""M"") + 1),
    secondDates, ARRAYFORMULA(DATE(YEAR(resDate), MONTH(resDate) + SEQUENCE(monthCount), 2)),
    vali"&amp;"dDates, FILTER(secondDates, (secondDates &gt; resDate + 2) * (secondDates &lt;= tourDate - 3)),
    IF(ISERROR(validDates), 0, COUNTA(validDates))
  )
)
"),"")</f>
        <v/>
      </c>
      <c r="S54" s="44" t="str">
        <f t="shared" si="8"/>
        <v/>
      </c>
      <c r="T54" s="45" t="str">
        <f t="array" ref="T54">IF(ISBLANK(BO54),IFERROR(
  INDEX(
    INDEX('{INDEX} Payment Terms'!$A:$G, , MATCH(T$3, '{INDEX} Payment Terms'!$4:$4, 0)),
    MATCH(Q54, INDEX('{INDEX} Payment Terms'!$A:$G,0, MATCH("Payment Condition", '{INDEX} Payment Terms'!$4:$4, 0)), 0)
  ),
""),"Cancelled")
</f>
        <v/>
      </c>
      <c r="U54" s="46" t="b">
        <v>0</v>
      </c>
      <c r="V54" s="47" t="str">
        <f>IFERROR(__xludf.DUMMYFUNCTION("IF(OR(L54=""Duo Booking"", L54=""Group Booking""),
IF(U54=FALSE,"""",
    LET(
      bookingType, L54,
      tour, M54,
      mainFirst, H54,
      mainLast, I54,
      mainEmail, G54,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$L$4:L54, bookingType,
          $M$4:M54, tour,
          $H$4:H54, mainFirst,
          $I$4:I54, mainLast,
          $G$4:G54, mainEmail
        ),
        ""000""
      ),
      baseID &amp; "&amp;"""-"" &amp; memberNumber
    )
  ),
  """"
)
"),"")</f>
        <v/>
      </c>
      <c r="W54" s="48"/>
      <c r="X54" s="85" t="b">
        <v>0</v>
      </c>
      <c r="Y54" s="85" t="b">
        <v>0</v>
      </c>
      <c r="Z54" s="85" t="b">
        <v>0</v>
      </c>
      <c r="AA54" s="50"/>
      <c r="AB54" s="51"/>
      <c r="AC54" s="85" t="b">
        <v>0</v>
      </c>
      <c r="AD54" s="92"/>
      <c r="AE54" s="88"/>
      <c r="AF54" s="36" t="str">
        <f t="array" ref="AF54">IF(M54="","",INDEX(
      '{INDEX} Tour Packages'!$A:$ZP,
      MATCH($M54, '{INDEX} Tour Packages'!$A:$A, 0),
      MATCH(AF$3, '{INDEX} Tour Packages'!$4:$4, 0)
    ))</f>
        <v/>
      </c>
      <c r="AG54" s="36" t="str">
        <f t="array" ref="AG54">IF(M54="","",INDEX(
      '{INDEX} Tour Packages'!$A:$ZP,
      MATCH($M54, '{INDEX} Tour Packages'!$A:$A, 0),
      MATCH(AG$3, '{INDEX} Tour Packages'!$4:$4, 0)
    ))</f>
        <v/>
      </c>
      <c r="AH54" s="36" t="str">
        <f t="array" ref="AH54">IF(M54="","",INDEX(
      '{INDEX} Tour Packages'!$A:$ZP,
      MATCH($M54, '{INDEX} Tour Packages'!$A:$A, 0),
      MATCH(AH$3, '{INDEX} Tour Packages'!$4:$4, 0)
    ))</f>
        <v/>
      </c>
      <c r="AI54" s="54" t="str">
        <f t="shared" si="9"/>
        <v/>
      </c>
      <c r="AJ54" s="42"/>
      <c r="AK54" s="55"/>
      <c r="AL54" s="46" t="b">
        <v>0</v>
      </c>
      <c r="AM54" s="56"/>
      <c r="AN54" s="57" t="str">
        <f t="shared" si="10"/>
        <v/>
      </c>
      <c r="AO54" s="58" t="str">
        <f t="shared" si="11"/>
        <v/>
      </c>
      <c r="AP54" s="59"/>
      <c r="AQ54" s="60"/>
      <c r="AR54" s="61"/>
      <c r="AS54" s="61"/>
      <c r="AT54" s="61" t="str">
        <f>IFERROR(__xludf.DUMMYFUNCTION("IF( 
  OR($AJ54=""Full Payment"", ISBLANK($K54)),
  """",
  IF(
    OR(
      Q54=""Standard Booking, P1"",
      Q54=""Standard Booking, P2"",
      Q54=""Standard Booking, P3"",
      Q54=""Standard Booking, P4""
    ),
    LET(
      resDate,   $K54,
 "&amp;"     tourDate,  $N54,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4" s="62" t="str">
        <f t="shared" si="12"/>
        <v/>
      </c>
      <c r="AV54" s="63"/>
      <c r="AW54" s="64"/>
      <c r="AX54" s="64"/>
      <c r="AY54" s="64"/>
      <c r="AZ54" s="64" t="str">
        <f>IFERROR(__xludf.DUMMYFUNCTION("IF(
  OR($AJ54=""Full Payment"",$AJ54=""P1"", ISBLANK($K54)),
  """",
  IF(
    OR(
      $Q54=""Standard Booking, P2"",
      $Q54=""Standard Booking, P3"",
      $Q54=""Standard Booking, P4""
    ),
    LET(
      resDate,   $K54,
      tourDate,  $N54,"&amp;"
      monthCount, DATEDIF(resDate, tourDate, ""M"") + 1,
      secondDates, ARRAYFORMULA(
        DATE(
          YEAR(resDate),
          MONTH(resDate) + SEQUENCE(monthCount),
          2
        )
      ),
      validDates, FILTER(
        secondDates"&amp;",
        (secondDates &gt; resDate + 2) *
        (secondDates &lt;= tourDate - 3)
      ),
      IF(
        OR($AJ54=""P2"", $AJ54=""P3"", $AJ54=""P4""),
        IF(
          COUNTA(validDates) &lt; 2,
          """",
          TEXT(INDEX(validDates, 2), ""mmm"&amp;" d, yyyy"")
        ),
        IF(
          COUNTA(validDates) &lt; 2,
          """",
          TEXTJOIN("", "", TRUE,
            TEXT(INDEX(validDates, 1), ""mmm d, yyyy""),
            TEXT(INDEX(validDates, 2), ""mmm d, yyyy"")
          )
        )
  "&amp;"    )
    ),
    """"
  )
)
"),"")</f>
        <v/>
      </c>
      <c r="BA54" s="65" t="str">
        <f t="shared" si="13"/>
        <v/>
      </c>
      <c r="BB54" s="63"/>
      <c r="BC54" s="64"/>
      <c r="BD54" s="64"/>
      <c r="BE54" s="64"/>
      <c r="BF54" s="64" t="str">
        <f>IFERROR(__xludf.DUMMYFUNCTION("IF(
  OR($AJ54=""Full Payment"",$AJ54=""P1"", $AJ54=""P2""),
  """",
  IF(
    AND(
      NOT(ISBLANK($K54)),
      OR(
        Q54=""Standard Booking, P3"",
        Q54=""Standard Booking, P4""
      )
    ),
    LET(
      resDate,   $K54,
      tourDat"&amp;"e,  $N54,
      monthCount, DATEDIF(resDate, tourDate, ""M"") + 1,
      secondDates, ARRAYFORMULA(
        DATE(
          YEAR(resDate),
          MONTH(resDate) + SEQUENCE(monthCount),
          2
        )
      ),
      validDates, FILTER(
        se"&amp;"condDates,
        (secondDates &gt; resDate + 2) *
        (secondDates &lt;= tourDate - 3)
      ),
      IF(
        $AJ54=""P4"",
        IF(
          COUNTA(validDates) &lt; 3,
          """",
          TEXT(INDEX(validDates, 3), ""mmm d, yyyy"")
        ),
"&amp;"        IF(
          $AJ54=""P3"",
          IF(
            COUNTA(validDates) &lt; 3,
            """",
            TEXT(INDEX(validDates, 3), ""mmm d, yyyy"")
          ),
          IF(
            COUNTA(validDates) &lt; 3,
            """",
            TE"&amp;"XTJOIN("", "", TRUE,
              TEXT(INDEX(validDates, 1), ""mmm d, yyyy""),
              TEXT(INDEX(validDates, 2), ""mmm d, yyyy""),
              TEXT(INDEX(validDates, 3), ""mmm d, yyyy"")
            )
          )
        )
      )
    ),
    """&amp;"""
  )
)
"),"")</f>
        <v/>
      </c>
      <c r="BG54" s="65" t="str">
        <f t="shared" si="14"/>
        <v/>
      </c>
      <c r="BH54" s="63"/>
      <c r="BI54" s="64"/>
      <c r="BJ54" s="64"/>
      <c r="BK54" s="64"/>
      <c r="BL54" s="64" t="str">
        <f>IFERROR(__xludf.DUMMYFUNCTION("IF(
  OR($AJ54=""Full Payment"",$AJ54=""P1"",$AJ54=""P2"",$AJ54=""P3""),
  """",
  IF(
    AND(
      NOT(ISBLANK($K54)),
      $Q54=""Standard Booking, P4""
    ),
    LET(
      resDate,   $K54,
      tourDate,  $N54,
      monthCount, DATEDIF(resDate, "&amp;"tourDate, ""M"") + 1,
      secondDates, ARRAYFORMULA(
        DATE(
          YEAR(resDate),
          MONTH(resDate) + SEQUENCE(monthCount),
          2
        )
      ),
      validDates, FILTER(
        secondDates,
        (secondDates &gt; resDate + 2"&amp;") *
        (secondDates &lt;= tourDate - 3)
      ),
      IF(
        $AJ54=""P4"",
        IF(
          COUNTA(validDates) &lt; 4,
          """",
          TEXT(
            INDEX(validDates, 4),
            ""mmm d, yyyy""
          )
        ),
        I"&amp;"F(
          COUNTA(validDates) &lt; 4,
          """",
          TEXTJOIN(
            "", "", TRUE,
            TEXT(INDEX(validDates, 1), ""mmm d, yyyy""),
            TEXT(INDEX(validDates, 2), ""mmm d, yyyy""),
            TEXT(INDEX(validDates, 3), ""m"&amp;"mm d, yyyy""),
            TEXT(INDEX(validDates, 4), ""mmm d, yyyy"")
          )
        )
      )
    ),
    """"
  )
)
"),"")</f>
        <v/>
      </c>
      <c r="BM54" s="65" t="str">
        <f t="shared" si="15"/>
        <v/>
      </c>
      <c r="BN54" s="66"/>
      <c r="BO54" s="67"/>
      <c r="BP54" s="49" t="b">
        <v>0</v>
      </c>
      <c r="BQ54" s="49" t="b">
        <v>0</v>
      </c>
      <c r="BR54" s="68"/>
      <c r="BS54" s="69"/>
      <c r="BT54" s="70" t="b">
        <v>0</v>
      </c>
      <c r="BU54" s="71"/>
      <c r="BV54" s="72"/>
      <c r="BW54" s="86" t="b">
        <v>0</v>
      </c>
      <c r="BX54" s="87"/>
    </row>
    <row r="55">
      <c r="A55" s="35" t="str">
        <f t="shared" si="1"/>
        <v/>
      </c>
      <c r="B55" s="36" t="str">
        <f t="shared" si="2"/>
        <v/>
      </c>
      <c r="C55" s="36" t="str">
        <f t="array" ref="C55">IF(
  M55="",
  "",
  IFERROR(
    INDEX(
      '{INDEX} Tour Packages'!$A:$ZZ,
      MATCH(
        M55,
        INDEX(
          '{INDEX} Tour Packages'!$A:$ZZ,
          ,
          MATCH("Tour Package Name", '{INDEX} Tour Packages'!$4:$4, 0)
        ),
        0
      ),
      MATCH("Tour Code", '{INDEX} Tour Packages'!$4:$4, 0)
    ),
    "XXX"
  )
)
</f>
        <v/>
      </c>
      <c r="D55" s="36" t="str">
        <f t="shared" si="3"/>
        <v/>
      </c>
      <c r="E55" s="36" t="str">
        <f t="shared" si="4"/>
        <v/>
      </c>
      <c r="F55" s="37" t="str">
        <f t="shared" si="5"/>
        <v/>
      </c>
      <c r="G55" s="89"/>
      <c r="H55" s="89"/>
      <c r="I55" s="90"/>
      <c r="J55" s="40" t="str">
        <f t="shared" si="16"/>
        <v> </v>
      </c>
      <c r="K55" s="91"/>
      <c r="L55" s="55"/>
      <c r="M55" s="55"/>
      <c r="N55" s="91"/>
      <c r="O55" s="43" t="str">
        <f>IFERROR(__xludf.DUMMYFUNCTION("IF(N55="""","""",IFERROR(
  N55 + VALUE(REGEXEXTRACT(P55, ""(\d+)\s+Days"")),
  """"
)
)"),"")</f>
        <v/>
      </c>
      <c r="P55" s="43" t="str">
        <f t="array" ref="P55">IFERROR(
  INDEX(
    INDEX('{INDEX} Tour Packages'!$A:$ZZ, , MATCH(P$3, '{INDEX} Tour Packages'!$4:$4, 0)),
    MATCH(M55, INDEX('{INDEX} Tour Packages'!$A:$ZZ,0, MATCH("Tour Package Name", '{INDEX} Tour Packages'!$4:$4, 0)), 0)
  ),
"")
</f>
        <v/>
      </c>
      <c r="Q55" s="44" t="str">
        <f t="shared" si="7"/>
        <v/>
      </c>
      <c r="R55" s="44" t="str">
        <f>IFERROR(__xludf.DUMMYFUNCTION("IF(OR(ISBLANK(K55), ISBLANK(N55)), """", 
  LET(
    resDate, K55,
    tourDate, N55,
    monthCount, MAX(0, DATEDIF(resDate, tourDate - 3, ""M"") + 1),
    secondDates, ARRAYFORMULA(DATE(YEAR(resDate), MONTH(resDate) + SEQUENCE(monthCount), 2)),
    vali"&amp;"dDates, FILTER(secondDates, (secondDates &gt; resDate + 2) * (secondDates &lt;= tourDate - 3)),
    IF(ISERROR(validDates), 0, COUNTA(validDates))
  )
)
"),"")</f>
        <v/>
      </c>
      <c r="S55" s="44" t="str">
        <f t="shared" si="8"/>
        <v/>
      </c>
      <c r="T55" s="45" t="str">
        <f t="array" ref="T55">IF(ISBLANK(BO55),IFERROR(
  INDEX(
    INDEX('{INDEX} Payment Terms'!$A:$G, , MATCH(T$3, '{INDEX} Payment Terms'!$4:$4, 0)),
    MATCH(Q55, INDEX('{INDEX} Payment Terms'!$A:$G,0, MATCH("Payment Condition", '{INDEX} Payment Terms'!$4:$4, 0)), 0)
  ),
""),"Cancelled")
</f>
        <v/>
      </c>
      <c r="U55" s="46" t="b">
        <v>0</v>
      </c>
      <c r="V55" s="47" t="str">
        <f>IFERROR(__xludf.DUMMYFUNCTION("IF(OR(L55=""Duo Booking"", L55=""Group Booking""),
IF(U55=FALSE,"""",
    LET(
      bookingType, L55,
      tour, M55,
      mainFirst, H55,
      mainLast, I55,
      mainEmail, G55,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$L$4:L55, bookingType,
          $M$4:M55, tour,
          $H$4:H55, mainFirst,
          $I$4:I55, mainLast,
          $G$4:G55, mainEmail
        ),
        ""000""
      ),
      baseID &amp; "&amp;"""-"" &amp; memberNumber
    )
  ),
  """"
)
"),"")</f>
        <v/>
      </c>
      <c r="W55" s="48"/>
      <c r="X55" s="85" t="b">
        <v>0</v>
      </c>
      <c r="Y55" s="85" t="b">
        <v>0</v>
      </c>
      <c r="Z55" s="85" t="b">
        <v>0</v>
      </c>
      <c r="AA55" s="50"/>
      <c r="AB55" s="51"/>
      <c r="AC55" s="85" t="b">
        <v>0</v>
      </c>
      <c r="AD55" s="92"/>
      <c r="AE55" s="88"/>
      <c r="AF55" s="36" t="str">
        <f t="array" ref="AF55">IF(M55="","",INDEX(
      '{INDEX} Tour Packages'!$A:$ZP,
      MATCH($M55, '{INDEX} Tour Packages'!$A:$A, 0),
      MATCH(AF$3, '{INDEX} Tour Packages'!$4:$4, 0)
    ))</f>
        <v/>
      </c>
      <c r="AG55" s="36" t="str">
        <f t="array" ref="AG55">IF(M55="","",INDEX(
      '{INDEX} Tour Packages'!$A:$ZP,
      MATCH($M55, '{INDEX} Tour Packages'!$A:$A, 0),
      MATCH(AG$3, '{INDEX} Tour Packages'!$4:$4, 0)
    ))</f>
        <v/>
      </c>
      <c r="AH55" s="36" t="str">
        <f t="array" ref="AH55">IF(M55="","",INDEX(
      '{INDEX} Tour Packages'!$A:$ZP,
      MATCH($M55, '{INDEX} Tour Packages'!$A:$A, 0),
      MATCH(AH$3, '{INDEX} Tour Packages'!$4:$4, 0)
    ))</f>
        <v/>
      </c>
      <c r="AI55" s="54" t="str">
        <f t="shared" si="9"/>
        <v/>
      </c>
      <c r="AJ55" s="42"/>
      <c r="AK55" s="55"/>
      <c r="AL55" s="46" t="b">
        <v>0</v>
      </c>
      <c r="AM55" s="56"/>
      <c r="AN55" s="57" t="str">
        <f t="shared" si="10"/>
        <v/>
      </c>
      <c r="AO55" s="58" t="str">
        <f t="shared" si="11"/>
        <v/>
      </c>
      <c r="AP55" s="59"/>
      <c r="AQ55" s="60"/>
      <c r="AR55" s="61"/>
      <c r="AS55" s="61"/>
      <c r="AT55" s="61" t="str">
        <f>IFERROR(__xludf.DUMMYFUNCTION("IF( 
  OR($AJ55=""Full Payment"", ISBLANK($K55)),
  """",
  IF(
    OR(
      Q55=""Standard Booking, P1"",
      Q55=""Standard Booking, P2"",
      Q55=""Standard Booking, P3"",
      Q55=""Standard Booking, P4""
    ),
    LET(
      resDate,   $K55,
 "&amp;"     tourDate,  $N55,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5" s="62" t="str">
        <f t="shared" si="12"/>
        <v/>
      </c>
      <c r="AV55" s="63"/>
      <c r="AW55" s="64"/>
      <c r="AX55" s="64"/>
      <c r="AY55" s="64"/>
      <c r="AZ55" s="64" t="str">
        <f>IFERROR(__xludf.DUMMYFUNCTION("IF(
  OR($AJ55=""Full Payment"",$AJ55=""P1"", ISBLANK($K55)),
  """",
  IF(
    OR(
      $Q55=""Standard Booking, P2"",
      $Q55=""Standard Booking, P3"",
      $Q55=""Standard Booking, P4""
    ),
    LET(
      resDate,   $K55,
      tourDate,  $N55,"&amp;"
      monthCount, DATEDIF(resDate, tourDate, ""M"") + 1,
      secondDates, ARRAYFORMULA(
        DATE(
          YEAR(resDate),
          MONTH(resDate) + SEQUENCE(monthCount),
          2
        )
      ),
      validDates, FILTER(
        secondDates"&amp;",
        (secondDates &gt; resDate + 2) *
        (secondDates &lt;= tourDate - 3)
      ),
      IF(
        OR($AJ55=""P2"", $AJ55=""P3"", $AJ55=""P4""),
        IF(
          COUNTA(validDates) &lt; 2,
          """",
          TEXT(INDEX(validDates, 2), ""mmm"&amp;" d, yyyy"")
        ),
        IF(
          COUNTA(validDates) &lt; 2,
          """",
          TEXTJOIN("", "", TRUE,
            TEXT(INDEX(validDates, 1), ""mmm d, yyyy""),
            TEXT(INDEX(validDates, 2), ""mmm d, yyyy"")
          )
        )
  "&amp;"    )
    ),
    """"
  )
)
"),"")</f>
        <v/>
      </c>
      <c r="BA55" s="65" t="str">
        <f t="shared" si="13"/>
        <v/>
      </c>
      <c r="BB55" s="63"/>
      <c r="BC55" s="64"/>
      <c r="BD55" s="64"/>
      <c r="BE55" s="64"/>
      <c r="BF55" s="64" t="str">
        <f>IFERROR(__xludf.DUMMYFUNCTION("IF(
  OR($AJ55=""Full Payment"",$AJ55=""P1"", $AJ55=""P2""),
  """",
  IF(
    AND(
      NOT(ISBLANK($K55)),
      OR(
        Q55=""Standard Booking, P3"",
        Q55=""Standard Booking, P4""
      )
    ),
    LET(
      resDate,   $K55,
      tourDat"&amp;"e,  $N55,
      monthCount, DATEDIF(resDate, tourDate, ""M"") + 1,
      secondDates, ARRAYFORMULA(
        DATE(
          YEAR(resDate),
          MONTH(resDate) + SEQUENCE(monthCount),
          2
        )
      ),
      validDates, FILTER(
        se"&amp;"condDates,
        (secondDates &gt; resDate + 2) *
        (secondDates &lt;= tourDate - 3)
      ),
      IF(
        $AJ55=""P4"",
        IF(
          COUNTA(validDates) &lt; 3,
          """",
          TEXT(INDEX(validDates, 3), ""mmm d, yyyy"")
        ),
"&amp;"        IF(
          $AJ55=""P3"",
          IF(
            COUNTA(validDates) &lt; 3,
            """",
            TEXT(INDEX(validDates, 3), ""mmm d, yyyy"")
          ),
          IF(
            COUNTA(validDates) &lt; 3,
            """",
            TE"&amp;"XTJOIN("", "", TRUE,
              TEXT(INDEX(validDates, 1), ""mmm d, yyyy""),
              TEXT(INDEX(validDates, 2), ""mmm d, yyyy""),
              TEXT(INDEX(validDates, 3), ""mmm d, yyyy"")
            )
          )
        )
      )
    ),
    """&amp;"""
  )
)
"),"")</f>
        <v/>
      </c>
      <c r="BG55" s="65" t="str">
        <f t="shared" si="14"/>
        <v/>
      </c>
      <c r="BH55" s="63"/>
      <c r="BI55" s="64"/>
      <c r="BJ55" s="64"/>
      <c r="BK55" s="64"/>
      <c r="BL55" s="64" t="str">
        <f>IFERROR(__xludf.DUMMYFUNCTION("IF(
  OR($AJ55=""Full Payment"",$AJ55=""P1"",$AJ55=""P2"",$AJ55=""P3""),
  """",
  IF(
    AND(
      NOT(ISBLANK($K55)),
      $Q55=""Standard Booking, P4""
    ),
    LET(
      resDate,   $K55,
      tourDate,  $N55,
      monthCount, DATEDIF(resDate, "&amp;"tourDate, ""M"") + 1,
      secondDates, ARRAYFORMULA(
        DATE(
          YEAR(resDate),
          MONTH(resDate) + SEQUENCE(monthCount),
          2
        )
      ),
      validDates, FILTER(
        secondDates,
        (secondDates &gt; resDate + 2"&amp;") *
        (secondDates &lt;= tourDate - 3)
      ),
      IF(
        $AJ55=""P4"",
        IF(
          COUNTA(validDates) &lt; 4,
          """",
          TEXT(
            INDEX(validDates, 4),
            ""mmm d, yyyy""
          )
        ),
        I"&amp;"F(
          COUNTA(validDates) &lt; 4,
          """",
          TEXTJOIN(
            "", "", TRUE,
            TEXT(INDEX(validDates, 1), ""mmm d, yyyy""),
            TEXT(INDEX(validDates, 2), ""mmm d, yyyy""),
            TEXT(INDEX(validDates, 3), ""m"&amp;"mm d, yyyy""),
            TEXT(INDEX(validDates, 4), ""mmm d, yyyy"")
          )
        )
      )
    ),
    """"
  )
)
"),"")</f>
        <v/>
      </c>
      <c r="BM55" s="65" t="str">
        <f t="shared" si="15"/>
        <v/>
      </c>
      <c r="BN55" s="66"/>
      <c r="BO55" s="67"/>
      <c r="BP55" s="49" t="b">
        <v>0</v>
      </c>
      <c r="BQ55" s="49" t="b">
        <v>0</v>
      </c>
      <c r="BR55" s="68"/>
      <c r="BS55" s="69"/>
      <c r="BT55" s="70" t="b">
        <v>0</v>
      </c>
      <c r="BU55" s="71"/>
      <c r="BV55" s="72"/>
      <c r="BW55" s="86" t="b">
        <v>0</v>
      </c>
      <c r="BX55" s="87"/>
    </row>
    <row r="56">
      <c r="A56" s="35" t="str">
        <f t="shared" si="1"/>
        <v/>
      </c>
      <c r="B56" s="36" t="str">
        <f t="shared" si="2"/>
        <v/>
      </c>
      <c r="C56" s="36" t="str">
        <f t="array" ref="C56">IF(
  M56="",
  "",
  IFERROR(
    INDEX(
      '{INDEX} Tour Packages'!$A:$ZZ,
      MATCH(
        M56,
        INDEX(
          '{INDEX} Tour Packages'!$A:$ZZ,
          ,
          MATCH("Tour Package Name", '{INDEX} Tour Packages'!$4:$4, 0)
        ),
        0
      ),
      MATCH("Tour Code", '{INDEX} Tour Packages'!$4:$4, 0)
    ),
    "XXX"
  )
)
</f>
        <v/>
      </c>
      <c r="D56" s="36" t="str">
        <f t="shared" si="3"/>
        <v/>
      </c>
      <c r="E56" s="36" t="str">
        <f t="shared" si="4"/>
        <v/>
      </c>
      <c r="F56" s="37" t="str">
        <f t="shared" si="5"/>
        <v/>
      </c>
      <c r="G56" s="89"/>
      <c r="H56" s="89"/>
      <c r="I56" s="90"/>
      <c r="J56" s="40" t="str">
        <f t="shared" si="16"/>
        <v> </v>
      </c>
      <c r="K56" s="91"/>
      <c r="L56" s="55"/>
      <c r="M56" s="55"/>
      <c r="N56" s="91"/>
      <c r="O56" s="43" t="str">
        <f>IFERROR(__xludf.DUMMYFUNCTION("IF(N56="""","""",IFERROR(
  N56 + VALUE(REGEXEXTRACT(P56, ""(\d+)\s+Days"")),
  """"
)
)"),"")</f>
        <v/>
      </c>
      <c r="P56" s="43" t="str">
        <f t="array" ref="P56">IFERROR(
  INDEX(
    INDEX('{INDEX} Tour Packages'!$A:$ZZ, , MATCH(P$3, '{INDEX} Tour Packages'!$4:$4, 0)),
    MATCH(M56, INDEX('{INDEX} Tour Packages'!$A:$ZZ,0, MATCH("Tour Package Name", '{INDEX} Tour Packages'!$4:$4, 0)), 0)
  ),
"")
</f>
        <v/>
      </c>
      <c r="Q56" s="44" t="str">
        <f t="shared" si="7"/>
        <v/>
      </c>
      <c r="R56" s="44" t="str">
        <f>IFERROR(__xludf.DUMMYFUNCTION("IF(OR(ISBLANK(K56), ISBLANK(N56)), """", 
  LET(
    resDate, K56,
    tourDate, N56,
    monthCount, MAX(0, DATEDIF(resDate, tourDate - 3, ""M"") + 1),
    secondDates, ARRAYFORMULA(DATE(YEAR(resDate), MONTH(resDate) + SEQUENCE(monthCount), 2)),
    vali"&amp;"dDates, FILTER(secondDates, (secondDates &gt; resDate + 2) * (secondDates &lt;= tourDate - 3)),
    IF(ISERROR(validDates), 0, COUNTA(validDates))
  )
)
"),"")</f>
        <v/>
      </c>
      <c r="S56" s="44" t="str">
        <f t="shared" si="8"/>
        <v/>
      </c>
      <c r="T56" s="45" t="str">
        <f t="array" ref="T56">IF(ISBLANK(BO56),IFERROR(
  INDEX(
    INDEX('{INDEX} Payment Terms'!$A:$G, , MATCH(T$3, '{INDEX} Payment Terms'!$4:$4, 0)),
    MATCH(Q56, INDEX('{INDEX} Payment Terms'!$A:$G,0, MATCH("Payment Condition", '{INDEX} Payment Terms'!$4:$4, 0)), 0)
  ),
""),"Cancelled")
</f>
        <v/>
      </c>
      <c r="U56" s="46" t="b">
        <v>0</v>
      </c>
      <c r="V56" s="47" t="str">
        <f>IFERROR(__xludf.DUMMYFUNCTION("IF(OR(L56=""Duo Booking"", L56=""Group Booking""),
IF(U56=FALSE,"""",
    LET(
      bookingType, L56,
      tour, M56,
      mainFirst, H56,
      mainLast, I56,
      mainEmail, G56,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$L$4:L56, bookingType,
          $M$4:M56, tour,
          $H$4:H56, mainFirst,
          $I$4:I56, mainLast,
          $G$4:G56, mainEmail
        ),
        ""000""
      ),
      baseID &amp; "&amp;"""-"" &amp; memberNumber
    )
  ),
  """"
)
"),"")</f>
        <v/>
      </c>
      <c r="W56" s="48"/>
      <c r="X56" s="85" t="b">
        <v>0</v>
      </c>
      <c r="Y56" s="85" t="b">
        <v>0</v>
      </c>
      <c r="Z56" s="85" t="b">
        <v>0</v>
      </c>
      <c r="AA56" s="50"/>
      <c r="AB56" s="51"/>
      <c r="AC56" s="85" t="b">
        <v>0</v>
      </c>
      <c r="AD56" s="92"/>
      <c r="AE56" s="88"/>
      <c r="AF56" s="36" t="str">
        <f t="array" ref="AF56">IF(M56="","",INDEX(
      '{INDEX} Tour Packages'!$A:$ZP,
      MATCH($M56, '{INDEX} Tour Packages'!$A:$A, 0),
      MATCH(AF$3, '{INDEX} Tour Packages'!$4:$4, 0)
    ))</f>
        <v/>
      </c>
      <c r="AG56" s="36" t="str">
        <f t="array" ref="AG56">IF(M56="","",INDEX(
      '{INDEX} Tour Packages'!$A:$ZP,
      MATCH($M56, '{INDEX} Tour Packages'!$A:$A, 0),
      MATCH(AG$3, '{INDEX} Tour Packages'!$4:$4, 0)
    ))</f>
        <v/>
      </c>
      <c r="AH56" s="36" t="str">
        <f t="array" ref="AH56">IF(M56="","",INDEX(
      '{INDEX} Tour Packages'!$A:$ZP,
      MATCH($M56, '{INDEX} Tour Packages'!$A:$A, 0),
      MATCH(AH$3, '{INDEX} Tour Packages'!$4:$4, 0)
    ))</f>
        <v/>
      </c>
      <c r="AI56" s="54" t="str">
        <f t="shared" si="9"/>
        <v/>
      </c>
      <c r="AJ56" s="42"/>
      <c r="AK56" s="55"/>
      <c r="AL56" s="46" t="b">
        <v>0</v>
      </c>
      <c r="AM56" s="56"/>
      <c r="AN56" s="57" t="str">
        <f t="shared" si="10"/>
        <v/>
      </c>
      <c r="AO56" s="58" t="str">
        <f t="shared" si="11"/>
        <v/>
      </c>
      <c r="AP56" s="59"/>
      <c r="AQ56" s="60"/>
      <c r="AR56" s="61"/>
      <c r="AS56" s="61"/>
      <c r="AT56" s="61" t="str">
        <f>IFERROR(__xludf.DUMMYFUNCTION("IF( 
  OR($AJ56=""Full Payment"", ISBLANK($K56)),
  """",
  IF(
    OR(
      Q56=""Standard Booking, P1"",
      Q56=""Standard Booking, P2"",
      Q56=""Standard Booking, P3"",
      Q56=""Standard Booking, P4""
    ),
    LET(
      resDate,   $K56,
 "&amp;"     tourDate,  $N56,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6" s="62" t="str">
        <f t="shared" si="12"/>
        <v/>
      </c>
      <c r="AV56" s="63"/>
      <c r="AW56" s="64"/>
      <c r="AX56" s="64"/>
      <c r="AY56" s="64"/>
      <c r="AZ56" s="64" t="str">
        <f>IFERROR(__xludf.DUMMYFUNCTION("IF(
  OR($AJ56=""Full Payment"",$AJ56=""P1"", ISBLANK($K56)),
  """",
  IF(
    OR(
      $Q56=""Standard Booking, P2"",
      $Q56=""Standard Booking, P3"",
      $Q56=""Standard Booking, P4""
    ),
    LET(
      resDate,   $K56,
      tourDate,  $N56,"&amp;"
      monthCount, DATEDIF(resDate, tourDate, ""M"") + 1,
      secondDates, ARRAYFORMULA(
        DATE(
          YEAR(resDate),
          MONTH(resDate) + SEQUENCE(monthCount),
          2
        )
      ),
      validDates, FILTER(
        secondDates"&amp;",
        (secondDates &gt; resDate + 2) *
        (secondDates &lt;= tourDate - 3)
      ),
      IF(
        OR($AJ56=""P2"", $AJ56=""P3"", $AJ56=""P4""),
        IF(
          COUNTA(validDates) &lt; 2,
          """",
          TEXT(INDEX(validDates, 2), ""mmm"&amp;" d, yyyy"")
        ),
        IF(
          COUNTA(validDates) &lt; 2,
          """",
          TEXTJOIN("", "", TRUE,
            TEXT(INDEX(validDates, 1), ""mmm d, yyyy""),
            TEXT(INDEX(validDates, 2), ""mmm d, yyyy"")
          )
        )
  "&amp;"    )
    ),
    """"
  )
)
"),"")</f>
        <v/>
      </c>
      <c r="BA56" s="65" t="str">
        <f t="shared" si="13"/>
        <v/>
      </c>
      <c r="BB56" s="63"/>
      <c r="BC56" s="64"/>
      <c r="BD56" s="64"/>
      <c r="BE56" s="64"/>
      <c r="BF56" s="64" t="str">
        <f>IFERROR(__xludf.DUMMYFUNCTION("IF(
  OR($AJ56=""Full Payment"",$AJ56=""P1"", $AJ56=""P2""),
  """",
  IF(
    AND(
      NOT(ISBLANK($K56)),
      OR(
        Q56=""Standard Booking, P3"",
        Q56=""Standard Booking, P4""
      )
    ),
    LET(
      resDate,   $K56,
      tourDat"&amp;"e,  $N56,
      monthCount, DATEDIF(resDate, tourDate, ""M"") + 1,
      secondDates, ARRAYFORMULA(
        DATE(
          YEAR(resDate),
          MONTH(resDate) + SEQUENCE(monthCount),
          2
        )
      ),
      validDates, FILTER(
        se"&amp;"condDates,
        (secondDates &gt; resDate + 2) *
        (secondDates &lt;= tourDate - 3)
      ),
      IF(
        $AJ56=""P4"",
        IF(
          COUNTA(validDates) &lt; 3,
          """",
          TEXT(INDEX(validDates, 3), ""mmm d, yyyy"")
        ),
"&amp;"        IF(
          $AJ56=""P3"",
          IF(
            COUNTA(validDates) &lt; 3,
            """",
            TEXT(INDEX(validDates, 3), ""mmm d, yyyy"")
          ),
          IF(
            COUNTA(validDates) &lt; 3,
            """",
            TE"&amp;"XTJOIN("", "", TRUE,
              TEXT(INDEX(validDates, 1), ""mmm d, yyyy""),
              TEXT(INDEX(validDates, 2), ""mmm d, yyyy""),
              TEXT(INDEX(validDates, 3), ""mmm d, yyyy"")
            )
          )
        )
      )
    ),
    """&amp;"""
  )
)
"),"")</f>
        <v/>
      </c>
      <c r="BG56" s="65" t="str">
        <f t="shared" si="14"/>
        <v/>
      </c>
      <c r="BH56" s="63"/>
      <c r="BI56" s="64"/>
      <c r="BJ56" s="64"/>
      <c r="BK56" s="64"/>
      <c r="BL56" s="64" t="str">
        <f>IFERROR(__xludf.DUMMYFUNCTION("IF(
  OR($AJ56=""Full Payment"",$AJ56=""P1"",$AJ56=""P2"",$AJ56=""P3""),
  """",
  IF(
    AND(
      NOT(ISBLANK($K56)),
      $Q56=""Standard Booking, P4""
    ),
    LET(
      resDate,   $K56,
      tourDate,  $N56,
      monthCount, DATEDIF(resDate, "&amp;"tourDate, ""M"") + 1,
      secondDates, ARRAYFORMULA(
        DATE(
          YEAR(resDate),
          MONTH(resDate) + SEQUENCE(monthCount),
          2
        )
      ),
      validDates, FILTER(
        secondDates,
        (secondDates &gt; resDate + 2"&amp;") *
        (secondDates &lt;= tourDate - 3)
      ),
      IF(
        $AJ56=""P4"",
        IF(
          COUNTA(validDates) &lt; 4,
          """",
          TEXT(
            INDEX(validDates, 4),
            ""mmm d, yyyy""
          )
        ),
        I"&amp;"F(
          COUNTA(validDates) &lt; 4,
          """",
          TEXTJOIN(
            "", "", TRUE,
            TEXT(INDEX(validDates, 1), ""mmm d, yyyy""),
            TEXT(INDEX(validDates, 2), ""mmm d, yyyy""),
            TEXT(INDEX(validDates, 3), ""m"&amp;"mm d, yyyy""),
            TEXT(INDEX(validDates, 4), ""mmm d, yyyy"")
          )
        )
      )
    ),
    """"
  )
)
"),"")</f>
        <v/>
      </c>
      <c r="BM56" s="65" t="str">
        <f t="shared" si="15"/>
        <v/>
      </c>
      <c r="BN56" s="66"/>
      <c r="BO56" s="67"/>
      <c r="BP56" s="49" t="b">
        <v>0</v>
      </c>
      <c r="BQ56" s="49" t="b">
        <v>0</v>
      </c>
      <c r="BR56" s="68"/>
      <c r="BS56" s="69"/>
      <c r="BT56" s="70" t="b">
        <v>0</v>
      </c>
      <c r="BU56" s="71"/>
      <c r="BV56" s="72"/>
      <c r="BW56" s="86" t="b">
        <v>0</v>
      </c>
      <c r="BX56" s="87"/>
    </row>
    <row r="57">
      <c r="A57" s="35" t="str">
        <f t="shared" si="1"/>
        <v/>
      </c>
      <c r="B57" s="36" t="str">
        <f t="shared" si="2"/>
        <v/>
      </c>
      <c r="C57" s="36" t="str">
        <f t="array" ref="C57">IF(
  M57="",
  "",
  IFERROR(
    INDEX(
      '{INDEX} Tour Packages'!$A:$ZZ,
      MATCH(
        M57,
        INDEX(
          '{INDEX} Tour Packages'!$A:$ZZ,
          ,
          MATCH("Tour Package Name", '{INDEX} Tour Packages'!$4:$4, 0)
        ),
        0
      ),
      MATCH("Tour Code", '{INDEX} Tour Packages'!$4:$4, 0)
    ),
    "XXX"
  )
)
</f>
        <v/>
      </c>
      <c r="D57" s="36" t="str">
        <f t="shared" si="3"/>
        <v/>
      </c>
      <c r="E57" s="36" t="str">
        <f t="shared" si="4"/>
        <v/>
      </c>
      <c r="F57" s="37" t="str">
        <f t="shared" si="5"/>
        <v/>
      </c>
      <c r="G57" s="89"/>
      <c r="H57" s="89"/>
      <c r="I57" s="90"/>
      <c r="J57" s="40" t="str">
        <f t="shared" si="16"/>
        <v> </v>
      </c>
      <c r="K57" s="91"/>
      <c r="L57" s="55"/>
      <c r="M57" s="55"/>
      <c r="N57" s="91"/>
      <c r="O57" s="43" t="str">
        <f>IFERROR(__xludf.DUMMYFUNCTION("IF(N57="""","""",IFERROR(
  N57 + VALUE(REGEXEXTRACT(P57, ""(\d+)\s+Days"")),
  """"
)
)"),"")</f>
        <v/>
      </c>
      <c r="P57" s="43" t="str">
        <f t="array" ref="P57">IFERROR(
  INDEX(
    INDEX('{INDEX} Tour Packages'!$A:$ZZ, , MATCH(P$3, '{INDEX} Tour Packages'!$4:$4, 0)),
    MATCH(M57, INDEX('{INDEX} Tour Packages'!$A:$ZZ,0, MATCH("Tour Package Name", '{INDEX} Tour Packages'!$4:$4, 0)), 0)
  ),
"")
</f>
        <v/>
      </c>
      <c r="Q57" s="44" t="str">
        <f t="shared" si="7"/>
        <v/>
      </c>
      <c r="R57" s="44" t="str">
        <f>IFERROR(__xludf.DUMMYFUNCTION("IF(OR(ISBLANK(K57), ISBLANK(N57)), """", 
  LET(
    resDate, K57,
    tourDate, N57,
    monthCount, MAX(0, DATEDIF(resDate, tourDate - 3, ""M"") + 1),
    secondDates, ARRAYFORMULA(DATE(YEAR(resDate), MONTH(resDate) + SEQUENCE(monthCount), 2)),
    vali"&amp;"dDates, FILTER(secondDates, (secondDates &gt; resDate + 2) * (secondDates &lt;= tourDate - 3)),
    IF(ISERROR(validDates), 0, COUNTA(validDates))
  )
)
"),"")</f>
        <v/>
      </c>
      <c r="S57" s="44" t="str">
        <f t="shared" si="8"/>
        <v/>
      </c>
      <c r="T57" s="45" t="str">
        <f t="array" ref="T57">IF(ISBLANK(BO57),IFERROR(
  INDEX(
    INDEX('{INDEX} Payment Terms'!$A:$G, , MATCH(T$3, '{INDEX} Payment Terms'!$4:$4, 0)),
    MATCH(Q57, INDEX('{INDEX} Payment Terms'!$A:$G,0, MATCH("Payment Condition", '{INDEX} Payment Terms'!$4:$4, 0)), 0)
  ),
""),"Cancelled")
</f>
        <v/>
      </c>
      <c r="U57" s="46" t="b">
        <v>0</v>
      </c>
      <c r="V57" s="47" t="str">
        <f>IFERROR(__xludf.DUMMYFUNCTION("IF(OR(L57=""Duo Booking"", L57=""Group Booking""),
IF(U57=FALSE,"""",
    LET(
      bookingType, L57,
      tour, M57,
      mainFirst, H57,
      mainLast, I57,
      mainEmail, G57,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$L$4:L57, bookingType,
          $M$4:M57, tour,
          $H$4:H57, mainFirst,
          $I$4:I57, mainLast,
          $G$4:G57, mainEmail
        ),
        ""000""
      ),
      baseID &amp; "&amp;"""-"" &amp; memberNumber
    )
  ),
  """"
)
"),"")</f>
        <v/>
      </c>
      <c r="W57" s="48"/>
      <c r="X57" s="85" t="b">
        <v>0</v>
      </c>
      <c r="Y57" s="85" t="b">
        <v>0</v>
      </c>
      <c r="Z57" s="85" t="b">
        <v>0</v>
      </c>
      <c r="AA57" s="50"/>
      <c r="AB57" s="51"/>
      <c r="AC57" s="85" t="b">
        <v>0</v>
      </c>
      <c r="AD57" s="92"/>
      <c r="AE57" s="88"/>
      <c r="AF57" s="36" t="str">
        <f t="array" ref="AF57">IF(M57="","",INDEX(
      '{INDEX} Tour Packages'!$A:$ZP,
      MATCH($M57, '{INDEX} Tour Packages'!$A:$A, 0),
      MATCH(AF$3, '{INDEX} Tour Packages'!$4:$4, 0)
    ))</f>
        <v/>
      </c>
      <c r="AG57" s="36" t="str">
        <f t="array" ref="AG57">IF(M57="","",INDEX(
      '{INDEX} Tour Packages'!$A:$ZP,
      MATCH($M57, '{INDEX} Tour Packages'!$A:$A, 0),
      MATCH(AG$3, '{INDEX} Tour Packages'!$4:$4, 0)
    ))</f>
        <v/>
      </c>
      <c r="AH57" s="36" t="str">
        <f t="array" ref="AH57">IF(M57="","",INDEX(
      '{INDEX} Tour Packages'!$A:$ZP,
      MATCH($M57, '{INDEX} Tour Packages'!$A:$A, 0),
      MATCH(AH$3, '{INDEX} Tour Packages'!$4:$4, 0)
    ))</f>
        <v/>
      </c>
      <c r="AI57" s="54" t="str">
        <f t="shared" si="9"/>
        <v/>
      </c>
      <c r="AJ57" s="42"/>
      <c r="AK57" s="55"/>
      <c r="AL57" s="46" t="b">
        <v>0</v>
      </c>
      <c r="AM57" s="56"/>
      <c r="AN57" s="57" t="str">
        <f t="shared" si="10"/>
        <v/>
      </c>
      <c r="AO57" s="58" t="str">
        <f t="shared" si="11"/>
        <v/>
      </c>
      <c r="AP57" s="59"/>
      <c r="AQ57" s="60"/>
      <c r="AR57" s="61"/>
      <c r="AS57" s="61"/>
      <c r="AT57" s="61" t="str">
        <f>IFERROR(__xludf.DUMMYFUNCTION("IF( 
  OR($AJ57=""Full Payment"", ISBLANK($K57)),
  """",
  IF(
    OR(
      Q57=""Standard Booking, P1"",
      Q57=""Standard Booking, P2"",
      Q57=""Standard Booking, P3"",
      Q57=""Standard Booking, P4""
    ),
    LET(
      resDate,   $K57,
 "&amp;"     tourDate,  $N57,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7" s="62" t="str">
        <f t="shared" si="12"/>
        <v/>
      </c>
      <c r="AV57" s="63"/>
      <c r="AW57" s="64"/>
      <c r="AX57" s="64"/>
      <c r="AY57" s="64"/>
      <c r="AZ57" s="64" t="str">
        <f>IFERROR(__xludf.DUMMYFUNCTION("IF(
  OR($AJ57=""Full Payment"",$AJ57=""P1"", ISBLANK($K57)),
  """",
  IF(
    OR(
      $Q57=""Standard Booking, P2"",
      $Q57=""Standard Booking, P3"",
      $Q57=""Standard Booking, P4""
    ),
    LET(
      resDate,   $K57,
      tourDate,  $N57,"&amp;"
      monthCount, DATEDIF(resDate, tourDate, ""M"") + 1,
      secondDates, ARRAYFORMULA(
        DATE(
          YEAR(resDate),
          MONTH(resDate) + SEQUENCE(monthCount),
          2
        )
      ),
      validDates, FILTER(
        secondDates"&amp;",
        (secondDates &gt; resDate + 2) *
        (secondDates &lt;= tourDate - 3)
      ),
      IF(
        OR($AJ57=""P2"", $AJ57=""P3"", $AJ57=""P4""),
        IF(
          COUNTA(validDates) &lt; 2,
          """",
          TEXT(INDEX(validDates, 2), ""mmm"&amp;" d, yyyy"")
        ),
        IF(
          COUNTA(validDates) &lt; 2,
          """",
          TEXTJOIN("", "", TRUE,
            TEXT(INDEX(validDates, 1), ""mmm d, yyyy""),
            TEXT(INDEX(validDates, 2), ""mmm d, yyyy"")
          )
        )
  "&amp;"    )
    ),
    """"
  )
)
"),"")</f>
        <v/>
      </c>
      <c r="BA57" s="65" t="str">
        <f t="shared" si="13"/>
        <v/>
      </c>
      <c r="BB57" s="63"/>
      <c r="BC57" s="64"/>
      <c r="BD57" s="64"/>
      <c r="BE57" s="64"/>
      <c r="BF57" s="64" t="str">
        <f>IFERROR(__xludf.DUMMYFUNCTION("IF(
  OR($AJ57=""Full Payment"",$AJ57=""P1"", $AJ57=""P2""),
  """",
  IF(
    AND(
      NOT(ISBLANK($K57)),
      OR(
        Q57=""Standard Booking, P3"",
        Q57=""Standard Booking, P4""
      )
    ),
    LET(
      resDate,   $K57,
      tourDat"&amp;"e,  $N57,
      monthCount, DATEDIF(resDate, tourDate, ""M"") + 1,
      secondDates, ARRAYFORMULA(
        DATE(
          YEAR(resDate),
          MONTH(resDate) + SEQUENCE(monthCount),
          2
        )
      ),
      validDates, FILTER(
        se"&amp;"condDates,
        (secondDates &gt; resDate + 2) *
        (secondDates &lt;= tourDate - 3)
      ),
      IF(
        $AJ57=""P4"",
        IF(
          COUNTA(validDates) &lt; 3,
          """",
          TEXT(INDEX(validDates, 3), ""mmm d, yyyy"")
        ),
"&amp;"        IF(
          $AJ57=""P3"",
          IF(
            COUNTA(validDates) &lt; 3,
            """",
            TEXT(INDEX(validDates, 3), ""mmm d, yyyy"")
          ),
          IF(
            COUNTA(validDates) &lt; 3,
            """",
            TE"&amp;"XTJOIN("", "", TRUE,
              TEXT(INDEX(validDates, 1), ""mmm d, yyyy""),
              TEXT(INDEX(validDates, 2), ""mmm d, yyyy""),
              TEXT(INDEX(validDates, 3), ""mmm d, yyyy"")
            )
          )
        )
      )
    ),
    """&amp;"""
  )
)
"),"")</f>
        <v/>
      </c>
      <c r="BG57" s="65" t="str">
        <f t="shared" si="14"/>
        <v/>
      </c>
      <c r="BH57" s="63"/>
      <c r="BI57" s="64"/>
      <c r="BJ57" s="64"/>
      <c r="BK57" s="64"/>
      <c r="BL57" s="64" t="str">
        <f>IFERROR(__xludf.DUMMYFUNCTION("IF(
  OR($AJ57=""Full Payment"",$AJ57=""P1"",$AJ57=""P2"",$AJ57=""P3""),
  """",
  IF(
    AND(
      NOT(ISBLANK($K57)),
      $Q57=""Standard Booking, P4""
    ),
    LET(
      resDate,   $K57,
      tourDate,  $N57,
      monthCount, DATEDIF(resDate, "&amp;"tourDate, ""M"") + 1,
      secondDates, ARRAYFORMULA(
        DATE(
          YEAR(resDate),
          MONTH(resDate) + SEQUENCE(monthCount),
          2
        )
      ),
      validDates, FILTER(
        secondDates,
        (secondDates &gt; resDate + 2"&amp;") *
        (secondDates &lt;= tourDate - 3)
      ),
      IF(
        $AJ57=""P4"",
        IF(
          COUNTA(validDates) &lt; 4,
          """",
          TEXT(
            INDEX(validDates, 4),
            ""mmm d, yyyy""
          )
        ),
        I"&amp;"F(
          COUNTA(validDates) &lt; 4,
          """",
          TEXTJOIN(
            "", "", TRUE,
            TEXT(INDEX(validDates, 1), ""mmm d, yyyy""),
            TEXT(INDEX(validDates, 2), ""mmm d, yyyy""),
            TEXT(INDEX(validDates, 3), ""m"&amp;"mm d, yyyy""),
            TEXT(INDEX(validDates, 4), ""mmm d, yyyy"")
          )
        )
      )
    ),
    """"
  )
)
"),"")</f>
        <v/>
      </c>
      <c r="BM57" s="65" t="str">
        <f t="shared" si="15"/>
        <v/>
      </c>
      <c r="BN57" s="66"/>
      <c r="BO57" s="67"/>
      <c r="BP57" s="49" t="b">
        <v>0</v>
      </c>
      <c r="BQ57" s="49" t="b">
        <v>0</v>
      </c>
      <c r="BR57" s="68"/>
      <c r="BS57" s="69"/>
      <c r="BT57" s="70" t="b">
        <v>0</v>
      </c>
      <c r="BU57" s="71"/>
      <c r="BV57" s="72"/>
      <c r="BW57" s="86" t="b">
        <v>0</v>
      </c>
      <c r="BX57" s="87"/>
    </row>
    <row r="58">
      <c r="A58" s="35" t="str">
        <f t="shared" si="1"/>
        <v/>
      </c>
      <c r="B58" s="36" t="str">
        <f t="shared" si="2"/>
        <v/>
      </c>
      <c r="C58" s="36" t="str">
        <f t="array" ref="C58">IF(
  M58="",
  "",
  IFERROR(
    INDEX(
      '{INDEX} Tour Packages'!$A:$ZZ,
      MATCH(
        M58,
        INDEX(
          '{INDEX} Tour Packages'!$A:$ZZ,
          ,
          MATCH("Tour Package Name", '{INDEX} Tour Packages'!$4:$4, 0)
        ),
        0
      ),
      MATCH("Tour Code", '{INDEX} Tour Packages'!$4:$4, 0)
    ),
    "XXX"
  )
)
</f>
        <v/>
      </c>
      <c r="D58" s="36" t="str">
        <f t="shared" si="3"/>
        <v/>
      </c>
      <c r="E58" s="36" t="str">
        <f t="shared" si="4"/>
        <v/>
      </c>
      <c r="F58" s="37" t="str">
        <f t="shared" si="5"/>
        <v/>
      </c>
      <c r="G58" s="89"/>
      <c r="H58" s="89"/>
      <c r="I58" s="90"/>
      <c r="J58" s="40" t="str">
        <f t="shared" si="16"/>
        <v> </v>
      </c>
      <c r="K58" s="91"/>
      <c r="L58" s="55"/>
      <c r="M58" s="55"/>
      <c r="N58" s="91"/>
      <c r="O58" s="43" t="str">
        <f>IFERROR(__xludf.DUMMYFUNCTION("IF(N58="""","""",IFERROR(
  N58 + VALUE(REGEXEXTRACT(P58, ""(\d+)\s+Days"")),
  """"
)
)"),"")</f>
        <v/>
      </c>
      <c r="P58" s="43" t="str">
        <f t="array" ref="P58">IFERROR(
  INDEX(
    INDEX('{INDEX} Tour Packages'!$A:$ZZ, , MATCH(P$3, '{INDEX} Tour Packages'!$4:$4, 0)),
    MATCH(M58, INDEX('{INDEX} Tour Packages'!$A:$ZZ,0, MATCH("Tour Package Name", '{INDEX} Tour Packages'!$4:$4, 0)), 0)
  ),
"")
</f>
        <v/>
      </c>
      <c r="Q58" s="44" t="str">
        <f t="shared" si="7"/>
        <v/>
      </c>
      <c r="R58" s="44" t="str">
        <f>IFERROR(__xludf.DUMMYFUNCTION("IF(OR(ISBLANK(K58), ISBLANK(N58)), """", 
  LET(
    resDate, K58,
    tourDate, N58,
    monthCount, MAX(0, DATEDIF(resDate, tourDate - 3, ""M"") + 1),
    secondDates, ARRAYFORMULA(DATE(YEAR(resDate), MONTH(resDate) + SEQUENCE(monthCount), 2)),
    vali"&amp;"dDates, FILTER(secondDates, (secondDates &gt; resDate + 2) * (secondDates &lt;= tourDate - 3)),
    IF(ISERROR(validDates), 0, COUNTA(validDates))
  )
)
"),"")</f>
        <v/>
      </c>
      <c r="S58" s="44" t="str">
        <f t="shared" si="8"/>
        <v/>
      </c>
      <c r="T58" s="45" t="str">
        <f t="array" ref="T58">IF(ISBLANK(BO58),IFERROR(
  INDEX(
    INDEX('{INDEX} Payment Terms'!$A:$G, , MATCH(T$3, '{INDEX} Payment Terms'!$4:$4, 0)),
    MATCH(Q58, INDEX('{INDEX} Payment Terms'!$A:$G,0, MATCH("Payment Condition", '{INDEX} Payment Terms'!$4:$4, 0)), 0)
  ),
""),"Cancelled")
</f>
        <v/>
      </c>
      <c r="U58" s="46" t="b">
        <v>0</v>
      </c>
      <c r="V58" s="47" t="str">
        <f>IFERROR(__xludf.DUMMYFUNCTION("IF(OR(L58=""Duo Booking"", L58=""Group Booking""),
IF(U58=FALSE,"""",
    LET(
      bookingType, L58,
      tour, M58,
      mainFirst, H58,
      mainLast, I58,
      mainEmail, G58,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$L$4:L58, bookingType,
          $M$4:M58, tour,
          $H$4:H58, mainFirst,
          $I$4:I58, mainLast,
          $G$4:G58, mainEmail
        ),
        ""000""
      ),
      baseID &amp; "&amp;"""-"" &amp; memberNumber
    )
  ),
  """"
)
"),"")</f>
        <v/>
      </c>
      <c r="W58" s="48"/>
      <c r="X58" s="85" t="b">
        <v>0</v>
      </c>
      <c r="Y58" s="85" t="b">
        <v>0</v>
      </c>
      <c r="Z58" s="85" t="b">
        <v>0</v>
      </c>
      <c r="AA58" s="50"/>
      <c r="AB58" s="51"/>
      <c r="AC58" s="85" t="b">
        <v>0</v>
      </c>
      <c r="AD58" s="92"/>
      <c r="AE58" s="88"/>
      <c r="AF58" s="36" t="str">
        <f t="array" ref="AF58">IF(M58="","",INDEX(
      '{INDEX} Tour Packages'!$A:$ZP,
      MATCH($M58, '{INDEX} Tour Packages'!$A:$A, 0),
      MATCH(AF$3, '{INDEX} Tour Packages'!$4:$4, 0)
    ))</f>
        <v/>
      </c>
      <c r="AG58" s="36" t="str">
        <f t="array" ref="AG58">IF(M58="","",INDEX(
      '{INDEX} Tour Packages'!$A:$ZP,
      MATCH($M58, '{INDEX} Tour Packages'!$A:$A, 0),
      MATCH(AG$3, '{INDEX} Tour Packages'!$4:$4, 0)
    ))</f>
        <v/>
      </c>
      <c r="AH58" s="36" t="str">
        <f t="array" ref="AH58">IF(M58="","",INDEX(
      '{INDEX} Tour Packages'!$A:$ZP,
      MATCH($M58, '{INDEX} Tour Packages'!$A:$A, 0),
      MATCH(AH$3, '{INDEX} Tour Packages'!$4:$4, 0)
    ))</f>
        <v/>
      </c>
      <c r="AI58" s="54" t="str">
        <f t="shared" si="9"/>
        <v/>
      </c>
      <c r="AJ58" s="42"/>
      <c r="AK58" s="55"/>
      <c r="AL58" s="46" t="b">
        <v>0</v>
      </c>
      <c r="AM58" s="56"/>
      <c r="AN58" s="57" t="str">
        <f t="shared" si="10"/>
        <v/>
      </c>
      <c r="AO58" s="58" t="str">
        <f t="shared" si="11"/>
        <v/>
      </c>
      <c r="AP58" s="59"/>
      <c r="AQ58" s="60"/>
      <c r="AR58" s="61"/>
      <c r="AS58" s="61"/>
      <c r="AT58" s="61" t="str">
        <f>IFERROR(__xludf.DUMMYFUNCTION("IF( 
  OR($AJ58=""Full Payment"", ISBLANK($K58)),
  """",
  IF(
    OR(
      Q58=""Standard Booking, P1"",
      Q58=""Standard Booking, P2"",
      Q58=""Standard Booking, P3"",
      Q58=""Standard Booking, P4""
    ),
    LET(
      resDate,   $K58,
 "&amp;"     tourDate,  $N58,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8" s="62" t="str">
        <f t="shared" si="12"/>
        <v/>
      </c>
      <c r="AV58" s="63"/>
      <c r="AW58" s="64"/>
      <c r="AX58" s="64"/>
      <c r="AY58" s="64"/>
      <c r="AZ58" s="64" t="str">
        <f>IFERROR(__xludf.DUMMYFUNCTION("IF(
  OR($AJ58=""Full Payment"",$AJ58=""P1"", ISBLANK($K58)),
  """",
  IF(
    OR(
      $Q58=""Standard Booking, P2"",
      $Q58=""Standard Booking, P3"",
      $Q58=""Standard Booking, P4""
    ),
    LET(
      resDate,   $K58,
      tourDate,  $N58,"&amp;"
      monthCount, DATEDIF(resDate, tourDate, ""M"") + 1,
      secondDates, ARRAYFORMULA(
        DATE(
          YEAR(resDate),
          MONTH(resDate) + SEQUENCE(monthCount),
          2
        )
      ),
      validDates, FILTER(
        secondDates"&amp;",
        (secondDates &gt; resDate + 2) *
        (secondDates &lt;= tourDate - 3)
      ),
      IF(
        OR($AJ58=""P2"", $AJ58=""P3"", $AJ58=""P4""),
        IF(
          COUNTA(validDates) &lt; 2,
          """",
          TEXT(INDEX(validDates, 2), ""mmm"&amp;" d, yyyy"")
        ),
        IF(
          COUNTA(validDates) &lt; 2,
          """",
          TEXTJOIN("", "", TRUE,
            TEXT(INDEX(validDates, 1), ""mmm d, yyyy""),
            TEXT(INDEX(validDates, 2), ""mmm d, yyyy"")
          )
        )
  "&amp;"    )
    ),
    """"
  )
)
"),"")</f>
        <v/>
      </c>
      <c r="BA58" s="65" t="str">
        <f t="shared" si="13"/>
        <v/>
      </c>
      <c r="BB58" s="63"/>
      <c r="BC58" s="64"/>
      <c r="BD58" s="64"/>
      <c r="BE58" s="64"/>
      <c r="BF58" s="64" t="str">
        <f>IFERROR(__xludf.DUMMYFUNCTION("IF(
  OR($AJ58=""Full Payment"",$AJ58=""P1"", $AJ58=""P2""),
  """",
  IF(
    AND(
      NOT(ISBLANK($K58)),
      OR(
        Q58=""Standard Booking, P3"",
        Q58=""Standard Booking, P4""
      )
    ),
    LET(
      resDate,   $K58,
      tourDat"&amp;"e,  $N58,
      monthCount, DATEDIF(resDate, tourDate, ""M"") + 1,
      secondDates, ARRAYFORMULA(
        DATE(
          YEAR(resDate),
          MONTH(resDate) + SEQUENCE(monthCount),
          2
        )
      ),
      validDates, FILTER(
        se"&amp;"condDates,
        (secondDates &gt; resDate + 2) *
        (secondDates &lt;= tourDate - 3)
      ),
      IF(
        $AJ58=""P4"",
        IF(
          COUNTA(validDates) &lt; 3,
          """",
          TEXT(INDEX(validDates, 3), ""mmm d, yyyy"")
        ),
"&amp;"        IF(
          $AJ58=""P3"",
          IF(
            COUNTA(validDates) &lt; 3,
            """",
            TEXT(INDEX(validDates, 3), ""mmm d, yyyy"")
          ),
          IF(
            COUNTA(validDates) &lt; 3,
            """",
            TE"&amp;"XTJOIN("", "", TRUE,
              TEXT(INDEX(validDates, 1), ""mmm d, yyyy""),
              TEXT(INDEX(validDates, 2), ""mmm d, yyyy""),
              TEXT(INDEX(validDates, 3), ""mmm d, yyyy"")
            )
          )
        )
      )
    ),
    """&amp;"""
  )
)
"),"")</f>
        <v/>
      </c>
      <c r="BG58" s="65" t="str">
        <f t="shared" si="14"/>
        <v/>
      </c>
      <c r="BH58" s="63"/>
      <c r="BI58" s="64"/>
      <c r="BJ58" s="64"/>
      <c r="BK58" s="64"/>
      <c r="BL58" s="64" t="str">
        <f>IFERROR(__xludf.DUMMYFUNCTION("IF(
  OR($AJ58=""Full Payment"",$AJ58=""P1"",$AJ58=""P2"",$AJ58=""P3""),
  """",
  IF(
    AND(
      NOT(ISBLANK($K58)),
      $Q58=""Standard Booking, P4""
    ),
    LET(
      resDate,   $K58,
      tourDate,  $N58,
      monthCount, DATEDIF(resDate, "&amp;"tourDate, ""M"") + 1,
      secondDates, ARRAYFORMULA(
        DATE(
          YEAR(resDate),
          MONTH(resDate) + SEQUENCE(monthCount),
          2
        )
      ),
      validDates, FILTER(
        secondDates,
        (secondDates &gt; resDate + 2"&amp;") *
        (secondDates &lt;= tourDate - 3)
      ),
      IF(
        $AJ58=""P4"",
        IF(
          COUNTA(validDates) &lt; 4,
          """",
          TEXT(
            INDEX(validDates, 4),
            ""mmm d, yyyy""
          )
        ),
        I"&amp;"F(
          COUNTA(validDates) &lt; 4,
          """",
          TEXTJOIN(
            "", "", TRUE,
            TEXT(INDEX(validDates, 1), ""mmm d, yyyy""),
            TEXT(INDEX(validDates, 2), ""mmm d, yyyy""),
            TEXT(INDEX(validDates, 3), ""m"&amp;"mm d, yyyy""),
            TEXT(INDEX(validDates, 4), ""mmm d, yyyy"")
          )
        )
      )
    ),
    """"
  )
)
"),"")</f>
        <v/>
      </c>
      <c r="BM58" s="65" t="str">
        <f t="shared" si="15"/>
        <v/>
      </c>
      <c r="BN58" s="66"/>
      <c r="BO58" s="67"/>
      <c r="BP58" s="49" t="b">
        <v>0</v>
      </c>
      <c r="BQ58" s="49" t="b">
        <v>0</v>
      </c>
      <c r="BR58" s="68"/>
      <c r="BS58" s="69"/>
      <c r="BT58" s="70" t="b">
        <v>0</v>
      </c>
      <c r="BU58" s="71"/>
      <c r="BV58" s="72"/>
      <c r="BW58" s="86" t="b">
        <v>0</v>
      </c>
      <c r="BX58" s="87"/>
    </row>
    <row r="59">
      <c r="A59" s="35" t="str">
        <f t="shared" si="1"/>
        <v/>
      </c>
      <c r="B59" s="36" t="str">
        <f t="shared" si="2"/>
        <v/>
      </c>
      <c r="C59" s="36" t="str">
        <f t="array" ref="C59">IF(
  M59="",
  "",
  IFERROR(
    INDEX(
      '{INDEX} Tour Packages'!$A:$ZZ,
      MATCH(
        M59,
        INDEX(
          '{INDEX} Tour Packages'!$A:$ZZ,
          ,
          MATCH("Tour Package Name", '{INDEX} Tour Packages'!$4:$4, 0)
        ),
        0
      ),
      MATCH("Tour Code", '{INDEX} Tour Packages'!$4:$4, 0)
    ),
    "XXX"
  )
)
</f>
        <v/>
      </c>
      <c r="D59" s="36" t="str">
        <f t="shared" si="3"/>
        <v/>
      </c>
      <c r="E59" s="36" t="str">
        <f t="shared" si="4"/>
        <v/>
      </c>
      <c r="F59" s="37" t="str">
        <f t="shared" si="5"/>
        <v/>
      </c>
      <c r="G59" s="89"/>
      <c r="H59" s="89"/>
      <c r="I59" s="90"/>
      <c r="J59" s="40" t="str">
        <f t="shared" si="16"/>
        <v> </v>
      </c>
      <c r="K59" s="91"/>
      <c r="L59" s="55"/>
      <c r="M59" s="55"/>
      <c r="N59" s="91"/>
      <c r="O59" s="43" t="str">
        <f>IFERROR(__xludf.DUMMYFUNCTION("IF(N59="""","""",IFERROR(
  N59 + VALUE(REGEXEXTRACT(P59, ""(\d+)\s+Days"")),
  """"
)
)"),"")</f>
        <v/>
      </c>
      <c r="P59" s="43" t="str">
        <f t="array" ref="P59">IFERROR(
  INDEX(
    INDEX('{INDEX} Tour Packages'!$A:$ZZ, , MATCH(P$3, '{INDEX} Tour Packages'!$4:$4, 0)),
    MATCH(M59, INDEX('{INDEX} Tour Packages'!$A:$ZZ,0, MATCH("Tour Package Name", '{INDEX} Tour Packages'!$4:$4, 0)), 0)
  ),
"")
</f>
        <v/>
      </c>
      <c r="Q59" s="44" t="str">
        <f t="shared" si="7"/>
        <v/>
      </c>
      <c r="R59" s="44" t="str">
        <f>IFERROR(__xludf.DUMMYFUNCTION("IF(OR(ISBLANK(K59), ISBLANK(N59)), """", 
  LET(
    resDate, K59,
    tourDate, N59,
    monthCount, MAX(0, DATEDIF(resDate, tourDate - 3, ""M"") + 1),
    secondDates, ARRAYFORMULA(DATE(YEAR(resDate), MONTH(resDate) + SEQUENCE(monthCount), 2)),
    vali"&amp;"dDates, FILTER(secondDates, (secondDates &gt; resDate + 2) * (secondDates &lt;= tourDate - 3)),
    IF(ISERROR(validDates), 0, COUNTA(validDates))
  )
)
"),"")</f>
        <v/>
      </c>
      <c r="S59" s="44" t="str">
        <f t="shared" si="8"/>
        <v/>
      </c>
      <c r="T59" s="45" t="str">
        <f t="array" ref="T59">IF(ISBLANK(BO59),IFERROR(
  INDEX(
    INDEX('{INDEX} Payment Terms'!$A:$G, , MATCH(T$3, '{INDEX} Payment Terms'!$4:$4, 0)),
    MATCH(Q59, INDEX('{INDEX} Payment Terms'!$A:$G,0, MATCH("Payment Condition", '{INDEX} Payment Terms'!$4:$4, 0)), 0)
  ),
""),"Cancelled")
</f>
        <v/>
      </c>
      <c r="U59" s="46" t="b">
        <v>0</v>
      </c>
      <c r="V59" s="47" t="str">
        <f>IFERROR(__xludf.DUMMYFUNCTION("IF(OR(L59=""Duo Booking"", L59=""Group Booking""),
IF(U59=FALSE,"""",
    LET(
      bookingType, L59,
      tour, M59,
      mainFirst, H59,
      mainLast, I59,
      mainEmail, G59,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$L$4:L59, bookingType,
          $M$4:M59, tour,
          $H$4:H59, mainFirst,
          $I$4:I59, mainLast,
          $G$4:G59, mainEmail
        ),
        ""000""
      ),
      baseID &amp; "&amp;"""-"" &amp; memberNumber
    )
  ),
  """"
)
"),"")</f>
        <v/>
      </c>
      <c r="W59" s="48"/>
      <c r="X59" s="85" t="b">
        <v>0</v>
      </c>
      <c r="Y59" s="85" t="b">
        <v>0</v>
      </c>
      <c r="Z59" s="85" t="b">
        <v>0</v>
      </c>
      <c r="AA59" s="50"/>
      <c r="AB59" s="51"/>
      <c r="AC59" s="85" t="b">
        <v>0</v>
      </c>
      <c r="AD59" s="92"/>
      <c r="AE59" s="88"/>
      <c r="AF59" s="36" t="str">
        <f t="array" ref="AF59">IF(M59="","",INDEX(
      '{INDEX} Tour Packages'!$A:$ZP,
      MATCH($M59, '{INDEX} Tour Packages'!$A:$A, 0),
      MATCH(AF$3, '{INDEX} Tour Packages'!$4:$4, 0)
    ))</f>
        <v/>
      </c>
      <c r="AG59" s="36" t="str">
        <f t="array" ref="AG59">IF(M59="","",INDEX(
      '{INDEX} Tour Packages'!$A:$ZP,
      MATCH($M59, '{INDEX} Tour Packages'!$A:$A, 0),
      MATCH(AG$3, '{INDEX} Tour Packages'!$4:$4, 0)
    ))</f>
        <v/>
      </c>
      <c r="AH59" s="36" t="str">
        <f t="array" ref="AH59">IF(M59="","",INDEX(
      '{INDEX} Tour Packages'!$A:$ZP,
      MATCH($M59, '{INDEX} Tour Packages'!$A:$A, 0),
      MATCH(AH$3, '{INDEX} Tour Packages'!$4:$4, 0)
    ))</f>
        <v/>
      </c>
      <c r="AI59" s="54" t="str">
        <f t="shared" si="9"/>
        <v/>
      </c>
      <c r="AJ59" s="42"/>
      <c r="AK59" s="55"/>
      <c r="AL59" s="46" t="b">
        <v>0</v>
      </c>
      <c r="AM59" s="56"/>
      <c r="AN59" s="57" t="str">
        <f t="shared" si="10"/>
        <v/>
      </c>
      <c r="AO59" s="58" t="str">
        <f t="shared" si="11"/>
        <v/>
      </c>
      <c r="AP59" s="59"/>
      <c r="AQ59" s="60"/>
      <c r="AR59" s="61"/>
      <c r="AS59" s="61"/>
      <c r="AT59" s="61" t="str">
        <f>IFERROR(__xludf.DUMMYFUNCTION("IF( 
  OR($AJ59=""Full Payment"", ISBLANK($K59)),
  """",
  IF(
    OR(
      Q59=""Standard Booking, P1"",
      Q59=""Standard Booking, P2"",
      Q59=""Standard Booking, P3"",
      Q59=""Standard Booking, P4""
    ),
    LET(
      resDate,   $K59,
 "&amp;"     tourDate,  $N59,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59" s="62" t="str">
        <f t="shared" si="12"/>
        <v/>
      </c>
      <c r="AV59" s="63"/>
      <c r="AW59" s="64"/>
      <c r="AX59" s="64"/>
      <c r="AY59" s="64"/>
      <c r="AZ59" s="64" t="str">
        <f>IFERROR(__xludf.DUMMYFUNCTION("IF(
  OR($AJ59=""Full Payment"",$AJ59=""P1"", ISBLANK($K59)),
  """",
  IF(
    OR(
      $Q59=""Standard Booking, P2"",
      $Q59=""Standard Booking, P3"",
      $Q59=""Standard Booking, P4""
    ),
    LET(
      resDate,   $K59,
      tourDate,  $N59,"&amp;"
      monthCount, DATEDIF(resDate, tourDate, ""M"") + 1,
      secondDates, ARRAYFORMULA(
        DATE(
          YEAR(resDate),
          MONTH(resDate) + SEQUENCE(monthCount),
          2
        )
      ),
      validDates, FILTER(
        secondDates"&amp;",
        (secondDates &gt; resDate + 2) *
        (secondDates &lt;= tourDate - 3)
      ),
      IF(
        OR($AJ59=""P2"", $AJ59=""P3"", $AJ59=""P4""),
        IF(
          COUNTA(validDates) &lt; 2,
          """",
          TEXT(INDEX(validDates, 2), ""mmm"&amp;" d, yyyy"")
        ),
        IF(
          COUNTA(validDates) &lt; 2,
          """",
          TEXTJOIN("", "", TRUE,
            TEXT(INDEX(validDates, 1), ""mmm d, yyyy""),
            TEXT(INDEX(validDates, 2), ""mmm d, yyyy"")
          )
        )
  "&amp;"    )
    ),
    """"
  )
)
"),"")</f>
        <v/>
      </c>
      <c r="BA59" s="65" t="str">
        <f t="shared" si="13"/>
        <v/>
      </c>
      <c r="BB59" s="63"/>
      <c r="BC59" s="64"/>
      <c r="BD59" s="64"/>
      <c r="BE59" s="64"/>
      <c r="BF59" s="64" t="str">
        <f>IFERROR(__xludf.DUMMYFUNCTION("IF(
  OR($AJ59=""Full Payment"",$AJ59=""P1"", $AJ59=""P2""),
  """",
  IF(
    AND(
      NOT(ISBLANK($K59)),
      OR(
        Q59=""Standard Booking, P3"",
        Q59=""Standard Booking, P4""
      )
    ),
    LET(
      resDate,   $K59,
      tourDat"&amp;"e,  $N59,
      monthCount, DATEDIF(resDate, tourDate, ""M"") + 1,
      secondDates, ARRAYFORMULA(
        DATE(
          YEAR(resDate),
          MONTH(resDate) + SEQUENCE(monthCount),
          2
        )
      ),
      validDates, FILTER(
        se"&amp;"condDates,
        (secondDates &gt; resDate + 2) *
        (secondDates &lt;= tourDate - 3)
      ),
      IF(
        $AJ59=""P4"",
        IF(
          COUNTA(validDates) &lt; 3,
          """",
          TEXT(INDEX(validDates, 3), ""mmm d, yyyy"")
        ),
"&amp;"        IF(
          $AJ59=""P3"",
          IF(
            COUNTA(validDates) &lt; 3,
            """",
            TEXT(INDEX(validDates, 3), ""mmm d, yyyy"")
          ),
          IF(
            COUNTA(validDates) &lt; 3,
            """",
            TE"&amp;"XTJOIN("", "", TRUE,
              TEXT(INDEX(validDates, 1), ""mmm d, yyyy""),
              TEXT(INDEX(validDates, 2), ""mmm d, yyyy""),
              TEXT(INDEX(validDates, 3), ""mmm d, yyyy"")
            )
          )
        )
      )
    ),
    """&amp;"""
  )
)
"),"")</f>
        <v/>
      </c>
      <c r="BG59" s="65" t="str">
        <f t="shared" si="14"/>
        <v/>
      </c>
      <c r="BH59" s="63"/>
      <c r="BI59" s="64"/>
      <c r="BJ59" s="64"/>
      <c r="BK59" s="64"/>
      <c r="BL59" s="64" t="str">
        <f>IFERROR(__xludf.DUMMYFUNCTION("IF(
  OR($AJ59=""Full Payment"",$AJ59=""P1"",$AJ59=""P2"",$AJ59=""P3""),
  """",
  IF(
    AND(
      NOT(ISBLANK($K59)),
      $Q59=""Standard Booking, P4""
    ),
    LET(
      resDate,   $K59,
      tourDate,  $N59,
      monthCount, DATEDIF(resDate, "&amp;"tourDate, ""M"") + 1,
      secondDates, ARRAYFORMULA(
        DATE(
          YEAR(resDate),
          MONTH(resDate) + SEQUENCE(monthCount),
          2
        )
      ),
      validDates, FILTER(
        secondDates,
        (secondDates &gt; resDate + 2"&amp;") *
        (secondDates &lt;= tourDate - 3)
      ),
      IF(
        $AJ59=""P4"",
        IF(
          COUNTA(validDates) &lt; 4,
          """",
          TEXT(
            INDEX(validDates, 4),
            ""mmm d, yyyy""
          )
        ),
        I"&amp;"F(
          COUNTA(validDates) &lt; 4,
          """",
          TEXTJOIN(
            "", "", TRUE,
            TEXT(INDEX(validDates, 1), ""mmm d, yyyy""),
            TEXT(INDEX(validDates, 2), ""mmm d, yyyy""),
            TEXT(INDEX(validDates, 3), ""m"&amp;"mm d, yyyy""),
            TEXT(INDEX(validDates, 4), ""mmm d, yyyy"")
          )
        )
      )
    ),
    """"
  )
)
"),"")</f>
        <v/>
      </c>
      <c r="BM59" s="65" t="str">
        <f t="shared" si="15"/>
        <v/>
      </c>
      <c r="BN59" s="66"/>
      <c r="BO59" s="67"/>
      <c r="BP59" s="49" t="b">
        <v>0</v>
      </c>
      <c r="BQ59" s="49" t="b">
        <v>0</v>
      </c>
      <c r="BR59" s="68"/>
      <c r="BS59" s="69"/>
      <c r="BT59" s="70" t="b">
        <v>0</v>
      </c>
      <c r="BU59" s="71"/>
      <c r="BV59" s="72"/>
      <c r="BW59" s="86" t="b">
        <v>0</v>
      </c>
      <c r="BX59" s="87"/>
    </row>
    <row r="60">
      <c r="A60" s="35" t="str">
        <f t="shared" si="1"/>
        <v/>
      </c>
      <c r="B60" s="36" t="str">
        <f t="shared" si="2"/>
        <v/>
      </c>
      <c r="C60" s="36" t="str">
        <f t="array" ref="C60">IF(
  M60="",
  "",
  IFERROR(
    INDEX(
      '{INDEX} Tour Packages'!$A:$ZZ,
      MATCH(
        M60,
        INDEX(
          '{INDEX} Tour Packages'!$A:$ZZ,
          ,
          MATCH("Tour Package Name", '{INDEX} Tour Packages'!$4:$4, 0)
        ),
        0
      ),
      MATCH("Tour Code", '{INDEX} Tour Packages'!$4:$4, 0)
    ),
    "XXX"
  )
)
</f>
        <v/>
      </c>
      <c r="D60" s="36" t="str">
        <f t="shared" si="3"/>
        <v/>
      </c>
      <c r="E60" s="36" t="str">
        <f t="shared" si="4"/>
        <v/>
      </c>
      <c r="F60" s="37" t="str">
        <f t="shared" si="5"/>
        <v/>
      </c>
      <c r="G60" s="89"/>
      <c r="H60" s="89"/>
      <c r="I60" s="90"/>
      <c r="J60" s="40" t="str">
        <f t="shared" si="16"/>
        <v> </v>
      </c>
      <c r="K60" s="91"/>
      <c r="L60" s="55"/>
      <c r="M60" s="55"/>
      <c r="N60" s="91"/>
      <c r="O60" s="43" t="str">
        <f>IFERROR(__xludf.DUMMYFUNCTION("IF(N60="""","""",IFERROR(
  N60 + VALUE(REGEXEXTRACT(P60, ""(\d+)\s+Days"")),
  """"
)
)"),"")</f>
        <v/>
      </c>
      <c r="P60" s="43" t="str">
        <f t="array" ref="P60">IFERROR(
  INDEX(
    INDEX('{INDEX} Tour Packages'!$A:$ZZ, , MATCH(P$3, '{INDEX} Tour Packages'!$4:$4, 0)),
    MATCH(M60, INDEX('{INDEX} Tour Packages'!$A:$ZZ,0, MATCH("Tour Package Name", '{INDEX} Tour Packages'!$4:$4, 0)), 0)
  ),
"")
</f>
        <v/>
      </c>
      <c r="Q60" s="44" t="str">
        <f t="shared" si="7"/>
        <v/>
      </c>
      <c r="R60" s="44" t="str">
        <f>IFERROR(__xludf.DUMMYFUNCTION("IF(OR(ISBLANK(K60), ISBLANK(N60)), """", 
  LET(
    resDate, K60,
    tourDate, N60,
    monthCount, MAX(0, DATEDIF(resDate, tourDate - 3, ""M"") + 1),
    secondDates, ARRAYFORMULA(DATE(YEAR(resDate), MONTH(resDate) + SEQUENCE(monthCount), 2)),
    vali"&amp;"dDates, FILTER(secondDates, (secondDates &gt; resDate + 2) * (secondDates &lt;= tourDate - 3)),
    IF(ISERROR(validDates), 0, COUNTA(validDates))
  )
)
"),"")</f>
        <v/>
      </c>
      <c r="S60" s="44" t="str">
        <f t="shared" si="8"/>
        <v/>
      </c>
      <c r="T60" s="45" t="str">
        <f t="array" ref="T60">IF(ISBLANK(BO60),IFERROR(
  INDEX(
    INDEX('{INDEX} Payment Terms'!$A:$G, , MATCH(T$3, '{INDEX} Payment Terms'!$4:$4, 0)),
    MATCH(Q60, INDEX('{INDEX} Payment Terms'!$A:$G,0, MATCH("Payment Condition", '{INDEX} Payment Terms'!$4:$4, 0)), 0)
  ),
""),"Cancelled")
</f>
        <v/>
      </c>
      <c r="U60" s="46" t="b">
        <v>0</v>
      </c>
      <c r="V60" s="47" t="str">
        <f>IFERROR(__xludf.DUMMYFUNCTION("IF(OR(L60=""Duo Booking"", L60=""Group Booking""),
IF(U60=FALSE,"""",
    LET(
      bookingType, L60,
      tour, M60,
      mainFirst, H60,
      mainLast, I60,
      mainEmail, G60,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$L$4:L60, bookingType,
          $M$4:M60, tour,
          $H$4:H60, mainFirst,
          $I$4:I60, mainLast,
          $G$4:G60, mainEmail
        ),
        ""000""
      ),
      baseID &amp; "&amp;"""-"" &amp; memberNumber
    )
  ),
  """"
)
"),"")</f>
        <v/>
      </c>
      <c r="W60" s="48"/>
      <c r="X60" s="85" t="b">
        <v>0</v>
      </c>
      <c r="Y60" s="85" t="b">
        <v>0</v>
      </c>
      <c r="Z60" s="85" t="b">
        <v>0</v>
      </c>
      <c r="AA60" s="50"/>
      <c r="AB60" s="51"/>
      <c r="AC60" s="85" t="b">
        <v>0</v>
      </c>
      <c r="AD60" s="92"/>
      <c r="AE60" s="88"/>
      <c r="AF60" s="36" t="str">
        <f t="array" ref="AF60">IF(M60="","",INDEX(
      '{INDEX} Tour Packages'!$A:$ZP,
      MATCH($M60, '{INDEX} Tour Packages'!$A:$A, 0),
      MATCH(AF$3, '{INDEX} Tour Packages'!$4:$4, 0)
    ))</f>
        <v/>
      </c>
      <c r="AG60" s="36" t="str">
        <f t="array" ref="AG60">IF(M60="","",INDEX(
      '{INDEX} Tour Packages'!$A:$ZP,
      MATCH($M60, '{INDEX} Tour Packages'!$A:$A, 0),
      MATCH(AG$3, '{INDEX} Tour Packages'!$4:$4, 0)
    ))</f>
        <v/>
      </c>
      <c r="AH60" s="36" t="str">
        <f t="array" ref="AH60">IF(M60="","",INDEX(
      '{INDEX} Tour Packages'!$A:$ZP,
      MATCH($M60, '{INDEX} Tour Packages'!$A:$A, 0),
      MATCH(AH$3, '{INDEX} Tour Packages'!$4:$4, 0)
    ))</f>
        <v/>
      </c>
      <c r="AI60" s="54" t="str">
        <f t="shared" si="9"/>
        <v/>
      </c>
      <c r="AJ60" s="42"/>
      <c r="AK60" s="55"/>
      <c r="AL60" s="46" t="b">
        <v>0</v>
      </c>
      <c r="AM60" s="56"/>
      <c r="AN60" s="57" t="str">
        <f t="shared" si="10"/>
        <v/>
      </c>
      <c r="AO60" s="58" t="str">
        <f t="shared" si="11"/>
        <v/>
      </c>
      <c r="AP60" s="59"/>
      <c r="AQ60" s="60"/>
      <c r="AR60" s="61"/>
      <c r="AS60" s="61"/>
      <c r="AT60" s="61" t="str">
        <f>IFERROR(__xludf.DUMMYFUNCTION("IF( 
  OR($AJ60=""Full Payment"", ISBLANK($K60)),
  """",
  IF(
    OR(
      Q60=""Standard Booking, P1"",
      Q60=""Standard Booking, P2"",
      Q60=""Standard Booking, P3"",
      Q60=""Standard Booking, P4""
    ),
    LET(
      resDate,   $K60,
 "&amp;"     tourDate,  $N60,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0" s="62" t="str">
        <f t="shared" si="12"/>
        <v/>
      </c>
      <c r="AV60" s="63"/>
      <c r="AW60" s="64"/>
      <c r="AX60" s="64"/>
      <c r="AY60" s="64"/>
      <c r="AZ60" s="64" t="str">
        <f>IFERROR(__xludf.DUMMYFUNCTION("IF(
  OR($AJ60=""Full Payment"",$AJ60=""P1"", ISBLANK($K60)),
  """",
  IF(
    OR(
      $Q60=""Standard Booking, P2"",
      $Q60=""Standard Booking, P3"",
      $Q60=""Standard Booking, P4""
    ),
    LET(
      resDate,   $K60,
      tourDate,  $N60,"&amp;"
      monthCount, DATEDIF(resDate, tourDate, ""M"") + 1,
      secondDates, ARRAYFORMULA(
        DATE(
          YEAR(resDate),
          MONTH(resDate) + SEQUENCE(monthCount),
          2
        )
      ),
      validDates, FILTER(
        secondDates"&amp;",
        (secondDates &gt; resDate + 2) *
        (secondDates &lt;= tourDate - 3)
      ),
      IF(
        OR($AJ60=""P2"", $AJ60=""P3"", $AJ60=""P4""),
        IF(
          COUNTA(validDates) &lt; 2,
          """",
          TEXT(INDEX(validDates, 2), ""mmm"&amp;" d, yyyy"")
        ),
        IF(
          COUNTA(validDates) &lt; 2,
          """",
          TEXTJOIN("", "", TRUE,
            TEXT(INDEX(validDates, 1), ""mmm d, yyyy""),
            TEXT(INDEX(validDates, 2), ""mmm d, yyyy"")
          )
        )
  "&amp;"    )
    ),
    """"
  )
)
"),"")</f>
        <v/>
      </c>
      <c r="BA60" s="65" t="str">
        <f t="shared" si="13"/>
        <v/>
      </c>
      <c r="BB60" s="63"/>
      <c r="BC60" s="64"/>
      <c r="BD60" s="64"/>
      <c r="BE60" s="64"/>
      <c r="BF60" s="64" t="str">
        <f>IFERROR(__xludf.DUMMYFUNCTION("IF(
  OR($AJ60=""Full Payment"",$AJ60=""P1"", $AJ60=""P2""),
  """",
  IF(
    AND(
      NOT(ISBLANK($K60)),
      OR(
        Q60=""Standard Booking, P3"",
        Q60=""Standard Booking, P4""
      )
    ),
    LET(
      resDate,   $K60,
      tourDat"&amp;"e,  $N60,
      monthCount, DATEDIF(resDate, tourDate, ""M"") + 1,
      secondDates, ARRAYFORMULA(
        DATE(
          YEAR(resDate),
          MONTH(resDate) + SEQUENCE(monthCount),
          2
        )
      ),
      validDates, FILTER(
        se"&amp;"condDates,
        (secondDates &gt; resDate + 2) *
        (secondDates &lt;= tourDate - 3)
      ),
      IF(
        $AJ60=""P4"",
        IF(
          COUNTA(validDates) &lt; 3,
          """",
          TEXT(INDEX(validDates, 3), ""mmm d, yyyy"")
        ),
"&amp;"        IF(
          $AJ60=""P3"",
          IF(
            COUNTA(validDates) &lt; 3,
            """",
            TEXT(INDEX(validDates, 3), ""mmm d, yyyy"")
          ),
          IF(
            COUNTA(validDates) &lt; 3,
            """",
            TE"&amp;"XTJOIN("", "", TRUE,
              TEXT(INDEX(validDates, 1), ""mmm d, yyyy""),
              TEXT(INDEX(validDates, 2), ""mmm d, yyyy""),
              TEXT(INDEX(validDates, 3), ""mmm d, yyyy"")
            )
          )
        )
      )
    ),
    """&amp;"""
  )
)
"),"")</f>
        <v/>
      </c>
      <c r="BG60" s="65" t="str">
        <f t="shared" si="14"/>
        <v/>
      </c>
      <c r="BH60" s="63"/>
      <c r="BI60" s="64"/>
      <c r="BJ60" s="64"/>
      <c r="BK60" s="64"/>
      <c r="BL60" s="64" t="str">
        <f>IFERROR(__xludf.DUMMYFUNCTION("IF(
  OR($AJ60=""Full Payment"",$AJ60=""P1"",$AJ60=""P2"",$AJ60=""P3""),
  """",
  IF(
    AND(
      NOT(ISBLANK($K60)),
      $Q60=""Standard Booking, P4""
    ),
    LET(
      resDate,   $K60,
      tourDate,  $N60,
      monthCount, DATEDIF(resDate, "&amp;"tourDate, ""M"") + 1,
      secondDates, ARRAYFORMULA(
        DATE(
          YEAR(resDate),
          MONTH(resDate) + SEQUENCE(monthCount),
          2
        )
      ),
      validDates, FILTER(
        secondDates,
        (secondDates &gt; resDate + 2"&amp;") *
        (secondDates &lt;= tourDate - 3)
      ),
      IF(
        $AJ60=""P4"",
        IF(
          COUNTA(validDates) &lt; 4,
          """",
          TEXT(
            INDEX(validDates, 4),
            ""mmm d, yyyy""
          )
        ),
        I"&amp;"F(
          COUNTA(validDates) &lt; 4,
          """",
          TEXTJOIN(
            "", "", TRUE,
            TEXT(INDEX(validDates, 1), ""mmm d, yyyy""),
            TEXT(INDEX(validDates, 2), ""mmm d, yyyy""),
            TEXT(INDEX(validDates, 3), ""m"&amp;"mm d, yyyy""),
            TEXT(INDEX(validDates, 4), ""mmm d, yyyy"")
          )
        )
      )
    ),
    """"
  )
)
"),"")</f>
        <v/>
      </c>
      <c r="BM60" s="65" t="str">
        <f t="shared" si="15"/>
        <v/>
      </c>
      <c r="BN60" s="66"/>
      <c r="BO60" s="67"/>
      <c r="BP60" s="49" t="b">
        <v>0</v>
      </c>
      <c r="BQ60" s="49" t="b">
        <v>0</v>
      </c>
      <c r="BR60" s="68"/>
      <c r="BS60" s="69"/>
      <c r="BT60" s="70" t="b">
        <v>0</v>
      </c>
      <c r="BU60" s="71"/>
      <c r="BV60" s="72"/>
      <c r="BW60" s="86" t="b">
        <v>0</v>
      </c>
      <c r="BX60" s="87"/>
    </row>
    <row r="61">
      <c r="A61" s="35" t="str">
        <f t="shared" si="1"/>
        <v/>
      </c>
      <c r="B61" s="36" t="str">
        <f t="shared" si="2"/>
        <v/>
      </c>
      <c r="C61" s="36" t="str">
        <f t="array" ref="C61">IF(
  M61="",
  "",
  IFERROR(
    INDEX(
      '{INDEX} Tour Packages'!$A:$ZZ,
      MATCH(
        M61,
        INDEX(
          '{INDEX} Tour Packages'!$A:$ZZ,
          ,
          MATCH("Tour Package Name", '{INDEX} Tour Packages'!$4:$4, 0)
        ),
        0
      ),
      MATCH("Tour Code", '{INDEX} Tour Packages'!$4:$4, 0)
    ),
    "XXX"
  )
)
</f>
        <v/>
      </c>
      <c r="D61" s="36" t="str">
        <f t="shared" si="3"/>
        <v/>
      </c>
      <c r="E61" s="36" t="str">
        <f t="shared" si="4"/>
        <v/>
      </c>
      <c r="F61" s="37" t="str">
        <f t="shared" si="5"/>
        <v/>
      </c>
      <c r="G61" s="89"/>
      <c r="H61" s="89"/>
      <c r="I61" s="90"/>
      <c r="J61" s="40" t="str">
        <f t="shared" si="16"/>
        <v> </v>
      </c>
      <c r="K61" s="91"/>
      <c r="L61" s="55"/>
      <c r="M61" s="55"/>
      <c r="N61" s="91"/>
      <c r="O61" s="43" t="str">
        <f>IFERROR(__xludf.DUMMYFUNCTION("IF(N61="""","""",IFERROR(
  N61 + VALUE(REGEXEXTRACT(P61, ""(\d+)\s+Days"")),
  """"
)
)"),"")</f>
        <v/>
      </c>
      <c r="P61" s="43" t="str">
        <f t="array" ref="P61">IFERROR(
  INDEX(
    INDEX('{INDEX} Tour Packages'!$A:$ZZ, , MATCH(P$3, '{INDEX} Tour Packages'!$4:$4, 0)),
    MATCH(M61, INDEX('{INDEX} Tour Packages'!$A:$ZZ,0, MATCH("Tour Package Name", '{INDEX} Tour Packages'!$4:$4, 0)), 0)
  ),
"")
</f>
        <v/>
      </c>
      <c r="Q61" s="44" t="str">
        <f t="shared" si="7"/>
        <v/>
      </c>
      <c r="R61" s="44" t="str">
        <f>IFERROR(__xludf.DUMMYFUNCTION("IF(OR(ISBLANK(K61), ISBLANK(N61)), """", 
  LET(
    resDate, K61,
    tourDate, N61,
    monthCount, MAX(0, DATEDIF(resDate, tourDate - 3, ""M"") + 1),
    secondDates, ARRAYFORMULA(DATE(YEAR(resDate), MONTH(resDate) + SEQUENCE(monthCount), 2)),
    vali"&amp;"dDates, FILTER(secondDates, (secondDates &gt; resDate + 2) * (secondDates &lt;= tourDate - 3)),
    IF(ISERROR(validDates), 0, COUNTA(validDates))
  )
)
"),"")</f>
        <v/>
      </c>
      <c r="S61" s="44" t="str">
        <f t="shared" si="8"/>
        <v/>
      </c>
      <c r="T61" s="45" t="str">
        <f t="array" ref="T61">IF(ISBLANK(BO61),IFERROR(
  INDEX(
    INDEX('{INDEX} Payment Terms'!$A:$G, , MATCH(T$3, '{INDEX} Payment Terms'!$4:$4, 0)),
    MATCH(Q61, INDEX('{INDEX} Payment Terms'!$A:$G,0, MATCH("Payment Condition", '{INDEX} Payment Terms'!$4:$4, 0)), 0)
  ),
""),"Cancelled")
</f>
        <v/>
      </c>
      <c r="U61" s="46" t="b">
        <v>0</v>
      </c>
      <c r="V61" s="47" t="str">
        <f>IFERROR(__xludf.DUMMYFUNCTION("IF(OR(L61=""Duo Booking"", L61=""Group Booking""),
IF(U61=FALSE,"""",
    LET(
      bookingType, L61,
      tour, M61,
      mainFirst, H61,
      mainLast, I61,
      mainEmail, G61,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$L$4:L61, bookingType,
          $M$4:M61, tour,
          $H$4:H61, mainFirst,
          $I$4:I61, mainLast,
          $G$4:G61, mainEmail
        ),
        ""000""
      ),
      baseID &amp; "&amp;"""-"" &amp; memberNumber
    )
  ),
  """"
)
"),"")</f>
        <v/>
      </c>
      <c r="W61" s="48"/>
      <c r="X61" s="85" t="b">
        <v>0</v>
      </c>
      <c r="Y61" s="85" t="b">
        <v>0</v>
      </c>
      <c r="Z61" s="85" t="b">
        <v>0</v>
      </c>
      <c r="AA61" s="50"/>
      <c r="AB61" s="51"/>
      <c r="AC61" s="85" t="b">
        <v>0</v>
      </c>
      <c r="AD61" s="92"/>
      <c r="AE61" s="88"/>
      <c r="AF61" s="36" t="str">
        <f t="array" ref="AF61">IF(M61="","",INDEX(
      '{INDEX} Tour Packages'!$A:$ZP,
      MATCH($M61, '{INDEX} Tour Packages'!$A:$A, 0),
      MATCH(AF$3, '{INDEX} Tour Packages'!$4:$4, 0)
    ))</f>
        <v/>
      </c>
      <c r="AG61" s="36" t="str">
        <f t="array" ref="AG61">IF(M61="","",INDEX(
      '{INDEX} Tour Packages'!$A:$ZP,
      MATCH($M61, '{INDEX} Tour Packages'!$A:$A, 0),
      MATCH(AG$3, '{INDEX} Tour Packages'!$4:$4, 0)
    ))</f>
        <v/>
      </c>
      <c r="AH61" s="36" t="str">
        <f t="array" ref="AH61">IF(M61="","",INDEX(
      '{INDEX} Tour Packages'!$A:$ZP,
      MATCH($M61, '{INDEX} Tour Packages'!$A:$A, 0),
      MATCH(AH$3, '{INDEX} Tour Packages'!$4:$4, 0)
    ))</f>
        <v/>
      </c>
      <c r="AI61" s="54" t="str">
        <f t="shared" si="9"/>
        <v/>
      </c>
      <c r="AJ61" s="42"/>
      <c r="AK61" s="55"/>
      <c r="AL61" s="46" t="b">
        <v>0</v>
      </c>
      <c r="AM61" s="56"/>
      <c r="AN61" s="57" t="str">
        <f t="shared" si="10"/>
        <v/>
      </c>
      <c r="AO61" s="58" t="str">
        <f t="shared" si="11"/>
        <v/>
      </c>
      <c r="AP61" s="59"/>
      <c r="AQ61" s="60"/>
      <c r="AR61" s="61"/>
      <c r="AS61" s="61"/>
      <c r="AT61" s="61" t="str">
        <f>IFERROR(__xludf.DUMMYFUNCTION("IF( 
  OR($AJ61=""Full Payment"", ISBLANK($K61)),
  """",
  IF(
    OR(
      Q61=""Standard Booking, P1"",
      Q61=""Standard Booking, P2"",
      Q61=""Standard Booking, P3"",
      Q61=""Standard Booking, P4""
    ),
    LET(
      resDate,   $K61,
 "&amp;"     tourDate,  $N61,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1" s="62" t="str">
        <f t="shared" si="12"/>
        <v/>
      </c>
      <c r="AV61" s="63"/>
      <c r="AW61" s="64"/>
      <c r="AX61" s="64"/>
      <c r="AY61" s="64"/>
      <c r="AZ61" s="64" t="str">
        <f>IFERROR(__xludf.DUMMYFUNCTION("IF(
  OR($AJ61=""Full Payment"",$AJ61=""P1"", ISBLANK($K61)),
  """",
  IF(
    OR(
      $Q61=""Standard Booking, P2"",
      $Q61=""Standard Booking, P3"",
      $Q61=""Standard Booking, P4""
    ),
    LET(
      resDate,   $K61,
      tourDate,  $N61,"&amp;"
      monthCount, DATEDIF(resDate, tourDate, ""M"") + 1,
      secondDates, ARRAYFORMULA(
        DATE(
          YEAR(resDate),
          MONTH(resDate) + SEQUENCE(monthCount),
          2
        )
      ),
      validDates, FILTER(
        secondDates"&amp;",
        (secondDates &gt; resDate + 2) *
        (secondDates &lt;= tourDate - 3)
      ),
      IF(
        OR($AJ61=""P2"", $AJ61=""P3"", $AJ61=""P4""),
        IF(
          COUNTA(validDates) &lt; 2,
          """",
          TEXT(INDEX(validDates, 2), ""mmm"&amp;" d, yyyy"")
        ),
        IF(
          COUNTA(validDates) &lt; 2,
          """",
          TEXTJOIN("", "", TRUE,
            TEXT(INDEX(validDates, 1), ""mmm d, yyyy""),
            TEXT(INDEX(validDates, 2), ""mmm d, yyyy"")
          )
        )
  "&amp;"    )
    ),
    """"
  )
)
"),"")</f>
        <v/>
      </c>
      <c r="BA61" s="65" t="str">
        <f t="shared" si="13"/>
        <v/>
      </c>
      <c r="BB61" s="63"/>
      <c r="BC61" s="64"/>
      <c r="BD61" s="64"/>
      <c r="BE61" s="64"/>
      <c r="BF61" s="64" t="str">
        <f>IFERROR(__xludf.DUMMYFUNCTION("IF(
  OR($AJ61=""Full Payment"",$AJ61=""P1"", $AJ61=""P2""),
  """",
  IF(
    AND(
      NOT(ISBLANK($K61)),
      OR(
        Q61=""Standard Booking, P3"",
        Q61=""Standard Booking, P4""
      )
    ),
    LET(
      resDate,   $K61,
      tourDat"&amp;"e,  $N61,
      monthCount, DATEDIF(resDate, tourDate, ""M"") + 1,
      secondDates, ARRAYFORMULA(
        DATE(
          YEAR(resDate),
          MONTH(resDate) + SEQUENCE(monthCount),
          2
        )
      ),
      validDates, FILTER(
        se"&amp;"condDates,
        (secondDates &gt; resDate + 2) *
        (secondDates &lt;= tourDate - 3)
      ),
      IF(
        $AJ61=""P4"",
        IF(
          COUNTA(validDates) &lt; 3,
          """",
          TEXT(INDEX(validDates, 3), ""mmm d, yyyy"")
        ),
"&amp;"        IF(
          $AJ61=""P3"",
          IF(
            COUNTA(validDates) &lt; 3,
            """",
            TEXT(INDEX(validDates, 3), ""mmm d, yyyy"")
          ),
          IF(
            COUNTA(validDates) &lt; 3,
            """",
            TE"&amp;"XTJOIN("", "", TRUE,
              TEXT(INDEX(validDates, 1), ""mmm d, yyyy""),
              TEXT(INDEX(validDates, 2), ""mmm d, yyyy""),
              TEXT(INDEX(validDates, 3), ""mmm d, yyyy"")
            )
          )
        )
      )
    ),
    """&amp;"""
  )
)
"),"")</f>
        <v/>
      </c>
      <c r="BG61" s="65" t="str">
        <f t="shared" si="14"/>
        <v/>
      </c>
      <c r="BH61" s="63"/>
      <c r="BI61" s="64"/>
      <c r="BJ61" s="64"/>
      <c r="BK61" s="64"/>
      <c r="BL61" s="64" t="str">
        <f>IFERROR(__xludf.DUMMYFUNCTION("IF(
  OR($AJ61=""Full Payment"",$AJ61=""P1"",$AJ61=""P2"",$AJ61=""P3""),
  """",
  IF(
    AND(
      NOT(ISBLANK($K61)),
      $Q61=""Standard Booking, P4""
    ),
    LET(
      resDate,   $K61,
      tourDate,  $N61,
      monthCount, DATEDIF(resDate, "&amp;"tourDate, ""M"") + 1,
      secondDates, ARRAYFORMULA(
        DATE(
          YEAR(resDate),
          MONTH(resDate) + SEQUENCE(monthCount),
          2
        )
      ),
      validDates, FILTER(
        secondDates,
        (secondDates &gt; resDate + 2"&amp;") *
        (secondDates &lt;= tourDate - 3)
      ),
      IF(
        $AJ61=""P4"",
        IF(
          COUNTA(validDates) &lt; 4,
          """",
          TEXT(
            INDEX(validDates, 4),
            ""mmm d, yyyy""
          )
        ),
        I"&amp;"F(
          COUNTA(validDates) &lt; 4,
          """",
          TEXTJOIN(
            "", "", TRUE,
            TEXT(INDEX(validDates, 1), ""mmm d, yyyy""),
            TEXT(INDEX(validDates, 2), ""mmm d, yyyy""),
            TEXT(INDEX(validDates, 3), ""m"&amp;"mm d, yyyy""),
            TEXT(INDEX(validDates, 4), ""mmm d, yyyy"")
          )
        )
      )
    ),
    """"
  )
)
"),"")</f>
        <v/>
      </c>
      <c r="BM61" s="65" t="str">
        <f t="shared" si="15"/>
        <v/>
      </c>
      <c r="BN61" s="66"/>
      <c r="BO61" s="67"/>
      <c r="BP61" s="49" t="b">
        <v>0</v>
      </c>
      <c r="BQ61" s="49" t="b">
        <v>0</v>
      </c>
      <c r="BR61" s="68"/>
      <c r="BS61" s="69"/>
      <c r="BT61" s="70" t="b">
        <v>0</v>
      </c>
      <c r="BU61" s="71"/>
      <c r="BV61" s="72"/>
      <c r="BW61" s="86" t="b">
        <v>0</v>
      </c>
      <c r="BX61" s="87"/>
    </row>
    <row r="62">
      <c r="A62" s="35" t="str">
        <f t="shared" si="1"/>
        <v/>
      </c>
      <c r="B62" s="36" t="str">
        <f t="shared" si="2"/>
        <v/>
      </c>
      <c r="C62" s="36" t="str">
        <f t="array" ref="C62">IF(
  M62="",
  "",
  IFERROR(
    INDEX(
      '{INDEX} Tour Packages'!$A:$ZZ,
      MATCH(
        M62,
        INDEX(
          '{INDEX} Tour Packages'!$A:$ZZ,
          ,
          MATCH("Tour Package Name", '{INDEX} Tour Packages'!$4:$4, 0)
        ),
        0
      ),
      MATCH("Tour Code", '{INDEX} Tour Packages'!$4:$4, 0)
    ),
    "XXX"
  )
)
</f>
        <v/>
      </c>
      <c r="D62" s="36" t="str">
        <f t="shared" si="3"/>
        <v/>
      </c>
      <c r="E62" s="36" t="str">
        <f t="shared" si="4"/>
        <v/>
      </c>
      <c r="F62" s="37" t="str">
        <f t="shared" si="5"/>
        <v/>
      </c>
      <c r="G62" s="89"/>
      <c r="H62" s="89"/>
      <c r="I62" s="90"/>
      <c r="J62" s="40" t="str">
        <f t="shared" si="16"/>
        <v> </v>
      </c>
      <c r="K62" s="91"/>
      <c r="L62" s="55"/>
      <c r="M62" s="55"/>
      <c r="N62" s="91"/>
      <c r="O62" s="43" t="str">
        <f>IFERROR(__xludf.DUMMYFUNCTION("IF(N62="""","""",IFERROR(
  N62 + VALUE(REGEXEXTRACT(P62, ""(\d+)\s+Days"")),
  """"
)
)"),"")</f>
        <v/>
      </c>
      <c r="P62" s="43" t="str">
        <f t="array" ref="P62">IFERROR(
  INDEX(
    INDEX('{INDEX} Tour Packages'!$A:$ZZ, , MATCH(P$3, '{INDEX} Tour Packages'!$4:$4, 0)),
    MATCH(M62, INDEX('{INDEX} Tour Packages'!$A:$ZZ,0, MATCH("Tour Package Name", '{INDEX} Tour Packages'!$4:$4, 0)), 0)
  ),
"")
</f>
        <v/>
      </c>
      <c r="Q62" s="44" t="str">
        <f t="shared" si="7"/>
        <v/>
      </c>
      <c r="R62" s="44" t="str">
        <f>IFERROR(__xludf.DUMMYFUNCTION("IF(OR(ISBLANK(K62), ISBLANK(N62)), """", 
  LET(
    resDate, K62,
    tourDate, N62,
    monthCount, MAX(0, DATEDIF(resDate, tourDate - 3, ""M"") + 1),
    secondDates, ARRAYFORMULA(DATE(YEAR(resDate), MONTH(resDate) + SEQUENCE(monthCount), 2)),
    vali"&amp;"dDates, FILTER(secondDates, (secondDates &gt; resDate + 2) * (secondDates &lt;= tourDate - 3)),
    IF(ISERROR(validDates), 0, COUNTA(validDates))
  )
)
"),"")</f>
        <v/>
      </c>
      <c r="S62" s="44" t="str">
        <f t="shared" si="8"/>
        <v/>
      </c>
      <c r="T62" s="45" t="str">
        <f t="array" ref="T62">IF(ISBLANK(BO62),IFERROR(
  INDEX(
    INDEX('{INDEX} Payment Terms'!$A:$G, , MATCH(T$3, '{INDEX} Payment Terms'!$4:$4, 0)),
    MATCH(Q62, INDEX('{INDEX} Payment Terms'!$A:$G,0, MATCH("Payment Condition", '{INDEX} Payment Terms'!$4:$4, 0)), 0)
  ),
""),"Cancelled")
</f>
        <v/>
      </c>
      <c r="U62" s="46" t="b">
        <v>0</v>
      </c>
      <c r="V62" s="47" t="str">
        <f>IFERROR(__xludf.DUMMYFUNCTION("IF(OR(L62=""Duo Booking"", L62=""Group Booking""),
IF(U62=FALSE,"""",
    LET(
      bookingType, L62,
      tour, M62,
      mainFirst, H62,
      mainLast, I62,
      mainEmail, G62,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$L$4:L62, bookingType,
          $M$4:M62, tour,
          $H$4:H62, mainFirst,
          $I$4:I62, mainLast,
          $G$4:G62, mainEmail
        ),
        ""000""
      ),
      baseID &amp; "&amp;"""-"" &amp; memberNumber
    )
  ),
  """"
)
"),"")</f>
        <v/>
      </c>
      <c r="W62" s="48"/>
      <c r="X62" s="85" t="b">
        <v>0</v>
      </c>
      <c r="Y62" s="85" t="b">
        <v>0</v>
      </c>
      <c r="Z62" s="85" t="b">
        <v>0</v>
      </c>
      <c r="AA62" s="50"/>
      <c r="AB62" s="51"/>
      <c r="AC62" s="85" t="b">
        <v>0</v>
      </c>
      <c r="AD62" s="92"/>
      <c r="AE62" s="88"/>
      <c r="AF62" s="36" t="str">
        <f t="array" ref="AF62">IF(M62="","",INDEX(
      '{INDEX} Tour Packages'!$A:$ZP,
      MATCH($M62, '{INDEX} Tour Packages'!$A:$A, 0),
      MATCH(AF$3, '{INDEX} Tour Packages'!$4:$4, 0)
    ))</f>
        <v/>
      </c>
      <c r="AG62" s="36" t="str">
        <f t="array" ref="AG62">IF(M62="","",INDEX(
      '{INDEX} Tour Packages'!$A:$ZP,
      MATCH($M62, '{INDEX} Tour Packages'!$A:$A, 0),
      MATCH(AG$3, '{INDEX} Tour Packages'!$4:$4, 0)
    ))</f>
        <v/>
      </c>
      <c r="AH62" s="36" t="str">
        <f t="array" ref="AH62">IF(M62="","",INDEX(
      '{INDEX} Tour Packages'!$A:$ZP,
      MATCH($M62, '{INDEX} Tour Packages'!$A:$A, 0),
      MATCH(AH$3, '{INDEX} Tour Packages'!$4:$4, 0)
    ))</f>
        <v/>
      </c>
      <c r="AI62" s="54" t="str">
        <f t="shared" si="9"/>
        <v/>
      </c>
      <c r="AJ62" s="42"/>
      <c r="AK62" s="55"/>
      <c r="AL62" s="46" t="b">
        <v>0</v>
      </c>
      <c r="AM62" s="56"/>
      <c r="AN62" s="57" t="str">
        <f t="shared" si="10"/>
        <v/>
      </c>
      <c r="AO62" s="58" t="str">
        <f t="shared" si="11"/>
        <v/>
      </c>
      <c r="AP62" s="59"/>
      <c r="AQ62" s="60"/>
      <c r="AR62" s="61"/>
      <c r="AS62" s="61"/>
      <c r="AT62" s="61" t="str">
        <f>IFERROR(__xludf.DUMMYFUNCTION("IF( 
  OR($AJ62=""Full Payment"", ISBLANK($K62)),
  """",
  IF(
    OR(
      Q62=""Standard Booking, P1"",
      Q62=""Standard Booking, P2"",
      Q62=""Standard Booking, P3"",
      Q62=""Standard Booking, P4""
    ),
    LET(
      resDate,   $K62,
 "&amp;"     tourDate,  $N62,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2" s="62" t="str">
        <f t="shared" si="12"/>
        <v/>
      </c>
      <c r="AV62" s="63"/>
      <c r="AW62" s="64"/>
      <c r="AX62" s="64"/>
      <c r="AY62" s="64"/>
      <c r="AZ62" s="64" t="str">
        <f>IFERROR(__xludf.DUMMYFUNCTION("IF(
  OR($AJ62=""Full Payment"",$AJ62=""P1"", ISBLANK($K62)),
  """",
  IF(
    OR(
      $Q62=""Standard Booking, P2"",
      $Q62=""Standard Booking, P3"",
      $Q62=""Standard Booking, P4""
    ),
    LET(
      resDate,   $K62,
      tourDate,  $N62,"&amp;"
      monthCount, DATEDIF(resDate, tourDate, ""M"") + 1,
      secondDates, ARRAYFORMULA(
        DATE(
          YEAR(resDate),
          MONTH(resDate) + SEQUENCE(monthCount),
          2
        )
      ),
      validDates, FILTER(
        secondDates"&amp;",
        (secondDates &gt; resDate + 2) *
        (secondDates &lt;= tourDate - 3)
      ),
      IF(
        OR($AJ62=""P2"", $AJ62=""P3"", $AJ62=""P4""),
        IF(
          COUNTA(validDates) &lt; 2,
          """",
          TEXT(INDEX(validDates, 2), ""mmm"&amp;" d, yyyy"")
        ),
        IF(
          COUNTA(validDates) &lt; 2,
          """",
          TEXTJOIN("", "", TRUE,
            TEXT(INDEX(validDates, 1), ""mmm d, yyyy""),
            TEXT(INDEX(validDates, 2), ""mmm d, yyyy"")
          )
        )
  "&amp;"    )
    ),
    """"
  )
)
"),"")</f>
        <v/>
      </c>
      <c r="BA62" s="65" t="str">
        <f t="shared" si="13"/>
        <v/>
      </c>
      <c r="BB62" s="63"/>
      <c r="BC62" s="64"/>
      <c r="BD62" s="64"/>
      <c r="BE62" s="64"/>
      <c r="BF62" s="64" t="str">
        <f>IFERROR(__xludf.DUMMYFUNCTION("IF(
  OR($AJ62=""Full Payment"",$AJ62=""P1"", $AJ62=""P2""),
  """",
  IF(
    AND(
      NOT(ISBLANK($K62)),
      OR(
        Q62=""Standard Booking, P3"",
        Q62=""Standard Booking, P4""
      )
    ),
    LET(
      resDate,   $K62,
      tourDat"&amp;"e,  $N62,
      monthCount, DATEDIF(resDate, tourDate, ""M"") + 1,
      secondDates, ARRAYFORMULA(
        DATE(
          YEAR(resDate),
          MONTH(resDate) + SEQUENCE(monthCount),
          2
        )
      ),
      validDates, FILTER(
        se"&amp;"condDates,
        (secondDates &gt; resDate + 2) *
        (secondDates &lt;= tourDate - 3)
      ),
      IF(
        $AJ62=""P4"",
        IF(
          COUNTA(validDates) &lt; 3,
          """",
          TEXT(INDEX(validDates, 3), ""mmm d, yyyy"")
        ),
"&amp;"        IF(
          $AJ62=""P3"",
          IF(
            COUNTA(validDates) &lt; 3,
            """",
            TEXT(INDEX(validDates, 3), ""mmm d, yyyy"")
          ),
          IF(
            COUNTA(validDates) &lt; 3,
            """",
            TE"&amp;"XTJOIN("", "", TRUE,
              TEXT(INDEX(validDates, 1), ""mmm d, yyyy""),
              TEXT(INDEX(validDates, 2), ""mmm d, yyyy""),
              TEXT(INDEX(validDates, 3), ""mmm d, yyyy"")
            )
          )
        )
      )
    ),
    """&amp;"""
  )
)
"),"")</f>
        <v/>
      </c>
      <c r="BG62" s="65" t="str">
        <f t="shared" si="14"/>
        <v/>
      </c>
      <c r="BH62" s="63"/>
      <c r="BI62" s="64"/>
      <c r="BJ62" s="64"/>
      <c r="BK62" s="64"/>
      <c r="BL62" s="64" t="str">
        <f>IFERROR(__xludf.DUMMYFUNCTION("IF(
  OR($AJ62=""Full Payment"",$AJ62=""P1"",$AJ62=""P2"",$AJ62=""P3""),
  """",
  IF(
    AND(
      NOT(ISBLANK($K62)),
      $Q62=""Standard Booking, P4""
    ),
    LET(
      resDate,   $K62,
      tourDate,  $N62,
      monthCount, DATEDIF(resDate, "&amp;"tourDate, ""M"") + 1,
      secondDates, ARRAYFORMULA(
        DATE(
          YEAR(resDate),
          MONTH(resDate) + SEQUENCE(monthCount),
          2
        )
      ),
      validDates, FILTER(
        secondDates,
        (secondDates &gt; resDate + 2"&amp;") *
        (secondDates &lt;= tourDate - 3)
      ),
      IF(
        $AJ62=""P4"",
        IF(
          COUNTA(validDates) &lt; 4,
          """",
          TEXT(
            INDEX(validDates, 4),
            ""mmm d, yyyy""
          )
        ),
        I"&amp;"F(
          COUNTA(validDates) &lt; 4,
          """",
          TEXTJOIN(
            "", "", TRUE,
            TEXT(INDEX(validDates, 1), ""mmm d, yyyy""),
            TEXT(INDEX(validDates, 2), ""mmm d, yyyy""),
            TEXT(INDEX(validDates, 3), ""m"&amp;"mm d, yyyy""),
            TEXT(INDEX(validDates, 4), ""mmm d, yyyy"")
          )
        )
      )
    ),
    """"
  )
)
"),"")</f>
        <v/>
      </c>
      <c r="BM62" s="65" t="str">
        <f t="shared" si="15"/>
        <v/>
      </c>
      <c r="BN62" s="66"/>
      <c r="BO62" s="67"/>
      <c r="BP62" s="49" t="b">
        <v>0</v>
      </c>
      <c r="BQ62" s="49" t="b">
        <v>0</v>
      </c>
      <c r="BR62" s="68"/>
      <c r="BS62" s="69"/>
      <c r="BT62" s="70" t="b">
        <v>0</v>
      </c>
      <c r="BU62" s="71"/>
      <c r="BV62" s="72"/>
      <c r="BW62" s="86" t="b">
        <v>0</v>
      </c>
      <c r="BX62" s="87"/>
    </row>
    <row r="63">
      <c r="A63" s="35" t="str">
        <f t="shared" si="1"/>
        <v/>
      </c>
      <c r="B63" s="36" t="str">
        <f t="shared" si="2"/>
        <v/>
      </c>
      <c r="C63" s="36" t="str">
        <f t="array" ref="C63">IF(
  M63="",
  "",
  IFERROR(
    INDEX(
      '{INDEX} Tour Packages'!$A:$ZZ,
      MATCH(
        M63,
        INDEX(
          '{INDEX} Tour Packages'!$A:$ZZ,
          ,
          MATCH("Tour Package Name", '{INDEX} Tour Packages'!$4:$4, 0)
        ),
        0
      ),
      MATCH("Tour Code", '{INDEX} Tour Packages'!$4:$4, 0)
    ),
    "XXX"
  )
)
</f>
        <v/>
      </c>
      <c r="D63" s="36" t="str">
        <f t="shared" si="3"/>
        <v/>
      </c>
      <c r="E63" s="36" t="str">
        <f t="shared" si="4"/>
        <v/>
      </c>
      <c r="F63" s="37" t="str">
        <f t="shared" si="5"/>
        <v/>
      </c>
      <c r="G63" s="89"/>
      <c r="H63" s="89"/>
      <c r="I63" s="90"/>
      <c r="J63" s="40" t="str">
        <f t="shared" si="16"/>
        <v> </v>
      </c>
      <c r="K63" s="91"/>
      <c r="L63" s="55"/>
      <c r="M63" s="55"/>
      <c r="N63" s="91"/>
      <c r="O63" s="43" t="str">
        <f>IFERROR(__xludf.DUMMYFUNCTION("IF(N63="""","""",IFERROR(
  N63 + VALUE(REGEXEXTRACT(P63, ""(\d+)\s+Days"")),
  """"
)
)"),"")</f>
        <v/>
      </c>
      <c r="P63" s="43" t="str">
        <f t="array" ref="P63">IFERROR(
  INDEX(
    INDEX('{INDEX} Tour Packages'!$A:$ZZ, , MATCH(P$3, '{INDEX} Tour Packages'!$4:$4, 0)),
    MATCH(M63, INDEX('{INDEX} Tour Packages'!$A:$ZZ,0, MATCH("Tour Package Name", '{INDEX} Tour Packages'!$4:$4, 0)), 0)
  ),
"")
</f>
        <v/>
      </c>
      <c r="Q63" s="44" t="str">
        <f t="shared" si="7"/>
        <v/>
      </c>
      <c r="R63" s="44" t="str">
        <f>IFERROR(__xludf.DUMMYFUNCTION("IF(OR(ISBLANK(K63), ISBLANK(N63)), """", 
  LET(
    resDate, K63,
    tourDate, N63,
    monthCount, MAX(0, DATEDIF(resDate, tourDate - 3, ""M"") + 1),
    secondDates, ARRAYFORMULA(DATE(YEAR(resDate), MONTH(resDate) + SEQUENCE(monthCount), 2)),
    vali"&amp;"dDates, FILTER(secondDates, (secondDates &gt; resDate + 2) * (secondDates &lt;= tourDate - 3)),
    IF(ISERROR(validDates), 0, COUNTA(validDates))
  )
)
"),"")</f>
        <v/>
      </c>
      <c r="S63" s="44" t="str">
        <f t="shared" si="8"/>
        <v/>
      </c>
      <c r="T63" s="45" t="str">
        <f t="array" ref="T63">IF(ISBLANK(BO63),IFERROR(
  INDEX(
    INDEX('{INDEX} Payment Terms'!$A:$G, , MATCH(T$3, '{INDEX} Payment Terms'!$4:$4, 0)),
    MATCH(Q63, INDEX('{INDEX} Payment Terms'!$A:$G,0, MATCH("Payment Condition", '{INDEX} Payment Terms'!$4:$4, 0)), 0)
  ),
""),"Cancelled")
</f>
        <v/>
      </c>
      <c r="U63" s="46" t="b">
        <v>0</v>
      </c>
      <c r="V63" s="47" t="str">
        <f>IFERROR(__xludf.DUMMYFUNCTION("IF(OR(L63=""Duo Booking"", L63=""Group Booking""),
IF(U63=FALSE,"""",
    LET(
      bookingType, L63,
      tour, M63,
      mainFirst, H63,
      mainLast, I63,
      mainEmail, G63,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$L$4:L63, bookingType,
          $M$4:M63, tour,
          $H$4:H63, mainFirst,
          $I$4:I63, mainLast,
          $G$4:G63, mainEmail
        ),
        ""000""
      ),
      baseID &amp; "&amp;"""-"" &amp; memberNumber
    )
  ),
  """"
)
"),"")</f>
        <v/>
      </c>
      <c r="W63" s="48"/>
      <c r="X63" s="85" t="b">
        <v>0</v>
      </c>
      <c r="Y63" s="85" t="b">
        <v>0</v>
      </c>
      <c r="Z63" s="85" t="b">
        <v>0</v>
      </c>
      <c r="AA63" s="50"/>
      <c r="AB63" s="51"/>
      <c r="AC63" s="85" t="b">
        <v>0</v>
      </c>
      <c r="AD63" s="92"/>
      <c r="AE63" s="88"/>
      <c r="AF63" s="36" t="str">
        <f t="array" ref="AF63">IF(M63="","",INDEX(
      '{INDEX} Tour Packages'!$A:$ZP,
      MATCH($M63, '{INDEX} Tour Packages'!$A:$A, 0),
      MATCH(AF$3, '{INDEX} Tour Packages'!$4:$4, 0)
    ))</f>
        <v/>
      </c>
      <c r="AG63" s="36" t="str">
        <f t="array" ref="AG63">IF(M63="","",INDEX(
      '{INDEX} Tour Packages'!$A:$ZP,
      MATCH($M63, '{INDEX} Tour Packages'!$A:$A, 0),
      MATCH(AG$3, '{INDEX} Tour Packages'!$4:$4, 0)
    ))</f>
        <v/>
      </c>
      <c r="AH63" s="36" t="str">
        <f t="array" ref="AH63">IF(M63="","",INDEX(
      '{INDEX} Tour Packages'!$A:$ZP,
      MATCH($M63, '{INDEX} Tour Packages'!$A:$A, 0),
      MATCH(AH$3, '{INDEX} Tour Packages'!$4:$4, 0)
    ))</f>
        <v/>
      </c>
      <c r="AI63" s="54" t="str">
        <f t="shared" si="9"/>
        <v/>
      </c>
      <c r="AJ63" s="42"/>
      <c r="AK63" s="55"/>
      <c r="AL63" s="46" t="b">
        <v>0</v>
      </c>
      <c r="AM63" s="56"/>
      <c r="AN63" s="57" t="str">
        <f t="shared" si="10"/>
        <v/>
      </c>
      <c r="AO63" s="58" t="str">
        <f t="shared" si="11"/>
        <v/>
      </c>
      <c r="AP63" s="59"/>
      <c r="AQ63" s="60"/>
      <c r="AR63" s="61"/>
      <c r="AS63" s="61"/>
      <c r="AT63" s="61" t="str">
        <f>IFERROR(__xludf.DUMMYFUNCTION("IF( 
  OR($AJ63=""Full Payment"", ISBLANK($K63)),
  """",
  IF(
    OR(
      Q63=""Standard Booking, P1"",
      Q63=""Standard Booking, P2"",
      Q63=""Standard Booking, P3"",
      Q63=""Standard Booking, P4""
    ),
    LET(
      resDate,   $K63,
 "&amp;"     tourDate,  $N63,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3" s="62" t="str">
        <f t="shared" si="12"/>
        <v/>
      </c>
      <c r="AV63" s="63"/>
      <c r="AW63" s="64"/>
      <c r="AX63" s="64"/>
      <c r="AY63" s="64"/>
      <c r="AZ63" s="64" t="str">
        <f>IFERROR(__xludf.DUMMYFUNCTION("IF(
  OR($AJ63=""Full Payment"",$AJ63=""P1"", ISBLANK($K63)),
  """",
  IF(
    OR(
      $Q63=""Standard Booking, P2"",
      $Q63=""Standard Booking, P3"",
      $Q63=""Standard Booking, P4""
    ),
    LET(
      resDate,   $K63,
      tourDate,  $N63,"&amp;"
      monthCount, DATEDIF(resDate, tourDate, ""M"") + 1,
      secondDates, ARRAYFORMULA(
        DATE(
          YEAR(resDate),
          MONTH(resDate) + SEQUENCE(monthCount),
          2
        )
      ),
      validDates, FILTER(
        secondDates"&amp;",
        (secondDates &gt; resDate + 2) *
        (secondDates &lt;= tourDate - 3)
      ),
      IF(
        OR($AJ63=""P2"", $AJ63=""P3"", $AJ63=""P4""),
        IF(
          COUNTA(validDates) &lt; 2,
          """",
          TEXT(INDEX(validDates, 2), ""mmm"&amp;" d, yyyy"")
        ),
        IF(
          COUNTA(validDates) &lt; 2,
          """",
          TEXTJOIN("", "", TRUE,
            TEXT(INDEX(validDates, 1), ""mmm d, yyyy""),
            TEXT(INDEX(validDates, 2), ""mmm d, yyyy"")
          )
        )
  "&amp;"    )
    ),
    """"
  )
)
"),"")</f>
        <v/>
      </c>
      <c r="BA63" s="65" t="str">
        <f t="shared" si="13"/>
        <v/>
      </c>
      <c r="BB63" s="63"/>
      <c r="BC63" s="64"/>
      <c r="BD63" s="64"/>
      <c r="BE63" s="64"/>
      <c r="BF63" s="64" t="str">
        <f>IFERROR(__xludf.DUMMYFUNCTION("IF(
  OR($AJ63=""Full Payment"",$AJ63=""P1"", $AJ63=""P2""),
  """",
  IF(
    AND(
      NOT(ISBLANK($K63)),
      OR(
        Q63=""Standard Booking, P3"",
        Q63=""Standard Booking, P4""
      )
    ),
    LET(
      resDate,   $K63,
      tourDat"&amp;"e,  $N63,
      monthCount, DATEDIF(resDate, tourDate, ""M"") + 1,
      secondDates, ARRAYFORMULA(
        DATE(
          YEAR(resDate),
          MONTH(resDate) + SEQUENCE(monthCount),
          2
        )
      ),
      validDates, FILTER(
        se"&amp;"condDates,
        (secondDates &gt; resDate + 2) *
        (secondDates &lt;= tourDate - 3)
      ),
      IF(
        $AJ63=""P4"",
        IF(
          COUNTA(validDates) &lt; 3,
          """",
          TEXT(INDEX(validDates, 3), ""mmm d, yyyy"")
        ),
"&amp;"        IF(
          $AJ63=""P3"",
          IF(
            COUNTA(validDates) &lt; 3,
            """",
            TEXT(INDEX(validDates, 3), ""mmm d, yyyy"")
          ),
          IF(
            COUNTA(validDates) &lt; 3,
            """",
            TE"&amp;"XTJOIN("", "", TRUE,
              TEXT(INDEX(validDates, 1), ""mmm d, yyyy""),
              TEXT(INDEX(validDates, 2), ""mmm d, yyyy""),
              TEXT(INDEX(validDates, 3), ""mmm d, yyyy"")
            )
          )
        )
      )
    ),
    """&amp;"""
  )
)
"),"")</f>
        <v/>
      </c>
      <c r="BG63" s="65" t="str">
        <f t="shared" si="14"/>
        <v/>
      </c>
      <c r="BH63" s="63"/>
      <c r="BI63" s="64"/>
      <c r="BJ63" s="64"/>
      <c r="BK63" s="64"/>
      <c r="BL63" s="64" t="str">
        <f>IFERROR(__xludf.DUMMYFUNCTION("IF(
  OR($AJ63=""Full Payment"",$AJ63=""P1"",$AJ63=""P2"",$AJ63=""P3""),
  """",
  IF(
    AND(
      NOT(ISBLANK($K63)),
      $Q63=""Standard Booking, P4""
    ),
    LET(
      resDate,   $K63,
      tourDate,  $N63,
      monthCount, DATEDIF(resDate, "&amp;"tourDate, ""M"") + 1,
      secondDates, ARRAYFORMULA(
        DATE(
          YEAR(resDate),
          MONTH(resDate) + SEQUENCE(monthCount),
          2
        )
      ),
      validDates, FILTER(
        secondDates,
        (secondDates &gt; resDate + 2"&amp;") *
        (secondDates &lt;= tourDate - 3)
      ),
      IF(
        $AJ63=""P4"",
        IF(
          COUNTA(validDates) &lt; 4,
          """",
          TEXT(
            INDEX(validDates, 4),
            ""mmm d, yyyy""
          )
        ),
        I"&amp;"F(
          COUNTA(validDates) &lt; 4,
          """",
          TEXTJOIN(
            "", "", TRUE,
            TEXT(INDEX(validDates, 1), ""mmm d, yyyy""),
            TEXT(INDEX(validDates, 2), ""mmm d, yyyy""),
            TEXT(INDEX(validDates, 3), ""m"&amp;"mm d, yyyy""),
            TEXT(INDEX(validDates, 4), ""mmm d, yyyy"")
          )
        )
      )
    ),
    """"
  )
)
"),"")</f>
        <v/>
      </c>
      <c r="BM63" s="65" t="str">
        <f t="shared" si="15"/>
        <v/>
      </c>
      <c r="BN63" s="66"/>
      <c r="BO63" s="67"/>
      <c r="BP63" s="49" t="b">
        <v>0</v>
      </c>
      <c r="BQ63" s="49" t="b">
        <v>0</v>
      </c>
      <c r="BR63" s="68"/>
      <c r="BS63" s="69"/>
      <c r="BT63" s="70" t="b">
        <v>0</v>
      </c>
      <c r="BU63" s="71"/>
      <c r="BV63" s="72"/>
      <c r="BW63" s="86" t="b">
        <v>0</v>
      </c>
      <c r="BX63" s="87"/>
    </row>
    <row r="64">
      <c r="A64" s="35" t="str">
        <f t="shared" si="1"/>
        <v/>
      </c>
      <c r="B64" s="36" t="str">
        <f t="shared" si="2"/>
        <v/>
      </c>
      <c r="C64" s="36" t="str">
        <f t="array" ref="C64">IF(
  M64="",
  "",
  IFERROR(
    INDEX(
      '{INDEX} Tour Packages'!$A:$ZZ,
      MATCH(
        M64,
        INDEX(
          '{INDEX} Tour Packages'!$A:$ZZ,
          ,
          MATCH("Tour Package Name", '{INDEX} Tour Packages'!$4:$4, 0)
        ),
        0
      ),
      MATCH("Tour Code", '{INDEX} Tour Packages'!$4:$4, 0)
    ),
    "XXX"
  )
)
</f>
        <v/>
      </c>
      <c r="D64" s="36" t="str">
        <f t="shared" si="3"/>
        <v/>
      </c>
      <c r="E64" s="36" t="str">
        <f t="shared" si="4"/>
        <v/>
      </c>
      <c r="F64" s="37" t="str">
        <f t="shared" si="5"/>
        <v/>
      </c>
      <c r="G64" s="89"/>
      <c r="H64" s="89"/>
      <c r="I64" s="90"/>
      <c r="J64" s="40" t="str">
        <f t="shared" si="16"/>
        <v> </v>
      </c>
      <c r="K64" s="91"/>
      <c r="L64" s="55"/>
      <c r="M64" s="55"/>
      <c r="N64" s="91"/>
      <c r="O64" s="43" t="str">
        <f>IFERROR(__xludf.DUMMYFUNCTION("IF(N64="""","""",IFERROR(
  N64 + VALUE(REGEXEXTRACT(P64, ""(\d+)\s+Days"")),
  """"
)
)"),"")</f>
        <v/>
      </c>
      <c r="P64" s="43" t="str">
        <f t="array" ref="P64">IFERROR(
  INDEX(
    INDEX('{INDEX} Tour Packages'!$A:$ZZ, , MATCH(P$3, '{INDEX} Tour Packages'!$4:$4, 0)),
    MATCH(M64, INDEX('{INDEX} Tour Packages'!$A:$ZZ,0, MATCH("Tour Package Name", '{INDEX} Tour Packages'!$4:$4, 0)), 0)
  ),
"")
</f>
        <v/>
      </c>
      <c r="Q64" s="44" t="str">
        <f t="shared" si="7"/>
        <v/>
      </c>
      <c r="R64" s="44" t="str">
        <f>IFERROR(__xludf.DUMMYFUNCTION("IF(OR(ISBLANK(K64), ISBLANK(N64)), """", 
  LET(
    resDate, K64,
    tourDate, N64,
    monthCount, MAX(0, DATEDIF(resDate, tourDate - 3, ""M"") + 1),
    secondDates, ARRAYFORMULA(DATE(YEAR(resDate), MONTH(resDate) + SEQUENCE(monthCount), 2)),
    vali"&amp;"dDates, FILTER(secondDates, (secondDates &gt; resDate + 2) * (secondDates &lt;= tourDate - 3)),
    IF(ISERROR(validDates), 0, COUNTA(validDates))
  )
)
"),"")</f>
        <v/>
      </c>
      <c r="S64" s="44" t="str">
        <f t="shared" si="8"/>
        <v/>
      </c>
      <c r="T64" s="45" t="str">
        <f t="array" ref="T64">IF(ISBLANK(BO64),IFERROR(
  INDEX(
    INDEX('{INDEX} Payment Terms'!$A:$G, , MATCH(T$3, '{INDEX} Payment Terms'!$4:$4, 0)),
    MATCH(Q64, INDEX('{INDEX} Payment Terms'!$A:$G,0, MATCH("Payment Condition", '{INDEX} Payment Terms'!$4:$4, 0)), 0)
  ),
""),"Cancelled")
</f>
        <v/>
      </c>
      <c r="U64" s="46" t="b">
        <v>0</v>
      </c>
      <c r="V64" s="47" t="str">
        <f>IFERROR(__xludf.DUMMYFUNCTION("IF(OR(L64=""Duo Booking"", L64=""Group Booking""),
IF(U64=FALSE,"""",
    LET(
      bookingType, L64,
      tour, M64,
      mainFirst, H64,
      mainLast, I64,
      mainEmail, G64,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$L$4:L64, bookingType,
          $M$4:M64, tour,
          $H$4:H64, mainFirst,
          $I$4:I64, mainLast,
          $G$4:G64, mainEmail
        ),
        ""000""
      ),
      baseID &amp; "&amp;"""-"" &amp; memberNumber
    )
  ),
  """"
)
"),"")</f>
        <v/>
      </c>
      <c r="W64" s="48"/>
      <c r="X64" s="85" t="b">
        <v>0</v>
      </c>
      <c r="Y64" s="85" t="b">
        <v>0</v>
      </c>
      <c r="Z64" s="85" t="b">
        <v>0</v>
      </c>
      <c r="AA64" s="50"/>
      <c r="AB64" s="51"/>
      <c r="AC64" s="85" t="b">
        <v>0</v>
      </c>
      <c r="AD64" s="92"/>
      <c r="AE64" s="88"/>
      <c r="AF64" s="36" t="str">
        <f t="array" ref="AF64">IF(M64="","",INDEX(
      '{INDEX} Tour Packages'!$A:$ZP,
      MATCH($M64, '{INDEX} Tour Packages'!$A:$A, 0),
      MATCH(AF$3, '{INDEX} Tour Packages'!$4:$4, 0)
    ))</f>
        <v/>
      </c>
      <c r="AG64" s="36" t="str">
        <f t="array" ref="AG64">IF(M64="","",INDEX(
      '{INDEX} Tour Packages'!$A:$ZP,
      MATCH($M64, '{INDEX} Tour Packages'!$A:$A, 0),
      MATCH(AG$3, '{INDEX} Tour Packages'!$4:$4, 0)
    ))</f>
        <v/>
      </c>
      <c r="AH64" s="36" t="str">
        <f t="array" ref="AH64">IF(M64="","",INDEX(
      '{INDEX} Tour Packages'!$A:$ZP,
      MATCH($M64, '{INDEX} Tour Packages'!$A:$A, 0),
      MATCH(AH$3, '{INDEX} Tour Packages'!$4:$4, 0)
    ))</f>
        <v/>
      </c>
      <c r="AI64" s="54" t="str">
        <f t="shared" si="9"/>
        <v/>
      </c>
      <c r="AJ64" s="42"/>
      <c r="AK64" s="55"/>
      <c r="AL64" s="46" t="b">
        <v>0</v>
      </c>
      <c r="AM64" s="56"/>
      <c r="AN64" s="57" t="str">
        <f t="shared" si="10"/>
        <v/>
      </c>
      <c r="AO64" s="58" t="str">
        <f t="shared" si="11"/>
        <v/>
      </c>
      <c r="AP64" s="59"/>
      <c r="AQ64" s="60"/>
      <c r="AR64" s="61"/>
      <c r="AS64" s="61"/>
      <c r="AT64" s="61" t="str">
        <f>IFERROR(__xludf.DUMMYFUNCTION("IF( 
  OR($AJ64=""Full Payment"", ISBLANK($K64)),
  """",
  IF(
    OR(
      Q64=""Standard Booking, P1"",
      Q64=""Standard Booking, P2"",
      Q64=""Standard Booking, P3"",
      Q64=""Standard Booking, P4""
    ),
    LET(
      resDate,   $K64,
 "&amp;"     tourDate,  $N64,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4" s="62" t="str">
        <f t="shared" si="12"/>
        <v/>
      </c>
      <c r="AV64" s="63"/>
      <c r="AW64" s="64"/>
      <c r="AX64" s="64"/>
      <c r="AY64" s="64"/>
      <c r="AZ64" s="64" t="str">
        <f>IFERROR(__xludf.DUMMYFUNCTION("IF(
  OR($AJ64=""Full Payment"",$AJ64=""P1"", ISBLANK($K64)),
  """",
  IF(
    OR(
      $Q64=""Standard Booking, P2"",
      $Q64=""Standard Booking, P3"",
      $Q64=""Standard Booking, P4""
    ),
    LET(
      resDate,   $K64,
      tourDate,  $N64,"&amp;"
      monthCount, DATEDIF(resDate, tourDate, ""M"") + 1,
      secondDates, ARRAYFORMULA(
        DATE(
          YEAR(resDate),
          MONTH(resDate) + SEQUENCE(monthCount),
          2
        )
      ),
      validDates, FILTER(
        secondDates"&amp;",
        (secondDates &gt; resDate + 2) *
        (secondDates &lt;= tourDate - 3)
      ),
      IF(
        OR($AJ64=""P2"", $AJ64=""P3"", $AJ64=""P4""),
        IF(
          COUNTA(validDates) &lt; 2,
          """",
          TEXT(INDEX(validDates, 2), ""mmm"&amp;" d, yyyy"")
        ),
        IF(
          COUNTA(validDates) &lt; 2,
          """",
          TEXTJOIN("", "", TRUE,
            TEXT(INDEX(validDates, 1), ""mmm d, yyyy""),
            TEXT(INDEX(validDates, 2), ""mmm d, yyyy"")
          )
        )
  "&amp;"    )
    ),
    """"
  )
)
"),"")</f>
        <v/>
      </c>
      <c r="BA64" s="65" t="str">
        <f t="shared" si="13"/>
        <v/>
      </c>
      <c r="BB64" s="63"/>
      <c r="BC64" s="64"/>
      <c r="BD64" s="64"/>
      <c r="BE64" s="64"/>
      <c r="BF64" s="64" t="str">
        <f>IFERROR(__xludf.DUMMYFUNCTION("IF(
  OR($AJ64=""Full Payment"",$AJ64=""P1"", $AJ64=""P2""),
  """",
  IF(
    AND(
      NOT(ISBLANK($K64)),
      OR(
        Q64=""Standard Booking, P3"",
        Q64=""Standard Booking, P4""
      )
    ),
    LET(
      resDate,   $K64,
      tourDat"&amp;"e,  $N64,
      monthCount, DATEDIF(resDate, tourDate, ""M"") + 1,
      secondDates, ARRAYFORMULA(
        DATE(
          YEAR(resDate),
          MONTH(resDate) + SEQUENCE(monthCount),
          2
        )
      ),
      validDates, FILTER(
        se"&amp;"condDates,
        (secondDates &gt; resDate + 2) *
        (secondDates &lt;= tourDate - 3)
      ),
      IF(
        $AJ64=""P4"",
        IF(
          COUNTA(validDates) &lt; 3,
          """",
          TEXT(INDEX(validDates, 3), ""mmm d, yyyy"")
        ),
"&amp;"        IF(
          $AJ64=""P3"",
          IF(
            COUNTA(validDates) &lt; 3,
            """",
            TEXT(INDEX(validDates, 3), ""mmm d, yyyy"")
          ),
          IF(
            COUNTA(validDates) &lt; 3,
            """",
            TE"&amp;"XTJOIN("", "", TRUE,
              TEXT(INDEX(validDates, 1), ""mmm d, yyyy""),
              TEXT(INDEX(validDates, 2), ""mmm d, yyyy""),
              TEXT(INDEX(validDates, 3), ""mmm d, yyyy"")
            )
          )
        )
      )
    ),
    """&amp;"""
  )
)
"),"")</f>
        <v/>
      </c>
      <c r="BG64" s="65" t="str">
        <f t="shared" si="14"/>
        <v/>
      </c>
      <c r="BH64" s="63"/>
      <c r="BI64" s="64"/>
      <c r="BJ64" s="64"/>
      <c r="BK64" s="64"/>
      <c r="BL64" s="64" t="str">
        <f>IFERROR(__xludf.DUMMYFUNCTION("IF(
  OR($AJ64=""Full Payment"",$AJ64=""P1"",$AJ64=""P2"",$AJ64=""P3""),
  """",
  IF(
    AND(
      NOT(ISBLANK($K64)),
      $Q64=""Standard Booking, P4""
    ),
    LET(
      resDate,   $K64,
      tourDate,  $N64,
      monthCount, DATEDIF(resDate, "&amp;"tourDate, ""M"") + 1,
      secondDates, ARRAYFORMULA(
        DATE(
          YEAR(resDate),
          MONTH(resDate) + SEQUENCE(monthCount),
          2
        )
      ),
      validDates, FILTER(
        secondDates,
        (secondDates &gt; resDate + 2"&amp;") *
        (secondDates &lt;= tourDate - 3)
      ),
      IF(
        $AJ64=""P4"",
        IF(
          COUNTA(validDates) &lt; 4,
          """",
          TEXT(
            INDEX(validDates, 4),
            ""mmm d, yyyy""
          )
        ),
        I"&amp;"F(
          COUNTA(validDates) &lt; 4,
          """",
          TEXTJOIN(
            "", "", TRUE,
            TEXT(INDEX(validDates, 1), ""mmm d, yyyy""),
            TEXT(INDEX(validDates, 2), ""mmm d, yyyy""),
            TEXT(INDEX(validDates, 3), ""m"&amp;"mm d, yyyy""),
            TEXT(INDEX(validDates, 4), ""mmm d, yyyy"")
          )
        )
      )
    ),
    """"
  )
)
"),"")</f>
        <v/>
      </c>
      <c r="BM64" s="65" t="str">
        <f t="shared" si="15"/>
        <v/>
      </c>
      <c r="BN64" s="66"/>
      <c r="BO64" s="67"/>
      <c r="BP64" s="49" t="b">
        <v>0</v>
      </c>
      <c r="BQ64" s="49" t="b">
        <v>0</v>
      </c>
      <c r="BR64" s="68"/>
      <c r="BS64" s="69"/>
      <c r="BT64" s="70" t="b">
        <v>0</v>
      </c>
      <c r="BU64" s="71"/>
      <c r="BV64" s="72"/>
      <c r="BW64" s="86" t="b">
        <v>0</v>
      </c>
      <c r="BX64" s="87"/>
    </row>
    <row r="65">
      <c r="A65" s="35" t="str">
        <f t="shared" si="1"/>
        <v/>
      </c>
      <c r="B65" s="36" t="str">
        <f t="shared" si="2"/>
        <v/>
      </c>
      <c r="C65" s="36" t="str">
        <f t="array" ref="C65">IF(
  M65="",
  "",
  IFERROR(
    INDEX(
      '{INDEX} Tour Packages'!$A:$ZZ,
      MATCH(
        M65,
        INDEX(
          '{INDEX} Tour Packages'!$A:$ZZ,
          ,
          MATCH("Tour Package Name", '{INDEX} Tour Packages'!$4:$4, 0)
        ),
        0
      ),
      MATCH("Tour Code", '{INDEX} Tour Packages'!$4:$4, 0)
    ),
    "XXX"
  )
)
</f>
        <v/>
      </c>
      <c r="D65" s="36" t="str">
        <f t="shared" si="3"/>
        <v/>
      </c>
      <c r="E65" s="36" t="str">
        <f t="shared" si="4"/>
        <v/>
      </c>
      <c r="F65" s="37" t="str">
        <f t="shared" si="5"/>
        <v/>
      </c>
      <c r="G65" s="89"/>
      <c r="H65" s="89"/>
      <c r="I65" s="90"/>
      <c r="J65" s="40" t="str">
        <f t="shared" si="16"/>
        <v> </v>
      </c>
      <c r="K65" s="91"/>
      <c r="L65" s="55"/>
      <c r="M65" s="55"/>
      <c r="N65" s="91"/>
      <c r="O65" s="43" t="str">
        <f>IFERROR(__xludf.DUMMYFUNCTION("IF(N65="""","""",IFERROR(
  N65 + VALUE(REGEXEXTRACT(P65, ""(\d+)\s+Days"")),
  """"
)
)"),"")</f>
        <v/>
      </c>
      <c r="P65" s="43" t="str">
        <f t="array" ref="P65">IFERROR(
  INDEX(
    INDEX('{INDEX} Tour Packages'!$A:$ZZ, , MATCH(P$3, '{INDEX} Tour Packages'!$4:$4, 0)),
    MATCH(M65, INDEX('{INDEX} Tour Packages'!$A:$ZZ,0, MATCH("Tour Package Name", '{INDEX} Tour Packages'!$4:$4, 0)), 0)
  ),
"")
</f>
        <v/>
      </c>
      <c r="Q65" s="44" t="str">
        <f t="shared" si="7"/>
        <v/>
      </c>
      <c r="R65" s="44" t="str">
        <f>IFERROR(__xludf.DUMMYFUNCTION("IF(OR(ISBLANK(K65), ISBLANK(N65)), """", 
  LET(
    resDate, K65,
    tourDate, N65,
    monthCount, MAX(0, DATEDIF(resDate, tourDate - 3, ""M"") + 1),
    secondDates, ARRAYFORMULA(DATE(YEAR(resDate), MONTH(resDate) + SEQUENCE(monthCount), 2)),
    vali"&amp;"dDates, FILTER(secondDates, (secondDates &gt; resDate + 2) * (secondDates &lt;= tourDate - 3)),
    IF(ISERROR(validDates), 0, COUNTA(validDates))
  )
)
"),"")</f>
        <v/>
      </c>
      <c r="S65" s="44" t="str">
        <f t="shared" si="8"/>
        <v/>
      </c>
      <c r="T65" s="45" t="str">
        <f t="array" ref="T65">IF(ISBLANK(BO65),IFERROR(
  INDEX(
    INDEX('{INDEX} Payment Terms'!$A:$G, , MATCH(T$3, '{INDEX} Payment Terms'!$4:$4, 0)),
    MATCH(Q65, INDEX('{INDEX} Payment Terms'!$A:$G,0, MATCH("Payment Condition", '{INDEX} Payment Terms'!$4:$4, 0)), 0)
  ),
""),"Cancelled")
</f>
        <v/>
      </c>
      <c r="U65" s="46" t="b">
        <v>0</v>
      </c>
      <c r="V65" s="47" t="str">
        <f>IFERROR(__xludf.DUMMYFUNCTION("IF(OR(L65=""Duo Booking"", L65=""Group Booking""),
IF(U65=FALSE,"""",
    LET(
      bookingType, L65,
      tour, M65,
      mainFirst, H65,
      mainLast, I65,
      mainEmail, G65,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$L$4:L65, bookingType,
          $M$4:M65, tour,
          $H$4:H65, mainFirst,
          $I$4:I65, mainLast,
          $G$4:G65, mainEmail
        ),
        ""000""
      ),
      baseID &amp; "&amp;"""-"" &amp; memberNumber
    )
  ),
  """"
)
"),"")</f>
        <v/>
      </c>
      <c r="W65" s="48"/>
      <c r="X65" s="85" t="b">
        <v>0</v>
      </c>
      <c r="Y65" s="85" t="b">
        <v>0</v>
      </c>
      <c r="Z65" s="85" t="b">
        <v>0</v>
      </c>
      <c r="AA65" s="50"/>
      <c r="AB65" s="51"/>
      <c r="AC65" s="49" t="b">
        <v>0</v>
      </c>
      <c r="AD65" s="68"/>
      <c r="AE65" s="88"/>
      <c r="AF65" s="36" t="str">
        <f t="array" ref="AF65">IF(M65="","",INDEX(
      '{INDEX} Tour Packages'!$A:$ZP,
      MATCH($M65, '{INDEX} Tour Packages'!$A:$A, 0),
      MATCH(AF$3, '{INDEX} Tour Packages'!$4:$4, 0)
    ))</f>
        <v/>
      </c>
      <c r="AG65" s="36" t="str">
        <f t="array" ref="AG65">IF(M65="","",INDEX(
      '{INDEX} Tour Packages'!$A:$ZP,
      MATCH($M65, '{INDEX} Tour Packages'!$A:$A, 0),
      MATCH(AG$3, '{INDEX} Tour Packages'!$4:$4, 0)
    ))</f>
        <v/>
      </c>
      <c r="AH65" s="36" t="str">
        <f t="array" ref="AH65">IF(M65="","",INDEX(
      '{INDEX} Tour Packages'!$A:$ZP,
      MATCH($M65, '{INDEX} Tour Packages'!$A:$A, 0),
      MATCH(AH$3, '{INDEX} Tour Packages'!$4:$4, 0)
    ))</f>
        <v/>
      </c>
      <c r="AI65" s="54" t="str">
        <f t="shared" si="9"/>
        <v/>
      </c>
      <c r="AJ65" s="42"/>
      <c r="AK65" s="55"/>
      <c r="AL65" s="46" t="b">
        <v>0</v>
      </c>
      <c r="AM65" s="56"/>
      <c r="AN65" s="57" t="str">
        <f t="shared" si="10"/>
        <v/>
      </c>
      <c r="AO65" s="58" t="str">
        <f t="shared" si="11"/>
        <v/>
      </c>
      <c r="AP65" s="59"/>
      <c r="AQ65" s="60"/>
      <c r="AR65" s="61"/>
      <c r="AS65" s="61"/>
      <c r="AT65" s="61" t="str">
        <f>IFERROR(__xludf.DUMMYFUNCTION("IF( 
  OR($AJ65=""Full Payment"", ISBLANK($K65)),
  """",
  IF(
    OR(
      Q65=""Standard Booking, P1"",
      Q65=""Standard Booking, P2"",
      Q65=""Standard Booking, P3"",
      Q65=""Standard Booking, P4""
    ),
    LET(
      resDate,   $K65,
 "&amp;"     tourDate,  $N65,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5" s="62" t="str">
        <f t="shared" si="12"/>
        <v/>
      </c>
      <c r="AV65" s="63"/>
      <c r="AW65" s="64"/>
      <c r="AX65" s="64"/>
      <c r="AY65" s="64"/>
      <c r="AZ65" s="64" t="str">
        <f>IFERROR(__xludf.DUMMYFUNCTION("IF(
  OR($AJ65=""Full Payment"",$AJ65=""P1"", ISBLANK($K65)),
  """",
  IF(
    OR(
      $Q65=""Standard Booking, P2"",
      $Q65=""Standard Booking, P3"",
      $Q65=""Standard Booking, P4""
    ),
    LET(
      resDate,   $K65,
      tourDate,  $N65,"&amp;"
      monthCount, DATEDIF(resDate, tourDate, ""M"") + 1,
      secondDates, ARRAYFORMULA(
        DATE(
          YEAR(resDate),
          MONTH(resDate) + SEQUENCE(monthCount),
          2
        )
      ),
      validDates, FILTER(
        secondDates"&amp;",
        (secondDates &gt; resDate + 2) *
        (secondDates &lt;= tourDate - 3)
      ),
      IF(
        OR($AJ65=""P2"", $AJ65=""P3"", $AJ65=""P4""),
        IF(
          COUNTA(validDates) &lt; 2,
          """",
          TEXT(INDEX(validDates, 2), ""mmm"&amp;" d, yyyy"")
        ),
        IF(
          COUNTA(validDates) &lt; 2,
          """",
          TEXTJOIN("", "", TRUE,
            TEXT(INDEX(validDates, 1), ""mmm d, yyyy""),
            TEXT(INDEX(validDates, 2), ""mmm d, yyyy"")
          )
        )
  "&amp;"    )
    ),
    """"
  )
)
"),"")</f>
        <v/>
      </c>
      <c r="BA65" s="65" t="str">
        <f t="shared" si="13"/>
        <v/>
      </c>
      <c r="BB65" s="63"/>
      <c r="BC65" s="64"/>
      <c r="BD65" s="64"/>
      <c r="BE65" s="64"/>
      <c r="BF65" s="64" t="str">
        <f>IFERROR(__xludf.DUMMYFUNCTION("IF(
  OR($AJ65=""Full Payment"",$AJ65=""P1"", $AJ65=""P2""),
  """",
  IF(
    AND(
      NOT(ISBLANK($K65)),
      OR(
        Q65=""Standard Booking, P3"",
        Q65=""Standard Booking, P4""
      )
    ),
    LET(
      resDate,   $K65,
      tourDat"&amp;"e,  $N65,
      monthCount, DATEDIF(resDate, tourDate, ""M"") + 1,
      secondDates, ARRAYFORMULA(
        DATE(
          YEAR(resDate),
          MONTH(resDate) + SEQUENCE(monthCount),
          2
        )
      ),
      validDates, FILTER(
        se"&amp;"condDates,
        (secondDates &gt; resDate + 2) *
        (secondDates &lt;= tourDate - 3)
      ),
      IF(
        $AJ65=""P4"",
        IF(
          COUNTA(validDates) &lt; 3,
          """",
          TEXT(INDEX(validDates, 3), ""mmm d, yyyy"")
        ),
"&amp;"        IF(
          $AJ65=""P3"",
          IF(
            COUNTA(validDates) &lt; 3,
            """",
            TEXT(INDEX(validDates, 3), ""mmm d, yyyy"")
          ),
          IF(
            COUNTA(validDates) &lt; 3,
            """",
            TE"&amp;"XTJOIN("", "", TRUE,
              TEXT(INDEX(validDates, 1), ""mmm d, yyyy""),
              TEXT(INDEX(validDates, 2), ""mmm d, yyyy""),
              TEXT(INDEX(validDates, 3), ""mmm d, yyyy"")
            )
          )
        )
      )
    ),
    """&amp;"""
  )
)
"),"")</f>
        <v/>
      </c>
      <c r="BG65" s="65" t="str">
        <f t="shared" si="14"/>
        <v/>
      </c>
      <c r="BH65" s="63"/>
      <c r="BI65" s="64"/>
      <c r="BJ65" s="64"/>
      <c r="BK65" s="64"/>
      <c r="BL65" s="64" t="str">
        <f>IFERROR(__xludf.DUMMYFUNCTION("IF(
  OR($AJ65=""Full Payment"",$AJ65=""P1"",$AJ65=""P2"",$AJ65=""P3""),
  """",
  IF(
    AND(
      NOT(ISBLANK($K65)),
      $Q65=""Standard Booking, P4""
    ),
    LET(
      resDate,   $K65,
      tourDate,  $N65,
      monthCount, DATEDIF(resDate, "&amp;"tourDate, ""M"") + 1,
      secondDates, ARRAYFORMULA(
        DATE(
          YEAR(resDate),
          MONTH(resDate) + SEQUENCE(monthCount),
          2
        )
      ),
      validDates, FILTER(
        secondDates,
        (secondDates &gt; resDate + 2"&amp;") *
        (secondDates &lt;= tourDate - 3)
      ),
      IF(
        $AJ65=""P4"",
        IF(
          COUNTA(validDates) &lt; 4,
          """",
          TEXT(
            INDEX(validDates, 4),
            ""mmm d, yyyy""
          )
        ),
        I"&amp;"F(
          COUNTA(validDates) &lt; 4,
          """",
          TEXTJOIN(
            "", "", TRUE,
            TEXT(INDEX(validDates, 1), ""mmm d, yyyy""),
            TEXT(INDEX(validDates, 2), ""mmm d, yyyy""),
            TEXT(INDEX(validDates, 3), ""m"&amp;"mm d, yyyy""),
            TEXT(INDEX(validDates, 4), ""mmm d, yyyy"")
          )
        )
      )
    ),
    """"
  )
)
"),"")</f>
        <v/>
      </c>
      <c r="BM65" s="65" t="str">
        <f t="shared" si="15"/>
        <v/>
      </c>
      <c r="BN65" s="66"/>
      <c r="BO65" s="67"/>
      <c r="BP65" s="49" t="b">
        <v>0</v>
      </c>
      <c r="BQ65" s="49" t="b">
        <v>0</v>
      </c>
      <c r="BR65" s="68"/>
      <c r="BS65" s="69"/>
      <c r="BT65" s="70" t="b">
        <v>0</v>
      </c>
      <c r="BU65" s="71"/>
      <c r="BV65" s="72"/>
      <c r="BW65" s="86" t="b">
        <v>0</v>
      </c>
      <c r="BX65" s="87"/>
    </row>
    <row r="66">
      <c r="A66" s="35" t="str">
        <f t="shared" si="1"/>
        <v/>
      </c>
      <c r="B66" s="36" t="str">
        <f t="shared" si="2"/>
        <v/>
      </c>
      <c r="C66" s="36" t="str">
        <f t="array" ref="C66">IF(
  M66="",
  "",
  IFERROR(
    INDEX(
      '{INDEX} Tour Packages'!$A:$ZZ,
      MATCH(
        M66,
        INDEX(
          '{INDEX} Tour Packages'!$A:$ZZ,
          ,
          MATCH("Tour Package Name", '{INDEX} Tour Packages'!$4:$4, 0)
        ),
        0
      ),
      MATCH("Tour Code", '{INDEX} Tour Packages'!$4:$4, 0)
    ),
    "XXX"
  )
)
</f>
        <v/>
      </c>
      <c r="D66" s="36" t="str">
        <f t="shared" si="3"/>
        <v/>
      </c>
      <c r="E66" s="36" t="str">
        <f t="shared" si="4"/>
        <v/>
      </c>
      <c r="F66" s="37" t="str">
        <f t="shared" si="5"/>
        <v/>
      </c>
      <c r="G66" s="38"/>
      <c r="H66" s="38"/>
      <c r="I66" s="39"/>
      <c r="J66" s="40" t="str">
        <f t="shared" si="16"/>
        <v> </v>
      </c>
      <c r="K66" s="41"/>
      <c r="L66" s="42"/>
      <c r="M66" s="42"/>
      <c r="N66" s="41"/>
      <c r="O66" s="43" t="str">
        <f>IFERROR(__xludf.DUMMYFUNCTION("IF(N66="""","""",IFERROR(
  N66 + VALUE(REGEXEXTRACT(P66, ""(\d+)\s+Days"")),
  """"
)
)"),"")</f>
        <v/>
      </c>
      <c r="P66" s="43" t="str">
        <f t="array" ref="P66">IFERROR(
  INDEX(
    INDEX('{INDEX} Tour Packages'!$A:$ZZ, , MATCH(P$3, '{INDEX} Tour Packages'!$4:$4, 0)),
    MATCH(M66, INDEX('{INDEX} Tour Packages'!$A:$ZZ,0, MATCH("Tour Package Name", '{INDEX} Tour Packages'!$4:$4, 0)), 0)
  ),
"")
</f>
        <v/>
      </c>
      <c r="Q66" s="44" t="str">
        <f t="shared" si="7"/>
        <v/>
      </c>
      <c r="R66" s="44" t="str">
        <f>IFERROR(__xludf.DUMMYFUNCTION("IF(OR(ISBLANK(K66), ISBLANK(N66)), """", 
  LET(
    resDate, K66,
    tourDate, N66,
    monthCount, MAX(0, DATEDIF(resDate, tourDate - 3, ""M"") + 1),
    secondDates, ARRAYFORMULA(DATE(YEAR(resDate), MONTH(resDate) + SEQUENCE(monthCount), 2)),
    vali"&amp;"dDates, FILTER(secondDates, (secondDates &gt; resDate + 2) * (secondDates &lt;= tourDate - 3)),
    IF(ISERROR(validDates), 0, COUNTA(validDates))
  )
)
"),"")</f>
        <v/>
      </c>
      <c r="S66" s="44" t="str">
        <f t="shared" si="8"/>
        <v/>
      </c>
      <c r="T66" s="45" t="str">
        <f t="array" ref="T66">IF(ISBLANK(BO66),IFERROR(
  INDEX(
    INDEX('{INDEX} Payment Terms'!$A:$G, , MATCH(T$3, '{INDEX} Payment Terms'!$4:$4, 0)),
    MATCH(Q66, INDEX('{INDEX} Payment Terms'!$A:$G,0, MATCH("Payment Condition", '{INDEX} Payment Terms'!$4:$4, 0)), 0)
  ),
""),"Cancelled")
</f>
        <v/>
      </c>
      <c r="U66" s="46" t="b">
        <v>0</v>
      </c>
      <c r="V66" s="47" t="str">
        <f>IFERROR(__xludf.DUMMYFUNCTION("IF(OR(L66=""Duo Booking"", L66=""Group Booking""),
IF(U66=FALSE,"""",
    LET(
      bookingType, L66,
      tour, M66,
      mainFirst, H66,
      mainLast, I66,
      mainEmail, G66,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$L$4:L66, bookingType,
          $M$4:M66, tour,
          $H$4:H66, mainFirst,
          $I$4:I66, mainLast,
          $G$4:G66, mainEmail
        ),
        ""000""
      ),
      baseID &amp; "&amp;"""-"" &amp; memberNumber
    )
  ),
  """"
)
"),"")</f>
        <v/>
      </c>
      <c r="W66" s="48"/>
      <c r="X66" s="49" t="b">
        <v>0</v>
      </c>
      <c r="Y66" s="49" t="b">
        <v>0</v>
      </c>
      <c r="Z66" s="49" t="b">
        <v>0</v>
      </c>
      <c r="AA66" s="50"/>
      <c r="AB66" s="51"/>
      <c r="AC66" s="49" t="b">
        <v>0</v>
      </c>
      <c r="AD66" s="92"/>
      <c r="AE66" s="53"/>
      <c r="AF66" s="36" t="str">
        <f t="array" ref="AF66">IF(M66="","",INDEX(
      '{INDEX} Tour Packages'!$A:$ZP,
      MATCH($M66, '{INDEX} Tour Packages'!$A:$A, 0),
      MATCH(AF$3, '{INDEX} Tour Packages'!$4:$4, 0)
    ))</f>
        <v/>
      </c>
      <c r="AG66" s="36" t="str">
        <f t="array" ref="AG66">IF(M66="","",INDEX(
      '{INDEX} Tour Packages'!$A:$ZP,
      MATCH($M66, '{INDEX} Tour Packages'!$A:$A, 0),
      MATCH(AG$3, '{INDEX} Tour Packages'!$4:$4, 0)
    ))</f>
        <v/>
      </c>
      <c r="AH66" s="36" t="str">
        <f t="array" ref="AH66">IF(M66="","",INDEX(
      '{INDEX} Tour Packages'!$A:$ZP,
      MATCH($M66, '{INDEX} Tour Packages'!$A:$A, 0),
      MATCH(AH$3, '{INDEX} Tour Packages'!$4:$4, 0)
    ))</f>
        <v/>
      </c>
      <c r="AI66" s="54" t="str">
        <f t="shared" si="9"/>
        <v/>
      </c>
      <c r="AJ66" s="42"/>
      <c r="AK66" s="55"/>
      <c r="AL66" s="46" t="b">
        <v>0</v>
      </c>
      <c r="AM66" s="56"/>
      <c r="AN66" s="57" t="str">
        <f t="shared" si="10"/>
        <v/>
      </c>
      <c r="AO66" s="58" t="str">
        <f t="shared" si="11"/>
        <v/>
      </c>
      <c r="AP66" s="59"/>
      <c r="AQ66" s="60"/>
      <c r="AR66" s="61"/>
      <c r="AS66" s="61"/>
      <c r="AT66" s="61" t="str">
        <f>IFERROR(__xludf.DUMMYFUNCTION("IF( 
  OR($AJ66=""Full Payment"", ISBLANK($K66)),
  """",
  IF(
    OR(
      Q66=""Standard Booking, P1"",
      Q66=""Standard Booking, P2"",
      Q66=""Standard Booking, P3"",
      Q66=""Standard Booking, P4""
    ),
    LET(
      resDate,   $K66,
 "&amp;"     tourDate,  $N66,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6" s="62" t="str">
        <f t="shared" si="12"/>
        <v/>
      </c>
      <c r="AV66" s="63"/>
      <c r="AW66" s="64"/>
      <c r="AX66" s="64"/>
      <c r="AY66" s="64"/>
      <c r="AZ66" s="64" t="str">
        <f>IFERROR(__xludf.DUMMYFUNCTION("IF(
  OR($AJ66=""Full Payment"",$AJ66=""P1"", ISBLANK($K66)),
  """",
  IF(
    OR(
      $Q66=""Standard Booking, P2"",
      $Q66=""Standard Booking, P3"",
      $Q66=""Standard Booking, P4""
    ),
    LET(
      resDate,   $K66,
      tourDate,  $N66,"&amp;"
      monthCount, DATEDIF(resDate, tourDate, ""M"") + 1,
      secondDates, ARRAYFORMULA(
        DATE(
          YEAR(resDate),
          MONTH(resDate) + SEQUENCE(monthCount),
          2
        )
      ),
      validDates, FILTER(
        secondDates"&amp;",
        (secondDates &gt; resDate + 2) *
        (secondDates &lt;= tourDate - 3)
      ),
      IF(
        OR($AJ66=""P2"", $AJ66=""P3"", $AJ66=""P4""),
        IF(
          COUNTA(validDates) &lt; 2,
          """",
          TEXT(INDEX(validDates, 2), ""mmm"&amp;" d, yyyy"")
        ),
        IF(
          COUNTA(validDates) &lt; 2,
          """",
          TEXTJOIN("", "", TRUE,
            TEXT(INDEX(validDates, 1), ""mmm d, yyyy""),
            TEXT(INDEX(validDates, 2), ""mmm d, yyyy"")
          )
        )
  "&amp;"    )
    ),
    """"
  )
)
"),"")</f>
        <v/>
      </c>
      <c r="BA66" s="65" t="str">
        <f t="shared" si="13"/>
        <v/>
      </c>
      <c r="BB66" s="63"/>
      <c r="BC66" s="64"/>
      <c r="BD66" s="64"/>
      <c r="BE66" s="64"/>
      <c r="BF66" s="64" t="str">
        <f>IFERROR(__xludf.DUMMYFUNCTION("IF(
  OR($AJ66=""Full Payment"",$AJ66=""P1"", $AJ66=""P2""),
  """",
  IF(
    AND(
      NOT(ISBLANK($K66)),
      OR(
        Q66=""Standard Booking, P3"",
        Q66=""Standard Booking, P4""
      )
    ),
    LET(
      resDate,   $K66,
      tourDat"&amp;"e,  $N66,
      monthCount, DATEDIF(resDate, tourDate, ""M"") + 1,
      secondDates, ARRAYFORMULA(
        DATE(
          YEAR(resDate),
          MONTH(resDate) + SEQUENCE(monthCount),
          2
        )
      ),
      validDates, FILTER(
        se"&amp;"condDates,
        (secondDates &gt; resDate + 2) *
        (secondDates &lt;= tourDate - 3)
      ),
      IF(
        $AJ66=""P4"",
        IF(
          COUNTA(validDates) &lt; 3,
          """",
          TEXT(INDEX(validDates, 3), ""mmm d, yyyy"")
        ),
"&amp;"        IF(
          $AJ66=""P3"",
          IF(
            COUNTA(validDates) &lt; 3,
            """",
            TEXT(INDEX(validDates, 3), ""mmm d, yyyy"")
          ),
          IF(
            COUNTA(validDates) &lt; 3,
            """",
            TE"&amp;"XTJOIN("", "", TRUE,
              TEXT(INDEX(validDates, 1), ""mmm d, yyyy""),
              TEXT(INDEX(validDates, 2), ""mmm d, yyyy""),
              TEXT(INDEX(validDates, 3), ""mmm d, yyyy"")
            )
          )
        )
      )
    ),
    """&amp;"""
  )
)
"),"")</f>
        <v/>
      </c>
      <c r="BG66" s="65" t="str">
        <f t="shared" si="14"/>
        <v/>
      </c>
      <c r="BH66" s="63"/>
      <c r="BI66" s="64"/>
      <c r="BJ66" s="64"/>
      <c r="BK66" s="64"/>
      <c r="BL66" s="64" t="str">
        <f>IFERROR(__xludf.DUMMYFUNCTION("IF(
  OR($AJ66=""Full Payment"",$AJ66=""P1"",$AJ66=""P2"",$AJ66=""P3""),
  """",
  IF(
    AND(
      NOT(ISBLANK($K66)),
      $Q66=""Standard Booking, P4""
    ),
    LET(
      resDate,   $K66,
      tourDate,  $N66,
      monthCount, DATEDIF(resDate, "&amp;"tourDate, ""M"") + 1,
      secondDates, ARRAYFORMULA(
        DATE(
          YEAR(resDate),
          MONTH(resDate) + SEQUENCE(monthCount),
          2
        )
      ),
      validDates, FILTER(
        secondDates,
        (secondDates &gt; resDate + 2"&amp;") *
        (secondDates &lt;= tourDate - 3)
      ),
      IF(
        $AJ66=""P4"",
        IF(
          COUNTA(validDates) &lt; 4,
          """",
          TEXT(
            INDEX(validDates, 4),
            ""mmm d, yyyy""
          )
        ),
        I"&amp;"F(
          COUNTA(validDates) &lt; 4,
          """",
          TEXTJOIN(
            "", "", TRUE,
            TEXT(INDEX(validDates, 1), ""mmm d, yyyy""),
            TEXT(INDEX(validDates, 2), ""mmm d, yyyy""),
            TEXT(INDEX(validDates, 3), ""m"&amp;"mm d, yyyy""),
            TEXT(INDEX(validDates, 4), ""mmm d, yyyy"")
          )
        )
      )
    ),
    """"
  )
)
"),"")</f>
        <v/>
      </c>
      <c r="BM66" s="65" t="str">
        <f t="shared" si="15"/>
        <v/>
      </c>
      <c r="BN66" s="66"/>
      <c r="BO66" s="67"/>
      <c r="BP66" s="49" t="b">
        <v>0</v>
      </c>
      <c r="BQ66" s="49" t="b">
        <v>0</v>
      </c>
      <c r="BR66" s="68"/>
      <c r="BS66" s="69"/>
      <c r="BT66" s="70" t="b">
        <v>0</v>
      </c>
      <c r="BU66" s="71"/>
      <c r="BV66" s="72"/>
      <c r="BW66" s="73" t="b">
        <v>0</v>
      </c>
      <c r="BX66" s="87"/>
    </row>
    <row r="67">
      <c r="A67" s="35" t="str">
        <f t="shared" si="1"/>
        <v/>
      </c>
      <c r="B67" s="36" t="str">
        <f t="shared" si="2"/>
        <v/>
      </c>
      <c r="C67" s="36" t="str">
        <f t="array" ref="C67">IF(
  M67="",
  "",
  IFERROR(
    INDEX(
      '{INDEX} Tour Packages'!$A:$ZZ,
      MATCH(
        M67,
        INDEX(
          '{INDEX} Tour Packages'!$A:$ZZ,
          ,
          MATCH("Tour Package Name", '{INDEX} Tour Packages'!$4:$4, 0)
        ),
        0
      ),
      MATCH("Tour Code", '{INDEX} Tour Packages'!$4:$4, 0)
    ),
    "XXX"
  )
)
</f>
        <v/>
      </c>
      <c r="D67" s="36" t="str">
        <f t="shared" si="3"/>
        <v/>
      </c>
      <c r="E67" s="36" t="str">
        <f t="shared" si="4"/>
        <v/>
      </c>
      <c r="F67" s="37" t="str">
        <f t="shared" si="5"/>
        <v/>
      </c>
      <c r="G67" s="89"/>
      <c r="H67" s="89"/>
      <c r="I67" s="90"/>
      <c r="J67" s="40" t="str">
        <f t="shared" si="16"/>
        <v> </v>
      </c>
      <c r="K67" s="91"/>
      <c r="L67" s="55"/>
      <c r="M67" s="55"/>
      <c r="N67" s="91"/>
      <c r="O67" s="43" t="str">
        <f>IFERROR(__xludf.DUMMYFUNCTION("IF(N67="""","""",IFERROR(
  N67 + VALUE(REGEXEXTRACT(P67, ""(\d+)\s+Days"")),
  """"
)
)"),"")</f>
        <v/>
      </c>
      <c r="P67" s="43" t="str">
        <f t="array" ref="P67">IFERROR(
  INDEX(
    INDEX('{INDEX} Tour Packages'!$A:$ZZ, , MATCH(P$3, '{INDEX} Tour Packages'!$4:$4, 0)),
    MATCH(M67, INDEX('{INDEX} Tour Packages'!$A:$ZZ,0, MATCH("Tour Package Name", '{INDEX} Tour Packages'!$4:$4, 0)), 0)
  ),
"")
</f>
        <v/>
      </c>
      <c r="Q67" s="44" t="str">
        <f t="shared" si="7"/>
        <v/>
      </c>
      <c r="R67" s="44" t="str">
        <f>IFERROR(__xludf.DUMMYFUNCTION("IF(OR(ISBLANK(K67), ISBLANK(N67)), """", 
  LET(
    resDate, K67,
    tourDate, N67,
    monthCount, MAX(0, DATEDIF(resDate, tourDate - 3, ""M"") + 1),
    secondDates, ARRAYFORMULA(DATE(YEAR(resDate), MONTH(resDate) + SEQUENCE(monthCount), 2)),
    vali"&amp;"dDates, FILTER(secondDates, (secondDates &gt; resDate + 2) * (secondDates &lt;= tourDate - 3)),
    IF(ISERROR(validDates), 0, COUNTA(validDates))
  )
)
"),"")</f>
        <v/>
      </c>
      <c r="S67" s="44" t="str">
        <f t="shared" si="8"/>
        <v/>
      </c>
      <c r="T67" s="45" t="str">
        <f t="array" ref="T67">IF(ISBLANK(BO67),IFERROR(
  INDEX(
    INDEX('{INDEX} Payment Terms'!$A:$G, , MATCH(T$3, '{INDEX} Payment Terms'!$4:$4, 0)),
    MATCH(Q67, INDEX('{INDEX} Payment Terms'!$A:$G,0, MATCH("Payment Condition", '{INDEX} Payment Terms'!$4:$4, 0)), 0)
  ),
""),"Cancelled")
</f>
        <v/>
      </c>
      <c r="U67" s="46" t="b">
        <v>0</v>
      </c>
      <c r="V67" s="47" t="str">
        <f>IFERROR(__xludf.DUMMYFUNCTION("IF(OR(L67=""Duo Booking"", L67=""Group Booking""),
IF(U67=FALSE,"""",
    LET(
      bookingType, L67,
      tour, M67,
      mainFirst, H67,
      mainLast, I67,
      mainEmail, G67,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$L$4:L67, bookingType,
          $M$4:M67, tour,
          $H$4:H67, mainFirst,
          $I$4:I67, mainLast,
          $G$4:G67, mainEmail
        ),
        ""000""
      ),
      baseID &amp; "&amp;"""-"" &amp; memberNumber
    )
  ),
  """"
)
"),"")</f>
        <v/>
      </c>
      <c r="W67" s="48"/>
      <c r="X67" s="85" t="b">
        <v>0</v>
      </c>
      <c r="Y67" s="85" t="b">
        <v>0</v>
      </c>
      <c r="Z67" s="85" t="b">
        <v>0</v>
      </c>
      <c r="AA67" s="50"/>
      <c r="AB67" s="51"/>
      <c r="AC67" s="85" t="b">
        <v>0</v>
      </c>
      <c r="AD67" s="92"/>
      <c r="AE67" s="88"/>
      <c r="AF67" s="36" t="str">
        <f t="array" ref="AF67">IF(M67="","",INDEX(
      '{INDEX} Tour Packages'!$A:$ZP,
      MATCH($M67, '{INDEX} Tour Packages'!$A:$A, 0),
      MATCH(AF$3, '{INDEX} Tour Packages'!$4:$4, 0)
    ))</f>
        <v/>
      </c>
      <c r="AG67" s="36" t="str">
        <f t="array" ref="AG67">IF(M67="","",INDEX(
      '{INDEX} Tour Packages'!$A:$ZP,
      MATCH($M67, '{INDEX} Tour Packages'!$A:$A, 0),
      MATCH(AG$3, '{INDEX} Tour Packages'!$4:$4, 0)
    ))</f>
        <v/>
      </c>
      <c r="AH67" s="36" t="str">
        <f t="array" ref="AH67">IF(M67="","",INDEX(
      '{INDEX} Tour Packages'!$A:$ZP,
      MATCH($M67, '{INDEX} Tour Packages'!$A:$A, 0),
      MATCH(AH$3, '{INDEX} Tour Packages'!$4:$4, 0)
    ))</f>
        <v/>
      </c>
      <c r="AI67" s="54" t="str">
        <f t="shared" si="9"/>
        <v/>
      </c>
      <c r="AJ67" s="42"/>
      <c r="AK67" s="55"/>
      <c r="AL67" s="46" t="b">
        <v>0</v>
      </c>
      <c r="AM67" s="56"/>
      <c r="AN67" s="57" t="str">
        <f t="shared" si="10"/>
        <v/>
      </c>
      <c r="AO67" s="58" t="str">
        <f t="shared" si="11"/>
        <v/>
      </c>
      <c r="AP67" s="59"/>
      <c r="AQ67" s="60"/>
      <c r="AR67" s="61"/>
      <c r="AS67" s="61"/>
      <c r="AT67" s="61" t="str">
        <f>IFERROR(__xludf.DUMMYFUNCTION("IF( 
  OR($AJ67=""Full Payment"", ISBLANK($K67)),
  """",
  IF(
    OR(
      Q67=""Standard Booking, P1"",
      Q67=""Standard Booking, P2"",
      Q67=""Standard Booking, P3"",
      Q67=""Standard Booking, P4""
    ),
    LET(
      resDate,   $K67,
 "&amp;"     tourDate,  $N67,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7" s="62" t="str">
        <f t="shared" si="12"/>
        <v/>
      </c>
      <c r="AV67" s="63"/>
      <c r="AW67" s="64"/>
      <c r="AX67" s="64"/>
      <c r="AY67" s="64"/>
      <c r="AZ67" s="64" t="str">
        <f>IFERROR(__xludf.DUMMYFUNCTION("IF(
  OR($AJ67=""Full Payment"",$AJ67=""P1"", ISBLANK($K67)),
  """",
  IF(
    OR(
      $Q67=""Standard Booking, P2"",
      $Q67=""Standard Booking, P3"",
      $Q67=""Standard Booking, P4""
    ),
    LET(
      resDate,   $K67,
      tourDate,  $N67,"&amp;"
      monthCount, DATEDIF(resDate, tourDate, ""M"") + 1,
      secondDates, ARRAYFORMULA(
        DATE(
          YEAR(resDate),
          MONTH(resDate) + SEQUENCE(monthCount),
          2
        )
      ),
      validDates, FILTER(
        secondDates"&amp;",
        (secondDates &gt; resDate + 2) *
        (secondDates &lt;= tourDate - 3)
      ),
      IF(
        OR($AJ67=""P2"", $AJ67=""P3"", $AJ67=""P4""),
        IF(
          COUNTA(validDates) &lt; 2,
          """",
          TEXT(INDEX(validDates, 2), ""mmm"&amp;" d, yyyy"")
        ),
        IF(
          COUNTA(validDates) &lt; 2,
          """",
          TEXTJOIN("", "", TRUE,
            TEXT(INDEX(validDates, 1), ""mmm d, yyyy""),
            TEXT(INDEX(validDates, 2), ""mmm d, yyyy"")
          )
        )
  "&amp;"    )
    ),
    """"
  )
)
"),"")</f>
        <v/>
      </c>
      <c r="BA67" s="65" t="str">
        <f t="shared" si="13"/>
        <v/>
      </c>
      <c r="BB67" s="63"/>
      <c r="BC67" s="64"/>
      <c r="BD67" s="64"/>
      <c r="BE67" s="64"/>
      <c r="BF67" s="64" t="str">
        <f>IFERROR(__xludf.DUMMYFUNCTION("IF(
  OR($AJ67=""Full Payment"",$AJ67=""P1"", $AJ67=""P2""),
  """",
  IF(
    AND(
      NOT(ISBLANK($K67)),
      OR(
        Q67=""Standard Booking, P3"",
        Q67=""Standard Booking, P4""
      )
    ),
    LET(
      resDate,   $K67,
      tourDat"&amp;"e,  $N67,
      monthCount, DATEDIF(resDate, tourDate, ""M"") + 1,
      secondDates, ARRAYFORMULA(
        DATE(
          YEAR(resDate),
          MONTH(resDate) + SEQUENCE(monthCount),
          2
        )
      ),
      validDates, FILTER(
        se"&amp;"condDates,
        (secondDates &gt; resDate + 2) *
        (secondDates &lt;= tourDate - 3)
      ),
      IF(
        $AJ67=""P4"",
        IF(
          COUNTA(validDates) &lt; 3,
          """",
          TEXT(INDEX(validDates, 3), ""mmm d, yyyy"")
        ),
"&amp;"        IF(
          $AJ67=""P3"",
          IF(
            COUNTA(validDates) &lt; 3,
            """",
            TEXT(INDEX(validDates, 3), ""mmm d, yyyy"")
          ),
          IF(
            COUNTA(validDates) &lt; 3,
            """",
            TE"&amp;"XTJOIN("", "", TRUE,
              TEXT(INDEX(validDates, 1), ""mmm d, yyyy""),
              TEXT(INDEX(validDates, 2), ""mmm d, yyyy""),
              TEXT(INDEX(validDates, 3), ""mmm d, yyyy"")
            )
          )
        )
      )
    ),
    """&amp;"""
  )
)
"),"")</f>
        <v/>
      </c>
      <c r="BG67" s="65" t="str">
        <f t="shared" si="14"/>
        <v/>
      </c>
      <c r="BH67" s="63"/>
      <c r="BI67" s="64"/>
      <c r="BJ67" s="64"/>
      <c r="BK67" s="64"/>
      <c r="BL67" s="64" t="str">
        <f>IFERROR(__xludf.DUMMYFUNCTION("IF(
  OR($AJ67=""Full Payment"",$AJ67=""P1"",$AJ67=""P2"",$AJ67=""P3""),
  """",
  IF(
    AND(
      NOT(ISBLANK($K67)),
      $Q67=""Standard Booking, P4""
    ),
    LET(
      resDate,   $K67,
      tourDate,  $N67,
      monthCount, DATEDIF(resDate, "&amp;"tourDate, ""M"") + 1,
      secondDates, ARRAYFORMULA(
        DATE(
          YEAR(resDate),
          MONTH(resDate) + SEQUENCE(monthCount),
          2
        )
      ),
      validDates, FILTER(
        secondDates,
        (secondDates &gt; resDate + 2"&amp;") *
        (secondDates &lt;= tourDate - 3)
      ),
      IF(
        $AJ67=""P4"",
        IF(
          COUNTA(validDates) &lt; 4,
          """",
          TEXT(
            INDEX(validDates, 4),
            ""mmm d, yyyy""
          )
        ),
        I"&amp;"F(
          COUNTA(validDates) &lt; 4,
          """",
          TEXTJOIN(
            "", "", TRUE,
            TEXT(INDEX(validDates, 1), ""mmm d, yyyy""),
            TEXT(INDEX(validDates, 2), ""mmm d, yyyy""),
            TEXT(INDEX(validDates, 3), ""m"&amp;"mm d, yyyy""),
            TEXT(INDEX(validDates, 4), ""mmm d, yyyy"")
          )
        )
      )
    ),
    """"
  )
)
"),"")</f>
        <v/>
      </c>
      <c r="BM67" s="65" t="str">
        <f t="shared" si="15"/>
        <v/>
      </c>
      <c r="BN67" s="66"/>
      <c r="BO67" s="67"/>
      <c r="BP67" s="49" t="b">
        <v>0</v>
      </c>
      <c r="BQ67" s="49" t="b">
        <v>0</v>
      </c>
      <c r="BR67" s="68"/>
      <c r="BS67" s="69"/>
      <c r="BT67" s="70" t="b">
        <v>0</v>
      </c>
      <c r="BU67" s="71"/>
      <c r="BV67" s="72"/>
      <c r="BW67" s="86" t="b">
        <v>0</v>
      </c>
      <c r="BX67" s="87"/>
    </row>
    <row r="68">
      <c r="A68" s="35" t="str">
        <f t="shared" si="1"/>
        <v/>
      </c>
      <c r="B68" s="36" t="str">
        <f t="shared" si="2"/>
        <v/>
      </c>
      <c r="C68" s="36" t="str">
        <f t="array" ref="C68">IF(
  M68="",
  "",
  IFERROR(
    INDEX(
      '{INDEX} Tour Packages'!$A:$ZZ,
      MATCH(
        M68,
        INDEX(
          '{INDEX} Tour Packages'!$A:$ZZ,
          ,
          MATCH("Tour Package Name", '{INDEX} Tour Packages'!$4:$4, 0)
        ),
        0
      ),
      MATCH("Tour Code", '{INDEX} Tour Packages'!$4:$4, 0)
    ),
    "XXX"
  )
)
</f>
        <v/>
      </c>
      <c r="D68" s="36" t="str">
        <f t="shared" si="3"/>
        <v/>
      </c>
      <c r="E68" s="36" t="str">
        <f t="shared" si="4"/>
        <v/>
      </c>
      <c r="F68" s="37" t="str">
        <f t="shared" si="5"/>
        <v/>
      </c>
      <c r="G68" s="89"/>
      <c r="H68" s="89"/>
      <c r="I68" s="90"/>
      <c r="J68" s="40" t="str">
        <f t="shared" si="16"/>
        <v> </v>
      </c>
      <c r="K68" s="91"/>
      <c r="L68" s="55"/>
      <c r="M68" s="55"/>
      <c r="N68" s="91"/>
      <c r="O68" s="43" t="str">
        <f>IFERROR(__xludf.DUMMYFUNCTION("IF(N68="""","""",IFERROR(
  N68 + VALUE(REGEXEXTRACT(P68, ""(\d+)\s+Days"")),
  """"
)
)"),"")</f>
        <v/>
      </c>
      <c r="P68" s="43" t="str">
        <f t="array" ref="P68">IFERROR(
  INDEX(
    INDEX('{INDEX} Tour Packages'!$A:$ZZ, , MATCH(P$3, '{INDEX} Tour Packages'!$4:$4, 0)),
    MATCH(M68, INDEX('{INDEX} Tour Packages'!$A:$ZZ,0, MATCH("Tour Package Name", '{INDEX} Tour Packages'!$4:$4, 0)), 0)
  ),
"")
</f>
        <v/>
      </c>
      <c r="Q68" s="44" t="str">
        <f t="shared" si="7"/>
        <v/>
      </c>
      <c r="R68" s="44" t="str">
        <f>IFERROR(__xludf.DUMMYFUNCTION("IF(OR(ISBLANK(K68), ISBLANK(N68)), """", 
  LET(
    resDate, K68,
    tourDate, N68,
    monthCount, MAX(0, DATEDIF(resDate, tourDate - 3, ""M"") + 1),
    secondDates, ARRAYFORMULA(DATE(YEAR(resDate), MONTH(resDate) + SEQUENCE(monthCount), 2)),
    vali"&amp;"dDates, FILTER(secondDates, (secondDates &gt; resDate + 2) * (secondDates &lt;= tourDate - 3)),
    IF(ISERROR(validDates), 0, COUNTA(validDates))
  )
)
"),"")</f>
        <v/>
      </c>
      <c r="S68" s="44" t="str">
        <f t="shared" si="8"/>
        <v/>
      </c>
      <c r="T68" s="45" t="str">
        <f t="array" ref="T68">IF(ISBLANK(BO68),IFERROR(
  INDEX(
    INDEX('{INDEX} Payment Terms'!$A:$G, , MATCH(T$3, '{INDEX} Payment Terms'!$4:$4, 0)),
    MATCH(Q68, INDEX('{INDEX} Payment Terms'!$A:$G,0, MATCH("Payment Condition", '{INDEX} Payment Terms'!$4:$4, 0)), 0)
  ),
""),"Cancelled")
</f>
        <v/>
      </c>
      <c r="U68" s="46" t="b">
        <v>0</v>
      </c>
      <c r="V68" s="47" t="str">
        <f>IFERROR(__xludf.DUMMYFUNCTION("IF(OR(L68=""Duo Booking"", L68=""Group Booking""),
IF(U68=FALSE,"""",
    LET(
      bookingType, L68,
      tour, M68,
      mainFirst, H68,
      mainLast, I68,
      mainEmail, G68,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$L$4:L68, bookingType,
          $M$4:M68, tour,
          $H$4:H68, mainFirst,
          $I$4:I68, mainLast,
          $G$4:G68, mainEmail
        ),
        ""000""
      ),
      baseID &amp; "&amp;"""-"" &amp; memberNumber
    )
  ),
  """"
)
"),"")</f>
        <v/>
      </c>
      <c r="W68" s="48"/>
      <c r="X68" s="85" t="b">
        <v>0</v>
      </c>
      <c r="Y68" s="85" t="b">
        <v>0</v>
      </c>
      <c r="Z68" s="85" t="b">
        <v>0</v>
      </c>
      <c r="AA68" s="50"/>
      <c r="AB68" s="51"/>
      <c r="AC68" s="85" t="b">
        <v>0</v>
      </c>
      <c r="AD68" s="92"/>
      <c r="AE68" s="88"/>
      <c r="AF68" s="36" t="str">
        <f t="array" ref="AF68">IF(M68="","",INDEX(
      '{INDEX} Tour Packages'!$A:$ZP,
      MATCH($M68, '{INDEX} Tour Packages'!$A:$A, 0),
      MATCH(AF$3, '{INDEX} Tour Packages'!$4:$4, 0)
    ))</f>
        <v/>
      </c>
      <c r="AG68" s="36" t="str">
        <f t="array" ref="AG68">IF(M68="","",INDEX(
      '{INDEX} Tour Packages'!$A:$ZP,
      MATCH($M68, '{INDEX} Tour Packages'!$A:$A, 0),
      MATCH(AG$3, '{INDEX} Tour Packages'!$4:$4, 0)
    ))</f>
        <v/>
      </c>
      <c r="AH68" s="36" t="str">
        <f t="array" ref="AH68">IF(M68="","",INDEX(
      '{INDEX} Tour Packages'!$A:$ZP,
      MATCH($M68, '{INDEX} Tour Packages'!$A:$A, 0),
      MATCH(AH$3, '{INDEX} Tour Packages'!$4:$4, 0)
    ))</f>
        <v/>
      </c>
      <c r="AI68" s="54" t="str">
        <f t="shared" si="9"/>
        <v/>
      </c>
      <c r="AJ68" s="42"/>
      <c r="AK68" s="55"/>
      <c r="AL68" s="46" t="b">
        <v>0</v>
      </c>
      <c r="AM68" s="56"/>
      <c r="AN68" s="57" t="str">
        <f t="shared" si="10"/>
        <v/>
      </c>
      <c r="AO68" s="58" t="str">
        <f t="shared" si="11"/>
        <v/>
      </c>
      <c r="AP68" s="59"/>
      <c r="AQ68" s="60"/>
      <c r="AR68" s="61"/>
      <c r="AS68" s="61"/>
      <c r="AT68" s="61" t="str">
        <f>IFERROR(__xludf.DUMMYFUNCTION("IF( 
  OR($AJ68=""Full Payment"", ISBLANK($K68)),
  """",
  IF(
    OR(
      Q68=""Standard Booking, P1"",
      Q68=""Standard Booking, P2"",
      Q68=""Standard Booking, P3"",
      Q68=""Standard Booking, P4""
    ),
    LET(
      resDate,   $K68,
 "&amp;"     tourDate,  $N68,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8" s="62" t="str">
        <f t="shared" si="12"/>
        <v/>
      </c>
      <c r="AV68" s="63"/>
      <c r="AW68" s="64"/>
      <c r="AX68" s="64"/>
      <c r="AY68" s="64"/>
      <c r="AZ68" s="64" t="str">
        <f>IFERROR(__xludf.DUMMYFUNCTION("IF(
  OR($AJ68=""Full Payment"",$AJ68=""P1"", ISBLANK($K68)),
  """",
  IF(
    OR(
      $Q68=""Standard Booking, P2"",
      $Q68=""Standard Booking, P3"",
      $Q68=""Standard Booking, P4""
    ),
    LET(
      resDate,   $K68,
      tourDate,  $N68,"&amp;"
      monthCount, DATEDIF(resDate, tourDate, ""M"") + 1,
      secondDates, ARRAYFORMULA(
        DATE(
          YEAR(resDate),
          MONTH(resDate) + SEQUENCE(monthCount),
          2
        )
      ),
      validDates, FILTER(
        secondDates"&amp;",
        (secondDates &gt; resDate + 2) *
        (secondDates &lt;= tourDate - 3)
      ),
      IF(
        OR($AJ68=""P2"", $AJ68=""P3"", $AJ68=""P4""),
        IF(
          COUNTA(validDates) &lt; 2,
          """",
          TEXT(INDEX(validDates, 2), ""mmm"&amp;" d, yyyy"")
        ),
        IF(
          COUNTA(validDates) &lt; 2,
          """",
          TEXTJOIN("", "", TRUE,
            TEXT(INDEX(validDates, 1), ""mmm d, yyyy""),
            TEXT(INDEX(validDates, 2), ""mmm d, yyyy"")
          )
        )
  "&amp;"    )
    ),
    """"
  )
)
"),"")</f>
        <v/>
      </c>
      <c r="BA68" s="65" t="str">
        <f t="shared" si="13"/>
        <v/>
      </c>
      <c r="BB68" s="63"/>
      <c r="BC68" s="64"/>
      <c r="BD68" s="64"/>
      <c r="BE68" s="64"/>
      <c r="BF68" s="64" t="str">
        <f>IFERROR(__xludf.DUMMYFUNCTION("IF(
  OR($AJ68=""Full Payment"",$AJ68=""P1"", $AJ68=""P2""),
  """",
  IF(
    AND(
      NOT(ISBLANK($K68)),
      OR(
        Q68=""Standard Booking, P3"",
        Q68=""Standard Booking, P4""
      )
    ),
    LET(
      resDate,   $K68,
      tourDat"&amp;"e,  $N68,
      monthCount, DATEDIF(resDate, tourDate, ""M"") + 1,
      secondDates, ARRAYFORMULA(
        DATE(
          YEAR(resDate),
          MONTH(resDate) + SEQUENCE(monthCount),
          2
        )
      ),
      validDates, FILTER(
        se"&amp;"condDates,
        (secondDates &gt; resDate + 2) *
        (secondDates &lt;= tourDate - 3)
      ),
      IF(
        $AJ68=""P4"",
        IF(
          COUNTA(validDates) &lt; 3,
          """",
          TEXT(INDEX(validDates, 3), ""mmm d, yyyy"")
        ),
"&amp;"        IF(
          $AJ68=""P3"",
          IF(
            COUNTA(validDates) &lt; 3,
            """",
            TEXT(INDEX(validDates, 3), ""mmm d, yyyy"")
          ),
          IF(
            COUNTA(validDates) &lt; 3,
            """",
            TE"&amp;"XTJOIN("", "", TRUE,
              TEXT(INDEX(validDates, 1), ""mmm d, yyyy""),
              TEXT(INDEX(validDates, 2), ""mmm d, yyyy""),
              TEXT(INDEX(validDates, 3), ""mmm d, yyyy"")
            )
          )
        )
      )
    ),
    """&amp;"""
  )
)
"),"")</f>
        <v/>
      </c>
      <c r="BG68" s="65" t="str">
        <f t="shared" si="14"/>
        <v/>
      </c>
      <c r="BH68" s="63"/>
      <c r="BI68" s="64"/>
      <c r="BJ68" s="64"/>
      <c r="BK68" s="64"/>
      <c r="BL68" s="64" t="str">
        <f>IFERROR(__xludf.DUMMYFUNCTION("IF(
  OR($AJ68=""Full Payment"",$AJ68=""P1"",$AJ68=""P2"",$AJ68=""P3""),
  """",
  IF(
    AND(
      NOT(ISBLANK($K68)),
      $Q68=""Standard Booking, P4""
    ),
    LET(
      resDate,   $K68,
      tourDate,  $N68,
      monthCount, DATEDIF(resDate, "&amp;"tourDate, ""M"") + 1,
      secondDates, ARRAYFORMULA(
        DATE(
          YEAR(resDate),
          MONTH(resDate) + SEQUENCE(monthCount),
          2
        )
      ),
      validDates, FILTER(
        secondDates,
        (secondDates &gt; resDate + 2"&amp;") *
        (secondDates &lt;= tourDate - 3)
      ),
      IF(
        $AJ68=""P4"",
        IF(
          COUNTA(validDates) &lt; 4,
          """",
          TEXT(
            INDEX(validDates, 4),
            ""mmm d, yyyy""
          )
        ),
        I"&amp;"F(
          COUNTA(validDates) &lt; 4,
          """",
          TEXTJOIN(
            "", "", TRUE,
            TEXT(INDEX(validDates, 1), ""mmm d, yyyy""),
            TEXT(INDEX(validDates, 2), ""mmm d, yyyy""),
            TEXT(INDEX(validDates, 3), ""m"&amp;"mm d, yyyy""),
            TEXT(INDEX(validDates, 4), ""mmm d, yyyy"")
          )
        )
      )
    ),
    """"
  )
)
"),"")</f>
        <v/>
      </c>
      <c r="BM68" s="65" t="str">
        <f t="shared" si="15"/>
        <v/>
      </c>
      <c r="BN68" s="66"/>
      <c r="BO68" s="67"/>
      <c r="BP68" s="49" t="b">
        <v>0</v>
      </c>
      <c r="BQ68" s="49" t="b">
        <v>0</v>
      </c>
      <c r="BR68" s="68"/>
      <c r="BS68" s="69"/>
      <c r="BT68" s="70" t="b">
        <v>0</v>
      </c>
      <c r="BU68" s="71"/>
      <c r="BV68" s="72"/>
      <c r="BW68" s="86" t="b">
        <v>0</v>
      </c>
      <c r="BX68" s="87"/>
    </row>
    <row r="69">
      <c r="A69" s="35" t="str">
        <f t="shared" si="1"/>
        <v/>
      </c>
      <c r="B69" s="36" t="str">
        <f t="shared" si="2"/>
        <v/>
      </c>
      <c r="C69" s="36" t="str">
        <f t="array" ref="C69">IF(
  M69="",
  "",
  IFERROR(
    INDEX(
      '{INDEX} Tour Packages'!$A:$ZZ,
      MATCH(
        M69,
        INDEX(
          '{INDEX} Tour Packages'!$A:$ZZ,
          ,
          MATCH("Tour Package Name", '{INDEX} Tour Packages'!$4:$4, 0)
        ),
        0
      ),
      MATCH("Tour Code", '{INDEX} Tour Packages'!$4:$4, 0)
    ),
    "XXX"
  )
)
</f>
        <v/>
      </c>
      <c r="D69" s="36" t="str">
        <f t="shared" si="3"/>
        <v/>
      </c>
      <c r="E69" s="36" t="str">
        <f t="shared" si="4"/>
        <v/>
      </c>
      <c r="F69" s="37" t="str">
        <f t="shared" si="5"/>
        <v/>
      </c>
      <c r="G69" s="89"/>
      <c r="H69" s="89"/>
      <c r="I69" s="90"/>
      <c r="J69" s="40" t="str">
        <f t="shared" si="16"/>
        <v> </v>
      </c>
      <c r="K69" s="91"/>
      <c r="L69" s="55"/>
      <c r="M69" s="55"/>
      <c r="N69" s="91"/>
      <c r="O69" s="43" t="str">
        <f>IFERROR(__xludf.DUMMYFUNCTION("IF(N69="""","""",IFERROR(
  N69 + VALUE(REGEXEXTRACT(P69, ""(\d+)\s+Days"")),
  """"
)
)"),"")</f>
        <v/>
      </c>
      <c r="P69" s="43" t="str">
        <f t="array" ref="P69">IFERROR(
  INDEX(
    INDEX('{INDEX} Tour Packages'!$A:$ZZ, , MATCH(P$3, '{INDEX} Tour Packages'!$4:$4, 0)),
    MATCH(M69, INDEX('{INDEX} Tour Packages'!$A:$ZZ,0, MATCH("Tour Package Name", '{INDEX} Tour Packages'!$4:$4, 0)), 0)
  ),
"")
</f>
        <v/>
      </c>
      <c r="Q69" s="44" t="str">
        <f t="shared" si="7"/>
        <v/>
      </c>
      <c r="R69" s="44" t="str">
        <f>IFERROR(__xludf.DUMMYFUNCTION("IF(OR(ISBLANK(K69), ISBLANK(N69)), """", 
  LET(
    resDate, K69,
    tourDate, N69,
    monthCount, MAX(0, DATEDIF(resDate, tourDate - 3, ""M"") + 1),
    secondDates, ARRAYFORMULA(DATE(YEAR(resDate), MONTH(resDate) + SEQUENCE(monthCount), 2)),
    vali"&amp;"dDates, FILTER(secondDates, (secondDates &gt; resDate + 2) * (secondDates &lt;= tourDate - 3)),
    IF(ISERROR(validDates), 0, COUNTA(validDates))
  )
)
"),"")</f>
        <v/>
      </c>
      <c r="S69" s="44" t="str">
        <f t="shared" si="8"/>
        <v/>
      </c>
      <c r="T69" s="45" t="str">
        <f t="array" ref="T69">IF(ISBLANK(BO69),IFERROR(
  INDEX(
    INDEX('{INDEX} Payment Terms'!$A:$G, , MATCH(T$3, '{INDEX} Payment Terms'!$4:$4, 0)),
    MATCH(Q69, INDEX('{INDEX} Payment Terms'!$A:$G,0, MATCH("Payment Condition", '{INDEX} Payment Terms'!$4:$4, 0)), 0)
  ),
""),"Cancelled")
</f>
        <v/>
      </c>
      <c r="U69" s="46" t="b">
        <v>0</v>
      </c>
      <c r="V69" s="47" t="str">
        <f>IFERROR(__xludf.DUMMYFUNCTION("IF(OR(L69=""Duo Booking"", L69=""Group Booking""),
IF(U69=FALSE,"""",
    LET(
      bookingType, L69,
      tour, M69,
      mainFirst, H69,
      mainLast, I69,
      mainEmail, G69,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$L$4:L69, bookingType,
          $M$4:M69, tour,
          $H$4:H69, mainFirst,
          $I$4:I69, mainLast,
          $G$4:G69, mainEmail
        ),
        ""000""
      ),
      baseID &amp; "&amp;"""-"" &amp; memberNumber
    )
  ),
  """"
)
"),"")</f>
        <v/>
      </c>
      <c r="W69" s="48"/>
      <c r="X69" s="85" t="b">
        <v>0</v>
      </c>
      <c r="Y69" s="85" t="b">
        <v>0</v>
      </c>
      <c r="Z69" s="85" t="b">
        <v>0</v>
      </c>
      <c r="AA69" s="50"/>
      <c r="AB69" s="51"/>
      <c r="AC69" s="85" t="b">
        <v>0</v>
      </c>
      <c r="AD69" s="92"/>
      <c r="AE69" s="88"/>
      <c r="AF69" s="36" t="str">
        <f t="array" ref="AF69">IF(M69="","",INDEX(
      '{INDEX} Tour Packages'!$A:$ZP,
      MATCH($M69, '{INDEX} Tour Packages'!$A:$A, 0),
      MATCH(AF$3, '{INDEX} Tour Packages'!$4:$4, 0)
    ))</f>
        <v/>
      </c>
      <c r="AG69" s="36" t="str">
        <f t="array" ref="AG69">IF(M69="","",INDEX(
      '{INDEX} Tour Packages'!$A:$ZP,
      MATCH($M69, '{INDEX} Tour Packages'!$A:$A, 0),
      MATCH(AG$3, '{INDEX} Tour Packages'!$4:$4, 0)
    ))</f>
        <v/>
      </c>
      <c r="AH69" s="36" t="str">
        <f t="array" ref="AH69">IF(M69="","",INDEX(
      '{INDEX} Tour Packages'!$A:$ZP,
      MATCH($M69, '{INDEX} Tour Packages'!$A:$A, 0),
      MATCH(AH$3, '{INDEX} Tour Packages'!$4:$4, 0)
    ))</f>
        <v/>
      </c>
      <c r="AI69" s="54" t="str">
        <f t="shared" si="9"/>
        <v/>
      </c>
      <c r="AJ69" s="42"/>
      <c r="AK69" s="55"/>
      <c r="AL69" s="46" t="b">
        <v>0</v>
      </c>
      <c r="AM69" s="56"/>
      <c r="AN69" s="57" t="str">
        <f t="shared" si="10"/>
        <v/>
      </c>
      <c r="AO69" s="58" t="str">
        <f t="shared" si="11"/>
        <v/>
      </c>
      <c r="AP69" s="59"/>
      <c r="AQ69" s="60"/>
      <c r="AR69" s="61"/>
      <c r="AS69" s="61"/>
      <c r="AT69" s="61" t="str">
        <f>IFERROR(__xludf.DUMMYFUNCTION("IF( 
  OR($AJ69=""Full Payment"", ISBLANK($K69)),
  """",
  IF(
    OR(
      Q69=""Standard Booking, P1"",
      Q69=""Standard Booking, P2"",
      Q69=""Standard Booking, P3"",
      Q69=""Standard Booking, P4""
    ),
    LET(
      resDate,   $K69,
 "&amp;"     tourDate,  $N69,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69" s="62" t="str">
        <f t="shared" si="12"/>
        <v/>
      </c>
      <c r="AV69" s="63"/>
      <c r="AW69" s="64"/>
      <c r="AX69" s="64"/>
      <c r="AY69" s="64"/>
      <c r="AZ69" s="64" t="str">
        <f>IFERROR(__xludf.DUMMYFUNCTION("IF(
  OR($AJ69=""Full Payment"",$AJ69=""P1"", ISBLANK($K69)),
  """",
  IF(
    OR(
      $Q69=""Standard Booking, P2"",
      $Q69=""Standard Booking, P3"",
      $Q69=""Standard Booking, P4""
    ),
    LET(
      resDate,   $K69,
      tourDate,  $N69,"&amp;"
      monthCount, DATEDIF(resDate, tourDate, ""M"") + 1,
      secondDates, ARRAYFORMULA(
        DATE(
          YEAR(resDate),
          MONTH(resDate) + SEQUENCE(monthCount),
          2
        )
      ),
      validDates, FILTER(
        secondDates"&amp;",
        (secondDates &gt; resDate + 2) *
        (secondDates &lt;= tourDate - 3)
      ),
      IF(
        OR($AJ69=""P2"", $AJ69=""P3"", $AJ69=""P4""),
        IF(
          COUNTA(validDates) &lt; 2,
          """",
          TEXT(INDEX(validDates, 2), ""mmm"&amp;" d, yyyy"")
        ),
        IF(
          COUNTA(validDates) &lt; 2,
          """",
          TEXTJOIN("", "", TRUE,
            TEXT(INDEX(validDates, 1), ""mmm d, yyyy""),
            TEXT(INDEX(validDates, 2), ""mmm d, yyyy"")
          )
        )
  "&amp;"    )
    ),
    """"
  )
)
"),"")</f>
        <v/>
      </c>
      <c r="BA69" s="65" t="str">
        <f t="shared" si="13"/>
        <v/>
      </c>
      <c r="BB69" s="63"/>
      <c r="BC69" s="64"/>
      <c r="BD69" s="64"/>
      <c r="BE69" s="64"/>
      <c r="BF69" s="64" t="str">
        <f>IFERROR(__xludf.DUMMYFUNCTION("IF(
  OR($AJ69=""Full Payment"",$AJ69=""P1"", $AJ69=""P2""),
  """",
  IF(
    AND(
      NOT(ISBLANK($K69)),
      OR(
        Q69=""Standard Booking, P3"",
        Q69=""Standard Booking, P4""
      )
    ),
    LET(
      resDate,   $K69,
      tourDat"&amp;"e,  $N69,
      monthCount, DATEDIF(resDate, tourDate, ""M"") + 1,
      secondDates, ARRAYFORMULA(
        DATE(
          YEAR(resDate),
          MONTH(resDate) + SEQUENCE(monthCount),
          2
        )
      ),
      validDates, FILTER(
        se"&amp;"condDates,
        (secondDates &gt; resDate + 2) *
        (secondDates &lt;= tourDate - 3)
      ),
      IF(
        $AJ69=""P4"",
        IF(
          COUNTA(validDates) &lt; 3,
          """",
          TEXT(INDEX(validDates, 3), ""mmm d, yyyy"")
        ),
"&amp;"        IF(
          $AJ69=""P3"",
          IF(
            COUNTA(validDates) &lt; 3,
            """",
            TEXT(INDEX(validDates, 3), ""mmm d, yyyy"")
          ),
          IF(
            COUNTA(validDates) &lt; 3,
            """",
            TE"&amp;"XTJOIN("", "", TRUE,
              TEXT(INDEX(validDates, 1), ""mmm d, yyyy""),
              TEXT(INDEX(validDates, 2), ""mmm d, yyyy""),
              TEXT(INDEX(validDates, 3), ""mmm d, yyyy"")
            )
          )
        )
      )
    ),
    """&amp;"""
  )
)
"),"")</f>
        <v/>
      </c>
      <c r="BG69" s="65" t="str">
        <f t="shared" si="14"/>
        <v/>
      </c>
      <c r="BH69" s="63"/>
      <c r="BI69" s="64"/>
      <c r="BJ69" s="64"/>
      <c r="BK69" s="64"/>
      <c r="BL69" s="64" t="str">
        <f>IFERROR(__xludf.DUMMYFUNCTION("IF(
  OR($AJ69=""Full Payment"",$AJ69=""P1"",$AJ69=""P2"",$AJ69=""P3""),
  """",
  IF(
    AND(
      NOT(ISBLANK($K69)),
      $Q69=""Standard Booking, P4""
    ),
    LET(
      resDate,   $K69,
      tourDate,  $N69,
      monthCount, DATEDIF(resDate, "&amp;"tourDate, ""M"") + 1,
      secondDates, ARRAYFORMULA(
        DATE(
          YEAR(resDate),
          MONTH(resDate) + SEQUENCE(monthCount),
          2
        )
      ),
      validDates, FILTER(
        secondDates,
        (secondDates &gt; resDate + 2"&amp;") *
        (secondDates &lt;= tourDate - 3)
      ),
      IF(
        $AJ69=""P4"",
        IF(
          COUNTA(validDates) &lt; 4,
          """",
          TEXT(
            INDEX(validDates, 4),
            ""mmm d, yyyy""
          )
        ),
        I"&amp;"F(
          COUNTA(validDates) &lt; 4,
          """",
          TEXTJOIN(
            "", "", TRUE,
            TEXT(INDEX(validDates, 1), ""mmm d, yyyy""),
            TEXT(INDEX(validDates, 2), ""mmm d, yyyy""),
            TEXT(INDEX(validDates, 3), ""m"&amp;"mm d, yyyy""),
            TEXT(INDEX(validDates, 4), ""mmm d, yyyy"")
          )
        )
      )
    ),
    """"
  )
)
"),"")</f>
        <v/>
      </c>
      <c r="BM69" s="65" t="str">
        <f t="shared" si="15"/>
        <v/>
      </c>
      <c r="BN69" s="66"/>
      <c r="BO69" s="67"/>
      <c r="BP69" s="49" t="b">
        <v>0</v>
      </c>
      <c r="BQ69" s="49" t="b">
        <v>0</v>
      </c>
      <c r="BR69" s="68"/>
      <c r="BS69" s="69"/>
      <c r="BT69" s="70" t="b">
        <v>0</v>
      </c>
      <c r="BU69" s="71"/>
      <c r="BV69" s="72"/>
      <c r="BW69" s="86" t="b">
        <v>0</v>
      </c>
      <c r="BX69" s="87"/>
    </row>
    <row r="70">
      <c r="A70" s="35" t="str">
        <f t="shared" si="1"/>
        <v/>
      </c>
      <c r="B70" s="36" t="str">
        <f t="shared" si="2"/>
        <v/>
      </c>
      <c r="C70" s="36" t="str">
        <f t="array" ref="C70">IF(
  M70="",
  "",
  IFERROR(
    INDEX(
      '{INDEX} Tour Packages'!$A:$ZZ,
      MATCH(
        M70,
        INDEX(
          '{INDEX} Tour Packages'!$A:$ZZ,
          ,
          MATCH("Tour Package Name", '{INDEX} Tour Packages'!$4:$4, 0)
        ),
        0
      ),
      MATCH("Tour Code", '{INDEX} Tour Packages'!$4:$4, 0)
    ),
    "XXX"
  )
)
</f>
        <v/>
      </c>
      <c r="D70" s="36" t="str">
        <f t="shared" si="3"/>
        <v/>
      </c>
      <c r="E70" s="36" t="str">
        <f t="shared" si="4"/>
        <v/>
      </c>
      <c r="F70" s="37" t="str">
        <f t="shared" si="5"/>
        <v/>
      </c>
      <c r="G70" s="89"/>
      <c r="H70" s="89"/>
      <c r="I70" s="90"/>
      <c r="J70" s="40" t="str">
        <f t="shared" si="16"/>
        <v> </v>
      </c>
      <c r="K70" s="91"/>
      <c r="L70" s="55"/>
      <c r="M70" s="55"/>
      <c r="N70" s="91"/>
      <c r="O70" s="43" t="str">
        <f>IFERROR(__xludf.DUMMYFUNCTION("IF(N70="""","""",IFERROR(
  N70 + VALUE(REGEXEXTRACT(P70, ""(\d+)\s+Days"")),
  """"
)
)"),"")</f>
        <v/>
      </c>
      <c r="P70" s="43" t="str">
        <f t="array" ref="P70">IFERROR(
  INDEX(
    INDEX('{INDEX} Tour Packages'!$A:$ZZ, , MATCH(P$3, '{INDEX} Tour Packages'!$4:$4, 0)),
    MATCH(M70, INDEX('{INDEX} Tour Packages'!$A:$ZZ,0, MATCH("Tour Package Name", '{INDEX} Tour Packages'!$4:$4, 0)), 0)
  ),
"")
</f>
        <v/>
      </c>
      <c r="Q70" s="44" t="str">
        <f t="shared" si="7"/>
        <v/>
      </c>
      <c r="R70" s="44" t="str">
        <f>IFERROR(__xludf.DUMMYFUNCTION("IF(OR(ISBLANK(K70), ISBLANK(N70)), """", 
  LET(
    resDate, K70,
    tourDate, N70,
    monthCount, MAX(0, DATEDIF(resDate, tourDate - 3, ""M"") + 1),
    secondDates, ARRAYFORMULA(DATE(YEAR(resDate), MONTH(resDate) + SEQUENCE(monthCount), 2)),
    vali"&amp;"dDates, FILTER(secondDates, (secondDates &gt; resDate + 2) * (secondDates &lt;= tourDate - 3)),
    IF(ISERROR(validDates), 0, COUNTA(validDates))
  )
)
"),"")</f>
        <v/>
      </c>
      <c r="S70" s="44" t="str">
        <f t="shared" si="8"/>
        <v/>
      </c>
      <c r="T70" s="45" t="str">
        <f t="array" ref="T70">IF(ISBLANK(BO70),IFERROR(
  INDEX(
    INDEX('{INDEX} Payment Terms'!$A:$G, , MATCH(T$3, '{INDEX} Payment Terms'!$4:$4, 0)),
    MATCH(Q70, INDEX('{INDEX} Payment Terms'!$A:$G,0, MATCH("Payment Condition", '{INDEX} Payment Terms'!$4:$4, 0)), 0)
  ),
""),"Cancelled")
</f>
        <v/>
      </c>
      <c r="U70" s="46" t="b">
        <v>0</v>
      </c>
      <c r="V70" s="47" t="str">
        <f>IFERROR(__xludf.DUMMYFUNCTION("IF(OR(L70=""Duo Booking"", L70=""Group Booking""),
IF(U70=FALSE,"""",
    LET(
      bookingType, L70,
      tour, M70,
      mainFirst, H70,
      mainLast, I70,
      mainEmail, G70,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$L$4:L70, bookingType,
          $M$4:M70, tour,
          $H$4:H70, mainFirst,
          $I$4:I70, mainLast,
          $G$4:G70, mainEmail
        ),
        ""000""
      ),
      baseID &amp; "&amp;"""-"" &amp; memberNumber
    )
  ),
  """"
)
"),"")</f>
        <v/>
      </c>
      <c r="W70" s="48"/>
      <c r="X70" s="85" t="b">
        <v>0</v>
      </c>
      <c r="Y70" s="85" t="b">
        <v>0</v>
      </c>
      <c r="Z70" s="85" t="b">
        <v>0</v>
      </c>
      <c r="AA70" s="50"/>
      <c r="AB70" s="51"/>
      <c r="AC70" s="85" t="b">
        <v>0</v>
      </c>
      <c r="AD70" s="92"/>
      <c r="AE70" s="88"/>
      <c r="AF70" s="36" t="str">
        <f t="array" ref="AF70">IF(M70="","",INDEX(
      '{INDEX} Tour Packages'!$A:$ZP,
      MATCH($M70, '{INDEX} Tour Packages'!$A:$A, 0),
      MATCH(AF$3, '{INDEX} Tour Packages'!$4:$4, 0)
    ))</f>
        <v/>
      </c>
      <c r="AG70" s="36" t="str">
        <f t="array" ref="AG70">IF(M70="","",INDEX(
      '{INDEX} Tour Packages'!$A:$ZP,
      MATCH($M70, '{INDEX} Tour Packages'!$A:$A, 0),
      MATCH(AG$3, '{INDEX} Tour Packages'!$4:$4, 0)
    ))</f>
        <v/>
      </c>
      <c r="AH70" s="36" t="str">
        <f t="array" ref="AH70">IF(M70="","",INDEX(
      '{INDEX} Tour Packages'!$A:$ZP,
      MATCH($M70, '{INDEX} Tour Packages'!$A:$A, 0),
      MATCH(AH$3, '{INDEX} Tour Packages'!$4:$4, 0)
    ))</f>
        <v/>
      </c>
      <c r="AI70" s="54" t="str">
        <f t="shared" si="9"/>
        <v/>
      </c>
      <c r="AJ70" s="42"/>
      <c r="AK70" s="55"/>
      <c r="AL70" s="46" t="b">
        <v>0</v>
      </c>
      <c r="AM70" s="56"/>
      <c r="AN70" s="57" t="str">
        <f t="shared" si="10"/>
        <v/>
      </c>
      <c r="AO70" s="58" t="str">
        <f t="shared" si="11"/>
        <v/>
      </c>
      <c r="AP70" s="59"/>
      <c r="AQ70" s="60"/>
      <c r="AR70" s="61"/>
      <c r="AS70" s="61"/>
      <c r="AT70" s="61" t="str">
        <f>IFERROR(__xludf.DUMMYFUNCTION("IF( 
  OR($AJ70=""Full Payment"", ISBLANK($K70)),
  """",
  IF(
    OR(
      Q70=""Standard Booking, P1"",
      Q70=""Standard Booking, P2"",
      Q70=""Standard Booking, P3"",
      Q70=""Standard Booking, P4""
    ),
    LET(
      resDate,   $K70,
 "&amp;"     tourDate,  $N70,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0" s="62" t="str">
        <f t="shared" si="12"/>
        <v/>
      </c>
      <c r="AV70" s="63"/>
      <c r="AW70" s="64"/>
      <c r="AX70" s="64"/>
      <c r="AY70" s="64"/>
      <c r="AZ70" s="64" t="str">
        <f>IFERROR(__xludf.DUMMYFUNCTION("IF(
  OR($AJ70=""Full Payment"",$AJ70=""P1"", ISBLANK($K70)),
  """",
  IF(
    OR(
      $Q70=""Standard Booking, P2"",
      $Q70=""Standard Booking, P3"",
      $Q70=""Standard Booking, P4""
    ),
    LET(
      resDate,   $K70,
      tourDate,  $N70,"&amp;"
      monthCount, DATEDIF(resDate, tourDate, ""M"") + 1,
      secondDates, ARRAYFORMULA(
        DATE(
          YEAR(resDate),
          MONTH(resDate) + SEQUENCE(monthCount),
          2
        )
      ),
      validDates, FILTER(
        secondDates"&amp;",
        (secondDates &gt; resDate + 2) *
        (secondDates &lt;= tourDate - 3)
      ),
      IF(
        OR($AJ70=""P2"", $AJ70=""P3"", $AJ70=""P4""),
        IF(
          COUNTA(validDates) &lt; 2,
          """",
          TEXT(INDEX(validDates, 2), ""mmm"&amp;" d, yyyy"")
        ),
        IF(
          COUNTA(validDates) &lt; 2,
          """",
          TEXTJOIN("", "", TRUE,
            TEXT(INDEX(validDates, 1), ""mmm d, yyyy""),
            TEXT(INDEX(validDates, 2), ""mmm d, yyyy"")
          )
        )
  "&amp;"    )
    ),
    """"
  )
)
"),"")</f>
        <v/>
      </c>
      <c r="BA70" s="65" t="str">
        <f t="shared" si="13"/>
        <v/>
      </c>
      <c r="BB70" s="63"/>
      <c r="BC70" s="64"/>
      <c r="BD70" s="64"/>
      <c r="BE70" s="64"/>
      <c r="BF70" s="64" t="str">
        <f>IFERROR(__xludf.DUMMYFUNCTION("IF(
  OR($AJ70=""Full Payment"",$AJ70=""P1"", $AJ70=""P2""),
  """",
  IF(
    AND(
      NOT(ISBLANK($K70)),
      OR(
        Q70=""Standard Booking, P3"",
        Q70=""Standard Booking, P4""
      )
    ),
    LET(
      resDate,   $K70,
      tourDat"&amp;"e,  $N70,
      monthCount, DATEDIF(resDate, tourDate, ""M"") + 1,
      secondDates, ARRAYFORMULA(
        DATE(
          YEAR(resDate),
          MONTH(resDate) + SEQUENCE(monthCount),
          2
        )
      ),
      validDates, FILTER(
        se"&amp;"condDates,
        (secondDates &gt; resDate + 2) *
        (secondDates &lt;= tourDate - 3)
      ),
      IF(
        $AJ70=""P4"",
        IF(
          COUNTA(validDates) &lt; 3,
          """",
          TEXT(INDEX(validDates, 3), ""mmm d, yyyy"")
        ),
"&amp;"        IF(
          $AJ70=""P3"",
          IF(
            COUNTA(validDates) &lt; 3,
            """",
            TEXT(INDEX(validDates, 3), ""mmm d, yyyy"")
          ),
          IF(
            COUNTA(validDates) &lt; 3,
            """",
            TE"&amp;"XTJOIN("", "", TRUE,
              TEXT(INDEX(validDates, 1), ""mmm d, yyyy""),
              TEXT(INDEX(validDates, 2), ""mmm d, yyyy""),
              TEXT(INDEX(validDates, 3), ""mmm d, yyyy"")
            )
          )
        )
      )
    ),
    """&amp;"""
  )
)
"),"")</f>
        <v/>
      </c>
      <c r="BG70" s="65" t="str">
        <f t="shared" si="14"/>
        <v/>
      </c>
      <c r="BH70" s="63"/>
      <c r="BI70" s="64"/>
      <c r="BJ70" s="64"/>
      <c r="BK70" s="64"/>
      <c r="BL70" s="64" t="str">
        <f>IFERROR(__xludf.DUMMYFUNCTION("IF(
  OR($AJ70=""Full Payment"",$AJ70=""P1"",$AJ70=""P2"",$AJ70=""P3""),
  """",
  IF(
    AND(
      NOT(ISBLANK($K70)),
      $Q70=""Standard Booking, P4""
    ),
    LET(
      resDate,   $K70,
      tourDate,  $N70,
      monthCount, DATEDIF(resDate, "&amp;"tourDate, ""M"") + 1,
      secondDates, ARRAYFORMULA(
        DATE(
          YEAR(resDate),
          MONTH(resDate) + SEQUENCE(monthCount),
          2
        )
      ),
      validDates, FILTER(
        secondDates,
        (secondDates &gt; resDate + 2"&amp;") *
        (secondDates &lt;= tourDate - 3)
      ),
      IF(
        $AJ70=""P4"",
        IF(
          COUNTA(validDates) &lt; 4,
          """",
          TEXT(
            INDEX(validDates, 4),
            ""mmm d, yyyy""
          )
        ),
        I"&amp;"F(
          COUNTA(validDates) &lt; 4,
          """",
          TEXTJOIN(
            "", "", TRUE,
            TEXT(INDEX(validDates, 1), ""mmm d, yyyy""),
            TEXT(INDEX(validDates, 2), ""mmm d, yyyy""),
            TEXT(INDEX(validDates, 3), ""m"&amp;"mm d, yyyy""),
            TEXT(INDEX(validDates, 4), ""mmm d, yyyy"")
          )
        )
      )
    ),
    """"
  )
)
"),"")</f>
        <v/>
      </c>
      <c r="BM70" s="65" t="str">
        <f t="shared" si="15"/>
        <v/>
      </c>
      <c r="BN70" s="66"/>
      <c r="BO70" s="67"/>
      <c r="BP70" s="49" t="b">
        <v>0</v>
      </c>
      <c r="BQ70" s="49" t="b">
        <v>0</v>
      </c>
      <c r="BR70" s="68"/>
      <c r="BS70" s="69"/>
      <c r="BT70" s="70" t="b">
        <v>0</v>
      </c>
      <c r="BU70" s="71"/>
      <c r="BV70" s="72"/>
      <c r="BW70" s="86" t="b">
        <v>0</v>
      </c>
      <c r="BX70" s="87"/>
    </row>
    <row r="71">
      <c r="A71" s="35" t="str">
        <f t="shared" si="1"/>
        <v/>
      </c>
      <c r="B71" s="36" t="str">
        <f t="shared" si="2"/>
        <v/>
      </c>
      <c r="C71" s="36" t="str">
        <f t="array" ref="C71">IF(
  M71="",
  "",
  IFERROR(
    INDEX(
      '{INDEX} Tour Packages'!$A:$ZZ,
      MATCH(
        M71,
        INDEX(
          '{INDEX} Tour Packages'!$A:$ZZ,
          ,
          MATCH("Tour Package Name", '{INDEX} Tour Packages'!$4:$4, 0)
        ),
        0
      ),
      MATCH("Tour Code", '{INDEX} Tour Packages'!$4:$4, 0)
    ),
    "XXX"
  )
)
</f>
        <v/>
      </c>
      <c r="D71" s="36" t="str">
        <f t="shared" si="3"/>
        <v/>
      </c>
      <c r="E71" s="36" t="str">
        <f t="shared" si="4"/>
        <v/>
      </c>
      <c r="F71" s="37" t="str">
        <f t="shared" si="5"/>
        <v/>
      </c>
      <c r="G71" s="89"/>
      <c r="H71" s="89"/>
      <c r="I71" s="90"/>
      <c r="J71" s="40" t="str">
        <f t="shared" si="16"/>
        <v> </v>
      </c>
      <c r="K71" s="91"/>
      <c r="L71" s="55"/>
      <c r="M71" s="55"/>
      <c r="N71" s="91"/>
      <c r="O71" s="43" t="str">
        <f>IFERROR(__xludf.DUMMYFUNCTION("IF(N71="""","""",IFERROR(
  N71 + VALUE(REGEXEXTRACT(P71, ""(\d+)\s+Days"")),
  """"
)
)"),"")</f>
        <v/>
      </c>
      <c r="P71" s="43" t="str">
        <f t="array" ref="P71">IFERROR(
  INDEX(
    INDEX('{INDEX} Tour Packages'!$A:$ZZ, , MATCH(P$3, '{INDEX} Tour Packages'!$4:$4, 0)),
    MATCH(M71, INDEX('{INDEX} Tour Packages'!$A:$ZZ,0, MATCH("Tour Package Name", '{INDEX} Tour Packages'!$4:$4, 0)), 0)
  ),
"")
</f>
        <v/>
      </c>
      <c r="Q71" s="44" t="str">
        <f t="shared" si="7"/>
        <v/>
      </c>
      <c r="R71" s="44" t="str">
        <f>IFERROR(__xludf.DUMMYFUNCTION("IF(OR(ISBLANK(K71), ISBLANK(N71)), """", 
  LET(
    resDate, K71,
    tourDate, N71,
    monthCount, MAX(0, DATEDIF(resDate, tourDate - 3, ""M"") + 1),
    secondDates, ARRAYFORMULA(DATE(YEAR(resDate), MONTH(resDate) + SEQUENCE(monthCount), 2)),
    vali"&amp;"dDates, FILTER(secondDates, (secondDates &gt; resDate + 2) * (secondDates &lt;= tourDate - 3)),
    IF(ISERROR(validDates), 0, COUNTA(validDates))
  )
)
"),"")</f>
        <v/>
      </c>
      <c r="S71" s="44" t="str">
        <f t="shared" si="8"/>
        <v/>
      </c>
      <c r="T71" s="45" t="str">
        <f t="array" ref="T71">IF(ISBLANK(BO71),IFERROR(
  INDEX(
    INDEX('{INDEX} Payment Terms'!$A:$G, , MATCH(T$3, '{INDEX} Payment Terms'!$4:$4, 0)),
    MATCH(Q71, INDEX('{INDEX} Payment Terms'!$A:$G,0, MATCH("Payment Condition", '{INDEX} Payment Terms'!$4:$4, 0)), 0)
  ),
""),"Cancelled")
</f>
        <v/>
      </c>
      <c r="U71" s="46" t="b">
        <v>0</v>
      </c>
      <c r="V71" s="47" t="str">
        <f>IFERROR(__xludf.DUMMYFUNCTION("IF(OR(L71=""Duo Booking"", L71=""Group Booking""),
IF(U71=FALSE,"""",
    LET(
      bookingType, L71,
      tour, M71,
      mainFirst, H71,
      mainLast, I71,
      mainEmail, G71,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$L$4:L71, bookingType,
          $M$4:M71, tour,
          $H$4:H71, mainFirst,
          $I$4:I71, mainLast,
          $G$4:G71, mainEmail
        ),
        ""000""
      ),
      baseID &amp; "&amp;"""-"" &amp; memberNumber
    )
  ),
  """"
)
"),"")</f>
        <v/>
      </c>
      <c r="W71" s="48"/>
      <c r="X71" s="85" t="b">
        <v>0</v>
      </c>
      <c r="Y71" s="85" t="b">
        <v>0</v>
      </c>
      <c r="Z71" s="85" t="b">
        <v>0</v>
      </c>
      <c r="AA71" s="50"/>
      <c r="AB71" s="51"/>
      <c r="AC71" s="85" t="b">
        <v>0</v>
      </c>
      <c r="AD71" s="92"/>
      <c r="AE71" s="88"/>
      <c r="AF71" s="36" t="str">
        <f t="array" ref="AF71">IF(M71="","",INDEX(
      '{INDEX} Tour Packages'!$A:$ZP,
      MATCH($M71, '{INDEX} Tour Packages'!$A:$A, 0),
      MATCH(AF$3, '{INDEX} Tour Packages'!$4:$4, 0)
    ))</f>
        <v/>
      </c>
      <c r="AG71" s="36" t="str">
        <f t="array" ref="AG71">IF(M71="","",INDEX(
      '{INDEX} Tour Packages'!$A:$ZP,
      MATCH($M71, '{INDEX} Tour Packages'!$A:$A, 0),
      MATCH(AG$3, '{INDEX} Tour Packages'!$4:$4, 0)
    ))</f>
        <v/>
      </c>
      <c r="AH71" s="36" t="str">
        <f t="array" ref="AH71">IF(M71="","",INDEX(
      '{INDEX} Tour Packages'!$A:$ZP,
      MATCH($M71, '{INDEX} Tour Packages'!$A:$A, 0),
      MATCH(AH$3, '{INDEX} Tour Packages'!$4:$4, 0)
    ))</f>
        <v/>
      </c>
      <c r="AI71" s="54" t="str">
        <f t="shared" si="9"/>
        <v/>
      </c>
      <c r="AJ71" s="42"/>
      <c r="AK71" s="55"/>
      <c r="AL71" s="46" t="b">
        <v>0</v>
      </c>
      <c r="AM71" s="56"/>
      <c r="AN71" s="57" t="str">
        <f t="shared" si="10"/>
        <v/>
      </c>
      <c r="AO71" s="58" t="str">
        <f t="shared" si="11"/>
        <v/>
      </c>
      <c r="AP71" s="59"/>
      <c r="AQ71" s="60"/>
      <c r="AR71" s="61"/>
      <c r="AS71" s="61"/>
      <c r="AT71" s="61" t="str">
        <f>IFERROR(__xludf.DUMMYFUNCTION("IF( 
  OR($AJ71=""Full Payment"", ISBLANK($K71)),
  """",
  IF(
    OR(
      Q71=""Standard Booking, P1"",
      Q71=""Standard Booking, P2"",
      Q71=""Standard Booking, P3"",
      Q71=""Standard Booking, P4""
    ),
    LET(
      resDate,   $K71,
 "&amp;"     tourDate,  $N71,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1" s="62" t="str">
        <f t="shared" si="12"/>
        <v/>
      </c>
      <c r="AV71" s="63"/>
      <c r="AW71" s="64"/>
      <c r="AX71" s="64"/>
      <c r="AY71" s="64"/>
      <c r="AZ71" s="64" t="str">
        <f>IFERROR(__xludf.DUMMYFUNCTION("IF(
  OR($AJ71=""Full Payment"",$AJ71=""P1"", ISBLANK($K71)),
  """",
  IF(
    OR(
      $Q71=""Standard Booking, P2"",
      $Q71=""Standard Booking, P3"",
      $Q71=""Standard Booking, P4""
    ),
    LET(
      resDate,   $K71,
      tourDate,  $N71,"&amp;"
      monthCount, DATEDIF(resDate, tourDate, ""M"") + 1,
      secondDates, ARRAYFORMULA(
        DATE(
          YEAR(resDate),
          MONTH(resDate) + SEQUENCE(monthCount),
          2
        )
      ),
      validDates, FILTER(
        secondDates"&amp;",
        (secondDates &gt; resDate + 2) *
        (secondDates &lt;= tourDate - 3)
      ),
      IF(
        OR($AJ71=""P2"", $AJ71=""P3"", $AJ71=""P4""),
        IF(
          COUNTA(validDates) &lt; 2,
          """",
          TEXT(INDEX(validDates, 2), ""mmm"&amp;" d, yyyy"")
        ),
        IF(
          COUNTA(validDates) &lt; 2,
          """",
          TEXTJOIN("", "", TRUE,
            TEXT(INDEX(validDates, 1), ""mmm d, yyyy""),
            TEXT(INDEX(validDates, 2), ""mmm d, yyyy"")
          )
        )
  "&amp;"    )
    ),
    """"
  )
)
"),"")</f>
        <v/>
      </c>
      <c r="BA71" s="65" t="str">
        <f t="shared" si="13"/>
        <v/>
      </c>
      <c r="BB71" s="63"/>
      <c r="BC71" s="64"/>
      <c r="BD71" s="64"/>
      <c r="BE71" s="64"/>
      <c r="BF71" s="64" t="str">
        <f>IFERROR(__xludf.DUMMYFUNCTION("IF(
  OR($AJ71=""Full Payment"",$AJ71=""P1"", $AJ71=""P2""),
  """",
  IF(
    AND(
      NOT(ISBLANK($K71)),
      OR(
        Q71=""Standard Booking, P3"",
        Q71=""Standard Booking, P4""
      )
    ),
    LET(
      resDate,   $K71,
      tourDat"&amp;"e,  $N71,
      monthCount, DATEDIF(resDate, tourDate, ""M"") + 1,
      secondDates, ARRAYFORMULA(
        DATE(
          YEAR(resDate),
          MONTH(resDate) + SEQUENCE(monthCount),
          2
        )
      ),
      validDates, FILTER(
        se"&amp;"condDates,
        (secondDates &gt; resDate + 2) *
        (secondDates &lt;= tourDate - 3)
      ),
      IF(
        $AJ71=""P4"",
        IF(
          COUNTA(validDates) &lt; 3,
          """",
          TEXT(INDEX(validDates, 3), ""mmm d, yyyy"")
        ),
"&amp;"        IF(
          $AJ71=""P3"",
          IF(
            COUNTA(validDates) &lt; 3,
            """",
            TEXT(INDEX(validDates, 3), ""mmm d, yyyy"")
          ),
          IF(
            COUNTA(validDates) &lt; 3,
            """",
            TE"&amp;"XTJOIN("", "", TRUE,
              TEXT(INDEX(validDates, 1), ""mmm d, yyyy""),
              TEXT(INDEX(validDates, 2), ""mmm d, yyyy""),
              TEXT(INDEX(validDates, 3), ""mmm d, yyyy"")
            )
          )
        )
      )
    ),
    """&amp;"""
  )
)
"),"")</f>
        <v/>
      </c>
      <c r="BG71" s="65" t="str">
        <f t="shared" si="14"/>
        <v/>
      </c>
      <c r="BH71" s="63"/>
      <c r="BI71" s="64"/>
      <c r="BJ71" s="64"/>
      <c r="BK71" s="64"/>
      <c r="BL71" s="64" t="str">
        <f>IFERROR(__xludf.DUMMYFUNCTION("IF(
  OR($AJ71=""Full Payment"",$AJ71=""P1"",$AJ71=""P2"",$AJ71=""P3""),
  """",
  IF(
    AND(
      NOT(ISBLANK($K71)),
      $Q71=""Standard Booking, P4""
    ),
    LET(
      resDate,   $K71,
      tourDate,  $N71,
      monthCount, DATEDIF(resDate, "&amp;"tourDate, ""M"") + 1,
      secondDates, ARRAYFORMULA(
        DATE(
          YEAR(resDate),
          MONTH(resDate) + SEQUENCE(monthCount),
          2
        )
      ),
      validDates, FILTER(
        secondDates,
        (secondDates &gt; resDate + 2"&amp;") *
        (secondDates &lt;= tourDate - 3)
      ),
      IF(
        $AJ71=""P4"",
        IF(
          COUNTA(validDates) &lt; 4,
          """",
          TEXT(
            INDEX(validDates, 4),
            ""mmm d, yyyy""
          )
        ),
        I"&amp;"F(
          COUNTA(validDates) &lt; 4,
          """",
          TEXTJOIN(
            "", "", TRUE,
            TEXT(INDEX(validDates, 1), ""mmm d, yyyy""),
            TEXT(INDEX(validDates, 2), ""mmm d, yyyy""),
            TEXT(INDEX(validDates, 3), ""m"&amp;"mm d, yyyy""),
            TEXT(INDEX(validDates, 4), ""mmm d, yyyy"")
          )
        )
      )
    ),
    """"
  )
)
"),"")</f>
        <v/>
      </c>
      <c r="BM71" s="65" t="str">
        <f t="shared" si="15"/>
        <v/>
      </c>
      <c r="BN71" s="66"/>
      <c r="BO71" s="67"/>
      <c r="BP71" s="49" t="b">
        <v>0</v>
      </c>
      <c r="BQ71" s="49" t="b">
        <v>0</v>
      </c>
      <c r="BR71" s="68"/>
      <c r="BS71" s="69"/>
      <c r="BT71" s="70" t="b">
        <v>0</v>
      </c>
      <c r="BU71" s="71"/>
      <c r="BV71" s="72"/>
      <c r="BW71" s="86" t="b">
        <v>0</v>
      </c>
      <c r="BX71" s="87"/>
    </row>
    <row r="72">
      <c r="A72" s="35" t="str">
        <f t="shared" si="1"/>
        <v/>
      </c>
      <c r="B72" s="36" t="str">
        <f t="shared" si="2"/>
        <v/>
      </c>
      <c r="C72" s="36" t="str">
        <f t="array" ref="C72">IF(
  M72="",
  "",
  IFERROR(
    INDEX(
      '{INDEX} Tour Packages'!$A:$ZZ,
      MATCH(
        M72,
        INDEX(
          '{INDEX} Tour Packages'!$A:$ZZ,
          ,
          MATCH("Tour Package Name", '{INDEX} Tour Packages'!$4:$4, 0)
        ),
        0
      ),
      MATCH("Tour Code", '{INDEX} Tour Packages'!$4:$4, 0)
    ),
    "XXX"
  )
)
</f>
        <v/>
      </c>
      <c r="D72" s="36" t="str">
        <f t="shared" si="3"/>
        <v/>
      </c>
      <c r="E72" s="36" t="str">
        <f t="shared" si="4"/>
        <v/>
      </c>
      <c r="F72" s="37" t="str">
        <f t="shared" si="5"/>
        <v/>
      </c>
      <c r="G72" s="89"/>
      <c r="H72" s="89"/>
      <c r="I72" s="90"/>
      <c r="J72" s="40" t="str">
        <f t="shared" si="16"/>
        <v> </v>
      </c>
      <c r="K72" s="91"/>
      <c r="L72" s="55"/>
      <c r="M72" s="55"/>
      <c r="N72" s="91"/>
      <c r="O72" s="43" t="str">
        <f>IFERROR(__xludf.DUMMYFUNCTION("IF(N72="""","""",IFERROR(
  N72 + VALUE(REGEXEXTRACT(P72, ""(\d+)\s+Days"")),
  """"
)
)"),"")</f>
        <v/>
      </c>
      <c r="P72" s="43" t="str">
        <f t="array" ref="P72">IFERROR(
  INDEX(
    INDEX('{INDEX} Tour Packages'!$A:$ZZ, , MATCH(P$3, '{INDEX} Tour Packages'!$4:$4, 0)),
    MATCH(M72, INDEX('{INDEX} Tour Packages'!$A:$ZZ,0, MATCH("Tour Package Name", '{INDEX} Tour Packages'!$4:$4, 0)), 0)
  ),
"")
</f>
        <v/>
      </c>
      <c r="Q72" s="44" t="str">
        <f t="shared" si="7"/>
        <v/>
      </c>
      <c r="R72" s="44" t="str">
        <f>IFERROR(__xludf.DUMMYFUNCTION("IF(OR(ISBLANK(K72), ISBLANK(N72)), """", 
  LET(
    resDate, K72,
    tourDate, N72,
    monthCount, MAX(0, DATEDIF(resDate, tourDate - 3, ""M"") + 1),
    secondDates, ARRAYFORMULA(DATE(YEAR(resDate), MONTH(resDate) + SEQUENCE(monthCount), 2)),
    vali"&amp;"dDates, FILTER(secondDates, (secondDates &gt; resDate + 2) * (secondDates &lt;= tourDate - 3)),
    IF(ISERROR(validDates), 0, COUNTA(validDates))
  )
)
"),"")</f>
        <v/>
      </c>
      <c r="S72" s="44" t="str">
        <f t="shared" si="8"/>
        <v/>
      </c>
      <c r="T72" s="45" t="str">
        <f t="array" ref="T72">IF(ISBLANK(BO72),IFERROR(
  INDEX(
    INDEX('{INDEX} Payment Terms'!$A:$G, , MATCH(T$3, '{INDEX} Payment Terms'!$4:$4, 0)),
    MATCH(Q72, INDEX('{INDEX} Payment Terms'!$A:$G,0, MATCH("Payment Condition", '{INDEX} Payment Terms'!$4:$4, 0)), 0)
  ),
""),"Cancelled")
</f>
        <v/>
      </c>
      <c r="U72" s="46" t="b">
        <v>0</v>
      </c>
      <c r="V72" s="47" t="str">
        <f>IFERROR(__xludf.DUMMYFUNCTION("IF(OR(L72=""Duo Booking"", L72=""Group Booking""),
IF(U72=FALSE,"""",
    LET(
      bookingType, L72,
      tour, M72,
      mainFirst, H72,
      mainLast, I72,
      mainEmail, G72,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$L$4:L72, bookingType,
          $M$4:M72, tour,
          $H$4:H72, mainFirst,
          $I$4:I72, mainLast,
          $G$4:G72, mainEmail
        ),
        ""000""
      ),
      baseID &amp; "&amp;"""-"" &amp; memberNumber
    )
  ),
  """"
)
"),"")</f>
        <v/>
      </c>
      <c r="W72" s="48"/>
      <c r="X72" s="85" t="b">
        <v>0</v>
      </c>
      <c r="Y72" s="85" t="b">
        <v>0</v>
      </c>
      <c r="Z72" s="85" t="b">
        <v>0</v>
      </c>
      <c r="AA72" s="50"/>
      <c r="AB72" s="51"/>
      <c r="AC72" s="85" t="b">
        <v>0</v>
      </c>
      <c r="AD72" s="92"/>
      <c r="AE72" s="88"/>
      <c r="AF72" s="36" t="str">
        <f t="array" ref="AF72">IF(M72="","",INDEX(
      '{INDEX} Tour Packages'!$A:$ZP,
      MATCH($M72, '{INDEX} Tour Packages'!$A:$A, 0),
      MATCH(AF$3, '{INDEX} Tour Packages'!$4:$4, 0)
    ))</f>
        <v/>
      </c>
      <c r="AG72" s="36" t="str">
        <f t="array" ref="AG72">IF(M72="","",INDEX(
      '{INDEX} Tour Packages'!$A:$ZP,
      MATCH($M72, '{INDEX} Tour Packages'!$A:$A, 0),
      MATCH(AG$3, '{INDEX} Tour Packages'!$4:$4, 0)
    ))</f>
        <v/>
      </c>
      <c r="AH72" s="36" t="str">
        <f t="array" ref="AH72">IF(M72="","",INDEX(
      '{INDEX} Tour Packages'!$A:$ZP,
      MATCH($M72, '{INDEX} Tour Packages'!$A:$A, 0),
      MATCH(AH$3, '{INDEX} Tour Packages'!$4:$4, 0)
    ))</f>
        <v/>
      </c>
      <c r="AI72" s="54" t="str">
        <f t="shared" si="9"/>
        <v/>
      </c>
      <c r="AJ72" s="42"/>
      <c r="AK72" s="55"/>
      <c r="AL72" s="46" t="b">
        <v>0</v>
      </c>
      <c r="AM72" s="56"/>
      <c r="AN72" s="57" t="str">
        <f t="shared" si="10"/>
        <v/>
      </c>
      <c r="AO72" s="58" t="str">
        <f t="shared" si="11"/>
        <v/>
      </c>
      <c r="AP72" s="59"/>
      <c r="AQ72" s="60"/>
      <c r="AR72" s="61"/>
      <c r="AS72" s="61"/>
      <c r="AT72" s="61" t="str">
        <f>IFERROR(__xludf.DUMMYFUNCTION("IF( 
  OR($AJ72=""Full Payment"", ISBLANK($K72)),
  """",
  IF(
    OR(
      Q72=""Standard Booking, P1"",
      Q72=""Standard Booking, P2"",
      Q72=""Standard Booking, P3"",
      Q72=""Standard Booking, P4""
    ),
    LET(
      resDate,   $K72,
 "&amp;"     tourDate,  $N72,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2" s="62" t="str">
        <f t="shared" si="12"/>
        <v/>
      </c>
      <c r="AV72" s="63"/>
      <c r="AW72" s="64"/>
      <c r="AX72" s="64"/>
      <c r="AY72" s="64"/>
      <c r="AZ72" s="64" t="str">
        <f>IFERROR(__xludf.DUMMYFUNCTION("IF(
  OR($AJ72=""Full Payment"",$AJ72=""P1"", ISBLANK($K72)),
  """",
  IF(
    OR(
      $Q72=""Standard Booking, P2"",
      $Q72=""Standard Booking, P3"",
      $Q72=""Standard Booking, P4""
    ),
    LET(
      resDate,   $K72,
      tourDate,  $N72,"&amp;"
      monthCount, DATEDIF(resDate, tourDate, ""M"") + 1,
      secondDates, ARRAYFORMULA(
        DATE(
          YEAR(resDate),
          MONTH(resDate) + SEQUENCE(monthCount),
          2
        )
      ),
      validDates, FILTER(
        secondDates"&amp;",
        (secondDates &gt; resDate + 2) *
        (secondDates &lt;= tourDate - 3)
      ),
      IF(
        OR($AJ72=""P2"", $AJ72=""P3"", $AJ72=""P4""),
        IF(
          COUNTA(validDates) &lt; 2,
          """",
          TEXT(INDEX(validDates, 2), ""mmm"&amp;" d, yyyy"")
        ),
        IF(
          COUNTA(validDates) &lt; 2,
          """",
          TEXTJOIN("", "", TRUE,
            TEXT(INDEX(validDates, 1), ""mmm d, yyyy""),
            TEXT(INDEX(validDates, 2), ""mmm d, yyyy"")
          )
        )
  "&amp;"    )
    ),
    """"
  )
)
"),"")</f>
        <v/>
      </c>
      <c r="BA72" s="65" t="str">
        <f t="shared" si="13"/>
        <v/>
      </c>
      <c r="BB72" s="63"/>
      <c r="BC72" s="64"/>
      <c r="BD72" s="64"/>
      <c r="BE72" s="64"/>
      <c r="BF72" s="64" t="str">
        <f>IFERROR(__xludf.DUMMYFUNCTION("IF(
  OR($AJ72=""Full Payment"",$AJ72=""P1"", $AJ72=""P2""),
  """",
  IF(
    AND(
      NOT(ISBLANK($K72)),
      OR(
        Q72=""Standard Booking, P3"",
        Q72=""Standard Booking, P4""
      )
    ),
    LET(
      resDate,   $K72,
      tourDat"&amp;"e,  $N72,
      monthCount, DATEDIF(resDate, tourDate, ""M"") + 1,
      secondDates, ARRAYFORMULA(
        DATE(
          YEAR(resDate),
          MONTH(resDate) + SEQUENCE(monthCount),
          2
        )
      ),
      validDates, FILTER(
        se"&amp;"condDates,
        (secondDates &gt; resDate + 2) *
        (secondDates &lt;= tourDate - 3)
      ),
      IF(
        $AJ72=""P4"",
        IF(
          COUNTA(validDates) &lt; 3,
          """",
          TEXT(INDEX(validDates, 3), ""mmm d, yyyy"")
        ),
"&amp;"        IF(
          $AJ72=""P3"",
          IF(
            COUNTA(validDates) &lt; 3,
            """",
            TEXT(INDEX(validDates, 3), ""mmm d, yyyy"")
          ),
          IF(
            COUNTA(validDates) &lt; 3,
            """",
            TE"&amp;"XTJOIN("", "", TRUE,
              TEXT(INDEX(validDates, 1), ""mmm d, yyyy""),
              TEXT(INDEX(validDates, 2), ""mmm d, yyyy""),
              TEXT(INDEX(validDates, 3), ""mmm d, yyyy"")
            )
          )
        )
      )
    ),
    """&amp;"""
  )
)
"),"")</f>
        <v/>
      </c>
      <c r="BG72" s="65" t="str">
        <f t="shared" si="14"/>
        <v/>
      </c>
      <c r="BH72" s="63"/>
      <c r="BI72" s="64"/>
      <c r="BJ72" s="64"/>
      <c r="BK72" s="64"/>
      <c r="BL72" s="64" t="str">
        <f>IFERROR(__xludf.DUMMYFUNCTION("IF(
  OR($AJ72=""Full Payment"",$AJ72=""P1"",$AJ72=""P2"",$AJ72=""P3""),
  """",
  IF(
    AND(
      NOT(ISBLANK($K72)),
      $Q72=""Standard Booking, P4""
    ),
    LET(
      resDate,   $K72,
      tourDate,  $N72,
      monthCount, DATEDIF(resDate, "&amp;"tourDate, ""M"") + 1,
      secondDates, ARRAYFORMULA(
        DATE(
          YEAR(resDate),
          MONTH(resDate) + SEQUENCE(monthCount),
          2
        )
      ),
      validDates, FILTER(
        secondDates,
        (secondDates &gt; resDate + 2"&amp;") *
        (secondDates &lt;= tourDate - 3)
      ),
      IF(
        $AJ72=""P4"",
        IF(
          COUNTA(validDates) &lt; 4,
          """",
          TEXT(
            INDEX(validDates, 4),
            ""mmm d, yyyy""
          )
        ),
        I"&amp;"F(
          COUNTA(validDates) &lt; 4,
          """",
          TEXTJOIN(
            "", "", TRUE,
            TEXT(INDEX(validDates, 1), ""mmm d, yyyy""),
            TEXT(INDEX(validDates, 2), ""mmm d, yyyy""),
            TEXT(INDEX(validDates, 3), ""m"&amp;"mm d, yyyy""),
            TEXT(INDEX(validDates, 4), ""mmm d, yyyy"")
          )
        )
      )
    ),
    """"
  )
)
"),"")</f>
        <v/>
      </c>
      <c r="BM72" s="65" t="str">
        <f t="shared" si="15"/>
        <v/>
      </c>
      <c r="BN72" s="66"/>
      <c r="BO72" s="67"/>
      <c r="BP72" s="49" t="b">
        <v>0</v>
      </c>
      <c r="BQ72" s="49" t="b">
        <v>0</v>
      </c>
      <c r="BR72" s="68"/>
      <c r="BS72" s="69"/>
      <c r="BT72" s="70" t="b">
        <v>0</v>
      </c>
      <c r="BU72" s="71"/>
      <c r="BV72" s="72"/>
      <c r="BW72" s="86" t="b">
        <v>0</v>
      </c>
      <c r="BX72" s="87"/>
    </row>
    <row r="73">
      <c r="A73" s="35" t="str">
        <f t="shared" si="1"/>
        <v/>
      </c>
      <c r="B73" s="36" t="str">
        <f t="shared" si="2"/>
        <v/>
      </c>
      <c r="C73" s="36" t="str">
        <f t="array" ref="C73">IF(
  M73="",
  "",
  IFERROR(
    INDEX(
      '{INDEX} Tour Packages'!$A:$ZZ,
      MATCH(
        M73,
        INDEX(
          '{INDEX} Tour Packages'!$A:$ZZ,
          ,
          MATCH("Tour Package Name", '{INDEX} Tour Packages'!$4:$4, 0)
        ),
        0
      ),
      MATCH("Tour Code", '{INDEX} Tour Packages'!$4:$4, 0)
    ),
    "XXX"
  )
)
</f>
        <v/>
      </c>
      <c r="D73" s="36" t="str">
        <f t="shared" si="3"/>
        <v/>
      </c>
      <c r="E73" s="36" t="str">
        <f t="shared" si="4"/>
        <v/>
      </c>
      <c r="F73" s="37" t="str">
        <f t="shared" si="5"/>
        <v/>
      </c>
      <c r="G73" s="38"/>
      <c r="H73" s="38"/>
      <c r="I73" s="39"/>
      <c r="J73" s="40" t="str">
        <f t="shared" si="16"/>
        <v> </v>
      </c>
      <c r="K73" s="41"/>
      <c r="L73" s="42"/>
      <c r="M73" s="42"/>
      <c r="N73" s="41"/>
      <c r="O73" s="43" t="str">
        <f>IFERROR(__xludf.DUMMYFUNCTION("IF(N73="""","""",IFERROR(
  N73 + VALUE(REGEXEXTRACT(P73, ""(\d+)\s+Days"")),
  """"
)
)"),"")</f>
        <v/>
      </c>
      <c r="P73" s="43" t="str">
        <f t="array" ref="P73">IFERROR(
  INDEX(
    INDEX('{INDEX} Tour Packages'!$A:$ZZ, , MATCH(P$3, '{INDEX} Tour Packages'!$4:$4, 0)),
    MATCH(M73, INDEX('{INDEX} Tour Packages'!$A:$ZZ,0, MATCH("Tour Package Name", '{INDEX} Tour Packages'!$4:$4, 0)), 0)
  ),
"")
</f>
        <v/>
      </c>
      <c r="Q73" s="44" t="str">
        <f t="shared" si="7"/>
        <v/>
      </c>
      <c r="R73" s="44" t="str">
        <f>IFERROR(__xludf.DUMMYFUNCTION("IF(OR(ISBLANK(K73), ISBLANK(N73)), """", 
  LET(
    resDate, K73,
    tourDate, N73,
    monthCount, MAX(0, DATEDIF(resDate, tourDate - 3, ""M"") + 1),
    secondDates, ARRAYFORMULA(DATE(YEAR(resDate), MONTH(resDate) + SEQUENCE(monthCount), 2)),
    vali"&amp;"dDates, FILTER(secondDates, (secondDates &gt; resDate + 2) * (secondDates &lt;= tourDate - 3)),
    IF(ISERROR(validDates), 0, COUNTA(validDates))
  )
)
"),"")</f>
        <v/>
      </c>
      <c r="S73" s="44" t="str">
        <f t="shared" si="8"/>
        <v/>
      </c>
      <c r="T73" s="45" t="str">
        <f t="array" ref="T73">IF(ISBLANK(BO73),IFERROR(
  INDEX(
    INDEX('{INDEX} Payment Terms'!$A:$G, , MATCH(T$3, '{INDEX} Payment Terms'!$4:$4, 0)),
    MATCH(Q73, INDEX('{INDEX} Payment Terms'!$A:$G,0, MATCH("Payment Condition", '{INDEX} Payment Terms'!$4:$4, 0)), 0)
  ),
""),"Cancelled")
</f>
        <v/>
      </c>
      <c r="U73" s="46" t="b">
        <v>0</v>
      </c>
      <c r="V73" s="47" t="str">
        <f>IFERROR(__xludf.DUMMYFUNCTION("IF(OR(L73=""Duo Booking"", L73=""Group Booking""),
IF(U73=FALSE,"""",
    LET(
      bookingType, L73,
      tour, M73,
      mainFirst, H73,
      mainLast, I73,
      mainEmail, G73,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$L$4:L73, bookingType,
          $M$4:M73, tour,
          $H$4:H73, mainFirst,
          $I$4:I73, mainLast,
          $G$4:G73, mainEmail
        ),
        ""000""
      ),
      baseID &amp; "&amp;"""-"" &amp; memberNumber
    )
  ),
  """"
)
"),"")</f>
        <v/>
      </c>
      <c r="W73" s="48"/>
      <c r="X73" s="49" t="b">
        <v>0</v>
      </c>
      <c r="Y73" s="49" t="b">
        <v>0</v>
      </c>
      <c r="Z73" s="49" t="b">
        <v>0</v>
      </c>
      <c r="AA73" s="50"/>
      <c r="AB73" s="51"/>
      <c r="AC73" s="49" t="b">
        <v>0</v>
      </c>
      <c r="AD73" s="92"/>
      <c r="AE73" s="53"/>
      <c r="AF73" s="36" t="str">
        <f t="array" ref="AF73">IF(M73="","",INDEX(
      '{INDEX} Tour Packages'!$A:$ZP,
      MATCH($M73, '{INDEX} Tour Packages'!$A:$A, 0),
      MATCH(AF$3, '{INDEX} Tour Packages'!$4:$4, 0)
    ))</f>
        <v/>
      </c>
      <c r="AG73" s="36" t="str">
        <f t="array" ref="AG73">IF(M73="","",INDEX(
      '{INDEX} Tour Packages'!$A:$ZP,
      MATCH($M73, '{INDEX} Tour Packages'!$A:$A, 0),
      MATCH(AG$3, '{INDEX} Tour Packages'!$4:$4, 0)
    ))</f>
        <v/>
      </c>
      <c r="AH73" s="36" t="str">
        <f t="array" ref="AH73">IF(M73="","",INDEX(
      '{INDEX} Tour Packages'!$A:$ZP,
      MATCH($M73, '{INDEX} Tour Packages'!$A:$A, 0),
      MATCH(AH$3, '{INDEX} Tour Packages'!$4:$4, 0)
    ))</f>
        <v/>
      </c>
      <c r="AI73" s="54" t="str">
        <f t="shared" si="9"/>
        <v/>
      </c>
      <c r="AJ73" s="42"/>
      <c r="AK73" s="42"/>
      <c r="AL73" s="46" t="b">
        <v>0</v>
      </c>
      <c r="AM73" s="56"/>
      <c r="AN73" s="57" t="str">
        <f t="shared" si="10"/>
        <v/>
      </c>
      <c r="AO73" s="58" t="str">
        <f t="shared" si="11"/>
        <v/>
      </c>
      <c r="AP73" s="59"/>
      <c r="AQ73" s="93" t="str">
        <f>IF(ISNUMBER(AD73), TEXT(AD73 - 3, "mmm d, yyyy"), "")
</f>
        <v/>
      </c>
      <c r="AR73" s="61"/>
      <c r="AS73" s="61"/>
      <c r="AT73" s="61" t="str">
        <f>IFERROR(__xludf.DUMMYFUNCTION("IF( 
  OR($AJ73=""Full Payment"", ISBLANK($K73)),
  """",
  IF(
    OR(
      Q73=""Standard Booking, P1"",
      Q73=""Standard Booking, P2"",
      Q73=""Standard Booking, P3"",
      Q73=""Standard Booking, P4""
    ),
    LET(
      resDate,   $K73,
 "&amp;"     tourDate,  $N73,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3" s="62" t="str">
        <f t="shared" si="12"/>
        <v/>
      </c>
      <c r="AV73" s="63"/>
      <c r="AW73" s="64"/>
      <c r="AX73" s="64"/>
      <c r="AY73" s="64"/>
      <c r="AZ73" s="64" t="str">
        <f>IFERROR(__xludf.DUMMYFUNCTION("IF(
  OR($AJ73=""Full Payment"",$AJ73=""P1"", ISBLANK($K73)),
  """",
  IF(
    OR(
      $Q73=""Standard Booking, P2"",
      $Q73=""Standard Booking, P3"",
      $Q73=""Standard Booking, P4""
    ),
    LET(
      resDate,   $K73,
      tourDate,  $N73,"&amp;"
      monthCount, DATEDIF(resDate, tourDate, ""M"") + 1,
      secondDates, ARRAYFORMULA(
        DATE(
          YEAR(resDate),
          MONTH(resDate) + SEQUENCE(monthCount),
          2
        )
      ),
      validDates, FILTER(
        secondDates"&amp;",
        (secondDates &gt; resDate + 2) *
        (secondDates &lt;= tourDate - 3)
      ),
      IF(
        OR($AJ73=""P2"", $AJ73=""P3"", $AJ73=""P4""),
        IF(
          COUNTA(validDates) &lt; 2,
          """",
          TEXT(INDEX(validDates, 2), ""mmm"&amp;" d, yyyy"")
        ),
        IF(
          COUNTA(validDates) &lt; 2,
          """",
          TEXTJOIN("", "", TRUE,
            TEXT(INDEX(validDates, 1), ""mmm d, yyyy""),
            TEXT(INDEX(validDates, 2), ""mmm d, yyyy"")
          )
        )
  "&amp;"    )
    ),
    """"
  )
)
"),"")</f>
        <v/>
      </c>
      <c r="BA73" s="65" t="str">
        <f t="shared" si="13"/>
        <v/>
      </c>
      <c r="BB73" s="63"/>
      <c r="BC73" s="64"/>
      <c r="BD73" s="64"/>
      <c r="BE73" s="64"/>
      <c r="BF73" s="64" t="str">
        <f>IFERROR(__xludf.DUMMYFUNCTION("IF(
  OR($AJ73=""Full Payment"",$AJ73=""P1"", $AJ73=""P2""),
  """",
  IF(
    AND(
      NOT(ISBLANK($K73)),
      OR(
        Q73=""Standard Booking, P3"",
        Q73=""Standard Booking, P4""
      )
    ),
    LET(
      resDate,   $K73,
      tourDat"&amp;"e,  $N73,
      monthCount, DATEDIF(resDate, tourDate, ""M"") + 1,
      secondDates, ARRAYFORMULA(
        DATE(
          YEAR(resDate),
          MONTH(resDate) + SEQUENCE(monthCount),
          2
        )
      ),
      validDates, FILTER(
        se"&amp;"condDates,
        (secondDates &gt; resDate + 2) *
        (secondDates &lt;= tourDate - 3)
      ),
      IF(
        $AJ73=""P4"",
        IF(
          COUNTA(validDates) &lt; 3,
          """",
          TEXT(INDEX(validDates, 3), ""mmm d, yyyy"")
        ),
"&amp;"        IF(
          $AJ73=""P3"",
          IF(
            COUNTA(validDates) &lt; 3,
            """",
            TEXT(INDEX(validDates, 3), ""mmm d, yyyy"")
          ),
          IF(
            COUNTA(validDates) &lt; 3,
            """",
            TE"&amp;"XTJOIN("", "", TRUE,
              TEXT(INDEX(validDates, 1), ""mmm d, yyyy""),
              TEXT(INDEX(validDates, 2), ""mmm d, yyyy""),
              TEXT(INDEX(validDates, 3), ""mmm d, yyyy"")
            )
          )
        )
      )
    ),
    """&amp;"""
  )
)
"),"")</f>
        <v/>
      </c>
      <c r="BG73" s="65" t="str">
        <f t="shared" si="14"/>
        <v/>
      </c>
      <c r="BH73" s="63"/>
      <c r="BI73" s="64"/>
      <c r="BJ73" s="64"/>
      <c r="BK73" s="64"/>
      <c r="BL73" s="64" t="str">
        <f>IFERROR(__xludf.DUMMYFUNCTION("IF(
  OR($AJ73=""Full Payment"",$AJ73=""P1"",$AJ73=""P2"",$AJ73=""P3""),
  """",
  IF(
    AND(
      NOT(ISBLANK($K73)),
      $Q73=""Standard Booking, P4""
    ),
    LET(
      resDate,   $K73,
      tourDate,  $N73,
      monthCount, DATEDIF(resDate, "&amp;"tourDate, ""M"") + 1,
      secondDates, ARRAYFORMULA(
        DATE(
          YEAR(resDate),
          MONTH(resDate) + SEQUENCE(monthCount),
          2
        )
      ),
      validDates, FILTER(
        secondDates,
        (secondDates &gt; resDate + 2"&amp;") *
        (secondDates &lt;= tourDate - 3)
      ),
      IF(
        $AJ73=""P4"",
        IF(
          COUNTA(validDates) &lt; 4,
          """",
          TEXT(
            INDEX(validDates, 4),
            ""mmm d, yyyy""
          )
        ),
        I"&amp;"F(
          COUNTA(validDates) &lt; 4,
          """",
          TEXTJOIN(
            "", "", TRUE,
            TEXT(INDEX(validDates, 1), ""mmm d, yyyy""),
            TEXT(INDEX(validDates, 2), ""mmm d, yyyy""),
            TEXT(INDEX(validDates, 3), ""m"&amp;"mm d, yyyy""),
            TEXT(INDEX(validDates, 4), ""mmm d, yyyy"")
          )
        )
      )
    ),
    """"
  )
)
"),"")</f>
        <v/>
      </c>
      <c r="BM73" s="65" t="str">
        <f t="shared" si="15"/>
        <v/>
      </c>
      <c r="BN73" s="66"/>
      <c r="BO73" s="67"/>
      <c r="BP73" s="49" t="b">
        <v>0</v>
      </c>
      <c r="BQ73" s="49" t="b">
        <v>0</v>
      </c>
      <c r="BR73" s="68"/>
      <c r="BS73" s="69"/>
      <c r="BT73" s="70" t="b">
        <v>0</v>
      </c>
      <c r="BU73" s="71"/>
      <c r="BV73" s="72"/>
      <c r="BW73" s="73" t="b">
        <v>0</v>
      </c>
      <c r="BX73" s="87"/>
    </row>
    <row r="74">
      <c r="A74" s="35" t="str">
        <f t="shared" si="1"/>
        <v/>
      </c>
      <c r="B74" s="36" t="str">
        <f t="shared" si="2"/>
        <v/>
      </c>
      <c r="C74" s="36" t="str">
        <f t="array" ref="C74">IF(
  M74="",
  "",
  IFERROR(
    INDEX(
      '{INDEX} Tour Packages'!$A:$ZZ,
      MATCH(
        M74,
        INDEX(
          '{INDEX} Tour Packages'!$A:$ZZ,
          ,
          MATCH("Tour Package Name", '{INDEX} Tour Packages'!$4:$4, 0)
        ),
        0
      ),
      MATCH("Tour Code", '{INDEX} Tour Packages'!$4:$4, 0)
    ),
    "XXX"
  )
)
</f>
        <v/>
      </c>
      <c r="D74" s="36" t="str">
        <f t="shared" si="3"/>
        <v/>
      </c>
      <c r="E74" s="36" t="str">
        <f t="shared" si="4"/>
        <v/>
      </c>
      <c r="F74" s="37" t="str">
        <f t="shared" si="5"/>
        <v/>
      </c>
      <c r="G74" s="89"/>
      <c r="H74" s="89"/>
      <c r="I74" s="90"/>
      <c r="J74" s="40" t="str">
        <f t="shared" si="16"/>
        <v> </v>
      </c>
      <c r="K74" s="91"/>
      <c r="L74" s="55"/>
      <c r="M74" s="55"/>
      <c r="N74" s="91"/>
      <c r="O74" s="43" t="str">
        <f>IFERROR(__xludf.DUMMYFUNCTION("IF(N74="""","""",IFERROR(
  N74 + VALUE(REGEXEXTRACT(P74, ""(\d+)\s+Days"")),
  """"
)
)"),"")</f>
        <v/>
      </c>
      <c r="P74" s="43" t="str">
        <f t="array" ref="P74">IFERROR(
  INDEX(
    INDEX('{INDEX} Tour Packages'!$A:$ZZ, , MATCH(P$3, '{INDEX} Tour Packages'!$4:$4, 0)),
    MATCH(M74, INDEX('{INDEX} Tour Packages'!$A:$ZZ,0, MATCH("Tour Package Name", '{INDEX} Tour Packages'!$4:$4, 0)), 0)
  ),
"")
</f>
        <v/>
      </c>
      <c r="Q74" s="44" t="str">
        <f t="shared" si="7"/>
        <v/>
      </c>
      <c r="R74" s="44" t="str">
        <f>IFERROR(__xludf.DUMMYFUNCTION("IF(OR(ISBLANK(K74), ISBLANK(N74)), """", 
  LET(
    resDate, K74,
    tourDate, N74,
    monthCount, MAX(0, DATEDIF(resDate, tourDate - 3, ""M"") + 1),
    secondDates, ARRAYFORMULA(DATE(YEAR(resDate), MONTH(resDate) + SEQUENCE(monthCount), 2)),
    vali"&amp;"dDates, FILTER(secondDates, (secondDates &gt; resDate + 2) * (secondDates &lt;= tourDate - 3)),
    IF(ISERROR(validDates), 0, COUNTA(validDates))
  )
)
"),"")</f>
        <v/>
      </c>
      <c r="S74" s="44" t="str">
        <f t="shared" si="8"/>
        <v/>
      </c>
      <c r="T74" s="45" t="str">
        <f t="array" ref="T74">IF(ISBLANK(BO74),IFERROR(
  INDEX(
    INDEX('{INDEX} Payment Terms'!$A:$G, , MATCH(T$3, '{INDEX} Payment Terms'!$4:$4, 0)),
    MATCH(Q74, INDEX('{INDEX} Payment Terms'!$A:$G,0, MATCH("Payment Condition", '{INDEX} Payment Terms'!$4:$4, 0)), 0)
  ),
""),"Cancelled")
</f>
        <v/>
      </c>
      <c r="U74" s="46" t="b">
        <v>0</v>
      </c>
      <c r="V74" s="47" t="str">
        <f>IFERROR(__xludf.DUMMYFUNCTION("IF(OR(L74=""Duo Booking"", L74=""Group Booking""),
IF(U74=FALSE,"""",
    LET(
      bookingType, L74,
      tour, M74,
      mainFirst, H74,
      mainLast, I74,
      mainEmail, G74,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$L$4:L74, bookingType,
          $M$4:M74, tour,
          $H$4:H74, mainFirst,
          $I$4:I74, mainLast,
          $G$4:G74, mainEmail
        ),
        ""000""
      ),
      baseID &amp; "&amp;"""-"" &amp; memberNumber
    )
  ),
  """"
)
"),"")</f>
        <v/>
      </c>
      <c r="W74" s="48"/>
      <c r="X74" s="85" t="b">
        <v>0</v>
      </c>
      <c r="Y74" s="85" t="b">
        <v>0</v>
      </c>
      <c r="Z74" s="85" t="b">
        <v>0</v>
      </c>
      <c r="AA74" s="50"/>
      <c r="AB74" s="51"/>
      <c r="AC74" s="85" t="b">
        <v>0</v>
      </c>
      <c r="AD74" s="92"/>
      <c r="AE74" s="88"/>
      <c r="AF74" s="36" t="str">
        <f t="array" ref="AF74">IF(M74="","",INDEX(
      '{INDEX} Tour Packages'!$A:$ZP,
      MATCH($M74, '{INDEX} Tour Packages'!$A:$A, 0),
      MATCH(AF$3, '{INDEX} Tour Packages'!$4:$4, 0)
    ))</f>
        <v/>
      </c>
      <c r="AG74" s="36" t="str">
        <f t="array" ref="AG74">IF(M74="","",INDEX(
      '{INDEX} Tour Packages'!$A:$ZP,
      MATCH($M74, '{INDEX} Tour Packages'!$A:$A, 0),
      MATCH(AG$3, '{INDEX} Tour Packages'!$4:$4, 0)
    ))</f>
        <v/>
      </c>
      <c r="AH74" s="36" t="str">
        <f t="array" ref="AH74">IF(M74="","",INDEX(
      '{INDEX} Tour Packages'!$A:$ZP,
      MATCH($M74, '{INDEX} Tour Packages'!$A:$A, 0),
      MATCH(AH$3, '{INDEX} Tour Packages'!$4:$4, 0)
    ))</f>
        <v/>
      </c>
      <c r="AI74" s="54" t="str">
        <f t="shared" si="9"/>
        <v/>
      </c>
      <c r="AJ74" s="42"/>
      <c r="AK74" s="55"/>
      <c r="AL74" s="46" t="b">
        <v>0</v>
      </c>
      <c r="AM74" s="56"/>
      <c r="AN74" s="57" t="str">
        <f t="shared" si="10"/>
        <v/>
      </c>
      <c r="AO74" s="58" t="str">
        <f t="shared" si="11"/>
        <v/>
      </c>
      <c r="AP74" s="59"/>
      <c r="AQ74" s="60"/>
      <c r="AR74" s="61"/>
      <c r="AS74" s="61"/>
      <c r="AT74" s="61" t="str">
        <f>IFERROR(__xludf.DUMMYFUNCTION("IF( 
  OR($AJ74=""Full Payment"", ISBLANK($K74)),
  """",
  IF(
    OR(
      Q74=""Standard Booking, P1"",
      Q74=""Standard Booking, P2"",
      Q74=""Standard Booking, P3"",
      Q74=""Standard Booking, P4""
    ),
    LET(
      resDate,   $K74,
 "&amp;"     tourDate,  $N74,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4" s="62" t="str">
        <f t="shared" si="12"/>
        <v/>
      </c>
      <c r="AV74" s="63"/>
      <c r="AW74" s="64"/>
      <c r="AX74" s="64"/>
      <c r="AY74" s="64"/>
      <c r="AZ74" s="64" t="str">
        <f>IFERROR(__xludf.DUMMYFUNCTION("IF(
  OR($AJ74=""Full Payment"",$AJ74=""P1"", ISBLANK($K74)),
  """",
  IF(
    OR(
      $Q74=""Standard Booking, P2"",
      $Q74=""Standard Booking, P3"",
      $Q74=""Standard Booking, P4""
    ),
    LET(
      resDate,   $K74,
      tourDate,  $N74,"&amp;"
      monthCount, DATEDIF(resDate, tourDate, ""M"") + 1,
      secondDates, ARRAYFORMULA(
        DATE(
          YEAR(resDate),
          MONTH(resDate) + SEQUENCE(monthCount),
          2
        )
      ),
      validDates, FILTER(
        secondDates"&amp;",
        (secondDates &gt; resDate + 2) *
        (secondDates &lt;= tourDate - 3)
      ),
      IF(
        OR($AJ74=""P2"", $AJ74=""P3"", $AJ74=""P4""),
        IF(
          COUNTA(validDates) &lt; 2,
          """",
          TEXT(INDEX(validDates, 2), ""mmm"&amp;" d, yyyy"")
        ),
        IF(
          COUNTA(validDates) &lt; 2,
          """",
          TEXTJOIN("", "", TRUE,
            TEXT(INDEX(validDates, 1), ""mmm d, yyyy""),
            TEXT(INDEX(validDates, 2), ""mmm d, yyyy"")
          )
        )
  "&amp;"    )
    ),
    """"
  )
)
"),"")</f>
        <v/>
      </c>
      <c r="BA74" s="65" t="str">
        <f t="shared" si="13"/>
        <v/>
      </c>
      <c r="BB74" s="63"/>
      <c r="BC74" s="64"/>
      <c r="BD74" s="64"/>
      <c r="BE74" s="64"/>
      <c r="BF74" s="64" t="str">
        <f>IFERROR(__xludf.DUMMYFUNCTION("IF(
  OR($AJ74=""Full Payment"",$AJ74=""P1"", $AJ74=""P2""),
  """",
  IF(
    AND(
      NOT(ISBLANK($K74)),
      OR(
        Q74=""Standard Booking, P3"",
        Q74=""Standard Booking, P4""
      )
    ),
    LET(
      resDate,   $K74,
      tourDat"&amp;"e,  $N74,
      monthCount, DATEDIF(resDate, tourDate, ""M"") + 1,
      secondDates, ARRAYFORMULA(
        DATE(
          YEAR(resDate),
          MONTH(resDate) + SEQUENCE(monthCount),
          2
        )
      ),
      validDates, FILTER(
        se"&amp;"condDates,
        (secondDates &gt; resDate + 2) *
        (secondDates &lt;= tourDate - 3)
      ),
      IF(
        $AJ74=""P4"",
        IF(
          COUNTA(validDates) &lt; 3,
          """",
          TEXT(INDEX(validDates, 3), ""mmm d, yyyy"")
        ),
"&amp;"        IF(
          $AJ74=""P3"",
          IF(
            COUNTA(validDates) &lt; 3,
            """",
            TEXT(INDEX(validDates, 3), ""mmm d, yyyy"")
          ),
          IF(
            COUNTA(validDates) &lt; 3,
            """",
            TE"&amp;"XTJOIN("", "", TRUE,
              TEXT(INDEX(validDates, 1), ""mmm d, yyyy""),
              TEXT(INDEX(validDates, 2), ""mmm d, yyyy""),
              TEXT(INDEX(validDates, 3), ""mmm d, yyyy"")
            )
          )
        )
      )
    ),
    """&amp;"""
  )
)
"),"")</f>
        <v/>
      </c>
      <c r="BG74" s="65" t="str">
        <f t="shared" si="14"/>
        <v/>
      </c>
      <c r="BH74" s="63"/>
      <c r="BI74" s="64"/>
      <c r="BJ74" s="64"/>
      <c r="BK74" s="64"/>
      <c r="BL74" s="64" t="str">
        <f>IFERROR(__xludf.DUMMYFUNCTION("IF(
  OR($AJ74=""Full Payment"",$AJ74=""P1"",$AJ74=""P2"",$AJ74=""P3""),
  """",
  IF(
    AND(
      NOT(ISBLANK($K74)),
      $Q74=""Standard Booking, P4""
    ),
    LET(
      resDate,   $K74,
      tourDate,  $N74,
      monthCount, DATEDIF(resDate, "&amp;"tourDate, ""M"") + 1,
      secondDates, ARRAYFORMULA(
        DATE(
          YEAR(resDate),
          MONTH(resDate) + SEQUENCE(monthCount),
          2
        )
      ),
      validDates, FILTER(
        secondDates,
        (secondDates &gt; resDate + 2"&amp;") *
        (secondDates &lt;= tourDate - 3)
      ),
      IF(
        $AJ74=""P4"",
        IF(
          COUNTA(validDates) &lt; 4,
          """",
          TEXT(
            INDEX(validDates, 4),
            ""mmm d, yyyy""
          )
        ),
        I"&amp;"F(
          COUNTA(validDates) &lt; 4,
          """",
          TEXTJOIN(
            "", "", TRUE,
            TEXT(INDEX(validDates, 1), ""mmm d, yyyy""),
            TEXT(INDEX(validDates, 2), ""mmm d, yyyy""),
            TEXT(INDEX(validDates, 3), ""m"&amp;"mm d, yyyy""),
            TEXT(INDEX(validDates, 4), ""mmm d, yyyy"")
          )
        )
      )
    ),
    """"
  )
)
"),"")</f>
        <v/>
      </c>
      <c r="BM74" s="65" t="str">
        <f t="shared" si="15"/>
        <v/>
      </c>
      <c r="BN74" s="66"/>
      <c r="BO74" s="67"/>
      <c r="BP74" s="49" t="b">
        <v>0</v>
      </c>
      <c r="BQ74" s="49" t="b">
        <v>0</v>
      </c>
      <c r="BR74" s="68"/>
      <c r="BS74" s="69"/>
      <c r="BT74" s="70" t="b">
        <v>0</v>
      </c>
      <c r="BU74" s="71"/>
      <c r="BV74" s="72"/>
      <c r="BW74" s="86" t="b">
        <v>0</v>
      </c>
      <c r="BX74" s="87"/>
    </row>
    <row r="75">
      <c r="A75" s="35" t="str">
        <f t="shared" si="1"/>
        <v/>
      </c>
      <c r="B75" s="36" t="str">
        <f t="shared" si="2"/>
        <v/>
      </c>
      <c r="C75" s="36" t="str">
        <f t="array" ref="C75">IF(
  M75="",
  "",
  IFERROR(
    INDEX(
      '{INDEX} Tour Packages'!$A:$ZZ,
      MATCH(
        M75,
        INDEX(
          '{INDEX} Tour Packages'!$A:$ZZ,
          ,
          MATCH("Tour Package Name", '{INDEX} Tour Packages'!$4:$4, 0)
        ),
        0
      ),
      MATCH("Tour Code", '{INDEX} Tour Packages'!$4:$4, 0)
    ),
    "XXX"
  )
)
</f>
        <v/>
      </c>
      <c r="D75" s="36" t="str">
        <f t="shared" si="3"/>
        <v/>
      </c>
      <c r="E75" s="36" t="str">
        <f t="shared" si="4"/>
        <v/>
      </c>
      <c r="F75" s="37" t="str">
        <f t="shared" si="5"/>
        <v/>
      </c>
      <c r="G75" s="89"/>
      <c r="H75" s="89"/>
      <c r="I75" s="90"/>
      <c r="J75" s="40" t="str">
        <f t="shared" si="16"/>
        <v> </v>
      </c>
      <c r="K75" s="91"/>
      <c r="L75" s="55"/>
      <c r="M75" s="55"/>
      <c r="N75" s="91"/>
      <c r="O75" s="43" t="str">
        <f>IFERROR(__xludf.DUMMYFUNCTION("IF(N75="""","""",IFERROR(
  N75 + VALUE(REGEXEXTRACT(P75, ""(\d+)\s+Days"")),
  """"
)
)"),"")</f>
        <v/>
      </c>
      <c r="P75" s="43" t="str">
        <f t="array" ref="P75">IFERROR(
  INDEX(
    INDEX('{INDEX} Tour Packages'!$A:$ZZ, , MATCH(P$3, '{INDEX} Tour Packages'!$4:$4, 0)),
    MATCH(M75, INDEX('{INDEX} Tour Packages'!$A:$ZZ,0, MATCH("Tour Package Name", '{INDEX} Tour Packages'!$4:$4, 0)), 0)
  ),
"")
</f>
        <v/>
      </c>
      <c r="Q75" s="44" t="str">
        <f t="shared" si="7"/>
        <v/>
      </c>
      <c r="R75" s="44" t="str">
        <f>IFERROR(__xludf.DUMMYFUNCTION("IF(OR(ISBLANK(K75), ISBLANK(N75)), """", 
  LET(
    resDate, K75,
    tourDate, N75,
    monthCount, MAX(0, DATEDIF(resDate, tourDate - 3, ""M"") + 1),
    secondDates, ARRAYFORMULA(DATE(YEAR(resDate), MONTH(resDate) + SEQUENCE(monthCount), 2)),
    vali"&amp;"dDates, FILTER(secondDates, (secondDates &gt; resDate + 2) * (secondDates &lt;= tourDate - 3)),
    IF(ISERROR(validDates), 0, COUNTA(validDates))
  )
)
"),"")</f>
        <v/>
      </c>
      <c r="S75" s="44" t="str">
        <f t="shared" si="8"/>
        <v/>
      </c>
      <c r="T75" s="45" t="str">
        <f t="array" ref="T75">IF(ISBLANK(BO75),IFERROR(
  INDEX(
    INDEX('{INDEX} Payment Terms'!$A:$G, , MATCH(T$3, '{INDEX} Payment Terms'!$4:$4, 0)),
    MATCH(Q75, INDEX('{INDEX} Payment Terms'!$A:$G,0, MATCH("Payment Condition", '{INDEX} Payment Terms'!$4:$4, 0)), 0)
  ),
""),"Cancelled")
</f>
        <v/>
      </c>
      <c r="U75" s="46" t="b">
        <v>0</v>
      </c>
      <c r="V75" s="47" t="str">
        <f>IFERROR(__xludf.DUMMYFUNCTION("IF(OR(L75=""Duo Booking"", L75=""Group Booking""),
IF(U75=FALSE,"""",
    LET(
      bookingType, L75,
      tour, M75,
      mainFirst, H75,
      mainLast, I75,
      mainEmail, G75,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$L$4:L75, bookingType,
          $M$4:M75, tour,
          $H$4:H75, mainFirst,
          $I$4:I75, mainLast,
          $G$4:G75, mainEmail
        ),
        ""000""
      ),
      baseID &amp; "&amp;"""-"" &amp; memberNumber
    )
  ),
  """"
)
"),"")</f>
        <v/>
      </c>
      <c r="W75" s="48"/>
      <c r="X75" s="85" t="b">
        <v>0</v>
      </c>
      <c r="Y75" s="85" t="b">
        <v>0</v>
      </c>
      <c r="Z75" s="85" t="b">
        <v>0</v>
      </c>
      <c r="AA75" s="50"/>
      <c r="AB75" s="51"/>
      <c r="AC75" s="85" t="b">
        <v>0</v>
      </c>
      <c r="AD75" s="92"/>
      <c r="AE75" s="88"/>
      <c r="AF75" s="36" t="str">
        <f t="array" ref="AF75">IF(M75="","",INDEX(
      '{INDEX} Tour Packages'!$A:$ZP,
      MATCH($M75, '{INDEX} Tour Packages'!$A:$A, 0),
      MATCH(AF$3, '{INDEX} Tour Packages'!$4:$4, 0)
    ))</f>
        <v/>
      </c>
      <c r="AG75" s="36" t="str">
        <f t="array" ref="AG75">IF(M75="","",INDEX(
      '{INDEX} Tour Packages'!$A:$ZP,
      MATCH($M75, '{INDEX} Tour Packages'!$A:$A, 0),
      MATCH(AG$3, '{INDEX} Tour Packages'!$4:$4, 0)
    ))</f>
        <v/>
      </c>
      <c r="AH75" s="36" t="str">
        <f t="array" ref="AH75">IF(M75="","",INDEX(
      '{INDEX} Tour Packages'!$A:$ZP,
      MATCH($M75, '{INDEX} Tour Packages'!$A:$A, 0),
      MATCH(AH$3, '{INDEX} Tour Packages'!$4:$4, 0)
    ))</f>
        <v/>
      </c>
      <c r="AI75" s="54" t="str">
        <f t="shared" si="9"/>
        <v/>
      </c>
      <c r="AJ75" s="42"/>
      <c r="AK75" s="55"/>
      <c r="AL75" s="46" t="b">
        <v>0</v>
      </c>
      <c r="AM75" s="56"/>
      <c r="AN75" s="57" t="str">
        <f t="shared" si="10"/>
        <v/>
      </c>
      <c r="AO75" s="58" t="str">
        <f t="shared" si="11"/>
        <v/>
      </c>
      <c r="AP75" s="59"/>
      <c r="AQ75" s="60"/>
      <c r="AR75" s="61"/>
      <c r="AS75" s="61"/>
      <c r="AT75" s="61" t="str">
        <f>IFERROR(__xludf.DUMMYFUNCTION("IF( 
  OR($AJ75=""Full Payment"", ISBLANK($K75)),
  """",
  IF(
    OR(
      Q75=""Standard Booking, P1"",
      Q75=""Standard Booking, P2"",
      Q75=""Standard Booking, P3"",
      Q75=""Standard Booking, P4""
    ),
    LET(
      resDate,   $K75,
 "&amp;"     tourDate,  $N75,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5" s="62" t="str">
        <f t="shared" si="12"/>
        <v/>
      </c>
      <c r="AV75" s="63"/>
      <c r="AW75" s="64"/>
      <c r="AX75" s="64"/>
      <c r="AY75" s="64"/>
      <c r="AZ75" s="64" t="str">
        <f>IFERROR(__xludf.DUMMYFUNCTION("IF(
  OR($AJ75=""Full Payment"",$AJ75=""P1"", ISBLANK($K75)),
  """",
  IF(
    OR(
      $Q75=""Standard Booking, P2"",
      $Q75=""Standard Booking, P3"",
      $Q75=""Standard Booking, P4""
    ),
    LET(
      resDate,   $K75,
      tourDate,  $N75,"&amp;"
      monthCount, DATEDIF(resDate, tourDate, ""M"") + 1,
      secondDates, ARRAYFORMULA(
        DATE(
          YEAR(resDate),
          MONTH(resDate) + SEQUENCE(monthCount),
          2
        )
      ),
      validDates, FILTER(
        secondDates"&amp;",
        (secondDates &gt; resDate + 2) *
        (secondDates &lt;= tourDate - 3)
      ),
      IF(
        OR($AJ75=""P2"", $AJ75=""P3"", $AJ75=""P4""),
        IF(
          COUNTA(validDates) &lt; 2,
          """",
          TEXT(INDEX(validDates, 2), ""mmm"&amp;" d, yyyy"")
        ),
        IF(
          COUNTA(validDates) &lt; 2,
          """",
          TEXTJOIN("", "", TRUE,
            TEXT(INDEX(validDates, 1), ""mmm d, yyyy""),
            TEXT(INDEX(validDates, 2), ""mmm d, yyyy"")
          )
        )
  "&amp;"    )
    ),
    """"
  )
)
"),"")</f>
        <v/>
      </c>
      <c r="BA75" s="65" t="str">
        <f t="shared" si="13"/>
        <v/>
      </c>
      <c r="BB75" s="63"/>
      <c r="BC75" s="64"/>
      <c r="BD75" s="64"/>
      <c r="BE75" s="64"/>
      <c r="BF75" s="64" t="str">
        <f>IFERROR(__xludf.DUMMYFUNCTION("IF(
  OR($AJ75=""Full Payment"",$AJ75=""P1"", $AJ75=""P2""),
  """",
  IF(
    AND(
      NOT(ISBLANK($K75)),
      OR(
        Q75=""Standard Booking, P3"",
        Q75=""Standard Booking, P4""
      )
    ),
    LET(
      resDate,   $K75,
      tourDat"&amp;"e,  $N75,
      monthCount, DATEDIF(resDate, tourDate, ""M"") + 1,
      secondDates, ARRAYFORMULA(
        DATE(
          YEAR(resDate),
          MONTH(resDate) + SEQUENCE(monthCount),
          2
        )
      ),
      validDates, FILTER(
        se"&amp;"condDates,
        (secondDates &gt; resDate + 2) *
        (secondDates &lt;= tourDate - 3)
      ),
      IF(
        $AJ75=""P4"",
        IF(
          COUNTA(validDates) &lt; 3,
          """",
          TEXT(INDEX(validDates, 3), ""mmm d, yyyy"")
        ),
"&amp;"        IF(
          $AJ75=""P3"",
          IF(
            COUNTA(validDates) &lt; 3,
            """",
            TEXT(INDEX(validDates, 3), ""mmm d, yyyy"")
          ),
          IF(
            COUNTA(validDates) &lt; 3,
            """",
            TE"&amp;"XTJOIN("", "", TRUE,
              TEXT(INDEX(validDates, 1), ""mmm d, yyyy""),
              TEXT(INDEX(validDates, 2), ""mmm d, yyyy""),
              TEXT(INDEX(validDates, 3), ""mmm d, yyyy"")
            )
          )
        )
      )
    ),
    """&amp;"""
  )
)
"),"")</f>
        <v/>
      </c>
      <c r="BG75" s="65" t="str">
        <f t="shared" si="14"/>
        <v/>
      </c>
      <c r="BH75" s="63"/>
      <c r="BI75" s="64"/>
      <c r="BJ75" s="64"/>
      <c r="BK75" s="64"/>
      <c r="BL75" s="64" t="str">
        <f>IFERROR(__xludf.DUMMYFUNCTION("IF(
  OR($AJ75=""Full Payment"",$AJ75=""P1"",$AJ75=""P2"",$AJ75=""P3""),
  """",
  IF(
    AND(
      NOT(ISBLANK($K75)),
      $Q75=""Standard Booking, P4""
    ),
    LET(
      resDate,   $K75,
      tourDate,  $N75,
      monthCount, DATEDIF(resDate, "&amp;"tourDate, ""M"") + 1,
      secondDates, ARRAYFORMULA(
        DATE(
          YEAR(resDate),
          MONTH(resDate) + SEQUENCE(monthCount),
          2
        )
      ),
      validDates, FILTER(
        secondDates,
        (secondDates &gt; resDate + 2"&amp;") *
        (secondDates &lt;= tourDate - 3)
      ),
      IF(
        $AJ75=""P4"",
        IF(
          COUNTA(validDates) &lt; 4,
          """",
          TEXT(
            INDEX(validDates, 4),
            ""mmm d, yyyy""
          )
        ),
        I"&amp;"F(
          COUNTA(validDates) &lt; 4,
          """",
          TEXTJOIN(
            "", "", TRUE,
            TEXT(INDEX(validDates, 1), ""mmm d, yyyy""),
            TEXT(INDEX(validDates, 2), ""mmm d, yyyy""),
            TEXT(INDEX(validDates, 3), ""m"&amp;"mm d, yyyy""),
            TEXT(INDEX(validDates, 4), ""mmm d, yyyy"")
          )
        )
      )
    ),
    """"
  )
)
"),"")</f>
        <v/>
      </c>
      <c r="BM75" s="65" t="str">
        <f t="shared" si="15"/>
        <v/>
      </c>
      <c r="BN75" s="66"/>
      <c r="BO75" s="67"/>
      <c r="BP75" s="49" t="b">
        <v>0</v>
      </c>
      <c r="BQ75" s="49" t="b">
        <v>0</v>
      </c>
      <c r="BR75" s="68"/>
      <c r="BS75" s="69"/>
      <c r="BT75" s="70" t="b">
        <v>0</v>
      </c>
      <c r="BU75" s="71"/>
      <c r="BV75" s="72"/>
      <c r="BW75" s="86" t="b">
        <v>0</v>
      </c>
      <c r="BX75" s="87"/>
    </row>
    <row r="76">
      <c r="A76" s="35" t="str">
        <f t="shared" si="1"/>
        <v/>
      </c>
      <c r="B76" s="36" t="str">
        <f t="shared" si="2"/>
        <v/>
      </c>
      <c r="C76" s="36" t="str">
        <f t="array" ref="C76">IF(
  M76="",
  "",
  IFERROR(
    INDEX(
      '{INDEX} Tour Packages'!$A:$ZZ,
      MATCH(
        M76,
        INDEX(
          '{INDEX} Tour Packages'!$A:$ZZ,
          ,
          MATCH("Tour Package Name", '{INDEX} Tour Packages'!$4:$4, 0)
        ),
        0
      ),
      MATCH("Tour Code", '{INDEX} Tour Packages'!$4:$4, 0)
    ),
    "XXX"
  )
)
</f>
        <v/>
      </c>
      <c r="D76" s="36" t="str">
        <f t="shared" si="3"/>
        <v/>
      </c>
      <c r="E76" s="36" t="str">
        <f t="shared" si="4"/>
        <v/>
      </c>
      <c r="F76" s="37" t="str">
        <f t="shared" si="5"/>
        <v/>
      </c>
      <c r="G76" s="89"/>
      <c r="H76" s="89"/>
      <c r="I76" s="90"/>
      <c r="J76" s="40" t="str">
        <f t="shared" si="16"/>
        <v> </v>
      </c>
      <c r="K76" s="91"/>
      <c r="L76" s="55"/>
      <c r="M76" s="55"/>
      <c r="N76" s="91"/>
      <c r="O76" s="43" t="str">
        <f>IFERROR(__xludf.DUMMYFUNCTION("IF(N76="""","""",IFERROR(
  N76 + VALUE(REGEXEXTRACT(P76, ""(\d+)\s+Days"")),
  """"
)
)"),"")</f>
        <v/>
      </c>
      <c r="P76" s="43" t="str">
        <f t="array" ref="P76">IFERROR(
  INDEX(
    INDEX('{INDEX} Tour Packages'!$A:$ZZ, , MATCH(P$3, '{INDEX} Tour Packages'!$4:$4, 0)),
    MATCH(M76, INDEX('{INDEX} Tour Packages'!$A:$ZZ,0, MATCH("Tour Package Name", '{INDEX} Tour Packages'!$4:$4, 0)), 0)
  ),
"")
</f>
        <v/>
      </c>
      <c r="Q76" s="44" t="str">
        <f t="shared" si="7"/>
        <v/>
      </c>
      <c r="R76" s="44" t="str">
        <f>IFERROR(__xludf.DUMMYFUNCTION("IF(OR(ISBLANK(K76), ISBLANK(N76)), """", 
  LET(
    resDate, K76,
    tourDate, N76,
    monthCount, MAX(0, DATEDIF(resDate, tourDate - 3, ""M"") + 1),
    secondDates, ARRAYFORMULA(DATE(YEAR(resDate), MONTH(resDate) + SEQUENCE(monthCount), 2)),
    vali"&amp;"dDates, FILTER(secondDates, (secondDates &gt; resDate + 2) * (secondDates &lt;= tourDate - 3)),
    IF(ISERROR(validDates), 0, COUNTA(validDates))
  )
)
"),"")</f>
        <v/>
      </c>
      <c r="S76" s="44" t="str">
        <f t="shared" si="8"/>
        <v/>
      </c>
      <c r="T76" s="45" t="str">
        <f t="array" ref="T76">IF(ISBLANK(BO76),IFERROR(
  INDEX(
    INDEX('{INDEX} Payment Terms'!$A:$G, , MATCH(T$3, '{INDEX} Payment Terms'!$4:$4, 0)),
    MATCH(Q76, INDEX('{INDEX} Payment Terms'!$A:$G,0, MATCH("Payment Condition", '{INDEX} Payment Terms'!$4:$4, 0)), 0)
  ),
""),"Cancelled")
</f>
        <v/>
      </c>
      <c r="U76" s="46" t="b">
        <v>0</v>
      </c>
      <c r="V76" s="47" t="str">
        <f>IFERROR(__xludf.DUMMYFUNCTION("IF(OR(L76=""Duo Booking"", L76=""Group Booking""),
IF(U76=FALSE,"""",
    LET(
      bookingType, L76,
      tour, M76,
      mainFirst, H76,
      mainLast, I76,
      mainEmail, G76,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$L$4:L76, bookingType,
          $M$4:M76, tour,
          $H$4:H76, mainFirst,
          $I$4:I76, mainLast,
          $G$4:G76, mainEmail
        ),
        ""000""
      ),
      baseID &amp; "&amp;"""-"" &amp; memberNumber
    )
  ),
  """"
)
"),"")</f>
        <v/>
      </c>
      <c r="W76" s="48"/>
      <c r="X76" s="85" t="b">
        <v>0</v>
      </c>
      <c r="Y76" s="85" t="b">
        <v>0</v>
      </c>
      <c r="Z76" s="85" t="b">
        <v>0</v>
      </c>
      <c r="AA76" s="50"/>
      <c r="AB76" s="51"/>
      <c r="AC76" s="85" t="b">
        <v>0</v>
      </c>
      <c r="AD76" s="92"/>
      <c r="AE76" s="88"/>
      <c r="AF76" s="36" t="str">
        <f t="array" ref="AF76">IF(M76="","",INDEX(
      '{INDEX} Tour Packages'!$A:$ZP,
      MATCH($M76, '{INDEX} Tour Packages'!$A:$A, 0),
      MATCH(AF$3, '{INDEX} Tour Packages'!$4:$4, 0)
    ))</f>
        <v/>
      </c>
      <c r="AG76" s="36" t="str">
        <f t="array" ref="AG76">IF(M76="","",INDEX(
      '{INDEX} Tour Packages'!$A:$ZP,
      MATCH($M76, '{INDEX} Tour Packages'!$A:$A, 0),
      MATCH(AG$3, '{INDEX} Tour Packages'!$4:$4, 0)
    ))</f>
        <v/>
      </c>
      <c r="AH76" s="36" t="str">
        <f t="array" ref="AH76">IF(M76="","",INDEX(
      '{INDEX} Tour Packages'!$A:$ZP,
      MATCH($M76, '{INDEX} Tour Packages'!$A:$A, 0),
      MATCH(AH$3, '{INDEX} Tour Packages'!$4:$4, 0)
    ))</f>
        <v/>
      </c>
      <c r="AI76" s="54" t="str">
        <f t="shared" si="9"/>
        <v/>
      </c>
      <c r="AJ76" s="42"/>
      <c r="AK76" s="55"/>
      <c r="AL76" s="46" t="b">
        <v>0</v>
      </c>
      <c r="AM76" s="56"/>
      <c r="AN76" s="57" t="str">
        <f t="shared" si="10"/>
        <v/>
      </c>
      <c r="AO76" s="58" t="str">
        <f t="shared" si="11"/>
        <v/>
      </c>
      <c r="AP76" s="59"/>
      <c r="AQ76" s="60"/>
      <c r="AR76" s="61"/>
      <c r="AS76" s="61"/>
      <c r="AT76" s="61" t="str">
        <f>IFERROR(__xludf.DUMMYFUNCTION("IF( 
  OR($AJ76=""Full Payment"", ISBLANK($K76)),
  """",
  IF(
    OR(
      Q76=""Standard Booking, P1"",
      Q76=""Standard Booking, P2"",
      Q76=""Standard Booking, P3"",
      Q76=""Standard Booking, P4""
    ),
    LET(
      resDate,   $K76,
 "&amp;"     tourDate,  $N76,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6" s="62" t="str">
        <f t="shared" si="12"/>
        <v/>
      </c>
      <c r="AV76" s="63"/>
      <c r="AW76" s="64"/>
      <c r="AX76" s="64"/>
      <c r="AY76" s="64"/>
      <c r="AZ76" s="64" t="str">
        <f>IFERROR(__xludf.DUMMYFUNCTION("IF(
  OR($AJ76=""Full Payment"",$AJ76=""P1"", ISBLANK($K76)),
  """",
  IF(
    OR(
      $Q76=""Standard Booking, P2"",
      $Q76=""Standard Booking, P3"",
      $Q76=""Standard Booking, P4""
    ),
    LET(
      resDate,   $K76,
      tourDate,  $N76,"&amp;"
      monthCount, DATEDIF(resDate, tourDate, ""M"") + 1,
      secondDates, ARRAYFORMULA(
        DATE(
          YEAR(resDate),
          MONTH(resDate) + SEQUENCE(monthCount),
          2
        )
      ),
      validDates, FILTER(
        secondDates"&amp;",
        (secondDates &gt; resDate + 2) *
        (secondDates &lt;= tourDate - 3)
      ),
      IF(
        OR($AJ76=""P2"", $AJ76=""P3"", $AJ76=""P4""),
        IF(
          COUNTA(validDates) &lt; 2,
          """",
          TEXT(INDEX(validDates, 2), ""mmm"&amp;" d, yyyy"")
        ),
        IF(
          COUNTA(validDates) &lt; 2,
          """",
          TEXTJOIN("", "", TRUE,
            TEXT(INDEX(validDates, 1), ""mmm d, yyyy""),
            TEXT(INDEX(validDates, 2), ""mmm d, yyyy"")
          )
        )
  "&amp;"    )
    ),
    """"
  )
)
"),"")</f>
        <v/>
      </c>
      <c r="BA76" s="65" t="str">
        <f t="shared" si="13"/>
        <v/>
      </c>
      <c r="BB76" s="63"/>
      <c r="BC76" s="64"/>
      <c r="BD76" s="64"/>
      <c r="BE76" s="64"/>
      <c r="BF76" s="64" t="str">
        <f>IFERROR(__xludf.DUMMYFUNCTION("IF(
  OR($AJ76=""Full Payment"",$AJ76=""P1"", $AJ76=""P2""),
  """",
  IF(
    AND(
      NOT(ISBLANK($K76)),
      OR(
        Q76=""Standard Booking, P3"",
        Q76=""Standard Booking, P4""
      )
    ),
    LET(
      resDate,   $K76,
      tourDat"&amp;"e,  $N76,
      monthCount, DATEDIF(resDate, tourDate, ""M"") + 1,
      secondDates, ARRAYFORMULA(
        DATE(
          YEAR(resDate),
          MONTH(resDate) + SEQUENCE(monthCount),
          2
        )
      ),
      validDates, FILTER(
        se"&amp;"condDates,
        (secondDates &gt; resDate + 2) *
        (secondDates &lt;= tourDate - 3)
      ),
      IF(
        $AJ76=""P4"",
        IF(
          COUNTA(validDates) &lt; 3,
          """",
          TEXT(INDEX(validDates, 3), ""mmm d, yyyy"")
        ),
"&amp;"        IF(
          $AJ76=""P3"",
          IF(
            COUNTA(validDates) &lt; 3,
            """",
            TEXT(INDEX(validDates, 3), ""mmm d, yyyy"")
          ),
          IF(
            COUNTA(validDates) &lt; 3,
            """",
            TE"&amp;"XTJOIN("", "", TRUE,
              TEXT(INDEX(validDates, 1), ""mmm d, yyyy""),
              TEXT(INDEX(validDates, 2), ""mmm d, yyyy""),
              TEXT(INDEX(validDates, 3), ""mmm d, yyyy"")
            )
          )
        )
      )
    ),
    """&amp;"""
  )
)
"),"")</f>
        <v/>
      </c>
      <c r="BG76" s="65" t="str">
        <f t="shared" si="14"/>
        <v/>
      </c>
      <c r="BH76" s="63"/>
      <c r="BI76" s="64"/>
      <c r="BJ76" s="64"/>
      <c r="BK76" s="64"/>
      <c r="BL76" s="64" t="str">
        <f>IFERROR(__xludf.DUMMYFUNCTION("IF(
  OR($AJ76=""Full Payment"",$AJ76=""P1"",$AJ76=""P2"",$AJ76=""P3""),
  """",
  IF(
    AND(
      NOT(ISBLANK($K76)),
      $Q76=""Standard Booking, P4""
    ),
    LET(
      resDate,   $K76,
      tourDate,  $N76,
      monthCount, DATEDIF(resDate, "&amp;"tourDate, ""M"") + 1,
      secondDates, ARRAYFORMULA(
        DATE(
          YEAR(resDate),
          MONTH(resDate) + SEQUENCE(monthCount),
          2
        )
      ),
      validDates, FILTER(
        secondDates,
        (secondDates &gt; resDate + 2"&amp;") *
        (secondDates &lt;= tourDate - 3)
      ),
      IF(
        $AJ76=""P4"",
        IF(
          COUNTA(validDates) &lt; 4,
          """",
          TEXT(
            INDEX(validDates, 4),
            ""mmm d, yyyy""
          )
        ),
        I"&amp;"F(
          COUNTA(validDates) &lt; 4,
          """",
          TEXTJOIN(
            "", "", TRUE,
            TEXT(INDEX(validDates, 1), ""mmm d, yyyy""),
            TEXT(INDEX(validDates, 2), ""mmm d, yyyy""),
            TEXT(INDEX(validDates, 3), ""m"&amp;"mm d, yyyy""),
            TEXT(INDEX(validDates, 4), ""mmm d, yyyy"")
          )
        )
      )
    ),
    """"
  )
)
"),"")</f>
        <v/>
      </c>
      <c r="BM76" s="65" t="str">
        <f t="shared" si="15"/>
        <v/>
      </c>
      <c r="BN76" s="66"/>
      <c r="BO76" s="67"/>
      <c r="BP76" s="49" t="b">
        <v>0</v>
      </c>
      <c r="BQ76" s="49" t="b">
        <v>0</v>
      </c>
      <c r="BR76" s="68"/>
      <c r="BS76" s="69"/>
      <c r="BT76" s="70" t="b">
        <v>0</v>
      </c>
      <c r="BU76" s="71"/>
      <c r="BV76" s="72"/>
      <c r="BW76" s="86" t="b">
        <v>0</v>
      </c>
      <c r="BX76" s="87"/>
    </row>
    <row r="77">
      <c r="A77" s="35" t="str">
        <f t="shared" si="1"/>
        <v/>
      </c>
      <c r="B77" s="36" t="str">
        <f t="shared" si="2"/>
        <v/>
      </c>
      <c r="C77" s="36" t="str">
        <f t="array" ref="C77">IF(
  M77="",
  "",
  IFERROR(
    INDEX(
      '{INDEX} Tour Packages'!$A:$ZZ,
      MATCH(
        M77,
        INDEX(
          '{INDEX} Tour Packages'!$A:$ZZ,
          ,
          MATCH("Tour Package Name", '{INDEX} Tour Packages'!$4:$4, 0)
        ),
        0
      ),
      MATCH("Tour Code", '{INDEX} Tour Packages'!$4:$4, 0)
    ),
    "XXX"
  )
)
</f>
        <v/>
      </c>
      <c r="D77" s="36" t="str">
        <f t="shared" si="3"/>
        <v/>
      </c>
      <c r="E77" s="36" t="str">
        <f t="shared" si="4"/>
        <v/>
      </c>
      <c r="F77" s="37" t="str">
        <f t="shared" si="5"/>
        <v/>
      </c>
      <c r="G77" s="89"/>
      <c r="H77" s="89"/>
      <c r="I77" s="90"/>
      <c r="J77" s="40" t="str">
        <f t="shared" si="16"/>
        <v> </v>
      </c>
      <c r="K77" s="91"/>
      <c r="L77" s="55"/>
      <c r="M77" s="55"/>
      <c r="N77" s="91"/>
      <c r="O77" s="43" t="str">
        <f>IFERROR(__xludf.DUMMYFUNCTION("IF(N77="""","""",IFERROR(
  N77 + VALUE(REGEXEXTRACT(P77, ""(\d+)\s+Days"")),
  """"
)
)"),"")</f>
        <v/>
      </c>
      <c r="P77" s="43" t="str">
        <f t="array" ref="P77">IFERROR(
  INDEX(
    INDEX('{INDEX} Tour Packages'!$A:$ZZ, , MATCH(P$3, '{INDEX} Tour Packages'!$4:$4, 0)),
    MATCH(M77, INDEX('{INDEX} Tour Packages'!$A:$ZZ,0, MATCH("Tour Package Name", '{INDEX} Tour Packages'!$4:$4, 0)), 0)
  ),
"")
</f>
        <v/>
      </c>
      <c r="Q77" s="44" t="str">
        <f t="shared" si="7"/>
        <v/>
      </c>
      <c r="R77" s="44" t="str">
        <f>IFERROR(__xludf.DUMMYFUNCTION("IF(OR(ISBLANK(K77), ISBLANK(N77)), """", 
  LET(
    resDate, K77,
    tourDate, N77,
    monthCount, MAX(0, DATEDIF(resDate, tourDate - 3, ""M"") + 1),
    secondDates, ARRAYFORMULA(DATE(YEAR(resDate), MONTH(resDate) + SEQUENCE(monthCount), 2)),
    vali"&amp;"dDates, FILTER(secondDates, (secondDates &gt; resDate + 2) * (secondDates &lt;= tourDate - 3)),
    IF(ISERROR(validDates), 0, COUNTA(validDates))
  )
)
"),"")</f>
        <v/>
      </c>
      <c r="S77" s="44" t="str">
        <f t="shared" si="8"/>
        <v/>
      </c>
      <c r="T77" s="45" t="str">
        <f t="array" ref="T77">IF(ISBLANK(BO77),IFERROR(
  INDEX(
    INDEX('{INDEX} Payment Terms'!$A:$G, , MATCH(T$3, '{INDEX} Payment Terms'!$4:$4, 0)),
    MATCH(Q77, INDEX('{INDEX} Payment Terms'!$A:$G,0, MATCH("Payment Condition", '{INDEX} Payment Terms'!$4:$4, 0)), 0)
  ),
""),"Cancelled")
</f>
        <v/>
      </c>
      <c r="U77" s="46" t="b">
        <v>0</v>
      </c>
      <c r="V77" s="47" t="str">
        <f>IFERROR(__xludf.DUMMYFUNCTION("IF(OR(L77=""Duo Booking"", L77=""Group Booking""),
IF(U77=FALSE,"""",
    LET(
      bookingType, L77,
      tour, M77,
      mainFirst, H77,
      mainLast, I77,
      mainEmail, G77,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$L$4:L77, bookingType,
          $M$4:M77, tour,
          $H$4:H77, mainFirst,
          $I$4:I77, mainLast,
          $G$4:G77, mainEmail
        ),
        ""000""
      ),
      baseID &amp; "&amp;"""-"" &amp; memberNumber
    )
  ),
  """"
)
"),"")</f>
        <v/>
      </c>
      <c r="W77" s="48"/>
      <c r="X77" s="85" t="b">
        <v>0</v>
      </c>
      <c r="Y77" s="85" t="b">
        <v>0</v>
      </c>
      <c r="Z77" s="85" t="b">
        <v>0</v>
      </c>
      <c r="AA77" s="50"/>
      <c r="AB77" s="51"/>
      <c r="AC77" s="85" t="b">
        <v>0</v>
      </c>
      <c r="AD77" s="92"/>
      <c r="AE77" s="88"/>
      <c r="AF77" s="36" t="str">
        <f t="array" ref="AF77">IF(M77="","",INDEX(
      '{INDEX} Tour Packages'!$A:$ZP,
      MATCH($M77, '{INDEX} Tour Packages'!$A:$A, 0),
      MATCH(AF$3, '{INDEX} Tour Packages'!$4:$4, 0)
    ))</f>
        <v/>
      </c>
      <c r="AG77" s="36" t="str">
        <f t="array" ref="AG77">IF(M77="","",INDEX(
      '{INDEX} Tour Packages'!$A:$ZP,
      MATCH($M77, '{INDEX} Tour Packages'!$A:$A, 0),
      MATCH(AG$3, '{INDEX} Tour Packages'!$4:$4, 0)
    ))</f>
        <v/>
      </c>
      <c r="AH77" s="36" t="str">
        <f t="array" ref="AH77">IF(M77="","",INDEX(
      '{INDEX} Tour Packages'!$A:$ZP,
      MATCH($M77, '{INDEX} Tour Packages'!$A:$A, 0),
      MATCH(AH$3, '{INDEX} Tour Packages'!$4:$4, 0)
    ))</f>
        <v/>
      </c>
      <c r="AI77" s="54" t="str">
        <f t="shared" si="9"/>
        <v/>
      </c>
      <c r="AJ77" s="42"/>
      <c r="AK77" s="55"/>
      <c r="AL77" s="46" t="b">
        <v>0</v>
      </c>
      <c r="AM77" s="56"/>
      <c r="AN77" s="57" t="str">
        <f t="shared" si="10"/>
        <v/>
      </c>
      <c r="AO77" s="58" t="str">
        <f t="shared" si="11"/>
        <v/>
      </c>
      <c r="AP77" s="59"/>
      <c r="AQ77" s="60"/>
      <c r="AR77" s="61"/>
      <c r="AS77" s="61"/>
      <c r="AT77" s="61" t="str">
        <f>IFERROR(__xludf.DUMMYFUNCTION("IF( 
  OR($AJ77=""Full Payment"", ISBLANK($K77)),
  """",
  IF(
    OR(
      Q77=""Standard Booking, P1"",
      Q77=""Standard Booking, P2"",
      Q77=""Standard Booking, P3"",
      Q77=""Standard Booking, P4""
    ),
    LET(
      resDate,   $K77,
 "&amp;"     tourDate,  $N77,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7" s="62" t="str">
        <f t="shared" si="12"/>
        <v/>
      </c>
      <c r="AV77" s="63"/>
      <c r="AW77" s="64"/>
      <c r="AX77" s="64"/>
      <c r="AY77" s="64"/>
      <c r="AZ77" s="64" t="str">
        <f>IFERROR(__xludf.DUMMYFUNCTION("IF(
  OR($AJ77=""Full Payment"",$AJ77=""P1"", ISBLANK($K77)),
  """",
  IF(
    OR(
      $Q77=""Standard Booking, P2"",
      $Q77=""Standard Booking, P3"",
      $Q77=""Standard Booking, P4""
    ),
    LET(
      resDate,   $K77,
      tourDate,  $N77,"&amp;"
      monthCount, DATEDIF(resDate, tourDate, ""M"") + 1,
      secondDates, ARRAYFORMULA(
        DATE(
          YEAR(resDate),
          MONTH(resDate) + SEQUENCE(monthCount),
          2
        )
      ),
      validDates, FILTER(
        secondDates"&amp;",
        (secondDates &gt; resDate + 2) *
        (secondDates &lt;= tourDate - 3)
      ),
      IF(
        OR($AJ77=""P2"", $AJ77=""P3"", $AJ77=""P4""),
        IF(
          COUNTA(validDates) &lt; 2,
          """",
          TEXT(INDEX(validDates, 2), ""mmm"&amp;" d, yyyy"")
        ),
        IF(
          COUNTA(validDates) &lt; 2,
          """",
          TEXTJOIN("", "", TRUE,
            TEXT(INDEX(validDates, 1), ""mmm d, yyyy""),
            TEXT(INDEX(validDates, 2), ""mmm d, yyyy"")
          )
        )
  "&amp;"    )
    ),
    """"
  )
)
"),"")</f>
        <v/>
      </c>
      <c r="BA77" s="65" t="str">
        <f t="shared" si="13"/>
        <v/>
      </c>
      <c r="BB77" s="63"/>
      <c r="BC77" s="64"/>
      <c r="BD77" s="64"/>
      <c r="BE77" s="64"/>
      <c r="BF77" s="64" t="str">
        <f>IFERROR(__xludf.DUMMYFUNCTION("IF(
  OR($AJ77=""Full Payment"",$AJ77=""P1"", $AJ77=""P2""),
  """",
  IF(
    AND(
      NOT(ISBLANK($K77)),
      OR(
        Q77=""Standard Booking, P3"",
        Q77=""Standard Booking, P4""
      )
    ),
    LET(
      resDate,   $K77,
      tourDat"&amp;"e,  $N77,
      monthCount, DATEDIF(resDate, tourDate, ""M"") + 1,
      secondDates, ARRAYFORMULA(
        DATE(
          YEAR(resDate),
          MONTH(resDate) + SEQUENCE(monthCount),
          2
        )
      ),
      validDates, FILTER(
        se"&amp;"condDates,
        (secondDates &gt; resDate + 2) *
        (secondDates &lt;= tourDate - 3)
      ),
      IF(
        $AJ77=""P4"",
        IF(
          COUNTA(validDates) &lt; 3,
          """",
          TEXT(INDEX(validDates, 3), ""mmm d, yyyy"")
        ),
"&amp;"        IF(
          $AJ77=""P3"",
          IF(
            COUNTA(validDates) &lt; 3,
            """",
            TEXT(INDEX(validDates, 3), ""mmm d, yyyy"")
          ),
          IF(
            COUNTA(validDates) &lt; 3,
            """",
            TE"&amp;"XTJOIN("", "", TRUE,
              TEXT(INDEX(validDates, 1), ""mmm d, yyyy""),
              TEXT(INDEX(validDates, 2), ""mmm d, yyyy""),
              TEXT(INDEX(validDates, 3), ""mmm d, yyyy"")
            )
          )
        )
      )
    ),
    """&amp;"""
  )
)
"),"")</f>
        <v/>
      </c>
      <c r="BG77" s="65" t="str">
        <f t="shared" si="14"/>
        <v/>
      </c>
      <c r="BH77" s="63"/>
      <c r="BI77" s="64"/>
      <c r="BJ77" s="64"/>
      <c r="BK77" s="64"/>
      <c r="BL77" s="64" t="str">
        <f>IFERROR(__xludf.DUMMYFUNCTION("IF(
  OR($AJ77=""Full Payment"",$AJ77=""P1"",$AJ77=""P2"",$AJ77=""P3""),
  """",
  IF(
    AND(
      NOT(ISBLANK($K77)),
      $Q77=""Standard Booking, P4""
    ),
    LET(
      resDate,   $K77,
      tourDate,  $N77,
      monthCount, DATEDIF(resDate, "&amp;"tourDate, ""M"") + 1,
      secondDates, ARRAYFORMULA(
        DATE(
          YEAR(resDate),
          MONTH(resDate) + SEQUENCE(monthCount),
          2
        )
      ),
      validDates, FILTER(
        secondDates,
        (secondDates &gt; resDate + 2"&amp;") *
        (secondDates &lt;= tourDate - 3)
      ),
      IF(
        $AJ77=""P4"",
        IF(
          COUNTA(validDates) &lt; 4,
          """",
          TEXT(
            INDEX(validDates, 4),
            ""mmm d, yyyy""
          )
        ),
        I"&amp;"F(
          COUNTA(validDates) &lt; 4,
          """",
          TEXTJOIN(
            "", "", TRUE,
            TEXT(INDEX(validDates, 1), ""mmm d, yyyy""),
            TEXT(INDEX(validDates, 2), ""mmm d, yyyy""),
            TEXT(INDEX(validDates, 3), ""m"&amp;"mm d, yyyy""),
            TEXT(INDEX(validDates, 4), ""mmm d, yyyy"")
          )
        )
      )
    ),
    """"
  )
)
"),"")</f>
        <v/>
      </c>
      <c r="BM77" s="65" t="str">
        <f t="shared" si="15"/>
        <v/>
      </c>
      <c r="BN77" s="66"/>
      <c r="BO77" s="67"/>
      <c r="BP77" s="49" t="b">
        <v>0</v>
      </c>
      <c r="BQ77" s="49" t="b">
        <v>0</v>
      </c>
      <c r="BR77" s="68"/>
      <c r="BS77" s="69"/>
      <c r="BT77" s="70" t="b">
        <v>0</v>
      </c>
      <c r="BU77" s="71"/>
      <c r="BV77" s="72"/>
      <c r="BW77" s="86" t="b">
        <v>0</v>
      </c>
      <c r="BX77" s="87"/>
    </row>
    <row r="78">
      <c r="A78" s="35" t="str">
        <f t="shared" si="1"/>
        <v/>
      </c>
      <c r="B78" s="36" t="str">
        <f t="shared" si="2"/>
        <v/>
      </c>
      <c r="C78" s="36" t="str">
        <f t="array" ref="C78">IF(
  M78="",
  "",
  IFERROR(
    INDEX(
      '{INDEX} Tour Packages'!$A:$ZZ,
      MATCH(
        M78,
        INDEX(
          '{INDEX} Tour Packages'!$A:$ZZ,
          ,
          MATCH("Tour Package Name", '{INDEX} Tour Packages'!$4:$4, 0)
        ),
        0
      ),
      MATCH("Tour Code", '{INDEX} Tour Packages'!$4:$4, 0)
    ),
    "XXX"
  )
)
</f>
        <v/>
      </c>
      <c r="D78" s="36" t="str">
        <f t="shared" si="3"/>
        <v/>
      </c>
      <c r="E78" s="36" t="str">
        <f t="shared" si="4"/>
        <v/>
      </c>
      <c r="F78" s="37" t="str">
        <f t="shared" si="5"/>
        <v/>
      </c>
      <c r="G78" s="89"/>
      <c r="H78" s="89"/>
      <c r="I78" s="90"/>
      <c r="J78" s="40" t="str">
        <f t="shared" si="16"/>
        <v> </v>
      </c>
      <c r="K78" s="91"/>
      <c r="L78" s="55"/>
      <c r="M78" s="55"/>
      <c r="N78" s="91"/>
      <c r="O78" s="43" t="str">
        <f>IFERROR(__xludf.DUMMYFUNCTION("IF(N78="""","""",IFERROR(
  N78 + VALUE(REGEXEXTRACT(P78, ""(\d+)\s+Days"")),
  """"
)
)"),"")</f>
        <v/>
      </c>
      <c r="P78" s="43" t="str">
        <f t="array" ref="P78">IFERROR(
  INDEX(
    INDEX('{INDEX} Tour Packages'!$A:$ZZ, , MATCH(P$3, '{INDEX} Tour Packages'!$4:$4, 0)),
    MATCH(M78, INDEX('{INDEX} Tour Packages'!$A:$ZZ,0, MATCH("Tour Package Name", '{INDEX} Tour Packages'!$4:$4, 0)), 0)
  ),
"")
</f>
        <v/>
      </c>
      <c r="Q78" s="44" t="str">
        <f t="shared" si="7"/>
        <v/>
      </c>
      <c r="R78" s="44" t="str">
        <f>IFERROR(__xludf.DUMMYFUNCTION("IF(OR(ISBLANK(K78), ISBLANK(N78)), """", 
  LET(
    resDate, K78,
    tourDate, N78,
    monthCount, MAX(0, DATEDIF(resDate, tourDate - 3, ""M"") + 1),
    secondDates, ARRAYFORMULA(DATE(YEAR(resDate), MONTH(resDate) + SEQUENCE(monthCount), 2)),
    vali"&amp;"dDates, FILTER(secondDates, (secondDates &gt; resDate + 2) * (secondDates &lt;= tourDate - 3)),
    IF(ISERROR(validDates), 0, COUNTA(validDates))
  )
)
"),"")</f>
        <v/>
      </c>
      <c r="S78" s="44" t="str">
        <f t="shared" si="8"/>
        <v/>
      </c>
      <c r="T78" s="45" t="str">
        <f t="array" ref="T78">IF(ISBLANK(BO78),IFERROR(
  INDEX(
    INDEX('{INDEX} Payment Terms'!$A:$G, , MATCH(T$3, '{INDEX} Payment Terms'!$4:$4, 0)),
    MATCH(Q78, INDEX('{INDEX} Payment Terms'!$A:$G,0, MATCH("Payment Condition", '{INDEX} Payment Terms'!$4:$4, 0)), 0)
  ),
""),"Cancelled")
</f>
        <v/>
      </c>
      <c r="U78" s="46" t="b">
        <v>0</v>
      </c>
      <c r="V78" s="47" t="str">
        <f>IFERROR(__xludf.DUMMYFUNCTION("IF(OR(L78=""Duo Booking"", L78=""Group Booking""),
IF(U78=FALSE,"""",
    LET(
      bookingType, L78,
      tour, M78,
      mainFirst, H78,
      mainLast, I78,
      mainEmail, G78,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$L$4:L78, bookingType,
          $M$4:M78, tour,
          $H$4:H78, mainFirst,
          $I$4:I78, mainLast,
          $G$4:G78, mainEmail
        ),
        ""000""
      ),
      baseID &amp; "&amp;"""-"" &amp; memberNumber
    )
  ),
  """"
)
"),"")</f>
        <v/>
      </c>
      <c r="W78" s="48"/>
      <c r="X78" s="85" t="b">
        <v>0</v>
      </c>
      <c r="Y78" s="85" t="b">
        <v>0</v>
      </c>
      <c r="Z78" s="85" t="b">
        <v>0</v>
      </c>
      <c r="AA78" s="50"/>
      <c r="AB78" s="51"/>
      <c r="AC78" s="85" t="b">
        <v>0</v>
      </c>
      <c r="AD78" s="92"/>
      <c r="AE78" s="88"/>
      <c r="AF78" s="36" t="str">
        <f t="array" ref="AF78">IF(M78="","",INDEX(
      '{INDEX} Tour Packages'!$A:$ZP,
      MATCH($M78, '{INDEX} Tour Packages'!$A:$A, 0),
      MATCH(AF$3, '{INDEX} Tour Packages'!$4:$4, 0)
    ))</f>
        <v/>
      </c>
      <c r="AG78" s="36" t="str">
        <f t="array" ref="AG78">IF(M78="","",INDEX(
      '{INDEX} Tour Packages'!$A:$ZP,
      MATCH($M78, '{INDEX} Tour Packages'!$A:$A, 0),
      MATCH(AG$3, '{INDEX} Tour Packages'!$4:$4, 0)
    ))</f>
        <v/>
      </c>
      <c r="AH78" s="36" t="str">
        <f t="array" ref="AH78">IF(M78="","",INDEX(
      '{INDEX} Tour Packages'!$A:$ZP,
      MATCH($M78, '{INDEX} Tour Packages'!$A:$A, 0),
      MATCH(AH$3, '{INDEX} Tour Packages'!$4:$4, 0)
    ))</f>
        <v/>
      </c>
      <c r="AI78" s="54" t="str">
        <f t="shared" si="9"/>
        <v/>
      </c>
      <c r="AJ78" s="42"/>
      <c r="AK78" s="55"/>
      <c r="AL78" s="46" t="b">
        <v>0</v>
      </c>
      <c r="AM78" s="56"/>
      <c r="AN78" s="57" t="str">
        <f t="shared" si="10"/>
        <v/>
      </c>
      <c r="AO78" s="58" t="str">
        <f t="shared" si="11"/>
        <v/>
      </c>
      <c r="AP78" s="59"/>
      <c r="AQ78" s="60"/>
      <c r="AR78" s="61"/>
      <c r="AS78" s="61"/>
      <c r="AT78" s="61" t="str">
        <f>IFERROR(__xludf.DUMMYFUNCTION("IF( 
  OR($AJ78=""Full Payment"", ISBLANK($K78)),
  """",
  IF(
    OR(
      Q78=""Standard Booking, P1"",
      Q78=""Standard Booking, P2"",
      Q78=""Standard Booking, P3"",
      Q78=""Standard Booking, P4""
    ),
    LET(
      resDate,   $K78,
 "&amp;"     tourDate,  $N78,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8" s="62" t="str">
        <f t="shared" si="12"/>
        <v/>
      </c>
      <c r="AV78" s="63"/>
      <c r="AW78" s="64"/>
      <c r="AX78" s="64"/>
      <c r="AY78" s="64"/>
      <c r="AZ78" s="64" t="str">
        <f>IFERROR(__xludf.DUMMYFUNCTION("IF(
  OR($AJ78=""Full Payment"",$AJ78=""P1"", ISBLANK($K78)),
  """",
  IF(
    OR(
      $Q78=""Standard Booking, P2"",
      $Q78=""Standard Booking, P3"",
      $Q78=""Standard Booking, P4""
    ),
    LET(
      resDate,   $K78,
      tourDate,  $N78,"&amp;"
      monthCount, DATEDIF(resDate, tourDate, ""M"") + 1,
      secondDates, ARRAYFORMULA(
        DATE(
          YEAR(resDate),
          MONTH(resDate) + SEQUENCE(monthCount),
          2
        )
      ),
      validDates, FILTER(
        secondDates"&amp;",
        (secondDates &gt; resDate + 2) *
        (secondDates &lt;= tourDate - 3)
      ),
      IF(
        OR($AJ78=""P2"", $AJ78=""P3"", $AJ78=""P4""),
        IF(
          COUNTA(validDates) &lt; 2,
          """",
          TEXT(INDEX(validDates, 2), ""mmm"&amp;" d, yyyy"")
        ),
        IF(
          COUNTA(validDates) &lt; 2,
          """",
          TEXTJOIN("", "", TRUE,
            TEXT(INDEX(validDates, 1), ""mmm d, yyyy""),
            TEXT(INDEX(validDates, 2), ""mmm d, yyyy"")
          )
        )
  "&amp;"    )
    ),
    """"
  )
)
"),"")</f>
        <v/>
      </c>
      <c r="BA78" s="65" t="str">
        <f t="shared" si="13"/>
        <v/>
      </c>
      <c r="BB78" s="63"/>
      <c r="BC78" s="64"/>
      <c r="BD78" s="64"/>
      <c r="BE78" s="64"/>
      <c r="BF78" s="64" t="str">
        <f>IFERROR(__xludf.DUMMYFUNCTION("IF(
  OR($AJ78=""Full Payment"",$AJ78=""P1"", $AJ78=""P2""),
  """",
  IF(
    AND(
      NOT(ISBLANK($K78)),
      OR(
        Q78=""Standard Booking, P3"",
        Q78=""Standard Booking, P4""
      )
    ),
    LET(
      resDate,   $K78,
      tourDat"&amp;"e,  $N78,
      monthCount, DATEDIF(resDate, tourDate, ""M"") + 1,
      secondDates, ARRAYFORMULA(
        DATE(
          YEAR(resDate),
          MONTH(resDate) + SEQUENCE(monthCount),
          2
        )
      ),
      validDates, FILTER(
        se"&amp;"condDates,
        (secondDates &gt; resDate + 2) *
        (secondDates &lt;= tourDate - 3)
      ),
      IF(
        $AJ78=""P4"",
        IF(
          COUNTA(validDates) &lt; 3,
          """",
          TEXT(INDEX(validDates, 3), ""mmm d, yyyy"")
        ),
"&amp;"        IF(
          $AJ78=""P3"",
          IF(
            COUNTA(validDates) &lt; 3,
            """",
            TEXT(INDEX(validDates, 3), ""mmm d, yyyy"")
          ),
          IF(
            COUNTA(validDates) &lt; 3,
            """",
            TE"&amp;"XTJOIN("", "", TRUE,
              TEXT(INDEX(validDates, 1), ""mmm d, yyyy""),
              TEXT(INDEX(validDates, 2), ""mmm d, yyyy""),
              TEXT(INDEX(validDates, 3), ""mmm d, yyyy"")
            )
          )
        )
      )
    ),
    """&amp;"""
  )
)
"),"")</f>
        <v/>
      </c>
      <c r="BG78" s="65" t="str">
        <f t="shared" si="14"/>
        <v/>
      </c>
      <c r="BH78" s="63"/>
      <c r="BI78" s="64"/>
      <c r="BJ78" s="64"/>
      <c r="BK78" s="64"/>
      <c r="BL78" s="64" t="str">
        <f>IFERROR(__xludf.DUMMYFUNCTION("IF(
  OR($AJ78=""Full Payment"",$AJ78=""P1"",$AJ78=""P2"",$AJ78=""P3""),
  """",
  IF(
    AND(
      NOT(ISBLANK($K78)),
      $Q78=""Standard Booking, P4""
    ),
    LET(
      resDate,   $K78,
      tourDate,  $N78,
      monthCount, DATEDIF(resDate, "&amp;"tourDate, ""M"") + 1,
      secondDates, ARRAYFORMULA(
        DATE(
          YEAR(resDate),
          MONTH(resDate) + SEQUENCE(monthCount),
          2
        )
      ),
      validDates, FILTER(
        secondDates,
        (secondDates &gt; resDate + 2"&amp;") *
        (secondDates &lt;= tourDate - 3)
      ),
      IF(
        $AJ78=""P4"",
        IF(
          COUNTA(validDates) &lt; 4,
          """",
          TEXT(
            INDEX(validDates, 4),
            ""mmm d, yyyy""
          )
        ),
        I"&amp;"F(
          COUNTA(validDates) &lt; 4,
          """",
          TEXTJOIN(
            "", "", TRUE,
            TEXT(INDEX(validDates, 1), ""mmm d, yyyy""),
            TEXT(INDEX(validDates, 2), ""mmm d, yyyy""),
            TEXT(INDEX(validDates, 3), ""m"&amp;"mm d, yyyy""),
            TEXT(INDEX(validDates, 4), ""mmm d, yyyy"")
          )
        )
      )
    ),
    """"
  )
)
"),"")</f>
        <v/>
      </c>
      <c r="BM78" s="65" t="str">
        <f t="shared" si="15"/>
        <v/>
      </c>
      <c r="BN78" s="66"/>
      <c r="BO78" s="67"/>
      <c r="BP78" s="49" t="b">
        <v>0</v>
      </c>
      <c r="BQ78" s="49" t="b">
        <v>0</v>
      </c>
      <c r="BR78" s="68"/>
      <c r="BS78" s="69"/>
      <c r="BT78" s="70" t="b">
        <v>0</v>
      </c>
      <c r="BU78" s="71"/>
      <c r="BV78" s="72"/>
      <c r="BW78" s="86" t="b">
        <v>0</v>
      </c>
      <c r="BX78" s="87"/>
    </row>
    <row r="79">
      <c r="A79" s="35" t="str">
        <f t="shared" si="1"/>
        <v/>
      </c>
      <c r="B79" s="36" t="str">
        <f t="shared" si="2"/>
        <v/>
      </c>
      <c r="C79" s="36" t="str">
        <f t="array" ref="C79">IF(
  M79="",
  "",
  IFERROR(
    INDEX(
      '{INDEX} Tour Packages'!$A:$ZZ,
      MATCH(
        M79,
        INDEX(
          '{INDEX} Tour Packages'!$A:$ZZ,
          ,
          MATCH("Tour Package Name", '{INDEX} Tour Packages'!$4:$4, 0)
        ),
        0
      ),
      MATCH("Tour Code", '{INDEX} Tour Packages'!$4:$4, 0)
    ),
    "XXX"
  )
)
</f>
        <v/>
      </c>
      <c r="D79" s="36" t="str">
        <f t="shared" si="3"/>
        <v/>
      </c>
      <c r="E79" s="36" t="str">
        <f t="shared" si="4"/>
        <v/>
      </c>
      <c r="F79" s="37" t="str">
        <f t="shared" si="5"/>
        <v/>
      </c>
      <c r="G79" s="89"/>
      <c r="H79" s="89"/>
      <c r="I79" s="90"/>
      <c r="J79" s="40" t="str">
        <f t="shared" si="16"/>
        <v> </v>
      </c>
      <c r="K79" s="91"/>
      <c r="L79" s="55"/>
      <c r="M79" s="55"/>
      <c r="N79" s="91"/>
      <c r="O79" s="43" t="str">
        <f>IFERROR(__xludf.DUMMYFUNCTION("IF(N79="""","""",IFERROR(
  N79 + VALUE(REGEXEXTRACT(P79, ""(\d+)\s+Days"")),
  """"
)
)"),"")</f>
        <v/>
      </c>
      <c r="P79" s="43" t="str">
        <f t="array" ref="P79">IFERROR(
  INDEX(
    INDEX('{INDEX} Tour Packages'!$A:$ZZ, , MATCH(P$3, '{INDEX} Tour Packages'!$4:$4, 0)),
    MATCH(M79, INDEX('{INDEX} Tour Packages'!$A:$ZZ,0, MATCH("Tour Package Name", '{INDEX} Tour Packages'!$4:$4, 0)), 0)
  ),
"")
</f>
        <v/>
      </c>
      <c r="Q79" s="44" t="str">
        <f t="shared" si="7"/>
        <v/>
      </c>
      <c r="R79" s="44" t="str">
        <f>IFERROR(__xludf.DUMMYFUNCTION("IF(OR(ISBLANK(K79), ISBLANK(N79)), """", 
  LET(
    resDate, K79,
    tourDate, N79,
    monthCount, MAX(0, DATEDIF(resDate, tourDate - 3, ""M"") + 1),
    secondDates, ARRAYFORMULA(DATE(YEAR(resDate), MONTH(resDate) + SEQUENCE(monthCount), 2)),
    vali"&amp;"dDates, FILTER(secondDates, (secondDates &gt; resDate + 2) * (secondDates &lt;= tourDate - 3)),
    IF(ISERROR(validDates), 0, COUNTA(validDates))
  )
)
"),"")</f>
        <v/>
      </c>
      <c r="S79" s="44" t="str">
        <f t="shared" si="8"/>
        <v/>
      </c>
      <c r="T79" s="45" t="str">
        <f t="array" ref="T79">IF(ISBLANK(BO79),IFERROR(
  INDEX(
    INDEX('{INDEX} Payment Terms'!$A:$G, , MATCH(T$3, '{INDEX} Payment Terms'!$4:$4, 0)),
    MATCH(Q79, INDEX('{INDEX} Payment Terms'!$A:$G,0, MATCH("Payment Condition", '{INDEX} Payment Terms'!$4:$4, 0)), 0)
  ),
""),"Cancelled")
</f>
        <v/>
      </c>
      <c r="U79" s="46" t="b">
        <v>0</v>
      </c>
      <c r="V79" s="47" t="str">
        <f>IFERROR(__xludf.DUMMYFUNCTION("IF(OR(L79=""Duo Booking"", L79=""Group Booking""),
IF(U79=FALSE,"""",
    LET(
      bookingType, L79,
      tour, M79,
      mainFirst, H79,
      mainLast, I79,
      mainEmail, G79,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$L$4:L79, bookingType,
          $M$4:M79, tour,
          $H$4:H79, mainFirst,
          $I$4:I79, mainLast,
          $G$4:G79, mainEmail
        ),
        ""000""
      ),
      baseID &amp; "&amp;"""-"" &amp; memberNumber
    )
  ),
  """"
)
"),"")</f>
        <v/>
      </c>
      <c r="W79" s="48"/>
      <c r="X79" s="85" t="b">
        <v>0</v>
      </c>
      <c r="Y79" s="85" t="b">
        <v>0</v>
      </c>
      <c r="Z79" s="85" t="b">
        <v>0</v>
      </c>
      <c r="AA79" s="50"/>
      <c r="AB79" s="51"/>
      <c r="AC79" s="85" t="b">
        <v>0</v>
      </c>
      <c r="AD79" s="92"/>
      <c r="AE79" s="88"/>
      <c r="AF79" s="36" t="str">
        <f t="array" ref="AF79">IF(M79="","",INDEX(
      '{INDEX} Tour Packages'!$A:$ZP,
      MATCH($M79, '{INDEX} Tour Packages'!$A:$A, 0),
      MATCH(AF$3, '{INDEX} Tour Packages'!$4:$4, 0)
    ))</f>
        <v/>
      </c>
      <c r="AG79" s="36" t="str">
        <f t="array" ref="AG79">IF(M79="","",INDEX(
      '{INDEX} Tour Packages'!$A:$ZP,
      MATCH($M79, '{INDEX} Tour Packages'!$A:$A, 0),
      MATCH(AG$3, '{INDEX} Tour Packages'!$4:$4, 0)
    ))</f>
        <v/>
      </c>
      <c r="AH79" s="36" t="str">
        <f t="array" ref="AH79">IF(M79="","",INDEX(
      '{INDEX} Tour Packages'!$A:$ZP,
      MATCH($M79, '{INDEX} Tour Packages'!$A:$A, 0),
      MATCH(AH$3, '{INDEX} Tour Packages'!$4:$4, 0)
    ))</f>
        <v/>
      </c>
      <c r="AI79" s="54" t="str">
        <f t="shared" si="9"/>
        <v/>
      </c>
      <c r="AJ79" s="42"/>
      <c r="AK79" s="55"/>
      <c r="AL79" s="46" t="b">
        <v>0</v>
      </c>
      <c r="AM79" s="56"/>
      <c r="AN79" s="57" t="str">
        <f t="shared" si="10"/>
        <v/>
      </c>
      <c r="AO79" s="58" t="str">
        <f t="shared" si="11"/>
        <v/>
      </c>
      <c r="AP79" s="59"/>
      <c r="AQ79" s="60"/>
      <c r="AR79" s="61"/>
      <c r="AS79" s="61"/>
      <c r="AT79" s="61" t="str">
        <f>IFERROR(__xludf.DUMMYFUNCTION("IF( 
  OR($AJ79=""Full Payment"", ISBLANK($K79)),
  """",
  IF(
    OR(
      Q79=""Standard Booking, P1"",
      Q79=""Standard Booking, P2"",
      Q79=""Standard Booking, P3"",
      Q79=""Standard Booking, P4""
    ),
    LET(
      resDate,   $K79,
 "&amp;"     tourDate,  $N79,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79" s="62" t="str">
        <f t="shared" si="12"/>
        <v/>
      </c>
      <c r="AV79" s="63"/>
      <c r="AW79" s="64"/>
      <c r="AX79" s="64"/>
      <c r="AY79" s="64"/>
      <c r="AZ79" s="64" t="str">
        <f>IFERROR(__xludf.DUMMYFUNCTION("IF(
  OR($AJ79=""Full Payment"",$AJ79=""P1"", ISBLANK($K79)),
  """",
  IF(
    OR(
      $Q79=""Standard Booking, P2"",
      $Q79=""Standard Booking, P3"",
      $Q79=""Standard Booking, P4""
    ),
    LET(
      resDate,   $K79,
      tourDate,  $N79,"&amp;"
      monthCount, DATEDIF(resDate, tourDate, ""M"") + 1,
      secondDates, ARRAYFORMULA(
        DATE(
          YEAR(resDate),
          MONTH(resDate) + SEQUENCE(monthCount),
          2
        )
      ),
      validDates, FILTER(
        secondDates"&amp;",
        (secondDates &gt; resDate + 2) *
        (secondDates &lt;= tourDate - 3)
      ),
      IF(
        OR($AJ79=""P2"", $AJ79=""P3"", $AJ79=""P4""),
        IF(
          COUNTA(validDates) &lt; 2,
          """",
          TEXT(INDEX(validDates, 2), ""mmm"&amp;" d, yyyy"")
        ),
        IF(
          COUNTA(validDates) &lt; 2,
          """",
          TEXTJOIN("", "", TRUE,
            TEXT(INDEX(validDates, 1), ""mmm d, yyyy""),
            TEXT(INDEX(validDates, 2), ""mmm d, yyyy"")
          )
        )
  "&amp;"    )
    ),
    """"
  )
)
"),"")</f>
        <v/>
      </c>
      <c r="BA79" s="65" t="str">
        <f t="shared" si="13"/>
        <v/>
      </c>
      <c r="BB79" s="63"/>
      <c r="BC79" s="64"/>
      <c r="BD79" s="64"/>
      <c r="BE79" s="64"/>
      <c r="BF79" s="64" t="str">
        <f>IFERROR(__xludf.DUMMYFUNCTION("IF(
  OR($AJ79=""Full Payment"",$AJ79=""P1"", $AJ79=""P2""),
  """",
  IF(
    AND(
      NOT(ISBLANK($K79)),
      OR(
        Q79=""Standard Booking, P3"",
        Q79=""Standard Booking, P4""
      )
    ),
    LET(
      resDate,   $K79,
      tourDat"&amp;"e,  $N79,
      monthCount, DATEDIF(resDate, tourDate, ""M"") + 1,
      secondDates, ARRAYFORMULA(
        DATE(
          YEAR(resDate),
          MONTH(resDate) + SEQUENCE(monthCount),
          2
        )
      ),
      validDates, FILTER(
        se"&amp;"condDates,
        (secondDates &gt; resDate + 2) *
        (secondDates &lt;= tourDate - 3)
      ),
      IF(
        $AJ79=""P4"",
        IF(
          COUNTA(validDates) &lt; 3,
          """",
          TEXT(INDEX(validDates, 3), ""mmm d, yyyy"")
        ),
"&amp;"        IF(
          $AJ79=""P3"",
          IF(
            COUNTA(validDates) &lt; 3,
            """",
            TEXT(INDEX(validDates, 3), ""mmm d, yyyy"")
          ),
          IF(
            COUNTA(validDates) &lt; 3,
            """",
            TE"&amp;"XTJOIN("", "", TRUE,
              TEXT(INDEX(validDates, 1), ""mmm d, yyyy""),
              TEXT(INDEX(validDates, 2), ""mmm d, yyyy""),
              TEXT(INDEX(validDates, 3), ""mmm d, yyyy"")
            )
          )
        )
      )
    ),
    """&amp;"""
  )
)
"),"")</f>
        <v/>
      </c>
      <c r="BG79" s="65" t="str">
        <f t="shared" si="14"/>
        <v/>
      </c>
      <c r="BH79" s="63"/>
      <c r="BI79" s="64"/>
      <c r="BJ79" s="64"/>
      <c r="BK79" s="64"/>
      <c r="BL79" s="64" t="str">
        <f>IFERROR(__xludf.DUMMYFUNCTION("IF(
  OR($AJ79=""Full Payment"",$AJ79=""P1"",$AJ79=""P2"",$AJ79=""P3""),
  """",
  IF(
    AND(
      NOT(ISBLANK($K79)),
      $Q79=""Standard Booking, P4""
    ),
    LET(
      resDate,   $K79,
      tourDate,  $N79,
      monthCount, DATEDIF(resDate, "&amp;"tourDate, ""M"") + 1,
      secondDates, ARRAYFORMULA(
        DATE(
          YEAR(resDate),
          MONTH(resDate) + SEQUENCE(monthCount),
          2
        )
      ),
      validDates, FILTER(
        secondDates,
        (secondDates &gt; resDate + 2"&amp;") *
        (secondDates &lt;= tourDate - 3)
      ),
      IF(
        $AJ79=""P4"",
        IF(
          COUNTA(validDates) &lt; 4,
          """",
          TEXT(
            INDEX(validDates, 4),
            ""mmm d, yyyy""
          )
        ),
        I"&amp;"F(
          COUNTA(validDates) &lt; 4,
          """",
          TEXTJOIN(
            "", "", TRUE,
            TEXT(INDEX(validDates, 1), ""mmm d, yyyy""),
            TEXT(INDEX(validDates, 2), ""mmm d, yyyy""),
            TEXT(INDEX(validDates, 3), ""m"&amp;"mm d, yyyy""),
            TEXT(INDEX(validDates, 4), ""mmm d, yyyy"")
          )
        )
      )
    ),
    """"
  )
)
"),"")</f>
        <v/>
      </c>
      <c r="BM79" s="65" t="str">
        <f t="shared" si="15"/>
        <v/>
      </c>
      <c r="BN79" s="66"/>
      <c r="BO79" s="67"/>
      <c r="BP79" s="49" t="b">
        <v>0</v>
      </c>
      <c r="BQ79" s="49" t="b">
        <v>0</v>
      </c>
      <c r="BR79" s="68"/>
      <c r="BS79" s="69"/>
      <c r="BT79" s="70" t="b">
        <v>0</v>
      </c>
      <c r="BU79" s="71"/>
      <c r="BV79" s="72"/>
      <c r="BW79" s="86" t="b">
        <v>0</v>
      </c>
      <c r="BX79" s="87"/>
    </row>
    <row r="80">
      <c r="A80" s="35" t="str">
        <f t="shared" si="1"/>
        <v/>
      </c>
      <c r="B80" s="36" t="str">
        <f t="shared" si="2"/>
        <v/>
      </c>
      <c r="C80" s="36" t="str">
        <f t="array" ref="C80">IF(
  M80="",
  "",
  IFERROR(
    INDEX(
      '{INDEX} Tour Packages'!$A:$ZZ,
      MATCH(
        M80,
        INDEX(
          '{INDEX} Tour Packages'!$A:$ZZ,
          ,
          MATCH("Tour Package Name", '{INDEX} Tour Packages'!$4:$4, 0)
        ),
        0
      ),
      MATCH("Tour Code", '{INDEX} Tour Packages'!$4:$4, 0)
    ),
    "XXX"
  )
)
</f>
        <v/>
      </c>
      <c r="D80" s="36" t="str">
        <f t="shared" si="3"/>
        <v/>
      </c>
      <c r="E80" s="36" t="str">
        <f t="shared" si="4"/>
        <v/>
      </c>
      <c r="F80" s="37" t="str">
        <f t="shared" si="5"/>
        <v/>
      </c>
      <c r="G80" s="89"/>
      <c r="H80" s="89"/>
      <c r="I80" s="90"/>
      <c r="J80" s="40" t="str">
        <f t="shared" si="16"/>
        <v> </v>
      </c>
      <c r="K80" s="91"/>
      <c r="L80" s="55"/>
      <c r="M80" s="55"/>
      <c r="N80" s="91"/>
      <c r="O80" s="43" t="str">
        <f>IFERROR(__xludf.DUMMYFUNCTION("IF(N80="""","""",IFERROR(
  N80 + VALUE(REGEXEXTRACT(P80, ""(\d+)\s+Days"")),
  """"
)
)"),"")</f>
        <v/>
      </c>
      <c r="P80" s="43" t="str">
        <f t="array" ref="P80">IFERROR(
  INDEX(
    INDEX('{INDEX} Tour Packages'!$A:$ZZ, , MATCH(P$3, '{INDEX} Tour Packages'!$4:$4, 0)),
    MATCH(M80, INDEX('{INDEX} Tour Packages'!$A:$ZZ,0, MATCH("Tour Package Name", '{INDEX} Tour Packages'!$4:$4, 0)), 0)
  ),
"")
</f>
        <v/>
      </c>
      <c r="Q80" s="44" t="str">
        <f t="shared" si="7"/>
        <v/>
      </c>
      <c r="R80" s="44" t="str">
        <f>IFERROR(__xludf.DUMMYFUNCTION("IF(OR(ISBLANK(K80), ISBLANK(N80)), """", 
  LET(
    resDate, K80,
    tourDate, N80,
    monthCount, MAX(0, DATEDIF(resDate, tourDate - 3, ""M"") + 1),
    secondDates, ARRAYFORMULA(DATE(YEAR(resDate), MONTH(resDate) + SEQUENCE(monthCount), 2)),
    vali"&amp;"dDates, FILTER(secondDates, (secondDates &gt; resDate + 2) * (secondDates &lt;= tourDate - 3)),
    IF(ISERROR(validDates), 0, COUNTA(validDates))
  )
)
"),"")</f>
        <v/>
      </c>
      <c r="S80" s="44" t="str">
        <f t="shared" si="8"/>
        <v/>
      </c>
      <c r="T80" s="45" t="str">
        <f t="array" ref="T80">IF(ISBLANK(BO80),IFERROR(
  INDEX(
    INDEX('{INDEX} Payment Terms'!$A:$G, , MATCH(T$3, '{INDEX} Payment Terms'!$4:$4, 0)),
    MATCH(Q80, INDEX('{INDEX} Payment Terms'!$A:$G,0, MATCH("Payment Condition", '{INDEX} Payment Terms'!$4:$4, 0)), 0)
  ),
""),"Cancelled")
</f>
        <v/>
      </c>
      <c r="U80" s="46" t="b">
        <v>0</v>
      </c>
      <c r="V80" s="47" t="str">
        <f>IFERROR(__xludf.DUMMYFUNCTION("IF(OR(L80=""Duo Booking"", L80=""Group Booking""),
IF(U80=FALSE,"""",
    LET(
      bookingType, L80,
      tour, M80,
      mainFirst, H80,
      mainLast, I80,
      mainEmail, G80,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$L$4:L80, bookingType,
          $M$4:M80, tour,
          $H$4:H80, mainFirst,
          $I$4:I80, mainLast,
          $G$4:G80, mainEmail
        ),
        ""000""
      ),
      baseID &amp; "&amp;"""-"" &amp; memberNumber
    )
  ),
  """"
)
"),"")</f>
        <v/>
      </c>
      <c r="W80" s="48"/>
      <c r="X80" s="85" t="b">
        <v>0</v>
      </c>
      <c r="Y80" s="85" t="b">
        <v>0</v>
      </c>
      <c r="Z80" s="85" t="b">
        <v>0</v>
      </c>
      <c r="AA80" s="50"/>
      <c r="AB80" s="51"/>
      <c r="AC80" s="85" t="b">
        <v>0</v>
      </c>
      <c r="AD80" s="92"/>
      <c r="AE80" s="88"/>
      <c r="AF80" s="36" t="str">
        <f t="array" ref="AF80">IF(M80="","",INDEX(
      '{INDEX} Tour Packages'!$A:$ZP,
      MATCH($M80, '{INDEX} Tour Packages'!$A:$A, 0),
      MATCH(AF$3, '{INDEX} Tour Packages'!$4:$4, 0)
    ))</f>
        <v/>
      </c>
      <c r="AG80" s="36" t="str">
        <f t="array" ref="AG80">IF(M80="","",INDEX(
      '{INDEX} Tour Packages'!$A:$ZP,
      MATCH($M80, '{INDEX} Tour Packages'!$A:$A, 0),
      MATCH(AG$3, '{INDEX} Tour Packages'!$4:$4, 0)
    ))</f>
        <v/>
      </c>
      <c r="AH80" s="36" t="str">
        <f t="array" ref="AH80">IF(M80="","",INDEX(
      '{INDEX} Tour Packages'!$A:$ZP,
      MATCH($M80, '{INDEX} Tour Packages'!$A:$A, 0),
      MATCH(AH$3, '{INDEX} Tour Packages'!$4:$4, 0)
    ))</f>
        <v/>
      </c>
      <c r="AI80" s="54" t="str">
        <f t="shared" si="9"/>
        <v/>
      </c>
      <c r="AJ80" s="42"/>
      <c r="AK80" s="55"/>
      <c r="AL80" s="46" t="b">
        <v>0</v>
      </c>
      <c r="AM80" s="56"/>
      <c r="AN80" s="57" t="str">
        <f t="shared" si="10"/>
        <v/>
      </c>
      <c r="AO80" s="58" t="str">
        <f t="shared" si="11"/>
        <v/>
      </c>
      <c r="AP80" s="59"/>
      <c r="AQ80" s="60"/>
      <c r="AR80" s="61"/>
      <c r="AS80" s="61"/>
      <c r="AT80" s="61" t="str">
        <f>IFERROR(__xludf.DUMMYFUNCTION("IF( 
  OR($AJ80=""Full Payment"", ISBLANK($K80)),
  """",
  IF(
    OR(
      Q80=""Standard Booking, P1"",
      Q80=""Standard Booking, P2"",
      Q80=""Standard Booking, P3"",
      Q80=""Standard Booking, P4""
    ),
    LET(
      resDate,   $K80,
 "&amp;"     tourDate,  $N80,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0" s="62" t="str">
        <f t="shared" si="12"/>
        <v/>
      </c>
      <c r="AV80" s="63"/>
      <c r="AW80" s="64"/>
      <c r="AX80" s="64"/>
      <c r="AY80" s="64"/>
      <c r="AZ80" s="64" t="str">
        <f>IFERROR(__xludf.DUMMYFUNCTION("IF(
  OR($AJ80=""Full Payment"",$AJ80=""P1"", ISBLANK($K80)),
  """",
  IF(
    OR(
      $Q80=""Standard Booking, P2"",
      $Q80=""Standard Booking, P3"",
      $Q80=""Standard Booking, P4""
    ),
    LET(
      resDate,   $K80,
      tourDate,  $N80,"&amp;"
      monthCount, DATEDIF(resDate, tourDate, ""M"") + 1,
      secondDates, ARRAYFORMULA(
        DATE(
          YEAR(resDate),
          MONTH(resDate) + SEQUENCE(monthCount),
          2
        )
      ),
      validDates, FILTER(
        secondDates"&amp;",
        (secondDates &gt; resDate + 2) *
        (secondDates &lt;= tourDate - 3)
      ),
      IF(
        OR($AJ80=""P2"", $AJ80=""P3"", $AJ80=""P4""),
        IF(
          COUNTA(validDates) &lt; 2,
          """",
          TEXT(INDEX(validDates, 2), ""mmm"&amp;" d, yyyy"")
        ),
        IF(
          COUNTA(validDates) &lt; 2,
          """",
          TEXTJOIN("", "", TRUE,
            TEXT(INDEX(validDates, 1), ""mmm d, yyyy""),
            TEXT(INDEX(validDates, 2), ""mmm d, yyyy"")
          )
        )
  "&amp;"    )
    ),
    """"
  )
)
"),"")</f>
        <v/>
      </c>
      <c r="BA80" s="65" t="str">
        <f t="shared" si="13"/>
        <v/>
      </c>
      <c r="BB80" s="63"/>
      <c r="BC80" s="64"/>
      <c r="BD80" s="64"/>
      <c r="BE80" s="64"/>
      <c r="BF80" s="64" t="str">
        <f>IFERROR(__xludf.DUMMYFUNCTION("IF(
  OR($AJ80=""Full Payment"",$AJ80=""P1"", $AJ80=""P2""),
  """",
  IF(
    AND(
      NOT(ISBLANK($K80)),
      OR(
        Q80=""Standard Booking, P3"",
        Q80=""Standard Booking, P4""
      )
    ),
    LET(
      resDate,   $K80,
      tourDat"&amp;"e,  $N80,
      monthCount, DATEDIF(resDate, tourDate, ""M"") + 1,
      secondDates, ARRAYFORMULA(
        DATE(
          YEAR(resDate),
          MONTH(resDate) + SEQUENCE(monthCount),
          2
        )
      ),
      validDates, FILTER(
        se"&amp;"condDates,
        (secondDates &gt; resDate + 2) *
        (secondDates &lt;= tourDate - 3)
      ),
      IF(
        $AJ80=""P4"",
        IF(
          COUNTA(validDates) &lt; 3,
          """",
          TEXT(INDEX(validDates, 3), ""mmm d, yyyy"")
        ),
"&amp;"        IF(
          $AJ80=""P3"",
          IF(
            COUNTA(validDates) &lt; 3,
            """",
            TEXT(INDEX(validDates, 3), ""mmm d, yyyy"")
          ),
          IF(
            COUNTA(validDates) &lt; 3,
            """",
            TE"&amp;"XTJOIN("", "", TRUE,
              TEXT(INDEX(validDates, 1), ""mmm d, yyyy""),
              TEXT(INDEX(validDates, 2), ""mmm d, yyyy""),
              TEXT(INDEX(validDates, 3), ""mmm d, yyyy"")
            )
          )
        )
      )
    ),
    """&amp;"""
  )
)
"),"")</f>
        <v/>
      </c>
      <c r="BG80" s="65" t="str">
        <f t="shared" si="14"/>
        <v/>
      </c>
      <c r="BH80" s="63"/>
      <c r="BI80" s="64"/>
      <c r="BJ80" s="64"/>
      <c r="BK80" s="64"/>
      <c r="BL80" s="64" t="str">
        <f>IFERROR(__xludf.DUMMYFUNCTION("IF(
  OR($AJ80=""Full Payment"",$AJ80=""P1"",$AJ80=""P2"",$AJ80=""P3""),
  """",
  IF(
    AND(
      NOT(ISBLANK($K80)),
      $Q80=""Standard Booking, P4""
    ),
    LET(
      resDate,   $K80,
      tourDate,  $N80,
      monthCount, DATEDIF(resDate, "&amp;"tourDate, ""M"") + 1,
      secondDates, ARRAYFORMULA(
        DATE(
          YEAR(resDate),
          MONTH(resDate) + SEQUENCE(monthCount),
          2
        )
      ),
      validDates, FILTER(
        secondDates,
        (secondDates &gt; resDate + 2"&amp;") *
        (secondDates &lt;= tourDate - 3)
      ),
      IF(
        $AJ80=""P4"",
        IF(
          COUNTA(validDates) &lt; 4,
          """",
          TEXT(
            INDEX(validDates, 4),
            ""mmm d, yyyy""
          )
        ),
        I"&amp;"F(
          COUNTA(validDates) &lt; 4,
          """",
          TEXTJOIN(
            "", "", TRUE,
            TEXT(INDEX(validDates, 1), ""mmm d, yyyy""),
            TEXT(INDEX(validDates, 2), ""mmm d, yyyy""),
            TEXT(INDEX(validDates, 3), ""m"&amp;"mm d, yyyy""),
            TEXT(INDEX(validDates, 4), ""mmm d, yyyy"")
          )
        )
      )
    ),
    """"
  )
)
"),"")</f>
        <v/>
      </c>
      <c r="BM80" s="65" t="str">
        <f t="shared" si="15"/>
        <v/>
      </c>
      <c r="BN80" s="66"/>
      <c r="BO80" s="67"/>
      <c r="BP80" s="49" t="b">
        <v>0</v>
      </c>
      <c r="BQ80" s="49" t="b">
        <v>0</v>
      </c>
      <c r="BR80" s="68"/>
      <c r="BS80" s="69"/>
      <c r="BT80" s="70" t="b">
        <v>0</v>
      </c>
      <c r="BU80" s="71"/>
      <c r="BV80" s="72"/>
      <c r="BW80" s="86" t="b">
        <v>0</v>
      </c>
      <c r="BX80" s="87"/>
    </row>
    <row r="81">
      <c r="A81" s="35" t="str">
        <f t="shared" si="1"/>
        <v/>
      </c>
      <c r="B81" s="36" t="str">
        <f t="shared" si="2"/>
        <v/>
      </c>
      <c r="C81" s="36" t="str">
        <f t="array" ref="C81">IF(
  M81="",
  "",
  IFERROR(
    INDEX(
      '{INDEX} Tour Packages'!$A:$ZZ,
      MATCH(
        M81,
        INDEX(
          '{INDEX} Tour Packages'!$A:$ZZ,
          ,
          MATCH("Tour Package Name", '{INDEX} Tour Packages'!$4:$4, 0)
        ),
        0
      ),
      MATCH("Tour Code", '{INDEX} Tour Packages'!$4:$4, 0)
    ),
    "XXX"
  )
)
</f>
        <v/>
      </c>
      <c r="D81" s="36" t="str">
        <f t="shared" si="3"/>
        <v/>
      </c>
      <c r="E81" s="36" t="str">
        <f t="shared" si="4"/>
        <v/>
      </c>
      <c r="F81" s="37" t="str">
        <f t="shared" si="5"/>
        <v/>
      </c>
      <c r="G81" s="89"/>
      <c r="H81" s="89"/>
      <c r="I81" s="90"/>
      <c r="J81" s="40" t="str">
        <f t="shared" si="16"/>
        <v> </v>
      </c>
      <c r="K81" s="91"/>
      <c r="L81" s="55"/>
      <c r="M81" s="55"/>
      <c r="N81" s="91"/>
      <c r="O81" s="43" t="str">
        <f>IFERROR(__xludf.DUMMYFUNCTION("IF(N81="""","""",IFERROR(
  N81 + VALUE(REGEXEXTRACT(P81, ""(\d+)\s+Days"")),
  """"
)
)"),"")</f>
        <v/>
      </c>
      <c r="P81" s="43" t="str">
        <f t="array" ref="P81">IFERROR(
  INDEX(
    INDEX('{INDEX} Tour Packages'!$A:$ZZ, , MATCH(P$3, '{INDEX} Tour Packages'!$4:$4, 0)),
    MATCH(M81, INDEX('{INDEX} Tour Packages'!$A:$ZZ,0, MATCH("Tour Package Name", '{INDEX} Tour Packages'!$4:$4, 0)), 0)
  ),
"")
</f>
        <v/>
      </c>
      <c r="Q81" s="44" t="str">
        <f t="shared" si="7"/>
        <v/>
      </c>
      <c r="R81" s="44" t="str">
        <f>IFERROR(__xludf.DUMMYFUNCTION("IF(OR(ISBLANK(K81), ISBLANK(N81)), """", 
  LET(
    resDate, K81,
    tourDate, N81,
    monthCount, MAX(0, DATEDIF(resDate, tourDate - 3, ""M"") + 1),
    secondDates, ARRAYFORMULA(DATE(YEAR(resDate), MONTH(resDate) + SEQUENCE(monthCount), 2)),
    vali"&amp;"dDates, FILTER(secondDates, (secondDates &gt; resDate + 2) * (secondDates &lt;= tourDate - 3)),
    IF(ISERROR(validDates), 0, COUNTA(validDates))
  )
)
"),"")</f>
        <v/>
      </c>
      <c r="S81" s="44" t="str">
        <f t="shared" si="8"/>
        <v/>
      </c>
      <c r="T81" s="45" t="str">
        <f t="array" ref="T81">IF(ISBLANK(BO81),IFERROR(
  INDEX(
    INDEX('{INDEX} Payment Terms'!$A:$G, , MATCH(T$3, '{INDEX} Payment Terms'!$4:$4, 0)),
    MATCH(Q81, INDEX('{INDEX} Payment Terms'!$A:$G,0, MATCH("Payment Condition", '{INDEX} Payment Terms'!$4:$4, 0)), 0)
  ),
""),"Cancelled")
</f>
        <v/>
      </c>
      <c r="U81" s="46" t="b">
        <v>0</v>
      </c>
      <c r="V81" s="47" t="str">
        <f>IFERROR(__xludf.DUMMYFUNCTION("IF(OR(L81=""Duo Booking"", L81=""Group Booking""),
IF(U81=FALSE,"""",
    LET(
      bookingType, L81,
      tour, M81,
      mainFirst, H81,
      mainLast, I81,
      mainEmail, G81,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$L$4:L81, bookingType,
          $M$4:M81, tour,
          $H$4:H81, mainFirst,
          $I$4:I81, mainLast,
          $G$4:G81, mainEmail
        ),
        ""000""
      ),
      baseID &amp; "&amp;"""-"" &amp; memberNumber
    )
  ),
  """"
)
"),"")</f>
        <v/>
      </c>
      <c r="W81" s="48"/>
      <c r="X81" s="85" t="b">
        <v>0</v>
      </c>
      <c r="Y81" s="85" t="b">
        <v>0</v>
      </c>
      <c r="Z81" s="85" t="b">
        <v>0</v>
      </c>
      <c r="AA81" s="50"/>
      <c r="AB81" s="51"/>
      <c r="AC81" s="85" t="b">
        <v>0</v>
      </c>
      <c r="AD81" s="92"/>
      <c r="AE81" s="88"/>
      <c r="AF81" s="36" t="str">
        <f t="array" ref="AF81">IF(M81="","",INDEX(
      '{INDEX} Tour Packages'!$A:$ZP,
      MATCH($M81, '{INDEX} Tour Packages'!$A:$A, 0),
      MATCH(AF$3, '{INDEX} Tour Packages'!$4:$4, 0)
    ))</f>
        <v/>
      </c>
      <c r="AG81" s="36" t="str">
        <f t="array" ref="AG81">IF(M81="","",INDEX(
      '{INDEX} Tour Packages'!$A:$ZP,
      MATCH($M81, '{INDEX} Tour Packages'!$A:$A, 0),
      MATCH(AG$3, '{INDEX} Tour Packages'!$4:$4, 0)
    ))</f>
        <v/>
      </c>
      <c r="AH81" s="36" t="str">
        <f t="array" ref="AH81">IF(M81="","",INDEX(
      '{INDEX} Tour Packages'!$A:$ZP,
      MATCH($M81, '{INDEX} Tour Packages'!$A:$A, 0),
      MATCH(AH$3, '{INDEX} Tour Packages'!$4:$4, 0)
    ))</f>
        <v/>
      </c>
      <c r="AI81" s="54" t="str">
        <f t="shared" si="9"/>
        <v/>
      </c>
      <c r="AJ81" s="42"/>
      <c r="AK81" s="55"/>
      <c r="AL81" s="46" t="b">
        <v>0</v>
      </c>
      <c r="AM81" s="56"/>
      <c r="AN81" s="57" t="str">
        <f t="shared" si="10"/>
        <v/>
      </c>
      <c r="AO81" s="58" t="str">
        <f t="shared" si="11"/>
        <v/>
      </c>
      <c r="AP81" s="59"/>
      <c r="AQ81" s="60"/>
      <c r="AR81" s="61"/>
      <c r="AS81" s="61"/>
      <c r="AT81" s="61" t="str">
        <f>IFERROR(__xludf.DUMMYFUNCTION("IF( 
  OR($AJ81=""Full Payment"", ISBLANK($K81)),
  """",
  IF(
    OR(
      Q81=""Standard Booking, P1"",
      Q81=""Standard Booking, P2"",
      Q81=""Standard Booking, P3"",
      Q81=""Standard Booking, P4""
    ),
    LET(
      resDate,   $K81,
 "&amp;"     tourDate,  $N81,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1" s="62" t="str">
        <f t="shared" si="12"/>
        <v/>
      </c>
      <c r="AV81" s="63"/>
      <c r="AW81" s="64"/>
      <c r="AX81" s="64"/>
      <c r="AY81" s="64"/>
      <c r="AZ81" s="64" t="str">
        <f>IFERROR(__xludf.DUMMYFUNCTION("IF(
  OR($AJ81=""Full Payment"",$AJ81=""P1"", ISBLANK($K81)),
  """",
  IF(
    OR(
      $Q81=""Standard Booking, P2"",
      $Q81=""Standard Booking, P3"",
      $Q81=""Standard Booking, P4""
    ),
    LET(
      resDate,   $K81,
      tourDate,  $N81,"&amp;"
      monthCount, DATEDIF(resDate, tourDate, ""M"") + 1,
      secondDates, ARRAYFORMULA(
        DATE(
          YEAR(resDate),
          MONTH(resDate) + SEQUENCE(monthCount),
          2
        )
      ),
      validDates, FILTER(
        secondDates"&amp;",
        (secondDates &gt; resDate + 2) *
        (secondDates &lt;= tourDate - 3)
      ),
      IF(
        OR($AJ81=""P2"", $AJ81=""P3"", $AJ81=""P4""),
        IF(
          COUNTA(validDates) &lt; 2,
          """",
          TEXT(INDEX(validDates, 2), ""mmm"&amp;" d, yyyy"")
        ),
        IF(
          COUNTA(validDates) &lt; 2,
          """",
          TEXTJOIN("", "", TRUE,
            TEXT(INDEX(validDates, 1), ""mmm d, yyyy""),
            TEXT(INDEX(validDates, 2), ""mmm d, yyyy"")
          )
        )
  "&amp;"    )
    ),
    """"
  )
)
"),"")</f>
        <v/>
      </c>
      <c r="BA81" s="65" t="str">
        <f t="shared" si="13"/>
        <v/>
      </c>
      <c r="BB81" s="63"/>
      <c r="BC81" s="64"/>
      <c r="BD81" s="64"/>
      <c r="BE81" s="64"/>
      <c r="BF81" s="64" t="str">
        <f>IFERROR(__xludf.DUMMYFUNCTION("IF(
  OR($AJ81=""Full Payment"",$AJ81=""P1"", $AJ81=""P2""),
  """",
  IF(
    AND(
      NOT(ISBLANK($K81)),
      OR(
        Q81=""Standard Booking, P3"",
        Q81=""Standard Booking, P4""
      )
    ),
    LET(
      resDate,   $K81,
      tourDat"&amp;"e,  $N81,
      monthCount, DATEDIF(resDate, tourDate, ""M"") + 1,
      secondDates, ARRAYFORMULA(
        DATE(
          YEAR(resDate),
          MONTH(resDate) + SEQUENCE(monthCount),
          2
        )
      ),
      validDates, FILTER(
        se"&amp;"condDates,
        (secondDates &gt; resDate + 2) *
        (secondDates &lt;= tourDate - 3)
      ),
      IF(
        $AJ81=""P4"",
        IF(
          COUNTA(validDates) &lt; 3,
          """",
          TEXT(INDEX(validDates, 3), ""mmm d, yyyy"")
        ),
"&amp;"        IF(
          $AJ81=""P3"",
          IF(
            COUNTA(validDates) &lt; 3,
            """",
            TEXT(INDEX(validDates, 3), ""mmm d, yyyy"")
          ),
          IF(
            COUNTA(validDates) &lt; 3,
            """",
            TE"&amp;"XTJOIN("", "", TRUE,
              TEXT(INDEX(validDates, 1), ""mmm d, yyyy""),
              TEXT(INDEX(validDates, 2), ""mmm d, yyyy""),
              TEXT(INDEX(validDates, 3), ""mmm d, yyyy"")
            )
          )
        )
      )
    ),
    """&amp;"""
  )
)
"),"")</f>
        <v/>
      </c>
      <c r="BG81" s="65" t="str">
        <f t="shared" si="14"/>
        <v/>
      </c>
      <c r="BH81" s="63"/>
      <c r="BI81" s="64"/>
      <c r="BJ81" s="64"/>
      <c r="BK81" s="64"/>
      <c r="BL81" s="64" t="str">
        <f>IFERROR(__xludf.DUMMYFUNCTION("IF(
  OR($AJ81=""Full Payment"",$AJ81=""P1"",$AJ81=""P2"",$AJ81=""P3""),
  """",
  IF(
    AND(
      NOT(ISBLANK($K81)),
      $Q81=""Standard Booking, P4""
    ),
    LET(
      resDate,   $K81,
      tourDate,  $N81,
      monthCount, DATEDIF(resDate, "&amp;"tourDate, ""M"") + 1,
      secondDates, ARRAYFORMULA(
        DATE(
          YEAR(resDate),
          MONTH(resDate) + SEQUENCE(monthCount),
          2
        )
      ),
      validDates, FILTER(
        secondDates,
        (secondDates &gt; resDate + 2"&amp;") *
        (secondDates &lt;= tourDate - 3)
      ),
      IF(
        $AJ81=""P4"",
        IF(
          COUNTA(validDates) &lt; 4,
          """",
          TEXT(
            INDEX(validDates, 4),
            ""mmm d, yyyy""
          )
        ),
        I"&amp;"F(
          COUNTA(validDates) &lt; 4,
          """",
          TEXTJOIN(
            "", "", TRUE,
            TEXT(INDEX(validDates, 1), ""mmm d, yyyy""),
            TEXT(INDEX(validDates, 2), ""mmm d, yyyy""),
            TEXT(INDEX(validDates, 3), ""m"&amp;"mm d, yyyy""),
            TEXT(INDEX(validDates, 4), ""mmm d, yyyy"")
          )
        )
      )
    ),
    """"
  )
)
"),"")</f>
        <v/>
      </c>
      <c r="BM81" s="65" t="str">
        <f t="shared" si="15"/>
        <v/>
      </c>
      <c r="BN81" s="66"/>
      <c r="BO81" s="67"/>
      <c r="BP81" s="49" t="b">
        <v>0</v>
      </c>
      <c r="BQ81" s="49" t="b">
        <v>0</v>
      </c>
      <c r="BR81" s="68"/>
      <c r="BS81" s="69"/>
      <c r="BT81" s="70" t="b">
        <v>0</v>
      </c>
      <c r="BU81" s="71"/>
      <c r="BV81" s="72"/>
      <c r="BW81" s="86" t="b">
        <v>0</v>
      </c>
      <c r="BX81" s="87"/>
    </row>
    <row r="82">
      <c r="A82" s="35" t="str">
        <f t="shared" si="1"/>
        <v/>
      </c>
      <c r="B82" s="36" t="str">
        <f t="shared" si="2"/>
        <v/>
      </c>
      <c r="C82" s="36" t="str">
        <f t="array" ref="C82">IF(
  M82="",
  "",
  IFERROR(
    INDEX(
      '{INDEX} Tour Packages'!$A:$ZZ,
      MATCH(
        M82,
        INDEX(
          '{INDEX} Tour Packages'!$A:$ZZ,
          ,
          MATCH("Tour Package Name", '{INDEX} Tour Packages'!$4:$4, 0)
        ),
        0
      ),
      MATCH("Tour Code", '{INDEX} Tour Packages'!$4:$4, 0)
    ),
    "XXX"
  )
)
</f>
        <v/>
      </c>
      <c r="D82" s="36" t="str">
        <f t="shared" si="3"/>
        <v/>
      </c>
      <c r="E82" s="36" t="str">
        <f t="shared" si="4"/>
        <v/>
      </c>
      <c r="F82" s="37" t="str">
        <f t="shared" si="5"/>
        <v/>
      </c>
      <c r="G82" s="89"/>
      <c r="H82" s="89"/>
      <c r="I82" s="90"/>
      <c r="J82" s="40" t="str">
        <f t="shared" si="16"/>
        <v> </v>
      </c>
      <c r="K82" s="91"/>
      <c r="L82" s="55"/>
      <c r="M82" s="55"/>
      <c r="N82" s="91"/>
      <c r="O82" s="43" t="str">
        <f>IFERROR(__xludf.DUMMYFUNCTION("IF(N82="""","""",IFERROR(
  N82 + VALUE(REGEXEXTRACT(P82, ""(\d+)\s+Days"")),
  """"
)
)"),"")</f>
        <v/>
      </c>
      <c r="P82" s="43" t="str">
        <f t="array" ref="P82">IFERROR(
  INDEX(
    INDEX('{INDEX} Tour Packages'!$A:$ZZ, , MATCH(P$3, '{INDEX} Tour Packages'!$4:$4, 0)),
    MATCH(M82, INDEX('{INDEX} Tour Packages'!$A:$ZZ,0, MATCH("Tour Package Name", '{INDEX} Tour Packages'!$4:$4, 0)), 0)
  ),
"")
</f>
        <v/>
      </c>
      <c r="Q82" s="44" t="str">
        <f t="shared" si="7"/>
        <v/>
      </c>
      <c r="R82" s="44" t="str">
        <f>IFERROR(__xludf.DUMMYFUNCTION("IF(OR(ISBLANK(K82), ISBLANK(N82)), """", 
  LET(
    resDate, K82,
    tourDate, N82,
    monthCount, MAX(0, DATEDIF(resDate, tourDate - 3, ""M"") + 1),
    secondDates, ARRAYFORMULA(DATE(YEAR(resDate), MONTH(resDate) + SEQUENCE(monthCount), 2)),
    vali"&amp;"dDates, FILTER(secondDates, (secondDates &gt; resDate + 2) * (secondDates &lt;= tourDate - 3)),
    IF(ISERROR(validDates), 0, COUNTA(validDates))
  )
)
"),"")</f>
        <v/>
      </c>
      <c r="S82" s="44" t="str">
        <f t="shared" si="8"/>
        <v/>
      </c>
      <c r="T82" s="45" t="str">
        <f t="array" ref="T82">IF(ISBLANK(BO82),IFERROR(
  INDEX(
    INDEX('{INDEX} Payment Terms'!$A:$G, , MATCH(T$3, '{INDEX} Payment Terms'!$4:$4, 0)),
    MATCH(Q82, INDEX('{INDEX} Payment Terms'!$A:$G,0, MATCH("Payment Condition", '{INDEX} Payment Terms'!$4:$4, 0)), 0)
  ),
""),"Cancelled")
</f>
        <v/>
      </c>
      <c r="U82" s="46" t="b">
        <v>0</v>
      </c>
      <c r="V82" s="47" t="str">
        <f>IFERROR(__xludf.DUMMYFUNCTION("IF(OR(L82=""Duo Booking"", L82=""Group Booking""),
IF(U82=FALSE,"""",
    LET(
      bookingType, L82,
      tour, M82,
      mainFirst, H82,
      mainLast, I82,
      mainEmail, G82,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$L$4:L82, bookingType,
          $M$4:M82, tour,
          $H$4:H82, mainFirst,
          $I$4:I82, mainLast,
          $G$4:G82, mainEmail
        ),
        ""000""
      ),
      baseID &amp; "&amp;"""-"" &amp; memberNumber
    )
  ),
  """"
)
"),"")</f>
        <v/>
      </c>
      <c r="W82" s="48"/>
      <c r="X82" s="85" t="b">
        <v>0</v>
      </c>
      <c r="Y82" s="85" t="b">
        <v>0</v>
      </c>
      <c r="Z82" s="85" t="b">
        <v>0</v>
      </c>
      <c r="AA82" s="50"/>
      <c r="AB82" s="51"/>
      <c r="AC82" s="85" t="b">
        <v>0</v>
      </c>
      <c r="AD82" s="92"/>
      <c r="AE82" s="88"/>
      <c r="AF82" s="36" t="str">
        <f t="array" ref="AF82">IF(M82="","",INDEX(
      '{INDEX} Tour Packages'!$A:$ZP,
      MATCH($M82, '{INDEX} Tour Packages'!$A:$A, 0),
      MATCH(AF$3, '{INDEX} Tour Packages'!$4:$4, 0)
    ))</f>
        <v/>
      </c>
      <c r="AG82" s="36" t="str">
        <f t="array" ref="AG82">IF(M82="","",INDEX(
      '{INDEX} Tour Packages'!$A:$ZP,
      MATCH($M82, '{INDEX} Tour Packages'!$A:$A, 0),
      MATCH(AG$3, '{INDEX} Tour Packages'!$4:$4, 0)
    ))</f>
        <v/>
      </c>
      <c r="AH82" s="36" t="str">
        <f t="array" ref="AH82">IF(M82="","",INDEX(
      '{INDEX} Tour Packages'!$A:$ZP,
      MATCH($M82, '{INDEX} Tour Packages'!$A:$A, 0),
      MATCH(AH$3, '{INDEX} Tour Packages'!$4:$4, 0)
    ))</f>
        <v/>
      </c>
      <c r="AI82" s="54" t="str">
        <f t="shared" si="9"/>
        <v/>
      </c>
      <c r="AJ82" s="42"/>
      <c r="AK82" s="55"/>
      <c r="AL82" s="46" t="b">
        <v>0</v>
      </c>
      <c r="AM82" s="56"/>
      <c r="AN82" s="57" t="str">
        <f t="shared" si="10"/>
        <v/>
      </c>
      <c r="AO82" s="58" t="str">
        <f t="shared" si="11"/>
        <v/>
      </c>
      <c r="AP82" s="59"/>
      <c r="AQ82" s="60"/>
      <c r="AR82" s="61"/>
      <c r="AS82" s="61"/>
      <c r="AT82" s="61" t="str">
        <f>IFERROR(__xludf.DUMMYFUNCTION("IF( 
  OR($AJ82=""Full Payment"", ISBLANK($K82)),
  """",
  IF(
    OR(
      Q82=""Standard Booking, P1"",
      Q82=""Standard Booking, P2"",
      Q82=""Standard Booking, P3"",
      Q82=""Standard Booking, P4""
    ),
    LET(
      resDate,   $K82,
 "&amp;"     tourDate,  $N82,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2" s="62" t="str">
        <f t="shared" si="12"/>
        <v/>
      </c>
      <c r="AV82" s="63"/>
      <c r="AW82" s="64"/>
      <c r="AX82" s="64"/>
      <c r="AY82" s="64"/>
      <c r="AZ82" s="64" t="str">
        <f>IFERROR(__xludf.DUMMYFUNCTION("IF(
  OR($AJ82=""Full Payment"",$AJ82=""P1"", ISBLANK($K82)),
  """",
  IF(
    OR(
      $Q82=""Standard Booking, P2"",
      $Q82=""Standard Booking, P3"",
      $Q82=""Standard Booking, P4""
    ),
    LET(
      resDate,   $K82,
      tourDate,  $N82,"&amp;"
      monthCount, DATEDIF(resDate, tourDate, ""M"") + 1,
      secondDates, ARRAYFORMULA(
        DATE(
          YEAR(resDate),
          MONTH(resDate) + SEQUENCE(monthCount),
          2
        )
      ),
      validDates, FILTER(
        secondDates"&amp;",
        (secondDates &gt; resDate + 2) *
        (secondDates &lt;= tourDate - 3)
      ),
      IF(
        OR($AJ82=""P2"", $AJ82=""P3"", $AJ82=""P4""),
        IF(
          COUNTA(validDates) &lt; 2,
          """",
          TEXT(INDEX(validDates, 2), ""mmm"&amp;" d, yyyy"")
        ),
        IF(
          COUNTA(validDates) &lt; 2,
          """",
          TEXTJOIN("", "", TRUE,
            TEXT(INDEX(validDates, 1), ""mmm d, yyyy""),
            TEXT(INDEX(validDates, 2), ""mmm d, yyyy"")
          )
        )
  "&amp;"    )
    ),
    """"
  )
)
"),"")</f>
        <v/>
      </c>
      <c r="BA82" s="65" t="str">
        <f t="shared" si="13"/>
        <v/>
      </c>
      <c r="BB82" s="63"/>
      <c r="BC82" s="64"/>
      <c r="BD82" s="64"/>
      <c r="BE82" s="64"/>
      <c r="BF82" s="64" t="str">
        <f>IFERROR(__xludf.DUMMYFUNCTION("IF(
  OR($AJ82=""Full Payment"",$AJ82=""P1"", $AJ82=""P2""),
  """",
  IF(
    AND(
      NOT(ISBLANK($K82)),
      OR(
        Q82=""Standard Booking, P3"",
        Q82=""Standard Booking, P4""
      )
    ),
    LET(
      resDate,   $K82,
      tourDat"&amp;"e,  $N82,
      monthCount, DATEDIF(resDate, tourDate, ""M"") + 1,
      secondDates, ARRAYFORMULA(
        DATE(
          YEAR(resDate),
          MONTH(resDate) + SEQUENCE(monthCount),
          2
        )
      ),
      validDates, FILTER(
        se"&amp;"condDates,
        (secondDates &gt; resDate + 2) *
        (secondDates &lt;= tourDate - 3)
      ),
      IF(
        $AJ82=""P4"",
        IF(
          COUNTA(validDates) &lt; 3,
          """",
          TEXT(INDEX(validDates, 3), ""mmm d, yyyy"")
        ),
"&amp;"        IF(
          $AJ82=""P3"",
          IF(
            COUNTA(validDates) &lt; 3,
            """",
            TEXT(INDEX(validDates, 3), ""mmm d, yyyy"")
          ),
          IF(
            COUNTA(validDates) &lt; 3,
            """",
            TE"&amp;"XTJOIN("", "", TRUE,
              TEXT(INDEX(validDates, 1), ""mmm d, yyyy""),
              TEXT(INDEX(validDates, 2), ""mmm d, yyyy""),
              TEXT(INDEX(validDates, 3), ""mmm d, yyyy"")
            )
          )
        )
      )
    ),
    """&amp;"""
  )
)
"),"")</f>
        <v/>
      </c>
      <c r="BG82" s="65" t="str">
        <f t="shared" si="14"/>
        <v/>
      </c>
      <c r="BH82" s="63"/>
      <c r="BI82" s="64"/>
      <c r="BJ82" s="64"/>
      <c r="BK82" s="64"/>
      <c r="BL82" s="64" t="str">
        <f>IFERROR(__xludf.DUMMYFUNCTION("IF(
  OR($AJ82=""Full Payment"",$AJ82=""P1"",$AJ82=""P2"",$AJ82=""P3""),
  """",
  IF(
    AND(
      NOT(ISBLANK($K82)),
      $Q82=""Standard Booking, P4""
    ),
    LET(
      resDate,   $K82,
      tourDate,  $N82,
      monthCount, DATEDIF(resDate, "&amp;"tourDate, ""M"") + 1,
      secondDates, ARRAYFORMULA(
        DATE(
          YEAR(resDate),
          MONTH(resDate) + SEQUENCE(monthCount),
          2
        )
      ),
      validDates, FILTER(
        secondDates,
        (secondDates &gt; resDate + 2"&amp;") *
        (secondDates &lt;= tourDate - 3)
      ),
      IF(
        $AJ82=""P4"",
        IF(
          COUNTA(validDates) &lt; 4,
          """",
          TEXT(
            INDEX(validDates, 4),
            ""mmm d, yyyy""
          )
        ),
        I"&amp;"F(
          COUNTA(validDates) &lt; 4,
          """",
          TEXTJOIN(
            "", "", TRUE,
            TEXT(INDEX(validDates, 1), ""mmm d, yyyy""),
            TEXT(INDEX(validDates, 2), ""mmm d, yyyy""),
            TEXT(INDEX(validDates, 3), ""m"&amp;"mm d, yyyy""),
            TEXT(INDEX(validDates, 4), ""mmm d, yyyy"")
          )
        )
      )
    ),
    """"
  )
)
"),"")</f>
        <v/>
      </c>
      <c r="BM82" s="65" t="str">
        <f t="shared" si="15"/>
        <v/>
      </c>
      <c r="BN82" s="66"/>
      <c r="BO82" s="67"/>
      <c r="BP82" s="49" t="b">
        <v>0</v>
      </c>
      <c r="BQ82" s="49" t="b">
        <v>0</v>
      </c>
      <c r="BR82" s="68"/>
      <c r="BS82" s="69"/>
      <c r="BT82" s="70" t="b">
        <v>0</v>
      </c>
      <c r="BU82" s="71"/>
      <c r="BV82" s="72"/>
      <c r="BW82" s="86" t="b">
        <v>0</v>
      </c>
      <c r="BX82" s="87"/>
    </row>
    <row r="83">
      <c r="A83" s="35" t="str">
        <f t="shared" si="1"/>
        <v/>
      </c>
      <c r="B83" s="36" t="str">
        <f t="shared" si="2"/>
        <v/>
      </c>
      <c r="C83" s="36" t="str">
        <f t="array" ref="C83">IF(
  M83="",
  "",
  IFERROR(
    INDEX(
      '{INDEX} Tour Packages'!$A:$ZZ,
      MATCH(
        M83,
        INDEX(
          '{INDEX} Tour Packages'!$A:$ZZ,
          ,
          MATCH("Tour Package Name", '{INDEX} Tour Packages'!$4:$4, 0)
        ),
        0
      ),
      MATCH("Tour Code", '{INDEX} Tour Packages'!$4:$4, 0)
    ),
    "XXX"
  )
)
</f>
        <v/>
      </c>
      <c r="D83" s="36" t="str">
        <f t="shared" si="3"/>
        <v/>
      </c>
      <c r="E83" s="36" t="str">
        <f t="shared" si="4"/>
        <v/>
      </c>
      <c r="F83" s="37" t="str">
        <f t="shared" si="5"/>
        <v/>
      </c>
      <c r="G83" s="89"/>
      <c r="H83" s="89"/>
      <c r="I83" s="90"/>
      <c r="J83" s="40" t="str">
        <f t="shared" si="16"/>
        <v> </v>
      </c>
      <c r="K83" s="91"/>
      <c r="L83" s="55"/>
      <c r="M83" s="55"/>
      <c r="N83" s="91"/>
      <c r="O83" s="43" t="str">
        <f>IFERROR(__xludf.DUMMYFUNCTION("IF(N83="""","""",IFERROR(
  N83 + VALUE(REGEXEXTRACT(P83, ""(\d+)\s+Days"")),
  """"
)
)"),"")</f>
        <v/>
      </c>
      <c r="P83" s="43" t="str">
        <f t="array" ref="P83">IFERROR(
  INDEX(
    INDEX('{INDEX} Tour Packages'!$A:$ZZ, , MATCH(P$3, '{INDEX} Tour Packages'!$4:$4, 0)),
    MATCH(M83, INDEX('{INDEX} Tour Packages'!$A:$ZZ,0, MATCH("Tour Package Name", '{INDEX} Tour Packages'!$4:$4, 0)), 0)
  ),
"")
</f>
        <v/>
      </c>
      <c r="Q83" s="44" t="str">
        <f t="shared" si="7"/>
        <v/>
      </c>
      <c r="R83" s="44" t="str">
        <f>IFERROR(__xludf.DUMMYFUNCTION("IF(OR(ISBLANK(K83), ISBLANK(N83)), """", 
  LET(
    resDate, K83,
    tourDate, N83,
    monthCount, MAX(0, DATEDIF(resDate, tourDate - 3, ""M"") + 1),
    secondDates, ARRAYFORMULA(DATE(YEAR(resDate), MONTH(resDate) + SEQUENCE(monthCount), 2)),
    vali"&amp;"dDates, FILTER(secondDates, (secondDates &gt; resDate + 2) * (secondDates &lt;= tourDate - 3)),
    IF(ISERROR(validDates), 0, COUNTA(validDates))
  )
)
"),"")</f>
        <v/>
      </c>
      <c r="S83" s="44" t="str">
        <f t="shared" si="8"/>
        <v/>
      </c>
      <c r="T83" s="45" t="str">
        <f t="array" ref="T83">IF(ISBLANK(BO83),IFERROR(
  INDEX(
    INDEX('{INDEX} Payment Terms'!$A:$G, , MATCH(T$3, '{INDEX} Payment Terms'!$4:$4, 0)),
    MATCH(Q83, INDEX('{INDEX} Payment Terms'!$A:$G,0, MATCH("Payment Condition", '{INDEX} Payment Terms'!$4:$4, 0)), 0)
  ),
""),"Cancelled")
</f>
        <v/>
      </c>
      <c r="U83" s="46" t="b">
        <v>0</v>
      </c>
      <c r="V83" s="47" t="str">
        <f>IFERROR(__xludf.DUMMYFUNCTION("IF(OR(L83=""Duo Booking"", L83=""Group Booking""),
IF(U83=FALSE,"""",
    LET(
      bookingType, L83,
      tour, M83,
      mainFirst, H83,
      mainLast, I83,
      mainEmail, G83,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$L$4:L83, bookingType,
          $M$4:M83, tour,
          $H$4:H83, mainFirst,
          $I$4:I83, mainLast,
          $G$4:G83, mainEmail
        ),
        ""000""
      ),
      baseID &amp; "&amp;"""-"" &amp; memberNumber
    )
  ),
  """"
)
"),"")</f>
        <v/>
      </c>
      <c r="W83" s="48"/>
      <c r="X83" s="85" t="b">
        <v>0</v>
      </c>
      <c r="Y83" s="85" t="b">
        <v>0</v>
      </c>
      <c r="Z83" s="85" t="b">
        <v>0</v>
      </c>
      <c r="AA83" s="50"/>
      <c r="AB83" s="51"/>
      <c r="AC83" s="85" t="b">
        <v>0</v>
      </c>
      <c r="AD83" s="92"/>
      <c r="AE83" s="88"/>
      <c r="AF83" s="36" t="str">
        <f t="array" ref="AF83">IF(M83="","",INDEX(
      '{INDEX} Tour Packages'!$A:$ZP,
      MATCH($M83, '{INDEX} Tour Packages'!$A:$A, 0),
      MATCH(AF$3, '{INDEX} Tour Packages'!$4:$4, 0)
    ))</f>
        <v/>
      </c>
      <c r="AG83" s="36" t="str">
        <f t="array" ref="AG83">IF(M83="","",INDEX(
      '{INDEX} Tour Packages'!$A:$ZP,
      MATCH($M83, '{INDEX} Tour Packages'!$A:$A, 0),
      MATCH(AG$3, '{INDEX} Tour Packages'!$4:$4, 0)
    ))</f>
        <v/>
      </c>
      <c r="AH83" s="36" t="str">
        <f t="array" ref="AH83">IF(M83="","",INDEX(
      '{INDEX} Tour Packages'!$A:$ZP,
      MATCH($M83, '{INDEX} Tour Packages'!$A:$A, 0),
      MATCH(AH$3, '{INDEX} Tour Packages'!$4:$4, 0)
    ))</f>
        <v/>
      </c>
      <c r="AI83" s="54" t="str">
        <f t="shared" si="9"/>
        <v/>
      </c>
      <c r="AJ83" s="42"/>
      <c r="AK83" s="55"/>
      <c r="AL83" s="46" t="b">
        <v>0</v>
      </c>
      <c r="AM83" s="56"/>
      <c r="AN83" s="57" t="str">
        <f t="shared" si="10"/>
        <v/>
      </c>
      <c r="AO83" s="58" t="str">
        <f t="shared" si="11"/>
        <v/>
      </c>
      <c r="AP83" s="59"/>
      <c r="AQ83" s="60"/>
      <c r="AR83" s="61"/>
      <c r="AS83" s="61"/>
      <c r="AT83" s="61" t="str">
        <f>IFERROR(__xludf.DUMMYFUNCTION("IF( 
  OR($AJ83=""Full Payment"", ISBLANK($K83)),
  """",
  IF(
    OR(
      Q83=""Standard Booking, P1"",
      Q83=""Standard Booking, P2"",
      Q83=""Standard Booking, P3"",
      Q83=""Standard Booking, P4""
    ),
    LET(
      resDate,   $K83,
 "&amp;"     tourDate,  $N83,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3" s="62" t="str">
        <f t="shared" si="12"/>
        <v/>
      </c>
      <c r="AV83" s="63"/>
      <c r="AW83" s="64"/>
      <c r="AX83" s="64"/>
      <c r="AY83" s="64"/>
      <c r="AZ83" s="64" t="str">
        <f>IFERROR(__xludf.DUMMYFUNCTION("IF(
  OR($AJ83=""Full Payment"",$AJ83=""P1"", ISBLANK($K83)),
  """",
  IF(
    OR(
      $Q83=""Standard Booking, P2"",
      $Q83=""Standard Booking, P3"",
      $Q83=""Standard Booking, P4""
    ),
    LET(
      resDate,   $K83,
      tourDate,  $N83,"&amp;"
      monthCount, DATEDIF(resDate, tourDate, ""M"") + 1,
      secondDates, ARRAYFORMULA(
        DATE(
          YEAR(resDate),
          MONTH(resDate) + SEQUENCE(monthCount),
          2
        )
      ),
      validDates, FILTER(
        secondDates"&amp;",
        (secondDates &gt; resDate + 2) *
        (secondDates &lt;= tourDate - 3)
      ),
      IF(
        OR($AJ83=""P2"", $AJ83=""P3"", $AJ83=""P4""),
        IF(
          COUNTA(validDates) &lt; 2,
          """",
          TEXT(INDEX(validDates, 2), ""mmm"&amp;" d, yyyy"")
        ),
        IF(
          COUNTA(validDates) &lt; 2,
          """",
          TEXTJOIN("", "", TRUE,
            TEXT(INDEX(validDates, 1), ""mmm d, yyyy""),
            TEXT(INDEX(validDates, 2), ""mmm d, yyyy"")
          )
        )
  "&amp;"    )
    ),
    """"
  )
)
"),"")</f>
        <v/>
      </c>
      <c r="BA83" s="65" t="str">
        <f t="shared" si="13"/>
        <v/>
      </c>
      <c r="BB83" s="63"/>
      <c r="BC83" s="64"/>
      <c r="BD83" s="64"/>
      <c r="BE83" s="64"/>
      <c r="BF83" s="64" t="str">
        <f>IFERROR(__xludf.DUMMYFUNCTION("IF(
  OR($AJ83=""Full Payment"",$AJ83=""P1"", $AJ83=""P2""),
  """",
  IF(
    AND(
      NOT(ISBLANK($K83)),
      OR(
        Q83=""Standard Booking, P3"",
        Q83=""Standard Booking, P4""
      )
    ),
    LET(
      resDate,   $K83,
      tourDat"&amp;"e,  $N83,
      monthCount, DATEDIF(resDate, tourDate, ""M"") + 1,
      secondDates, ARRAYFORMULA(
        DATE(
          YEAR(resDate),
          MONTH(resDate) + SEQUENCE(monthCount),
          2
        )
      ),
      validDates, FILTER(
        se"&amp;"condDates,
        (secondDates &gt; resDate + 2) *
        (secondDates &lt;= tourDate - 3)
      ),
      IF(
        $AJ83=""P4"",
        IF(
          COUNTA(validDates) &lt; 3,
          """",
          TEXT(INDEX(validDates, 3), ""mmm d, yyyy"")
        ),
"&amp;"        IF(
          $AJ83=""P3"",
          IF(
            COUNTA(validDates) &lt; 3,
            """",
            TEXT(INDEX(validDates, 3), ""mmm d, yyyy"")
          ),
          IF(
            COUNTA(validDates) &lt; 3,
            """",
            TE"&amp;"XTJOIN("", "", TRUE,
              TEXT(INDEX(validDates, 1), ""mmm d, yyyy""),
              TEXT(INDEX(validDates, 2), ""mmm d, yyyy""),
              TEXT(INDEX(validDates, 3), ""mmm d, yyyy"")
            )
          )
        )
      )
    ),
    """&amp;"""
  )
)
"),"")</f>
        <v/>
      </c>
      <c r="BG83" s="65" t="str">
        <f t="shared" si="14"/>
        <v/>
      </c>
      <c r="BH83" s="63"/>
      <c r="BI83" s="64"/>
      <c r="BJ83" s="64"/>
      <c r="BK83" s="64"/>
      <c r="BL83" s="64" t="str">
        <f>IFERROR(__xludf.DUMMYFUNCTION("IF(
  OR($AJ83=""Full Payment"",$AJ83=""P1"",$AJ83=""P2"",$AJ83=""P3""),
  """",
  IF(
    AND(
      NOT(ISBLANK($K83)),
      $Q83=""Standard Booking, P4""
    ),
    LET(
      resDate,   $K83,
      tourDate,  $N83,
      monthCount, DATEDIF(resDate, "&amp;"tourDate, ""M"") + 1,
      secondDates, ARRAYFORMULA(
        DATE(
          YEAR(resDate),
          MONTH(resDate) + SEQUENCE(monthCount),
          2
        )
      ),
      validDates, FILTER(
        secondDates,
        (secondDates &gt; resDate + 2"&amp;") *
        (secondDates &lt;= tourDate - 3)
      ),
      IF(
        $AJ83=""P4"",
        IF(
          COUNTA(validDates) &lt; 4,
          """",
          TEXT(
            INDEX(validDates, 4),
            ""mmm d, yyyy""
          )
        ),
        I"&amp;"F(
          COUNTA(validDates) &lt; 4,
          """",
          TEXTJOIN(
            "", "", TRUE,
            TEXT(INDEX(validDates, 1), ""mmm d, yyyy""),
            TEXT(INDEX(validDates, 2), ""mmm d, yyyy""),
            TEXT(INDEX(validDates, 3), ""m"&amp;"mm d, yyyy""),
            TEXT(INDEX(validDates, 4), ""mmm d, yyyy"")
          )
        )
      )
    ),
    """"
  )
)
"),"")</f>
        <v/>
      </c>
      <c r="BM83" s="65" t="str">
        <f t="shared" si="15"/>
        <v/>
      </c>
      <c r="BN83" s="66"/>
      <c r="BO83" s="67"/>
      <c r="BP83" s="49" t="b">
        <v>0</v>
      </c>
      <c r="BQ83" s="49" t="b">
        <v>0</v>
      </c>
      <c r="BR83" s="68"/>
      <c r="BS83" s="69"/>
      <c r="BT83" s="70" t="b">
        <v>0</v>
      </c>
      <c r="BU83" s="71"/>
      <c r="BV83" s="72"/>
      <c r="BW83" s="86" t="b">
        <v>0</v>
      </c>
      <c r="BX83" s="87"/>
    </row>
    <row r="84">
      <c r="A84" s="35" t="str">
        <f t="shared" si="1"/>
        <v/>
      </c>
      <c r="B84" s="36" t="str">
        <f t="shared" si="2"/>
        <v/>
      </c>
      <c r="C84" s="36" t="str">
        <f t="array" ref="C84">IF(
  M84="",
  "",
  IFERROR(
    INDEX(
      '{INDEX} Tour Packages'!$A:$ZZ,
      MATCH(
        M84,
        INDEX(
          '{INDEX} Tour Packages'!$A:$ZZ,
          ,
          MATCH("Tour Package Name", '{INDEX} Tour Packages'!$4:$4, 0)
        ),
        0
      ),
      MATCH("Tour Code", '{INDEX} Tour Packages'!$4:$4, 0)
    ),
    "XXX"
  )
)
</f>
        <v/>
      </c>
      <c r="D84" s="36" t="str">
        <f t="shared" si="3"/>
        <v/>
      </c>
      <c r="E84" s="36" t="str">
        <f t="shared" si="4"/>
        <v/>
      </c>
      <c r="F84" s="37" t="str">
        <f t="shared" si="5"/>
        <v/>
      </c>
      <c r="G84" s="89"/>
      <c r="H84" s="89"/>
      <c r="I84" s="90"/>
      <c r="J84" s="40" t="str">
        <f t="shared" si="16"/>
        <v> </v>
      </c>
      <c r="K84" s="91"/>
      <c r="L84" s="55"/>
      <c r="M84" s="55"/>
      <c r="N84" s="91"/>
      <c r="O84" s="43" t="str">
        <f>IFERROR(__xludf.DUMMYFUNCTION("IF(N84="""","""",IFERROR(
  N84 + VALUE(REGEXEXTRACT(P84, ""(\d+)\s+Days"")),
  """"
)
)"),"")</f>
        <v/>
      </c>
      <c r="P84" s="43" t="str">
        <f t="array" ref="P84">IFERROR(
  INDEX(
    INDEX('{INDEX} Tour Packages'!$A:$ZZ, , MATCH(P$3, '{INDEX} Tour Packages'!$4:$4, 0)),
    MATCH(M84, INDEX('{INDEX} Tour Packages'!$A:$ZZ,0, MATCH("Tour Package Name", '{INDEX} Tour Packages'!$4:$4, 0)), 0)
  ),
"")
</f>
        <v/>
      </c>
      <c r="Q84" s="44" t="str">
        <f t="shared" si="7"/>
        <v/>
      </c>
      <c r="R84" s="44" t="str">
        <f>IFERROR(__xludf.DUMMYFUNCTION("IF(OR(ISBLANK(K84), ISBLANK(N84)), """", 
  LET(
    resDate, K84,
    tourDate, N84,
    monthCount, MAX(0, DATEDIF(resDate, tourDate - 3, ""M"") + 1),
    secondDates, ARRAYFORMULA(DATE(YEAR(resDate), MONTH(resDate) + SEQUENCE(monthCount), 2)),
    vali"&amp;"dDates, FILTER(secondDates, (secondDates &gt; resDate + 2) * (secondDates &lt;= tourDate - 3)),
    IF(ISERROR(validDates), 0, COUNTA(validDates))
  )
)
"),"")</f>
        <v/>
      </c>
      <c r="S84" s="44" t="str">
        <f t="shared" si="8"/>
        <v/>
      </c>
      <c r="T84" s="45" t="str">
        <f t="array" ref="T84">IF(ISBLANK(BO84),IFERROR(
  INDEX(
    INDEX('{INDEX} Payment Terms'!$A:$G, , MATCH(T$3, '{INDEX} Payment Terms'!$4:$4, 0)),
    MATCH(Q84, INDEX('{INDEX} Payment Terms'!$A:$G,0, MATCH("Payment Condition", '{INDEX} Payment Terms'!$4:$4, 0)), 0)
  ),
""),"Cancelled")
</f>
        <v/>
      </c>
      <c r="U84" s="46" t="b">
        <v>0</v>
      </c>
      <c r="V84" s="47" t="str">
        <f>IFERROR(__xludf.DUMMYFUNCTION("IF(OR(L84=""Duo Booking"", L84=""Group Booking""),
IF(U84=FALSE,"""",
    LET(
      bookingType, L84,
      tour, M84,
      mainFirst, H84,
      mainLast, I84,
      mainEmail, G84,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$L$4:L84, bookingType,
          $M$4:M84, tour,
          $H$4:H84, mainFirst,
          $I$4:I84, mainLast,
          $G$4:G84, mainEmail
        ),
        ""000""
      ),
      baseID &amp; "&amp;"""-"" &amp; memberNumber
    )
  ),
  """"
)
"),"")</f>
        <v/>
      </c>
      <c r="W84" s="48"/>
      <c r="X84" s="85" t="b">
        <v>0</v>
      </c>
      <c r="Y84" s="85" t="b">
        <v>0</v>
      </c>
      <c r="Z84" s="85" t="b">
        <v>0</v>
      </c>
      <c r="AA84" s="50"/>
      <c r="AB84" s="51"/>
      <c r="AC84" s="85" t="b">
        <v>0</v>
      </c>
      <c r="AD84" s="92"/>
      <c r="AE84" s="88"/>
      <c r="AF84" s="36" t="str">
        <f t="array" ref="AF84">IF(M84="","",INDEX(
      '{INDEX} Tour Packages'!$A:$ZP,
      MATCH($M84, '{INDEX} Tour Packages'!$A:$A, 0),
      MATCH(AF$3, '{INDEX} Tour Packages'!$4:$4, 0)
    ))</f>
        <v/>
      </c>
      <c r="AG84" s="36" t="str">
        <f t="array" ref="AG84">IF(M84="","",INDEX(
      '{INDEX} Tour Packages'!$A:$ZP,
      MATCH($M84, '{INDEX} Tour Packages'!$A:$A, 0),
      MATCH(AG$3, '{INDEX} Tour Packages'!$4:$4, 0)
    ))</f>
        <v/>
      </c>
      <c r="AH84" s="36" t="str">
        <f t="array" ref="AH84">IF(M84="","",INDEX(
      '{INDEX} Tour Packages'!$A:$ZP,
      MATCH($M84, '{INDEX} Tour Packages'!$A:$A, 0),
      MATCH(AH$3, '{INDEX} Tour Packages'!$4:$4, 0)
    ))</f>
        <v/>
      </c>
      <c r="AI84" s="54" t="str">
        <f t="shared" si="9"/>
        <v/>
      </c>
      <c r="AJ84" s="42"/>
      <c r="AK84" s="55"/>
      <c r="AL84" s="46" t="b">
        <v>0</v>
      </c>
      <c r="AM84" s="56"/>
      <c r="AN84" s="57" t="str">
        <f t="shared" si="10"/>
        <v/>
      </c>
      <c r="AO84" s="58" t="str">
        <f t="shared" si="11"/>
        <v/>
      </c>
      <c r="AP84" s="59"/>
      <c r="AQ84" s="60"/>
      <c r="AR84" s="61"/>
      <c r="AS84" s="61"/>
      <c r="AT84" s="61" t="str">
        <f>IFERROR(__xludf.DUMMYFUNCTION("IF( 
  OR($AJ84=""Full Payment"", ISBLANK($K84)),
  """",
  IF(
    OR(
      Q84=""Standard Booking, P1"",
      Q84=""Standard Booking, P2"",
      Q84=""Standard Booking, P3"",
      Q84=""Standard Booking, P4""
    ),
    LET(
      resDate,   $K84,
 "&amp;"     tourDate,  $N84,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4" s="62" t="str">
        <f t="shared" si="12"/>
        <v/>
      </c>
      <c r="AV84" s="63"/>
      <c r="AW84" s="64"/>
      <c r="AX84" s="64"/>
      <c r="AY84" s="64"/>
      <c r="AZ84" s="64" t="str">
        <f>IFERROR(__xludf.DUMMYFUNCTION("IF(
  OR($AJ84=""Full Payment"",$AJ84=""P1"", ISBLANK($K84)),
  """",
  IF(
    OR(
      $Q84=""Standard Booking, P2"",
      $Q84=""Standard Booking, P3"",
      $Q84=""Standard Booking, P4""
    ),
    LET(
      resDate,   $K84,
      tourDate,  $N84,"&amp;"
      monthCount, DATEDIF(resDate, tourDate, ""M"") + 1,
      secondDates, ARRAYFORMULA(
        DATE(
          YEAR(resDate),
          MONTH(resDate) + SEQUENCE(monthCount),
          2
        )
      ),
      validDates, FILTER(
        secondDates"&amp;",
        (secondDates &gt; resDate + 2) *
        (secondDates &lt;= tourDate - 3)
      ),
      IF(
        OR($AJ84=""P2"", $AJ84=""P3"", $AJ84=""P4""),
        IF(
          COUNTA(validDates) &lt; 2,
          """",
          TEXT(INDEX(validDates, 2), ""mmm"&amp;" d, yyyy"")
        ),
        IF(
          COUNTA(validDates) &lt; 2,
          """",
          TEXTJOIN("", "", TRUE,
            TEXT(INDEX(validDates, 1), ""mmm d, yyyy""),
            TEXT(INDEX(validDates, 2), ""mmm d, yyyy"")
          )
        )
  "&amp;"    )
    ),
    """"
  )
)
"),"")</f>
        <v/>
      </c>
      <c r="BA84" s="65" t="str">
        <f t="shared" si="13"/>
        <v/>
      </c>
      <c r="BB84" s="63"/>
      <c r="BC84" s="64"/>
      <c r="BD84" s="64"/>
      <c r="BE84" s="64"/>
      <c r="BF84" s="64" t="str">
        <f>IFERROR(__xludf.DUMMYFUNCTION("IF(
  OR($AJ84=""Full Payment"",$AJ84=""P1"", $AJ84=""P2""),
  """",
  IF(
    AND(
      NOT(ISBLANK($K84)),
      OR(
        Q84=""Standard Booking, P3"",
        Q84=""Standard Booking, P4""
      )
    ),
    LET(
      resDate,   $K84,
      tourDat"&amp;"e,  $N84,
      monthCount, DATEDIF(resDate, tourDate, ""M"") + 1,
      secondDates, ARRAYFORMULA(
        DATE(
          YEAR(resDate),
          MONTH(resDate) + SEQUENCE(monthCount),
          2
        )
      ),
      validDates, FILTER(
        se"&amp;"condDates,
        (secondDates &gt; resDate + 2) *
        (secondDates &lt;= tourDate - 3)
      ),
      IF(
        $AJ84=""P4"",
        IF(
          COUNTA(validDates) &lt; 3,
          """",
          TEXT(INDEX(validDates, 3), ""mmm d, yyyy"")
        ),
"&amp;"        IF(
          $AJ84=""P3"",
          IF(
            COUNTA(validDates) &lt; 3,
            """",
            TEXT(INDEX(validDates, 3), ""mmm d, yyyy"")
          ),
          IF(
            COUNTA(validDates) &lt; 3,
            """",
            TE"&amp;"XTJOIN("", "", TRUE,
              TEXT(INDEX(validDates, 1), ""mmm d, yyyy""),
              TEXT(INDEX(validDates, 2), ""mmm d, yyyy""),
              TEXT(INDEX(validDates, 3), ""mmm d, yyyy"")
            )
          )
        )
      )
    ),
    """&amp;"""
  )
)
"),"")</f>
        <v/>
      </c>
      <c r="BG84" s="65" t="str">
        <f t="shared" si="14"/>
        <v/>
      </c>
      <c r="BH84" s="63"/>
      <c r="BI84" s="64"/>
      <c r="BJ84" s="64"/>
      <c r="BK84" s="64"/>
      <c r="BL84" s="64" t="str">
        <f>IFERROR(__xludf.DUMMYFUNCTION("IF(
  OR($AJ84=""Full Payment"",$AJ84=""P1"",$AJ84=""P2"",$AJ84=""P3""),
  """",
  IF(
    AND(
      NOT(ISBLANK($K84)),
      $Q84=""Standard Booking, P4""
    ),
    LET(
      resDate,   $K84,
      tourDate,  $N84,
      monthCount, DATEDIF(resDate, "&amp;"tourDate, ""M"") + 1,
      secondDates, ARRAYFORMULA(
        DATE(
          YEAR(resDate),
          MONTH(resDate) + SEQUENCE(monthCount),
          2
        )
      ),
      validDates, FILTER(
        secondDates,
        (secondDates &gt; resDate + 2"&amp;") *
        (secondDates &lt;= tourDate - 3)
      ),
      IF(
        $AJ84=""P4"",
        IF(
          COUNTA(validDates) &lt; 4,
          """",
          TEXT(
            INDEX(validDates, 4),
            ""mmm d, yyyy""
          )
        ),
        I"&amp;"F(
          COUNTA(validDates) &lt; 4,
          """",
          TEXTJOIN(
            "", "", TRUE,
            TEXT(INDEX(validDates, 1), ""mmm d, yyyy""),
            TEXT(INDEX(validDates, 2), ""mmm d, yyyy""),
            TEXT(INDEX(validDates, 3), ""m"&amp;"mm d, yyyy""),
            TEXT(INDEX(validDates, 4), ""mmm d, yyyy"")
          )
        )
      )
    ),
    """"
  )
)
"),"")</f>
        <v/>
      </c>
      <c r="BM84" s="65" t="str">
        <f t="shared" si="15"/>
        <v/>
      </c>
      <c r="BN84" s="66"/>
      <c r="BO84" s="67"/>
      <c r="BP84" s="49" t="b">
        <v>0</v>
      </c>
      <c r="BQ84" s="49" t="b">
        <v>0</v>
      </c>
      <c r="BR84" s="68"/>
      <c r="BS84" s="69"/>
      <c r="BT84" s="70" t="b">
        <v>0</v>
      </c>
      <c r="BU84" s="71"/>
      <c r="BV84" s="72"/>
      <c r="BW84" s="86" t="b">
        <v>0</v>
      </c>
      <c r="BX84" s="87"/>
    </row>
    <row r="85">
      <c r="A85" s="35" t="str">
        <f t="shared" si="1"/>
        <v/>
      </c>
      <c r="B85" s="36" t="str">
        <f t="shared" si="2"/>
        <v/>
      </c>
      <c r="C85" s="36" t="str">
        <f t="array" ref="C85">IF(
  M85="",
  "",
  IFERROR(
    INDEX(
      '{INDEX} Tour Packages'!$A:$ZZ,
      MATCH(
        M85,
        INDEX(
          '{INDEX} Tour Packages'!$A:$ZZ,
          ,
          MATCH("Tour Package Name", '{INDEX} Tour Packages'!$4:$4, 0)
        ),
        0
      ),
      MATCH("Tour Code", '{INDEX} Tour Packages'!$4:$4, 0)
    ),
    "XXX"
  )
)
</f>
        <v/>
      </c>
      <c r="D85" s="36" t="str">
        <f t="shared" si="3"/>
        <v/>
      </c>
      <c r="E85" s="36" t="str">
        <f t="shared" si="4"/>
        <v/>
      </c>
      <c r="F85" s="37" t="str">
        <f t="shared" si="5"/>
        <v/>
      </c>
      <c r="G85" s="89"/>
      <c r="H85" s="89"/>
      <c r="I85" s="90"/>
      <c r="J85" s="40" t="str">
        <f t="shared" si="16"/>
        <v> </v>
      </c>
      <c r="K85" s="91"/>
      <c r="L85" s="55"/>
      <c r="M85" s="55"/>
      <c r="N85" s="91"/>
      <c r="O85" s="43" t="str">
        <f>IFERROR(__xludf.DUMMYFUNCTION("IF(N85="""","""",IFERROR(
  N85 + VALUE(REGEXEXTRACT(P85, ""(\d+)\s+Days"")),
  """"
)
)"),"")</f>
        <v/>
      </c>
      <c r="P85" s="43" t="str">
        <f t="array" ref="P85">IFERROR(
  INDEX(
    INDEX('{INDEX} Tour Packages'!$A:$ZZ, , MATCH(P$3, '{INDEX} Tour Packages'!$4:$4, 0)),
    MATCH(M85, INDEX('{INDEX} Tour Packages'!$A:$ZZ,0, MATCH("Tour Package Name", '{INDEX} Tour Packages'!$4:$4, 0)), 0)
  ),
"")
</f>
        <v/>
      </c>
      <c r="Q85" s="44" t="str">
        <f t="shared" si="7"/>
        <v/>
      </c>
      <c r="R85" s="44" t="str">
        <f>IFERROR(__xludf.DUMMYFUNCTION("IF(OR(ISBLANK(K85), ISBLANK(N85)), """", 
  LET(
    resDate, K85,
    tourDate, N85,
    monthCount, MAX(0, DATEDIF(resDate, tourDate - 3, ""M"") + 1),
    secondDates, ARRAYFORMULA(DATE(YEAR(resDate), MONTH(resDate) + SEQUENCE(monthCount), 2)),
    vali"&amp;"dDates, FILTER(secondDates, (secondDates &gt; resDate + 2) * (secondDates &lt;= tourDate - 3)),
    IF(ISERROR(validDates), 0, COUNTA(validDates))
  )
)
"),"")</f>
        <v/>
      </c>
      <c r="S85" s="44" t="str">
        <f t="shared" si="8"/>
        <v/>
      </c>
      <c r="T85" s="45" t="str">
        <f t="array" ref="T85">IF(ISBLANK(BO85),IFERROR(
  INDEX(
    INDEX('{INDEX} Payment Terms'!$A:$G, , MATCH(T$3, '{INDEX} Payment Terms'!$4:$4, 0)),
    MATCH(Q85, INDEX('{INDEX} Payment Terms'!$A:$G,0, MATCH("Payment Condition", '{INDEX} Payment Terms'!$4:$4, 0)), 0)
  ),
""),"Cancelled")
</f>
        <v/>
      </c>
      <c r="U85" s="46" t="b">
        <v>0</v>
      </c>
      <c r="V85" s="47" t="str">
        <f>IFERROR(__xludf.DUMMYFUNCTION("IF(OR(L85=""Duo Booking"", L85=""Group Booking""),
IF(U85=FALSE,"""",
    LET(
      bookingType, L85,
      tour, M85,
      mainFirst, H85,
      mainLast, I85,
      mainEmail, G85,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$L$4:L85, bookingType,
          $M$4:M85, tour,
          $H$4:H85, mainFirst,
          $I$4:I85, mainLast,
          $G$4:G85, mainEmail
        ),
        ""000""
      ),
      baseID &amp; "&amp;"""-"" &amp; memberNumber
    )
  ),
  """"
)
"),"")</f>
        <v/>
      </c>
      <c r="W85" s="48"/>
      <c r="X85" s="85" t="b">
        <v>0</v>
      </c>
      <c r="Y85" s="85" t="b">
        <v>0</v>
      </c>
      <c r="Z85" s="85" t="b">
        <v>0</v>
      </c>
      <c r="AA85" s="50"/>
      <c r="AB85" s="51"/>
      <c r="AC85" s="85" t="b">
        <v>0</v>
      </c>
      <c r="AD85" s="92"/>
      <c r="AE85" s="88"/>
      <c r="AF85" s="36" t="str">
        <f t="array" ref="AF85">IF(M85="","",INDEX(
      '{INDEX} Tour Packages'!$A:$ZP,
      MATCH($M85, '{INDEX} Tour Packages'!$A:$A, 0),
      MATCH(AF$3, '{INDEX} Tour Packages'!$4:$4, 0)
    ))</f>
        <v/>
      </c>
      <c r="AG85" s="36" t="str">
        <f t="array" ref="AG85">IF(M85="","",INDEX(
      '{INDEX} Tour Packages'!$A:$ZP,
      MATCH($M85, '{INDEX} Tour Packages'!$A:$A, 0),
      MATCH(AG$3, '{INDEX} Tour Packages'!$4:$4, 0)
    ))</f>
        <v/>
      </c>
      <c r="AH85" s="36" t="str">
        <f t="array" ref="AH85">IF(M85="","",INDEX(
      '{INDEX} Tour Packages'!$A:$ZP,
      MATCH($M85, '{INDEX} Tour Packages'!$A:$A, 0),
      MATCH(AH$3, '{INDEX} Tour Packages'!$4:$4, 0)
    ))</f>
        <v/>
      </c>
      <c r="AI85" s="54" t="str">
        <f t="shared" si="9"/>
        <v/>
      </c>
      <c r="AJ85" s="42"/>
      <c r="AK85" s="55"/>
      <c r="AL85" s="46" t="b">
        <v>0</v>
      </c>
      <c r="AM85" s="56"/>
      <c r="AN85" s="57" t="str">
        <f t="shared" si="10"/>
        <v/>
      </c>
      <c r="AO85" s="58" t="str">
        <f t="shared" si="11"/>
        <v/>
      </c>
      <c r="AP85" s="59"/>
      <c r="AQ85" s="60"/>
      <c r="AR85" s="61"/>
      <c r="AS85" s="61"/>
      <c r="AT85" s="61" t="str">
        <f>IFERROR(__xludf.DUMMYFUNCTION("IF( 
  OR($AJ85=""Full Payment"", ISBLANK($K85)),
  """",
  IF(
    OR(
      Q85=""Standard Booking, P1"",
      Q85=""Standard Booking, P2"",
      Q85=""Standard Booking, P3"",
      Q85=""Standard Booking, P4""
    ),
    LET(
      resDate,   $K85,
 "&amp;"     tourDate,  $N85,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5" s="62" t="str">
        <f t="shared" si="12"/>
        <v/>
      </c>
      <c r="AV85" s="63"/>
      <c r="AW85" s="64"/>
      <c r="AX85" s="64"/>
      <c r="AY85" s="64"/>
      <c r="AZ85" s="64" t="str">
        <f>IFERROR(__xludf.DUMMYFUNCTION("IF(
  OR($AJ85=""Full Payment"",$AJ85=""P1"", ISBLANK($K85)),
  """",
  IF(
    OR(
      $Q85=""Standard Booking, P2"",
      $Q85=""Standard Booking, P3"",
      $Q85=""Standard Booking, P4""
    ),
    LET(
      resDate,   $K85,
      tourDate,  $N85,"&amp;"
      monthCount, DATEDIF(resDate, tourDate, ""M"") + 1,
      secondDates, ARRAYFORMULA(
        DATE(
          YEAR(resDate),
          MONTH(resDate) + SEQUENCE(monthCount),
          2
        )
      ),
      validDates, FILTER(
        secondDates"&amp;",
        (secondDates &gt; resDate + 2) *
        (secondDates &lt;= tourDate - 3)
      ),
      IF(
        OR($AJ85=""P2"", $AJ85=""P3"", $AJ85=""P4""),
        IF(
          COUNTA(validDates) &lt; 2,
          """",
          TEXT(INDEX(validDates, 2), ""mmm"&amp;" d, yyyy"")
        ),
        IF(
          COUNTA(validDates) &lt; 2,
          """",
          TEXTJOIN("", "", TRUE,
            TEXT(INDEX(validDates, 1), ""mmm d, yyyy""),
            TEXT(INDEX(validDates, 2), ""mmm d, yyyy"")
          )
        )
  "&amp;"    )
    ),
    """"
  )
)
"),"")</f>
        <v/>
      </c>
      <c r="BA85" s="65" t="str">
        <f t="shared" si="13"/>
        <v/>
      </c>
      <c r="BB85" s="63"/>
      <c r="BC85" s="64"/>
      <c r="BD85" s="64"/>
      <c r="BE85" s="64"/>
      <c r="BF85" s="64" t="str">
        <f>IFERROR(__xludf.DUMMYFUNCTION("IF(
  OR($AJ85=""Full Payment"",$AJ85=""P1"", $AJ85=""P2""),
  """",
  IF(
    AND(
      NOT(ISBLANK($K85)),
      OR(
        Q85=""Standard Booking, P3"",
        Q85=""Standard Booking, P4""
      )
    ),
    LET(
      resDate,   $K85,
      tourDat"&amp;"e,  $N85,
      monthCount, DATEDIF(resDate, tourDate, ""M"") + 1,
      secondDates, ARRAYFORMULA(
        DATE(
          YEAR(resDate),
          MONTH(resDate) + SEQUENCE(monthCount),
          2
        )
      ),
      validDates, FILTER(
        se"&amp;"condDates,
        (secondDates &gt; resDate + 2) *
        (secondDates &lt;= tourDate - 3)
      ),
      IF(
        $AJ85=""P4"",
        IF(
          COUNTA(validDates) &lt; 3,
          """",
          TEXT(INDEX(validDates, 3), ""mmm d, yyyy"")
        ),
"&amp;"        IF(
          $AJ85=""P3"",
          IF(
            COUNTA(validDates) &lt; 3,
            """",
            TEXT(INDEX(validDates, 3), ""mmm d, yyyy"")
          ),
          IF(
            COUNTA(validDates) &lt; 3,
            """",
            TE"&amp;"XTJOIN("", "", TRUE,
              TEXT(INDEX(validDates, 1), ""mmm d, yyyy""),
              TEXT(INDEX(validDates, 2), ""mmm d, yyyy""),
              TEXT(INDEX(validDates, 3), ""mmm d, yyyy"")
            )
          )
        )
      )
    ),
    """&amp;"""
  )
)
"),"")</f>
        <v/>
      </c>
      <c r="BG85" s="65" t="str">
        <f t="shared" si="14"/>
        <v/>
      </c>
      <c r="BH85" s="63"/>
      <c r="BI85" s="64"/>
      <c r="BJ85" s="64"/>
      <c r="BK85" s="64"/>
      <c r="BL85" s="64" t="str">
        <f>IFERROR(__xludf.DUMMYFUNCTION("IF(
  OR($AJ85=""Full Payment"",$AJ85=""P1"",$AJ85=""P2"",$AJ85=""P3""),
  """",
  IF(
    AND(
      NOT(ISBLANK($K85)),
      $Q85=""Standard Booking, P4""
    ),
    LET(
      resDate,   $K85,
      tourDate,  $N85,
      monthCount, DATEDIF(resDate, "&amp;"tourDate, ""M"") + 1,
      secondDates, ARRAYFORMULA(
        DATE(
          YEAR(resDate),
          MONTH(resDate) + SEQUENCE(monthCount),
          2
        )
      ),
      validDates, FILTER(
        secondDates,
        (secondDates &gt; resDate + 2"&amp;") *
        (secondDates &lt;= tourDate - 3)
      ),
      IF(
        $AJ85=""P4"",
        IF(
          COUNTA(validDates) &lt; 4,
          """",
          TEXT(
            INDEX(validDates, 4),
            ""mmm d, yyyy""
          )
        ),
        I"&amp;"F(
          COUNTA(validDates) &lt; 4,
          """",
          TEXTJOIN(
            "", "", TRUE,
            TEXT(INDEX(validDates, 1), ""mmm d, yyyy""),
            TEXT(INDEX(validDates, 2), ""mmm d, yyyy""),
            TEXT(INDEX(validDates, 3), ""m"&amp;"mm d, yyyy""),
            TEXT(INDEX(validDates, 4), ""mmm d, yyyy"")
          )
        )
      )
    ),
    """"
  )
)
"),"")</f>
        <v/>
      </c>
      <c r="BM85" s="65" t="str">
        <f t="shared" si="15"/>
        <v/>
      </c>
      <c r="BN85" s="66"/>
      <c r="BO85" s="67"/>
      <c r="BP85" s="49" t="b">
        <v>0</v>
      </c>
      <c r="BQ85" s="49" t="b">
        <v>0</v>
      </c>
      <c r="BR85" s="68"/>
      <c r="BS85" s="69"/>
      <c r="BT85" s="70" t="b">
        <v>0</v>
      </c>
      <c r="BU85" s="71"/>
      <c r="BV85" s="72"/>
      <c r="BW85" s="86" t="b">
        <v>0</v>
      </c>
      <c r="BX85" s="87"/>
    </row>
    <row r="86">
      <c r="A86" s="35" t="str">
        <f t="shared" si="1"/>
        <v/>
      </c>
      <c r="B86" s="36" t="str">
        <f t="shared" si="2"/>
        <v/>
      </c>
      <c r="C86" s="36" t="str">
        <f t="array" ref="C86">IF(
  M86="",
  "",
  IFERROR(
    INDEX(
      '{INDEX} Tour Packages'!$A:$ZZ,
      MATCH(
        M86,
        INDEX(
          '{INDEX} Tour Packages'!$A:$ZZ,
          ,
          MATCH("Tour Package Name", '{INDEX} Tour Packages'!$4:$4, 0)
        ),
        0
      ),
      MATCH("Tour Code", '{INDEX} Tour Packages'!$4:$4, 0)
    ),
    "XXX"
  )
)
</f>
        <v/>
      </c>
      <c r="D86" s="36" t="str">
        <f t="shared" si="3"/>
        <v/>
      </c>
      <c r="E86" s="36" t="str">
        <f t="shared" si="4"/>
        <v/>
      </c>
      <c r="F86" s="37" t="str">
        <f t="shared" si="5"/>
        <v/>
      </c>
      <c r="G86" s="89"/>
      <c r="H86" s="89"/>
      <c r="I86" s="90"/>
      <c r="J86" s="40" t="str">
        <f t="shared" si="16"/>
        <v> </v>
      </c>
      <c r="K86" s="91"/>
      <c r="L86" s="55"/>
      <c r="M86" s="55"/>
      <c r="N86" s="91"/>
      <c r="O86" s="43" t="str">
        <f>IFERROR(__xludf.DUMMYFUNCTION("IF(N86="""","""",IFERROR(
  N86 + VALUE(REGEXEXTRACT(P86, ""(\d+)\s+Days"")),
  """"
)
)"),"")</f>
        <v/>
      </c>
      <c r="P86" s="43" t="str">
        <f t="array" ref="P86">IFERROR(
  INDEX(
    INDEX('{INDEX} Tour Packages'!$A:$ZZ, , MATCH(P$3, '{INDEX} Tour Packages'!$4:$4, 0)),
    MATCH(M86, INDEX('{INDEX} Tour Packages'!$A:$ZZ,0, MATCH("Tour Package Name", '{INDEX} Tour Packages'!$4:$4, 0)), 0)
  ),
"")
</f>
        <v/>
      </c>
      <c r="Q86" s="44" t="str">
        <f t="shared" si="7"/>
        <v/>
      </c>
      <c r="R86" s="44" t="str">
        <f>IFERROR(__xludf.DUMMYFUNCTION("IF(OR(ISBLANK(K86), ISBLANK(N86)), """", 
  LET(
    resDate, K86,
    tourDate, N86,
    monthCount, MAX(0, DATEDIF(resDate, tourDate - 3, ""M"") + 1),
    secondDates, ARRAYFORMULA(DATE(YEAR(resDate), MONTH(resDate) + SEQUENCE(monthCount), 2)),
    vali"&amp;"dDates, FILTER(secondDates, (secondDates &gt; resDate + 2) * (secondDates &lt;= tourDate - 3)),
    IF(ISERROR(validDates), 0, COUNTA(validDates))
  )
)
"),"")</f>
        <v/>
      </c>
      <c r="S86" s="44" t="str">
        <f t="shared" si="8"/>
        <v/>
      </c>
      <c r="T86" s="45" t="str">
        <f t="array" ref="T86">IF(ISBLANK(BO86),IFERROR(
  INDEX(
    INDEX('{INDEX} Payment Terms'!$A:$G, , MATCH(T$3, '{INDEX} Payment Terms'!$4:$4, 0)),
    MATCH(Q86, INDEX('{INDEX} Payment Terms'!$A:$G,0, MATCH("Payment Condition", '{INDEX} Payment Terms'!$4:$4, 0)), 0)
  ),
""),"Cancelled")
</f>
        <v/>
      </c>
      <c r="U86" s="46" t="b">
        <v>0</v>
      </c>
      <c r="V86" s="47" t="str">
        <f>IFERROR(__xludf.DUMMYFUNCTION("IF(OR(L86=""Duo Booking"", L86=""Group Booking""),
IF(U86=FALSE,"""",
    LET(
      bookingType, L86,
      tour, M86,
      mainFirst, H86,
      mainLast, I86,
      mainEmail, G86,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$L$4:L86, bookingType,
          $M$4:M86, tour,
          $H$4:H86, mainFirst,
          $I$4:I86, mainLast,
          $G$4:G86, mainEmail
        ),
        ""000""
      ),
      baseID &amp; "&amp;"""-"" &amp; memberNumber
    )
  ),
  """"
)
"),"")</f>
        <v/>
      </c>
      <c r="W86" s="48"/>
      <c r="X86" s="85" t="b">
        <v>0</v>
      </c>
      <c r="Y86" s="85" t="b">
        <v>0</v>
      </c>
      <c r="Z86" s="85" t="b">
        <v>0</v>
      </c>
      <c r="AA86" s="50"/>
      <c r="AB86" s="51"/>
      <c r="AC86" s="85" t="b">
        <v>0</v>
      </c>
      <c r="AD86" s="92"/>
      <c r="AE86" s="88"/>
      <c r="AF86" s="36" t="str">
        <f t="array" ref="AF86">IF(M86="","",INDEX(
      '{INDEX} Tour Packages'!$A:$ZP,
      MATCH($M86, '{INDEX} Tour Packages'!$A:$A, 0),
      MATCH(AF$3, '{INDEX} Tour Packages'!$4:$4, 0)
    ))</f>
        <v/>
      </c>
      <c r="AG86" s="36" t="str">
        <f t="array" ref="AG86">IF(M86="","",INDEX(
      '{INDEX} Tour Packages'!$A:$ZP,
      MATCH($M86, '{INDEX} Tour Packages'!$A:$A, 0),
      MATCH(AG$3, '{INDEX} Tour Packages'!$4:$4, 0)
    ))</f>
        <v/>
      </c>
      <c r="AH86" s="36" t="str">
        <f t="array" ref="AH86">IF(M86="","",INDEX(
      '{INDEX} Tour Packages'!$A:$ZP,
      MATCH($M86, '{INDEX} Tour Packages'!$A:$A, 0),
      MATCH(AH$3, '{INDEX} Tour Packages'!$4:$4, 0)
    ))</f>
        <v/>
      </c>
      <c r="AI86" s="54" t="str">
        <f t="shared" si="9"/>
        <v/>
      </c>
      <c r="AJ86" s="42"/>
      <c r="AK86" s="55"/>
      <c r="AL86" s="46" t="b">
        <v>0</v>
      </c>
      <c r="AM86" s="56"/>
      <c r="AN86" s="57" t="str">
        <f t="shared" si="10"/>
        <v/>
      </c>
      <c r="AO86" s="58" t="str">
        <f t="shared" si="11"/>
        <v/>
      </c>
      <c r="AP86" s="59"/>
      <c r="AQ86" s="60"/>
      <c r="AR86" s="61"/>
      <c r="AS86" s="61"/>
      <c r="AT86" s="61" t="str">
        <f>IFERROR(__xludf.DUMMYFUNCTION("IF( 
  OR($AJ86=""Full Payment"", ISBLANK($K86)),
  """",
  IF(
    OR(
      Q86=""Standard Booking, P1"",
      Q86=""Standard Booking, P2"",
      Q86=""Standard Booking, P3"",
      Q86=""Standard Booking, P4""
    ),
    LET(
      resDate,   $K86,
 "&amp;"     tourDate,  $N86,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6" s="62" t="str">
        <f t="shared" si="12"/>
        <v/>
      </c>
      <c r="AV86" s="63"/>
      <c r="AW86" s="64"/>
      <c r="AX86" s="64"/>
      <c r="AY86" s="64"/>
      <c r="AZ86" s="64" t="str">
        <f>IFERROR(__xludf.DUMMYFUNCTION("IF(
  OR($AJ86=""Full Payment"",$AJ86=""P1"", ISBLANK($K86)),
  """",
  IF(
    OR(
      $Q86=""Standard Booking, P2"",
      $Q86=""Standard Booking, P3"",
      $Q86=""Standard Booking, P4""
    ),
    LET(
      resDate,   $K86,
      tourDate,  $N86,"&amp;"
      monthCount, DATEDIF(resDate, tourDate, ""M"") + 1,
      secondDates, ARRAYFORMULA(
        DATE(
          YEAR(resDate),
          MONTH(resDate) + SEQUENCE(monthCount),
          2
        )
      ),
      validDates, FILTER(
        secondDates"&amp;",
        (secondDates &gt; resDate + 2) *
        (secondDates &lt;= tourDate - 3)
      ),
      IF(
        OR($AJ86=""P2"", $AJ86=""P3"", $AJ86=""P4""),
        IF(
          COUNTA(validDates) &lt; 2,
          """",
          TEXT(INDEX(validDates, 2), ""mmm"&amp;" d, yyyy"")
        ),
        IF(
          COUNTA(validDates) &lt; 2,
          """",
          TEXTJOIN("", "", TRUE,
            TEXT(INDEX(validDates, 1), ""mmm d, yyyy""),
            TEXT(INDEX(validDates, 2), ""mmm d, yyyy"")
          )
        )
  "&amp;"    )
    ),
    """"
  )
)
"),"")</f>
        <v/>
      </c>
      <c r="BA86" s="65" t="str">
        <f t="shared" si="13"/>
        <v/>
      </c>
      <c r="BB86" s="63"/>
      <c r="BC86" s="64"/>
      <c r="BD86" s="64"/>
      <c r="BE86" s="64"/>
      <c r="BF86" s="64" t="str">
        <f>IFERROR(__xludf.DUMMYFUNCTION("IF(
  OR($AJ86=""Full Payment"",$AJ86=""P1"", $AJ86=""P2""),
  """",
  IF(
    AND(
      NOT(ISBLANK($K86)),
      OR(
        Q86=""Standard Booking, P3"",
        Q86=""Standard Booking, P4""
      )
    ),
    LET(
      resDate,   $K86,
      tourDat"&amp;"e,  $N86,
      monthCount, DATEDIF(resDate, tourDate, ""M"") + 1,
      secondDates, ARRAYFORMULA(
        DATE(
          YEAR(resDate),
          MONTH(resDate) + SEQUENCE(monthCount),
          2
        )
      ),
      validDates, FILTER(
        se"&amp;"condDates,
        (secondDates &gt; resDate + 2) *
        (secondDates &lt;= tourDate - 3)
      ),
      IF(
        $AJ86=""P4"",
        IF(
          COUNTA(validDates) &lt; 3,
          """",
          TEXT(INDEX(validDates, 3), ""mmm d, yyyy"")
        ),
"&amp;"        IF(
          $AJ86=""P3"",
          IF(
            COUNTA(validDates) &lt; 3,
            """",
            TEXT(INDEX(validDates, 3), ""mmm d, yyyy"")
          ),
          IF(
            COUNTA(validDates) &lt; 3,
            """",
            TE"&amp;"XTJOIN("", "", TRUE,
              TEXT(INDEX(validDates, 1), ""mmm d, yyyy""),
              TEXT(INDEX(validDates, 2), ""mmm d, yyyy""),
              TEXT(INDEX(validDates, 3), ""mmm d, yyyy"")
            )
          )
        )
      )
    ),
    """&amp;"""
  )
)
"),"")</f>
        <v/>
      </c>
      <c r="BG86" s="65" t="str">
        <f t="shared" si="14"/>
        <v/>
      </c>
      <c r="BH86" s="63"/>
      <c r="BI86" s="64"/>
      <c r="BJ86" s="64"/>
      <c r="BK86" s="64"/>
      <c r="BL86" s="64" t="str">
        <f>IFERROR(__xludf.DUMMYFUNCTION("IF(
  OR($AJ86=""Full Payment"",$AJ86=""P1"",$AJ86=""P2"",$AJ86=""P3""),
  """",
  IF(
    AND(
      NOT(ISBLANK($K86)),
      $Q86=""Standard Booking, P4""
    ),
    LET(
      resDate,   $K86,
      tourDate,  $N86,
      monthCount, DATEDIF(resDate, "&amp;"tourDate, ""M"") + 1,
      secondDates, ARRAYFORMULA(
        DATE(
          YEAR(resDate),
          MONTH(resDate) + SEQUENCE(monthCount),
          2
        )
      ),
      validDates, FILTER(
        secondDates,
        (secondDates &gt; resDate + 2"&amp;") *
        (secondDates &lt;= tourDate - 3)
      ),
      IF(
        $AJ86=""P4"",
        IF(
          COUNTA(validDates) &lt; 4,
          """",
          TEXT(
            INDEX(validDates, 4),
            ""mmm d, yyyy""
          )
        ),
        I"&amp;"F(
          COUNTA(validDates) &lt; 4,
          """",
          TEXTJOIN(
            "", "", TRUE,
            TEXT(INDEX(validDates, 1), ""mmm d, yyyy""),
            TEXT(INDEX(validDates, 2), ""mmm d, yyyy""),
            TEXT(INDEX(validDates, 3), ""m"&amp;"mm d, yyyy""),
            TEXT(INDEX(validDates, 4), ""mmm d, yyyy"")
          )
        )
      )
    ),
    """"
  )
)
"),"")</f>
        <v/>
      </c>
      <c r="BM86" s="65" t="str">
        <f t="shared" si="15"/>
        <v/>
      </c>
      <c r="BN86" s="66"/>
      <c r="BO86" s="67"/>
      <c r="BP86" s="49" t="b">
        <v>0</v>
      </c>
      <c r="BQ86" s="49" t="b">
        <v>0</v>
      </c>
      <c r="BR86" s="68"/>
      <c r="BS86" s="69"/>
      <c r="BT86" s="70" t="b">
        <v>0</v>
      </c>
      <c r="BU86" s="71"/>
      <c r="BV86" s="72"/>
      <c r="BW86" s="86" t="b">
        <v>0</v>
      </c>
      <c r="BX86" s="87"/>
    </row>
    <row r="87">
      <c r="A87" s="35" t="str">
        <f t="shared" si="1"/>
        <v/>
      </c>
      <c r="B87" s="36" t="str">
        <f t="shared" si="2"/>
        <v/>
      </c>
      <c r="C87" s="36" t="str">
        <f t="array" ref="C87">IF(
  M87="",
  "",
  IFERROR(
    INDEX(
      '{INDEX} Tour Packages'!$A:$ZZ,
      MATCH(
        M87,
        INDEX(
          '{INDEX} Tour Packages'!$A:$ZZ,
          ,
          MATCH("Tour Package Name", '{INDEX} Tour Packages'!$4:$4, 0)
        ),
        0
      ),
      MATCH("Tour Code", '{INDEX} Tour Packages'!$4:$4, 0)
    ),
    "XXX"
  )
)
</f>
        <v/>
      </c>
      <c r="D87" s="36" t="str">
        <f t="shared" si="3"/>
        <v/>
      </c>
      <c r="E87" s="36" t="str">
        <f t="shared" si="4"/>
        <v/>
      </c>
      <c r="F87" s="37" t="str">
        <f t="shared" si="5"/>
        <v/>
      </c>
      <c r="G87" s="89"/>
      <c r="H87" s="89"/>
      <c r="I87" s="90"/>
      <c r="J87" s="40" t="str">
        <f t="shared" si="16"/>
        <v> </v>
      </c>
      <c r="K87" s="91"/>
      <c r="L87" s="55"/>
      <c r="M87" s="55"/>
      <c r="N87" s="91"/>
      <c r="O87" s="43" t="str">
        <f>IFERROR(__xludf.DUMMYFUNCTION("IF(N87="""","""",IFERROR(
  N87 + VALUE(REGEXEXTRACT(P87, ""(\d+)\s+Days"")),
  """"
)
)"),"")</f>
        <v/>
      </c>
      <c r="P87" s="43" t="str">
        <f t="array" ref="P87">IFERROR(
  INDEX(
    INDEX('{INDEX} Tour Packages'!$A:$ZZ, , MATCH(P$3, '{INDEX} Tour Packages'!$4:$4, 0)),
    MATCH(M87, INDEX('{INDEX} Tour Packages'!$A:$ZZ,0, MATCH("Tour Package Name", '{INDEX} Tour Packages'!$4:$4, 0)), 0)
  ),
"")
</f>
        <v/>
      </c>
      <c r="Q87" s="44" t="str">
        <f t="shared" si="7"/>
        <v/>
      </c>
      <c r="R87" s="44" t="str">
        <f>IFERROR(__xludf.DUMMYFUNCTION("IF(OR(ISBLANK(K87), ISBLANK(N87)), """", 
  LET(
    resDate, K87,
    tourDate, N87,
    monthCount, MAX(0, DATEDIF(resDate, tourDate - 3, ""M"") + 1),
    secondDates, ARRAYFORMULA(DATE(YEAR(resDate), MONTH(resDate) + SEQUENCE(monthCount), 2)),
    vali"&amp;"dDates, FILTER(secondDates, (secondDates &gt; resDate + 2) * (secondDates &lt;= tourDate - 3)),
    IF(ISERROR(validDates), 0, COUNTA(validDates))
  )
)
"),"")</f>
        <v/>
      </c>
      <c r="S87" s="44" t="str">
        <f t="shared" si="8"/>
        <v/>
      </c>
      <c r="T87" s="45" t="str">
        <f t="array" ref="T87">IF(ISBLANK(BO87),IFERROR(
  INDEX(
    INDEX('{INDEX} Payment Terms'!$A:$G, , MATCH(T$3, '{INDEX} Payment Terms'!$4:$4, 0)),
    MATCH(Q87, INDEX('{INDEX} Payment Terms'!$A:$G,0, MATCH("Payment Condition", '{INDEX} Payment Terms'!$4:$4, 0)), 0)
  ),
""),"Cancelled")
</f>
        <v/>
      </c>
      <c r="U87" s="46" t="b">
        <v>0</v>
      </c>
      <c r="V87" s="47" t="str">
        <f>IFERROR(__xludf.DUMMYFUNCTION("IF(OR(L87=""Duo Booking"", L87=""Group Booking""),
IF(U87=FALSE,"""",
    LET(
      bookingType, L87,
      tour, M87,
      mainFirst, H87,
      mainLast, I87,
      mainEmail, G87,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$L$4:L87, bookingType,
          $M$4:M87, tour,
          $H$4:H87, mainFirst,
          $I$4:I87, mainLast,
          $G$4:G87, mainEmail
        ),
        ""000""
      ),
      baseID &amp; "&amp;"""-"" &amp; memberNumber
    )
  ),
  """"
)
"),"")</f>
        <v/>
      </c>
      <c r="W87" s="48"/>
      <c r="X87" s="85" t="b">
        <v>0</v>
      </c>
      <c r="Y87" s="85" t="b">
        <v>0</v>
      </c>
      <c r="Z87" s="85" t="b">
        <v>0</v>
      </c>
      <c r="AA87" s="50"/>
      <c r="AB87" s="51"/>
      <c r="AC87" s="85" t="b">
        <v>0</v>
      </c>
      <c r="AD87" s="92"/>
      <c r="AE87" s="88"/>
      <c r="AF87" s="36" t="str">
        <f t="array" ref="AF87">IF(M87="","",INDEX(
      '{INDEX} Tour Packages'!$A:$ZP,
      MATCH($M87, '{INDEX} Tour Packages'!$A:$A, 0),
      MATCH(AF$3, '{INDEX} Tour Packages'!$4:$4, 0)
    ))</f>
        <v/>
      </c>
      <c r="AG87" s="36" t="str">
        <f t="array" ref="AG87">IF(M87="","",INDEX(
      '{INDEX} Tour Packages'!$A:$ZP,
      MATCH($M87, '{INDEX} Tour Packages'!$A:$A, 0),
      MATCH(AG$3, '{INDEX} Tour Packages'!$4:$4, 0)
    ))</f>
        <v/>
      </c>
      <c r="AH87" s="36" t="str">
        <f t="array" ref="AH87">IF(M87="","",INDEX(
      '{INDEX} Tour Packages'!$A:$ZP,
      MATCH($M87, '{INDEX} Tour Packages'!$A:$A, 0),
      MATCH(AH$3, '{INDEX} Tour Packages'!$4:$4, 0)
    ))</f>
        <v/>
      </c>
      <c r="AI87" s="54" t="str">
        <f t="shared" si="9"/>
        <v/>
      </c>
      <c r="AJ87" s="42"/>
      <c r="AK87" s="55"/>
      <c r="AL87" s="46" t="b">
        <v>0</v>
      </c>
      <c r="AM87" s="56"/>
      <c r="AN87" s="57" t="str">
        <f t="shared" si="10"/>
        <v/>
      </c>
      <c r="AO87" s="58" t="str">
        <f t="shared" si="11"/>
        <v/>
      </c>
      <c r="AP87" s="59"/>
      <c r="AQ87" s="60"/>
      <c r="AR87" s="61"/>
      <c r="AS87" s="61"/>
      <c r="AT87" s="61" t="str">
        <f>IFERROR(__xludf.DUMMYFUNCTION("IF( 
  OR($AJ87=""Full Payment"", ISBLANK($K87)),
  """",
  IF(
    OR(
      Q87=""Standard Booking, P1"",
      Q87=""Standard Booking, P2"",
      Q87=""Standard Booking, P3"",
      Q87=""Standard Booking, P4""
    ),
    LET(
      resDate,   $K87,
 "&amp;"     tourDate,  $N87,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7" s="62" t="str">
        <f t="shared" si="12"/>
        <v/>
      </c>
      <c r="AV87" s="63"/>
      <c r="AW87" s="64"/>
      <c r="AX87" s="64"/>
      <c r="AY87" s="64"/>
      <c r="AZ87" s="64" t="str">
        <f>IFERROR(__xludf.DUMMYFUNCTION("IF(
  OR($AJ87=""Full Payment"",$AJ87=""P1"", ISBLANK($K87)),
  """",
  IF(
    OR(
      $Q87=""Standard Booking, P2"",
      $Q87=""Standard Booking, P3"",
      $Q87=""Standard Booking, P4""
    ),
    LET(
      resDate,   $K87,
      tourDate,  $N87,"&amp;"
      monthCount, DATEDIF(resDate, tourDate, ""M"") + 1,
      secondDates, ARRAYFORMULA(
        DATE(
          YEAR(resDate),
          MONTH(resDate) + SEQUENCE(monthCount),
          2
        )
      ),
      validDates, FILTER(
        secondDates"&amp;",
        (secondDates &gt; resDate + 2) *
        (secondDates &lt;= tourDate - 3)
      ),
      IF(
        OR($AJ87=""P2"", $AJ87=""P3"", $AJ87=""P4""),
        IF(
          COUNTA(validDates) &lt; 2,
          """",
          TEXT(INDEX(validDates, 2), ""mmm"&amp;" d, yyyy"")
        ),
        IF(
          COUNTA(validDates) &lt; 2,
          """",
          TEXTJOIN("", "", TRUE,
            TEXT(INDEX(validDates, 1), ""mmm d, yyyy""),
            TEXT(INDEX(validDates, 2), ""mmm d, yyyy"")
          )
        )
  "&amp;"    )
    ),
    """"
  )
)
"),"")</f>
        <v/>
      </c>
      <c r="BA87" s="65" t="str">
        <f t="shared" si="13"/>
        <v/>
      </c>
      <c r="BB87" s="63"/>
      <c r="BC87" s="64"/>
      <c r="BD87" s="64"/>
      <c r="BE87" s="64"/>
      <c r="BF87" s="64" t="str">
        <f>IFERROR(__xludf.DUMMYFUNCTION("IF(
  OR($AJ87=""Full Payment"",$AJ87=""P1"", $AJ87=""P2""),
  """",
  IF(
    AND(
      NOT(ISBLANK($K87)),
      OR(
        Q87=""Standard Booking, P3"",
        Q87=""Standard Booking, P4""
      )
    ),
    LET(
      resDate,   $K87,
      tourDat"&amp;"e,  $N87,
      monthCount, DATEDIF(resDate, tourDate, ""M"") + 1,
      secondDates, ARRAYFORMULA(
        DATE(
          YEAR(resDate),
          MONTH(resDate) + SEQUENCE(monthCount),
          2
        )
      ),
      validDates, FILTER(
        se"&amp;"condDates,
        (secondDates &gt; resDate + 2) *
        (secondDates &lt;= tourDate - 3)
      ),
      IF(
        $AJ87=""P4"",
        IF(
          COUNTA(validDates) &lt; 3,
          """",
          TEXT(INDEX(validDates, 3), ""mmm d, yyyy"")
        ),
"&amp;"        IF(
          $AJ87=""P3"",
          IF(
            COUNTA(validDates) &lt; 3,
            """",
            TEXT(INDEX(validDates, 3), ""mmm d, yyyy"")
          ),
          IF(
            COUNTA(validDates) &lt; 3,
            """",
            TE"&amp;"XTJOIN("", "", TRUE,
              TEXT(INDEX(validDates, 1), ""mmm d, yyyy""),
              TEXT(INDEX(validDates, 2), ""mmm d, yyyy""),
              TEXT(INDEX(validDates, 3), ""mmm d, yyyy"")
            )
          )
        )
      )
    ),
    """&amp;"""
  )
)
"),"")</f>
        <v/>
      </c>
      <c r="BG87" s="65" t="str">
        <f t="shared" si="14"/>
        <v/>
      </c>
      <c r="BH87" s="63"/>
      <c r="BI87" s="64"/>
      <c r="BJ87" s="64"/>
      <c r="BK87" s="64"/>
      <c r="BL87" s="64" t="str">
        <f>IFERROR(__xludf.DUMMYFUNCTION("IF(
  OR($AJ87=""Full Payment"",$AJ87=""P1"",$AJ87=""P2"",$AJ87=""P3""),
  """",
  IF(
    AND(
      NOT(ISBLANK($K87)),
      $Q87=""Standard Booking, P4""
    ),
    LET(
      resDate,   $K87,
      tourDate,  $N87,
      monthCount, DATEDIF(resDate, "&amp;"tourDate, ""M"") + 1,
      secondDates, ARRAYFORMULA(
        DATE(
          YEAR(resDate),
          MONTH(resDate) + SEQUENCE(monthCount),
          2
        )
      ),
      validDates, FILTER(
        secondDates,
        (secondDates &gt; resDate + 2"&amp;") *
        (secondDates &lt;= tourDate - 3)
      ),
      IF(
        $AJ87=""P4"",
        IF(
          COUNTA(validDates) &lt; 4,
          """",
          TEXT(
            INDEX(validDates, 4),
            ""mmm d, yyyy""
          )
        ),
        I"&amp;"F(
          COUNTA(validDates) &lt; 4,
          """",
          TEXTJOIN(
            "", "", TRUE,
            TEXT(INDEX(validDates, 1), ""mmm d, yyyy""),
            TEXT(INDEX(validDates, 2), ""mmm d, yyyy""),
            TEXT(INDEX(validDates, 3), ""m"&amp;"mm d, yyyy""),
            TEXT(INDEX(validDates, 4), ""mmm d, yyyy"")
          )
        )
      )
    ),
    """"
  )
)
"),"")</f>
        <v/>
      </c>
      <c r="BM87" s="65" t="str">
        <f t="shared" si="15"/>
        <v/>
      </c>
      <c r="BN87" s="66"/>
      <c r="BO87" s="67"/>
      <c r="BP87" s="49" t="b">
        <v>0</v>
      </c>
      <c r="BQ87" s="49" t="b">
        <v>0</v>
      </c>
      <c r="BR87" s="68"/>
      <c r="BS87" s="69"/>
      <c r="BT87" s="70" t="b">
        <v>0</v>
      </c>
      <c r="BU87" s="71"/>
      <c r="BV87" s="72"/>
      <c r="BW87" s="86" t="b">
        <v>0</v>
      </c>
      <c r="BX87" s="87"/>
    </row>
    <row r="88">
      <c r="A88" s="35" t="str">
        <f t="shared" si="1"/>
        <v/>
      </c>
      <c r="B88" s="36" t="str">
        <f t="shared" si="2"/>
        <v/>
      </c>
      <c r="C88" s="36" t="str">
        <f t="array" ref="C88">IF(
  M88="",
  "",
  IFERROR(
    INDEX(
      '{INDEX} Tour Packages'!$A:$ZZ,
      MATCH(
        M88,
        INDEX(
          '{INDEX} Tour Packages'!$A:$ZZ,
          ,
          MATCH("Tour Package Name", '{INDEX} Tour Packages'!$4:$4, 0)
        ),
        0
      ),
      MATCH("Tour Code", '{INDEX} Tour Packages'!$4:$4, 0)
    ),
    "XXX"
  )
)
</f>
        <v/>
      </c>
      <c r="D88" s="36" t="str">
        <f t="shared" si="3"/>
        <v/>
      </c>
      <c r="E88" s="36" t="str">
        <f t="shared" si="4"/>
        <v/>
      </c>
      <c r="F88" s="37" t="str">
        <f t="shared" si="5"/>
        <v/>
      </c>
      <c r="G88" s="89"/>
      <c r="H88" s="89"/>
      <c r="I88" s="90"/>
      <c r="J88" s="40" t="str">
        <f t="shared" si="16"/>
        <v> </v>
      </c>
      <c r="K88" s="91"/>
      <c r="L88" s="55"/>
      <c r="M88" s="55"/>
      <c r="N88" s="91"/>
      <c r="O88" s="43" t="str">
        <f>IFERROR(__xludf.DUMMYFUNCTION("IF(N88="""","""",IFERROR(
  N88 + VALUE(REGEXEXTRACT(P88, ""(\d+)\s+Days"")),
  """"
)
)"),"")</f>
        <v/>
      </c>
      <c r="P88" s="43" t="str">
        <f t="array" ref="P88">IFERROR(
  INDEX(
    INDEX('{INDEX} Tour Packages'!$A:$ZZ, , MATCH(P$3, '{INDEX} Tour Packages'!$4:$4, 0)),
    MATCH(M88, INDEX('{INDEX} Tour Packages'!$A:$ZZ,0, MATCH("Tour Package Name", '{INDEX} Tour Packages'!$4:$4, 0)), 0)
  ),
"")
</f>
        <v/>
      </c>
      <c r="Q88" s="44" t="str">
        <f t="shared" si="7"/>
        <v/>
      </c>
      <c r="R88" s="44" t="str">
        <f>IFERROR(__xludf.DUMMYFUNCTION("IF(OR(ISBLANK(K88), ISBLANK(N88)), """", 
  LET(
    resDate, K88,
    tourDate, N88,
    monthCount, MAX(0, DATEDIF(resDate, tourDate - 3, ""M"") + 1),
    secondDates, ARRAYFORMULA(DATE(YEAR(resDate), MONTH(resDate) + SEQUENCE(monthCount), 2)),
    vali"&amp;"dDates, FILTER(secondDates, (secondDates &gt; resDate + 2) * (secondDates &lt;= tourDate - 3)),
    IF(ISERROR(validDates), 0, COUNTA(validDates))
  )
)
"),"")</f>
        <v/>
      </c>
      <c r="S88" s="44" t="str">
        <f t="shared" si="8"/>
        <v/>
      </c>
      <c r="T88" s="45" t="str">
        <f t="array" ref="T88">IF(ISBLANK(BO88),IFERROR(
  INDEX(
    INDEX('{INDEX} Payment Terms'!$A:$G, , MATCH(T$3, '{INDEX} Payment Terms'!$4:$4, 0)),
    MATCH(Q88, INDEX('{INDEX} Payment Terms'!$A:$G,0, MATCH("Payment Condition", '{INDEX} Payment Terms'!$4:$4, 0)), 0)
  ),
""),"Cancelled")
</f>
        <v/>
      </c>
      <c r="U88" s="46" t="b">
        <v>0</v>
      </c>
      <c r="V88" s="47" t="str">
        <f>IFERROR(__xludf.DUMMYFUNCTION("IF(OR(L88=""Duo Booking"", L88=""Group Booking""),
IF(U88=FALSE,"""",
    LET(
      bookingType, L88,
      tour, M88,
      mainFirst, H88,
      mainLast, I88,
      mainEmail, G88,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$L$4:L88, bookingType,
          $M$4:M88, tour,
          $H$4:H88, mainFirst,
          $I$4:I88, mainLast,
          $G$4:G88, mainEmail
        ),
        ""000""
      ),
      baseID &amp; "&amp;"""-"" &amp; memberNumber
    )
  ),
  """"
)
"),"")</f>
        <v/>
      </c>
      <c r="W88" s="48"/>
      <c r="X88" s="85" t="b">
        <v>0</v>
      </c>
      <c r="Y88" s="85" t="b">
        <v>0</v>
      </c>
      <c r="Z88" s="85" t="b">
        <v>0</v>
      </c>
      <c r="AA88" s="50"/>
      <c r="AB88" s="51"/>
      <c r="AC88" s="85" t="b">
        <v>0</v>
      </c>
      <c r="AD88" s="92"/>
      <c r="AE88" s="88"/>
      <c r="AF88" s="36" t="str">
        <f t="array" ref="AF88">IF(M88="","",INDEX(
      '{INDEX} Tour Packages'!$A:$ZP,
      MATCH($M88, '{INDEX} Tour Packages'!$A:$A, 0),
      MATCH(AF$3, '{INDEX} Tour Packages'!$4:$4, 0)
    ))</f>
        <v/>
      </c>
      <c r="AG88" s="36" t="str">
        <f t="array" ref="AG88">IF(M88="","",INDEX(
      '{INDEX} Tour Packages'!$A:$ZP,
      MATCH($M88, '{INDEX} Tour Packages'!$A:$A, 0),
      MATCH(AG$3, '{INDEX} Tour Packages'!$4:$4, 0)
    ))</f>
        <v/>
      </c>
      <c r="AH88" s="36" t="str">
        <f t="array" ref="AH88">IF(M88="","",INDEX(
      '{INDEX} Tour Packages'!$A:$ZP,
      MATCH($M88, '{INDEX} Tour Packages'!$A:$A, 0),
      MATCH(AH$3, '{INDEX} Tour Packages'!$4:$4, 0)
    ))</f>
        <v/>
      </c>
      <c r="AI88" s="54" t="str">
        <f t="shared" si="9"/>
        <v/>
      </c>
      <c r="AJ88" s="42"/>
      <c r="AK88" s="55"/>
      <c r="AL88" s="46" t="b">
        <v>0</v>
      </c>
      <c r="AM88" s="56"/>
      <c r="AN88" s="57" t="str">
        <f t="shared" si="10"/>
        <v/>
      </c>
      <c r="AO88" s="58" t="str">
        <f t="shared" si="11"/>
        <v/>
      </c>
      <c r="AP88" s="59"/>
      <c r="AQ88" s="60"/>
      <c r="AR88" s="61"/>
      <c r="AS88" s="61"/>
      <c r="AT88" s="61" t="str">
        <f>IFERROR(__xludf.DUMMYFUNCTION("IF( 
  OR($AJ88=""Full Payment"", ISBLANK($K88)),
  """",
  IF(
    OR(
      Q88=""Standard Booking, P1"",
      Q88=""Standard Booking, P2"",
      Q88=""Standard Booking, P3"",
      Q88=""Standard Booking, P4""
    ),
    LET(
      resDate,   $K88,
 "&amp;"     tourDate,  $N88,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8" s="62" t="str">
        <f t="shared" si="12"/>
        <v/>
      </c>
      <c r="AV88" s="63"/>
      <c r="AW88" s="64"/>
      <c r="AX88" s="64"/>
      <c r="AY88" s="64"/>
      <c r="AZ88" s="64" t="str">
        <f>IFERROR(__xludf.DUMMYFUNCTION("IF(
  OR($AJ88=""Full Payment"",$AJ88=""P1"", ISBLANK($K88)),
  """",
  IF(
    OR(
      $Q88=""Standard Booking, P2"",
      $Q88=""Standard Booking, P3"",
      $Q88=""Standard Booking, P4""
    ),
    LET(
      resDate,   $K88,
      tourDate,  $N88,"&amp;"
      monthCount, DATEDIF(resDate, tourDate, ""M"") + 1,
      secondDates, ARRAYFORMULA(
        DATE(
          YEAR(resDate),
          MONTH(resDate) + SEQUENCE(monthCount),
          2
        )
      ),
      validDates, FILTER(
        secondDates"&amp;",
        (secondDates &gt; resDate + 2) *
        (secondDates &lt;= tourDate - 3)
      ),
      IF(
        OR($AJ88=""P2"", $AJ88=""P3"", $AJ88=""P4""),
        IF(
          COUNTA(validDates) &lt; 2,
          """",
          TEXT(INDEX(validDates, 2), ""mmm"&amp;" d, yyyy"")
        ),
        IF(
          COUNTA(validDates) &lt; 2,
          """",
          TEXTJOIN("", "", TRUE,
            TEXT(INDEX(validDates, 1), ""mmm d, yyyy""),
            TEXT(INDEX(validDates, 2), ""mmm d, yyyy"")
          )
        )
  "&amp;"    )
    ),
    """"
  )
)
"),"")</f>
        <v/>
      </c>
      <c r="BA88" s="65" t="str">
        <f t="shared" si="13"/>
        <v/>
      </c>
      <c r="BB88" s="63"/>
      <c r="BC88" s="64"/>
      <c r="BD88" s="64"/>
      <c r="BE88" s="64"/>
      <c r="BF88" s="64" t="str">
        <f>IFERROR(__xludf.DUMMYFUNCTION("IF(
  OR($AJ88=""Full Payment"",$AJ88=""P1"", $AJ88=""P2""),
  """",
  IF(
    AND(
      NOT(ISBLANK($K88)),
      OR(
        Q88=""Standard Booking, P3"",
        Q88=""Standard Booking, P4""
      )
    ),
    LET(
      resDate,   $K88,
      tourDat"&amp;"e,  $N88,
      monthCount, DATEDIF(resDate, tourDate, ""M"") + 1,
      secondDates, ARRAYFORMULA(
        DATE(
          YEAR(resDate),
          MONTH(resDate) + SEQUENCE(monthCount),
          2
        )
      ),
      validDates, FILTER(
        se"&amp;"condDates,
        (secondDates &gt; resDate + 2) *
        (secondDates &lt;= tourDate - 3)
      ),
      IF(
        $AJ88=""P4"",
        IF(
          COUNTA(validDates) &lt; 3,
          """",
          TEXT(INDEX(validDates, 3), ""mmm d, yyyy"")
        ),
"&amp;"        IF(
          $AJ88=""P3"",
          IF(
            COUNTA(validDates) &lt; 3,
            """",
            TEXT(INDEX(validDates, 3), ""mmm d, yyyy"")
          ),
          IF(
            COUNTA(validDates) &lt; 3,
            """",
            TE"&amp;"XTJOIN("", "", TRUE,
              TEXT(INDEX(validDates, 1), ""mmm d, yyyy""),
              TEXT(INDEX(validDates, 2), ""mmm d, yyyy""),
              TEXT(INDEX(validDates, 3), ""mmm d, yyyy"")
            )
          )
        )
      )
    ),
    """&amp;"""
  )
)
"),"")</f>
        <v/>
      </c>
      <c r="BG88" s="65" t="str">
        <f t="shared" si="14"/>
        <v/>
      </c>
      <c r="BH88" s="63"/>
      <c r="BI88" s="64"/>
      <c r="BJ88" s="64"/>
      <c r="BK88" s="64"/>
      <c r="BL88" s="64" t="str">
        <f>IFERROR(__xludf.DUMMYFUNCTION("IF(
  OR($AJ88=""Full Payment"",$AJ88=""P1"",$AJ88=""P2"",$AJ88=""P3""),
  """",
  IF(
    AND(
      NOT(ISBLANK($K88)),
      $Q88=""Standard Booking, P4""
    ),
    LET(
      resDate,   $K88,
      tourDate,  $N88,
      monthCount, DATEDIF(resDate, "&amp;"tourDate, ""M"") + 1,
      secondDates, ARRAYFORMULA(
        DATE(
          YEAR(resDate),
          MONTH(resDate) + SEQUENCE(monthCount),
          2
        )
      ),
      validDates, FILTER(
        secondDates,
        (secondDates &gt; resDate + 2"&amp;") *
        (secondDates &lt;= tourDate - 3)
      ),
      IF(
        $AJ88=""P4"",
        IF(
          COUNTA(validDates) &lt; 4,
          """",
          TEXT(
            INDEX(validDates, 4),
            ""mmm d, yyyy""
          )
        ),
        I"&amp;"F(
          COUNTA(validDates) &lt; 4,
          """",
          TEXTJOIN(
            "", "", TRUE,
            TEXT(INDEX(validDates, 1), ""mmm d, yyyy""),
            TEXT(INDEX(validDates, 2), ""mmm d, yyyy""),
            TEXT(INDEX(validDates, 3), ""m"&amp;"mm d, yyyy""),
            TEXT(INDEX(validDates, 4), ""mmm d, yyyy"")
          )
        )
      )
    ),
    """"
  )
)
"),"")</f>
        <v/>
      </c>
      <c r="BM88" s="65" t="str">
        <f t="shared" si="15"/>
        <v/>
      </c>
      <c r="BN88" s="66"/>
      <c r="BO88" s="67"/>
      <c r="BP88" s="49" t="b">
        <v>0</v>
      </c>
      <c r="BQ88" s="49" t="b">
        <v>0</v>
      </c>
      <c r="BR88" s="68"/>
      <c r="BS88" s="69"/>
      <c r="BT88" s="70" t="b">
        <v>0</v>
      </c>
      <c r="BU88" s="71"/>
      <c r="BV88" s="72"/>
      <c r="BW88" s="86" t="b">
        <v>0</v>
      </c>
      <c r="BX88" s="87"/>
    </row>
    <row r="89">
      <c r="A89" s="35" t="str">
        <f t="shared" si="1"/>
        <v/>
      </c>
      <c r="B89" s="36" t="str">
        <f t="shared" si="2"/>
        <v/>
      </c>
      <c r="C89" s="36" t="str">
        <f t="array" ref="C89">IF(
  M89="",
  "",
  IFERROR(
    INDEX(
      '{INDEX} Tour Packages'!$A:$ZZ,
      MATCH(
        M89,
        INDEX(
          '{INDEX} Tour Packages'!$A:$ZZ,
          ,
          MATCH("Tour Package Name", '{INDEX} Tour Packages'!$4:$4, 0)
        ),
        0
      ),
      MATCH("Tour Code", '{INDEX} Tour Packages'!$4:$4, 0)
    ),
    "XXX"
  )
)
</f>
        <v/>
      </c>
      <c r="D89" s="36" t="str">
        <f t="shared" si="3"/>
        <v/>
      </c>
      <c r="E89" s="36" t="str">
        <f t="shared" si="4"/>
        <v/>
      </c>
      <c r="F89" s="37" t="str">
        <f t="shared" si="5"/>
        <v/>
      </c>
      <c r="G89" s="89"/>
      <c r="H89" s="89"/>
      <c r="I89" s="90"/>
      <c r="J89" s="40" t="str">
        <f t="shared" si="16"/>
        <v> </v>
      </c>
      <c r="K89" s="91"/>
      <c r="L89" s="55"/>
      <c r="M89" s="55"/>
      <c r="N89" s="91"/>
      <c r="O89" s="43" t="str">
        <f>IFERROR(__xludf.DUMMYFUNCTION("IF(N89="""","""",IFERROR(
  N89 + VALUE(REGEXEXTRACT(P89, ""(\d+)\s+Days"")),
  """"
)
)"),"")</f>
        <v/>
      </c>
      <c r="P89" s="43" t="str">
        <f t="array" ref="P89">IFERROR(
  INDEX(
    INDEX('{INDEX} Tour Packages'!$A:$ZZ, , MATCH(P$3, '{INDEX} Tour Packages'!$4:$4, 0)),
    MATCH(M89, INDEX('{INDEX} Tour Packages'!$A:$ZZ,0, MATCH("Tour Package Name", '{INDEX} Tour Packages'!$4:$4, 0)), 0)
  ),
"")
</f>
        <v/>
      </c>
      <c r="Q89" s="44" t="str">
        <f t="shared" si="7"/>
        <v/>
      </c>
      <c r="R89" s="44" t="str">
        <f>IFERROR(__xludf.DUMMYFUNCTION("IF(OR(ISBLANK(K89), ISBLANK(N89)), """", 
  LET(
    resDate, K89,
    tourDate, N89,
    monthCount, MAX(0, DATEDIF(resDate, tourDate - 3, ""M"") + 1),
    secondDates, ARRAYFORMULA(DATE(YEAR(resDate), MONTH(resDate) + SEQUENCE(monthCount), 2)),
    vali"&amp;"dDates, FILTER(secondDates, (secondDates &gt; resDate + 2) * (secondDates &lt;= tourDate - 3)),
    IF(ISERROR(validDates), 0, COUNTA(validDates))
  )
)
"),"")</f>
        <v/>
      </c>
      <c r="S89" s="44" t="str">
        <f t="shared" si="8"/>
        <v/>
      </c>
      <c r="T89" s="45" t="str">
        <f t="array" ref="T89">IF(ISBLANK(BO89),IFERROR(
  INDEX(
    INDEX('{INDEX} Payment Terms'!$A:$G, , MATCH(T$3, '{INDEX} Payment Terms'!$4:$4, 0)),
    MATCH(Q89, INDEX('{INDEX} Payment Terms'!$A:$G,0, MATCH("Payment Condition", '{INDEX} Payment Terms'!$4:$4, 0)), 0)
  ),
""),"Cancelled")
</f>
        <v/>
      </c>
      <c r="U89" s="46" t="b">
        <v>0</v>
      </c>
      <c r="V89" s="47" t="str">
        <f>IFERROR(__xludf.DUMMYFUNCTION("IF(OR(L89=""Duo Booking"", L89=""Group Booking""),
IF(U89=FALSE,"""",
    LET(
      bookingType, L89,
      tour, M89,
      mainFirst, H89,
      mainLast, I89,
      mainEmail, G89,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$L$4:L89, bookingType,
          $M$4:M89, tour,
          $H$4:H89, mainFirst,
          $I$4:I89, mainLast,
          $G$4:G89, mainEmail
        ),
        ""000""
      ),
      baseID &amp; "&amp;"""-"" &amp; memberNumber
    )
  ),
  """"
)
"),"")</f>
        <v/>
      </c>
      <c r="W89" s="48"/>
      <c r="X89" s="85" t="b">
        <v>0</v>
      </c>
      <c r="Y89" s="85" t="b">
        <v>0</v>
      </c>
      <c r="Z89" s="85" t="b">
        <v>0</v>
      </c>
      <c r="AA89" s="50"/>
      <c r="AB89" s="51"/>
      <c r="AC89" s="85" t="b">
        <v>0</v>
      </c>
      <c r="AD89" s="92"/>
      <c r="AE89" s="88"/>
      <c r="AF89" s="36" t="str">
        <f t="array" ref="AF89">IF(M89="","",INDEX(
      '{INDEX} Tour Packages'!$A:$ZP,
      MATCH($M89, '{INDEX} Tour Packages'!$A:$A, 0),
      MATCH(AF$3, '{INDEX} Tour Packages'!$4:$4, 0)
    ))</f>
        <v/>
      </c>
      <c r="AG89" s="36" t="str">
        <f t="array" ref="AG89">IF(M89="","",INDEX(
      '{INDEX} Tour Packages'!$A:$ZP,
      MATCH($M89, '{INDEX} Tour Packages'!$A:$A, 0),
      MATCH(AG$3, '{INDEX} Tour Packages'!$4:$4, 0)
    ))</f>
        <v/>
      </c>
      <c r="AH89" s="36" t="str">
        <f t="array" ref="AH89">IF(M89="","",INDEX(
      '{INDEX} Tour Packages'!$A:$ZP,
      MATCH($M89, '{INDEX} Tour Packages'!$A:$A, 0),
      MATCH(AH$3, '{INDEX} Tour Packages'!$4:$4, 0)
    ))</f>
        <v/>
      </c>
      <c r="AI89" s="54" t="str">
        <f t="shared" si="9"/>
        <v/>
      </c>
      <c r="AJ89" s="42"/>
      <c r="AK89" s="55"/>
      <c r="AL89" s="46" t="b">
        <v>0</v>
      </c>
      <c r="AM89" s="56"/>
      <c r="AN89" s="57" t="str">
        <f t="shared" si="10"/>
        <v/>
      </c>
      <c r="AO89" s="58" t="str">
        <f t="shared" si="11"/>
        <v/>
      </c>
      <c r="AP89" s="59"/>
      <c r="AQ89" s="60"/>
      <c r="AR89" s="61"/>
      <c r="AS89" s="61"/>
      <c r="AT89" s="61" t="str">
        <f>IFERROR(__xludf.DUMMYFUNCTION("IF( 
  OR($AJ89=""Full Payment"", ISBLANK($K89)),
  """",
  IF(
    OR(
      Q89=""Standard Booking, P1"",
      Q89=""Standard Booking, P2"",
      Q89=""Standard Booking, P3"",
      Q89=""Standard Booking, P4""
    ),
    LET(
      resDate,   $K89,
 "&amp;"     tourDate,  $N89,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89" s="62" t="str">
        <f t="shared" si="12"/>
        <v/>
      </c>
      <c r="AV89" s="63"/>
      <c r="AW89" s="64"/>
      <c r="AX89" s="64"/>
      <c r="AY89" s="64"/>
      <c r="AZ89" s="64" t="str">
        <f>IFERROR(__xludf.DUMMYFUNCTION("IF(
  OR($AJ89=""Full Payment"",$AJ89=""P1"", ISBLANK($K89)),
  """",
  IF(
    OR(
      $Q89=""Standard Booking, P2"",
      $Q89=""Standard Booking, P3"",
      $Q89=""Standard Booking, P4""
    ),
    LET(
      resDate,   $K89,
      tourDate,  $N89,"&amp;"
      monthCount, DATEDIF(resDate, tourDate, ""M"") + 1,
      secondDates, ARRAYFORMULA(
        DATE(
          YEAR(resDate),
          MONTH(resDate) + SEQUENCE(monthCount),
          2
        )
      ),
      validDates, FILTER(
        secondDates"&amp;",
        (secondDates &gt; resDate + 2) *
        (secondDates &lt;= tourDate - 3)
      ),
      IF(
        OR($AJ89=""P2"", $AJ89=""P3"", $AJ89=""P4""),
        IF(
          COUNTA(validDates) &lt; 2,
          """",
          TEXT(INDEX(validDates, 2), ""mmm"&amp;" d, yyyy"")
        ),
        IF(
          COUNTA(validDates) &lt; 2,
          """",
          TEXTJOIN("", "", TRUE,
            TEXT(INDEX(validDates, 1), ""mmm d, yyyy""),
            TEXT(INDEX(validDates, 2), ""mmm d, yyyy"")
          )
        )
  "&amp;"    )
    ),
    """"
  )
)
"),"")</f>
        <v/>
      </c>
      <c r="BA89" s="65" t="str">
        <f t="shared" si="13"/>
        <v/>
      </c>
      <c r="BB89" s="63"/>
      <c r="BC89" s="64"/>
      <c r="BD89" s="64"/>
      <c r="BE89" s="64"/>
      <c r="BF89" s="64" t="str">
        <f>IFERROR(__xludf.DUMMYFUNCTION("IF(
  OR($AJ89=""Full Payment"",$AJ89=""P1"", $AJ89=""P2""),
  """",
  IF(
    AND(
      NOT(ISBLANK($K89)),
      OR(
        Q89=""Standard Booking, P3"",
        Q89=""Standard Booking, P4""
      )
    ),
    LET(
      resDate,   $K89,
      tourDat"&amp;"e,  $N89,
      monthCount, DATEDIF(resDate, tourDate, ""M"") + 1,
      secondDates, ARRAYFORMULA(
        DATE(
          YEAR(resDate),
          MONTH(resDate) + SEQUENCE(monthCount),
          2
        )
      ),
      validDates, FILTER(
        se"&amp;"condDates,
        (secondDates &gt; resDate + 2) *
        (secondDates &lt;= tourDate - 3)
      ),
      IF(
        $AJ89=""P4"",
        IF(
          COUNTA(validDates) &lt; 3,
          """",
          TEXT(INDEX(validDates, 3), ""mmm d, yyyy"")
        ),
"&amp;"        IF(
          $AJ89=""P3"",
          IF(
            COUNTA(validDates) &lt; 3,
            """",
            TEXT(INDEX(validDates, 3), ""mmm d, yyyy"")
          ),
          IF(
            COUNTA(validDates) &lt; 3,
            """",
            TE"&amp;"XTJOIN("", "", TRUE,
              TEXT(INDEX(validDates, 1), ""mmm d, yyyy""),
              TEXT(INDEX(validDates, 2), ""mmm d, yyyy""),
              TEXT(INDEX(validDates, 3), ""mmm d, yyyy"")
            )
          )
        )
      )
    ),
    """&amp;"""
  )
)
"),"")</f>
        <v/>
      </c>
      <c r="BG89" s="65" t="str">
        <f t="shared" si="14"/>
        <v/>
      </c>
      <c r="BH89" s="63"/>
      <c r="BI89" s="64"/>
      <c r="BJ89" s="64"/>
      <c r="BK89" s="64"/>
      <c r="BL89" s="64" t="str">
        <f>IFERROR(__xludf.DUMMYFUNCTION("IF(
  OR($AJ89=""Full Payment"",$AJ89=""P1"",$AJ89=""P2"",$AJ89=""P3""),
  """",
  IF(
    AND(
      NOT(ISBLANK($K89)),
      $Q89=""Standard Booking, P4""
    ),
    LET(
      resDate,   $K89,
      tourDate,  $N89,
      monthCount, DATEDIF(resDate, "&amp;"tourDate, ""M"") + 1,
      secondDates, ARRAYFORMULA(
        DATE(
          YEAR(resDate),
          MONTH(resDate) + SEQUENCE(monthCount),
          2
        )
      ),
      validDates, FILTER(
        secondDates,
        (secondDates &gt; resDate + 2"&amp;") *
        (secondDates &lt;= tourDate - 3)
      ),
      IF(
        $AJ89=""P4"",
        IF(
          COUNTA(validDates) &lt; 4,
          """",
          TEXT(
            INDEX(validDates, 4),
            ""mmm d, yyyy""
          )
        ),
        I"&amp;"F(
          COUNTA(validDates) &lt; 4,
          """",
          TEXTJOIN(
            "", "", TRUE,
            TEXT(INDEX(validDates, 1), ""mmm d, yyyy""),
            TEXT(INDEX(validDates, 2), ""mmm d, yyyy""),
            TEXT(INDEX(validDates, 3), ""m"&amp;"mm d, yyyy""),
            TEXT(INDEX(validDates, 4), ""mmm d, yyyy"")
          )
        )
      )
    ),
    """"
  )
)
"),"")</f>
        <v/>
      </c>
      <c r="BM89" s="65" t="str">
        <f t="shared" si="15"/>
        <v/>
      </c>
      <c r="BN89" s="66"/>
      <c r="BO89" s="67"/>
      <c r="BP89" s="49" t="b">
        <v>0</v>
      </c>
      <c r="BQ89" s="49" t="b">
        <v>0</v>
      </c>
      <c r="BR89" s="68"/>
      <c r="BS89" s="69"/>
      <c r="BT89" s="70" t="b">
        <v>0</v>
      </c>
      <c r="BU89" s="71"/>
      <c r="BV89" s="72"/>
      <c r="BW89" s="86" t="b">
        <v>0</v>
      </c>
      <c r="BX89" s="87"/>
    </row>
    <row r="90">
      <c r="A90" s="35" t="str">
        <f t="shared" si="1"/>
        <v/>
      </c>
      <c r="B90" s="36" t="str">
        <f t="shared" si="2"/>
        <v/>
      </c>
      <c r="C90" s="36" t="str">
        <f t="array" ref="C90">IF(
  M90="",
  "",
  IFERROR(
    INDEX(
      '{INDEX} Tour Packages'!$A:$ZZ,
      MATCH(
        M90,
        INDEX(
          '{INDEX} Tour Packages'!$A:$ZZ,
          ,
          MATCH("Tour Package Name", '{INDEX} Tour Packages'!$4:$4, 0)
        ),
        0
      ),
      MATCH("Tour Code", '{INDEX} Tour Packages'!$4:$4, 0)
    ),
    "XXX"
  )
)
</f>
        <v/>
      </c>
      <c r="D90" s="36" t="str">
        <f t="shared" si="3"/>
        <v/>
      </c>
      <c r="E90" s="36" t="str">
        <f t="shared" si="4"/>
        <v/>
      </c>
      <c r="F90" s="37" t="str">
        <f t="shared" si="5"/>
        <v/>
      </c>
      <c r="G90" s="89"/>
      <c r="H90" s="89"/>
      <c r="I90" s="90"/>
      <c r="J90" s="40" t="str">
        <f t="shared" si="16"/>
        <v> </v>
      </c>
      <c r="K90" s="91"/>
      <c r="L90" s="55"/>
      <c r="M90" s="55"/>
      <c r="N90" s="91"/>
      <c r="O90" s="43" t="str">
        <f>IFERROR(__xludf.DUMMYFUNCTION("IF(N90="""","""",IFERROR(
  N90 + VALUE(REGEXEXTRACT(P90, ""(\d+)\s+Days"")),
  """"
)
)"),"")</f>
        <v/>
      </c>
      <c r="P90" s="43" t="str">
        <f t="array" ref="P90">IFERROR(
  INDEX(
    INDEX('{INDEX} Tour Packages'!$A:$ZZ, , MATCH(P$3, '{INDEX} Tour Packages'!$4:$4, 0)),
    MATCH(M90, INDEX('{INDEX} Tour Packages'!$A:$ZZ,0, MATCH("Tour Package Name", '{INDEX} Tour Packages'!$4:$4, 0)), 0)
  ),
"")
</f>
        <v/>
      </c>
      <c r="Q90" s="44" t="str">
        <f t="shared" si="7"/>
        <v/>
      </c>
      <c r="R90" s="44" t="str">
        <f>IFERROR(__xludf.DUMMYFUNCTION("IF(OR(ISBLANK(K90), ISBLANK(N90)), """", 
  LET(
    resDate, K90,
    tourDate, N90,
    monthCount, MAX(0, DATEDIF(resDate, tourDate - 3, ""M"") + 1),
    secondDates, ARRAYFORMULA(DATE(YEAR(resDate), MONTH(resDate) + SEQUENCE(monthCount), 2)),
    vali"&amp;"dDates, FILTER(secondDates, (secondDates &gt; resDate + 2) * (secondDates &lt;= tourDate - 3)),
    IF(ISERROR(validDates), 0, COUNTA(validDates))
  )
)
"),"")</f>
        <v/>
      </c>
      <c r="S90" s="44" t="str">
        <f t="shared" si="8"/>
        <v/>
      </c>
      <c r="T90" s="45" t="str">
        <f t="array" ref="T90">IF(ISBLANK(BO90),IFERROR(
  INDEX(
    INDEX('{INDEX} Payment Terms'!$A:$G, , MATCH(T$3, '{INDEX} Payment Terms'!$4:$4, 0)),
    MATCH(Q90, INDEX('{INDEX} Payment Terms'!$A:$G,0, MATCH("Payment Condition", '{INDEX} Payment Terms'!$4:$4, 0)), 0)
  ),
""),"Cancelled")
</f>
        <v/>
      </c>
      <c r="U90" s="46" t="b">
        <v>0</v>
      </c>
      <c r="V90" s="47" t="str">
        <f>IFERROR(__xludf.DUMMYFUNCTION("IF(OR(L90=""Duo Booking"", L90=""Group Booking""),
IF(U90=FALSE,"""",
    LET(
      bookingType, L90,
      tour, M90,
      mainFirst, H90,
      mainLast, I90,
      mainEmail, G90,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$L$4:L90, bookingType,
          $M$4:M90, tour,
          $H$4:H90, mainFirst,
          $I$4:I90, mainLast,
          $G$4:G90, mainEmail
        ),
        ""000""
      ),
      baseID &amp; "&amp;"""-"" &amp; memberNumber
    )
  ),
  """"
)
"),"")</f>
        <v/>
      </c>
      <c r="W90" s="48"/>
      <c r="X90" s="85" t="b">
        <v>0</v>
      </c>
      <c r="Y90" s="85" t="b">
        <v>0</v>
      </c>
      <c r="Z90" s="85" t="b">
        <v>0</v>
      </c>
      <c r="AA90" s="50"/>
      <c r="AB90" s="51"/>
      <c r="AC90" s="85" t="b">
        <v>0</v>
      </c>
      <c r="AD90" s="92"/>
      <c r="AE90" s="88"/>
      <c r="AF90" s="36" t="str">
        <f t="array" ref="AF90">IF(M90="","",INDEX(
      '{INDEX} Tour Packages'!$A:$ZP,
      MATCH($M90, '{INDEX} Tour Packages'!$A:$A, 0),
      MATCH(AF$3, '{INDEX} Tour Packages'!$4:$4, 0)
    ))</f>
        <v/>
      </c>
      <c r="AG90" s="36" t="str">
        <f t="array" ref="AG90">IF(M90="","",INDEX(
      '{INDEX} Tour Packages'!$A:$ZP,
      MATCH($M90, '{INDEX} Tour Packages'!$A:$A, 0),
      MATCH(AG$3, '{INDEX} Tour Packages'!$4:$4, 0)
    ))</f>
        <v/>
      </c>
      <c r="AH90" s="36" t="str">
        <f t="array" ref="AH90">IF(M90="","",INDEX(
      '{INDEX} Tour Packages'!$A:$ZP,
      MATCH($M90, '{INDEX} Tour Packages'!$A:$A, 0),
      MATCH(AH$3, '{INDEX} Tour Packages'!$4:$4, 0)
    ))</f>
        <v/>
      </c>
      <c r="AI90" s="54" t="str">
        <f t="shared" si="9"/>
        <v/>
      </c>
      <c r="AJ90" s="42"/>
      <c r="AK90" s="55"/>
      <c r="AL90" s="46" t="b">
        <v>0</v>
      </c>
      <c r="AM90" s="56"/>
      <c r="AN90" s="57" t="str">
        <f t="shared" si="10"/>
        <v/>
      </c>
      <c r="AO90" s="58" t="str">
        <f t="shared" si="11"/>
        <v/>
      </c>
      <c r="AP90" s="59"/>
      <c r="AQ90" s="60"/>
      <c r="AR90" s="61"/>
      <c r="AS90" s="61"/>
      <c r="AT90" s="61" t="str">
        <f>IFERROR(__xludf.DUMMYFUNCTION("IF( 
  OR($AJ90=""Full Payment"", ISBLANK($K90)),
  """",
  IF(
    OR(
      Q90=""Standard Booking, P1"",
      Q90=""Standard Booking, P2"",
      Q90=""Standard Booking, P3"",
      Q90=""Standard Booking, P4""
    ),
    LET(
      resDate,   $K90,
 "&amp;"     tourDate,  $N90,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0" s="62" t="str">
        <f t="shared" si="12"/>
        <v/>
      </c>
      <c r="AV90" s="63"/>
      <c r="AW90" s="64"/>
      <c r="AX90" s="64"/>
      <c r="AY90" s="64"/>
      <c r="AZ90" s="64" t="str">
        <f>IFERROR(__xludf.DUMMYFUNCTION("IF(
  OR($AJ90=""Full Payment"",$AJ90=""P1"", ISBLANK($K90)),
  """",
  IF(
    OR(
      $Q90=""Standard Booking, P2"",
      $Q90=""Standard Booking, P3"",
      $Q90=""Standard Booking, P4""
    ),
    LET(
      resDate,   $K90,
      tourDate,  $N90,"&amp;"
      monthCount, DATEDIF(resDate, tourDate, ""M"") + 1,
      secondDates, ARRAYFORMULA(
        DATE(
          YEAR(resDate),
          MONTH(resDate) + SEQUENCE(monthCount),
          2
        )
      ),
      validDates, FILTER(
        secondDates"&amp;",
        (secondDates &gt; resDate + 2) *
        (secondDates &lt;= tourDate - 3)
      ),
      IF(
        OR($AJ90=""P2"", $AJ90=""P3"", $AJ90=""P4""),
        IF(
          COUNTA(validDates) &lt; 2,
          """",
          TEXT(INDEX(validDates, 2), ""mmm"&amp;" d, yyyy"")
        ),
        IF(
          COUNTA(validDates) &lt; 2,
          """",
          TEXTJOIN("", "", TRUE,
            TEXT(INDEX(validDates, 1), ""mmm d, yyyy""),
            TEXT(INDEX(validDates, 2), ""mmm d, yyyy"")
          )
        )
  "&amp;"    )
    ),
    """"
  )
)
"),"")</f>
        <v/>
      </c>
      <c r="BA90" s="65" t="str">
        <f t="shared" si="13"/>
        <v/>
      </c>
      <c r="BB90" s="63"/>
      <c r="BC90" s="64"/>
      <c r="BD90" s="64"/>
      <c r="BE90" s="64"/>
      <c r="BF90" s="64" t="str">
        <f>IFERROR(__xludf.DUMMYFUNCTION("IF(
  OR($AJ90=""Full Payment"",$AJ90=""P1"", $AJ90=""P2""),
  """",
  IF(
    AND(
      NOT(ISBLANK($K90)),
      OR(
        Q90=""Standard Booking, P3"",
        Q90=""Standard Booking, P4""
      )
    ),
    LET(
      resDate,   $K90,
      tourDat"&amp;"e,  $N90,
      monthCount, DATEDIF(resDate, tourDate, ""M"") + 1,
      secondDates, ARRAYFORMULA(
        DATE(
          YEAR(resDate),
          MONTH(resDate) + SEQUENCE(monthCount),
          2
        )
      ),
      validDates, FILTER(
        se"&amp;"condDates,
        (secondDates &gt; resDate + 2) *
        (secondDates &lt;= tourDate - 3)
      ),
      IF(
        $AJ90=""P4"",
        IF(
          COUNTA(validDates) &lt; 3,
          """",
          TEXT(INDEX(validDates, 3), ""mmm d, yyyy"")
        ),
"&amp;"        IF(
          $AJ90=""P3"",
          IF(
            COUNTA(validDates) &lt; 3,
            """",
            TEXT(INDEX(validDates, 3), ""mmm d, yyyy"")
          ),
          IF(
            COUNTA(validDates) &lt; 3,
            """",
            TE"&amp;"XTJOIN("", "", TRUE,
              TEXT(INDEX(validDates, 1), ""mmm d, yyyy""),
              TEXT(INDEX(validDates, 2), ""mmm d, yyyy""),
              TEXT(INDEX(validDates, 3), ""mmm d, yyyy"")
            )
          )
        )
      )
    ),
    """&amp;"""
  )
)
"),"")</f>
        <v/>
      </c>
      <c r="BG90" s="65" t="str">
        <f t="shared" si="14"/>
        <v/>
      </c>
      <c r="BH90" s="63"/>
      <c r="BI90" s="64"/>
      <c r="BJ90" s="64"/>
      <c r="BK90" s="64"/>
      <c r="BL90" s="64" t="str">
        <f>IFERROR(__xludf.DUMMYFUNCTION("IF(
  OR($AJ90=""Full Payment"",$AJ90=""P1"",$AJ90=""P2"",$AJ90=""P3""),
  """",
  IF(
    AND(
      NOT(ISBLANK($K90)),
      $Q90=""Standard Booking, P4""
    ),
    LET(
      resDate,   $K90,
      tourDate,  $N90,
      monthCount, DATEDIF(resDate, "&amp;"tourDate, ""M"") + 1,
      secondDates, ARRAYFORMULA(
        DATE(
          YEAR(resDate),
          MONTH(resDate) + SEQUENCE(monthCount),
          2
        )
      ),
      validDates, FILTER(
        secondDates,
        (secondDates &gt; resDate + 2"&amp;") *
        (secondDates &lt;= tourDate - 3)
      ),
      IF(
        $AJ90=""P4"",
        IF(
          COUNTA(validDates) &lt; 4,
          """",
          TEXT(
            INDEX(validDates, 4),
            ""mmm d, yyyy""
          )
        ),
        I"&amp;"F(
          COUNTA(validDates) &lt; 4,
          """",
          TEXTJOIN(
            "", "", TRUE,
            TEXT(INDEX(validDates, 1), ""mmm d, yyyy""),
            TEXT(INDEX(validDates, 2), ""mmm d, yyyy""),
            TEXT(INDEX(validDates, 3), ""m"&amp;"mm d, yyyy""),
            TEXT(INDEX(validDates, 4), ""mmm d, yyyy"")
          )
        )
      )
    ),
    """"
  )
)
"),"")</f>
        <v/>
      </c>
      <c r="BM90" s="65" t="str">
        <f t="shared" si="15"/>
        <v/>
      </c>
      <c r="BN90" s="66"/>
      <c r="BO90" s="67"/>
      <c r="BP90" s="49" t="b">
        <v>0</v>
      </c>
      <c r="BQ90" s="49" t="b">
        <v>0</v>
      </c>
      <c r="BR90" s="68"/>
      <c r="BS90" s="69"/>
      <c r="BT90" s="70" t="b">
        <v>0</v>
      </c>
      <c r="BU90" s="71"/>
      <c r="BV90" s="72"/>
      <c r="BW90" s="86" t="b">
        <v>0</v>
      </c>
      <c r="BX90" s="87"/>
    </row>
    <row r="91">
      <c r="A91" s="35" t="str">
        <f t="shared" si="1"/>
        <v/>
      </c>
      <c r="B91" s="36" t="str">
        <f t="shared" si="2"/>
        <v/>
      </c>
      <c r="C91" s="36" t="str">
        <f t="array" ref="C91">IF(
  M91="",
  "",
  IFERROR(
    INDEX(
      '{INDEX} Tour Packages'!$A:$ZZ,
      MATCH(
        M91,
        INDEX(
          '{INDEX} Tour Packages'!$A:$ZZ,
          ,
          MATCH("Tour Package Name", '{INDEX} Tour Packages'!$4:$4, 0)
        ),
        0
      ),
      MATCH("Tour Code", '{INDEX} Tour Packages'!$4:$4, 0)
    ),
    "XXX"
  )
)
</f>
        <v/>
      </c>
      <c r="D91" s="36" t="str">
        <f t="shared" si="3"/>
        <v/>
      </c>
      <c r="E91" s="36" t="str">
        <f t="shared" si="4"/>
        <v/>
      </c>
      <c r="F91" s="37" t="str">
        <f t="shared" si="5"/>
        <v/>
      </c>
      <c r="G91" s="89"/>
      <c r="H91" s="89"/>
      <c r="I91" s="90"/>
      <c r="J91" s="40" t="str">
        <f t="shared" si="16"/>
        <v> </v>
      </c>
      <c r="K91" s="91"/>
      <c r="L91" s="55"/>
      <c r="M91" s="55"/>
      <c r="N91" s="91"/>
      <c r="O91" s="43" t="str">
        <f>IFERROR(__xludf.DUMMYFUNCTION("IF(N91="""","""",IFERROR(
  N91 + VALUE(REGEXEXTRACT(P91, ""(\d+)\s+Days"")),
  """"
)
)"),"")</f>
        <v/>
      </c>
      <c r="P91" s="43" t="str">
        <f t="array" ref="P91">IFERROR(
  INDEX(
    INDEX('{INDEX} Tour Packages'!$A:$ZZ, , MATCH(P$3, '{INDEX} Tour Packages'!$4:$4, 0)),
    MATCH(M91, INDEX('{INDEX} Tour Packages'!$A:$ZZ,0, MATCH("Tour Package Name", '{INDEX} Tour Packages'!$4:$4, 0)), 0)
  ),
"")
</f>
        <v/>
      </c>
      <c r="Q91" s="44" t="str">
        <f t="shared" si="7"/>
        <v/>
      </c>
      <c r="R91" s="44" t="str">
        <f>IFERROR(__xludf.DUMMYFUNCTION("IF(OR(ISBLANK(K91), ISBLANK(N91)), """", 
  LET(
    resDate, K91,
    tourDate, N91,
    monthCount, MAX(0, DATEDIF(resDate, tourDate - 3, ""M"") + 1),
    secondDates, ARRAYFORMULA(DATE(YEAR(resDate), MONTH(resDate) + SEQUENCE(monthCount), 2)),
    vali"&amp;"dDates, FILTER(secondDates, (secondDates &gt; resDate + 2) * (secondDates &lt;= tourDate - 3)),
    IF(ISERROR(validDates), 0, COUNTA(validDates))
  )
)
"),"")</f>
        <v/>
      </c>
      <c r="S91" s="44" t="str">
        <f t="shared" si="8"/>
        <v/>
      </c>
      <c r="T91" s="45" t="str">
        <f t="array" ref="T91">IF(ISBLANK(BO91),IFERROR(
  INDEX(
    INDEX('{INDEX} Payment Terms'!$A:$G, , MATCH(T$3, '{INDEX} Payment Terms'!$4:$4, 0)),
    MATCH(Q91, INDEX('{INDEX} Payment Terms'!$A:$G,0, MATCH("Payment Condition", '{INDEX} Payment Terms'!$4:$4, 0)), 0)
  ),
""),"Cancelled")
</f>
        <v/>
      </c>
      <c r="U91" s="46" t="b">
        <v>0</v>
      </c>
      <c r="V91" s="47" t="str">
        <f>IFERROR(__xludf.DUMMYFUNCTION("IF(OR(L91=""Duo Booking"", L91=""Group Booking""),
IF(U91=FALSE,"""",
    LET(
      bookingType, L91,
      tour, M91,
      mainFirst, H91,
      mainLast, I91,
      mainEmail, G91,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$L$4:L91, bookingType,
          $M$4:M91, tour,
          $H$4:H91, mainFirst,
          $I$4:I91, mainLast,
          $G$4:G91, mainEmail
        ),
        ""000""
      ),
      baseID &amp; "&amp;"""-"" &amp; memberNumber
    )
  ),
  """"
)
"),"")</f>
        <v/>
      </c>
      <c r="W91" s="48"/>
      <c r="X91" s="85" t="b">
        <v>0</v>
      </c>
      <c r="Y91" s="85" t="b">
        <v>0</v>
      </c>
      <c r="Z91" s="85" t="b">
        <v>0</v>
      </c>
      <c r="AA91" s="50"/>
      <c r="AB91" s="51"/>
      <c r="AC91" s="85" t="b">
        <v>0</v>
      </c>
      <c r="AD91" s="92"/>
      <c r="AE91" s="88"/>
      <c r="AF91" s="36" t="str">
        <f t="array" ref="AF91">IF(M91="","",INDEX(
      '{INDEX} Tour Packages'!$A:$ZP,
      MATCH($M91, '{INDEX} Tour Packages'!$A:$A, 0),
      MATCH(AF$3, '{INDEX} Tour Packages'!$4:$4, 0)
    ))</f>
        <v/>
      </c>
      <c r="AG91" s="36" t="str">
        <f t="array" ref="AG91">IF(M91="","",INDEX(
      '{INDEX} Tour Packages'!$A:$ZP,
      MATCH($M91, '{INDEX} Tour Packages'!$A:$A, 0),
      MATCH(AG$3, '{INDEX} Tour Packages'!$4:$4, 0)
    ))</f>
        <v/>
      </c>
      <c r="AH91" s="36" t="str">
        <f t="array" ref="AH91">IF(M91="","",INDEX(
      '{INDEX} Tour Packages'!$A:$ZP,
      MATCH($M91, '{INDEX} Tour Packages'!$A:$A, 0),
      MATCH(AH$3, '{INDEX} Tour Packages'!$4:$4, 0)
    ))</f>
        <v/>
      </c>
      <c r="AI91" s="54" t="str">
        <f t="shared" si="9"/>
        <v/>
      </c>
      <c r="AJ91" s="42"/>
      <c r="AK91" s="55"/>
      <c r="AL91" s="46" t="b">
        <v>0</v>
      </c>
      <c r="AM91" s="56"/>
      <c r="AN91" s="57" t="str">
        <f t="shared" si="10"/>
        <v/>
      </c>
      <c r="AO91" s="58" t="str">
        <f t="shared" si="11"/>
        <v/>
      </c>
      <c r="AP91" s="59"/>
      <c r="AQ91" s="60"/>
      <c r="AR91" s="61"/>
      <c r="AS91" s="61"/>
      <c r="AT91" s="61" t="str">
        <f>IFERROR(__xludf.DUMMYFUNCTION("IF( 
  OR($AJ91=""Full Payment"", ISBLANK($K91)),
  """",
  IF(
    OR(
      Q91=""Standard Booking, P1"",
      Q91=""Standard Booking, P2"",
      Q91=""Standard Booking, P3"",
      Q91=""Standard Booking, P4""
    ),
    LET(
      resDate,   $K91,
 "&amp;"     tourDate,  $N91,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1" s="62" t="str">
        <f t="shared" si="12"/>
        <v/>
      </c>
      <c r="AV91" s="63"/>
      <c r="AW91" s="64"/>
      <c r="AX91" s="64"/>
      <c r="AY91" s="64"/>
      <c r="AZ91" s="64" t="str">
        <f>IFERROR(__xludf.DUMMYFUNCTION("IF(
  OR($AJ91=""Full Payment"",$AJ91=""P1"", ISBLANK($K91)),
  """",
  IF(
    OR(
      $Q91=""Standard Booking, P2"",
      $Q91=""Standard Booking, P3"",
      $Q91=""Standard Booking, P4""
    ),
    LET(
      resDate,   $K91,
      tourDate,  $N91,"&amp;"
      monthCount, DATEDIF(resDate, tourDate, ""M"") + 1,
      secondDates, ARRAYFORMULA(
        DATE(
          YEAR(resDate),
          MONTH(resDate) + SEQUENCE(monthCount),
          2
        )
      ),
      validDates, FILTER(
        secondDates"&amp;",
        (secondDates &gt; resDate + 2) *
        (secondDates &lt;= tourDate - 3)
      ),
      IF(
        OR($AJ91=""P2"", $AJ91=""P3"", $AJ91=""P4""),
        IF(
          COUNTA(validDates) &lt; 2,
          """",
          TEXT(INDEX(validDates, 2), ""mmm"&amp;" d, yyyy"")
        ),
        IF(
          COUNTA(validDates) &lt; 2,
          """",
          TEXTJOIN("", "", TRUE,
            TEXT(INDEX(validDates, 1), ""mmm d, yyyy""),
            TEXT(INDEX(validDates, 2), ""mmm d, yyyy"")
          )
        )
  "&amp;"    )
    ),
    """"
  )
)
"),"")</f>
        <v/>
      </c>
      <c r="BA91" s="65" t="str">
        <f t="shared" si="13"/>
        <v/>
      </c>
      <c r="BB91" s="63"/>
      <c r="BC91" s="64"/>
      <c r="BD91" s="64"/>
      <c r="BE91" s="64"/>
      <c r="BF91" s="64" t="str">
        <f>IFERROR(__xludf.DUMMYFUNCTION("IF(
  OR($AJ91=""Full Payment"",$AJ91=""P1"", $AJ91=""P2""),
  """",
  IF(
    AND(
      NOT(ISBLANK($K91)),
      OR(
        Q91=""Standard Booking, P3"",
        Q91=""Standard Booking, P4""
      )
    ),
    LET(
      resDate,   $K91,
      tourDat"&amp;"e,  $N91,
      monthCount, DATEDIF(resDate, tourDate, ""M"") + 1,
      secondDates, ARRAYFORMULA(
        DATE(
          YEAR(resDate),
          MONTH(resDate) + SEQUENCE(monthCount),
          2
        )
      ),
      validDates, FILTER(
        se"&amp;"condDates,
        (secondDates &gt; resDate + 2) *
        (secondDates &lt;= tourDate - 3)
      ),
      IF(
        $AJ91=""P4"",
        IF(
          COUNTA(validDates) &lt; 3,
          """",
          TEXT(INDEX(validDates, 3), ""mmm d, yyyy"")
        ),
"&amp;"        IF(
          $AJ91=""P3"",
          IF(
            COUNTA(validDates) &lt; 3,
            """",
            TEXT(INDEX(validDates, 3), ""mmm d, yyyy"")
          ),
          IF(
            COUNTA(validDates) &lt; 3,
            """",
            TE"&amp;"XTJOIN("", "", TRUE,
              TEXT(INDEX(validDates, 1), ""mmm d, yyyy""),
              TEXT(INDEX(validDates, 2), ""mmm d, yyyy""),
              TEXT(INDEX(validDates, 3), ""mmm d, yyyy"")
            )
          )
        )
      )
    ),
    """&amp;"""
  )
)
"),"")</f>
        <v/>
      </c>
      <c r="BG91" s="65" t="str">
        <f t="shared" si="14"/>
        <v/>
      </c>
      <c r="BH91" s="63"/>
      <c r="BI91" s="64"/>
      <c r="BJ91" s="64"/>
      <c r="BK91" s="64"/>
      <c r="BL91" s="64" t="str">
        <f>IFERROR(__xludf.DUMMYFUNCTION("IF(
  OR($AJ91=""Full Payment"",$AJ91=""P1"",$AJ91=""P2"",$AJ91=""P3""),
  """",
  IF(
    AND(
      NOT(ISBLANK($K91)),
      $Q91=""Standard Booking, P4""
    ),
    LET(
      resDate,   $K91,
      tourDate,  $N91,
      monthCount, DATEDIF(resDate, "&amp;"tourDate, ""M"") + 1,
      secondDates, ARRAYFORMULA(
        DATE(
          YEAR(resDate),
          MONTH(resDate) + SEQUENCE(monthCount),
          2
        )
      ),
      validDates, FILTER(
        secondDates,
        (secondDates &gt; resDate + 2"&amp;") *
        (secondDates &lt;= tourDate - 3)
      ),
      IF(
        $AJ91=""P4"",
        IF(
          COUNTA(validDates) &lt; 4,
          """",
          TEXT(
            INDEX(validDates, 4),
            ""mmm d, yyyy""
          )
        ),
        I"&amp;"F(
          COUNTA(validDates) &lt; 4,
          """",
          TEXTJOIN(
            "", "", TRUE,
            TEXT(INDEX(validDates, 1), ""mmm d, yyyy""),
            TEXT(INDEX(validDates, 2), ""mmm d, yyyy""),
            TEXT(INDEX(validDates, 3), ""m"&amp;"mm d, yyyy""),
            TEXT(INDEX(validDates, 4), ""mmm d, yyyy"")
          )
        )
      )
    ),
    """"
  )
)
"),"")</f>
        <v/>
      </c>
      <c r="BM91" s="65" t="str">
        <f t="shared" si="15"/>
        <v/>
      </c>
      <c r="BN91" s="66"/>
      <c r="BO91" s="67"/>
      <c r="BP91" s="49" t="b">
        <v>0</v>
      </c>
      <c r="BQ91" s="49" t="b">
        <v>0</v>
      </c>
      <c r="BR91" s="68"/>
      <c r="BS91" s="69"/>
      <c r="BT91" s="70" t="b">
        <v>0</v>
      </c>
      <c r="BU91" s="71"/>
      <c r="BV91" s="72"/>
      <c r="BW91" s="86" t="b">
        <v>0</v>
      </c>
      <c r="BX91" s="87"/>
    </row>
    <row r="92">
      <c r="A92" s="35" t="str">
        <f t="shared" si="1"/>
        <v/>
      </c>
      <c r="B92" s="36" t="str">
        <f t="shared" si="2"/>
        <v/>
      </c>
      <c r="C92" s="36" t="str">
        <f t="array" ref="C92">IF(
  M92="",
  "",
  IFERROR(
    INDEX(
      '{INDEX} Tour Packages'!$A:$ZZ,
      MATCH(
        M92,
        INDEX(
          '{INDEX} Tour Packages'!$A:$ZZ,
          ,
          MATCH("Tour Package Name", '{INDEX} Tour Packages'!$4:$4, 0)
        ),
        0
      ),
      MATCH("Tour Code", '{INDEX} Tour Packages'!$4:$4, 0)
    ),
    "XXX"
  )
)
</f>
        <v/>
      </c>
      <c r="D92" s="36" t="str">
        <f t="shared" si="3"/>
        <v/>
      </c>
      <c r="E92" s="36" t="str">
        <f t="shared" si="4"/>
        <v/>
      </c>
      <c r="F92" s="37" t="str">
        <f t="shared" si="5"/>
        <v/>
      </c>
      <c r="G92" s="89"/>
      <c r="H92" s="89"/>
      <c r="I92" s="90"/>
      <c r="J92" s="40" t="str">
        <f t="shared" si="16"/>
        <v> </v>
      </c>
      <c r="K92" s="91"/>
      <c r="L92" s="55"/>
      <c r="M92" s="55"/>
      <c r="N92" s="91"/>
      <c r="O92" s="43" t="str">
        <f>IFERROR(__xludf.DUMMYFUNCTION("IF(N92="""","""",IFERROR(
  N92 + VALUE(REGEXEXTRACT(P92, ""(\d+)\s+Days"")),
  """"
)
)"),"")</f>
        <v/>
      </c>
      <c r="P92" s="43" t="str">
        <f t="array" ref="P92">IFERROR(
  INDEX(
    INDEX('{INDEX} Tour Packages'!$A:$ZZ, , MATCH(P$3, '{INDEX} Tour Packages'!$4:$4, 0)),
    MATCH(M92, INDEX('{INDEX} Tour Packages'!$A:$ZZ,0, MATCH("Tour Package Name", '{INDEX} Tour Packages'!$4:$4, 0)), 0)
  ),
"")
</f>
        <v/>
      </c>
      <c r="Q92" s="44" t="str">
        <f t="shared" si="7"/>
        <v/>
      </c>
      <c r="R92" s="44" t="str">
        <f>IFERROR(__xludf.DUMMYFUNCTION("IF(OR(ISBLANK(K92), ISBLANK(N92)), """", 
  LET(
    resDate, K92,
    tourDate, N92,
    monthCount, MAX(0, DATEDIF(resDate, tourDate - 3, ""M"") + 1),
    secondDates, ARRAYFORMULA(DATE(YEAR(resDate), MONTH(resDate) + SEQUENCE(monthCount), 2)),
    vali"&amp;"dDates, FILTER(secondDates, (secondDates &gt; resDate + 2) * (secondDates &lt;= tourDate - 3)),
    IF(ISERROR(validDates), 0, COUNTA(validDates))
  )
)
"),"")</f>
        <v/>
      </c>
      <c r="S92" s="44" t="str">
        <f t="shared" si="8"/>
        <v/>
      </c>
      <c r="T92" s="45" t="str">
        <f t="array" ref="T92">IF(ISBLANK(BO92),IFERROR(
  INDEX(
    INDEX('{INDEX} Payment Terms'!$A:$G, , MATCH(T$3, '{INDEX} Payment Terms'!$4:$4, 0)),
    MATCH(Q92, INDEX('{INDEX} Payment Terms'!$A:$G,0, MATCH("Payment Condition", '{INDEX} Payment Terms'!$4:$4, 0)), 0)
  ),
""),"Cancelled")
</f>
        <v/>
      </c>
      <c r="U92" s="46" t="b">
        <v>0</v>
      </c>
      <c r="V92" s="47" t="str">
        <f>IFERROR(__xludf.DUMMYFUNCTION("IF(OR(L92=""Duo Booking"", L92=""Group Booking""),
IF(U92=FALSE,"""",
    LET(
      bookingType, L92,
      tour, M92,
      mainFirst, H92,
      mainLast, I92,
      mainEmail, G92,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$L$4:L92, bookingType,
          $M$4:M92, tour,
          $H$4:H92, mainFirst,
          $I$4:I92, mainLast,
          $G$4:G92, mainEmail
        ),
        ""000""
      ),
      baseID &amp; "&amp;"""-"" &amp; memberNumber
    )
  ),
  """"
)
"),"")</f>
        <v/>
      </c>
      <c r="W92" s="48"/>
      <c r="X92" s="85" t="b">
        <v>0</v>
      </c>
      <c r="Y92" s="85" t="b">
        <v>0</v>
      </c>
      <c r="Z92" s="85" t="b">
        <v>0</v>
      </c>
      <c r="AA92" s="50"/>
      <c r="AB92" s="51"/>
      <c r="AC92" s="85" t="b">
        <v>0</v>
      </c>
      <c r="AD92" s="92"/>
      <c r="AE92" s="88"/>
      <c r="AF92" s="36" t="str">
        <f t="array" ref="AF92">IF(M92="","",INDEX(
      '{INDEX} Tour Packages'!$A:$ZP,
      MATCH($M92, '{INDEX} Tour Packages'!$A:$A, 0),
      MATCH(AF$3, '{INDEX} Tour Packages'!$4:$4, 0)
    ))</f>
        <v/>
      </c>
      <c r="AG92" s="36" t="str">
        <f t="array" ref="AG92">IF(M92="","",INDEX(
      '{INDEX} Tour Packages'!$A:$ZP,
      MATCH($M92, '{INDEX} Tour Packages'!$A:$A, 0),
      MATCH(AG$3, '{INDEX} Tour Packages'!$4:$4, 0)
    ))</f>
        <v/>
      </c>
      <c r="AH92" s="36" t="str">
        <f t="array" ref="AH92">IF(M92="","",INDEX(
      '{INDEX} Tour Packages'!$A:$ZP,
      MATCH($M92, '{INDEX} Tour Packages'!$A:$A, 0),
      MATCH(AH$3, '{INDEX} Tour Packages'!$4:$4, 0)
    ))</f>
        <v/>
      </c>
      <c r="AI92" s="54" t="str">
        <f t="shared" si="9"/>
        <v/>
      </c>
      <c r="AJ92" s="42"/>
      <c r="AK92" s="55"/>
      <c r="AL92" s="46" t="b">
        <v>0</v>
      </c>
      <c r="AM92" s="56"/>
      <c r="AN92" s="57" t="str">
        <f t="shared" si="10"/>
        <v/>
      </c>
      <c r="AO92" s="58" t="str">
        <f t="shared" si="11"/>
        <v/>
      </c>
      <c r="AP92" s="59"/>
      <c r="AQ92" s="60"/>
      <c r="AR92" s="61"/>
      <c r="AS92" s="61"/>
      <c r="AT92" s="61" t="str">
        <f>IFERROR(__xludf.DUMMYFUNCTION("IF( 
  OR($AJ92=""Full Payment"", ISBLANK($K92)),
  """",
  IF(
    OR(
      Q92=""Standard Booking, P1"",
      Q92=""Standard Booking, P2"",
      Q92=""Standard Booking, P3"",
      Q92=""Standard Booking, P4""
    ),
    LET(
      resDate,   $K92,
 "&amp;"     tourDate,  $N92,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2" s="62" t="str">
        <f t="shared" si="12"/>
        <v/>
      </c>
      <c r="AV92" s="63"/>
      <c r="AW92" s="64"/>
      <c r="AX92" s="64"/>
      <c r="AY92" s="64"/>
      <c r="AZ92" s="64" t="str">
        <f>IFERROR(__xludf.DUMMYFUNCTION("IF(
  OR($AJ92=""Full Payment"",$AJ92=""P1"", ISBLANK($K92)),
  """",
  IF(
    OR(
      $Q92=""Standard Booking, P2"",
      $Q92=""Standard Booking, P3"",
      $Q92=""Standard Booking, P4""
    ),
    LET(
      resDate,   $K92,
      tourDate,  $N92,"&amp;"
      monthCount, DATEDIF(resDate, tourDate, ""M"") + 1,
      secondDates, ARRAYFORMULA(
        DATE(
          YEAR(resDate),
          MONTH(resDate) + SEQUENCE(monthCount),
          2
        )
      ),
      validDates, FILTER(
        secondDates"&amp;",
        (secondDates &gt; resDate + 2) *
        (secondDates &lt;= tourDate - 3)
      ),
      IF(
        OR($AJ92=""P2"", $AJ92=""P3"", $AJ92=""P4""),
        IF(
          COUNTA(validDates) &lt; 2,
          """",
          TEXT(INDEX(validDates, 2), ""mmm"&amp;" d, yyyy"")
        ),
        IF(
          COUNTA(validDates) &lt; 2,
          """",
          TEXTJOIN("", "", TRUE,
            TEXT(INDEX(validDates, 1), ""mmm d, yyyy""),
            TEXT(INDEX(validDates, 2), ""mmm d, yyyy"")
          )
        )
  "&amp;"    )
    ),
    """"
  )
)
"),"")</f>
        <v/>
      </c>
      <c r="BA92" s="65" t="str">
        <f t="shared" si="13"/>
        <v/>
      </c>
      <c r="BB92" s="63"/>
      <c r="BC92" s="64"/>
      <c r="BD92" s="64"/>
      <c r="BE92" s="64"/>
      <c r="BF92" s="64" t="str">
        <f>IFERROR(__xludf.DUMMYFUNCTION("IF(
  OR($AJ92=""Full Payment"",$AJ92=""P1"", $AJ92=""P2""),
  """",
  IF(
    AND(
      NOT(ISBLANK($K92)),
      OR(
        Q92=""Standard Booking, P3"",
        Q92=""Standard Booking, P4""
      )
    ),
    LET(
      resDate,   $K92,
      tourDat"&amp;"e,  $N92,
      monthCount, DATEDIF(resDate, tourDate, ""M"") + 1,
      secondDates, ARRAYFORMULA(
        DATE(
          YEAR(resDate),
          MONTH(resDate) + SEQUENCE(monthCount),
          2
        )
      ),
      validDates, FILTER(
        se"&amp;"condDates,
        (secondDates &gt; resDate + 2) *
        (secondDates &lt;= tourDate - 3)
      ),
      IF(
        $AJ92=""P4"",
        IF(
          COUNTA(validDates) &lt; 3,
          """",
          TEXT(INDEX(validDates, 3), ""mmm d, yyyy"")
        ),
"&amp;"        IF(
          $AJ92=""P3"",
          IF(
            COUNTA(validDates) &lt; 3,
            """",
            TEXT(INDEX(validDates, 3), ""mmm d, yyyy"")
          ),
          IF(
            COUNTA(validDates) &lt; 3,
            """",
            TE"&amp;"XTJOIN("", "", TRUE,
              TEXT(INDEX(validDates, 1), ""mmm d, yyyy""),
              TEXT(INDEX(validDates, 2), ""mmm d, yyyy""),
              TEXT(INDEX(validDates, 3), ""mmm d, yyyy"")
            )
          )
        )
      )
    ),
    """&amp;"""
  )
)
"),"")</f>
        <v/>
      </c>
      <c r="BG92" s="65" t="str">
        <f t="shared" si="14"/>
        <v/>
      </c>
      <c r="BH92" s="63"/>
      <c r="BI92" s="64"/>
      <c r="BJ92" s="64"/>
      <c r="BK92" s="64"/>
      <c r="BL92" s="64" t="str">
        <f>IFERROR(__xludf.DUMMYFUNCTION("IF(
  OR($AJ92=""Full Payment"",$AJ92=""P1"",$AJ92=""P2"",$AJ92=""P3""),
  """",
  IF(
    AND(
      NOT(ISBLANK($K92)),
      $Q92=""Standard Booking, P4""
    ),
    LET(
      resDate,   $K92,
      tourDate,  $N92,
      monthCount, DATEDIF(resDate, "&amp;"tourDate, ""M"") + 1,
      secondDates, ARRAYFORMULA(
        DATE(
          YEAR(resDate),
          MONTH(resDate) + SEQUENCE(monthCount),
          2
        )
      ),
      validDates, FILTER(
        secondDates,
        (secondDates &gt; resDate + 2"&amp;") *
        (secondDates &lt;= tourDate - 3)
      ),
      IF(
        $AJ92=""P4"",
        IF(
          COUNTA(validDates) &lt; 4,
          """",
          TEXT(
            INDEX(validDates, 4),
            ""mmm d, yyyy""
          )
        ),
        I"&amp;"F(
          COUNTA(validDates) &lt; 4,
          """",
          TEXTJOIN(
            "", "", TRUE,
            TEXT(INDEX(validDates, 1), ""mmm d, yyyy""),
            TEXT(INDEX(validDates, 2), ""mmm d, yyyy""),
            TEXT(INDEX(validDates, 3), ""m"&amp;"mm d, yyyy""),
            TEXT(INDEX(validDates, 4), ""mmm d, yyyy"")
          )
        )
      )
    ),
    """"
  )
)
"),"")</f>
        <v/>
      </c>
      <c r="BM92" s="65" t="str">
        <f t="shared" si="15"/>
        <v/>
      </c>
      <c r="BN92" s="66"/>
      <c r="BO92" s="67"/>
      <c r="BP92" s="49" t="b">
        <v>0</v>
      </c>
      <c r="BQ92" s="49" t="b">
        <v>0</v>
      </c>
      <c r="BR92" s="68"/>
      <c r="BS92" s="69"/>
      <c r="BT92" s="70" t="b">
        <v>0</v>
      </c>
      <c r="BU92" s="71"/>
      <c r="BV92" s="72"/>
      <c r="BW92" s="86" t="b">
        <v>0</v>
      </c>
      <c r="BX92" s="87"/>
    </row>
    <row r="93">
      <c r="A93" s="35" t="str">
        <f t="shared" si="1"/>
        <v/>
      </c>
      <c r="B93" s="36" t="str">
        <f t="shared" si="2"/>
        <v/>
      </c>
      <c r="C93" s="36" t="str">
        <f t="array" ref="C93">IF(
  M93="",
  "",
  IFERROR(
    INDEX(
      '{INDEX} Tour Packages'!$A:$ZZ,
      MATCH(
        M93,
        INDEX(
          '{INDEX} Tour Packages'!$A:$ZZ,
          ,
          MATCH("Tour Package Name", '{INDEX} Tour Packages'!$4:$4, 0)
        ),
        0
      ),
      MATCH("Tour Code", '{INDEX} Tour Packages'!$4:$4, 0)
    ),
    "XXX"
  )
)
</f>
        <v/>
      </c>
      <c r="D93" s="36" t="str">
        <f t="shared" si="3"/>
        <v/>
      </c>
      <c r="E93" s="36" t="str">
        <f t="shared" si="4"/>
        <v/>
      </c>
      <c r="F93" s="37" t="str">
        <f t="shared" si="5"/>
        <v/>
      </c>
      <c r="G93" s="89"/>
      <c r="H93" s="89"/>
      <c r="I93" s="90"/>
      <c r="J93" s="40" t="str">
        <f t="shared" si="16"/>
        <v> </v>
      </c>
      <c r="K93" s="91"/>
      <c r="L93" s="55"/>
      <c r="M93" s="55"/>
      <c r="N93" s="91"/>
      <c r="O93" s="43" t="str">
        <f>IFERROR(__xludf.DUMMYFUNCTION("IF(N93="""","""",IFERROR(
  N93 + VALUE(REGEXEXTRACT(P93, ""(\d+)\s+Days"")),
  """"
)
)"),"")</f>
        <v/>
      </c>
      <c r="P93" s="43" t="str">
        <f t="array" ref="P93">IFERROR(
  INDEX(
    INDEX('{INDEX} Tour Packages'!$A:$ZZ, , MATCH(P$3, '{INDEX} Tour Packages'!$4:$4, 0)),
    MATCH(M93, INDEX('{INDEX} Tour Packages'!$A:$ZZ,0, MATCH("Tour Package Name", '{INDEX} Tour Packages'!$4:$4, 0)), 0)
  ),
"")
</f>
        <v/>
      </c>
      <c r="Q93" s="44" t="str">
        <f t="shared" si="7"/>
        <v/>
      </c>
      <c r="R93" s="44" t="str">
        <f>IFERROR(__xludf.DUMMYFUNCTION("IF(OR(ISBLANK(K93), ISBLANK(N93)), """", 
  LET(
    resDate, K93,
    tourDate, N93,
    monthCount, MAX(0, DATEDIF(resDate, tourDate - 3, ""M"") + 1),
    secondDates, ARRAYFORMULA(DATE(YEAR(resDate), MONTH(resDate) + SEQUENCE(monthCount), 2)),
    vali"&amp;"dDates, FILTER(secondDates, (secondDates &gt; resDate + 2) * (secondDates &lt;= tourDate - 3)),
    IF(ISERROR(validDates), 0, COUNTA(validDates))
  )
)
"),"")</f>
        <v/>
      </c>
      <c r="S93" s="44" t="str">
        <f t="shared" si="8"/>
        <v/>
      </c>
      <c r="T93" s="45" t="str">
        <f t="array" ref="T93">IF(ISBLANK(BO93),IFERROR(
  INDEX(
    INDEX('{INDEX} Payment Terms'!$A:$G, , MATCH(T$3, '{INDEX} Payment Terms'!$4:$4, 0)),
    MATCH(Q93, INDEX('{INDEX} Payment Terms'!$A:$G,0, MATCH("Payment Condition", '{INDEX} Payment Terms'!$4:$4, 0)), 0)
  ),
""),"Cancelled")
</f>
        <v/>
      </c>
      <c r="U93" s="46" t="b">
        <v>0</v>
      </c>
      <c r="V93" s="47" t="str">
        <f>IFERROR(__xludf.DUMMYFUNCTION("IF(OR(L93=""Duo Booking"", L93=""Group Booking""),
IF(U93=FALSE,"""",
    LET(
      bookingType, L93,
      tour, M93,
      mainFirst, H93,
      mainLast, I93,
      mainEmail, G93,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$L$4:L93, bookingType,
          $M$4:M93, tour,
          $H$4:H93, mainFirst,
          $I$4:I93, mainLast,
          $G$4:G93, mainEmail
        ),
        ""000""
      ),
      baseID &amp; "&amp;"""-"" &amp; memberNumber
    )
  ),
  """"
)
"),"")</f>
        <v/>
      </c>
      <c r="W93" s="48"/>
      <c r="X93" s="85" t="b">
        <v>0</v>
      </c>
      <c r="Y93" s="85" t="b">
        <v>0</v>
      </c>
      <c r="Z93" s="85" t="b">
        <v>0</v>
      </c>
      <c r="AA93" s="50"/>
      <c r="AB93" s="51"/>
      <c r="AC93" s="85" t="b">
        <v>0</v>
      </c>
      <c r="AD93" s="92"/>
      <c r="AE93" s="88"/>
      <c r="AF93" s="36" t="str">
        <f t="array" ref="AF93">IF(M93="","",INDEX(
      '{INDEX} Tour Packages'!$A:$ZP,
      MATCH($M93, '{INDEX} Tour Packages'!$A:$A, 0),
      MATCH(AF$3, '{INDEX} Tour Packages'!$4:$4, 0)
    ))</f>
        <v/>
      </c>
      <c r="AG93" s="36" t="str">
        <f t="array" ref="AG93">IF(M93="","",INDEX(
      '{INDEX} Tour Packages'!$A:$ZP,
      MATCH($M93, '{INDEX} Tour Packages'!$A:$A, 0),
      MATCH(AG$3, '{INDEX} Tour Packages'!$4:$4, 0)
    ))</f>
        <v/>
      </c>
      <c r="AH93" s="36" t="str">
        <f t="array" ref="AH93">IF(M93="","",INDEX(
      '{INDEX} Tour Packages'!$A:$ZP,
      MATCH($M93, '{INDEX} Tour Packages'!$A:$A, 0),
      MATCH(AH$3, '{INDEX} Tour Packages'!$4:$4, 0)
    ))</f>
        <v/>
      </c>
      <c r="AI93" s="54" t="str">
        <f t="shared" si="9"/>
        <v/>
      </c>
      <c r="AJ93" s="42"/>
      <c r="AK93" s="55"/>
      <c r="AL93" s="46" t="b">
        <v>0</v>
      </c>
      <c r="AM93" s="56"/>
      <c r="AN93" s="57" t="str">
        <f t="shared" si="10"/>
        <v/>
      </c>
      <c r="AO93" s="58" t="str">
        <f t="shared" si="11"/>
        <v/>
      </c>
      <c r="AP93" s="59"/>
      <c r="AQ93" s="60"/>
      <c r="AR93" s="61"/>
      <c r="AS93" s="61"/>
      <c r="AT93" s="61" t="str">
        <f>IFERROR(__xludf.DUMMYFUNCTION("IF( 
  OR($AJ93=""Full Payment"", ISBLANK($K93)),
  """",
  IF(
    OR(
      Q93=""Standard Booking, P1"",
      Q93=""Standard Booking, P2"",
      Q93=""Standard Booking, P3"",
      Q93=""Standard Booking, P4""
    ),
    LET(
      resDate,   $K93,
 "&amp;"     tourDate,  $N93,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3" s="62" t="str">
        <f t="shared" si="12"/>
        <v/>
      </c>
      <c r="AV93" s="63"/>
      <c r="AW93" s="64"/>
      <c r="AX93" s="64"/>
      <c r="AY93" s="64"/>
      <c r="AZ93" s="64" t="str">
        <f>IFERROR(__xludf.DUMMYFUNCTION("IF(
  OR($AJ93=""Full Payment"",$AJ93=""P1"", ISBLANK($K93)),
  """",
  IF(
    OR(
      $Q93=""Standard Booking, P2"",
      $Q93=""Standard Booking, P3"",
      $Q93=""Standard Booking, P4""
    ),
    LET(
      resDate,   $K93,
      tourDate,  $N93,"&amp;"
      monthCount, DATEDIF(resDate, tourDate, ""M"") + 1,
      secondDates, ARRAYFORMULA(
        DATE(
          YEAR(resDate),
          MONTH(resDate) + SEQUENCE(monthCount),
          2
        )
      ),
      validDates, FILTER(
        secondDates"&amp;",
        (secondDates &gt; resDate + 2) *
        (secondDates &lt;= tourDate - 3)
      ),
      IF(
        OR($AJ93=""P2"", $AJ93=""P3"", $AJ93=""P4""),
        IF(
          COUNTA(validDates) &lt; 2,
          """",
          TEXT(INDEX(validDates, 2), ""mmm"&amp;" d, yyyy"")
        ),
        IF(
          COUNTA(validDates) &lt; 2,
          """",
          TEXTJOIN("", "", TRUE,
            TEXT(INDEX(validDates, 1), ""mmm d, yyyy""),
            TEXT(INDEX(validDates, 2), ""mmm d, yyyy"")
          )
        )
  "&amp;"    )
    ),
    """"
  )
)
"),"")</f>
        <v/>
      </c>
      <c r="BA93" s="65" t="str">
        <f t="shared" si="13"/>
        <v/>
      </c>
      <c r="BB93" s="63"/>
      <c r="BC93" s="64"/>
      <c r="BD93" s="64"/>
      <c r="BE93" s="64"/>
      <c r="BF93" s="64" t="str">
        <f>IFERROR(__xludf.DUMMYFUNCTION("IF(
  OR($AJ93=""Full Payment"",$AJ93=""P1"", $AJ93=""P2""),
  """",
  IF(
    AND(
      NOT(ISBLANK($K93)),
      OR(
        Q93=""Standard Booking, P3"",
        Q93=""Standard Booking, P4""
      )
    ),
    LET(
      resDate,   $K93,
      tourDat"&amp;"e,  $N93,
      monthCount, DATEDIF(resDate, tourDate, ""M"") + 1,
      secondDates, ARRAYFORMULA(
        DATE(
          YEAR(resDate),
          MONTH(resDate) + SEQUENCE(monthCount),
          2
        )
      ),
      validDates, FILTER(
        se"&amp;"condDates,
        (secondDates &gt; resDate + 2) *
        (secondDates &lt;= tourDate - 3)
      ),
      IF(
        $AJ93=""P4"",
        IF(
          COUNTA(validDates) &lt; 3,
          """",
          TEXT(INDEX(validDates, 3), ""mmm d, yyyy"")
        ),
"&amp;"        IF(
          $AJ93=""P3"",
          IF(
            COUNTA(validDates) &lt; 3,
            """",
            TEXT(INDEX(validDates, 3), ""mmm d, yyyy"")
          ),
          IF(
            COUNTA(validDates) &lt; 3,
            """",
            TE"&amp;"XTJOIN("", "", TRUE,
              TEXT(INDEX(validDates, 1), ""mmm d, yyyy""),
              TEXT(INDEX(validDates, 2), ""mmm d, yyyy""),
              TEXT(INDEX(validDates, 3), ""mmm d, yyyy"")
            )
          )
        )
      )
    ),
    """&amp;"""
  )
)
"),"")</f>
        <v/>
      </c>
      <c r="BG93" s="65" t="str">
        <f t="shared" si="14"/>
        <v/>
      </c>
      <c r="BH93" s="63"/>
      <c r="BI93" s="64"/>
      <c r="BJ93" s="64"/>
      <c r="BK93" s="64"/>
      <c r="BL93" s="64" t="str">
        <f>IFERROR(__xludf.DUMMYFUNCTION("IF(
  OR($AJ93=""Full Payment"",$AJ93=""P1"",$AJ93=""P2"",$AJ93=""P3""),
  """",
  IF(
    AND(
      NOT(ISBLANK($K93)),
      $Q93=""Standard Booking, P4""
    ),
    LET(
      resDate,   $K93,
      tourDate,  $N93,
      monthCount, DATEDIF(resDate, "&amp;"tourDate, ""M"") + 1,
      secondDates, ARRAYFORMULA(
        DATE(
          YEAR(resDate),
          MONTH(resDate) + SEQUENCE(monthCount),
          2
        )
      ),
      validDates, FILTER(
        secondDates,
        (secondDates &gt; resDate + 2"&amp;") *
        (secondDates &lt;= tourDate - 3)
      ),
      IF(
        $AJ93=""P4"",
        IF(
          COUNTA(validDates) &lt; 4,
          """",
          TEXT(
            INDEX(validDates, 4),
            ""mmm d, yyyy""
          )
        ),
        I"&amp;"F(
          COUNTA(validDates) &lt; 4,
          """",
          TEXTJOIN(
            "", "", TRUE,
            TEXT(INDEX(validDates, 1), ""mmm d, yyyy""),
            TEXT(INDEX(validDates, 2), ""mmm d, yyyy""),
            TEXT(INDEX(validDates, 3), ""m"&amp;"mm d, yyyy""),
            TEXT(INDEX(validDates, 4), ""mmm d, yyyy"")
          )
        )
      )
    ),
    """"
  )
)
"),"")</f>
        <v/>
      </c>
      <c r="BM93" s="65" t="str">
        <f t="shared" si="15"/>
        <v/>
      </c>
      <c r="BN93" s="66"/>
      <c r="BO93" s="67"/>
      <c r="BP93" s="49" t="b">
        <v>0</v>
      </c>
      <c r="BQ93" s="49" t="b">
        <v>0</v>
      </c>
      <c r="BR93" s="68"/>
      <c r="BS93" s="69"/>
      <c r="BT93" s="70" t="b">
        <v>0</v>
      </c>
      <c r="BU93" s="71"/>
      <c r="BV93" s="72"/>
      <c r="BW93" s="86" t="b">
        <v>0</v>
      </c>
      <c r="BX93" s="87"/>
    </row>
    <row r="94">
      <c r="A94" s="35" t="str">
        <f t="shared" si="1"/>
        <v/>
      </c>
      <c r="B94" s="36" t="str">
        <f t="shared" si="2"/>
        <v/>
      </c>
      <c r="C94" s="36" t="str">
        <f t="array" ref="C94">IF(
  M94="",
  "",
  IFERROR(
    INDEX(
      '{INDEX} Tour Packages'!$A:$ZZ,
      MATCH(
        M94,
        INDEX(
          '{INDEX} Tour Packages'!$A:$ZZ,
          ,
          MATCH("Tour Package Name", '{INDEX} Tour Packages'!$4:$4, 0)
        ),
        0
      ),
      MATCH("Tour Code", '{INDEX} Tour Packages'!$4:$4, 0)
    ),
    "XXX"
  )
)
</f>
        <v/>
      </c>
      <c r="D94" s="36" t="str">
        <f t="shared" si="3"/>
        <v/>
      </c>
      <c r="E94" s="36" t="str">
        <f t="shared" si="4"/>
        <v/>
      </c>
      <c r="F94" s="37" t="str">
        <f t="shared" si="5"/>
        <v/>
      </c>
      <c r="G94" s="89"/>
      <c r="H94" s="89"/>
      <c r="I94" s="90"/>
      <c r="J94" s="40" t="str">
        <f t="shared" si="16"/>
        <v> </v>
      </c>
      <c r="K94" s="91"/>
      <c r="L94" s="55"/>
      <c r="M94" s="55"/>
      <c r="N94" s="91"/>
      <c r="O94" s="43" t="str">
        <f>IFERROR(__xludf.DUMMYFUNCTION("IF(N94="""","""",IFERROR(
  N94 + VALUE(REGEXEXTRACT(P94, ""(\d+)\s+Days"")),
  """"
)
)"),"")</f>
        <v/>
      </c>
      <c r="P94" s="43" t="str">
        <f t="array" ref="P94">IFERROR(
  INDEX(
    INDEX('{INDEX} Tour Packages'!$A:$ZZ, , MATCH(P$3, '{INDEX} Tour Packages'!$4:$4, 0)),
    MATCH(M94, INDEX('{INDEX} Tour Packages'!$A:$ZZ,0, MATCH("Tour Package Name", '{INDEX} Tour Packages'!$4:$4, 0)), 0)
  ),
"")
</f>
        <v/>
      </c>
      <c r="Q94" s="44" t="str">
        <f t="shared" si="7"/>
        <v/>
      </c>
      <c r="R94" s="44" t="str">
        <f>IFERROR(__xludf.DUMMYFUNCTION("IF(OR(ISBLANK(K94), ISBLANK(N94)), """", 
  LET(
    resDate, K94,
    tourDate, N94,
    monthCount, MAX(0, DATEDIF(resDate, tourDate - 3, ""M"") + 1),
    secondDates, ARRAYFORMULA(DATE(YEAR(resDate), MONTH(resDate) + SEQUENCE(monthCount), 2)),
    vali"&amp;"dDates, FILTER(secondDates, (secondDates &gt; resDate + 2) * (secondDates &lt;= tourDate - 3)),
    IF(ISERROR(validDates), 0, COUNTA(validDates))
  )
)
"),"")</f>
        <v/>
      </c>
      <c r="S94" s="44" t="str">
        <f t="shared" si="8"/>
        <v/>
      </c>
      <c r="T94" s="45" t="str">
        <f t="array" ref="T94">IF(ISBLANK(BO94),IFERROR(
  INDEX(
    INDEX('{INDEX} Payment Terms'!$A:$G, , MATCH(T$3, '{INDEX} Payment Terms'!$4:$4, 0)),
    MATCH(Q94, INDEX('{INDEX} Payment Terms'!$A:$G,0, MATCH("Payment Condition", '{INDEX} Payment Terms'!$4:$4, 0)), 0)
  ),
""),"Cancelled")
</f>
        <v/>
      </c>
      <c r="U94" s="46" t="b">
        <v>0</v>
      </c>
      <c r="V94" s="47" t="str">
        <f>IFERROR(__xludf.DUMMYFUNCTION("IF(OR(L94=""Duo Booking"", L94=""Group Booking""),
IF(U94=FALSE,"""",
    LET(
      bookingType, L94,
      tour, M94,
      mainFirst, H94,
      mainLast, I94,
      mainEmail, G94,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$L$4:L94, bookingType,
          $M$4:M94, tour,
          $H$4:H94, mainFirst,
          $I$4:I94, mainLast,
          $G$4:G94, mainEmail
        ),
        ""000""
      ),
      baseID &amp; "&amp;"""-"" &amp; memberNumber
    )
  ),
  """"
)
"),"")</f>
        <v/>
      </c>
      <c r="W94" s="48"/>
      <c r="X94" s="85" t="b">
        <v>0</v>
      </c>
      <c r="Y94" s="85" t="b">
        <v>0</v>
      </c>
      <c r="Z94" s="85" t="b">
        <v>0</v>
      </c>
      <c r="AA94" s="50"/>
      <c r="AB94" s="51"/>
      <c r="AC94" s="85" t="b">
        <v>0</v>
      </c>
      <c r="AD94" s="92"/>
      <c r="AE94" s="88"/>
      <c r="AF94" s="36" t="str">
        <f t="array" ref="AF94">IF(M94="","",INDEX(
      '{INDEX} Tour Packages'!$A:$ZP,
      MATCH($M94, '{INDEX} Tour Packages'!$A:$A, 0),
      MATCH(AF$3, '{INDEX} Tour Packages'!$4:$4, 0)
    ))</f>
        <v/>
      </c>
      <c r="AG94" s="36" t="str">
        <f t="array" ref="AG94">IF(M94="","",INDEX(
      '{INDEX} Tour Packages'!$A:$ZP,
      MATCH($M94, '{INDEX} Tour Packages'!$A:$A, 0),
      MATCH(AG$3, '{INDEX} Tour Packages'!$4:$4, 0)
    ))</f>
        <v/>
      </c>
      <c r="AH94" s="36" t="str">
        <f t="array" ref="AH94">IF(M94="","",INDEX(
      '{INDEX} Tour Packages'!$A:$ZP,
      MATCH($M94, '{INDEX} Tour Packages'!$A:$A, 0),
      MATCH(AH$3, '{INDEX} Tour Packages'!$4:$4, 0)
    ))</f>
        <v/>
      </c>
      <c r="AI94" s="54" t="str">
        <f t="shared" si="9"/>
        <v/>
      </c>
      <c r="AJ94" s="42"/>
      <c r="AK94" s="55"/>
      <c r="AL94" s="46" t="b">
        <v>0</v>
      </c>
      <c r="AM94" s="56"/>
      <c r="AN94" s="57" t="str">
        <f t="shared" si="10"/>
        <v/>
      </c>
      <c r="AO94" s="58" t="str">
        <f t="shared" si="11"/>
        <v/>
      </c>
      <c r="AP94" s="59"/>
      <c r="AQ94" s="60"/>
      <c r="AR94" s="61"/>
      <c r="AS94" s="61"/>
      <c r="AT94" s="61" t="str">
        <f>IFERROR(__xludf.DUMMYFUNCTION("IF( 
  OR($AJ94=""Full Payment"", ISBLANK($K94)),
  """",
  IF(
    OR(
      Q94=""Standard Booking, P1"",
      Q94=""Standard Booking, P2"",
      Q94=""Standard Booking, P3"",
      Q94=""Standard Booking, P4""
    ),
    LET(
      resDate,   $K94,
 "&amp;"     tourDate,  $N94,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4" s="62" t="str">
        <f t="shared" si="12"/>
        <v/>
      </c>
      <c r="AV94" s="63"/>
      <c r="AW94" s="64"/>
      <c r="AX94" s="64"/>
      <c r="AY94" s="64"/>
      <c r="AZ94" s="64" t="str">
        <f>IFERROR(__xludf.DUMMYFUNCTION("IF(
  OR($AJ94=""Full Payment"",$AJ94=""P1"", ISBLANK($K94)),
  """",
  IF(
    OR(
      $Q94=""Standard Booking, P2"",
      $Q94=""Standard Booking, P3"",
      $Q94=""Standard Booking, P4""
    ),
    LET(
      resDate,   $K94,
      tourDate,  $N94,"&amp;"
      monthCount, DATEDIF(resDate, tourDate, ""M"") + 1,
      secondDates, ARRAYFORMULA(
        DATE(
          YEAR(resDate),
          MONTH(resDate) + SEQUENCE(monthCount),
          2
        )
      ),
      validDates, FILTER(
        secondDates"&amp;",
        (secondDates &gt; resDate + 2) *
        (secondDates &lt;= tourDate - 3)
      ),
      IF(
        OR($AJ94=""P2"", $AJ94=""P3"", $AJ94=""P4""),
        IF(
          COUNTA(validDates) &lt; 2,
          """",
          TEXT(INDEX(validDates, 2), ""mmm"&amp;" d, yyyy"")
        ),
        IF(
          COUNTA(validDates) &lt; 2,
          """",
          TEXTJOIN("", "", TRUE,
            TEXT(INDEX(validDates, 1), ""mmm d, yyyy""),
            TEXT(INDEX(validDates, 2), ""mmm d, yyyy"")
          )
        )
  "&amp;"    )
    ),
    """"
  )
)
"),"")</f>
        <v/>
      </c>
      <c r="BA94" s="65" t="str">
        <f t="shared" si="13"/>
        <v/>
      </c>
      <c r="BB94" s="63"/>
      <c r="BC94" s="64"/>
      <c r="BD94" s="64"/>
      <c r="BE94" s="64"/>
      <c r="BF94" s="64" t="str">
        <f>IFERROR(__xludf.DUMMYFUNCTION("IF(
  OR($AJ94=""Full Payment"",$AJ94=""P1"", $AJ94=""P2""),
  """",
  IF(
    AND(
      NOT(ISBLANK($K94)),
      OR(
        Q94=""Standard Booking, P3"",
        Q94=""Standard Booking, P4""
      )
    ),
    LET(
      resDate,   $K94,
      tourDat"&amp;"e,  $N94,
      monthCount, DATEDIF(resDate, tourDate, ""M"") + 1,
      secondDates, ARRAYFORMULA(
        DATE(
          YEAR(resDate),
          MONTH(resDate) + SEQUENCE(monthCount),
          2
        )
      ),
      validDates, FILTER(
        se"&amp;"condDates,
        (secondDates &gt; resDate + 2) *
        (secondDates &lt;= tourDate - 3)
      ),
      IF(
        $AJ94=""P4"",
        IF(
          COUNTA(validDates) &lt; 3,
          """",
          TEXT(INDEX(validDates, 3), ""mmm d, yyyy"")
        ),
"&amp;"        IF(
          $AJ94=""P3"",
          IF(
            COUNTA(validDates) &lt; 3,
            """",
            TEXT(INDEX(validDates, 3), ""mmm d, yyyy"")
          ),
          IF(
            COUNTA(validDates) &lt; 3,
            """",
            TE"&amp;"XTJOIN("", "", TRUE,
              TEXT(INDEX(validDates, 1), ""mmm d, yyyy""),
              TEXT(INDEX(validDates, 2), ""mmm d, yyyy""),
              TEXT(INDEX(validDates, 3), ""mmm d, yyyy"")
            )
          )
        )
      )
    ),
    """&amp;"""
  )
)
"),"")</f>
        <v/>
      </c>
      <c r="BG94" s="65" t="str">
        <f t="shared" si="14"/>
        <v/>
      </c>
      <c r="BH94" s="63"/>
      <c r="BI94" s="64"/>
      <c r="BJ94" s="64"/>
      <c r="BK94" s="64"/>
      <c r="BL94" s="64" t="str">
        <f>IFERROR(__xludf.DUMMYFUNCTION("IF(
  OR($AJ94=""Full Payment"",$AJ94=""P1"",$AJ94=""P2"",$AJ94=""P3""),
  """",
  IF(
    AND(
      NOT(ISBLANK($K94)),
      $Q94=""Standard Booking, P4""
    ),
    LET(
      resDate,   $K94,
      tourDate,  $N94,
      monthCount, DATEDIF(resDate, "&amp;"tourDate, ""M"") + 1,
      secondDates, ARRAYFORMULA(
        DATE(
          YEAR(resDate),
          MONTH(resDate) + SEQUENCE(monthCount),
          2
        )
      ),
      validDates, FILTER(
        secondDates,
        (secondDates &gt; resDate + 2"&amp;") *
        (secondDates &lt;= tourDate - 3)
      ),
      IF(
        $AJ94=""P4"",
        IF(
          COUNTA(validDates) &lt; 4,
          """",
          TEXT(
            INDEX(validDates, 4),
            ""mmm d, yyyy""
          )
        ),
        I"&amp;"F(
          COUNTA(validDates) &lt; 4,
          """",
          TEXTJOIN(
            "", "", TRUE,
            TEXT(INDEX(validDates, 1), ""mmm d, yyyy""),
            TEXT(INDEX(validDates, 2), ""mmm d, yyyy""),
            TEXT(INDEX(validDates, 3), ""m"&amp;"mm d, yyyy""),
            TEXT(INDEX(validDates, 4), ""mmm d, yyyy"")
          )
        )
      )
    ),
    """"
  )
)
"),"")</f>
        <v/>
      </c>
      <c r="BM94" s="65" t="str">
        <f t="shared" si="15"/>
        <v/>
      </c>
      <c r="BN94" s="66"/>
      <c r="BO94" s="67"/>
      <c r="BP94" s="49" t="b">
        <v>0</v>
      </c>
      <c r="BQ94" s="49" t="b">
        <v>0</v>
      </c>
      <c r="BR94" s="68"/>
      <c r="BS94" s="69"/>
      <c r="BT94" s="70" t="b">
        <v>0</v>
      </c>
      <c r="BU94" s="71"/>
      <c r="BV94" s="72"/>
      <c r="BW94" s="86" t="b">
        <v>0</v>
      </c>
      <c r="BX94" s="87"/>
    </row>
    <row r="95">
      <c r="A95" s="35" t="str">
        <f t="shared" si="1"/>
        <v/>
      </c>
      <c r="B95" s="36" t="str">
        <f t="shared" si="2"/>
        <v/>
      </c>
      <c r="C95" s="36" t="str">
        <f t="array" ref="C95">IF(
  M95="",
  "",
  IFERROR(
    INDEX(
      '{INDEX} Tour Packages'!$A:$ZZ,
      MATCH(
        M95,
        INDEX(
          '{INDEX} Tour Packages'!$A:$ZZ,
          ,
          MATCH("Tour Package Name", '{INDEX} Tour Packages'!$4:$4, 0)
        ),
        0
      ),
      MATCH("Tour Code", '{INDEX} Tour Packages'!$4:$4, 0)
    ),
    "XXX"
  )
)
</f>
        <v/>
      </c>
      <c r="D95" s="36" t="str">
        <f t="shared" si="3"/>
        <v/>
      </c>
      <c r="E95" s="36" t="str">
        <f t="shared" si="4"/>
        <v/>
      </c>
      <c r="F95" s="37" t="str">
        <f t="shared" si="5"/>
        <v/>
      </c>
      <c r="G95" s="89"/>
      <c r="H95" s="89"/>
      <c r="I95" s="90"/>
      <c r="J95" s="40" t="str">
        <f t="shared" si="16"/>
        <v> </v>
      </c>
      <c r="K95" s="91"/>
      <c r="L95" s="55"/>
      <c r="M95" s="55"/>
      <c r="N95" s="91"/>
      <c r="O95" s="43" t="str">
        <f>IFERROR(__xludf.DUMMYFUNCTION("IF(N95="""","""",IFERROR(
  N95 + VALUE(REGEXEXTRACT(P95, ""(\d+)\s+Days"")),
  """"
)
)"),"")</f>
        <v/>
      </c>
      <c r="P95" s="43" t="str">
        <f t="array" ref="P95">IFERROR(
  INDEX(
    INDEX('{INDEX} Tour Packages'!$A:$ZZ, , MATCH(P$3, '{INDEX} Tour Packages'!$4:$4, 0)),
    MATCH(M95, INDEX('{INDEX} Tour Packages'!$A:$ZZ,0, MATCH("Tour Package Name", '{INDEX} Tour Packages'!$4:$4, 0)), 0)
  ),
"")
</f>
        <v/>
      </c>
      <c r="Q95" s="44" t="str">
        <f t="shared" si="7"/>
        <v/>
      </c>
      <c r="R95" s="44" t="str">
        <f>IFERROR(__xludf.DUMMYFUNCTION("IF(OR(ISBLANK(K95), ISBLANK(N95)), """", 
  LET(
    resDate, K95,
    tourDate, N95,
    monthCount, MAX(0, DATEDIF(resDate, tourDate - 3, ""M"") + 1),
    secondDates, ARRAYFORMULA(DATE(YEAR(resDate), MONTH(resDate) + SEQUENCE(monthCount), 2)),
    vali"&amp;"dDates, FILTER(secondDates, (secondDates &gt; resDate + 2) * (secondDates &lt;= tourDate - 3)),
    IF(ISERROR(validDates), 0, COUNTA(validDates))
  )
)
"),"")</f>
        <v/>
      </c>
      <c r="S95" s="44" t="str">
        <f t="shared" si="8"/>
        <v/>
      </c>
      <c r="T95" s="45" t="str">
        <f t="array" ref="T95">IF(ISBLANK(BO95),IFERROR(
  INDEX(
    INDEX('{INDEX} Payment Terms'!$A:$G, , MATCH(T$3, '{INDEX} Payment Terms'!$4:$4, 0)),
    MATCH(Q95, INDEX('{INDEX} Payment Terms'!$A:$G,0, MATCH("Payment Condition", '{INDEX} Payment Terms'!$4:$4, 0)), 0)
  ),
""),"Cancelled")
</f>
        <v/>
      </c>
      <c r="U95" s="46" t="b">
        <v>0</v>
      </c>
      <c r="V95" s="47" t="str">
        <f>IFERROR(__xludf.DUMMYFUNCTION("IF(OR(L95=""Duo Booking"", L95=""Group Booking""),
IF(U95=FALSE,"""",
    LET(
      bookingType, L95,
      tour, M95,
      mainFirst, H95,
      mainLast, I95,
      mainEmail, G95,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$L$4:L95, bookingType,
          $M$4:M95, tour,
          $H$4:H95, mainFirst,
          $I$4:I95, mainLast,
          $G$4:G95, mainEmail
        ),
        ""000""
      ),
      baseID &amp; "&amp;"""-"" &amp; memberNumber
    )
  ),
  """"
)
"),"")</f>
        <v/>
      </c>
      <c r="W95" s="48"/>
      <c r="X95" s="85" t="b">
        <v>0</v>
      </c>
      <c r="Y95" s="85" t="b">
        <v>0</v>
      </c>
      <c r="Z95" s="85" t="b">
        <v>0</v>
      </c>
      <c r="AA95" s="50"/>
      <c r="AB95" s="51"/>
      <c r="AC95" s="85" t="b">
        <v>0</v>
      </c>
      <c r="AD95" s="92"/>
      <c r="AE95" s="88"/>
      <c r="AF95" s="36" t="str">
        <f t="array" ref="AF95">IF(M95="","",INDEX(
      '{INDEX} Tour Packages'!$A:$ZP,
      MATCH($M95, '{INDEX} Tour Packages'!$A:$A, 0),
      MATCH(AF$3, '{INDEX} Tour Packages'!$4:$4, 0)
    ))</f>
        <v/>
      </c>
      <c r="AG95" s="36" t="str">
        <f t="array" ref="AG95">IF(M95="","",INDEX(
      '{INDEX} Tour Packages'!$A:$ZP,
      MATCH($M95, '{INDEX} Tour Packages'!$A:$A, 0),
      MATCH(AG$3, '{INDEX} Tour Packages'!$4:$4, 0)
    ))</f>
        <v/>
      </c>
      <c r="AH95" s="36" t="str">
        <f t="array" ref="AH95">IF(M95="","",INDEX(
      '{INDEX} Tour Packages'!$A:$ZP,
      MATCH($M95, '{INDEX} Tour Packages'!$A:$A, 0),
      MATCH(AH$3, '{INDEX} Tour Packages'!$4:$4, 0)
    ))</f>
        <v/>
      </c>
      <c r="AI95" s="54" t="str">
        <f t="shared" si="9"/>
        <v/>
      </c>
      <c r="AJ95" s="42"/>
      <c r="AK95" s="55"/>
      <c r="AL95" s="46" t="b">
        <v>0</v>
      </c>
      <c r="AM95" s="56"/>
      <c r="AN95" s="57" t="str">
        <f t="shared" si="10"/>
        <v/>
      </c>
      <c r="AO95" s="58" t="str">
        <f t="shared" si="11"/>
        <v/>
      </c>
      <c r="AP95" s="59"/>
      <c r="AQ95" s="60"/>
      <c r="AR95" s="61"/>
      <c r="AS95" s="61"/>
      <c r="AT95" s="61" t="str">
        <f>IFERROR(__xludf.DUMMYFUNCTION("IF( 
  OR($AJ95=""Full Payment"", ISBLANK($K95)),
  """",
  IF(
    OR(
      Q95=""Standard Booking, P1"",
      Q95=""Standard Booking, P2"",
      Q95=""Standard Booking, P3"",
      Q95=""Standard Booking, P4""
    ),
    LET(
      resDate,   $K95,
 "&amp;"     tourDate,  $N95,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5" s="62" t="str">
        <f t="shared" si="12"/>
        <v/>
      </c>
      <c r="AV95" s="63"/>
      <c r="AW95" s="64"/>
      <c r="AX95" s="64"/>
      <c r="AY95" s="64"/>
      <c r="AZ95" s="64" t="str">
        <f>IFERROR(__xludf.DUMMYFUNCTION("IF(
  OR($AJ95=""Full Payment"",$AJ95=""P1"", ISBLANK($K95)),
  """",
  IF(
    OR(
      $Q95=""Standard Booking, P2"",
      $Q95=""Standard Booking, P3"",
      $Q95=""Standard Booking, P4""
    ),
    LET(
      resDate,   $K95,
      tourDate,  $N95,"&amp;"
      monthCount, DATEDIF(resDate, tourDate, ""M"") + 1,
      secondDates, ARRAYFORMULA(
        DATE(
          YEAR(resDate),
          MONTH(resDate) + SEQUENCE(monthCount),
          2
        )
      ),
      validDates, FILTER(
        secondDates"&amp;",
        (secondDates &gt; resDate + 2) *
        (secondDates &lt;= tourDate - 3)
      ),
      IF(
        OR($AJ95=""P2"", $AJ95=""P3"", $AJ95=""P4""),
        IF(
          COUNTA(validDates) &lt; 2,
          """",
          TEXT(INDEX(validDates, 2), ""mmm"&amp;" d, yyyy"")
        ),
        IF(
          COUNTA(validDates) &lt; 2,
          """",
          TEXTJOIN("", "", TRUE,
            TEXT(INDEX(validDates, 1), ""mmm d, yyyy""),
            TEXT(INDEX(validDates, 2), ""mmm d, yyyy"")
          )
        )
  "&amp;"    )
    ),
    """"
  )
)
"),"")</f>
        <v/>
      </c>
      <c r="BA95" s="65" t="str">
        <f t="shared" si="13"/>
        <v/>
      </c>
      <c r="BB95" s="63"/>
      <c r="BC95" s="64"/>
      <c r="BD95" s="64"/>
      <c r="BE95" s="64"/>
      <c r="BF95" s="64" t="str">
        <f>IFERROR(__xludf.DUMMYFUNCTION("IF(
  OR($AJ95=""Full Payment"",$AJ95=""P1"", $AJ95=""P2""),
  """",
  IF(
    AND(
      NOT(ISBLANK($K95)),
      OR(
        Q95=""Standard Booking, P3"",
        Q95=""Standard Booking, P4""
      )
    ),
    LET(
      resDate,   $K95,
      tourDat"&amp;"e,  $N95,
      monthCount, DATEDIF(resDate, tourDate, ""M"") + 1,
      secondDates, ARRAYFORMULA(
        DATE(
          YEAR(resDate),
          MONTH(resDate) + SEQUENCE(monthCount),
          2
        )
      ),
      validDates, FILTER(
        se"&amp;"condDates,
        (secondDates &gt; resDate + 2) *
        (secondDates &lt;= tourDate - 3)
      ),
      IF(
        $AJ95=""P4"",
        IF(
          COUNTA(validDates) &lt; 3,
          """",
          TEXT(INDEX(validDates, 3), ""mmm d, yyyy"")
        ),
"&amp;"        IF(
          $AJ95=""P3"",
          IF(
            COUNTA(validDates) &lt; 3,
            """",
            TEXT(INDEX(validDates, 3), ""mmm d, yyyy"")
          ),
          IF(
            COUNTA(validDates) &lt; 3,
            """",
            TE"&amp;"XTJOIN("", "", TRUE,
              TEXT(INDEX(validDates, 1), ""mmm d, yyyy""),
              TEXT(INDEX(validDates, 2), ""mmm d, yyyy""),
              TEXT(INDEX(validDates, 3), ""mmm d, yyyy"")
            )
          )
        )
      )
    ),
    """&amp;"""
  )
)
"),"")</f>
        <v/>
      </c>
      <c r="BG95" s="65" t="str">
        <f t="shared" si="14"/>
        <v/>
      </c>
      <c r="BH95" s="63"/>
      <c r="BI95" s="64"/>
      <c r="BJ95" s="64"/>
      <c r="BK95" s="64"/>
      <c r="BL95" s="64" t="str">
        <f>IFERROR(__xludf.DUMMYFUNCTION("IF(
  OR($AJ95=""Full Payment"",$AJ95=""P1"",$AJ95=""P2"",$AJ95=""P3""),
  """",
  IF(
    AND(
      NOT(ISBLANK($K95)),
      $Q95=""Standard Booking, P4""
    ),
    LET(
      resDate,   $K95,
      tourDate,  $N95,
      monthCount, DATEDIF(resDate, "&amp;"tourDate, ""M"") + 1,
      secondDates, ARRAYFORMULA(
        DATE(
          YEAR(resDate),
          MONTH(resDate) + SEQUENCE(monthCount),
          2
        )
      ),
      validDates, FILTER(
        secondDates,
        (secondDates &gt; resDate + 2"&amp;") *
        (secondDates &lt;= tourDate - 3)
      ),
      IF(
        $AJ95=""P4"",
        IF(
          COUNTA(validDates) &lt; 4,
          """",
          TEXT(
            INDEX(validDates, 4),
            ""mmm d, yyyy""
          )
        ),
        I"&amp;"F(
          COUNTA(validDates) &lt; 4,
          """",
          TEXTJOIN(
            "", "", TRUE,
            TEXT(INDEX(validDates, 1), ""mmm d, yyyy""),
            TEXT(INDEX(validDates, 2), ""mmm d, yyyy""),
            TEXT(INDEX(validDates, 3), ""m"&amp;"mm d, yyyy""),
            TEXT(INDEX(validDates, 4), ""mmm d, yyyy"")
          )
        )
      )
    ),
    """"
  )
)
"),"")</f>
        <v/>
      </c>
      <c r="BM95" s="65" t="str">
        <f t="shared" si="15"/>
        <v/>
      </c>
      <c r="BN95" s="66"/>
      <c r="BO95" s="67"/>
      <c r="BP95" s="49" t="b">
        <v>0</v>
      </c>
      <c r="BQ95" s="49" t="b">
        <v>0</v>
      </c>
      <c r="BR95" s="68"/>
      <c r="BS95" s="69"/>
      <c r="BT95" s="70" t="b">
        <v>0</v>
      </c>
      <c r="BU95" s="71"/>
      <c r="BV95" s="72"/>
      <c r="BW95" s="86" t="b">
        <v>0</v>
      </c>
      <c r="BX95" s="87"/>
    </row>
    <row r="96">
      <c r="A96" s="35" t="str">
        <f t="shared" si="1"/>
        <v/>
      </c>
      <c r="B96" s="36" t="str">
        <f t="shared" si="2"/>
        <v/>
      </c>
      <c r="C96" s="36" t="str">
        <f t="array" ref="C96">IF(
  M96="",
  "",
  IFERROR(
    INDEX(
      '{INDEX} Tour Packages'!$A:$ZZ,
      MATCH(
        M96,
        INDEX(
          '{INDEX} Tour Packages'!$A:$ZZ,
          ,
          MATCH("Tour Package Name", '{INDEX} Tour Packages'!$4:$4, 0)
        ),
        0
      ),
      MATCH("Tour Code", '{INDEX} Tour Packages'!$4:$4, 0)
    ),
    "XXX"
  )
)
</f>
        <v/>
      </c>
      <c r="D96" s="36" t="str">
        <f t="shared" si="3"/>
        <v/>
      </c>
      <c r="E96" s="36" t="str">
        <f t="shared" si="4"/>
        <v/>
      </c>
      <c r="F96" s="37" t="str">
        <f t="shared" si="5"/>
        <v/>
      </c>
      <c r="G96" s="89"/>
      <c r="H96" s="89"/>
      <c r="I96" s="90"/>
      <c r="J96" s="40" t="str">
        <f t="shared" si="16"/>
        <v> </v>
      </c>
      <c r="K96" s="91"/>
      <c r="L96" s="55"/>
      <c r="M96" s="55"/>
      <c r="N96" s="91"/>
      <c r="O96" s="43" t="str">
        <f>IFERROR(__xludf.DUMMYFUNCTION("IF(N96="""","""",IFERROR(
  N96 + VALUE(REGEXEXTRACT(P96, ""(\d+)\s+Days"")),
  """"
)
)"),"")</f>
        <v/>
      </c>
      <c r="P96" s="43" t="str">
        <f t="array" ref="P96">IFERROR(
  INDEX(
    INDEX('{INDEX} Tour Packages'!$A:$ZZ, , MATCH(P$3, '{INDEX} Tour Packages'!$4:$4, 0)),
    MATCH(M96, INDEX('{INDEX} Tour Packages'!$A:$ZZ,0, MATCH("Tour Package Name", '{INDEX} Tour Packages'!$4:$4, 0)), 0)
  ),
"")
</f>
        <v/>
      </c>
      <c r="Q96" s="44" t="str">
        <f t="shared" si="7"/>
        <v/>
      </c>
      <c r="R96" s="44" t="str">
        <f>IFERROR(__xludf.DUMMYFUNCTION("IF(OR(ISBLANK(K96), ISBLANK(N96)), """", 
  LET(
    resDate, K96,
    tourDate, N96,
    monthCount, MAX(0, DATEDIF(resDate, tourDate - 3, ""M"") + 1),
    secondDates, ARRAYFORMULA(DATE(YEAR(resDate), MONTH(resDate) + SEQUENCE(monthCount), 2)),
    vali"&amp;"dDates, FILTER(secondDates, (secondDates &gt; resDate + 2) * (secondDates &lt;= tourDate - 3)),
    IF(ISERROR(validDates), 0, COUNTA(validDates))
  )
)
"),"")</f>
        <v/>
      </c>
      <c r="S96" s="44" t="str">
        <f t="shared" si="8"/>
        <v/>
      </c>
      <c r="T96" s="45" t="str">
        <f t="array" ref="T96">IF(ISBLANK(BO96),IFERROR(
  INDEX(
    INDEX('{INDEX} Payment Terms'!$A:$G, , MATCH(T$3, '{INDEX} Payment Terms'!$4:$4, 0)),
    MATCH(Q96, INDEX('{INDEX} Payment Terms'!$A:$G,0, MATCH("Payment Condition", '{INDEX} Payment Terms'!$4:$4, 0)), 0)
  ),
""),"Cancelled")
</f>
        <v/>
      </c>
      <c r="U96" s="46" t="b">
        <v>0</v>
      </c>
      <c r="V96" s="47" t="str">
        <f>IFERROR(__xludf.DUMMYFUNCTION("IF(OR(L96=""Duo Booking"", L96=""Group Booking""),
IF(U96=FALSE,"""",
    LET(
      bookingType, L96,
      tour, M96,
      mainFirst, H96,
      mainLast, I96,
      mainEmail, G96,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$L$4:L96, bookingType,
          $M$4:M96, tour,
          $H$4:H96, mainFirst,
          $I$4:I96, mainLast,
          $G$4:G96, mainEmail
        ),
        ""000""
      ),
      baseID &amp; "&amp;"""-"" &amp; memberNumber
    )
  ),
  """"
)
"),"")</f>
        <v/>
      </c>
      <c r="W96" s="48"/>
      <c r="X96" s="85" t="b">
        <v>0</v>
      </c>
      <c r="Y96" s="85" t="b">
        <v>0</v>
      </c>
      <c r="Z96" s="85" t="b">
        <v>0</v>
      </c>
      <c r="AA96" s="50"/>
      <c r="AB96" s="51"/>
      <c r="AC96" s="85" t="b">
        <v>0</v>
      </c>
      <c r="AD96" s="92"/>
      <c r="AE96" s="88"/>
      <c r="AF96" s="36" t="str">
        <f t="array" ref="AF96">IF(M96="","",INDEX(
      '{INDEX} Tour Packages'!$A:$ZP,
      MATCH($M96, '{INDEX} Tour Packages'!$A:$A, 0),
      MATCH(AF$3, '{INDEX} Tour Packages'!$4:$4, 0)
    ))</f>
        <v/>
      </c>
      <c r="AG96" s="36" t="str">
        <f t="array" ref="AG96">IF(M96="","",INDEX(
      '{INDEX} Tour Packages'!$A:$ZP,
      MATCH($M96, '{INDEX} Tour Packages'!$A:$A, 0),
      MATCH(AG$3, '{INDEX} Tour Packages'!$4:$4, 0)
    ))</f>
        <v/>
      </c>
      <c r="AH96" s="36" t="str">
        <f t="array" ref="AH96">IF(M96="","",INDEX(
      '{INDEX} Tour Packages'!$A:$ZP,
      MATCH($M96, '{INDEX} Tour Packages'!$A:$A, 0),
      MATCH(AH$3, '{INDEX} Tour Packages'!$4:$4, 0)
    ))</f>
        <v/>
      </c>
      <c r="AI96" s="54" t="str">
        <f t="shared" si="9"/>
        <v/>
      </c>
      <c r="AJ96" s="42"/>
      <c r="AK96" s="55"/>
      <c r="AL96" s="46" t="b">
        <v>0</v>
      </c>
      <c r="AM96" s="56"/>
      <c r="AN96" s="57" t="str">
        <f t="shared" si="10"/>
        <v/>
      </c>
      <c r="AO96" s="58" t="str">
        <f t="shared" si="11"/>
        <v/>
      </c>
      <c r="AP96" s="59"/>
      <c r="AQ96" s="60"/>
      <c r="AR96" s="61"/>
      <c r="AS96" s="61"/>
      <c r="AT96" s="61" t="str">
        <f>IFERROR(__xludf.DUMMYFUNCTION("IF( 
  OR($AJ96=""Full Payment"", ISBLANK($K96)),
  """",
  IF(
    OR(
      Q96=""Standard Booking, P1"",
      Q96=""Standard Booking, P2"",
      Q96=""Standard Booking, P3"",
      Q96=""Standard Booking, P4""
    ),
    LET(
      resDate,   $K96,
 "&amp;"     tourDate,  $N96,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6" s="62" t="str">
        <f t="shared" si="12"/>
        <v/>
      </c>
      <c r="AV96" s="63"/>
      <c r="AW96" s="64"/>
      <c r="AX96" s="64"/>
      <c r="AY96" s="64"/>
      <c r="AZ96" s="64" t="str">
        <f>IFERROR(__xludf.DUMMYFUNCTION("IF(
  OR($AJ96=""Full Payment"",$AJ96=""P1"", ISBLANK($K96)),
  """",
  IF(
    OR(
      $Q96=""Standard Booking, P2"",
      $Q96=""Standard Booking, P3"",
      $Q96=""Standard Booking, P4""
    ),
    LET(
      resDate,   $K96,
      tourDate,  $N96,"&amp;"
      monthCount, DATEDIF(resDate, tourDate, ""M"") + 1,
      secondDates, ARRAYFORMULA(
        DATE(
          YEAR(resDate),
          MONTH(resDate) + SEQUENCE(monthCount),
          2
        )
      ),
      validDates, FILTER(
        secondDates"&amp;",
        (secondDates &gt; resDate + 2) *
        (secondDates &lt;= tourDate - 3)
      ),
      IF(
        OR($AJ96=""P2"", $AJ96=""P3"", $AJ96=""P4""),
        IF(
          COUNTA(validDates) &lt; 2,
          """",
          TEXT(INDEX(validDates, 2), ""mmm"&amp;" d, yyyy"")
        ),
        IF(
          COUNTA(validDates) &lt; 2,
          """",
          TEXTJOIN("", "", TRUE,
            TEXT(INDEX(validDates, 1), ""mmm d, yyyy""),
            TEXT(INDEX(validDates, 2), ""mmm d, yyyy"")
          )
        )
  "&amp;"    )
    ),
    """"
  )
)
"),"")</f>
        <v/>
      </c>
      <c r="BA96" s="65" t="str">
        <f t="shared" si="13"/>
        <v/>
      </c>
      <c r="BB96" s="63"/>
      <c r="BC96" s="64"/>
      <c r="BD96" s="64"/>
      <c r="BE96" s="64"/>
      <c r="BF96" s="64" t="str">
        <f>IFERROR(__xludf.DUMMYFUNCTION("IF(
  OR($AJ96=""Full Payment"",$AJ96=""P1"", $AJ96=""P2""),
  """",
  IF(
    AND(
      NOT(ISBLANK($K96)),
      OR(
        Q96=""Standard Booking, P3"",
        Q96=""Standard Booking, P4""
      )
    ),
    LET(
      resDate,   $K96,
      tourDat"&amp;"e,  $N96,
      monthCount, DATEDIF(resDate, tourDate, ""M"") + 1,
      secondDates, ARRAYFORMULA(
        DATE(
          YEAR(resDate),
          MONTH(resDate) + SEQUENCE(monthCount),
          2
        )
      ),
      validDates, FILTER(
        se"&amp;"condDates,
        (secondDates &gt; resDate + 2) *
        (secondDates &lt;= tourDate - 3)
      ),
      IF(
        $AJ96=""P4"",
        IF(
          COUNTA(validDates) &lt; 3,
          """",
          TEXT(INDEX(validDates, 3), ""mmm d, yyyy"")
        ),
"&amp;"        IF(
          $AJ96=""P3"",
          IF(
            COUNTA(validDates) &lt; 3,
            """",
            TEXT(INDEX(validDates, 3), ""mmm d, yyyy"")
          ),
          IF(
            COUNTA(validDates) &lt; 3,
            """",
            TE"&amp;"XTJOIN("", "", TRUE,
              TEXT(INDEX(validDates, 1), ""mmm d, yyyy""),
              TEXT(INDEX(validDates, 2), ""mmm d, yyyy""),
              TEXT(INDEX(validDates, 3), ""mmm d, yyyy"")
            )
          )
        )
      )
    ),
    """&amp;"""
  )
)
"),"")</f>
        <v/>
      </c>
      <c r="BG96" s="65" t="str">
        <f t="shared" si="14"/>
        <v/>
      </c>
      <c r="BH96" s="63"/>
      <c r="BI96" s="64"/>
      <c r="BJ96" s="64"/>
      <c r="BK96" s="64"/>
      <c r="BL96" s="64" t="str">
        <f>IFERROR(__xludf.DUMMYFUNCTION("IF(
  OR($AJ96=""Full Payment"",$AJ96=""P1"",$AJ96=""P2"",$AJ96=""P3""),
  """",
  IF(
    AND(
      NOT(ISBLANK($K96)),
      $Q96=""Standard Booking, P4""
    ),
    LET(
      resDate,   $K96,
      tourDate,  $N96,
      monthCount, DATEDIF(resDate, "&amp;"tourDate, ""M"") + 1,
      secondDates, ARRAYFORMULA(
        DATE(
          YEAR(resDate),
          MONTH(resDate) + SEQUENCE(monthCount),
          2
        )
      ),
      validDates, FILTER(
        secondDates,
        (secondDates &gt; resDate + 2"&amp;") *
        (secondDates &lt;= tourDate - 3)
      ),
      IF(
        $AJ96=""P4"",
        IF(
          COUNTA(validDates) &lt; 4,
          """",
          TEXT(
            INDEX(validDates, 4),
            ""mmm d, yyyy""
          )
        ),
        I"&amp;"F(
          COUNTA(validDates) &lt; 4,
          """",
          TEXTJOIN(
            "", "", TRUE,
            TEXT(INDEX(validDates, 1), ""mmm d, yyyy""),
            TEXT(INDEX(validDates, 2), ""mmm d, yyyy""),
            TEXT(INDEX(validDates, 3), ""m"&amp;"mm d, yyyy""),
            TEXT(INDEX(validDates, 4), ""mmm d, yyyy"")
          )
        )
      )
    ),
    """"
  )
)
"),"")</f>
        <v/>
      </c>
      <c r="BM96" s="65" t="str">
        <f t="shared" si="15"/>
        <v/>
      </c>
      <c r="BN96" s="66"/>
      <c r="BO96" s="67"/>
      <c r="BP96" s="49" t="b">
        <v>0</v>
      </c>
      <c r="BQ96" s="49" t="b">
        <v>0</v>
      </c>
      <c r="BR96" s="68"/>
      <c r="BS96" s="69"/>
      <c r="BT96" s="70" t="b">
        <v>0</v>
      </c>
      <c r="BU96" s="71"/>
      <c r="BV96" s="72"/>
      <c r="BW96" s="86" t="b">
        <v>0</v>
      </c>
      <c r="BX96" s="87"/>
    </row>
    <row r="97">
      <c r="A97" s="35" t="str">
        <f t="shared" si="1"/>
        <v/>
      </c>
      <c r="B97" s="36" t="str">
        <f t="shared" si="2"/>
        <v/>
      </c>
      <c r="C97" s="36" t="str">
        <f t="array" ref="C97">IF(
  M97="",
  "",
  IFERROR(
    INDEX(
      '{INDEX} Tour Packages'!$A:$ZZ,
      MATCH(
        M97,
        INDEX(
          '{INDEX} Tour Packages'!$A:$ZZ,
          ,
          MATCH("Tour Package Name", '{INDEX} Tour Packages'!$4:$4, 0)
        ),
        0
      ),
      MATCH("Tour Code", '{INDEX} Tour Packages'!$4:$4, 0)
    ),
    "XXX"
  )
)
</f>
        <v/>
      </c>
      <c r="D97" s="36" t="str">
        <f t="shared" si="3"/>
        <v/>
      </c>
      <c r="E97" s="36" t="str">
        <f t="shared" si="4"/>
        <v/>
      </c>
      <c r="F97" s="37" t="str">
        <f t="shared" si="5"/>
        <v/>
      </c>
      <c r="G97" s="89"/>
      <c r="H97" s="89"/>
      <c r="I97" s="90"/>
      <c r="J97" s="40" t="str">
        <f t="shared" si="16"/>
        <v> </v>
      </c>
      <c r="K97" s="91"/>
      <c r="L97" s="55"/>
      <c r="M97" s="55"/>
      <c r="N97" s="91"/>
      <c r="O97" s="43" t="str">
        <f>IFERROR(__xludf.DUMMYFUNCTION("IF(N97="""","""",IFERROR(
  N97 + VALUE(REGEXEXTRACT(P97, ""(\d+)\s+Days"")),
  """"
)
)"),"")</f>
        <v/>
      </c>
      <c r="P97" s="43" t="str">
        <f t="array" ref="P97">IFERROR(
  INDEX(
    INDEX('{INDEX} Tour Packages'!$A:$ZZ, , MATCH(P$3, '{INDEX} Tour Packages'!$4:$4, 0)),
    MATCH(M97, INDEX('{INDEX} Tour Packages'!$A:$ZZ,0, MATCH("Tour Package Name", '{INDEX} Tour Packages'!$4:$4, 0)), 0)
  ),
"")
</f>
        <v/>
      </c>
      <c r="Q97" s="44" t="str">
        <f t="shared" si="7"/>
        <v/>
      </c>
      <c r="R97" s="44" t="str">
        <f>IFERROR(__xludf.DUMMYFUNCTION("IF(OR(ISBLANK(K97), ISBLANK(N97)), """", 
  LET(
    resDate, K97,
    tourDate, N97,
    monthCount, MAX(0, DATEDIF(resDate, tourDate - 3, ""M"") + 1),
    secondDates, ARRAYFORMULA(DATE(YEAR(resDate), MONTH(resDate) + SEQUENCE(monthCount), 2)),
    vali"&amp;"dDates, FILTER(secondDates, (secondDates &gt; resDate + 2) * (secondDates &lt;= tourDate - 3)),
    IF(ISERROR(validDates), 0, COUNTA(validDates))
  )
)
"),"")</f>
        <v/>
      </c>
      <c r="S97" s="44" t="str">
        <f t="shared" si="8"/>
        <v/>
      </c>
      <c r="T97" s="45" t="str">
        <f t="array" ref="T97">IF(ISBLANK(BO97),IFERROR(
  INDEX(
    INDEX('{INDEX} Payment Terms'!$A:$G, , MATCH(T$3, '{INDEX} Payment Terms'!$4:$4, 0)),
    MATCH(Q97, INDEX('{INDEX} Payment Terms'!$A:$G,0, MATCH("Payment Condition", '{INDEX} Payment Terms'!$4:$4, 0)), 0)
  ),
""),"Cancelled")
</f>
        <v/>
      </c>
      <c r="U97" s="46" t="b">
        <v>0</v>
      </c>
      <c r="V97" s="47" t="str">
        <f>IFERROR(__xludf.DUMMYFUNCTION("IF(OR(L97=""Duo Booking"", L97=""Group Booking""),
IF(U97=FALSE,"""",
    LET(
      bookingType, L97,
      tour, M97,
      mainFirst, H97,
      mainLast, I97,
      mainEmail, G97,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$L$4:L97, bookingType,
          $M$4:M97, tour,
          $H$4:H97, mainFirst,
          $I$4:I97, mainLast,
          $G$4:G97, mainEmail
        ),
        ""000""
      ),
      baseID &amp; "&amp;"""-"" &amp; memberNumber
    )
  ),
  """"
)
"),"")</f>
        <v/>
      </c>
      <c r="W97" s="48"/>
      <c r="X97" s="85" t="b">
        <v>0</v>
      </c>
      <c r="Y97" s="85" t="b">
        <v>0</v>
      </c>
      <c r="Z97" s="85" t="b">
        <v>0</v>
      </c>
      <c r="AA97" s="50"/>
      <c r="AB97" s="51"/>
      <c r="AC97" s="85" t="b">
        <v>0</v>
      </c>
      <c r="AD97" s="92"/>
      <c r="AE97" s="88"/>
      <c r="AF97" s="36" t="str">
        <f t="array" ref="AF97">IF(M97="","",INDEX(
      '{INDEX} Tour Packages'!$A:$ZP,
      MATCH($M97, '{INDEX} Tour Packages'!$A:$A, 0),
      MATCH(AF$3, '{INDEX} Tour Packages'!$4:$4, 0)
    ))</f>
        <v/>
      </c>
      <c r="AG97" s="36" t="str">
        <f t="array" ref="AG97">IF(M97="","",INDEX(
      '{INDEX} Tour Packages'!$A:$ZP,
      MATCH($M97, '{INDEX} Tour Packages'!$A:$A, 0),
      MATCH(AG$3, '{INDEX} Tour Packages'!$4:$4, 0)
    ))</f>
        <v/>
      </c>
      <c r="AH97" s="36" t="str">
        <f t="array" ref="AH97">IF(M97="","",INDEX(
      '{INDEX} Tour Packages'!$A:$ZP,
      MATCH($M97, '{INDEX} Tour Packages'!$A:$A, 0),
      MATCH(AH$3, '{INDEX} Tour Packages'!$4:$4, 0)
    ))</f>
        <v/>
      </c>
      <c r="AI97" s="54" t="str">
        <f t="shared" si="9"/>
        <v/>
      </c>
      <c r="AJ97" s="42"/>
      <c r="AK97" s="55"/>
      <c r="AL97" s="46" t="b">
        <v>0</v>
      </c>
      <c r="AM97" s="56"/>
      <c r="AN97" s="57" t="str">
        <f t="shared" si="10"/>
        <v/>
      </c>
      <c r="AO97" s="58" t="str">
        <f t="shared" si="11"/>
        <v/>
      </c>
      <c r="AP97" s="59"/>
      <c r="AQ97" s="60"/>
      <c r="AR97" s="61"/>
      <c r="AS97" s="61"/>
      <c r="AT97" s="61" t="str">
        <f>IFERROR(__xludf.DUMMYFUNCTION("IF( 
  OR($AJ97=""Full Payment"", ISBLANK($K97)),
  """",
  IF(
    OR(
      Q97=""Standard Booking, P1"",
      Q97=""Standard Booking, P2"",
      Q97=""Standard Booking, P3"",
      Q97=""Standard Booking, P4""
    ),
    LET(
      resDate,   $K97,
 "&amp;"     tourDate,  $N97,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7" s="62" t="str">
        <f t="shared" si="12"/>
        <v/>
      </c>
      <c r="AV97" s="63"/>
      <c r="AW97" s="64"/>
      <c r="AX97" s="64"/>
      <c r="AY97" s="64"/>
      <c r="AZ97" s="64" t="str">
        <f>IFERROR(__xludf.DUMMYFUNCTION("IF(
  OR($AJ97=""Full Payment"",$AJ97=""P1"", ISBLANK($K97)),
  """",
  IF(
    OR(
      $Q97=""Standard Booking, P2"",
      $Q97=""Standard Booking, P3"",
      $Q97=""Standard Booking, P4""
    ),
    LET(
      resDate,   $K97,
      tourDate,  $N97,"&amp;"
      monthCount, DATEDIF(resDate, tourDate, ""M"") + 1,
      secondDates, ARRAYFORMULA(
        DATE(
          YEAR(resDate),
          MONTH(resDate) + SEQUENCE(monthCount),
          2
        )
      ),
      validDates, FILTER(
        secondDates"&amp;",
        (secondDates &gt; resDate + 2) *
        (secondDates &lt;= tourDate - 3)
      ),
      IF(
        OR($AJ97=""P2"", $AJ97=""P3"", $AJ97=""P4""),
        IF(
          COUNTA(validDates) &lt; 2,
          """",
          TEXT(INDEX(validDates, 2), ""mmm"&amp;" d, yyyy"")
        ),
        IF(
          COUNTA(validDates) &lt; 2,
          """",
          TEXTJOIN("", "", TRUE,
            TEXT(INDEX(validDates, 1), ""mmm d, yyyy""),
            TEXT(INDEX(validDates, 2), ""mmm d, yyyy"")
          )
        )
  "&amp;"    )
    ),
    """"
  )
)
"),"")</f>
        <v/>
      </c>
      <c r="BA97" s="65" t="str">
        <f t="shared" si="13"/>
        <v/>
      </c>
      <c r="BB97" s="63"/>
      <c r="BC97" s="64"/>
      <c r="BD97" s="64"/>
      <c r="BE97" s="64"/>
      <c r="BF97" s="64" t="str">
        <f>IFERROR(__xludf.DUMMYFUNCTION("IF(
  OR($AJ97=""Full Payment"",$AJ97=""P1"", $AJ97=""P2""),
  """",
  IF(
    AND(
      NOT(ISBLANK($K97)),
      OR(
        Q97=""Standard Booking, P3"",
        Q97=""Standard Booking, P4""
      )
    ),
    LET(
      resDate,   $K97,
      tourDat"&amp;"e,  $N97,
      monthCount, DATEDIF(resDate, tourDate, ""M"") + 1,
      secondDates, ARRAYFORMULA(
        DATE(
          YEAR(resDate),
          MONTH(resDate) + SEQUENCE(monthCount),
          2
        )
      ),
      validDates, FILTER(
        se"&amp;"condDates,
        (secondDates &gt; resDate + 2) *
        (secondDates &lt;= tourDate - 3)
      ),
      IF(
        $AJ97=""P4"",
        IF(
          COUNTA(validDates) &lt; 3,
          """",
          TEXT(INDEX(validDates, 3), ""mmm d, yyyy"")
        ),
"&amp;"        IF(
          $AJ97=""P3"",
          IF(
            COUNTA(validDates) &lt; 3,
            """",
            TEXT(INDEX(validDates, 3), ""mmm d, yyyy"")
          ),
          IF(
            COUNTA(validDates) &lt; 3,
            """",
            TE"&amp;"XTJOIN("", "", TRUE,
              TEXT(INDEX(validDates, 1), ""mmm d, yyyy""),
              TEXT(INDEX(validDates, 2), ""mmm d, yyyy""),
              TEXT(INDEX(validDates, 3), ""mmm d, yyyy"")
            )
          )
        )
      )
    ),
    """&amp;"""
  )
)
"),"")</f>
        <v/>
      </c>
      <c r="BG97" s="65" t="str">
        <f t="shared" si="14"/>
        <v/>
      </c>
      <c r="BH97" s="63"/>
      <c r="BI97" s="64"/>
      <c r="BJ97" s="64"/>
      <c r="BK97" s="64"/>
      <c r="BL97" s="64" t="str">
        <f>IFERROR(__xludf.DUMMYFUNCTION("IF(
  OR($AJ97=""Full Payment"",$AJ97=""P1"",$AJ97=""P2"",$AJ97=""P3""),
  """",
  IF(
    AND(
      NOT(ISBLANK($K97)),
      $Q97=""Standard Booking, P4""
    ),
    LET(
      resDate,   $K97,
      tourDate,  $N97,
      monthCount, DATEDIF(resDate, "&amp;"tourDate, ""M"") + 1,
      secondDates, ARRAYFORMULA(
        DATE(
          YEAR(resDate),
          MONTH(resDate) + SEQUENCE(monthCount),
          2
        )
      ),
      validDates, FILTER(
        secondDates,
        (secondDates &gt; resDate + 2"&amp;") *
        (secondDates &lt;= tourDate - 3)
      ),
      IF(
        $AJ97=""P4"",
        IF(
          COUNTA(validDates) &lt; 4,
          """",
          TEXT(
            INDEX(validDates, 4),
            ""mmm d, yyyy""
          )
        ),
        I"&amp;"F(
          COUNTA(validDates) &lt; 4,
          """",
          TEXTJOIN(
            "", "", TRUE,
            TEXT(INDEX(validDates, 1), ""mmm d, yyyy""),
            TEXT(INDEX(validDates, 2), ""mmm d, yyyy""),
            TEXT(INDEX(validDates, 3), ""m"&amp;"mm d, yyyy""),
            TEXT(INDEX(validDates, 4), ""mmm d, yyyy"")
          )
        )
      )
    ),
    """"
  )
)
"),"")</f>
        <v/>
      </c>
      <c r="BM97" s="65" t="str">
        <f t="shared" si="15"/>
        <v/>
      </c>
      <c r="BN97" s="66"/>
      <c r="BO97" s="67"/>
      <c r="BP97" s="49" t="b">
        <v>0</v>
      </c>
      <c r="BQ97" s="49" t="b">
        <v>0</v>
      </c>
      <c r="BR97" s="68"/>
      <c r="BS97" s="69"/>
      <c r="BT97" s="70" t="b">
        <v>0</v>
      </c>
      <c r="BU97" s="71"/>
      <c r="BV97" s="72"/>
      <c r="BW97" s="86" t="b">
        <v>0</v>
      </c>
      <c r="BX97" s="87"/>
    </row>
    <row r="98">
      <c r="A98" s="35" t="str">
        <f t="shared" si="1"/>
        <v/>
      </c>
      <c r="B98" s="36" t="str">
        <f t="shared" si="2"/>
        <v/>
      </c>
      <c r="C98" s="36" t="str">
        <f t="array" ref="C98">IF(
  M98="",
  "",
  IFERROR(
    INDEX(
      '{INDEX} Tour Packages'!$A:$ZZ,
      MATCH(
        M98,
        INDEX(
          '{INDEX} Tour Packages'!$A:$ZZ,
          ,
          MATCH("Tour Package Name", '{INDEX} Tour Packages'!$4:$4, 0)
        ),
        0
      ),
      MATCH("Tour Code", '{INDEX} Tour Packages'!$4:$4, 0)
    ),
    "XXX"
  )
)
</f>
        <v/>
      </c>
      <c r="D98" s="36" t="str">
        <f t="shared" si="3"/>
        <v/>
      </c>
      <c r="E98" s="36" t="str">
        <f t="shared" si="4"/>
        <v/>
      </c>
      <c r="F98" s="37" t="str">
        <f t="shared" si="5"/>
        <v/>
      </c>
      <c r="G98" s="89"/>
      <c r="H98" s="89"/>
      <c r="I98" s="90"/>
      <c r="J98" s="40" t="str">
        <f t="shared" si="16"/>
        <v> </v>
      </c>
      <c r="K98" s="91"/>
      <c r="L98" s="55"/>
      <c r="M98" s="55"/>
      <c r="N98" s="91"/>
      <c r="O98" s="43" t="str">
        <f>IFERROR(__xludf.DUMMYFUNCTION("IF(N98="""","""",IFERROR(
  N98 + VALUE(REGEXEXTRACT(P98, ""(\d+)\s+Days"")),
  """"
)
)"),"")</f>
        <v/>
      </c>
      <c r="P98" s="43" t="str">
        <f t="array" ref="P98">IFERROR(
  INDEX(
    INDEX('{INDEX} Tour Packages'!$A:$ZZ, , MATCH(P$3, '{INDEX} Tour Packages'!$4:$4, 0)),
    MATCH(M98, INDEX('{INDEX} Tour Packages'!$A:$ZZ,0, MATCH("Tour Package Name", '{INDEX} Tour Packages'!$4:$4, 0)), 0)
  ),
"")
</f>
        <v/>
      </c>
      <c r="Q98" s="44" t="str">
        <f t="shared" si="7"/>
        <v/>
      </c>
      <c r="R98" s="44" t="str">
        <f>IFERROR(__xludf.DUMMYFUNCTION("IF(OR(ISBLANK(K98), ISBLANK(N98)), """", 
  LET(
    resDate, K98,
    tourDate, N98,
    monthCount, MAX(0, DATEDIF(resDate, tourDate - 3, ""M"") + 1),
    secondDates, ARRAYFORMULA(DATE(YEAR(resDate), MONTH(resDate) + SEQUENCE(monthCount), 2)),
    vali"&amp;"dDates, FILTER(secondDates, (secondDates &gt; resDate + 2) * (secondDates &lt;= tourDate - 3)),
    IF(ISERROR(validDates), 0, COUNTA(validDates))
  )
)
"),"")</f>
        <v/>
      </c>
      <c r="S98" s="44" t="str">
        <f t="shared" si="8"/>
        <v/>
      </c>
      <c r="T98" s="45" t="str">
        <f t="array" ref="T98">IF(ISBLANK(BO98),IFERROR(
  INDEX(
    INDEX('{INDEX} Payment Terms'!$A:$G, , MATCH(T$3, '{INDEX} Payment Terms'!$4:$4, 0)),
    MATCH(Q98, INDEX('{INDEX} Payment Terms'!$A:$G,0, MATCH("Payment Condition", '{INDEX} Payment Terms'!$4:$4, 0)), 0)
  ),
""),"Cancelled")
</f>
        <v/>
      </c>
      <c r="U98" s="46" t="b">
        <v>0</v>
      </c>
      <c r="V98" s="47" t="str">
        <f>IFERROR(__xludf.DUMMYFUNCTION("IF(OR(L98=""Duo Booking"", L98=""Group Booking""),
IF(U98=FALSE,"""",
    LET(
      bookingType, L98,
      tour, M98,
      mainFirst, H98,
      mainLast, I98,
      mainEmail, G98,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$L$4:L98, bookingType,
          $M$4:M98, tour,
          $H$4:H98, mainFirst,
          $I$4:I98, mainLast,
          $G$4:G98, mainEmail
        ),
        ""000""
      ),
      baseID &amp; "&amp;"""-"" &amp; memberNumber
    )
  ),
  """"
)
"),"")</f>
        <v/>
      </c>
      <c r="W98" s="48"/>
      <c r="X98" s="85" t="b">
        <v>0</v>
      </c>
      <c r="Y98" s="85" t="b">
        <v>0</v>
      </c>
      <c r="Z98" s="85" t="b">
        <v>0</v>
      </c>
      <c r="AA98" s="50"/>
      <c r="AB98" s="51"/>
      <c r="AC98" s="85" t="b">
        <v>0</v>
      </c>
      <c r="AD98" s="92"/>
      <c r="AE98" s="88"/>
      <c r="AF98" s="36" t="str">
        <f t="array" ref="AF98">IF(M98="","",INDEX(
      '{INDEX} Tour Packages'!$A:$ZP,
      MATCH($M98, '{INDEX} Tour Packages'!$A:$A, 0),
      MATCH(AF$3, '{INDEX} Tour Packages'!$4:$4, 0)
    ))</f>
        <v/>
      </c>
      <c r="AG98" s="36" t="str">
        <f t="array" ref="AG98">IF(M98="","",INDEX(
      '{INDEX} Tour Packages'!$A:$ZP,
      MATCH($M98, '{INDEX} Tour Packages'!$A:$A, 0),
      MATCH(AG$3, '{INDEX} Tour Packages'!$4:$4, 0)
    ))</f>
        <v/>
      </c>
      <c r="AH98" s="36" t="str">
        <f t="array" ref="AH98">IF(M98="","",INDEX(
      '{INDEX} Tour Packages'!$A:$ZP,
      MATCH($M98, '{INDEX} Tour Packages'!$A:$A, 0),
      MATCH(AH$3, '{INDEX} Tour Packages'!$4:$4, 0)
    ))</f>
        <v/>
      </c>
      <c r="AI98" s="54" t="str">
        <f t="shared" si="9"/>
        <v/>
      </c>
      <c r="AJ98" s="42"/>
      <c r="AK98" s="55"/>
      <c r="AL98" s="46" t="b">
        <v>0</v>
      </c>
      <c r="AM98" s="56"/>
      <c r="AN98" s="57" t="str">
        <f t="shared" si="10"/>
        <v/>
      </c>
      <c r="AO98" s="58" t="str">
        <f t="shared" si="11"/>
        <v/>
      </c>
      <c r="AP98" s="59"/>
      <c r="AQ98" s="60"/>
      <c r="AR98" s="61"/>
      <c r="AS98" s="61"/>
      <c r="AT98" s="61" t="str">
        <f>IFERROR(__xludf.DUMMYFUNCTION("IF( 
  OR($AJ98=""Full Payment"", ISBLANK($K98)),
  """",
  IF(
    OR(
      Q98=""Standard Booking, P1"",
      Q98=""Standard Booking, P2"",
      Q98=""Standard Booking, P3"",
      Q98=""Standard Booking, P4""
    ),
    LET(
      resDate,   $K98,
 "&amp;"     tourDate,  $N98,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8" s="62" t="str">
        <f t="shared" si="12"/>
        <v/>
      </c>
      <c r="AV98" s="63"/>
      <c r="AW98" s="64"/>
      <c r="AX98" s="64"/>
      <c r="AY98" s="64"/>
      <c r="AZ98" s="64" t="str">
        <f>IFERROR(__xludf.DUMMYFUNCTION("IF(
  OR($AJ98=""Full Payment"",$AJ98=""P1"", ISBLANK($K98)),
  """",
  IF(
    OR(
      $Q98=""Standard Booking, P2"",
      $Q98=""Standard Booking, P3"",
      $Q98=""Standard Booking, P4""
    ),
    LET(
      resDate,   $K98,
      tourDate,  $N98,"&amp;"
      monthCount, DATEDIF(resDate, tourDate, ""M"") + 1,
      secondDates, ARRAYFORMULA(
        DATE(
          YEAR(resDate),
          MONTH(resDate) + SEQUENCE(monthCount),
          2
        )
      ),
      validDates, FILTER(
        secondDates"&amp;",
        (secondDates &gt; resDate + 2) *
        (secondDates &lt;= tourDate - 3)
      ),
      IF(
        OR($AJ98=""P2"", $AJ98=""P3"", $AJ98=""P4""),
        IF(
          COUNTA(validDates) &lt; 2,
          """",
          TEXT(INDEX(validDates, 2), ""mmm"&amp;" d, yyyy"")
        ),
        IF(
          COUNTA(validDates) &lt; 2,
          """",
          TEXTJOIN("", "", TRUE,
            TEXT(INDEX(validDates, 1), ""mmm d, yyyy""),
            TEXT(INDEX(validDates, 2), ""mmm d, yyyy"")
          )
        )
  "&amp;"    )
    ),
    """"
  )
)
"),"")</f>
        <v/>
      </c>
      <c r="BA98" s="65" t="str">
        <f t="shared" si="13"/>
        <v/>
      </c>
      <c r="BB98" s="63"/>
      <c r="BC98" s="64"/>
      <c r="BD98" s="64"/>
      <c r="BE98" s="64"/>
      <c r="BF98" s="64" t="str">
        <f>IFERROR(__xludf.DUMMYFUNCTION("IF(
  OR($AJ98=""Full Payment"",$AJ98=""P1"", $AJ98=""P2""),
  """",
  IF(
    AND(
      NOT(ISBLANK($K98)),
      OR(
        Q98=""Standard Booking, P3"",
        Q98=""Standard Booking, P4""
      )
    ),
    LET(
      resDate,   $K98,
      tourDat"&amp;"e,  $N98,
      monthCount, DATEDIF(resDate, tourDate, ""M"") + 1,
      secondDates, ARRAYFORMULA(
        DATE(
          YEAR(resDate),
          MONTH(resDate) + SEQUENCE(monthCount),
          2
        )
      ),
      validDates, FILTER(
        se"&amp;"condDates,
        (secondDates &gt; resDate + 2) *
        (secondDates &lt;= tourDate - 3)
      ),
      IF(
        $AJ98=""P4"",
        IF(
          COUNTA(validDates) &lt; 3,
          """",
          TEXT(INDEX(validDates, 3), ""mmm d, yyyy"")
        ),
"&amp;"        IF(
          $AJ98=""P3"",
          IF(
            COUNTA(validDates) &lt; 3,
            """",
            TEXT(INDEX(validDates, 3), ""mmm d, yyyy"")
          ),
          IF(
            COUNTA(validDates) &lt; 3,
            """",
            TE"&amp;"XTJOIN("", "", TRUE,
              TEXT(INDEX(validDates, 1), ""mmm d, yyyy""),
              TEXT(INDEX(validDates, 2), ""mmm d, yyyy""),
              TEXT(INDEX(validDates, 3), ""mmm d, yyyy"")
            )
          )
        )
      )
    ),
    """&amp;"""
  )
)
"),"")</f>
        <v/>
      </c>
      <c r="BG98" s="65" t="str">
        <f t="shared" si="14"/>
        <v/>
      </c>
      <c r="BH98" s="63"/>
      <c r="BI98" s="64"/>
      <c r="BJ98" s="64"/>
      <c r="BK98" s="64"/>
      <c r="BL98" s="64" t="str">
        <f>IFERROR(__xludf.DUMMYFUNCTION("IF(
  OR($AJ98=""Full Payment"",$AJ98=""P1"",$AJ98=""P2"",$AJ98=""P3""),
  """",
  IF(
    AND(
      NOT(ISBLANK($K98)),
      $Q98=""Standard Booking, P4""
    ),
    LET(
      resDate,   $K98,
      tourDate,  $N98,
      monthCount, DATEDIF(resDate, "&amp;"tourDate, ""M"") + 1,
      secondDates, ARRAYFORMULA(
        DATE(
          YEAR(resDate),
          MONTH(resDate) + SEQUENCE(monthCount),
          2
        )
      ),
      validDates, FILTER(
        secondDates,
        (secondDates &gt; resDate + 2"&amp;") *
        (secondDates &lt;= tourDate - 3)
      ),
      IF(
        $AJ98=""P4"",
        IF(
          COUNTA(validDates) &lt; 4,
          """",
          TEXT(
            INDEX(validDates, 4),
            ""mmm d, yyyy""
          )
        ),
        I"&amp;"F(
          COUNTA(validDates) &lt; 4,
          """",
          TEXTJOIN(
            "", "", TRUE,
            TEXT(INDEX(validDates, 1), ""mmm d, yyyy""),
            TEXT(INDEX(validDates, 2), ""mmm d, yyyy""),
            TEXT(INDEX(validDates, 3), ""m"&amp;"mm d, yyyy""),
            TEXT(INDEX(validDates, 4), ""mmm d, yyyy"")
          )
        )
      )
    ),
    """"
  )
)
"),"")</f>
        <v/>
      </c>
      <c r="BM98" s="65" t="str">
        <f t="shared" si="15"/>
        <v/>
      </c>
      <c r="BN98" s="66"/>
      <c r="BO98" s="67"/>
      <c r="BP98" s="49" t="b">
        <v>0</v>
      </c>
      <c r="BQ98" s="49" t="b">
        <v>0</v>
      </c>
      <c r="BR98" s="68"/>
      <c r="BS98" s="69"/>
      <c r="BT98" s="70" t="b">
        <v>0</v>
      </c>
      <c r="BU98" s="71"/>
      <c r="BV98" s="72"/>
      <c r="BW98" s="86" t="b">
        <v>0</v>
      </c>
      <c r="BX98" s="87"/>
    </row>
    <row r="99">
      <c r="A99" s="35" t="str">
        <f t="shared" si="1"/>
        <v/>
      </c>
      <c r="B99" s="36" t="str">
        <f t="shared" si="2"/>
        <v/>
      </c>
      <c r="C99" s="36" t="str">
        <f t="array" ref="C99">IF(
  M99="",
  "",
  IFERROR(
    INDEX(
      '{INDEX} Tour Packages'!$A:$ZZ,
      MATCH(
        M99,
        INDEX(
          '{INDEX} Tour Packages'!$A:$ZZ,
          ,
          MATCH("Tour Package Name", '{INDEX} Tour Packages'!$4:$4, 0)
        ),
        0
      ),
      MATCH("Tour Code", '{INDEX} Tour Packages'!$4:$4, 0)
    ),
    "XXX"
  )
)
</f>
        <v/>
      </c>
      <c r="D99" s="36" t="str">
        <f t="shared" si="3"/>
        <v/>
      </c>
      <c r="E99" s="36" t="str">
        <f t="shared" si="4"/>
        <v/>
      </c>
      <c r="F99" s="37" t="str">
        <f t="shared" si="5"/>
        <v/>
      </c>
      <c r="G99" s="38"/>
      <c r="H99" s="38"/>
      <c r="I99" s="39"/>
      <c r="J99" s="40" t="str">
        <f t="shared" si="16"/>
        <v> </v>
      </c>
      <c r="K99" s="41"/>
      <c r="L99" s="42"/>
      <c r="M99" s="42"/>
      <c r="N99" s="41"/>
      <c r="O99" s="43" t="str">
        <f>IFERROR(__xludf.DUMMYFUNCTION("IF(N99="""","""",IFERROR(
  N99 + VALUE(REGEXEXTRACT(P99, ""(\d+)\s+Days"")),
  """"
)
)"),"")</f>
        <v/>
      </c>
      <c r="P99" s="43" t="str">
        <f t="array" ref="P99">IFERROR(
  INDEX(
    INDEX('{INDEX} Tour Packages'!$A:$ZZ, , MATCH(P$3, '{INDEX} Tour Packages'!$4:$4, 0)),
    MATCH(M99, INDEX('{INDEX} Tour Packages'!$A:$ZZ,0, MATCH("Tour Package Name", '{INDEX} Tour Packages'!$4:$4, 0)), 0)
  ),
"")
</f>
        <v/>
      </c>
      <c r="Q99" s="44" t="str">
        <f t="shared" si="7"/>
        <v/>
      </c>
      <c r="R99" s="44" t="str">
        <f>IFERROR(__xludf.DUMMYFUNCTION("IF(OR(ISBLANK(K99), ISBLANK(N99)), """", 
  LET(
    resDate, K99,
    tourDate, N99,
    monthCount, MAX(0, DATEDIF(resDate, tourDate - 3, ""M"") + 1),
    secondDates, ARRAYFORMULA(DATE(YEAR(resDate), MONTH(resDate) + SEQUENCE(monthCount), 2)),
    vali"&amp;"dDates, FILTER(secondDates, (secondDates &gt; resDate + 2) * (secondDates &lt;= tourDate - 3)),
    IF(ISERROR(validDates), 0, COUNTA(validDates))
  )
)
"),"")</f>
        <v/>
      </c>
      <c r="S99" s="44" t="str">
        <f t="shared" si="8"/>
        <v/>
      </c>
      <c r="T99" s="45" t="str">
        <f t="array" ref="T99">IF(ISBLANK(BO99),IFERROR(
  INDEX(
    INDEX('{INDEX} Payment Terms'!$A:$G, , MATCH(T$3, '{INDEX} Payment Terms'!$4:$4, 0)),
    MATCH(Q99, INDEX('{INDEX} Payment Terms'!$A:$G,0, MATCH("Payment Condition", '{INDEX} Payment Terms'!$4:$4, 0)), 0)
  ),
""),"Cancelled")
</f>
        <v/>
      </c>
      <c r="U99" s="46" t="b">
        <v>0</v>
      </c>
      <c r="V99" s="47" t="str">
        <f>IFERROR(__xludf.DUMMYFUNCTION("IF(OR(L99=""Duo Booking"", L99=""Group Booking""),
IF(U99=FALSE,"""",
    LET(
      bookingType, L99,
      tour, M99,
      mainFirst, H99,
      mainLast, I99,
      mainEmail, G99,
      initials, UPPER(LEFT(mainFirst,1) &amp; LEFT(mainLast,1)),
      idP"&amp;"refix, IF(bookingType=""Duo Booking"", ""DB"", ""GB""),
      firstMatchRow, MIN(FILTER(ROW($L$4:$L1001), 
        $L$4:$L1001=bookingType, 
        $M$4:$M1001=tour, 
        $H$4:$H1001=mainFirst, 
        $I$4:$I1001=mainLast, 
        $G$4:$G1001=main"&amp;"Email
      )),
      hashTag, TEXT(
        ABS(SUMPRODUCT(
          IFERROR(UNICODE(MID(mainEmail, ROW(INDIRECT(""1:"" &amp; LEN(mainEmail))), 1)), 0)
        )) + firstMatchRow,
        ""0000""
      ),
      baseID, idPrefix &amp; ""-"" &amp; initials &amp; ""-"" &amp;"&amp;" hashTag,
      memberNumber, TEXT(
        COUNTIFS(
          $L$4:L99, bookingType,
          $M$4:M99, tour,
          $H$4:H99, mainFirst,
          $I$4:I99, mainLast,
          $G$4:G99, mainEmail
        ),
        ""000""
      ),
      baseID &amp; "&amp;"""-"" &amp; memberNumber
    )
  ),
  """"
)
"),"")</f>
        <v/>
      </c>
      <c r="W99" s="48"/>
      <c r="X99" s="49" t="b">
        <v>0</v>
      </c>
      <c r="Y99" s="49" t="b">
        <v>0</v>
      </c>
      <c r="Z99" s="49" t="b">
        <v>0</v>
      </c>
      <c r="AA99" s="50"/>
      <c r="AB99" s="69"/>
      <c r="AC99" s="49" t="b">
        <v>0</v>
      </c>
      <c r="AD99" s="92"/>
      <c r="AE99" s="53"/>
      <c r="AF99" s="36" t="str">
        <f t="array" ref="AF99">IF(M99="","",INDEX(
      '{INDEX} Tour Packages'!$A:$ZP,
      MATCH($M99, '{INDEX} Tour Packages'!$A:$A, 0),
      MATCH(AF$3, '{INDEX} Tour Packages'!$4:$4, 0)
    ))</f>
        <v/>
      </c>
      <c r="AG99" s="36" t="str">
        <f t="array" ref="AG99">IF(M99="","",INDEX(
      '{INDEX} Tour Packages'!$A:$ZP,
      MATCH($M99, '{INDEX} Tour Packages'!$A:$A, 0),
      MATCH(AG$3, '{INDEX} Tour Packages'!$4:$4, 0)
    ))</f>
        <v/>
      </c>
      <c r="AH99" s="36" t="str">
        <f t="array" ref="AH99">IF(M99="","",INDEX(
      '{INDEX} Tour Packages'!$A:$ZP,
      MATCH($M99, '{INDEX} Tour Packages'!$A:$A, 0),
      MATCH(AH$3, '{INDEX} Tour Packages'!$4:$4, 0)
    ))</f>
        <v/>
      </c>
      <c r="AI99" s="54" t="str">
        <f t="shared" si="9"/>
        <v/>
      </c>
      <c r="AJ99" s="42"/>
      <c r="AK99" s="42"/>
      <c r="AL99" s="46" t="b">
        <v>0</v>
      </c>
      <c r="AM99" s="56"/>
      <c r="AN99" s="57" t="str">
        <f t="shared" si="10"/>
        <v/>
      </c>
      <c r="AO99" s="58" t="str">
        <f t="shared" si="11"/>
        <v/>
      </c>
      <c r="AP99" s="59"/>
      <c r="AQ99" s="60"/>
      <c r="AR99" s="61"/>
      <c r="AS99" s="61"/>
      <c r="AT99" s="61" t="str">
        <f>IFERROR(__xludf.DUMMYFUNCTION("IF( 
  OR($AJ99=""Full Payment"", ISBLANK($K99)),
  """",
  IF(
    OR(
      Q99=""Standard Booking, P1"",
      Q99=""Standard Booking, P2"",
      Q99=""Standard Booking, P3"",
      Q99=""Standard Booking, P4""
    ),
    LET(
      resDate,   $K99,
 "&amp;"     tourDate,  $N99,
      monthCount, DATEDIF(resDate, tourDate, ""M"") + 1,
      secondDates, ARRAYFORMULA(
        DATE(
          YEAR(resDate),
          MONTH(resDate) + SEQUENCE(monthCount),
          2
        )
      ),
      validDates, FILTER"&amp;"(
        secondDates,
        (secondDates &gt; resDate + 2) *
        (secondDates &lt;= tourDate - 3)
      ),
      IF(
        COUNTA(validDates) &lt; 1, 
        """", 
        TEXT(
          INDEX(validDates, 1),
          ""mmm d, yyyy""
        )
      )"&amp;"
    ),
    """"
  )
)
"),"")</f>
        <v/>
      </c>
      <c r="AU99" s="62" t="str">
        <f t="shared" si="12"/>
        <v/>
      </c>
      <c r="AV99" s="63"/>
      <c r="AW99" s="64"/>
      <c r="AX99" s="64"/>
      <c r="AY99" s="64"/>
      <c r="AZ99" s="64" t="str">
        <f>IFERROR(__xludf.DUMMYFUNCTION("IF(
  OR($AJ99=""Full Payment"",$AJ99=""P1"", ISBLANK($K99)),
  """",
  IF(
    OR(
      $Q99=""Standard Booking, P2"",
      $Q99=""Standard Booking, P3"",
      $Q99=""Standard Booking, P4""
    ),
    LET(
      resDate,   $K99,
      tourDate,  $N99,"&amp;"
      monthCount, DATEDIF(resDate, tourDate, ""M"") + 1,
      secondDates, ARRAYFORMULA(
        DATE(
          YEAR(resDate),
          MONTH(resDate) + SEQUENCE(monthCount),
          2
        )
      ),
      validDates, FILTER(
        secondDates"&amp;",
        (secondDates &gt; resDate + 2) *
        (secondDates &lt;= tourDate - 3)
      ),
      IF(
        OR($AJ99=""P2"", $AJ99=""P3"", $AJ99=""P4""),
        IF(
          COUNTA(validDates) &lt; 2,
          """",
          TEXT(INDEX(validDates, 2), ""mmm"&amp;" d, yyyy"")
        ),
        IF(
          COUNTA(validDates) &lt; 2,
          """",
          TEXTJOIN("", "", TRUE,
            TEXT(INDEX(validDates, 1), ""mmm d, yyyy""),
            TEXT(INDEX(validDates, 2), ""mmm d, yyyy"")
          )
        )
  "&amp;"    )
    ),
    """"
  )
)
"),"")</f>
        <v/>
      </c>
      <c r="BA99" s="65" t="str">
        <f t="shared" si="13"/>
        <v/>
      </c>
      <c r="BB99" s="63"/>
      <c r="BC99" s="64"/>
      <c r="BD99" s="64"/>
      <c r="BE99" s="64"/>
      <c r="BF99" s="64" t="str">
        <f>IFERROR(__xludf.DUMMYFUNCTION("IF(
  OR($AJ99=""Full Payment"",$AJ99=""P1"", $AJ99=""P2""),
  """",
  IF(
    AND(
      NOT(ISBLANK($K99)),
      OR(
        Q99=""Standard Booking, P3"",
        Q99=""Standard Booking, P4""
      )
    ),
    LET(
      resDate,   $K99,
      tourDat"&amp;"e,  $N99,
      monthCount, DATEDIF(resDate, tourDate, ""M"") + 1,
      secondDates, ARRAYFORMULA(
        DATE(
          YEAR(resDate),
          MONTH(resDate) + SEQUENCE(monthCount),
          2
        )
      ),
      validDates, FILTER(
        se"&amp;"condDates,
        (secondDates &gt; resDate + 2) *
        (secondDates &lt;= tourDate - 3)
      ),
      IF(
        $AJ99=""P4"",
        IF(
          COUNTA(validDates) &lt; 3,
          """",
          TEXT(INDEX(validDates, 3), ""mmm d, yyyy"")
        ),
"&amp;"        IF(
          $AJ99=""P3"",
          IF(
            COUNTA(validDates) &lt; 3,
            """",
            TEXT(INDEX(validDates, 3), ""mmm d, yyyy"")
          ),
          IF(
            COUNTA(validDates) &lt; 3,
            """",
            TE"&amp;"XTJOIN("", "", TRUE,
              TEXT(INDEX(validDates, 1), ""mmm d, yyyy""),
              TEXT(INDEX(validDates, 2), ""mmm d, yyyy""),
              TEXT(INDEX(validDates, 3), ""mmm d, yyyy"")
            )
          )
        )
      )
    ),
    """&amp;"""
  )
)
"),"")</f>
        <v/>
      </c>
      <c r="BG99" s="65" t="str">
        <f t="shared" si="14"/>
        <v/>
      </c>
      <c r="BH99" s="63"/>
      <c r="BI99" s="64"/>
      <c r="BJ99" s="64"/>
      <c r="BK99" s="64"/>
      <c r="BL99" s="64" t="str">
        <f>IFERROR(__xludf.DUMMYFUNCTION("IF(
  OR($AJ99=""Full Payment"",$AJ99=""P1"",$AJ99=""P2"",$AJ99=""P3""),
  """",
  IF(
    AND(
      NOT(ISBLANK($K99)),
      $Q99=""Standard Booking, P4""
    ),
    LET(
      resDate,   $K99,
      tourDate,  $N99,
      monthCount, DATEDIF(resDate, "&amp;"tourDate, ""M"") + 1,
      secondDates, ARRAYFORMULA(
        DATE(
          YEAR(resDate),
          MONTH(resDate) + SEQUENCE(monthCount),
          2
        )
      ),
      validDates, FILTER(
        secondDates,
        (secondDates &gt; resDate + 2"&amp;") *
        (secondDates &lt;= tourDate - 3)
      ),
      IF(
        $AJ99=""P4"",
        IF(
          COUNTA(validDates) &lt; 4,
          """",
          TEXT(
            INDEX(validDates, 4),
            ""mmm d, yyyy""
          )
        ),
        I"&amp;"F(
          COUNTA(validDates) &lt; 4,
          """",
          TEXTJOIN(
            "", "", TRUE,
            TEXT(INDEX(validDates, 1), ""mmm d, yyyy""),
            TEXT(INDEX(validDates, 2), ""mmm d, yyyy""),
            TEXT(INDEX(validDates, 3), ""m"&amp;"mm d, yyyy""),
            TEXT(INDEX(validDates, 4), ""mmm d, yyyy"")
          )
        )
      )
    ),
    """"
  )
)
"),"")</f>
        <v/>
      </c>
      <c r="BM99" s="65" t="str">
        <f t="shared" si="15"/>
        <v/>
      </c>
      <c r="BN99" s="66"/>
      <c r="BO99" s="67"/>
      <c r="BP99" s="49" t="b">
        <v>0</v>
      </c>
      <c r="BQ99" s="49" t="b">
        <v>0</v>
      </c>
      <c r="BR99" s="68"/>
      <c r="BS99" s="69"/>
      <c r="BT99" s="70" t="b">
        <v>0</v>
      </c>
      <c r="BU99" s="71"/>
      <c r="BV99" s="72"/>
      <c r="BW99" s="73" t="b">
        <v>0</v>
      </c>
      <c r="BX99" s="87"/>
    </row>
    <row r="100">
      <c r="A100" s="35" t="str">
        <f t="shared" si="1"/>
        <v/>
      </c>
      <c r="B100" s="36" t="str">
        <f t="shared" si="2"/>
        <v/>
      </c>
      <c r="C100" s="36" t="str">
        <f t="array" ref="C100">IF(
  M100="",
  "",
  IFERROR(
    INDEX(
      '{INDEX} Tour Packages'!$A:$ZZ,
      MATCH(
        M100,
        INDEX(
          '{INDEX} Tour Packages'!$A:$ZZ,
          ,
          MATCH("Tour Package Name", '{INDEX} Tour Packages'!$4:$4, 0)
        ),
        0
      ),
      MATCH("Tour Code", '{INDEX} Tour Packages'!$4:$4, 0)
    ),
    "XXX"
  )
)
</f>
        <v/>
      </c>
      <c r="D100" s="36" t="str">
        <f t="shared" si="3"/>
        <v/>
      </c>
      <c r="E100" s="36" t="str">
        <f t="shared" si="4"/>
        <v/>
      </c>
      <c r="F100" s="37" t="str">
        <f t="shared" si="5"/>
        <v/>
      </c>
      <c r="G100" s="89"/>
      <c r="H100" s="89"/>
      <c r="I100" s="90"/>
      <c r="J100" s="40" t="str">
        <f t="shared" si="16"/>
        <v> </v>
      </c>
      <c r="K100" s="91"/>
      <c r="L100" s="55"/>
      <c r="M100" s="55"/>
      <c r="N100" s="91"/>
      <c r="O100" s="43" t="str">
        <f>IFERROR(__xludf.DUMMYFUNCTION("IF(N100="""","""",IFERROR(
  N100 + VALUE(REGEXEXTRACT(P100, ""(\d+)\s+Days"")),
  """"
)
)"),"")</f>
        <v/>
      </c>
      <c r="P100" s="43" t="str">
        <f t="array" ref="P100">IFERROR(
  INDEX(
    INDEX('{INDEX} Tour Packages'!$A:$ZZ, , MATCH(P$3, '{INDEX} Tour Packages'!$4:$4, 0)),
    MATCH(M100, INDEX('{INDEX} Tour Packages'!$A:$ZZ,0, MATCH("Tour Package Name", '{INDEX} Tour Packages'!$4:$4, 0)), 0)
  ),
"")
</f>
        <v/>
      </c>
      <c r="Q100" s="44" t="str">
        <f t="shared" si="7"/>
        <v/>
      </c>
      <c r="R100" s="44" t="str">
        <f>IFERROR(__xludf.DUMMYFUNCTION("IF(OR(ISBLANK(K100), ISBLANK(N100)), """", 
  LET(
    resDate, K100,
    tourDate, N100,
    monthCount, MAX(0, DATEDIF(resDate, tourDate - 3, ""M"") + 1),
    secondDates, ARRAYFORMULA(DATE(YEAR(resDate), MONTH(resDate) + SEQUENCE(monthCount), 2)),
    "&amp;"validDates, FILTER(secondDates, (secondDates &gt; resDate + 2) * (secondDates &lt;= tourDate - 3)),
    IF(ISERROR(validDates), 0, COUNTA(validDates))
  )
)
"),"")</f>
        <v/>
      </c>
      <c r="S100" s="44" t="str">
        <f t="shared" si="8"/>
        <v/>
      </c>
      <c r="T100" s="45" t="str">
        <f t="array" ref="T100">IF(ISBLANK(BO100),IFERROR(
  INDEX(
    INDEX('{INDEX} Payment Terms'!$A:$G, , MATCH(T$3, '{INDEX} Payment Terms'!$4:$4, 0)),
    MATCH(Q100, INDEX('{INDEX} Payment Terms'!$A:$G,0, MATCH("Payment Condition", '{INDEX} Payment Terms'!$4:$4, 0)), 0)
  ),
""),"Cancelled")
</f>
        <v/>
      </c>
      <c r="U100" s="46" t="b">
        <v>0</v>
      </c>
      <c r="V100" s="47" t="str">
        <f>IFERROR(__xludf.DUMMYFUNCTION("IF(OR(L100=""Duo Booking"", L100=""Group Booking""),
IF(U100=FALSE,"""",
    LET(
      bookingType, L100,
      tour, M100,
      mainFirst, H100,
      mainLast, I100,
      mainEmail, G100,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$L$4:L100, bookingType,
          $M$4:M100, tour,
          $H$4:H100, mainFirst,
          $I$4:I100, mainLast,
          $G$4:G100, mainEmail
        ),
        ""000""
      ),
  "&amp;"    baseID &amp; ""-"" &amp; memberNumber
    )
  ),
  """"
)
"),"")</f>
        <v/>
      </c>
      <c r="W100" s="48"/>
      <c r="X100" s="85" t="b">
        <v>0</v>
      </c>
      <c r="Y100" s="85" t="b">
        <v>0</v>
      </c>
      <c r="Z100" s="85" t="b">
        <v>0</v>
      </c>
      <c r="AA100" s="50"/>
      <c r="AB100" s="51"/>
      <c r="AC100" s="85" t="b">
        <v>0</v>
      </c>
      <c r="AD100" s="92"/>
      <c r="AE100" s="88"/>
      <c r="AF100" s="36" t="str">
        <f t="array" ref="AF100">IF(M100="","",INDEX(
      '{INDEX} Tour Packages'!$A:$ZP,
      MATCH($M100, '{INDEX} Tour Packages'!$A:$A, 0),
      MATCH(AF$3, '{INDEX} Tour Packages'!$4:$4, 0)
    ))</f>
        <v/>
      </c>
      <c r="AG100" s="36" t="str">
        <f t="array" ref="AG100">IF(M100="","",INDEX(
      '{INDEX} Tour Packages'!$A:$ZP,
      MATCH($M100, '{INDEX} Tour Packages'!$A:$A, 0),
      MATCH(AG$3, '{INDEX} Tour Packages'!$4:$4, 0)
    ))</f>
        <v/>
      </c>
      <c r="AH100" s="36" t="str">
        <f t="array" ref="AH100">IF(M100="","",INDEX(
      '{INDEX} Tour Packages'!$A:$ZP,
      MATCH($M100, '{INDEX} Tour Packages'!$A:$A, 0),
      MATCH(AH$3, '{INDEX} Tour Packages'!$4:$4, 0)
    ))</f>
        <v/>
      </c>
      <c r="AI100" s="54" t="str">
        <f t="shared" si="9"/>
        <v/>
      </c>
      <c r="AJ100" s="42"/>
      <c r="AK100" s="55"/>
      <c r="AL100" s="46" t="b">
        <v>0</v>
      </c>
      <c r="AM100" s="56"/>
      <c r="AN100" s="57" t="str">
        <f t="shared" si="10"/>
        <v/>
      </c>
      <c r="AO100" s="58" t="str">
        <f t="shared" si="11"/>
        <v/>
      </c>
      <c r="AP100" s="59"/>
      <c r="AQ100" s="60"/>
      <c r="AR100" s="61"/>
      <c r="AS100" s="61"/>
      <c r="AT100" s="61" t="str">
        <f>IFERROR(__xludf.DUMMYFUNCTION("IF( 
  OR($AJ100=""Full Payment"", ISBLANK($K100)),
  """",
  IF(
    OR(
      Q100=""Standard Booking, P1"",
      Q100=""Standard Booking, P2"",
      Q100=""Standard Booking, P3"",
      Q100=""Standard Booking, P4""
    ),
    LET(
      resDate,   $"&amp;"K100,
      tourDate,  $N100,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0" s="62" t="str">
        <f t="shared" si="12"/>
        <v/>
      </c>
      <c r="AV100" s="63"/>
      <c r="AW100" s="64"/>
      <c r="AX100" s="64"/>
      <c r="AY100" s="64"/>
      <c r="AZ100" s="64" t="str">
        <f>IFERROR(__xludf.DUMMYFUNCTION("IF(
  OR($AJ100=""Full Payment"",$AJ100=""P1"", ISBLANK($K100)),
  """",
  IF(
    OR(
      $Q100=""Standard Booking, P2"",
      $Q100=""Standard Booking, P3"",
      $Q100=""Standard Booking, P4""
    ),
    LET(
      resDate,   $K100,
      tourDate,"&amp;"  $N100,
      monthCount, DATEDIF(resDate, tourDate, ""M"") + 1,
      secondDates, ARRAYFORMULA(
        DATE(
          YEAR(resDate),
          MONTH(resDate) + SEQUENCE(monthCount),
          2
        )
      ),
      validDates, FILTER(
        sec"&amp;"ondDates,
        (secondDates &gt; resDate + 2) *
        (secondDates &lt;= tourDate - 3)
      ),
      IF(
        OR($AJ100=""P2"", $AJ100=""P3"", $AJ100=""P4""),
        IF(
          COUNTA(validDates) &lt; 2,
          """",
          TEXT(INDEX(validDates"&amp;", 2), ""mmm d, yyyy"")
        ),
        IF(
          COUNTA(validDates) &lt; 2,
          """",
          TEXTJOIN("", "", TRUE,
            TEXT(INDEX(validDates, 1), ""mmm d, yyyy""),
            TEXT(INDEX(validDates, 2), ""mmm d, yyyy"")
          )
 "&amp;"       )
      )
    ),
    """"
  )
)
"),"")</f>
        <v/>
      </c>
      <c r="BA100" s="65" t="str">
        <f t="shared" si="13"/>
        <v/>
      </c>
      <c r="BB100" s="63"/>
      <c r="BC100" s="64"/>
      <c r="BD100" s="64"/>
      <c r="BE100" s="64"/>
      <c r="BF100" s="64" t="str">
        <f>IFERROR(__xludf.DUMMYFUNCTION("IF(
  OR($AJ100=""Full Payment"",$AJ100=""P1"", $AJ100=""P2""),
  """",
  IF(
    AND(
      NOT(ISBLANK($K100)),
      OR(
        Q100=""Standard Booking, P3"",
        Q100=""Standard Booking, P4""
      )
    ),
    LET(
      resDate,   $K100,
      "&amp;"tourDate,  $N100,
      monthCount, DATEDIF(resDate, tourDate, ""M"") + 1,
      secondDates, ARRAYFORMULA(
        DATE(
          YEAR(resDate),
          MONTH(resDate) + SEQUENCE(monthCount),
          2
        )
      ),
      validDates, FILTER(
  "&amp;"      secondDates,
        (secondDates &gt; resDate + 2) *
        (secondDates &lt;= tourDate - 3)
      ),
      IF(
        $AJ100=""P4"",
        IF(
          COUNTA(validDates) &lt; 3,
          """",
          TEXT(INDEX(validDates, 3), ""mmm d, yyyy"")
  "&amp;"      ),
        IF(
          $AJ100=""P3"",
          IF(
            COUNTA(validDates) &lt; 3,
            """",
            TEXT(INDEX(validDates, 3), ""mmm d, yyyy"")
          ),
          IF(
            COUNTA(validDates) &lt; 3,
            """",
    "&amp;"        TEXTJOIN("", "", TRUE,
              TEXT(INDEX(validDates, 1), ""mmm d, yyyy""),
              TEXT(INDEX(validDates, 2), ""mmm d, yyyy""),
              TEXT(INDEX(validDates, 3), ""mmm d, yyyy"")
            )
          )
        )
      )
    "&amp;"),
    """"
  )
)
"),"")</f>
        <v/>
      </c>
      <c r="BG100" s="65" t="str">
        <f t="shared" si="14"/>
        <v/>
      </c>
      <c r="BH100" s="63"/>
      <c r="BI100" s="64"/>
      <c r="BJ100" s="64"/>
      <c r="BK100" s="64"/>
      <c r="BL100" s="64" t="str">
        <f>IFERROR(__xludf.DUMMYFUNCTION("IF(
  OR($AJ100=""Full Payment"",$AJ100=""P1"",$AJ100=""P2"",$AJ100=""P3""),
  """",
  IF(
    AND(
      NOT(ISBLANK($K100)),
      $Q100=""Standard Booking, P4""
    ),
    LET(
      resDate,   $K100,
      tourDate,  $N100,
      monthCount, DATEDIF(r"&amp;"esDate, tourDate, ""M"") + 1,
      secondDates, ARRAYFORMULA(
        DATE(
          YEAR(resDate),
          MONTH(resDate) + SEQUENCE(monthCount),
          2
        )
      ),
      validDates, FILTER(
        secondDates,
        (secondDates &gt; res"&amp;"Date + 2) *
        (secondDates &lt;= tourDate - 3)
      ),
      IF(
        $AJ100=""P4"",
        IF(
          COUNTA(validDates) &lt; 4,
          """",
          TEXT(
            INDEX(validDates, 4),
            ""mmm d, yyyy""
          )
        ),
"&amp;"        IF(
          COUNTA(validDates) &lt; 4,
          """",
          TEXTJOIN(
            "", "", TRUE,
            TEXT(INDEX(validDates, 1), ""mmm d, yyyy""),
            TEXT(INDEX(validDates, 2), ""mmm d, yyyy""),
            TEXT(INDEX(validDates"&amp;", 3), ""mmm d, yyyy""),
            TEXT(INDEX(validDates, 4), ""mmm d, yyyy"")
          )
        )
      )
    ),
    """"
  )
)
"),"")</f>
        <v/>
      </c>
      <c r="BM100" s="65" t="str">
        <f t="shared" si="15"/>
        <v/>
      </c>
      <c r="BN100" s="66"/>
      <c r="BO100" s="67"/>
      <c r="BP100" s="49" t="b">
        <v>0</v>
      </c>
      <c r="BQ100" s="49" t="b">
        <v>0</v>
      </c>
      <c r="BR100" s="68"/>
      <c r="BS100" s="69"/>
      <c r="BT100" s="70" t="b">
        <v>0</v>
      </c>
      <c r="BU100" s="71"/>
      <c r="BV100" s="72"/>
      <c r="BW100" s="86" t="b">
        <v>0</v>
      </c>
      <c r="BX100" s="87"/>
    </row>
    <row r="101">
      <c r="A101" s="35" t="str">
        <f t="shared" si="1"/>
        <v/>
      </c>
      <c r="B101" s="36" t="str">
        <f t="shared" si="2"/>
        <v/>
      </c>
      <c r="C101" s="36" t="str">
        <f t="array" ref="C101">IF(
  M101="",
  "",
  IFERROR(
    INDEX(
      '{INDEX} Tour Packages'!$A:$ZZ,
      MATCH(
        M101,
        INDEX(
          '{INDEX} Tour Packages'!$A:$ZZ,
          ,
          MATCH("Tour Package Name", '{INDEX} Tour Packages'!$4:$4, 0)
        ),
        0
      ),
      MATCH("Tour Code", '{INDEX} Tour Packages'!$4:$4, 0)
    ),
    "XXX"
  )
)
</f>
        <v/>
      </c>
      <c r="D101" s="36" t="str">
        <f t="shared" si="3"/>
        <v/>
      </c>
      <c r="E101" s="36" t="str">
        <f t="shared" si="4"/>
        <v/>
      </c>
      <c r="F101" s="37" t="str">
        <f t="shared" si="5"/>
        <v/>
      </c>
      <c r="G101" s="89"/>
      <c r="H101" s="89"/>
      <c r="I101" s="90"/>
      <c r="J101" s="40" t="str">
        <f t="shared" si="16"/>
        <v> </v>
      </c>
      <c r="K101" s="91"/>
      <c r="L101" s="55"/>
      <c r="M101" s="55"/>
      <c r="N101" s="91"/>
      <c r="O101" s="43" t="str">
        <f>IFERROR(__xludf.DUMMYFUNCTION("IF(N101="""","""",IFERROR(
  N101 + VALUE(REGEXEXTRACT(P101, ""(\d+)\s+Days"")),
  """"
)
)"),"")</f>
        <v/>
      </c>
      <c r="P101" s="43" t="str">
        <f t="array" ref="P101">IFERROR(
  INDEX(
    INDEX('{INDEX} Tour Packages'!$A:$ZZ, , MATCH(P$3, '{INDEX} Tour Packages'!$4:$4, 0)),
    MATCH(M101, INDEX('{INDEX} Tour Packages'!$A:$ZZ,0, MATCH("Tour Package Name", '{INDEX} Tour Packages'!$4:$4, 0)), 0)
  ),
"")
</f>
        <v/>
      </c>
      <c r="Q101" s="44" t="str">
        <f t="shared" si="7"/>
        <v/>
      </c>
      <c r="R101" s="44" t="str">
        <f>IFERROR(__xludf.DUMMYFUNCTION("IF(OR(ISBLANK(K101), ISBLANK(N101)), """", 
  LET(
    resDate, K101,
    tourDate, N101,
    monthCount, MAX(0, DATEDIF(resDate, tourDate - 3, ""M"") + 1),
    secondDates, ARRAYFORMULA(DATE(YEAR(resDate), MONTH(resDate) + SEQUENCE(monthCount), 2)),
    "&amp;"validDates, FILTER(secondDates, (secondDates &gt; resDate + 2) * (secondDates &lt;= tourDate - 3)),
    IF(ISERROR(validDates), 0, COUNTA(validDates))
  )
)
"),"")</f>
        <v/>
      </c>
      <c r="S101" s="44" t="str">
        <f t="shared" si="8"/>
        <v/>
      </c>
      <c r="T101" s="45" t="str">
        <f t="array" ref="T101">IF(ISBLANK(BO101),IFERROR(
  INDEX(
    INDEX('{INDEX} Payment Terms'!$A:$G, , MATCH(T$3, '{INDEX} Payment Terms'!$4:$4, 0)),
    MATCH(Q101, INDEX('{INDEX} Payment Terms'!$A:$G,0, MATCH("Payment Condition", '{INDEX} Payment Terms'!$4:$4, 0)), 0)
  ),
""),"Cancelled")
</f>
        <v/>
      </c>
      <c r="U101" s="46" t="b">
        <v>0</v>
      </c>
      <c r="V101" s="47" t="str">
        <f>IFERROR(__xludf.DUMMYFUNCTION("IF(OR(L101=""Duo Booking"", L101=""Group Booking""),
IF(U101=FALSE,"""",
    LET(
      bookingType, L101,
      tour, M101,
      mainFirst, H101,
      mainLast, I101,
      mainEmail, G101,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$L$4:L101, bookingType,
          $M$4:M101, tour,
          $H$4:H101, mainFirst,
          $I$4:I101, mainLast,
          $G$4:G101, mainEmail
        ),
        ""000""
      ),
  "&amp;"    baseID &amp; ""-"" &amp; memberNumber
    )
  ),
  """"
)
"),"")</f>
        <v/>
      </c>
      <c r="W101" s="48"/>
      <c r="X101" s="85" t="b">
        <v>0</v>
      </c>
      <c r="Y101" s="85" t="b">
        <v>0</v>
      </c>
      <c r="Z101" s="85" t="b">
        <v>0</v>
      </c>
      <c r="AA101" s="50"/>
      <c r="AB101" s="51"/>
      <c r="AC101" s="85" t="b">
        <v>0</v>
      </c>
      <c r="AD101" s="92"/>
      <c r="AE101" s="88"/>
      <c r="AF101" s="36" t="str">
        <f t="array" ref="AF101">IF(M101="","",INDEX(
      '{INDEX} Tour Packages'!$A:$ZP,
      MATCH($M101, '{INDEX} Tour Packages'!$A:$A, 0),
      MATCH(AF$3, '{INDEX} Tour Packages'!$4:$4, 0)
    ))</f>
        <v/>
      </c>
      <c r="AG101" s="36" t="str">
        <f t="array" ref="AG101">IF(M101="","",INDEX(
      '{INDEX} Tour Packages'!$A:$ZP,
      MATCH($M101, '{INDEX} Tour Packages'!$A:$A, 0),
      MATCH(AG$3, '{INDEX} Tour Packages'!$4:$4, 0)
    ))</f>
        <v/>
      </c>
      <c r="AH101" s="36" t="str">
        <f t="array" ref="AH101">IF(M101="","",INDEX(
      '{INDEX} Tour Packages'!$A:$ZP,
      MATCH($M101, '{INDEX} Tour Packages'!$A:$A, 0),
      MATCH(AH$3, '{INDEX} Tour Packages'!$4:$4, 0)
    ))</f>
        <v/>
      </c>
      <c r="AI101" s="54" t="str">
        <f t="shared" si="9"/>
        <v/>
      </c>
      <c r="AJ101" s="42"/>
      <c r="AK101" s="55"/>
      <c r="AL101" s="46" t="b">
        <v>0</v>
      </c>
      <c r="AM101" s="56"/>
      <c r="AN101" s="57" t="str">
        <f t="shared" si="10"/>
        <v/>
      </c>
      <c r="AO101" s="58" t="str">
        <f t="shared" si="11"/>
        <v/>
      </c>
      <c r="AP101" s="59"/>
      <c r="AQ101" s="60"/>
      <c r="AR101" s="61"/>
      <c r="AS101" s="61"/>
      <c r="AT101" s="61" t="str">
        <f>IFERROR(__xludf.DUMMYFUNCTION("IF( 
  OR($AJ101=""Full Payment"", ISBLANK($K101)),
  """",
  IF(
    OR(
      Q101=""Standard Booking, P1"",
      Q101=""Standard Booking, P2"",
      Q101=""Standard Booking, P3"",
      Q101=""Standard Booking, P4""
    ),
    LET(
      resDate,   $"&amp;"K101,
      tourDate,  $N101,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1" s="62" t="str">
        <f t="shared" si="12"/>
        <v/>
      </c>
      <c r="AV101" s="63"/>
      <c r="AW101" s="64"/>
      <c r="AX101" s="64"/>
      <c r="AY101" s="64"/>
      <c r="AZ101" s="64" t="str">
        <f>IFERROR(__xludf.DUMMYFUNCTION("IF(
  OR($AJ101=""Full Payment"",$AJ101=""P1"", ISBLANK($K101)),
  """",
  IF(
    OR(
      $Q101=""Standard Booking, P2"",
      $Q101=""Standard Booking, P3"",
      $Q101=""Standard Booking, P4""
    ),
    LET(
      resDate,   $K101,
      tourDate,"&amp;"  $N101,
      monthCount, DATEDIF(resDate, tourDate, ""M"") + 1,
      secondDates, ARRAYFORMULA(
        DATE(
          YEAR(resDate),
          MONTH(resDate) + SEQUENCE(monthCount),
          2
        )
      ),
      validDates, FILTER(
        sec"&amp;"ondDates,
        (secondDates &gt; resDate + 2) *
        (secondDates &lt;= tourDate - 3)
      ),
      IF(
        OR($AJ101=""P2"", $AJ101=""P3"", $AJ101=""P4""),
        IF(
          COUNTA(validDates) &lt; 2,
          """",
          TEXT(INDEX(validDates"&amp;", 2), ""mmm d, yyyy"")
        ),
        IF(
          COUNTA(validDates) &lt; 2,
          """",
          TEXTJOIN("", "", TRUE,
            TEXT(INDEX(validDates, 1), ""mmm d, yyyy""),
            TEXT(INDEX(validDates, 2), ""mmm d, yyyy"")
          )
 "&amp;"       )
      )
    ),
    """"
  )
)
"),"")</f>
        <v/>
      </c>
      <c r="BA101" s="65" t="str">
        <f t="shared" si="13"/>
        <v/>
      </c>
      <c r="BB101" s="63"/>
      <c r="BC101" s="64"/>
      <c r="BD101" s="64"/>
      <c r="BE101" s="64"/>
      <c r="BF101" s="64" t="str">
        <f>IFERROR(__xludf.DUMMYFUNCTION("IF(
  OR($AJ101=""Full Payment"",$AJ101=""P1"", $AJ101=""P2""),
  """",
  IF(
    AND(
      NOT(ISBLANK($K101)),
      OR(
        Q101=""Standard Booking, P3"",
        Q101=""Standard Booking, P4""
      )
    ),
    LET(
      resDate,   $K101,
      "&amp;"tourDate,  $N101,
      monthCount, DATEDIF(resDate, tourDate, ""M"") + 1,
      secondDates, ARRAYFORMULA(
        DATE(
          YEAR(resDate),
          MONTH(resDate) + SEQUENCE(monthCount),
          2
        )
      ),
      validDates, FILTER(
  "&amp;"      secondDates,
        (secondDates &gt; resDate + 2) *
        (secondDates &lt;= tourDate - 3)
      ),
      IF(
        $AJ101=""P4"",
        IF(
          COUNTA(validDates) &lt; 3,
          """",
          TEXT(INDEX(validDates, 3), ""mmm d, yyyy"")
  "&amp;"      ),
        IF(
          $AJ101=""P3"",
          IF(
            COUNTA(validDates) &lt; 3,
            """",
            TEXT(INDEX(validDates, 3), ""mmm d, yyyy"")
          ),
          IF(
            COUNTA(validDates) &lt; 3,
            """",
    "&amp;"        TEXTJOIN("", "", TRUE,
              TEXT(INDEX(validDates, 1), ""mmm d, yyyy""),
              TEXT(INDEX(validDates, 2), ""mmm d, yyyy""),
              TEXT(INDEX(validDates, 3), ""mmm d, yyyy"")
            )
          )
        )
      )
    "&amp;"),
    """"
  )
)
"),"")</f>
        <v/>
      </c>
      <c r="BG101" s="65" t="str">
        <f t="shared" si="14"/>
        <v/>
      </c>
      <c r="BH101" s="63"/>
      <c r="BI101" s="64"/>
      <c r="BJ101" s="64"/>
      <c r="BK101" s="64"/>
      <c r="BL101" s="64" t="str">
        <f>IFERROR(__xludf.DUMMYFUNCTION("IF(
  OR($AJ101=""Full Payment"",$AJ101=""P1"",$AJ101=""P2"",$AJ101=""P3""),
  """",
  IF(
    AND(
      NOT(ISBLANK($K101)),
      $Q101=""Standard Booking, P4""
    ),
    LET(
      resDate,   $K101,
      tourDate,  $N101,
      monthCount, DATEDIF(r"&amp;"esDate, tourDate, ""M"") + 1,
      secondDates, ARRAYFORMULA(
        DATE(
          YEAR(resDate),
          MONTH(resDate) + SEQUENCE(monthCount),
          2
        )
      ),
      validDates, FILTER(
        secondDates,
        (secondDates &gt; res"&amp;"Date + 2) *
        (secondDates &lt;= tourDate - 3)
      ),
      IF(
        $AJ101=""P4"",
        IF(
          COUNTA(validDates) &lt; 4,
          """",
          TEXT(
            INDEX(validDates, 4),
            ""mmm d, yyyy""
          )
        ),
"&amp;"        IF(
          COUNTA(validDates) &lt; 4,
          """",
          TEXTJOIN(
            "", "", TRUE,
            TEXT(INDEX(validDates, 1), ""mmm d, yyyy""),
            TEXT(INDEX(validDates, 2), ""mmm d, yyyy""),
            TEXT(INDEX(validDates"&amp;", 3), ""mmm d, yyyy""),
            TEXT(INDEX(validDates, 4), ""mmm d, yyyy"")
          )
        )
      )
    ),
    """"
  )
)
"),"")</f>
        <v/>
      </c>
      <c r="BM101" s="65" t="str">
        <f t="shared" si="15"/>
        <v/>
      </c>
      <c r="BN101" s="66"/>
      <c r="BO101" s="67"/>
      <c r="BP101" s="49" t="b">
        <v>0</v>
      </c>
      <c r="BQ101" s="49" t="b">
        <v>0</v>
      </c>
      <c r="BR101" s="68"/>
      <c r="BS101" s="69"/>
      <c r="BT101" s="70" t="b">
        <v>0</v>
      </c>
      <c r="BU101" s="71"/>
      <c r="BV101" s="72"/>
      <c r="BW101" s="86" t="b">
        <v>0</v>
      </c>
      <c r="BX101" s="87"/>
    </row>
    <row r="102">
      <c r="A102" s="35" t="str">
        <f t="shared" si="1"/>
        <v/>
      </c>
      <c r="B102" s="36" t="str">
        <f t="shared" si="2"/>
        <v/>
      </c>
      <c r="C102" s="36" t="str">
        <f t="array" ref="C102">IF(
  M102="",
  "",
  IFERROR(
    INDEX(
      '{INDEX} Tour Packages'!$A:$ZZ,
      MATCH(
        M102,
        INDEX(
          '{INDEX} Tour Packages'!$A:$ZZ,
          ,
          MATCH("Tour Package Name", '{INDEX} Tour Packages'!$4:$4, 0)
        ),
        0
      ),
      MATCH("Tour Code", '{INDEX} Tour Packages'!$4:$4, 0)
    ),
    "XXX"
  )
)
</f>
        <v/>
      </c>
      <c r="D102" s="36" t="str">
        <f t="shared" si="3"/>
        <v/>
      </c>
      <c r="E102" s="36" t="str">
        <f t="shared" si="4"/>
        <v/>
      </c>
      <c r="F102" s="37" t="str">
        <f t="shared" si="5"/>
        <v/>
      </c>
      <c r="G102" s="89"/>
      <c r="H102" s="89"/>
      <c r="I102" s="90"/>
      <c r="J102" s="40" t="str">
        <f t="shared" si="16"/>
        <v> </v>
      </c>
      <c r="K102" s="91"/>
      <c r="L102" s="55"/>
      <c r="M102" s="55"/>
      <c r="N102" s="91"/>
      <c r="O102" s="43" t="str">
        <f>IFERROR(__xludf.DUMMYFUNCTION("IF(N102="""","""",IFERROR(
  N102 + VALUE(REGEXEXTRACT(P102, ""(\d+)\s+Days"")),
  """"
)
)"),"")</f>
        <v/>
      </c>
      <c r="P102" s="43" t="str">
        <f t="array" ref="P102">IFERROR(
  INDEX(
    INDEX('{INDEX} Tour Packages'!$A:$ZZ, , MATCH(P$3, '{INDEX} Tour Packages'!$4:$4, 0)),
    MATCH(M102, INDEX('{INDEX} Tour Packages'!$A:$ZZ,0, MATCH("Tour Package Name", '{INDEX} Tour Packages'!$4:$4, 0)), 0)
  ),
"")
</f>
        <v/>
      </c>
      <c r="Q102" s="44" t="str">
        <f t="shared" si="7"/>
        <v/>
      </c>
      <c r="R102" s="44" t="str">
        <f>IFERROR(__xludf.DUMMYFUNCTION("IF(OR(ISBLANK(K102), ISBLANK(N102)), """", 
  LET(
    resDate, K102,
    tourDate, N102,
    monthCount, MAX(0, DATEDIF(resDate, tourDate - 3, ""M"") + 1),
    secondDates, ARRAYFORMULA(DATE(YEAR(resDate), MONTH(resDate) + SEQUENCE(monthCount), 2)),
    "&amp;"validDates, FILTER(secondDates, (secondDates &gt; resDate + 2) * (secondDates &lt;= tourDate - 3)),
    IF(ISERROR(validDates), 0, COUNTA(validDates))
  )
)
"),"")</f>
        <v/>
      </c>
      <c r="S102" s="44" t="str">
        <f t="shared" si="8"/>
        <v/>
      </c>
      <c r="T102" s="45" t="str">
        <f t="array" ref="T102">IF(ISBLANK(BO102),IFERROR(
  INDEX(
    INDEX('{INDEX} Payment Terms'!$A:$G, , MATCH(T$3, '{INDEX} Payment Terms'!$4:$4, 0)),
    MATCH(Q102, INDEX('{INDEX} Payment Terms'!$A:$G,0, MATCH("Payment Condition", '{INDEX} Payment Terms'!$4:$4, 0)), 0)
  ),
""),"Cancelled")
</f>
        <v/>
      </c>
      <c r="U102" s="46" t="b">
        <v>0</v>
      </c>
      <c r="V102" s="47" t="str">
        <f>IFERROR(__xludf.DUMMYFUNCTION("IF(OR(L102=""Duo Booking"", L102=""Group Booking""),
IF(U102=FALSE,"""",
    LET(
      bookingType, L102,
      tour, M102,
      mainFirst, H102,
      mainLast, I102,
      mainEmail, G102,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$L$4:L102, bookingType,
          $M$4:M102, tour,
          $H$4:H102, mainFirst,
          $I$4:I102, mainLast,
          $G$4:G102, mainEmail
        ),
        ""000""
      ),
  "&amp;"    baseID &amp; ""-"" &amp; memberNumber
    )
  ),
  """"
)
"),"")</f>
        <v/>
      </c>
      <c r="W102" s="48"/>
      <c r="X102" s="85" t="b">
        <v>0</v>
      </c>
      <c r="Y102" s="85" t="b">
        <v>0</v>
      </c>
      <c r="Z102" s="85" t="b">
        <v>0</v>
      </c>
      <c r="AA102" s="50"/>
      <c r="AB102" s="51"/>
      <c r="AC102" s="85" t="b">
        <v>0</v>
      </c>
      <c r="AD102" s="92"/>
      <c r="AE102" s="88"/>
      <c r="AF102" s="36" t="str">
        <f t="array" ref="AF102">IF(M102="","",INDEX(
      '{INDEX} Tour Packages'!$A:$ZP,
      MATCH($M102, '{INDEX} Tour Packages'!$A:$A, 0),
      MATCH(AF$3, '{INDEX} Tour Packages'!$4:$4, 0)
    ))</f>
        <v/>
      </c>
      <c r="AG102" s="36" t="str">
        <f t="array" ref="AG102">IF(M102="","",INDEX(
      '{INDEX} Tour Packages'!$A:$ZP,
      MATCH($M102, '{INDEX} Tour Packages'!$A:$A, 0),
      MATCH(AG$3, '{INDEX} Tour Packages'!$4:$4, 0)
    ))</f>
        <v/>
      </c>
      <c r="AH102" s="36" t="str">
        <f t="array" ref="AH102">IF(M102="","",INDEX(
      '{INDEX} Tour Packages'!$A:$ZP,
      MATCH($M102, '{INDEX} Tour Packages'!$A:$A, 0),
      MATCH(AH$3, '{INDEX} Tour Packages'!$4:$4, 0)
    ))</f>
        <v/>
      </c>
      <c r="AI102" s="54" t="str">
        <f t="shared" si="9"/>
        <v/>
      </c>
      <c r="AJ102" s="42"/>
      <c r="AK102" s="55"/>
      <c r="AL102" s="46" t="b">
        <v>0</v>
      </c>
      <c r="AM102" s="56"/>
      <c r="AN102" s="57" t="str">
        <f t="shared" si="10"/>
        <v/>
      </c>
      <c r="AO102" s="58" t="str">
        <f t="shared" si="11"/>
        <v/>
      </c>
      <c r="AP102" s="59"/>
      <c r="AQ102" s="60"/>
      <c r="AR102" s="61"/>
      <c r="AS102" s="61"/>
      <c r="AT102" s="61" t="str">
        <f>IFERROR(__xludf.DUMMYFUNCTION("IF( 
  OR($AJ102=""Full Payment"", ISBLANK($K102)),
  """",
  IF(
    OR(
      Q102=""Standard Booking, P1"",
      Q102=""Standard Booking, P2"",
      Q102=""Standard Booking, P3"",
      Q102=""Standard Booking, P4""
    ),
    LET(
      resDate,   $"&amp;"K102,
      tourDate,  $N102,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2" s="62" t="str">
        <f t="shared" si="12"/>
        <v/>
      </c>
      <c r="AV102" s="63"/>
      <c r="AW102" s="64"/>
      <c r="AX102" s="64"/>
      <c r="AY102" s="64"/>
      <c r="AZ102" s="64" t="str">
        <f>IFERROR(__xludf.DUMMYFUNCTION("IF(
  OR($AJ102=""Full Payment"",$AJ102=""P1"", ISBLANK($K102)),
  """",
  IF(
    OR(
      $Q102=""Standard Booking, P2"",
      $Q102=""Standard Booking, P3"",
      $Q102=""Standard Booking, P4""
    ),
    LET(
      resDate,   $K102,
      tourDate,"&amp;"  $N102,
      monthCount, DATEDIF(resDate, tourDate, ""M"") + 1,
      secondDates, ARRAYFORMULA(
        DATE(
          YEAR(resDate),
          MONTH(resDate) + SEQUENCE(monthCount),
          2
        )
      ),
      validDates, FILTER(
        sec"&amp;"ondDates,
        (secondDates &gt; resDate + 2) *
        (secondDates &lt;= tourDate - 3)
      ),
      IF(
        OR($AJ102=""P2"", $AJ102=""P3"", $AJ102=""P4""),
        IF(
          COUNTA(validDates) &lt; 2,
          """",
          TEXT(INDEX(validDates"&amp;", 2), ""mmm d, yyyy"")
        ),
        IF(
          COUNTA(validDates) &lt; 2,
          """",
          TEXTJOIN("", "", TRUE,
            TEXT(INDEX(validDates, 1), ""mmm d, yyyy""),
            TEXT(INDEX(validDates, 2), ""mmm d, yyyy"")
          )
 "&amp;"       )
      )
    ),
    """"
  )
)
"),"")</f>
        <v/>
      </c>
      <c r="BA102" s="65" t="str">
        <f t="shared" si="13"/>
        <v/>
      </c>
      <c r="BB102" s="63"/>
      <c r="BC102" s="64"/>
      <c r="BD102" s="64"/>
      <c r="BE102" s="64"/>
      <c r="BF102" s="64" t="str">
        <f>IFERROR(__xludf.DUMMYFUNCTION("IF(
  OR($AJ102=""Full Payment"",$AJ102=""P1"", $AJ102=""P2""),
  """",
  IF(
    AND(
      NOT(ISBLANK($K102)),
      OR(
        Q102=""Standard Booking, P3"",
        Q102=""Standard Booking, P4""
      )
    ),
    LET(
      resDate,   $K102,
      "&amp;"tourDate,  $N102,
      monthCount, DATEDIF(resDate, tourDate, ""M"") + 1,
      secondDates, ARRAYFORMULA(
        DATE(
          YEAR(resDate),
          MONTH(resDate) + SEQUENCE(monthCount),
          2
        )
      ),
      validDates, FILTER(
  "&amp;"      secondDates,
        (secondDates &gt; resDate + 2) *
        (secondDates &lt;= tourDate - 3)
      ),
      IF(
        $AJ102=""P4"",
        IF(
          COUNTA(validDates) &lt; 3,
          """",
          TEXT(INDEX(validDates, 3), ""mmm d, yyyy"")
  "&amp;"      ),
        IF(
          $AJ102=""P3"",
          IF(
            COUNTA(validDates) &lt; 3,
            """",
            TEXT(INDEX(validDates, 3), ""mmm d, yyyy"")
          ),
          IF(
            COUNTA(validDates) &lt; 3,
            """",
    "&amp;"        TEXTJOIN("", "", TRUE,
              TEXT(INDEX(validDates, 1), ""mmm d, yyyy""),
              TEXT(INDEX(validDates, 2), ""mmm d, yyyy""),
              TEXT(INDEX(validDates, 3), ""mmm d, yyyy"")
            )
          )
        )
      )
    "&amp;"),
    """"
  )
)
"),"")</f>
        <v/>
      </c>
      <c r="BG102" s="65" t="str">
        <f t="shared" si="14"/>
        <v/>
      </c>
      <c r="BH102" s="63"/>
      <c r="BI102" s="64"/>
      <c r="BJ102" s="64"/>
      <c r="BK102" s="64"/>
      <c r="BL102" s="64" t="str">
        <f>IFERROR(__xludf.DUMMYFUNCTION("IF(
  OR($AJ102=""Full Payment"",$AJ102=""P1"",$AJ102=""P2"",$AJ102=""P3""),
  """",
  IF(
    AND(
      NOT(ISBLANK($K102)),
      $Q102=""Standard Booking, P4""
    ),
    LET(
      resDate,   $K102,
      tourDate,  $N102,
      monthCount, DATEDIF(r"&amp;"esDate, tourDate, ""M"") + 1,
      secondDates, ARRAYFORMULA(
        DATE(
          YEAR(resDate),
          MONTH(resDate) + SEQUENCE(monthCount),
          2
        )
      ),
      validDates, FILTER(
        secondDates,
        (secondDates &gt; res"&amp;"Date + 2) *
        (secondDates &lt;= tourDate - 3)
      ),
      IF(
        $AJ102=""P4"",
        IF(
          COUNTA(validDates) &lt; 4,
          """",
          TEXT(
            INDEX(validDates, 4),
            ""mmm d, yyyy""
          )
        ),
"&amp;"        IF(
          COUNTA(validDates) &lt; 4,
          """",
          TEXTJOIN(
            "", "", TRUE,
            TEXT(INDEX(validDates, 1), ""mmm d, yyyy""),
            TEXT(INDEX(validDates, 2), ""mmm d, yyyy""),
            TEXT(INDEX(validDates"&amp;", 3), ""mmm d, yyyy""),
            TEXT(INDEX(validDates, 4), ""mmm d, yyyy"")
          )
        )
      )
    ),
    """"
  )
)
"),"")</f>
        <v/>
      </c>
      <c r="BM102" s="65" t="str">
        <f t="shared" si="15"/>
        <v/>
      </c>
      <c r="BN102" s="66"/>
      <c r="BO102" s="67"/>
      <c r="BP102" s="49" t="b">
        <v>0</v>
      </c>
      <c r="BQ102" s="49" t="b">
        <v>0</v>
      </c>
      <c r="BR102" s="68"/>
      <c r="BS102" s="69"/>
      <c r="BT102" s="70" t="b">
        <v>0</v>
      </c>
      <c r="BU102" s="71"/>
      <c r="BV102" s="72"/>
      <c r="BW102" s="86" t="b">
        <v>0</v>
      </c>
      <c r="BX102" s="87"/>
    </row>
    <row r="103">
      <c r="A103" s="35" t="str">
        <f t="shared" si="1"/>
        <v/>
      </c>
      <c r="B103" s="36" t="str">
        <f t="shared" si="2"/>
        <v/>
      </c>
      <c r="C103" s="36" t="str">
        <f t="array" ref="C103">IF(
  M103="",
  "",
  IFERROR(
    INDEX(
      '{INDEX} Tour Packages'!$A:$ZZ,
      MATCH(
        M103,
        INDEX(
          '{INDEX} Tour Packages'!$A:$ZZ,
          ,
          MATCH("Tour Package Name", '{INDEX} Tour Packages'!$4:$4, 0)
        ),
        0
      ),
      MATCH("Tour Code", '{INDEX} Tour Packages'!$4:$4, 0)
    ),
    "XXX"
  )
)
</f>
        <v/>
      </c>
      <c r="D103" s="36" t="str">
        <f t="shared" si="3"/>
        <v/>
      </c>
      <c r="E103" s="36" t="str">
        <f t="shared" si="4"/>
        <v/>
      </c>
      <c r="F103" s="37" t="str">
        <f t="shared" si="5"/>
        <v/>
      </c>
      <c r="G103" s="89"/>
      <c r="H103" s="89"/>
      <c r="I103" s="90"/>
      <c r="J103" s="40" t="str">
        <f t="shared" si="16"/>
        <v> </v>
      </c>
      <c r="K103" s="91"/>
      <c r="L103" s="55"/>
      <c r="M103" s="55"/>
      <c r="N103" s="91"/>
      <c r="O103" s="43" t="str">
        <f>IFERROR(__xludf.DUMMYFUNCTION("IF(N103="""","""",IFERROR(
  N103 + VALUE(REGEXEXTRACT(P103, ""(\d+)\s+Days"")),
  """"
)
)"),"")</f>
        <v/>
      </c>
      <c r="P103" s="43" t="str">
        <f t="array" ref="P103">IFERROR(
  INDEX(
    INDEX('{INDEX} Tour Packages'!$A:$ZZ, , MATCH(P$3, '{INDEX} Tour Packages'!$4:$4, 0)),
    MATCH(M103, INDEX('{INDEX} Tour Packages'!$A:$ZZ,0, MATCH("Tour Package Name", '{INDEX} Tour Packages'!$4:$4, 0)), 0)
  ),
"")
</f>
        <v/>
      </c>
      <c r="Q103" s="44" t="str">
        <f t="shared" si="7"/>
        <v/>
      </c>
      <c r="R103" s="44" t="str">
        <f>IFERROR(__xludf.DUMMYFUNCTION("IF(OR(ISBLANK(K103), ISBLANK(N103)), """", 
  LET(
    resDate, K103,
    tourDate, N103,
    monthCount, MAX(0, DATEDIF(resDate, tourDate - 3, ""M"") + 1),
    secondDates, ARRAYFORMULA(DATE(YEAR(resDate), MONTH(resDate) + SEQUENCE(monthCount), 2)),
    "&amp;"validDates, FILTER(secondDates, (secondDates &gt; resDate + 2) * (secondDates &lt;= tourDate - 3)),
    IF(ISERROR(validDates), 0, COUNTA(validDates))
  )
)
"),"")</f>
        <v/>
      </c>
      <c r="S103" s="44" t="str">
        <f t="shared" si="8"/>
        <v/>
      </c>
      <c r="T103" s="45" t="str">
        <f t="array" ref="T103">IF(ISBLANK(BO103),IFERROR(
  INDEX(
    INDEX('{INDEX} Payment Terms'!$A:$G, , MATCH(T$3, '{INDEX} Payment Terms'!$4:$4, 0)),
    MATCH(Q103, INDEX('{INDEX} Payment Terms'!$A:$G,0, MATCH("Payment Condition", '{INDEX} Payment Terms'!$4:$4, 0)), 0)
  ),
""),"Cancelled")
</f>
        <v/>
      </c>
      <c r="U103" s="46" t="b">
        <v>0</v>
      </c>
      <c r="V103" s="47" t="str">
        <f>IFERROR(__xludf.DUMMYFUNCTION("IF(OR(L103=""Duo Booking"", L103=""Group Booking""),
IF(U103=FALSE,"""",
    LET(
      bookingType, L103,
      tour, M103,
      mainFirst, H103,
      mainLast, I103,
      mainEmail, G103,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$L$4:L103, bookingType,
          $M$4:M103, tour,
          $H$4:H103, mainFirst,
          $I$4:I103, mainLast,
          $G$4:G103, mainEmail
        ),
        ""000""
      ),
  "&amp;"    baseID &amp; ""-"" &amp; memberNumber
    )
  ),
  """"
)
"),"")</f>
        <v/>
      </c>
      <c r="W103" s="48"/>
      <c r="X103" s="85" t="b">
        <v>0</v>
      </c>
      <c r="Y103" s="85" t="b">
        <v>0</v>
      </c>
      <c r="Z103" s="85" t="b">
        <v>0</v>
      </c>
      <c r="AA103" s="50"/>
      <c r="AB103" s="51"/>
      <c r="AC103" s="85" t="b">
        <v>0</v>
      </c>
      <c r="AD103" s="92"/>
      <c r="AE103" s="88"/>
      <c r="AF103" s="36" t="str">
        <f t="array" ref="AF103">IF(M103="","",INDEX(
      '{INDEX} Tour Packages'!$A:$ZP,
      MATCH($M103, '{INDEX} Tour Packages'!$A:$A, 0),
      MATCH(AF$3, '{INDEX} Tour Packages'!$4:$4, 0)
    ))</f>
        <v/>
      </c>
      <c r="AG103" s="36" t="str">
        <f t="array" ref="AG103">IF(M103="","",INDEX(
      '{INDEX} Tour Packages'!$A:$ZP,
      MATCH($M103, '{INDEX} Tour Packages'!$A:$A, 0),
      MATCH(AG$3, '{INDEX} Tour Packages'!$4:$4, 0)
    ))</f>
        <v/>
      </c>
      <c r="AH103" s="36" t="str">
        <f t="array" ref="AH103">IF(M103="","",INDEX(
      '{INDEX} Tour Packages'!$A:$ZP,
      MATCH($M103, '{INDEX} Tour Packages'!$A:$A, 0),
      MATCH(AH$3, '{INDEX} Tour Packages'!$4:$4, 0)
    ))</f>
        <v/>
      </c>
      <c r="AI103" s="54" t="str">
        <f t="shared" si="9"/>
        <v/>
      </c>
      <c r="AJ103" s="42"/>
      <c r="AK103" s="55"/>
      <c r="AL103" s="46" t="b">
        <v>0</v>
      </c>
      <c r="AM103" s="56"/>
      <c r="AN103" s="57" t="str">
        <f t="shared" si="10"/>
        <v/>
      </c>
      <c r="AO103" s="58" t="str">
        <f t="shared" si="11"/>
        <v/>
      </c>
      <c r="AP103" s="59"/>
      <c r="AQ103" s="60"/>
      <c r="AR103" s="61"/>
      <c r="AS103" s="61"/>
      <c r="AT103" s="61" t="str">
        <f>IFERROR(__xludf.DUMMYFUNCTION("IF( 
  OR($AJ103=""Full Payment"", ISBLANK($K103)),
  """",
  IF(
    OR(
      Q103=""Standard Booking, P1"",
      Q103=""Standard Booking, P2"",
      Q103=""Standard Booking, P3"",
      Q103=""Standard Booking, P4""
    ),
    LET(
      resDate,   $"&amp;"K103,
      tourDate,  $N103,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3" s="62" t="str">
        <f t="shared" si="12"/>
        <v/>
      </c>
      <c r="AV103" s="63"/>
      <c r="AW103" s="64"/>
      <c r="AX103" s="64"/>
      <c r="AY103" s="64"/>
      <c r="AZ103" s="64" t="str">
        <f>IFERROR(__xludf.DUMMYFUNCTION("IF(
  OR($AJ103=""Full Payment"",$AJ103=""P1"", ISBLANK($K103)),
  """",
  IF(
    OR(
      $Q103=""Standard Booking, P2"",
      $Q103=""Standard Booking, P3"",
      $Q103=""Standard Booking, P4""
    ),
    LET(
      resDate,   $K103,
      tourDate,"&amp;"  $N103,
      monthCount, DATEDIF(resDate, tourDate, ""M"") + 1,
      secondDates, ARRAYFORMULA(
        DATE(
          YEAR(resDate),
          MONTH(resDate) + SEQUENCE(monthCount),
          2
        )
      ),
      validDates, FILTER(
        sec"&amp;"ondDates,
        (secondDates &gt; resDate + 2) *
        (secondDates &lt;= tourDate - 3)
      ),
      IF(
        OR($AJ103=""P2"", $AJ103=""P3"", $AJ103=""P4""),
        IF(
          COUNTA(validDates) &lt; 2,
          """",
          TEXT(INDEX(validDates"&amp;", 2), ""mmm d, yyyy"")
        ),
        IF(
          COUNTA(validDates) &lt; 2,
          """",
          TEXTJOIN("", "", TRUE,
            TEXT(INDEX(validDates, 1), ""mmm d, yyyy""),
            TEXT(INDEX(validDates, 2), ""mmm d, yyyy"")
          )
 "&amp;"       )
      )
    ),
    """"
  )
)
"),"")</f>
        <v/>
      </c>
      <c r="BA103" s="65" t="str">
        <f t="shared" si="13"/>
        <v/>
      </c>
      <c r="BB103" s="63"/>
      <c r="BC103" s="64"/>
      <c r="BD103" s="64"/>
      <c r="BE103" s="64"/>
      <c r="BF103" s="64" t="str">
        <f>IFERROR(__xludf.DUMMYFUNCTION("IF(
  OR($AJ103=""Full Payment"",$AJ103=""P1"", $AJ103=""P2""),
  """",
  IF(
    AND(
      NOT(ISBLANK($K103)),
      OR(
        Q103=""Standard Booking, P3"",
        Q103=""Standard Booking, P4""
      )
    ),
    LET(
      resDate,   $K103,
      "&amp;"tourDate,  $N103,
      monthCount, DATEDIF(resDate, tourDate, ""M"") + 1,
      secondDates, ARRAYFORMULA(
        DATE(
          YEAR(resDate),
          MONTH(resDate) + SEQUENCE(monthCount),
          2
        )
      ),
      validDates, FILTER(
  "&amp;"      secondDates,
        (secondDates &gt; resDate + 2) *
        (secondDates &lt;= tourDate - 3)
      ),
      IF(
        $AJ103=""P4"",
        IF(
          COUNTA(validDates) &lt; 3,
          """",
          TEXT(INDEX(validDates, 3), ""mmm d, yyyy"")
  "&amp;"      ),
        IF(
          $AJ103=""P3"",
          IF(
            COUNTA(validDates) &lt; 3,
            """",
            TEXT(INDEX(validDates, 3), ""mmm d, yyyy"")
          ),
          IF(
            COUNTA(validDates) &lt; 3,
            """",
    "&amp;"        TEXTJOIN("", "", TRUE,
              TEXT(INDEX(validDates, 1), ""mmm d, yyyy""),
              TEXT(INDEX(validDates, 2), ""mmm d, yyyy""),
              TEXT(INDEX(validDates, 3), ""mmm d, yyyy"")
            )
          )
        )
      )
    "&amp;"),
    """"
  )
)
"),"")</f>
        <v/>
      </c>
      <c r="BG103" s="65" t="str">
        <f t="shared" si="14"/>
        <v/>
      </c>
      <c r="BH103" s="63"/>
      <c r="BI103" s="64"/>
      <c r="BJ103" s="64"/>
      <c r="BK103" s="64"/>
      <c r="BL103" s="64" t="str">
        <f>IFERROR(__xludf.DUMMYFUNCTION("IF(
  OR($AJ103=""Full Payment"",$AJ103=""P1"",$AJ103=""P2"",$AJ103=""P3""),
  """",
  IF(
    AND(
      NOT(ISBLANK($K103)),
      $Q103=""Standard Booking, P4""
    ),
    LET(
      resDate,   $K103,
      tourDate,  $N103,
      monthCount, DATEDIF(r"&amp;"esDate, tourDate, ""M"") + 1,
      secondDates, ARRAYFORMULA(
        DATE(
          YEAR(resDate),
          MONTH(resDate) + SEQUENCE(monthCount),
          2
        )
      ),
      validDates, FILTER(
        secondDates,
        (secondDates &gt; res"&amp;"Date + 2) *
        (secondDates &lt;= tourDate - 3)
      ),
      IF(
        $AJ103=""P4"",
        IF(
          COUNTA(validDates) &lt; 4,
          """",
          TEXT(
            INDEX(validDates, 4),
            ""mmm d, yyyy""
          )
        ),
"&amp;"        IF(
          COUNTA(validDates) &lt; 4,
          """",
          TEXTJOIN(
            "", "", TRUE,
            TEXT(INDEX(validDates, 1), ""mmm d, yyyy""),
            TEXT(INDEX(validDates, 2), ""mmm d, yyyy""),
            TEXT(INDEX(validDates"&amp;", 3), ""mmm d, yyyy""),
            TEXT(INDEX(validDates, 4), ""mmm d, yyyy"")
          )
        )
      )
    ),
    """"
  )
)
"),"")</f>
        <v/>
      </c>
      <c r="BM103" s="65" t="str">
        <f t="shared" si="15"/>
        <v/>
      </c>
      <c r="BN103" s="66"/>
      <c r="BO103" s="67"/>
      <c r="BP103" s="49" t="b">
        <v>0</v>
      </c>
      <c r="BQ103" s="49" t="b">
        <v>0</v>
      </c>
      <c r="BR103" s="68"/>
      <c r="BS103" s="69"/>
      <c r="BT103" s="70" t="b">
        <v>0</v>
      </c>
      <c r="BU103" s="71"/>
      <c r="BV103" s="72"/>
      <c r="BW103" s="86" t="b">
        <v>0</v>
      </c>
      <c r="BX103" s="87"/>
    </row>
    <row r="104">
      <c r="A104" s="35" t="str">
        <f t="shared" si="1"/>
        <v/>
      </c>
      <c r="B104" s="36" t="str">
        <f t="shared" si="2"/>
        <v/>
      </c>
      <c r="C104" s="36" t="str">
        <f t="array" ref="C104">IF(
  M104="",
  "",
  IFERROR(
    INDEX(
      '{INDEX} Tour Packages'!$A:$ZZ,
      MATCH(
        M104,
        INDEX(
          '{INDEX} Tour Packages'!$A:$ZZ,
          ,
          MATCH("Tour Package Name", '{INDEX} Tour Packages'!$4:$4, 0)
        ),
        0
      ),
      MATCH("Tour Code", '{INDEX} Tour Packages'!$4:$4, 0)
    ),
    "XXX"
  )
)
</f>
        <v/>
      </c>
      <c r="D104" s="36" t="str">
        <f t="shared" si="3"/>
        <v/>
      </c>
      <c r="E104" s="36" t="str">
        <f t="shared" si="4"/>
        <v/>
      </c>
      <c r="F104" s="37" t="str">
        <f t="shared" si="5"/>
        <v/>
      </c>
      <c r="G104" s="89"/>
      <c r="H104" s="89"/>
      <c r="I104" s="90"/>
      <c r="J104" s="40" t="str">
        <f t="shared" si="16"/>
        <v> </v>
      </c>
      <c r="K104" s="91"/>
      <c r="L104" s="55"/>
      <c r="M104" s="55"/>
      <c r="N104" s="91"/>
      <c r="O104" s="43" t="str">
        <f>IFERROR(__xludf.DUMMYFUNCTION("IF(N104="""","""",IFERROR(
  N104 + VALUE(REGEXEXTRACT(P104, ""(\d+)\s+Days"")),
  """"
)
)"),"")</f>
        <v/>
      </c>
      <c r="P104" s="43" t="str">
        <f t="array" ref="P104">IFERROR(
  INDEX(
    INDEX('{INDEX} Tour Packages'!$A:$ZZ, , MATCH(P$3, '{INDEX} Tour Packages'!$4:$4, 0)),
    MATCH(M104, INDEX('{INDEX} Tour Packages'!$A:$ZZ,0, MATCH("Tour Package Name", '{INDEX} Tour Packages'!$4:$4, 0)), 0)
  ),
"")
</f>
        <v/>
      </c>
      <c r="Q104" s="44" t="str">
        <f t="shared" si="7"/>
        <v/>
      </c>
      <c r="R104" s="44" t="str">
        <f>IFERROR(__xludf.DUMMYFUNCTION("IF(OR(ISBLANK(K104), ISBLANK(N104)), """", 
  LET(
    resDate, K104,
    tourDate, N104,
    monthCount, MAX(0, DATEDIF(resDate, tourDate - 3, ""M"") + 1),
    secondDates, ARRAYFORMULA(DATE(YEAR(resDate), MONTH(resDate) + SEQUENCE(monthCount), 2)),
    "&amp;"validDates, FILTER(secondDates, (secondDates &gt; resDate + 2) * (secondDates &lt;= tourDate - 3)),
    IF(ISERROR(validDates), 0, COUNTA(validDates))
  )
)
"),"")</f>
        <v/>
      </c>
      <c r="S104" s="44" t="str">
        <f t="shared" si="8"/>
        <v/>
      </c>
      <c r="T104" s="45" t="str">
        <f t="array" ref="T104">IF(ISBLANK(BO104),IFERROR(
  INDEX(
    INDEX('{INDEX} Payment Terms'!$A:$G, , MATCH(T$3, '{INDEX} Payment Terms'!$4:$4, 0)),
    MATCH(Q104, INDEX('{INDEX} Payment Terms'!$A:$G,0, MATCH("Payment Condition", '{INDEX} Payment Terms'!$4:$4, 0)), 0)
  ),
""),"Cancelled")
</f>
        <v/>
      </c>
      <c r="U104" s="46" t="b">
        <v>0</v>
      </c>
      <c r="V104" s="47" t="str">
        <f>IFERROR(__xludf.DUMMYFUNCTION("IF(OR(L104=""Duo Booking"", L104=""Group Booking""),
IF(U104=FALSE,"""",
    LET(
      bookingType, L104,
      tour, M104,
      mainFirst, H104,
      mainLast, I104,
      mainEmail, G104,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$L$4:L104, bookingType,
          $M$4:M104, tour,
          $H$4:H104, mainFirst,
          $I$4:I104, mainLast,
          $G$4:G104, mainEmail
        ),
        ""000""
      ),
  "&amp;"    baseID &amp; ""-"" &amp; memberNumber
    )
  ),
  """"
)
"),"")</f>
        <v/>
      </c>
      <c r="W104" s="48"/>
      <c r="X104" s="85" t="b">
        <v>0</v>
      </c>
      <c r="Y104" s="85" t="b">
        <v>0</v>
      </c>
      <c r="Z104" s="85" t="b">
        <v>0</v>
      </c>
      <c r="AA104" s="50"/>
      <c r="AB104" s="51"/>
      <c r="AC104" s="85" t="b">
        <v>0</v>
      </c>
      <c r="AD104" s="92"/>
      <c r="AE104" s="88"/>
      <c r="AF104" s="36" t="str">
        <f t="array" ref="AF104">IF(M104="","",INDEX(
      '{INDEX} Tour Packages'!$A:$ZP,
      MATCH($M104, '{INDEX} Tour Packages'!$A:$A, 0),
      MATCH(AF$3, '{INDEX} Tour Packages'!$4:$4, 0)
    ))</f>
        <v/>
      </c>
      <c r="AG104" s="36" t="str">
        <f t="array" ref="AG104">IF(M104="","",INDEX(
      '{INDEX} Tour Packages'!$A:$ZP,
      MATCH($M104, '{INDEX} Tour Packages'!$A:$A, 0),
      MATCH(AG$3, '{INDEX} Tour Packages'!$4:$4, 0)
    ))</f>
        <v/>
      </c>
      <c r="AH104" s="36" t="str">
        <f t="array" ref="AH104">IF(M104="","",INDEX(
      '{INDEX} Tour Packages'!$A:$ZP,
      MATCH($M104, '{INDEX} Tour Packages'!$A:$A, 0),
      MATCH(AH$3, '{INDEX} Tour Packages'!$4:$4, 0)
    ))</f>
        <v/>
      </c>
      <c r="AI104" s="54" t="str">
        <f t="shared" si="9"/>
        <v/>
      </c>
      <c r="AJ104" s="42"/>
      <c r="AK104" s="55"/>
      <c r="AL104" s="46" t="b">
        <v>0</v>
      </c>
      <c r="AM104" s="56"/>
      <c r="AN104" s="57" t="str">
        <f t="shared" si="10"/>
        <v/>
      </c>
      <c r="AO104" s="58" t="str">
        <f t="shared" si="11"/>
        <v/>
      </c>
      <c r="AP104" s="59"/>
      <c r="AQ104" s="60"/>
      <c r="AR104" s="61"/>
      <c r="AS104" s="61"/>
      <c r="AT104" s="61" t="str">
        <f>IFERROR(__xludf.DUMMYFUNCTION("IF( 
  OR($AJ104=""Full Payment"", ISBLANK($K104)),
  """",
  IF(
    OR(
      Q104=""Standard Booking, P1"",
      Q104=""Standard Booking, P2"",
      Q104=""Standard Booking, P3"",
      Q104=""Standard Booking, P4""
    ),
    LET(
      resDate,   $"&amp;"K104,
      tourDate,  $N104,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4" s="62" t="str">
        <f t="shared" si="12"/>
        <v/>
      </c>
      <c r="AV104" s="63"/>
      <c r="AW104" s="64"/>
      <c r="AX104" s="64"/>
      <c r="AY104" s="64"/>
      <c r="AZ104" s="64" t="str">
        <f>IFERROR(__xludf.DUMMYFUNCTION("IF(
  OR($AJ104=""Full Payment"",$AJ104=""P1"", ISBLANK($K104)),
  """",
  IF(
    OR(
      $Q104=""Standard Booking, P2"",
      $Q104=""Standard Booking, P3"",
      $Q104=""Standard Booking, P4""
    ),
    LET(
      resDate,   $K104,
      tourDate,"&amp;"  $N104,
      monthCount, DATEDIF(resDate, tourDate, ""M"") + 1,
      secondDates, ARRAYFORMULA(
        DATE(
          YEAR(resDate),
          MONTH(resDate) + SEQUENCE(monthCount),
          2
        )
      ),
      validDates, FILTER(
        sec"&amp;"ondDates,
        (secondDates &gt; resDate + 2) *
        (secondDates &lt;= tourDate - 3)
      ),
      IF(
        OR($AJ104=""P2"", $AJ104=""P3"", $AJ104=""P4""),
        IF(
          COUNTA(validDates) &lt; 2,
          """",
          TEXT(INDEX(validDates"&amp;", 2), ""mmm d, yyyy"")
        ),
        IF(
          COUNTA(validDates) &lt; 2,
          """",
          TEXTJOIN("", "", TRUE,
            TEXT(INDEX(validDates, 1), ""mmm d, yyyy""),
            TEXT(INDEX(validDates, 2), ""mmm d, yyyy"")
          )
 "&amp;"       )
      )
    ),
    """"
  )
)
"),"")</f>
        <v/>
      </c>
      <c r="BA104" s="65" t="str">
        <f t="shared" si="13"/>
        <v/>
      </c>
      <c r="BB104" s="63"/>
      <c r="BC104" s="64"/>
      <c r="BD104" s="64"/>
      <c r="BE104" s="64"/>
      <c r="BF104" s="64" t="str">
        <f>IFERROR(__xludf.DUMMYFUNCTION("IF(
  OR($AJ104=""Full Payment"",$AJ104=""P1"", $AJ104=""P2""),
  """",
  IF(
    AND(
      NOT(ISBLANK($K104)),
      OR(
        Q104=""Standard Booking, P3"",
        Q104=""Standard Booking, P4""
      )
    ),
    LET(
      resDate,   $K104,
      "&amp;"tourDate,  $N104,
      monthCount, DATEDIF(resDate, tourDate, ""M"") + 1,
      secondDates, ARRAYFORMULA(
        DATE(
          YEAR(resDate),
          MONTH(resDate) + SEQUENCE(monthCount),
          2
        )
      ),
      validDates, FILTER(
  "&amp;"      secondDates,
        (secondDates &gt; resDate + 2) *
        (secondDates &lt;= tourDate - 3)
      ),
      IF(
        $AJ104=""P4"",
        IF(
          COUNTA(validDates) &lt; 3,
          """",
          TEXT(INDEX(validDates, 3), ""mmm d, yyyy"")
  "&amp;"      ),
        IF(
          $AJ104=""P3"",
          IF(
            COUNTA(validDates) &lt; 3,
            """",
            TEXT(INDEX(validDates, 3), ""mmm d, yyyy"")
          ),
          IF(
            COUNTA(validDates) &lt; 3,
            """",
    "&amp;"        TEXTJOIN("", "", TRUE,
              TEXT(INDEX(validDates, 1), ""mmm d, yyyy""),
              TEXT(INDEX(validDates, 2), ""mmm d, yyyy""),
              TEXT(INDEX(validDates, 3), ""mmm d, yyyy"")
            )
          )
        )
      )
    "&amp;"),
    """"
  )
)
"),"")</f>
        <v/>
      </c>
      <c r="BG104" s="65" t="str">
        <f t="shared" si="14"/>
        <v/>
      </c>
      <c r="BH104" s="63"/>
      <c r="BI104" s="64"/>
      <c r="BJ104" s="64"/>
      <c r="BK104" s="64"/>
      <c r="BL104" s="64" t="str">
        <f>IFERROR(__xludf.DUMMYFUNCTION("IF(
  OR($AJ104=""Full Payment"",$AJ104=""P1"",$AJ104=""P2"",$AJ104=""P3""),
  """",
  IF(
    AND(
      NOT(ISBLANK($K104)),
      $Q104=""Standard Booking, P4""
    ),
    LET(
      resDate,   $K104,
      tourDate,  $N104,
      monthCount, DATEDIF(r"&amp;"esDate, tourDate, ""M"") + 1,
      secondDates, ARRAYFORMULA(
        DATE(
          YEAR(resDate),
          MONTH(resDate) + SEQUENCE(monthCount),
          2
        )
      ),
      validDates, FILTER(
        secondDates,
        (secondDates &gt; res"&amp;"Date + 2) *
        (secondDates &lt;= tourDate - 3)
      ),
      IF(
        $AJ104=""P4"",
        IF(
          COUNTA(validDates) &lt; 4,
          """",
          TEXT(
            INDEX(validDates, 4),
            ""mmm d, yyyy""
          )
        ),
"&amp;"        IF(
          COUNTA(validDates) &lt; 4,
          """",
          TEXTJOIN(
            "", "", TRUE,
            TEXT(INDEX(validDates, 1), ""mmm d, yyyy""),
            TEXT(INDEX(validDates, 2), ""mmm d, yyyy""),
            TEXT(INDEX(validDates"&amp;", 3), ""mmm d, yyyy""),
            TEXT(INDEX(validDates, 4), ""mmm d, yyyy"")
          )
        )
      )
    ),
    """"
  )
)
"),"")</f>
        <v/>
      </c>
      <c r="BM104" s="65" t="str">
        <f t="shared" si="15"/>
        <v/>
      </c>
      <c r="BN104" s="66"/>
      <c r="BO104" s="67"/>
      <c r="BP104" s="49" t="b">
        <v>0</v>
      </c>
      <c r="BQ104" s="49" t="b">
        <v>0</v>
      </c>
      <c r="BR104" s="68"/>
      <c r="BS104" s="69"/>
      <c r="BT104" s="70" t="b">
        <v>0</v>
      </c>
      <c r="BU104" s="71"/>
      <c r="BV104" s="72"/>
      <c r="BW104" s="86" t="b">
        <v>0</v>
      </c>
      <c r="BX104" s="87"/>
    </row>
    <row r="105">
      <c r="A105" s="35" t="str">
        <f t="shared" si="1"/>
        <v/>
      </c>
      <c r="B105" s="36" t="str">
        <f t="shared" si="2"/>
        <v/>
      </c>
      <c r="C105" s="36" t="str">
        <f t="array" ref="C105">IF(
  M105="",
  "",
  IFERROR(
    INDEX(
      '{INDEX} Tour Packages'!$A:$ZZ,
      MATCH(
        M105,
        INDEX(
          '{INDEX} Tour Packages'!$A:$ZZ,
          ,
          MATCH("Tour Package Name", '{INDEX} Tour Packages'!$4:$4, 0)
        ),
        0
      ),
      MATCH("Tour Code", '{INDEX} Tour Packages'!$4:$4, 0)
    ),
    "XXX"
  )
)
</f>
        <v/>
      </c>
      <c r="D105" s="36" t="str">
        <f t="shared" si="3"/>
        <v/>
      </c>
      <c r="E105" s="36" t="str">
        <f t="shared" si="4"/>
        <v/>
      </c>
      <c r="F105" s="37" t="str">
        <f t="shared" si="5"/>
        <v/>
      </c>
      <c r="G105" s="89"/>
      <c r="H105" s="89"/>
      <c r="I105" s="90"/>
      <c r="J105" s="40" t="str">
        <f t="shared" si="16"/>
        <v> </v>
      </c>
      <c r="K105" s="91"/>
      <c r="L105" s="55"/>
      <c r="M105" s="55"/>
      <c r="N105" s="91"/>
      <c r="O105" s="43" t="str">
        <f>IFERROR(__xludf.DUMMYFUNCTION("IF(N105="""","""",IFERROR(
  N105 + VALUE(REGEXEXTRACT(P105, ""(\d+)\s+Days"")),
  """"
)
)"),"")</f>
        <v/>
      </c>
      <c r="P105" s="43" t="str">
        <f t="array" ref="P105">IFERROR(
  INDEX(
    INDEX('{INDEX} Tour Packages'!$A:$ZZ, , MATCH(P$3, '{INDEX} Tour Packages'!$4:$4, 0)),
    MATCH(M105, INDEX('{INDEX} Tour Packages'!$A:$ZZ,0, MATCH("Tour Package Name", '{INDEX} Tour Packages'!$4:$4, 0)), 0)
  ),
"")
</f>
        <v/>
      </c>
      <c r="Q105" s="44" t="str">
        <f t="shared" si="7"/>
        <v/>
      </c>
      <c r="R105" s="44" t="str">
        <f>IFERROR(__xludf.DUMMYFUNCTION("IF(OR(ISBLANK(K105), ISBLANK(N105)), """", 
  LET(
    resDate, K105,
    tourDate, N105,
    monthCount, MAX(0, DATEDIF(resDate, tourDate - 3, ""M"") + 1),
    secondDates, ARRAYFORMULA(DATE(YEAR(resDate), MONTH(resDate) + SEQUENCE(monthCount), 2)),
    "&amp;"validDates, FILTER(secondDates, (secondDates &gt; resDate + 2) * (secondDates &lt;= tourDate - 3)),
    IF(ISERROR(validDates), 0, COUNTA(validDates))
  )
)
"),"")</f>
        <v/>
      </c>
      <c r="S105" s="44" t="str">
        <f t="shared" si="8"/>
        <v/>
      </c>
      <c r="T105" s="45" t="str">
        <f t="array" ref="T105">IF(ISBLANK(BO105),IFERROR(
  INDEX(
    INDEX('{INDEX} Payment Terms'!$A:$G, , MATCH(T$3, '{INDEX} Payment Terms'!$4:$4, 0)),
    MATCH(Q105, INDEX('{INDEX} Payment Terms'!$A:$G,0, MATCH("Payment Condition", '{INDEX} Payment Terms'!$4:$4, 0)), 0)
  ),
""),"Cancelled")
</f>
        <v/>
      </c>
      <c r="U105" s="46" t="b">
        <v>0</v>
      </c>
      <c r="V105" s="47" t="str">
        <f>IFERROR(__xludf.DUMMYFUNCTION("IF(OR(L105=""Duo Booking"", L105=""Group Booking""),
IF(U105=FALSE,"""",
    LET(
      bookingType, L105,
      tour, M105,
      mainFirst, H105,
      mainLast, I105,
      mainEmail, G105,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$L$4:L105, bookingType,
          $M$4:M105, tour,
          $H$4:H105, mainFirst,
          $I$4:I105, mainLast,
          $G$4:G105, mainEmail
        ),
        ""000""
      ),
  "&amp;"    baseID &amp; ""-"" &amp; memberNumber
    )
  ),
  """"
)
"),"")</f>
        <v/>
      </c>
      <c r="W105" s="48"/>
      <c r="X105" s="85" t="b">
        <v>0</v>
      </c>
      <c r="Y105" s="85" t="b">
        <v>0</v>
      </c>
      <c r="Z105" s="85" t="b">
        <v>0</v>
      </c>
      <c r="AA105" s="50"/>
      <c r="AB105" s="51"/>
      <c r="AC105" s="85" t="b">
        <v>0</v>
      </c>
      <c r="AD105" s="92"/>
      <c r="AE105" s="88"/>
      <c r="AF105" s="36" t="str">
        <f t="array" ref="AF105">IF(M105="","",INDEX(
      '{INDEX} Tour Packages'!$A:$ZP,
      MATCH($M105, '{INDEX} Tour Packages'!$A:$A, 0),
      MATCH(AF$3, '{INDEX} Tour Packages'!$4:$4, 0)
    ))</f>
        <v/>
      </c>
      <c r="AG105" s="36" t="str">
        <f t="array" ref="AG105">IF(M105="","",INDEX(
      '{INDEX} Tour Packages'!$A:$ZP,
      MATCH($M105, '{INDEX} Tour Packages'!$A:$A, 0),
      MATCH(AG$3, '{INDEX} Tour Packages'!$4:$4, 0)
    ))</f>
        <v/>
      </c>
      <c r="AH105" s="36" t="str">
        <f t="array" ref="AH105">IF(M105="","",INDEX(
      '{INDEX} Tour Packages'!$A:$ZP,
      MATCH($M105, '{INDEX} Tour Packages'!$A:$A, 0),
      MATCH(AH$3, '{INDEX} Tour Packages'!$4:$4, 0)
    ))</f>
        <v/>
      </c>
      <c r="AI105" s="54" t="str">
        <f t="shared" si="9"/>
        <v/>
      </c>
      <c r="AJ105" s="42"/>
      <c r="AK105" s="55"/>
      <c r="AL105" s="46" t="b">
        <v>0</v>
      </c>
      <c r="AM105" s="56"/>
      <c r="AN105" s="57" t="str">
        <f t="shared" si="10"/>
        <v/>
      </c>
      <c r="AO105" s="58" t="str">
        <f t="shared" si="11"/>
        <v/>
      </c>
      <c r="AP105" s="59"/>
      <c r="AQ105" s="60"/>
      <c r="AR105" s="61"/>
      <c r="AS105" s="61"/>
      <c r="AT105" s="61" t="str">
        <f>IFERROR(__xludf.DUMMYFUNCTION("IF( 
  OR($AJ105=""Full Payment"", ISBLANK($K105)),
  """",
  IF(
    OR(
      Q105=""Standard Booking, P1"",
      Q105=""Standard Booking, P2"",
      Q105=""Standard Booking, P3"",
      Q105=""Standard Booking, P4""
    ),
    LET(
      resDate,   $"&amp;"K105,
      tourDate,  $N105,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5" s="62" t="str">
        <f t="shared" si="12"/>
        <v/>
      </c>
      <c r="AV105" s="63"/>
      <c r="AW105" s="64"/>
      <c r="AX105" s="64"/>
      <c r="AY105" s="64"/>
      <c r="AZ105" s="64" t="str">
        <f>IFERROR(__xludf.DUMMYFUNCTION("IF(
  OR($AJ105=""Full Payment"",$AJ105=""P1"", ISBLANK($K105)),
  """",
  IF(
    OR(
      $Q105=""Standard Booking, P2"",
      $Q105=""Standard Booking, P3"",
      $Q105=""Standard Booking, P4""
    ),
    LET(
      resDate,   $K105,
      tourDate,"&amp;"  $N105,
      monthCount, DATEDIF(resDate, tourDate, ""M"") + 1,
      secondDates, ARRAYFORMULA(
        DATE(
          YEAR(resDate),
          MONTH(resDate) + SEQUENCE(monthCount),
          2
        )
      ),
      validDates, FILTER(
        sec"&amp;"ondDates,
        (secondDates &gt; resDate + 2) *
        (secondDates &lt;= tourDate - 3)
      ),
      IF(
        OR($AJ105=""P2"", $AJ105=""P3"", $AJ105=""P4""),
        IF(
          COUNTA(validDates) &lt; 2,
          """",
          TEXT(INDEX(validDates"&amp;", 2), ""mmm d, yyyy"")
        ),
        IF(
          COUNTA(validDates) &lt; 2,
          """",
          TEXTJOIN("", "", TRUE,
            TEXT(INDEX(validDates, 1), ""mmm d, yyyy""),
            TEXT(INDEX(validDates, 2), ""mmm d, yyyy"")
          )
 "&amp;"       )
      )
    ),
    """"
  )
)
"),"")</f>
        <v/>
      </c>
      <c r="BA105" s="65" t="str">
        <f t="shared" si="13"/>
        <v/>
      </c>
      <c r="BB105" s="63"/>
      <c r="BC105" s="64"/>
      <c r="BD105" s="64"/>
      <c r="BE105" s="64"/>
      <c r="BF105" s="64" t="str">
        <f>IFERROR(__xludf.DUMMYFUNCTION("IF(
  OR($AJ105=""Full Payment"",$AJ105=""P1"", $AJ105=""P2""),
  """",
  IF(
    AND(
      NOT(ISBLANK($K105)),
      OR(
        Q105=""Standard Booking, P3"",
        Q105=""Standard Booking, P4""
      )
    ),
    LET(
      resDate,   $K105,
      "&amp;"tourDate,  $N105,
      monthCount, DATEDIF(resDate, tourDate, ""M"") + 1,
      secondDates, ARRAYFORMULA(
        DATE(
          YEAR(resDate),
          MONTH(resDate) + SEQUENCE(monthCount),
          2
        )
      ),
      validDates, FILTER(
  "&amp;"      secondDates,
        (secondDates &gt; resDate + 2) *
        (secondDates &lt;= tourDate - 3)
      ),
      IF(
        $AJ105=""P4"",
        IF(
          COUNTA(validDates) &lt; 3,
          """",
          TEXT(INDEX(validDates, 3), ""mmm d, yyyy"")
  "&amp;"      ),
        IF(
          $AJ105=""P3"",
          IF(
            COUNTA(validDates) &lt; 3,
            """",
            TEXT(INDEX(validDates, 3), ""mmm d, yyyy"")
          ),
          IF(
            COUNTA(validDates) &lt; 3,
            """",
    "&amp;"        TEXTJOIN("", "", TRUE,
              TEXT(INDEX(validDates, 1), ""mmm d, yyyy""),
              TEXT(INDEX(validDates, 2), ""mmm d, yyyy""),
              TEXT(INDEX(validDates, 3), ""mmm d, yyyy"")
            )
          )
        )
      )
    "&amp;"),
    """"
  )
)
"),"")</f>
        <v/>
      </c>
      <c r="BG105" s="65" t="str">
        <f t="shared" si="14"/>
        <v/>
      </c>
      <c r="BH105" s="63"/>
      <c r="BI105" s="64"/>
      <c r="BJ105" s="64"/>
      <c r="BK105" s="64"/>
      <c r="BL105" s="64" t="str">
        <f>IFERROR(__xludf.DUMMYFUNCTION("IF(
  OR($AJ105=""Full Payment"",$AJ105=""P1"",$AJ105=""P2"",$AJ105=""P3""),
  """",
  IF(
    AND(
      NOT(ISBLANK($K105)),
      $Q105=""Standard Booking, P4""
    ),
    LET(
      resDate,   $K105,
      tourDate,  $N105,
      monthCount, DATEDIF(r"&amp;"esDate, tourDate, ""M"") + 1,
      secondDates, ARRAYFORMULA(
        DATE(
          YEAR(resDate),
          MONTH(resDate) + SEQUENCE(monthCount),
          2
        )
      ),
      validDates, FILTER(
        secondDates,
        (secondDates &gt; res"&amp;"Date + 2) *
        (secondDates &lt;= tourDate - 3)
      ),
      IF(
        $AJ105=""P4"",
        IF(
          COUNTA(validDates) &lt; 4,
          """",
          TEXT(
            INDEX(validDates, 4),
            ""mmm d, yyyy""
          )
        ),
"&amp;"        IF(
          COUNTA(validDates) &lt; 4,
          """",
          TEXTJOIN(
            "", "", TRUE,
            TEXT(INDEX(validDates, 1), ""mmm d, yyyy""),
            TEXT(INDEX(validDates, 2), ""mmm d, yyyy""),
            TEXT(INDEX(validDates"&amp;", 3), ""mmm d, yyyy""),
            TEXT(INDEX(validDates, 4), ""mmm d, yyyy"")
          )
        )
      )
    ),
    """"
  )
)
"),"")</f>
        <v/>
      </c>
      <c r="BM105" s="65" t="str">
        <f t="shared" si="15"/>
        <v/>
      </c>
      <c r="BN105" s="66"/>
      <c r="BO105" s="67"/>
      <c r="BP105" s="49" t="b">
        <v>0</v>
      </c>
      <c r="BQ105" s="49" t="b">
        <v>0</v>
      </c>
      <c r="BR105" s="68"/>
      <c r="BS105" s="69"/>
      <c r="BT105" s="70" t="b">
        <v>0</v>
      </c>
      <c r="BU105" s="71"/>
      <c r="BV105" s="72"/>
      <c r="BW105" s="86" t="b">
        <v>0</v>
      </c>
      <c r="BX105" s="87"/>
    </row>
    <row r="106">
      <c r="A106" s="35" t="str">
        <f t="shared" si="1"/>
        <v/>
      </c>
      <c r="B106" s="36" t="str">
        <f t="shared" si="2"/>
        <v/>
      </c>
      <c r="C106" s="36" t="str">
        <f t="array" ref="C106">IF(
  M106="",
  "",
  IFERROR(
    INDEX(
      '{INDEX} Tour Packages'!$A:$ZZ,
      MATCH(
        M106,
        INDEX(
          '{INDEX} Tour Packages'!$A:$ZZ,
          ,
          MATCH("Tour Package Name", '{INDEX} Tour Packages'!$4:$4, 0)
        ),
        0
      ),
      MATCH("Tour Code", '{INDEX} Tour Packages'!$4:$4, 0)
    ),
    "XXX"
  )
)
</f>
        <v/>
      </c>
      <c r="D106" s="36" t="str">
        <f t="shared" si="3"/>
        <v/>
      </c>
      <c r="E106" s="36" t="str">
        <f t="shared" si="4"/>
        <v/>
      </c>
      <c r="F106" s="37" t="str">
        <f t="shared" si="5"/>
        <v/>
      </c>
      <c r="G106" s="89"/>
      <c r="H106" s="89"/>
      <c r="I106" s="90"/>
      <c r="J106" s="40" t="str">
        <f t="shared" si="16"/>
        <v> </v>
      </c>
      <c r="K106" s="91"/>
      <c r="L106" s="55"/>
      <c r="M106" s="55"/>
      <c r="N106" s="91"/>
      <c r="O106" s="43" t="str">
        <f>IFERROR(__xludf.DUMMYFUNCTION("IF(N106="""","""",IFERROR(
  N106 + VALUE(REGEXEXTRACT(P106, ""(\d+)\s+Days"")),
  """"
)
)"),"")</f>
        <v/>
      </c>
      <c r="P106" s="43" t="str">
        <f t="array" ref="P106">IFERROR(
  INDEX(
    INDEX('{INDEX} Tour Packages'!$A:$ZZ, , MATCH(P$3, '{INDEX} Tour Packages'!$4:$4, 0)),
    MATCH(M106, INDEX('{INDEX} Tour Packages'!$A:$ZZ,0, MATCH("Tour Package Name", '{INDEX} Tour Packages'!$4:$4, 0)), 0)
  ),
"")
</f>
        <v/>
      </c>
      <c r="Q106" s="44" t="str">
        <f t="shared" si="7"/>
        <v/>
      </c>
      <c r="R106" s="44" t="str">
        <f>IFERROR(__xludf.DUMMYFUNCTION("IF(OR(ISBLANK(K106), ISBLANK(N106)), """", 
  LET(
    resDate, K106,
    tourDate, N106,
    monthCount, MAX(0, DATEDIF(resDate, tourDate - 3, ""M"") + 1),
    secondDates, ARRAYFORMULA(DATE(YEAR(resDate), MONTH(resDate) + SEQUENCE(monthCount), 2)),
    "&amp;"validDates, FILTER(secondDates, (secondDates &gt; resDate + 2) * (secondDates &lt;= tourDate - 3)),
    IF(ISERROR(validDates), 0, COUNTA(validDates))
  )
)
"),"")</f>
        <v/>
      </c>
      <c r="S106" s="44" t="str">
        <f t="shared" si="8"/>
        <v/>
      </c>
      <c r="T106" s="45" t="str">
        <f t="array" ref="T106">IF(ISBLANK(BO106),IFERROR(
  INDEX(
    INDEX('{INDEX} Payment Terms'!$A:$G, , MATCH(T$3, '{INDEX} Payment Terms'!$4:$4, 0)),
    MATCH(Q106, INDEX('{INDEX} Payment Terms'!$A:$G,0, MATCH("Payment Condition", '{INDEX} Payment Terms'!$4:$4, 0)), 0)
  ),
""),"Cancelled")
</f>
        <v/>
      </c>
      <c r="U106" s="46" t="b">
        <v>0</v>
      </c>
      <c r="V106" s="47" t="str">
        <f>IFERROR(__xludf.DUMMYFUNCTION("IF(OR(L106=""Duo Booking"", L106=""Group Booking""),
IF(U106=FALSE,"""",
    LET(
      bookingType, L106,
      tour, M106,
      mainFirst, H106,
      mainLast, I106,
      mainEmail, G106,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$L$4:L106, bookingType,
          $M$4:M106, tour,
          $H$4:H106, mainFirst,
          $I$4:I106, mainLast,
          $G$4:G106, mainEmail
        ),
        ""000""
      ),
  "&amp;"    baseID &amp; ""-"" &amp; memberNumber
    )
  ),
  """"
)
"),"")</f>
        <v/>
      </c>
      <c r="W106" s="48"/>
      <c r="X106" s="85" t="b">
        <v>0</v>
      </c>
      <c r="Y106" s="85" t="b">
        <v>0</v>
      </c>
      <c r="Z106" s="85" t="b">
        <v>0</v>
      </c>
      <c r="AA106" s="50"/>
      <c r="AB106" s="51"/>
      <c r="AC106" s="85" t="b">
        <v>0</v>
      </c>
      <c r="AD106" s="92"/>
      <c r="AE106" s="88"/>
      <c r="AF106" s="36" t="str">
        <f t="array" ref="AF106">IF(M106="","",INDEX(
      '{INDEX} Tour Packages'!$A:$ZP,
      MATCH($M106, '{INDEX} Tour Packages'!$A:$A, 0),
      MATCH(AF$3, '{INDEX} Tour Packages'!$4:$4, 0)
    ))</f>
        <v/>
      </c>
      <c r="AG106" s="36" t="str">
        <f t="array" ref="AG106">IF(M106="","",INDEX(
      '{INDEX} Tour Packages'!$A:$ZP,
      MATCH($M106, '{INDEX} Tour Packages'!$A:$A, 0),
      MATCH(AG$3, '{INDEX} Tour Packages'!$4:$4, 0)
    ))</f>
        <v/>
      </c>
      <c r="AH106" s="36" t="str">
        <f t="array" ref="AH106">IF(M106="","",INDEX(
      '{INDEX} Tour Packages'!$A:$ZP,
      MATCH($M106, '{INDEX} Tour Packages'!$A:$A, 0),
      MATCH(AH$3, '{INDEX} Tour Packages'!$4:$4, 0)
    ))</f>
        <v/>
      </c>
      <c r="AI106" s="54" t="str">
        <f t="shared" si="9"/>
        <v/>
      </c>
      <c r="AJ106" s="42"/>
      <c r="AK106" s="55"/>
      <c r="AL106" s="46" t="b">
        <v>0</v>
      </c>
      <c r="AM106" s="56"/>
      <c r="AN106" s="57" t="str">
        <f t="shared" si="10"/>
        <v/>
      </c>
      <c r="AO106" s="58" t="str">
        <f t="shared" si="11"/>
        <v/>
      </c>
      <c r="AP106" s="59"/>
      <c r="AQ106" s="60"/>
      <c r="AR106" s="61"/>
      <c r="AS106" s="61"/>
      <c r="AT106" s="61" t="str">
        <f>IFERROR(__xludf.DUMMYFUNCTION("IF( 
  OR($AJ106=""Full Payment"", ISBLANK($K106)),
  """",
  IF(
    OR(
      Q106=""Standard Booking, P1"",
      Q106=""Standard Booking, P2"",
      Q106=""Standard Booking, P3"",
      Q106=""Standard Booking, P4""
    ),
    LET(
      resDate,   $"&amp;"K106,
      tourDate,  $N106,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6" s="62" t="str">
        <f t="shared" si="12"/>
        <v/>
      </c>
      <c r="AV106" s="63"/>
      <c r="AW106" s="64"/>
      <c r="AX106" s="64"/>
      <c r="AY106" s="64"/>
      <c r="AZ106" s="64" t="str">
        <f>IFERROR(__xludf.DUMMYFUNCTION("IF(
  OR($AJ106=""Full Payment"",$AJ106=""P1"", ISBLANK($K106)),
  """",
  IF(
    OR(
      $Q106=""Standard Booking, P2"",
      $Q106=""Standard Booking, P3"",
      $Q106=""Standard Booking, P4""
    ),
    LET(
      resDate,   $K106,
      tourDate,"&amp;"  $N106,
      monthCount, DATEDIF(resDate, tourDate, ""M"") + 1,
      secondDates, ARRAYFORMULA(
        DATE(
          YEAR(resDate),
          MONTH(resDate) + SEQUENCE(monthCount),
          2
        )
      ),
      validDates, FILTER(
        sec"&amp;"ondDates,
        (secondDates &gt; resDate + 2) *
        (secondDates &lt;= tourDate - 3)
      ),
      IF(
        OR($AJ106=""P2"", $AJ106=""P3"", $AJ106=""P4""),
        IF(
          COUNTA(validDates) &lt; 2,
          """",
          TEXT(INDEX(validDates"&amp;", 2), ""mmm d, yyyy"")
        ),
        IF(
          COUNTA(validDates) &lt; 2,
          """",
          TEXTJOIN("", "", TRUE,
            TEXT(INDEX(validDates, 1), ""mmm d, yyyy""),
            TEXT(INDEX(validDates, 2), ""mmm d, yyyy"")
          )
 "&amp;"       )
      )
    ),
    """"
  )
)
"),"")</f>
        <v/>
      </c>
      <c r="BA106" s="65" t="str">
        <f t="shared" si="13"/>
        <v/>
      </c>
      <c r="BB106" s="63"/>
      <c r="BC106" s="64"/>
      <c r="BD106" s="64"/>
      <c r="BE106" s="64"/>
      <c r="BF106" s="64" t="str">
        <f>IFERROR(__xludf.DUMMYFUNCTION("IF(
  OR($AJ106=""Full Payment"",$AJ106=""P1"", $AJ106=""P2""),
  """",
  IF(
    AND(
      NOT(ISBLANK($K106)),
      OR(
        Q106=""Standard Booking, P3"",
        Q106=""Standard Booking, P4""
      )
    ),
    LET(
      resDate,   $K106,
      "&amp;"tourDate,  $N106,
      monthCount, DATEDIF(resDate, tourDate, ""M"") + 1,
      secondDates, ARRAYFORMULA(
        DATE(
          YEAR(resDate),
          MONTH(resDate) + SEQUENCE(monthCount),
          2
        )
      ),
      validDates, FILTER(
  "&amp;"      secondDates,
        (secondDates &gt; resDate + 2) *
        (secondDates &lt;= tourDate - 3)
      ),
      IF(
        $AJ106=""P4"",
        IF(
          COUNTA(validDates) &lt; 3,
          """",
          TEXT(INDEX(validDates, 3), ""mmm d, yyyy"")
  "&amp;"      ),
        IF(
          $AJ106=""P3"",
          IF(
            COUNTA(validDates) &lt; 3,
            """",
            TEXT(INDEX(validDates, 3), ""mmm d, yyyy"")
          ),
          IF(
            COUNTA(validDates) &lt; 3,
            """",
    "&amp;"        TEXTJOIN("", "", TRUE,
              TEXT(INDEX(validDates, 1), ""mmm d, yyyy""),
              TEXT(INDEX(validDates, 2), ""mmm d, yyyy""),
              TEXT(INDEX(validDates, 3), ""mmm d, yyyy"")
            )
          )
        )
      )
    "&amp;"),
    """"
  )
)
"),"")</f>
        <v/>
      </c>
      <c r="BG106" s="65" t="str">
        <f t="shared" si="14"/>
        <v/>
      </c>
      <c r="BH106" s="63"/>
      <c r="BI106" s="64"/>
      <c r="BJ106" s="64"/>
      <c r="BK106" s="64"/>
      <c r="BL106" s="64" t="str">
        <f>IFERROR(__xludf.DUMMYFUNCTION("IF(
  OR($AJ106=""Full Payment"",$AJ106=""P1"",$AJ106=""P2"",$AJ106=""P3""),
  """",
  IF(
    AND(
      NOT(ISBLANK($K106)),
      $Q106=""Standard Booking, P4""
    ),
    LET(
      resDate,   $K106,
      tourDate,  $N106,
      monthCount, DATEDIF(r"&amp;"esDate, tourDate, ""M"") + 1,
      secondDates, ARRAYFORMULA(
        DATE(
          YEAR(resDate),
          MONTH(resDate) + SEQUENCE(monthCount),
          2
        )
      ),
      validDates, FILTER(
        secondDates,
        (secondDates &gt; res"&amp;"Date + 2) *
        (secondDates &lt;= tourDate - 3)
      ),
      IF(
        $AJ106=""P4"",
        IF(
          COUNTA(validDates) &lt; 4,
          """",
          TEXT(
            INDEX(validDates, 4),
            ""mmm d, yyyy""
          )
        ),
"&amp;"        IF(
          COUNTA(validDates) &lt; 4,
          """",
          TEXTJOIN(
            "", "", TRUE,
            TEXT(INDEX(validDates, 1), ""mmm d, yyyy""),
            TEXT(INDEX(validDates, 2), ""mmm d, yyyy""),
            TEXT(INDEX(validDates"&amp;", 3), ""mmm d, yyyy""),
            TEXT(INDEX(validDates, 4), ""mmm d, yyyy"")
          )
        )
      )
    ),
    """"
  )
)
"),"")</f>
        <v/>
      </c>
      <c r="BM106" s="65" t="str">
        <f t="shared" si="15"/>
        <v/>
      </c>
      <c r="BN106" s="66"/>
      <c r="BO106" s="67"/>
      <c r="BP106" s="49" t="b">
        <v>0</v>
      </c>
      <c r="BQ106" s="49" t="b">
        <v>0</v>
      </c>
      <c r="BR106" s="68"/>
      <c r="BS106" s="69"/>
      <c r="BT106" s="70" t="b">
        <v>0</v>
      </c>
      <c r="BU106" s="71"/>
      <c r="BV106" s="72"/>
      <c r="BW106" s="86" t="b">
        <v>0</v>
      </c>
      <c r="BX106" s="87"/>
    </row>
    <row r="107">
      <c r="A107" s="35" t="str">
        <f t="shared" si="1"/>
        <v/>
      </c>
      <c r="B107" s="36" t="str">
        <f t="shared" si="2"/>
        <v/>
      </c>
      <c r="C107" s="36" t="str">
        <f t="array" ref="C107">IF(
  M107="",
  "",
  IFERROR(
    INDEX(
      '{INDEX} Tour Packages'!$A:$ZZ,
      MATCH(
        M107,
        INDEX(
          '{INDEX} Tour Packages'!$A:$ZZ,
          ,
          MATCH("Tour Package Name", '{INDEX} Tour Packages'!$4:$4, 0)
        ),
        0
      ),
      MATCH("Tour Code", '{INDEX} Tour Packages'!$4:$4, 0)
    ),
    "XXX"
  )
)
</f>
        <v/>
      </c>
      <c r="D107" s="36" t="str">
        <f t="shared" si="3"/>
        <v/>
      </c>
      <c r="E107" s="36" t="str">
        <f t="shared" si="4"/>
        <v/>
      </c>
      <c r="F107" s="37" t="str">
        <f t="shared" si="5"/>
        <v/>
      </c>
      <c r="G107" s="89"/>
      <c r="H107" s="89"/>
      <c r="I107" s="90"/>
      <c r="J107" s="40" t="str">
        <f t="shared" si="16"/>
        <v> </v>
      </c>
      <c r="K107" s="91"/>
      <c r="L107" s="55"/>
      <c r="M107" s="55"/>
      <c r="N107" s="91"/>
      <c r="O107" s="43" t="str">
        <f>IFERROR(__xludf.DUMMYFUNCTION("IF(N107="""","""",IFERROR(
  N107 + VALUE(REGEXEXTRACT(P107, ""(\d+)\s+Days"")),
  """"
)
)"),"")</f>
        <v/>
      </c>
      <c r="P107" s="43" t="str">
        <f t="array" ref="P107">IFERROR(
  INDEX(
    INDEX('{INDEX} Tour Packages'!$A:$ZZ, , MATCH(P$3, '{INDEX} Tour Packages'!$4:$4, 0)),
    MATCH(M107, INDEX('{INDEX} Tour Packages'!$A:$ZZ,0, MATCH("Tour Package Name", '{INDEX} Tour Packages'!$4:$4, 0)), 0)
  ),
"")
</f>
        <v/>
      </c>
      <c r="Q107" s="44" t="str">
        <f t="shared" si="7"/>
        <v/>
      </c>
      <c r="R107" s="44" t="str">
        <f>IFERROR(__xludf.DUMMYFUNCTION("IF(OR(ISBLANK(K107), ISBLANK(N107)), """", 
  LET(
    resDate, K107,
    tourDate, N107,
    monthCount, MAX(0, DATEDIF(resDate, tourDate - 3, ""M"") + 1),
    secondDates, ARRAYFORMULA(DATE(YEAR(resDate), MONTH(resDate) + SEQUENCE(monthCount), 2)),
    "&amp;"validDates, FILTER(secondDates, (secondDates &gt; resDate + 2) * (secondDates &lt;= tourDate - 3)),
    IF(ISERROR(validDates), 0, COUNTA(validDates))
  )
)
"),"")</f>
        <v/>
      </c>
      <c r="S107" s="44" t="str">
        <f t="shared" si="8"/>
        <v/>
      </c>
      <c r="T107" s="45" t="str">
        <f t="array" ref="T107">IF(ISBLANK(BO107),IFERROR(
  INDEX(
    INDEX('{INDEX} Payment Terms'!$A:$G, , MATCH(T$3, '{INDEX} Payment Terms'!$4:$4, 0)),
    MATCH(Q107, INDEX('{INDEX} Payment Terms'!$A:$G,0, MATCH("Payment Condition", '{INDEX} Payment Terms'!$4:$4, 0)), 0)
  ),
""),"Cancelled")
</f>
        <v/>
      </c>
      <c r="U107" s="46" t="b">
        <v>0</v>
      </c>
      <c r="V107" s="47" t="str">
        <f>IFERROR(__xludf.DUMMYFUNCTION("IF(OR(L107=""Duo Booking"", L107=""Group Booking""),
IF(U107=FALSE,"""",
    LET(
      bookingType, L107,
      tour, M107,
      mainFirst, H107,
      mainLast, I107,
      mainEmail, G107,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$L$4:L107, bookingType,
          $M$4:M107, tour,
          $H$4:H107, mainFirst,
          $I$4:I107, mainLast,
          $G$4:G107, mainEmail
        ),
        ""000""
      ),
  "&amp;"    baseID &amp; ""-"" &amp; memberNumber
    )
  ),
  """"
)
"),"")</f>
        <v/>
      </c>
      <c r="W107" s="48"/>
      <c r="X107" s="85" t="b">
        <v>0</v>
      </c>
      <c r="Y107" s="85" t="b">
        <v>0</v>
      </c>
      <c r="Z107" s="85" t="b">
        <v>0</v>
      </c>
      <c r="AA107" s="50"/>
      <c r="AB107" s="51"/>
      <c r="AC107" s="85" t="b">
        <v>0</v>
      </c>
      <c r="AD107" s="92"/>
      <c r="AE107" s="88"/>
      <c r="AF107" s="36" t="str">
        <f t="array" ref="AF107">IF(M107="","",INDEX(
      '{INDEX} Tour Packages'!$A:$ZP,
      MATCH($M107, '{INDEX} Tour Packages'!$A:$A, 0),
      MATCH(AF$3, '{INDEX} Tour Packages'!$4:$4, 0)
    ))</f>
        <v/>
      </c>
      <c r="AG107" s="36" t="str">
        <f t="array" ref="AG107">IF(M107="","",INDEX(
      '{INDEX} Tour Packages'!$A:$ZP,
      MATCH($M107, '{INDEX} Tour Packages'!$A:$A, 0),
      MATCH(AG$3, '{INDEX} Tour Packages'!$4:$4, 0)
    ))</f>
        <v/>
      </c>
      <c r="AH107" s="36" t="str">
        <f t="array" ref="AH107">IF(M107="","",INDEX(
      '{INDEX} Tour Packages'!$A:$ZP,
      MATCH($M107, '{INDEX} Tour Packages'!$A:$A, 0),
      MATCH(AH$3, '{INDEX} Tour Packages'!$4:$4, 0)
    ))</f>
        <v/>
      </c>
      <c r="AI107" s="54" t="str">
        <f t="shared" si="9"/>
        <v/>
      </c>
      <c r="AJ107" s="42"/>
      <c r="AK107" s="55"/>
      <c r="AL107" s="46" t="b">
        <v>0</v>
      </c>
      <c r="AM107" s="56"/>
      <c r="AN107" s="57" t="str">
        <f t="shared" si="10"/>
        <v/>
      </c>
      <c r="AO107" s="58" t="str">
        <f t="shared" si="11"/>
        <v/>
      </c>
      <c r="AP107" s="59"/>
      <c r="AQ107" s="60"/>
      <c r="AR107" s="61"/>
      <c r="AS107" s="61"/>
      <c r="AT107" s="61" t="str">
        <f>IFERROR(__xludf.DUMMYFUNCTION("IF( 
  OR($AJ107=""Full Payment"", ISBLANK($K107)),
  """",
  IF(
    OR(
      Q107=""Standard Booking, P1"",
      Q107=""Standard Booking, P2"",
      Q107=""Standard Booking, P3"",
      Q107=""Standard Booking, P4""
    ),
    LET(
      resDate,   $"&amp;"K107,
      tourDate,  $N107,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7" s="62" t="str">
        <f t="shared" si="12"/>
        <v/>
      </c>
      <c r="AV107" s="63"/>
      <c r="AW107" s="64"/>
      <c r="AX107" s="64"/>
      <c r="AY107" s="64"/>
      <c r="AZ107" s="64" t="str">
        <f>IFERROR(__xludf.DUMMYFUNCTION("IF(
  OR($AJ107=""Full Payment"",$AJ107=""P1"", ISBLANK($K107)),
  """",
  IF(
    OR(
      $Q107=""Standard Booking, P2"",
      $Q107=""Standard Booking, P3"",
      $Q107=""Standard Booking, P4""
    ),
    LET(
      resDate,   $K107,
      tourDate,"&amp;"  $N107,
      monthCount, DATEDIF(resDate, tourDate, ""M"") + 1,
      secondDates, ARRAYFORMULA(
        DATE(
          YEAR(resDate),
          MONTH(resDate) + SEQUENCE(monthCount),
          2
        )
      ),
      validDates, FILTER(
        sec"&amp;"ondDates,
        (secondDates &gt; resDate + 2) *
        (secondDates &lt;= tourDate - 3)
      ),
      IF(
        OR($AJ107=""P2"", $AJ107=""P3"", $AJ107=""P4""),
        IF(
          COUNTA(validDates) &lt; 2,
          """",
          TEXT(INDEX(validDates"&amp;", 2), ""mmm d, yyyy"")
        ),
        IF(
          COUNTA(validDates) &lt; 2,
          """",
          TEXTJOIN("", "", TRUE,
            TEXT(INDEX(validDates, 1), ""mmm d, yyyy""),
            TEXT(INDEX(validDates, 2), ""mmm d, yyyy"")
          )
 "&amp;"       )
      )
    ),
    """"
  )
)
"),"")</f>
        <v/>
      </c>
      <c r="BA107" s="65" t="str">
        <f t="shared" si="13"/>
        <v/>
      </c>
      <c r="BB107" s="63"/>
      <c r="BC107" s="64"/>
      <c r="BD107" s="64"/>
      <c r="BE107" s="64"/>
      <c r="BF107" s="64" t="str">
        <f>IFERROR(__xludf.DUMMYFUNCTION("IF(
  OR($AJ107=""Full Payment"",$AJ107=""P1"", $AJ107=""P2""),
  """",
  IF(
    AND(
      NOT(ISBLANK($K107)),
      OR(
        Q107=""Standard Booking, P3"",
        Q107=""Standard Booking, P4""
      )
    ),
    LET(
      resDate,   $K107,
      "&amp;"tourDate,  $N107,
      monthCount, DATEDIF(resDate, tourDate, ""M"") + 1,
      secondDates, ARRAYFORMULA(
        DATE(
          YEAR(resDate),
          MONTH(resDate) + SEQUENCE(monthCount),
          2
        )
      ),
      validDates, FILTER(
  "&amp;"      secondDates,
        (secondDates &gt; resDate + 2) *
        (secondDates &lt;= tourDate - 3)
      ),
      IF(
        $AJ107=""P4"",
        IF(
          COUNTA(validDates) &lt; 3,
          """",
          TEXT(INDEX(validDates, 3), ""mmm d, yyyy"")
  "&amp;"      ),
        IF(
          $AJ107=""P3"",
          IF(
            COUNTA(validDates) &lt; 3,
            """",
            TEXT(INDEX(validDates, 3), ""mmm d, yyyy"")
          ),
          IF(
            COUNTA(validDates) &lt; 3,
            """",
    "&amp;"        TEXTJOIN("", "", TRUE,
              TEXT(INDEX(validDates, 1), ""mmm d, yyyy""),
              TEXT(INDEX(validDates, 2), ""mmm d, yyyy""),
              TEXT(INDEX(validDates, 3), ""mmm d, yyyy"")
            )
          )
        )
      )
    "&amp;"),
    """"
  )
)
"),"")</f>
        <v/>
      </c>
      <c r="BG107" s="65" t="str">
        <f t="shared" si="14"/>
        <v/>
      </c>
      <c r="BH107" s="63"/>
      <c r="BI107" s="64"/>
      <c r="BJ107" s="64"/>
      <c r="BK107" s="64"/>
      <c r="BL107" s="64" t="str">
        <f>IFERROR(__xludf.DUMMYFUNCTION("IF(
  OR($AJ107=""Full Payment"",$AJ107=""P1"",$AJ107=""P2"",$AJ107=""P3""),
  """",
  IF(
    AND(
      NOT(ISBLANK($K107)),
      $Q107=""Standard Booking, P4""
    ),
    LET(
      resDate,   $K107,
      tourDate,  $N107,
      monthCount, DATEDIF(r"&amp;"esDate, tourDate, ""M"") + 1,
      secondDates, ARRAYFORMULA(
        DATE(
          YEAR(resDate),
          MONTH(resDate) + SEQUENCE(monthCount),
          2
        )
      ),
      validDates, FILTER(
        secondDates,
        (secondDates &gt; res"&amp;"Date + 2) *
        (secondDates &lt;= tourDate - 3)
      ),
      IF(
        $AJ107=""P4"",
        IF(
          COUNTA(validDates) &lt; 4,
          """",
          TEXT(
            INDEX(validDates, 4),
            ""mmm d, yyyy""
          )
        ),
"&amp;"        IF(
          COUNTA(validDates) &lt; 4,
          """",
          TEXTJOIN(
            "", "", TRUE,
            TEXT(INDEX(validDates, 1), ""mmm d, yyyy""),
            TEXT(INDEX(validDates, 2), ""mmm d, yyyy""),
            TEXT(INDEX(validDates"&amp;", 3), ""mmm d, yyyy""),
            TEXT(INDEX(validDates, 4), ""mmm d, yyyy"")
          )
        )
      )
    ),
    """"
  )
)
"),"")</f>
        <v/>
      </c>
      <c r="BM107" s="65" t="str">
        <f t="shared" si="15"/>
        <v/>
      </c>
      <c r="BN107" s="66"/>
      <c r="BO107" s="67"/>
      <c r="BP107" s="49" t="b">
        <v>0</v>
      </c>
      <c r="BQ107" s="49" t="b">
        <v>0</v>
      </c>
      <c r="BR107" s="68"/>
      <c r="BS107" s="69"/>
      <c r="BT107" s="70" t="b">
        <v>0</v>
      </c>
      <c r="BU107" s="71"/>
      <c r="BV107" s="72"/>
      <c r="BW107" s="86" t="b">
        <v>0</v>
      </c>
      <c r="BX107" s="87"/>
    </row>
    <row r="108">
      <c r="A108" s="35" t="str">
        <f t="shared" si="1"/>
        <v/>
      </c>
      <c r="B108" s="36" t="str">
        <f t="shared" si="2"/>
        <v/>
      </c>
      <c r="C108" s="36" t="str">
        <f t="array" ref="C108">IF(
  M108="",
  "",
  IFERROR(
    INDEX(
      '{INDEX} Tour Packages'!$A:$ZZ,
      MATCH(
        M108,
        INDEX(
          '{INDEX} Tour Packages'!$A:$ZZ,
          ,
          MATCH("Tour Package Name", '{INDEX} Tour Packages'!$4:$4, 0)
        ),
        0
      ),
      MATCH("Tour Code", '{INDEX} Tour Packages'!$4:$4, 0)
    ),
    "XXX"
  )
)
</f>
        <v/>
      </c>
      <c r="D108" s="36" t="str">
        <f t="shared" si="3"/>
        <v/>
      </c>
      <c r="E108" s="36" t="str">
        <f t="shared" si="4"/>
        <v/>
      </c>
      <c r="F108" s="37" t="str">
        <f t="shared" si="5"/>
        <v/>
      </c>
      <c r="G108" s="89"/>
      <c r="H108" s="89"/>
      <c r="I108" s="90"/>
      <c r="J108" s="40" t="str">
        <f t="shared" si="16"/>
        <v> </v>
      </c>
      <c r="K108" s="91"/>
      <c r="L108" s="55"/>
      <c r="M108" s="55"/>
      <c r="N108" s="91"/>
      <c r="O108" s="43" t="str">
        <f>IFERROR(__xludf.DUMMYFUNCTION("IF(N108="""","""",IFERROR(
  N108 + VALUE(REGEXEXTRACT(P108, ""(\d+)\s+Days"")),
  """"
)
)"),"")</f>
        <v/>
      </c>
      <c r="P108" s="43" t="str">
        <f t="array" ref="P108">IFERROR(
  INDEX(
    INDEX('{INDEX} Tour Packages'!$A:$ZZ, , MATCH(P$3, '{INDEX} Tour Packages'!$4:$4, 0)),
    MATCH(M108, INDEX('{INDEX} Tour Packages'!$A:$ZZ,0, MATCH("Tour Package Name", '{INDEX} Tour Packages'!$4:$4, 0)), 0)
  ),
"")
</f>
        <v/>
      </c>
      <c r="Q108" s="44" t="str">
        <f t="shared" si="7"/>
        <v/>
      </c>
      <c r="R108" s="44" t="str">
        <f>IFERROR(__xludf.DUMMYFUNCTION("IF(OR(ISBLANK(K108), ISBLANK(N108)), """", 
  LET(
    resDate, K108,
    tourDate, N108,
    monthCount, MAX(0, DATEDIF(resDate, tourDate - 3, ""M"") + 1),
    secondDates, ARRAYFORMULA(DATE(YEAR(resDate), MONTH(resDate) + SEQUENCE(monthCount), 2)),
    "&amp;"validDates, FILTER(secondDates, (secondDates &gt; resDate + 2) * (secondDates &lt;= tourDate - 3)),
    IF(ISERROR(validDates), 0, COUNTA(validDates))
  )
)
"),"")</f>
        <v/>
      </c>
      <c r="S108" s="44" t="str">
        <f t="shared" si="8"/>
        <v/>
      </c>
      <c r="T108" s="45" t="str">
        <f t="array" ref="T108">IF(ISBLANK(BO108),IFERROR(
  INDEX(
    INDEX('{INDEX} Payment Terms'!$A:$G, , MATCH(T$3, '{INDEX} Payment Terms'!$4:$4, 0)),
    MATCH(Q108, INDEX('{INDEX} Payment Terms'!$A:$G,0, MATCH("Payment Condition", '{INDEX} Payment Terms'!$4:$4, 0)), 0)
  ),
""),"Cancelled")
</f>
        <v/>
      </c>
      <c r="U108" s="46" t="b">
        <v>0</v>
      </c>
      <c r="V108" s="47" t="str">
        <f>IFERROR(__xludf.DUMMYFUNCTION("IF(OR(L108=""Duo Booking"", L108=""Group Booking""),
IF(U108=FALSE,"""",
    LET(
      bookingType, L108,
      tour, M108,
      mainFirst, H108,
      mainLast, I108,
      mainEmail, G108,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$L$4:L108, bookingType,
          $M$4:M108, tour,
          $H$4:H108, mainFirst,
          $I$4:I108, mainLast,
          $G$4:G108, mainEmail
        ),
        ""000""
      ),
  "&amp;"    baseID &amp; ""-"" &amp; memberNumber
    )
  ),
  """"
)
"),"")</f>
        <v/>
      </c>
      <c r="W108" s="48"/>
      <c r="X108" s="85" t="b">
        <v>0</v>
      </c>
      <c r="Y108" s="85" t="b">
        <v>0</v>
      </c>
      <c r="Z108" s="85" t="b">
        <v>0</v>
      </c>
      <c r="AA108" s="50"/>
      <c r="AB108" s="51"/>
      <c r="AC108" s="85" t="b">
        <v>0</v>
      </c>
      <c r="AD108" s="92"/>
      <c r="AE108" s="88"/>
      <c r="AF108" s="36" t="str">
        <f t="array" ref="AF108">IF(M108="","",INDEX(
      '{INDEX} Tour Packages'!$A:$ZP,
      MATCH($M108, '{INDEX} Tour Packages'!$A:$A, 0),
      MATCH(AF$3, '{INDEX} Tour Packages'!$4:$4, 0)
    ))</f>
        <v/>
      </c>
      <c r="AG108" s="36" t="str">
        <f t="array" ref="AG108">IF(M108="","",INDEX(
      '{INDEX} Tour Packages'!$A:$ZP,
      MATCH($M108, '{INDEX} Tour Packages'!$A:$A, 0),
      MATCH(AG$3, '{INDEX} Tour Packages'!$4:$4, 0)
    ))</f>
        <v/>
      </c>
      <c r="AH108" s="36" t="str">
        <f t="array" ref="AH108">IF(M108="","",INDEX(
      '{INDEX} Tour Packages'!$A:$ZP,
      MATCH($M108, '{INDEX} Tour Packages'!$A:$A, 0),
      MATCH(AH$3, '{INDEX} Tour Packages'!$4:$4, 0)
    ))</f>
        <v/>
      </c>
      <c r="AI108" s="54" t="str">
        <f t="shared" si="9"/>
        <v/>
      </c>
      <c r="AJ108" s="42"/>
      <c r="AK108" s="55"/>
      <c r="AL108" s="46" t="b">
        <v>0</v>
      </c>
      <c r="AM108" s="56"/>
      <c r="AN108" s="57" t="str">
        <f t="shared" si="10"/>
        <v/>
      </c>
      <c r="AO108" s="58" t="str">
        <f t="shared" si="11"/>
        <v/>
      </c>
      <c r="AP108" s="59"/>
      <c r="AQ108" s="60"/>
      <c r="AR108" s="61"/>
      <c r="AS108" s="61"/>
      <c r="AT108" s="61" t="str">
        <f>IFERROR(__xludf.DUMMYFUNCTION("IF( 
  OR($AJ108=""Full Payment"", ISBLANK($K108)),
  """",
  IF(
    OR(
      Q108=""Standard Booking, P1"",
      Q108=""Standard Booking, P2"",
      Q108=""Standard Booking, P3"",
      Q108=""Standard Booking, P4""
    ),
    LET(
      resDate,   $"&amp;"K108,
      tourDate,  $N108,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8" s="62" t="str">
        <f t="shared" si="12"/>
        <v/>
      </c>
      <c r="AV108" s="63"/>
      <c r="AW108" s="64"/>
      <c r="AX108" s="64"/>
      <c r="AY108" s="64"/>
      <c r="AZ108" s="64" t="str">
        <f>IFERROR(__xludf.DUMMYFUNCTION("IF(
  OR($AJ108=""Full Payment"",$AJ108=""P1"", ISBLANK($K108)),
  """",
  IF(
    OR(
      $Q108=""Standard Booking, P2"",
      $Q108=""Standard Booking, P3"",
      $Q108=""Standard Booking, P4""
    ),
    LET(
      resDate,   $K108,
      tourDate,"&amp;"  $N108,
      monthCount, DATEDIF(resDate, tourDate, ""M"") + 1,
      secondDates, ARRAYFORMULA(
        DATE(
          YEAR(resDate),
          MONTH(resDate) + SEQUENCE(monthCount),
          2
        )
      ),
      validDates, FILTER(
        sec"&amp;"ondDates,
        (secondDates &gt; resDate + 2) *
        (secondDates &lt;= tourDate - 3)
      ),
      IF(
        OR($AJ108=""P2"", $AJ108=""P3"", $AJ108=""P4""),
        IF(
          COUNTA(validDates) &lt; 2,
          """",
          TEXT(INDEX(validDates"&amp;", 2), ""mmm d, yyyy"")
        ),
        IF(
          COUNTA(validDates) &lt; 2,
          """",
          TEXTJOIN("", "", TRUE,
            TEXT(INDEX(validDates, 1), ""mmm d, yyyy""),
            TEXT(INDEX(validDates, 2), ""mmm d, yyyy"")
          )
 "&amp;"       )
      )
    ),
    """"
  )
)
"),"")</f>
        <v/>
      </c>
      <c r="BA108" s="65" t="str">
        <f t="shared" si="13"/>
        <v/>
      </c>
      <c r="BB108" s="63"/>
      <c r="BC108" s="64"/>
      <c r="BD108" s="64"/>
      <c r="BE108" s="64"/>
      <c r="BF108" s="64" t="str">
        <f>IFERROR(__xludf.DUMMYFUNCTION("IF(
  OR($AJ108=""Full Payment"",$AJ108=""P1"", $AJ108=""P2""),
  """",
  IF(
    AND(
      NOT(ISBLANK($K108)),
      OR(
        Q108=""Standard Booking, P3"",
        Q108=""Standard Booking, P4""
      )
    ),
    LET(
      resDate,   $K108,
      "&amp;"tourDate,  $N108,
      monthCount, DATEDIF(resDate, tourDate, ""M"") + 1,
      secondDates, ARRAYFORMULA(
        DATE(
          YEAR(resDate),
          MONTH(resDate) + SEQUENCE(monthCount),
          2
        )
      ),
      validDates, FILTER(
  "&amp;"      secondDates,
        (secondDates &gt; resDate + 2) *
        (secondDates &lt;= tourDate - 3)
      ),
      IF(
        $AJ108=""P4"",
        IF(
          COUNTA(validDates) &lt; 3,
          """",
          TEXT(INDEX(validDates, 3), ""mmm d, yyyy"")
  "&amp;"      ),
        IF(
          $AJ108=""P3"",
          IF(
            COUNTA(validDates) &lt; 3,
            """",
            TEXT(INDEX(validDates, 3), ""mmm d, yyyy"")
          ),
          IF(
            COUNTA(validDates) &lt; 3,
            """",
    "&amp;"        TEXTJOIN("", "", TRUE,
              TEXT(INDEX(validDates, 1), ""mmm d, yyyy""),
              TEXT(INDEX(validDates, 2), ""mmm d, yyyy""),
              TEXT(INDEX(validDates, 3), ""mmm d, yyyy"")
            )
          )
        )
      )
    "&amp;"),
    """"
  )
)
"),"")</f>
        <v/>
      </c>
      <c r="BG108" s="65" t="str">
        <f t="shared" si="14"/>
        <v/>
      </c>
      <c r="BH108" s="63"/>
      <c r="BI108" s="64"/>
      <c r="BJ108" s="64"/>
      <c r="BK108" s="64"/>
      <c r="BL108" s="64" t="str">
        <f>IFERROR(__xludf.DUMMYFUNCTION("IF(
  OR($AJ108=""Full Payment"",$AJ108=""P1"",$AJ108=""P2"",$AJ108=""P3""),
  """",
  IF(
    AND(
      NOT(ISBLANK($K108)),
      $Q108=""Standard Booking, P4""
    ),
    LET(
      resDate,   $K108,
      tourDate,  $N108,
      monthCount, DATEDIF(r"&amp;"esDate, tourDate, ""M"") + 1,
      secondDates, ARRAYFORMULA(
        DATE(
          YEAR(resDate),
          MONTH(resDate) + SEQUENCE(monthCount),
          2
        )
      ),
      validDates, FILTER(
        secondDates,
        (secondDates &gt; res"&amp;"Date + 2) *
        (secondDates &lt;= tourDate - 3)
      ),
      IF(
        $AJ108=""P4"",
        IF(
          COUNTA(validDates) &lt; 4,
          """",
          TEXT(
            INDEX(validDates, 4),
            ""mmm d, yyyy""
          )
        ),
"&amp;"        IF(
          COUNTA(validDates) &lt; 4,
          """",
          TEXTJOIN(
            "", "", TRUE,
            TEXT(INDEX(validDates, 1), ""mmm d, yyyy""),
            TEXT(INDEX(validDates, 2), ""mmm d, yyyy""),
            TEXT(INDEX(validDates"&amp;", 3), ""mmm d, yyyy""),
            TEXT(INDEX(validDates, 4), ""mmm d, yyyy"")
          )
        )
      )
    ),
    """"
  )
)
"),"")</f>
        <v/>
      </c>
      <c r="BM108" s="65" t="str">
        <f t="shared" si="15"/>
        <v/>
      </c>
      <c r="BN108" s="66"/>
      <c r="BO108" s="67"/>
      <c r="BP108" s="49" t="b">
        <v>0</v>
      </c>
      <c r="BQ108" s="49" t="b">
        <v>0</v>
      </c>
      <c r="BR108" s="68"/>
      <c r="BS108" s="69"/>
      <c r="BT108" s="70" t="b">
        <v>0</v>
      </c>
      <c r="BU108" s="71"/>
      <c r="BV108" s="72"/>
      <c r="BW108" s="86" t="b">
        <v>0</v>
      </c>
      <c r="BX108" s="87"/>
    </row>
    <row r="109">
      <c r="A109" s="35" t="str">
        <f t="shared" si="1"/>
        <v/>
      </c>
      <c r="B109" s="36" t="str">
        <f t="shared" si="2"/>
        <v/>
      </c>
      <c r="C109" s="36" t="str">
        <f t="array" ref="C109">IF(
  M109="",
  "",
  IFERROR(
    INDEX(
      '{INDEX} Tour Packages'!$A:$ZZ,
      MATCH(
        M109,
        INDEX(
          '{INDEX} Tour Packages'!$A:$ZZ,
          ,
          MATCH("Tour Package Name", '{INDEX} Tour Packages'!$4:$4, 0)
        ),
        0
      ),
      MATCH("Tour Code", '{INDEX} Tour Packages'!$4:$4, 0)
    ),
    "XXX"
  )
)
</f>
        <v/>
      </c>
      <c r="D109" s="36" t="str">
        <f t="shared" si="3"/>
        <v/>
      </c>
      <c r="E109" s="36" t="str">
        <f t="shared" si="4"/>
        <v/>
      </c>
      <c r="F109" s="37" t="str">
        <f t="shared" si="5"/>
        <v/>
      </c>
      <c r="G109" s="89"/>
      <c r="H109" s="89"/>
      <c r="I109" s="90"/>
      <c r="J109" s="40" t="str">
        <f t="shared" si="16"/>
        <v> </v>
      </c>
      <c r="K109" s="91"/>
      <c r="L109" s="55"/>
      <c r="M109" s="55"/>
      <c r="N109" s="91"/>
      <c r="O109" s="43" t="str">
        <f>IFERROR(__xludf.DUMMYFUNCTION("IF(N109="""","""",IFERROR(
  N109 + VALUE(REGEXEXTRACT(P109, ""(\d+)\s+Days"")),
  """"
)
)"),"")</f>
        <v/>
      </c>
      <c r="P109" s="43" t="str">
        <f t="array" ref="P109">IFERROR(
  INDEX(
    INDEX('{INDEX} Tour Packages'!$A:$ZZ, , MATCH(P$3, '{INDEX} Tour Packages'!$4:$4, 0)),
    MATCH(M109, INDEX('{INDEX} Tour Packages'!$A:$ZZ,0, MATCH("Tour Package Name", '{INDEX} Tour Packages'!$4:$4, 0)), 0)
  ),
"")
</f>
        <v/>
      </c>
      <c r="Q109" s="44" t="str">
        <f t="shared" si="7"/>
        <v/>
      </c>
      <c r="R109" s="44" t="str">
        <f>IFERROR(__xludf.DUMMYFUNCTION("IF(OR(ISBLANK(K109), ISBLANK(N109)), """", 
  LET(
    resDate, K109,
    tourDate, N109,
    monthCount, MAX(0, DATEDIF(resDate, tourDate - 3, ""M"") + 1),
    secondDates, ARRAYFORMULA(DATE(YEAR(resDate), MONTH(resDate) + SEQUENCE(monthCount), 2)),
    "&amp;"validDates, FILTER(secondDates, (secondDates &gt; resDate + 2) * (secondDates &lt;= tourDate - 3)),
    IF(ISERROR(validDates), 0, COUNTA(validDates))
  )
)
"),"")</f>
        <v/>
      </c>
      <c r="S109" s="44" t="str">
        <f t="shared" si="8"/>
        <v/>
      </c>
      <c r="T109" s="45" t="str">
        <f t="array" ref="T109">IF(ISBLANK(BO109),IFERROR(
  INDEX(
    INDEX('{INDEX} Payment Terms'!$A:$G, , MATCH(T$3, '{INDEX} Payment Terms'!$4:$4, 0)),
    MATCH(Q109, INDEX('{INDEX} Payment Terms'!$A:$G,0, MATCH("Payment Condition", '{INDEX} Payment Terms'!$4:$4, 0)), 0)
  ),
""),"Cancelled")
</f>
        <v/>
      </c>
      <c r="U109" s="46" t="b">
        <v>0</v>
      </c>
      <c r="V109" s="47" t="str">
        <f>IFERROR(__xludf.DUMMYFUNCTION("IF(OR(L109=""Duo Booking"", L109=""Group Booking""),
IF(U109=FALSE,"""",
    LET(
      bookingType, L109,
      tour, M109,
      mainFirst, H109,
      mainLast, I109,
      mainEmail, G109,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$L$4:L109, bookingType,
          $M$4:M109, tour,
          $H$4:H109, mainFirst,
          $I$4:I109, mainLast,
          $G$4:G109, mainEmail
        ),
        ""000""
      ),
  "&amp;"    baseID &amp; ""-"" &amp; memberNumber
    )
  ),
  """"
)
"),"")</f>
        <v/>
      </c>
      <c r="W109" s="48"/>
      <c r="X109" s="85" t="b">
        <v>0</v>
      </c>
      <c r="Y109" s="85" t="b">
        <v>0</v>
      </c>
      <c r="Z109" s="85" t="b">
        <v>0</v>
      </c>
      <c r="AA109" s="50"/>
      <c r="AB109" s="51"/>
      <c r="AC109" s="85" t="b">
        <v>0</v>
      </c>
      <c r="AD109" s="92"/>
      <c r="AE109" s="88"/>
      <c r="AF109" s="36" t="str">
        <f t="array" ref="AF109">IF(M109="","",INDEX(
      '{INDEX} Tour Packages'!$A:$ZP,
      MATCH($M109, '{INDEX} Tour Packages'!$A:$A, 0),
      MATCH(AF$3, '{INDEX} Tour Packages'!$4:$4, 0)
    ))</f>
        <v/>
      </c>
      <c r="AG109" s="36" t="str">
        <f t="array" ref="AG109">IF(M109="","",INDEX(
      '{INDEX} Tour Packages'!$A:$ZP,
      MATCH($M109, '{INDEX} Tour Packages'!$A:$A, 0),
      MATCH(AG$3, '{INDEX} Tour Packages'!$4:$4, 0)
    ))</f>
        <v/>
      </c>
      <c r="AH109" s="36" t="str">
        <f t="array" ref="AH109">IF(M109="","",INDEX(
      '{INDEX} Tour Packages'!$A:$ZP,
      MATCH($M109, '{INDEX} Tour Packages'!$A:$A, 0),
      MATCH(AH$3, '{INDEX} Tour Packages'!$4:$4, 0)
    ))</f>
        <v/>
      </c>
      <c r="AI109" s="54" t="str">
        <f t="shared" si="9"/>
        <v/>
      </c>
      <c r="AJ109" s="42"/>
      <c r="AK109" s="55"/>
      <c r="AL109" s="46" t="b">
        <v>0</v>
      </c>
      <c r="AM109" s="56"/>
      <c r="AN109" s="57" t="str">
        <f t="shared" si="10"/>
        <v/>
      </c>
      <c r="AO109" s="58" t="str">
        <f t="shared" si="11"/>
        <v/>
      </c>
      <c r="AP109" s="59"/>
      <c r="AQ109" s="60"/>
      <c r="AR109" s="61"/>
      <c r="AS109" s="61"/>
      <c r="AT109" s="61" t="str">
        <f>IFERROR(__xludf.DUMMYFUNCTION("IF( 
  OR($AJ109=""Full Payment"", ISBLANK($K109)),
  """",
  IF(
    OR(
      Q109=""Standard Booking, P1"",
      Q109=""Standard Booking, P2"",
      Q109=""Standard Booking, P3"",
      Q109=""Standard Booking, P4""
    ),
    LET(
      resDate,   $"&amp;"K109,
      tourDate,  $N109,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09" s="62" t="str">
        <f t="shared" si="12"/>
        <v/>
      </c>
      <c r="AV109" s="63"/>
      <c r="AW109" s="64"/>
      <c r="AX109" s="64"/>
      <c r="AY109" s="64"/>
      <c r="AZ109" s="64" t="str">
        <f>IFERROR(__xludf.DUMMYFUNCTION("IF(
  OR($AJ109=""Full Payment"",$AJ109=""P1"", ISBLANK($K109)),
  """",
  IF(
    OR(
      $Q109=""Standard Booking, P2"",
      $Q109=""Standard Booking, P3"",
      $Q109=""Standard Booking, P4""
    ),
    LET(
      resDate,   $K109,
      tourDate,"&amp;"  $N109,
      monthCount, DATEDIF(resDate, tourDate, ""M"") + 1,
      secondDates, ARRAYFORMULA(
        DATE(
          YEAR(resDate),
          MONTH(resDate) + SEQUENCE(monthCount),
          2
        )
      ),
      validDates, FILTER(
        sec"&amp;"ondDates,
        (secondDates &gt; resDate + 2) *
        (secondDates &lt;= tourDate - 3)
      ),
      IF(
        OR($AJ109=""P2"", $AJ109=""P3"", $AJ109=""P4""),
        IF(
          COUNTA(validDates) &lt; 2,
          """",
          TEXT(INDEX(validDates"&amp;", 2), ""mmm d, yyyy"")
        ),
        IF(
          COUNTA(validDates) &lt; 2,
          """",
          TEXTJOIN("", "", TRUE,
            TEXT(INDEX(validDates, 1), ""mmm d, yyyy""),
            TEXT(INDEX(validDates, 2), ""mmm d, yyyy"")
          )
 "&amp;"       )
      )
    ),
    """"
  )
)
"),"")</f>
        <v/>
      </c>
      <c r="BA109" s="65" t="str">
        <f t="shared" si="13"/>
        <v/>
      </c>
      <c r="BB109" s="63"/>
      <c r="BC109" s="64"/>
      <c r="BD109" s="64"/>
      <c r="BE109" s="64"/>
      <c r="BF109" s="64" t="str">
        <f>IFERROR(__xludf.DUMMYFUNCTION("IF(
  OR($AJ109=""Full Payment"",$AJ109=""P1"", $AJ109=""P2""),
  """",
  IF(
    AND(
      NOT(ISBLANK($K109)),
      OR(
        Q109=""Standard Booking, P3"",
        Q109=""Standard Booking, P4""
      )
    ),
    LET(
      resDate,   $K109,
      "&amp;"tourDate,  $N109,
      monthCount, DATEDIF(resDate, tourDate, ""M"") + 1,
      secondDates, ARRAYFORMULA(
        DATE(
          YEAR(resDate),
          MONTH(resDate) + SEQUENCE(monthCount),
          2
        )
      ),
      validDates, FILTER(
  "&amp;"      secondDates,
        (secondDates &gt; resDate + 2) *
        (secondDates &lt;= tourDate - 3)
      ),
      IF(
        $AJ109=""P4"",
        IF(
          COUNTA(validDates) &lt; 3,
          """",
          TEXT(INDEX(validDates, 3), ""mmm d, yyyy"")
  "&amp;"      ),
        IF(
          $AJ109=""P3"",
          IF(
            COUNTA(validDates) &lt; 3,
            """",
            TEXT(INDEX(validDates, 3), ""mmm d, yyyy"")
          ),
          IF(
            COUNTA(validDates) &lt; 3,
            """",
    "&amp;"        TEXTJOIN("", "", TRUE,
              TEXT(INDEX(validDates, 1), ""mmm d, yyyy""),
              TEXT(INDEX(validDates, 2), ""mmm d, yyyy""),
              TEXT(INDEX(validDates, 3), ""mmm d, yyyy"")
            )
          )
        )
      )
    "&amp;"),
    """"
  )
)
"),"")</f>
        <v/>
      </c>
      <c r="BG109" s="65" t="str">
        <f t="shared" si="14"/>
        <v/>
      </c>
      <c r="BH109" s="63"/>
      <c r="BI109" s="64"/>
      <c r="BJ109" s="64"/>
      <c r="BK109" s="64"/>
      <c r="BL109" s="64" t="str">
        <f>IFERROR(__xludf.DUMMYFUNCTION("IF(
  OR($AJ109=""Full Payment"",$AJ109=""P1"",$AJ109=""P2"",$AJ109=""P3""),
  """",
  IF(
    AND(
      NOT(ISBLANK($K109)),
      $Q109=""Standard Booking, P4""
    ),
    LET(
      resDate,   $K109,
      tourDate,  $N109,
      monthCount, DATEDIF(r"&amp;"esDate, tourDate, ""M"") + 1,
      secondDates, ARRAYFORMULA(
        DATE(
          YEAR(resDate),
          MONTH(resDate) + SEQUENCE(monthCount),
          2
        )
      ),
      validDates, FILTER(
        secondDates,
        (secondDates &gt; res"&amp;"Date + 2) *
        (secondDates &lt;= tourDate - 3)
      ),
      IF(
        $AJ109=""P4"",
        IF(
          COUNTA(validDates) &lt; 4,
          """",
          TEXT(
            INDEX(validDates, 4),
            ""mmm d, yyyy""
          )
        ),
"&amp;"        IF(
          COUNTA(validDates) &lt; 4,
          """",
          TEXTJOIN(
            "", "", TRUE,
            TEXT(INDEX(validDates, 1), ""mmm d, yyyy""),
            TEXT(INDEX(validDates, 2), ""mmm d, yyyy""),
            TEXT(INDEX(validDates"&amp;", 3), ""mmm d, yyyy""),
            TEXT(INDEX(validDates, 4), ""mmm d, yyyy"")
          )
        )
      )
    ),
    """"
  )
)
"),"")</f>
        <v/>
      </c>
      <c r="BM109" s="65" t="str">
        <f t="shared" si="15"/>
        <v/>
      </c>
      <c r="BN109" s="66"/>
      <c r="BO109" s="67"/>
      <c r="BP109" s="49" t="b">
        <v>0</v>
      </c>
      <c r="BQ109" s="49" t="b">
        <v>0</v>
      </c>
      <c r="BR109" s="68"/>
      <c r="BS109" s="69"/>
      <c r="BT109" s="70" t="b">
        <v>0</v>
      </c>
      <c r="BU109" s="71"/>
      <c r="BV109" s="72"/>
      <c r="BW109" s="86" t="b">
        <v>0</v>
      </c>
      <c r="BX109" s="87"/>
    </row>
    <row r="110">
      <c r="A110" s="35" t="str">
        <f t="shared" si="1"/>
        <v/>
      </c>
      <c r="B110" s="36" t="str">
        <f t="shared" si="2"/>
        <v/>
      </c>
      <c r="C110" s="36" t="str">
        <f t="array" ref="C110">IF(
  M110="",
  "",
  IFERROR(
    INDEX(
      '{INDEX} Tour Packages'!$A:$ZZ,
      MATCH(
        M110,
        INDEX(
          '{INDEX} Tour Packages'!$A:$ZZ,
          ,
          MATCH("Tour Package Name", '{INDEX} Tour Packages'!$4:$4, 0)
        ),
        0
      ),
      MATCH("Tour Code", '{INDEX} Tour Packages'!$4:$4, 0)
    ),
    "XXX"
  )
)
</f>
        <v/>
      </c>
      <c r="D110" s="36" t="str">
        <f t="shared" si="3"/>
        <v/>
      </c>
      <c r="E110" s="36" t="str">
        <f t="shared" si="4"/>
        <v/>
      </c>
      <c r="F110" s="37" t="str">
        <f t="shared" si="5"/>
        <v/>
      </c>
      <c r="G110" s="89"/>
      <c r="H110" s="89"/>
      <c r="I110" s="90"/>
      <c r="J110" s="40" t="str">
        <f t="shared" si="16"/>
        <v> </v>
      </c>
      <c r="K110" s="91"/>
      <c r="L110" s="55"/>
      <c r="M110" s="55"/>
      <c r="N110" s="91"/>
      <c r="O110" s="43" t="str">
        <f>IFERROR(__xludf.DUMMYFUNCTION("IF(N110="""","""",IFERROR(
  N110 + VALUE(REGEXEXTRACT(P110, ""(\d+)\s+Days"")),
  """"
)
)"),"")</f>
        <v/>
      </c>
      <c r="P110" s="43" t="str">
        <f t="array" ref="P110">IFERROR(
  INDEX(
    INDEX('{INDEX} Tour Packages'!$A:$ZZ, , MATCH(P$3, '{INDEX} Tour Packages'!$4:$4, 0)),
    MATCH(M110, INDEX('{INDEX} Tour Packages'!$A:$ZZ,0, MATCH("Tour Package Name", '{INDEX} Tour Packages'!$4:$4, 0)), 0)
  ),
"")
</f>
        <v/>
      </c>
      <c r="Q110" s="44" t="str">
        <f t="shared" si="7"/>
        <v/>
      </c>
      <c r="R110" s="44" t="str">
        <f>IFERROR(__xludf.DUMMYFUNCTION("IF(OR(ISBLANK(K110), ISBLANK(N110)), """", 
  LET(
    resDate, K110,
    tourDate, N110,
    monthCount, MAX(0, DATEDIF(resDate, tourDate - 3, ""M"") + 1),
    secondDates, ARRAYFORMULA(DATE(YEAR(resDate), MONTH(resDate) + SEQUENCE(monthCount), 2)),
    "&amp;"validDates, FILTER(secondDates, (secondDates &gt; resDate + 2) * (secondDates &lt;= tourDate - 3)),
    IF(ISERROR(validDates), 0, COUNTA(validDates))
  )
)
"),"")</f>
        <v/>
      </c>
      <c r="S110" s="44" t="str">
        <f t="shared" si="8"/>
        <v/>
      </c>
      <c r="T110" s="45" t="str">
        <f t="array" ref="T110">IF(ISBLANK(BO110),IFERROR(
  INDEX(
    INDEX('{INDEX} Payment Terms'!$A:$G, , MATCH(T$3, '{INDEX} Payment Terms'!$4:$4, 0)),
    MATCH(Q110, INDEX('{INDEX} Payment Terms'!$A:$G,0, MATCH("Payment Condition", '{INDEX} Payment Terms'!$4:$4, 0)), 0)
  ),
""),"Cancelled")
</f>
        <v/>
      </c>
      <c r="U110" s="46" t="b">
        <v>0</v>
      </c>
      <c r="V110" s="47" t="str">
        <f>IFERROR(__xludf.DUMMYFUNCTION("IF(OR(L110=""Duo Booking"", L110=""Group Booking""),
IF(U110=FALSE,"""",
    LET(
      bookingType, L110,
      tour, M110,
      mainFirst, H110,
      mainLast, I110,
      mainEmail, G110,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$L$4:L110, bookingType,
          $M$4:M110, tour,
          $H$4:H110, mainFirst,
          $I$4:I110, mainLast,
          $G$4:G110, mainEmail
        ),
        ""000""
      ),
  "&amp;"    baseID &amp; ""-"" &amp; memberNumber
    )
  ),
  """"
)
"),"")</f>
        <v/>
      </c>
      <c r="W110" s="48"/>
      <c r="X110" s="85" t="b">
        <v>0</v>
      </c>
      <c r="Y110" s="85" t="b">
        <v>0</v>
      </c>
      <c r="Z110" s="85" t="b">
        <v>0</v>
      </c>
      <c r="AA110" s="50"/>
      <c r="AB110" s="51"/>
      <c r="AC110" s="85" t="b">
        <v>0</v>
      </c>
      <c r="AD110" s="92"/>
      <c r="AE110" s="88"/>
      <c r="AF110" s="36" t="str">
        <f t="array" ref="AF110">IF(M110="","",INDEX(
      '{INDEX} Tour Packages'!$A:$ZP,
      MATCH($M110, '{INDEX} Tour Packages'!$A:$A, 0),
      MATCH(AF$3, '{INDEX} Tour Packages'!$4:$4, 0)
    ))</f>
        <v/>
      </c>
      <c r="AG110" s="36" t="str">
        <f t="array" ref="AG110">IF(M110="","",INDEX(
      '{INDEX} Tour Packages'!$A:$ZP,
      MATCH($M110, '{INDEX} Tour Packages'!$A:$A, 0),
      MATCH(AG$3, '{INDEX} Tour Packages'!$4:$4, 0)
    ))</f>
        <v/>
      </c>
      <c r="AH110" s="36" t="str">
        <f t="array" ref="AH110">IF(M110="","",INDEX(
      '{INDEX} Tour Packages'!$A:$ZP,
      MATCH($M110, '{INDEX} Tour Packages'!$A:$A, 0),
      MATCH(AH$3, '{INDEX} Tour Packages'!$4:$4, 0)
    ))</f>
        <v/>
      </c>
      <c r="AI110" s="54" t="str">
        <f t="shared" si="9"/>
        <v/>
      </c>
      <c r="AJ110" s="42"/>
      <c r="AK110" s="55"/>
      <c r="AL110" s="46" t="b">
        <v>0</v>
      </c>
      <c r="AM110" s="56"/>
      <c r="AN110" s="57" t="str">
        <f t="shared" si="10"/>
        <v/>
      </c>
      <c r="AO110" s="58" t="str">
        <f t="shared" si="11"/>
        <v/>
      </c>
      <c r="AP110" s="59"/>
      <c r="AQ110" s="60"/>
      <c r="AR110" s="61"/>
      <c r="AS110" s="61"/>
      <c r="AT110" s="61" t="str">
        <f>IFERROR(__xludf.DUMMYFUNCTION("IF( 
  OR($AJ110=""Full Payment"", ISBLANK($K110)),
  """",
  IF(
    OR(
      Q110=""Standard Booking, P1"",
      Q110=""Standard Booking, P2"",
      Q110=""Standard Booking, P3"",
      Q110=""Standard Booking, P4""
    ),
    LET(
      resDate,   $"&amp;"K110,
      tourDate,  $N110,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0" s="62" t="str">
        <f t="shared" si="12"/>
        <v/>
      </c>
      <c r="AV110" s="63"/>
      <c r="AW110" s="64"/>
      <c r="AX110" s="64"/>
      <c r="AY110" s="64"/>
      <c r="AZ110" s="64" t="str">
        <f>IFERROR(__xludf.DUMMYFUNCTION("IF(
  OR($AJ110=""Full Payment"",$AJ110=""P1"", ISBLANK($K110)),
  """",
  IF(
    OR(
      $Q110=""Standard Booking, P2"",
      $Q110=""Standard Booking, P3"",
      $Q110=""Standard Booking, P4""
    ),
    LET(
      resDate,   $K110,
      tourDate,"&amp;"  $N110,
      monthCount, DATEDIF(resDate, tourDate, ""M"") + 1,
      secondDates, ARRAYFORMULA(
        DATE(
          YEAR(resDate),
          MONTH(resDate) + SEQUENCE(monthCount),
          2
        )
      ),
      validDates, FILTER(
        sec"&amp;"ondDates,
        (secondDates &gt; resDate + 2) *
        (secondDates &lt;= tourDate - 3)
      ),
      IF(
        OR($AJ110=""P2"", $AJ110=""P3"", $AJ110=""P4""),
        IF(
          COUNTA(validDates) &lt; 2,
          """",
          TEXT(INDEX(validDates"&amp;", 2), ""mmm d, yyyy"")
        ),
        IF(
          COUNTA(validDates) &lt; 2,
          """",
          TEXTJOIN("", "", TRUE,
            TEXT(INDEX(validDates, 1), ""mmm d, yyyy""),
            TEXT(INDEX(validDates, 2), ""mmm d, yyyy"")
          )
 "&amp;"       )
      )
    ),
    """"
  )
)
"),"")</f>
        <v/>
      </c>
      <c r="BA110" s="65" t="str">
        <f t="shared" si="13"/>
        <v/>
      </c>
      <c r="BB110" s="63"/>
      <c r="BC110" s="64"/>
      <c r="BD110" s="64"/>
      <c r="BE110" s="64"/>
      <c r="BF110" s="64" t="str">
        <f>IFERROR(__xludf.DUMMYFUNCTION("IF(
  OR($AJ110=""Full Payment"",$AJ110=""P1"", $AJ110=""P2""),
  """",
  IF(
    AND(
      NOT(ISBLANK($K110)),
      OR(
        Q110=""Standard Booking, P3"",
        Q110=""Standard Booking, P4""
      )
    ),
    LET(
      resDate,   $K110,
      "&amp;"tourDate,  $N110,
      monthCount, DATEDIF(resDate, tourDate, ""M"") + 1,
      secondDates, ARRAYFORMULA(
        DATE(
          YEAR(resDate),
          MONTH(resDate) + SEQUENCE(monthCount),
          2
        )
      ),
      validDates, FILTER(
  "&amp;"      secondDates,
        (secondDates &gt; resDate + 2) *
        (secondDates &lt;= tourDate - 3)
      ),
      IF(
        $AJ110=""P4"",
        IF(
          COUNTA(validDates) &lt; 3,
          """",
          TEXT(INDEX(validDates, 3), ""mmm d, yyyy"")
  "&amp;"      ),
        IF(
          $AJ110=""P3"",
          IF(
            COUNTA(validDates) &lt; 3,
            """",
            TEXT(INDEX(validDates, 3), ""mmm d, yyyy"")
          ),
          IF(
            COUNTA(validDates) &lt; 3,
            """",
    "&amp;"        TEXTJOIN("", "", TRUE,
              TEXT(INDEX(validDates, 1), ""mmm d, yyyy""),
              TEXT(INDEX(validDates, 2), ""mmm d, yyyy""),
              TEXT(INDEX(validDates, 3), ""mmm d, yyyy"")
            )
          )
        )
      )
    "&amp;"),
    """"
  )
)
"),"")</f>
        <v/>
      </c>
      <c r="BG110" s="65" t="str">
        <f t="shared" si="14"/>
        <v/>
      </c>
      <c r="BH110" s="63"/>
      <c r="BI110" s="64"/>
      <c r="BJ110" s="64"/>
      <c r="BK110" s="64"/>
      <c r="BL110" s="64" t="str">
        <f>IFERROR(__xludf.DUMMYFUNCTION("IF(
  OR($AJ110=""Full Payment"",$AJ110=""P1"",$AJ110=""P2"",$AJ110=""P3""),
  """",
  IF(
    AND(
      NOT(ISBLANK($K110)),
      $Q110=""Standard Booking, P4""
    ),
    LET(
      resDate,   $K110,
      tourDate,  $N110,
      monthCount, DATEDIF(r"&amp;"esDate, tourDate, ""M"") + 1,
      secondDates, ARRAYFORMULA(
        DATE(
          YEAR(resDate),
          MONTH(resDate) + SEQUENCE(monthCount),
          2
        )
      ),
      validDates, FILTER(
        secondDates,
        (secondDates &gt; res"&amp;"Date + 2) *
        (secondDates &lt;= tourDate - 3)
      ),
      IF(
        $AJ110=""P4"",
        IF(
          COUNTA(validDates) &lt; 4,
          """",
          TEXT(
            INDEX(validDates, 4),
            ""mmm d, yyyy""
          )
        ),
"&amp;"        IF(
          COUNTA(validDates) &lt; 4,
          """",
          TEXTJOIN(
            "", "", TRUE,
            TEXT(INDEX(validDates, 1), ""mmm d, yyyy""),
            TEXT(INDEX(validDates, 2), ""mmm d, yyyy""),
            TEXT(INDEX(validDates"&amp;", 3), ""mmm d, yyyy""),
            TEXT(INDEX(validDates, 4), ""mmm d, yyyy"")
          )
        )
      )
    ),
    """"
  )
)
"),"")</f>
        <v/>
      </c>
      <c r="BM110" s="65" t="str">
        <f t="shared" si="15"/>
        <v/>
      </c>
      <c r="BN110" s="66"/>
      <c r="BO110" s="67"/>
      <c r="BP110" s="49" t="b">
        <v>0</v>
      </c>
      <c r="BQ110" s="49" t="b">
        <v>0</v>
      </c>
      <c r="BR110" s="68"/>
      <c r="BS110" s="69"/>
      <c r="BT110" s="70" t="b">
        <v>0</v>
      </c>
      <c r="BU110" s="71"/>
      <c r="BV110" s="72"/>
      <c r="BW110" s="86" t="b">
        <v>0</v>
      </c>
      <c r="BX110" s="87"/>
    </row>
    <row r="111">
      <c r="A111" s="35" t="str">
        <f t="shared" si="1"/>
        <v/>
      </c>
      <c r="B111" s="36" t="str">
        <f t="shared" si="2"/>
        <v/>
      </c>
      <c r="C111" s="36" t="str">
        <f t="array" ref="C111">IF(
  M111="",
  "",
  IFERROR(
    INDEX(
      '{INDEX} Tour Packages'!$A:$ZZ,
      MATCH(
        M111,
        INDEX(
          '{INDEX} Tour Packages'!$A:$ZZ,
          ,
          MATCH("Tour Package Name", '{INDEX} Tour Packages'!$4:$4, 0)
        ),
        0
      ),
      MATCH("Tour Code", '{INDEX} Tour Packages'!$4:$4, 0)
    ),
    "XXX"
  )
)
</f>
        <v/>
      </c>
      <c r="D111" s="36" t="str">
        <f t="shared" si="3"/>
        <v/>
      </c>
      <c r="E111" s="36" t="str">
        <f t="shared" si="4"/>
        <v/>
      </c>
      <c r="F111" s="37" t="str">
        <f t="shared" si="5"/>
        <v/>
      </c>
      <c r="G111" s="89"/>
      <c r="H111" s="89"/>
      <c r="I111" s="90"/>
      <c r="J111" s="40" t="str">
        <f t="shared" si="16"/>
        <v> </v>
      </c>
      <c r="K111" s="91"/>
      <c r="L111" s="55"/>
      <c r="M111" s="55"/>
      <c r="N111" s="91"/>
      <c r="O111" s="43" t="str">
        <f>IFERROR(__xludf.DUMMYFUNCTION("IF(N111="""","""",IFERROR(
  N111 + VALUE(REGEXEXTRACT(P111, ""(\d+)\s+Days"")),
  """"
)
)"),"")</f>
        <v/>
      </c>
      <c r="P111" s="43" t="str">
        <f t="array" ref="P111">IFERROR(
  INDEX(
    INDEX('{INDEX} Tour Packages'!$A:$ZZ, , MATCH(P$3, '{INDEX} Tour Packages'!$4:$4, 0)),
    MATCH(M111, INDEX('{INDEX} Tour Packages'!$A:$ZZ,0, MATCH("Tour Package Name", '{INDEX} Tour Packages'!$4:$4, 0)), 0)
  ),
"")
</f>
        <v/>
      </c>
      <c r="Q111" s="44" t="str">
        <f t="shared" si="7"/>
        <v/>
      </c>
      <c r="R111" s="44" t="str">
        <f>IFERROR(__xludf.DUMMYFUNCTION("IF(OR(ISBLANK(K111), ISBLANK(N111)), """", 
  LET(
    resDate, K111,
    tourDate, N111,
    monthCount, MAX(0, DATEDIF(resDate, tourDate - 3, ""M"") + 1),
    secondDates, ARRAYFORMULA(DATE(YEAR(resDate), MONTH(resDate) + SEQUENCE(monthCount), 2)),
    "&amp;"validDates, FILTER(secondDates, (secondDates &gt; resDate + 2) * (secondDates &lt;= tourDate - 3)),
    IF(ISERROR(validDates), 0, COUNTA(validDates))
  )
)
"),"")</f>
        <v/>
      </c>
      <c r="S111" s="44" t="str">
        <f t="shared" si="8"/>
        <v/>
      </c>
      <c r="T111" s="45" t="str">
        <f t="array" ref="T111">IF(ISBLANK(BO111),IFERROR(
  INDEX(
    INDEX('{INDEX} Payment Terms'!$A:$G, , MATCH(T$3, '{INDEX} Payment Terms'!$4:$4, 0)),
    MATCH(Q111, INDEX('{INDEX} Payment Terms'!$A:$G,0, MATCH("Payment Condition", '{INDEX} Payment Terms'!$4:$4, 0)), 0)
  ),
""),"Cancelled")
</f>
        <v/>
      </c>
      <c r="U111" s="46" t="b">
        <v>0</v>
      </c>
      <c r="V111" s="47" t="str">
        <f>IFERROR(__xludf.DUMMYFUNCTION("IF(OR(L111=""Duo Booking"", L111=""Group Booking""),
IF(U111=FALSE,"""",
    LET(
      bookingType, L111,
      tour, M111,
      mainFirst, H111,
      mainLast, I111,
      mainEmail, G111,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$L$4:L111, bookingType,
          $M$4:M111, tour,
          $H$4:H111, mainFirst,
          $I$4:I111, mainLast,
          $G$4:G111, mainEmail
        ),
        ""000""
      ),
  "&amp;"    baseID &amp; ""-"" &amp; memberNumber
    )
  ),
  """"
)
"),"")</f>
        <v/>
      </c>
      <c r="W111" s="48"/>
      <c r="X111" s="85" t="b">
        <v>0</v>
      </c>
      <c r="Y111" s="85" t="b">
        <v>0</v>
      </c>
      <c r="Z111" s="85" t="b">
        <v>0</v>
      </c>
      <c r="AA111" s="50"/>
      <c r="AB111" s="51"/>
      <c r="AC111" s="85" t="b">
        <v>0</v>
      </c>
      <c r="AD111" s="92"/>
      <c r="AE111" s="88"/>
      <c r="AF111" s="36" t="str">
        <f t="array" ref="AF111">IF(M111="","",INDEX(
      '{INDEX} Tour Packages'!$A:$ZP,
      MATCH($M111, '{INDEX} Tour Packages'!$A:$A, 0),
      MATCH(AF$3, '{INDEX} Tour Packages'!$4:$4, 0)
    ))</f>
        <v/>
      </c>
      <c r="AG111" s="36" t="str">
        <f t="array" ref="AG111">IF(M111="","",INDEX(
      '{INDEX} Tour Packages'!$A:$ZP,
      MATCH($M111, '{INDEX} Tour Packages'!$A:$A, 0),
      MATCH(AG$3, '{INDEX} Tour Packages'!$4:$4, 0)
    ))</f>
        <v/>
      </c>
      <c r="AH111" s="36" t="str">
        <f t="array" ref="AH111">IF(M111="","",INDEX(
      '{INDEX} Tour Packages'!$A:$ZP,
      MATCH($M111, '{INDEX} Tour Packages'!$A:$A, 0),
      MATCH(AH$3, '{INDEX} Tour Packages'!$4:$4, 0)
    ))</f>
        <v/>
      </c>
      <c r="AI111" s="54" t="str">
        <f t="shared" si="9"/>
        <v/>
      </c>
      <c r="AJ111" s="42"/>
      <c r="AK111" s="55"/>
      <c r="AL111" s="46" t="b">
        <v>0</v>
      </c>
      <c r="AM111" s="56"/>
      <c r="AN111" s="57" t="str">
        <f t="shared" si="10"/>
        <v/>
      </c>
      <c r="AO111" s="58" t="str">
        <f t="shared" si="11"/>
        <v/>
      </c>
      <c r="AP111" s="59"/>
      <c r="AQ111" s="60"/>
      <c r="AR111" s="61"/>
      <c r="AS111" s="61"/>
      <c r="AT111" s="61" t="str">
        <f>IFERROR(__xludf.DUMMYFUNCTION("IF( 
  OR($AJ111=""Full Payment"", ISBLANK($K111)),
  """",
  IF(
    OR(
      Q111=""Standard Booking, P1"",
      Q111=""Standard Booking, P2"",
      Q111=""Standard Booking, P3"",
      Q111=""Standard Booking, P4""
    ),
    LET(
      resDate,   $"&amp;"K111,
      tourDate,  $N111,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1" s="62" t="str">
        <f t="shared" si="12"/>
        <v/>
      </c>
      <c r="AV111" s="63"/>
      <c r="AW111" s="64"/>
      <c r="AX111" s="64"/>
      <c r="AY111" s="64"/>
      <c r="AZ111" s="64" t="str">
        <f>IFERROR(__xludf.DUMMYFUNCTION("IF(
  OR($AJ111=""Full Payment"",$AJ111=""P1"", ISBLANK($K111)),
  """",
  IF(
    OR(
      $Q111=""Standard Booking, P2"",
      $Q111=""Standard Booking, P3"",
      $Q111=""Standard Booking, P4""
    ),
    LET(
      resDate,   $K111,
      tourDate,"&amp;"  $N111,
      monthCount, DATEDIF(resDate, tourDate, ""M"") + 1,
      secondDates, ARRAYFORMULA(
        DATE(
          YEAR(resDate),
          MONTH(resDate) + SEQUENCE(monthCount),
          2
        )
      ),
      validDates, FILTER(
        sec"&amp;"ondDates,
        (secondDates &gt; resDate + 2) *
        (secondDates &lt;= tourDate - 3)
      ),
      IF(
        OR($AJ111=""P2"", $AJ111=""P3"", $AJ111=""P4""),
        IF(
          COUNTA(validDates) &lt; 2,
          """",
          TEXT(INDEX(validDates"&amp;", 2), ""mmm d, yyyy"")
        ),
        IF(
          COUNTA(validDates) &lt; 2,
          """",
          TEXTJOIN("", "", TRUE,
            TEXT(INDEX(validDates, 1), ""mmm d, yyyy""),
            TEXT(INDEX(validDates, 2), ""mmm d, yyyy"")
          )
 "&amp;"       )
      )
    ),
    """"
  )
)
"),"")</f>
        <v/>
      </c>
      <c r="BA111" s="65" t="str">
        <f t="shared" si="13"/>
        <v/>
      </c>
      <c r="BB111" s="63"/>
      <c r="BC111" s="64"/>
      <c r="BD111" s="64"/>
      <c r="BE111" s="64"/>
      <c r="BF111" s="64" t="str">
        <f>IFERROR(__xludf.DUMMYFUNCTION("IF(
  OR($AJ111=""Full Payment"",$AJ111=""P1"", $AJ111=""P2""),
  """",
  IF(
    AND(
      NOT(ISBLANK($K111)),
      OR(
        Q111=""Standard Booking, P3"",
        Q111=""Standard Booking, P4""
      )
    ),
    LET(
      resDate,   $K111,
      "&amp;"tourDate,  $N111,
      monthCount, DATEDIF(resDate, tourDate, ""M"") + 1,
      secondDates, ARRAYFORMULA(
        DATE(
          YEAR(resDate),
          MONTH(resDate) + SEQUENCE(monthCount),
          2
        )
      ),
      validDates, FILTER(
  "&amp;"      secondDates,
        (secondDates &gt; resDate + 2) *
        (secondDates &lt;= tourDate - 3)
      ),
      IF(
        $AJ111=""P4"",
        IF(
          COUNTA(validDates) &lt; 3,
          """",
          TEXT(INDEX(validDates, 3), ""mmm d, yyyy"")
  "&amp;"      ),
        IF(
          $AJ111=""P3"",
          IF(
            COUNTA(validDates) &lt; 3,
            """",
            TEXT(INDEX(validDates, 3), ""mmm d, yyyy"")
          ),
          IF(
            COUNTA(validDates) &lt; 3,
            """",
    "&amp;"        TEXTJOIN("", "", TRUE,
              TEXT(INDEX(validDates, 1), ""mmm d, yyyy""),
              TEXT(INDEX(validDates, 2), ""mmm d, yyyy""),
              TEXT(INDEX(validDates, 3), ""mmm d, yyyy"")
            )
          )
        )
      )
    "&amp;"),
    """"
  )
)
"),"")</f>
        <v/>
      </c>
      <c r="BG111" s="65" t="str">
        <f t="shared" si="14"/>
        <v/>
      </c>
      <c r="BH111" s="63"/>
      <c r="BI111" s="64"/>
      <c r="BJ111" s="64"/>
      <c r="BK111" s="64"/>
      <c r="BL111" s="64" t="str">
        <f>IFERROR(__xludf.DUMMYFUNCTION("IF(
  OR($AJ111=""Full Payment"",$AJ111=""P1"",$AJ111=""P2"",$AJ111=""P3""),
  """",
  IF(
    AND(
      NOT(ISBLANK($K111)),
      $Q111=""Standard Booking, P4""
    ),
    LET(
      resDate,   $K111,
      tourDate,  $N111,
      monthCount, DATEDIF(r"&amp;"esDate, tourDate, ""M"") + 1,
      secondDates, ARRAYFORMULA(
        DATE(
          YEAR(resDate),
          MONTH(resDate) + SEQUENCE(monthCount),
          2
        )
      ),
      validDates, FILTER(
        secondDates,
        (secondDates &gt; res"&amp;"Date + 2) *
        (secondDates &lt;= tourDate - 3)
      ),
      IF(
        $AJ111=""P4"",
        IF(
          COUNTA(validDates) &lt; 4,
          """",
          TEXT(
            INDEX(validDates, 4),
            ""mmm d, yyyy""
          )
        ),
"&amp;"        IF(
          COUNTA(validDates) &lt; 4,
          """",
          TEXTJOIN(
            "", "", TRUE,
            TEXT(INDEX(validDates, 1), ""mmm d, yyyy""),
            TEXT(INDEX(validDates, 2), ""mmm d, yyyy""),
            TEXT(INDEX(validDates"&amp;", 3), ""mmm d, yyyy""),
            TEXT(INDEX(validDates, 4), ""mmm d, yyyy"")
          )
        )
      )
    ),
    """"
  )
)
"),"")</f>
        <v/>
      </c>
      <c r="BM111" s="65" t="str">
        <f t="shared" si="15"/>
        <v/>
      </c>
      <c r="BN111" s="66"/>
      <c r="BO111" s="67"/>
      <c r="BP111" s="49" t="b">
        <v>0</v>
      </c>
      <c r="BQ111" s="49" t="b">
        <v>0</v>
      </c>
      <c r="BR111" s="68"/>
      <c r="BS111" s="69"/>
      <c r="BT111" s="70" t="b">
        <v>0</v>
      </c>
      <c r="BU111" s="71"/>
      <c r="BV111" s="72"/>
      <c r="BW111" s="86" t="b">
        <v>0</v>
      </c>
      <c r="BX111" s="87"/>
    </row>
    <row r="112">
      <c r="A112" s="35" t="str">
        <f t="shared" si="1"/>
        <v/>
      </c>
      <c r="B112" s="36" t="str">
        <f t="shared" si="2"/>
        <v/>
      </c>
      <c r="C112" s="36" t="str">
        <f t="array" ref="C112">IF(
  M112="",
  "",
  IFERROR(
    INDEX(
      '{INDEX} Tour Packages'!$A:$ZZ,
      MATCH(
        M112,
        INDEX(
          '{INDEX} Tour Packages'!$A:$ZZ,
          ,
          MATCH("Tour Package Name", '{INDEX} Tour Packages'!$4:$4, 0)
        ),
        0
      ),
      MATCH("Tour Code", '{INDEX} Tour Packages'!$4:$4, 0)
    ),
    "XXX"
  )
)
</f>
        <v/>
      </c>
      <c r="D112" s="36" t="str">
        <f t="shared" si="3"/>
        <v/>
      </c>
      <c r="E112" s="36" t="str">
        <f t="shared" si="4"/>
        <v/>
      </c>
      <c r="F112" s="37" t="str">
        <f t="shared" si="5"/>
        <v/>
      </c>
      <c r="G112" s="89"/>
      <c r="H112" s="89"/>
      <c r="I112" s="90"/>
      <c r="J112" s="40" t="str">
        <f t="shared" si="16"/>
        <v> </v>
      </c>
      <c r="K112" s="91"/>
      <c r="L112" s="55"/>
      <c r="M112" s="55"/>
      <c r="N112" s="91"/>
      <c r="O112" s="43" t="str">
        <f>IFERROR(__xludf.DUMMYFUNCTION("IF(N112="""","""",IFERROR(
  N112 + VALUE(REGEXEXTRACT(P112, ""(\d+)\s+Days"")),
  """"
)
)"),"")</f>
        <v/>
      </c>
      <c r="P112" s="43" t="str">
        <f t="array" ref="P112">IFERROR(
  INDEX(
    INDEX('{INDEX} Tour Packages'!$A:$ZZ, , MATCH(P$3, '{INDEX} Tour Packages'!$4:$4, 0)),
    MATCH(M112, INDEX('{INDEX} Tour Packages'!$A:$ZZ,0, MATCH("Tour Package Name", '{INDEX} Tour Packages'!$4:$4, 0)), 0)
  ),
"")
</f>
        <v/>
      </c>
      <c r="Q112" s="44" t="str">
        <f t="shared" si="7"/>
        <v/>
      </c>
      <c r="R112" s="44" t="str">
        <f>IFERROR(__xludf.DUMMYFUNCTION("IF(OR(ISBLANK(K112), ISBLANK(N112)), """", 
  LET(
    resDate, K112,
    tourDate, N112,
    monthCount, MAX(0, DATEDIF(resDate, tourDate - 3, ""M"") + 1),
    secondDates, ARRAYFORMULA(DATE(YEAR(resDate), MONTH(resDate) + SEQUENCE(monthCount), 2)),
    "&amp;"validDates, FILTER(secondDates, (secondDates &gt; resDate + 2) * (secondDates &lt;= tourDate - 3)),
    IF(ISERROR(validDates), 0, COUNTA(validDates))
  )
)
"),"")</f>
        <v/>
      </c>
      <c r="S112" s="44" t="str">
        <f t="shared" si="8"/>
        <v/>
      </c>
      <c r="T112" s="45" t="str">
        <f t="array" ref="T112">IF(ISBLANK(BO112),IFERROR(
  INDEX(
    INDEX('{INDEX} Payment Terms'!$A:$G, , MATCH(T$3, '{INDEX} Payment Terms'!$4:$4, 0)),
    MATCH(Q112, INDEX('{INDEX} Payment Terms'!$A:$G,0, MATCH("Payment Condition", '{INDEX} Payment Terms'!$4:$4, 0)), 0)
  ),
""),"Cancelled")
</f>
        <v/>
      </c>
      <c r="U112" s="46" t="b">
        <v>0</v>
      </c>
      <c r="V112" s="47" t="str">
        <f>IFERROR(__xludf.DUMMYFUNCTION("IF(OR(L112=""Duo Booking"", L112=""Group Booking""),
IF(U112=FALSE,"""",
    LET(
      bookingType, L112,
      tour, M112,
      mainFirst, H112,
      mainLast, I112,
      mainEmail, G112,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$L$4:L112, bookingType,
          $M$4:M112, tour,
          $H$4:H112, mainFirst,
          $I$4:I112, mainLast,
          $G$4:G112, mainEmail
        ),
        ""000""
      ),
  "&amp;"    baseID &amp; ""-"" &amp; memberNumber
    )
  ),
  """"
)
"),"")</f>
        <v/>
      </c>
      <c r="W112" s="48"/>
      <c r="X112" s="85" t="b">
        <v>0</v>
      </c>
      <c r="Y112" s="85" t="b">
        <v>0</v>
      </c>
      <c r="Z112" s="85" t="b">
        <v>0</v>
      </c>
      <c r="AA112" s="50"/>
      <c r="AB112" s="51"/>
      <c r="AC112" s="85" t="b">
        <v>0</v>
      </c>
      <c r="AD112" s="92"/>
      <c r="AE112" s="88"/>
      <c r="AF112" s="36" t="str">
        <f t="array" ref="AF112">IF(M112="","",INDEX(
      '{INDEX} Tour Packages'!$A:$ZP,
      MATCH($M112, '{INDEX} Tour Packages'!$A:$A, 0),
      MATCH(AF$3, '{INDEX} Tour Packages'!$4:$4, 0)
    ))</f>
        <v/>
      </c>
      <c r="AG112" s="36" t="str">
        <f t="array" ref="AG112">IF(M112="","",INDEX(
      '{INDEX} Tour Packages'!$A:$ZP,
      MATCH($M112, '{INDEX} Tour Packages'!$A:$A, 0),
      MATCH(AG$3, '{INDEX} Tour Packages'!$4:$4, 0)
    ))</f>
        <v/>
      </c>
      <c r="AH112" s="36" t="str">
        <f t="array" ref="AH112">IF(M112="","",INDEX(
      '{INDEX} Tour Packages'!$A:$ZP,
      MATCH($M112, '{INDEX} Tour Packages'!$A:$A, 0),
      MATCH(AH$3, '{INDEX} Tour Packages'!$4:$4, 0)
    ))</f>
        <v/>
      </c>
      <c r="AI112" s="54" t="str">
        <f t="shared" si="9"/>
        <v/>
      </c>
      <c r="AJ112" s="42"/>
      <c r="AK112" s="55"/>
      <c r="AL112" s="46" t="b">
        <v>0</v>
      </c>
      <c r="AM112" s="56"/>
      <c r="AN112" s="57" t="str">
        <f t="shared" si="10"/>
        <v/>
      </c>
      <c r="AO112" s="58" t="str">
        <f t="shared" si="11"/>
        <v/>
      </c>
      <c r="AP112" s="59"/>
      <c r="AQ112" s="60"/>
      <c r="AR112" s="61"/>
      <c r="AS112" s="61"/>
      <c r="AT112" s="61" t="str">
        <f>IFERROR(__xludf.DUMMYFUNCTION("IF( 
  OR($AJ112=""Full Payment"", ISBLANK($K112)),
  """",
  IF(
    OR(
      Q112=""Standard Booking, P1"",
      Q112=""Standard Booking, P2"",
      Q112=""Standard Booking, P3"",
      Q112=""Standard Booking, P4""
    ),
    LET(
      resDate,   $"&amp;"K112,
      tourDate,  $N112,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2" s="62" t="str">
        <f t="shared" si="12"/>
        <v/>
      </c>
      <c r="AV112" s="63"/>
      <c r="AW112" s="64"/>
      <c r="AX112" s="64"/>
      <c r="AY112" s="64"/>
      <c r="AZ112" s="64" t="str">
        <f>IFERROR(__xludf.DUMMYFUNCTION("IF(
  OR($AJ112=""Full Payment"",$AJ112=""P1"", ISBLANK($K112)),
  """",
  IF(
    OR(
      $Q112=""Standard Booking, P2"",
      $Q112=""Standard Booking, P3"",
      $Q112=""Standard Booking, P4""
    ),
    LET(
      resDate,   $K112,
      tourDate,"&amp;"  $N112,
      monthCount, DATEDIF(resDate, tourDate, ""M"") + 1,
      secondDates, ARRAYFORMULA(
        DATE(
          YEAR(resDate),
          MONTH(resDate) + SEQUENCE(monthCount),
          2
        )
      ),
      validDates, FILTER(
        sec"&amp;"ondDates,
        (secondDates &gt; resDate + 2) *
        (secondDates &lt;= tourDate - 3)
      ),
      IF(
        OR($AJ112=""P2"", $AJ112=""P3"", $AJ112=""P4""),
        IF(
          COUNTA(validDates) &lt; 2,
          """",
          TEXT(INDEX(validDates"&amp;", 2), ""mmm d, yyyy"")
        ),
        IF(
          COUNTA(validDates) &lt; 2,
          """",
          TEXTJOIN("", "", TRUE,
            TEXT(INDEX(validDates, 1), ""mmm d, yyyy""),
            TEXT(INDEX(validDates, 2), ""mmm d, yyyy"")
          )
 "&amp;"       )
      )
    ),
    """"
  )
)
"),"")</f>
        <v/>
      </c>
      <c r="BA112" s="65" t="str">
        <f t="shared" si="13"/>
        <v/>
      </c>
      <c r="BB112" s="63"/>
      <c r="BC112" s="64"/>
      <c r="BD112" s="64"/>
      <c r="BE112" s="64"/>
      <c r="BF112" s="64" t="str">
        <f>IFERROR(__xludf.DUMMYFUNCTION("IF(
  OR($AJ112=""Full Payment"",$AJ112=""P1"", $AJ112=""P2""),
  """",
  IF(
    AND(
      NOT(ISBLANK($K112)),
      OR(
        Q112=""Standard Booking, P3"",
        Q112=""Standard Booking, P4""
      )
    ),
    LET(
      resDate,   $K112,
      "&amp;"tourDate,  $N112,
      monthCount, DATEDIF(resDate, tourDate, ""M"") + 1,
      secondDates, ARRAYFORMULA(
        DATE(
          YEAR(resDate),
          MONTH(resDate) + SEQUENCE(monthCount),
          2
        )
      ),
      validDates, FILTER(
  "&amp;"      secondDates,
        (secondDates &gt; resDate + 2) *
        (secondDates &lt;= tourDate - 3)
      ),
      IF(
        $AJ112=""P4"",
        IF(
          COUNTA(validDates) &lt; 3,
          """",
          TEXT(INDEX(validDates, 3), ""mmm d, yyyy"")
  "&amp;"      ),
        IF(
          $AJ112=""P3"",
          IF(
            COUNTA(validDates) &lt; 3,
            """",
            TEXT(INDEX(validDates, 3), ""mmm d, yyyy"")
          ),
          IF(
            COUNTA(validDates) &lt; 3,
            """",
    "&amp;"        TEXTJOIN("", "", TRUE,
              TEXT(INDEX(validDates, 1), ""mmm d, yyyy""),
              TEXT(INDEX(validDates, 2), ""mmm d, yyyy""),
              TEXT(INDEX(validDates, 3), ""mmm d, yyyy"")
            )
          )
        )
      )
    "&amp;"),
    """"
  )
)
"),"")</f>
        <v/>
      </c>
      <c r="BG112" s="65" t="str">
        <f t="shared" si="14"/>
        <v/>
      </c>
      <c r="BH112" s="63"/>
      <c r="BI112" s="64"/>
      <c r="BJ112" s="64"/>
      <c r="BK112" s="64"/>
      <c r="BL112" s="64" t="str">
        <f>IFERROR(__xludf.DUMMYFUNCTION("IF(
  OR($AJ112=""Full Payment"",$AJ112=""P1"",$AJ112=""P2"",$AJ112=""P3""),
  """",
  IF(
    AND(
      NOT(ISBLANK($K112)),
      $Q112=""Standard Booking, P4""
    ),
    LET(
      resDate,   $K112,
      tourDate,  $N112,
      monthCount, DATEDIF(r"&amp;"esDate, tourDate, ""M"") + 1,
      secondDates, ARRAYFORMULA(
        DATE(
          YEAR(resDate),
          MONTH(resDate) + SEQUENCE(monthCount),
          2
        )
      ),
      validDates, FILTER(
        secondDates,
        (secondDates &gt; res"&amp;"Date + 2) *
        (secondDates &lt;= tourDate - 3)
      ),
      IF(
        $AJ112=""P4"",
        IF(
          COUNTA(validDates) &lt; 4,
          """",
          TEXT(
            INDEX(validDates, 4),
            ""mmm d, yyyy""
          )
        ),
"&amp;"        IF(
          COUNTA(validDates) &lt; 4,
          """",
          TEXTJOIN(
            "", "", TRUE,
            TEXT(INDEX(validDates, 1), ""mmm d, yyyy""),
            TEXT(INDEX(validDates, 2), ""mmm d, yyyy""),
            TEXT(INDEX(validDates"&amp;", 3), ""mmm d, yyyy""),
            TEXT(INDEX(validDates, 4), ""mmm d, yyyy"")
          )
        )
      )
    ),
    """"
  )
)
"),"")</f>
        <v/>
      </c>
      <c r="BM112" s="65" t="str">
        <f t="shared" si="15"/>
        <v/>
      </c>
      <c r="BN112" s="66"/>
      <c r="BO112" s="67"/>
      <c r="BP112" s="49" t="b">
        <v>0</v>
      </c>
      <c r="BQ112" s="49" t="b">
        <v>0</v>
      </c>
      <c r="BR112" s="68"/>
      <c r="BS112" s="69"/>
      <c r="BT112" s="70" t="b">
        <v>0</v>
      </c>
      <c r="BU112" s="71"/>
      <c r="BV112" s="72"/>
      <c r="BW112" s="86" t="b">
        <v>0</v>
      </c>
      <c r="BX112" s="87"/>
    </row>
    <row r="113">
      <c r="A113" s="35" t="str">
        <f t="shared" si="1"/>
        <v/>
      </c>
      <c r="B113" s="36" t="str">
        <f t="shared" si="2"/>
        <v/>
      </c>
      <c r="C113" s="36" t="str">
        <f t="array" ref="C113">IF(
  M113="",
  "",
  IFERROR(
    INDEX(
      '{INDEX} Tour Packages'!$A:$ZZ,
      MATCH(
        M113,
        INDEX(
          '{INDEX} Tour Packages'!$A:$ZZ,
          ,
          MATCH("Tour Package Name", '{INDEX} Tour Packages'!$4:$4, 0)
        ),
        0
      ),
      MATCH("Tour Code", '{INDEX} Tour Packages'!$4:$4, 0)
    ),
    "XXX"
  )
)
</f>
        <v/>
      </c>
      <c r="D113" s="36" t="str">
        <f t="shared" si="3"/>
        <v/>
      </c>
      <c r="E113" s="36" t="str">
        <f t="shared" si="4"/>
        <v/>
      </c>
      <c r="F113" s="37" t="str">
        <f t="shared" si="5"/>
        <v/>
      </c>
      <c r="G113" s="89"/>
      <c r="H113" s="89"/>
      <c r="I113" s="90"/>
      <c r="J113" s="40" t="str">
        <f t="shared" si="16"/>
        <v> </v>
      </c>
      <c r="K113" s="91"/>
      <c r="L113" s="55"/>
      <c r="M113" s="55"/>
      <c r="N113" s="91"/>
      <c r="O113" s="43" t="str">
        <f>IFERROR(__xludf.DUMMYFUNCTION("IF(N113="""","""",IFERROR(
  N113 + VALUE(REGEXEXTRACT(P113, ""(\d+)\s+Days"")),
  """"
)
)"),"")</f>
        <v/>
      </c>
      <c r="P113" s="43" t="str">
        <f t="array" ref="P113">IFERROR(
  INDEX(
    INDEX('{INDEX} Tour Packages'!$A:$ZZ, , MATCH(P$3, '{INDEX} Tour Packages'!$4:$4, 0)),
    MATCH(M113, INDEX('{INDEX} Tour Packages'!$A:$ZZ,0, MATCH("Tour Package Name", '{INDEX} Tour Packages'!$4:$4, 0)), 0)
  ),
"")
</f>
        <v/>
      </c>
      <c r="Q113" s="44" t="str">
        <f t="shared" si="7"/>
        <v/>
      </c>
      <c r="R113" s="44" t="str">
        <f>IFERROR(__xludf.DUMMYFUNCTION("IF(OR(ISBLANK(K113), ISBLANK(N113)), """", 
  LET(
    resDate, K113,
    tourDate, N113,
    monthCount, MAX(0, DATEDIF(resDate, tourDate - 3, ""M"") + 1),
    secondDates, ARRAYFORMULA(DATE(YEAR(resDate), MONTH(resDate) + SEQUENCE(monthCount), 2)),
    "&amp;"validDates, FILTER(secondDates, (secondDates &gt; resDate + 2) * (secondDates &lt;= tourDate - 3)),
    IF(ISERROR(validDates), 0, COUNTA(validDates))
  )
)
"),"")</f>
        <v/>
      </c>
      <c r="S113" s="44" t="str">
        <f t="shared" si="8"/>
        <v/>
      </c>
      <c r="T113" s="45" t="str">
        <f t="array" ref="T113">IF(ISBLANK(BO113),IFERROR(
  INDEX(
    INDEX('{INDEX} Payment Terms'!$A:$G, , MATCH(T$3, '{INDEX} Payment Terms'!$4:$4, 0)),
    MATCH(Q113, INDEX('{INDEX} Payment Terms'!$A:$G,0, MATCH("Payment Condition", '{INDEX} Payment Terms'!$4:$4, 0)), 0)
  ),
""),"Cancelled")
</f>
        <v/>
      </c>
      <c r="U113" s="46" t="b">
        <v>0</v>
      </c>
      <c r="V113" s="47" t="str">
        <f>IFERROR(__xludf.DUMMYFUNCTION("IF(OR(L113=""Duo Booking"", L113=""Group Booking""),
IF(U113=FALSE,"""",
    LET(
      bookingType, L113,
      tour, M113,
      mainFirst, H113,
      mainLast, I113,
      mainEmail, G113,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$L$4:L113, bookingType,
          $M$4:M113, tour,
          $H$4:H113, mainFirst,
          $I$4:I113, mainLast,
          $G$4:G113, mainEmail
        ),
        ""000""
      ),
  "&amp;"    baseID &amp; ""-"" &amp; memberNumber
    )
  ),
  """"
)
"),"")</f>
        <v/>
      </c>
      <c r="W113" s="48"/>
      <c r="X113" s="85" t="b">
        <v>0</v>
      </c>
      <c r="Y113" s="85" t="b">
        <v>0</v>
      </c>
      <c r="Z113" s="85" t="b">
        <v>0</v>
      </c>
      <c r="AA113" s="50"/>
      <c r="AB113" s="51"/>
      <c r="AC113" s="85" t="b">
        <v>0</v>
      </c>
      <c r="AD113" s="92"/>
      <c r="AE113" s="88"/>
      <c r="AF113" s="36" t="str">
        <f t="array" ref="AF113">IF(M113="","",INDEX(
      '{INDEX} Tour Packages'!$A:$ZP,
      MATCH($M113, '{INDEX} Tour Packages'!$A:$A, 0),
      MATCH(AF$3, '{INDEX} Tour Packages'!$4:$4, 0)
    ))</f>
        <v/>
      </c>
      <c r="AG113" s="36" t="str">
        <f t="array" ref="AG113">IF(M113="","",INDEX(
      '{INDEX} Tour Packages'!$A:$ZP,
      MATCH($M113, '{INDEX} Tour Packages'!$A:$A, 0),
      MATCH(AG$3, '{INDEX} Tour Packages'!$4:$4, 0)
    ))</f>
        <v/>
      </c>
      <c r="AH113" s="36" t="str">
        <f t="array" ref="AH113">IF(M113="","",INDEX(
      '{INDEX} Tour Packages'!$A:$ZP,
      MATCH($M113, '{INDEX} Tour Packages'!$A:$A, 0),
      MATCH(AH$3, '{INDEX} Tour Packages'!$4:$4, 0)
    ))</f>
        <v/>
      </c>
      <c r="AI113" s="54" t="str">
        <f t="shared" si="9"/>
        <v/>
      </c>
      <c r="AJ113" s="42"/>
      <c r="AK113" s="55"/>
      <c r="AL113" s="46" t="b">
        <v>0</v>
      </c>
      <c r="AM113" s="56"/>
      <c r="AN113" s="57" t="str">
        <f t="shared" si="10"/>
        <v/>
      </c>
      <c r="AO113" s="58" t="str">
        <f t="shared" si="11"/>
        <v/>
      </c>
      <c r="AP113" s="59"/>
      <c r="AQ113" s="60"/>
      <c r="AR113" s="61"/>
      <c r="AS113" s="61"/>
      <c r="AT113" s="61" t="str">
        <f>IFERROR(__xludf.DUMMYFUNCTION("IF( 
  OR($AJ113=""Full Payment"", ISBLANK($K113)),
  """",
  IF(
    OR(
      Q113=""Standard Booking, P1"",
      Q113=""Standard Booking, P2"",
      Q113=""Standard Booking, P3"",
      Q113=""Standard Booking, P4""
    ),
    LET(
      resDate,   $"&amp;"K113,
      tourDate,  $N113,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3" s="62" t="str">
        <f t="shared" si="12"/>
        <v/>
      </c>
      <c r="AV113" s="63"/>
      <c r="AW113" s="64"/>
      <c r="AX113" s="64"/>
      <c r="AY113" s="64"/>
      <c r="AZ113" s="64" t="str">
        <f>IFERROR(__xludf.DUMMYFUNCTION("IF(
  OR($AJ113=""Full Payment"",$AJ113=""P1"", ISBLANK($K113)),
  """",
  IF(
    OR(
      $Q113=""Standard Booking, P2"",
      $Q113=""Standard Booking, P3"",
      $Q113=""Standard Booking, P4""
    ),
    LET(
      resDate,   $K113,
      tourDate,"&amp;"  $N113,
      monthCount, DATEDIF(resDate, tourDate, ""M"") + 1,
      secondDates, ARRAYFORMULA(
        DATE(
          YEAR(resDate),
          MONTH(resDate) + SEQUENCE(monthCount),
          2
        )
      ),
      validDates, FILTER(
        sec"&amp;"ondDates,
        (secondDates &gt; resDate + 2) *
        (secondDates &lt;= tourDate - 3)
      ),
      IF(
        OR($AJ113=""P2"", $AJ113=""P3"", $AJ113=""P4""),
        IF(
          COUNTA(validDates) &lt; 2,
          """",
          TEXT(INDEX(validDates"&amp;", 2), ""mmm d, yyyy"")
        ),
        IF(
          COUNTA(validDates) &lt; 2,
          """",
          TEXTJOIN("", "", TRUE,
            TEXT(INDEX(validDates, 1), ""mmm d, yyyy""),
            TEXT(INDEX(validDates, 2), ""mmm d, yyyy"")
          )
 "&amp;"       )
      )
    ),
    """"
  )
)
"),"")</f>
        <v/>
      </c>
      <c r="BA113" s="65" t="str">
        <f t="shared" si="13"/>
        <v/>
      </c>
      <c r="BB113" s="63"/>
      <c r="BC113" s="64"/>
      <c r="BD113" s="64"/>
      <c r="BE113" s="64"/>
      <c r="BF113" s="64" t="str">
        <f>IFERROR(__xludf.DUMMYFUNCTION("IF(
  OR($AJ113=""Full Payment"",$AJ113=""P1"", $AJ113=""P2""),
  """",
  IF(
    AND(
      NOT(ISBLANK($K113)),
      OR(
        Q113=""Standard Booking, P3"",
        Q113=""Standard Booking, P4""
      )
    ),
    LET(
      resDate,   $K113,
      "&amp;"tourDate,  $N113,
      monthCount, DATEDIF(resDate, tourDate, ""M"") + 1,
      secondDates, ARRAYFORMULA(
        DATE(
          YEAR(resDate),
          MONTH(resDate) + SEQUENCE(monthCount),
          2
        )
      ),
      validDates, FILTER(
  "&amp;"      secondDates,
        (secondDates &gt; resDate + 2) *
        (secondDates &lt;= tourDate - 3)
      ),
      IF(
        $AJ113=""P4"",
        IF(
          COUNTA(validDates) &lt; 3,
          """",
          TEXT(INDEX(validDates, 3), ""mmm d, yyyy"")
  "&amp;"      ),
        IF(
          $AJ113=""P3"",
          IF(
            COUNTA(validDates) &lt; 3,
            """",
            TEXT(INDEX(validDates, 3), ""mmm d, yyyy"")
          ),
          IF(
            COUNTA(validDates) &lt; 3,
            """",
    "&amp;"        TEXTJOIN("", "", TRUE,
              TEXT(INDEX(validDates, 1), ""mmm d, yyyy""),
              TEXT(INDEX(validDates, 2), ""mmm d, yyyy""),
              TEXT(INDEX(validDates, 3), ""mmm d, yyyy"")
            )
          )
        )
      )
    "&amp;"),
    """"
  )
)
"),"")</f>
        <v/>
      </c>
      <c r="BG113" s="65" t="str">
        <f t="shared" si="14"/>
        <v/>
      </c>
      <c r="BH113" s="63"/>
      <c r="BI113" s="64"/>
      <c r="BJ113" s="64"/>
      <c r="BK113" s="64"/>
      <c r="BL113" s="64" t="str">
        <f>IFERROR(__xludf.DUMMYFUNCTION("IF(
  OR($AJ113=""Full Payment"",$AJ113=""P1"",$AJ113=""P2"",$AJ113=""P3""),
  """",
  IF(
    AND(
      NOT(ISBLANK($K113)),
      $Q113=""Standard Booking, P4""
    ),
    LET(
      resDate,   $K113,
      tourDate,  $N113,
      monthCount, DATEDIF(r"&amp;"esDate, tourDate, ""M"") + 1,
      secondDates, ARRAYFORMULA(
        DATE(
          YEAR(resDate),
          MONTH(resDate) + SEQUENCE(monthCount),
          2
        )
      ),
      validDates, FILTER(
        secondDates,
        (secondDates &gt; res"&amp;"Date + 2) *
        (secondDates &lt;= tourDate - 3)
      ),
      IF(
        $AJ113=""P4"",
        IF(
          COUNTA(validDates) &lt; 4,
          """",
          TEXT(
            INDEX(validDates, 4),
            ""mmm d, yyyy""
          )
        ),
"&amp;"        IF(
          COUNTA(validDates) &lt; 4,
          """",
          TEXTJOIN(
            "", "", TRUE,
            TEXT(INDEX(validDates, 1), ""mmm d, yyyy""),
            TEXT(INDEX(validDates, 2), ""mmm d, yyyy""),
            TEXT(INDEX(validDates"&amp;", 3), ""mmm d, yyyy""),
            TEXT(INDEX(validDates, 4), ""mmm d, yyyy"")
          )
        )
      )
    ),
    """"
  )
)
"),"")</f>
        <v/>
      </c>
      <c r="BM113" s="65" t="str">
        <f t="shared" si="15"/>
        <v/>
      </c>
      <c r="BN113" s="66"/>
      <c r="BO113" s="67"/>
      <c r="BP113" s="49" t="b">
        <v>0</v>
      </c>
      <c r="BQ113" s="49" t="b">
        <v>0</v>
      </c>
      <c r="BR113" s="68"/>
      <c r="BS113" s="69"/>
      <c r="BT113" s="70" t="b">
        <v>0</v>
      </c>
      <c r="BU113" s="71"/>
      <c r="BV113" s="72"/>
      <c r="BW113" s="86" t="b">
        <v>0</v>
      </c>
      <c r="BX113" s="87"/>
    </row>
    <row r="114">
      <c r="A114" s="35" t="str">
        <f t="shared" si="1"/>
        <v/>
      </c>
      <c r="B114" s="36" t="str">
        <f t="shared" si="2"/>
        <v/>
      </c>
      <c r="C114" s="36" t="str">
        <f t="array" ref="C114">IF(
  M114="",
  "",
  IFERROR(
    INDEX(
      '{INDEX} Tour Packages'!$A:$ZZ,
      MATCH(
        M114,
        INDEX(
          '{INDEX} Tour Packages'!$A:$ZZ,
          ,
          MATCH("Tour Package Name", '{INDEX} Tour Packages'!$4:$4, 0)
        ),
        0
      ),
      MATCH("Tour Code", '{INDEX} Tour Packages'!$4:$4, 0)
    ),
    "XXX"
  )
)
</f>
        <v/>
      </c>
      <c r="D114" s="36" t="str">
        <f t="shared" si="3"/>
        <v/>
      </c>
      <c r="E114" s="36" t="str">
        <f t="shared" si="4"/>
        <v/>
      </c>
      <c r="F114" s="37" t="str">
        <f t="shared" si="5"/>
        <v/>
      </c>
      <c r="G114" s="89"/>
      <c r="H114" s="89"/>
      <c r="I114" s="90"/>
      <c r="J114" s="40" t="str">
        <f t="shared" si="16"/>
        <v> </v>
      </c>
      <c r="K114" s="91"/>
      <c r="L114" s="55"/>
      <c r="M114" s="55"/>
      <c r="N114" s="91"/>
      <c r="O114" s="43" t="str">
        <f>IFERROR(__xludf.DUMMYFUNCTION("IF(N114="""","""",IFERROR(
  N114 + VALUE(REGEXEXTRACT(P114, ""(\d+)\s+Days"")),
  """"
)
)"),"")</f>
        <v/>
      </c>
      <c r="P114" s="43" t="str">
        <f t="array" ref="P114">IFERROR(
  INDEX(
    INDEX('{INDEX} Tour Packages'!$A:$ZZ, , MATCH(P$3, '{INDEX} Tour Packages'!$4:$4, 0)),
    MATCH(M114, INDEX('{INDEX} Tour Packages'!$A:$ZZ,0, MATCH("Tour Package Name", '{INDEX} Tour Packages'!$4:$4, 0)), 0)
  ),
"")
</f>
        <v/>
      </c>
      <c r="Q114" s="44" t="str">
        <f t="shared" si="7"/>
        <v/>
      </c>
      <c r="R114" s="44" t="str">
        <f>IFERROR(__xludf.DUMMYFUNCTION("IF(OR(ISBLANK(K114), ISBLANK(N114)), """", 
  LET(
    resDate, K114,
    tourDate, N114,
    monthCount, MAX(0, DATEDIF(resDate, tourDate - 3, ""M"") + 1),
    secondDates, ARRAYFORMULA(DATE(YEAR(resDate), MONTH(resDate) + SEQUENCE(monthCount), 2)),
    "&amp;"validDates, FILTER(secondDates, (secondDates &gt; resDate + 2) * (secondDates &lt;= tourDate - 3)),
    IF(ISERROR(validDates), 0, COUNTA(validDates))
  )
)
"),"")</f>
        <v/>
      </c>
      <c r="S114" s="44" t="str">
        <f t="shared" si="8"/>
        <v/>
      </c>
      <c r="T114" s="45" t="str">
        <f t="array" ref="T114">IF(ISBLANK(BO114),IFERROR(
  INDEX(
    INDEX('{INDEX} Payment Terms'!$A:$G, , MATCH(T$3, '{INDEX} Payment Terms'!$4:$4, 0)),
    MATCH(Q114, INDEX('{INDEX} Payment Terms'!$A:$G,0, MATCH("Payment Condition", '{INDEX} Payment Terms'!$4:$4, 0)), 0)
  ),
""),"Cancelled")
</f>
        <v/>
      </c>
      <c r="U114" s="46" t="b">
        <v>0</v>
      </c>
      <c r="V114" s="47" t="str">
        <f>IFERROR(__xludf.DUMMYFUNCTION("IF(OR(L114=""Duo Booking"", L114=""Group Booking""),
IF(U114=FALSE,"""",
    LET(
      bookingType, L114,
      tour, M114,
      mainFirst, H114,
      mainLast, I114,
      mainEmail, G114,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$L$4:L114, bookingType,
          $M$4:M114, tour,
          $H$4:H114, mainFirst,
          $I$4:I114, mainLast,
          $G$4:G114, mainEmail
        ),
        ""000""
      ),
  "&amp;"    baseID &amp; ""-"" &amp; memberNumber
    )
  ),
  """"
)
"),"")</f>
        <v/>
      </c>
      <c r="W114" s="48"/>
      <c r="X114" s="85" t="b">
        <v>0</v>
      </c>
      <c r="Y114" s="85" t="b">
        <v>0</v>
      </c>
      <c r="Z114" s="85" t="b">
        <v>0</v>
      </c>
      <c r="AA114" s="50"/>
      <c r="AB114" s="51"/>
      <c r="AC114" s="85" t="b">
        <v>0</v>
      </c>
      <c r="AD114" s="92"/>
      <c r="AE114" s="88"/>
      <c r="AF114" s="36" t="str">
        <f t="array" ref="AF114">IF(M114="","",INDEX(
      '{INDEX} Tour Packages'!$A:$ZP,
      MATCH($M114, '{INDEX} Tour Packages'!$A:$A, 0),
      MATCH(AF$3, '{INDEX} Tour Packages'!$4:$4, 0)
    ))</f>
        <v/>
      </c>
      <c r="AG114" s="36" t="str">
        <f t="array" ref="AG114">IF(M114="","",INDEX(
      '{INDEX} Tour Packages'!$A:$ZP,
      MATCH($M114, '{INDEX} Tour Packages'!$A:$A, 0),
      MATCH(AG$3, '{INDEX} Tour Packages'!$4:$4, 0)
    ))</f>
        <v/>
      </c>
      <c r="AH114" s="36" t="str">
        <f t="array" ref="AH114">IF(M114="","",INDEX(
      '{INDEX} Tour Packages'!$A:$ZP,
      MATCH($M114, '{INDEX} Tour Packages'!$A:$A, 0),
      MATCH(AH$3, '{INDEX} Tour Packages'!$4:$4, 0)
    ))</f>
        <v/>
      </c>
      <c r="AI114" s="54" t="str">
        <f t="shared" si="9"/>
        <v/>
      </c>
      <c r="AJ114" s="42"/>
      <c r="AK114" s="55"/>
      <c r="AL114" s="46" t="b">
        <v>0</v>
      </c>
      <c r="AM114" s="56"/>
      <c r="AN114" s="57" t="str">
        <f t="shared" si="10"/>
        <v/>
      </c>
      <c r="AO114" s="58" t="str">
        <f t="shared" si="11"/>
        <v/>
      </c>
      <c r="AP114" s="59"/>
      <c r="AQ114" s="60"/>
      <c r="AR114" s="61"/>
      <c r="AS114" s="61"/>
      <c r="AT114" s="61" t="str">
        <f>IFERROR(__xludf.DUMMYFUNCTION("IF( 
  OR($AJ114=""Full Payment"", ISBLANK($K114)),
  """",
  IF(
    OR(
      Q114=""Standard Booking, P1"",
      Q114=""Standard Booking, P2"",
      Q114=""Standard Booking, P3"",
      Q114=""Standard Booking, P4""
    ),
    LET(
      resDate,   $"&amp;"K114,
      tourDate,  $N114,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4" s="62" t="str">
        <f t="shared" si="12"/>
        <v/>
      </c>
      <c r="AV114" s="63"/>
      <c r="AW114" s="64"/>
      <c r="AX114" s="64"/>
      <c r="AY114" s="64"/>
      <c r="AZ114" s="64" t="str">
        <f>IFERROR(__xludf.DUMMYFUNCTION("IF(
  OR($AJ114=""Full Payment"",$AJ114=""P1"", ISBLANK($K114)),
  """",
  IF(
    OR(
      $Q114=""Standard Booking, P2"",
      $Q114=""Standard Booking, P3"",
      $Q114=""Standard Booking, P4""
    ),
    LET(
      resDate,   $K114,
      tourDate,"&amp;"  $N114,
      monthCount, DATEDIF(resDate, tourDate, ""M"") + 1,
      secondDates, ARRAYFORMULA(
        DATE(
          YEAR(resDate),
          MONTH(resDate) + SEQUENCE(monthCount),
          2
        )
      ),
      validDates, FILTER(
        sec"&amp;"ondDates,
        (secondDates &gt; resDate + 2) *
        (secondDates &lt;= tourDate - 3)
      ),
      IF(
        OR($AJ114=""P2"", $AJ114=""P3"", $AJ114=""P4""),
        IF(
          COUNTA(validDates) &lt; 2,
          """",
          TEXT(INDEX(validDates"&amp;", 2), ""mmm d, yyyy"")
        ),
        IF(
          COUNTA(validDates) &lt; 2,
          """",
          TEXTJOIN("", "", TRUE,
            TEXT(INDEX(validDates, 1), ""mmm d, yyyy""),
            TEXT(INDEX(validDates, 2), ""mmm d, yyyy"")
          )
 "&amp;"       )
      )
    ),
    """"
  )
)
"),"")</f>
        <v/>
      </c>
      <c r="BA114" s="65" t="str">
        <f t="shared" si="13"/>
        <v/>
      </c>
      <c r="BB114" s="63"/>
      <c r="BC114" s="64"/>
      <c r="BD114" s="64"/>
      <c r="BE114" s="64"/>
      <c r="BF114" s="64" t="str">
        <f>IFERROR(__xludf.DUMMYFUNCTION("IF(
  OR($AJ114=""Full Payment"",$AJ114=""P1"", $AJ114=""P2""),
  """",
  IF(
    AND(
      NOT(ISBLANK($K114)),
      OR(
        Q114=""Standard Booking, P3"",
        Q114=""Standard Booking, P4""
      )
    ),
    LET(
      resDate,   $K114,
      "&amp;"tourDate,  $N114,
      monthCount, DATEDIF(resDate, tourDate, ""M"") + 1,
      secondDates, ARRAYFORMULA(
        DATE(
          YEAR(resDate),
          MONTH(resDate) + SEQUENCE(monthCount),
          2
        )
      ),
      validDates, FILTER(
  "&amp;"      secondDates,
        (secondDates &gt; resDate + 2) *
        (secondDates &lt;= tourDate - 3)
      ),
      IF(
        $AJ114=""P4"",
        IF(
          COUNTA(validDates) &lt; 3,
          """",
          TEXT(INDEX(validDates, 3), ""mmm d, yyyy"")
  "&amp;"      ),
        IF(
          $AJ114=""P3"",
          IF(
            COUNTA(validDates) &lt; 3,
            """",
            TEXT(INDEX(validDates, 3), ""mmm d, yyyy"")
          ),
          IF(
            COUNTA(validDates) &lt; 3,
            """",
    "&amp;"        TEXTJOIN("", "", TRUE,
              TEXT(INDEX(validDates, 1), ""mmm d, yyyy""),
              TEXT(INDEX(validDates, 2), ""mmm d, yyyy""),
              TEXT(INDEX(validDates, 3), ""mmm d, yyyy"")
            )
          )
        )
      )
    "&amp;"),
    """"
  )
)
"),"")</f>
        <v/>
      </c>
      <c r="BG114" s="65" t="str">
        <f t="shared" si="14"/>
        <v/>
      </c>
      <c r="BH114" s="63"/>
      <c r="BI114" s="64"/>
      <c r="BJ114" s="64"/>
      <c r="BK114" s="64"/>
      <c r="BL114" s="64" t="str">
        <f>IFERROR(__xludf.DUMMYFUNCTION("IF(
  OR($AJ114=""Full Payment"",$AJ114=""P1"",$AJ114=""P2"",$AJ114=""P3""),
  """",
  IF(
    AND(
      NOT(ISBLANK($K114)),
      $Q114=""Standard Booking, P4""
    ),
    LET(
      resDate,   $K114,
      tourDate,  $N114,
      monthCount, DATEDIF(r"&amp;"esDate, tourDate, ""M"") + 1,
      secondDates, ARRAYFORMULA(
        DATE(
          YEAR(resDate),
          MONTH(resDate) + SEQUENCE(monthCount),
          2
        )
      ),
      validDates, FILTER(
        secondDates,
        (secondDates &gt; res"&amp;"Date + 2) *
        (secondDates &lt;= tourDate - 3)
      ),
      IF(
        $AJ114=""P4"",
        IF(
          COUNTA(validDates) &lt; 4,
          """",
          TEXT(
            INDEX(validDates, 4),
            ""mmm d, yyyy""
          )
        ),
"&amp;"        IF(
          COUNTA(validDates) &lt; 4,
          """",
          TEXTJOIN(
            "", "", TRUE,
            TEXT(INDEX(validDates, 1), ""mmm d, yyyy""),
            TEXT(INDEX(validDates, 2), ""mmm d, yyyy""),
            TEXT(INDEX(validDates"&amp;", 3), ""mmm d, yyyy""),
            TEXT(INDEX(validDates, 4), ""mmm d, yyyy"")
          )
        )
      )
    ),
    """"
  )
)
"),"")</f>
        <v/>
      </c>
      <c r="BM114" s="65" t="str">
        <f t="shared" si="15"/>
        <v/>
      </c>
      <c r="BN114" s="66"/>
      <c r="BO114" s="67"/>
      <c r="BP114" s="49" t="b">
        <v>0</v>
      </c>
      <c r="BQ114" s="49" t="b">
        <v>0</v>
      </c>
      <c r="BR114" s="68"/>
      <c r="BS114" s="69"/>
      <c r="BT114" s="70" t="b">
        <v>0</v>
      </c>
      <c r="BU114" s="71"/>
      <c r="BV114" s="72"/>
      <c r="BW114" s="86" t="b">
        <v>0</v>
      </c>
      <c r="BX114" s="87"/>
    </row>
    <row r="115">
      <c r="A115" s="35" t="str">
        <f t="shared" si="1"/>
        <v/>
      </c>
      <c r="B115" s="36" t="str">
        <f t="shared" si="2"/>
        <v/>
      </c>
      <c r="C115" s="36" t="str">
        <f t="array" ref="C115">IF(
  M115="",
  "",
  IFERROR(
    INDEX(
      '{INDEX} Tour Packages'!$A:$ZZ,
      MATCH(
        M115,
        INDEX(
          '{INDEX} Tour Packages'!$A:$ZZ,
          ,
          MATCH("Tour Package Name", '{INDEX} Tour Packages'!$4:$4, 0)
        ),
        0
      ),
      MATCH("Tour Code", '{INDEX} Tour Packages'!$4:$4, 0)
    ),
    "XXX"
  )
)
</f>
        <v/>
      </c>
      <c r="D115" s="36" t="str">
        <f t="shared" si="3"/>
        <v/>
      </c>
      <c r="E115" s="36" t="str">
        <f t="shared" si="4"/>
        <v/>
      </c>
      <c r="F115" s="37" t="str">
        <f t="shared" si="5"/>
        <v/>
      </c>
      <c r="G115" s="89"/>
      <c r="H115" s="89"/>
      <c r="I115" s="90"/>
      <c r="J115" s="40" t="str">
        <f t="shared" si="16"/>
        <v> </v>
      </c>
      <c r="K115" s="91"/>
      <c r="L115" s="55"/>
      <c r="M115" s="55"/>
      <c r="N115" s="91"/>
      <c r="O115" s="43" t="str">
        <f>IFERROR(__xludf.DUMMYFUNCTION("IF(N115="""","""",IFERROR(
  N115 + VALUE(REGEXEXTRACT(P115, ""(\d+)\s+Days"")),
  """"
)
)"),"")</f>
        <v/>
      </c>
      <c r="P115" s="43" t="str">
        <f t="array" ref="P115">IFERROR(
  INDEX(
    INDEX('{INDEX} Tour Packages'!$A:$ZZ, , MATCH(P$3, '{INDEX} Tour Packages'!$4:$4, 0)),
    MATCH(M115, INDEX('{INDEX} Tour Packages'!$A:$ZZ,0, MATCH("Tour Package Name", '{INDEX} Tour Packages'!$4:$4, 0)), 0)
  ),
"")
</f>
        <v/>
      </c>
      <c r="Q115" s="44" t="str">
        <f t="shared" si="7"/>
        <v/>
      </c>
      <c r="R115" s="44" t="str">
        <f>IFERROR(__xludf.DUMMYFUNCTION("IF(OR(ISBLANK(K115), ISBLANK(N115)), """", 
  LET(
    resDate, K115,
    tourDate, N115,
    monthCount, MAX(0, DATEDIF(resDate, tourDate - 3, ""M"") + 1),
    secondDates, ARRAYFORMULA(DATE(YEAR(resDate), MONTH(resDate) + SEQUENCE(monthCount), 2)),
    "&amp;"validDates, FILTER(secondDates, (secondDates &gt; resDate + 2) * (secondDates &lt;= tourDate - 3)),
    IF(ISERROR(validDates), 0, COUNTA(validDates))
  )
)
"),"")</f>
        <v/>
      </c>
      <c r="S115" s="44" t="str">
        <f t="shared" si="8"/>
        <v/>
      </c>
      <c r="T115" s="45" t="str">
        <f t="array" ref="T115">IF(ISBLANK(BO115),IFERROR(
  INDEX(
    INDEX('{INDEX} Payment Terms'!$A:$G, , MATCH(T$3, '{INDEX} Payment Terms'!$4:$4, 0)),
    MATCH(Q115, INDEX('{INDEX} Payment Terms'!$A:$G,0, MATCH("Payment Condition", '{INDEX} Payment Terms'!$4:$4, 0)), 0)
  ),
""),"Cancelled")
</f>
        <v/>
      </c>
      <c r="U115" s="46" t="b">
        <v>0</v>
      </c>
      <c r="V115" s="47" t="str">
        <f>IFERROR(__xludf.DUMMYFUNCTION("IF(OR(L115=""Duo Booking"", L115=""Group Booking""),
IF(U115=FALSE,"""",
    LET(
      bookingType, L115,
      tour, M115,
      mainFirst, H115,
      mainLast, I115,
      mainEmail, G115,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$L$4:L115, bookingType,
          $M$4:M115, tour,
          $H$4:H115, mainFirst,
          $I$4:I115, mainLast,
          $G$4:G115, mainEmail
        ),
        ""000""
      ),
  "&amp;"    baseID &amp; ""-"" &amp; memberNumber
    )
  ),
  """"
)
"),"")</f>
        <v/>
      </c>
      <c r="W115" s="48"/>
      <c r="X115" s="85" t="b">
        <v>0</v>
      </c>
      <c r="Y115" s="85" t="b">
        <v>0</v>
      </c>
      <c r="Z115" s="85" t="b">
        <v>0</v>
      </c>
      <c r="AA115" s="50"/>
      <c r="AB115" s="51"/>
      <c r="AC115" s="85" t="b">
        <v>0</v>
      </c>
      <c r="AD115" s="92"/>
      <c r="AE115" s="88"/>
      <c r="AF115" s="36" t="str">
        <f t="array" ref="AF115">IF(M115="","",INDEX(
      '{INDEX} Tour Packages'!$A:$ZP,
      MATCH($M115, '{INDEX} Tour Packages'!$A:$A, 0),
      MATCH(AF$3, '{INDEX} Tour Packages'!$4:$4, 0)
    ))</f>
        <v/>
      </c>
      <c r="AG115" s="36" t="str">
        <f t="array" ref="AG115">IF(M115="","",INDEX(
      '{INDEX} Tour Packages'!$A:$ZP,
      MATCH($M115, '{INDEX} Tour Packages'!$A:$A, 0),
      MATCH(AG$3, '{INDEX} Tour Packages'!$4:$4, 0)
    ))</f>
        <v/>
      </c>
      <c r="AH115" s="36" t="str">
        <f t="array" ref="AH115">IF(M115="","",INDEX(
      '{INDEX} Tour Packages'!$A:$ZP,
      MATCH($M115, '{INDEX} Tour Packages'!$A:$A, 0),
      MATCH(AH$3, '{INDEX} Tour Packages'!$4:$4, 0)
    ))</f>
        <v/>
      </c>
      <c r="AI115" s="54" t="str">
        <f t="shared" si="9"/>
        <v/>
      </c>
      <c r="AJ115" s="42"/>
      <c r="AK115" s="55"/>
      <c r="AL115" s="46" t="b">
        <v>0</v>
      </c>
      <c r="AM115" s="56"/>
      <c r="AN115" s="57" t="str">
        <f t="shared" si="10"/>
        <v/>
      </c>
      <c r="AO115" s="58" t="str">
        <f t="shared" si="11"/>
        <v/>
      </c>
      <c r="AP115" s="59"/>
      <c r="AQ115" s="60"/>
      <c r="AR115" s="61"/>
      <c r="AS115" s="61"/>
      <c r="AT115" s="61" t="str">
        <f>IFERROR(__xludf.DUMMYFUNCTION("IF( 
  OR($AJ115=""Full Payment"", ISBLANK($K115)),
  """",
  IF(
    OR(
      Q115=""Standard Booking, P1"",
      Q115=""Standard Booking, P2"",
      Q115=""Standard Booking, P3"",
      Q115=""Standard Booking, P4""
    ),
    LET(
      resDate,   $"&amp;"K115,
      tourDate,  $N115,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5" s="62" t="str">
        <f t="shared" si="12"/>
        <v/>
      </c>
      <c r="AV115" s="63"/>
      <c r="AW115" s="64"/>
      <c r="AX115" s="64"/>
      <c r="AY115" s="64"/>
      <c r="AZ115" s="64" t="str">
        <f>IFERROR(__xludf.DUMMYFUNCTION("IF(
  OR($AJ115=""Full Payment"",$AJ115=""P1"", ISBLANK($K115)),
  """",
  IF(
    OR(
      $Q115=""Standard Booking, P2"",
      $Q115=""Standard Booking, P3"",
      $Q115=""Standard Booking, P4""
    ),
    LET(
      resDate,   $K115,
      tourDate,"&amp;"  $N115,
      monthCount, DATEDIF(resDate, tourDate, ""M"") + 1,
      secondDates, ARRAYFORMULA(
        DATE(
          YEAR(resDate),
          MONTH(resDate) + SEQUENCE(monthCount),
          2
        )
      ),
      validDates, FILTER(
        sec"&amp;"ondDates,
        (secondDates &gt; resDate + 2) *
        (secondDates &lt;= tourDate - 3)
      ),
      IF(
        OR($AJ115=""P2"", $AJ115=""P3"", $AJ115=""P4""),
        IF(
          COUNTA(validDates) &lt; 2,
          """",
          TEXT(INDEX(validDates"&amp;", 2), ""mmm d, yyyy"")
        ),
        IF(
          COUNTA(validDates) &lt; 2,
          """",
          TEXTJOIN("", "", TRUE,
            TEXT(INDEX(validDates, 1), ""mmm d, yyyy""),
            TEXT(INDEX(validDates, 2), ""mmm d, yyyy"")
          )
 "&amp;"       )
      )
    ),
    """"
  )
)
"),"")</f>
        <v/>
      </c>
      <c r="BA115" s="65" t="str">
        <f t="shared" si="13"/>
        <v/>
      </c>
      <c r="BB115" s="63"/>
      <c r="BC115" s="64"/>
      <c r="BD115" s="64"/>
      <c r="BE115" s="64"/>
      <c r="BF115" s="64" t="str">
        <f>IFERROR(__xludf.DUMMYFUNCTION("IF(
  OR($AJ115=""Full Payment"",$AJ115=""P1"", $AJ115=""P2""),
  """",
  IF(
    AND(
      NOT(ISBLANK($K115)),
      OR(
        Q115=""Standard Booking, P3"",
        Q115=""Standard Booking, P4""
      )
    ),
    LET(
      resDate,   $K115,
      "&amp;"tourDate,  $N115,
      monthCount, DATEDIF(resDate, tourDate, ""M"") + 1,
      secondDates, ARRAYFORMULA(
        DATE(
          YEAR(resDate),
          MONTH(resDate) + SEQUENCE(monthCount),
          2
        )
      ),
      validDates, FILTER(
  "&amp;"      secondDates,
        (secondDates &gt; resDate + 2) *
        (secondDates &lt;= tourDate - 3)
      ),
      IF(
        $AJ115=""P4"",
        IF(
          COUNTA(validDates) &lt; 3,
          """",
          TEXT(INDEX(validDates, 3), ""mmm d, yyyy"")
  "&amp;"      ),
        IF(
          $AJ115=""P3"",
          IF(
            COUNTA(validDates) &lt; 3,
            """",
            TEXT(INDEX(validDates, 3), ""mmm d, yyyy"")
          ),
          IF(
            COUNTA(validDates) &lt; 3,
            """",
    "&amp;"        TEXTJOIN("", "", TRUE,
              TEXT(INDEX(validDates, 1), ""mmm d, yyyy""),
              TEXT(INDEX(validDates, 2), ""mmm d, yyyy""),
              TEXT(INDEX(validDates, 3), ""mmm d, yyyy"")
            )
          )
        )
      )
    "&amp;"),
    """"
  )
)
"),"")</f>
        <v/>
      </c>
      <c r="BG115" s="65" t="str">
        <f t="shared" si="14"/>
        <v/>
      </c>
      <c r="BH115" s="63"/>
      <c r="BI115" s="64"/>
      <c r="BJ115" s="64"/>
      <c r="BK115" s="64"/>
      <c r="BL115" s="64" t="str">
        <f>IFERROR(__xludf.DUMMYFUNCTION("IF(
  OR($AJ115=""Full Payment"",$AJ115=""P1"",$AJ115=""P2"",$AJ115=""P3""),
  """",
  IF(
    AND(
      NOT(ISBLANK($K115)),
      $Q115=""Standard Booking, P4""
    ),
    LET(
      resDate,   $K115,
      tourDate,  $N115,
      monthCount, DATEDIF(r"&amp;"esDate, tourDate, ""M"") + 1,
      secondDates, ARRAYFORMULA(
        DATE(
          YEAR(resDate),
          MONTH(resDate) + SEQUENCE(monthCount),
          2
        )
      ),
      validDates, FILTER(
        secondDates,
        (secondDates &gt; res"&amp;"Date + 2) *
        (secondDates &lt;= tourDate - 3)
      ),
      IF(
        $AJ115=""P4"",
        IF(
          COUNTA(validDates) &lt; 4,
          """",
          TEXT(
            INDEX(validDates, 4),
            ""mmm d, yyyy""
          )
        ),
"&amp;"        IF(
          COUNTA(validDates) &lt; 4,
          """",
          TEXTJOIN(
            "", "", TRUE,
            TEXT(INDEX(validDates, 1), ""mmm d, yyyy""),
            TEXT(INDEX(validDates, 2), ""mmm d, yyyy""),
            TEXT(INDEX(validDates"&amp;", 3), ""mmm d, yyyy""),
            TEXT(INDEX(validDates, 4), ""mmm d, yyyy"")
          )
        )
      )
    ),
    """"
  )
)
"),"")</f>
        <v/>
      </c>
      <c r="BM115" s="65" t="str">
        <f t="shared" si="15"/>
        <v/>
      </c>
      <c r="BN115" s="66"/>
      <c r="BO115" s="67"/>
      <c r="BP115" s="49" t="b">
        <v>0</v>
      </c>
      <c r="BQ115" s="49" t="b">
        <v>0</v>
      </c>
      <c r="BR115" s="68"/>
      <c r="BS115" s="69"/>
      <c r="BT115" s="70" t="b">
        <v>0</v>
      </c>
      <c r="BU115" s="71"/>
      <c r="BV115" s="72"/>
      <c r="BW115" s="86" t="b">
        <v>0</v>
      </c>
      <c r="BX115" s="87"/>
    </row>
    <row r="116">
      <c r="A116" s="35" t="str">
        <f t="shared" si="1"/>
        <v/>
      </c>
      <c r="B116" s="36" t="str">
        <f t="shared" si="2"/>
        <v/>
      </c>
      <c r="C116" s="36" t="str">
        <f t="array" ref="C116">IF(
  M116="",
  "",
  IFERROR(
    INDEX(
      '{INDEX} Tour Packages'!$A:$ZZ,
      MATCH(
        M116,
        INDEX(
          '{INDEX} Tour Packages'!$A:$ZZ,
          ,
          MATCH("Tour Package Name", '{INDEX} Tour Packages'!$4:$4, 0)
        ),
        0
      ),
      MATCH("Tour Code", '{INDEX} Tour Packages'!$4:$4, 0)
    ),
    "XXX"
  )
)
</f>
        <v/>
      </c>
      <c r="D116" s="36" t="str">
        <f t="shared" si="3"/>
        <v/>
      </c>
      <c r="E116" s="36" t="str">
        <f t="shared" si="4"/>
        <v/>
      </c>
      <c r="F116" s="37" t="str">
        <f t="shared" si="5"/>
        <v/>
      </c>
      <c r="G116" s="89"/>
      <c r="H116" s="89"/>
      <c r="I116" s="90"/>
      <c r="J116" s="40" t="str">
        <f t="shared" si="16"/>
        <v> </v>
      </c>
      <c r="K116" s="91"/>
      <c r="L116" s="55"/>
      <c r="M116" s="55"/>
      <c r="N116" s="91"/>
      <c r="O116" s="43" t="str">
        <f>IFERROR(__xludf.DUMMYFUNCTION("IF(N116="""","""",IFERROR(
  N116 + VALUE(REGEXEXTRACT(P116, ""(\d+)\s+Days"")),
  """"
)
)"),"")</f>
        <v/>
      </c>
      <c r="P116" s="43" t="str">
        <f t="array" ref="P116">IFERROR(
  INDEX(
    INDEX('{INDEX} Tour Packages'!$A:$ZZ, , MATCH(P$3, '{INDEX} Tour Packages'!$4:$4, 0)),
    MATCH(M116, INDEX('{INDEX} Tour Packages'!$A:$ZZ,0, MATCH("Tour Package Name", '{INDEX} Tour Packages'!$4:$4, 0)), 0)
  ),
"")
</f>
        <v/>
      </c>
      <c r="Q116" s="44" t="str">
        <f t="shared" si="7"/>
        <v/>
      </c>
      <c r="R116" s="44" t="str">
        <f>IFERROR(__xludf.DUMMYFUNCTION("IF(OR(ISBLANK(K116), ISBLANK(N116)), """", 
  LET(
    resDate, K116,
    tourDate, N116,
    monthCount, MAX(0, DATEDIF(resDate, tourDate - 3, ""M"") + 1),
    secondDates, ARRAYFORMULA(DATE(YEAR(resDate), MONTH(resDate) + SEQUENCE(monthCount), 2)),
    "&amp;"validDates, FILTER(secondDates, (secondDates &gt; resDate + 2) * (secondDates &lt;= tourDate - 3)),
    IF(ISERROR(validDates), 0, COUNTA(validDates))
  )
)
"),"")</f>
        <v/>
      </c>
      <c r="S116" s="44" t="str">
        <f t="shared" si="8"/>
        <v/>
      </c>
      <c r="T116" s="45" t="str">
        <f t="array" ref="T116">IF(ISBLANK(BO116),IFERROR(
  INDEX(
    INDEX('{INDEX} Payment Terms'!$A:$G, , MATCH(T$3, '{INDEX} Payment Terms'!$4:$4, 0)),
    MATCH(Q116, INDEX('{INDEX} Payment Terms'!$A:$G,0, MATCH("Payment Condition", '{INDEX} Payment Terms'!$4:$4, 0)), 0)
  ),
""),"Cancelled")
</f>
        <v/>
      </c>
      <c r="U116" s="46" t="b">
        <v>0</v>
      </c>
      <c r="V116" s="47" t="str">
        <f>IFERROR(__xludf.DUMMYFUNCTION("IF(OR(L116=""Duo Booking"", L116=""Group Booking""),
IF(U116=FALSE,"""",
    LET(
      bookingType, L116,
      tour, M116,
      mainFirst, H116,
      mainLast, I116,
      mainEmail, G116,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$L$4:L116, bookingType,
          $M$4:M116, tour,
          $H$4:H116, mainFirst,
          $I$4:I116, mainLast,
          $G$4:G116, mainEmail
        ),
        ""000""
      ),
  "&amp;"    baseID &amp; ""-"" &amp; memberNumber
    )
  ),
  """"
)
"),"")</f>
        <v/>
      </c>
      <c r="W116" s="48"/>
      <c r="X116" s="85" t="b">
        <v>0</v>
      </c>
      <c r="Y116" s="85" t="b">
        <v>0</v>
      </c>
      <c r="Z116" s="85" t="b">
        <v>0</v>
      </c>
      <c r="AA116" s="50"/>
      <c r="AB116" s="51"/>
      <c r="AC116" s="85" t="b">
        <v>0</v>
      </c>
      <c r="AD116" s="92"/>
      <c r="AE116" s="88"/>
      <c r="AF116" s="36" t="str">
        <f t="array" ref="AF116">IF(M116="","",INDEX(
      '{INDEX} Tour Packages'!$A:$ZP,
      MATCH($M116, '{INDEX} Tour Packages'!$A:$A, 0),
      MATCH(AF$3, '{INDEX} Tour Packages'!$4:$4, 0)
    ))</f>
        <v/>
      </c>
      <c r="AG116" s="36" t="str">
        <f t="array" ref="AG116">IF(M116="","",INDEX(
      '{INDEX} Tour Packages'!$A:$ZP,
      MATCH($M116, '{INDEX} Tour Packages'!$A:$A, 0),
      MATCH(AG$3, '{INDEX} Tour Packages'!$4:$4, 0)
    ))</f>
        <v/>
      </c>
      <c r="AH116" s="36" t="str">
        <f t="array" ref="AH116">IF(M116="","",INDEX(
      '{INDEX} Tour Packages'!$A:$ZP,
      MATCH($M116, '{INDEX} Tour Packages'!$A:$A, 0),
      MATCH(AH$3, '{INDEX} Tour Packages'!$4:$4, 0)
    ))</f>
        <v/>
      </c>
      <c r="AI116" s="54" t="str">
        <f t="shared" si="9"/>
        <v/>
      </c>
      <c r="AJ116" s="42"/>
      <c r="AK116" s="55"/>
      <c r="AL116" s="46" t="b">
        <v>0</v>
      </c>
      <c r="AM116" s="56"/>
      <c r="AN116" s="57" t="str">
        <f t="shared" si="10"/>
        <v/>
      </c>
      <c r="AO116" s="58" t="str">
        <f t="shared" si="11"/>
        <v/>
      </c>
      <c r="AP116" s="59"/>
      <c r="AQ116" s="60"/>
      <c r="AR116" s="61"/>
      <c r="AS116" s="61"/>
      <c r="AT116" s="61" t="str">
        <f>IFERROR(__xludf.DUMMYFUNCTION("IF( 
  OR($AJ116=""Full Payment"", ISBLANK($K116)),
  """",
  IF(
    OR(
      Q116=""Standard Booking, P1"",
      Q116=""Standard Booking, P2"",
      Q116=""Standard Booking, P3"",
      Q116=""Standard Booking, P4""
    ),
    LET(
      resDate,   $"&amp;"K116,
      tourDate,  $N116,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6" s="62" t="str">
        <f t="shared" si="12"/>
        <v/>
      </c>
      <c r="AV116" s="63"/>
      <c r="AW116" s="64"/>
      <c r="AX116" s="64"/>
      <c r="AY116" s="64"/>
      <c r="AZ116" s="64" t="str">
        <f>IFERROR(__xludf.DUMMYFUNCTION("IF(
  OR($AJ116=""Full Payment"",$AJ116=""P1"", ISBLANK($K116)),
  """",
  IF(
    OR(
      $Q116=""Standard Booking, P2"",
      $Q116=""Standard Booking, P3"",
      $Q116=""Standard Booking, P4""
    ),
    LET(
      resDate,   $K116,
      tourDate,"&amp;"  $N116,
      monthCount, DATEDIF(resDate, tourDate, ""M"") + 1,
      secondDates, ARRAYFORMULA(
        DATE(
          YEAR(resDate),
          MONTH(resDate) + SEQUENCE(monthCount),
          2
        )
      ),
      validDates, FILTER(
        sec"&amp;"ondDates,
        (secondDates &gt; resDate + 2) *
        (secondDates &lt;= tourDate - 3)
      ),
      IF(
        OR($AJ116=""P2"", $AJ116=""P3"", $AJ116=""P4""),
        IF(
          COUNTA(validDates) &lt; 2,
          """",
          TEXT(INDEX(validDates"&amp;", 2), ""mmm d, yyyy"")
        ),
        IF(
          COUNTA(validDates) &lt; 2,
          """",
          TEXTJOIN("", "", TRUE,
            TEXT(INDEX(validDates, 1), ""mmm d, yyyy""),
            TEXT(INDEX(validDates, 2), ""mmm d, yyyy"")
          )
 "&amp;"       )
      )
    ),
    """"
  )
)
"),"")</f>
        <v/>
      </c>
      <c r="BA116" s="65" t="str">
        <f t="shared" si="13"/>
        <v/>
      </c>
      <c r="BB116" s="63"/>
      <c r="BC116" s="64"/>
      <c r="BD116" s="64"/>
      <c r="BE116" s="64"/>
      <c r="BF116" s="64" t="str">
        <f>IFERROR(__xludf.DUMMYFUNCTION("IF(
  OR($AJ116=""Full Payment"",$AJ116=""P1"", $AJ116=""P2""),
  """",
  IF(
    AND(
      NOT(ISBLANK($K116)),
      OR(
        Q116=""Standard Booking, P3"",
        Q116=""Standard Booking, P4""
      )
    ),
    LET(
      resDate,   $K116,
      "&amp;"tourDate,  $N116,
      monthCount, DATEDIF(resDate, tourDate, ""M"") + 1,
      secondDates, ARRAYFORMULA(
        DATE(
          YEAR(resDate),
          MONTH(resDate) + SEQUENCE(monthCount),
          2
        )
      ),
      validDates, FILTER(
  "&amp;"      secondDates,
        (secondDates &gt; resDate + 2) *
        (secondDates &lt;= tourDate - 3)
      ),
      IF(
        $AJ116=""P4"",
        IF(
          COUNTA(validDates) &lt; 3,
          """",
          TEXT(INDEX(validDates, 3), ""mmm d, yyyy"")
  "&amp;"      ),
        IF(
          $AJ116=""P3"",
          IF(
            COUNTA(validDates) &lt; 3,
            """",
            TEXT(INDEX(validDates, 3), ""mmm d, yyyy"")
          ),
          IF(
            COUNTA(validDates) &lt; 3,
            """",
    "&amp;"        TEXTJOIN("", "", TRUE,
              TEXT(INDEX(validDates, 1), ""mmm d, yyyy""),
              TEXT(INDEX(validDates, 2), ""mmm d, yyyy""),
              TEXT(INDEX(validDates, 3), ""mmm d, yyyy"")
            )
          )
        )
      )
    "&amp;"),
    """"
  )
)
"),"")</f>
        <v/>
      </c>
      <c r="BG116" s="65" t="str">
        <f t="shared" si="14"/>
        <v/>
      </c>
      <c r="BH116" s="63"/>
      <c r="BI116" s="64"/>
      <c r="BJ116" s="64"/>
      <c r="BK116" s="64"/>
      <c r="BL116" s="64" t="str">
        <f>IFERROR(__xludf.DUMMYFUNCTION("IF(
  OR($AJ116=""Full Payment"",$AJ116=""P1"",$AJ116=""P2"",$AJ116=""P3""),
  """",
  IF(
    AND(
      NOT(ISBLANK($K116)),
      $Q116=""Standard Booking, P4""
    ),
    LET(
      resDate,   $K116,
      tourDate,  $N116,
      monthCount, DATEDIF(r"&amp;"esDate, tourDate, ""M"") + 1,
      secondDates, ARRAYFORMULA(
        DATE(
          YEAR(resDate),
          MONTH(resDate) + SEQUENCE(monthCount),
          2
        )
      ),
      validDates, FILTER(
        secondDates,
        (secondDates &gt; res"&amp;"Date + 2) *
        (secondDates &lt;= tourDate - 3)
      ),
      IF(
        $AJ116=""P4"",
        IF(
          COUNTA(validDates) &lt; 4,
          """",
          TEXT(
            INDEX(validDates, 4),
            ""mmm d, yyyy""
          )
        ),
"&amp;"        IF(
          COUNTA(validDates) &lt; 4,
          """",
          TEXTJOIN(
            "", "", TRUE,
            TEXT(INDEX(validDates, 1), ""mmm d, yyyy""),
            TEXT(INDEX(validDates, 2), ""mmm d, yyyy""),
            TEXT(INDEX(validDates"&amp;", 3), ""mmm d, yyyy""),
            TEXT(INDEX(validDates, 4), ""mmm d, yyyy"")
          )
        )
      )
    ),
    """"
  )
)
"),"")</f>
        <v/>
      </c>
      <c r="BM116" s="65" t="str">
        <f t="shared" si="15"/>
        <v/>
      </c>
      <c r="BN116" s="66"/>
      <c r="BO116" s="67"/>
      <c r="BP116" s="49" t="b">
        <v>0</v>
      </c>
      <c r="BQ116" s="49" t="b">
        <v>0</v>
      </c>
      <c r="BR116" s="68"/>
      <c r="BS116" s="69"/>
      <c r="BT116" s="70" t="b">
        <v>0</v>
      </c>
      <c r="BU116" s="71"/>
      <c r="BV116" s="72"/>
      <c r="BW116" s="86" t="b">
        <v>0</v>
      </c>
      <c r="BX116" s="87"/>
    </row>
    <row r="117">
      <c r="A117" s="35" t="str">
        <f t="shared" si="1"/>
        <v/>
      </c>
      <c r="B117" s="36" t="str">
        <f t="shared" si="2"/>
        <v/>
      </c>
      <c r="C117" s="36" t="str">
        <f t="array" ref="C117">IF(
  M117="",
  "",
  IFERROR(
    INDEX(
      '{INDEX} Tour Packages'!$A:$ZZ,
      MATCH(
        M117,
        INDEX(
          '{INDEX} Tour Packages'!$A:$ZZ,
          ,
          MATCH("Tour Package Name", '{INDEX} Tour Packages'!$4:$4, 0)
        ),
        0
      ),
      MATCH("Tour Code", '{INDEX} Tour Packages'!$4:$4, 0)
    ),
    "XXX"
  )
)
</f>
        <v/>
      </c>
      <c r="D117" s="36" t="str">
        <f t="shared" si="3"/>
        <v/>
      </c>
      <c r="E117" s="36" t="str">
        <f t="shared" si="4"/>
        <v/>
      </c>
      <c r="F117" s="37" t="str">
        <f t="shared" si="5"/>
        <v/>
      </c>
      <c r="G117" s="89"/>
      <c r="H117" s="89"/>
      <c r="I117" s="90"/>
      <c r="J117" s="40" t="str">
        <f t="shared" si="16"/>
        <v> </v>
      </c>
      <c r="K117" s="91"/>
      <c r="L117" s="55"/>
      <c r="M117" s="55"/>
      <c r="N117" s="91"/>
      <c r="O117" s="43" t="str">
        <f>IFERROR(__xludf.DUMMYFUNCTION("IF(N117="""","""",IFERROR(
  N117 + VALUE(REGEXEXTRACT(P117, ""(\d+)\s+Days"")),
  """"
)
)"),"")</f>
        <v/>
      </c>
      <c r="P117" s="43" t="str">
        <f t="array" ref="P117">IFERROR(
  INDEX(
    INDEX('{INDEX} Tour Packages'!$A:$ZZ, , MATCH(P$3, '{INDEX} Tour Packages'!$4:$4, 0)),
    MATCH(M117, INDEX('{INDEX} Tour Packages'!$A:$ZZ,0, MATCH("Tour Package Name", '{INDEX} Tour Packages'!$4:$4, 0)), 0)
  ),
"")
</f>
        <v/>
      </c>
      <c r="Q117" s="44" t="str">
        <f t="shared" si="7"/>
        <v/>
      </c>
      <c r="R117" s="44" t="str">
        <f>IFERROR(__xludf.DUMMYFUNCTION("IF(OR(ISBLANK(K117), ISBLANK(N117)), """", 
  LET(
    resDate, K117,
    tourDate, N117,
    monthCount, MAX(0, DATEDIF(resDate, tourDate - 3, ""M"") + 1),
    secondDates, ARRAYFORMULA(DATE(YEAR(resDate), MONTH(resDate) + SEQUENCE(monthCount), 2)),
    "&amp;"validDates, FILTER(secondDates, (secondDates &gt; resDate + 2) * (secondDates &lt;= tourDate - 3)),
    IF(ISERROR(validDates), 0, COUNTA(validDates))
  )
)
"),"")</f>
        <v/>
      </c>
      <c r="S117" s="44" t="str">
        <f t="shared" si="8"/>
        <v/>
      </c>
      <c r="T117" s="45" t="str">
        <f t="array" ref="T117">IF(ISBLANK(BO117),IFERROR(
  INDEX(
    INDEX('{INDEX} Payment Terms'!$A:$G, , MATCH(T$3, '{INDEX} Payment Terms'!$4:$4, 0)),
    MATCH(Q117, INDEX('{INDEX} Payment Terms'!$A:$G,0, MATCH("Payment Condition", '{INDEX} Payment Terms'!$4:$4, 0)), 0)
  ),
""),"Cancelled")
</f>
        <v/>
      </c>
      <c r="U117" s="46" t="b">
        <v>0</v>
      </c>
      <c r="V117" s="47" t="str">
        <f>IFERROR(__xludf.DUMMYFUNCTION("IF(OR(L117=""Duo Booking"", L117=""Group Booking""),
IF(U117=FALSE,"""",
    LET(
      bookingType, L117,
      tour, M117,
      mainFirst, H117,
      mainLast, I117,
      mainEmail, G117,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$L$4:L117, bookingType,
          $M$4:M117, tour,
          $H$4:H117, mainFirst,
          $I$4:I117, mainLast,
          $G$4:G117, mainEmail
        ),
        ""000""
      ),
  "&amp;"    baseID &amp; ""-"" &amp; memberNumber
    )
  ),
  """"
)
"),"")</f>
        <v/>
      </c>
      <c r="W117" s="48"/>
      <c r="X117" s="85" t="b">
        <v>0</v>
      </c>
      <c r="Y117" s="85" t="b">
        <v>0</v>
      </c>
      <c r="Z117" s="85" t="b">
        <v>0</v>
      </c>
      <c r="AA117" s="50"/>
      <c r="AB117" s="51"/>
      <c r="AC117" s="85" t="b">
        <v>0</v>
      </c>
      <c r="AD117" s="92"/>
      <c r="AE117" s="88"/>
      <c r="AF117" s="36" t="str">
        <f t="array" ref="AF117">IF(M117="","",INDEX(
      '{INDEX} Tour Packages'!$A:$ZP,
      MATCH($M117, '{INDEX} Tour Packages'!$A:$A, 0),
      MATCH(AF$3, '{INDEX} Tour Packages'!$4:$4, 0)
    ))</f>
        <v/>
      </c>
      <c r="AG117" s="36" t="str">
        <f t="array" ref="AG117">IF(M117="","",INDEX(
      '{INDEX} Tour Packages'!$A:$ZP,
      MATCH($M117, '{INDEX} Tour Packages'!$A:$A, 0),
      MATCH(AG$3, '{INDEX} Tour Packages'!$4:$4, 0)
    ))</f>
        <v/>
      </c>
      <c r="AH117" s="36" t="str">
        <f t="array" ref="AH117">IF(M117="","",INDEX(
      '{INDEX} Tour Packages'!$A:$ZP,
      MATCH($M117, '{INDEX} Tour Packages'!$A:$A, 0),
      MATCH(AH$3, '{INDEX} Tour Packages'!$4:$4, 0)
    ))</f>
        <v/>
      </c>
      <c r="AI117" s="54" t="str">
        <f t="shared" si="9"/>
        <v/>
      </c>
      <c r="AJ117" s="42"/>
      <c r="AK117" s="55"/>
      <c r="AL117" s="46" t="b">
        <v>0</v>
      </c>
      <c r="AM117" s="56"/>
      <c r="AN117" s="57" t="str">
        <f t="shared" si="10"/>
        <v/>
      </c>
      <c r="AO117" s="58" t="str">
        <f t="shared" si="11"/>
        <v/>
      </c>
      <c r="AP117" s="59"/>
      <c r="AQ117" s="60"/>
      <c r="AR117" s="61"/>
      <c r="AS117" s="61"/>
      <c r="AT117" s="61" t="str">
        <f>IFERROR(__xludf.DUMMYFUNCTION("IF( 
  OR($AJ117=""Full Payment"", ISBLANK($K117)),
  """",
  IF(
    OR(
      Q117=""Standard Booking, P1"",
      Q117=""Standard Booking, P2"",
      Q117=""Standard Booking, P3"",
      Q117=""Standard Booking, P4""
    ),
    LET(
      resDate,   $"&amp;"K117,
      tourDate,  $N117,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7" s="62" t="str">
        <f t="shared" si="12"/>
        <v/>
      </c>
      <c r="AV117" s="63"/>
      <c r="AW117" s="64"/>
      <c r="AX117" s="64"/>
      <c r="AY117" s="64"/>
      <c r="AZ117" s="64" t="str">
        <f>IFERROR(__xludf.DUMMYFUNCTION("IF(
  OR($AJ117=""Full Payment"",$AJ117=""P1"", ISBLANK($K117)),
  """",
  IF(
    OR(
      $Q117=""Standard Booking, P2"",
      $Q117=""Standard Booking, P3"",
      $Q117=""Standard Booking, P4""
    ),
    LET(
      resDate,   $K117,
      tourDate,"&amp;"  $N117,
      monthCount, DATEDIF(resDate, tourDate, ""M"") + 1,
      secondDates, ARRAYFORMULA(
        DATE(
          YEAR(resDate),
          MONTH(resDate) + SEQUENCE(monthCount),
          2
        )
      ),
      validDates, FILTER(
        sec"&amp;"ondDates,
        (secondDates &gt; resDate + 2) *
        (secondDates &lt;= tourDate - 3)
      ),
      IF(
        OR($AJ117=""P2"", $AJ117=""P3"", $AJ117=""P4""),
        IF(
          COUNTA(validDates) &lt; 2,
          """",
          TEXT(INDEX(validDates"&amp;", 2), ""mmm d, yyyy"")
        ),
        IF(
          COUNTA(validDates) &lt; 2,
          """",
          TEXTJOIN("", "", TRUE,
            TEXT(INDEX(validDates, 1), ""mmm d, yyyy""),
            TEXT(INDEX(validDates, 2), ""mmm d, yyyy"")
          )
 "&amp;"       )
      )
    ),
    """"
  )
)
"),"")</f>
        <v/>
      </c>
      <c r="BA117" s="65" t="str">
        <f t="shared" si="13"/>
        <v/>
      </c>
      <c r="BB117" s="63"/>
      <c r="BC117" s="64"/>
      <c r="BD117" s="64"/>
      <c r="BE117" s="64"/>
      <c r="BF117" s="64" t="str">
        <f>IFERROR(__xludf.DUMMYFUNCTION("IF(
  OR($AJ117=""Full Payment"",$AJ117=""P1"", $AJ117=""P2""),
  """",
  IF(
    AND(
      NOT(ISBLANK($K117)),
      OR(
        Q117=""Standard Booking, P3"",
        Q117=""Standard Booking, P4""
      )
    ),
    LET(
      resDate,   $K117,
      "&amp;"tourDate,  $N117,
      monthCount, DATEDIF(resDate, tourDate, ""M"") + 1,
      secondDates, ARRAYFORMULA(
        DATE(
          YEAR(resDate),
          MONTH(resDate) + SEQUENCE(monthCount),
          2
        )
      ),
      validDates, FILTER(
  "&amp;"      secondDates,
        (secondDates &gt; resDate + 2) *
        (secondDates &lt;= tourDate - 3)
      ),
      IF(
        $AJ117=""P4"",
        IF(
          COUNTA(validDates) &lt; 3,
          """",
          TEXT(INDEX(validDates, 3), ""mmm d, yyyy"")
  "&amp;"      ),
        IF(
          $AJ117=""P3"",
          IF(
            COUNTA(validDates) &lt; 3,
            """",
            TEXT(INDEX(validDates, 3), ""mmm d, yyyy"")
          ),
          IF(
            COUNTA(validDates) &lt; 3,
            """",
    "&amp;"        TEXTJOIN("", "", TRUE,
              TEXT(INDEX(validDates, 1), ""mmm d, yyyy""),
              TEXT(INDEX(validDates, 2), ""mmm d, yyyy""),
              TEXT(INDEX(validDates, 3), ""mmm d, yyyy"")
            )
          )
        )
      )
    "&amp;"),
    """"
  )
)
"),"")</f>
        <v/>
      </c>
      <c r="BG117" s="65" t="str">
        <f t="shared" si="14"/>
        <v/>
      </c>
      <c r="BH117" s="63"/>
      <c r="BI117" s="64"/>
      <c r="BJ117" s="64"/>
      <c r="BK117" s="64"/>
      <c r="BL117" s="64" t="str">
        <f>IFERROR(__xludf.DUMMYFUNCTION("IF(
  OR($AJ117=""Full Payment"",$AJ117=""P1"",$AJ117=""P2"",$AJ117=""P3""),
  """",
  IF(
    AND(
      NOT(ISBLANK($K117)),
      $Q117=""Standard Booking, P4""
    ),
    LET(
      resDate,   $K117,
      tourDate,  $N117,
      monthCount, DATEDIF(r"&amp;"esDate, tourDate, ""M"") + 1,
      secondDates, ARRAYFORMULA(
        DATE(
          YEAR(resDate),
          MONTH(resDate) + SEQUENCE(monthCount),
          2
        )
      ),
      validDates, FILTER(
        secondDates,
        (secondDates &gt; res"&amp;"Date + 2) *
        (secondDates &lt;= tourDate - 3)
      ),
      IF(
        $AJ117=""P4"",
        IF(
          COUNTA(validDates) &lt; 4,
          """",
          TEXT(
            INDEX(validDates, 4),
            ""mmm d, yyyy""
          )
        ),
"&amp;"        IF(
          COUNTA(validDates) &lt; 4,
          """",
          TEXTJOIN(
            "", "", TRUE,
            TEXT(INDEX(validDates, 1), ""mmm d, yyyy""),
            TEXT(INDEX(validDates, 2), ""mmm d, yyyy""),
            TEXT(INDEX(validDates"&amp;", 3), ""mmm d, yyyy""),
            TEXT(INDEX(validDates, 4), ""mmm d, yyyy"")
          )
        )
      )
    ),
    """"
  )
)
"),"")</f>
        <v/>
      </c>
      <c r="BM117" s="65" t="str">
        <f t="shared" si="15"/>
        <v/>
      </c>
      <c r="BN117" s="66"/>
      <c r="BO117" s="67"/>
      <c r="BP117" s="49" t="b">
        <v>0</v>
      </c>
      <c r="BQ117" s="49" t="b">
        <v>0</v>
      </c>
      <c r="BR117" s="68"/>
      <c r="BS117" s="69"/>
      <c r="BT117" s="70" t="b">
        <v>0</v>
      </c>
      <c r="BU117" s="71"/>
      <c r="BV117" s="72"/>
      <c r="BW117" s="86" t="b">
        <v>0</v>
      </c>
      <c r="BX117" s="87"/>
    </row>
    <row r="118">
      <c r="A118" s="35" t="str">
        <f t="shared" si="1"/>
        <v/>
      </c>
      <c r="B118" s="36" t="str">
        <f t="shared" si="2"/>
        <v/>
      </c>
      <c r="C118" s="36" t="str">
        <f t="array" ref="C118">IF(
  M118="",
  "",
  IFERROR(
    INDEX(
      '{INDEX} Tour Packages'!$A:$ZZ,
      MATCH(
        M118,
        INDEX(
          '{INDEX} Tour Packages'!$A:$ZZ,
          ,
          MATCH("Tour Package Name", '{INDEX} Tour Packages'!$4:$4, 0)
        ),
        0
      ),
      MATCH("Tour Code", '{INDEX} Tour Packages'!$4:$4, 0)
    ),
    "XXX"
  )
)
</f>
        <v/>
      </c>
      <c r="D118" s="36" t="str">
        <f t="shared" si="3"/>
        <v/>
      </c>
      <c r="E118" s="36" t="str">
        <f t="shared" si="4"/>
        <v/>
      </c>
      <c r="F118" s="37" t="str">
        <f t="shared" si="5"/>
        <v/>
      </c>
      <c r="G118" s="89"/>
      <c r="H118" s="89"/>
      <c r="I118" s="90"/>
      <c r="J118" s="40" t="str">
        <f t="shared" si="16"/>
        <v> </v>
      </c>
      <c r="K118" s="91"/>
      <c r="L118" s="55"/>
      <c r="M118" s="55"/>
      <c r="N118" s="91"/>
      <c r="O118" s="43" t="str">
        <f>IFERROR(__xludf.DUMMYFUNCTION("IF(N118="""","""",IFERROR(
  N118 + VALUE(REGEXEXTRACT(P118, ""(\d+)\s+Days"")),
  """"
)
)"),"")</f>
        <v/>
      </c>
      <c r="P118" s="43" t="str">
        <f t="array" ref="P118">IFERROR(
  INDEX(
    INDEX('{INDEX} Tour Packages'!$A:$ZZ, , MATCH(P$3, '{INDEX} Tour Packages'!$4:$4, 0)),
    MATCH(M118, INDEX('{INDEX} Tour Packages'!$A:$ZZ,0, MATCH("Tour Package Name", '{INDEX} Tour Packages'!$4:$4, 0)), 0)
  ),
"")
</f>
        <v/>
      </c>
      <c r="Q118" s="44" t="str">
        <f t="shared" si="7"/>
        <v/>
      </c>
      <c r="R118" s="44" t="str">
        <f>IFERROR(__xludf.DUMMYFUNCTION("IF(OR(ISBLANK(K118), ISBLANK(N118)), """", 
  LET(
    resDate, K118,
    tourDate, N118,
    monthCount, MAX(0, DATEDIF(resDate, tourDate - 3, ""M"") + 1),
    secondDates, ARRAYFORMULA(DATE(YEAR(resDate), MONTH(resDate) + SEQUENCE(monthCount), 2)),
    "&amp;"validDates, FILTER(secondDates, (secondDates &gt; resDate + 2) * (secondDates &lt;= tourDate - 3)),
    IF(ISERROR(validDates), 0, COUNTA(validDates))
  )
)
"),"")</f>
        <v/>
      </c>
      <c r="S118" s="44" t="str">
        <f t="shared" si="8"/>
        <v/>
      </c>
      <c r="T118" s="45" t="str">
        <f t="array" ref="T118">IF(ISBLANK(BO118),IFERROR(
  INDEX(
    INDEX('{INDEX} Payment Terms'!$A:$G, , MATCH(T$3, '{INDEX} Payment Terms'!$4:$4, 0)),
    MATCH(Q118, INDEX('{INDEX} Payment Terms'!$A:$G,0, MATCH("Payment Condition", '{INDEX} Payment Terms'!$4:$4, 0)), 0)
  ),
""),"Cancelled")
</f>
        <v/>
      </c>
      <c r="U118" s="46" t="b">
        <v>0</v>
      </c>
      <c r="V118" s="47" t="str">
        <f>IFERROR(__xludf.DUMMYFUNCTION("IF(OR(L118=""Duo Booking"", L118=""Group Booking""),
IF(U118=FALSE,"""",
    LET(
      bookingType, L118,
      tour, M118,
      mainFirst, H118,
      mainLast, I118,
      mainEmail, G118,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$L$4:L118, bookingType,
          $M$4:M118, tour,
          $H$4:H118, mainFirst,
          $I$4:I118, mainLast,
          $G$4:G118, mainEmail
        ),
        ""000""
      ),
  "&amp;"    baseID &amp; ""-"" &amp; memberNumber
    )
  ),
  """"
)
"),"")</f>
        <v/>
      </c>
      <c r="W118" s="48"/>
      <c r="X118" s="85" t="b">
        <v>0</v>
      </c>
      <c r="Y118" s="85" t="b">
        <v>0</v>
      </c>
      <c r="Z118" s="85" t="b">
        <v>0</v>
      </c>
      <c r="AA118" s="50"/>
      <c r="AB118" s="51"/>
      <c r="AC118" s="85" t="b">
        <v>0</v>
      </c>
      <c r="AD118" s="92"/>
      <c r="AE118" s="88"/>
      <c r="AF118" s="36" t="str">
        <f t="array" ref="AF118">IF(M118="","",INDEX(
      '{INDEX} Tour Packages'!$A:$ZP,
      MATCH($M118, '{INDEX} Tour Packages'!$A:$A, 0),
      MATCH(AF$3, '{INDEX} Tour Packages'!$4:$4, 0)
    ))</f>
        <v/>
      </c>
      <c r="AG118" s="36" t="str">
        <f t="array" ref="AG118">IF(M118="","",INDEX(
      '{INDEX} Tour Packages'!$A:$ZP,
      MATCH($M118, '{INDEX} Tour Packages'!$A:$A, 0),
      MATCH(AG$3, '{INDEX} Tour Packages'!$4:$4, 0)
    ))</f>
        <v/>
      </c>
      <c r="AH118" s="36" t="str">
        <f t="array" ref="AH118">IF(M118="","",INDEX(
      '{INDEX} Tour Packages'!$A:$ZP,
      MATCH($M118, '{INDEX} Tour Packages'!$A:$A, 0),
      MATCH(AH$3, '{INDEX} Tour Packages'!$4:$4, 0)
    ))</f>
        <v/>
      </c>
      <c r="AI118" s="54" t="str">
        <f t="shared" si="9"/>
        <v/>
      </c>
      <c r="AJ118" s="42"/>
      <c r="AK118" s="55"/>
      <c r="AL118" s="46" t="b">
        <v>0</v>
      </c>
      <c r="AM118" s="56"/>
      <c r="AN118" s="57" t="str">
        <f t="shared" si="10"/>
        <v/>
      </c>
      <c r="AO118" s="58" t="str">
        <f t="shared" si="11"/>
        <v/>
      </c>
      <c r="AP118" s="59"/>
      <c r="AQ118" s="60"/>
      <c r="AR118" s="61"/>
      <c r="AS118" s="61"/>
      <c r="AT118" s="61" t="str">
        <f>IFERROR(__xludf.DUMMYFUNCTION("IF( 
  OR($AJ118=""Full Payment"", ISBLANK($K118)),
  """",
  IF(
    OR(
      Q118=""Standard Booking, P1"",
      Q118=""Standard Booking, P2"",
      Q118=""Standard Booking, P3"",
      Q118=""Standard Booking, P4""
    ),
    LET(
      resDate,   $"&amp;"K118,
      tourDate,  $N118,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8" s="62" t="str">
        <f t="shared" si="12"/>
        <v/>
      </c>
      <c r="AV118" s="63"/>
      <c r="AW118" s="64"/>
      <c r="AX118" s="64"/>
      <c r="AY118" s="64"/>
      <c r="AZ118" s="64" t="str">
        <f>IFERROR(__xludf.DUMMYFUNCTION("IF(
  OR($AJ118=""Full Payment"",$AJ118=""P1"", ISBLANK($K118)),
  """",
  IF(
    OR(
      $Q118=""Standard Booking, P2"",
      $Q118=""Standard Booking, P3"",
      $Q118=""Standard Booking, P4""
    ),
    LET(
      resDate,   $K118,
      tourDate,"&amp;"  $N118,
      monthCount, DATEDIF(resDate, tourDate, ""M"") + 1,
      secondDates, ARRAYFORMULA(
        DATE(
          YEAR(resDate),
          MONTH(resDate) + SEQUENCE(monthCount),
          2
        )
      ),
      validDates, FILTER(
        sec"&amp;"ondDates,
        (secondDates &gt; resDate + 2) *
        (secondDates &lt;= tourDate - 3)
      ),
      IF(
        OR($AJ118=""P2"", $AJ118=""P3"", $AJ118=""P4""),
        IF(
          COUNTA(validDates) &lt; 2,
          """",
          TEXT(INDEX(validDates"&amp;", 2), ""mmm d, yyyy"")
        ),
        IF(
          COUNTA(validDates) &lt; 2,
          """",
          TEXTJOIN("", "", TRUE,
            TEXT(INDEX(validDates, 1), ""mmm d, yyyy""),
            TEXT(INDEX(validDates, 2), ""mmm d, yyyy"")
          )
 "&amp;"       )
      )
    ),
    """"
  )
)
"),"")</f>
        <v/>
      </c>
      <c r="BA118" s="65" t="str">
        <f t="shared" si="13"/>
        <v/>
      </c>
      <c r="BB118" s="63"/>
      <c r="BC118" s="64"/>
      <c r="BD118" s="64"/>
      <c r="BE118" s="64"/>
      <c r="BF118" s="64" t="str">
        <f>IFERROR(__xludf.DUMMYFUNCTION("IF(
  OR($AJ118=""Full Payment"",$AJ118=""P1"", $AJ118=""P2""),
  """",
  IF(
    AND(
      NOT(ISBLANK($K118)),
      OR(
        Q118=""Standard Booking, P3"",
        Q118=""Standard Booking, P4""
      )
    ),
    LET(
      resDate,   $K118,
      "&amp;"tourDate,  $N118,
      monthCount, DATEDIF(resDate, tourDate, ""M"") + 1,
      secondDates, ARRAYFORMULA(
        DATE(
          YEAR(resDate),
          MONTH(resDate) + SEQUENCE(monthCount),
          2
        )
      ),
      validDates, FILTER(
  "&amp;"      secondDates,
        (secondDates &gt; resDate + 2) *
        (secondDates &lt;= tourDate - 3)
      ),
      IF(
        $AJ118=""P4"",
        IF(
          COUNTA(validDates) &lt; 3,
          """",
          TEXT(INDEX(validDates, 3), ""mmm d, yyyy"")
  "&amp;"      ),
        IF(
          $AJ118=""P3"",
          IF(
            COUNTA(validDates) &lt; 3,
            """",
            TEXT(INDEX(validDates, 3), ""mmm d, yyyy"")
          ),
          IF(
            COUNTA(validDates) &lt; 3,
            """",
    "&amp;"        TEXTJOIN("", "", TRUE,
              TEXT(INDEX(validDates, 1), ""mmm d, yyyy""),
              TEXT(INDEX(validDates, 2), ""mmm d, yyyy""),
              TEXT(INDEX(validDates, 3), ""mmm d, yyyy"")
            )
          )
        )
      )
    "&amp;"),
    """"
  )
)
"),"")</f>
        <v/>
      </c>
      <c r="BG118" s="65" t="str">
        <f t="shared" si="14"/>
        <v/>
      </c>
      <c r="BH118" s="63"/>
      <c r="BI118" s="64"/>
      <c r="BJ118" s="64"/>
      <c r="BK118" s="64"/>
      <c r="BL118" s="64" t="str">
        <f>IFERROR(__xludf.DUMMYFUNCTION("IF(
  OR($AJ118=""Full Payment"",$AJ118=""P1"",$AJ118=""P2"",$AJ118=""P3""),
  """",
  IF(
    AND(
      NOT(ISBLANK($K118)),
      $Q118=""Standard Booking, P4""
    ),
    LET(
      resDate,   $K118,
      tourDate,  $N118,
      monthCount, DATEDIF(r"&amp;"esDate, tourDate, ""M"") + 1,
      secondDates, ARRAYFORMULA(
        DATE(
          YEAR(resDate),
          MONTH(resDate) + SEQUENCE(monthCount),
          2
        )
      ),
      validDates, FILTER(
        secondDates,
        (secondDates &gt; res"&amp;"Date + 2) *
        (secondDates &lt;= tourDate - 3)
      ),
      IF(
        $AJ118=""P4"",
        IF(
          COUNTA(validDates) &lt; 4,
          """",
          TEXT(
            INDEX(validDates, 4),
            ""mmm d, yyyy""
          )
        ),
"&amp;"        IF(
          COUNTA(validDates) &lt; 4,
          """",
          TEXTJOIN(
            "", "", TRUE,
            TEXT(INDEX(validDates, 1), ""mmm d, yyyy""),
            TEXT(INDEX(validDates, 2), ""mmm d, yyyy""),
            TEXT(INDEX(validDates"&amp;", 3), ""mmm d, yyyy""),
            TEXT(INDEX(validDates, 4), ""mmm d, yyyy"")
          )
        )
      )
    ),
    """"
  )
)
"),"")</f>
        <v/>
      </c>
      <c r="BM118" s="65" t="str">
        <f t="shared" si="15"/>
        <v/>
      </c>
      <c r="BN118" s="66"/>
      <c r="BO118" s="67"/>
      <c r="BP118" s="49" t="b">
        <v>0</v>
      </c>
      <c r="BQ118" s="49" t="b">
        <v>0</v>
      </c>
      <c r="BR118" s="68"/>
      <c r="BS118" s="69"/>
      <c r="BT118" s="70" t="b">
        <v>0</v>
      </c>
      <c r="BU118" s="71"/>
      <c r="BV118" s="72"/>
      <c r="BW118" s="86" t="b">
        <v>0</v>
      </c>
      <c r="BX118" s="87"/>
    </row>
    <row r="119">
      <c r="A119" s="35" t="str">
        <f t="shared" si="1"/>
        <v/>
      </c>
      <c r="B119" s="36" t="str">
        <f t="shared" si="2"/>
        <v/>
      </c>
      <c r="C119" s="36" t="str">
        <f t="array" ref="C119">IF(
  M119="",
  "",
  IFERROR(
    INDEX(
      '{INDEX} Tour Packages'!$A:$ZZ,
      MATCH(
        M119,
        INDEX(
          '{INDEX} Tour Packages'!$A:$ZZ,
          ,
          MATCH("Tour Package Name", '{INDEX} Tour Packages'!$4:$4, 0)
        ),
        0
      ),
      MATCH("Tour Code", '{INDEX} Tour Packages'!$4:$4, 0)
    ),
    "XXX"
  )
)
</f>
        <v/>
      </c>
      <c r="D119" s="36" t="str">
        <f t="shared" si="3"/>
        <v/>
      </c>
      <c r="E119" s="36" t="str">
        <f t="shared" si="4"/>
        <v/>
      </c>
      <c r="F119" s="37" t="str">
        <f t="shared" si="5"/>
        <v/>
      </c>
      <c r="G119" s="89"/>
      <c r="H119" s="89"/>
      <c r="I119" s="90"/>
      <c r="J119" s="40" t="str">
        <f t="shared" si="16"/>
        <v> </v>
      </c>
      <c r="K119" s="91"/>
      <c r="L119" s="55"/>
      <c r="M119" s="55"/>
      <c r="N119" s="91"/>
      <c r="O119" s="43" t="str">
        <f>IFERROR(__xludf.DUMMYFUNCTION("IF(N119="""","""",IFERROR(
  N119 + VALUE(REGEXEXTRACT(P119, ""(\d+)\s+Days"")),
  """"
)
)"),"")</f>
        <v/>
      </c>
      <c r="P119" s="43" t="str">
        <f t="array" ref="P119">IFERROR(
  INDEX(
    INDEX('{INDEX} Tour Packages'!$A:$ZZ, , MATCH(P$3, '{INDEX} Tour Packages'!$4:$4, 0)),
    MATCH(M119, INDEX('{INDEX} Tour Packages'!$A:$ZZ,0, MATCH("Tour Package Name", '{INDEX} Tour Packages'!$4:$4, 0)), 0)
  ),
"")
</f>
        <v/>
      </c>
      <c r="Q119" s="44" t="str">
        <f t="shared" si="7"/>
        <v/>
      </c>
      <c r="R119" s="44" t="str">
        <f>IFERROR(__xludf.DUMMYFUNCTION("IF(OR(ISBLANK(K119), ISBLANK(N119)), """", 
  LET(
    resDate, K119,
    tourDate, N119,
    monthCount, MAX(0, DATEDIF(resDate, tourDate - 3, ""M"") + 1),
    secondDates, ARRAYFORMULA(DATE(YEAR(resDate), MONTH(resDate) + SEQUENCE(monthCount), 2)),
    "&amp;"validDates, FILTER(secondDates, (secondDates &gt; resDate + 2) * (secondDates &lt;= tourDate - 3)),
    IF(ISERROR(validDates), 0, COUNTA(validDates))
  )
)
"),"")</f>
        <v/>
      </c>
      <c r="S119" s="44" t="str">
        <f t="shared" si="8"/>
        <v/>
      </c>
      <c r="T119" s="45" t="str">
        <f t="array" ref="T119">IF(ISBLANK(BO119),IFERROR(
  INDEX(
    INDEX('{INDEX} Payment Terms'!$A:$G, , MATCH(T$3, '{INDEX} Payment Terms'!$4:$4, 0)),
    MATCH(Q119, INDEX('{INDEX} Payment Terms'!$A:$G,0, MATCH("Payment Condition", '{INDEX} Payment Terms'!$4:$4, 0)), 0)
  ),
""),"Cancelled")
</f>
        <v/>
      </c>
      <c r="U119" s="46" t="b">
        <v>0</v>
      </c>
      <c r="V119" s="47" t="str">
        <f>IFERROR(__xludf.DUMMYFUNCTION("IF(OR(L119=""Duo Booking"", L119=""Group Booking""),
IF(U119=FALSE,"""",
    LET(
      bookingType, L119,
      tour, M119,
      mainFirst, H119,
      mainLast, I119,
      mainEmail, G119,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$L$4:L119, bookingType,
          $M$4:M119, tour,
          $H$4:H119, mainFirst,
          $I$4:I119, mainLast,
          $G$4:G119, mainEmail
        ),
        ""000""
      ),
  "&amp;"    baseID &amp; ""-"" &amp; memberNumber
    )
  ),
  """"
)
"),"")</f>
        <v/>
      </c>
      <c r="W119" s="48"/>
      <c r="X119" s="85" t="b">
        <v>0</v>
      </c>
      <c r="Y119" s="85" t="b">
        <v>0</v>
      </c>
      <c r="Z119" s="85" t="b">
        <v>0</v>
      </c>
      <c r="AA119" s="50"/>
      <c r="AB119" s="51"/>
      <c r="AC119" s="85" t="b">
        <v>0</v>
      </c>
      <c r="AD119" s="92"/>
      <c r="AE119" s="88"/>
      <c r="AF119" s="36" t="str">
        <f t="array" ref="AF119">IF(M119="","",INDEX(
      '{INDEX} Tour Packages'!$A:$ZP,
      MATCH($M119, '{INDEX} Tour Packages'!$A:$A, 0),
      MATCH(AF$3, '{INDEX} Tour Packages'!$4:$4, 0)
    ))</f>
        <v/>
      </c>
      <c r="AG119" s="36" t="str">
        <f t="array" ref="AG119">IF(M119="","",INDEX(
      '{INDEX} Tour Packages'!$A:$ZP,
      MATCH($M119, '{INDEX} Tour Packages'!$A:$A, 0),
      MATCH(AG$3, '{INDEX} Tour Packages'!$4:$4, 0)
    ))</f>
        <v/>
      </c>
      <c r="AH119" s="36" t="str">
        <f t="array" ref="AH119">IF(M119="","",INDEX(
      '{INDEX} Tour Packages'!$A:$ZP,
      MATCH($M119, '{INDEX} Tour Packages'!$A:$A, 0),
      MATCH(AH$3, '{INDEX} Tour Packages'!$4:$4, 0)
    ))</f>
        <v/>
      </c>
      <c r="AI119" s="54" t="str">
        <f t="shared" si="9"/>
        <v/>
      </c>
      <c r="AJ119" s="42"/>
      <c r="AK119" s="55"/>
      <c r="AL119" s="46" t="b">
        <v>0</v>
      </c>
      <c r="AM119" s="56"/>
      <c r="AN119" s="57" t="str">
        <f t="shared" si="10"/>
        <v/>
      </c>
      <c r="AO119" s="58" t="str">
        <f t="shared" si="11"/>
        <v/>
      </c>
      <c r="AP119" s="59"/>
      <c r="AQ119" s="60"/>
      <c r="AR119" s="61"/>
      <c r="AS119" s="61"/>
      <c r="AT119" s="61" t="str">
        <f>IFERROR(__xludf.DUMMYFUNCTION("IF( 
  OR($AJ119=""Full Payment"", ISBLANK($K119)),
  """",
  IF(
    OR(
      Q119=""Standard Booking, P1"",
      Q119=""Standard Booking, P2"",
      Q119=""Standard Booking, P3"",
      Q119=""Standard Booking, P4""
    ),
    LET(
      resDate,   $"&amp;"K119,
      tourDate,  $N119,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19" s="62" t="str">
        <f t="shared" si="12"/>
        <v/>
      </c>
      <c r="AV119" s="63"/>
      <c r="AW119" s="64"/>
      <c r="AX119" s="64"/>
      <c r="AY119" s="64"/>
      <c r="AZ119" s="64" t="str">
        <f>IFERROR(__xludf.DUMMYFUNCTION("IF(
  OR($AJ119=""Full Payment"",$AJ119=""P1"", ISBLANK($K119)),
  """",
  IF(
    OR(
      $Q119=""Standard Booking, P2"",
      $Q119=""Standard Booking, P3"",
      $Q119=""Standard Booking, P4""
    ),
    LET(
      resDate,   $K119,
      tourDate,"&amp;"  $N119,
      monthCount, DATEDIF(resDate, tourDate, ""M"") + 1,
      secondDates, ARRAYFORMULA(
        DATE(
          YEAR(resDate),
          MONTH(resDate) + SEQUENCE(monthCount),
          2
        )
      ),
      validDates, FILTER(
        sec"&amp;"ondDates,
        (secondDates &gt; resDate + 2) *
        (secondDates &lt;= tourDate - 3)
      ),
      IF(
        OR($AJ119=""P2"", $AJ119=""P3"", $AJ119=""P4""),
        IF(
          COUNTA(validDates) &lt; 2,
          """",
          TEXT(INDEX(validDates"&amp;", 2), ""mmm d, yyyy"")
        ),
        IF(
          COUNTA(validDates) &lt; 2,
          """",
          TEXTJOIN("", "", TRUE,
            TEXT(INDEX(validDates, 1), ""mmm d, yyyy""),
            TEXT(INDEX(validDates, 2), ""mmm d, yyyy"")
          )
 "&amp;"       )
      )
    ),
    """"
  )
)
"),"")</f>
        <v/>
      </c>
      <c r="BA119" s="65" t="str">
        <f t="shared" si="13"/>
        <v/>
      </c>
      <c r="BB119" s="63"/>
      <c r="BC119" s="64"/>
      <c r="BD119" s="64"/>
      <c r="BE119" s="64"/>
      <c r="BF119" s="64" t="str">
        <f>IFERROR(__xludf.DUMMYFUNCTION("IF(
  OR($AJ119=""Full Payment"",$AJ119=""P1"", $AJ119=""P2""),
  """",
  IF(
    AND(
      NOT(ISBLANK($K119)),
      OR(
        Q119=""Standard Booking, P3"",
        Q119=""Standard Booking, P4""
      )
    ),
    LET(
      resDate,   $K119,
      "&amp;"tourDate,  $N119,
      monthCount, DATEDIF(resDate, tourDate, ""M"") + 1,
      secondDates, ARRAYFORMULA(
        DATE(
          YEAR(resDate),
          MONTH(resDate) + SEQUENCE(monthCount),
          2
        )
      ),
      validDates, FILTER(
  "&amp;"      secondDates,
        (secondDates &gt; resDate + 2) *
        (secondDates &lt;= tourDate - 3)
      ),
      IF(
        $AJ119=""P4"",
        IF(
          COUNTA(validDates) &lt; 3,
          """",
          TEXT(INDEX(validDates, 3), ""mmm d, yyyy"")
  "&amp;"      ),
        IF(
          $AJ119=""P3"",
          IF(
            COUNTA(validDates) &lt; 3,
            """",
            TEXT(INDEX(validDates, 3), ""mmm d, yyyy"")
          ),
          IF(
            COUNTA(validDates) &lt; 3,
            """",
    "&amp;"        TEXTJOIN("", "", TRUE,
              TEXT(INDEX(validDates, 1), ""mmm d, yyyy""),
              TEXT(INDEX(validDates, 2), ""mmm d, yyyy""),
              TEXT(INDEX(validDates, 3), ""mmm d, yyyy"")
            )
          )
        )
      )
    "&amp;"),
    """"
  )
)
"),"")</f>
        <v/>
      </c>
      <c r="BG119" s="65" t="str">
        <f t="shared" si="14"/>
        <v/>
      </c>
      <c r="BH119" s="63"/>
      <c r="BI119" s="64"/>
      <c r="BJ119" s="64"/>
      <c r="BK119" s="64"/>
      <c r="BL119" s="64" t="str">
        <f>IFERROR(__xludf.DUMMYFUNCTION("IF(
  OR($AJ119=""Full Payment"",$AJ119=""P1"",$AJ119=""P2"",$AJ119=""P3""),
  """",
  IF(
    AND(
      NOT(ISBLANK($K119)),
      $Q119=""Standard Booking, P4""
    ),
    LET(
      resDate,   $K119,
      tourDate,  $N119,
      monthCount, DATEDIF(r"&amp;"esDate, tourDate, ""M"") + 1,
      secondDates, ARRAYFORMULA(
        DATE(
          YEAR(resDate),
          MONTH(resDate) + SEQUENCE(monthCount),
          2
        )
      ),
      validDates, FILTER(
        secondDates,
        (secondDates &gt; res"&amp;"Date + 2) *
        (secondDates &lt;= tourDate - 3)
      ),
      IF(
        $AJ119=""P4"",
        IF(
          COUNTA(validDates) &lt; 4,
          """",
          TEXT(
            INDEX(validDates, 4),
            ""mmm d, yyyy""
          )
        ),
"&amp;"        IF(
          COUNTA(validDates) &lt; 4,
          """",
          TEXTJOIN(
            "", "", TRUE,
            TEXT(INDEX(validDates, 1), ""mmm d, yyyy""),
            TEXT(INDEX(validDates, 2), ""mmm d, yyyy""),
            TEXT(INDEX(validDates"&amp;", 3), ""mmm d, yyyy""),
            TEXT(INDEX(validDates, 4), ""mmm d, yyyy"")
          )
        )
      )
    ),
    """"
  )
)
"),"")</f>
        <v/>
      </c>
      <c r="BM119" s="65" t="str">
        <f t="shared" si="15"/>
        <v/>
      </c>
      <c r="BN119" s="66"/>
      <c r="BO119" s="67"/>
      <c r="BP119" s="49" t="b">
        <v>0</v>
      </c>
      <c r="BQ119" s="49" t="b">
        <v>0</v>
      </c>
      <c r="BR119" s="68"/>
      <c r="BS119" s="69"/>
      <c r="BT119" s="70" t="b">
        <v>0</v>
      </c>
      <c r="BU119" s="71"/>
      <c r="BV119" s="72"/>
      <c r="BW119" s="86" t="b">
        <v>0</v>
      </c>
      <c r="BX119" s="87"/>
    </row>
    <row r="120">
      <c r="A120" s="35" t="str">
        <f t="shared" si="1"/>
        <v/>
      </c>
      <c r="B120" s="36" t="str">
        <f t="shared" si="2"/>
        <v/>
      </c>
      <c r="C120" s="36" t="str">
        <f t="array" ref="C120">IF(
  M120="",
  "",
  IFERROR(
    INDEX(
      '{INDEX} Tour Packages'!$A:$ZZ,
      MATCH(
        M120,
        INDEX(
          '{INDEX} Tour Packages'!$A:$ZZ,
          ,
          MATCH("Tour Package Name", '{INDEX} Tour Packages'!$4:$4, 0)
        ),
        0
      ),
      MATCH("Tour Code", '{INDEX} Tour Packages'!$4:$4, 0)
    ),
    "XXX"
  )
)
</f>
        <v/>
      </c>
      <c r="D120" s="36" t="str">
        <f t="shared" si="3"/>
        <v/>
      </c>
      <c r="E120" s="36" t="str">
        <f t="shared" si="4"/>
        <v/>
      </c>
      <c r="F120" s="37" t="str">
        <f t="shared" si="5"/>
        <v/>
      </c>
      <c r="G120" s="89"/>
      <c r="H120" s="89"/>
      <c r="I120" s="90"/>
      <c r="J120" s="40" t="str">
        <f t="shared" si="16"/>
        <v> </v>
      </c>
      <c r="K120" s="91"/>
      <c r="L120" s="55"/>
      <c r="M120" s="55"/>
      <c r="N120" s="91"/>
      <c r="O120" s="43" t="str">
        <f>IFERROR(__xludf.DUMMYFUNCTION("IF(N120="""","""",IFERROR(
  N120 + VALUE(REGEXEXTRACT(P120, ""(\d+)\s+Days"")),
  """"
)
)"),"")</f>
        <v/>
      </c>
      <c r="P120" s="43" t="str">
        <f t="array" ref="P120">IFERROR(
  INDEX(
    INDEX('{INDEX} Tour Packages'!$A:$ZZ, , MATCH(P$3, '{INDEX} Tour Packages'!$4:$4, 0)),
    MATCH(M120, INDEX('{INDEX} Tour Packages'!$A:$ZZ,0, MATCH("Tour Package Name", '{INDEX} Tour Packages'!$4:$4, 0)), 0)
  ),
"")
</f>
        <v/>
      </c>
      <c r="Q120" s="44" t="str">
        <f t="shared" si="7"/>
        <v/>
      </c>
      <c r="R120" s="44" t="str">
        <f>IFERROR(__xludf.DUMMYFUNCTION("IF(OR(ISBLANK(K120), ISBLANK(N120)), """", 
  LET(
    resDate, K120,
    tourDate, N120,
    monthCount, MAX(0, DATEDIF(resDate, tourDate - 3, ""M"") + 1),
    secondDates, ARRAYFORMULA(DATE(YEAR(resDate), MONTH(resDate) + SEQUENCE(monthCount), 2)),
    "&amp;"validDates, FILTER(secondDates, (secondDates &gt; resDate + 2) * (secondDates &lt;= tourDate - 3)),
    IF(ISERROR(validDates), 0, COUNTA(validDates))
  )
)
"),"")</f>
        <v/>
      </c>
      <c r="S120" s="44" t="str">
        <f t="shared" si="8"/>
        <v/>
      </c>
      <c r="T120" s="45" t="str">
        <f t="array" ref="T120">IF(ISBLANK(BO120),IFERROR(
  INDEX(
    INDEX('{INDEX} Payment Terms'!$A:$G, , MATCH(T$3, '{INDEX} Payment Terms'!$4:$4, 0)),
    MATCH(Q120, INDEX('{INDEX} Payment Terms'!$A:$G,0, MATCH("Payment Condition", '{INDEX} Payment Terms'!$4:$4, 0)), 0)
  ),
""),"Cancelled")
</f>
        <v/>
      </c>
      <c r="U120" s="46" t="b">
        <v>0</v>
      </c>
      <c r="V120" s="47" t="str">
        <f>IFERROR(__xludf.DUMMYFUNCTION("IF(OR(L120=""Duo Booking"", L120=""Group Booking""),
IF(U120=FALSE,"""",
    LET(
      bookingType, L120,
      tour, M120,
      mainFirst, H120,
      mainLast, I120,
      mainEmail, G120,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$L$4:L120, bookingType,
          $M$4:M120, tour,
          $H$4:H120, mainFirst,
          $I$4:I120, mainLast,
          $G$4:G120, mainEmail
        ),
        ""000""
      ),
  "&amp;"    baseID &amp; ""-"" &amp; memberNumber
    )
  ),
  """"
)
"),"")</f>
        <v/>
      </c>
      <c r="W120" s="48"/>
      <c r="X120" s="85" t="b">
        <v>0</v>
      </c>
      <c r="Y120" s="85" t="b">
        <v>0</v>
      </c>
      <c r="Z120" s="85" t="b">
        <v>0</v>
      </c>
      <c r="AA120" s="50"/>
      <c r="AB120" s="51"/>
      <c r="AC120" s="85" t="b">
        <v>0</v>
      </c>
      <c r="AD120" s="92"/>
      <c r="AE120" s="88"/>
      <c r="AF120" s="36" t="str">
        <f t="array" ref="AF120">IF(M120="","",INDEX(
      '{INDEX} Tour Packages'!$A:$ZP,
      MATCH($M120, '{INDEX} Tour Packages'!$A:$A, 0),
      MATCH(AF$3, '{INDEX} Tour Packages'!$4:$4, 0)
    ))</f>
        <v/>
      </c>
      <c r="AG120" s="36" t="str">
        <f t="array" ref="AG120">IF(M120="","",INDEX(
      '{INDEX} Tour Packages'!$A:$ZP,
      MATCH($M120, '{INDEX} Tour Packages'!$A:$A, 0),
      MATCH(AG$3, '{INDEX} Tour Packages'!$4:$4, 0)
    ))</f>
        <v/>
      </c>
      <c r="AH120" s="36" t="str">
        <f t="array" ref="AH120">IF(M120="","",INDEX(
      '{INDEX} Tour Packages'!$A:$ZP,
      MATCH($M120, '{INDEX} Tour Packages'!$A:$A, 0),
      MATCH(AH$3, '{INDEX} Tour Packages'!$4:$4, 0)
    ))</f>
        <v/>
      </c>
      <c r="AI120" s="54" t="str">
        <f t="shared" si="9"/>
        <v/>
      </c>
      <c r="AJ120" s="42"/>
      <c r="AK120" s="55"/>
      <c r="AL120" s="46" t="b">
        <v>0</v>
      </c>
      <c r="AM120" s="56"/>
      <c r="AN120" s="57" t="str">
        <f t="shared" si="10"/>
        <v/>
      </c>
      <c r="AO120" s="58" t="str">
        <f t="shared" si="11"/>
        <v/>
      </c>
      <c r="AP120" s="59"/>
      <c r="AQ120" s="60"/>
      <c r="AR120" s="61"/>
      <c r="AS120" s="61"/>
      <c r="AT120" s="61" t="str">
        <f>IFERROR(__xludf.DUMMYFUNCTION("IF( 
  OR($AJ120=""Full Payment"", ISBLANK($K120)),
  """",
  IF(
    OR(
      Q120=""Standard Booking, P1"",
      Q120=""Standard Booking, P2"",
      Q120=""Standard Booking, P3"",
      Q120=""Standard Booking, P4""
    ),
    LET(
      resDate,   $"&amp;"K120,
      tourDate,  $N120,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0" s="62" t="str">
        <f t="shared" si="12"/>
        <v/>
      </c>
      <c r="AV120" s="63"/>
      <c r="AW120" s="64"/>
      <c r="AX120" s="64"/>
      <c r="AY120" s="64"/>
      <c r="AZ120" s="64" t="str">
        <f>IFERROR(__xludf.DUMMYFUNCTION("IF(
  OR($AJ120=""Full Payment"",$AJ120=""P1"", ISBLANK($K120)),
  """",
  IF(
    OR(
      $Q120=""Standard Booking, P2"",
      $Q120=""Standard Booking, P3"",
      $Q120=""Standard Booking, P4""
    ),
    LET(
      resDate,   $K120,
      tourDate,"&amp;"  $N120,
      monthCount, DATEDIF(resDate, tourDate, ""M"") + 1,
      secondDates, ARRAYFORMULA(
        DATE(
          YEAR(resDate),
          MONTH(resDate) + SEQUENCE(monthCount),
          2
        )
      ),
      validDates, FILTER(
        sec"&amp;"ondDates,
        (secondDates &gt; resDate + 2) *
        (secondDates &lt;= tourDate - 3)
      ),
      IF(
        OR($AJ120=""P2"", $AJ120=""P3"", $AJ120=""P4""),
        IF(
          COUNTA(validDates) &lt; 2,
          """",
          TEXT(INDEX(validDates"&amp;", 2), ""mmm d, yyyy"")
        ),
        IF(
          COUNTA(validDates) &lt; 2,
          """",
          TEXTJOIN("", "", TRUE,
            TEXT(INDEX(validDates, 1), ""mmm d, yyyy""),
            TEXT(INDEX(validDates, 2), ""mmm d, yyyy"")
          )
 "&amp;"       )
      )
    ),
    """"
  )
)
"),"")</f>
        <v/>
      </c>
      <c r="BA120" s="65" t="str">
        <f t="shared" si="13"/>
        <v/>
      </c>
      <c r="BB120" s="63"/>
      <c r="BC120" s="64"/>
      <c r="BD120" s="64"/>
      <c r="BE120" s="64"/>
      <c r="BF120" s="64" t="str">
        <f>IFERROR(__xludf.DUMMYFUNCTION("IF(
  OR($AJ120=""Full Payment"",$AJ120=""P1"", $AJ120=""P2""),
  """",
  IF(
    AND(
      NOT(ISBLANK($K120)),
      OR(
        Q120=""Standard Booking, P3"",
        Q120=""Standard Booking, P4""
      )
    ),
    LET(
      resDate,   $K120,
      "&amp;"tourDate,  $N120,
      monthCount, DATEDIF(resDate, tourDate, ""M"") + 1,
      secondDates, ARRAYFORMULA(
        DATE(
          YEAR(resDate),
          MONTH(resDate) + SEQUENCE(monthCount),
          2
        )
      ),
      validDates, FILTER(
  "&amp;"      secondDates,
        (secondDates &gt; resDate + 2) *
        (secondDates &lt;= tourDate - 3)
      ),
      IF(
        $AJ120=""P4"",
        IF(
          COUNTA(validDates) &lt; 3,
          """",
          TEXT(INDEX(validDates, 3), ""mmm d, yyyy"")
  "&amp;"      ),
        IF(
          $AJ120=""P3"",
          IF(
            COUNTA(validDates) &lt; 3,
            """",
            TEXT(INDEX(validDates, 3), ""mmm d, yyyy"")
          ),
          IF(
            COUNTA(validDates) &lt; 3,
            """",
    "&amp;"        TEXTJOIN("", "", TRUE,
              TEXT(INDEX(validDates, 1), ""mmm d, yyyy""),
              TEXT(INDEX(validDates, 2), ""mmm d, yyyy""),
              TEXT(INDEX(validDates, 3), ""mmm d, yyyy"")
            )
          )
        )
      )
    "&amp;"),
    """"
  )
)
"),"")</f>
        <v/>
      </c>
      <c r="BG120" s="65" t="str">
        <f t="shared" si="14"/>
        <v/>
      </c>
      <c r="BH120" s="63"/>
      <c r="BI120" s="64"/>
      <c r="BJ120" s="64"/>
      <c r="BK120" s="64"/>
      <c r="BL120" s="64" t="str">
        <f>IFERROR(__xludf.DUMMYFUNCTION("IF(
  OR($AJ120=""Full Payment"",$AJ120=""P1"",$AJ120=""P2"",$AJ120=""P3""),
  """",
  IF(
    AND(
      NOT(ISBLANK($K120)),
      $Q120=""Standard Booking, P4""
    ),
    LET(
      resDate,   $K120,
      tourDate,  $N120,
      monthCount, DATEDIF(r"&amp;"esDate, tourDate, ""M"") + 1,
      secondDates, ARRAYFORMULA(
        DATE(
          YEAR(resDate),
          MONTH(resDate) + SEQUENCE(monthCount),
          2
        )
      ),
      validDates, FILTER(
        secondDates,
        (secondDates &gt; res"&amp;"Date + 2) *
        (secondDates &lt;= tourDate - 3)
      ),
      IF(
        $AJ120=""P4"",
        IF(
          COUNTA(validDates) &lt; 4,
          """",
          TEXT(
            INDEX(validDates, 4),
            ""mmm d, yyyy""
          )
        ),
"&amp;"        IF(
          COUNTA(validDates) &lt; 4,
          """",
          TEXTJOIN(
            "", "", TRUE,
            TEXT(INDEX(validDates, 1), ""mmm d, yyyy""),
            TEXT(INDEX(validDates, 2), ""mmm d, yyyy""),
            TEXT(INDEX(validDates"&amp;", 3), ""mmm d, yyyy""),
            TEXT(INDEX(validDates, 4), ""mmm d, yyyy"")
          )
        )
      )
    ),
    """"
  )
)
"),"")</f>
        <v/>
      </c>
      <c r="BM120" s="65" t="str">
        <f t="shared" si="15"/>
        <v/>
      </c>
      <c r="BN120" s="66"/>
      <c r="BO120" s="67"/>
      <c r="BP120" s="49" t="b">
        <v>0</v>
      </c>
      <c r="BQ120" s="49" t="b">
        <v>0</v>
      </c>
      <c r="BR120" s="68"/>
      <c r="BS120" s="69"/>
      <c r="BT120" s="70" t="b">
        <v>0</v>
      </c>
      <c r="BU120" s="71"/>
      <c r="BV120" s="72"/>
      <c r="BW120" s="86" t="b">
        <v>0</v>
      </c>
      <c r="BX120" s="87"/>
    </row>
    <row r="121">
      <c r="A121" s="35" t="str">
        <f t="shared" si="1"/>
        <v/>
      </c>
      <c r="B121" s="36" t="str">
        <f t="shared" si="2"/>
        <v/>
      </c>
      <c r="C121" s="36" t="str">
        <f t="array" ref="C121">IF(
  M121="",
  "",
  IFERROR(
    INDEX(
      '{INDEX} Tour Packages'!$A:$ZZ,
      MATCH(
        M121,
        INDEX(
          '{INDEX} Tour Packages'!$A:$ZZ,
          ,
          MATCH("Tour Package Name", '{INDEX} Tour Packages'!$4:$4, 0)
        ),
        0
      ),
      MATCH("Tour Code", '{INDEX} Tour Packages'!$4:$4, 0)
    ),
    "XXX"
  )
)
</f>
        <v/>
      </c>
      <c r="D121" s="36" t="str">
        <f t="shared" si="3"/>
        <v/>
      </c>
      <c r="E121" s="36" t="str">
        <f t="shared" si="4"/>
        <v/>
      </c>
      <c r="F121" s="37" t="str">
        <f t="shared" si="5"/>
        <v/>
      </c>
      <c r="G121" s="89"/>
      <c r="H121" s="89"/>
      <c r="I121" s="90"/>
      <c r="J121" s="40" t="str">
        <f t="shared" si="16"/>
        <v> </v>
      </c>
      <c r="K121" s="91"/>
      <c r="L121" s="55"/>
      <c r="M121" s="55"/>
      <c r="N121" s="91"/>
      <c r="O121" s="43" t="str">
        <f>IFERROR(__xludf.DUMMYFUNCTION("IF(N121="""","""",IFERROR(
  N121 + VALUE(REGEXEXTRACT(P121, ""(\d+)\s+Days"")),
  """"
)
)"),"")</f>
        <v/>
      </c>
      <c r="P121" s="43" t="str">
        <f t="array" ref="P121">IFERROR(
  INDEX(
    INDEX('{INDEX} Tour Packages'!$A:$ZZ, , MATCH(P$3, '{INDEX} Tour Packages'!$4:$4, 0)),
    MATCH(M121, INDEX('{INDEX} Tour Packages'!$A:$ZZ,0, MATCH("Tour Package Name", '{INDEX} Tour Packages'!$4:$4, 0)), 0)
  ),
"")
</f>
        <v/>
      </c>
      <c r="Q121" s="44" t="str">
        <f t="shared" si="7"/>
        <v/>
      </c>
      <c r="R121" s="44" t="str">
        <f>IFERROR(__xludf.DUMMYFUNCTION("IF(OR(ISBLANK(K121), ISBLANK(N121)), """", 
  LET(
    resDate, K121,
    tourDate, N121,
    monthCount, MAX(0, DATEDIF(resDate, tourDate - 3, ""M"") + 1),
    secondDates, ARRAYFORMULA(DATE(YEAR(resDate), MONTH(resDate) + SEQUENCE(monthCount), 2)),
    "&amp;"validDates, FILTER(secondDates, (secondDates &gt; resDate + 2) * (secondDates &lt;= tourDate - 3)),
    IF(ISERROR(validDates), 0, COUNTA(validDates))
  )
)
"),"")</f>
        <v/>
      </c>
      <c r="S121" s="44" t="str">
        <f t="shared" si="8"/>
        <v/>
      </c>
      <c r="T121" s="45" t="str">
        <f t="array" ref="T121">IF(ISBLANK(BO121),IFERROR(
  INDEX(
    INDEX('{INDEX} Payment Terms'!$A:$G, , MATCH(T$3, '{INDEX} Payment Terms'!$4:$4, 0)),
    MATCH(Q121, INDEX('{INDEX} Payment Terms'!$A:$G,0, MATCH("Payment Condition", '{INDEX} Payment Terms'!$4:$4, 0)), 0)
  ),
""),"Cancelled")
</f>
        <v/>
      </c>
      <c r="U121" s="46" t="b">
        <v>0</v>
      </c>
      <c r="V121" s="47" t="str">
        <f>IFERROR(__xludf.DUMMYFUNCTION("IF(OR(L121=""Duo Booking"", L121=""Group Booking""),
IF(U121=FALSE,"""",
    LET(
      bookingType, L121,
      tour, M121,
      mainFirst, H121,
      mainLast, I121,
      mainEmail, G121,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$L$4:L121, bookingType,
          $M$4:M121, tour,
          $H$4:H121, mainFirst,
          $I$4:I121, mainLast,
          $G$4:G121, mainEmail
        ),
        ""000""
      ),
  "&amp;"    baseID &amp; ""-"" &amp; memberNumber
    )
  ),
  """"
)
"),"")</f>
        <v/>
      </c>
      <c r="W121" s="48"/>
      <c r="X121" s="85" t="b">
        <v>0</v>
      </c>
      <c r="Y121" s="85" t="b">
        <v>0</v>
      </c>
      <c r="Z121" s="85" t="b">
        <v>0</v>
      </c>
      <c r="AA121" s="50"/>
      <c r="AB121" s="51"/>
      <c r="AC121" s="85" t="b">
        <v>0</v>
      </c>
      <c r="AD121" s="92"/>
      <c r="AE121" s="88"/>
      <c r="AF121" s="36" t="str">
        <f t="array" ref="AF121">IF(M121="","",INDEX(
      '{INDEX} Tour Packages'!$A:$ZP,
      MATCH($M121, '{INDEX} Tour Packages'!$A:$A, 0),
      MATCH(AF$3, '{INDEX} Tour Packages'!$4:$4, 0)
    ))</f>
        <v/>
      </c>
      <c r="AG121" s="36" t="str">
        <f t="array" ref="AG121">IF(M121="","",INDEX(
      '{INDEX} Tour Packages'!$A:$ZP,
      MATCH($M121, '{INDEX} Tour Packages'!$A:$A, 0),
      MATCH(AG$3, '{INDEX} Tour Packages'!$4:$4, 0)
    ))</f>
        <v/>
      </c>
      <c r="AH121" s="36" t="str">
        <f t="array" ref="AH121">IF(M121="","",INDEX(
      '{INDEX} Tour Packages'!$A:$ZP,
      MATCH($M121, '{INDEX} Tour Packages'!$A:$A, 0),
      MATCH(AH$3, '{INDEX} Tour Packages'!$4:$4, 0)
    ))</f>
        <v/>
      </c>
      <c r="AI121" s="54" t="str">
        <f t="shared" si="9"/>
        <v/>
      </c>
      <c r="AJ121" s="42"/>
      <c r="AK121" s="55"/>
      <c r="AL121" s="46" t="b">
        <v>0</v>
      </c>
      <c r="AM121" s="56"/>
      <c r="AN121" s="57" t="str">
        <f t="shared" si="10"/>
        <v/>
      </c>
      <c r="AO121" s="58" t="str">
        <f t="shared" si="11"/>
        <v/>
      </c>
      <c r="AP121" s="59"/>
      <c r="AQ121" s="60"/>
      <c r="AR121" s="61"/>
      <c r="AS121" s="61"/>
      <c r="AT121" s="61" t="str">
        <f>IFERROR(__xludf.DUMMYFUNCTION("IF( 
  OR($AJ121=""Full Payment"", ISBLANK($K121)),
  """",
  IF(
    OR(
      Q121=""Standard Booking, P1"",
      Q121=""Standard Booking, P2"",
      Q121=""Standard Booking, P3"",
      Q121=""Standard Booking, P4""
    ),
    LET(
      resDate,   $"&amp;"K121,
      tourDate,  $N121,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1" s="62" t="str">
        <f t="shared" si="12"/>
        <v/>
      </c>
      <c r="AV121" s="63"/>
      <c r="AW121" s="64"/>
      <c r="AX121" s="64"/>
      <c r="AY121" s="64"/>
      <c r="AZ121" s="64" t="str">
        <f>IFERROR(__xludf.DUMMYFUNCTION("IF(
  OR($AJ121=""Full Payment"",$AJ121=""P1"", ISBLANK($K121)),
  """",
  IF(
    OR(
      $Q121=""Standard Booking, P2"",
      $Q121=""Standard Booking, P3"",
      $Q121=""Standard Booking, P4""
    ),
    LET(
      resDate,   $K121,
      tourDate,"&amp;"  $N121,
      monthCount, DATEDIF(resDate, tourDate, ""M"") + 1,
      secondDates, ARRAYFORMULA(
        DATE(
          YEAR(resDate),
          MONTH(resDate) + SEQUENCE(monthCount),
          2
        )
      ),
      validDates, FILTER(
        sec"&amp;"ondDates,
        (secondDates &gt; resDate + 2) *
        (secondDates &lt;= tourDate - 3)
      ),
      IF(
        OR($AJ121=""P2"", $AJ121=""P3"", $AJ121=""P4""),
        IF(
          COUNTA(validDates) &lt; 2,
          """",
          TEXT(INDEX(validDates"&amp;", 2), ""mmm d, yyyy"")
        ),
        IF(
          COUNTA(validDates) &lt; 2,
          """",
          TEXTJOIN("", "", TRUE,
            TEXT(INDEX(validDates, 1), ""mmm d, yyyy""),
            TEXT(INDEX(validDates, 2), ""mmm d, yyyy"")
          )
 "&amp;"       )
      )
    ),
    """"
  )
)
"),"")</f>
        <v/>
      </c>
      <c r="BA121" s="65" t="str">
        <f t="shared" si="13"/>
        <v/>
      </c>
      <c r="BB121" s="63"/>
      <c r="BC121" s="64"/>
      <c r="BD121" s="64"/>
      <c r="BE121" s="64"/>
      <c r="BF121" s="64" t="str">
        <f>IFERROR(__xludf.DUMMYFUNCTION("IF(
  OR($AJ121=""Full Payment"",$AJ121=""P1"", $AJ121=""P2""),
  """",
  IF(
    AND(
      NOT(ISBLANK($K121)),
      OR(
        Q121=""Standard Booking, P3"",
        Q121=""Standard Booking, P4""
      )
    ),
    LET(
      resDate,   $K121,
      "&amp;"tourDate,  $N121,
      monthCount, DATEDIF(resDate, tourDate, ""M"") + 1,
      secondDates, ARRAYFORMULA(
        DATE(
          YEAR(resDate),
          MONTH(resDate) + SEQUENCE(monthCount),
          2
        )
      ),
      validDates, FILTER(
  "&amp;"      secondDates,
        (secondDates &gt; resDate + 2) *
        (secondDates &lt;= tourDate - 3)
      ),
      IF(
        $AJ121=""P4"",
        IF(
          COUNTA(validDates) &lt; 3,
          """",
          TEXT(INDEX(validDates, 3), ""mmm d, yyyy"")
  "&amp;"      ),
        IF(
          $AJ121=""P3"",
          IF(
            COUNTA(validDates) &lt; 3,
            """",
            TEXT(INDEX(validDates, 3), ""mmm d, yyyy"")
          ),
          IF(
            COUNTA(validDates) &lt; 3,
            """",
    "&amp;"        TEXTJOIN("", "", TRUE,
              TEXT(INDEX(validDates, 1), ""mmm d, yyyy""),
              TEXT(INDEX(validDates, 2), ""mmm d, yyyy""),
              TEXT(INDEX(validDates, 3), ""mmm d, yyyy"")
            )
          )
        )
      )
    "&amp;"),
    """"
  )
)
"),"")</f>
        <v/>
      </c>
      <c r="BG121" s="65" t="str">
        <f t="shared" si="14"/>
        <v/>
      </c>
      <c r="BH121" s="63"/>
      <c r="BI121" s="64"/>
      <c r="BJ121" s="64"/>
      <c r="BK121" s="64"/>
      <c r="BL121" s="64" t="str">
        <f>IFERROR(__xludf.DUMMYFUNCTION("IF(
  OR($AJ121=""Full Payment"",$AJ121=""P1"",$AJ121=""P2"",$AJ121=""P3""),
  """",
  IF(
    AND(
      NOT(ISBLANK($K121)),
      $Q121=""Standard Booking, P4""
    ),
    LET(
      resDate,   $K121,
      tourDate,  $N121,
      monthCount, DATEDIF(r"&amp;"esDate, tourDate, ""M"") + 1,
      secondDates, ARRAYFORMULA(
        DATE(
          YEAR(resDate),
          MONTH(resDate) + SEQUENCE(monthCount),
          2
        )
      ),
      validDates, FILTER(
        secondDates,
        (secondDates &gt; res"&amp;"Date + 2) *
        (secondDates &lt;= tourDate - 3)
      ),
      IF(
        $AJ121=""P4"",
        IF(
          COUNTA(validDates) &lt; 4,
          """",
          TEXT(
            INDEX(validDates, 4),
            ""mmm d, yyyy""
          )
        ),
"&amp;"        IF(
          COUNTA(validDates) &lt; 4,
          """",
          TEXTJOIN(
            "", "", TRUE,
            TEXT(INDEX(validDates, 1), ""mmm d, yyyy""),
            TEXT(INDEX(validDates, 2), ""mmm d, yyyy""),
            TEXT(INDEX(validDates"&amp;", 3), ""mmm d, yyyy""),
            TEXT(INDEX(validDates, 4), ""mmm d, yyyy"")
          )
        )
      )
    ),
    """"
  )
)
"),"")</f>
        <v/>
      </c>
      <c r="BM121" s="65" t="str">
        <f t="shared" si="15"/>
        <v/>
      </c>
      <c r="BN121" s="66"/>
      <c r="BO121" s="67"/>
      <c r="BP121" s="49" t="b">
        <v>0</v>
      </c>
      <c r="BQ121" s="49" t="b">
        <v>0</v>
      </c>
      <c r="BR121" s="68"/>
      <c r="BS121" s="69"/>
      <c r="BT121" s="70" t="b">
        <v>0</v>
      </c>
      <c r="BU121" s="71"/>
      <c r="BV121" s="72"/>
      <c r="BW121" s="86" t="b">
        <v>0</v>
      </c>
      <c r="BX121" s="87"/>
    </row>
    <row r="122">
      <c r="A122" s="35" t="str">
        <f t="shared" si="1"/>
        <v/>
      </c>
      <c r="B122" s="36" t="str">
        <f t="shared" si="2"/>
        <v/>
      </c>
      <c r="C122" s="36" t="str">
        <f t="array" ref="C122">IF(
  M122="",
  "",
  IFERROR(
    INDEX(
      '{INDEX} Tour Packages'!$A:$ZZ,
      MATCH(
        M122,
        INDEX(
          '{INDEX} Tour Packages'!$A:$ZZ,
          ,
          MATCH("Tour Package Name", '{INDEX} Tour Packages'!$4:$4, 0)
        ),
        0
      ),
      MATCH("Tour Code", '{INDEX} Tour Packages'!$4:$4, 0)
    ),
    "XXX"
  )
)
</f>
        <v/>
      </c>
      <c r="D122" s="36" t="str">
        <f t="shared" si="3"/>
        <v/>
      </c>
      <c r="E122" s="36" t="str">
        <f t="shared" si="4"/>
        <v/>
      </c>
      <c r="F122" s="37" t="str">
        <f t="shared" si="5"/>
        <v/>
      </c>
      <c r="G122" s="89"/>
      <c r="H122" s="89"/>
      <c r="I122" s="90"/>
      <c r="J122" s="40" t="str">
        <f t="shared" si="16"/>
        <v> </v>
      </c>
      <c r="K122" s="91"/>
      <c r="L122" s="55"/>
      <c r="M122" s="55"/>
      <c r="N122" s="91"/>
      <c r="O122" s="43" t="str">
        <f>IFERROR(__xludf.DUMMYFUNCTION("IF(N122="""","""",IFERROR(
  N122 + VALUE(REGEXEXTRACT(P122, ""(\d+)\s+Days"")),
  """"
)
)"),"")</f>
        <v/>
      </c>
      <c r="P122" s="43" t="str">
        <f t="array" ref="P122">IFERROR(
  INDEX(
    INDEX('{INDEX} Tour Packages'!$A:$ZZ, , MATCH(P$3, '{INDEX} Tour Packages'!$4:$4, 0)),
    MATCH(M122, INDEX('{INDEX} Tour Packages'!$A:$ZZ,0, MATCH("Tour Package Name", '{INDEX} Tour Packages'!$4:$4, 0)), 0)
  ),
"")
</f>
        <v/>
      </c>
      <c r="Q122" s="44" t="str">
        <f t="shared" si="7"/>
        <v/>
      </c>
      <c r="R122" s="44" t="str">
        <f>IFERROR(__xludf.DUMMYFUNCTION("IF(OR(ISBLANK(K122), ISBLANK(N122)), """", 
  LET(
    resDate, K122,
    tourDate, N122,
    monthCount, MAX(0, DATEDIF(resDate, tourDate - 3, ""M"") + 1),
    secondDates, ARRAYFORMULA(DATE(YEAR(resDate), MONTH(resDate) + SEQUENCE(monthCount), 2)),
    "&amp;"validDates, FILTER(secondDates, (secondDates &gt; resDate + 2) * (secondDates &lt;= tourDate - 3)),
    IF(ISERROR(validDates), 0, COUNTA(validDates))
  )
)
"),"")</f>
        <v/>
      </c>
      <c r="S122" s="44" t="str">
        <f t="shared" si="8"/>
        <v/>
      </c>
      <c r="T122" s="45" t="str">
        <f t="array" ref="T122">IF(ISBLANK(BO122),IFERROR(
  INDEX(
    INDEX('{INDEX} Payment Terms'!$A:$G, , MATCH(T$3, '{INDEX} Payment Terms'!$4:$4, 0)),
    MATCH(Q122, INDEX('{INDEX} Payment Terms'!$A:$G,0, MATCH("Payment Condition", '{INDEX} Payment Terms'!$4:$4, 0)), 0)
  ),
""),"Cancelled")
</f>
        <v/>
      </c>
      <c r="U122" s="46" t="b">
        <v>0</v>
      </c>
      <c r="V122" s="47" t="str">
        <f>IFERROR(__xludf.DUMMYFUNCTION("IF(OR(L122=""Duo Booking"", L122=""Group Booking""),
IF(U122=FALSE,"""",
    LET(
      bookingType, L122,
      tour, M122,
      mainFirst, H122,
      mainLast, I122,
      mainEmail, G122,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$L$4:L122, bookingType,
          $M$4:M122, tour,
          $H$4:H122, mainFirst,
          $I$4:I122, mainLast,
          $G$4:G122, mainEmail
        ),
        ""000""
      ),
  "&amp;"    baseID &amp; ""-"" &amp; memberNumber
    )
  ),
  """"
)
"),"")</f>
        <v/>
      </c>
      <c r="W122" s="48"/>
      <c r="X122" s="85" t="b">
        <v>0</v>
      </c>
      <c r="Y122" s="85" t="b">
        <v>0</v>
      </c>
      <c r="Z122" s="85" t="b">
        <v>0</v>
      </c>
      <c r="AA122" s="50"/>
      <c r="AB122" s="51"/>
      <c r="AC122" s="85" t="b">
        <v>0</v>
      </c>
      <c r="AD122" s="92"/>
      <c r="AE122" s="88"/>
      <c r="AF122" s="36" t="str">
        <f t="array" ref="AF122">IF(M122="","",INDEX(
      '{INDEX} Tour Packages'!$A:$ZP,
      MATCH($M122, '{INDEX} Tour Packages'!$A:$A, 0),
      MATCH(AF$3, '{INDEX} Tour Packages'!$4:$4, 0)
    ))</f>
        <v/>
      </c>
      <c r="AG122" s="36" t="str">
        <f t="array" ref="AG122">IF(M122="","",INDEX(
      '{INDEX} Tour Packages'!$A:$ZP,
      MATCH($M122, '{INDEX} Tour Packages'!$A:$A, 0),
      MATCH(AG$3, '{INDEX} Tour Packages'!$4:$4, 0)
    ))</f>
        <v/>
      </c>
      <c r="AH122" s="36" t="str">
        <f t="array" ref="AH122">IF(M122="","",INDEX(
      '{INDEX} Tour Packages'!$A:$ZP,
      MATCH($M122, '{INDEX} Tour Packages'!$A:$A, 0),
      MATCH(AH$3, '{INDEX} Tour Packages'!$4:$4, 0)
    ))</f>
        <v/>
      </c>
      <c r="AI122" s="54" t="str">
        <f t="shared" si="9"/>
        <v/>
      </c>
      <c r="AJ122" s="42"/>
      <c r="AK122" s="55"/>
      <c r="AL122" s="46" t="b">
        <v>0</v>
      </c>
      <c r="AM122" s="56"/>
      <c r="AN122" s="57" t="str">
        <f t="shared" si="10"/>
        <v/>
      </c>
      <c r="AO122" s="58" t="str">
        <f t="shared" si="11"/>
        <v/>
      </c>
      <c r="AP122" s="59"/>
      <c r="AQ122" s="60"/>
      <c r="AR122" s="61"/>
      <c r="AS122" s="61"/>
      <c r="AT122" s="61" t="str">
        <f>IFERROR(__xludf.DUMMYFUNCTION("IF( 
  OR($AJ122=""Full Payment"", ISBLANK($K122)),
  """",
  IF(
    OR(
      Q122=""Standard Booking, P1"",
      Q122=""Standard Booking, P2"",
      Q122=""Standard Booking, P3"",
      Q122=""Standard Booking, P4""
    ),
    LET(
      resDate,   $"&amp;"K122,
      tourDate,  $N122,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2" s="62" t="str">
        <f t="shared" si="12"/>
        <v/>
      </c>
      <c r="AV122" s="63"/>
      <c r="AW122" s="64"/>
      <c r="AX122" s="64"/>
      <c r="AY122" s="64"/>
      <c r="AZ122" s="64" t="str">
        <f>IFERROR(__xludf.DUMMYFUNCTION("IF(
  OR($AJ122=""Full Payment"",$AJ122=""P1"", ISBLANK($K122)),
  """",
  IF(
    OR(
      $Q122=""Standard Booking, P2"",
      $Q122=""Standard Booking, P3"",
      $Q122=""Standard Booking, P4""
    ),
    LET(
      resDate,   $K122,
      tourDate,"&amp;"  $N122,
      monthCount, DATEDIF(resDate, tourDate, ""M"") + 1,
      secondDates, ARRAYFORMULA(
        DATE(
          YEAR(resDate),
          MONTH(resDate) + SEQUENCE(monthCount),
          2
        )
      ),
      validDates, FILTER(
        sec"&amp;"ondDates,
        (secondDates &gt; resDate + 2) *
        (secondDates &lt;= tourDate - 3)
      ),
      IF(
        OR($AJ122=""P2"", $AJ122=""P3"", $AJ122=""P4""),
        IF(
          COUNTA(validDates) &lt; 2,
          """",
          TEXT(INDEX(validDates"&amp;", 2), ""mmm d, yyyy"")
        ),
        IF(
          COUNTA(validDates) &lt; 2,
          """",
          TEXTJOIN("", "", TRUE,
            TEXT(INDEX(validDates, 1), ""mmm d, yyyy""),
            TEXT(INDEX(validDates, 2), ""mmm d, yyyy"")
          )
 "&amp;"       )
      )
    ),
    """"
  )
)
"),"")</f>
        <v/>
      </c>
      <c r="BA122" s="65" t="str">
        <f t="shared" si="13"/>
        <v/>
      </c>
      <c r="BB122" s="63"/>
      <c r="BC122" s="64"/>
      <c r="BD122" s="64"/>
      <c r="BE122" s="64"/>
      <c r="BF122" s="64" t="str">
        <f>IFERROR(__xludf.DUMMYFUNCTION("IF(
  OR($AJ122=""Full Payment"",$AJ122=""P1"", $AJ122=""P2""),
  """",
  IF(
    AND(
      NOT(ISBLANK($K122)),
      OR(
        Q122=""Standard Booking, P3"",
        Q122=""Standard Booking, P4""
      )
    ),
    LET(
      resDate,   $K122,
      "&amp;"tourDate,  $N122,
      monthCount, DATEDIF(resDate, tourDate, ""M"") + 1,
      secondDates, ARRAYFORMULA(
        DATE(
          YEAR(resDate),
          MONTH(resDate) + SEQUENCE(monthCount),
          2
        )
      ),
      validDates, FILTER(
  "&amp;"      secondDates,
        (secondDates &gt; resDate + 2) *
        (secondDates &lt;= tourDate - 3)
      ),
      IF(
        $AJ122=""P4"",
        IF(
          COUNTA(validDates) &lt; 3,
          """",
          TEXT(INDEX(validDates, 3), ""mmm d, yyyy"")
  "&amp;"      ),
        IF(
          $AJ122=""P3"",
          IF(
            COUNTA(validDates) &lt; 3,
            """",
            TEXT(INDEX(validDates, 3), ""mmm d, yyyy"")
          ),
          IF(
            COUNTA(validDates) &lt; 3,
            """",
    "&amp;"        TEXTJOIN("", "", TRUE,
              TEXT(INDEX(validDates, 1), ""mmm d, yyyy""),
              TEXT(INDEX(validDates, 2), ""mmm d, yyyy""),
              TEXT(INDEX(validDates, 3), ""mmm d, yyyy"")
            )
          )
        )
      )
    "&amp;"),
    """"
  )
)
"),"")</f>
        <v/>
      </c>
      <c r="BG122" s="65" t="str">
        <f t="shared" si="14"/>
        <v/>
      </c>
      <c r="BH122" s="63"/>
      <c r="BI122" s="64"/>
      <c r="BJ122" s="64"/>
      <c r="BK122" s="64"/>
      <c r="BL122" s="64" t="str">
        <f>IFERROR(__xludf.DUMMYFUNCTION("IF(
  OR($AJ122=""Full Payment"",$AJ122=""P1"",$AJ122=""P2"",$AJ122=""P3""),
  """",
  IF(
    AND(
      NOT(ISBLANK($K122)),
      $Q122=""Standard Booking, P4""
    ),
    LET(
      resDate,   $K122,
      tourDate,  $N122,
      monthCount, DATEDIF(r"&amp;"esDate, tourDate, ""M"") + 1,
      secondDates, ARRAYFORMULA(
        DATE(
          YEAR(resDate),
          MONTH(resDate) + SEQUENCE(monthCount),
          2
        )
      ),
      validDates, FILTER(
        secondDates,
        (secondDates &gt; res"&amp;"Date + 2) *
        (secondDates &lt;= tourDate - 3)
      ),
      IF(
        $AJ122=""P4"",
        IF(
          COUNTA(validDates) &lt; 4,
          """",
          TEXT(
            INDEX(validDates, 4),
            ""mmm d, yyyy""
          )
        ),
"&amp;"        IF(
          COUNTA(validDates) &lt; 4,
          """",
          TEXTJOIN(
            "", "", TRUE,
            TEXT(INDEX(validDates, 1), ""mmm d, yyyy""),
            TEXT(INDEX(validDates, 2), ""mmm d, yyyy""),
            TEXT(INDEX(validDates"&amp;", 3), ""mmm d, yyyy""),
            TEXT(INDEX(validDates, 4), ""mmm d, yyyy"")
          )
        )
      )
    ),
    """"
  )
)
"),"")</f>
        <v/>
      </c>
      <c r="BM122" s="65" t="str">
        <f t="shared" si="15"/>
        <v/>
      </c>
      <c r="BN122" s="66"/>
      <c r="BO122" s="67"/>
      <c r="BP122" s="49" t="b">
        <v>0</v>
      </c>
      <c r="BQ122" s="49" t="b">
        <v>0</v>
      </c>
      <c r="BR122" s="68"/>
      <c r="BS122" s="69"/>
      <c r="BT122" s="70" t="b">
        <v>0</v>
      </c>
      <c r="BU122" s="71"/>
      <c r="BV122" s="72"/>
      <c r="BW122" s="86" t="b">
        <v>0</v>
      </c>
      <c r="BX122" s="87"/>
    </row>
    <row r="123">
      <c r="A123" s="35" t="str">
        <f t="shared" si="1"/>
        <v/>
      </c>
      <c r="B123" s="36" t="str">
        <f t="shared" si="2"/>
        <v/>
      </c>
      <c r="C123" s="36" t="str">
        <f t="array" ref="C123">IF(
  M123="",
  "",
  IFERROR(
    INDEX(
      '{INDEX} Tour Packages'!$A:$ZZ,
      MATCH(
        M123,
        INDEX(
          '{INDEX} Tour Packages'!$A:$ZZ,
          ,
          MATCH("Tour Package Name", '{INDEX} Tour Packages'!$4:$4, 0)
        ),
        0
      ),
      MATCH("Tour Code", '{INDEX} Tour Packages'!$4:$4, 0)
    ),
    "XXX"
  )
)
</f>
        <v/>
      </c>
      <c r="D123" s="36" t="str">
        <f t="shared" si="3"/>
        <v/>
      </c>
      <c r="E123" s="36" t="str">
        <f t="shared" si="4"/>
        <v/>
      </c>
      <c r="F123" s="37" t="str">
        <f t="shared" si="5"/>
        <v/>
      </c>
      <c r="G123" s="89"/>
      <c r="H123" s="89"/>
      <c r="I123" s="90"/>
      <c r="J123" s="40" t="str">
        <f t="shared" si="16"/>
        <v> </v>
      </c>
      <c r="K123" s="91"/>
      <c r="L123" s="55"/>
      <c r="M123" s="55"/>
      <c r="N123" s="91"/>
      <c r="O123" s="43" t="str">
        <f>IFERROR(__xludf.DUMMYFUNCTION("IF(N123="""","""",IFERROR(
  N123 + VALUE(REGEXEXTRACT(P123, ""(\d+)\s+Days"")),
  """"
)
)"),"")</f>
        <v/>
      </c>
      <c r="P123" s="43" t="str">
        <f t="array" ref="P123">IFERROR(
  INDEX(
    INDEX('{INDEX} Tour Packages'!$A:$ZZ, , MATCH(P$3, '{INDEX} Tour Packages'!$4:$4, 0)),
    MATCH(M123, INDEX('{INDEX} Tour Packages'!$A:$ZZ,0, MATCH("Tour Package Name", '{INDEX} Tour Packages'!$4:$4, 0)), 0)
  ),
"")
</f>
        <v/>
      </c>
      <c r="Q123" s="44" t="str">
        <f t="shared" si="7"/>
        <v/>
      </c>
      <c r="R123" s="44" t="str">
        <f>IFERROR(__xludf.DUMMYFUNCTION("IF(OR(ISBLANK(K123), ISBLANK(N123)), """", 
  LET(
    resDate, K123,
    tourDate, N123,
    monthCount, MAX(0, DATEDIF(resDate, tourDate - 3, ""M"") + 1),
    secondDates, ARRAYFORMULA(DATE(YEAR(resDate), MONTH(resDate) + SEQUENCE(monthCount), 2)),
    "&amp;"validDates, FILTER(secondDates, (secondDates &gt; resDate + 2) * (secondDates &lt;= tourDate - 3)),
    IF(ISERROR(validDates), 0, COUNTA(validDates))
  )
)
"),"")</f>
        <v/>
      </c>
      <c r="S123" s="44" t="str">
        <f t="shared" si="8"/>
        <v/>
      </c>
      <c r="T123" s="45" t="str">
        <f t="array" ref="T123">IF(ISBLANK(BO123),IFERROR(
  INDEX(
    INDEX('{INDEX} Payment Terms'!$A:$G, , MATCH(T$3, '{INDEX} Payment Terms'!$4:$4, 0)),
    MATCH(Q123, INDEX('{INDEX} Payment Terms'!$A:$G,0, MATCH("Payment Condition", '{INDEX} Payment Terms'!$4:$4, 0)), 0)
  ),
""),"Cancelled")
</f>
        <v/>
      </c>
      <c r="U123" s="46" t="b">
        <v>0</v>
      </c>
      <c r="V123" s="47" t="str">
        <f>IFERROR(__xludf.DUMMYFUNCTION("IF(OR(L123=""Duo Booking"", L123=""Group Booking""),
IF(U123=FALSE,"""",
    LET(
      bookingType, L123,
      tour, M123,
      mainFirst, H123,
      mainLast, I123,
      mainEmail, G123,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$L$4:L123, bookingType,
          $M$4:M123, tour,
          $H$4:H123, mainFirst,
          $I$4:I123, mainLast,
          $G$4:G123, mainEmail
        ),
        ""000""
      ),
  "&amp;"    baseID &amp; ""-"" &amp; memberNumber
    )
  ),
  """"
)
"),"")</f>
        <v/>
      </c>
      <c r="W123" s="48"/>
      <c r="X123" s="85" t="b">
        <v>0</v>
      </c>
      <c r="Y123" s="85" t="b">
        <v>0</v>
      </c>
      <c r="Z123" s="85" t="b">
        <v>0</v>
      </c>
      <c r="AA123" s="50"/>
      <c r="AB123" s="51"/>
      <c r="AC123" s="85" t="b">
        <v>0</v>
      </c>
      <c r="AD123" s="92"/>
      <c r="AE123" s="88"/>
      <c r="AF123" s="36" t="str">
        <f t="array" ref="AF123">IF(M123="","",INDEX(
      '{INDEX} Tour Packages'!$A:$ZP,
      MATCH($M123, '{INDEX} Tour Packages'!$A:$A, 0),
      MATCH(AF$3, '{INDEX} Tour Packages'!$4:$4, 0)
    ))</f>
        <v/>
      </c>
      <c r="AG123" s="36" t="str">
        <f t="array" ref="AG123">IF(M123="","",INDEX(
      '{INDEX} Tour Packages'!$A:$ZP,
      MATCH($M123, '{INDEX} Tour Packages'!$A:$A, 0),
      MATCH(AG$3, '{INDEX} Tour Packages'!$4:$4, 0)
    ))</f>
        <v/>
      </c>
      <c r="AH123" s="36" t="str">
        <f t="array" ref="AH123">IF(M123="","",INDEX(
      '{INDEX} Tour Packages'!$A:$ZP,
      MATCH($M123, '{INDEX} Tour Packages'!$A:$A, 0),
      MATCH(AH$3, '{INDEX} Tour Packages'!$4:$4, 0)
    ))</f>
        <v/>
      </c>
      <c r="AI123" s="54" t="str">
        <f t="shared" si="9"/>
        <v/>
      </c>
      <c r="AJ123" s="42"/>
      <c r="AK123" s="55"/>
      <c r="AL123" s="46" t="b">
        <v>0</v>
      </c>
      <c r="AM123" s="56"/>
      <c r="AN123" s="57" t="str">
        <f t="shared" si="10"/>
        <v/>
      </c>
      <c r="AO123" s="58" t="str">
        <f t="shared" si="11"/>
        <v/>
      </c>
      <c r="AP123" s="59"/>
      <c r="AQ123" s="60"/>
      <c r="AR123" s="61"/>
      <c r="AS123" s="61"/>
      <c r="AT123" s="61" t="str">
        <f>IFERROR(__xludf.DUMMYFUNCTION("IF( 
  OR($AJ123=""Full Payment"", ISBLANK($K123)),
  """",
  IF(
    OR(
      Q123=""Standard Booking, P1"",
      Q123=""Standard Booking, P2"",
      Q123=""Standard Booking, P3"",
      Q123=""Standard Booking, P4""
    ),
    LET(
      resDate,   $"&amp;"K123,
      tourDate,  $N123,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3" s="62" t="str">
        <f t="shared" si="12"/>
        <v/>
      </c>
      <c r="AV123" s="63"/>
      <c r="AW123" s="64"/>
      <c r="AX123" s="64"/>
      <c r="AY123" s="64"/>
      <c r="AZ123" s="64" t="str">
        <f>IFERROR(__xludf.DUMMYFUNCTION("IF(
  OR($AJ123=""Full Payment"",$AJ123=""P1"", ISBLANK($K123)),
  """",
  IF(
    OR(
      $Q123=""Standard Booking, P2"",
      $Q123=""Standard Booking, P3"",
      $Q123=""Standard Booking, P4""
    ),
    LET(
      resDate,   $K123,
      tourDate,"&amp;"  $N123,
      monthCount, DATEDIF(resDate, tourDate, ""M"") + 1,
      secondDates, ARRAYFORMULA(
        DATE(
          YEAR(resDate),
          MONTH(resDate) + SEQUENCE(monthCount),
          2
        )
      ),
      validDates, FILTER(
        sec"&amp;"ondDates,
        (secondDates &gt; resDate + 2) *
        (secondDates &lt;= tourDate - 3)
      ),
      IF(
        OR($AJ123=""P2"", $AJ123=""P3"", $AJ123=""P4""),
        IF(
          COUNTA(validDates) &lt; 2,
          """",
          TEXT(INDEX(validDates"&amp;", 2), ""mmm d, yyyy"")
        ),
        IF(
          COUNTA(validDates) &lt; 2,
          """",
          TEXTJOIN("", "", TRUE,
            TEXT(INDEX(validDates, 1), ""mmm d, yyyy""),
            TEXT(INDEX(validDates, 2), ""mmm d, yyyy"")
          )
 "&amp;"       )
      )
    ),
    """"
  )
)
"),"")</f>
        <v/>
      </c>
      <c r="BA123" s="65" t="str">
        <f t="shared" si="13"/>
        <v/>
      </c>
      <c r="BB123" s="63"/>
      <c r="BC123" s="64"/>
      <c r="BD123" s="64"/>
      <c r="BE123" s="64"/>
      <c r="BF123" s="64" t="str">
        <f>IFERROR(__xludf.DUMMYFUNCTION("IF(
  OR($AJ123=""Full Payment"",$AJ123=""P1"", $AJ123=""P2""),
  """",
  IF(
    AND(
      NOT(ISBLANK($K123)),
      OR(
        Q123=""Standard Booking, P3"",
        Q123=""Standard Booking, P4""
      )
    ),
    LET(
      resDate,   $K123,
      "&amp;"tourDate,  $N123,
      monthCount, DATEDIF(resDate, tourDate, ""M"") + 1,
      secondDates, ARRAYFORMULA(
        DATE(
          YEAR(resDate),
          MONTH(resDate) + SEQUENCE(monthCount),
          2
        )
      ),
      validDates, FILTER(
  "&amp;"      secondDates,
        (secondDates &gt; resDate + 2) *
        (secondDates &lt;= tourDate - 3)
      ),
      IF(
        $AJ123=""P4"",
        IF(
          COUNTA(validDates) &lt; 3,
          """",
          TEXT(INDEX(validDates, 3), ""mmm d, yyyy"")
  "&amp;"      ),
        IF(
          $AJ123=""P3"",
          IF(
            COUNTA(validDates) &lt; 3,
            """",
            TEXT(INDEX(validDates, 3), ""mmm d, yyyy"")
          ),
          IF(
            COUNTA(validDates) &lt; 3,
            """",
    "&amp;"        TEXTJOIN("", "", TRUE,
              TEXT(INDEX(validDates, 1), ""mmm d, yyyy""),
              TEXT(INDEX(validDates, 2), ""mmm d, yyyy""),
              TEXT(INDEX(validDates, 3), ""mmm d, yyyy"")
            )
          )
        )
      )
    "&amp;"),
    """"
  )
)
"),"")</f>
        <v/>
      </c>
      <c r="BG123" s="65" t="str">
        <f t="shared" si="14"/>
        <v/>
      </c>
      <c r="BH123" s="63"/>
      <c r="BI123" s="64"/>
      <c r="BJ123" s="64"/>
      <c r="BK123" s="64"/>
      <c r="BL123" s="64" t="str">
        <f>IFERROR(__xludf.DUMMYFUNCTION("IF(
  OR($AJ123=""Full Payment"",$AJ123=""P1"",$AJ123=""P2"",$AJ123=""P3""),
  """",
  IF(
    AND(
      NOT(ISBLANK($K123)),
      $Q123=""Standard Booking, P4""
    ),
    LET(
      resDate,   $K123,
      tourDate,  $N123,
      monthCount, DATEDIF(r"&amp;"esDate, tourDate, ""M"") + 1,
      secondDates, ARRAYFORMULA(
        DATE(
          YEAR(resDate),
          MONTH(resDate) + SEQUENCE(monthCount),
          2
        )
      ),
      validDates, FILTER(
        secondDates,
        (secondDates &gt; res"&amp;"Date + 2) *
        (secondDates &lt;= tourDate - 3)
      ),
      IF(
        $AJ123=""P4"",
        IF(
          COUNTA(validDates) &lt; 4,
          """",
          TEXT(
            INDEX(validDates, 4),
            ""mmm d, yyyy""
          )
        ),
"&amp;"        IF(
          COUNTA(validDates) &lt; 4,
          """",
          TEXTJOIN(
            "", "", TRUE,
            TEXT(INDEX(validDates, 1), ""mmm d, yyyy""),
            TEXT(INDEX(validDates, 2), ""mmm d, yyyy""),
            TEXT(INDEX(validDates"&amp;", 3), ""mmm d, yyyy""),
            TEXT(INDEX(validDates, 4), ""mmm d, yyyy"")
          )
        )
      )
    ),
    """"
  )
)
"),"")</f>
        <v/>
      </c>
      <c r="BM123" s="65" t="str">
        <f t="shared" si="15"/>
        <v/>
      </c>
      <c r="BN123" s="66"/>
      <c r="BO123" s="67"/>
      <c r="BP123" s="49" t="b">
        <v>0</v>
      </c>
      <c r="BQ123" s="49" t="b">
        <v>0</v>
      </c>
      <c r="BR123" s="68"/>
      <c r="BS123" s="69"/>
      <c r="BT123" s="70" t="b">
        <v>0</v>
      </c>
      <c r="BU123" s="71"/>
      <c r="BV123" s="72"/>
      <c r="BW123" s="86" t="b">
        <v>0</v>
      </c>
      <c r="BX123" s="87"/>
    </row>
    <row r="124">
      <c r="A124" s="35" t="str">
        <f t="shared" si="1"/>
        <v/>
      </c>
      <c r="B124" s="36" t="str">
        <f t="shared" si="2"/>
        <v/>
      </c>
      <c r="C124" s="36" t="str">
        <f t="array" ref="C124">IF(
  M124="",
  "",
  IFERROR(
    INDEX(
      '{INDEX} Tour Packages'!$A:$ZZ,
      MATCH(
        M124,
        INDEX(
          '{INDEX} Tour Packages'!$A:$ZZ,
          ,
          MATCH("Tour Package Name", '{INDEX} Tour Packages'!$4:$4, 0)
        ),
        0
      ),
      MATCH("Tour Code", '{INDEX} Tour Packages'!$4:$4, 0)
    ),
    "XXX"
  )
)
</f>
        <v/>
      </c>
      <c r="D124" s="36" t="str">
        <f t="shared" si="3"/>
        <v/>
      </c>
      <c r="E124" s="36" t="str">
        <f t="shared" si="4"/>
        <v/>
      </c>
      <c r="F124" s="37" t="str">
        <f t="shared" si="5"/>
        <v/>
      </c>
      <c r="G124" s="89"/>
      <c r="H124" s="89"/>
      <c r="I124" s="90"/>
      <c r="J124" s="40" t="str">
        <f t="shared" si="16"/>
        <v> </v>
      </c>
      <c r="K124" s="91"/>
      <c r="L124" s="55"/>
      <c r="M124" s="55"/>
      <c r="N124" s="91"/>
      <c r="O124" s="43" t="str">
        <f>IFERROR(__xludf.DUMMYFUNCTION("IF(N124="""","""",IFERROR(
  N124 + VALUE(REGEXEXTRACT(P124, ""(\d+)\s+Days"")),
  """"
)
)"),"")</f>
        <v/>
      </c>
      <c r="P124" s="43" t="str">
        <f t="array" ref="P124">IFERROR(
  INDEX(
    INDEX('{INDEX} Tour Packages'!$A:$ZZ, , MATCH(P$3, '{INDEX} Tour Packages'!$4:$4, 0)),
    MATCH(M124, INDEX('{INDEX} Tour Packages'!$A:$ZZ,0, MATCH("Tour Package Name", '{INDEX} Tour Packages'!$4:$4, 0)), 0)
  ),
"")
</f>
        <v/>
      </c>
      <c r="Q124" s="44" t="str">
        <f t="shared" si="7"/>
        <v/>
      </c>
      <c r="R124" s="44" t="str">
        <f>IFERROR(__xludf.DUMMYFUNCTION("IF(OR(ISBLANK(K124), ISBLANK(N124)), """", 
  LET(
    resDate, K124,
    tourDate, N124,
    monthCount, MAX(0, DATEDIF(resDate, tourDate - 3, ""M"") + 1),
    secondDates, ARRAYFORMULA(DATE(YEAR(resDate), MONTH(resDate) + SEQUENCE(monthCount), 2)),
    "&amp;"validDates, FILTER(secondDates, (secondDates &gt; resDate + 2) * (secondDates &lt;= tourDate - 3)),
    IF(ISERROR(validDates), 0, COUNTA(validDates))
  )
)
"),"")</f>
        <v/>
      </c>
      <c r="S124" s="44" t="str">
        <f t="shared" si="8"/>
        <v/>
      </c>
      <c r="T124" s="45" t="str">
        <f t="array" ref="T124">IF(ISBLANK(BO124),IFERROR(
  INDEX(
    INDEX('{INDEX} Payment Terms'!$A:$G, , MATCH(T$3, '{INDEX} Payment Terms'!$4:$4, 0)),
    MATCH(Q124, INDEX('{INDEX} Payment Terms'!$A:$G,0, MATCH("Payment Condition", '{INDEX} Payment Terms'!$4:$4, 0)), 0)
  ),
""),"Cancelled")
</f>
        <v/>
      </c>
      <c r="U124" s="46" t="b">
        <v>0</v>
      </c>
      <c r="V124" s="47" t="str">
        <f>IFERROR(__xludf.DUMMYFUNCTION("IF(OR(L124=""Duo Booking"", L124=""Group Booking""),
IF(U124=FALSE,"""",
    LET(
      bookingType, L124,
      tour, M124,
      mainFirst, H124,
      mainLast, I124,
      mainEmail, G124,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$L$4:L124, bookingType,
          $M$4:M124, tour,
          $H$4:H124, mainFirst,
          $I$4:I124, mainLast,
          $G$4:G124, mainEmail
        ),
        ""000""
      ),
  "&amp;"    baseID &amp; ""-"" &amp; memberNumber
    )
  ),
  """"
)
"),"")</f>
        <v/>
      </c>
      <c r="W124" s="48"/>
      <c r="X124" s="85" t="b">
        <v>0</v>
      </c>
      <c r="Y124" s="85" t="b">
        <v>0</v>
      </c>
      <c r="Z124" s="85" t="b">
        <v>0</v>
      </c>
      <c r="AA124" s="50"/>
      <c r="AB124" s="51"/>
      <c r="AC124" s="85" t="b">
        <v>0</v>
      </c>
      <c r="AD124" s="92"/>
      <c r="AE124" s="88"/>
      <c r="AF124" s="36" t="str">
        <f t="array" ref="AF124">IF(M124="","",INDEX(
      '{INDEX} Tour Packages'!$A:$ZP,
      MATCH($M124, '{INDEX} Tour Packages'!$A:$A, 0),
      MATCH(AF$3, '{INDEX} Tour Packages'!$4:$4, 0)
    ))</f>
        <v/>
      </c>
      <c r="AG124" s="36" t="str">
        <f t="array" ref="AG124">IF(M124="","",INDEX(
      '{INDEX} Tour Packages'!$A:$ZP,
      MATCH($M124, '{INDEX} Tour Packages'!$A:$A, 0),
      MATCH(AG$3, '{INDEX} Tour Packages'!$4:$4, 0)
    ))</f>
        <v/>
      </c>
      <c r="AH124" s="36" t="str">
        <f t="array" ref="AH124">IF(M124="","",INDEX(
      '{INDEX} Tour Packages'!$A:$ZP,
      MATCH($M124, '{INDEX} Tour Packages'!$A:$A, 0),
      MATCH(AH$3, '{INDEX} Tour Packages'!$4:$4, 0)
    ))</f>
        <v/>
      </c>
      <c r="AI124" s="54" t="str">
        <f t="shared" si="9"/>
        <v/>
      </c>
      <c r="AJ124" s="42"/>
      <c r="AK124" s="55"/>
      <c r="AL124" s="46" t="b">
        <v>0</v>
      </c>
      <c r="AM124" s="56"/>
      <c r="AN124" s="57" t="str">
        <f t="shared" si="10"/>
        <v/>
      </c>
      <c r="AO124" s="58" t="str">
        <f t="shared" si="11"/>
        <v/>
      </c>
      <c r="AP124" s="59"/>
      <c r="AQ124" s="60"/>
      <c r="AR124" s="61"/>
      <c r="AS124" s="61"/>
      <c r="AT124" s="61" t="str">
        <f>IFERROR(__xludf.DUMMYFUNCTION("IF( 
  OR($AJ124=""Full Payment"", ISBLANK($K124)),
  """",
  IF(
    OR(
      Q124=""Standard Booking, P1"",
      Q124=""Standard Booking, P2"",
      Q124=""Standard Booking, P3"",
      Q124=""Standard Booking, P4""
    ),
    LET(
      resDate,   $"&amp;"K124,
      tourDate,  $N124,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4" s="62" t="str">
        <f t="shared" si="12"/>
        <v/>
      </c>
      <c r="AV124" s="63"/>
      <c r="AW124" s="64"/>
      <c r="AX124" s="64"/>
      <c r="AY124" s="64"/>
      <c r="AZ124" s="64" t="str">
        <f>IFERROR(__xludf.DUMMYFUNCTION("IF(
  OR($AJ124=""Full Payment"",$AJ124=""P1"", ISBLANK($K124)),
  """",
  IF(
    OR(
      $Q124=""Standard Booking, P2"",
      $Q124=""Standard Booking, P3"",
      $Q124=""Standard Booking, P4""
    ),
    LET(
      resDate,   $K124,
      tourDate,"&amp;"  $N124,
      monthCount, DATEDIF(resDate, tourDate, ""M"") + 1,
      secondDates, ARRAYFORMULA(
        DATE(
          YEAR(resDate),
          MONTH(resDate) + SEQUENCE(monthCount),
          2
        )
      ),
      validDates, FILTER(
        sec"&amp;"ondDates,
        (secondDates &gt; resDate + 2) *
        (secondDates &lt;= tourDate - 3)
      ),
      IF(
        OR($AJ124=""P2"", $AJ124=""P3"", $AJ124=""P4""),
        IF(
          COUNTA(validDates) &lt; 2,
          """",
          TEXT(INDEX(validDates"&amp;", 2), ""mmm d, yyyy"")
        ),
        IF(
          COUNTA(validDates) &lt; 2,
          """",
          TEXTJOIN("", "", TRUE,
            TEXT(INDEX(validDates, 1), ""mmm d, yyyy""),
            TEXT(INDEX(validDates, 2), ""mmm d, yyyy"")
          )
 "&amp;"       )
      )
    ),
    """"
  )
)
"),"")</f>
        <v/>
      </c>
      <c r="BA124" s="65" t="str">
        <f t="shared" si="13"/>
        <v/>
      </c>
      <c r="BB124" s="63"/>
      <c r="BC124" s="64"/>
      <c r="BD124" s="64"/>
      <c r="BE124" s="64"/>
      <c r="BF124" s="64" t="str">
        <f>IFERROR(__xludf.DUMMYFUNCTION("IF(
  OR($AJ124=""Full Payment"",$AJ124=""P1"", $AJ124=""P2""),
  """",
  IF(
    AND(
      NOT(ISBLANK($K124)),
      OR(
        Q124=""Standard Booking, P3"",
        Q124=""Standard Booking, P4""
      )
    ),
    LET(
      resDate,   $K124,
      "&amp;"tourDate,  $N124,
      monthCount, DATEDIF(resDate, tourDate, ""M"") + 1,
      secondDates, ARRAYFORMULA(
        DATE(
          YEAR(resDate),
          MONTH(resDate) + SEQUENCE(monthCount),
          2
        )
      ),
      validDates, FILTER(
  "&amp;"      secondDates,
        (secondDates &gt; resDate + 2) *
        (secondDates &lt;= tourDate - 3)
      ),
      IF(
        $AJ124=""P4"",
        IF(
          COUNTA(validDates) &lt; 3,
          """",
          TEXT(INDEX(validDates, 3), ""mmm d, yyyy"")
  "&amp;"      ),
        IF(
          $AJ124=""P3"",
          IF(
            COUNTA(validDates) &lt; 3,
            """",
            TEXT(INDEX(validDates, 3), ""mmm d, yyyy"")
          ),
          IF(
            COUNTA(validDates) &lt; 3,
            """",
    "&amp;"        TEXTJOIN("", "", TRUE,
              TEXT(INDEX(validDates, 1), ""mmm d, yyyy""),
              TEXT(INDEX(validDates, 2), ""mmm d, yyyy""),
              TEXT(INDEX(validDates, 3), ""mmm d, yyyy"")
            )
          )
        )
      )
    "&amp;"),
    """"
  )
)
"),"")</f>
        <v/>
      </c>
      <c r="BG124" s="65" t="str">
        <f t="shared" si="14"/>
        <v/>
      </c>
      <c r="BH124" s="63"/>
      <c r="BI124" s="64"/>
      <c r="BJ124" s="64"/>
      <c r="BK124" s="64"/>
      <c r="BL124" s="64" t="str">
        <f>IFERROR(__xludf.DUMMYFUNCTION("IF(
  OR($AJ124=""Full Payment"",$AJ124=""P1"",$AJ124=""P2"",$AJ124=""P3""),
  """",
  IF(
    AND(
      NOT(ISBLANK($K124)),
      $Q124=""Standard Booking, P4""
    ),
    LET(
      resDate,   $K124,
      tourDate,  $N124,
      monthCount, DATEDIF(r"&amp;"esDate, tourDate, ""M"") + 1,
      secondDates, ARRAYFORMULA(
        DATE(
          YEAR(resDate),
          MONTH(resDate) + SEQUENCE(monthCount),
          2
        )
      ),
      validDates, FILTER(
        secondDates,
        (secondDates &gt; res"&amp;"Date + 2) *
        (secondDates &lt;= tourDate - 3)
      ),
      IF(
        $AJ124=""P4"",
        IF(
          COUNTA(validDates) &lt; 4,
          """",
          TEXT(
            INDEX(validDates, 4),
            ""mmm d, yyyy""
          )
        ),
"&amp;"        IF(
          COUNTA(validDates) &lt; 4,
          """",
          TEXTJOIN(
            "", "", TRUE,
            TEXT(INDEX(validDates, 1), ""mmm d, yyyy""),
            TEXT(INDEX(validDates, 2), ""mmm d, yyyy""),
            TEXT(INDEX(validDates"&amp;", 3), ""mmm d, yyyy""),
            TEXT(INDEX(validDates, 4), ""mmm d, yyyy"")
          )
        )
      )
    ),
    """"
  )
)
"),"")</f>
        <v/>
      </c>
      <c r="BM124" s="65" t="str">
        <f t="shared" si="15"/>
        <v/>
      </c>
      <c r="BN124" s="66"/>
      <c r="BO124" s="67"/>
      <c r="BP124" s="49" t="b">
        <v>0</v>
      </c>
      <c r="BQ124" s="49" t="b">
        <v>0</v>
      </c>
      <c r="BR124" s="68"/>
      <c r="BS124" s="69"/>
      <c r="BT124" s="70" t="b">
        <v>0</v>
      </c>
      <c r="BU124" s="71"/>
      <c r="BV124" s="72"/>
      <c r="BW124" s="86" t="b">
        <v>0</v>
      </c>
      <c r="BX124" s="87"/>
    </row>
    <row r="125">
      <c r="A125" s="35" t="str">
        <f t="shared" si="1"/>
        <v/>
      </c>
      <c r="B125" s="36" t="str">
        <f t="shared" si="2"/>
        <v/>
      </c>
      <c r="C125" s="36" t="str">
        <f t="array" ref="C125">IF(
  M125="",
  "",
  IFERROR(
    INDEX(
      '{INDEX} Tour Packages'!$A:$ZZ,
      MATCH(
        M125,
        INDEX(
          '{INDEX} Tour Packages'!$A:$ZZ,
          ,
          MATCH("Tour Package Name", '{INDEX} Tour Packages'!$4:$4, 0)
        ),
        0
      ),
      MATCH("Tour Code", '{INDEX} Tour Packages'!$4:$4, 0)
    ),
    "XXX"
  )
)
</f>
        <v/>
      </c>
      <c r="D125" s="36" t="str">
        <f t="shared" si="3"/>
        <v/>
      </c>
      <c r="E125" s="36" t="str">
        <f t="shared" si="4"/>
        <v/>
      </c>
      <c r="F125" s="37" t="str">
        <f t="shared" si="5"/>
        <v/>
      </c>
      <c r="G125" s="89"/>
      <c r="H125" s="89"/>
      <c r="I125" s="90"/>
      <c r="J125" s="40" t="str">
        <f t="shared" si="16"/>
        <v> </v>
      </c>
      <c r="K125" s="91"/>
      <c r="L125" s="55"/>
      <c r="M125" s="55"/>
      <c r="N125" s="91"/>
      <c r="O125" s="43" t="str">
        <f>IFERROR(__xludf.DUMMYFUNCTION("IF(N125="""","""",IFERROR(
  N125 + VALUE(REGEXEXTRACT(P125, ""(\d+)\s+Days"")),
  """"
)
)"),"")</f>
        <v/>
      </c>
      <c r="P125" s="43" t="str">
        <f t="array" ref="P125">IFERROR(
  INDEX(
    INDEX('{INDEX} Tour Packages'!$A:$ZZ, , MATCH(P$3, '{INDEX} Tour Packages'!$4:$4, 0)),
    MATCH(M125, INDEX('{INDEX} Tour Packages'!$A:$ZZ,0, MATCH("Tour Package Name", '{INDEX} Tour Packages'!$4:$4, 0)), 0)
  ),
"")
</f>
        <v/>
      </c>
      <c r="Q125" s="44" t="str">
        <f t="shared" si="7"/>
        <v/>
      </c>
      <c r="R125" s="44" t="str">
        <f>IFERROR(__xludf.DUMMYFUNCTION("IF(OR(ISBLANK(K125), ISBLANK(N125)), """", 
  LET(
    resDate, K125,
    tourDate, N125,
    monthCount, MAX(0, DATEDIF(resDate, tourDate - 3, ""M"") + 1),
    secondDates, ARRAYFORMULA(DATE(YEAR(resDate), MONTH(resDate) + SEQUENCE(monthCount), 2)),
    "&amp;"validDates, FILTER(secondDates, (secondDates &gt; resDate + 2) * (secondDates &lt;= tourDate - 3)),
    IF(ISERROR(validDates), 0, COUNTA(validDates))
  )
)
"),"")</f>
        <v/>
      </c>
      <c r="S125" s="44" t="str">
        <f t="shared" si="8"/>
        <v/>
      </c>
      <c r="T125" s="45" t="str">
        <f t="array" ref="T125">IF(ISBLANK(BO125),IFERROR(
  INDEX(
    INDEX('{INDEX} Payment Terms'!$A:$G, , MATCH(T$3, '{INDEX} Payment Terms'!$4:$4, 0)),
    MATCH(Q125, INDEX('{INDEX} Payment Terms'!$A:$G,0, MATCH("Payment Condition", '{INDEX} Payment Terms'!$4:$4, 0)), 0)
  ),
""),"Cancelled")
</f>
        <v/>
      </c>
      <c r="U125" s="46" t="b">
        <v>0</v>
      </c>
      <c r="V125" s="47" t="str">
        <f>IFERROR(__xludf.DUMMYFUNCTION("IF(OR(L125=""Duo Booking"", L125=""Group Booking""),
IF(U125=FALSE,"""",
    LET(
      bookingType, L125,
      tour, M125,
      mainFirst, H125,
      mainLast, I125,
      mainEmail, G125,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$L$4:L125, bookingType,
          $M$4:M125, tour,
          $H$4:H125, mainFirst,
          $I$4:I125, mainLast,
          $G$4:G125, mainEmail
        ),
        ""000""
      ),
  "&amp;"    baseID &amp; ""-"" &amp; memberNumber
    )
  ),
  """"
)
"),"")</f>
        <v/>
      </c>
      <c r="W125" s="48"/>
      <c r="X125" s="85" t="b">
        <v>0</v>
      </c>
      <c r="Y125" s="85" t="b">
        <v>0</v>
      </c>
      <c r="Z125" s="85" t="b">
        <v>0</v>
      </c>
      <c r="AA125" s="50"/>
      <c r="AB125" s="51"/>
      <c r="AC125" s="85" t="b">
        <v>0</v>
      </c>
      <c r="AD125" s="92"/>
      <c r="AE125" s="88"/>
      <c r="AF125" s="36" t="str">
        <f t="array" ref="AF125">IF(M125="","",INDEX(
      '{INDEX} Tour Packages'!$A:$ZP,
      MATCH($M125, '{INDEX} Tour Packages'!$A:$A, 0),
      MATCH(AF$3, '{INDEX} Tour Packages'!$4:$4, 0)
    ))</f>
        <v/>
      </c>
      <c r="AG125" s="36" t="str">
        <f t="array" ref="AG125">IF(M125="","",INDEX(
      '{INDEX} Tour Packages'!$A:$ZP,
      MATCH($M125, '{INDEX} Tour Packages'!$A:$A, 0),
      MATCH(AG$3, '{INDEX} Tour Packages'!$4:$4, 0)
    ))</f>
        <v/>
      </c>
      <c r="AH125" s="36" t="str">
        <f t="array" ref="AH125">IF(M125="","",INDEX(
      '{INDEX} Tour Packages'!$A:$ZP,
      MATCH($M125, '{INDEX} Tour Packages'!$A:$A, 0),
      MATCH(AH$3, '{INDEX} Tour Packages'!$4:$4, 0)
    ))</f>
        <v/>
      </c>
      <c r="AI125" s="54" t="str">
        <f t="shared" si="9"/>
        <v/>
      </c>
      <c r="AJ125" s="42"/>
      <c r="AK125" s="55"/>
      <c r="AL125" s="46" t="b">
        <v>0</v>
      </c>
      <c r="AM125" s="56"/>
      <c r="AN125" s="57" t="str">
        <f t="shared" si="10"/>
        <v/>
      </c>
      <c r="AO125" s="58" t="str">
        <f t="shared" si="11"/>
        <v/>
      </c>
      <c r="AP125" s="59"/>
      <c r="AQ125" s="60"/>
      <c r="AR125" s="61"/>
      <c r="AS125" s="61"/>
      <c r="AT125" s="61" t="str">
        <f>IFERROR(__xludf.DUMMYFUNCTION("IF( 
  OR($AJ125=""Full Payment"", ISBLANK($K125)),
  """",
  IF(
    OR(
      Q125=""Standard Booking, P1"",
      Q125=""Standard Booking, P2"",
      Q125=""Standard Booking, P3"",
      Q125=""Standard Booking, P4""
    ),
    LET(
      resDate,   $"&amp;"K125,
      tourDate,  $N125,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5" s="62" t="str">
        <f t="shared" si="12"/>
        <v/>
      </c>
      <c r="AV125" s="63"/>
      <c r="AW125" s="64"/>
      <c r="AX125" s="64"/>
      <c r="AY125" s="64"/>
      <c r="AZ125" s="64" t="str">
        <f>IFERROR(__xludf.DUMMYFUNCTION("IF(
  OR($AJ125=""Full Payment"",$AJ125=""P1"", ISBLANK($K125)),
  """",
  IF(
    OR(
      $Q125=""Standard Booking, P2"",
      $Q125=""Standard Booking, P3"",
      $Q125=""Standard Booking, P4""
    ),
    LET(
      resDate,   $K125,
      tourDate,"&amp;"  $N125,
      monthCount, DATEDIF(resDate, tourDate, ""M"") + 1,
      secondDates, ARRAYFORMULA(
        DATE(
          YEAR(resDate),
          MONTH(resDate) + SEQUENCE(monthCount),
          2
        )
      ),
      validDates, FILTER(
        sec"&amp;"ondDates,
        (secondDates &gt; resDate + 2) *
        (secondDates &lt;= tourDate - 3)
      ),
      IF(
        OR($AJ125=""P2"", $AJ125=""P3"", $AJ125=""P4""),
        IF(
          COUNTA(validDates) &lt; 2,
          """",
          TEXT(INDEX(validDates"&amp;", 2), ""mmm d, yyyy"")
        ),
        IF(
          COUNTA(validDates) &lt; 2,
          """",
          TEXTJOIN("", "", TRUE,
            TEXT(INDEX(validDates, 1), ""mmm d, yyyy""),
            TEXT(INDEX(validDates, 2), ""mmm d, yyyy"")
          )
 "&amp;"       )
      )
    ),
    """"
  )
)
"),"")</f>
        <v/>
      </c>
      <c r="BA125" s="65" t="str">
        <f t="shared" si="13"/>
        <v/>
      </c>
      <c r="BB125" s="63"/>
      <c r="BC125" s="64"/>
      <c r="BD125" s="64"/>
      <c r="BE125" s="64"/>
      <c r="BF125" s="64" t="str">
        <f>IFERROR(__xludf.DUMMYFUNCTION("IF(
  OR($AJ125=""Full Payment"",$AJ125=""P1"", $AJ125=""P2""),
  """",
  IF(
    AND(
      NOT(ISBLANK($K125)),
      OR(
        Q125=""Standard Booking, P3"",
        Q125=""Standard Booking, P4""
      )
    ),
    LET(
      resDate,   $K125,
      "&amp;"tourDate,  $N125,
      monthCount, DATEDIF(resDate, tourDate, ""M"") + 1,
      secondDates, ARRAYFORMULA(
        DATE(
          YEAR(resDate),
          MONTH(resDate) + SEQUENCE(monthCount),
          2
        )
      ),
      validDates, FILTER(
  "&amp;"      secondDates,
        (secondDates &gt; resDate + 2) *
        (secondDates &lt;= tourDate - 3)
      ),
      IF(
        $AJ125=""P4"",
        IF(
          COUNTA(validDates) &lt; 3,
          """",
          TEXT(INDEX(validDates, 3), ""mmm d, yyyy"")
  "&amp;"      ),
        IF(
          $AJ125=""P3"",
          IF(
            COUNTA(validDates) &lt; 3,
            """",
            TEXT(INDEX(validDates, 3), ""mmm d, yyyy"")
          ),
          IF(
            COUNTA(validDates) &lt; 3,
            """",
    "&amp;"        TEXTJOIN("", "", TRUE,
              TEXT(INDEX(validDates, 1), ""mmm d, yyyy""),
              TEXT(INDEX(validDates, 2), ""mmm d, yyyy""),
              TEXT(INDEX(validDates, 3), ""mmm d, yyyy"")
            )
          )
        )
      )
    "&amp;"),
    """"
  )
)
"),"")</f>
        <v/>
      </c>
      <c r="BG125" s="65" t="str">
        <f t="shared" si="14"/>
        <v/>
      </c>
      <c r="BH125" s="63"/>
      <c r="BI125" s="64"/>
      <c r="BJ125" s="64"/>
      <c r="BK125" s="64"/>
      <c r="BL125" s="64" t="str">
        <f>IFERROR(__xludf.DUMMYFUNCTION("IF(
  OR($AJ125=""Full Payment"",$AJ125=""P1"",$AJ125=""P2"",$AJ125=""P3""),
  """",
  IF(
    AND(
      NOT(ISBLANK($K125)),
      $Q125=""Standard Booking, P4""
    ),
    LET(
      resDate,   $K125,
      tourDate,  $N125,
      monthCount, DATEDIF(r"&amp;"esDate, tourDate, ""M"") + 1,
      secondDates, ARRAYFORMULA(
        DATE(
          YEAR(resDate),
          MONTH(resDate) + SEQUENCE(monthCount),
          2
        )
      ),
      validDates, FILTER(
        secondDates,
        (secondDates &gt; res"&amp;"Date + 2) *
        (secondDates &lt;= tourDate - 3)
      ),
      IF(
        $AJ125=""P4"",
        IF(
          COUNTA(validDates) &lt; 4,
          """",
          TEXT(
            INDEX(validDates, 4),
            ""mmm d, yyyy""
          )
        ),
"&amp;"        IF(
          COUNTA(validDates) &lt; 4,
          """",
          TEXTJOIN(
            "", "", TRUE,
            TEXT(INDEX(validDates, 1), ""mmm d, yyyy""),
            TEXT(INDEX(validDates, 2), ""mmm d, yyyy""),
            TEXT(INDEX(validDates"&amp;", 3), ""mmm d, yyyy""),
            TEXT(INDEX(validDates, 4), ""mmm d, yyyy"")
          )
        )
      )
    ),
    """"
  )
)
"),"")</f>
        <v/>
      </c>
      <c r="BM125" s="65" t="str">
        <f t="shared" si="15"/>
        <v/>
      </c>
      <c r="BN125" s="66"/>
      <c r="BO125" s="67"/>
      <c r="BP125" s="49" t="b">
        <v>0</v>
      </c>
      <c r="BQ125" s="49" t="b">
        <v>0</v>
      </c>
      <c r="BR125" s="68"/>
      <c r="BS125" s="69"/>
      <c r="BT125" s="70" t="b">
        <v>0</v>
      </c>
      <c r="BU125" s="71"/>
      <c r="BV125" s="72"/>
      <c r="BW125" s="86" t="b">
        <v>0</v>
      </c>
      <c r="BX125" s="87"/>
    </row>
    <row r="126">
      <c r="A126" s="35" t="str">
        <f t="shared" si="1"/>
        <v/>
      </c>
      <c r="B126" s="36" t="str">
        <f t="shared" si="2"/>
        <v/>
      </c>
      <c r="C126" s="36" t="str">
        <f t="array" ref="C126">IF(
  M126="",
  "",
  IFERROR(
    INDEX(
      '{INDEX} Tour Packages'!$A:$ZZ,
      MATCH(
        M126,
        INDEX(
          '{INDEX} Tour Packages'!$A:$ZZ,
          ,
          MATCH("Tour Package Name", '{INDEX} Tour Packages'!$4:$4, 0)
        ),
        0
      ),
      MATCH("Tour Code", '{INDEX} Tour Packages'!$4:$4, 0)
    ),
    "XXX"
  )
)
</f>
        <v/>
      </c>
      <c r="D126" s="36" t="str">
        <f t="shared" si="3"/>
        <v/>
      </c>
      <c r="E126" s="36" t="str">
        <f t="shared" si="4"/>
        <v/>
      </c>
      <c r="F126" s="37" t="str">
        <f t="shared" si="5"/>
        <v/>
      </c>
      <c r="G126" s="89"/>
      <c r="H126" s="89"/>
      <c r="I126" s="90"/>
      <c r="J126" s="40" t="str">
        <f t="shared" si="16"/>
        <v> </v>
      </c>
      <c r="K126" s="91"/>
      <c r="L126" s="55"/>
      <c r="M126" s="55"/>
      <c r="N126" s="91"/>
      <c r="O126" s="43" t="str">
        <f>IFERROR(__xludf.DUMMYFUNCTION("IF(N126="""","""",IFERROR(
  N126 + VALUE(REGEXEXTRACT(P126, ""(\d+)\s+Days"")),
  """"
)
)"),"")</f>
        <v/>
      </c>
      <c r="P126" s="43" t="str">
        <f t="array" ref="P126">IFERROR(
  INDEX(
    INDEX('{INDEX} Tour Packages'!$A:$ZZ, , MATCH(P$3, '{INDEX} Tour Packages'!$4:$4, 0)),
    MATCH(M126, INDEX('{INDEX} Tour Packages'!$A:$ZZ,0, MATCH("Tour Package Name", '{INDEX} Tour Packages'!$4:$4, 0)), 0)
  ),
"")
</f>
        <v/>
      </c>
      <c r="Q126" s="44" t="str">
        <f t="shared" si="7"/>
        <v/>
      </c>
      <c r="R126" s="44" t="str">
        <f>IFERROR(__xludf.DUMMYFUNCTION("IF(OR(ISBLANK(K126), ISBLANK(N126)), """", 
  LET(
    resDate, K126,
    tourDate, N126,
    monthCount, MAX(0, DATEDIF(resDate, tourDate - 3, ""M"") + 1),
    secondDates, ARRAYFORMULA(DATE(YEAR(resDate), MONTH(resDate) + SEQUENCE(monthCount), 2)),
    "&amp;"validDates, FILTER(secondDates, (secondDates &gt; resDate + 2) * (secondDates &lt;= tourDate - 3)),
    IF(ISERROR(validDates), 0, COUNTA(validDates))
  )
)
"),"")</f>
        <v/>
      </c>
      <c r="S126" s="44" t="str">
        <f t="shared" si="8"/>
        <v/>
      </c>
      <c r="T126" s="45" t="str">
        <f t="array" ref="T126">IF(ISBLANK(BO126),IFERROR(
  INDEX(
    INDEX('{INDEX} Payment Terms'!$A:$G, , MATCH(T$3, '{INDEX} Payment Terms'!$4:$4, 0)),
    MATCH(Q126, INDEX('{INDEX} Payment Terms'!$A:$G,0, MATCH("Payment Condition", '{INDEX} Payment Terms'!$4:$4, 0)), 0)
  ),
""),"Cancelled")
</f>
        <v/>
      </c>
      <c r="U126" s="46" t="b">
        <v>0</v>
      </c>
      <c r="V126" s="47" t="str">
        <f>IFERROR(__xludf.DUMMYFUNCTION("IF(OR(L126=""Duo Booking"", L126=""Group Booking""),
IF(U126=FALSE,"""",
    LET(
      bookingType, L126,
      tour, M126,
      mainFirst, H126,
      mainLast, I126,
      mainEmail, G126,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$L$4:L126, bookingType,
          $M$4:M126, tour,
          $H$4:H126, mainFirst,
          $I$4:I126, mainLast,
          $G$4:G126, mainEmail
        ),
        ""000""
      ),
  "&amp;"    baseID &amp; ""-"" &amp; memberNumber
    )
  ),
  """"
)
"),"")</f>
        <v/>
      </c>
      <c r="W126" s="48"/>
      <c r="X126" s="85" t="b">
        <v>0</v>
      </c>
      <c r="Y126" s="85" t="b">
        <v>0</v>
      </c>
      <c r="Z126" s="85" t="b">
        <v>0</v>
      </c>
      <c r="AA126" s="50"/>
      <c r="AB126" s="51"/>
      <c r="AC126" s="85" t="b">
        <v>0</v>
      </c>
      <c r="AD126" s="92"/>
      <c r="AE126" s="88"/>
      <c r="AF126" s="36" t="str">
        <f t="array" ref="AF126">IF(M126="","",INDEX(
      '{INDEX} Tour Packages'!$A:$ZP,
      MATCH($M126, '{INDEX} Tour Packages'!$A:$A, 0),
      MATCH(AF$3, '{INDEX} Tour Packages'!$4:$4, 0)
    ))</f>
        <v/>
      </c>
      <c r="AG126" s="36" t="str">
        <f t="array" ref="AG126">IF(M126="","",INDEX(
      '{INDEX} Tour Packages'!$A:$ZP,
      MATCH($M126, '{INDEX} Tour Packages'!$A:$A, 0),
      MATCH(AG$3, '{INDEX} Tour Packages'!$4:$4, 0)
    ))</f>
        <v/>
      </c>
      <c r="AH126" s="36" t="str">
        <f t="array" ref="AH126">IF(M126="","",INDEX(
      '{INDEX} Tour Packages'!$A:$ZP,
      MATCH($M126, '{INDEX} Tour Packages'!$A:$A, 0),
      MATCH(AH$3, '{INDEX} Tour Packages'!$4:$4, 0)
    ))</f>
        <v/>
      </c>
      <c r="AI126" s="54" t="str">
        <f t="shared" si="9"/>
        <v/>
      </c>
      <c r="AJ126" s="42"/>
      <c r="AK126" s="55"/>
      <c r="AL126" s="46" t="b">
        <v>0</v>
      </c>
      <c r="AM126" s="56"/>
      <c r="AN126" s="57" t="str">
        <f t="shared" si="10"/>
        <v/>
      </c>
      <c r="AO126" s="58" t="str">
        <f t="shared" si="11"/>
        <v/>
      </c>
      <c r="AP126" s="59"/>
      <c r="AQ126" s="60"/>
      <c r="AR126" s="61"/>
      <c r="AS126" s="61"/>
      <c r="AT126" s="61" t="str">
        <f>IFERROR(__xludf.DUMMYFUNCTION("IF( 
  OR($AJ126=""Full Payment"", ISBLANK($K126)),
  """",
  IF(
    OR(
      Q126=""Standard Booking, P1"",
      Q126=""Standard Booking, P2"",
      Q126=""Standard Booking, P3"",
      Q126=""Standard Booking, P4""
    ),
    LET(
      resDate,   $"&amp;"K126,
      tourDate,  $N126,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6" s="62" t="str">
        <f t="shared" si="12"/>
        <v/>
      </c>
      <c r="AV126" s="63"/>
      <c r="AW126" s="64"/>
      <c r="AX126" s="64"/>
      <c r="AY126" s="64"/>
      <c r="AZ126" s="64" t="str">
        <f>IFERROR(__xludf.DUMMYFUNCTION("IF(
  OR($AJ126=""Full Payment"",$AJ126=""P1"", ISBLANK($K126)),
  """",
  IF(
    OR(
      $Q126=""Standard Booking, P2"",
      $Q126=""Standard Booking, P3"",
      $Q126=""Standard Booking, P4""
    ),
    LET(
      resDate,   $K126,
      tourDate,"&amp;"  $N126,
      monthCount, DATEDIF(resDate, tourDate, ""M"") + 1,
      secondDates, ARRAYFORMULA(
        DATE(
          YEAR(resDate),
          MONTH(resDate) + SEQUENCE(monthCount),
          2
        )
      ),
      validDates, FILTER(
        sec"&amp;"ondDates,
        (secondDates &gt; resDate + 2) *
        (secondDates &lt;= tourDate - 3)
      ),
      IF(
        OR($AJ126=""P2"", $AJ126=""P3"", $AJ126=""P4""),
        IF(
          COUNTA(validDates) &lt; 2,
          """",
          TEXT(INDEX(validDates"&amp;", 2), ""mmm d, yyyy"")
        ),
        IF(
          COUNTA(validDates) &lt; 2,
          """",
          TEXTJOIN("", "", TRUE,
            TEXT(INDEX(validDates, 1), ""mmm d, yyyy""),
            TEXT(INDEX(validDates, 2), ""mmm d, yyyy"")
          )
 "&amp;"       )
      )
    ),
    """"
  )
)
"),"")</f>
        <v/>
      </c>
      <c r="BA126" s="65" t="str">
        <f t="shared" si="13"/>
        <v/>
      </c>
      <c r="BB126" s="63"/>
      <c r="BC126" s="64"/>
      <c r="BD126" s="64"/>
      <c r="BE126" s="64"/>
      <c r="BF126" s="64" t="str">
        <f>IFERROR(__xludf.DUMMYFUNCTION("IF(
  OR($AJ126=""Full Payment"",$AJ126=""P1"", $AJ126=""P2""),
  """",
  IF(
    AND(
      NOT(ISBLANK($K126)),
      OR(
        Q126=""Standard Booking, P3"",
        Q126=""Standard Booking, P4""
      )
    ),
    LET(
      resDate,   $K126,
      "&amp;"tourDate,  $N126,
      monthCount, DATEDIF(resDate, tourDate, ""M"") + 1,
      secondDates, ARRAYFORMULA(
        DATE(
          YEAR(resDate),
          MONTH(resDate) + SEQUENCE(monthCount),
          2
        )
      ),
      validDates, FILTER(
  "&amp;"      secondDates,
        (secondDates &gt; resDate + 2) *
        (secondDates &lt;= tourDate - 3)
      ),
      IF(
        $AJ126=""P4"",
        IF(
          COUNTA(validDates) &lt; 3,
          """",
          TEXT(INDEX(validDates, 3), ""mmm d, yyyy"")
  "&amp;"      ),
        IF(
          $AJ126=""P3"",
          IF(
            COUNTA(validDates) &lt; 3,
            """",
            TEXT(INDEX(validDates, 3), ""mmm d, yyyy"")
          ),
          IF(
            COUNTA(validDates) &lt; 3,
            """",
    "&amp;"        TEXTJOIN("", "", TRUE,
              TEXT(INDEX(validDates, 1), ""mmm d, yyyy""),
              TEXT(INDEX(validDates, 2), ""mmm d, yyyy""),
              TEXT(INDEX(validDates, 3), ""mmm d, yyyy"")
            )
          )
        )
      )
    "&amp;"),
    """"
  )
)
"),"")</f>
        <v/>
      </c>
      <c r="BG126" s="65" t="str">
        <f t="shared" si="14"/>
        <v/>
      </c>
      <c r="BH126" s="63"/>
      <c r="BI126" s="64"/>
      <c r="BJ126" s="64"/>
      <c r="BK126" s="64"/>
      <c r="BL126" s="64" t="str">
        <f>IFERROR(__xludf.DUMMYFUNCTION("IF(
  OR($AJ126=""Full Payment"",$AJ126=""P1"",$AJ126=""P2"",$AJ126=""P3""),
  """",
  IF(
    AND(
      NOT(ISBLANK($K126)),
      $Q126=""Standard Booking, P4""
    ),
    LET(
      resDate,   $K126,
      tourDate,  $N126,
      monthCount, DATEDIF(r"&amp;"esDate, tourDate, ""M"") + 1,
      secondDates, ARRAYFORMULA(
        DATE(
          YEAR(resDate),
          MONTH(resDate) + SEQUENCE(monthCount),
          2
        )
      ),
      validDates, FILTER(
        secondDates,
        (secondDates &gt; res"&amp;"Date + 2) *
        (secondDates &lt;= tourDate - 3)
      ),
      IF(
        $AJ126=""P4"",
        IF(
          COUNTA(validDates) &lt; 4,
          """",
          TEXT(
            INDEX(validDates, 4),
            ""mmm d, yyyy""
          )
        ),
"&amp;"        IF(
          COUNTA(validDates) &lt; 4,
          """",
          TEXTJOIN(
            "", "", TRUE,
            TEXT(INDEX(validDates, 1), ""mmm d, yyyy""),
            TEXT(INDEX(validDates, 2), ""mmm d, yyyy""),
            TEXT(INDEX(validDates"&amp;", 3), ""mmm d, yyyy""),
            TEXT(INDEX(validDates, 4), ""mmm d, yyyy"")
          )
        )
      )
    ),
    """"
  )
)
"),"")</f>
        <v/>
      </c>
      <c r="BM126" s="65" t="str">
        <f t="shared" si="15"/>
        <v/>
      </c>
      <c r="BN126" s="66"/>
      <c r="BO126" s="67"/>
      <c r="BP126" s="49" t="b">
        <v>0</v>
      </c>
      <c r="BQ126" s="49" t="b">
        <v>0</v>
      </c>
      <c r="BR126" s="68"/>
      <c r="BS126" s="69"/>
      <c r="BT126" s="70" t="b">
        <v>0</v>
      </c>
      <c r="BU126" s="71"/>
      <c r="BV126" s="72"/>
      <c r="BW126" s="86" t="b">
        <v>0</v>
      </c>
      <c r="BX126" s="87"/>
    </row>
    <row r="127">
      <c r="A127" s="35" t="str">
        <f t="shared" si="1"/>
        <v/>
      </c>
      <c r="B127" s="36" t="str">
        <f t="shared" si="2"/>
        <v/>
      </c>
      <c r="C127" s="36" t="str">
        <f t="array" ref="C127">IF(
  M127="",
  "",
  IFERROR(
    INDEX(
      '{INDEX} Tour Packages'!$A:$ZZ,
      MATCH(
        M127,
        INDEX(
          '{INDEX} Tour Packages'!$A:$ZZ,
          ,
          MATCH("Tour Package Name", '{INDEX} Tour Packages'!$4:$4, 0)
        ),
        0
      ),
      MATCH("Tour Code", '{INDEX} Tour Packages'!$4:$4, 0)
    ),
    "XXX"
  )
)
</f>
        <v/>
      </c>
      <c r="D127" s="36" t="str">
        <f t="shared" si="3"/>
        <v/>
      </c>
      <c r="E127" s="36" t="str">
        <f t="shared" si="4"/>
        <v/>
      </c>
      <c r="F127" s="37" t="str">
        <f t="shared" si="5"/>
        <v/>
      </c>
      <c r="G127" s="89"/>
      <c r="H127" s="89"/>
      <c r="I127" s="90"/>
      <c r="J127" s="40" t="str">
        <f t="shared" si="16"/>
        <v> </v>
      </c>
      <c r="K127" s="91"/>
      <c r="L127" s="55"/>
      <c r="M127" s="55"/>
      <c r="N127" s="91"/>
      <c r="O127" s="43" t="str">
        <f>IFERROR(__xludf.DUMMYFUNCTION("IF(N127="""","""",IFERROR(
  N127 + VALUE(REGEXEXTRACT(P127, ""(\d+)\s+Days"")),
  """"
)
)"),"")</f>
        <v/>
      </c>
      <c r="P127" s="43" t="str">
        <f t="array" ref="P127">IFERROR(
  INDEX(
    INDEX('{INDEX} Tour Packages'!$A:$ZZ, , MATCH(P$3, '{INDEX} Tour Packages'!$4:$4, 0)),
    MATCH(M127, INDEX('{INDEX} Tour Packages'!$A:$ZZ,0, MATCH("Tour Package Name", '{INDEX} Tour Packages'!$4:$4, 0)), 0)
  ),
"")
</f>
        <v/>
      </c>
      <c r="Q127" s="44" t="str">
        <f t="shared" si="7"/>
        <v/>
      </c>
      <c r="R127" s="44" t="str">
        <f>IFERROR(__xludf.DUMMYFUNCTION("IF(OR(ISBLANK(K127), ISBLANK(N127)), """", 
  LET(
    resDate, K127,
    tourDate, N127,
    monthCount, MAX(0, DATEDIF(resDate, tourDate - 3, ""M"") + 1),
    secondDates, ARRAYFORMULA(DATE(YEAR(resDate), MONTH(resDate) + SEQUENCE(monthCount), 2)),
    "&amp;"validDates, FILTER(secondDates, (secondDates &gt; resDate + 2) * (secondDates &lt;= tourDate - 3)),
    IF(ISERROR(validDates), 0, COUNTA(validDates))
  )
)
"),"")</f>
        <v/>
      </c>
      <c r="S127" s="44" t="str">
        <f t="shared" si="8"/>
        <v/>
      </c>
      <c r="T127" s="45" t="str">
        <f t="array" ref="T127">IF(ISBLANK(BO127),IFERROR(
  INDEX(
    INDEX('{INDEX} Payment Terms'!$A:$G, , MATCH(T$3, '{INDEX} Payment Terms'!$4:$4, 0)),
    MATCH(Q127, INDEX('{INDEX} Payment Terms'!$A:$G,0, MATCH("Payment Condition", '{INDEX} Payment Terms'!$4:$4, 0)), 0)
  ),
""),"Cancelled")
</f>
        <v/>
      </c>
      <c r="U127" s="46" t="b">
        <v>0</v>
      </c>
      <c r="V127" s="47" t="str">
        <f>IFERROR(__xludf.DUMMYFUNCTION("IF(OR(L127=""Duo Booking"", L127=""Group Booking""),
IF(U127=FALSE,"""",
    LET(
      bookingType, L127,
      tour, M127,
      mainFirst, H127,
      mainLast, I127,
      mainEmail, G127,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$L$4:L127, bookingType,
          $M$4:M127, tour,
          $H$4:H127, mainFirst,
          $I$4:I127, mainLast,
          $G$4:G127, mainEmail
        ),
        ""000""
      ),
  "&amp;"    baseID &amp; ""-"" &amp; memberNumber
    )
  ),
  """"
)
"),"")</f>
        <v/>
      </c>
      <c r="W127" s="48"/>
      <c r="X127" s="85" t="b">
        <v>0</v>
      </c>
      <c r="Y127" s="85" t="b">
        <v>0</v>
      </c>
      <c r="Z127" s="85" t="b">
        <v>0</v>
      </c>
      <c r="AA127" s="50"/>
      <c r="AB127" s="51"/>
      <c r="AC127" s="85" t="b">
        <v>0</v>
      </c>
      <c r="AD127" s="92"/>
      <c r="AE127" s="88"/>
      <c r="AF127" s="36" t="str">
        <f t="array" ref="AF127">IF(M127="","",INDEX(
      '{INDEX} Tour Packages'!$A:$ZP,
      MATCH($M127, '{INDEX} Tour Packages'!$A:$A, 0),
      MATCH(AF$3, '{INDEX} Tour Packages'!$4:$4, 0)
    ))</f>
        <v/>
      </c>
      <c r="AG127" s="36" t="str">
        <f t="array" ref="AG127">IF(M127="","",INDEX(
      '{INDEX} Tour Packages'!$A:$ZP,
      MATCH($M127, '{INDEX} Tour Packages'!$A:$A, 0),
      MATCH(AG$3, '{INDEX} Tour Packages'!$4:$4, 0)
    ))</f>
        <v/>
      </c>
      <c r="AH127" s="36" t="str">
        <f t="array" ref="AH127">IF(M127="","",INDEX(
      '{INDEX} Tour Packages'!$A:$ZP,
      MATCH($M127, '{INDEX} Tour Packages'!$A:$A, 0),
      MATCH(AH$3, '{INDEX} Tour Packages'!$4:$4, 0)
    ))</f>
        <v/>
      </c>
      <c r="AI127" s="54" t="str">
        <f t="shared" si="9"/>
        <v/>
      </c>
      <c r="AJ127" s="42"/>
      <c r="AK127" s="55"/>
      <c r="AL127" s="46" t="b">
        <v>0</v>
      </c>
      <c r="AM127" s="56"/>
      <c r="AN127" s="57" t="str">
        <f t="shared" si="10"/>
        <v/>
      </c>
      <c r="AO127" s="58" t="str">
        <f t="shared" si="11"/>
        <v/>
      </c>
      <c r="AP127" s="59"/>
      <c r="AQ127" s="60"/>
      <c r="AR127" s="61"/>
      <c r="AS127" s="61"/>
      <c r="AT127" s="61" t="str">
        <f>IFERROR(__xludf.DUMMYFUNCTION("IF( 
  OR($AJ127=""Full Payment"", ISBLANK($K127)),
  """",
  IF(
    OR(
      Q127=""Standard Booking, P1"",
      Q127=""Standard Booking, P2"",
      Q127=""Standard Booking, P3"",
      Q127=""Standard Booking, P4""
    ),
    LET(
      resDate,   $"&amp;"K127,
      tourDate,  $N127,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7" s="62" t="str">
        <f t="shared" si="12"/>
        <v/>
      </c>
      <c r="AV127" s="63"/>
      <c r="AW127" s="64"/>
      <c r="AX127" s="64"/>
      <c r="AY127" s="64"/>
      <c r="AZ127" s="64" t="str">
        <f>IFERROR(__xludf.DUMMYFUNCTION("IF(
  OR($AJ127=""Full Payment"",$AJ127=""P1"", ISBLANK($K127)),
  """",
  IF(
    OR(
      $Q127=""Standard Booking, P2"",
      $Q127=""Standard Booking, P3"",
      $Q127=""Standard Booking, P4""
    ),
    LET(
      resDate,   $K127,
      tourDate,"&amp;"  $N127,
      monthCount, DATEDIF(resDate, tourDate, ""M"") + 1,
      secondDates, ARRAYFORMULA(
        DATE(
          YEAR(resDate),
          MONTH(resDate) + SEQUENCE(monthCount),
          2
        )
      ),
      validDates, FILTER(
        sec"&amp;"ondDates,
        (secondDates &gt; resDate + 2) *
        (secondDates &lt;= tourDate - 3)
      ),
      IF(
        OR($AJ127=""P2"", $AJ127=""P3"", $AJ127=""P4""),
        IF(
          COUNTA(validDates) &lt; 2,
          """",
          TEXT(INDEX(validDates"&amp;", 2), ""mmm d, yyyy"")
        ),
        IF(
          COUNTA(validDates) &lt; 2,
          """",
          TEXTJOIN("", "", TRUE,
            TEXT(INDEX(validDates, 1), ""mmm d, yyyy""),
            TEXT(INDEX(validDates, 2), ""mmm d, yyyy"")
          )
 "&amp;"       )
      )
    ),
    """"
  )
)
"),"")</f>
        <v/>
      </c>
      <c r="BA127" s="65" t="str">
        <f t="shared" si="13"/>
        <v/>
      </c>
      <c r="BB127" s="63"/>
      <c r="BC127" s="64"/>
      <c r="BD127" s="64"/>
      <c r="BE127" s="64"/>
      <c r="BF127" s="64" t="str">
        <f>IFERROR(__xludf.DUMMYFUNCTION("IF(
  OR($AJ127=""Full Payment"",$AJ127=""P1"", $AJ127=""P2""),
  """",
  IF(
    AND(
      NOT(ISBLANK($K127)),
      OR(
        Q127=""Standard Booking, P3"",
        Q127=""Standard Booking, P4""
      )
    ),
    LET(
      resDate,   $K127,
      "&amp;"tourDate,  $N127,
      monthCount, DATEDIF(resDate, tourDate, ""M"") + 1,
      secondDates, ARRAYFORMULA(
        DATE(
          YEAR(resDate),
          MONTH(resDate) + SEQUENCE(monthCount),
          2
        )
      ),
      validDates, FILTER(
  "&amp;"      secondDates,
        (secondDates &gt; resDate + 2) *
        (secondDates &lt;= tourDate - 3)
      ),
      IF(
        $AJ127=""P4"",
        IF(
          COUNTA(validDates) &lt; 3,
          """",
          TEXT(INDEX(validDates, 3), ""mmm d, yyyy"")
  "&amp;"      ),
        IF(
          $AJ127=""P3"",
          IF(
            COUNTA(validDates) &lt; 3,
            """",
            TEXT(INDEX(validDates, 3), ""mmm d, yyyy"")
          ),
          IF(
            COUNTA(validDates) &lt; 3,
            """",
    "&amp;"        TEXTJOIN("", "", TRUE,
              TEXT(INDEX(validDates, 1), ""mmm d, yyyy""),
              TEXT(INDEX(validDates, 2), ""mmm d, yyyy""),
              TEXT(INDEX(validDates, 3), ""mmm d, yyyy"")
            )
          )
        )
      )
    "&amp;"),
    """"
  )
)
"),"")</f>
        <v/>
      </c>
      <c r="BG127" s="65" t="str">
        <f t="shared" si="14"/>
        <v/>
      </c>
      <c r="BH127" s="63"/>
      <c r="BI127" s="64"/>
      <c r="BJ127" s="64"/>
      <c r="BK127" s="64"/>
      <c r="BL127" s="64" t="str">
        <f>IFERROR(__xludf.DUMMYFUNCTION("IF(
  OR($AJ127=""Full Payment"",$AJ127=""P1"",$AJ127=""P2"",$AJ127=""P3""),
  """",
  IF(
    AND(
      NOT(ISBLANK($K127)),
      $Q127=""Standard Booking, P4""
    ),
    LET(
      resDate,   $K127,
      tourDate,  $N127,
      monthCount, DATEDIF(r"&amp;"esDate, tourDate, ""M"") + 1,
      secondDates, ARRAYFORMULA(
        DATE(
          YEAR(resDate),
          MONTH(resDate) + SEQUENCE(monthCount),
          2
        )
      ),
      validDates, FILTER(
        secondDates,
        (secondDates &gt; res"&amp;"Date + 2) *
        (secondDates &lt;= tourDate - 3)
      ),
      IF(
        $AJ127=""P4"",
        IF(
          COUNTA(validDates) &lt; 4,
          """",
          TEXT(
            INDEX(validDates, 4),
            ""mmm d, yyyy""
          )
        ),
"&amp;"        IF(
          COUNTA(validDates) &lt; 4,
          """",
          TEXTJOIN(
            "", "", TRUE,
            TEXT(INDEX(validDates, 1), ""mmm d, yyyy""),
            TEXT(INDEX(validDates, 2), ""mmm d, yyyy""),
            TEXT(INDEX(validDates"&amp;", 3), ""mmm d, yyyy""),
            TEXT(INDEX(validDates, 4), ""mmm d, yyyy"")
          )
        )
      )
    ),
    """"
  )
)
"),"")</f>
        <v/>
      </c>
      <c r="BM127" s="65" t="str">
        <f t="shared" si="15"/>
        <v/>
      </c>
      <c r="BN127" s="66"/>
      <c r="BO127" s="67"/>
      <c r="BP127" s="49" t="b">
        <v>0</v>
      </c>
      <c r="BQ127" s="49" t="b">
        <v>0</v>
      </c>
      <c r="BR127" s="68"/>
      <c r="BS127" s="69"/>
      <c r="BT127" s="70" t="b">
        <v>0</v>
      </c>
      <c r="BU127" s="71"/>
      <c r="BV127" s="72"/>
      <c r="BW127" s="86" t="b">
        <v>0</v>
      </c>
      <c r="BX127" s="87"/>
    </row>
    <row r="128">
      <c r="A128" s="35" t="str">
        <f t="shared" si="1"/>
        <v/>
      </c>
      <c r="B128" s="36" t="str">
        <f t="shared" si="2"/>
        <v/>
      </c>
      <c r="C128" s="36" t="str">
        <f t="array" ref="C128">IF(
  M128="",
  "",
  IFERROR(
    INDEX(
      '{INDEX} Tour Packages'!$A:$ZZ,
      MATCH(
        M128,
        INDEX(
          '{INDEX} Tour Packages'!$A:$ZZ,
          ,
          MATCH("Tour Package Name", '{INDEX} Tour Packages'!$4:$4, 0)
        ),
        0
      ),
      MATCH("Tour Code", '{INDEX} Tour Packages'!$4:$4, 0)
    ),
    "XXX"
  )
)
</f>
        <v/>
      </c>
      <c r="D128" s="36" t="str">
        <f t="shared" si="3"/>
        <v/>
      </c>
      <c r="E128" s="36" t="str">
        <f t="shared" si="4"/>
        <v/>
      </c>
      <c r="F128" s="37" t="str">
        <f t="shared" si="5"/>
        <v/>
      </c>
      <c r="G128" s="89"/>
      <c r="H128" s="89"/>
      <c r="I128" s="90"/>
      <c r="J128" s="40" t="str">
        <f t="shared" si="16"/>
        <v> </v>
      </c>
      <c r="K128" s="91"/>
      <c r="L128" s="55"/>
      <c r="M128" s="55"/>
      <c r="N128" s="91"/>
      <c r="O128" s="43" t="str">
        <f>IFERROR(__xludf.DUMMYFUNCTION("IF(N128="""","""",IFERROR(
  N128 + VALUE(REGEXEXTRACT(P128, ""(\d+)\s+Days"")),
  """"
)
)"),"")</f>
        <v/>
      </c>
      <c r="P128" s="43" t="str">
        <f t="array" ref="P128">IFERROR(
  INDEX(
    INDEX('{INDEX} Tour Packages'!$A:$ZZ, , MATCH(P$3, '{INDEX} Tour Packages'!$4:$4, 0)),
    MATCH(M128, INDEX('{INDEX} Tour Packages'!$A:$ZZ,0, MATCH("Tour Package Name", '{INDEX} Tour Packages'!$4:$4, 0)), 0)
  ),
"")
</f>
        <v/>
      </c>
      <c r="Q128" s="44" t="str">
        <f t="shared" si="7"/>
        <v/>
      </c>
      <c r="R128" s="44" t="str">
        <f>IFERROR(__xludf.DUMMYFUNCTION("IF(OR(ISBLANK(K128), ISBLANK(N128)), """", 
  LET(
    resDate, K128,
    tourDate, N128,
    monthCount, MAX(0, DATEDIF(resDate, tourDate - 3, ""M"") + 1),
    secondDates, ARRAYFORMULA(DATE(YEAR(resDate), MONTH(resDate) + SEQUENCE(monthCount), 2)),
    "&amp;"validDates, FILTER(secondDates, (secondDates &gt; resDate + 2) * (secondDates &lt;= tourDate - 3)),
    IF(ISERROR(validDates), 0, COUNTA(validDates))
  )
)
"),"")</f>
        <v/>
      </c>
      <c r="S128" s="44" t="str">
        <f t="shared" si="8"/>
        <v/>
      </c>
      <c r="T128" s="45" t="str">
        <f t="array" ref="T128">IF(ISBLANK(BO128),IFERROR(
  INDEX(
    INDEX('{INDEX} Payment Terms'!$A:$G, , MATCH(T$3, '{INDEX} Payment Terms'!$4:$4, 0)),
    MATCH(Q128, INDEX('{INDEX} Payment Terms'!$A:$G,0, MATCH("Payment Condition", '{INDEX} Payment Terms'!$4:$4, 0)), 0)
  ),
""),"Cancelled")
</f>
        <v/>
      </c>
      <c r="U128" s="46" t="b">
        <v>0</v>
      </c>
      <c r="V128" s="47" t="str">
        <f>IFERROR(__xludf.DUMMYFUNCTION("IF(OR(L128=""Duo Booking"", L128=""Group Booking""),
IF(U128=FALSE,"""",
    LET(
      bookingType, L128,
      tour, M128,
      mainFirst, H128,
      mainLast, I128,
      mainEmail, G128,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$L$4:L128, bookingType,
          $M$4:M128, tour,
          $H$4:H128, mainFirst,
          $I$4:I128, mainLast,
          $G$4:G128, mainEmail
        ),
        ""000""
      ),
  "&amp;"    baseID &amp; ""-"" &amp; memberNumber
    )
  ),
  """"
)
"),"")</f>
        <v/>
      </c>
      <c r="W128" s="48"/>
      <c r="X128" s="85" t="b">
        <v>0</v>
      </c>
      <c r="Y128" s="85" t="b">
        <v>0</v>
      </c>
      <c r="Z128" s="85" t="b">
        <v>0</v>
      </c>
      <c r="AA128" s="50"/>
      <c r="AB128" s="51"/>
      <c r="AC128" s="85" t="b">
        <v>0</v>
      </c>
      <c r="AD128" s="92"/>
      <c r="AE128" s="88"/>
      <c r="AF128" s="36" t="str">
        <f t="array" ref="AF128">IF(M128="","",INDEX(
      '{INDEX} Tour Packages'!$A:$ZP,
      MATCH($M128, '{INDEX} Tour Packages'!$A:$A, 0),
      MATCH(AF$3, '{INDEX} Tour Packages'!$4:$4, 0)
    ))</f>
        <v/>
      </c>
      <c r="AG128" s="36" t="str">
        <f t="array" ref="AG128">IF(M128="","",INDEX(
      '{INDEX} Tour Packages'!$A:$ZP,
      MATCH($M128, '{INDEX} Tour Packages'!$A:$A, 0),
      MATCH(AG$3, '{INDEX} Tour Packages'!$4:$4, 0)
    ))</f>
        <v/>
      </c>
      <c r="AH128" s="36" t="str">
        <f t="array" ref="AH128">IF(M128="","",INDEX(
      '{INDEX} Tour Packages'!$A:$ZP,
      MATCH($M128, '{INDEX} Tour Packages'!$A:$A, 0),
      MATCH(AH$3, '{INDEX} Tour Packages'!$4:$4, 0)
    ))</f>
        <v/>
      </c>
      <c r="AI128" s="54" t="str">
        <f t="shared" si="9"/>
        <v/>
      </c>
      <c r="AJ128" s="42"/>
      <c r="AK128" s="55"/>
      <c r="AL128" s="46" t="b">
        <v>0</v>
      </c>
      <c r="AM128" s="56"/>
      <c r="AN128" s="57" t="str">
        <f t="shared" si="10"/>
        <v/>
      </c>
      <c r="AO128" s="58" t="str">
        <f t="shared" si="11"/>
        <v/>
      </c>
      <c r="AP128" s="59"/>
      <c r="AQ128" s="60"/>
      <c r="AR128" s="61"/>
      <c r="AS128" s="61"/>
      <c r="AT128" s="61" t="str">
        <f>IFERROR(__xludf.DUMMYFUNCTION("IF( 
  OR($AJ128=""Full Payment"", ISBLANK($K128)),
  """",
  IF(
    OR(
      Q128=""Standard Booking, P1"",
      Q128=""Standard Booking, P2"",
      Q128=""Standard Booking, P3"",
      Q128=""Standard Booking, P4""
    ),
    LET(
      resDate,   $"&amp;"K128,
      tourDate,  $N128,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8" s="62" t="str">
        <f t="shared" si="12"/>
        <v/>
      </c>
      <c r="AV128" s="63"/>
      <c r="AW128" s="64"/>
      <c r="AX128" s="64"/>
      <c r="AY128" s="64"/>
      <c r="AZ128" s="64" t="str">
        <f>IFERROR(__xludf.DUMMYFUNCTION("IF(
  OR($AJ128=""Full Payment"",$AJ128=""P1"", ISBLANK($K128)),
  """",
  IF(
    OR(
      $Q128=""Standard Booking, P2"",
      $Q128=""Standard Booking, P3"",
      $Q128=""Standard Booking, P4""
    ),
    LET(
      resDate,   $K128,
      tourDate,"&amp;"  $N128,
      monthCount, DATEDIF(resDate, tourDate, ""M"") + 1,
      secondDates, ARRAYFORMULA(
        DATE(
          YEAR(resDate),
          MONTH(resDate) + SEQUENCE(monthCount),
          2
        )
      ),
      validDates, FILTER(
        sec"&amp;"ondDates,
        (secondDates &gt; resDate + 2) *
        (secondDates &lt;= tourDate - 3)
      ),
      IF(
        OR($AJ128=""P2"", $AJ128=""P3"", $AJ128=""P4""),
        IF(
          COUNTA(validDates) &lt; 2,
          """",
          TEXT(INDEX(validDates"&amp;", 2), ""mmm d, yyyy"")
        ),
        IF(
          COUNTA(validDates) &lt; 2,
          """",
          TEXTJOIN("", "", TRUE,
            TEXT(INDEX(validDates, 1), ""mmm d, yyyy""),
            TEXT(INDEX(validDates, 2), ""mmm d, yyyy"")
          )
 "&amp;"       )
      )
    ),
    """"
  )
)
"),"")</f>
        <v/>
      </c>
      <c r="BA128" s="65" t="str">
        <f t="shared" si="13"/>
        <v/>
      </c>
      <c r="BB128" s="63"/>
      <c r="BC128" s="64"/>
      <c r="BD128" s="64"/>
      <c r="BE128" s="64"/>
      <c r="BF128" s="64" t="str">
        <f>IFERROR(__xludf.DUMMYFUNCTION("IF(
  OR($AJ128=""Full Payment"",$AJ128=""P1"", $AJ128=""P2""),
  """",
  IF(
    AND(
      NOT(ISBLANK($K128)),
      OR(
        Q128=""Standard Booking, P3"",
        Q128=""Standard Booking, P4""
      )
    ),
    LET(
      resDate,   $K128,
      "&amp;"tourDate,  $N128,
      monthCount, DATEDIF(resDate, tourDate, ""M"") + 1,
      secondDates, ARRAYFORMULA(
        DATE(
          YEAR(resDate),
          MONTH(resDate) + SEQUENCE(monthCount),
          2
        )
      ),
      validDates, FILTER(
  "&amp;"      secondDates,
        (secondDates &gt; resDate + 2) *
        (secondDates &lt;= tourDate - 3)
      ),
      IF(
        $AJ128=""P4"",
        IF(
          COUNTA(validDates) &lt; 3,
          """",
          TEXT(INDEX(validDates, 3), ""mmm d, yyyy"")
  "&amp;"      ),
        IF(
          $AJ128=""P3"",
          IF(
            COUNTA(validDates) &lt; 3,
            """",
            TEXT(INDEX(validDates, 3), ""mmm d, yyyy"")
          ),
          IF(
            COUNTA(validDates) &lt; 3,
            """",
    "&amp;"        TEXTJOIN("", "", TRUE,
              TEXT(INDEX(validDates, 1), ""mmm d, yyyy""),
              TEXT(INDEX(validDates, 2), ""mmm d, yyyy""),
              TEXT(INDEX(validDates, 3), ""mmm d, yyyy"")
            )
          )
        )
      )
    "&amp;"),
    """"
  )
)
"),"")</f>
        <v/>
      </c>
      <c r="BG128" s="65" t="str">
        <f t="shared" si="14"/>
        <v/>
      </c>
      <c r="BH128" s="63"/>
      <c r="BI128" s="64"/>
      <c r="BJ128" s="64"/>
      <c r="BK128" s="64"/>
      <c r="BL128" s="64" t="str">
        <f>IFERROR(__xludf.DUMMYFUNCTION("IF(
  OR($AJ128=""Full Payment"",$AJ128=""P1"",$AJ128=""P2"",$AJ128=""P3""),
  """",
  IF(
    AND(
      NOT(ISBLANK($K128)),
      $Q128=""Standard Booking, P4""
    ),
    LET(
      resDate,   $K128,
      tourDate,  $N128,
      monthCount, DATEDIF(r"&amp;"esDate, tourDate, ""M"") + 1,
      secondDates, ARRAYFORMULA(
        DATE(
          YEAR(resDate),
          MONTH(resDate) + SEQUENCE(monthCount),
          2
        )
      ),
      validDates, FILTER(
        secondDates,
        (secondDates &gt; res"&amp;"Date + 2) *
        (secondDates &lt;= tourDate - 3)
      ),
      IF(
        $AJ128=""P4"",
        IF(
          COUNTA(validDates) &lt; 4,
          """",
          TEXT(
            INDEX(validDates, 4),
            ""mmm d, yyyy""
          )
        ),
"&amp;"        IF(
          COUNTA(validDates) &lt; 4,
          """",
          TEXTJOIN(
            "", "", TRUE,
            TEXT(INDEX(validDates, 1), ""mmm d, yyyy""),
            TEXT(INDEX(validDates, 2), ""mmm d, yyyy""),
            TEXT(INDEX(validDates"&amp;", 3), ""mmm d, yyyy""),
            TEXT(INDEX(validDates, 4), ""mmm d, yyyy"")
          )
        )
      )
    ),
    """"
  )
)
"),"")</f>
        <v/>
      </c>
      <c r="BM128" s="65" t="str">
        <f t="shared" si="15"/>
        <v/>
      </c>
      <c r="BN128" s="66"/>
      <c r="BO128" s="67"/>
      <c r="BP128" s="49" t="b">
        <v>0</v>
      </c>
      <c r="BQ128" s="49" t="b">
        <v>0</v>
      </c>
      <c r="BR128" s="68"/>
      <c r="BS128" s="69"/>
      <c r="BT128" s="70" t="b">
        <v>0</v>
      </c>
      <c r="BU128" s="71"/>
      <c r="BV128" s="72"/>
      <c r="BW128" s="86" t="b">
        <v>0</v>
      </c>
      <c r="BX128" s="87"/>
    </row>
    <row r="129">
      <c r="A129" s="35" t="str">
        <f t="shared" si="1"/>
        <v/>
      </c>
      <c r="B129" s="36" t="str">
        <f t="shared" si="2"/>
        <v/>
      </c>
      <c r="C129" s="36" t="str">
        <f t="array" ref="C129">IF(
  M129="",
  "",
  IFERROR(
    INDEX(
      '{INDEX} Tour Packages'!$A:$ZZ,
      MATCH(
        M129,
        INDEX(
          '{INDEX} Tour Packages'!$A:$ZZ,
          ,
          MATCH("Tour Package Name", '{INDEX} Tour Packages'!$4:$4, 0)
        ),
        0
      ),
      MATCH("Tour Code", '{INDEX} Tour Packages'!$4:$4, 0)
    ),
    "XXX"
  )
)
</f>
        <v/>
      </c>
      <c r="D129" s="36" t="str">
        <f t="shared" si="3"/>
        <v/>
      </c>
      <c r="E129" s="36" t="str">
        <f t="shared" si="4"/>
        <v/>
      </c>
      <c r="F129" s="37" t="str">
        <f t="shared" si="5"/>
        <v/>
      </c>
      <c r="G129" s="89"/>
      <c r="H129" s="89"/>
      <c r="I129" s="90"/>
      <c r="J129" s="40" t="str">
        <f t="shared" si="16"/>
        <v> </v>
      </c>
      <c r="K129" s="91"/>
      <c r="L129" s="55"/>
      <c r="M129" s="55"/>
      <c r="N129" s="91"/>
      <c r="O129" s="43" t="str">
        <f>IFERROR(__xludf.DUMMYFUNCTION("IF(N129="""","""",IFERROR(
  N129 + VALUE(REGEXEXTRACT(P129, ""(\d+)\s+Days"")),
  """"
)
)"),"")</f>
        <v/>
      </c>
      <c r="P129" s="43" t="str">
        <f t="array" ref="P129">IFERROR(
  INDEX(
    INDEX('{INDEX} Tour Packages'!$A:$ZZ, , MATCH(P$3, '{INDEX} Tour Packages'!$4:$4, 0)),
    MATCH(M129, INDEX('{INDEX} Tour Packages'!$A:$ZZ,0, MATCH("Tour Package Name", '{INDEX} Tour Packages'!$4:$4, 0)), 0)
  ),
"")
</f>
        <v/>
      </c>
      <c r="Q129" s="44" t="str">
        <f t="shared" si="7"/>
        <v/>
      </c>
      <c r="R129" s="44" t="str">
        <f>IFERROR(__xludf.DUMMYFUNCTION("IF(OR(ISBLANK(K129), ISBLANK(N129)), """", 
  LET(
    resDate, K129,
    tourDate, N129,
    monthCount, MAX(0, DATEDIF(resDate, tourDate - 3, ""M"") + 1),
    secondDates, ARRAYFORMULA(DATE(YEAR(resDate), MONTH(resDate) + SEQUENCE(monthCount), 2)),
    "&amp;"validDates, FILTER(secondDates, (secondDates &gt; resDate + 2) * (secondDates &lt;= tourDate - 3)),
    IF(ISERROR(validDates), 0, COUNTA(validDates))
  )
)
"),"")</f>
        <v/>
      </c>
      <c r="S129" s="44" t="str">
        <f t="shared" si="8"/>
        <v/>
      </c>
      <c r="T129" s="45" t="str">
        <f t="array" ref="T129">IF(ISBLANK(BO129),IFERROR(
  INDEX(
    INDEX('{INDEX} Payment Terms'!$A:$G, , MATCH(T$3, '{INDEX} Payment Terms'!$4:$4, 0)),
    MATCH(Q129, INDEX('{INDEX} Payment Terms'!$A:$G,0, MATCH("Payment Condition", '{INDEX} Payment Terms'!$4:$4, 0)), 0)
  ),
""),"Cancelled")
</f>
        <v/>
      </c>
      <c r="U129" s="46" t="b">
        <v>0</v>
      </c>
      <c r="V129" s="47" t="str">
        <f>IFERROR(__xludf.DUMMYFUNCTION("IF(OR(L129=""Duo Booking"", L129=""Group Booking""),
IF(U129=FALSE,"""",
    LET(
      bookingType, L129,
      tour, M129,
      mainFirst, H129,
      mainLast, I129,
      mainEmail, G129,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$L$4:L129, bookingType,
          $M$4:M129, tour,
          $H$4:H129, mainFirst,
          $I$4:I129, mainLast,
          $G$4:G129, mainEmail
        ),
        ""000""
      ),
  "&amp;"    baseID &amp; ""-"" &amp; memberNumber
    )
  ),
  """"
)
"),"")</f>
        <v/>
      </c>
      <c r="W129" s="48"/>
      <c r="X129" s="85" t="b">
        <v>0</v>
      </c>
      <c r="Y129" s="85" t="b">
        <v>0</v>
      </c>
      <c r="Z129" s="85" t="b">
        <v>0</v>
      </c>
      <c r="AA129" s="50"/>
      <c r="AB129" s="51"/>
      <c r="AC129" s="85" t="b">
        <v>0</v>
      </c>
      <c r="AD129" s="92"/>
      <c r="AE129" s="88"/>
      <c r="AF129" s="36" t="str">
        <f t="array" ref="AF129">IF(M129="","",INDEX(
      '{INDEX} Tour Packages'!$A:$ZP,
      MATCH($M129, '{INDEX} Tour Packages'!$A:$A, 0),
      MATCH(AF$3, '{INDEX} Tour Packages'!$4:$4, 0)
    ))</f>
        <v/>
      </c>
      <c r="AG129" s="36" t="str">
        <f t="array" ref="AG129">IF(M129="","",INDEX(
      '{INDEX} Tour Packages'!$A:$ZP,
      MATCH($M129, '{INDEX} Tour Packages'!$A:$A, 0),
      MATCH(AG$3, '{INDEX} Tour Packages'!$4:$4, 0)
    ))</f>
        <v/>
      </c>
      <c r="AH129" s="36" t="str">
        <f t="array" ref="AH129">IF(M129="","",INDEX(
      '{INDEX} Tour Packages'!$A:$ZP,
      MATCH($M129, '{INDEX} Tour Packages'!$A:$A, 0),
      MATCH(AH$3, '{INDEX} Tour Packages'!$4:$4, 0)
    ))</f>
        <v/>
      </c>
      <c r="AI129" s="54" t="str">
        <f t="shared" si="9"/>
        <v/>
      </c>
      <c r="AJ129" s="42"/>
      <c r="AK129" s="55"/>
      <c r="AL129" s="46" t="b">
        <v>0</v>
      </c>
      <c r="AM129" s="56"/>
      <c r="AN129" s="57" t="str">
        <f t="shared" si="10"/>
        <v/>
      </c>
      <c r="AO129" s="58" t="str">
        <f t="shared" si="11"/>
        <v/>
      </c>
      <c r="AP129" s="59"/>
      <c r="AQ129" s="60"/>
      <c r="AR129" s="61"/>
      <c r="AS129" s="61"/>
      <c r="AT129" s="61" t="str">
        <f>IFERROR(__xludf.DUMMYFUNCTION("IF( 
  OR($AJ129=""Full Payment"", ISBLANK($K129)),
  """",
  IF(
    OR(
      Q129=""Standard Booking, P1"",
      Q129=""Standard Booking, P2"",
      Q129=""Standard Booking, P3"",
      Q129=""Standard Booking, P4""
    ),
    LET(
      resDate,   $"&amp;"K129,
      tourDate,  $N129,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29" s="62" t="str">
        <f t="shared" si="12"/>
        <v/>
      </c>
      <c r="AV129" s="63"/>
      <c r="AW129" s="64"/>
      <c r="AX129" s="64"/>
      <c r="AY129" s="64"/>
      <c r="AZ129" s="64" t="str">
        <f>IFERROR(__xludf.DUMMYFUNCTION("IF(
  OR($AJ129=""Full Payment"",$AJ129=""P1"", ISBLANK($K129)),
  """",
  IF(
    OR(
      $Q129=""Standard Booking, P2"",
      $Q129=""Standard Booking, P3"",
      $Q129=""Standard Booking, P4""
    ),
    LET(
      resDate,   $K129,
      tourDate,"&amp;"  $N129,
      monthCount, DATEDIF(resDate, tourDate, ""M"") + 1,
      secondDates, ARRAYFORMULA(
        DATE(
          YEAR(resDate),
          MONTH(resDate) + SEQUENCE(monthCount),
          2
        )
      ),
      validDates, FILTER(
        sec"&amp;"ondDates,
        (secondDates &gt; resDate + 2) *
        (secondDates &lt;= tourDate - 3)
      ),
      IF(
        OR($AJ129=""P2"", $AJ129=""P3"", $AJ129=""P4""),
        IF(
          COUNTA(validDates) &lt; 2,
          """",
          TEXT(INDEX(validDates"&amp;", 2), ""mmm d, yyyy"")
        ),
        IF(
          COUNTA(validDates) &lt; 2,
          """",
          TEXTJOIN("", "", TRUE,
            TEXT(INDEX(validDates, 1), ""mmm d, yyyy""),
            TEXT(INDEX(validDates, 2), ""mmm d, yyyy"")
          )
 "&amp;"       )
      )
    ),
    """"
  )
)
"),"")</f>
        <v/>
      </c>
      <c r="BA129" s="65" t="str">
        <f t="shared" si="13"/>
        <v/>
      </c>
      <c r="BB129" s="63"/>
      <c r="BC129" s="64"/>
      <c r="BD129" s="64"/>
      <c r="BE129" s="64"/>
      <c r="BF129" s="64" t="str">
        <f>IFERROR(__xludf.DUMMYFUNCTION("IF(
  OR($AJ129=""Full Payment"",$AJ129=""P1"", $AJ129=""P2""),
  """",
  IF(
    AND(
      NOT(ISBLANK($K129)),
      OR(
        Q129=""Standard Booking, P3"",
        Q129=""Standard Booking, P4""
      )
    ),
    LET(
      resDate,   $K129,
      "&amp;"tourDate,  $N129,
      monthCount, DATEDIF(resDate, tourDate, ""M"") + 1,
      secondDates, ARRAYFORMULA(
        DATE(
          YEAR(resDate),
          MONTH(resDate) + SEQUENCE(monthCount),
          2
        )
      ),
      validDates, FILTER(
  "&amp;"      secondDates,
        (secondDates &gt; resDate + 2) *
        (secondDates &lt;= tourDate - 3)
      ),
      IF(
        $AJ129=""P4"",
        IF(
          COUNTA(validDates) &lt; 3,
          """",
          TEXT(INDEX(validDates, 3), ""mmm d, yyyy"")
  "&amp;"      ),
        IF(
          $AJ129=""P3"",
          IF(
            COUNTA(validDates) &lt; 3,
            """",
            TEXT(INDEX(validDates, 3), ""mmm d, yyyy"")
          ),
          IF(
            COUNTA(validDates) &lt; 3,
            """",
    "&amp;"        TEXTJOIN("", "", TRUE,
              TEXT(INDEX(validDates, 1), ""mmm d, yyyy""),
              TEXT(INDEX(validDates, 2), ""mmm d, yyyy""),
              TEXT(INDEX(validDates, 3), ""mmm d, yyyy"")
            )
          )
        )
      )
    "&amp;"),
    """"
  )
)
"),"")</f>
        <v/>
      </c>
      <c r="BG129" s="65" t="str">
        <f t="shared" si="14"/>
        <v/>
      </c>
      <c r="BH129" s="63"/>
      <c r="BI129" s="64"/>
      <c r="BJ129" s="64"/>
      <c r="BK129" s="64"/>
      <c r="BL129" s="64" t="str">
        <f>IFERROR(__xludf.DUMMYFUNCTION("IF(
  OR($AJ129=""Full Payment"",$AJ129=""P1"",$AJ129=""P2"",$AJ129=""P3""),
  """",
  IF(
    AND(
      NOT(ISBLANK($K129)),
      $Q129=""Standard Booking, P4""
    ),
    LET(
      resDate,   $K129,
      tourDate,  $N129,
      monthCount, DATEDIF(r"&amp;"esDate, tourDate, ""M"") + 1,
      secondDates, ARRAYFORMULA(
        DATE(
          YEAR(resDate),
          MONTH(resDate) + SEQUENCE(monthCount),
          2
        )
      ),
      validDates, FILTER(
        secondDates,
        (secondDates &gt; res"&amp;"Date + 2) *
        (secondDates &lt;= tourDate - 3)
      ),
      IF(
        $AJ129=""P4"",
        IF(
          COUNTA(validDates) &lt; 4,
          """",
          TEXT(
            INDEX(validDates, 4),
            ""mmm d, yyyy""
          )
        ),
"&amp;"        IF(
          COUNTA(validDates) &lt; 4,
          """",
          TEXTJOIN(
            "", "", TRUE,
            TEXT(INDEX(validDates, 1), ""mmm d, yyyy""),
            TEXT(INDEX(validDates, 2), ""mmm d, yyyy""),
            TEXT(INDEX(validDates"&amp;", 3), ""mmm d, yyyy""),
            TEXT(INDEX(validDates, 4), ""mmm d, yyyy"")
          )
        )
      )
    ),
    """"
  )
)
"),"")</f>
        <v/>
      </c>
      <c r="BM129" s="65" t="str">
        <f t="shared" si="15"/>
        <v/>
      </c>
      <c r="BN129" s="66"/>
      <c r="BO129" s="67"/>
      <c r="BP129" s="49" t="b">
        <v>0</v>
      </c>
      <c r="BQ129" s="49" t="b">
        <v>0</v>
      </c>
      <c r="BR129" s="68"/>
      <c r="BS129" s="69"/>
      <c r="BT129" s="70" t="b">
        <v>0</v>
      </c>
      <c r="BU129" s="71"/>
      <c r="BV129" s="72"/>
      <c r="BW129" s="86" t="b">
        <v>0</v>
      </c>
      <c r="BX129" s="87"/>
    </row>
    <row r="130">
      <c r="A130" s="35" t="str">
        <f t="shared" si="1"/>
        <v/>
      </c>
      <c r="B130" s="36" t="str">
        <f t="shared" si="2"/>
        <v/>
      </c>
      <c r="C130" s="36" t="str">
        <f t="array" ref="C130">IF(
  M130="",
  "",
  IFERROR(
    INDEX(
      '{INDEX} Tour Packages'!$A:$ZZ,
      MATCH(
        M130,
        INDEX(
          '{INDEX} Tour Packages'!$A:$ZZ,
          ,
          MATCH("Tour Package Name", '{INDEX} Tour Packages'!$4:$4, 0)
        ),
        0
      ),
      MATCH("Tour Code", '{INDEX} Tour Packages'!$4:$4, 0)
    ),
    "XXX"
  )
)
</f>
        <v/>
      </c>
      <c r="D130" s="36" t="str">
        <f t="shared" si="3"/>
        <v/>
      </c>
      <c r="E130" s="36" t="str">
        <f t="shared" si="4"/>
        <v/>
      </c>
      <c r="F130" s="37" t="str">
        <f t="shared" si="5"/>
        <v/>
      </c>
      <c r="G130" s="89"/>
      <c r="H130" s="89"/>
      <c r="I130" s="90"/>
      <c r="J130" s="40" t="str">
        <f t="shared" si="16"/>
        <v> </v>
      </c>
      <c r="K130" s="91"/>
      <c r="L130" s="55"/>
      <c r="M130" s="55"/>
      <c r="N130" s="91"/>
      <c r="O130" s="43" t="str">
        <f>IFERROR(__xludf.DUMMYFUNCTION("IF(N130="""","""",IFERROR(
  N130 + VALUE(REGEXEXTRACT(P130, ""(\d+)\s+Days"")),
  """"
)
)"),"")</f>
        <v/>
      </c>
      <c r="P130" s="43" t="str">
        <f t="array" ref="P130">IFERROR(
  INDEX(
    INDEX('{INDEX} Tour Packages'!$A:$ZZ, , MATCH(P$3, '{INDEX} Tour Packages'!$4:$4, 0)),
    MATCH(M130, INDEX('{INDEX} Tour Packages'!$A:$ZZ,0, MATCH("Tour Package Name", '{INDEX} Tour Packages'!$4:$4, 0)), 0)
  ),
"")
</f>
        <v/>
      </c>
      <c r="Q130" s="44" t="str">
        <f t="shared" si="7"/>
        <v/>
      </c>
      <c r="R130" s="44" t="str">
        <f>IFERROR(__xludf.DUMMYFUNCTION("IF(OR(ISBLANK(K130), ISBLANK(N130)), """", 
  LET(
    resDate, K130,
    tourDate, N130,
    monthCount, MAX(0, DATEDIF(resDate, tourDate - 3, ""M"") + 1),
    secondDates, ARRAYFORMULA(DATE(YEAR(resDate), MONTH(resDate) + SEQUENCE(monthCount), 2)),
    "&amp;"validDates, FILTER(secondDates, (secondDates &gt; resDate + 2) * (secondDates &lt;= tourDate - 3)),
    IF(ISERROR(validDates), 0, COUNTA(validDates))
  )
)
"),"")</f>
        <v/>
      </c>
      <c r="S130" s="44" t="str">
        <f t="shared" si="8"/>
        <v/>
      </c>
      <c r="T130" s="45" t="str">
        <f t="array" ref="T130">IF(ISBLANK(BO130),IFERROR(
  INDEX(
    INDEX('{INDEX} Payment Terms'!$A:$G, , MATCH(T$3, '{INDEX} Payment Terms'!$4:$4, 0)),
    MATCH(Q130, INDEX('{INDEX} Payment Terms'!$A:$G,0, MATCH("Payment Condition", '{INDEX} Payment Terms'!$4:$4, 0)), 0)
  ),
""),"Cancelled")
</f>
        <v/>
      </c>
      <c r="U130" s="46" t="b">
        <v>0</v>
      </c>
      <c r="V130" s="47" t="str">
        <f>IFERROR(__xludf.DUMMYFUNCTION("IF(OR(L130=""Duo Booking"", L130=""Group Booking""),
IF(U130=FALSE,"""",
    LET(
      bookingType, L130,
      tour, M130,
      mainFirst, H130,
      mainLast, I130,
      mainEmail, G130,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$L$4:L130, bookingType,
          $M$4:M130, tour,
          $H$4:H130, mainFirst,
          $I$4:I130, mainLast,
          $G$4:G130, mainEmail
        ),
        ""000""
      ),
  "&amp;"    baseID &amp; ""-"" &amp; memberNumber
    )
  ),
  """"
)
"),"")</f>
        <v/>
      </c>
      <c r="W130" s="48"/>
      <c r="X130" s="85" t="b">
        <v>0</v>
      </c>
      <c r="Y130" s="85" t="b">
        <v>0</v>
      </c>
      <c r="Z130" s="85" t="b">
        <v>0</v>
      </c>
      <c r="AA130" s="50"/>
      <c r="AB130" s="51"/>
      <c r="AC130" s="85" t="b">
        <v>0</v>
      </c>
      <c r="AD130" s="92"/>
      <c r="AE130" s="88"/>
      <c r="AF130" s="36" t="str">
        <f t="array" ref="AF130">IF(M130="","",INDEX(
      '{INDEX} Tour Packages'!$A:$ZP,
      MATCH($M130, '{INDEX} Tour Packages'!$A:$A, 0),
      MATCH(AF$3, '{INDEX} Tour Packages'!$4:$4, 0)
    ))</f>
        <v/>
      </c>
      <c r="AG130" s="36" t="str">
        <f t="array" ref="AG130">IF(M130="","",INDEX(
      '{INDEX} Tour Packages'!$A:$ZP,
      MATCH($M130, '{INDEX} Tour Packages'!$A:$A, 0),
      MATCH(AG$3, '{INDEX} Tour Packages'!$4:$4, 0)
    ))</f>
        <v/>
      </c>
      <c r="AH130" s="36" t="str">
        <f t="array" ref="AH130">IF(M130="","",INDEX(
      '{INDEX} Tour Packages'!$A:$ZP,
      MATCH($M130, '{INDEX} Tour Packages'!$A:$A, 0),
      MATCH(AH$3, '{INDEX} Tour Packages'!$4:$4, 0)
    ))</f>
        <v/>
      </c>
      <c r="AI130" s="54" t="str">
        <f t="shared" si="9"/>
        <v/>
      </c>
      <c r="AJ130" s="42"/>
      <c r="AK130" s="55"/>
      <c r="AL130" s="46" t="b">
        <v>0</v>
      </c>
      <c r="AM130" s="56"/>
      <c r="AN130" s="57" t="str">
        <f t="shared" si="10"/>
        <v/>
      </c>
      <c r="AO130" s="58" t="str">
        <f t="shared" si="11"/>
        <v/>
      </c>
      <c r="AP130" s="59"/>
      <c r="AQ130" s="60"/>
      <c r="AR130" s="61"/>
      <c r="AS130" s="61"/>
      <c r="AT130" s="61" t="str">
        <f>IFERROR(__xludf.DUMMYFUNCTION("IF( 
  OR($AJ130=""Full Payment"", ISBLANK($K130)),
  """",
  IF(
    OR(
      Q130=""Standard Booking, P1"",
      Q130=""Standard Booking, P2"",
      Q130=""Standard Booking, P3"",
      Q130=""Standard Booking, P4""
    ),
    LET(
      resDate,   $"&amp;"K130,
      tourDate,  $N130,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0" s="62" t="str">
        <f t="shared" si="12"/>
        <v/>
      </c>
      <c r="AV130" s="63"/>
      <c r="AW130" s="64"/>
      <c r="AX130" s="64"/>
      <c r="AY130" s="64"/>
      <c r="AZ130" s="64" t="str">
        <f>IFERROR(__xludf.DUMMYFUNCTION("IF(
  OR($AJ130=""Full Payment"",$AJ130=""P1"", ISBLANK($K130)),
  """",
  IF(
    OR(
      $Q130=""Standard Booking, P2"",
      $Q130=""Standard Booking, P3"",
      $Q130=""Standard Booking, P4""
    ),
    LET(
      resDate,   $K130,
      tourDate,"&amp;"  $N130,
      monthCount, DATEDIF(resDate, tourDate, ""M"") + 1,
      secondDates, ARRAYFORMULA(
        DATE(
          YEAR(resDate),
          MONTH(resDate) + SEQUENCE(monthCount),
          2
        )
      ),
      validDates, FILTER(
        sec"&amp;"ondDates,
        (secondDates &gt; resDate + 2) *
        (secondDates &lt;= tourDate - 3)
      ),
      IF(
        OR($AJ130=""P2"", $AJ130=""P3"", $AJ130=""P4""),
        IF(
          COUNTA(validDates) &lt; 2,
          """",
          TEXT(INDEX(validDates"&amp;", 2), ""mmm d, yyyy"")
        ),
        IF(
          COUNTA(validDates) &lt; 2,
          """",
          TEXTJOIN("", "", TRUE,
            TEXT(INDEX(validDates, 1), ""mmm d, yyyy""),
            TEXT(INDEX(validDates, 2), ""mmm d, yyyy"")
          )
 "&amp;"       )
      )
    ),
    """"
  )
)
"),"")</f>
        <v/>
      </c>
      <c r="BA130" s="65" t="str">
        <f t="shared" si="13"/>
        <v/>
      </c>
      <c r="BB130" s="63"/>
      <c r="BC130" s="64"/>
      <c r="BD130" s="64"/>
      <c r="BE130" s="64"/>
      <c r="BF130" s="64" t="str">
        <f>IFERROR(__xludf.DUMMYFUNCTION("IF(
  OR($AJ130=""Full Payment"",$AJ130=""P1"", $AJ130=""P2""),
  """",
  IF(
    AND(
      NOT(ISBLANK($K130)),
      OR(
        Q130=""Standard Booking, P3"",
        Q130=""Standard Booking, P4""
      )
    ),
    LET(
      resDate,   $K130,
      "&amp;"tourDate,  $N130,
      monthCount, DATEDIF(resDate, tourDate, ""M"") + 1,
      secondDates, ARRAYFORMULA(
        DATE(
          YEAR(resDate),
          MONTH(resDate) + SEQUENCE(monthCount),
          2
        )
      ),
      validDates, FILTER(
  "&amp;"      secondDates,
        (secondDates &gt; resDate + 2) *
        (secondDates &lt;= tourDate - 3)
      ),
      IF(
        $AJ130=""P4"",
        IF(
          COUNTA(validDates) &lt; 3,
          """",
          TEXT(INDEX(validDates, 3), ""mmm d, yyyy"")
  "&amp;"      ),
        IF(
          $AJ130=""P3"",
          IF(
            COUNTA(validDates) &lt; 3,
            """",
            TEXT(INDEX(validDates, 3), ""mmm d, yyyy"")
          ),
          IF(
            COUNTA(validDates) &lt; 3,
            """",
    "&amp;"        TEXTJOIN("", "", TRUE,
              TEXT(INDEX(validDates, 1), ""mmm d, yyyy""),
              TEXT(INDEX(validDates, 2), ""mmm d, yyyy""),
              TEXT(INDEX(validDates, 3), ""mmm d, yyyy"")
            )
          )
        )
      )
    "&amp;"),
    """"
  )
)
"),"")</f>
        <v/>
      </c>
      <c r="BG130" s="65" t="str">
        <f t="shared" si="14"/>
        <v/>
      </c>
      <c r="BH130" s="63"/>
      <c r="BI130" s="64"/>
      <c r="BJ130" s="64"/>
      <c r="BK130" s="64"/>
      <c r="BL130" s="64" t="str">
        <f>IFERROR(__xludf.DUMMYFUNCTION("IF(
  OR($AJ130=""Full Payment"",$AJ130=""P1"",$AJ130=""P2"",$AJ130=""P3""),
  """",
  IF(
    AND(
      NOT(ISBLANK($K130)),
      $Q130=""Standard Booking, P4""
    ),
    LET(
      resDate,   $K130,
      tourDate,  $N130,
      monthCount, DATEDIF(r"&amp;"esDate, tourDate, ""M"") + 1,
      secondDates, ARRAYFORMULA(
        DATE(
          YEAR(resDate),
          MONTH(resDate) + SEQUENCE(monthCount),
          2
        )
      ),
      validDates, FILTER(
        secondDates,
        (secondDates &gt; res"&amp;"Date + 2) *
        (secondDates &lt;= tourDate - 3)
      ),
      IF(
        $AJ130=""P4"",
        IF(
          COUNTA(validDates) &lt; 4,
          """",
          TEXT(
            INDEX(validDates, 4),
            ""mmm d, yyyy""
          )
        ),
"&amp;"        IF(
          COUNTA(validDates) &lt; 4,
          """",
          TEXTJOIN(
            "", "", TRUE,
            TEXT(INDEX(validDates, 1), ""mmm d, yyyy""),
            TEXT(INDEX(validDates, 2), ""mmm d, yyyy""),
            TEXT(INDEX(validDates"&amp;", 3), ""mmm d, yyyy""),
            TEXT(INDEX(validDates, 4), ""mmm d, yyyy"")
          )
        )
      )
    ),
    """"
  )
)
"),"")</f>
        <v/>
      </c>
      <c r="BM130" s="65" t="str">
        <f t="shared" si="15"/>
        <v/>
      </c>
      <c r="BN130" s="66"/>
      <c r="BO130" s="67"/>
      <c r="BP130" s="49" t="b">
        <v>0</v>
      </c>
      <c r="BQ130" s="49" t="b">
        <v>0</v>
      </c>
      <c r="BR130" s="68"/>
      <c r="BS130" s="69"/>
      <c r="BT130" s="70" t="b">
        <v>0</v>
      </c>
      <c r="BU130" s="71"/>
      <c r="BV130" s="72"/>
      <c r="BW130" s="86" t="b">
        <v>0</v>
      </c>
      <c r="BX130" s="87"/>
    </row>
    <row r="131">
      <c r="A131" s="35" t="str">
        <f t="shared" si="1"/>
        <v/>
      </c>
      <c r="B131" s="36" t="str">
        <f t="shared" si="2"/>
        <v/>
      </c>
      <c r="C131" s="36" t="str">
        <f t="array" ref="C131">IF(
  M131="",
  "",
  IFERROR(
    INDEX(
      '{INDEX} Tour Packages'!$A:$ZZ,
      MATCH(
        M131,
        INDEX(
          '{INDEX} Tour Packages'!$A:$ZZ,
          ,
          MATCH("Tour Package Name", '{INDEX} Tour Packages'!$4:$4, 0)
        ),
        0
      ),
      MATCH("Tour Code", '{INDEX} Tour Packages'!$4:$4, 0)
    ),
    "XXX"
  )
)
</f>
        <v/>
      </c>
      <c r="D131" s="36" t="str">
        <f t="shared" si="3"/>
        <v/>
      </c>
      <c r="E131" s="36" t="str">
        <f t="shared" si="4"/>
        <v/>
      </c>
      <c r="F131" s="37" t="str">
        <f t="shared" si="5"/>
        <v/>
      </c>
      <c r="G131" s="89"/>
      <c r="H131" s="89"/>
      <c r="I131" s="90"/>
      <c r="J131" s="40" t="str">
        <f t="shared" si="16"/>
        <v> </v>
      </c>
      <c r="K131" s="91"/>
      <c r="L131" s="55"/>
      <c r="M131" s="55"/>
      <c r="N131" s="91"/>
      <c r="O131" s="43" t="str">
        <f>IFERROR(__xludf.DUMMYFUNCTION("IF(N131="""","""",IFERROR(
  N131 + VALUE(REGEXEXTRACT(P131, ""(\d+)\s+Days"")),
  """"
)
)"),"")</f>
        <v/>
      </c>
      <c r="P131" s="43" t="str">
        <f t="array" ref="P131">IFERROR(
  INDEX(
    INDEX('{INDEX} Tour Packages'!$A:$ZZ, , MATCH(P$3, '{INDEX} Tour Packages'!$4:$4, 0)),
    MATCH(M131, INDEX('{INDEX} Tour Packages'!$A:$ZZ,0, MATCH("Tour Package Name", '{INDEX} Tour Packages'!$4:$4, 0)), 0)
  ),
"")
</f>
        <v/>
      </c>
      <c r="Q131" s="44" t="str">
        <f t="shared" si="7"/>
        <v/>
      </c>
      <c r="R131" s="44" t="str">
        <f>IFERROR(__xludf.DUMMYFUNCTION("IF(OR(ISBLANK(K131), ISBLANK(N131)), """", 
  LET(
    resDate, K131,
    tourDate, N131,
    monthCount, MAX(0, DATEDIF(resDate, tourDate - 3, ""M"") + 1),
    secondDates, ARRAYFORMULA(DATE(YEAR(resDate), MONTH(resDate) + SEQUENCE(monthCount), 2)),
    "&amp;"validDates, FILTER(secondDates, (secondDates &gt; resDate + 2) * (secondDates &lt;= tourDate - 3)),
    IF(ISERROR(validDates), 0, COUNTA(validDates))
  )
)
"),"")</f>
        <v/>
      </c>
      <c r="S131" s="44" t="str">
        <f t="shared" si="8"/>
        <v/>
      </c>
      <c r="T131" s="45" t="str">
        <f t="array" ref="T131">IF(ISBLANK(BO131),IFERROR(
  INDEX(
    INDEX('{INDEX} Payment Terms'!$A:$G, , MATCH(T$3, '{INDEX} Payment Terms'!$4:$4, 0)),
    MATCH(Q131, INDEX('{INDEX} Payment Terms'!$A:$G,0, MATCH("Payment Condition", '{INDEX} Payment Terms'!$4:$4, 0)), 0)
  ),
""),"Cancelled")
</f>
        <v/>
      </c>
      <c r="U131" s="46" t="b">
        <v>0</v>
      </c>
      <c r="V131" s="47" t="str">
        <f>IFERROR(__xludf.DUMMYFUNCTION("IF(OR(L131=""Duo Booking"", L131=""Group Booking""),
IF(U131=FALSE,"""",
    LET(
      bookingType, L131,
      tour, M131,
      mainFirst, H131,
      mainLast, I131,
      mainEmail, G131,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$L$4:L131, bookingType,
          $M$4:M131, tour,
          $H$4:H131, mainFirst,
          $I$4:I131, mainLast,
          $G$4:G131, mainEmail
        ),
        ""000""
      ),
  "&amp;"    baseID &amp; ""-"" &amp; memberNumber
    )
  ),
  """"
)
"),"")</f>
        <v/>
      </c>
      <c r="W131" s="48"/>
      <c r="X131" s="85" t="b">
        <v>0</v>
      </c>
      <c r="Y131" s="85" t="b">
        <v>0</v>
      </c>
      <c r="Z131" s="85" t="b">
        <v>0</v>
      </c>
      <c r="AA131" s="50"/>
      <c r="AB131" s="51"/>
      <c r="AC131" s="85" t="b">
        <v>0</v>
      </c>
      <c r="AD131" s="92"/>
      <c r="AE131" s="88"/>
      <c r="AF131" s="36" t="str">
        <f t="array" ref="AF131">IF(M131="","",INDEX(
      '{INDEX} Tour Packages'!$A:$ZP,
      MATCH($M131, '{INDEX} Tour Packages'!$A:$A, 0),
      MATCH(AF$3, '{INDEX} Tour Packages'!$4:$4, 0)
    ))</f>
        <v/>
      </c>
      <c r="AG131" s="36" t="str">
        <f t="array" ref="AG131">IF(M131="","",INDEX(
      '{INDEX} Tour Packages'!$A:$ZP,
      MATCH($M131, '{INDEX} Tour Packages'!$A:$A, 0),
      MATCH(AG$3, '{INDEX} Tour Packages'!$4:$4, 0)
    ))</f>
        <v/>
      </c>
      <c r="AH131" s="36" t="str">
        <f t="array" ref="AH131">IF(M131="","",INDEX(
      '{INDEX} Tour Packages'!$A:$ZP,
      MATCH($M131, '{INDEX} Tour Packages'!$A:$A, 0),
      MATCH(AH$3, '{INDEX} Tour Packages'!$4:$4, 0)
    ))</f>
        <v/>
      </c>
      <c r="AI131" s="54" t="str">
        <f t="shared" si="9"/>
        <v/>
      </c>
      <c r="AJ131" s="42"/>
      <c r="AK131" s="55"/>
      <c r="AL131" s="46" t="b">
        <v>0</v>
      </c>
      <c r="AM131" s="56"/>
      <c r="AN131" s="57" t="str">
        <f t="shared" si="10"/>
        <v/>
      </c>
      <c r="AO131" s="58" t="str">
        <f t="shared" si="11"/>
        <v/>
      </c>
      <c r="AP131" s="59"/>
      <c r="AQ131" s="60"/>
      <c r="AR131" s="61"/>
      <c r="AS131" s="61"/>
      <c r="AT131" s="61" t="str">
        <f>IFERROR(__xludf.DUMMYFUNCTION("IF( 
  OR($AJ131=""Full Payment"", ISBLANK($K131)),
  """",
  IF(
    OR(
      Q131=""Standard Booking, P1"",
      Q131=""Standard Booking, P2"",
      Q131=""Standard Booking, P3"",
      Q131=""Standard Booking, P4""
    ),
    LET(
      resDate,   $"&amp;"K131,
      tourDate,  $N131,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1" s="62" t="str">
        <f t="shared" si="12"/>
        <v/>
      </c>
      <c r="AV131" s="63"/>
      <c r="AW131" s="64"/>
      <c r="AX131" s="64"/>
      <c r="AY131" s="64"/>
      <c r="AZ131" s="64" t="str">
        <f>IFERROR(__xludf.DUMMYFUNCTION("IF(
  OR($AJ131=""Full Payment"",$AJ131=""P1"", ISBLANK($K131)),
  """",
  IF(
    OR(
      $Q131=""Standard Booking, P2"",
      $Q131=""Standard Booking, P3"",
      $Q131=""Standard Booking, P4""
    ),
    LET(
      resDate,   $K131,
      tourDate,"&amp;"  $N131,
      monthCount, DATEDIF(resDate, tourDate, ""M"") + 1,
      secondDates, ARRAYFORMULA(
        DATE(
          YEAR(resDate),
          MONTH(resDate) + SEQUENCE(monthCount),
          2
        )
      ),
      validDates, FILTER(
        sec"&amp;"ondDates,
        (secondDates &gt; resDate + 2) *
        (secondDates &lt;= tourDate - 3)
      ),
      IF(
        OR($AJ131=""P2"", $AJ131=""P3"", $AJ131=""P4""),
        IF(
          COUNTA(validDates) &lt; 2,
          """",
          TEXT(INDEX(validDates"&amp;", 2), ""mmm d, yyyy"")
        ),
        IF(
          COUNTA(validDates) &lt; 2,
          """",
          TEXTJOIN("", "", TRUE,
            TEXT(INDEX(validDates, 1), ""mmm d, yyyy""),
            TEXT(INDEX(validDates, 2), ""mmm d, yyyy"")
          )
 "&amp;"       )
      )
    ),
    """"
  )
)
"),"")</f>
        <v/>
      </c>
      <c r="BA131" s="65" t="str">
        <f t="shared" si="13"/>
        <v/>
      </c>
      <c r="BB131" s="63"/>
      <c r="BC131" s="64"/>
      <c r="BD131" s="64"/>
      <c r="BE131" s="64"/>
      <c r="BF131" s="64" t="str">
        <f>IFERROR(__xludf.DUMMYFUNCTION("IF(
  OR($AJ131=""Full Payment"",$AJ131=""P1"", $AJ131=""P2""),
  """",
  IF(
    AND(
      NOT(ISBLANK($K131)),
      OR(
        Q131=""Standard Booking, P3"",
        Q131=""Standard Booking, P4""
      )
    ),
    LET(
      resDate,   $K131,
      "&amp;"tourDate,  $N131,
      monthCount, DATEDIF(resDate, tourDate, ""M"") + 1,
      secondDates, ARRAYFORMULA(
        DATE(
          YEAR(resDate),
          MONTH(resDate) + SEQUENCE(monthCount),
          2
        )
      ),
      validDates, FILTER(
  "&amp;"      secondDates,
        (secondDates &gt; resDate + 2) *
        (secondDates &lt;= tourDate - 3)
      ),
      IF(
        $AJ131=""P4"",
        IF(
          COUNTA(validDates) &lt; 3,
          """",
          TEXT(INDEX(validDates, 3), ""mmm d, yyyy"")
  "&amp;"      ),
        IF(
          $AJ131=""P3"",
          IF(
            COUNTA(validDates) &lt; 3,
            """",
            TEXT(INDEX(validDates, 3), ""mmm d, yyyy"")
          ),
          IF(
            COUNTA(validDates) &lt; 3,
            """",
    "&amp;"        TEXTJOIN("", "", TRUE,
              TEXT(INDEX(validDates, 1), ""mmm d, yyyy""),
              TEXT(INDEX(validDates, 2), ""mmm d, yyyy""),
              TEXT(INDEX(validDates, 3), ""mmm d, yyyy"")
            )
          )
        )
      )
    "&amp;"),
    """"
  )
)
"),"")</f>
        <v/>
      </c>
      <c r="BG131" s="65" t="str">
        <f t="shared" si="14"/>
        <v/>
      </c>
      <c r="BH131" s="63"/>
      <c r="BI131" s="64"/>
      <c r="BJ131" s="64"/>
      <c r="BK131" s="64"/>
      <c r="BL131" s="64" t="str">
        <f>IFERROR(__xludf.DUMMYFUNCTION("IF(
  OR($AJ131=""Full Payment"",$AJ131=""P1"",$AJ131=""P2"",$AJ131=""P3""),
  """",
  IF(
    AND(
      NOT(ISBLANK($K131)),
      $Q131=""Standard Booking, P4""
    ),
    LET(
      resDate,   $K131,
      tourDate,  $N131,
      monthCount, DATEDIF(r"&amp;"esDate, tourDate, ""M"") + 1,
      secondDates, ARRAYFORMULA(
        DATE(
          YEAR(resDate),
          MONTH(resDate) + SEQUENCE(monthCount),
          2
        )
      ),
      validDates, FILTER(
        secondDates,
        (secondDates &gt; res"&amp;"Date + 2) *
        (secondDates &lt;= tourDate - 3)
      ),
      IF(
        $AJ131=""P4"",
        IF(
          COUNTA(validDates) &lt; 4,
          """",
          TEXT(
            INDEX(validDates, 4),
            ""mmm d, yyyy""
          )
        ),
"&amp;"        IF(
          COUNTA(validDates) &lt; 4,
          """",
          TEXTJOIN(
            "", "", TRUE,
            TEXT(INDEX(validDates, 1), ""mmm d, yyyy""),
            TEXT(INDEX(validDates, 2), ""mmm d, yyyy""),
            TEXT(INDEX(validDates"&amp;", 3), ""mmm d, yyyy""),
            TEXT(INDEX(validDates, 4), ""mmm d, yyyy"")
          )
        )
      )
    ),
    """"
  )
)
"),"")</f>
        <v/>
      </c>
      <c r="BM131" s="65" t="str">
        <f t="shared" si="15"/>
        <v/>
      </c>
      <c r="BN131" s="66"/>
      <c r="BO131" s="67"/>
      <c r="BP131" s="49" t="b">
        <v>0</v>
      </c>
      <c r="BQ131" s="49" t="b">
        <v>0</v>
      </c>
      <c r="BR131" s="68"/>
      <c r="BS131" s="69"/>
      <c r="BT131" s="70" t="b">
        <v>0</v>
      </c>
      <c r="BU131" s="71"/>
      <c r="BV131" s="72"/>
      <c r="BW131" s="86" t="b">
        <v>0</v>
      </c>
      <c r="BX131" s="87"/>
    </row>
    <row r="132">
      <c r="A132" s="35" t="str">
        <f t="shared" si="1"/>
        <v/>
      </c>
      <c r="B132" s="36" t="str">
        <f t="shared" si="2"/>
        <v/>
      </c>
      <c r="C132" s="36" t="str">
        <f t="array" ref="C132">IF(
  M132="",
  "",
  IFERROR(
    INDEX(
      '{INDEX} Tour Packages'!$A:$ZZ,
      MATCH(
        M132,
        INDEX(
          '{INDEX} Tour Packages'!$A:$ZZ,
          ,
          MATCH("Tour Package Name", '{INDEX} Tour Packages'!$4:$4, 0)
        ),
        0
      ),
      MATCH("Tour Code", '{INDEX} Tour Packages'!$4:$4, 0)
    ),
    "XXX"
  )
)
</f>
        <v/>
      </c>
      <c r="D132" s="36" t="str">
        <f t="shared" si="3"/>
        <v/>
      </c>
      <c r="E132" s="36" t="str">
        <f t="shared" si="4"/>
        <v/>
      </c>
      <c r="F132" s="37" t="str">
        <f t="shared" si="5"/>
        <v/>
      </c>
      <c r="G132" s="89"/>
      <c r="H132" s="89"/>
      <c r="I132" s="90"/>
      <c r="J132" s="40" t="str">
        <f t="shared" si="16"/>
        <v> </v>
      </c>
      <c r="K132" s="91"/>
      <c r="L132" s="55"/>
      <c r="M132" s="55"/>
      <c r="N132" s="91"/>
      <c r="O132" s="43" t="str">
        <f>IFERROR(__xludf.DUMMYFUNCTION("IF(N132="""","""",IFERROR(
  N132 + VALUE(REGEXEXTRACT(P132, ""(\d+)\s+Days"")),
  """"
)
)"),"")</f>
        <v/>
      </c>
      <c r="P132" s="43" t="str">
        <f t="array" ref="P132">IFERROR(
  INDEX(
    INDEX('{INDEX} Tour Packages'!$A:$ZZ, , MATCH(P$3, '{INDEX} Tour Packages'!$4:$4, 0)),
    MATCH(M132, INDEX('{INDEX} Tour Packages'!$A:$ZZ,0, MATCH("Tour Package Name", '{INDEX} Tour Packages'!$4:$4, 0)), 0)
  ),
"")
</f>
        <v/>
      </c>
      <c r="Q132" s="44" t="str">
        <f t="shared" si="7"/>
        <v/>
      </c>
      <c r="R132" s="44" t="str">
        <f>IFERROR(__xludf.DUMMYFUNCTION("IF(OR(ISBLANK(K132), ISBLANK(N132)), """", 
  LET(
    resDate, K132,
    tourDate, N132,
    monthCount, MAX(0, DATEDIF(resDate, tourDate - 3, ""M"") + 1),
    secondDates, ARRAYFORMULA(DATE(YEAR(resDate), MONTH(resDate) + SEQUENCE(monthCount), 2)),
    "&amp;"validDates, FILTER(secondDates, (secondDates &gt; resDate + 2) * (secondDates &lt;= tourDate - 3)),
    IF(ISERROR(validDates), 0, COUNTA(validDates))
  )
)
"),"")</f>
        <v/>
      </c>
      <c r="S132" s="44" t="str">
        <f t="shared" si="8"/>
        <v/>
      </c>
      <c r="T132" s="45" t="str">
        <f t="array" ref="T132">IF(ISBLANK(BO132),IFERROR(
  INDEX(
    INDEX('{INDEX} Payment Terms'!$A:$G, , MATCH(T$3, '{INDEX} Payment Terms'!$4:$4, 0)),
    MATCH(Q132, INDEX('{INDEX} Payment Terms'!$A:$G,0, MATCH("Payment Condition", '{INDEX} Payment Terms'!$4:$4, 0)), 0)
  ),
""),"Cancelled")
</f>
        <v/>
      </c>
      <c r="U132" s="46" t="b">
        <v>0</v>
      </c>
      <c r="V132" s="47" t="str">
        <f>IFERROR(__xludf.DUMMYFUNCTION("IF(OR(L132=""Duo Booking"", L132=""Group Booking""),
IF(U132=FALSE,"""",
    LET(
      bookingType, L132,
      tour, M132,
      mainFirst, H132,
      mainLast, I132,
      mainEmail, G132,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$L$4:L132, bookingType,
          $M$4:M132, tour,
          $H$4:H132, mainFirst,
          $I$4:I132, mainLast,
          $G$4:G132, mainEmail
        ),
        ""000""
      ),
  "&amp;"    baseID &amp; ""-"" &amp; memberNumber
    )
  ),
  """"
)
"),"")</f>
        <v/>
      </c>
      <c r="W132" s="48"/>
      <c r="X132" s="85" t="b">
        <v>0</v>
      </c>
      <c r="Y132" s="85" t="b">
        <v>0</v>
      </c>
      <c r="Z132" s="85" t="b">
        <v>0</v>
      </c>
      <c r="AA132" s="50"/>
      <c r="AB132" s="51"/>
      <c r="AC132" s="85" t="b">
        <v>0</v>
      </c>
      <c r="AD132" s="92"/>
      <c r="AE132" s="88"/>
      <c r="AF132" s="36" t="str">
        <f t="array" ref="AF132">IF(M132="","",INDEX(
      '{INDEX} Tour Packages'!$A:$ZP,
      MATCH($M132, '{INDEX} Tour Packages'!$A:$A, 0),
      MATCH(AF$3, '{INDEX} Tour Packages'!$4:$4, 0)
    ))</f>
        <v/>
      </c>
      <c r="AG132" s="36" t="str">
        <f t="array" ref="AG132">IF(M132="","",INDEX(
      '{INDEX} Tour Packages'!$A:$ZP,
      MATCH($M132, '{INDEX} Tour Packages'!$A:$A, 0),
      MATCH(AG$3, '{INDEX} Tour Packages'!$4:$4, 0)
    ))</f>
        <v/>
      </c>
      <c r="AH132" s="36" t="str">
        <f t="array" ref="AH132">IF(M132="","",INDEX(
      '{INDEX} Tour Packages'!$A:$ZP,
      MATCH($M132, '{INDEX} Tour Packages'!$A:$A, 0),
      MATCH(AH$3, '{INDEX} Tour Packages'!$4:$4, 0)
    ))</f>
        <v/>
      </c>
      <c r="AI132" s="54" t="str">
        <f t="shared" si="9"/>
        <v/>
      </c>
      <c r="AJ132" s="42"/>
      <c r="AK132" s="55"/>
      <c r="AL132" s="46" t="b">
        <v>0</v>
      </c>
      <c r="AM132" s="56"/>
      <c r="AN132" s="57" t="str">
        <f t="shared" si="10"/>
        <v/>
      </c>
      <c r="AO132" s="58" t="str">
        <f t="shared" si="11"/>
        <v/>
      </c>
      <c r="AP132" s="59"/>
      <c r="AQ132" s="60"/>
      <c r="AR132" s="61"/>
      <c r="AS132" s="61"/>
      <c r="AT132" s="61" t="str">
        <f>IFERROR(__xludf.DUMMYFUNCTION("IF( 
  OR($AJ132=""Full Payment"", ISBLANK($K132)),
  """",
  IF(
    OR(
      Q132=""Standard Booking, P1"",
      Q132=""Standard Booking, P2"",
      Q132=""Standard Booking, P3"",
      Q132=""Standard Booking, P4""
    ),
    LET(
      resDate,   $"&amp;"K132,
      tourDate,  $N132,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2" s="62" t="str">
        <f t="shared" si="12"/>
        <v/>
      </c>
      <c r="AV132" s="63"/>
      <c r="AW132" s="64"/>
      <c r="AX132" s="64"/>
      <c r="AY132" s="64"/>
      <c r="AZ132" s="64" t="str">
        <f>IFERROR(__xludf.DUMMYFUNCTION("IF(
  OR($AJ132=""Full Payment"",$AJ132=""P1"", ISBLANK($K132)),
  """",
  IF(
    OR(
      $Q132=""Standard Booking, P2"",
      $Q132=""Standard Booking, P3"",
      $Q132=""Standard Booking, P4""
    ),
    LET(
      resDate,   $K132,
      tourDate,"&amp;"  $N132,
      monthCount, DATEDIF(resDate, tourDate, ""M"") + 1,
      secondDates, ARRAYFORMULA(
        DATE(
          YEAR(resDate),
          MONTH(resDate) + SEQUENCE(monthCount),
          2
        )
      ),
      validDates, FILTER(
        sec"&amp;"ondDates,
        (secondDates &gt; resDate + 2) *
        (secondDates &lt;= tourDate - 3)
      ),
      IF(
        OR($AJ132=""P2"", $AJ132=""P3"", $AJ132=""P4""),
        IF(
          COUNTA(validDates) &lt; 2,
          """",
          TEXT(INDEX(validDates"&amp;", 2), ""mmm d, yyyy"")
        ),
        IF(
          COUNTA(validDates) &lt; 2,
          """",
          TEXTJOIN("", "", TRUE,
            TEXT(INDEX(validDates, 1), ""mmm d, yyyy""),
            TEXT(INDEX(validDates, 2), ""mmm d, yyyy"")
          )
 "&amp;"       )
      )
    ),
    """"
  )
)
"),"")</f>
        <v/>
      </c>
      <c r="BA132" s="65" t="str">
        <f t="shared" si="13"/>
        <v/>
      </c>
      <c r="BB132" s="63"/>
      <c r="BC132" s="64"/>
      <c r="BD132" s="64"/>
      <c r="BE132" s="64"/>
      <c r="BF132" s="64" t="str">
        <f>IFERROR(__xludf.DUMMYFUNCTION("IF(
  OR($AJ132=""Full Payment"",$AJ132=""P1"", $AJ132=""P2""),
  """",
  IF(
    AND(
      NOT(ISBLANK($K132)),
      OR(
        Q132=""Standard Booking, P3"",
        Q132=""Standard Booking, P4""
      )
    ),
    LET(
      resDate,   $K132,
      "&amp;"tourDate,  $N132,
      monthCount, DATEDIF(resDate, tourDate, ""M"") + 1,
      secondDates, ARRAYFORMULA(
        DATE(
          YEAR(resDate),
          MONTH(resDate) + SEQUENCE(monthCount),
          2
        )
      ),
      validDates, FILTER(
  "&amp;"      secondDates,
        (secondDates &gt; resDate + 2) *
        (secondDates &lt;= tourDate - 3)
      ),
      IF(
        $AJ132=""P4"",
        IF(
          COUNTA(validDates) &lt; 3,
          """",
          TEXT(INDEX(validDates, 3), ""mmm d, yyyy"")
  "&amp;"      ),
        IF(
          $AJ132=""P3"",
          IF(
            COUNTA(validDates) &lt; 3,
            """",
            TEXT(INDEX(validDates, 3), ""mmm d, yyyy"")
          ),
          IF(
            COUNTA(validDates) &lt; 3,
            """",
    "&amp;"        TEXTJOIN("", "", TRUE,
              TEXT(INDEX(validDates, 1), ""mmm d, yyyy""),
              TEXT(INDEX(validDates, 2), ""mmm d, yyyy""),
              TEXT(INDEX(validDates, 3), ""mmm d, yyyy"")
            )
          )
        )
      )
    "&amp;"),
    """"
  )
)
"),"")</f>
        <v/>
      </c>
      <c r="BG132" s="65" t="str">
        <f t="shared" si="14"/>
        <v/>
      </c>
      <c r="BH132" s="63"/>
      <c r="BI132" s="64"/>
      <c r="BJ132" s="64"/>
      <c r="BK132" s="64"/>
      <c r="BL132" s="64" t="str">
        <f>IFERROR(__xludf.DUMMYFUNCTION("IF(
  OR($AJ132=""Full Payment"",$AJ132=""P1"",$AJ132=""P2"",$AJ132=""P3""),
  """",
  IF(
    AND(
      NOT(ISBLANK($K132)),
      $Q132=""Standard Booking, P4""
    ),
    LET(
      resDate,   $K132,
      tourDate,  $N132,
      monthCount, DATEDIF(r"&amp;"esDate, tourDate, ""M"") + 1,
      secondDates, ARRAYFORMULA(
        DATE(
          YEAR(resDate),
          MONTH(resDate) + SEQUENCE(monthCount),
          2
        )
      ),
      validDates, FILTER(
        secondDates,
        (secondDates &gt; res"&amp;"Date + 2) *
        (secondDates &lt;= tourDate - 3)
      ),
      IF(
        $AJ132=""P4"",
        IF(
          COUNTA(validDates) &lt; 4,
          """",
          TEXT(
            INDEX(validDates, 4),
            ""mmm d, yyyy""
          )
        ),
"&amp;"        IF(
          COUNTA(validDates) &lt; 4,
          """",
          TEXTJOIN(
            "", "", TRUE,
            TEXT(INDEX(validDates, 1), ""mmm d, yyyy""),
            TEXT(INDEX(validDates, 2), ""mmm d, yyyy""),
            TEXT(INDEX(validDates"&amp;", 3), ""mmm d, yyyy""),
            TEXT(INDEX(validDates, 4), ""mmm d, yyyy"")
          )
        )
      )
    ),
    """"
  )
)
"),"")</f>
        <v/>
      </c>
      <c r="BM132" s="65" t="str">
        <f t="shared" si="15"/>
        <v/>
      </c>
      <c r="BN132" s="66"/>
      <c r="BO132" s="67"/>
      <c r="BP132" s="49" t="b">
        <v>0</v>
      </c>
      <c r="BQ132" s="49" t="b">
        <v>0</v>
      </c>
      <c r="BR132" s="68"/>
      <c r="BS132" s="69"/>
      <c r="BT132" s="70" t="b">
        <v>0</v>
      </c>
      <c r="BU132" s="71"/>
      <c r="BV132" s="72"/>
      <c r="BW132" s="86" t="b">
        <v>0</v>
      </c>
      <c r="BX132" s="87"/>
    </row>
    <row r="133">
      <c r="A133" s="35" t="str">
        <f t="shared" si="1"/>
        <v/>
      </c>
      <c r="B133" s="36" t="str">
        <f t="shared" si="2"/>
        <v/>
      </c>
      <c r="C133" s="36" t="str">
        <f t="array" ref="C133">IF(
  M133="",
  "",
  IFERROR(
    INDEX(
      '{INDEX} Tour Packages'!$A:$ZZ,
      MATCH(
        M133,
        INDEX(
          '{INDEX} Tour Packages'!$A:$ZZ,
          ,
          MATCH("Tour Package Name", '{INDEX} Tour Packages'!$4:$4, 0)
        ),
        0
      ),
      MATCH("Tour Code", '{INDEX} Tour Packages'!$4:$4, 0)
    ),
    "XXX"
  )
)
</f>
        <v/>
      </c>
      <c r="D133" s="36" t="str">
        <f t="shared" si="3"/>
        <v/>
      </c>
      <c r="E133" s="36" t="str">
        <f t="shared" si="4"/>
        <v/>
      </c>
      <c r="F133" s="37" t="str">
        <f t="shared" si="5"/>
        <v/>
      </c>
      <c r="G133" s="89"/>
      <c r="H133" s="89"/>
      <c r="I133" s="90"/>
      <c r="J133" s="40" t="str">
        <f t="shared" si="16"/>
        <v> </v>
      </c>
      <c r="K133" s="91"/>
      <c r="L133" s="55"/>
      <c r="M133" s="55"/>
      <c r="N133" s="91"/>
      <c r="O133" s="43" t="str">
        <f>IFERROR(__xludf.DUMMYFUNCTION("IF(N133="""","""",IFERROR(
  N133 + VALUE(REGEXEXTRACT(P133, ""(\d+)\s+Days"")),
  """"
)
)"),"")</f>
        <v/>
      </c>
      <c r="P133" s="43" t="str">
        <f t="array" ref="P133">IFERROR(
  INDEX(
    INDEX('{INDEX} Tour Packages'!$A:$ZZ, , MATCH(P$3, '{INDEX} Tour Packages'!$4:$4, 0)),
    MATCH(M133, INDEX('{INDEX} Tour Packages'!$A:$ZZ,0, MATCH("Tour Package Name", '{INDEX} Tour Packages'!$4:$4, 0)), 0)
  ),
"")
</f>
        <v/>
      </c>
      <c r="Q133" s="44" t="str">
        <f t="shared" si="7"/>
        <v/>
      </c>
      <c r="R133" s="44" t="str">
        <f>IFERROR(__xludf.DUMMYFUNCTION("IF(OR(ISBLANK(K133), ISBLANK(N133)), """", 
  LET(
    resDate, K133,
    tourDate, N133,
    monthCount, MAX(0, DATEDIF(resDate, tourDate - 3, ""M"") + 1),
    secondDates, ARRAYFORMULA(DATE(YEAR(resDate), MONTH(resDate) + SEQUENCE(monthCount), 2)),
    "&amp;"validDates, FILTER(secondDates, (secondDates &gt; resDate + 2) * (secondDates &lt;= tourDate - 3)),
    IF(ISERROR(validDates), 0, COUNTA(validDates))
  )
)
"),"")</f>
        <v/>
      </c>
      <c r="S133" s="44" t="str">
        <f t="shared" si="8"/>
        <v/>
      </c>
      <c r="T133" s="45" t="str">
        <f t="array" ref="T133">IF(ISBLANK(BO133),IFERROR(
  INDEX(
    INDEX('{INDEX} Payment Terms'!$A:$G, , MATCH(T$3, '{INDEX} Payment Terms'!$4:$4, 0)),
    MATCH(Q133, INDEX('{INDEX} Payment Terms'!$A:$G,0, MATCH("Payment Condition", '{INDEX} Payment Terms'!$4:$4, 0)), 0)
  ),
""),"Cancelled")
</f>
        <v/>
      </c>
      <c r="U133" s="46" t="b">
        <v>0</v>
      </c>
      <c r="V133" s="47" t="str">
        <f>IFERROR(__xludf.DUMMYFUNCTION("IF(OR(L133=""Duo Booking"", L133=""Group Booking""),
IF(U133=FALSE,"""",
    LET(
      bookingType, L133,
      tour, M133,
      mainFirst, H133,
      mainLast, I133,
      mainEmail, G133,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$L$4:L133, bookingType,
          $M$4:M133, tour,
          $H$4:H133, mainFirst,
          $I$4:I133, mainLast,
          $G$4:G133, mainEmail
        ),
        ""000""
      ),
  "&amp;"    baseID &amp; ""-"" &amp; memberNumber
    )
  ),
  """"
)
"),"")</f>
        <v/>
      </c>
      <c r="W133" s="48"/>
      <c r="X133" s="85" t="b">
        <v>0</v>
      </c>
      <c r="Y133" s="85" t="b">
        <v>0</v>
      </c>
      <c r="Z133" s="85" t="b">
        <v>0</v>
      </c>
      <c r="AA133" s="50"/>
      <c r="AB133" s="51"/>
      <c r="AC133" s="85" t="b">
        <v>0</v>
      </c>
      <c r="AD133" s="92"/>
      <c r="AE133" s="88"/>
      <c r="AF133" s="36" t="str">
        <f t="array" ref="AF133">IF(M133="","",INDEX(
      '{INDEX} Tour Packages'!$A:$ZP,
      MATCH($M133, '{INDEX} Tour Packages'!$A:$A, 0),
      MATCH(AF$3, '{INDEX} Tour Packages'!$4:$4, 0)
    ))</f>
        <v/>
      </c>
      <c r="AG133" s="36" t="str">
        <f t="array" ref="AG133">IF(M133="","",INDEX(
      '{INDEX} Tour Packages'!$A:$ZP,
      MATCH($M133, '{INDEX} Tour Packages'!$A:$A, 0),
      MATCH(AG$3, '{INDEX} Tour Packages'!$4:$4, 0)
    ))</f>
        <v/>
      </c>
      <c r="AH133" s="36" t="str">
        <f t="array" ref="AH133">IF(M133="","",INDEX(
      '{INDEX} Tour Packages'!$A:$ZP,
      MATCH($M133, '{INDEX} Tour Packages'!$A:$A, 0),
      MATCH(AH$3, '{INDEX} Tour Packages'!$4:$4, 0)
    ))</f>
        <v/>
      </c>
      <c r="AI133" s="54" t="str">
        <f t="shared" si="9"/>
        <v/>
      </c>
      <c r="AJ133" s="42"/>
      <c r="AK133" s="55"/>
      <c r="AL133" s="46" t="b">
        <v>0</v>
      </c>
      <c r="AM133" s="56"/>
      <c r="AN133" s="57" t="str">
        <f t="shared" si="10"/>
        <v/>
      </c>
      <c r="AO133" s="58" t="str">
        <f t="shared" si="11"/>
        <v/>
      </c>
      <c r="AP133" s="59"/>
      <c r="AQ133" s="60"/>
      <c r="AR133" s="61"/>
      <c r="AS133" s="61"/>
      <c r="AT133" s="61" t="str">
        <f>IFERROR(__xludf.DUMMYFUNCTION("IF( 
  OR($AJ133=""Full Payment"", ISBLANK($K133)),
  """",
  IF(
    OR(
      Q133=""Standard Booking, P1"",
      Q133=""Standard Booking, P2"",
      Q133=""Standard Booking, P3"",
      Q133=""Standard Booking, P4""
    ),
    LET(
      resDate,   $"&amp;"K133,
      tourDate,  $N133,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3" s="62" t="str">
        <f t="shared" si="12"/>
        <v/>
      </c>
      <c r="AV133" s="63"/>
      <c r="AW133" s="64"/>
      <c r="AX133" s="64"/>
      <c r="AY133" s="64"/>
      <c r="AZ133" s="64" t="str">
        <f>IFERROR(__xludf.DUMMYFUNCTION("IF(
  OR($AJ133=""Full Payment"",$AJ133=""P1"", ISBLANK($K133)),
  """",
  IF(
    OR(
      $Q133=""Standard Booking, P2"",
      $Q133=""Standard Booking, P3"",
      $Q133=""Standard Booking, P4""
    ),
    LET(
      resDate,   $K133,
      tourDate,"&amp;"  $N133,
      monthCount, DATEDIF(resDate, tourDate, ""M"") + 1,
      secondDates, ARRAYFORMULA(
        DATE(
          YEAR(resDate),
          MONTH(resDate) + SEQUENCE(monthCount),
          2
        )
      ),
      validDates, FILTER(
        sec"&amp;"ondDates,
        (secondDates &gt; resDate + 2) *
        (secondDates &lt;= tourDate - 3)
      ),
      IF(
        OR($AJ133=""P2"", $AJ133=""P3"", $AJ133=""P4""),
        IF(
          COUNTA(validDates) &lt; 2,
          """",
          TEXT(INDEX(validDates"&amp;", 2), ""mmm d, yyyy"")
        ),
        IF(
          COUNTA(validDates) &lt; 2,
          """",
          TEXTJOIN("", "", TRUE,
            TEXT(INDEX(validDates, 1), ""mmm d, yyyy""),
            TEXT(INDEX(validDates, 2), ""mmm d, yyyy"")
          )
 "&amp;"       )
      )
    ),
    """"
  )
)
"),"")</f>
        <v/>
      </c>
      <c r="BA133" s="65" t="str">
        <f t="shared" si="13"/>
        <v/>
      </c>
      <c r="BB133" s="63"/>
      <c r="BC133" s="64"/>
      <c r="BD133" s="64"/>
      <c r="BE133" s="64"/>
      <c r="BF133" s="64" t="str">
        <f>IFERROR(__xludf.DUMMYFUNCTION("IF(
  OR($AJ133=""Full Payment"",$AJ133=""P1"", $AJ133=""P2""),
  """",
  IF(
    AND(
      NOT(ISBLANK($K133)),
      OR(
        Q133=""Standard Booking, P3"",
        Q133=""Standard Booking, P4""
      )
    ),
    LET(
      resDate,   $K133,
      "&amp;"tourDate,  $N133,
      monthCount, DATEDIF(resDate, tourDate, ""M"") + 1,
      secondDates, ARRAYFORMULA(
        DATE(
          YEAR(resDate),
          MONTH(resDate) + SEQUENCE(monthCount),
          2
        )
      ),
      validDates, FILTER(
  "&amp;"      secondDates,
        (secondDates &gt; resDate + 2) *
        (secondDates &lt;= tourDate - 3)
      ),
      IF(
        $AJ133=""P4"",
        IF(
          COUNTA(validDates) &lt; 3,
          """",
          TEXT(INDEX(validDates, 3), ""mmm d, yyyy"")
  "&amp;"      ),
        IF(
          $AJ133=""P3"",
          IF(
            COUNTA(validDates) &lt; 3,
            """",
            TEXT(INDEX(validDates, 3), ""mmm d, yyyy"")
          ),
          IF(
            COUNTA(validDates) &lt; 3,
            """",
    "&amp;"        TEXTJOIN("", "", TRUE,
              TEXT(INDEX(validDates, 1), ""mmm d, yyyy""),
              TEXT(INDEX(validDates, 2), ""mmm d, yyyy""),
              TEXT(INDEX(validDates, 3), ""mmm d, yyyy"")
            )
          )
        )
      )
    "&amp;"),
    """"
  )
)
"),"")</f>
        <v/>
      </c>
      <c r="BG133" s="65" t="str">
        <f t="shared" si="14"/>
        <v/>
      </c>
      <c r="BH133" s="63"/>
      <c r="BI133" s="64"/>
      <c r="BJ133" s="64"/>
      <c r="BK133" s="64"/>
      <c r="BL133" s="64" t="str">
        <f>IFERROR(__xludf.DUMMYFUNCTION("IF(
  OR($AJ133=""Full Payment"",$AJ133=""P1"",$AJ133=""P2"",$AJ133=""P3""),
  """",
  IF(
    AND(
      NOT(ISBLANK($K133)),
      $Q133=""Standard Booking, P4""
    ),
    LET(
      resDate,   $K133,
      tourDate,  $N133,
      monthCount, DATEDIF(r"&amp;"esDate, tourDate, ""M"") + 1,
      secondDates, ARRAYFORMULA(
        DATE(
          YEAR(resDate),
          MONTH(resDate) + SEQUENCE(monthCount),
          2
        )
      ),
      validDates, FILTER(
        secondDates,
        (secondDates &gt; res"&amp;"Date + 2) *
        (secondDates &lt;= tourDate - 3)
      ),
      IF(
        $AJ133=""P4"",
        IF(
          COUNTA(validDates) &lt; 4,
          """",
          TEXT(
            INDEX(validDates, 4),
            ""mmm d, yyyy""
          )
        ),
"&amp;"        IF(
          COUNTA(validDates) &lt; 4,
          """",
          TEXTJOIN(
            "", "", TRUE,
            TEXT(INDEX(validDates, 1), ""mmm d, yyyy""),
            TEXT(INDEX(validDates, 2), ""mmm d, yyyy""),
            TEXT(INDEX(validDates"&amp;", 3), ""mmm d, yyyy""),
            TEXT(INDEX(validDates, 4), ""mmm d, yyyy"")
          )
        )
      )
    ),
    """"
  )
)
"),"")</f>
        <v/>
      </c>
      <c r="BM133" s="65" t="str">
        <f t="shared" si="15"/>
        <v/>
      </c>
      <c r="BN133" s="66"/>
      <c r="BO133" s="67"/>
      <c r="BP133" s="49" t="b">
        <v>0</v>
      </c>
      <c r="BQ133" s="49" t="b">
        <v>0</v>
      </c>
      <c r="BR133" s="68"/>
      <c r="BS133" s="69"/>
      <c r="BT133" s="70" t="b">
        <v>0</v>
      </c>
      <c r="BU133" s="71"/>
      <c r="BV133" s="72"/>
      <c r="BW133" s="86" t="b">
        <v>0</v>
      </c>
      <c r="BX133" s="87"/>
    </row>
    <row r="134">
      <c r="A134" s="35" t="str">
        <f t="shared" si="1"/>
        <v/>
      </c>
      <c r="B134" s="36" t="str">
        <f t="shared" si="2"/>
        <v/>
      </c>
      <c r="C134" s="36" t="str">
        <f t="array" ref="C134">IF(
  M134="",
  "",
  IFERROR(
    INDEX(
      '{INDEX} Tour Packages'!$A:$ZZ,
      MATCH(
        M134,
        INDEX(
          '{INDEX} Tour Packages'!$A:$ZZ,
          ,
          MATCH("Tour Package Name", '{INDEX} Tour Packages'!$4:$4, 0)
        ),
        0
      ),
      MATCH("Tour Code", '{INDEX} Tour Packages'!$4:$4, 0)
    ),
    "XXX"
  )
)
</f>
        <v/>
      </c>
      <c r="D134" s="36" t="str">
        <f t="shared" si="3"/>
        <v/>
      </c>
      <c r="E134" s="36" t="str">
        <f t="shared" si="4"/>
        <v/>
      </c>
      <c r="F134" s="37" t="str">
        <f t="shared" si="5"/>
        <v/>
      </c>
      <c r="G134" s="89"/>
      <c r="H134" s="89"/>
      <c r="I134" s="90"/>
      <c r="J134" s="40" t="str">
        <f t="shared" si="16"/>
        <v> </v>
      </c>
      <c r="K134" s="91"/>
      <c r="L134" s="55"/>
      <c r="M134" s="55"/>
      <c r="N134" s="91"/>
      <c r="O134" s="43" t="str">
        <f>IFERROR(__xludf.DUMMYFUNCTION("IF(N134="""","""",IFERROR(
  N134 + VALUE(REGEXEXTRACT(P134, ""(\d+)\s+Days"")),
  """"
)
)"),"")</f>
        <v/>
      </c>
      <c r="P134" s="43" t="str">
        <f t="array" ref="P134">IFERROR(
  INDEX(
    INDEX('{INDEX} Tour Packages'!$A:$ZZ, , MATCH(P$3, '{INDEX} Tour Packages'!$4:$4, 0)),
    MATCH(M134, INDEX('{INDEX} Tour Packages'!$A:$ZZ,0, MATCH("Tour Package Name", '{INDEX} Tour Packages'!$4:$4, 0)), 0)
  ),
"")
</f>
        <v/>
      </c>
      <c r="Q134" s="44" t="str">
        <f t="shared" si="7"/>
        <v/>
      </c>
      <c r="R134" s="44" t="str">
        <f>IFERROR(__xludf.DUMMYFUNCTION("IF(OR(ISBLANK(K134), ISBLANK(N134)), """", 
  LET(
    resDate, K134,
    tourDate, N134,
    monthCount, MAX(0, DATEDIF(resDate, tourDate - 3, ""M"") + 1),
    secondDates, ARRAYFORMULA(DATE(YEAR(resDate), MONTH(resDate) + SEQUENCE(monthCount), 2)),
    "&amp;"validDates, FILTER(secondDates, (secondDates &gt; resDate + 2) * (secondDates &lt;= tourDate - 3)),
    IF(ISERROR(validDates), 0, COUNTA(validDates))
  )
)
"),"")</f>
        <v/>
      </c>
      <c r="S134" s="44" t="str">
        <f t="shared" si="8"/>
        <v/>
      </c>
      <c r="T134" s="45" t="str">
        <f t="array" ref="T134">IF(ISBLANK(BO134),IFERROR(
  INDEX(
    INDEX('{INDEX} Payment Terms'!$A:$G, , MATCH(T$3, '{INDEX} Payment Terms'!$4:$4, 0)),
    MATCH(Q134, INDEX('{INDEX} Payment Terms'!$A:$G,0, MATCH("Payment Condition", '{INDEX} Payment Terms'!$4:$4, 0)), 0)
  ),
""),"Cancelled")
</f>
        <v/>
      </c>
      <c r="U134" s="46" t="b">
        <v>0</v>
      </c>
      <c r="V134" s="47" t="str">
        <f>IFERROR(__xludf.DUMMYFUNCTION("IF(OR(L134=""Duo Booking"", L134=""Group Booking""),
IF(U134=FALSE,"""",
    LET(
      bookingType, L134,
      tour, M134,
      mainFirst, H134,
      mainLast, I134,
      mainEmail, G134,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$L$4:L134, bookingType,
          $M$4:M134, tour,
          $H$4:H134, mainFirst,
          $I$4:I134, mainLast,
          $G$4:G134, mainEmail
        ),
        ""000""
      ),
  "&amp;"    baseID &amp; ""-"" &amp; memberNumber
    )
  ),
  """"
)
"),"")</f>
        <v/>
      </c>
      <c r="W134" s="48"/>
      <c r="X134" s="85" t="b">
        <v>0</v>
      </c>
      <c r="Y134" s="85" t="b">
        <v>0</v>
      </c>
      <c r="Z134" s="85" t="b">
        <v>0</v>
      </c>
      <c r="AA134" s="50"/>
      <c r="AB134" s="51"/>
      <c r="AC134" s="85" t="b">
        <v>0</v>
      </c>
      <c r="AD134" s="92"/>
      <c r="AE134" s="88"/>
      <c r="AF134" s="36" t="str">
        <f t="array" ref="AF134">IF(M134="","",INDEX(
      '{INDEX} Tour Packages'!$A:$ZP,
      MATCH($M134, '{INDEX} Tour Packages'!$A:$A, 0),
      MATCH(AF$3, '{INDEX} Tour Packages'!$4:$4, 0)
    ))</f>
        <v/>
      </c>
      <c r="AG134" s="36" t="str">
        <f t="array" ref="AG134">IF(M134="","",INDEX(
      '{INDEX} Tour Packages'!$A:$ZP,
      MATCH($M134, '{INDEX} Tour Packages'!$A:$A, 0),
      MATCH(AG$3, '{INDEX} Tour Packages'!$4:$4, 0)
    ))</f>
        <v/>
      </c>
      <c r="AH134" s="36" t="str">
        <f t="array" ref="AH134">IF(M134="","",INDEX(
      '{INDEX} Tour Packages'!$A:$ZP,
      MATCH($M134, '{INDEX} Tour Packages'!$A:$A, 0),
      MATCH(AH$3, '{INDEX} Tour Packages'!$4:$4, 0)
    ))</f>
        <v/>
      </c>
      <c r="AI134" s="54" t="str">
        <f t="shared" si="9"/>
        <v/>
      </c>
      <c r="AJ134" s="42"/>
      <c r="AK134" s="55"/>
      <c r="AL134" s="46" t="b">
        <v>0</v>
      </c>
      <c r="AM134" s="56"/>
      <c r="AN134" s="57" t="str">
        <f t="shared" si="10"/>
        <v/>
      </c>
      <c r="AO134" s="58" t="str">
        <f t="shared" si="11"/>
        <v/>
      </c>
      <c r="AP134" s="59"/>
      <c r="AQ134" s="60"/>
      <c r="AR134" s="61"/>
      <c r="AS134" s="61"/>
      <c r="AT134" s="61" t="str">
        <f>IFERROR(__xludf.DUMMYFUNCTION("IF( 
  OR($AJ134=""Full Payment"", ISBLANK($K134)),
  """",
  IF(
    OR(
      Q134=""Standard Booking, P1"",
      Q134=""Standard Booking, P2"",
      Q134=""Standard Booking, P3"",
      Q134=""Standard Booking, P4""
    ),
    LET(
      resDate,   $"&amp;"K134,
      tourDate,  $N134,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4" s="62" t="str">
        <f t="shared" si="12"/>
        <v/>
      </c>
      <c r="AV134" s="63"/>
      <c r="AW134" s="64"/>
      <c r="AX134" s="64"/>
      <c r="AY134" s="64"/>
      <c r="AZ134" s="64" t="str">
        <f>IFERROR(__xludf.DUMMYFUNCTION("IF(
  OR($AJ134=""Full Payment"",$AJ134=""P1"", ISBLANK($K134)),
  """",
  IF(
    OR(
      $Q134=""Standard Booking, P2"",
      $Q134=""Standard Booking, P3"",
      $Q134=""Standard Booking, P4""
    ),
    LET(
      resDate,   $K134,
      tourDate,"&amp;"  $N134,
      monthCount, DATEDIF(resDate, tourDate, ""M"") + 1,
      secondDates, ARRAYFORMULA(
        DATE(
          YEAR(resDate),
          MONTH(resDate) + SEQUENCE(monthCount),
          2
        )
      ),
      validDates, FILTER(
        sec"&amp;"ondDates,
        (secondDates &gt; resDate + 2) *
        (secondDates &lt;= tourDate - 3)
      ),
      IF(
        OR($AJ134=""P2"", $AJ134=""P3"", $AJ134=""P4""),
        IF(
          COUNTA(validDates) &lt; 2,
          """",
          TEXT(INDEX(validDates"&amp;", 2), ""mmm d, yyyy"")
        ),
        IF(
          COUNTA(validDates) &lt; 2,
          """",
          TEXTJOIN("", "", TRUE,
            TEXT(INDEX(validDates, 1), ""mmm d, yyyy""),
            TEXT(INDEX(validDates, 2), ""mmm d, yyyy"")
          )
 "&amp;"       )
      )
    ),
    """"
  )
)
"),"")</f>
        <v/>
      </c>
      <c r="BA134" s="65" t="str">
        <f t="shared" si="13"/>
        <v/>
      </c>
      <c r="BB134" s="63"/>
      <c r="BC134" s="64"/>
      <c r="BD134" s="64"/>
      <c r="BE134" s="64"/>
      <c r="BF134" s="64" t="str">
        <f>IFERROR(__xludf.DUMMYFUNCTION("IF(
  OR($AJ134=""Full Payment"",$AJ134=""P1"", $AJ134=""P2""),
  """",
  IF(
    AND(
      NOT(ISBLANK($K134)),
      OR(
        Q134=""Standard Booking, P3"",
        Q134=""Standard Booking, P4""
      )
    ),
    LET(
      resDate,   $K134,
      "&amp;"tourDate,  $N134,
      monthCount, DATEDIF(resDate, tourDate, ""M"") + 1,
      secondDates, ARRAYFORMULA(
        DATE(
          YEAR(resDate),
          MONTH(resDate) + SEQUENCE(monthCount),
          2
        )
      ),
      validDates, FILTER(
  "&amp;"      secondDates,
        (secondDates &gt; resDate + 2) *
        (secondDates &lt;= tourDate - 3)
      ),
      IF(
        $AJ134=""P4"",
        IF(
          COUNTA(validDates) &lt; 3,
          """",
          TEXT(INDEX(validDates, 3), ""mmm d, yyyy"")
  "&amp;"      ),
        IF(
          $AJ134=""P3"",
          IF(
            COUNTA(validDates) &lt; 3,
            """",
            TEXT(INDEX(validDates, 3), ""mmm d, yyyy"")
          ),
          IF(
            COUNTA(validDates) &lt; 3,
            """",
    "&amp;"        TEXTJOIN("", "", TRUE,
              TEXT(INDEX(validDates, 1), ""mmm d, yyyy""),
              TEXT(INDEX(validDates, 2), ""mmm d, yyyy""),
              TEXT(INDEX(validDates, 3), ""mmm d, yyyy"")
            )
          )
        )
      )
    "&amp;"),
    """"
  )
)
"),"")</f>
        <v/>
      </c>
      <c r="BG134" s="65" t="str">
        <f t="shared" si="14"/>
        <v/>
      </c>
      <c r="BH134" s="63"/>
      <c r="BI134" s="64"/>
      <c r="BJ134" s="64"/>
      <c r="BK134" s="64"/>
      <c r="BL134" s="64" t="str">
        <f>IFERROR(__xludf.DUMMYFUNCTION("IF(
  OR($AJ134=""Full Payment"",$AJ134=""P1"",$AJ134=""P2"",$AJ134=""P3""),
  """",
  IF(
    AND(
      NOT(ISBLANK($K134)),
      $Q134=""Standard Booking, P4""
    ),
    LET(
      resDate,   $K134,
      tourDate,  $N134,
      monthCount, DATEDIF(r"&amp;"esDate, tourDate, ""M"") + 1,
      secondDates, ARRAYFORMULA(
        DATE(
          YEAR(resDate),
          MONTH(resDate) + SEQUENCE(monthCount),
          2
        )
      ),
      validDates, FILTER(
        secondDates,
        (secondDates &gt; res"&amp;"Date + 2) *
        (secondDates &lt;= tourDate - 3)
      ),
      IF(
        $AJ134=""P4"",
        IF(
          COUNTA(validDates) &lt; 4,
          """",
          TEXT(
            INDEX(validDates, 4),
            ""mmm d, yyyy""
          )
        ),
"&amp;"        IF(
          COUNTA(validDates) &lt; 4,
          """",
          TEXTJOIN(
            "", "", TRUE,
            TEXT(INDEX(validDates, 1), ""mmm d, yyyy""),
            TEXT(INDEX(validDates, 2), ""mmm d, yyyy""),
            TEXT(INDEX(validDates"&amp;", 3), ""mmm d, yyyy""),
            TEXT(INDEX(validDates, 4), ""mmm d, yyyy"")
          )
        )
      )
    ),
    """"
  )
)
"),"")</f>
        <v/>
      </c>
      <c r="BM134" s="65" t="str">
        <f t="shared" si="15"/>
        <v/>
      </c>
      <c r="BN134" s="66"/>
      <c r="BO134" s="67"/>
      <c r="BP134" s="49" t="b">
        <v>0</v>
      </c>
      <c r="BQ134" s="49" t="b">
        <v>0</v>
      </c>
      <c r="BR134" s="68"/>
      <c r="BS134" s="69"/>
      <c r="BT134" s="70" t="b">
        <v>0</v>
      </c>
      <c r="BU134" s="71"/>
      <c r="BV134" s="72"/>
      <c r="BW134" s="86" t="b">
        <v>0</v>
      </c>
      <c r="BX134" s="87"/>
    </row>
    <row r="135">
      <c r="A135" s="35" t="str">
        <f t="shared" si="1"/>
        <v/>
      </c>
      <c r="B135" s="36" t="str">
        <f t="shared" si="2"/>
        <v/>
      </c>
      <c r="C135" s="36" t="str">
        <f t="array" ref="C135">IF(
  M135="",
  "",
  IFERROR(
    INDEX(
      '{INDEX} Tour Packages'!$A:$ZZ,
      MATCH(
        M135,
        INDEX(
          '{INDEX} Tour Packages'!$A:$ZZ,
          ,
          MATCH("Tour Package Name", '{INDEX} Tour Packages'!$4:$4, 0)
        ),
        0
      ),
      MATCH("Tour Code", '{INDEX} Tour Packages'!$4:$4, 0)
    ),
    "XXX"
  )
)
</f>
        <v/>
      </c>
      <c r="D135" s="36" t="str">
        <f t="shared" si="3"/>
        <v/>
      </c>
      <c r="E135" s="36" t="str">
        <f t="shared" si="4"/>
        <v/>
      </c>
      <c r="F135" s="37" t="str">
        <f t="shared" si="5"/>
        <v/>
      </c>
      <c r="G135" s="89"/>
      <c r="H135" s="89"/>
      <c r="I135" s="90"/>
      <c r="J135" s="40" t="str">
        <f t="shared" si="16"/>
        <v> </v>
      </c>
      <c r="K135" s="91"/>
      <c r="L135" s="55"/>
      <c r="M135" s="55"/>
      <c r="N135" s="91"/>
      <c r="O135" s="43" t="str">
        <f>IFERROR(__xludf.DUMMYFUNCTION("IF(N135="""","""",IFERROR(
  N135 + VALUE(REGEXEXTRACT(P135, ""(\d+)\s+Days"")),
  """"
)
)"),"")</f>
        <v/>
      </c>
      <c r="P135" s="43" t="str">
        <f t="array" ref="P135">IFERROR(
  INDEX(
    INDEX('{INDEX} Tour Packages'!$A:$ZZ, , MATCH(P$3, '{INDEX} Tour Packages'!$4:$4, 0)),
    MATCH(M135, INDEX('{INDEX} Tour Packages'!$A:$ZZ,0, MATCH("Tour Package Name", '{INDEX} Tour Packages'!$4:$4, 0)), 0)
  ),
"")
</f>
        <v/>
      </c>
      <c r="Q135" s="44" t="str">
        <f t="shared" si="7"/>
        <v/>
      </c>
      <c r="R135" s="44" t="str">
        <f>IFERROR(__xludf.DUMMYFUNCTION("IF(OR(ISBLANK(K135), ISBLANK(N135)), """", 
  LET(
    resDate, K135,
    tourDate, N135,
    monthCount, MAX(0, DATEDIF(resDate, tourDate - 3, ""M"") + 1),
    secondDates, ARRAYFORMULA(DATE(YEAR(resDate), MONTH(resDate) + SEQUENCE(monthCount), 2)),
    "&amp;"validDates, FILTER(secondDates, (secondDates &gt; resDate + 2) * (secondDates &lt;= tourDate - 3)),
    IF(ISERROR(validDates), 0, COUNTA(validDates))
  )
)
"),"")</f>
        <v/>
      </c>
      <c r="S135" s="44" t="str">
        <f t="shared" si="8"/>
        <v/>
      </c>
      <c r="T135" s="45" t="str">
        <f t="array" ref="T135">IF(ISBLANK(BO135),IFERROR(
  INDEX(
    INDEX('{INDEX} Payment Terms'!$A:$G, , MATCH(T$3, '{INDEX} Payment Terms'!$4:$4, 0)),
    MATCH(Q135, INDEX('{INDEX} Payment Terms'!$A:$G,0, MATCH("Payment Condition", '{INDEX} Payment Terms'!$4:$4, 0)), 0)
  ),
""),"Cancelled")
</f>
        <v/>
      </c>
      <c r="U135" s="46" t="b">
        <v>0</v>
      </c>
      <c r="V135" s="47" t="str">
        <f>IFERROR(__xludf.DUMMYFUNCTION("IF(OR(L135=""Duo Booking"", L135=""Group Booking""),
IF(U135=FALSE,"""",
    LET(
      bookingType, L135,
      tour, M135,
      mainFirst, H135,
      mainLast, I135,
      mainEmail, G135,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$L$4:L135, bookingType,
          $M$4:M135, tour,
          $H$4:H135, mainFirst,
          $I$4:I135, mainLast,
          $G$4:G135, mainEmail
        ),
        ""000""
      ),
  "&amp;"    baseID &amp; ""-"" &amp; memberNumber
    )
  ),
  """"
)
"),"")</f>
        <v/>
      </c>
      <c r="W135" s="48"/>
      <c r="X135" s="85" t="b">
        <v>0</v>
      </c>
      <c r="Y135" s="85" t="b">
        <v>0</v>
      </c>
      <c r="Z135" s="85" t="b">
        <v>0</v>
      </c>
      <c r="AA135" s="50"/>
      <c r="AB135" s="51"/>
      <c r="AC135" s="85" t="b">
        <v>0</v>
      </c>
      <c r="AD135" s="92"/>
      <c r="AE135" s="88"/>
      <c r="AF135" s="36" t="str">
        <f t="array" ref="AF135">IF(M135="","",INDEX(
      '{INDEX} Tour Packages'!$A:$ZP,
      MATCH($M135, '{INDEX} Tour Packages'!$A:$A, 0),
      MATCH(AF$3, '{INDEX} Tour Packages'!$4:$4, 0)
    ))</f>
        <v/>
      </c>
      <c r="AG135" s="36" t="str">
        <f t="array" ref="AG135">IF(M135="","",INDEX(
      '{INDEX} Tour Packages'!$A:$ZP,
      MATCH($M135, '{INDEX} Tour Packages'!$A:$A, 0),
      MATCH(AG$3, '{INDEX} Tour Packages'!$4:$4, 0)
    ))</f>
        <v/>
      </c>
      <c r="AH135" s="36" t="str">
        <f t="array" ref="AH135">IF(M135="","",INDEX(
      '{INDEX} Tour Packages'!$A:$ZP,
      MATCH($M135, '{INDEX} Tour Packages'!$A:$A, 0),
      MATCH(AH$3, '{INDEX} Tour Packages'!$4:$4, 0)
    ))</f>
        <v/>
      </c>
      <c r="AI135" s="54" t="str">
        <f t="shared" si="9"/>
        <v/>
      </c>
      <c r="AJ135" s="42"/>
      <c r="AK135" s="55"/>
      <c r="AL135" s="46" t="b">
        <v>0</v>
      </c>
      <c r="AM135" s="56"/>
      <c r="AN135" s="57" t="str">
        <f t="shared" si="10"/>
        <v/>
      </c>
      <c r="AO135" s="58" t="str">
        <f t="shared" si="11"/>
        <v/>
      </c>
      <c r="AP135" s="59"/>
      <c r="AQ135" s="60"/>
      <c r="AR135" s="61"/>
      <c r="AS135" s="61"/>
      <c r="AT135" s="61" t="str">
        <f>IFERROR(__xludf.DUMMYFUNCTION("IF( 
  OR($AJ135=""Full Payment"", ISBLANK($K135)),
  """",
  IF(
    OR(
      Q135=""Standard Booking, P1"",
      Q135=""Standard Booking, P2"",
      Q135=""Standard Booking, P3"",
      Q135=""Standard Booking, P4""
    ),
    LET(
      resDate,   $"&amp;"K135,
      tourDate,  $N135,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5" s="62" t="str">
        <f t="shared" si="12"/>
        <v/>
      </c>
      <c r="AV135" s="63"/>
      <c r="AW135" s="64"/>
      <c r="AX135" s="64"/>
      <c r="AY135" s="64"/>
      <c r="AZ135" s="64" t="str">
        <f>IFERROR(__xludf.DUMMYFUNCTION("IF(
  OR($AJ135=""Full Payment"",$AJ135=""P1"", ISBLANK($K135)),
  """",
  IF(
    OR(
      $Q135=""Standard Booking, P2"",
      $Q135=""Standard Booking, P3"",
      $Q135=""Standard Booking, P4""
    ),
    LET(
      resDate,   $K135,
      tourDate,"&amp;"  $N135,
      monthCount, DATEDIF(resDate, tourDate, ""M"") + 1,
      secondDates, ARRAYFORMULA(
        DATE(
          YEAR(resDate),
          MONTH(resDate) + SEQUENCE(monthCount),
          2
        )
      ),
      validDates, FILTER(
        sec"&amp;"ondDates,
        (secondDates &gt; resDate + 2) *
        (secondDates &lt;= tourDate - 3)
      ),
      IF(
        OR($AJ135=""P2"", $AJ135=""P3"", $AJ135=""P4""),
        IF(
          COUNTA(validDates) &lt; 2,
          """",
          TEXT(INDEX(validDates"&amp;", 2), ""mmm d, yyyy"")
        ),
        IF(
          COUNTA(validDates) &lt; 2,
          """",
          TEXTJOIN("", "", TRUE,
            TEXT(INDEX(validDates, 1), ""mmm d, yyyy""),
            TEXT(INDEX(validDates, 2), ""mmm d, yyyy"")
          )
 "&amp;"       )
      )
    ),
    """"
  )
)
"),"")</f>
        <v/>
      </c>
      <c r="BA135" s="65" t="str">
        <f t="shared" si="13"/>
        <v/>
      </c>
      <c r="BB135" s="63"/>
      <c r="BC135" s="64"/>
      <c r="BD135" s="64"/>
      <c r="BE135" s="64"/>
      <c r="BF135" s="64" t="str">
        <f>IFERROR(__xludf.DUMMYFUNCTION("IF(
  OR($AJ135=""Full Payment"",$AJ135=""P1"", $AJ135=""P2""),
  """",
  IF(
    AND(
      NOT(ISBLANK($K135)),
      OR(
        Q135=""Standard Booking, P3"",
        Q135=""Standard Booking, P4""
      )
    ),
    LET(
      resDate,   $K135,
      "&amp;"tourDate,  $N135,
      monthCount, DATEDIF(resDate, tourDate, ""M"") + 1,
      secondDates, ARRAYFORMULA(
        DATE(
          YEAR(resDate),
          MONTH(resDate) + SEQUENCE(monthCount),
          2
        )
      ),
      validDates, FILTER(
  "&amp;"      secondDates,
        (secondDates &gt; resDate + 2) *
        (secondDates &lt;= tourDate - 3)
      ),
      IF(
        $AJ135=""P4"",
        IF(
          COUNTA(validDates) &lt; 3,
          """",
          TEXT(INDEX(validDates, 3), ""mmm d, yyyy"")
  "&amp;"      ),
        IF(
          $AJ135=""P3"",
          IF(
            COUNTA(validDates) &lt; 3,
            """",
            TEXT(INDEX(validDates, 3), ""mmm d, yyyy"")
          ),
          IF(
            COUNTA(validDates) &lt; 3,
            """",
    "&amp;"        TEXTJOIN("", "", TRUE,
              TEXT(INDEX(validDates, 1), ""mmm d, yyyy""),
              TEXT(INDEX(validDates, 2), ""mmm d, yyyy""),
              TEXT(INDEX(validDates, 3), ""mmm d, yyyy"")
            )
          )
        )
      )
    "&amp;"),
    """"
  )
)
"),"")</f>
        <v/>
      </c>
      <c r="BG135" s="65" t="str">
        <f t="shared" si="14"/>
        <v/>
      </c>
      <c r="BH135" s="63"/>
      <c r="BI135" s="64"/>
      <c r="BJ135" s="64"/>
      <c r="BK135" s="64"/>
      <c r="BL135" s="64" t="str">
        <f>IFERROR(__xludf.DUMMYFUNCTION("IF(
  OR($AJ135=""Full Payment"",$AJ135=""P1"",$AJ135=""P2"",$AJ135=""P3""),
  """",
  IF(
    AND(
      NOT(ISBLANK($K135)),
      $Q135=""Standard Booking, P4""
    ),
    LET(
      resDate,   $K135,
      tourDate,  $N135,
      monthCount, DATEDIF(r"&amp;"esDate, tourDate, ""M"") + 1,
      secondDates, ARRAYFORMULA(
        DATE(
          YEAR(resDate),
          MONTH(resDate) + SEQUENCE(monthCount),
          2
        )
      ),
      validDates, FILTER(
        secondDates,
        (secondDates &gt; res"&amp;"Date + 2) *
        (secondDates &lt;= tourDate - 3)
      ),
      IF(
        $AJ135=""P4"",
        IF(
          COUNTA(validDates) &lt; 4,
          """",
          TEXT(
            INDEX(validDates, 4),
            ""mmm d, yyyy""
          )
        ),
"&amp;"        IF(
          COUNTA(validDates) &lt; 4,
          """",
          TEXTJOIN(
            "", "", TRUE,
            TEXT(INDEX(validDates, 1), ""mmm d, yyyy""),
            TEXT(INDEX(validDates, 2), ""mmm d, yyyy""),
            TEXT(INDEX(validDates"&amp;", 3), ""mmm d, yyyy""),
            TEXT(INDEX(validDates, 4), ""mmm d, yyyy"")
          )
        )
      )
    ),
    """"
  )
)
"),"")</f>
        <v/>
      </c>
      <c r="BM135" s="65" t="str">
        <f t="shared" si="15"/>
        <v/>
      </c>
      <c r="BN135" s="66"/>
      <c r="BO135" s="67"/>
      <c r="BP135" s="49" t="b">
        <v>0</v>
      </c>
      <c r="BQ135" s="49" t="b">
        <v>0</v>
      </c>
      <c r="BR135" s="68"/>
      <c r="BS135" s="69"/>
      <c r="BT135" s="70" t="b">
        <v>0</v>
      </c>
      <c r="BU135" s="71"/>
      <c r="BV135" s="72"/>
      <c r="BW135" s="86" t="b">
        <v>0</v>
      </c>
      <c r="BX135" s="87"/>
    </row>
    <row r="136">
      <c r="A136" s="35" t="str">
        <f t="shared" si="1"/>
        <v/>
      </c>
      <c r="B136" s="36" t="str">
        <f t="shared" si="2"/>
        <v/>
      </c>
      <c r="C136" s="36" t="str">
        <f t="array" ref="C136">IF(
  M136="",
  "",
  IFERROR(
    INDEX(
      '{INDEX} Tour Packages'!$A:$ZZ,
      MATCH(
        M136,
        INDEX(
          '{INDEX} Tour Packages'!$A:$ZZ,
          ,
          MATCH("Tour Package Name", '{INDEX} Tour Packages'!$4:$4, 0)
        ),
        0
      ),
      MATCH("Tour Code", '{INDEX} Tour Packages'!$4:$4, 0)
    ),
    "XXX"
  )
)
</f>
        <v/>
      </c>
      <c r="D136" s="36" t="str">
        <f t="shared" si="3"/>
        <v/>
      </c>
      <c r="E136" s="36" t="str">
        <f t="shared" si="4"/>
        <v/>
      </c>
      <c r="F136" s="37" t="str">
        <f t="shared" si="5"/>
        <v/>
      </c>
      <c r="G136" s="89"/>
      <c r="H136" s="89"/>
      <c r="I136" s="90"/>
      <c r="J136" s="40" t="str">
        <f t="shared" si="16"/>
        <v> </v>
      </c>
      <c r="K136" s="91"/>
      <c r="L136" s="55"/>
      <c r="M136" s="55"/>
      <c r="N136" s="91"/>
      <c r="O136" s="43" t="str">
        <f>IFERROR(__xludf.DUMMYFUNCTION("IF(N136="""","""",IFERROR(
  N136 + VALUE(REGEXEXTRACT(P136, ""(\d+)\s+Days"")),
  """"
)
)"),"")</f>
        <v/>
      </c>
      <c r="P136" s="43" t="str">
        <f t="array" ref="P136">IFERROR(
  INDEX(
    INDEX('{INDEX} Tour Packages'!$A:$ZZ, , MATCH(P$3, '{INDEX} Tour Packages'!$4:$4, 0)),
    MATCH(M136, INDEX('{INDEX} Tour Packages'!$A:$ZZ,0, MATCH("Tour Package Name", '{INDEX} Tour Packages'!$4:$4, 0)), 0)
  ),
"")
</f>
        <v/>
      </c>
      <c r="Q136" s="44" t="str">
        <f t="shared" si="7"/>
        <v/>
      </c>
      <c r="R136" s="44" t="str">
        <f>IFERROR(__xludf.DUMMYFUNCTION("IF(OR(ISBLANK(K136), ISBLANK(N136)), """", 
  LET(
    resDate, K136,
    tourDate, N136,
    monthCount, MAX(0, DATEDIF(resDate, tourDate - 3, ""M"") + 1),
    secondDates, ARRAYFORMULA(DATE(YEAR(resDate), MONTH(resDate) + SEQUENCE(monthCount), 2)),
    "&amp;"validDates, FILTER(secondDates, (secondDates &gt; resDate + 2) * (secondDates &lt;= tourDate - 3)),
    IF(ISERROR(validDates), 0, COUNTA(validDates))
  )
)
"),"")</f>
        <v/>
      </c>
      <c r="S136" s="44" t="str">
        <f t="shared" si="8"/>
        <v/>
      </c>
      <c r="T136" s="45" t="str">
        <f t="array" ref="T136">IF(ISBLANK(BO136),IFERROR(
  INDEX(
    INDEX('{INDEX} Payment Terms'!$A:$G, , MATCH(T$3, '{INDEX} Payment Terms'!$4:$4, 0)),
    MATCH(Q136, INDEX('{INDEX} Payment Terms'!$A:$G,0, MATCH("Payment Condition", '{INDEX} Payment Terms'!$4:$4, 0)), 0)
  ),
""),"Cancelled")
</f>
        <v/>
      </c>
      <c r="U136" s="46" t="b">
        <v>0</v>
      </c>
      <c r="V136" s="47" t="str">
        <f>IFERROR(__xludf.DUMMYFUNCTION("IF(OR(L136=""Duo Booking"", L136=""Group Booking""),
IF(U136=FALSE,"""",
    LET(
      bookingType, L136,
      tour, M136,
      mainFirst, H136,
      mainLast, I136,
      mainEmail, G136,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$L$4:L136, bookingType,
          $M$4:M136, tour,
          $H$4:H136, mainFirst,
          $I$4:I136, mainLast,
          $G$4:G136, mainEmail
        ),
        ""000""
      ),
  "&amp;"    baseID &amp; ""-"" &amp; memberNumber
    )
  ),
  """"
)
"),"")</f>
        <v/>
      </c>
      <c r="W136" s="48"/>
      <c r="X136" s="85" t="b">
        <v>0</v>
      </c>
      <c r="Y136" s="85" t="b">
        <v>0</v>
      </c>
      <c r="Z136" s="85" t="b">
        <v>0</v>
      </c>
      <c r="AA136" s="50"/>
      <c r="AB136" s="51"/>
      <c r="AC136" s="85" t="b">
        <v>0</v>
      </c>
      <c r="AD136" s="92"/>
      <c r="AE136" s="88"/>
      <c r="AF136" s="36" t="str">
        <f t="array" ref="AF136">IF(M136="","",INDEX(
      '{INDEX} Tour Packages'!$A:$ZP,
      MATCH($M136, '{INDEX} Tour Packages'!$A:$A, 0),
      MATCH(AF$3, '{INDEX} Tour Packages'!$4:$4, 0)
    ))</f>
        <v/>
      </c>
      <c r="AG136" s="36" t="str">
        <f t="array" ref="AG136">IF(M136="","",INDEX(
      '{INDEX} Tour Packages'!$A:$ZP,
      MATCH($M136, '{INDEX} Tour Packages'!$A:$A, 0),
      MATCH(AG$3, '{INDEX} Tour Packages'!$4:$4, 0)
    ))</f>
        <v/>
      </c>
      <c r="AH136" s="36" t="str">
        <f t="array" ref="AH136">IF(M136="","",INDEX(
      '{INDEX} Tour Packages'!$A:$ZP,
      MATCH($M136, '{INDEX} Tour Packages'!$A:$A, 0),
      MATCH(AH$3, '{INDEX} Tour Packages'!$4:$4, 0)
    ))</f>
        <v/>
      </c>
      <c r="AI136" s="54" t="str">
        <f t="shared" si="9"/>
        <v/>
      </c>
      <c r="AJ136" s="42"/>
      <c r="AK136" s="55"/>
      <c r="AL136" s="46" t="b">
        <v>0</v>
      </c>
      <c r="AM136" s="56"/>
      <c r="AN136" s="57" t="str">
        <f t="shared" si="10"/>
        <v/>
      </c>
      <c r="AO136" s="58" t="str">
        <f t="shared" si="11"/>
        <v/>
      </c>
      <c r="AP136" s="59"/>
      <c r="AQ136" s="60"/>
      <c r="AR136" s="61"/>
      <c r="AS136" s="61"/>
      <c r="AT136" s="61" t="str">
        <f>IFERROR(__xludf.DUMMYFUNCTION("IF( 
  OR($AJ136=""Full Payment"", ISBLANK($K136)),
  """",
  IF(
    OR(
      Q136=""Standard Booking, P1"",
      Q136=""Standard Booking, P2"",
      Q136=""Standard Booking, P3"",
      Q136=""Standard Booking, P4""
    ),
    LET(
      resDate,   $"&amp;"K136,
      tourDate,  $N136,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6" s="62" t="str">
        <f t="shared" si="12"/>
        <v/>
      </c>
      <c r="AV136" s="63"/>
      <c r="AW136" s="64"/>
      <c r="AX136" s="64"/>
      <c r="AY136" s="64"/>
      <c r="AZ136" s="64" t="str">
        <f>IFERROR(__xludf.DUMMYFUNCTION("IF(
  OR($AJ136=""Full Payment"",$AJ136=""P1"", ISBLANK($K136)),
  """",
  IF(
    OR(
      $Q136=""Standard Booking, P2"",
      $Q136=""Standard Booking, P3"",
      $Q136=""Standard Booking, P4""
    ),
    LET(
      resDate,   $K136,
      tourDate,"&amp;"  $N136,
      monthCount, DATEDIF(resDate, tourDate, ""M"") + 1,
      secondDates, ARRAYFORMULA(
        DATE(
          YEAR(resDate),
          MONTH(resDate) + SEQUENCE(monthCount),
          2
        )
      ),
      validDates, FILTER(
        sec"&amp;"ondDates,
        (secondDates &gt; resDate + 2) *
        (secondDates &lt;= tourDate - 3)
      ),
      IF(
        OR($AJ136=""P2"", $AJ136=""P3"", $AJ136=""P4""),
        IF(
          COUNTA(validDates) &lt; 2,
          """",
          TEXT(INDEX(validDates"&amp;", 2), ""mmm d, yyyy"")
        ),
        IF(
          COUNTA(validDates) &lt; 2,
          """",
          TEXTJOIN("", "", TRUE,
            TEXT(INDEX(validDates, 1), ""mmm d, yyyy""),
            TEXT(INDEX(validDates, 2), ""mmm d, yyyy"")
          )
 "&amp;"       )
      )
    ),
    """"
  )
)
"),"")</f>
        <v/>
      </c>
      <c r="BA136" s="65" t="str">
        <f t="shared" si="13"/>
        <v/>
      </c>
      <c r="BB136" s="63"/>
      <c r="BC136" s="64"/>
      <c r="BD136" s="64"/>
      <c r="BE136" s="64"/>
      <c r="BF136" s="64" t="str">
        <f>IFERROR(__xludf.DUMMYFUNCTION("IF(
  OR($AJ136=""Full Payment"",$AJ136=""P1"", $AJ136=""P2""),
  """",
  IF(
    AND(
      NOT(ISBLANK($K136)),
      OR(
        Q136=""Standard Booking, P3"",
        Q136=""Standard Booking, P4""
      )
    ),
    LET(
      resDate,   $K136,
      "&amp;"tourDate,  $N136,
      monthCount, DATEDIF(resDate, tourDate, ""M"") + 1,
      secondDates, ARRAYFORMULA(
        DATE(
          YEAR(resDate),
          MONTH(resDate) + SEQUENCE(monthCount),
          2
        )
      ),
      validDates, FILTER(
  "&amp;"      secondDates,
        (secondDates &gt; resDate + 2) *
        (secondDates &lt;= tourDate - 3)
      ),
      IF(
        $AJ136=""P4"",
        IF(
          COUNTA(validDates) &lt; 3,
          """",
          TEXT(INDEX(validDates, 3), ""mmm d, yyyy"")
  "&amp;"      ),
        IF(
          $AJ136=""P3"",
          IF(
            COUNTA(validDates) &lt; 3,
            """",
            TEXT(INDEX(validDates, 3), ""mmm d, yyyy"")
          ),
          IF(
            COUNTA(validDates) &lt; 3,
            """",
    "&amp;"        TEXTJOIN("", "", TRUE,
              TEXT(INDEX(validDates, 1), ""mmm d, yyyy""),
              TEXT(INDEX(validDates, 2), ""mmm d, yyyy""),
              TEXT(INDEX(validDates, 3), ""mmm d, yyyy"")
            )
          )
        )
      )
    "&amp;"),
    """"
  )
)
"),"")</f>
        <v/>
      </c>
      <c r="BG136" s="65" t="str">
        <f t="shared" si="14"/>
        <v/>
      </c>
      <c r="BH136" s="63"/>
      <c r="BI136" s="64"/>
      <c r="BJ136" s="64"/>
      <c r="BK136" s="64"/>
      <c r="BL136" s="64" t="str">
        <f>IFERROR(__xludf.DUMMYFUNCTION("IF(
  OR($AJ136=""Full Payment"",$AJ136=""P1"",$AJ136=""P2"",$AJ136=""P3""),
  """",
  IF(
    AND(
      NOT(ISBLANK($K136)),
      $Q136=""Standard Booking, P4""
    ),
    LET(
      resDate,   $K136,
      tourDate,  $N136,
      monthCount, DATEDIF(r"&amp;"esDate, tourDate, ""M"") + 1,
      secondDates, ARRAYFORMULA(
        DATE(
          YEAR(resDate),
          MONTH(resDate) + SEQUENCE(monthCount),
          2
        )
      ),
      validDates, FILTER(
        secondDates,
        (secondDates &gt; res"&amp;"Date + 2) *
        (secondDates &lt;= tourDate - 3)
      ),
      IF(
        $AJ136=""P4"",
        IF(
          COUNTA(validDates) &lt; 4,
          """",
          TEXT(
            INDEX(validDates, 4),
            ""mmm d, yyyy""
          )
        ),
"&amp;"        IF(
          COUNTA(validDates) &lt; 4,
          """",
          TEXTJOIN(
            "", "", TRUE,
            TEXT(INDEX(validDates, 1), ""mmm d, yyyy""),
            TEXT(INDEX(validDates, 2), ""mmm d, yyyy""),
            TEXT(INDEX(validDates"&amp;", 3), ""mmm d, yyyy""),
            TEXT(INDEX(validDates, 4), ""mmm d, yyyy"")
          )
        )
      )
    ),
    """"
  )
)
"),"")</f>
        <v/>
      </c>
      <c r="BM136" s="65" t="str">
        <f t="shared" si="15"/>
        <v/>
      </c>
      <c r="BN136" s="66"/>
      <c r="BO136" s="67"/>
      <c r="BP136" s="49" t="b">
        <v>0</v>
      </c>
      <c r="BQ136" s="49" t="b">
        <v>0</v>
      </c>
      <c r="BR136" s="68"/>
      <c r="BS136" s="69"/>
      <c r="BT136" s="70" t="b">
        <v>0</v>
      </c>
      <c r="BU136" s="71"/>
      <c r="BV136" s="72"/>
      <c r="BW136" s="86" t="b">
        <v>0</v>
      </c>
      <c r="BX136" s="87"/>
    </row>
    <row r="137">
      <c r="A137" s="35" t="str">
        <f t="shared" si="1"/>
        <v/>
      </c>
      <c r="B137" s="36" t="str">
        <f t="shared" si="2"/>
        <v/>
      </c>
      <c r="C137" s="36" t="str">
        <f t="array" ref="C137">IF(
  M137="",
  "",
  IFERROR(
    INDEX(
      '{INDEX} Tour Packages'!$A:$ZZ,
      MATCH(
        M137,
        INDEX(
          '{INDEX} Tour Packages'!$A:$ZZ,
          ,
          MATCH("Tour Package Name", '{INDEX} Tour Packages'!$4:$4, 0)
        ),
        0
      ),
      MATCH("Tour Code", '{INDEX} Tour Packages'!$4:$4, 0)
    ),
    "XXX"
  )
)
</f>
        <v/>
      </c>
      <c r="D137" s="36" t="str">
        <f t="shared" si="3"/>
        <v/>
      </c>
      <c r="E137" s="36" t="str">
        <f t="shared" si="4"/>
        <v/>
      </c>
      <c r="F137" s="37" t="str">
        <f t="shared" si="5"/>
        <v/>
      </c>
      <c r="G137" s="89"/>
      <c r="H137" s="89"/>
      <c r="I137" s="90"/>
      <c r="J137" s="40" t="str">
        <f t="shared" si="16"/>
        <v> </v>
      </c>
      <c r="K137" s="91"/>
      <c r="L137" s="55"/>
      <c r="M137" s="55"/>
      <c r="N137" s="91"/>
      <c r="O137" s="43" t="str">
        <f>IFERROR(__xludf.DUMMYFUNCTION("IF(N137="""","""",IFERROR(
  N137 + VALUE(REGEXEXTRACT(P137, ""(\d+)\s+Days"")),
  """"
)
)"),"")</f>
        <v/>
      </c>
      <c r="P137" s="43" t="str">
        <f t="array" ref="P137">IFERROR(
  INDEX(
    INDEX('{INDEX} Tour Packages'!$A:$ZZ, , MATCH(P$3, '{INDEX} Tour Packages'!$4:$4, 0)),
    MATCH(M137, INDEX('{INDEX} Tour Packages'!$A:$ZZ,0, MATCH("Tour Package Name", '{INDEX} Tour Packages'!$4:$4, 0)), 0)
  ),
"")
</f>
        <v/>
      </c>
      <c r="Q137" s="44" t="str">
        <f t="shared" si="7"/>
        <v/>
      </c>
      <c r="R137" s="44" t="str">
        <f>IFERROR(__xludf.DUMMYFUNCTION("IF(OR(ISBLANK(K137), ISBLANK(N137)), """", 
  LET(
    resDate, K137,
    tourDate, N137,
    monthCount, MAX(0, DATEDIF(resDate, tourDate - 3, ""M"") + 1),
    secondDates, ARRAYFORMULA(DATE(YEAR(resDate), MONTH(resDate) + SEQUENCE(monthCount), 2)),
    "&amp;"validDates, FILTER(secondDates, (secondDates &gt; resDate + 2) * (secondDates &lt;= tourDate - 3)),
    IF(ISERROR(validDates), 0, COUNTA(validDates))
  )
)
"),"")</f>
        <v/>
      </c>
      <c r="S137" s="44" t="str">
        <f t="shared" si="8"/>
        <v/>
      </c>
      <c r="T137" s="45" t="str">
        <f t="array" ref="T137">IF(ISBLANK(BO137),IFERROR(
  INDEX(
    INDEX('{INDEX} Payment Terms'!$A:$G, , MATCH(T$3, '{INDEX} Payment Terms'!$4:$4, 0)),
    MATCH(Q137, INDEX('{INDEX} Payment Terms'!$A:$G,0, MATCH("Payment Condition", '{INDEX} Payment Terms'!$4:$4, 0)), 0)
  ),
""),"Cancelled")
</f>
        <v/>
      </c>
      <c r="U137" s="46" t="b">
        <v>0</v>
      </c>
      <c r="V137" s="47" t="str">
        <f>IFERROR(__xludf.DUMMYFUNCTION("IF(OR(L137=""Duo Booking"", L137=""Group Booking""),
IF(U137=FALSE,"""",
    LET(
      bookingType, L137,
      tour, M137,
      mainFirst, H137,
      mainLast, I137,
      mainEmail, G137,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$L$4:L137, bookingType,
          $M$4:M137, tour,
          $H$4:H137, mainFirst,
          $I$4:I137, mainLast,
          $G$4:G137, mainEmail
        ),
        ""000""
      ),
  "&amp;"    baseID &amp; ""-"" &amp; memberNumber
    )
  ),
  """"
)
"),"")</f>
        <v/>
      </c>
      <c r="W137" s="48"/>
      <c r="X137" s="85" t="b">
        <v>0</v>
      </c>
      <c r="Y137" s="85" t="b">
        <v>0</v>
      </c>
      <c r="Z137" s="85" t="b">
        <v>0</v>
      </c>
      <c r="AA137" s="50"/>
      <c r="AB137" s="51"/>
      <c r="AC137" s="85" t="b">
        <v>0</v>
      </c>
      <c r="AD137" s="92"/>
      <c r="AE137" s="88"/>
      <c r="AF137" s="36" t="str">
        <f t="array" ref="AF137">IF(M137="","",INDEX(
      '{INDEX} Tour Packages'!$A:$ZP,
      MATCH($M137, '{INDEX} Tour Packages'!$A:$A, 0),
      MATCH(AF$3, '{INDEX} Tour Packages'!$4:$4, 0)
    ))</f>
        <v/>
      </c>
      <c r="AG137" s="36" t="str">
        <f t="array" ref="AG137">IF(M137="","",INDEX(
      '{INDEX} Tour Packages'!$A:$ZP,
      MATCH($M137, '{INDEX} Tour Packages'!$A:$A, 0),
      MATCH(AG$3, '{INDEX} Tour Packages'!$4:$4, 0)
    ))</f>
        <v/>
      </c>
      <c r="AH137" s="36" t="str">
        <f t="array" ref="AH137">IF(M137="","",INDEX(
      '{INDEX} Tour Packages'!$A:$ZP,
      MATCH($M137, '{INDEX} Tour Packages'!$A:$A, 0),
      MATCH(AH$3, '{INDEX} Tour Packages'!$4:$4, 0)
    ))</f>
        <v/>
      </c>
      <c r="AI137" s="54" t="str">
        <f t="shared" si="9"/>
        <v/>
      </c>
      <c r="AJ137" s="42"/>
      <c r="AK137" s="55"/>
      <c r="AL137" s="46" t="b">
        <v>0</v>
      </c>
      <c r="AM137" s="56"/>
      <c r="AN137" s="57" t="str">
        <f t="shared" si="10"/>
        <v/>
      </c>
      <c r="AO137" s="58" t="str">
        <f t="shared" si="11"/>
        <v/>
      </c>
      <c r="AP137" s="59"/>
      <c r="AQ137" s="60"/>
      <c r="AR137" s="61"/>
      <c r="AS137" s="61"/>
      <c r="AT137" s="61" t="str">
        <f>IFERROR(__xludf.DUMMYFUNCTION("IF( 
  OR($AJ137=""Full Payment"", ISBLANK($K137)),
  """",
  IF(
    OR(
      Q137=""Standard Booking, P1"",
      Q137=""Standard Booking, P2"",
      Q137=""Standard Booking, P3"",
      Q137=""Standard Booking, P4""
    ),
    LET(
      resDate,   $"&amp;"K137,
      tourDate,  $N137,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7" s="62" t="str">
        <f t="shared" si="12"/>
        <v/>
      </c>
      <c r="AV137" s="63"/>
      <c r="AW137" s="64"/>
      <c r="AX137" s="64"/>
      <c r="AY137" s="64"/>
      <c r="AZ137" s="64" t="str">
        <f>IFERROR(__xludf.DUMMYFUNCTION("IF(
  OR($AJ137=""Full Payment"",$AJ137=""P1"", ISBLANK($K137)),
  """",
  IF(
    OR(
      $Q137=""Standard Booking, P2"",
      $Q137=""Standard Booking, P3"",
      $Q137=""Standard Booking, P4""
    ),
    LET(
      resDate,   $K137,
      tourDate,"&amp;"  $N137,
      monthCount, DATEDIF(resDate, tourDate, ""M"") + 1,
      secondDates, ARRAYFORMULA(
        DATE(
          YEAR(resDate),
          MONTH(resDate) + SEQUENCE(monthCount),
          2
        )
      ),
      validDates, FILTER(
        sec"&amp;"ondDates,
        (secondDates &gt; resDate + 2) *
        (secondDates &lt;= tourDate - 3)
      ),
      IF(
        OR($AJ137=""P2"", $AJ137=""P3"", $AJ137=""P4""),
        IF(
          COUNTA(validDates) &lt; 2,
          """",
          TEXT(INDEX(validDates"&amp;", 2), ""mmm d, yyyy"")
        ),
        IF(
          COUNTA(validDates) &lt; 2,
          """",
          TEXTJOIN("", "", TRUE,
            TEXT(INDEX(validDates, 1), ""mmm d, yyyy""),
            TEXT(INDEX(validDates, 2), ""mmm d, yyyy"")
          )
 "&amp;"       )
      )
    ),
    """"
  )
)
"),"")</f>
        <v/>
      </c>
      <c r="BA137" s="65" t="str">
        <f t="shared" si="13"/>
        <v/>
      </c>
      <c r="BB137" s="63"/>
      <c r="BC137" s="64"/>
      <c r="BD137" s="64"/>
      <c r="BE137" s="64"/>
      <c r="BF137" s="64" t="str">
        <f>IFERROR(__xludf.DUMMYFUNCTION("IF(
  OR($AJ137=""Full Payment"",$AJ137=""P1"", $AJ137=""P2""),
  """",
  IF(
    AND(
      NOT(ISBLANK($K137)),
      OR(
        Q137=""Standard Booking, P3"",
        Q137=""Standard Booking, P4""
      )
    ),
    LET(
      resDate,   $K137,
      "&amp;"tourDate,  $N137,
      monthCount, DATEDIF(resDate, tourDate, ""M"") + 1,
      secondDates, ARRAYFORMULA(
        DATE(
          YEAR(resDate),
          MONTH(resDate) + SEQUENCE(monthCount),
          2
        )
      ),
      validDates, FILTER(
  "&amp;"      secondDates,
        (secondDates &gt; resDate + 2) *
        (secondDates &lt;= tourDate - 3)
      ),
      IF(
        $AJ137=""P4"",
        IF(
          COUNTA(validDates) &lt; 3,
          """",
          TEXT(INDEX(validDates, 3), ""mmm d, yyyy"")
  "&amp;"      ),
        IF(
          $AJ137=""P3"",
          IF(
            COUNTA(validDates) &lt; 3,
            """",
            TEXT(INDEX(validDates, 3), ""mmm d, yyyy"")
          ),
          IF(
            COUNTA(validDates) &lt; 3,
            """",
    "&amp;"        TEXTJOIN("", "", TRUE,
              TEXT(INDEX(validDates, 1), ""mmm d, yyyy""),
              TEXT(INDEX(validDates, 2), ""mmm d, yyyy""),
              TEXT(INDEX(validDates, 3), ""mmm d, yyyy"")
            )
          )
        )
      )
    "&amp;"),
    """"
  )
)
"),"")</f>
        <v/>
      </c>
      <c r="BG137" s="65" t="str">
        <f t="shared" si="14"/>
        <v/>
      </c>
      <c r="BH137" s="63"/>
      <c r="BI137" s="64"/>
      <c r="BJ137" s="64"/>
      <c r="BK137" s="64"/>
      <c r="BL137" s="64" t="str">
        <f>IFERROR(__xludf.DUMMYFUNCTION("IF(
  OR($AJ137=""Full Payment"",$AJ137=""P1"",$AJ137=""P2"",$AJ137=""P3""),
  """",
  IF(
    AND(
      NOT(ISBLANK($K137)),
      $Q137=""Standard Booking, P4""
    ),
    LET(
      resDate,   $K137,
      tourDate,  $N137,
      monthCount, DATEDIF(r"&amp;"esDate, tourDate, ""M"") + 1,
      secondDates, ARRAYFORMULA(
        DATE(
          YEAR(resDate),
          MONTH(resDate) + SEQUENCE(monthCount),
          2
        )
      ),
      validDates, FILTER(
        secondDates,
        (secondDates &gt; res"&amp;"Date + 2) *
        (secondDates &lt;= tourDate - 3)
      ),
      IF(
        $AJ137=""P4"",
        IF(
          COUNTA(validDates) &lt; 4,
          """",
          TEXT(
            INDEX(validDates, 4),
            ""mmm d, yyyy""
          )
        ),
"&amp;"        IF(
          COUNTA(validDates) &lt; 4,
          """",
          TEXTJOIN(
            "", "", TRUE,
            TEXT(INDEX(validDates, 1), ""mmm d, yyyy""),
            TEXT(INDEX(validDates, 2), ""mmm d, yyyy""),
            TEXT(INDEX(validDates"&amp;", 3), ""mmm d, yyyy""),
            TEXT(INDEX(validDates, 4), ""mmm d, yyyy"")
          )
        )
      )
    ),
    """"
  )
)
"),"")</f>
        <v/>
      </c>
      <c r="BM137" s="65" t="str">
        <f t="shared" si="15"/>
        <v/>
      </c>
      <c r="BN137" s="66"/>
      <c r="BO137" s="67"/>
      <c r="BP137" s="49" t="b">
        <v>0</v>
      </c>
      <c r="BQ137" s="49" t="b">
        <v>0</v>
      </c>
      <c r="BR137" s="68"/>
      <c r="BS137" s="69"/>
      <c r="BT137" s="70" t="b">
        <v>0</v>
      </c>
      <c r="BU137" s="71"/>
      <c r="BV137" s="72"/>
      <c r="BW137" s="86" t="b">
        <v>0</v>
      </c>
      <c r="BX137" s="87"/>
    </row>
    <row r="138">
      <c r="A138" s="35" t="str">
        <f t="shared" si="1"/>
        <v/>
      </c>
      <c r="B138" s="36" t="str">
        <f t="shared" si="2"/>
        <v/>
      </c>
      <c r="C138" s="36" t="str">
        <f t="array" ref="C138">IF(
  M138="",
  "",
  IFERROR(
    INDEX(
      '{INDEX} Tour Packages'!$A:$ZZ,
      MATCH(
        M138,
        INDEX(
          '{INDEX} Tour Packages'!$A:$ZZ,
          ,
          MATCH("Tour Package Name", '{INDEX} Tour Packages'!$4:$4, 0)
        ),
        0
      ),
      MATCH("Tour Code", '{INDEX} Tour Packages'!$4:$4, 0)
    ),
    "XXX"
  )
)
</f>
        <v/>
      </c>
      <c r="D138" s="36" t="str">
        <f t="shared" si="3"/>
        <v/>
      </c>
      <c r="E138" s="36" t="str">
        <f t="shared" si="4"/>
        <v/>
      </c>
      <c r="F138" s="37" t="str">
        <f t="shared" si="5"/>
        <v/>
      </c>
      <c r="G138" s="89"/>
      <c r="H138" s="89"/>
      <c r="I138" s="90"/>
      <c r="J138" s="40" t="str">
        <f t="shared" si="16"/>
        <v> </v>
      </c>
      <c r="K138" s="91"/>
      <c r="L138" s="55"/>
      <c r="M138" s="55"/>
      <c r="N138" s="91"/>
      <c r="O138" s="43" t="str">
        <f>IFERROR(__xludf.DUMMYFUNCTION("IF(N138="""","""",IFERROR(
  N138 + VALUE(REGEXEXTRACT(P138, ""(\d+)\s+Days"")),
  """"
)
)"),"")</f>
        <v/>
      </c>
      <c r="P138" s="43" t="str">
        <f t="array" ref="P138">IFERROR(
  INDEX(
    INDEX('{INDEX} Tour Packages'!$A:$ZZ, , MATCH(P$3, '{INDEX} Tour Packages'!$4:$4, 0)),
    MATCH(M138, INDEX('{INDEX} Tour Packages'!$A:$ZZ,0, MATCH("Tour Package Name", '{INDEX} Tour Packages'!$4:$4, 0)), 0)
  ),
"")
</f>
        <v/>
      </c>
      <c r="Q138" s="44" t="str">
        <f t="shared" si="7"/>
        <v/>
      </c>
      <c r="R138" s="44" t="str">
        <f>IFERROR(__xludf.DUMMYFUNCTION("IF(OR(ISBLANK(K138), ISBLANK(N138)), """", 
  LET(
    resDate, K138,
    tourDate, N138,
    monthCount, MAX(0, DATEDIF(resDate, tourDate - 3, ""M"") + 1),
    secondDates, ARRAYFORMULA(DATE(YEAR(resDate), MONTH(resDate) + SEQUENCE(monthCount), 2)),
    "&amp;"validDates, FILTER(secondDates, (secondDates &gt; resDate + 2) * (secondDates &lt;= tourDate - 3)),
    IF(ISERROR(validDates), 0, COUNTA(validDates))
  )
)
"),"")</f>
        <v/>
      </c>
      <c r="S138" s="44" t="str">
        <f t="shared" si="8"/>
        <v/>
      </c>
      <c r="T138" s="45" t="str">
        <f t="array" ref="T138">IF(ISBLANK(BO138),IFERROR(
  INDEX(
    INDEX('{INDEX} Payment Terms'!$A:$G, , MATCH(T$3, '{INDEX} Payment Terms'!$4:$4, 0)),
    MATCH(Q138, INDEX('{INDEX} Payment Terms'!$A:$G,0, MATCH("Payment Condition", '{INDEX} Payment Terms'!$4:$4, 0)), 0)
  ),
""),"Cancelled")
</f>
        <v/>
      </c>
      <c r="U138" s="46" t="b">
        <v>0</v>
      </c>
      <c r="V138" s="47" t="str">
        <f>IFERROR(__xludf.DUMMYFUNCTION("IF(OR(L138=""Duo Booking"", L138=""Group Booking""),
IF(U138=FALSE,"""",
    LET(
      bookingType, L138,
      tour, M138,
      mainFirst, H138,
      mainLast, I138,
      mainEmail, G138,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$L$4:L138, bookingType,
          $M$4:M138, tour,
          $H$4:H138, mainFirst,
          $I$4:I138, mainLast,
          $G$4:G138, mainEmail
        ),
        ""000""
      ),
  "&amp;"    baseID &amp; ""-"" &amp; memberNumber
    )
  ),
  """"
)
"),"")</f>
        <v/>
      </c>
      <c r="W138" s="48"/>
      <c r="X138" s="85" t="b">
        <v>0</v>
      </c>
      <c r="Y138" s="85" t="b">
        <v>0</v>
      </c>
      <c r="Z138" s="85" t="b">
        <v>0</v>
      </c>
      <c r="AA138" s="50"/>
      <c r="AB138" s="51"/>
      <c r="AC138" s="85" t="b">
        <v>0</v>
      </c>
      <c r="AD138" s="92"/>
      <c r="AE138" s="88"/>
      <c r="AF138" s="36" t="str">
        <f t="array" ref="AF138">IF(M138="","",INDEX(
      '{INDEX} Tour Packages'!$A:$ZP,
      MATCH($M138, '{INDEX} Tour Packages'!$A:$A, 0),
      MATCH(AF$3, '{INDEX} Tour Packages'!$4:$4, 0)
    ))</f>
        <v/>
      </c>
      <c r="AG138" s="36" t="str">
        <f t="array" ref="AG138">IF(M138="","",INDEX(
      '{INDEX} Tour Packages'!$A:$ZP,
      MATCH($M138, '{INDEX} Tour Packages'!$A:$A, 0),
      MATCH(AG$3, '{INDEX} Tour Packages'!$4:$4, 0)
    ))</f>
        <v/>
      </c>
      <c r="AH138" s="36" t="str">
        <f t="array" ref="AH138">IF(M138="","",INDEX(
      '{INDEX} Tour Packages'!$A:$ZP,
      MATCH($M138, '{INDEX} Tour Packages'!$A:$A, 0),
      MATCH(AH$3, '{INDEX} Tour Packages'!$4:$4, 0)
    ))</f>
        <v/>
      </c>
      <c r="AI138" s="54" t="str">
        <f t="shared" si="9"/>
        <v/>
      </c>
      <c r="AJ138" s="42"/>
      <c r="AK138" s="55"/>
      <c r="AL138" s="46" t="b">
        <v>0</v>
      </c>
      <c r="AM138" s="56"/>
      <c r="AN138" s="57" t="str">
        <f t="shared" si="10"/>
        <v/>
      </c>
      <c r="AO138" s="58" t="str">
        <f t="shared" si="11"/>
        <v/>
      </c>
      <c r="AP138" s="59"/>
      <c r="AQ138" s="60"/>
      <c r="AR138" s="61"/>
      <c r="AS138" s="61"/>
      <c r="AT138" s="61" t="str">
        <f>IFERROR(__xludf.DUMMYFUNCTION("IF( 
  OR($AJ138=""Full Payment"", ISBLANK($K138)),
  """",
  IF(
    OR(
      Q138=""Standard Booking, P1"",
      Q138=""Standard Booking, P2"",
      Q138=""Standard Booking, P3"",
      Q138=""Standard Booking, P4""
    ),
    LET(
      resDate,   $"&amp;"K138,
      tourDate,  $N138,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8" s="62" t="str">
        <f t="shared" si="12"/>
        <v/>
      </c>
      <c r="AV138" s="63"/>
      <c r="AW138" s="64"/>
      <c r="AX138" s="64"/>
      <c r="AY138" s="64"/>
      <c r="AZ138" s="64" t="str">
        <f>IFERROR(__xludf.DUMMYFUNCTION("IF(
  OR($AJ138=""Full Payment"",$AJ138=""P1"", ISBLANK($K138)),
  """",
  IF(
    OR(
      $Q138=""Standard Booking, P2"",
      $Q138=""Standard Booking, P3"",
      $Q138=""Standard Booking, P4""
    ),
    LET(
      resDate,   $K138,
      tourDate,"&amp;"  $N138,
      monthCount, DATEDIF(resDate, tourDate, ""M"") + 1,
      secondDates, ARRAYFORMULA(
        DATE(
          YEAR(resDate),
          MONTH(resDate) + SEQUENCE(monthCount),
          2
        )
      ),
      validDates, FILTER(
        sec"&amp;"ondDates,
        (secondDates &gt; resDate + 2) *
        (secondDates &lt;= tourDate - 3)
      ),
      IF(
        OR($AJ138=""P2"", $AJ138=""P3"", $AJ138=""P4""),
        IF(
          COUNTA(validDates) &lt; 2,
          """",
          TEXT(INDEX(validDates"&amp;", 2), ""mmm d, yyyy"")
        ),
        IF(
          COUNTA(validDates) &lt; 2,
          """",
          TEXTJOIN("", "", TRUE,
            TEXT(INDEX(validDates, 1), ""mmm d, yyyy""),
            TEXT(INDEX(validDates, 2), ""mmm d, yyyy"")
          )
 "&amp;"       )
      )
    ),
    """"
  )
)
"),"")</f>
        <v/>
      </c>
      <c r="BA138" s="65" t="str">
        <f t="shared" si="13"/>
        <v/>
      </c>
      <c r="BB138" s="63"/>
      <c r="BC138" s="64"/>
      <c r="BD138" s="64"/>
      <c r="BE138" s="64"/>
      <c r="BF138" s="64" t="str">
        <f>IFERROR(__xludf.DUMMYFUNCTION("IF(
  OR($AJ138=""Full Payment"",$AJ138=""P1"", $AJ138=""P2""),
  """",
  IF(
    AND(
      NOT(ISBLANK($K138)),
      OR(
        Q138=""Standard Booking, P3"",
        Q138=""Standard Booking, P4""
      )
    ),
    LET(
      resDate,   $K138,
      "&amp;"tourDate,  $N138,
      monthCount, DATEDIF(resDate, tourDate, ""M"") + 1,
      secondDates, ARRAYFORMULA(
        DATE(
          YEAR(resDate),
          MONTH(resDate) + SEQUENCE(monthCount),
          2
        )
      ),
      validDates, FILTER(
  "&amp;"      secondDates,
        (secondDates &gt; resDate + 2) *
        (secondDates &lt;= tourDate - 3)
      ),
      IF(
        $AJ138=""P4"",
        IF(
          COUNTA(validDates) &lt; 3,
          """",
          TEXT(INDEX(validDates, 3), ""mmm d, yyyy"")
  "&amp;"      ),
        IF(
          $AJ138=""P3"",
          IF(
            COUNTA(validDates) &lt; 3,
            """",
            TEXT(INDEX(validDates, 3), ""mmm d, yyyy"")
          ),
          IF(
            COUNTA(validDates) &lt; 3,
            """",
    "&amp;"        TEXTJOIN("", "", TRUE,
              TEXT(INDEX(validDates, 1), ""mmm d, yyyy""),
              TEXT(INDEX(validDates, 2), ""mmm d, yyyy""),
              TEXT(INDEX(validDates, 3), ""mmm d, yyyy"")
            )
          )
        )
      )
    "&amp;"),
    """"
  )
)
"),"")</f>
        <v/>
      </c>
      <c r="BG138" s="65" t="str">
        <f t="shared" si="14"/>
        <v/>
      </c>
      <c r="BH138" s="63"/>
      <c r="BI138" s="64"/>
      <c r="BJ138" s="64"/>
      <c r="BK138" s="64"/>
      <c r="BL138" s="64" t="str">
        <f>IFERROR(__xludf.DUMMYFUNCTION("IF(
  OR($AJ138=""Full Payment"",$AJ138=""P1"",$AJ138=""P2"",$AJ138=""P3""),
  """",
  IF(
    AND(
      NOT(ISBLANK($K138)),
      $Q138=""Standard Booking, P4""
    ),
    LET(
      resDate,   $K138,
      tourDate,  $N138,
      monthCount, DATEDIF(r"&amp;"esDate, tourDate, ""M"") + 1,
      secondDates, ARRAYFORMULA(
        DATE(
          YEAR(resDate),
          MONTH(resDate) + SEQUENCE(monthCount),
          2
        )
      ),
      validDates, FILTER(
        secondDates,
        (secondDates &gt; res"&amp;"Date + 2) *
        (secondDates &lt;= tourDate - 3)
      ),
      IF(
        $AJ138=""P4"",
        IF(
          COUNTA(validDates) &lt; 4,
          """",
          TEXT(
            INDEX(validDates, 4),
            ""mmm d, yyyy""
          )
        ),
"&amp;"        IF(
          COUNTA(validDates) &lt; 4,
          """",
          TEXTJOIN(
            "", "", TRUE,
            TEXT(INDEX(validDates, 1), ""mmm d, yyyy""),
            TEXT(INDEX(validDates, 2), ""mmm d, yyyy""),
            TEXT(INDEX(validDates"&amp;", 3), ""mmm d, yyyy""),
            TEXT(INDEX(validDates, 4), ""mmm d, yyyy"")
          )
        )
      )
    ),
    """"
  )
)
"),"")</f>
        <v/>
      </c>
      <c r="BM138" s="65" t="str">
        <f t="shared" si="15"/>
        <v/>
      </c>
      <c r="BN138" s="66"/>
      <c r="BO138" s="67"/>
      <c r="BP138" s="49" t="b">
        <v>0</v>
      </c>
      <c r="BQ138" s="49" t="b">
        <v>0</v>
      </c>
      <c r="BR138" s="68"/>
      <c r="BS138" s="69"/>
      <c r="BT138" s="70" t="b">
        <v>0</v>
      </c>
      <c r="BU138" s="71"/>
      <c r="BV138" s="72"/>
      <c r="BW138" s="86" t="b">
        <v>0</v>
      </c>
      <c r="BX138" s="87"/>
    </row>
    <row r="139">
      <c r="A139" s="35" t="str">
        <f t="shared" si="1"/>
        <v/>
      </c>
      <c r="B139" s="36" t="str">
        <f t="shared" si="2"/>
        <v/>
      </c>
      <c r="C139" s="36" t="str">
        <f t="array" ref="C139">IF(
  M139="",
  "",
  IFERROR(
    INDEX(
      '{INDEX} Tour Packages'!$A:$ZZ,
      MATCH(
        M139,
        INDEX(
          '{INDEX} Tour Packages'!$A:$ZZ,
          ,
          MATCH("Tour Package Name", '{INDEX} Tour Packages'!$4:$4, 0)
        ),
        0
      ),
      MATCH("Tour Code", '{INDEX} Tour Packages'!$4:$4, 0)
    ),
    "XXX"
  )
)
</f>
        <v/>
      </c>
      <c r="D139" s="36" t="str">
        <f t="shared" si="3"/>
        <v/>
      </c>
      <c r="E139" s="36" t="str">
        <f t="shared" si="4"/>
        <v/>
      </c>
      <c r="F139" s="37" t="str">
        <f t="shared" si="5"/>
        <v/>
      </c>
      <c r="G139" s="89"/>
      <c r="H139" s="89"/>
      <c r="I139" s="90"/>
      <c r="J139" s="40" t="str">
        <f t="shared" si="16"/>
        <v> </v>
      </c>
      <c r="K139" s="91"/>
      <c r="L139" s="55"/>
      <c r="M139" s="55"/>
      <c r="N139" s="91"/>
      <c r="O139" s="43" t="str">
        <f>IFERROR(__xludf.DUMMYFUNCTION("IF(N139="""","""",IFERROR(
  N139 + VALUE(REGEXEXTRACT(P139, ""(\d+)\s+Days"")),
  """"
)
)"),"")</f>
        <v/>
      </c>
      <c r="P139" s="43" t="str">
        <f t="array" ref="P139">IFERROR(
  INDEX(
    INDEX('{INDEX} Tour Packages'!$A:$ZZ, , MATCH(P$3, '{INDEX} Tour Packages'!$4:$4, 0)),
    MATCH(M139, INDEX('{INDEX} Tour Packages'!$A:$ZZ,0, MATCH("Tour Package Name", '{INDEX} Tour Packages'!$4:$4, 0)), 0)
  ),
"")
</f>
        <v/>
      </c>
      <c r="Q139" s="44" t="str">
        <f t="shared" si="7"/>
        <v/>
      </c>
      <c r="R139" s="44" t="str">
        <f>IFERROR(__xludf.DUMMYFUNCTION("IF(OR(ISBLANK(K139), ISBLANK(N139)), """", 
  LET(
    resDate, K139,
    tourDate, N139,
    monthCount, MAX(0, DATEDIF(resDate, tourDate - 3, ""M"") + 1),
    secondDates, ARRAYFORMULA(DATE(YEAR(resDate), MONTH(resDate) + SEQUENCE(monthCount), 2)),
    "&amp;"validDates, FILTER(secondDates, (secondDates &gt; resDate + 2) * (secondDates &lt;= tourDate - 3)),
    IF(ISERROR(validDates), 0, COUNTA(validDates))
  )
)
"),"")</f>
        <v/>
      </c>
      <c r="S139" s="44" t="str">
        <f t="shared" si="8"/>
        <v/>
      </c>
      <c r="T139" s="45" t="str">
        <f t="array" ref="T139">IF(ISBLANK(BO139),IFERROR(
  INDEX(
    INDEX('{INDEX} Payment Terms'!$A:$G, , MATCH(T$3, '{INDEX} Payment Terms'!$4:$4, 0)),
    MATCH(Q139, INDEX('{INDEX} Payment Terms'!$A:$G,0, MATCH("Payment Condition", '{INDEX} Payment Terms'!$4:$4, 0)), 0)
  ),
""),"Cancelled")
</f>
        <v/>
      </c>
      <c r="U139" s="46" t="b">
        <v>0</v>
      </c>
      <c r="V139" s="47" t="str">
        <f>IFERROR(__xludf.DUMMYFUNCTION("IF(OR(L139=""Duo Booking"", L139=""Group Booking""),
IF(U139=FALSE,"""",
    LET(
      bookingType, L139,
      tour, M139,
      mainFirst, H139,
      mainLast, I139,
      mainEmail, G139,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$L$4:L139, bookingType,
          $M$4:M139, tour,
          $H$4:H139, mainFirst,
          $I$4:I139, mainLast,
          $G$4:G139, mainEmail
        ),
        ""000""
      ),
  "&amp;"    baseID &amp; ""-"" &amp; memberNumber
    )
  ),
  """"
)
"),"")</f>
        <v/>
      </c>
      <c r="W139" s="48"/>
      <c r="X139" s="85" t="b">
        <v>0</v>
      </c>
      <c r="Y139" s="85" t="b">
        <v>0</v>
      </c>
      <c r="Z139" s="85" t="b">
        <v>0</v>
      </c>
      <c r="AA139" s="50"/>
      <c r="AB139" s="51"/>
      <c r="AC139" s="85" t="b">
        <v>0</v>
      </c>
      <c r="AD139" s="92"/>
      <c r="AE139" s="88"/>
      <c r="AF139" s="36" t="str">
        <f t="array" ref="AF139">IF(M139="","",INDEX(
      '{INDEX} Tour Packages'!$A:$ZP,
      MATCH($M139, '{INDEX} Tour Packages'!$A:$A, 0),
      MATCH(AF$3, '{INDEX} Tour Packages'!$4:$4, 0)
    ))</f>
        <v/>
      </c>
      <c r="AG139" s="36" t="str">
        <f t="array" ref="AG139">IF(M139="","",INDEX(
      '{INDEX} Tour Packages'!$A:$ZP,
      MATCH($M139, '{INDEX} Tour Packages'!$A:$A, 0),
      MATCH(AG$3, '{INDEX} Tour Packages'!$4:$4, 0)
    ))</f>
        <v/>
      </c>
      <c r="AH139" s="36" t="str">
        <f t="array" ref="AH139">IF(M139="","",INDEX(
      '{INDEX} Tour Packages'!$A:$ZP,
      MATCH($M139, '{INDEX} Tour Packages'!$A:$A, 0),
      MATCH(AH$3, '{INDEX} Tour Packages'!$4:$4, 0)
    ))</f>
        <v/>
      </c>
      <c r="AI139" s="54" t="str">
        <f t="shared" si="9"/>
        <v/>
      </c>
      <c r="AJ139" s="42"/>
      <c r="AK139" s="55"/>
      <c r="AL139" s="46" t="b">
        <v>0</v>
      </c>
      <c r="AM139" s="56"/>
      <c r="AN139" s="57" t="str">
        <f t="shared" si="10"/>
        <v/>
      </c>
      <c r="AO139" s="58" t="str">
        <f t="shared" si="11"/>
        <v/>
      </c>
      <c r="AP139" s="59"/>
      <c r="AQ139" s="60"/>
      <c r="AR139" s="61"/>
      <c r="AS139" s="61"/>
      <c r="AT139" s="61" t="str">
        <f>IFERROR(__xludf.DUMMYFUNCTION("IF( 
  OR($AJ139=""Full Payment"", ISBLANK($K139)),
  """",
  IF(
    OR(
      Q139=""Standard Booking, P1"",
      Q139=""Standard Booking, P2"",
      Q139=""Standard Booking, P3"",
      Q139=""Standard Booking, P4""
    ),
    LET(
      resDate,   $"&amp;"K139,
      tourDate,  $N139,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39" s="62" t="str">
        <f t="shared" si="12"/>
        <v/>
      </c>
      <c r="AV139" s="63"/>
      <c r="AW139" s="64"/>
      <c r="AX139" s="64"/>
      <c r="AY139" s="64"/>
      <c r="AZ139" s="64" t="str">
        <f>IFERROR(__xludf.DUMMYFUNCTION("IF(
  OR($AJ139=""Full Payment"",$AJ139=""P1"", ISBLANK($K139)),
  """",
  IF(
    OR(
      $Q139=""Standard Booking, P2"",
      $Q139=""Standard Booking, P3"",
      $Q139=""Standard Booking, P4""
    ),
    LET(
      resDate,   $K139,
      tourDate,"&amp;"  $N139,
      monthCount, DATEDIF(resDate, tourDate, ""M"") + 1,
      secondDates, ARRAYFORMULA(
        DATE(
          YEAR(resDate),
          MONTH(resDate) + SEQUENCE(monthCount),
          2
        )
      ),
      validDates, FILTER(
        sec"&amp;"ondDates,
        (secondDates &gt; resDate + 2) *
        (secondDates &lt;= tourDate - 3)
      ),
      IF(
        OR($AJ139=""P2"", $AJ139=""P3"", $AJ139=""P4""),
        IF(
          COUNTA(validDates) &lt; 2,
          """",
          TEXT(INDEX(validDates"&amp;", 2), ""mmm d, yyyy"")
        ),
        IF(
          COUNTA(validDates) &lt; 2,
          """",
          TEXTJOIN("", "", TRUE,
            TEXT(INDEX(validDates, 1), ""mmm d, yyyy""),
            TEXT(INDEX(validDates, 2), ""mmm d, yyyy"")
          )
 "&amp;"       )
      )
    ),
    """"
  )
)
"),"")</f>
        <v/>
      </c>
      <c r="BA139" s="65" t="str">
        <f t="shared" si="13"/>
        <v/>
      </c>
      <c r="BB139" s="63"/>
      <c r="BC139" s="64"/>
      <c r="BD139" s="64"/>
      <c r="BE139" s="64"/>
      <c r="BF139" s="64" t="str">
        <f>IFERROR(__xludf.DUMMYFUNCTION("IF(
  OR($AJ139=""Full Payment"",$AJ139=""P1"", $AJ139=""P2""),
  """",
  IF(
    AND(
      NOT(ISBLANK($K139)),
      OR(
        Q139=""Standard Booking, P3"",
        Q139=""Standard Booking, P4""
      )
    ),
    LET(
      resDate,   $K139,
      "&amp;"tourDate,  $N139,
      monthCount, DATEDIF(resDate, tourDate, ""M"") + 1,
      secondDates, ARRAYFORMULA(
        DATE(
          YEAR(resDate),
          MONTH(resDate) + SEQUENCE(monthCount),
          2
        )
      ),
      validDates, FILTER(
  "&amp;"      secondDates,
        (secondDates &gt; resDate + 2) *
        (secondDates &lt;= tourDate - 3)
      ),
      IF(
        $AJ139=""P4"",
        IF(
          COUNTA(validDates) &lt; 3,
          """",
          TEXT(INDEX(validDates, 3), ""mmm d, yyyy"")
  "&amp;"      ),
        IF(
          $AJ139=""P3"",
          IF(
            COUNTA(validDates) &lt; 3,
            """",
            TEXT(INDEX(validDates, 3), ""mmm d, yyyy"")
          ),
          IF(
            COUNTA(validDates) &lt; 3,
            """",
    "&amp;"        TEXTJOIN("", "", TRUE,
              TEXT(INDEX(validDates, 1), ""mmm d, yyyy""),
              TEXT(INDEX(validDates, 2), ""mmm d, yyyy""),
              TEXT(INDEX(validDates, 3), ""mmm d, yyyy"")
            )
          )
        )
      )
    "&amp;"),
    """"
  )
)
"),"")</f>
        <v/>
      </c>
      <c r="BG139" s="65" t="str">
        <f t="shared" si="14"/>
        <v/>
      </c>
      <c r="BH139" s="63"/>
      <c r="BI139" s="64"/>
      <c r="BJ139" s="64"/>
      <c r="BK139" s="64"/>
      <c r="BL139" s="64" t="str">
        <f>IFERROR(__xludf.DUMMYFUNCTION("IF(
  OR($AJ139=""Full Payment"",$AJ139=""P1"",$AJ139=""P2"",$AJ139=""P3""),
  """",
  IF(
    AND(
      NOT(ISBLANK($K139)),
      $Q139=""Standard Booking, P4""
    ),
    LET(
      resDate,   $K139,
      tourDate,  $N139,
      monthCount, DATEDIF(r"&amp;"esDate, tourDate, ""M"") + 1,
      secondDates, ARRAYFORMULA(
        DATE(
          YEAR(resDate),
          MONTH(resDate) + SEQUENCE(monthCount),
          2
        )
      ),
      validDates, FILTER(
        secondDates,
        (secondDates &gt; res"&amp;"Date + 2) *
        (secondDates &lt;= tourDate - 3)
      ),
      IF(
        $AJ139=""P4"",
        IF(
          COUNTA(validDates) &lt; 4,
          """",
          TEXT(
            INDEX(validDates, 4),
            ""mmm d, yyyy""
          )
        ),
"&amp;"        IF(
          COUNTA(validDates) &lt; 4,
          """",
          TEXTJOIN(
            "", "", TRUE,
            TEXT(INDEX(validDates, 1), ""mmm d, yyyy""),
            TEXT(INDEX(validDates, 2), ""mmm d, yyyy""),
            TEXT(INDEX(validDates"&amp;", 3), ""mmm d, yyyy""),
            TEXT(INDEX(validDates, 4), ""mmm d, yyyy"")
          )
        )
      )
    ),
    """"
  )
)
"),"")</f>
        <v/>
      </c>
      <c r="BM139" s="65" t="str">
        <f t="shared" si="15"/>
        <v/>
      </c>
      <c r="BN139" s="66"/>
      <c r="BO139" s="67"/>
      <c r="BP139" s="49" t="b">
        <v>0</v>
      </c>
      <c r="BQ139" s="49" t="b">
        <v>0</v>
      </c>
      <c r="BR139" s="68"/>
      <c r="BS139" s="69"/>
      <c r="BT139" s="70" t="b">
        <v>0</v>
      </c>
      <c r="BU139" s="71"/>
      <c r="BV139" s="72"/>
      <c r="BW139" s="86" t="b">
        <v>0</v>
      </c>
      <c r="BX139" s="87"/>
    </row>
    <row r="140">
      <c r="A140" s="35" t="str">
        <f t="shared" si="1"/>
        <v/>
      </c>
      <c r="B140" s="36" t="str">
        <f t="shared" si="2"/>
        <v/>
      </c>
      <c r="C140" s="36" t="str">
        <f t="array" ref="C140">IF(
  M140="",
  "",
  IFERROR(
    INDEX(
      '{INDEX} Tour Packages'!$A:$ZZ,
      MATCH(
        M140,
        INDEX(
          '{INDEX} Tour Packages'!$A:$ZZ,
          ,
          MATCH("Tour Package Name", '{INDEX} Tour Packages'!$4:$4, 0)
        ),
        0
      ),
      MATCH("Tour Code", '{INDEX} Tour Packages'!$4:$4, 0)
    ),
    "XXX"
  )
)
</f>
        <v/>
      </c>
      <c r="D140" s="36" t="str">
        <f t="shared" si="3"/>
        <v/>
      </c>
      <c r="E140" s="36" t="str">
        <f t="shared" si="4"/>
        <v/>
      </c>
      <c r="F140" s="37" t="str">
        <f t="shared" si="5"/>
        <v/>
      </c>
      <c r="G140" s="89"/>
      <c r="H140" s="89"/>
      <c r="I140" s="90"/>
      <c r="J140" s="40" t="str">
        <f t="shared" si="16"/>
        <v> </v>
      </c>
      <c r="K140" s="91"/>
      <c r="L140" s="55"/>
      <c r="M140" s="55"/>
      <c r="N140" s="91"/>
      <c r="O140" s="43" t="str">
        <f>IFERROR(__xludf.DUMMYFUNCTION("IF(N140="""","""",IFERROR(
  N140 + VALUE(REGEXEXTRACT(P140, ""(\d+)\s+Days"")),
  """"
)
)"),"")</f>
        <v/>
      </c>
      <c r="P140" s="43" t="str">
        <f t="array" ref="P140">IFERROR(
  INDEX(
    INDEX('{INDEX} Tour Packages'!$A:$ZZ, , MATCH(P$3, '{INDEX} Tour Packages'!$4:$4, 0)),
    MATCH(M140, INDEX('{INDEX} Tour Packages'!$A:$ZZ,0, MATCH("Tour Package Name", '{INDEX} Tour Packages'!$4:$4, 0)), 0)
  ),
"")
</f>
        <v/>
      </c>
      <c r="Q140" s="44" t="str">
        <f t="shared" si="7"/>
        <v/>
      </c>
      <c r="R140" s="44" t="str">
        <f>IFERROR(__xludf.DUMMYFUNCTION("IF(OR(ISBLANK(K140), ISBLANK(N140)), """", 
  LET(
    resDate, K140,
    tourDate, N140,
    monthCount, MAX(0, DATEDIF(resDate, tourDate - 3, ""M"") + 1),
    secondDates, ARRAYFORMULA(DATE(YEAR(resDate), MONTH(resDate) + SEQUENCE(monthCount), 2)),
    "&amp;"validDates, FILTER(secondDates, (secondDates &gt; resDate + 2) * (secondDates &lt;= tourDate - 3)),
    IF(ISERROR(validDates), 0, COUNTA(validDates))
  )
)
"),"")</f>
        <v/>
      </c>
      <c r="S140" s="44" t="str">
        <f t="shared" si="8"/>
        <v/>
      </c>
      <c r="T140" s="45" t="str">
        <f t="array" ref="T140">IF(ISBLANK(BO140),IFERROR(
  INDEX(
    INDEX('{INDEX} Payment Terms'!$A:$G, , MATCH(T$3, '{INDEX} Payment Terms'!$4:$4, 0)),
    MATCH(Q140, INDEX('{INDEX} Payment Terms'!$A:$G,0, MATCH("Payment Condition", '{INDEX} Payment Terms'!$4:$4, 0)), 0)
  ),
""),"Cancelled")
</f>
        <v/>
      </c>
      <c r="U140" s="46" t="b">
        <v>0</v>
      </c>
      <c r="V140" s="47" t="str">
        <f>IFERROR(__xludf.DUMMYFUNCTION("IF(OR(L140=""Duo Booking"", L140=""Group Booking""),
IF(U140=FALSE,"""",
    LET(
      bookingType, L140,
      tour, M140,
      mainFirst, H140,
      mainLast, I140,
      mainEmail, G140,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$L$4:L140, bookingType,
          $M$4:M140, tour,
          $H$4:H140, mainFirst,
          $I$4:I140, mainLast,
          $G$4:G140, mainEmail
        ),
        ""000""
      ),
  "&amp;"    baseID &amp; ""-"" &amp; memberNumber
    )
  ),
  """"
)
"),"")</f>
        <v/>
      </c>
      <c r="W140" s="48"/>
      <c r="X140" s="85" t="b">
        <v>0</v>
      </c>
      <c r="Y140" s="85" t="b">
        <v>0</v>
      </c>
      <c r="Z140" s="85" t="b">
        <v>0</v>
      </c>
      <c r="AA140" s="50"/>
      <c r="AB140" s="51"/>
      <c r="AC140" s="85" t="b">
        <v>0</v>
      </c>
      <c r="AD140" s="92"/>
      <c r="AE140" s="88"/>
      <c r="AF140" s="36" t="str">
        <f t="array" ref="AF140">IF(M140="","",INDEX(
      '{INDEX} Tour Packages'!$A:$ZP,
      MATCH($M140, '{INDEX} Tour Packages'!$A:$A, 0),
      MATCH(AF$3, '{INDEX} Tour Packages'!$4:$4, 0)
    ))</f>
        <v/>
      </c>
      <c r="AG140" s="36" t="str">
        <f t="array" ref="AG140">IF(M140="","",INDEX(
      '{INDEX} Tour Packages'!$A:$ZP,
      MATCH($M140, '{INDEX} Tour Packages'!$A:$A, 0),
      MATCH(AG$3, '{INDEX} Tour Packages'!$4:$4, 0)
    ))</f>
        <v/>
      </c>
      <c r="AH140" s="36" t="str">
        <f t="array" ref="AH140">IF(M140="","",INDEX(
      '{INDEX} Tour Packages'!$A:$ZP,
      MATCH($M140, '{INDEX} Tour Packages'!$A:$A, 0),
      MATCH(AH$3, '{INDEX} Tour Packages'!$4:$4, 0)
    ))</f>
        <v/>
      </c>
      <c r="AI140" s="54" t="str">
        <f t="shared" si="9"/>
        <v/>
      </c>
      <c r="AJ140" s="42"/>
      <c r="AK140" s="55"/>
      <c r="AL140" s="46" t="b">
        <v>0</v>
      </c>
      <c r="AM140" s="56"/>
      <c r="AN140" s="57" t="str">
        <f t="shared" si="10"/>
        <v/>
      </c>
      <c r="AO140" s="58" t="str">
        <f t="shared" si="11"/>
        <v/>
      </c>
      <c r="AP140" s="59"/>
      <c r="AQ140" s="60"/>
      <c r="AR140" s="61"/>
      <c r="AS140" s="61"/>
      <c r="AT140" s="61" t="str">
        <f>IFERROR(__xludf.DUMMYFUNCTION("IF( 
  OR($AJ140=""Full Payment"", ISBLANK($K140)),
  """",
  IF(
    OR(
      Q140=""Standard Booking, P1"",
      Q140=""Standard Booking, P2"",
      Q140=""Standard Booking, P3"",
      Q140=""Standard Booking, P4""
    ),
    LET(
      resDate,   $"&amp;"K140,
      tourDate,  $N140,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0" s="62" t="str">
        <f t="shared" si="12"/>
        <v/>
      </c>
      <c r="AV140" s="63"/>
      <c r="AW140" s="64"/>
      <c r="AX140" s="64"/>
      <c r="AY140" s="64"/>
      <c r="AZ140" s="64" t="str">
        <f>IFERROR(__xludf.DUMMYFUNCTION("IF(
  OR($AJ140=""Full Payment"",$AJ140=""P1"", ISBLANK($K140)),
  """",
  IF(
    OR(
      $Q140=""Standard Booking, P2"",
      $Q140=""Standard Booking, P3"",
      $Q140=""Standard Booking, P4""
    ),
    LET(
      resDate,   $K140,
      tourDate,"&amp;"  $N140,
      monthCount, DATEDIF(resDate, tourDate, ""M"") + 1,
      secondDates, ARRAYFORMULA(
        DATE(
          YEAR(resDate),
          MONTH(resDate) + SEQUENCE(monthCount),
          2
        )
      ),
      validDates, FILTER(
        sec"&amp;"ondDates,
        (secondDates &gt; resDate + 2) *
        (secondDates &lt;= tourDate - 3)
      ),
      IF(
        OR($AJ140=""P2"", $AJ140=""P3"", $AJ140=""P4""),
        IF(
          COUNTA(validDates) &lt; 2,
          """",
          TEXT(INDEX(validDates"&amp;", 2), ""mmm d, yyyy"")
        ),
        IF(
          COUNTA(validDates) &lt; 2,
          """",
          TEXTJOIN("", "", TRUE,
            TEXT(INDEX(validDates, 1), ""mmm d, yyyy""),
            TEXT(INDEX(validDates, 2), ""mmm d, yyyy"")
          )
 "&amp;"       )
      )
    ),
    """"
  )
)
"),"")</f>
        <v/>
      </c>
      <c r="BA140" s="65" t="str">
        <f t="shared" si="13"/>
        <v/>
      </c>
      <c r="BB140" s="63"/>
      <c r="BC140" s="64"/>
      <c r="BD140" s="64"/>
      <c r="BE140" s="64"/>
      <c r="BF140" s="64" t="str">
        <f>IFERROR(__xludf.DUMMYFUNCTION("IF(
  OR($AJ140=""Full Payment"",$AJ140=""P1"", $AJ140=""P2""),
  """",
  IF(
    AND(
      NOT(ISBLANK($K140)),
      OR(
        Q140=""Standard Booking, P3"",
        Q140=""Standard Booking, P4""
      )
    ),
    LET(
      resDate,   $K140,
      "&amp;"tourDate,  $N140,
      monthCount, DATEDIF(resDate, tourDate, ""M"") + 1,
      secondDates, ARRAYFORMULA(
        DATE(
          YEAR(resDate),
          MONTH(resDate) + SEQUENCE(monthCount),
          2
        )
      ),
      validDates, FILTER(
  "&amp;"      secondDates,
        (secondDates &gt; resDate + 2) *
        (secondDates &lt;= tourDate - 3)
      ),
      IF(
        $AJ140=""P4"",
        IF(
          COUNTA(validDates) &lt; 3,
          """",
          TEXT(INDEX(validDates, 3), ""mmm d, yyyy"")
  "&amp;"      ),
        IF(
          $AJ140=""P3"",
          IF(
            COUNTA(validDates) &lt; 3,
            """",
            TEXT(INDEX(validDates, 3), ""mmm d, yyyy"")
          ),
          IF(
            COUNTA(validDates) &lt; 3,
            """",
    "&amp;"        TEXTJOIN("", "", TRUE,
              TEXT(INDEX(validDates, 1), ""mmm d, yyyy""),
              TEXT(INDEX(validDates, 2), ""mmm d, yyyy""),
              TEXT(INDEX(validDates, 3), ""mmm d, yyyy"")
            )
          )
        )
      )
    "&amp;"),
    """"
  )
)
"),"")</f>
        <v/>
      </c>
      <c r="BG140" s="65" t="str">
        <f t="shared" si="14"/>
        <v/>
      </c>
      <c r="BH140" s="63"/>
      <c r="BI140" s="64"/>
      <c r="BJ140" s="64"/>
      <c r="BK140" s="64"/>
      <c r="BL140" s="64" t="str">
        <f>IFERROR(__xludf.DUMMYFUNCTION("IF(
  OR($AJ140=""Full Payment"",$AJ140=""P1"",$AJ140=""P2"",$AJ140=""P3""),
  """",
  IF(
    AND(
      NOT(ISBLANK($K140)),
      $Q140=""Standard Booking, P4""
    ),
    LET(
      resDate,   $K140,
      tourDate,  $N140,
      monthCount, DATEDIF(r"&amp;"esDate, tourDate, ""M"") + 1,
      secondDates, ARRAYFORMULA(
        DATE(
          YEAR(resDate),
          MONTH(resDate) + SEQUENCE(monthCount),
          2
        )
      ),
      validDates, FILTER(
        secondDates,
        (secondDates &gt; res"&amp;"Date + 2) *
        (secondDates &lt;= tourDate - 3)
      ),
      IF(
        $AJ140=""P4"",
        IF(
          COUNTA(validDates) &lt; 4,
          """",
          TEXT(
            INDEX(validDates, 4),
            ""mmm d, yyyy""
          )
        ),
"&amp;"        IF(
          COUNTA(validDates) &lt; 4,
          """",
          TEXTJOIN(
            "", "", TRUE,
            TEXT(INDEX(validDates, 1), ""mmm d, yyyy""),
            TEXT(INDEX(validDates, 2), ""mmm d, yyyy""),
            TEXT(INDEX(validDates"&amp;", 3), ""mmm d, yyyy""),
            TEXT(INDEX(validDates, 4), ""mmm d, yyyy"")
          )
        )
      )
    ),
    """"
  )
)
"),"")</f>
        <v/>
      </c>
      <c r="BM140" s="65" t="str">
        <f t="shared" si="15"/>
        <v/>
      </c>
      <c r="BN140" s="66"/>
      <c r="BO140" s="67"/>
      <c r="BP140" s="49" t="b">
        <v>0</v>
      </c>
      <c r="BQ140" s="49" t="b">
        <v>0</v>
      </c>
      <c r="BR140" s="68"/>
      <c r="BS140" s="69"/>
      <c r="BT140" s="70" t="b">
        <v>0</v>
      </c>
      <c r="BU140" s="71"/>
      <c r="BV140" s="72"/>
      <c r="BW140" s="86" t="b">
        <v>0</v>
      </c>
      <c r="BX140" s="87"/>
    </row>
    <row r="141">
      <c r="A141" s="35" t="str">
        <f t="shared" si="1"/>
        <v/>
      </c>
      <c r="B141" s="36" t="str">
        <f t="shared" si="2"/>
        <v/>
      </c>
      <c r="C141" s="36" t="str">
        <f t="array" ref="C141">IF(
  M141="",
  "",
  IFERROR(
    INDEX(
      '{INDEX} Tour Packages'!$A:$ZZ,
      MATCH(
        M141,
        INDEX(
          '{INDEX} Tour Packages'!$A:$ZZ,
          ,
          MATCH("Tour Package Name", '{INDEX} Tour Packages'!$4:$4, 0)
        ),
        0
      ),
      MATCH("Tour Code", '{INDEX} Tour Packages'!$4:$4, 0)
    ),
    "XXX"
  )
)
</f>
        <v/>
      </c>
      <c r="D141" s="36" t="str">
        <f t="shared" si="3"/>
        <v/>
      </c>
      <c r="E141" s="36" t="str">
        <f t="shared" si="4"/>
        <v/>
      </c>
      <c r="F141" s="37" t="str">
        <f t="shared" si="5"/>
        <v/>
      </c>
      <c r="G141" s="89"/>
      <c r="H141" s="89"/>
      <c r="I141" s="90"/>
      <c r="J141" s="40" t="str">
        <f t="shared" si="16"/>
        <v> </v>
      </c>
      <c r="K141" s="91"/>
      <c r="L141" s="55"/>
      <c r="M141" s="55"/>
      <c r="N141" s="91"/>
      <c r="O141" s="43" t="str">
        <f>IFERROR(__xludf.DUMMYFUNCTION("IF(N141="""","""",IFERROR(
  N141 + VALUE(REGEXEXTRACT(P141, ""(\d+)\s+Days"")),
  """"
)
)"),"")</f>
        <v/>
      </c>
      <c r="P141" s="43" t="str">
        <f t="array" ref="P141">IFERROR(
  INDEX(
    INDEX('{INDEX} Tour Packages'!$A:$ZZ, , MATCH(P$3, '{INDEX} Tour Packages'!$4:$4, 0)),
    MATCH(M141, INDEX('{INDEX} Tour Packages'!$A:$ZZ,0, MATCH("Tour Package Name", '{INDEX} Tour Packages'!$4:$4, 0)), 0)
  ),
"")
</f>
        <v/>
      </c>
      <c r="Q141" s="44" t="str">
        <f t="shared" si="7"/>
        <v/>
      </c>
      <c r="R141" s="44" t="str">
        <f>IFERROR(__xludf.DUMMYFUNCTION("IF(OR(ISBLANK(K141), ISBLANK(N141)), """", 
  LET(
    resDate, K141,
    tourDate, N141,
    monthCount, MAX(0, DATEDIF(resDate, tourDate - 3, ""M"") + 1),
    secondDates, ARRAYFORMULA(DATE(YEAR(resDate), MONTH(resDate) + SEQUENCE(monthCount), 2)),
    "&amp;"validDates, FILTER(secondDates, (secondDates &gt; resDate + 2) * (secondDates &lt;= tourDate - 3)),
    IF(ISERROR(validDates), 0, COUNTA(validDates))
  )
)
"),"")</f>
        <v/>
      </c>
      <c r="S141" s="44" t="str">
        <f t="shared" si="8"/>
        <v/>
      </c>
      <c r="T141" s="45" t="str">
        <f t="array" ref="T141">IF(ISBLANK(BO141),IFERROR(
  INDEX(
    INDEX('{INDEX} Payment Terms'!$A:$G, , MATCH(T$3, '{INDEX} Payment Terms'!$4:$4, 0)),
    MATCH(Q141, INDEX('{INDEX} Payment Terms'!$A:$G,0, MATCH("Payment Condition", '{INDEX} Payment Terms'!$4:$4, 0)), 0)
  ),
""),"Cancelled")
</f>
        <v/>
      </c>
      <c r="U141" s="46" t="b">
        <v>0</v>
      </c>
      <c r="V141" s="47" t="str">
        <f>IFERROR(__xludf.DUMMYFUNCTION("IF(OR(L141=""Duo Booking"", L141=""Group Booking""),
IF(U141=FALSE,"""",
    LET(
      bookingType, L141,
      tour, M141,
      mainFirst, H141,
      mainLast, I141,
      mainEmail, G141,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$L$4:L141, bookingType,
          $M$4:M141, tour,
          $H$4:H141, mainFirst,
          $I$4:I141, mainLast,
          $G$4:G141, mainEmail
        ),
        ""000""
      ),
  "&amp;"    baseID &amp; ""-"" &amp; memberNumber
    )
  ),
  """"
)
"),"")</f>
        <v/>
      </c>
      <c r="W141" s="48"/>
      <c r="X141" s="85" t="b">
        <v>0</v>
      </c>
      <c r="Y141" s="85" t="b">
        <v>0</v>
      </c>
      <c r="Z141" s="85" t="b">
        <v>0</v>
      </c>
      <c r="AA141" s="50"/>
      <c r="AB141" s="51"/>
      <c r="AC141" s="85" t="b">
        <v>0</v>
      </c>
      <c r="AD141" s="92"/>
      <c r="AE141" s="88"/>
      <c r="AF141" s="36" t="str">
        <f t="array" ref="AF141">IF(M141="","",INDEX(
      '{INDEX} Tour Packages'!$A:$ZP,
      MATCH($M141, '{INDEX} Tour Packages'!$A:$A, 0),
      MATCH(AF$3, '{INDEX} Tour Packages'!$4:$4, 0)
    ))</f>
        <v/>
      </c>
      <c r="AG141" s="36" t="str">
        <f t="array" ref="AG141">IF(M141="","",INDEX(
      '{INDEX} Tour Packages'!$A:$ZP,
      MATCH($M141, '{INDEX} Tour Packages'!$A:$A, 0),
      MATCH(AG$3, '{INDEX} Tour Packages'!$4:$4, 0)
    ))</f>
        <v/>
      </c>
      <c r="AH141" s="36" t="str">
        <f t="array" ref="AH141">IF(M141="","",INDEX(
      '{INDEX} Tour Packages'!$A:$ZP,
      MATCH($M141, '{INDEX} Tour Packages'!$A:$A, 0),
      MATCH(AH$3, '{INDEX} Tour Packages'!$4:$4, 0)
    ))</f>
        <v/>
      </c>
      <c r="AI141" s="54" t="str">
        <f t="shared" si="9"/>
        <v/>
      </c>
      <c r="AJ141" s="42"/>
      <c r="AK141" s="55"/>
      <c r="AL141" s="46" t="b">
        <v>0</v>
      </c>
      <c r="AM141" s="56"/>
      <c r="AN141" s="57" t="str">
        <f t="shared" si="10"/>
        <v/>
      </c>
      <c r="AO141" s="58" t="str">
        <f t="shared" si="11"/>
        <v/>
      </c>
      <c r="AP141" s="59"/>
      <c r="AQ141" s="60"/>
      <c r="AR141" s="61"/>
      <c r="AS141" s="61"/>
      <c r="AT141" s="61" t="str">
        <f>IFERROR(__xludf.DUMMYFUNCTION("IF( 
  OR($AJ141=""Full Payment"", ISBLANK($K141)),
  """",
  IF(
    OR(
      Q141=""Standard Booking, P1"",
      Q141=""Standard Booking, P2"",
      Q141=""Standard Booking, P3"",
      Q141=""Standard Booking, P4""
    ),
    LET(
      resDate,   $"&amp;"K141,
      tourDate,  $N141,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1" s="62" t="str">
        <f t="shared" si="12"/>
        <v/>
      </c>
      <c r="AV141" s="63"/>
      <c r="AW141" s="64"/>
      <c r="AX141" s="64"/>
      <c r="AY141" s="64"/>
      <c r="AZ141" s="64" t="str">
        <f>IFERROR(__xludf.DUMMYFUNCTION("IF(
  OR($AJ141=""Full Payment"",$AJ141=""P1"", ISBLANK($K141)),
  """",
  IF(
    OR(
      $Q141=""Standard Booking, P2"",
      $Q141=""Standard Booking, P3"",
      $Q141=""Standard Booking, P4""
    ),
    LET(
      resDate,   $K141,
      tourDate,"&amp;"  $N141,
      monthCount, DATEDIF(resDate, tourDate, ""M"") + 1,
      secondDates, ARRAYFORMULA(
        DATE(
          YEAR(resDate),
          MONTH(resDate) + SEQUENCE(monthCount),
          2
        )
      ),
      validDates, FILTER(
        sec"&amp;"ondDates,
        (secondDates &gt; resDate + 2) *
        (secondDates &lt;= tourDate - 3)
      ),
      IF(
        OR($AJ141=""P2"", $AJ141=""P3"", $AJ141=""P4""),
        IF(
          COUNTA(validDates) &lt; 2,
          """",
          TEXT(INDEX(validDates"&amp;", 2), ""mmm d, yyyy"")
        ),
        IF(
          COUNTA(validDates) &lt; 2,
          """",
          TEXTJOIN("", "", TRUE,
            TEXT(INDEX(validDates, 1), ""mmm d, yyyy""),
            TEXT(INDEX(validDates, 2), ""mmm d, yyyy"")
          )
 "&amp;"       )
      )
    ),
    """"
  )
)
"),"")</f>
        <v/>
      </c>
      <c r="BA141" s="65" t="str">
        <f t="shared" si="13"/>
        <v/>
      </c>
      <c r="BB141" s="63"/>
      <c r="BC141" s="64"/>
      <c r="BD141" s="64"/>
      <c r="BE141" s="64"/>
      <c r="BF141" s="64" t="str">
        <f>IFERROR(__xludf.DUMMYFUNCTION("IF(
  OR($AJ141=""Full Payment"",$AJ141=""P1"", $AJ141=""P2""),
  """",
  IF(
    AND(
      NOT(ISBLANK($K141)),
      OR(
        Q141=""Standard Booking, P3"",
        Q141=""Standard Booking, P4""
      )
    ),
    LET(
      resDate,   $K141,
      "&amp;"tourDate,  $N141,
      monthCount, DATEDIF(resDate, tourDate, ""M"") + 1,
      secondDates, ARRAYFORMULA(
        DATE(
          YEAR(resDate),
          MONTH(resDate) + SEQUENCE(monthCount),
          2
        )
      ),
      validDates, FILTER(
  "&amp;"      secondDates,
        (secondDates &gt; resDate + 2) *
        (secondDates &lt;= tourDate - 3)
      ),
      IF(
        $AJ141=""P4"",
        IF(
          COUNTA(validDates) &lt; 3,
          """",
          TEXT(INDEX(validDates, 3), ""mmm d, yyyy"")
  "&amp;"      ),
        IF(
          $AJ141=""P3"",
          IF(
            COUNTA(validDates) &lt; 3,
            """",
            TEXT(INDEX(validDates, 3), ""mmm d, yyyy"")
          ),
          IF(
            COUNTA(validDates) &lt; 3,
            """",
    "&amp;"        TEXTJOIN("", "", TRUE,
              TEXT(INDEX(validDates, 1), ""mmm d, yyyy""),
              TEXT(INDEX(validDates, 2), ""mmm d, yyyy""),
              TEXT(INDEX(validDates, 3), ""mmm d, yyyy"")
            )
          )
        )
      )
    "&amp;"),
    """"
  )
)
"),"")</f>
        <v/>
      </c>
      <c r="BG141" s="65" t="str">
        <f t="shared" si="14"/>
        <v/>
      </c>
      <c r="BH141" s="63"/>
      <c r="BI141" s="64"/>
      <c r="BJ141" s="64"/>
      <c r="BK141" s="64"/>
      <c r="BL141" s="64" t="str">
        <f>IFERROR(__xludf.DUMMYFUNCTION("IF(
  OR($AJ141=""Full Payment"",$AJ141=""P1"",$AJ141=""P2"",$AJ141=""P3""),
  """",
  IF(
    AND(
      NOT(ISBLANK($K141)),
      $Q141=""Standard Booking, P4""
    ),
    LET(
      resDate,   $K141,
      tourDate,  $N141,
      monthCount, DATEDIF(r"&amp;"esDate, tourDate, ""M"") + 1,
      secondDates, ARRAYFORMULA(
        DATE(
          YEAR(resDate),
          MONTH(resDate) + SEQUENCE(monthCount),
          2
        )
      ),
      validDates, FILTER(
        secondDates,
        (secondDates &gt; res"&amp;"Date + 2) *
        (secondDates &lt;= tourDate - 3)
      ),
      IF(
        $AJ141=""P4"",
        IF(
          COUNTA(validDates) &lt; 4,
          """",
          TEXT(
            INDEX(validDates, 4),
            ""mmm d, yyyy""
          )
        ),
"&amp;"        IF(
          COUNTA(validDates) &lt; 4,
          """",
          TEXTJOIN(
            "", "", TRUE,
            TEXT(INDEX(validDates, 1), ""mmm d, yyyy""),
            TEXT(INDEX(validDates, 2), ""mmm d, yyyy""),
            TEXT(INDEX(validDates"&amp;", 3), ""mmm d, yyyy""),
            TEXT(INDEX(validDates, 4), ""mmm d, yyyy"")
          )
        )
      )
    ),
    """"
  )
)
"),"")</f>
        <v/>
      </c>
      <c r="BM141" s="65" t="str">
        <f t="shared" si="15"/>
        <v/>
      </c>
      <c r="BN141" s="66"/>
      <c r="BO141" s="67"/>
      <c r="BP141" s="49" t="b">
        <v>0</v>
      </c>
      <c r="BQ141" s="49" t="b">
        <v>0</v>
      </c>
      <c r="BR141" s="68"/>
      <c r="BS141" s="69"/>
      <c r="BT141" s="70" t="b">
        <v>0</v>
      </c>
      <c r="BU141" s="71"/>
      <c r="BV141" s="72"/>
      <c r="BW141" s="86" t="b">
        <v>0</v>
      </c>
      <c r="BX141" s="87"/>
    </row>
    <row r="142">
      <c r="A142" s="35" t="str">
        <f t="shared" si="1"/>
        <v/>
      </c>
      <c r="B142" s="36" t="str">
        <f t="shared" si="2"/>
        <v/>
      </c>
      <c r="C142" s="36" t="str">
        <f t="array" ref="C142">IF(
  M142="",
  "",
  IFERROR(
    INDEX(
      '{INDEX} Tour Packages'!$A:$ZZ,
      MATCH(
        M142,
        INDEX(
          '{INDEX} Tour Packages'!$A:$ZZ,
          ,
          MATCH("Tour Package Name", '{INDEX} Tour Packages'!$4:$4, 0)
        ),
        0
      ),
      MATCH("Tour Code", '{INDEX} Tour Packages'!$4:$4, 0)
    ),
    "XXX"
  )
)
</f>
        <v/>
      </c>
      <c r="D142" s="36" t="str">
        <f t="shared" si="3"/>
        <v/>
      </c>
      <c r="E142" s="36" t="str">
        <f t="shared" si="4"/>
        <v/>
      </c>
      <c r="F142" s="37" t="str">
        <f t="shared" si="5"/>
        <v/>
      </c>
      <c r="G142" s="89"/>
      <c r="H142" s="89"/>
      <c r="I142" s="90"/>
      <c r="J142" s="40" t="str">
        <f t="shared" si="16"/>
        <v> </v>
      </c>
      <c r="K142" s="91"/>
      <c r="L142" s="55"/>
      <c r="M142" s="55"/>
      <c r="N142" s="91"/>
      <c r="O142" s="43" t="str">
        <f>IFERROR(__xludf.DUMMYFUNCTION("IF(N142="""","""",IFERROR(
  N142 + VALUE(REGEXEXTRACT(P142, ""(\d+)\s+Days"")),
  """"
)
)"),"")</f>
        <v/>
      </c>
      <c r="P142" s="43" t="str">
        <f t="array" ref="P142">IFERROR(
  INDEX(
    INDEX('{INDEX} Tour Packages'!$A:$ZZ, , MATCH(P$3, '{INDEX} Tour Packages'!$4:$4, 0)),
    MATCH(M142, INDEX('{INDEX} Tour Packages'!$A:$ZZ,0, MATCH("Tour Package Name", '{INDEX} Tour Packages'!$4:$4, 0)), 0)
  ),
"")
</f>
        <v/>
      </c>
      <c r="Q142" s="44" t="str">
        <f t="shared" si="7"/>
        <v/>
      </c>
      <c r="R142" s="44" t="str">
        <f>IFERROR(__xludf.DUMMYFUNCTION("IF(OR(ISBLANK(K142), ISBLANK(N142)), """", 
  LET(
    resDate, K142,
    tourDate, N142,
    monthCount, MAX(0, DATEDIF(resDate, tourDate - 3, ""M"") + 1),
    secondDates, ARRAYFORMULA(DATE(YEAR(resDate), MONTH(resDate) + SEQUENCE(monthCount), 2)),
    "&amp;"validDates, FILTER(secondDates, (secondDates &gt; resDate + 2) * (secondDates &lt;= tourDate - 3)),
    IF(ISERROR(validDates), 0, COUNTA(validDates))
  )
)
"),"")</f>
        <v/>
      </c>
      <c r="S142" s="44" t="str">
        <f t="shared" si="8"/>
        <v/>
      </c>
      <c r="T142" s="45" t="str">
        <f t="array" ref="T142">IF(ISBLANK(BO142),IFERROR(
  INDEX(
    INDEX('{INDEX} Payment Terms'!$A:$G, , MATCH(T$3, '{INDEX} Payment Terms'!$4:$4, 0)),
    MATCH(Q142, INDEX('{INDEX} Payment Terms'!$A:$G,0, MATCH("Payment Condition", '{INDEX} Payment Terms'!$4:$4, 0)), 0)
  ),
""),"Cancelled")
</f>
        <v/>
      </c>
      <c r="U142" s="46" t="b">
        <v>0</v>
      </c>
      <c r="V142" s="47" t="str">
        <f>IFERROR(__xludf.DUMMYFUNCTION("IF(OR(L142=""Duo Booking"", L142=""Group Booking""),
IF(U142=FALSE,"""",
    LET(
      bookingType, L142,
      tour, M142,
      mainFirst, H142,
      mainLast, I142,
      mainEmail, G142,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$L$4:L142, bookingType,
          $M$4:M142, tour,
          $H$4:H142, mainFirst,
          $I$4:I142, mainLast,
          $G$4:G142, mainEmail
        ),
        ""000""
      ),
  "&amp;"    baseID &amp; ""-"" &amp; memberNumber
    )
  ),
  """"
)
"),"")</f>
        <v/>
      </c>
      <c r="W142" s="48"/>
      <c r="X142" s="85" t="b">
        <v>0</v>
      </c>
      <c r="Y142" s="85" t="b">
        <v>0</v>
      </c>
      <c r="Z142" s="85" t="b">
        <v>0</v>
      </c>
      <c r="AA142" s="50"/>
      <c r="AB142" s="51"/>
      <c r="AC142" s="85" t="b">
        <v>0</v>
      </c>
      <c r="AD142" s="92"/>
      <c r="AE142" s="88"/>
      <c r="AF142" s="36" t="str">
        <f t="array" ref="AF142">IF(M142="","",INDEX(
      '{INDEX} Tour Packages'!$A:$ZP,
      MATCH($M142, '{INDEX} Tour Packages'!$A:$A, 0),
      MATCH(AF$3, '{INDEX} Tour Packages'!$4:$4, 0)
    ))</f>
        <v/>
      </c>
      <c r="AG142" s="36" t="str">
        <f t="array" ref="AG142">IF(M142="","",INDEX(
      '{INDEX} Tour Packages'!$A:$ZP,
      MATCH($M142, '{INDEX} Tour Packages'!$A:$A, 0),
      MATCH(AG$3, '{INDEX} Tour Packages'!$4:$4, 0)
    ))</f>
        <v/>
      </c>
      <c r="AH142" s="36" t="str">
        <f t="array" ref="AH142">IF(M142="","",INDEX(
      '{INDEX} Tour Packages'!$A:$ZP,
      MATCH($M142, '{INDEX} Tour Packages'!$A:$A, 0),
      MATCH(AH$3, '{INDEX} Tour Packages'!$4:$4, 0)
    ))</f>
        <v/>
      </c>
      <c r="AI142" s="54" t="str">
        <f t="shared" si="9"/>
        <v/>
      </c>
      <c r="AJ142" s="42"/>
      <c r="AK142" s="55"/>
      <c r="AL142" s="46" t="b">
        <v>0</v>
      </c>
      <c r="AM142" s="56"/>
      <c r="AN142" s="57" t="str">
        <f t="shared" si="10"/>
        <v/>
      </c>
      <c r="AO142" s="58" t="str">
        <f t="shared" si="11"/>
        <v/>
      </c>
      <c r="AP142" s="59"/>
      <c r="AQ142" s="60"/>
      <c r="AR142" s="61"/>
      <c r="AS142" s="61"/>
      <c r="AT142" s="61" t="str">
        <f>IFERROR(__xludf.DUMMYFUNCTION("IF( 
  OR($AJ142=""Full Payment"", ISBLANK($K142)),
  """",
  IF(
    OR(
      Q142=""Standard Booking, P1"",
      Q142=""Standard Booking, P2"",
      Q142=""Standard Booking, P3"",
      Q142=""Standard Booking, P4""
    ),
    LET(
      resDate,   $"&amp;"K142,
      tourDate,  $N142,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2" s="62" t="str">
        <f t="shared" si="12"/>
        <v/>
      </c>
      <c r="AV142" s="63"/>
      <c r="AW142" s="64"/>
      <c r="AX142" s="64"/>
      <c r="AY142" s="64"/>
      <c r="AZ142" s="64" t="str">
        <f>IFERROR(__xludf.DUMMYFUNCTION("IF(
  OR($AJ142=""Full Payment"",$AJ142=""P1"", ISBLANK($K142)),
  """",
  IF(
    OR(
      $Q142=""Standard Booking, P2"",
      $Q142=""Standard Booking, P3"",
      $Q142=""Standard Booking, P4""
    ),
    LET(
      resDate,   $K142,
      tourDate,"&amp;"  $N142,
      monthCount, DATEDIF(resDate, tourDate, ""M"") + 1,
      secondDates, ARRAYFORMULA(
        DATE(
          YEAR(resDate),
          MONTH(resDate) + SEQUENCE(monthCount),
          2
        )
      ),
      validDates, FILTER(
        sec"&amp;"ondDates,
        (secondDates &gt; resDate + 2) *
        (secondDates &lt;= tourDate - 3)
      ),
      IF(
        OR($AJ142=""P2"", $AJ142=""P3"", $AJ142=""P4""),
        IF(
          COUNTA(validDates) &lt; 2,
          """",
          TEXT(INDEX(validDates"&amp;", 2), ""mmm d, yyyy"")
        ),
        IF(
          COUNTA(validDates) &lt; 2,
          """",
          TEXTJOIN("", "", TRUE,
            TEXT(INDEX(validDates, 1), ""mmm d, yyyy""),
            TEXT(INDEX(validDates, 2), ""mmm d, yyyy"")
          )
 "&amp;"       )
      )
    ),
    """"
  )
)
"),"")</f>
        <v/>
      </c>
      <c r="BA142" s="65" t="str">
        <f t="shared" si="13"/>
        <v/>
      </c>
      <c r="BB142" s="63"/>
      <c r="BC142" s="64"/>
      <c r="BD142" s="64"/>
      <c r="BE142" s="64"/>
      <c r="BF142" s="64" t="str">
        <f>IFERROR(__xludf.DUMMYFUNCTION("IF(
  OR($AJ142=""Full Payment"",$AJ142=""P1"", $AJ142=""P2""),
  """",
  IF(
    AND(
      NOT(ISBLANK($K142)),
      OR(
        Q142=""Standard Booking, P3"",
        Q142=""Standard Booking, P4""
      )
    ),
    LET(
      resDate,   $K142,
      "&amp;"tourDate,  $N142,
      monthCount, DATEDIF(resDate, tourDate, ""M"") + 1,
      secondDates, ARRAYFORMULA(
        DATE(
          YEAR(resDate),
          MONTH(resDate) + SEQUENCE(monthCount),
          2
        )
      ),
      validDates, FILTER(
  "&amp;"      secondDates,
        (secondDates &gt; resDate + 2) *
        (secondDates &lt;= tourDate - 3)
      ),
      IF(
        $AJ142=""P4"",
        IF(
          COUNTA(validDates) &lt; 3,
          """",
          TEXT(INDEX(validDates, 3), ""mmm d, yyyy"")
  "&amp;"      ),
        IF(
          $AJ142=""P3"",
          IF(
            COUNTA(validDates) &lt; 3,
            """",
            TEXT(INDEX(validDates, 3), ""mmm d, yyyy"")
          ),
          IF(
            COUNTA(validDates) &lt; 3,
            """",
    "&amp;"        TEXTJOIN("", "", TRUE,
              TEXT(INDEX(validDates, 1), ""mmm d, yyyy""),
              TEXT(INDEX(validDates, 2), ""mmm d, yyyy""),
              TEXT(INDEX(validDates, 3), ""mmm d, yyyy"")
            )
          )
        )
      )
    "&amp;"),
    """"
  )
)
"),"")</f>
        <v/>
      </c>
      <c r="BG142" s="65" t="str">
        <f t="shared" si="14"/>
        <v/>
      </c>
      <c r="BH142" s="63"/>
      <c r="BI142" s="64"/>
      <c r="BJ142" s="64"/>
      <c r="BK142" s="64"/>
      <c r="BL142" s="64" t="str">
        <f>IFERROR(__xludf.DUMMYFUNCTION("IF(
  OR($AJ142=""Full Payment"",$AJ142=""P1"",$AJ142=""P2"",$AJ142=""P3""),
  """",
  IF(
    AND(
      NOT(ISBLANK($K142)),
      $Q142=""Standard Booking, P4""
    ),
    LET(
      resDate,   $K142,
      tourDate,  $N142,
      monthCount, DATEDIF(r"&amp;"esDate, tourDate, ""M"") + 1,
      secondDates, ARRAYFORMULA(
        DATE(
          YEAR(resDate),
          MONTH(resDate) + SEQUENCE(monthCount),
          2
        )
      ),
      validDates, FILTER(
        secondDates,
        (secondDates &gt; res"&amp;"Date + 2) *
        (secondDates &lt;= tourDate - 3)
      ),
      IF(
        $AJ142=""P4"",
        IF(
          COUNTA(validDates) &lt; 4,
          """",
          TEXT(
            INDEX(validDates, 4),
            ""mmm d, yyyy""
          )
        ),
"&amp;"        IF(
          COUNTA(validDates) &lt; 4,
          """",
          TEXTJOIN(
            "", "", TRUE,
            TEXT(INDEX(validDates, 1), ""mmm d, yyyy""),
            TEXT(INDEX(validDates, 2), ""mmm d, yyyy""),
            TEXT(INDEX(validDates"&amp;", 3), ""mmm d, yyyy""),
            TEXT(INDEX(validDates, 4), ""mmm d, yyyy"")
          )
        )
      )
    ),
    """"
  )
)
"),"")</f>
        <v/>
      </c>
      <c r="BM142" s="65" t="str">
        <f t="shared" si="15"/>
        <v/>
      </c>
      <c r="BN142" s="66"/>
      <c r="BO142" s="67"/>
      <c r="BP142" s="49" t="b">
        <v>0</v>
      </c>
      <c r="BQ142" s="49" t="b">
        <v>0</v>
      </c>
      <c r="BR142" s="68"/>
      <c r="BS142" s="69"/>
      <c r="BT142" s="70" t="b">
        <v>0</v>
      </c>
      <c r="BU142" s="71"/>
      <c r="BV142" s="72"/>
      <c r="BW142" s="86" t="b">
        <v>0</v>
      </c>
      <c r="BX142" s="87"/>
    </row>
    <row r="143">
      <c r="A143" s="35" t="str">
        <f t="shared" si="1"/>
        <v/>
      </c>
      <c r="B143" s="36" t="str">
        <f t="shared" si="2"/>
        <v/>
      </c>
      <c r="C143" s="36" t="str">
        <f t="array" ref="C143">IF(
  M143="",
  "",
  IFERROR(
    INDEX(
      '{INDEX} Tour Packages'!$A:$ZZ,
      MATCH(
        M143,
        INDEX(
          '{INDEX} Tour Packages'!$A:$ZZ,
          ,
          MATCH("Tour Package Name", '{INDEX} Tour Packages'!$4:$4, 0)
        ),
        0
      ),
      MATCH("Tour Code", '{INDEX} Tour Packages'!$4:$4, 0)
    ),
    "XXX"
  )
)
</f>
        <v/>
      </c>
      <c r="D143" s="36" t="str">
        <f t="shared" si="3"/>
        <v/>
      </c>
      <c r="E143" s="36" t="str">
        <f t="shared" si="4"/>
        <v/>
      </c>
      <c r="F143" s="37" t="str">
        <f t="shared" si="5"/>
        <v/>
      </c>
      <c r="G143" s="89"/>
      <c r="H143" s="89"/>
      <c r="I143" s="90"/>
      <c r="J143" s="40" t="str">
        <f t="shared" si="16"/>
        <v> </v>
      </c>
      <c r="K143" s="91"/>
      <c r="L143" s="55"/>
      <c r="M143" s="55"/>
      <c r="N143" s="91"/>
      <c r="O143" s="43" t="str">
        <f>IFERROR(__xludf.DUMMYFUNCTION("IF(N143="""","""",IFERROR(
  N143 + VALUE(REGEXEXTRACT(P143, ""(\d+)\s+Days"")),
  """"
)
)"),"")</f>
        <v/>
      </c>
      <c r="P143" s="43" t="str">
        <f t="array" ref="P143">IFERROR(
  INDEX(
    INDEX('{INDEX} Tour Packages'!$A:$ZZ, , MATCH(P$3, '{INDEX} Tour Packages'!$4:$4, 0)),
    MATCH(M143, INDEX('{INDEX} Tour Packages'!$A:$ZZ,0, MATCH("Tour Package Name", '{INDEX} Tour Packages'!$4:$4, 0)), 0)
  ),
"")
</f>
        <v/>
      </c>
      <c r="Q143" s="44" t="str">
        <f t="shared" si="7"/>
        <v/>
      </c>
      <c r="R143" s="44" t="str">
        <f>IFERROR(__xludf.DUMMYFUNCTION("IF(OR(ISBLANK(K143), ISBLANK(N143)), """", 
  LET(
    resDate, K143,
    tourDate, N143,
    monthCount, MAX(0, DATEDIF(resDate, tourDate - 3, ""M"") + 1),
    secondDates, ARRAYFORMULA(DATE(YEAR(resDate), MONTH(resDate) + SEQUENCE(monthCount), 2)),
    "&amp;"validDates, FILTER(secondDates, (secondDates &gt; resDate + 2) * (secondDates &lt;= tourDate - 3)),
    IF(ISERROR(validDates), 0, COUNTA(validDates))
  )
)
"),"")</f>
        <v/>
      </c>
      <c r="S143" s="44" t="str">
        <f t="shared" si="8"/>
        <v/>
      </c>
      <c r="T143" s="45" t="str">
        <f t="array" ref="T143">IF(ISBLANK(BO143),IFERROR(
  INDEX(
    INDEX('{INDEX} Payment Terms'!$A:$G, , MATCH(T$3, '{INDEX} Payment Terms'!$4:$4, 0)),
    MATCH(Q143, INDEX('{INDEX} Payment Terms'!$A:$G,0, MATCH("Payment Condition", '{INDEX} Payment Terms'!$4:$4, 0)), 0)
  ),
""),"Cancelled")
</f>
        <v/>
      </c>
      <c r="U143" s="46" t="b">
        <v>0</v>
      </c>
      <c r="V143" s="47" t="str">
        <f>IFERROR(__xludf.DUMMYFUNCTION("IF(OR(L143=""Duo Booking"", L143=""Group Booking""),
IF(U143=FALSE,"""",
    LET(
      bookingType, L143,
      tour, M143,
      mainFirst, H143,
      mainLast, I143,
      mainEmail, G143,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$L$4:L143, bookingType,
          $M$4:M143, tour,
          $H$4:H143, mainFirst,
          $I$4:I143, mainLast,
          $G$4:G143, mainEmail
        ),
        ""000""
      ),
  "&amp;"    baseID &amp; ""-"" &amp; memberNumber
    )
  ),
  """"
)
"),"")</f>
        <v/>
      </c>
      <c r="W143" s="48"/>
      <c r="X143" s="85" t="b">
        <v>0</v>
      </c>
      <c r="Y143" s="85" t="b">
        <v>0</v>
      </c>
      <c r="Z143" s="85" t="b">
        <v>0</v>
      </c>
      <c r="AA143" s="50"/>
      <c r="AB143" s="51"/>
      <c r="AC143" s="85" t="b">
        <v>0</v>
      </c>
      <c r="AD143" s="92"/>
      <c r="AE143" s="88"/>
      <c r="AF143" s="36" t="str">
        <f t="array" ref="AF143">IF(M143="","",INDEX(
      '{INDEX} Tour Packages'!$A:$ZP,
      MATCH($M143, '{INDEX} Tour Packages'!$A:$A, 0),
      MATCH(AF$3, '{INDEX} Tour Packages'!$4:$4, 0)
    ))</f>
        <v/>
      </c>
      <c r="AG143" s="36" t="str">
        <f t="array" ref="AG143">IF(M143="","",INDEX(
      '{INDEX} Tour Packages'!$A:$ZP,
      MATCH($M143, '{INDEX} Tour Packages'!$A:$A, 0),
      MATCH(AG$3, '{INDEX} Tour Packages'!$4:$4, 0)
    ))</f>
        <v/>
      </c>
      <c r="AH143" s="36" t="str">
        <f t="array" ref="AH143">IF(M143="","",INDEX(
      '{INDEX} Tour Packages'!$A:$ZP,
      MATCH($M143, '{INDEX} Tour Packages'!$A:$A, 0),
      MATCH(AH$3, '{INDEX} Tour Packages'!$4:$4, 0)
    ))</f>
        <v/>
      </c>
      <c r="AI143" s="54" t="str">
        <f t="shared" si="9"/>
        <v/>
      </c>
      <c r="AJ143" s="42"/>
      <c r="AK143" s="55"/>
      <c r="AL143" s="46" t="b">
        <v>0</v>
      </c>
      <c r="AM143" s="56"/>
      <c r="AN143" s="57" t="str">
        <f t="shared" si="10"/>
        <v/>
      </c>
      <c r="AO143" s="58" t="str">
        <f t="shared" si="11"/>
        <v/>
      </c>
      <c r="AP143" s="59"/>
      <c r="AQ143" s="60"/>
      <c r="AR143" s="61"/>
      <c r="AS143" s="61"/>
      <c r="AT143" s="61" t="str">
        <f>IFERROR(__xludf.DUMMYFUNCTION("IF( 
  OR($AJ143=""Full Payment"", ISBLANK($K143)),
  """",
  IF(
    OR(
      Q143=""Standard Booking, P1"",
      Q143=""Standard Booking, P2"",
      Q143=""Standard Booking, P3"",
      Q143=""Standard Booking, P4""
    ),
    LET(
      resDate,   $"&amp;"K143,
      tourDate,  $N143,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3" s="62" t="str">
        <f t="shared" si="12"/>
        <v/>
      </c>
      <c r="AV143" s="63"/>
      <c r="AW143" s="64"/>
      <c r="AX143" s="64"/>
      <c r="AY143" s="64"/>
      <c r="AZ143" s="64" t="str">
        <f>IFERROR(__xludf.DUMMYFUNCTION("IF(
  OR($AJ143=""Full Payment"",$AJ143=""P1"", ISBLANK($K143)),
  """",
  IF(
    OR(
      $Q143=""Standard Booking, P2"",
      $Q143=""Standard Booking, P3"",
      $Q143=""Standard Booking, P4""
    ),
    LET(
      resDate,   $K143,
      tourDate,"&amp;"  $N143,
      monthCount, DATEDIF(resDate, tourDate, ""M"") + 1,
      secondDates, ARRAYFORMULA(
        DATE(
          YEAR(resDate),
          MONTH(resDate) + SEQUENCE(monthCount),
          2
        )
      ),
      validDates, FILTER(
        sec"&amp;"ondDates,
        (secondDates &gt; resDate + 2) *
        (secondDates &lt;= tourDate - 3)
      ),
      IF(
        OR($AJ143=""P2"", $AJ143=""P3"", $AJ143=""P4""),
        IF(
          COUNTA(validDates) &lt; 2,
          """",
          TEXT(INDEX(validDates"&amp;", 2), ""mmm d, yyyy"")
        ),
        IF(
          COUNTA(validDates) &lt; 2,
          """",
          TEXTJOIN("", "", TRUE,
            TEXT(INDEX(validDates, 1), ""mmm d, yyyy""),
            TEXT(INDEX(validDates, 2), ""mmm d, yyyy"")
          )
 "&amp;"       )
      )
    ),
    """"
  )
)
"),"")</f>
        <v/>
      </c>
      <c r="BA143" s="65" t="str">
        <f t="shared" si="13"/>
        <v/>
      </c>
      <c r="BB143" s="63"/>
      <c r="BC143" s="64"/>
      <c r="BD143" s="64"/>
      <c r="BE143" s="64"/>
      <c r="BF143" s="64" t="str">
        <f>IFERROR(__xludf.DUMMYFUNCTION("IF(
  OR($AJ143=""Full Payment"",$AJ143=""P1"", $AJ143=""P2""),
  """",
  IF(
    AND(
      NOT(ISBLANK($K143)),
      OR(
        Q143=""Standard Booking, P3"",
        Q143=""Standard Booking, P4""
      )
    ),
    LET(
      resDate,   $K143,
      "&amp;"tourDate,  $N143,
      monthCount, DATEDIF(resDate, tourDate, ""M"") + 1,
      secondDates, ARRAYFORMULA(
        DATE(
          YEAR(resDate),
          MONTH(resDate) + SEQUENCE(monthCount),
          2
        )
      ),
      validDates, FILTER(
  "&amp;"      secondDates,
        (secondDates &gt; resDate + 2) *
        (secondDates &lt;= tourDate - 3)
      ),
      IF(
        $AJ143=""P4"",
        IF(
          COUNTA(validDates) &lt; 3,
          """",
          TEXT(INDEX(validDates, 3), ""mmm d, yyyy"")
  "&amp;"      ),
        IF(
          $AJ143=""P3"",
          IF(
            COUNTA(validDates) &lt; 3,
            """",
            TEXT(INDEX(validDates, 3), ""mmm d, yyyy"")
          ),
          IF(
            COUNTA(validDates) &lt; 3,
            """",
    "&amp;"        TEXTJOIN("", "", TRUE,
              TEXT(INDEX(validDates, 1), ""mmm d, yyyy""),
              TEXT(INDEX(validDates, 2), ""mmm d, yyyy""),
              TEXT(INDEX(validDates, 3), ""mmm d, yyyy"")
            )
          )
        )
      )
    "&amp;"),
    """"
  )
)
"),"")</f>
        <v/>
      </c>
      <c r="BG143" s="65" t="str">
        <f t="shared" si="14"/>
        <v/>
      </c>
      <c r="BH143" s="63"/>
      <c r="BI143" s="64"/>
      <c r="BJ143" s="64"/>
      <c r="BK143" s="64"/>
      <c r="BL143" s="64" t="str">
        <f>IFERROR(__xludf.DUMMYFUNCTION("IF(
  OR($AJ143=""Full Payment"",$AJ143=""P1"",$AJ143=""P2"",$AJ143=""P3""),
  """",
  IF(
    AND(
      NOT(ISBLANK($K143)),
      $Q143=""Standard Booking, P4""
    ),
    LET(
      resDate,   $K143,
      tourDate,  $N143,
      monthCount, DATEDIF(r"&amp;"esDate, tourDate, ""M"") + 1,
      secondDates, ARRAYFORMULA(
        DATE(
          YEAR(resDate),
          MONTH(resDate) + SEQUENCE(monthCount),
          2
        )
      ),
      validDates, FILTER(
        secondDates,
        (secondDates &gt; res"&amp;"Date + 2) *
        (secondDates &lt;= tourDate - 3)
      ),
      IF(
        $AJ143=""P4"",
        IF(
          COUNTA(validDates) &lt; 4,
          """",
          TEXT(
            INDEX(validDates, 4),
            ""mmm d, yyyy""
          )
        ),
"&amp;"        IF(
          COUNTA(validDates) &lt; 4,
          """",
          TEXTJOIN(
            "", "", TRUE,
            TEXT(INDEX(validDates, 1), ""mmm d, yyyy""),
            TEXT(INDEX(validDates, 2), ""mmm d, yyyy""),
            TEXT(INDEX(validDates"&amp;", 3), ""mmm d, yyyy""),
            TEXT(INDEX(validDates, 4), ""mmm d, yyyy"")
          )
        )
      )
    ),
    """"
  )
)
"),"")</f>
        <v/>
      </c>
      <c r="BM143" s="65" t="str">
        <f t="shared" si="15"/>
        <v/>
      </c>
      <c r="BN143" s="66"/>
      <c r="BO143" s="67"/>
      <c r="BP143" s="49" t="b">
        <v>0</v>
      </c>
      <c r="BQ143" s="49" t="b">
        <v>0</v>
      </c>
      <c r="BR143" s="68"/>
      <c r="BS143" s="69"/>
      <c r="BT143" s="70" t="b">
        <v>0</v>
      </c>
      <c r="BU143" s="71"/>
      <c r="BV143" s="72"/>
      <c r="BW143" s="86" t="b">
        <v>0</v>
      </c>
      <c r="BX143" s="87"/>
    </row>
    <row r="144">
      <c r="A144" s="35" t="str">
        <f t="shared" si="1"/>
        <v/>
      </c>
      <c r="B144" s="36" t="str">
        <f t="shared" si="2"/>
        <v/>
      </c>
      <c r="C144" s="36" t="str">
        <f t="array" ref="C144">IF(
  M144="",
  "",
  IFERROR(
    INDEX(
      '{INDEX} Tour Packages'!$A:$ZZ,
      MATCH(
        M144,
        INDEX(
          '{INDEX} Tour Packages'!$A:$ZZ,
          ,
          MATCH("Tour Package Name", '{INDEX} Tour Packages'!$4:$4, 0)
        ),
        0
      ),
      MATCH("Tour Code", '{INDEX} Tour Packages'!$4:$4, 0)
    ),
    "XXX"
  )
)
</f>
        <v/>
      </c>
      <c r="D144" s="36" t="str">
        <f t="shared" si="3"/>
        <v/>
      </c>
      <c r="E144" s="36" t="str">
        <f t="shared" si="4"/>
        <v/>
      </c>
      <c r="F144" s="37" t="str">
        <f t="shared" si="5"/>
        <v/>
      </c>
      <c r="G144" s="89"/>
      <c r="H144" s="89"/>
      <c r="I144" s="90"/>
      <c r="J144" s="40" t="str">
        <f t="shared" si="16"/>
        <v> </v>
      </c>
      <c r="K144" s="91"/>
      <c r="L144" s="55"/>
      <c r="M144" s="55"/>
      <c r="N144" s="91"/>
      <c r="O144" s="43" t="str">
        <f>IFERROR(__xludf.DUMMYFUNCTION("IF(N144="""","""",IFERROR(
  N144 + VALUE(REGEXEXTRACT(P144, ""(\d+)\s+Days"")),
  """"
)
)"),"")</f>
        <v/>
      </c>
      <c r="P144" s="43" t="str">
        <f t="array" ref="P144">IFERROR(
  INDEX(
    INDEX('{INDEX} Tour Packages'!$A:$ZZ, , MATCH(P$3, '{INDEX} Tour Packages'!$4:$4, 0)),
    MATCH(M144, INDEX('{INDEX} Tour Packages'!$A:$ZZ,0, MATCH("Tour Package Name", '{INDEX} Tour Packages'!$4:$4, 0)), 0)
  ),
"")
</f>
        <v/>
      </c>
      <c r="Q144" s="44" t="str">
        <f t="shared" si="7"/>
        <v/>
      </c>
      <c r="R144" s="44" t="str">
        <f>IFERROR(__xludf.DUMMYFUNCTION("IF(OR(ISBLANK(K144), ISBLANK(N144)), """", 
  LET(
    resDate, K144,
    tourDate, N144,
    monthCount, MAX(0, DATEDIF(resDate, tourDate - 3, ""M"") + 1),
    secondDates, ARRAYFORMULA(DATE(YEAR(resDate), MONTH(resDate) + SEQUENCE(monthCount), 2)),
    "&amp;"validDates, FILTER(secondDates, (secondDates &gt; resDate + 2) * (secondDates &lt;= tourDate - 3)),
    IF(ISERROR(validDates), 0, COUNTA(validDates))
  )
)
"),"")</f>
        <v/>
      </c>
      <c r="S144" s="44" t="str">
        <f t="shared" si="8"/>
        <v/>
      </c>
      <c r="T144" s="45" t="str">
        <f t="array" ref="T144">IF(ISBLANK(BO144),IFERROR(
  INDEX(
    INDEX('{INDEX} Payment Terms'!$A:$G, , MATCH(T$3, '{INDEX} Payment Terms'!$4:$4, 0)),
    MATCH(Q144, INDEX('{INDEX} Payment Terms'!$A:$G,0, MATCH("Payment Condition", '{INDEX} Payment Terms'!$4:$4, 0)), 0)
  ),
""),"Cancelled")
</f>
        <v/>
      </c>
      <c r="U144" s="46" t="b">
        <v>0</v>
      </c>
      <c r="V144" s="47" t="str">
        <f>IFERROR(__xludf.DUMMYFUNCTION("IF(OR(L144=""Duo Booking"", L144=""Group Booking""),
IF(U144=FALSE,"""",
    LET(
      bookingType, L144,
      tour, M144,
      mainFirst, H144,
      mainLast, I144,
      mainEmail, G144,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$L$4:L144, bookingType,
          $M$4:M144, tour,
          $H$4:H144, mainFirst,
          $I$4:I144, mainLast,
          $G$4:G144, mainEmail
        ),
        ""000""
      ),
  "&amp;"    baseID &amp; ""-"" &amp; memberNumber
    )
  ),
  """"
)
"),"")</f>
        <v/>
      </c>
      <c r="W144" s="48"/>
      <c r="X144" s="85" t="b">
        <v>0</v>
      </c>
      <c r="Y144" s="85" t="b">
        <v>0</v>
      </c>
      <c r="Z144" s="85" t="b">
        <v>0</v>
      </c>
      <c r="AA144" s="50"/>
      <c r="AB144" s="51"/>
      <c r="AC144" s="85" t="b">
        <v>0</v>
      </c>
      <c r="AD144" s="92"/>
      <c r="AE144" s="88"/>
      <c r="AF144" s="36" t="str">
        <f t="array" ref="AF144">IF(M144="","",INDEX(
      '{INDEX} Tour Packages'!$A:$ZP,
      MATCH($M144, '{INDEX} Tour Packages'!$A:$A, 0),
      MATCH(AF$3, '{INDEX} Tour Packages'!$4:$4, 0)
    ))</f>
        <v/>
      </c>
      <c r="AG144" s="36" t="str">
        <f t="array" ref="AG144">IF(M144="","",INDEX(
      '{INDEX} Tour Packages'!$A:$ZP,
      MATCH($M144, '{INDEX} Tour Packages'!$A:$A, 0),
      MATCH(AG$3, '{INDEX} Tour Packages'!$4:$4, 0)
    ))</f>
        <v/>
      </c>
      <c r="AH144" s="36" t="str">
        <f t="array" ref="AH144">IF(M144="","",INDEX(
      '{INDEX} Tour Packages'!$A:$ZP,
      MATCH($M144, '{INDEX} Tour Packages'!$A:$A, 0),
      MATCH(AH$3, '{INDEX} Tour Packages'!$4:$4, 0)
    ))</f>
        <v/>
      </c>
      <c r="AI144" s="54" t="str">
        <f t="shared" si="9"/>
        <v/>
      </c>
      <c r="AJ144" s="42"/>
      <c r="AK144" s="55"/>
      <c r="AL144" s="46" t="b">
        <v>0</v>
      </c>
      <c r="AM144" s="56"/>
      <c r="AN144" s="57" t="str">
        <f t="shared" si="10"/>
        <v/>
      </c>
      <c r="AO144" s="58" t="str">
        <f t="shared" si="11"/>
        <v/>
      </c>
      <c r="AP144" s="59"/>
      <c r="AQ144" s="60"/>
      <c r="AR144" s="61"/>
      <c r="AS144" s="61"/>
      <c r="AT144" s="61" t="str">
        <f>IFERROR(__xludf.DUMMYFUNCTION("IF( 
  OR($AJ144=""Full Payment"", ISBLANK($K144)),
  """",
  IF(
    OR(
      Q144=""Standard Booking, P1"",
      Q144=""Standard Booking, P2"",
      Q144=""Standard Booking, P3"",
      Q144=""Standard Booking, P4""
    ),
    LET(
      resDate,   $"&amp;"K144,
      tourDate,  $N144,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4" s="62" t="str">
        <f t="shared" si="12"/>
        <v/>
      </c>
      <c r="AV144" s="63"/>
      <c r="AW144" s="64"/>
      <c r="AX144" s="64"/>
      <c r="AY144" s="64"/>
      <c r="AZ144" s="64" t="str">
        <f>IFERROR(__xludf.DUMMYFUNCTION("IF(
  OR($AJ144=""Full Payment"",$AJ144=""P1"", ISBLANK($K144)),
  """",
  IF(
    OR(
      $Q144=""Standard Booking, P2"",
      $Q144=""Standard Booking, P3"",
      $Q144=""Standard Booking, P4""
    ),
    LET(
      resDate,   $K144,
      tourDate,"&amp;"  $N144,
      monthCount, DATEDIF(resDate, tourDate, ""M"") + 1,
      secondDates, ARRAYFORMULA(
        DATE(
          YEAR(resDate),
          MONTH(resDate) + SEQUENCE(monthCount),
          2
        )
      ),
      validDates, FILTER(
        sec"&amp;"ondDates,
        (secondDates &gt; resDate + 2) *
        (secondDates &lt;= tourDate - 3)
      ),
      IF(
        OR($AJ144=""P2"", $AJ144=""P3"", $AJ144=""P4""),
        IF(
          COUNTA(validDates) &lt; 2,
          """",
          TEXT(INDEX(validDates"&amp;", 2), ""mmm d, yyyy"")
        ),
        IF(
          COUNTA(validDates) &lt; 2,
          """",
          TEXTJOIN("", "", TRUE,
            TEXT(INDEX(validDates, 1), ""mmm d, yyyy""),
            TEXT(INDEX(validDates, 2), ""mmm d, yyyy"")
          )
 "&amp;"       )
      )
    ),
    """"
  )
)
"),"")</f>
        <v/>
      </c>
      <c r="BA144" s="65" t="str">
        <f t="shared" si="13"/>
        <v/>
      </c>
      <c r="BB144" s="63"/>
      <c r="BC144" s="64"/>
      <c r="BD144" s="64"/>
      <c r="BE144" s="64"/>
      <c r="BF144" s="64" t="str">
        <f>IFERROR(__xludf.DUMMYFUNCTION("IF(
  OR($AJ144=""Full Payment"",$AJ144=""P1"", $AJ144=""P2""),
  """",
  IF(
    AND(
      NOT(ISBLANK($K144)),
      OR(
        Q144=""Standard Booking, P3"",
        Q144=""Standard Booking, P4""
      )
    ),
    LET(
      resDate,   $K144,
      "&amp;"tourDate,  $N144,
      monthCount, DATEDIF(resDate, tourDate, ""M"") + 1,
      secondDates, ARRAYFORMULA(
        DATE(
          YEAR(resDate),
          MONTH(resDate) + SEQUENCE(monthCount),
          2
        )
      ),
      validDates, FILTER(
  "&amp;"      secondDates,
        (secondDates &gt; resDate + 2) *
        (secondDates &lt;= tourDate - 3)
      ),
      IF(
        $AJ144=""P4"",
        IF(
          COUNTA(validDates) &lt; 3,
          """",
          TEXT(INDEX(validDates, 3), ""mmm d, yyyy"")
  "&amp;"      ),
        IF(
          $AJ144=""P3"",
          IF(
            COUNTA(validDates) &lt; 3,
            """",
            TEXT(INDEX(validDates, 3), ""mmm d, yyyy"")
          ),
          IF(
            COUNTA(validDates) &lt; 3,
            """",
    "&amp;"        TEXTJOIN("", "", TRUE,
              TEXT(INDEX(validDates, 1), ""mmm d, yyyy""),
              TEXT(INDEX(validDates, 2), ""mmm d, yyyy""),
              TEXT(INDEX(validDates, 3), ""mmm d, yyyy"")
            )
          )
        )
      )
    "&amp;"),
    """"
  )
)
"),"")</f>
        <v/>
      </c>
      <c r="BG144" s="65" t="str">
        <f t="shared" si="14"/>
        <v/>
      </c>
      <c r="BH144" s="63"/>
      <c r="BI144" s="64"/>
      <c r="BJ144" s="64"/>
      <c r="BK144" s="64"/>
      <c r="BL144" s="64" t="str">
        <f>IFERROR(__xludf.DUMMYFUNCTION("IF(
  OR($AJ144=""Full Payment"",$AJ144=""P1"",$AJ144=""P2"",$AJ144=""P3""),
  """",
  IF(
    AND(
      NOT(ISBLANK($K144)),
      $Q144=""Standard Booking, P4""
    ),
    LET(
      resDate,   $K144,
      tourDate,  $N144,
      monthCount, DATEDIF(r"&amp;"esDate, tourDate, ""M"") + 1,
      secondDates, ARRAYFORMULA(
        DATE(
          YEAR(resDate),
          MONTH(resDate) + SEQUENCE(monthCount),
          2
        )
      ),
      validDates, FILTER(
        secondDates,
        (secondDates &gt; res"&amp;"Date + 2) *
        (secondDates &lt;= tourDate - 3)
      ),
      IF(
        $AJ144=""P4"",
        IF(
          COUNTA(validDates) &lt; 4,
          """",
          TEXT(
            INDEX(validDates, 4),
            ""mmm d, yyyy""
          )
        ),
"&amp;"        IF(
          COUNTA(validDates) &lt; 4,
          """",
          TEXTJOIN(
            "", "", TRUE,
            TEXT(INDEX(validDates, 1), ""mmm d, yyyy""),
            TEXT(INDEX(validDates, 2), ""mmm d, yyyy""),
            TEXT(INDEX(validDates"&amp;", 3), ""mmm d, yyyy""),
            TEXT(INDEX(validDates, 4), ""mmm d, yyyy"")
          )
        )
      )
    ),
    """"
  )
)
"),"")</f>
        <v/>
      </c>
      <c r="BM144" s="65" t="str">
        <f t="shared" si="15"/>
        <v/>
      </c>
      <c r="BN144" s="66"/>
      <c r="BO144" s="67"/>
      <c r="BP144" s="49" t="b">
        <v>0</v>
      </c>
      <c r="BQ144" s="49" t="b">
        <v>0</v>
      </c>
      <c r="BR144" s="68"/>
      <c r="BS144" s="69"/>
      <c r="BT144" s="70" t="b">
        <v>0</v>
      </c>
      <c r="BU144" s="71"/>
      <c r="BV144" s="72"/>
      <c r="BW144" s="86" t="b">
        <v>0</v>
      </c>
      <c r="BX144" s="87"/>
    </row>
    <row r="145">
      <c r="A145" s="35" t="str">
        <f t="shared" si="1"/>
        <v/>
      </c>
      <c r="B145" s="36" t="str">
        <f t="shared" si="2"/>
        <v/>
      </c>
      <c r="C145" s="36" t="str">
        <f t="array" ref="C145">IF(
  M145="",
  "",
  IFERROR(
    INDEX(
      '{INDEX} Tour Packages'!$A:$ZZ,
      MATCH(
        M145,
        INDEX(
          '{INDEX} Tour Packages'!$A:$ZZ,
          ,
          MATCH("Tour Package Name", '{INDEX} Tour Packages'!$4:$4, 0)
        ),
        0
      ),
      MATCH("Tour Code", '{INDEX} Tour Packages'!$4:$4, 0)
    ),
    "XXX"
  )
)
</f>
        <v/>
      </c>
      <c r="D145" s="36" t="str">
        <f t="shared" si="3"/>
        <v/>
      </c>
      <c r="E145" s="36" t="str">
        <f t="shared" si="4"/>
        <v/>
      </c>
      <c r="F145" s="37" t="str">
        <f t="shared" si="5"/>
        <v/>
      </c>
      <c r="G145" s="89"/>
      <c r="H145" s="89"/>
      <c r="I145" s="90"/>
      <c r="J145" s="40" t="str">
        <f t="shared" si="16"/>
        <v> </v>
      </c>
      <c r="K145" s="91"/>
      <c r="L145" s="55"/>
      <c r="M145" s="55"/>
      <c r="N145" s="91"/>
      <c r="O145" s="43" t="str">
        <f>IFERROR(__xludf.DUMMYFUNCTION("IF(N145="""","""",IFERROR(
  N145 + VALUE(REGEXEXTRACT(P145, ""(\d+)\s+Days"")),
  """"
)
)"),"")</f>
        <v/>
      </c>
      <c r="P145" s="43" t="str">
        <f t="array" ref="P145">IFERROR(
  INDEX(
    INDEX('{INDEX} Tour Packages'!$A:$ZZ, , MATCH(P$3, '{INDEX} Tour Packages'!$4:$4, 0)),
    MATCH(M145, INDEX('{INDEX} Tour Packages'!$A:$ZZ,0, MATCH("Tour Package Name", '{INDEX} Tour Packages'!$4:$4, 0)), 0)
  ),
"")
</f>
        <v/>
      </c>
      <c r="Q145" s="44" t="str">
        <f t="shared" si="7"/>
        <v/>
      </c>
      <c r="R145" s="44" t="str">
        <f>IFERROR(__xludf.DUMMYFUNCTION("IF(OR(ISBLANK(K145), ISBLANK(N145)), """", 
  LET(
    resDate, K145,
    tourDate, N145,
    monthCount, MAX(0, DATEDIF(resDate, tourDate - 3, ""M"") + 1),
    secondDates, ARRAYFORMULA(DATE(YEAR(resDate), MONTH(resDate) + SEQUENCE(monthCount), 2)),
    "&amp;"validDates, FILTER(secondDates, (secondDates &gt; resDate + 2) * (secondDates &lt;= tourDate - 3)),
    IF(ISERROR(validDates), 0, COUNTA(validDates))
  )
)
"),"")</f>
        <v/>
      </c>
      <c r="S145" s="44" t="str">
        <f t="shared" si="8"/>
        <v/>
      </c>
      <c r="T145" s="45" t="str">
        <f t="array" ref="T145">IF(ISBLANK(BO145),IFERROR(
  INDEX(
    INDEX('{INDEX} Payment Terms'!$A:$G, , MATCH(T$3, '{INDEX} Payment Terms'!$4:$4, 0)),
    MATCH(Q145, INDEX('{INDEX} Payment Terms'!$A:$G,0, MATCH("Payment Condition", '{INDEX} Payment Terms'!$4:$4, 0)), 0)
  ),
""),"Cancelled")
</f>
        <v/>
      </c>
      <c r="U145" s="46" t="b">
        <v>0</v>
      </c>
      <c r="V145" s="47" t="str">
        <f>IFERROR(__xludf.DUMMYFUNCTION("IF(OR(L145=""Duo Booking"", L145=""Group Booking""),
IF(U145=FALSE,"""",
    LET(
      bookingType, L145,
      tour, M145,
      mainFirst, H145,
      mainLast, I145,
      mainEmail, G145,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$L$4:L145, bookingType,
          $M$4:M145, tour,
          $H$4:H145, mainFirst,
          $I$4:I145, mainLast,
          $G$4:G145, mainEmail
        ),
        ""000""
      ),
  "&amp;"    baseID &amp; ""-"" &amp; memberNumber
    )
  ),
  """"
)
"),"")</f>
        <v/>
      </c>
      <c r="W145" s="48"/>
      <c r="X145" s="85" t="b">
        <v>0</v>
      </c>
      <c r="Y145" s="85" t="b">
        <v>0</v>
      </c>
      <c r="Z145" s="85" t="b">
        <v>0</v>
      </c>
      <c r="AA145" s="50"/>
      <c r="AB145" s="51"/>
      <c r="AC145" s="85" t="b">
        <v>0</v>
      </c>
      <c r="AD145" s="92"/>
      <c r="AE145" s="88"/>
      <c r="AF145" s="36" t="str">
        <f t="array" ref="AF145">IF(M145="","",INDEX(
      '{INDEX} Tour Packages'!$A:$ZP,
      MATCH($M145, '{INDEX} Tour Packages'!$A:$A, 0),
      MATCH(AF$3, '{INDEX} Tour Packages'!$4:$4, 0)
    ))</f>
        <v/>
      </c>
      <c r="AG145" s="36" t="str">
        <f t="array" ref="AG145">IF(M145="","",INDEX(
      '{INDEX} Tour Packages'!$A:$ZP,
      MATCH($M145, '{INDEX} Tour Packages'!$A:$A, 0),
      MATCH(AG$3, '{INDEX} Tour Packages'!$4:$4, 0)
    ))</f>
        <v/>
      </c>
      <c r="AH145" s="36" t="str">
        <f t="array" ref="AH145">IF(M145="","",INDEX(
      '{INDEX} Tour Packages'!$A:$ZP,
      MATCH($M145, '{INDEX} Tour Packages'!$A:$A, 0),
      MATCH(AH$3, '{INDEX} Tour Packages'!$4:$4, 0)
    ))</f>
        <v/>
      </c>
      <c r="AI145" s="54" t="str">
        <f t="shared" si="9"/>
        <v/>
      </c>
      <c r="AJ145" s="42"/>
      <c r="AK145" s="55"/>
      <c r="AL145" s="46" t="b">
        <v>0</v>
      </c>
      <c r="AM145" s="56"/>
      <c r="AN145" s="57" t="str">
        <f t="shared" si="10"/>
        <v/>
      </c>
      <c r="AO145" s="58" t="str">
        <f t="shared" si="11"/>
        <v/>
      </c>
      <c r="AP145" s="59"/>
      <c r="AQ145" s="60"/>
      <c r="AR145" s="61"/>
      <c r="AS145" s="61"/>
      <c r="AT145" s="61" t="str">
        <f>IFERROR(__xludf.DUMMYFUNCTION("IF( 
  OR($AJ145=""Full Payment"", ISBLANK($K145)),
  """",
  IF(
    OR(
      Q145=""Standard Booking, P1"",
      Q145=""Standard Booking, P2"",
      Q145=""Standard Booking, P3"",
      Q145=""Standard Booking, P4""
    ),
    LET(
      resDate,   $"&amp;"K145,
      tourDate,  $N145,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5" s="62" t="str">
        <f t="shared" si="12"/>
        <v/>
      </c>
      <c r="AV145" s="63"/>
      <c r="AW145" s="64"/>
      <c r="AX145" s="64"/>
      <c r="AY145" s="64"/>
      <c r="AZ145" s="64" t="str">
        <f>IFERROR(__xludf.DUMMYFUNCTION("IF(
  OR($AJ145=""Full Payment"",$AJ145=""P1"", ISBLANK($K145)),
  """",
  IF(
    OR(
      $Q145=""Standard Booking, P2"",
      $Q145=""Standard Booking, P3"",
      $Q145=""Standard Booking, P4""
    ),
    LET(
      resDate,   $K145,
      tourDate,"&amp;"  $N145,
      monthCount, DATEDIF(resDate, tourDate, ""M"") + 1,
      secondDates, ARRAYFORMULA(
        DATE(
          YEAR(resDate),
          MONTH(resDate) + SEQUENCE(monthCount),
          2
        )
      ),
      validDates, FILTER(
        sec"&amp;"ondDates,
        (secondDates &gt; resDate + 2) *
        (secondDates &lt;= tourDate - 3)
      ),
      IF(
        OR($AJ145=""P2"", $AJ145=""P3"", $AJ145=""P4""),
        IF(
          COUNTA(validDates) &lt; 2,
          """",
          TEXT(INDEX(validDates"&amp;", 2), ""mmm d, yyyy"")
        ),
        IF(
          COUNTA(validDates) &lt; 2,
          """",
          TEXTJOIN("", "", TRUE,
            TEXT(INDEX(validDates, 1), ""mmm d, yyyy""),
            TEXT(INDEX(validDates, 2), ""mmm d, yyyy"")
          )
 "&amp;"       )
      )
    ),
    """"
  )
)
"),"")</f>
        <v/>
      </c>
      <c r="BA145" s="65" t="str">
        <f t="shared" si="13"/>
        <v/>
      </c>
      <c r="BB145" s="63"/>
      <c r="BC145" s="64"/>
      <c r="BD145" s="64"/>
      <c r="BE145" s="64"/>
      <c r="BF145" s="64" t="str">
        <f>IFERROR(__xludf.DUMMYFUNCTION("IF(
  OR($AJ145=""Full Payment"",$AJ145=""P1"", $AJ145=""P2""),
  """",
  IF(
    AND(
      NOT(ISBLANK($K145)),
      OR(
        Q145=""Standard Booking, P3"",
        Q145=""Standard Booking, P4""
      )
    ),
    LET(
      resDate,   $K145,
      "&amp;"tourDate,  $N145,
      monthCount, DATEDIF(resDate, tourDate, ""M"") + 1,
      secondDates, ARRAYFORMULA(
        DATE(
          YEAR(resDate),
          MONTH(resDate) + SEQUENCE(monthCount),
          2
        )
      ),
      validDates, FILTER(
  "&amp;"      secondDates,
        (secondDates &gt; resDate + 2) *
        (secondDates &lt;= tourDate - 3)
      ),
      IF(
        $AJ145=""P4"",
        IF(
          COUNTA(validDates) &lt; 3,
          """",
          TEXT(INDEX(validDates, 3), ""mmm d, yyyy"")
  "&amp;"      ),
        IF(
          $AJ145=""P3"",
          IF(
            COUNTA(validDates) &lt; 3,
            """",
            TEXT(INDEX(validDates, 3), ""mmm d, yyyy"")
          ),
          IF(
            COUNTA(validDates) &lt; 3,
            """",
    "&amp;"        TEXTJOIN("", "", TRUE,
              TEXT(INDEX(validDates, 1), ""mmm d, yyyy""),
              TEXT(INDEX(validDates, 2), ""mmm d, yyyy""),
              TEXT(INDEX(validDates, 3), ""mmm d, yyyy"")
            )
          )
        )
      )
    "&amp;"),
    """"
  )
)
"),"")</f>
        <v/>
      </c>
      <c r="BG145" s="65" t="str">
        <f t="shared" si="14"/>
        <v/>
      </c>
      <c r="BH145" s="63"/>
      <c r="BI145" s="64"/>
      <c r="BJ145" s="64"/>
      <c r="BK145" s="64"/>
      <c r="BL145" s="64" t="str">
        <f>IFERROR(__xludf.DUMMYFUNCTION("IF(
  OR($AJ145=""Full Payment"",$AJ145=""P1"",$AJ145=""P2"",$AJ145=""P3""),
  """",
  IF(
    AND(
      NOT(ISBLANK($K145)),
      $Q145=""Standard Booking, P4""
    ),
    LET(
      resDate,   $K145,
      tourDate,  $N145,
      monthCount, DATEDIF(r"&amp;"esDate, tourDate, ""M"") + 1,
      secondDates, ARRAYFORMULA(
        DATE(
          YEAR(resDate),
          MONTH(resDate) + SEQUENCE(monthCount),
          2
        )
      ),
      validDates, FILTER(
        secondDates,
        (secondDates &gt; res"&amp;"Date + 2) *
        (secondDates &lt;= tourDate - 3)
      ),
      IF(
        $AJ145=""P4"",
        IF(
          COUNTA(validDates) &lt; 4,
          """",
          TEXT(
            INDEX(validDates, 4),
            ""mmm d, yyyy""
          )
        ),
"&amp;"        IF(
          COUNTA(validDates) &lt; 4,
          """",
          TEXTJOIN(
            "", "", TRUE,
            TEXT(INDEX(validDates, 1), ""mmm d, yyyy""),
            TEXT(INDEX(validDates, 2), ""mmm d, yyyy""),
            TEXT(INDEX(validDates"&amp;", 3), ""mmm d, yyyy""),
            TEXT(INDEX(validDates, 4), ""mmm d, yyyy"")
          )
        )
      )
    ),
    """"
  )
)
"),"")</f>
        <v/>
      </c>
      <c r="BM145" s="65" t="str">
        <f t="shared" si="15"/>
        <v/>
      </c>
      <c r="BN145" s="66"/>
      <c r="BO145" s="67"/>
      <c r="BP145" s="49" t="b">
        <v>0</v>
      </c>
      <c r="BQ145" s="49" t="b">
        <v>0</v>
      </c>
      <c r="BR145" s="68"/>
      <c r="BS145" s="69"/>
      <c r="BT145" s="70" t="b">
        <v>0</v>
      </c>
      <c r="BU145" s="71"/>
      <c r="BV145" s="72"/>
      <c r="BW145" s="86" t="b">
        <v>0</v>
      </c>
      <c r="BX145" s="87"/>
    </row>
    <row r="146">
      <c r="A146" s="35" t="str">
        <f t="shared" si="1"/>
        <v/>
      </c>
      <c r="B146" s="36" t="str">
        <f t="shared" si="2"/>
        <v/>
      </c>
      <c r="C146" s="36" t="str">
        <f t="array" ref="C146">IF(
  M146="",
  "",
  IFERROR(
    INDEX(
      '{INDEX} Tour Packages'!$A:$ZZ,
      MATCH(
        M146,
        INDEX(
          '{INDEX} Tour Packages'!$A:$ZZ,
          ,
          MATCH("Tour Package Name", '{INDEX} Tour Packages'!$4:$4, 0)
        ),
        0
      ),
      MATCH("Tour Code", '{INDEX} Tour Packages'!$4:$4, 0)
    ),
    "XXX"
  )
)
</f>
        <v/>
      </c>
      <c r="D146" s="36" t="str">
        <f t="shared" si="3"/>
        <v/>
      </c>
      <c r="E146" s="36" t="str">
        <f t="shared" si="4"/>
        <v/>
      </c>
      <c r="F146" s="37" t="str">
        <f t="shared" si="5"/>
        <v/>
      </c>
      <c r="G146" s="89"/>
      <c r="H146" s="89"/>
      <c r="I146" s="90"/>
      <c r="J146" s="40" t="str">
        <f t="shared" si="16"/>
        <v> </v>
      </c>
      <c r="K146" s="91"/>
      <c r="L146" s="55"/>
      <c r="M146" s="55"/>
      <c r="N146" s="91"/>
      <c r="O146" s="43" t="str">
        <f>IFERROR(__xludf.DUMMYFUNCTION("IF(N146="""","""",IFERROR(
  N146 + VALUE(REGEXEXTRACT(P146, ""(\d+)\s+Days"")),
  """"
)
)"),"")</f>
        <v/>
      </c>
      <c r="P146" s="43" t="str">
        <f t="array" ref="P146">IFERROR(
  INDEX(
    INDEX('{INDEX} Tour Packages'!$A:$ZZ, , MATCH(P$3, '{INDEX} Tour Packages'!$4:$4, 0)),
    MATCH(M146, INDEX('{INDEX} Tour Packages'!$A:$ZZ,0, MATCH("Tour Package Name", '{INDEX} Tour Packages'!$4:$4, 0)), 0)
  ),
"")
</f>
        <v/>
      </c>
      <c r="Q146" s="44" t="str">
        <f t="shared" si="7"/>
        <v/>
      </c>
      <c r="R146" s="44" t="str">
        <f>IFERROR(__xludf.DUMMYFUNCTION("IF(OR(ISBLANK(K146), ISBLANK(N146)), """", 
  LET(
    resDate, K146,
    tourDate, N146,
    monthCount, MAX(0, DATEDIF(resDate, tourDate - 3, ""M"") + 1),
    secondDates, ARRAYFORMULA(DATE(YEAR(resDate), MONTH(resDate) + SEQUENCE(monthCount), 2)),
    "&amp;"validDates, FILTER(secondDates, (secondDates &gt; resDate + 2) * (secondDates &lt;= tourDate - 3)),
    IF(ISERROR(validDates), 0, COUNTA(validDates))
  )
)
"),"")</f>
        <v/>
      </c>
      <c r="S146" s="44" t="str">
        <f t="shared" si="8"/>
        <v/>
      </c>
      <c r="T146" s="45" t="str">
        <f t="array" ref="T146">IF(ISBLANK(BO146),IFERROR(
  INDEX(
    INDEX('{INDEX} Payment Terms'!$A:$G, , MATCH(T$3, '{INDEX} Payment Terms'!$4:$4, 0)),
    MATCH(Q146, INDEX('{INDEX} Payment Terms'!$A:$G,0, MATCH("Payment Condition", '{INDEX} Payment Terms'!$4:$4, 0)), 0)
  ),
""),"Cancelled")
</f>
        <v/>
      </c>
      <c r="U146" s="46" t="b">
        <v>0</v>
      </c>
      <c r="V146" s="47" t="str">
        <f>IFERROR(__xludf.DUMMYFUNCTION("IF(OR(L146=""Duo Booking"", L146=""Group Booking""),
IF(U146=FALSE,"""",
    LET(
      bookingType, L146,
      tour, M146,
      mainFirst, H146,
      mainLast, I146,
      mainEmail, G146,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$L$4:L146, bookingType,
          $M$4:M146, tour,
          $H$4:H146, mainFirst,
          $I$4:I146, mainLast,
          $G$4:G146, mainEmail
        ),
        ""000""
      ),
  "&amp;"    baseID &amp; ""-"" &amp; memberNumber
    )
  ),
  """"
)
"),"")</f>
        <v/>
      </c>
      <c r="W146" s="48"/>
      <c r="X146" s="85" t="b">
        <v>0</v>
      </c>
      <c r="Y146" s="85" t="b">
        <v>0</v>
      </c>
      <c r="Z146" s="85" t="b">
        <v>0</v>
      </c>
      <c r="AA146" s="50"/>
      <c r="AB146" s="51"/>
      <c r="AC146" s="85" t="b">
        <v>0</v>
      </c>
      <c r="AD146" s="92"/>
      <c r="AE146" s="88"/>
      <c r="AF146" s="36" t="str">
        <f t="array" ref="AF146">IF(M146="","",INDEX(
      '{INDEX} Tour Packages'!$A:$ZP,
      MATCH($M146, '{INDEX} Tour Packages'!$A:$A, 0),
      MATCH(AF$3, '{INDEX} Tour Packages'!$4:$4, 0)
    ))</f>
        <v/>
      </c>
      <c r="AG146" s="36" t="str">
        <f t="array" ref="AG146">IF(M146="","",INDEX(
      '{INDEX} Tour Packages'!$A:$ZP,
      MATCH($M146, '{INDEX} Tour Packages'!$A:$A, 0),
      MATCH(AG$3, '{INDEX} Tour Packages'!$4:$4, 0)
    ))</f>
        <v/>
      </c>
      <c r="AH146" s="36" t="str">
        <f t="array" ref="AH146">IF(M146="","",INDEX(
      '{INDEX} Tour Packages'!$A:$ZP,
      MATCH($M146, '{INDEX} Tour Packages'!$A:$A, 0),
      MATCH(AH$3, '{INDEX} Tour Packages'!$4:$4, 0)
    ))</f>
        <v/>
      </c>
      <c r="AI146" s="54" t="str">
        <f t="shared" si="9"/>
        <v/>
      </c>
      <c r="AJ146" s="42"/>
      <c r="AK146" s="55"/>
      <c r="AL146" s="46" t="b">
        <v>0</v>
      </c>
      <c r="AM146" s="56"/>
      <c r="AN146" s="57" t="str">
        <f t="shared" si="10"/>
        <v/>
      </c>
      <c r="AO146" s="58" t="str">
        <f t="shared" si="11"/>
        <v/>
      </c>
      <c r="AP146" s="59"/>
      <c r="AQ146" s="60"/>
      <c r="AR146" s="61"/>
      <c r="AS146" s="61"/>
      <c r="AT146" s="61" t="str">
        <f>IFERROR(__xludf.DUMMYFUNCTION("IF( 
  OR($AJ146=""Full Payment"", ISBLANK($K146)),
  """",
  IF(
    OR(
      Q146=""Standard Booking, P1"",
      Q146=""Standard Booking, P2"",
      Q146=""Standard Booking, P3"",
      Q146=""Standard Booking, P4""
    ),
    LET(
      resDate,   $"&amp;"K146,
      tourDate,  $N146,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6" s="62" t="str">
        <f t="shared" si="12"/>
        <v/>
      </c>
      <c r="AV146" s="63"/>
      <c r="AW146" s="64"/>
      <c r="AX146" s="64"/>
      <c r="AY146" s="64"/>
      <c r="AZ146" s="64" t="str">
        <f>IFERROR(__xludf.DUMMYFUNCTION("IF(
  OR($AJ146=""Full Payment"",$AJ146=""P1"", ISBLANK($K146)),
  """",
  IF(
    OR(
      $Q146=""Standard Booking, P2"",
      $Q146=""Standard Booking, P3"",
      $Q146=""Standard Booking, P4""
    ),
    LET(
      resDate,   $K146,
      tourDate,"&amp;"  $N146,
      monthCount, DATEDIF(resDate, tourDate, ""M"") + 1,
      secondDates, ARRAYFORMULA(
        DATE(
          YEAR(resDate),
          MONTH(resDate) + SEQUENCE(monthCount),
          2
        )
      ),
      validDates, FILTER(
        sec"&amp;"ondDates,
        (secondDates &gt; resDate + 2) *
        (secondDates &lt;= tourDate - 3)
      ),
      IF(
        OR($AJ146=""P2"", $AJ146=""P3"", $AJ146=""P4""),
        IF(
          COUNTA(validDates) &lt; 2,
          """",
          TEXT(INDEX(validDates"&amp;", 2), ""mmm d, yyyy"")
        ),
        IF(
          COUNTA(validDates) &lt; 2,
          """",
          TEXTJOIN("", "", TRUE,
            TEXT(INDEX(validDates, 1), ""mmm d, yyyy""),
            TEXT(INDEX(validDates, 2), ""mmm d, yyyy"")
          )
 "&amp;"       )
      )
    ),
    """"
  )
)
"),"")</f>
        <v/>
      </c>
      <c r="BA146" s="65" t="str">
        <f t="shared" si="13"/>
        <v/>
      </c>
      <c r="BB146" s="63"/>
      <c r="BC146" s="64"/>
      <c r="BD146" s="64"/>
      <c r="BE146" s="64"/>
      <c r="BF146" s="64" t="str">
        <f>IFERROR(__xludf.DUMMYFUNCTION("IF(
  OR($AJ146=""Full Payment"",$AJ146=""P1"", $AJ146=""P2""),
  """",
  IF(
    AND(
      NOT(ISBLANK($K146)),
      OR(
        Q146=""Standard Booking, P3"",
        Q146=""Standard Booking, P4""
      )
    ),
    LET(
      resDate,   $K146,
      "&amp;"tourDate,  $N146,
      monthCount, DATEDIF(resDate, tourDate, ""M"") + 1,
      secondDates, ARRAYFORMULA(
        DATE(
          YEAR(resDate),
          MONTH(resDate) + SEQUENCE(monthCount),
          2
        )
      ),
      validDates, FILTER(
  "&amp;"      secondDates,
        (secondDates &gt; resDate + 2) *
        (secondDates &lt;= tourDate - 3)
      ),
      IF(
        $AJ146=""P4"",
        IF(
          COUNTA(validDates) &lt; 3,
          """",
          TEXT(INDEX(validDates, 3), ""mmm d, yyyy"")
  "&amp;"      ),
        IF(
          $AJ146=""P3"",
          IF(
            COUNTA(validDates) &lt; 3,
            """",
            TEXT(INDEX(validDates, 3), ""mmm d, yyyy"")
          ),
          IF(
            COUNTA(validDates) &lt; 3,
            """",
    "&amp;"        TEXTJOIN("", "", TRUE,
              TEXT(INDEX(validDates, 1), ""mmm d, yyyy""),
              TEXT(INDEX(validDates, 2), ""mmm d, yyyy""),
              TEXT(INDEX(validDates, 3), ""mmm d, yyyy"")
            )
          )
        )
      )
    "&amp;"),
    """"
  )
)
"),"")</f>
        <v/>
      </c>
      <c r="BG146" s="65" t="str">
        <f t="shared" si="14"/>
        <v/>
      </c>
      <c r="BH146" s="63"/>
      <c r="BI146" s="64"/>
      <c r="BJ146" s="64"/>
      <c r="BK146" s="64"/>
      <c r="BL146" s="64" t="str">
        <f>IFERROR(__xludf.DUMMYFUNCTION("IF(
  OR($AJ146=""Full Payment"",$AJ146=""P1"",$AJ146=""P2"",$AJ146=""P3""),
  """",
  IF(
    AND(
      NOT(ISBLANK($K146)),
      $Q146=""Standard Booking, P4""
    ),
    LET(
      resDate,   $K146,
      tourDate,  $N146,
      monthCount, DATEDIF(r"&amp;"esDate, tourDate, ""M"") + 1,
      secondDates, ARRAYFORMULA(
        DATE(
          YEAR(resDate),
          MONTH(resDate) + SEQUENCE(monthCount),
          2
        )
      ),
      validDates, FILTER(
        secondDates,
        (secondDates &gt; res"&amp;"Date + 2) *
        (secondDates &lt;= tourDate - 3)
      ),
      IF(
        $AJ146=""P4"",
        IF(
          COUNTA(validDates) &lt; 4,
          """",
          TEXT(
            INDEX(validDates, 4),
            ""mmm d, yyyy""
          )
        ),
"&amp;"        IF(
          COUNTA(validDates) &lt; 4,
          """",
          TEXTJOIN(
            "", "", TRUE,
            TEXT(INDEX(validDates, 1), ""mmm d, yyyy""),
            TEXT(INDEX(validDates, 2), ""mmm d, yyyy""),
            TEXT(INDEX(validDates"&amp;", 3), ""mmm d, yyyy""),
            TEXT(INDEX(validDates, 4), ""mmm d, yyyy"")
          )
        )
      )
    ),
    """"
  )
)
"),"")</f>
        <v/>
      </c>
      <c r="BM146" s="65" t="str">
        <f t="shared" si="15"/>
        <v/>
      </c>
      <c r="BN146" s="66"/>
      <c r="BO146" s="67"/>
      <c r="BP146" s="49" t="b">
        <v>0</v>
      </c>
      <c r="BQ146" s="49" t="b">
        <v>0</v>
      </c>
      <c r="BR146" s="68"/>
      <c r="BS146" s="69"/>
      <c r="BT146" s="70" t="b">
        <v>0</v>
      </c>
      <c r="BU146" s="71"/>
      <c r="BV146" s="72"/>
      <c r="BW146" s="86" t="b">
        <v>0</v>
      </c>
      <c r="BX146" s="87"/>
    </row>
    <row r="147">
      <c r="A147" s="35" t="str">
        <f t="shared" si="1"/>
        <v/>
      </c>
      <c r="B147" s="36" t="str">
        <f t="shared" si="2"/>
        <v/>
      </c>
      <c r="C147" s="36" t="str">
        <f t="array" ref="C147">IF(
  M147="",
  "",
  IFERROR(
    INDEX(
      '{INDEX} Tour Packages'!$A:$ZZ,
      MATCH(
        M147,
        INDEX(
          '{INDEX} Tour Packages'!$A:$ZZ,
          ,
          MATCH("Tour Package Name", '{INDEX} Tour Packages'!$4:$4, 0)
        ),
        0
      ),
      MATCH("Tour Code", '{INDEX} Tour Packages'!$4:$4, 0)
    ),
    "XXX"
  )
)
</f>
        <v/>
      </c>
      <c r="D147" s="36" t="str">
        <f t="shared" si="3"/>
        <v/>
      </c>
      <c r="E147" s="36" t="str">
        <f t="shared" si="4"/>
        <v/>
      </c>
      <c r="F147" s="37" t="str">
        <f t="shared" si="5"/>
        <v/>
      </c>
      <c r="G147" s="89"/>
      <c r="H147" s="89"/>
      <c r="I147" s="90"/>
      <c r="J147" s="40" t="str">
        <f t="shared" si="16"/>
        <v> </v>
      </c>
      <c r="K147" s="91"/>
      <c r="L147" s="55"/>
      <c r="M147" s="55"/>
      <c r="N147" s="91"/>
      <c r="O147" s="43" t="str">
        <f>IFERROR(__xludf.DUMMYFUNCTION("IF(N147="""","""",IFERROR(
  N147 + VALUE(REGEXEXTRACT(P147, ""(\d+)\s+Days"")),
  """"
)
)"),"")</f>
        <v/>
      </c>
      <c r="P147" s="43" t="str">
        <f t="array" ref="P147">IFERROR(
  INDEX(
    INDEX('{INDEX} Tour Packages'!$A:$ZZ, , MATCH(P$3, '{INDEX} Tour Packages'!$4:$4, 0)),
    MATCH(M147, INDEX('{INDEX} Tour Packages'!$A:$ZZ,0, MATCH("Tour Package Name", '{INDEX} Tour Packages'!$4:$4, 0)), 0)
  ),
"")
</f>
        <v/>
      </c>
      <c r="Q147" s="44" t="str">
        <f t="shared" si="7"/>
        <v/>
      </c>
      <c r="R147" s="44" t="str">
        <f>IFERROR(__xludf.DUMMYFUNCTION("IF(OR(ISBLANK(K147), ISBLANK(N147)), """", 
  LET(
    resDate, K147,
    tourDate, N147,
    monthCount, MAX(0, DATEDIF(resDate, tourDate - 3, ""M"") + 1),
    secondDates, ARRAYFORMULA(DATE(YEAR(resDate), MONTH(resDate) + SEQUENCE(monthCount), 2)),
    "&amp;"validDates, FILTER(secondDates, (secondDates &gt; resDate + 2) * (secondDates &lt;= tourDate - 3)),
    IF(ISERROR(validDates), 0, COUNTA(validDates))
  )
)
"),"")</f>
        <v/>
      </c>
      <c r="S147" s="44" t="str">
        <f t="shared" si="8"/>
        <v/>
      </c>
      <c r="T147" s="45" t="str">
        <f t="array" ref="T147">IF(ISBLANK(BO147),IFERROR(
  INDEX(
    INDEX('{INDEX} Payment Terms'!$A:$G, , MATCH(T$3, '{INDEX} Payment Terms'!$4:$4, 0)),
    MATCH(Q147, INDEX('{INDEX} Payment Terms'!$A:$G,0, MATCH("Payment Condition", '{INDEX} Payment Terms'!$4:$4, 0)), 0)
  ),
""),"Cancelled")
</f>
        <v/>
      </c>
      <c r="U147" s="46" t="b">
        <v>0</v>
      </c>
      <c r="V147" s="47" t="str">
        <f>IFERROR(__xludf.DUMMYFUNCTION("IF(OR(L147=""Duo Booking"", L147=""Group Booking""),
IF(U147=FALSE,"""",
    LET(
      bookingType, L147,
      tour, M147,
      mainFirst, H147,
      mainLast, I147,
      mainEmail, G147,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$L$4:L147, bookingType,
          $M$4:M147, tour,
          $H$4:H147, mainFirst,
          $I$4:I147, mainLast,
          $G$4:G147, mainEmail
        ),
        ""000""
      ),
  "&amp;"    baseID &amp; ""-"" &amp; memberNumber
    )
  ),
  """"
)
"),"")</f>
        <v/>
      </c>
      <c r="W147" s="48"/>
      <c r="X147" s="85" t="b">
        <v>0</v>
      </c>
      <c r="Y147" s="85" t="b">
        <v>0</v>
      </c>
      <c r="Z147" s="85" t="b">
        <v>0</v>
      </c>
      <c r="AA147" s="50"/>
      <c r="AB147" s="51"/>
      <c r="AC147" s="85" t="b">
        <v>0</v>
      </c>
      <c r="AD147" s="92"/>
      <c r="AE147" s="88"/>
      <c r="AF147" s="36" t="str">
        <f t="array" ref="AF147">IF(M147="","",INDEX(
      '{INDEX} Tour Packages'!$A:$ZP,
      MATCH($M147, '{INDEX} Tour Packages'!$A:$A, 0),
      MATCH(AF$3, '{INDEX} Tour Packages'!$4:$4, 0)
    ))</f>
        <v/>
      </c>
      <c r="AG147" s="36" t="str">
        <f t="array" ref="AG147">IF(M147="","",INDEX(
      '{INDEX} Tour Packages'!$A:$ZP,
      MATCH($M147, '{INDEX} Tour Packages'!$A:$A, 0),
      MATCH(AG$3, '{INDEX} Tour Packages'!$4:$4, 0)
    ))</f>
        <v/>
      </c>
      <c r="AH147" s="36" t="str">
        <f t="array" ref="AH147">IF(M147="","",INDEX(
      '{INDEX} Tour Packages'!$A:$ZP,
      MATCH($M147, '{INDEX} Tour Packages'!$A:$A, 0),
      MATCH(AH$3, '{INDEX} Tour Packages'!$4:$4, 0)
    ))</f>
        <v/>
      </c>
      <c r="AI147" s="54" t="str">
        <f t="shared" si="9"/>
        <v/>
      </c>
      <c r="AJ147" s="42"/>
      <c r="AK147" s="55"/>
      <c r="AL147" s="46" t="b">
        <v>0</v>
      </c>
      <c r="AM147" s="56"/>
      <c r="AN147" s="57" t="str">
        <f t="shared" si="10"/>
        <v/>
      </c>
      <c r="AO147" s="58" t="str">
        <f t="shared" si="11"/>
        <v/>
      </c>
      <c r="AP147" s="59"/>
      <c r="AQ147" s="60"/>
      <c r="AR147" s="61"/>
      <c r="AS147" s="61"/>
      <c r="AT147" s="61" t="str">
        <f>IFERROR(__xludf.DUMMYFUNCTION("IF( 
  OR($AJ147=""Full Payment"", ISBLANK($K147)),
  """",
  IF(
    OR(
      Q147=""Standard Booking, P1"",
      Q147=""Standard Booking, P2"",
      Q147=""Standard Booking, P3"",
      Q147=""Standard Booking, P4""
    ),
    LET(
      resDate,   $"&amp;"K147,
      tourDate,  $N147,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7" s="62" t="str">
        <f t="shared" si="12"/>
        <v/>
      </c>
      <c r="AV147" s="63"/>
      <c r="AW147" s="64"/>
      <c r="AX147" s="64"/>
      <c r="AY147" s="64"/>
      <c r="AZ147" s="64" t="str">
        <f>IFERROR(__xludf.DUMMYFUNCTION("IF(
  OR($AJ147=""Full Payment"",$AJ147=""P1"", ISBLANK($K147)),
  """",
  IF(
    OR(
      $Q147=""Standard Booking, P2"",
      $Q147=""Standard Booking, P3"",
      $Q147=""Standard Booking, P4""
    ),
    LET(
      resDate,   $K147,
      tourDate,"&amp;"  $N147,
      monthCount, DATEDIF(resDate, tourDate, ""M"") + 1,
      secondDates, ARRAYFORMULA(
        DATE(
          YEAR(resDate),
          MONTH(resDate) + SEQUENCE(monthCount),
          2
        )
      ),
      validDates, FILTER(
        sec"&amp;"ondDates,
        (secondDates &gt; resDate + 2) *
        (secondDates &lt;= tourDate - 3)
      ),
      IF(
        OR($AJ147=""P2"", $AJ147=""P3"", $AJ147=""P4""),
        IF(
          COUNTA(validDates) &lt; 2,
          """",
          TEXT(INDEX(validDates"&amp;", 2), ""mmm d, yyyy"")
        ),
        IF(
          COUNTA(validDates) &lt; 2,
          """",
          TEXTJOIN("", "", TRUE,
            TEXT(INDEX(validDates, 1), ""mmm d, yyyy""),
            TEXT(INDEX(validDates, 2), ""mmm d, yyyy"")
          )
 "&amp;"       )
      )
    ),
    """"
  )
)
"),"")</f>
        <v/>
      </c>
      <c r="BA147" s="65" t="str">
        <f t="shared" si="13"/>
        <v/>
      </c>
      <c r="BB147" s="63"/>
      <c r="BC147" s="64"/>
      <c r="BD147" s="64"/>
      <c r="BE147" s="64"/>
      <c r="BF147" s="64" t="str">
        <f>IFERROR(__xludf.DUMMYFUNCTION("IF(
  OR($AJ147=""Full Payment"",$AJ147=""P1"", $AJ147=""P2""),
  """",
  IF(
    AND(
      NOT(ISBLANK($K147)),
      OR(
        Q147=""Standard Booking, P3"",
        Q147=""Standard Booking, P4""
      )
    ),
    LET(
      resDate,   $K147,
      "&amp;"tourDate,  $N147,
      monthCount, DATEDIF(resDate, tourDate, ""M"") + 1,
      secondDates, ARRAYFORMULA(
        DATE(
          YEAR(resDate),
          MONTH(resDate) + SEQUENCE(monthCount),
          2
        )
      ),
      validDates, FILTER(
  "&amp;"      secondDates,
        (secondDates &gt; resDate + 2) *
        (secondDates &lt;= tourDate - 3)
      ),
      IF(
        $AJ147=""P4"",
        IF(
          COUNTA(validDates) &lt; 3,
          """",
          TEXT(INDEX(validDates, 3), ""mmm d, yyyy"")
  "&amp;"      ),
        IF(
          $AJ147=""P3"",
          IF(
            COUNTA(validDates) &lt; 3,
            """",
            TEXT(INDEX(validDates, 3), ""mmm d, yyyy"")
          ),
          IF(
            COUNTA(validDates) &lt; 3,
            """",
    "&amp;"        TEXTJOIN("", "", TRUE,
              TEXT(INDEX(validDates, 1), ""mmm d, yyyy""),
              TEXT(INDEX(validDates, 2), ""mmm d, yyyy""),
              TEXT(INDEX(validDates, 3), ""mmm d, yyyy"")
            )
          )
        )
      )
    "&amp;"),
    """"
  )
)
"),"")</f>
        <v/>
      </c>
      <c r="BG147" s="65" t="str">
        <f t="shared" si="14"/>
        <v/>
      </c>
      <c r="BH147" s="63"/>
      <c r="BI147" s="64"/>
      <c r="BJ147" s="64"/>
      <c r="BK147" s="64"/>
      <c r="BL147" s="64" t="str">
        <f>IFERROR(__xludf.DUMMYFUNCTION("IF(
  OR($AJ147=""Full Payment"",$AJ147=""P1"",$AJ147=""P2"",$AJ147=""P3""),
  """",
  IF(
    AND(
      NOT(ISBLANK($K147)),
      $Q147=""Standard Booking, P4""
    ),
    LET(
      resDate,   $K147,
      tourDate,  $N147,
      monthCount, DATEDIF(r"&amp;"esDate, tourDate, ""M"") + 1,
      secondDates, ARRAYFORMULA(
        DATE(
          YEAR(resDate),
          MONTH(resDate) + SEQUENCE(monthCount),
          2
        )
      ),
      validDates, FILTER(
        secondDates,
        (secondDates &gt; res"&amp;"Date + 2) *
        (secondDates &lt;= tourDate - 3)
      ),
      IF(
        $AJ147=""P4"",
        IF(
          COUNTA(validDates) &lt; 4,
          """",
          TEXT(
            INDEX(validDates, 4),
            ""mmm d, yyyy""
          )
        ),
"&amp;"        IF(
          COUNTA(validDates) &lt; 4,
          """",
          TEXTJOIN(
            "", "", TRUE,
            TEXT(INDEX(validDates, 1), ""mmm d, yyyy""),
            TEXT(INDEX(validDates, 2), ""mmm d, yyyy""),
            TEXT(INDEX(validDates"&amp;", 3), ""mmm d, yyyy""),
            TEXT(INDEX(validDates, 4), ""mmm d, yyyy"")
          )
        )
      )
    ),
    """"
  )
)
"),"")</f>
        <v/>
      </c>
      <c r="BM147" s="65" t="str">
        <f t="shared" si="15"/>
        <v/>
      </c>
      <c r="BN147" s="66"/>
      <c r="BO147" s="67"/>
      <c r="BP147" s="49" t="b">
        <v>0</v>
      </c>
      <c r="BQ147" s="49" t="b">
        <v>0</v>
      </c>
      <c r="BR147" s="68"/>
      <c r="BS147" s="69"/>
      <c r="BT147" s="70" t="b">
        <v>0</v>
      </c>
      <c r="BU147" s="71"/>
      <c r="BV147" s="72"/>
      <c r="BW147" s="86" t="b">
        <v>0</v>
      </c>
      <c r="BX147" s="87"/>
    </row>
    <row r="148">
      <c r="A148" s="35" t="str">
        <f t="shared" si="1"/>
        <v/>
      </c>
      <c r="B148" s="36" t="str">
        <f t="shared" si="2"/>
        <v/>
      </c>
      <c r="C148" s="36" t="str">
        <f t="array" ref="C148">IF(
  M148="",
  "",
  IFERROR(
    INDEX(
      '{INDEX} Tour Packages'!$A:$ZZ,
      MATCH(
        M148,
        INDEX(
          '{INDEX} Tour Packages'!$A:$ZZ,
          ,
          MATCH("Tour Package Name", '{INDEX} Tour Packages'!$4:$4, 0)
        ),
        0
      ),
      MATCH("Tour Code", '{INDEX} Tour Packages'!$4:$4, 0)
    ),
    "XXX"
  )
)
</f>
        <v/>
      </c>
      <c r="D148" s="36" t="str">
        <f t="shared" si="3"/>
        <v/>
      </c>
      <c r="E148" s="36" t="str">
        <f t="shared" si="4"/>
        <v/>
      </c>
      <c r="F148" s="37" t="str">
        <f t="shared" si="5"/>
        <v/>
      </c>
      <c r="G148" s="89"/>
      <c r="H148" s="89"/>
      <c r="I148" s="90"/>
      <c r="J148" s="40" t="str">
        <f t="shared" si="16"/>
        <v> </v>
      </c>
      <c r="K148" s="91"/>
      <c r="L148" s="55"/>
      <c r="M148" s="55"/>
      <c r="N148" s="91"/>
      <c r="O148" s="43" t="str">
        <f>IFERROR(__xludf.DUMMYFUNCTION("IF(N148="""","""",IFERROR(
  N148 + VALUE(REGEXEXTRACT(P148, ""(\d+)\s+Days"")),
  """"
)
)"),"")</f>
        <v/>
      </c>
      <c r="P148" s="43" t="str">
        <f t="array" ref="P148">IFERROR(
  INDEX(
    INDEX('{INDEX} Tour Packages'!$A:$ZZ, , MATCH(P$3, '{INDEX} Tour Packages'!$4:$4, 0)),
    MATCH(M148, INDEX('{INDEX} Tour Packages'!$A:$ZZ,0, MATCH("Tour Package Name", '{INDEX} Tour Packages'!$4:$4, 0)), 0)
  ),
"")
</f>
        <v/>
      </c>
      <c r="Q148" s="44" t="str">
        <f t="shared" si="7"/>
        <v/>
      </c>
      <c r="R148" s="44" t="str">
        <f>IFERROR(__xludf.DUMMYFUNCTION("IF(OR(ISBLANK(K148), ISBLANK(N148)), """", 
  LET(
    resDate, K148,
    tourDate, N148,
    monthCount, MAX(0, DATEDIF(resDate, tourDate - 3, ""M"") + 1),
    secondDates, ARRAYFORMULA(DATE(YEAR(resDate), MONTH(resDate) + SEQUENCE(monthCount), 2)),
    "&amp;"validDates, FILTER(secondDates, (secondDates &gt; resDate + 2) * (secondDates &lt;= tourDate - 3)),
    IF(ISERROR(validDates), 0, COUNTA(validDates))
  )
)
"),"")</f>
        <v/>
      </c>
      <c r="S148" s="44" t="str">
        <f t="shared" si="8"/>
        <v/>
      </c>
      <c r="T148" s="45" t="str">
        <f t="array" ref="T148">IF(ISBLANK(BO148),IFERROR(
  INDEX(
    INDEX('{INDEX} Payment Terms'!$A:$G, , MATCH(T$3, '{INDEX} Payment Terms'!$4:$4, 0)),
    MATCH(Q148, INDEX('{INDEX} Payment Terms'!$A:$G,0, MATCH("Payment Condition", '{INDEX} Payment Terms'!$4:$4, 0)), 0)
  ),
""),"Cancelled")
</f>
        <v/>
      </c>
      <c r="U148" s="46" t="b">
        <v>0</v>
      </c>
      <c r="V148" s="47" t="str">
        <f>IFERROR(__xludf.DUMMYFUNCTION("IF(OR(L148=""Duo Booking"", L148=""Group Booking""),
IF(U148=FALSE,"""",
    LET(
      bookingType, L148,
      tour, M148,
      mainFirst, H148,
      mainLast, I148,
      mainEmail, G148,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$L$4:L148, bookingType,
          $M$4:M148, tour,
          $H$4:H148, mainFirst,
          $I$4:I148, mainLast,
          $G$4:G148, mainEmail
        ),
        ""000""
      ),
  "&amp;"    baseID &amp; ""-"" &amp; memberNumber
    )
  ),
  """"
)
"),"")</f>
        <v/>
      </c>
      <c r="W148" s="48"/>
      <c r="X148" s="85" t="b">
        <v>0</v>
      </c>
      <c r="Y148" s="85" t="b">
        <v>0</v>
      </c>
      <c r="Z148" s="85" t="b">
        <v>0</v>
      </c>
      <c r="AA148" s="50"/>
      <c r="AB148" s="51"/>
      <c r="AC148" s="85" t="b">
        <v>0</v>
      </c>
      <c r="AD148" s="92"/>
      <c r="AE148" s="88"/>
      <c r="AF148" s="36" t="str">
        <f t="array" ref="AF148">IF(M148="","",INDEX(
      '{INDEX} Tour Packages'!$A:$ZP,
      MATCH($M148, '{INDEX} Tour Packages'!$A:$A, 0),
      MATCH(AF$3, '{INDEX} Tour Packages'!$4:$4, 0)
    ))</f>
        <v/>
      </c>
      <c r="AG148" s="36" t="str">
        <f t="array" ref="AG148">IF(M148="","",INDEX(
      '{INDEX} Tour Packages'!$A:$ZP,
      MATCH($M148, '{INDEX} Tour Packages'!$A:$A, 0),
      MATCH(AG$3, '{INDEX} Tour Packages'!$4:$4, 0)
    ))</f>
        <v/>
      </c>
      <c r="AH148" s="36" t="str">
        <f t="array" ref="AH148">IF(M148="","",INDEX(
      '{INDEX} Tour Packages'!$A:$ZP,
      MATCH($M148, '{INDEX} Tour Packages'!$A:$A, 0),
      MATCH(AH$3, '{INDEX} Tour Packages'!$4:$4, 0)
    ))</f>
        <v/>
      </c>
      <c r="AI148" s="54" t="str">
        <f t="shared" si="9"/>
        <v/>
      </c>
      <c r="AJ148" s="42"/>
      <c r="AK148" s="55"/>
      <c r="AL148" s="46" t="b">
        <v>0</v>
      </c>
      <c r="AM148" s="56"/>
      <c r="AN148" s="57" t="str">
        <f t="shared" si="10"/>
        <v/>
      </c>
      <c r="AO148" s="58" t="str">
        <f t="shared" si="11"/>
        <v/>
      </c>
      <c r="AP148" s="59"/>
      <c r="AQ148" s="60"/>
      <c r="AR148" s="61"/>
      <c r="AS148" s="61"/>
      <c r="AT148" s="61" t="str">
        <f>IFERROR(__xludf.DUMMYFUNCTION("IF( 
  OR($AJ148=""Full Payment"", ISBLANK($K148)),
  """",
  IF(
    OR(
      Q148=""Standard Booking, P1"",
      Q148=""Standard Booking, P2"",
      Q148=""Standard Booking, P3"",
      Q148=""Standard Booking, P4""
    ),
    LET(
      resDate,   $"&amp;"K148,
      tourDate,  $N148,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8" s="62" t="str">
        <f t="shared" si="12"/>
        <v/>
      </c>
      <c r="AV148" s="63"/>
      <c r="AW148" s="64"/>
      <c r="AX148" s="64"/>
      <c r="AY148" s="64"/>
      <c r="AZ148" s="64" t="str">
        <f>IFERROR(__xludf.DUMMYFUNCTION("IF(
  OR($AJ148=""Full Payment"",$AJ148=""P1"", ISBLANK($K148)),
  """",
  IF(
    OR(
      $Q148=""Standard Booking, P2"",
      $Q148=""Standard Booking, P3"",
      $Q148=""Standard Booking, P4""
    ),
    LET(
      resDate,   $K148,
      tourDate,"&amp;"  $N148,
      monthCount, DATEDIF(resDate, tourDate, ""M"") + 1,
      secondDates, ARRAYFORMULA(
        DATE(
          YEAR(resDate),
          MONTH(resDate) + SEQUENCE(monthCount),
          2
        )
      ),
      validDates, FILTER(
        sec"&amp;"ondDates,
        (secondDates &gt; resDate + 2) *
        (secondDates &lt;= tourDate - 3)
      ),
      IF(
        OR($AJ148=""P2"", $AJ148=""P3"", $AJ148=""P4""),
        IF(
          COUNTA(validDates) &lt; 2,
          """",
          TEXT(INDEX(validDates"&amp;", 2), ""mmm d, yyyy"")
        ),
        IF(
          COUNTA(validDates) &lt; 2,
          """",
          TEXTJOIN("", "", TRUE,
            TEXT(INDEX(validDates, 1), ""mmm d, yyyy""),
            TEXT(INDEX(validDates, 2), ""mmm d, yyyy"")
          )
 "&amp;"       )
      )
    ),
    """"
  )
)
"),"")</f>
        <v/>
      </c>
      <c r="BA148" s="65" t="str">
        <f t="shared" si="13"/>
        <v/>
      </c>
      <c r="BB148" s="63"/>
      <c r="BC148" s="64"/>
      <c r="BD148" s="64"/>
      <c r="BE148" s="64"/>
      <c r="BF148" s="64" t="str">
        <f>IFERROR(__xludf.DUMMYFUNCTION("IF(
  OR($AJ148=""Full Payment"",$AJ148=""P1"", $AJ148=""P2""),
  """",
  IF(
    AND(
      NOT(ISBLANK($K148)),
      OR(
        Q148=""Standard Booking, P3"",
        Q148=""Standard Booking, P4""
      )
    ),
    LET(
      resDate,   $K148,
      "&amp;"tourDate,  $N148,
      monthCount, DATEDIF(resDate, tourDate, ""M"") + 1,
      secondDates, ARRAYFORMULA(
        DATE(
          YEAR(resDate),
          MONTH(resDate) + SEQUENCE(monthCount),
          2
        )
      ),
      validDates, FILTER(
  "&amp;"      secondDates,
        (secondDates &gt; resDate + 2) *
        (secondDates &lt;= tourDate - 3)
      ),
      IF(
        $AJ148=""P4"",
        IF(
          COUNTA(validDates) &lt; 3,
          """",
          TEXT(INDEX(validDates, 3), ""mmm d, yyyy"")
  "&amp;"      ),
        IF(
          $AJ148=""P3"",
          IF(
            COUNTA(validDates) &lt; 3,
            """",
            TEXT(INDEX(validDates, 3), ""mmm d, yyyy"")
          ),
          IF(
            COUNTA(validDates) &lt; 3,
            """",
    "&amp;"        TEXTJOIN("", "", TRUE,
              TEXT(INDEX(validDates, 1), ""mmm d, yyyy""),
              TEXT(INDEX(validDates, 2), ""mmm d, yyyy""),
              TEXT(INDEX(validDates, 3), ""mmm d, yyyy"")
            )
          )
        )
      )
    "&amp;"),
    """"
  )
)
"),"")</f>
        <v/>
      </c>
      <c r="BG148" s="65" t="str">
        <f t="shared" si="14"/>
        <v/>
      </c>
      <c r="BH148" s="63"/>
      <c r="BI148" s="64"/>
      <c r="BJ148" s="64"/>
      <c r="BK148" s="64"/>
      <c r="BL148" s="64" t="str">
        <f>IFERROR(__xludf.DUMMYFUNCTION("IF(
  OR($AJ148=""Full Payment"",$AJ148=""P1"",$AJ148=""P2"",$AJ148=""P3""),
  """",
  IF(
    AND(
      NOT(ISBLANK($K148)),
      $Q148=""Standard Booking, P4""
    ),
    LET(
      resDate,   $K148,
      tourDate,  $N148,
      monthCount, DATEDIF(r"&amp;"esDate, tourDate, ""M"") + 1,
      secondDates, ARRAYFORMULA(
        DATE(
          YEAR(resDate),
          MONTH(resDate) + SEQUENCE(monthCount),
          2
        )
      ),
      validDates, FILTER(
        secondDates,
        (secondDates &gt; res"&amp;"Date + 2) *
        (secondDates &lt;= tourDate - 3)
      ),
      IF(
        $AJ148=""P4"",
        IF(
          COUNTA(validDates) &lt; 4,
          """",
          TEXT(
            INDEX(validDates, 4),
            ""mmm d, yyyy""
          )
        ),
"&amp;"        IF(
          COUNTA(validDates) &lt; 4,
          """",
          TEXTJOIN(
            "", "", TRUE,
            TEXT(INDEX(validDates, 1), ""mmm d, yyyy""),
            TEXT(INDEX(validDates, 2), ""mmm d, yyyy""),
            TEXT(INDEX(validDates"&amp;", 3), ""mmm d, yyyy""),
            TEXT(INDEX(validDates, 4), ""mmm d, yyyy"")
          )
        )
      )
    ),
    """"
  )
)
"),"")</f>
        <v/>
      </c>
      <c r="BM148" s="65" t="str">
        <f t="shared" si="15"/>
        <v/>
      </c>
      <c r="BN148" s="66"/>
      <c r="BO148" s="67"/>
      <c r="BP148" s="49" t="b">
        <v>0</v>
      </c>
      <c r="BQ148" s="49" t="b">
        <v>0</v>
      </c>
      <c r="BR148" s="68"/>
      <c r="BS148" s="69"/>
      <c r="BT148" s="70" t="b">
        <v>0</v>
      </c>
      <c r="BU148" s="71"/>
      <c r="BV148" s="72"/>
      <c r="BW148" s="86" t="b">
        <v>0</v>
      </c>
      <c r="BX148" s="87"/>
    </row>
    <row r="149">
      <c r="A149" s="35" t="str">
        <f t="shared" si="1"/>
        <v/>
      </c>
      <c r="B149" s="36" t="str">
        <f t="shared" si="2"/>
        <v/>
      </c>
      <c r="C149" s="36" t="str">
        <f t="array" ref="C149">IF(
  M149="",
  "",
  IFERROR(
    INDEX(
      '{INDEX} Tour Packages'!$A:$ZZ,
      MATCH(
        M149,
        INDEX(
          '{INDEX} Tour Packages'!$A:$ZZ,
          ,
          MATCH("Tour Package Name", '{INDEX} Tour Packages'!$4:$4, 0)
        ),
        0
      ),
      MATCH("Tour Code", '{INDEX} Tour Packages'!$4:$4, 0)
    ),
    "XXX"
  )
)
</f>
        <v/>
      </c>
      <c r="D149" s="36" t="str">
        <f t="shared" si="3"/>
        <v/>
      </c>
      <c r="E149" s="36" t="str">
        <f t="shared" si="4"/>
        <v/>
      </c>
      <c r="F149" s="37" t="str">
        <f t="shared" si="5"/>
        <v/>
      </c>
      <c r="G149" s="89"/>
      <c r="H149" s="89"/>
      <c r="I149" s="90"/>
      <c r="J149" s="40" t="str">
        <f t="shared" si="16"/>
        <v> </v>
      </c>
      <c r="K149" s="91"/>
      <c r="L149" s="55"/>
      <c r="M149" s="55"/>
      <c r="N149" s="91"/>
      <c r="O149" s="43" t="str">
        <f>IFERROR(__xludf.DUMMYFUNCTION("IF(N149="""","""",IFERROR(
  N149 + VALUE(REGEXEXTRACT(P149, ""(\d+)\s+Days"")),
  """"
)
)"),"")</f>
        <v/>
      </c>
      <c r="P149" s="43" t="str">
        <f t="array" ref="P149">IFERROR(
  INDEX(
    INDEX('{INDEX} Tour Packages'!$A:$ZZ, , MATCH(P$3, '{INDEX} Tour Packages'!$4:$4, 0)),
    MATCH(M149, INDEX('{INDEX} Tour Packages'!$A:$ZZ,0, MATCH("Tour Package Name", '{INDEX} Tour Packages'!$4:$4, 0)), 0)
  ),
"")
</f>
        <v/>
      </c>
      <c r="Q149" s="44" t="str">
        <f t="shared" si="7"/>
        <v/>
      </c>
      <c r="R149" s="44" t="str">
        <f>IFERROR(__xludf.DUMMYFUNCTION("IF(OR(ISBLANK(K149), ISBLANK(N149)), """", 
  LET(
    resDate, K149,
    tourDate, N149,
    monthCount, MAX(0, DATEDIF(resDate, tourDate - 3, ""M"") + 1),
    secondDates, ARRAYFORMULA(DATE(YEAR(resDate), MONTH(resDate) + SEQUENCE(monthCount), 2)),
    "&amp;"validDates, FILTER(secondDates, (secondDates &gt; resDate + 2) * (secondDates &lt;= tourDate - 3)),
    IF(ISERROR(validDates), 0, COUNTA(validDates))
  )
)
"),"")</f>
        <v/>
      </c>
      <c r="S149" s="44" t="str">
        <f t="shared" si="8"/>
        <v/>
      </c>
      <c r="T149" s="45" t="str">
        <f t="array" ref="T149">IF(ISBLANK(BO149),IFERROR(
  INDEX(
    INDEX('{INDEX} Payment Terms'!$A:$G, , MATCH(T$3, '{INDEX} Payment Terms'!$4:$4, 0)),
    MATCH(Q149, INDEX('{INDEX} Payment Terms'!$A:$G,0, MATCH("Payment Condition", '{INDEX} Payment Terms'!$4:$4, 0)), 0)
  ),
""),"Cancelled")
</f>
        <v/>
      </c>
      <c r="U149" s="46" t="b">
        <v>0</v>
      </c>
      <c r="V149" s="47" t="str">
        <f>IFERROR(__xludf.DUMMYFUNCTION("IF(OR(L149=""Duo Booking"", L149=""Group Booking""),
IF(U149=FALSE,"""",
    LET(
      bookingType, L149,
      tour, M149,
      mainFirst, H149,
      mainLast, I149,
      mainEmail, G149,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$L$4:L149, bookingType,
          $M$4:M149, tour,
          $H$4:H149, mainFirst,
          $I$4:I149, mainLast,
          $G$4:G149, mainEmail
        ),
        ""000""
      ),
  "&amp;"    baseID &amp; ""-"" &amp; memberNumber
    )
  ),
  """"
)
"),"")</f>
        <v/>
      </c>
      <c r="W149" s="48"/>
      <c r="X149" s="85" t="b">
        <v>0</v>
      </c>
      <c r="Y149" s="85" t="b">
        <v>0</v>
      </c>
      <c r="Z149" s="85" t="b">
        <v>0</v>
      </c>
      <c r="AA149" s="50"/>
      <c r="AB149" s="51"/>
      <c r="AC149" s="85" t="b">
        <v>0</v>
      </c>
      <c r="AD149" s="92"/>
      <c r="AE149" s="88"/>
      <c r="AF149" s="36" t="str">
        <f t="array" ref="AF149">IF(M149="","",INDEX(
      '{INDEX} Tour Packages'!$A:$ZP,
      MATCH($M149, '{INDEX} Tour Packages'!$A:$A, 0),
      MATCH(AF$3, '{INDEX} Tour Packages'!$4:$4, 0)
    ))</f>
        <v/>
      </c>
      <c r="AG149" s="36" t="str">
        <f t="array" ref="AG149">IF(M149="","",INDEX(
      '{INDEX} Tour Packages'!$A:$ZP,
      MATCH($M149, '{INDEX} Tour Packages'!$A:$A, 0),
      MATCH(AG$3, '{INDEX} Tour Packages'!$4:$4, 0)
    ))</f>
        <v/>
      </c>
      <c r="AH149" s="36" t="str">
        <f t="array" ref="AH149">IF(M149="","",INDEX(
      '{INDEX} Tour Packages'!$A:$ZP,
      MATCH($M149, '{INDEX} Tour Packages'!$A:$A, 0),
      MATCH(AH$3, '{INDEX} Tour Packages'!$4:$4, 0)
    ))</f>
        <v/>
      </c>
      <c r="AI149" s="54" t="str">
        <f t="shared" si="9"/>
        <v/>
      </c>
      <c r="AJ149" s="42"/>
      <c r="AK149" s="55"/>
      <c r="AL149" s="46" t="b">
        <v>0</v>
      </c>
      <c r="AM149" s="56"/>
      <c r="AN149" s="57" t="str">
        <f t="shared" si="10"/>
        <v/>
      </c>
      <c r="AO149" s="58" t="str">
        <f t="shared" si="11"/>
        <v/>
      </c>
      <c r="AP149" s="59"/>
      <c r="AQ149" s="60"/>
      <c r="AR149" s="61"/>
      <c r="AS149" s="61"/>
      <c r="AT149" s="61" t="str">
        <f>IFERROR(__xludf.DUMMYFUNCTION("IF( 
  OR($AJ149=""Full Payment"", ISBLANK($K149)),
  """",
  IF(
    OR(
      Q149=""Standard Booking, P1"",
      Q149=""Standard Booking, P2"",
      Q149=""Standard Booking, P3"",
      Q149=""Standard Booking, P4""
    ),
    LET(
      resDate,   $"&amp;"K149,
      tourDate,  $N149,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49" s="62" t="str">
        <f t="shared" si="12"/>
        <v/>
      </c>
      <c r="AV149" s="63"/>
      <c r="AW149" s="64"/>
      <c r="AX149" s="64"/>
      <c r="AY149" s="64"/>
      <c r="AZ149" s="64" t="str">
        <f>IFERROR(__xludf.DUMMYFUNCTION("IF(
  OR($AJ149=""Full Payment"",$AJ149=""P1"", ISBLANK($K149)),
  """",
  IF(
    OR(
      $Q149=""Standard Booking, P2"",
      $Q149=""Standard Booking, P3"",
      $Q149=""Standard Booking, P4""
    ),
    LET(
      resDate,   $K149,
      tourDate,"&amp;"  $N149,
      monthCount, DATEDIF(resDate, tourDate, ""M"") + 1,
      secondDates, ARRAYFORMULA(
        DATE(
          YEAR(resDate),
          MONTH(resDate) + SEQUENCE(monthCount),
          2
        )
      ),
      validDates, FILTER(
        sec"&amp;"ondDates,
        (secondDates &gt; resDate + 2) *
        (secondDates &lt;= tourDate - 3)
      ),
      IF(
        OR($AJ149=""P2"", $AJ149=""P3"", $AJ149=""P4""),
        IF(
          COUNTA(validDates) &lt; 2,
          """",
          TEXT(INDEX(validDates"&amp;", 2), ""mmm d, yyyy"")
        ),
        IF(
          COUNTA(validDates) &lt; 2,
          """",
          TEXTJOIN("", "", TRUE,
            TEXT(INDEX(validDates, 1), ""mmm d, yyyy""),
            TEXT(INDEX(validDates, 2), ""mmm d, yyyy"")
          )
 "&amp;"       )
      )
    ),
    """"
  )
)
"),"")</f>
        <v/>
      </c>
      <c r="BA149" s="65" t="str">
        <f t="shared" si="13"/>
        <v/>
      </c>
      <c r="BB149" s="63"/>
      <c r="BC149" s="64"/>
      <c r="BD149" s="64"/>
      <c r="BE149" s="64"/>
      <c r="BF149" s="64" t="str">
        <f>IFERROR(__xludf.DUMMYFUNCTION("IF(
  OR($AJ149=""Full Payment"",$AJ149=""P1"", $AJ149=""P2""),
  """",
  IF(
    AND(
      NOT(ISBLANK($K149)),
      OR(
        Q149=""Standard Booking, P3"",
        Q149=""Standard Booking, P4""
      )
    ),
    LET(
      resDate,   $K149,
      "&amp;"tourDate,  $N149,
      monthCount, DATEDIF(resDate, tourDate, ""M"") + 1,
      secondDates, ARRAYFORMULA(
        DATE(
          YEAR(resDate),
          MONTH(resDate) + SEQUENCE(monthCount),
          2
        )
      ),
      validDates, FILTER(
  "&amp;"      secondDates,
        (secondDates &gt; resDate + 2) *
        (secondDates &lt;= tourDate - 3)
      ),
      IF(
        $AJ149=""P4"",
        IF(
          COUNTA(validDates) &lt; 3,
          """",
          TEXT(INDEX(validDates, 3), ""mmm d, yyyy"")
  "&amp;"      ),
        IF(
          $AJ149=""P3"",
          IF(
            COUNTA(validDates) &lt; 3,
            """",
            TEXT(INDEX(validDates, 3), ""mmm d, yyyy"")
          ),
          IF(
            COUNTA(validDates) &lt; 3,
            """",
    "&amp;"        TEXTJOIN("", "", TRUE,
              TEXT(INDEX(validDates, 1), ""mmm d, yyyy""),
              TEXT(INDEX(validDates, 2), ""mmm d, yyyy""),
              TEXT(INDEX(validDates, 3), ""mmm d, yyyy"")
            )
          )
        )
      )
    "&amp;"),
    """"
  )
)
"),"")</f>
        <v/>
      </c>
      <c r="BG149" s="65" t="str">
        <f t="shared" si="14"/>
        <v/>
      </c>
      <c r="BH149" s="63"/>
      <c r="BI149" s="64"/>
      <c r="BJ149" s="64"/>
      <c r="BK149" s="64"/>
      <c r="BL149" s="64" t="str">
        <f>IFERROR(__xludf.DUMMYFUNCTION("IF(
  OR($AJ149=""Full Payment"",$AJ149=""P1"",$AJ149=""P2"",$AJ149=""P3""),
  """",
  IF(
    AND(
      NOT(ISBLANK($K149)),
      $Q149=""Standard Booking, P4""
    ),
    LET(
      resDate,   $K149,
      tourDate,  $N149,
      monthCount, DATEDIF(r"&amp;"esDate, tourDate, ""M"") + 1,
      secondDates, ARRAYFORMULA(
        DATE(
          YEAR(resDate),
          MONTH(resDate) + SEQUENCE(monthCount),
          2
        )
      ),
      validDates, FILTER(
        secondDates,
        (secondDates &gt; res"&amp;"Date + 2) *
        (secondDates &lt;= tourDate - 3)
      ),
      IF(
        $AJ149=""P4"",
        IF(
          COUNTA(validDates) &lt; 4,
          """",
          TEXT(
            INDEX(validDates, 4),
            ""mmm d, yyyy""
          )
        ),
"&amp;"        IF(
          COUNTA(validDates) &lt; 4,
          """",
          TEXTJOIN(
            "", "", TRUE,
            TEXT(INDEX(validDates, 1), ""mmm d, yyyy""),
            TEXT(INDEX(validDates, 2), ""mmm d, yyyy""),
            TEXT(INDEX(validDates"&amp;", 3), ""mmm d, yyyy""),
            TEXT(INDEX(validDates, 4), ""mmm d, yyyy"")
          )
        )
      )
    ),
    """"
  )
)
"),"")</f>
        <v/>
      </c>
      <c r="BM149" s="65" t="str">
        <f t="shared" si="15"/>
        <v/>
      </c>
      <c r="BN149" s="66"/>
      <c r="BO149" s="67"/>
      <c r="BP149" s="49" t="b">
        <v>0</v>
      </c>
      <c r="BQ149" s="49" t="b">
        <v>0</v>
      </c>
      <c r="BR149" s="68"/>
      <c r="BS149" s="69"/>
      <c r="BT149" s="70" t="b">
        <v>0</v>
      </c>
      <c r="BU149" s="71"/>
      <c r="BV149" s="72"/>
      <c r="BW149" s="86" t="b">
        <v>0</v>
      </c>
      <c r="BX149" s="87"/>
    </row>
    <row r="150">
      <c r="A150" s="35" t="str">
        <f t="shared" si="1"/>
        <v/>
      </c>
      <c r="B150" s="36" t="str">
        <f t="shared" si="2"/>
        <v/>
      </c>
      <c r="C150" s="36" t="str">
        <f t="array" ref="C150">IF(
  M150="",
  "",
  IFERROR(
    INDEX(
      '{INDEX} Tour Packages'!$A:$ZZ,
      MATCH(
        M150,
        INDEX(
          '{INDEX} Tour Packages'!$A:$ZZ,
          ,
          MATCH("Tour Package Name", '{INDEX} Tour Packages'!$4:$4, 0)
        ),
        0
      ),
      MATCH("Tour Code", '{INDEX} Tour Packages'!$4:$4, 0)
    ),
    "XXX"
  )
)
</f>
        <v/>
      </c>
      <c r="D150" s="36" t="str">
        <f t="shared" si="3"/>
        <v/>
      </c>
      <c r="E150" s="36" t="str">
        <f t="shared" si="4"/>
        <v/>
      </c>
      <c r="F150" s="37" t="str">
        <f t="shared" si="5"/>
        <v/>
      </c>
      <c r="G150" s="89"/>
      <c r="H150" s="89"/>
      <c r="I150" s="90"/>
      <c r="J150" s="40" t="str">
        <f t="shared" si="16"/>
        <v> </v>
      </c>
      <c r="K150" s="91"/>
      <c r="L150" s="55"/>
      <c r="M150" s="55"/>
      <c r="N150" s="91"/>
      <c r="O150" s="43" t="str">
        <f>IFERROR(__xludf.DUMMYFUNCTION("IF(N150="""","""",IFERROR(
  N150 + VALUE(REGEXEXTRACT(P150, ""(\d+)\s+Days"")),
  """"
)
)"),"")</f>
        <v/>
      </c>
      <c r="P150" s="43" t="str">
        <f t="array" ref="P150">IFERROR(
  INDEX(
    INDEX('{INDEX} Tour Packages'!$A:$ZZ, , MATCH(P$3, '{INDEX} Tour Packages'!$4:$4, 0)),
    MATCH(M150, INDEX('{INDEX} Tour Packages'!$A:$ZZ,0, MATCH("Tour Package Name", '{INDEX} Tour Packages'!$4:$4, 0)), 0)
  ),
"")
</f>
        <v/>
      </c>
      <c r="Q150" s="44" t="str">
        <f t="shared" si="7"/>
        <v/>
      </c>
      <c r="R150" s="44" t="str">
        <f>IFERROR(__xludf.DUMMYFUNCTION("IF(OR(ISBLANK(K150), ISBLANK(N150)), """", 
  LET(
    resDate, K150,
    tourDate, N150,
    monthCount, MAX(0, DATEDIF(resDate, tourDate - 3, ""M"") + 1),
    secondDates, ARRAYFORMULA(DATE(YEAR(resDate), MONTH(resDate) + SEQUENCE(monthCount), 2)),
    "&amp;"validDates, FILTER(secondDates, (secondDates &gt; resDate + 2) * (secondDates &lt;= tourDate - 3)),
    IF(ISERROR(validDates), 0, COUNTA(validDates))
  )
)
"),"")</f>
        <v/>
      </c>
      <c r="S150" s="44" t="str">
        <f t="shared" si="8"/>
        <v/>
      </c>
      <c r="T150" s="45" t="str">
        <f t="array" ref="T150">IF(ISBLANK(BO150),IFERROR(
  INDEX(
    INDEX('{INDEX} Payment Terms'!$A:$G, , MATCH(T$3, '{INDEX} Payment Terms'!$4:$4, 0)),
    MATCH(Q150, INDEX('{INDEX} Payment Terms'!$A:$G,0, MATCH("Payment Condition", '{INDEX} Payment Terms'!$4:$4, 0)), 0)
  ),
""),"Cancelled")
</f>
        <v/>
      </c>
      <c r="U150" s="46" t="b">
        <v>0</v>
      </c>
      <c r="V150" s="47" t="str">
        <f>IFERROR(__xludf.DUMMYFUNCTION("IF(OR(L150=""Duo Booking"", L150=""Group Booking""),
IF(U150=FALSE,"""",
    LET(
      bookingType, L150,
      tour, M150,
      mainFirst, H150,
      mainLast, I150,
      mainEmail, G150,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$L$4:L150, bookingType,
          $M$4:M150, tour,
          $H$4:H150, mainFirst,
          $I$4:I150, mainLast,
          $G$4:G150, mainEmail
        ),
        ""000""
      ),
  "&amp;"    baseID &amp; ""-"" &amp; memberNumber
    )
  ),
  """"
)
"),"")</f>
        <v/>
      </c>
      <c r="W150" s="48"/>
      <c r="X150" s="85" t="b">
        <v>0</v>
      </c>
      <c r="Y150" s="85" t="b">
        <v>0</v>
      </c>
      <c r="Z150" s="85" t="b">
        <v>0</v>
      </c>
      <c r="AA150" s="50"/>
      <c r="AB150" s="51"/>
      <c r="AC150" s="85" t="b">
        <v>0</v>
      </c>
      <c r="AD150" s="92"/>
      <c r="AE150" s="88"/>
      <c r="AF150" s="36" t="str">
        <f t="array" ref="AF150">IF(M150="","",INDEX(
      '{INDEX} Tour Packages'!$A:$ZP,
      MATCH($M150, '{INDEX} Tour Packages'!$A:$A, 0),
      MATCH(AF$3, '{INDEX} Tour Packages'!$4:$4, 0)
    ))</f>
        <v/>
      </c>
      <c r="AG150" s="36" t="str">
        <f t="array" ref="AG150">IF(M150="","",INDEX(
      '{INDEX} Tour Packages'!$A:$ZP,
      MATCH($M150, '{INDEX} Tour Packages'!$A:$A, 0),
      MATCH(AG$3, '{INDEX} Tour Packages'!$4:$4, 0)
    ))</f>
        <v/>
      </c>
      <c r="AH150" s="36" t="str">
        <f t="array" ref="AH150">IF(M150="","",INDEX(
      '{INDEX} Tour Packages'!$A:$ZP,
      MATCH($M150, '{INDEX} Tour Packages'!$A:$A, 0),
      MATCH(AH$3, '{INDEX} Tour Packages'!$4:$4, 0)
    ))</f>
        <v/>
      </c>
      <c r="AI150" s="54" t="str">
        <f t="shared" si="9"/>
        <v/>
      </c>
      <c r="AJ150" s="42"/>
      <c r="AK150" s="55"/>
      <c r="AL150" s="46" t="b">
        <v>0</v>
      </c>
      <c r="AM150" s="56"/>
      <c r="AN150" s="57" t="str">
        <f t="shared" si="10"/>
        <v/>
      </c>
      <c r="AO150" s="58" t="str">
        <f t="shared" si="11"/>
        <v/>
      </c>
      <c r="AP150" s="59"/>
      <c r="AQ150" s="60"/>
      <c r="AR150" s="61"/>
      <c r="AS150" s="61"/>
      <c r="AT150" s="61" t="str">
        <f>IFERROR(__xludf.DUMMYFUNCTION("IF( 
  OR($AJ150=""Full Payment"", ISBLANK($K150)),
  """",
  IF(
    OR(
      Q150=""Standard Booking, P1"",
      Q150=""Standard Booking, P2"",
      Q150=""Standard Booking, P3"",
      Q150=""Standard Booking, P4""
    ),
    LET(
      resDate,   $"&amp;"K150,
      tourDate,  $N150,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0" s="62" t="str">
        <f t="shared" si="12"/>
        <v/>
      </c>
      <c r="AV150" s="63"/>
      <c r="AW150" s="64"/>
      <c r="AX150" s="64"/>
      <c r="AY150" s="64"/>
      <c r="AZ150" s="64" t="str">
        <f>IFERROR(__xludf.DUMMYFUNCTION("IF(
  OR($AJ150=""Full Payment"",$AJ150=""P1"", ISBLANK($K150)),
  """",
  IF(
    OR(
      $Q150=""Standard Booking, P2"",
      $Q150=""Standard Booking, P3"",
      $Q150=""Standard Booking, P4""
    ),
    LET(
      resDate,   $K150,
      tourDate,"&amp;"  $N150,
      monthCount, DATEDIF(resDate, tourDate, ""M"") + 1,
      secondDates, ARRAYFORMULA(
        DATE(
          YEAR(resDate),
          MONTH(resDate) + SEQUENCE(monthCount),
          2
        )
      ),
      validDates, FILTER(
        sec"&amp;"ondDates,
        (secondDates &gt; resDate + 2) *
        (secondDates &lt;= tourDate - 3)
      ),
      IF(
        OR($AJ150=""P2"", $AJ150=""P3"", $AJ150=""P4""),
        IF(
          COUNTA(validDates) &lt; 2,
          """",
          TEXT(INDEX(validDates"&amp;", 2), ""mmm d, yyyy"")
        ),
        IF(
          COUNTA(validDates) &lt; 2,
          """",
          TEXTJOIN("", "", TRUE,
            TEXT(INDEX(validDates, 1), ""mmm d, yyyy""),
            TEXT(INDEX(validDates, 2), ""mmm d, yyyy"")
          )
 "&amp;"       )
      )
    ),
    """"
  )
)
"),"")</f>
        <v/>
      </c>
      <c r="BA150" s="65" t="str">
        <f t="shared" si="13"/>
        <v/>
      </c>
      <c r="BB150" s="63"/>
      <c r="BC150" s="64"/>
      <c r="BD150" s="64"/>
      <c r="BE150" s="64"/>
      <c r="BF150" s="64" t="str">
        <f>IFERROR(__xludf.DUMMYFUNCTION("IF(
  OR($AJ150=""Full Payment"",$AJ150=""P1"", $AJ150=""P2""),
  """",
  IF(
    AND(
      NOT(ISBLANK($K150)),
      OR(
        Q150=""Standard Booking, P3"",
        Q150=""Standard Booking, P4""
      )
    ),
    LET(
      resDate,   $K150,
      "&amp;"tourDate,  $N150,
      monthCount, DATEDIF(resDate, tourDate, ""M"") + 1,
      secondDates, ARRAYFORMULA(
        DATE(
          YEAR(resDate),
          MONTH(resDate) + SEQUENCE(monthCount),
          2
        )
      ),
      validDates, FILTER(
  "&amp;"      secondDates,
        (secondDates &gt; resDate + 2) *
        (secondDates &lt;= tourDate - 3)
      ),
      IF(
        $AJ150=""P4"",
        IF(
          COUNTA(validDates) &lt; 3,
          """",
          TEXT(INDEX(validDates, 3), ""mmm d, yyyy"")
  "&amp;"      ),
        IF(
          $AJ150=""P3"",
          IF(
            COUNTA(validDates) &lt; 3,
            """",
            TEXT(INDEX(validDates, 3), ""mmm d, yyyy"")
          ),
          IF(
            COUNTA(validDates) &lt; 3,
            """",
    "&amp;"        TEXTJOIN("", "", TRUE,
              TEXT(INDEX(validDates, 1), ""mmm d, yyyy""),
              TEXT(INDEX(validDates, 2), ""mmm d, yyyy""),
              TEXT(INDEX(validDates, 3), ""mmm d, yyyy"")
            )
          )
        )
      )
    "&amp;"),
    """"
  )
)
"),"")</f>
        <v/>
      </c>
      <c r="BG150" s="65" t="str">
        <f t="shared" si="14"/>
        <v/>
      </c>
      <c r="BH150" s="63"/>
      <c r="BI150" s="64"/>
      <c r="BJ150" s="64"/>
      <c r="BK150" s="64"/>
      <c r="BL150" s="64" t="str">
        <f>IFERROR(__xludf.DUMMYFUNCTION("IF(
  OR($AJ150=""Full Payment"",$AJ150=""P1"",$AJ150=""P2"",$AJ150=""P3""),
  """",
  IF(
    AND(
      NOT(ISBLANK($K150)),
      $Q150=""Standard Booking, P4""
    ),
    LET(
      resDate,   $K150,
      tourDate,  $N150,
      monthCount, DATEDIF(r"&amp;"esDate, tourDate, ""M"") + 1,
      secondDates, ARRAYFORMULA(
        DATE(
          YEAR(resDate),
          MONTH(resDate) + SEQUENCE(monthCount),
          2
        )
      ),
      validDates, FILTER(
        secondDates,
        (secondDates &gt; res"&amp;"Date + 2) *
        (secondDates &lt;= tourDate - 3)
      ),
      IF(
        $AJ150=""P4"",
        IF(
          COUNTA(validDates) &lt; 4,
          """",
          TEXT(
            INDEX(validDates, 4),
            ""mmm d, yyyy""
          )
        ),
"&amp;"        IF(
          COUNTA(validDates) &lt; 4,
          """",
          TEXTJOIN(
            "", "", TRUE,
            TEXT(INDEX(validDates, 1), ""mmm d, yyyy""),
            TEXT(INDEX(validDates, 2), ""mmm d, yyyy""),
            TEXT(INDEX(validDates"&amp;", 3), ""mmm d, yyyy""),
            TEXT(INDEX(validDates, 4), ""mmm d, yyyy"")
          )
        )
      )
    ),
    """"
  )
)
"),"")</f>
        <v/>
      </c>
      <c r="BM150" s="65" t="str">
        <f t="shared" si="15"/>
        <v/>
      </c>
      <c r="BN150" s="66"/>
      <c r="BO150" s="67"/>
      <c r="BP150" s="49" t="b">
        <v>0</v>
      </c>
      <c r="BQ150" s="49" t="b">
        <v>0</v>
      </c>
      <c r="BR150" s="68"/>
      <c r="BS150" s="69"/>
      <c r="BT150" s="70" t="b">
        <v>0</v>
      </c>
      <c r="BU150" s="71"/>
      <c r="BV150" s="72"/>
      <c r="BW150" s="86" t="b">
        <v>0</v>
      </c>
      <c r="BX150" s="87"/>
    </row>
    <row r="151">
      <c r="A151" s="35" t="str">
        <f t="shared" si="1"/>
        <v/>
      </c>
      <c r="B151" s="36" t="str">
        <f t="shared" si="2"/>
        <v/>
      </c>
      <c r="C151" s="36" t="str">
        <f t="array" ref="C151">IF(
  M151="",
  "",
  IFERROR(
    INDEX(
      '{INDEX} Tour Packages'!$A:$ZZ,
      MATCH(
        M151,
        INDEX(
          '{INDEX} Tour Packages'!$A:$ZZ,
          ,
          MATCH("Tour Package Name", '{INDEX} Tour Packages'!$4:$4, 0)
        ),
        0
      ),
      MATCH("Tour Code", '{INDEX} Tour Packages'!$4:$4, 0)
    ),
    "XXX"
  )
)
</f>
        <v/>
      </c>
      <c r="D151" s="36" t="str">
        <f t="shared" si="3"/>
        <v/>
      </c>
      <c r="E151" s="36" t="str">
        <f t="shared" si="4"/>
        <v/>
      </c>
      <c r="F151" s="37" t="str">
        <f t="shared" si="5"/>
        <v/>
      </c>
      <c r="G151" s="89"/>
      <c r="H151" s="89"/>
      <c r="I151" s="90"/>
      <c r="J151" s="40" t="str">
        <f t="shared" si="16"/>
        <v> </v>
      </c>
      <c r="K151" s="91"/>
      <c r="L151" s="55"/>
      <c r="M151" s="55"/>
      <c r="N151" s="91"/>
      <c r="O151" s="43" t="str">
        <f>IFERROR(__xludf.DUMMYFUNCTION("IF(N151="""","""",IFERROR(
  N151 + VALUE(REGEXEXTRACT(P151, ""(\d+)\s+Days"")),
  """"
)
)"),"")</f>
        <v/>
      </c>
      <c r="P151" s="43" t="str">
        <f t="array" ref="P151">IFERROR(
  INDEX(
    INDEX('{INDEX} Tour Packages'!$A:$ZZ, , MATCH(P$3, '{INDEX} Tour Packages'!$4:$4, 0)),
    MATCH(M151, INDEX('{INDEX} Tour Packages'!$A:$ZZ,0, MATCH("Tour Package Name", '{INDEX} Tour Packages'!$4:$4, 0)), 0)
  ),
"")
</f>
        <v/>
      </c>
      <c r="Q151" s="44" t="str">
        <f t="shared" si="7"/>
        <v/>
      </c>
      <c r="R151" s="44" t="str">
        <f>IFERROR(__xludf.DUMMYFUNCTION("IF(OR(ISBLANK(K151), ISBLANK(N151)), """", 
  LET(
    resDate, K151,
    tourDate, N151,
    monthCount, MAX(0, DATEDIF(resDate, tourDate - 3, ""M"") + 1),
    secondDates, ARRAYFORMULA(DATE(YEAR(resDate), MONTH(resDate) + SEQUENCE(monthCount), 2)),
    "&amp;"validDates, FILTER(secondDates, (secondDates &gt; resDate + 2) * (secondDates &lt;= tourDate - 3)),
    IF(ISERROR(validDates), 0, COUNTA(validDates))
  )
)
"),"")</f>
        <v/>
      </c>
      <c r="S151" s="44" t="str">
        <f t="shared" si="8"/>
        <v/>
      </c>
      <c r="T151" s="45" t="str">
        <f t="array" ref="T151">IF(ISBLANK(BO151),IFERROR(
  INDEX(
    INDEX('{INDEX} Payment Terms'!$A:$G, , MATCH(T$3, '{INDEX} Payment Terms'!$4:$4, 0)),
    MATCH(Q151, INDEX('{INDEX} Payment Terms'!$A:$G,0, MATCH("Payment Condition", '{INDEX} Payment Terms'!$4:$4, 0)), 0)
  ),
""),"Cancelled")
</f>
        <v/>
      </c>
      <c r="U151" s="46" t="b">
        <v>0</v>
      </c>
      <c r="V151" s="47" t="str">
        <f>IFERROR(__xludf.DUMMYFUNCTION("IF(OR(L151=""Duo Booking"", L151=""Group Booking""),
IF(U151=FALSE,"""",
    LET(
      bookingType, L151,
      tour, M151,
      mainFirst, H151,
      mainLast, I151,
      mainEmail, G151,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$L$4:L151, bookingType,
          $M$4:M151, tour,
          $H$4:H151, mainFirst,
          $I$4:I151, mainLast,
          $G$4:G151, mainEmail
        ),
        ""000""
      ),
  "&amp;"    baseID &amp; ""-"" &amp; memberNumber
    )
  ),
  """"
)
"),"")</f>
        <v/>
      </c>
      <c r="W151" s="48"/>
      <c r="X151" s="85" t="b">
        <v>0</v>
      </c>
      <c r="Y151" s="85" t="b">
        <v>0</v>
      </c>
      <c r="Z151" s="85" t="b">
        <v>0</v>
      </c>
      <c r="AA151" s="50"/>
      <c r="AB151" s="51"/>
      <c r="AC151" s="85" t="b">
        <v>0</v>
      </c>
      <c r="AD151" s="92"/>
      <c r="AE151" s="88"/>
      <c r="AF151" s="36" t="str">
        <f t="array" ref="AF151">IF(M151="","",INDEX(
      '{INDEX} Tour Packages'!$A:$ZP,
      MATCH($M151, '{INDEX} Tour Packages'!$A:$A, 0),
      MATCH(AF$3, '{INDEX} Tour Packages'!$4:$4, 0)
    ))</f>
        <v/>
      </c>
      <c r="AG151" s="36" t="str">
        <f t="array" ref="AG151">IF(M151="","",INDEX(
      '{INDEX} Tour Packages'!$A:$ZP,
      MATCH($M151, '{INDEX} Tour Packages'!$A:$A, 0),
      MATCH(AG$3, '{INDEX} Tour Packages'!$4:$4, 0)
    ))</f>
        <v/>
      </c>
      <c r="AH151" s="36" t="str">
        <f t="array" ref="AH151">IF(M151="","",INDEX(
      '{INDEX} Tour Packages'!$A:$ZP,
      MATCH($M151, '{INDEX} Tour Packages'!$A:$A, 0),
      MATCH(AH$3, '{INDEX} Tour Packages'!$4:$4, 0)
    ))</f>
        <v/>
      </c>
      <c r="AI151" s="54" t="str">
        <f t="shared" si="9"/>
        <v/>
      </c>
      <c r="AJ151" s="42"/>
      <c r="AK151" s="55"/>
      <c r="AL151" s="46" t="b">
        <v>0</v>
      </c>
      <c r="AM151" s="56"/>
      <c r="AN151" s="57" t="str">
        <f t="shared" si="10"/>
        <v/>
      </c>
      <c r="AO151" s="58" t="str">
        <f t="shared" si="11"/>
        <v/>
      </c>
      <c r="AP151" s="59"/>
      <c r="AQ151" s="60"/>
      <c r="AR151" s="61"/>
      <c r="AS151" s="61"/>
      <c r="AT151" s="61" t="str">
        <f>IFERROR(__xludf.DUMMYFUNCTION("IF( 
  OR($AJ151=""Full Payment"", ISBLANK($K151)),
  """",
  IF(
    OR(
      Q151=""Standard Booking, P1"",
      Q151=""Standard Booking, P2"",
      Q151=""Standard Booking, P3"",
      Q151=""Standard Booking, P4""
    ),
    LET(
      resDate,   $"&amp;"K151,
      tourDate,  $N151,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1" s="62" t="str">
        <f t="shared" si="12"/>
        <v/>
      </c>
      <c r="AV151" s="63"/>
      <c r="AW151" s="64"/>
      <c r="AX151" s="64"/>
      <c r="AY151" s="64"/>
      <c r="AZ151" s="64" t="str">
        <f>IFERROR(__xludf.DUMMYFUNCTION("IF(
  OR($AJ151=""Full Payment"",$AJ151=""P1"", ISBLANK($K151)),
  """",
  IF(
    OR(
      $Q151=""Standard Booking, P2"",
      $Q151=""Standard Booking, P3"",
      $Q151=""Standard Booking, P4""
    ),
    LET(
      resDate,   $K151,
      tourDate,"&amp;"  $N151,
      monthCount, DATEDIF(resDate, tourDate, ""M"") + 1,
      secondDates, ARRAYFORMULA(
        DATE(
          YEAR(resDate),
          MONTH(resDate) + SEQUENCE(monthCount),
          2
        )
      ),
      validDates, FILTER(
        sec"&amp;"ondDates,
        (secondDates &gt; resDate + 2) *
        (secondDates &lt;= tourDate - 3)
      ),
      IF(
        OR($AJ151=""P2"", $AJ151=""P3"", $AJ151=""P4""),
        IF(
          COUNTA(validDates) &lt; 2,
          """",
          TEXT(INDEX(validDates"&amp;", 2), ""mmm d, yyyy"")
        ),
        IF(
          COUNTA(validDates) &lt; 2,
          """",
          TEXTJOIN("", "", TRUE,
            TEXT(INDEX(validDates, 1), ""mmm d, yyyy""),
            TEXT(INDEX(validDates, 2), ""mmm d, yyyy"")
          )
 "&amp;"       )
      )
    ),
    """"
  )
)
"),"")</f>
        <v/>
      </c>
      <c r="BA151" s="65" t="str">
        <f t="shared" si="13"/>
        <v/>
      </c>
      <c r="BB151" s="63"/>
      <c r="BC151" s="64"/>
      <c r="BD151" s="64"/>
      <c r="BE151" s="64"/>
      <c r="BF151" s="64" t="str">
        <f>IFERROR(__xludf.DUMMYFUNCTION("IF(
  OR($AJ151=""Full Payment"",$AJ151=""P1"", $AJ151=""P2""),
  """",
  IF(
    AND(
      NOT(ISBLANK($K151)),
      OR(
        Q151=""Standard Booking, P3"",
        Q151=""Standard Booking, P4""
      )
    ),
    LET(
      resDate,   $K151,
      "&amp;"tourDate,  $N151,
      monthCount, DATEDIF(resDate, tourDate, ""M"") + 1,
      secondDates, ARRAYFORMULA(
        DATE(
          YEAR(resDate),
          MONTH(resDate) + SEQUENCE(monthCount),
          2
        )
      ),
      validDates, FILTER(
  "&amp;"      secondDates,
        (secondDates &gt; resDate + 2) *
        (secondDates &lt;= tourDate - 3)
      ),
      IF(
        $AJ151=""P4"",
        IF(
          COUNTA(validDates) &lt; 3,
          """",
          TEXT(INDEX(validDates, 3), ""mmm d, yyyy"")
  "&amp;"      ),
        IF(
          $AJ151=""P3"",
          IF(
            COUNTA(validDates) &lt; 3,
            """",
            TEXT(INDEX(validDates, 3), ""mmm d, yyyy"")
          ),
          IF(
            COUNTA(validDates) &lt; 3,
            """",
    "&amp;"        TEXTJOIN("", "", TRUE,
              TEXT(INDEX(validDates, 1), ""mmm d, yyyy""),
              TEXT(INDEX(validDates, 2), ""mmm d, yyyy""),
              TEXT(INDEX(validDates, 3), ""mmm d, yyyy"")
            )
          )
        )
      )
    "&amp;"),
    """"
  )
)
"),"")</f>
        <v/>
      </c>
      <c r="BG151" s="65" t="str">
        <f t="shared" si="14"/>
        <v/>
      </c>
      <c r="BH151" s="63"/>
      <c r="BI151" s="64"/>
      <c r="BJ151" s="64"/>
      <c r="BK151" s="64"/>
      <c r="BL151" s="64" t="str">
        <f>IFERROR(__xludf.DUMMYFUNCTION("IF(
  OR($AJ151=""Full Payment"",$AJ151=""P1"",$AJ151=""P2"",$AJ151=""P3""),
  """",
  IF(
    AND(
      NOT(ISBLANK($K151)),
      $Q151=""Standard Booking, P4""
    ),
    LET(
      resDate,   $K151,
      tourDate,  $N151,
      monthCount, DATEDIF(r"&amp;"esDate, tourDate, ""M"") + 1,
      secondDates, ARRAYFORMULA(
        DATE(
          YEAR(resDate),
          MONTH(resDate) + SEQUENCE(monthCount),
          2
        )
      ),
      validDates, FILTER(
        secondDates,
        (secondDates &gt; res"&amp;"Date + 2) *
        (secondDates &lt;= tourDate - 3)
      ),
      IF(
        $AJ151=""P4"",
        IF(
          COUNTA(validDates) &lt; 4,
          """",
          TEXT(
            INDEX(validDates, 4),
            ""mmm d, yyyy""
          )
        ),
"&amp;"        IF(
          COUNTA(validDates) &lt; 4,
          """",
          TEXTJOIN(
            "", "", TRUE,
            TEXT(INDEX(validDates, 1), ""mmm d, yyyy""),
            TEXT(INDEX(validDates, 2), ""mmm d, yyyy""),
            TEXT(INDEX(validDates"&amp;", 3), ""mmm d, yyyy""),
            TEXT(INDEX(validDates, 4), ""mmm d, yyyy"")
          )
        )
      )
    ),
    """"
  )
)
"),"")</f>
        <v/>
      </c>
      <c r="BM151" s="65" t="str">
        <f t="shared" si="15"/>
        <v/>
      </c>
      <c r="BN151" s="66"/>
      <c r="BO151" s="67"/>
      <c r="BP151" s="49" t="b">
        <v>0</v>
      </c>
      <c r="BQ151" s="49" t="b">
        <v>0</v>
      </c>
      <c r="BR151" s="68"/>
      <c r="BS151" s="69"/>
      <c r="BT151" s="70" t="b">
        <v>0</v>
      </c>
      <c r="BU151" s="71"/>
      <c r="BV151" s="72"/>
      <c r="BW151" s="86" t="b">
        <v>0</v>
      </c>
      <c r="BX151" s="87"/>
    </row>
    <row r="152">
      <c r="A152" s="35" t="str">
        <f t="shared" si="1"/>
        <v/>
      </c>
      <c r="B152" s="36" t="str">
        <f t="shared" si="2"/>
        <v/>
      </c>
      <c r="C152" s="36" t="str">
        <f t="array" ref="C152">IF(
  M152="",
  "",
  IFERROR(
    INDEX(
      '{INDEX} Tour Packages'!$A:$ZZ,
      MATCH(
        M152,
        INDEX(
          '{INDEX} Tour Packages'!$A:$ZZ,
          ,
          MATCH("Tour Package Name", '{INDEX} Tour Packages'!$4:$4, 0)
        ),
        0
      ),
      MATCH("Tour Code", '{INDEX} Tour Packages'!$4:$4, 0)
    ),
    "XXX"
  )
)
</f>
        <v/>
      </c>
      <c r="D152" s="36" t="str">
        <f t="shared" si="3"/>
        <v/>
      </c>
      <c r="E152" s="36" t="str">
        <f t="shared" si="4"/>
        <v/>
      </c>
      <c r="F152" s="37" t="str">
        <f t="shared" si="5"/>
        <v/>
      </c>
      <c r="G152" s="89"/>
      <c r="H152" s="89"/>
      <c r="I152" s="90"/>
      <c r="J152" s="40" t="str">
        <f t="shared" si="16"/>
        <v> </v>
      </c>
      <c r="K152" s="91"/>
      <c r="L152" s="55"/>
      <c r="M152" s="55"/>
      <c r="N152" s="91"/>
      <c r="O152" s="43" t="str">
        <f>IFERROR(__xludf.DUMMYFUNCTION("IF(N152="""","""",IFERROR(
  N152 + VALUE(REGEXEXTRACT(P152, ""(\d+)\s+Days"")),
  """"
)
)"),"")</f>
        <v/>
      </c>
      <c r="P152" s="43" t="str">
        <f t="array" ref="P152">IFERROR(
  INDEX(
    INDEX('{INDEX} Tour Packages'!$A:$ZZ, , MATCH(P$3, '{INDEX} Tour Packages'!$4:$4, 0)),
    MATCH(M152, INDEX('{INDEX} Tour Packages'!$A:$ZZ,0, MATCH("Tour Package Name", '{INDEX} Tour Packages'!$4:$4, 0)), 0)
  ),
"")
</f>
        <v/>
      </c>
      <c r="Q152" s="44" t="str">
        <f t="shared" si="7"/>
        <v/>
      </c>
      <c r="R152" s="44" t="str">
        <f>IFERROR(__xludf.DUMMYFUNCTION("IF(OR(ISBLANK(K152), ISBLANK(N152)), """", 
  LET(
    resDate, K152,
    tourDate, N152,
    monthCount, MAX(0, DATEDIF(resDate, tourDate - 3, ""M"") + 1),
    secondDates, ARRAYFORMULA(DATE(YEAR(resDate), MONTH(resDate) + SEQUENCE(monthCount), 2)),
    "&amp;"validDates, FILTER(secondDates, (secondDates &gt; resDate + 2) * (secondDates &lt;= tourDate - 3)),
    IF(ISERROR(validDates), 0, COUNTA(validDates))
  )
)
"),"")</f>
        <v/>
      </c>
      <c r="S152" s="44" t="str">
        <f t="shared" si="8"/>
        <v/>
      </c>
      <c r="T152" s="45" t="str">
        <f t="array" ref="T152">IF(ISBLANK(BO152),IFERROR(
  INDEX(
    INDEX('{INDEX} Payment Terms'!$A:$G, , MATCH(T$3, '{INDEX} Payment Terms'!$4:$4, 0)),
    MATCH(Q152, INDEX('{INDEX} Payment Terms'!$A:$G,0, MATCH("Payment Condition", '{INDEX} Payment Terms'!$4:$4, 0)), 0)
  ),
""),"Cancelled")
</f>
        <v/>
      </c>
      <c r="U152" s="46" t="b">
        <v>0</v>
      </c>
      <c r="V152" s="47" t="str">
        <f>IFERROR(__xludf.DUMMYFUNCTION("IF(OR(L152=""Duo Booking"", L152=""Group Booking""),
IF(U152=FALSE,"""",
    LET(
      bookingType, L152,
      tour, M152,
      mainFirst, H152,
      mainLast, I152,
      mainEmail, G152,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$L$4:L152, bookingType,
          $M$4:M152, tour,
          $H$4:H152, mainFirst,
          $I$4:I152, mainLast,
          $G$4:G152, mainEmail
        ),
        ""000""
      ),
  "&amp;"    baseID &amp; ""-"" &amp; memberNumber
    )
  ),
  """"
)
"),"")</f>
        <v/>
      </c>
      <c r="W152" s="48"/>
      <c r="X152" s="85" t="b">
        <v>0</v>
      </c>
      <c r="Y152" s="85" t="b">
        <v>0</v>
      </c>
      <c r="Z152" s="85" t="b">
        <v>0</v>
      </c>
      <c r="AA152" s="50"/>
      <c r="AB152" s="51"/>
      <c r="AC152" s="85" t="b">
        <v>0</v>
      </c>
      <c r="AD152" s="92"/>
      <c r="AE152" s="88"/>
      <c r="AF152" s="36" t="str">
        <f t="array" ref="AF152">IF(M152="","",INDEX(
      '{INDEX} Tour Packages'!$A:$ZP,
      MATCH($M152, '{INDEX} Tour Packages'!$A:$A, 0),
      MATCH(AF$3, '{INDEX} Tour Packages'!$4:$4, 0)
    ))</f>
        <v/>
      </c>
      <c r="AG152" s="36" t="str">
        <f t="array" ref="AG152">IF(M152="","",INDEX(
      '{INDEX} Tour Packages'!$A:$ZP,
      MATCH($M152, '{INDEX} Tour Packages'!$A:$A, 0),
      MATCH(AG$3, '{INDEX} Tour Packages'!$4:$4, 0)
    ))</f>
        <v/>
      </c>
      <c r="AH152" s="36" t="str">
        <f t="array" ref="AH152">IF(M152="","",INDEX(
      '{INDEX} Tour Packages'!$A:$ZP,
      MATCH($M152, '{INDEX} Tour Packages'!$A:$A, 0),
      MATCH(AH$3, '{INDEX} Tour Packages'!$4:$4, 0)
    ))</f>
        <v/>
      </c>
      <c r="AI152" s="54" t="str">
        <f t="shared" si="9"/>
        <v/>
      </c>
      <c r="AJ152" s="42"/>
      <c r="AK152" s="55"/>
      <c r="AL152" s="46" t="b">
        <v>0</v>
      </c>
      <c r="AM152" s="56"/>
      <c r="AN152" s="57" t="str">
        <f t="shared" si="10"/>
        <v/>
      </c>
      <c r="AO152" s="58" t="str">
        <f t="shared" si="11"/>
        <v/>
      </c>
      <c r="AP152" s="59"/>
      <c r="AQ152" s="60"/>
      <c r="AR152" s="61"/>
      <c r="AS152" s="61"/>
      <c r="AT152" s="61" t="str">
        <f>IFERROR(__xludf.DUMMYFUNCTION("IF( 
  OR($AJ152=""Full Payment"", ISBLANK($K152)),
  """",
  IF(
    OR(
      Q152=""Standard Booking, P1"",
      Q152=""Standard Booking, P2"",
      Q152=""Standard Booking, P3"",
      Q152=""Standard Booking, P4""
    ),
    LET(
      resDate,   $"&amp;"K152,
      tourDate,  $N152,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2" s="62" t="str">
        <f t="shared" si="12"/>
        <v/>
      </c>
      <c r="AV152" s="63"/>
      <c r="AW152" s="64"/>
      <c r="AX152" s="64"/>
      <c r="AY152" s="64"/>
      <c r="AZ152" s="64" t="str">
        <f>IFERROR(__xludf.DUMMYFUNCTION("IF(
  OR($AJ152=""Full Payment"",$AJ152=""P1"", ISBLANK($K152)),
  """",
  IF(
    OR(
      $Q152=""Standard Booking, P2"",
      $Q152=""Standard Booking, P3"",
      $Q152=""Standard Booking, P4""
    ),
    LET(
      resDate,   $K152,
      tourDate,"&amp;"  $N152,
      monthCount, DATEDIF(resDate, tourDate, ""M"") + 1,
      secondDates, ARRAYFORMULA(
        DATE(
          YEAR(resDate),
          MONTH(resDate) + SEQUENCE(monthCount),
          2
        )
      ),
      validDates, FILTER(
        sec"&amp;"ondDates,
        (secondDates &gt; resDate + 2) *
        (secondDates &lt;= tourDate - 3)
      ),
      IF(
        OR($AJ152=""P2"", $AJ152=""P3"", $AJ152=""P4""),
        IF(
          COUNTA(validDates) &lt; 2,
          """",
          TEXT(INDEX(validDates"&amp;", 2), ""mmm d, yyyy"")
        ),
        IF(
          COUNTA(validDates) &lt; 2,
          """",
          TEXTJOIN("", "", TRUE,
            TEXT(INDEX(validDates, 1), ""mmm d, yyyy""),
            TEXT(INDEX(validDates, 2), ""mmm d, yyyy"")
          )
 "&amp;"       )
      )
    ),
    """"
  )
)
"),"")</f>
        <v/>
      </c>
      <c r="BA152" s="65" t="str">
        <f t="shared" si="13"/>
        <v/>
      </c>
      <c r="BB152" s="63"/>
      <c r="BC152" s="64"/>
      <c r="BD152" s="64"/>
      <c r="BE152" s="64"/>
      <c r="BF152" s="64" t="str">
        <f>IFERROR(__xludf.DUMMYFUNCTION("IF(
  OR($AJ152=""Full Payment"",$AJ152=""P1"", $AJ152=""P2""),
  """",
  IF(
    AND(
      NOT(ISBLANK($K152)),
      OR(
        Q152=""Standard Booking, P3"",
        Q152=""Standard Booking, P4""
      )
    ),
    LET(
      resDate,   $K152,
      "&amp;"tourDate,  $N152,
      monthCount, DATEDIF(resDate, tourDate, ""M"") + 1,
      secondDates, ARRAYFORMULA(
        DATE(
          YEAR(resDate),
          MONTH(resDate) + SEQUENCE(monthCount),
          2
        )
      ),
      validDates, FILTER(
  "&amp;"      secondDates,
        (secondDates &gt; resDate + 2) *
        (secondDates &lt;= tourDate - 3)
      ),
      IF(
        $AJ152=""P4"",
        IF(
          COUNTA(validDates) &lt; 3,
          """",
          TEXT(INDEX(validDates, 3), ""mmm d, yyyy"")
  "&amp;"      ),
        IF(
          $AJ152=""P3"",
          IF(
            COUNTA(validDates) &lt; 3,
            """",
            TEXT(INDEX(validDates, 3), ""mmm d, yyyy"")
          ),
          IF(
            COUNTA(validDates) &lt; 3,
            """",
    "&amp;"        TEXTJOIN("", "", TRUE,
              TEXT(INDEX(validDates, 1), ""mmm d, yyyy""),
              TEXT(INDEX(validDates, 2), ""mmm d, yyyy""),
              TEXT(INDEX(validDates, 3), ""mmm d, yyyy"")
            )
          )
        )
      )
    "&amp;"),
    """"
  )
)
"),"")</f>
        <v/>
      </c>
      <c r="BG152" s="65" t="str">
        <f t="shared" si="14"/>
        <v/>
      </c>
      <c r="BH152" s="63"/>
      <c r="BI152" s="64"/>
      <c r="BJ152" s="64"/>
      <c r="BK152" s="64"/>
      <c r="BL152" s="64" t="str">
        <f>IFERROR(__xludf.DUMMYFUNCTION("IF(
  OR($AJ152=""Full Payment"",$AJ152=""P1"",$AJ152=""P2"",$AJ152=""P3""),
  """",
  IF(
    AND(
      NOT(ISBLANK($K152)),
      $Q152=""Standard Booking, P4""
    ),
    LET(
      resDate,   $K152,
      tourDate,  $N152,
      monthCount, DATEDIF(r"&amp;"esDate, tourDate, ""M"") + 1,
      secondDates, ARRAYFORMULA(
        DATE(
          YEAR(resDate),
          MONTH(resDate) + SEQUENCE(monthCount),
          2
        )
      ),
      validDates, FILTER(
        secondDates,
        (secondDates &gt; res"&amp;"Date + 2) *
        (secondDates &lt;= tourDate - 3)
      ),
      IF(
        $AJ152=""P4"",
        IF(
          COUNTA(validDates) &lt; 4,
          """",
          TEXT(
            INDEX(validDates, 4),
            ""mmm d, yyyy""
          )
        ),
"&amp;"        IF(
          COUNTA(validDates) &lt; 4,
          """",
          TEXTJOIN(
            "", "", TRUE,
            TEXT(INDEX(validDates, 1), ""mmm d, yyyy""),
            TEXT(INDEX(validDates, 2), ""mmm d, yyyy""),
            TEXT(INDEX(validDates"&amp;", 3), ""mmm d, yyyy""),
            TEXT(INDEX(validDates, 4), ""mmm d, yyyy"")
          )
        )
      )
    ),
    """"
  )
)
"),"")</f>
        <v/>
      </c>
      <c r="BM152" s="65" t="str">
        <f t="shared" si="15"/>
        <v/>
      </c>
      <c r="BN152" s="66"/>
      <c r="BO152" s="67"/>
      <c r="BP152" s="49" t="b">
        <v>0</v>
      </c>
      <c r="BQ152" s="49" t="b">
        <v>0</v>
      </c>
      <c r="BR152" s="68"/>
      <c r="BS152" s="69"/>
      <c r="BT152" s="70" t="b">
        <v>0</v>
      </c>
      <c r="BU152" s="71"/>
      <c r="BV152" s="72"/>
      <c r="BW152" s="86" t="b">
        <v>0</v>
      </c>
      <c r="BX152" s="87"/>
    </row>
    <row r="153">
      <c r="A153" s="35" t="str">
        <f t="shared" si="1"/>
        <v/>
      </c>
      <c r="B153" s="36" t="str">
        <f t="shared" si="2"/>
        <v/>
      </c>
      <c r="C153" s="36" t="str">
        <f t="array" ref="C153">IF(
  M153="",
  "",
  IFERROR(
    INDEX(
      '{INDEX} Tour Packages'!$A:$ZZ,
      MATCH(
        M153,
        INDEX(
          '{INDEX} Tour Packages'!$A:$ZZ,
          ,
          MATCH("Tour Package Name", '{INDEX} Tour Packages'!$4:$4, 0)
        ),
        0
      ),
      MATCH("Tour Code", '{INDEX} Tour Packages'!$4:$4, 0)
    ),
    "XXX"
  )
)
</f>
        <v/>
      </c>
      <c r="D153" s="36" t="str">
        <f t="shared" si="3"/>
        <v/>
      </c>
      <c r="E153" s="36" t="str">
        <f t="shared" si="4"/>
        <v/>
      </c>
      <c r="F153" s="37" t="str">
        <f t="shared" si="5"/>
        <v/>
      </c>
      <c r="G153" s="89"/>
      <c r="H153" s="89"/>
      <c r="I153" s="90"/>
      <c r="J153" s="40" t="str">
        <f t="shared" si="16"/>
        <v> </v>
      </c>
      <c r="K153" s="91"/>
      <c r="L153" s="55"/>
      <c r="M153" s="55"/>
      <c r="N153" s="91"/>
      <c r="O153" s="43" t="str">
        <f>IFERROR(__xludf.DUMMYFUNCTION("IF(N153="""","""",IFERROR(
  N153 + VALUE(REGEXEXTRACT(P153, ""(\d+)\s+Days"")),
  """"
)
)"),"")</f>
        <v/>
      </c>
      <c r="P153" s="43" t="str">
        <f t="array" ref="P153">IFERROR(
  INDEX(
    INDEX('{INDEX} Tour Packages'!$A:$ZZ, , MATCH(P$3, '{INDEX} Tour Packages'!$4:$4, 0)),
    MATCH(M153, INDEX('{INDEX} Tour Packages'!$A:$ZZ,0, MATCH("Tour Package Name", '{INDEX} Tour Packages'!$4:$4, 0)), 0)
  ),
"")
</f>
        <v/>
      </c>
      <c r="Q153" s="44" t="str">
        <f t="shared" si="7"/>
        <v/>
      </c>
      <c r="R153" s="44" t="str">
        <f>IFERROR(__xludf.DUMMYFUNCTION("IF(OR(ISBLANK(K153), ISBLANK(N153)), """", 
  LET(
    resDate, K153,
    tourDate, N153,
    monthCount, MAX(0, DATEDIF(resDate, tourDate - 3, ""M"") + 1),
    secondDates, ARRAYFORMULA(DATE(YEAR(resDate), MONTH(resDate) + SEQUENCE(monthCount), 2)),
    "&amp;"validDates, FILTER(secondDates, (secondDates &gt; resDate + 2) * (secondDates &lt;= tourDate - 3)),
    IF(ISERROR(validDates), 0, COUNTA(validDates))
  )
)
"),"")</f>
        <v/>
      </c>
      <c r="S153" s="44" t="str">
        <f t="shared" si="8"/>
        <v/>
      </c>
      <c r="T153" s="45" t="str">
        <f t="array" ref="T153">IF(ISBLANK(BO153),IFERROR(
  INDEX(
    INDEX('{INDEX} Payment Terms'!$A:$G, , MATCH(T$3, '{INDEX} Payment Terms'!$4:$4, 0)),
    MATCH(Q153, INDEX('{INDEX} Payment Terms'!$A:$G,0, MATCH("Payment Condition", '{INDEX} Payment Terms'!$4:$4, 0)), 0)
  ),
""),"Cancelled")
</f>
        <v/>
      </c>
      <c r="U153" s="46" t="b">
        <v>0</v>
      </c>
      <c r="V153" s="47" t="str">
        <f>IFERROR(__xludf.DUMMYFUNCTION("IF(OR(L153=""Duo Booking"", L153=""Group Booking""),
IF(U153=FALSE,"""",
    LET(
      bookingType, L153,
      tour, M153,
      mainFirst, H153,
      mainLast, I153,
      mainEmail, G153,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$L$4:L153, bookingType,
          $M$4:M153, tour,
          $H$4:H153, mainFirst,
          $I$4:I153, mainLast,
          $G$4:G153, mainEmail
        ),
        ""000""
      ),
  "&amp;"    baseID &amp; ""-"" &amp; memberNumber
    )
  ),
  """"
)
"),"")</f>
        <v/>
      </c>
      <c r="W153" s="48"/>
      <c r="X153" s="85" t="b">
        <v>0</v>
      </c>
      <c r="Y153" s="85" t="b">
        <v>0</v>
      </c>
      <c r="Z153" s="85" t="b">
        <v>0</v>
      </c>
      <c r="AA153" s="50"/>
      <c r="AB153" s="51"/>
      <c r="AC153" s="85" t="b">
        <v>0</v>
      </c>
      <c r="AD153" s="92"/>
      <c r="AE153" s="88"/>
      <c r="AF153" s="36" t="str">
        <f t="array" ref="AF153">IF(M153="","",INDEX(
      '{INDEX} Tour Packages'!$A:$ZP,
      MATCH($M153, '{INDEX} Tour Packages'!$A:$A, 0),
      MATCH(AF$3, '{INDEX} Tour Packages'!$4:$4, 0)
    ))</f>
        <v/>
      </c>
      <c r="AG153" s="36" t="str">
        <f t="array" ref="AG153">IF(M153="","",INDEX(
      '{INDEX} Tour Packages'!$A:$ZP,
      MATCH($M153, '{INDEX} Tour Packages'!$A:$A, 0),
      MATCH(AG$3, '{INDEX} Tour Packages'!$4:$4, 0)
    ))</f>
        <v/>
      </c>
      <c r="AH153" s="36" t="str">
        <f t="array" ref="AH153">IF(M153="","",INDEX(
      '{INDEX} Tour Packages'!$A:$ZP,
      MATCH($M153, '{INDEX} Tour Packages'!$A:$A, 0),
      MATCH(AH$3, '{INDEX} Tour Packages'!$4:$4, 0)
    ))</f>
        <v/>
      </c>
      <c r="AI153" s="54" t="str">
        <f t="shared" si="9"/>
        <v/>
      </c>
      <c r="AJ153" s="42"/>
      <c r="AK153" s="55"/>
      <c r="AL153" s="46" t="b">
        <v>0</v>
      </c>
      <c r="AM153" s="56"/>
      <c r="AN153" s="57" t="str">
        <f t="shared" si="10"/>
        <v/>
      </c>
      <c r="AO153" s="58" t="str">
        <f t="shared" si="11"/>
        <v/>
      </c>
      <c r="AP153" s="59"/>
      <c r="AQ153" s="60"/>
      <c r="AR153" s="61"/>
      <c r="AS153" s="61"/>
      <c r="AT153" s="61" t="str">
        <f>IFERROR(__xludf.DUMMYFUNCTION("IF( 
  OR($AJ153=""Full Payment"", ISBLANK($K153)),
  """",
  IF(
    OR(
      Q153=""Standard Booking, P1"",
      Q153=""Standard Booking, P2"",
      Q153=""Standard Booking, P3"",
      Q153=""Standard Booking, P4""
    ),
    LET(
      resDate,   $"&amp;"K153,
      tourDate,  $N153,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3" s="62" t="str">
        <f t="shared" si="12"/>
        <v/>
      </c>
      <c r="AV153" s="63"/>
      <c r="AW153" s="64"/>
      <c r="AX153" s="64"/>
      <c r="AY153" s="64"/>
      <c r="AZ153" s="64" t="str">
        <f>IFERROR(__xludf.DUMMYFUNCTION("IF(
  OR($AJ153=""Full Payment"",$AJ153=""P1"", ISBLANK($K153)),
  """",
  IF(
    OR(
      $Q153=""Standard Booking, P2"",
      $Q153=""Standard Booking, P3"",
      $Q153=""Standard Booking, P4""
    ),
    LET(
      resDate,   $K153,
      tourDate,"&amp;"  $N153,
      monthCount, DATEDIF(resDate, tourDate, ""M"") + 1,
      secondDates, ARRAYFORMULA(
        DATE(
          YEAR(resDate),
          MONTH(resDate) + SEQUENCE(monthCount),
          2
        )
      ),
      validDates, FILTER(
        sec"&amp;"ondDates,
        (secondDates &gt; resDate + 2) *
        (secondDates &lt;= tourDate - 3)
      ),
      IF(
        OR($AJ153=""P2"", $AJ153=""P3"", $AJ153=""P4""),
        IF(
          COUNTA(validDates) &lt; 2,
          """",
          TEXT(INDEX(validDates"&amp;", 2), ""mmm d, yyyy"")
        ),
        IF(
          COUNTA(validDates) &lt; 2,
          """",
          TEXTJOIN("", "", TRUE,
            TEXT(INDEX(validDates, 1), ""mmm d, yyyy""),
            TEXT(INDEX(validDates, 2), ""mmm d, yyyy"")
          )
 "&amp;"       )
      )
    ),
    """"
  )
)
"),"")</f>
        <v/>
      </c>
      <c r="BA153" s="65" t="str">
        <f t="shared" si="13"/>
        <v/>
      </c>
      <c r="BB153" s="63"/>
      <c r="BC153" s="64"/>
      <c r="BD153" s="64"/>
      <c r="BE153" s="64"/>
      <c r="BF153" s="64" t="str">
        <f>IFERROR(__xludf.DUMMYFUNCTION("IF(
  OR($AJ153=""Full Payment"",$AJ153=""P1"", $AJ153=""P2""),
  """",
  IF(
    AND(
      NOT(ISBLANK($K153)),
      OR(
        Q153=""Standard Booking, P3"",
        Q153=""Standard Booking, P4""
      )
    ),
    LET(
      resDate,   $K153,
      "&amp;"tourDate,  $N153,
      monthCount, DATEDIF(resDate, tourDate, ""M"") + 1,
      secondDates, ARRAYFORMULA(
        DATE(
          YEAR(resDate),
          MONTH(resDate) + SEQUENCE(monthCount),
          2
        )
      ),
      validDates, FILTER(
  "&amp;"      secondDates,
        (secondDates &gt; resDate + 2) *
        (secondDates &lt;= tourDate - 3)
      ),
      IF(
        $AJ153=""P4"",
        IF(
          COUNTA(validDates) &lt; 3,
          """",
          TEXT(INDEX(validDates, 3), ""mmm d, yyyy"")
  "&amp;"      ),
        IF(
          $AJ153=""P3"",
          IF(
            COUNTA(validDates) &lt; 3,
            """",
            TEXT(INDEX(validDates, 3), ""mmm d, yyyy"")
          ),
          IF(
            COUNTA(validDates) &lt; 3,
            """",
    "&amp;"        TEXTJOIN("", "", TRUE,
              TEXT(INDEX(validDates, 1), ""mmm d, yyyy""),
              TEXT(INDEX(validDates, 2), ""mmm d, yyyy""),
              TEXT(INDEX(validDates, 3), ""mmm d, yyyy"")
            )
          )
        )
      )
    "&amp;"),
    """"
  )
)
"),"")</f>
        <v/>
      </c>
      <c r="BG153" s="65" t="str">
        <f t="shared" si="14"/>
        <v/>
      </c>
      <c r="BH153" s="63"/>
      <c r="BI153" s="64"/>
      <c r="BJ153" s="64"/>
      <c r="BK153" s="64"/>
      <c r="BL153" s="64" t="str">
        <f>IFERROR(__xludf.DUMMYFUNCTION("IF(
  OR($AJ153=""Full Payment"",$AJ153=""P1"",$AJ153=""P2"",$AJ153=""P3""),
  """",
  IF(
    AND(
      NOT(ISBLANK($K153)),
      $Q153=""Standard Booking, P4""
    ),
    LET(
      resDate,   $K153,
      tourDate,  $N153,
      monthCount, DATEDIF(r"&amp;"esDate, tourDate, ""M"") + 1,
      secondDates, ARRAYFORMULA(
        DATE(
          YEAR(resDate),
          MONTH(resDate) + SEQUENCE(monthCount),
          2
        )
      ),
      validDates, FILTER(
        secondDates,
        (secondDates &gt; res"&amp;"Date + 2) *
        (secondDates &lt;= tourDate - 3)
      ),
      IF(
        $AJ153=""P4"",
        IF(
          COUNTA(validDates) &lt; 4,
          """",
          TEXT(
            INDEX(validDates, 4),
            ""mmm d, yyyy""
          )
        ),
"&amp;"        IF(
          COUNTA(validDates) &lt; 4,
          """",
          TEXTJOIN(
            "", "", TRUE,
            TEXT(INDEX(validDates, 1), ""mmm d, yyyy""),
            TEXT(INDEX(validDates, 2), ""mmm d, yyyy""),
            TEXT(INDEX(validDates"&amp;", 3), ""mmm d, yyyy""),
            TEXT(INDEX(validDates, 4), ""mmm d, yyyy"")
          )
        )
      )
    ),
    """"
  )
)
"),"")</f>
        <v/>
      </c>
      <c r="BM153" s="65" t="str">
        <f t="shared" si="15"/>
        <v/>
      </c>
      <c r="BN153" s="66"/>
      <c r="BO153" s="67"/>
      <c r="BP153" s="49" t="b">
        <v>0</v>
      </c>
      <c r="BQ153" s="49" t="b">
        <v>0</v>
      </c>
      <c r="BR153" s="68"/>
      <c r="BS153" s="69"/>
      <c r="BT153" s="70" t="b">
        <v>0</v>
      </c>
      <c r="BU153" s="71"/>
      <c r="BV153" s="72"/>
      <c r="BW153" s="86" t="b">
        <v>0</v>
      </c>
      <c r="BX153" s="87"/>
    </row>
    <row r="154">
      <c r="A154" s="35" t="str">
        <f t="shared" si="1"/>
        <v/>
      </c>
      <c r="B154" s="36" t="str">
        <f t="shared" si="2"/>
        <v/>
      </c>
      <c r="C154" s="36" t="str">
        <f t="array" ref="C154">IF(
  M154="",
  "",
  IFERROR(
    INDEX(
      '{INDEX} Tour Packages'!$A:$ZZ,
      MATCH(
        M154,
        INDEX(
          '{INDEX} Tour Packages'!$A:$ZZ,
          ,
          MATCH("Tour Package Name", '{INDEX} Tour Packages'!$4:$4, 0)
        ),
        0
      ),
      MATCH("Tour Code", '{INDEX} Tour Packages'!$4:$4, 0)
    ),
    "XXX"
  )
)
</f>
        <v/>
      </c>
      <c r="D154" s="36" t="str">
        <f t="shared" si="3"/>
        <v/>
      </c>
      <c r="E154" s="36" t="str">
        <f t="shared" si="4"/>
        <v/>
      </c>
      <c r="F154" s="37" t="str">
        <f t="shared" si="5"/>
        <v/>
      </c>
      <c r="G154" s="89"/>
      <c r="H154" s="89"/>
      <c r="I154" s="90"/>
      <c r="J154" s="40" t="str">
        <f t="shared" si="16"/>
        <v> </v>
      </c>
      <c r="K154" s="91"/>
      <c r="L154" s="55"/>
      <c r="M154" s="55"/>
      <c r="N154" s="91"/>
      <c r="O154" s="43" t="str">
        <f>IFERROR(__xludf.DUMMYFUNCTION("IF(N154="""","""",IFERROR(
  N154 + VALUE(REGEXEXTRACT(P154, ""(\d+)\s+Days"")),
  """"
)
)"),"")</f>
        <v/>
      </c>
      <c r="P154" s="43" t="str">
        <f t="array" ref="P154">IFERROR(
  INDEX(
    INDEX('{INDEX} Tour Packages'!$A:$ZZ, , MATCH(P$3, '{INDEX} Tour Packages'!$4:$4, 0)),
    MATCH(M154, INDEX('{INDEX} Tour Packages'!$A:$ZZ,0, MATCH("Tour Package Name", '{INDEX} Tour Packages'!$4:$4, 0)), 0)
  ),
"")
</f>
        <v/>
      </c>
      <c r="Q154" s="44" t="str">
        <f t="shared" si="7"/>
        <v/>
      </c>
      <c r="R154" s="44" t="str">
        <f>IFERROR(__xludf.DUMMYFUNCTION("IF(OR(ISBLANK(K154), ISBLANK(N154)), """", 
  LET(
    resDate, K154,
    tourDate, N154,
    monthCount, MAX(0, DATEDIF(resDate, tourDate - 3, ""M"") + 1),
    secondDates, ARRAYFORMULA(DATE(YEAR(resDate), MONTH(resDate) + SEQUENCE(monthCount), 2)),
    "&amp;"validDates, FILTER(secondDates, (secondDates &gt; resDate + 2) * (secondDates &lt;= tourDate - 3)),
    IF(ISERROR(validDates), 0, COUNTA(validDates))
  )
)
"),"")</f>
        <v/>
      </c>
      <c r="S154" s="44" t="str">
        <f t="shared" si="8"/>
        <v/>
      </c>
      <c r="T154" s="45" t="str">
        <f t="array" ref="T154">IF(ISBLANK(BO154),IFERROR(
  INDEX(
    INDEX('{INDEX} Payment Terms'!$A:$G, , MATCH(T$3, '{INDEX} Payment Terms'!$4:$4, 0)),
    MATCH(Q154, INDEX('{INDEX} Payment Terms'!$A:$G,0, MATCH("Payment Condition", '{INDEX} Payment Terms'!$4:$4, 0)), 0)
  ),
""),"Cancelled")
</f>
        <v/>
      </c>
      <c r="U154" s="46" t="b">
        <v>0</v>
      </c>
      <c r="V154" s="47" t="str">
        <f>IFERROR(__xludf.DUMMYFUNCTION("IF(OR(L154=""Duo Booking"", L154=""Group Booking""),
IF(U154=FALSE,"""",
    LET(
      bookingType, L154,
      tour, M154,
      mainFirst, H154,
      mainLast, I154,
      mainEmail, G154,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$L$4:L154, bookingType,
          $M$4:M154, tour,
          $H$4:H154, mainFirst,
          $I$4:I154, mainLast,
          $G$4:G154, mainEmail
        ),
        ""000""
      ),
  "&amp;"    baseID &amp; ""-"" &amp; memberNumber
    )
  ),
  """"
)
"),"")</f>
        <v/>
      </c>
      <c r="W154" s="48"/>
      <c r="X154" s="85" t="b">
        <v>0</v>
      </c>
      <c r="Y154" s="85" t="b">
        <v>0</v>
      </c>
      <c r="Z154" s="85" t="b">
        <v>0</v>
      </c>
      <c r="AA154" s="50"/>
      <c r="AB154" s="51"/>
      <c r="AC154" s="85" t="b">
        <v>0</v>
      </c>
      <c r="AD154" s="92"/>
      <c r="AE154" s="88"/>
      <c r="AF154" s="36" t="str">
        <f t="array" ref="AF154">IF(M154="","",INDEX(
      '{INDEX} Tour Packages'!$A:$ZP,
      MATCH($M154, '{INDEX} Tour Packages'!$A:$A, 0),
      MATCH(AF$3, '{INDEX} Tour Packages'!$4:$4, 0)
    ))</f>
        <v/>
      </c>
      <c r="AG154" s="36" t="str">
        <f t="array" ref="AG154">IF(M154="","",INDEX(
      '{INDEX} Tour Packages'!$A:$ZP,
      MATCH($M154, '{INDEX} Tour Packages'!$A:$A, 0),
      MATCH(AG$3, '{INDEX} Tour Packages'!$4:$4, 0)
    ))</f>
        <v/>
      </c>
      <c r="AH154" s="36" t="str">
        <f t="array" ref="AH154">IF(M154="","",INDEX(
      '{INDEX} Tour Packages'!$A:$ZP,
      MATCH($M154, '{INDEX} Tour Packages'!$A:$A, 0),
      MATCH(AH$3, '{INDEX} Tour Packages'!$4:$4, 0)
    ))</f>
        <v/>
      </c>
      <c r="AI154" s="54" t="str">
        <f t="shared" si="9"/>
        <v/>
      </c>
      <c r="AJ154" s="42"/>
      <c r="AK154" s="55"/>
      <c r="AL154" s="46" t="b">
        <v>0</v>
      </c>
      <c r="AM154" s="56"/>
      <c r="AN154" s="57" t="str">
        <f t="shared" si="10"/>
        <v/>
      </c>
      <c r="AO154" s="58" t="str">
        <f t="shared" si="11"/>
        <v/>
      </c>
      <c r="AP154" s="59"/>
      <c r="AQ154" s="60"/>
      <c r="AR154" s="61"/>
      <c r="AS154" s="61"/>
      <c r="AT154" s="61" t="str">
        <f>IFERROR(__xludf.DUMMYFUNCTION("IF( 
  OR($AJ154=""Full Payment"", ISBLANK($K154)),
  """",
  IF(
    OR(
      Q154=""Standard Booking, P1"",
      Q154=""Standard Booking, P2"",
      Q154=""Standard Booking, P3"",
      Q154=""Standard Booking, P4""
    ),
    LET(
      resDate,   $"&amp;"K154,
      tourDate,  $N154,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4" s="62" t="str">
        <f t="shared" si="12"/>
        <v/>
      </c>
      <c r="AV154" s="63"/>
      <c r="AW154" s="64"/>
      <c r="AX154" s="64"/>
      <c r="AY154" s="64"/>
      <c r="AZ154" s="64" t="str">
        <f>IFERROR(__xludf.DUMMYFUNCTION("IF(
  OR($AJ154=""Full Payment"",$AJ154=""P1"", ISBLANK($K154)),
  """",
  IF(
    OR(
      $Q154=""Standard Booking, P2"",
      $Q154=""Standard Booking, P3"",
      $Q154=""Standard Booking, P4""
    ),
    LET(
      resDate,   $K154,
      tourDate,"&amp;"  $N154,
      monthCount, DATEDIF(resDate, tourDate, ""M"") + 1,
      secondDates, ARRAYFORMULA(
        DATE(
          YEAR(resDate),
          MONTH(resDate) + SEQUENCE(monthCount),
          2
        )
      ),
      validDates, FILTER(
        sec"&amp;"ondDates,
        (secondDates &gt; resDate + 2) *
        (secondDates &lt;= tourDate - 3)
      ),
      IF(
        OR($AJ154=""P2"", $AJ154=""P3"", $AJ154=""P4""),
        IF(
          COUNTA(validDates) &lt; 2,
          """",
          TEXT(INDEX(validDates"&amp;", 2), ""mmm d, yyyy"")
        ),
        IF(
          COUNTA(validDates) &lt; 2,
          """",
          TEXTJOIN("", "", TRUE,
            TEXT(INDEX(validDates, 1), ""mmm d, yyyy""),
            TEXT(INDEX(validDates, 2), ""mmm d, yyyy"")
          )
 "&amp;"       )
      )
    ),
    """"
  )
)
"),"")</f>
        <v/>
      </c>
      <c r="BA154" s="65" t="str">
        <f t="shared" si="13"/>
        <v/>
      </c>
      <c r="BB154" s="63"/>
      <c r="BC154" s="64"/>
      <c r="BD154" s="64"/>
      <c r="BE154" s="64"/>
      <c r="BF154" s="64" t="str">
        <f>IFERROR(__xludf.DUMMYFUNCTION("IF(
  OR($AJ154=""Full Payment"",$AJ154=""P1"", $AJ154=""P2""),
  """",
  IF(
    AND(
      NOT(ISBLANK($K154)),
      OR(
        Q154=""Standard Booking, P3"",
        Q154=""Standard Booking, P4""
      )
    ),
    LET(
      resDate,   $K154,
      "&amp;"tourDate,  $N154,
      monthCount, DATEDIF(resDate, tourDate, ""M"") + 1,
      secondDates, ARRAYFORMULA(
        DATE(
          YEAR(resDate),
          MONTH(resDate) + SEQUENCE(monthCount),
          2
        )
      ),
      validDates, FILTER(
  "&amp;"      secondDates,
        (secondDates &gt; resDate + 2) *
        (secondDates &lt;= tourDate - 3)
      ),
      IF(
        $AJ154=""P4"",
        IF(
          COUNTA(validDates) &lt; 3,
          """",
          TEXT(INDEX(validDates, 3), ""mmm d, yyyy"")
  "&amp;"      ),
        IF(
          $AJ154=""P3"",
          IF(
            COUNTA(validDates) &lt; 3,
            """",
            TEXT(INDEX(validDates, 3), ""mmm d, yyyy"")
          ),
          IF(
            COUNTA(validDates) &lt; 3,
            """",
    "&amp;"        TEXTJOIN("", "", TRUE,
              TEXT(INDEX(validDates, 1), ""mmm d, yyyy""),
              TEXT(INDEX(validDates, 2), ""mmm d, yyyy""),
              TEXT(INDEX(validDates, 3), ""mmm d, yyyy"")
            )
          )
        )
      )
    "&amp;"),
    """"
  )
)
"),"")</f>
        <v/>
      </c>
      <c r="BG154" s="65" t="str">
        <f t="shared" si="14"/>
        <v/>
      </c>
      <c r="BH154" s="63"/>
      <c r="BI154" s="64"/>
      <c r="BJ154" s="64"/>
      <c r="BK154" s="64"/>
      <c r="BL154" s="64" t="str">
        <f>IFERROR(__xludf.DUMMYFUNCTION("IF(
  OR($AJ154=""Full Payment"",$AJ154=""P1"",$AJ154=""P2"",$AJ154=""P3""),
  """",
  IF(
    AND(
      NOT(ISBLANK($K154)),
      $Q154=""Standard Booking, P4""
    ),
    LET(
      resDate,   $K154,
      tourDate,  $N154,
      monthCount, DATEDIF(r"&amp;"esDate, tourDate, ""M"") + 1,
      secondDates, ARRAYFORMULA(
        DATE(
          YEAR(resDate),
          MONTH(resDate) + SEQUENCE(monthCount),
          2
        )
      ),
      validDates, FILTER(
        secondDates,
        (secondDates &gt; res"&amp;"Date + 2) *
        (secondDates &lt;= tourDate - 3)
      ),
      IF(
        $AJ154=""P4"",
        IF(
          COUNTA(validDates) &lt; 4,
          """",
          TEXT(
            INDEX(validDates, 4),
            ""mmm d, yyyy""
          )
        ),
"&amp;"        IF(
          COUNTA(validDates) &lt; 4,
          """",
          TEXTJOIN(
            "", "", TRUE,
            TEXT(INDEX(validDates, 1), ""mmm d, yyyy""),
            TEXT(INDEX(validDates, 2), ""mmm d, yyyy""),
            TEXT(INDEX(validDates"&amp;", 3), ""mmm d, yyyy""),
            TEXT(INDEX(validDates, 4), ""mmm d, yyyy"")
          )
        )
      )
    ),
    """"
  )
)
"),"")</f>
        <v/>
      </c>
      <c r="BM154" s="65" t="str">
        <f t="shared" si="15"/>
        <v/>
      </c>
      <c r="BN154" s="66"/>
      <c r="BO154" s="67"/>
      <c r="BP154" s="49" t="b">
        <v>0</v>
      </c>
      <c r="BQ154" s="49" t="b">
        <v>0</v>
      </c>
      <c r="BR154" s="68"/>
      <c r="BS154" s="69"/>
      <c r="BT154" s="70" t="b">
        <v>0</v>
      </c>
      <c r="BU154" s="71"/>
      <c r="BV154" s="72"/>
      <c r="BW154" s="86" t="b">
        <v>0</v>
      </c>
      <c r="BX154" s="87"/>
    </row>
    <row r="155">
      <c r="A155" s="35" t="str">
        <f t="shared" si="1"/>
        <v/>
      </c>
      <c r="B155" s="36" t="str">
        <f t="shared" si="2"/>
        <v/>
      </c>
      <c r="C155" s="36" t="str">
        <f t="array" ref="C155">IF(
  M155="",
  "",
  IFERROR(
    INDEX(
      '{INDEX} Tour Packages'!$A:$ZZ,
      MATCH(
        M155,
        INDEX(
          '{INDEX} Tour Packages'!$A:$ZZ,
          ,
          MATCH("Tour Package Name", '{INDEX} Tour Packages'!$4:$4, 0)
        ),
        0
      ),
      MATCH("Tour Code", '{INDEX} Tour Packages'!$4:$4, 0)
    ),
    "XXX"
  )
)
</f>
        <v/>
      </c>
      <c r="D155" s="36" t="str">
        <f t="shared" si="3"/>
        <v/>
      </c>
      <c r="E155" s="36" t="str">
        <f t="shared" si="4"/>
        <v/>
      </c>
      <c r="F155" s="37" t="str">
        <f t="shared" si="5"/>
        <v/>
      </c>
      <c r="G155" s="89"/>
      <c r="H155" s="89"/>
      <c r="I155" s="90"/>
      <c r="J155" s="40" t="str">
        <f t="shared" si="16"/>
        <v> </v>
      </c>
      <c r="K155" s="91"/>
      <c r="L155" s="55"/>
      <c r="M155" s="55"/>
      <c r="N155" s="91"/>
      <c r="O155" s="43" t="str">
        <f>IFERROR(__xludf.DUMMYFUNCTION("IF(N155="""","""",IFERROR(
  N155 + VALUE(REGEXEXTRACT(P155, ""(\d+)\s+Days"")),
  """"
)
)"),"")</f>
        <v/>
      </c>
      <c r="P155" s="43" t="str">
        <f t="array" ref="P155">IFERROR(
  INDEX(
    INDEX('{INDEX} Tour Packages'!$A:$ZZ, , MATCH(P$3, '{INDEX} Tour Packages'!$4:$4, 0)),
    MATCH(M155, INDEX('{INDEX} Tour Packages'!$A:$ZZ,0, MATCH("Tour Package Name", '{INDEX} Tour Packages'!$4:$4, 0)), 0)
  ),
"")
</f>
        <v/>
      </c>
      <c r="Q155" s="44" t="str">
        <f t="shared" si="7"/>
        <v/>
      </c>
      <c r="R155" s="44" t="str">
        <f>IFERROR(__xludf.DUMMYFUNCTION("IF(OR(ISBLANK(K155), ISBLANK(N155)), """", 
  LET(
    resDate, K155,
    tourDate, N155,
    monthCount, MAX(0, DATEDIF(resDate, tourDate - 3, ""M"") + 1),
    secondDates, ARRAYFORMULA(DATE(YEAR(resDate), MONTH(resDate) + SEQUENCE(monthCount), 2)),
    "&amp;"validDates, FILTER(secondDates, (secondDates &gt; resDate + 2) * (secondDates &lt;= tourDate - 3)),
    IF(ISERROR(validDates), 0, COUNTA(validDates))
  )
)
"),"")</f>
        <v/>
      </c>
      <c r="S155" s="44" t="str">
        <f t="shared" si="8"/>
        <v/>
      </c>
      <c r="T155" s="45" t="str">
        <f t="array" ref="T155">IF(ISBLANK(BO155),IFERROR(
  INDEX(
    INDEX('{INDEX} Payment Terms'!$A:$G, , MATCH(T$3, '{INDEX} Payment Terms'!$4:$4, 0)),
    MATCH(Q155, INDEX('{INDEX} Payment Terms'!$A:$G,0, MATCH("Payment Condition", '{INDEX} Payment Terms'!$4:$4, 0)), 0)
  ),
""),"Cancelled")
</f>
        <v/>
      </c>
      <c r="U155" s="46" t="b">
        <v>0</v>
      </c>
      <c r="V155" s="47" t="str">
        <f>IFERROR(__xludf.DUMMYFUNCTION("IF(OR(L155=""Duo Booking"", L155=""Group Booking""),
IF(U155=FALSE,"""",
    LET(
      bookingType, L155,
      tour, M155,
      mainFirst, H155,
      mainLast, I155,
      mainEmail, G155,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$L$4:L155, bookingType,
          $M$4:M155, tour,
          $H$4:H155, mainFirst,
          $I$4:I155, mainLast,
          $G$4:G155, mainEmail
        ),
        ""000""
      ),
  "&amp;"    baseID &amp; ""-"" &amp; memberNumber
    )
  ),
  """"
)
"),"")</f>
        <v/>
      </c>
      <c r="W155" s="48"/>
      <c r="X155" s="85" t="b">
        <v>0</v>
      </c>
      <c r="Y155" s="85" t="b">
        <v>0</v>
      </c>
      <c r="Z155" s="85" t="b">
        <v>0</v>
      </c>
      <c r="AA155" s="50"/>
      <c r="AB155" s="51"/>
      <c r="AC155" s="85" t="b">
        <v>0</v>
      </c>
      <c r="AD155" s="92"/>
      <c r="AE155" s="88"/>
      <c r="AF155" s="36" t="str">
        <f t="array" ref="AF155">IF(M155="","",INDEX(
      '{INDEX} Tour Packages'!$A:$ZP,
      MATCH($M155, '{INDEX} Tour Packages'!$A:$A, 0),
      MATCH(AF$3, '{INDEX} Tour Packages'!$4:$4, 0)
    ))</f>
        <v/>
      </c>
      <c r="AG155" s="36" t="str">
        <f t="array" ref="AG155">IF(M155="","",INDEX(
      '{INDEX} Tour Packages'!$A:$ZP,
      MATCH($M155, '{INDEX} Tour Packages'!$A:$A, 0),
      MATCH(AG$3, '{INDEX} Tour Packages'!$4:$4, 0)
    ))</f>
        <v/>
      </c>
      <c r="AH155" s="36" t="str">
        <f t="array" ref="AH155">IF(M155="","",INDEX(
      '{INDEX} Tour Packages'!$A:$ZP,
      MATCH($M155, '{INDEX} Tour Packages'!$A:$A, 0),
      MATCH(AH$3, '{INDEX} Tour Packages'!$4:$4, 0)
    ))</f>
        <v/>
      </c>
      <c r="AI155" s="54" t="str">
        <f t="shared" si="9"/>
        <v/>
      </c>
      <c r="AJ155" s="42"/>
      <c r="AK155" s="55"/>
      <c r="AL155" s="46" t="b">
        <v>0</v>
      </c>
      <c r="AM155" s="56"/>
      <c r="AN155" s="57" t="str">
        <f t="shared" si="10"/>
        <v/>
      </c>
      <c r="AO155" s="58" t="str">
        <f t="shared" si="11"/>
        <v/>
      </c>
      <c r="AP155" s="59"/>
      <c r="AQ155" s="60"/>
      <c r="AR155" s="61"/>
      <c r="AS155" s="61"/>
      <c r="AT155" s="61" t="str">
        <f>IFERROR(__xludf.DUMMYFUNCTION("IF( 
  OR($AJ155=""Full Payment"", ISBLANK($K155)),
  """",
  IF(
    OR(
      Q155=""Standard Booking, P1"",
      Q155=""Standard Booking, P2"",
      Q155=""Standard Booking, P3"",
      Q155=""Standard Booking, P4""
    ),
    LET(
      resDate,   $"&amp;"K155,
      tourDate,  $N155,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5" s="62" t="str">
        <f t="shared" si="12"/>
        <v/>
      </c>
      <c r="AV155" s="63"/>
      <c r="AW155" s="64"/>
      <c r="AX155" s="64"/>
      <c r="AY155" s="64"/>
      <c r="AZ155" s="64" t="str">
        <f>IFERROR(__xludf.DUMMYFUNCTION("IF(
  OR($AJ155=""Full Payment"",$AJ155=""P1"", ISBLANK($K155)),
  """",
  IF(
    OR(
      $Q155=""Standard Booking, P2"",
      $Q155=""Standard Booking, P3"",
      $Q155=""Standard Booking, P4""
    ),
    LET(
      resDate,   $K155,
      tourDate,"&amp;"  $N155,
      monthCount, DATEDIF(resDate, tourDate, ""M"") + 1,
      secondDates, ARRAYFORMULA(
        DATE(
          YEAR(resDate),
          MONTH(resDate) + SEQUENCE(monthCount),
          2
        )
      ),
      validDates, FILTER(
        sec"&amp;"ondDates,
        (secondDates &gt; resDate + 2) *
        (secondDates &lt;= tourDate - 3)
      ),
      IF(
        OR($AJ155=""P2"", $AJ155=""P3"", $AJ155=""P4""),
        IF(
          COUNTA(validDates) &lt; 2,
          """",
          TEXT(INDEX(validDates"&amp;", 2), ""mmm d, yyyy"")
        ),
        IF(
          COUNTA(validDates) &lt; 2,
          """",
          TEXTJOIN("", "", TRUE,
            TEXT(INDEX(validDates, 1), ""mmm d, yyyy""),
            TEXT(INDEX(validDates, 2), ""mmm d, yyyy"")
          )
 "&amp;"       )
      )
    ),
    """"
  )
)
"),"")</f>
        <v/>
      </c>
      <c r="BA155" s="65" t="str">
        <f t="shared" si="13"/>
        <v/>
      </c>
      <c r="BB155" s="63"/>
      <c r="BC155" s="64"/>
      <c r="BD155" s="64"/>
      <c r="BE155" s="64"/>
      <c r="BF155" s="64" t="str">
        <f>IFERROR(__xludf.DUMMYFUNCTION("IF(
  OR($AJ155=""Full Payment"",$AJ155=""P1"", $AJ155=""P2""),
  """",
  IF(
    AND(
      NOT(ISBLANK($K155)),
      OR(
        Q155=""Standard Booking, P3"",
        Q155=""Standard Booking, P4""
      )
    ),
    LET(
      resDate,   $K155,
      "&amp;"tourDate,  $N155,
      monthCount, DATEDIF(resDate, tourDate, ""M"") + 1,
      secondDates, ARRAYFORMULA(
        DATE(
          YEAR(resDate),
          MONTH(resDate) + SEQUENCE(monthCount),
          2
        )
      ),
      validDates, FILTER(
  "&amp;"      secondDates,
        (secondDates &gt; resDate + 2) *
        (secondDates &lt;= tourDate - 3)
      ),
      IF(
        $AJ155=""P4"",
        IF(
          COUNTA(validDates) &lt; 3,
          """",
          TEXT(INDEX(validDates, 3), ""mmm d, yyyy"")
  "&amp;"      ),
        IF(
          $AJ155=""P3"",
          IF(
            COUNTA(validDates) &lt; 3,
            """",
            TEXT(INDEX(validDates, 3), ""mmm d, yyyy"")
          ),
          IF(
            COUNTA(validDates) &lt; 3,
            """",
    "&amp;"        TEXTJOIN("", "", TRUE,
              TEXT(INDEX(validDates, 1), ""mmm d, yyyy""),
              TEXT(INDEX(validDates, 2), ""mmm d, yyyy""),
              TEXT(INDEX(validDates, 3), ""mmm d, yyyy"")
            )
          )
        )
      )
    "&amp;"),
    """"
  )
)
"),"")</f>
        <v/>
      </c>
      <c r="BG155" s="65" t="str">
        <f t="shared" si="14"/>
        <v/>
      </c>
      <c r="BH155" s="63"/>
      <c r="BI155" s="64"/>
      <c r="BJ155" s="64"/>
      <c r="BK155" s="64"/>
      <c r="BL155" s="64" t="str">
        <f>IFERROR(__xludf.DUMMYFUNCTION("IF(
  OR($AJ155=""Full Payment"",$AJ155=""P1"",$AJ155=""P2"",$AJ155=""P3""),
  """",
  IF(
    AND(
      NOT(ISBLANK($K155)),
      $Q155=""Standard Booking, P4""
    ),
    LET(
      resDate,   $K155,
      tourDate,  $N155,
      monthCount, DATEDIF(r"&amp;"esDate, tourDate, ""M"") + 1,
      secondDates, ARRAYFORMULA(
        DATE(
          YEAR(resDate),
          MONTH(resDate) + SEQUENCE(monthCount),
          2
        )
      ),
      validDates, FILTER(
        secondDates,
        (secondDates &gt; res"&amp;"Date + 2) *
        (secondDates &lt;= tourDate - 3)
      ),
      IF(
        $AJ155=""P4"",
        IF(
          COUNTA(validDates) &lt; 4,
          """",
          TEXT(
            INDEX(validDates, 4),
            ""mmm d, yyyy""
          )
        ),
"&amp;"        IF(
          COUNTA(validDates) &lt; 4,
          """",
          TEXTJOIN(
            "", "", TRUE,
            TEXT(INDEX(validDates, 1), ""mmm d, yyyy""),
            TEXT(INDEX(validDates, 2), ""mmm d, yyyy""),
            TEXT(INDEX(validDates"&amp;", 3), ""mmm d, yyyy""),
            TEXT(INDEX(validDates, 4), ""mmm d, yyyy"")
          )
        )
      )
    ),
    """"
  )
)
"),"")</f>
        <v/>
      </c>
      <c r="BM155" s="65" t="str">
        <f t="shared" si="15"/>
        <v/>
      </c>
      <c r="BN155" s="66"/>
      <c r="BO155" s="67"/>
      <c r="BP155" s="49" t="b">
        <v>0</v>
      </c>
      <c r="BQ155" s="49" t="b">
        <v>0</v>
      </c>
      <c r="BR155" s="68"/>
      <c r="BS155" s="69"/>
      <c r="BT155" s="70" t="b">
        <v>0</v>
      </c>
      <c r="BU155" s="71"/>
      <c r="BV155" s="72"/>
      <c r="BW155" s="86" t="b">
        <v>0</v>
      </c>
      <c r="BX155" s="87"/>
    </row>
    <row r="156">
      <c r="A156" s="35" t="str">
        <f t="shared" si="1"/>
        <v/>
      </c>
      <c r="B156" s="36" t="str">
        <f t="shared" si="2"/>
        <v/>
      </c>
      <c r="C156" s="36" t="str">
        <f t="array" ref="C156">IF(
  M156="",
  "",
  IFERROR(
    INDEX(
      '{INDEX} Tour Packages'!$A:$ZZ,
      MATCH(
        M156,
        INDEX(
          '{INDEX} Tour Packages'!$A:$ZZ,
          ,
          MATCH("Tour Package Name", '{INDEX} Tour Packages'!$4:$4, 0)
        ),
        0
      ),
      MATCH("Tour Code", '{INDEX} Tour Packages'!$4:$4, 0)
    ),
    "XXX"
  )
)
</f>
        <v/>
      </c>
      <c r="D156" s="36" t="str">
        <f t="shared" si="3"/>
        <v/>
      </c>
      <c r="E156" s="36" t="str">
        <f t="shared" si="4"/>
        <v/>
      </c>
      <c r="F156" s="37" t="str">
        <f t="shared" si="5"/>
        <v/>
      </c>
      <c r="G156" s="89"/>
      <c r="H156" s="89"/>
      <c r="I156" s="90"/>
      <c r="J156" s="40" t="str">
        <f t="shared" si="16"/>
        <v> </v>
      </c>
      <c r="K156" s="91"/>
      <c r="L156" s="55"/>
      <c r="M156" s="55"/>
      <c r="N156" s="91"/>
      <c r="O156" s="43" t="str">
        <f>IFERROR(__xludf.DUMMYFUNCTION("IF(N156="""","""",IFERROR(
  N156 + VALUE(REGEXEXTRACT(P156, ""(\d+)\s+Days"")),
  """"
)
)"),"")</f>
        <v/>
      </c>
      <c r="P156" s="43" t="str">
        <f t="array" ref="P156">IFERROR(
  INDEX(
    INDEX('{INDEX} Tour Packages'!$A:$ZZ, , MATCH(P$3, '{INDEX} Tour Packages'!$4:$4, 0)),
    MATCH(M156, INDEX('{INDEX} Tour Packages'!$A:$ZZ,0, MATCH("Tour Package Name", '{INDEX} Tour Packages'!$4:$4, 0)), 0)
  ),
"")
</f>
        <v/>
      </c>
      <c r="Q156" s="44" t="str">
        <f t="shared" si="7"/>
        <v/>
      </c>
      <c r="R156" s="44" t="str">
        <f>IFERROR(__xludf.DUMMYFUNCTION("IF(OR(ISBLANK(K156), ISBLANK(N156)), """", 
  LET(
    resDate, K156,
    tourDate, N156,
    monthCount, MAX(0, DATEDIF(resDate, tourDate - 3, ""M"") + 1),
    secondDates, ARRAYFORMULA(DATE(YEAR(resDate), MONTH(resDate) + SEQUENCE(monthCount), 2)),
    "&amp;"validDates, FILTER(secondDates, (secondDates &gt; resDate + 2) * (secondDates &lt;= tourDate - 3)),
    IF(ISERROR(validDates), 0, COUNTA(validDates))
  )
)
"),"")</f>
        <v/>
      </c>
      <c r="S156" s="44" t="str">
        <f t="shared" si="8"/>
        <v/>
      </c>
      <c r="T156" s="45" t="str">
        <f t="array" ref="T156">IF(ISBLANK(BO156),IFERROR(
  INDEX(
    INDEX('{INDEX} Payment Terms'!$A:$G, , MATCH(T$3, '{INDEX} Payment Terms'!$4:$4, 0)),
    MATCH(Q156, INDEX('{INDEX} Payment Terms'!$A:$G,0, MATCH("Payment Condition", '{INDEX} Payment Terms'!$4:$4, 0)), 0)
  ),
""),"Cancelled")
</f>
        <v/>
      </c>
      <c r="U156" s="46" t="b">
        <v>0</v>
      </c>
      <c r="V156" s="47" t="str">
        <f>IFERROR(__xludf.DUMMYFUNCTION("IF(OR(L156=""Duo Booking"", L156=""Group Booking""),
IF(U156=FALSE,"""",
    LET(
      bookingType, L156,
      tour, M156,
      mainFirst, H156,
      mainLast, I156,
      mainEmail, G156,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$L$4:L156, bookingType,
          $M$4:M156, tour,
          $H$4:H156, mainFirst,
          $I$4:I156, mainLast,
          $G$4:G156, mainEmail
        ),
        ""000""
      ),
  "&amp;"    baseID &amp; ""-"" &amp; memberNumber
    )
  ),
  """"
)
"),"")</f>
        <v/>
      </c>
      <c r="W156" s="48"/>
      <c r="X156" s="85" t="b">
        <v>0</v>
      </c>
      <c r="Y156" s="85" t="b">
        <v>0</v>
      </c>
      <c r="Z156" s="85" t="b">
        <v>0</v>
      </c>
      <c r="AA156" s="50"/>
      <c r="AB156" s="51"/>
      <c r="AC156" s="85" t="b">
        <v>0</v>
      </c>
      <c r="AD156" s="92"/>
      <c r="AE156" s="88"/>
      <c r="AF156" s="36" t="str">
        <f t="array" ref="AF156">IF(M156="","",INDEX(
      '{INDEX} Tour Packages'!$A:$ZP,
      MATCH($M156, '{INDEX} Tour Packages'!$A:$A, 0),
      MATCH(AF$3, '{INDEX} Tour Packages'!$4:$4, 0)
    ))</f>
        <v/>
      </c>
      <c r="AG156" s="36" t="str">
        <f t="array" ref="AG156">IF(M156="","",INDEX(
      '{INDEX} Tour Packages'!$A:$ZP,
      MATCH($M156, '{INDEX} Tour Packages'!$A:$A, 0),
      MATCH(AG$3, '{INDEX} Tour Packages'!$4:$4, 0)
    ))</f>
        <v/>
      </c>
      <c r="AH156" s="36" t="str">
        <f t="array" ref="AH156">IF(M156="","",INDEX(
      '{INDEX} Tour Packages'!$A:$ZP,
      MATCH($M156, '{INDEX} Tour Packages'!$A:$A, 0),
      MATCH(AH$3, '{INDEX} Tour Packages'!$4:$4, 0)
    ))</f>
        <v/>
      </c>
      <c r="AI156" s="54" t="str">
        <f t="shared" si="9"/>
        <v/>
      </c>
      <c r="AJ156" s="42"/>
      <c r="AK156" s="55"/>
      <c r="AL156" s="46" t="b">
        <v>0</v>
      </c>
      <c r="AM156" s="56"/>
      <c r="AN156" s="57" t="str">
        <f t="shared" si="10"/>
        <v/>
      </c>
      <c r="AO156" s="58" t="str">
        <f t="shared" si="11"/>
        <v/>
      </c>
      <c r="AP156" s="59"/>
      <c r="AQ156" s="60"/>
      <c r="AR156" s="61"/>
      <c r="AS156" s="61"/>
      <c r="AT156" s="61" t="str">
        <f>IFERROR(__xludf.DUMMYFUNCTION("IF( 
  OR($AJ156=""Full Payment"", ISBLANK($K156)),
  """",
  IF(
    OR(
      Q156=""Standard Booking, P1"",
      Q156=""Standard Booking, P2"",
      Q156=""Standard Booking, P3"",
      Q156=""Standard Booking, P4""
    ),
    LET(
      resDate,   $"&amp;"K156,
      tourDate,  $N156,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6" s="62" t="str">
        <f t="shared" si="12"/>
        <v/>
      </c>
      <c r="AV156" s="63"/>
      <c r="AW156" s="64"/>
      <c r="AX156" s="64"/>
      <c r="AY156" s="64"/>
      <c r="AZ156" s="64" t="str">
        <f>IFERROR(__xludf.DUMMYFUNCTION("IF(
  OR($AJ156=""Full Payment"",$AJ156=""P1"", ISBLANK($K156)),
  """",
  IF(
    OR(
      $Q156=""Standard Booking, P2"",
      $Q156=""Standard Booking, P3"",
      $Q156=""Standard Booking, P4""
    ),
    LET(
      resDate,   $K156,
      tourDate,"&amp;"  $N156,
      monthCount, DATEDIF(resDate, tourDate, ""M"") + 1,
      secondDates, ARRAYFORMULA(
        DATE(
          YEAR(resDate),
          MONTH(resDate) + SEQUENCE(monthCount),
          2
        )
      ),
      validDates, FILTER(
        sec"&amp;"ondDates,
        (secondDates &gt; resDate + 2) *
        (secondDates &lt;= tourDate - 3)
      ),
      IF(
        OR($AJ156=""P2"", $AJ156=""P3"", $AJ156=""P4""),
        IF(
          COUNTA(validDates) &lt; 2,
          """",
          TEXT(INDEX(validDates"&amp;", 2), ""mmm d, yyyy"")
        ),
        IF(
          COUNTA(validDates) &lt; 2,
          """",
          TEXTJOIN("", "", TRUE,
            TEXT(INDEX(validDates, 1), ""mmm d, yyyy""),
            TEXT(INDEX(validDates, 2), ""mmm d, yyyy"")
          )
 "&amp;"       )
      )
    ),
    """"
  )
)
"),"")</f>
        <v/>
      </c>
      <c r="BA156" s="65" t="str">
        <f t="shared" si="13"/>
        <v/>
      </c>
      <c r="BB156" s="63"/>
      <c r="BC156" s="64"/>
      <c r="BD156" s="64"/>
      <c r="BE156" s="64"/>
      <c r="BF156" s="64" t="str">
        <f>IFERROR(__xludf.DUMMYFUNCTION("IF(
  OR($AJ156=""Full Payment"",$AJ156=""P1"", $AJ156=""P2""),
  """",
  IF(
    AND(
      NOT(ISBLANK($K156)),
      OR(
        Q156=""Standard Booking, P3"",
        Q156=""Standard Booking, P4""
      )
    ),
    LET(
      resDate,   $K156,
      "&amp;"tourDate,  $N156,
      monthCount, DATEDIF(resDate, tourDate, ""M"") + 1,
      secondDates, ARRAYFORMULA(
        DATE(
          YEAR(resDate),
          MONTH(resDate) + SEQUENCE(monthCount),
          2
        )
      ),
      validDates, FILTER(
  "&amp;"      secondDates,
        (secondDates &gt; resDate + 2) *
        (secondDates &lt;= tourDate - 3)
      ),
      IF(
        $AJ156=""P4"",
        IF(
          COUNTA(validDates) &lt; 3,
          """",
          TEXT(INDEX(validDates, 3), ""mmm d, yyyy"")
  "&amp;"      ),
        IF(
          $AJ156=""P3"",
          IF(
            COUNTA(validDates) &lt; 3,
            """",
            TEXT(INDEX(validDates, 3), ""mmm d, yyyy"")
          ),
          IF(
            COUNTA(validDates) &lt; 3,
            """",
    "&amp;"        TEXTJOIN("", "", TRUE,
              TEXT(INDEX(validDates, 1), ""mmm d, yyyy""),
              TEXT(INDEX(validDates, 2), ""mmm d, yyyy""),
              TEXT(INDEX(validDates, 3), ""mmm d, yyyy"")
            )
          )
        )
      )
    "&amp;"),
    """"
  )
)
"),"")</f>
        <v/>
      </c>
      <c r="BG156" s="65" t="str">
        <f t="shared" si="14"/>
        <v/>
      </c>
      <c r="BH156" s="63"/>
      <c r="BI156" s="64"/>
      <c r="BJ156" s="64"/>
      <c r="BK156" s="64"/>
      <c r="BL156" s="64" t="str">
        <f>IFERROR(__xludf.DUMMYFUNCTION("IF(
  OR($AJ156=""Full Payment"",$AJ156=""P1"",$AJ156=""P2"",$AJ156=""P3""),
  """",
  IF(
    AND(
      NOT(ISBLANK($K156)),
      $Q156=""Standard Booking, P4""
    ),
    LET(
      resDate,   $K156,
      tourDate,  $N156,
      monthCount, DATEDIF(r"&amp;"esDate, tourDate, ""M"") + 1,
      secondDates, ARRAYFORMULA(
        DATE(
          YEAR(resDate),
          MONTH(resDate) + SEQUENCE(monthCount),
          2
        )
      ),
      validDates, FILTER(
        secondDates,
        (secondDates &gt; res"&amp;"Date + 2) *
        (secondDates &lt;= tourDate - 3)
      ),
      IF(
        $AJ156=""P4"",
        IF(
          COUNTA(validDates) &lt; 4,
          """",
          TEXT(
            INDEX(validDates, 4),
            ""mmm d, yyyy""
          )
        ),
"&amp;"        IF(
          COUNTA(validDates) &lt; 4,
          """",
          TEXTJOIN(
            "", "", TRUE,
            TEXT(INDEX(validDates, 1), ""mmm d, yyyy""),
            TEXT(INDEX(validDates, 2), ""mmm d, yyyy""),
            TEXT(INDEX(validDates"&amp;", 3), ""mmm d, yyyy""),
            TEXT(INDEX(validDates, 4), ""mmm d, yyyy"")
          )
        )
      )
    ),
    """"
  )
)
"),"")</f>
        <v/>
      </c>
      <c r="BM156" s="65" t="str">
        <f t="shared" si="15"/>
        <v/>
      </c>
      <c r="BN156" s="66"/>
      <c r="BO156" s="67"/>
      <c r="BP156" s="49" t="b">
        <v>0</v>
      </c>
      <c r="BQ156" s="49" t="b">
        <v>0</v>
      </c>
      <c r="BR156" s="68"/>
      <c r="BS156" s="69"/>
      <c r="BT156" s="70" t="b">
        <v>0</v>
      </c>
      <c r="BU156" s="71"/>
      <c r="BV156" s="72"/>
      <c r="BW156" s="86" t="b">
        <v>0</v>
      </c>
      <c r="BX156" s="87"/>
    </row>
    <row r="157">
      <c r="A157" s="35" t="str">
        <f t="shared" si="1"/>
        <v/>
      </c>
      <c r="B157" s="36" t="str">
        <f t="shared" si="2"/>
        <v/>
      </c>
      <c r="C157" s="36" t="str">
        <f t="array" ref="C157">IF(
  M157="",
  "",
  IFERROR(
    INDEX(
      '{INDEX} Tour Packages'!$A:$ZZ,
      MATCH(
        M157,
        INDEX(
          '{INDEX} Tour Packages'!$A:$ZZ,
          ,
          MATCH("Tour Package Name", '{INDEX} Tour Packages'!$4:$4, 0)
        ),
        0
      ),
      MATCH("Tour Code", '{INDEX} Tour Packages'!$4:$4, 0)
    ),
    "XXX"
  )
)
</f>
        <v/>
      </c>
      <c r="D157" s="36" t="str">
        <f t="shared" si="3"/>
        <v/>
      </c>
      <c r="E157" s="36" t="str">
        <f t="shared" si="4"/>
        <v/>
      </c>
      <c r="F157" s="37" t="str">
        <f t="shared" si="5"/>
        <v/>
      </c>
      <c r="G157" s="89"/>
      <c r="H157" s="89"/>
      <c r="I157" s="90"/>
      <c r="J157" s="40" t="str">
        <f t="shared" si="16"/>
        <v> </v>
      </c>
      <c r="K157" s="91"/>
      <c r="L157" s="55"/>
      <c r="M157" s="55"/>
      <c r="N157" s="91"/>
      <c r="O157" s="43" t="str">
        <f>IFERROR(__xludf.DUMMYFUNCTION("IF(N157="""","""",IFERROR(
  N157 + VALUE(REGEXEXTRACT(P157, ""(\d+)\s+Days"")),
  """"
)
)"),"")</f>
        <v/>
      </c>
      <c r="P157" s="43" t="str">
        <f t="array" ref="P157">IFERROR(
  INDEX(
    INDEX('{INDEX} Tour Packages'!$A:$ZZ, , MATCH(P$3, '{INDEX} Tour Packages'!$4:$4, 0)),
    MATCH(M157, INDEX('{INDEX} Tour Packages'!$A:$ZZ,0, MATCH("Tour Package Name", '{INDEX} Tour Packages'!$4:$4, 0)), 0)
  ),
"")
</f>
        <v/>
      </c>
      <c r="Q157" s="44" t="str">
        <f t="shared" si="7"/>
        <v/>
      </c>
      <c r="R157" s="44" t="str">
        <f>IFERROR(__xludf.DUMMYFUNCTION("IF(OR(ISBLANK(K157), ISBLANK(N157)), """", 
  LET(
    resDate, K157,
    tourDate, N157,
    monthCount, MAX(0, DATEDIF(resDate, tourDate - 3, ""M"") + 1),
    secondDates, ARRAYFORMULA(DATE(YEAR(resDate), MONTH(resDate) + SEQUENCE(monthCount), 2)),
    "&amp;"validDates, FILTER(secondDates, (secondDates &gt; resDate + 2) * (secondDates &lt;= tourDate - 3)),
    IF(ISERROR(validDates), 0, COUNTA(validDates))
  )
)
"),"")</f>
        <v/>
      </c>
      <c r="S157" s="44" t="str">
        <f t="shared" si="8"/>
        <v/>
      </c>
      <c r="T157" s="45" t="str">
        <f t="array" ref="T157">IF(ISBLANK(BO157),IFERROR(
  INDEX(
    INDEX('{INDEX} Payment Terms'!$A:$G, , MATCH(T$3, '{INDEX} Payment Terms'!$4:$4, 0)),
    MATCH(Q157, INDEX('{INDEX} Payment Terms'!$A:$G,0, MATCH("Payment Condition", '{INDEX} Payment Terms'!$4:$4, 0)), 0)
  ),
""),"Cancelled")
</f>
        <v/>
      </c>
      <c r="U157" s="46" t="b">
        <v>0</v>
      </c>
      <c r="V157" s="47" t="str">
        <f>IFERROR(__xludf.DUMMYFUNCTION("IF(OR(L157=""Duo Booking"", L157=""Group Booking""),
IF(U157=FALSE,"""",
    LET(
      bookingType, L157,
      tour, M157,
      mainFirst, H157,
      mainLast, I157,
      mainEmail, G157,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$L$4:L157, bookingType,
          $M$4:M157, tour,
          $H$4:H157, mainFirst,
          $I$4:I157, mainLast,
          $G$4:G157, mainEmail
        ),
        ""000""
      ),
  "&amp;"    baseID &amp; ""-"" &amp; memberNumber
    )
  ),
  """"
)
"),"")</f>
        <v/>
      </c>
      <c r="W157" s="48"/>
      <c r="X157" s="85" t="b">
        <v>0</v>
      </c>
      <c r="Y157" s="85" t="b">
        <v>0</v>
      </c>
      <c r="Z157" s="85" t="b">
        <v>0</v>
      </c>
      <c r="AA157" s="50"/>
      <c r="AB157" s="51"/>
      <c r="AC157" s="85" t="b">
        <v>0</v>
      </c>
      <c r="AD157" s="92"/>
      <c r="AE157" s="88"/>
      <c r="AF157" s="36" t="str">
        <f t="array" ref="AF157">IF(M157="","",INDEX(
      '{INDEX} Tour Packages'!$A:$ZP,
      MATCH($M157, '{INDEX} Tour Packages'!$A:$A, 0),
      MATCH(AF$3, '{INDEX} Tour Packages'!$4:$4, 0)
    ))</f>
        <v/>
      </c>
      <c r="AG157" s="36" t="str">
        <f t="array" ref="AG157">IF(M157="","",INDEX(
      '{INDEX} Tour Packages'!$A:$ZP,
      MATCH($M157, '{INDEX} Tour Packages'!$A:$A, 0),
      MATCH(AG$3, '{INDEX} Tour Packages'!$4:$4, 0)
    ))</f>
        <v/>
      </c>
      <c r="AH157" s="36" t="str">
        <f t="array" ref="AH157">IF(M157="","",INDEX(
      '{INDEX} Tour Packages'!$A:$ZP,
      MATCH($M157, '{INDEX} Tour Packages'!$A:$A, 0),
      MATCH(AH$3, '{INDEX} Tour Packages'!$4:$4, 0)
    ))</f>
        <v/>
      </c>
      <c r="AI157" s="54" t="str">
        <f t="shared" si="9"/>
        <v/>
      </c>
      <c r="AJ157" s="42"/>
      <c r="AK157" s="55"/>
      <c r="AL157" s="46" t="b">
        <v>0</v>
      </c>
      <c r="AM157" s="56"/>
      <c r="AN157" s="57" t="str">
        <f t="shared" si="10"/>
        <v/>
      </c>
      <c r="AO157" s="58" t="str">
        <f t="shared" si="11"/>
        <v/>
      </c>
      <c r="AP157" s="59"/>
      <c r="AQ157" s="60"/>
      <c r="AR157" s="61"/>
      <c r="AS157" s="61"/>
      <c r="AT157" s="61" t="str">
        <f>IFERROR(__xludf.DUMMYFUNCTION("IF( 
  OR($AJ157=""Full Payment"", ISBLANK($K157)),
  """",
  IF(
    OR(
      Q157=""Standard Booking, P1"",
      Q157=""Standard Booking, P2"",
      Q157=""Standard Booking, P3"",
      Q157=""Standard Booking, P4""
    ),
    LET(
      resDate,   $"&amp;"K157,
      tourDate,  $N157,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7" s="62" t="str">
        <f t="shared" si="12"/>
        <v/>
      </c>
      <c r="AV157" s="63"/>
      <c r="AW157" s="64"/>
      <c r="AX157" s="64"/>
      <c r="AY157" s="64"/>
      <c r="AZ157" s="64" t="str">
        <f>IFERROR(__xludf.DUMMYFUNCTION("IF(
  OR($AJ157=""Full Payment"",$AJ157=""P1"", ISBLANK($K157)),
  """",
  IF(
    OR(
      $Q157=""Standard Booking, P2"",
      $Q157=""Standard Booking, P3"",
      $Q157=""Standard Booking, P4""
    ),
    LET(
      resDate,   $K157,
      tourDate,"&amp;"  $N157,
      monthCount, DATEDIF(resDate, tourDate, ""M"") + 1,
      secondDates, ARRAYFORMULA(
        DATE(
          YEAR(resDate),
          MONTH(resDate) + SEQUENCE(monthCount),
          2
        )
      ),
      validDates, FILTER(
        sec"&amp;"ondDates,
        (secondDates &gt; resDate + 2) *
        (secondDates &lt;= tourDate - 3)
      ),
      IF(
        OR($AJ157=""P2"", $AJ157=""P3"", $AJ157=""P4""),
        IF(
          COUNTA(validDates) &lt; 2,
          """",
          TEXT(INDEX(validDates"&amp;", 2), ""mmm d, yyyy"")
        ),
        IF(
          COUNTA(validDates) &lt; 2,
          """",
          TEXTJOIN("", "", TRUE,
            TEXT(INDEX(validDates, 1), ""mmm d, yyyy""),
            TEXT(INDEX(validDates, 2), ""mmm d, yyyy"")
          )
 "&amp;"       )
      )
    ),
    """"
  )
)
"),"")</f>
        <v/>
      </c>
      <c r="BA157" s="65" t="str">
        <f t="shared" si="13"/>
        <v/>
      </c>
      <c r="BB157" s="63"/>
      <c r="BC157" s="64"/>
      <c r="BD157" s="64"/>
      <c r="BE157" s="64"/>
      <c r="BF157" s="64" t="str">
        <f>IFERROR(__xludf.DUMMYFUNCTION("IF(
  OR($AJ157=""Full Payment"",$AJ157=""P1"", $AJ157=""P2""),
  """",
  IF(
    AND(
      NOT(ISBLANK($K157)),
      OR(
        Q157=""Standard Booking, P3"",
        Q157=""Standard Booking, P4""
      )
    ),
    LET(
      resDate,   $K157,
      "&amp;"tourDate,  $N157,
      monthCount, DATEDIF(resDate, tourDate, ""M"") + 1,
      secondDates, ARRAYFORMULA(
        DATE(
          YEAR(resDate),
          MONTH(resDate) + SEQUENCE(monthCount),
          2
        )
      ),
      validDates, FILTER(
  "&amp;"      secondDates,
        (secondDates &gt; resDate + 2) *
        (secondDates &lt;= tourDate - 3)
      ),
      IF(
        $AJ157=""P4"",
        IF(
          COUNTA(validDates) &lt; 3,
          """",
          TEXT(INDEX(validDates, 3), ""mmm d, yyyy"")
  "&amp;"      ),
        IF(
          $AJ157=""P3"",
          IF(
            COUNTA(validDates) &lt; 3,
            """",
            TEXT(INDEX(validDates, 3), ""mmm d, yyyy"")
          ),
          IF(
            COUNTA(validDates) &lt; 3,
            """",
    "&amp;"        TEXTJOIN("", "", TRUE,
              TEXT(INDEX(validDates, 1), ""mmm d, yyyy""),
              TEXT(INDEX(validDates, 2), ""mmm d, yyyy""),
              TEXT(INDEX(validDates, 3), ""mmm d, yyyy"")
            )
          )
        )
      )
    "&amp;"),
    """"
  )
)
"),"")</f>
        <v/>
      </c>
      <c r="BG157" s="65" t="str">
        <f t="shared" si="14"/>
        <v/>
      </c>
      <c r="BH157" s="63"/>
      <c r="BI157" s="64"/>
      <c r="BJ157" s="64"/>
      <c r="BK157" s="64"/>
      <c r="BL157" s="64" t="str">
        <f>IFERROR(__xludf.DUMMYFUNCTION("IF(
  OR($AJ157=""Full Payment"",$AJ157=""P1"",$AJ157=""P2"",$AJ157=""P3""),
  """",
  IF(
    AND(
      NOT(ISBLANK($K157)),
      $Q157=""Standard Booking, P4""
    ),
    LET(
      resDate,   $K157,
      tourDate,  $N157,
      monthCount, DATEDIF(r"&amp;"esDate, tourDate, ""M"") + 1,
      secondDates, ARRAYFORMULA(
        DATE(
          YEAR(resDate),
          MONTH(resDate) + SEQUENCE(monthCount),
          2
        )
      ),
      validDates, FILTER(
        secondDates,
        (secondDates &gt; res"&amp;"Date + 2) *
        (secondDates &lt;= tourDate - 3)
      ),
      IF(
        $AJ157=""P4"",
        IF(
          COUNTA(validDates) &lt; 4,
          """",
          TEXT(
            INDEX(validDates, 4),
            ""mmm d, yyyy""
          )
        ),
"&amp;"        IF(
          COUNTA(validDates) &lt; 4,
          """",
          TEXTJOIN(
            "", "", TRUE,
            TEXT(INDEX(validDates, 1), ""mmm d, yyyy""),
            TEXT(INDEX(validDates, 2), ""mmm d, yyyy""),
            TEXT(INDEX(validDates"&amp;", 3), ""mmm d, yyyy""),
            TEXT(INDEX(validDates, 4), ""mmm d, yyyy"")
          )
        )
      )
    ),
    """"
  )
)
"),"")</f>
        <v/>
      </c>
      <c r="BM157" s="65" t="str">
        <f t="shared" si="15"/>
        <v/>
      </c>
      <c r="BN157" s="66"/>
      <c r="BO157" s="67"/>
      <c r="BP157" s="49" t="b">
        <v>0</v>
      </c>
      <c r="BQ157" s="49" t="b">
        <v>0</v>
      </c>
      <c r="BR157" s="68"/>
      <c r="BS157" s="69"/>
      <c r="BT157" s="70" t="b">
        <v>0</v>
      </c>
      <c r="BU157" s="71"/>
      <c r="BV157" s="72"/>
      <c r="BW157" s="86" t="b">
        <v>0</v>
      </c>
      <c r="BX157" s="87"/>
    </row>
    <row r="158">
      <c r="A158" s="35" t="str">
        <f t="shared" si="1"/>
        <v/>
      </c>
      <c r="B158" s="36" t="str">
        <f t="shared" si="2"/>
        <v/>
      </c>
      <c r="C158" s="36" t="str">
        <f t="array" ref="C158">IF(
  M158="",
  "",
  IFERROR(
    INDEX(
      '{INDEX} Tour Packages'!$A:$ZZ,
      MATCH(
        M158,
        INDEX(
          '{INDEX} Tour Packages'!$A:$ZZ,
          ,
          MATCH("Tour Package Name", '{INDEX} Tour Packages'!$4:$4, 0)
        ),
        0
      ),
      MATCH("Tour Code", '{INDEX} Tour Packages'!$4:$4, 0)
    ),
    "XXX"
  )
)
</f>
        <v/>
      </c>
      <c r="D158" s="36" t="str">
        <f t="shared" si="3"/>
        <v/>
      </c>
      <c r="E158" s="36" t="str">
        <f t="shared" si="4"/>
        <v/>
      </c>
      <c r="F158" s="37" t="str">
        <f t="shared" si="5"/>
        <v/>
      </c>
      <c r="G158" s="89"/>
      <c r="H158" s="89"/>
      <c r="I158" s="90"/>
      <c r="J158" s="40" t="str">
        <f t="shared" si="16"/>
        <v> </v>
      </c>
      <c r="K158" s="91"/>
      <c r="L158" s="55"/>
      <c r="M158" s="55"/>
      <c r="N158" s="91"/>
      <c r="O158" s="43" t="str">
        <f>IFERROR(__xludf.DUMMYFUNCTION("IF(N158="""","""",IFERROR(
  N158 + VALUE(REGEXEXTRACT(P158, ""(\d+)\s+Days"")),
  """"
)
)"),"")</f>
        <v/>
      </c>
      <c r="P158" s="43" t="str">
        <f t="array" ref="P158">IFERROR(
  INDEX(
    INDEX('{INDEX} Tour Packages'!$A:$ZZ, , MATCH(P$3, '{INDEX} Tour Packages'!$4:$4, 0)),
    MATCH(M158, INDEX('{INDEX} Tour Packages'!$A:$ZZ,0, MATCH("Tour Package Name", '{INDEX} Tour Packages'!$4:$4, 0)), 0)
  ),
"")
</f>
        <v/>
      </c>
      <c r="Q158" s="44" t="str">
        <f t="shared" si="7"/>
        <v/>
      </c>
      <c r="R158" s="44" t="str">
        <f>IFERROR(__xludf.DUMMYFUNCTION("IF(OR(ISBLANK(K158), ISBLANK(N158)), """", 
  LET(
    resDate, K158,
    tourDate, N158,
    monthCount, MAX(0, DATEDIF(resDate, tourDate - 3, ""M"") + 1),
    secondDates, ARRAYFORMULA(DATE(YEAR(resDate), MONTH(resDate) + SEQUENCE(monthCount), 2)),
    "&amp;"validDates, FILTER(secondDates, (secondDates &gt; resDate + 2) * (secondDates &lt;= tourDate - 3)),
    IF(ISERROR(validDates), 0, COUNTA(validDates))
  )
)
"),"")</f>
        <v/>
      </c>
      <c r="S158" s="44" t="str">
        <f t="shared" si="8"/>
        <v/>
      </c>
      <c r="T158" s="45" t="str">
        <f t="array" ref="T158">IF(ISBLANK(BO158),IFERROR(
  INDEX(
    INDEX('{INDEX} Payment Terms'!$A:$G, , MATCH(T$3, '{INDEX} Payment Terms'!$4:$4, 0)),
    MATCH(Q158, INDEX('{INDEX} Payment Terms'!$A:$G,0, MATCH("Payment Condition", '{INDEX} Payment Terms'!$4:$4, 0)), 0)
  ),
""),"Cancelled")
</f>
        <v/>
      </c>
      <c r="U158" s="46" t="b">
        <v>0</v>
      </c>
      <c r="V158" s="47" t="str">
        <f>IFERROR(__xludf.DUMMYFUNCTION("IF(OR(L158=""Duo Booking"", L158=""Group Booking""),
IF(U158=FALSE,"""",
    LET(
      bookingType, L158,
      tour, M158,
      mainFirst, H158,
      mainLast, I158,
      mainEmail, G158,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$L$4:L158, bookingType,
          $M$4:M158, tour,
          $H$4:H158, mainFirst,
          $I$4:I158, mainLast,
          $G$4:G158, mainEmail
        ),
        ""000""
      ),
  "&amp;"    baseID &amp; ""-"" &amp; memberNumber
    )
  ),
  """"
)
"),"")</f>
        <v/>
      </c>
      <c r="W158" s="48"/>
      <c r="X158" s="85" t="b">
        <v>0</v>
      </c>
      <c r="Y158" s="85" t="b">
        <v>0</v>
      </c>
      <c r="Z158" s="85" t="b">
        <v>0</v>
      </c>
      <c r="AA158" s="50"/>
      <c r="AB158" s="51"/>
      <c r="AC158" s="85" t="b">
        <v>0</v>
      </c>
      <c r="AD158" s="92"/>
      <c r="AE158" s="88"/>
      <c r="AF158" s="36" t="str">
        <f t="array" ref="AF158">IF(M158="","",INDEX(
      '{INDEX} Tour Packages'!$A:$ZP,
      MATCH($M158, '{INDEX} Tour Packages'!$A:$A, 0),
      MATCH(AF$3, '{INDEX} Tour Packages'!$4:$4, 0)
    ))</f>
        <v/>
      </c>
      <c r="AG158" s="36" t="str">
        <f t="array" ref="AG158">IF(M158="","",INDEX(
      '{INDEX} Tour Packages'!$A:$ZP,
      MATCH($M158, '{INDEX} Tour Packages'!$A:$A, 0),
      MATCH(AG$3, '{INDEX} Tour Packages'!$4:$4, 0)
    ))</f>
        <v/>
      </c>
      <c r="AH158" s="36" t="str">
        <f t="array" ref="AH158">IF(M158="","",INDEX(
      '{INDEX} Tour Packages'!$A:$ZP,
      MATCH($M158, '{INDEX} Tour Packages'!$A:$A, 0),
      MATCH(AH$3, '{INDEX} Tour Packages'!$4:$4, 0)
    ))</f>
        <v/>
      </c>
      <c r="AI158" s="54" t="str">
        <f t="shared" si="9"/>
        <v/>
      </c>
      <c r="AJ158" s="42"/>
      <c r="AK158" s="55"/>
      <c r="AL158" s="46" t="b">
        <v>0</v>
      </c>
      <c r="AM158" s="56"/>
      <c r="AN158" s="57" t="str">
        <f t="shared" si="10"/>
        <v/>
      </c>
      <c r="AO158" s="58" t="str">
        <f t="shared" si="11"/>
        <v/>
      </c>
      <c r="AP158" s="59"/>
      <c r="AQ158" s="60"/>
      <c r="AR158" s="61"/>
      <c r="AS158" s="61"/>
      <c r="AT158" s="61" t="str">
        <f>IFERROR(__xludf.DUMMYFUNCTION("IF( 
  OR($AJ158=""Full Payment"", ISBLANK($K158)),
  """",
  IF(
    OR(
      Q158=""Standard Booking, P1"",
      Q158=""Standard Booking, P2"",
      Q158=""Standard Booking, P3"",
      Q158=""Standard Booking, P4""
    ),
    LET(
      resDate,   $"&amp;"K158,
      tourDate,  $N158,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8" s="62" t="str">
        <f t="shared" si="12"/>
        <v/>
      </c>
      <c r="AV158" s="63"/>
      <c r="AW158" s="64"/>
      <c r="AX158" s="64"/>
      <c r="AY158" s="64"/>
      <c r="AZ158" s="64" t="str">
        <f>IFERROR(__xludf.DUMMYFUNCTION("IF(
  OR($AJ158=""Full Payment"",$AJ158=""P1"", ISBLANK($K158)),
  """",
  IF(
    OR(
      $Q158=""Standard Booking, P2"",
      $Q158=""Standard Booking, P3"",
      $Q158=""Standard Booking, P4""
    ),
    LET(
      resDate,   $K158,
      tourDate,"&amp;"  $N158,
      monthCount, DATEDIF(resDate, tourDate, ""M"") + 1,
      secondDates, ARRAYFORMULA(
        DATE(
          YEAR(resDate),
          MONTH(resDate) + SEQUENCE(monthCount),
          2
        )
      ),
      validDates, FILTER(
        sec"&amp;"ondDates,
        (secondDates &gt; resDate + 2) *
        (secondDates &lt;= tourDate - 3)
      ),
      IF(
        OR($AJ158=""P2"", $AJ158=""P3"", $AJ158=""P4""),
        IF(
          COUNTA(validDates) &lt; 2,
          """",
          TEXT(INDEX(validDates"&amp;", 2), ""mmm d, yyyy"")
        ),
        IF(
          COUNTA(validDates) &lt; 2,
          """",
          TEXTJOIN("", "", TRUE,
            TEXT(INDEX(validDates, 1), ""mmm d, yyyy""),
            TEXT(INDEX(validDates, 2), ""mmm d, yyyy"")
          )
 "&amp;"       )
      )
    ),
    """"
  )
)
"),"")</f>
        <v/>
      </c>
      <c r="BA158" s="65" t="str">
        <f t="shared" si="13"/>
        <v/>
      </c>
      <c r="BB158" s="63"/>
      <c r="BC158" s="64"/>
      <c r="BD158" s="64"/>
      <c r="BE158" s="64"/>
      <c r="BF158" s="64" t="str">
        <f>IFERROR(__xludf.DUMMYFUNCTION("IF(
  OR($AJ158=""Full Payment"",$AJ158=""P1"", $AJ158=""P2""),
  """",
  IF(
    AND(
      NOT(ISBLANK($K158)),
      OR(
        Q158=""Standard Booking, P3"",
        Q158=""Standard Booking, P4""
      )
    ),
    LET(
      resDate,   $K158,
      "&amp;"tourDate,  $N158,
      monthCount, DATEDIF(resDate, tourDate, ""M"") + 1,
      secondDates, ARRAYFORMULA(
        DATE(
          YEAR(resDate),
          MONTH(resDate) + SEQUENCE(monthCount),
          2
        )
      ),
      validDates, FILTER(
  "&amp;"      secondDates,
        (secondDates &gt; resDate + 2) *
        (secondDates &lt;= tourDate - 3)
      ),
      IF(
        $AJ158=""P4"",
        IF(
          COUNTA(validDates) &lt; 3,
          """",
          TEXT(INDEX(validDates, 3), ""mmm d, yyyy"")
  "&amp;"      ),
        IF(
          $AJ158=""P3"",
          IF(
            COUNTA(validDates) &lt; 3,
            """",
            TEXT(INDEX(validDates, 3), ""mmm d, yyyy"")
          ),
          IF(
            COUNTA(validDates) &lt; 3,
            """",
    "&amp;"        TEXTJOIN("", "", TRUE,
              TEXT(INDEX(validDates, 1), ""mmm d, yyyy""),
              TEXT(INDEX(validDates, 2), ""mmm d, yyyy""),
              TEXT(INDEX(validDates, 3), ""mmm d, yyyy"")
            )
          )
        )
      )
    "&amp;"),
    """"
  )
)
"),"")</f>
        <v/>
      </c>
      <c r="BG158" s="65" t="str">
        <f t="shared" si="14"/>
        <v/>
      </c>
      <c r="BH158" s="63"/>
      <c r="BI158" s="64"/>
      <c r="BJ158" s="64"/>
      <c r="BK158" s="64"/>
      <c r="BL158" s="64" t="str">
        <f>IFERROR(__xludf.DUMMYFUNCTION("IF(
  OR($AJ158=""Full Payment"",$AJ158=""P1"",$AJ158=""P2"",$AJ158=""P3""),
  """",
  IF(
    AND(
      NOT(ISBLANK($K158)),
      $Q158=""Standard Booking, P4""
    ),
    LET(
      resDate,   $K158,
      tourDate,  $N158,
      monthCount, DATEDIF(r"&amp;"esDate, tourDate, ""M"") + 1,
      secondDates, ARRAYFORMULA(
        DATE(
          YEAR(resDate),
          MONTH(resDate) + SEQUENCE(monthCount),
          2
        )
      ),
      validDates, FILTER(
        secondDates,
        (secondDates &gt; res"&amp;"Date + 2) *
        (secondDates &lt;= tourDate - 3)
      ),
      IF(
        $AJ158=""P4"",
        IF(
          COUNTA(validDates) &lt; 4,
          """",
          TEXT(
            INDEX(validDates, 4),
            ""mmm d, yyyy""
          )
        ),
"&amp;"        IF(
          COUNTA(validDates) &lt; 4,
          """",
          TEXTJOIN(
            "", "", TRUE,
            TEXT(INDEX(validDates, 1), ""mmm d, yyyy""),
            TEXT(INDEX(validDates, 2), ""mmm d, yyyy""),
            TEXT(INDEX(validDates"&amp;", 3), ""mmm d, yyyy""),
            TEXT(INDEX(validDates, 4), ""mmm d, yyyy"")
          )
        )
      )
    ),
    """"
  )
)
"),"")</f>
        <v/>
      </c>
      <c r="BM158" s="65" t="str">
        <f t="shared" si="15"/>
        <v/>
      </c>
      <c r="BN158" s="66"/>
      <c r="BO158" s="67"/>
      <c r="BP158" s="49" t="b">
        <v>0</v>
      </c>
      <c r="BQ158" s="49" t="b">
        <v>0</v>
      </c>
      <c r="BR158" s="68"/>
      <c r="BS158" s="69"/>
      <c r="BT158" s="70" t="b">
        <v>0</v>
      </c>
      <c r="BU158" s="71"/>
      <c r="BV158" s="72"/>
      <c r="BW158" s="86" t="b">
        <v>0</v>
      </c>
      <c r="BX158" s="87"/>
    </row>
    <row r="159">
      <c r="A159" s="35" t="str">
        <f t="shared" si="1"/>
        <v/>
      </c>
      <c r="B159" s="36" t="str">
        <f t="shared" si="2"/>
        <v/>
      </c>
      <c r="C159" s="36" t="str">
        <f t="array" ref="C159">IF(
  M159="",
  "",
  IFERROR(
    INDEX(
      '{INDEX} Tour Packages'!$A:$ZZ,
      MATCH(
        M159,
        INDEX(
          '{INDEX} Tour Packages'!$A:$ZZ,
          ,
          MATCH("Tour Package Name", '{INDEX} Tour Packages'!$4:$4, 0)
        ),
        0
      ),
      MATCH("Tour Code", '{INDEX} Tour Packages'!$4:$4, 0)
    ),
    "XXX"
  )
)
</f>
        <v/>
      </c>
      <c r="D159" s="36" t="str">
        <f t="shared" si="3"/>
        <v/>
      </c>
      <c r="E159" s="36" t="str">
        <f t="shared" si="4"/>
        <v/>
      </c>
      <c r="F159" s="37" t="str">
        <f t="shared" si="5"/>
        <v/>
      </c>
      <c r="G159" s="89"/>
      <c r="H159" s="89"/>
      <c r="I159" s="90"/>
      <c r="J159" s="40" t="str">
        <f t="shared" si="16"/>
        <v> </v>
      </c>
      <c r="K159" s="91"/>
      <c r="L159" s="55"/>
      <c r="M159" s="55"/>
      <c r="N159" s="91"/>
      <c r="O159" s="43" t="str">
        <f>IFERROR(__xludf.DUMMYFUNCTION("IF(N159="""","""",IFERROR(
  N159 + VALUE(REGEXEXTRACT(P159, ""(\d+)\s+Days"")),
  """"
)
)"),"")</f>
        <v/>
      </c>
      <c r="P159" s="43" t="str">
        <f t="array" ref="P159">IFERROR(
  INDEX(
    INDEX('{INDEX} Tour Packages'!$A:$ZZ, , MATCH(P$3, '{INDEX} Tour Packages'!$4:$4, 0)),
    MATCH(M159, INDEX('{INDEX} Tour Packages'!$A:$ZZ,0, MATCH("Tour Package Name", '{INDEX} Tour Packages'!$4:$4, 0)), 0)
  ),
"")
</f>
        <v/>
      </c>
      <c r="Q159" s="44" t="str">
        <f t="shared" si="7"/>
        <v/>
      </c>
      <c r="R159" s="44" t="str">
        <f>IFERROR(__xludf.DUMMYFUNCTION("IF(OR(ISBLANK(K159), ISBLANK(N159)), """", 
  LET(
    resDate, K159,
    tourDate, N159,
    monthCount, MAX(0, DATEDIF(resDate, tourDate - 3, ""M"") + 1),
    secondDates, ARRAYFORMULA(DATE(YEAR(resDate), MONTH(resDate) + SEQUENCE(monthCount), 2)),
    "&amp;"validDates, FILTER(secondDates, (secondDates &gt; resDate + 2) * (secondDates &lt;= tourDate - 3)),
    IF(ISERROR(validDates), 0, COUNTA(validDates))
  )
)
"),"")</f>
        <v/>
      </c>
      <c r="S159" s="44" t="str">
        <f t="shared" si="8"/>
        <v/>
      </c>
      <c r="T159" s="45" t="str">
        <f t="array" ref="T159">IF(ISBLANK(BO159),IFERROR(
  INDEX(
    INDEX('{INDEX} Payment Terms'!$A:$G, , MATCH(T$3, '{INDEX} Payment Terms'!$4:$4, 0)),
    MATCH(Q159, INDEX('{INDEX} Payment Terms'!$A:$G,0, MATCH("Payment Condition", '{INDEX} Payment Terms'!$4:$4, 0)), 0)
  ),
""),"Cancelled")
</f>
        <v/>
      </c>
      <c r="U159" s="46" t="b">
        <v>0</v>
      </c>
      <c r="V159" s="47" t="str">
        <f>IFERROR(__xludf.DUMMYFUNCTION("IF(OR(L159=""Duo Booking"", L159=""Group Booking""),
IF(U159=FALSE,"""",
    LET(
      bookingType, L159,
      tour, M159,
      mainFirst, H159,
      mainLast, I159,
      mainEmail, G159,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$L$4:L159, bookingType,
          $M$4:M159, tour,
          $H$4:H159, mainFirst,
          $I$4:I159, mainLast,
          $G$4:G159, mainEmail
        ),
        ""000""
      ),
  "&amp;"    baseID &amp; ""-"" &amp; memberNumber
    )
  ),
  """"
)
"),"")</f>
        <v/>
      </c>
      <c r="W159" s="48"/>
      <c r="X159" s="85" t="b">
        <v>0</v>
      </c>
      <c r="Y159" s="85" t="b">
        <v>0</v>
      </c>
      <c r="Z159" s="85" t="b">
        <v>0</v>
      </c>
      <c r="AA159" s="50"/>
      <c r="AB159" s="51"/>
      <c r="AC159" s="85" t="b">
        <v>0</v>
      </c>
      <c r="AD159" s="92"/>
      <c r="AE159" s="88"/>
      <c r="AF159" s="36" t="str">
        <f t="array" ref="AF159">IF(M159="","",INDEX(
      '{INDEX} Tour Packages'!$A:$ZP,
      MATCH($M159, '{INDEX} Tour Packages'!$A:$A, 0),
      MATCH(AF$3, '{INDEX} Tour Packages'!$4:$4, 0)
    ))</f>
        <v/>
      </c>
      <c r="AG159" s="36" t="str">
        <f t="array" ref="AG159">IF(M159="","",INDEX(
      '{INDEX} Tour Packages'!$A:$ZP,
      MATCH($M159, '{INDEX} Tour Packages'!$A:$A, 0),
      MATCH(AG$3, '{INDEX} Tour Packages'!$4:$4, 0)
    ))</f>
        <v/>
      </c>
      <c r="AH159" s="36" t="str">
        <f t="array" ref="AH159">IF(M159="","",INDEX(
      '{INDEX} Tour Packages'!$A:$ZP,
      MATCH($M159, '{INDEX} Tour Packages'!$A:$A, 0),
      MATCH(AH$3, '{INDEX} Tour Packages'!$4:$4, 0)
    ))</f>
        <v/>
      </c>
      <c r="AI159" s="54" t="str">
        <f t="shared" si="9"/>
        <v/>
      </c>
      <c r="AJ159" s="42"/>
      <c r="AK159" s="55"/>
      <c r="AL159" s="46" t="b">
        <v>0</v>
      </c>
      <c r="AM159" s="56"/>
      <c r="AN159" s="57" t="str">
        <f t="shared" si="10"/>
        <v/>
      </c>
      <c r="AO159" s="58" t="str">
        <f t="shared" si="11"/>
        <v/>
      </c>
      <c r="AP159" s="59"/>
      <c r="AQ159" s="60"/>
      <c r="AR159" s="61"/>
      <c r="AS159" s="61"/>
      <c r="AT159" s="61" t="str">
        <f>IFERROR(__xludf.DUMMYFUNCTION("IF( 
  OR($AJ159=""Full Payment"", ISBLANK($K159)),
  """",
  IF(
    OR(
      Q159=""Standard Booking, P1"",
      Q159=""Standard Booking, P2"",
      Q159=""Standard Booking, P3"",
      Q159=""Standard Booking, P4""
    ),
    LET(
      resDate,   $"&amp;"K159,
      tourDate,  $N159,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59" s="62" t="str">
        <f t="shared" si="12"/>
        <v/>
      </c>
      <c r="AV159" s="63"/>
      <c r="AW159" s="64"/>
      <c r="AX159" s="64"/>
      <c r="AY159" s="64"/>
      <c r="AZ159" s="64" t="str">
        <f>IFERROR(__xludf.DUMMYFUNCTION("IF(
  OR($AJ159=""Full Payment"",$AJ159=""P1"", ISBLANK($K159)),
  """",
  IF(
    OR(
      $Q159=""Standard Booking, P2"",
      $Q159=""Standard Booking, P3"",
      $Q159=""Standard Booking, P4""
    ),
    LET(
      resDate,   $K159,
      tourDate,"&amp;"  $N159,
      monthCount, DATEDIF(resDate, tourDate, ""M"") + 1,
      secondDates, ARRAYFORMULA(
        DATE(
          YEAR(resDate),
          MONTH(resDate) + SEQUENCE(monthCount),
          2
        )
      ),
      validDates, FILTER(
        sec"&amp;"ondDates,
        (secondDates &gt; resDate + 2) *
        (secondDates &lt;= tourDate - 3)
      ),
      IF(
        OR($AJ159=""P2"", $AJ159=""P3"", $AJ159=""P4""),
        IF(
          COUNTA(validDates) &lt; 2,
          """",
          TEXT(INDEX(validDates"&amp;", 2), ""mmm d, yyyy"")
        ),
        IF(
          COUNTA(validDates) &lt; 2,
          """",
          TEXTJOIN("", "", TRUE,
            TEXT(INDEX(validDates, 1), ""mmm d, yyyy""),
            TEXT(INDEX(validDates, 2), ""mmm d, yyyy"")
          )
 "&amp;"       )
      )
    ),
    """"
  )
)
"),"")</f>
        <v/>
      </c>
      <c r="BA159" s="65" t="str">
        <f t="shared" si="13"/>
        <v/>
      </c>
      <c r="BB159" s="63"/>
      <c r="BC159" s="64"/>
      <c r="BD159" s="64"/>
      <c r="BE159" s="64"/>
      <c r="BF159" s="64" t="str">
        <f>IFERROR(__xludf.DUMMYFUNCTION("IF(
  OR($AJ159=""Full Payment"",$AJ159=""P1"", $AJ159=""P2""),
  """",
  IF(
    AND(
      NOT(ISBLANK($K159)),
      OR(
        Q159=""Standard Booking, P3"",
        Q159=""Standard Booking, P4""
      )
    ),
    LET(
      resDate,   $K159,
      "&amp;"tourDate,  $N159,
      monthCount, DATEDIF(resDate, tourDate, ""M"") + 1,
      secondDates, ARRAYFORMULA(
        DATE(
          YEAR(resDate),
          MONTH(resDate) + SEQUENCE(monthCount),
          2
        )
      ),
      validDates, FILTER(
  "&amp;"      secondDates,
        (secondDates &gt; resDate + 2) *
        (secondDates &lt;= tourDate - 3)
      ),
      IF(
        $AJ159=""P4"",
        IF(
          COUNTA(validDates) &lt; 3,
          """",
          TEXT(INDEX(validDates, 3), ""mmm d, yyyy"")
  "&amp;"      ),
        IF(
          $AJ159=""P3"",
          IF(
            COUNTA(validDates) &lt; 3,
            """",
            TEXT(INDEX(validDates, 3), ""mmm d, yyyy"")
          ),
          IF(
            COUNTA(validDates) &lt; 3,
            """",
    "&amp;"        TEXTJOIN("", "", TRUE,
              TEXT(INDEX(validDates, 1), ""mmm d, yyyy""),
              TEXT(INDEX(validDates, 2), ""mmm d, yyyy""),
              TEXT(INDEX(validDates, 3), ""mmm d, yyyy"")
            )
          )
        )
      )
    "&amp;"),
    """"
  )
)
"),"")</f>
        <v/>
      </c>
      <c r="BG159" s="65" t="str">
        <f t="shared" si="14"/>
        <v/>
      </c>
      <c r="BH159" s="63"/>
      <c r="BI159" s="64"/>
      <c r="BJ159" s="64"/>
      <c r="BK159" s="64"/>
      <c r="BL159" s="64" t="str">
        <f>IFERROR(__xludf.DUMMYFUNCTION("IF(
  OR($AJ159=""Full Payment"",$AJ159=""P1"",$AJ159=""P2"",$AJ159=""P3""),
  """",
  IF(
    AND(
      NOT(ISBLANK($K159)),
      $Q159=""Standard Booking, P4""
    ),
    LET(
      resDate,   $K159,
      tourDate,  $N159,
      monthCount, DATEDIF(r"&amp;"esDate, tourDate, ""M"") + 1,
      secondDates, ARRAYFORMULA(
        DATE(
          YEAR(resDate),
          MONTH(resDate) + SEQUENCE(monthCount),
          2
        )
      ),
      validDates, FILTER(
        secondDates,
        (secondDates &gt; res"&amp;"Date + 2) *
        (secondDates &lt;= tourDate - 3)
      ),
      IF(
        $AJ159=""P4"",
        IF(
          COUNTA(validDates) &lt; 4,
          """",
          TEXT(
            INDEX(validDates, 4),
            ""mmm d, yyyy""
          )
        ),
"&amp;"        IF(
          COUNTA(validDates) &lt; 4,
          """",
          TEXTJOIN(
            "", "", TRUE,
            TEXT(INDEX(validDates, 1), ""mmm d, yyyy""),
            TEXT(INDEX(validDates, 2), ""mmm d, yyyy""),
            TEXT(INDEX(validDates"&amp;", 3), ""mmm d, yyyy""),
            TEXT(INDEX(validDates, 4), ""mmm d, yyyy"")
          )
        )
      )
    ),
    """"
  )
)
"),"")</f>
        <v/>
      </c>
      <c r="BM159" s="65" t="str">
        <f t="shared" si="15"/>
        <v/>
      </c>
      <c r="BN159" s="66"/>
      <c r="BO159" s="67"/>
      <c r="BP159" s="49" t="b">
        <v>0</v>
      </c>
      <c r="BQ159" s="49" t="b">
        <v>0</v>
      </c>
      <c r="BR159" s="68"/>
      <c r="BS159" s="69"/>
      <c r="BT159" s="70" t="b">
        <v>0</v>
      </c>
      <c r="BU159" s="71"/>
      <c r="BV159" s="72"/>
      <c r="BW159" s="86" t="b">
        <v>0</v>
      </c>
      <c r="BX159" s="87"/>
    </row>
    <row r="160">
      <c r="A160" s="35" t="str">
        <f t="shared" si="1"/>
        <v/>
      </c>
      <c r="B160" s="36" t="str">
        <f t="shared" si="2"/>
        <v/>
      </c>
      <c r="C160" s="36" t="str">
        <f t="array" ref="C160">IF(
  M160="",
  "",
  IFERROR(
    INDEX(
      '{INDEX} Tour Packages'!$A:$ZZ,
      MATCH(
        M160,
        INDEX(
          '{INDEX} Tour Packages'!$A:$ZZ,
          ,
          MATCH("Tour Package Name", '{INDEX} Tour Packages'!$4:$4, 0)
        ),
        0
      ),
      MATCH("Tour Code", '{INDEX} Tour Packages'!$4:$4, 0)
    ),
    "XXX"
  )
)
</f>
        <v/>
      </c>
      <c r="D160" s="36" t="str">
        <f t="shared" si="3"/>
        <v/>
      </c>
      <c r="E160" s="36" t="str">
        <f t="shared" si="4"/>
        <v/>
      </c>
      <c r="F160" s="37" t="str">
        <f t="shared" si="5"/>
        <v/>
      </c>
      <c r="G160" s="89"/>
      <c r="H160" s="89"/>
      <c r="I160" s="90"/>
      <c r="J160" s="40" t="str">
        <f t="shared" si="16"/>
        <v> </v>
      </c>
      <c r="K160" s="91"/>
      <c r="L160" s="55"/>
      <c r="M160" s="55"/>
      <c r="N160" s="91"/>
      <c r="O160" s="43" t="str">
        <f>IFERROR(__xludf.DUMMYFUNCTION("IF(N160="""","""",IFERROR(
  N160 + VALUE(REGEXEXTRACT(P160, ""(\d+)\s+Days"")),
  """"
)
)"),"")</f>
        <v/>
      </c>
      <c r="P160" s="43" t="str">
        <f t="array" ref="P160">IFERROR(
  INDEX(
    INDEX('{INDEX} Tour Packages'!$A:$ZZ, , MATCH(P$3, '{INDEX} Tour Packages'!$4:$4, 0)),
    MATCH(M160, INDEX('{INDEX} Tour Packages'!$A:$ZZ,0, MATCH("Tour Package Name", '{INDEX} Tour Packages'!$4:$4, 0)), 0)
  ),
"")
</f>
        <v/>
      </c>
      <c r="Q160" s="44" t="str">
        <f t="shared" si="7"/>
        <v/>
      </c>
      <c r="R160" s="44" t="str">
        <f>IFERROR(__xludf.DUMMYFUNCTION("IF(OR(ISBLANK(K160), ISBLANK(N160)), """", 
  LET(
    resDate, K160,
    tourDate, N160,
    monthCount, MAX(0, DATEDIF(resDate, tourDate - 3, ""M"") + 1),
    secondDates, ARRAYFORMULA(DATE(YEAR(resDate), MONTH(resDate) + SEQUENCE(monthCount), 2)),
    "&amp;"validDates, FILTER(secondDates, (secondDates &gt; resDate + 2) * (secondDates &lt;= tourDate - 3)),
    IF(ISERROR(validDates), 0, COUNTA(validDates))
  )
)
"),"")</f>
        <v/>
      </c>
      <c r="S160" s="44" t="str">
        <f t="shared" si="8"/>
        <v/>
      </c>
      <c r="T160" s="45" t="str">
        <f t="array" ref="T160">IF(ISBLANK(BO160),IFERROR(
  INDEX(
    INDEX('{INDEX} Payment Terms'!$A:$G, , MATCH(T$3, '{INDEX} Payment Terms'!$4:$4, 0)),
    MATCH(Q160, INDEX('{INDEX} Payment Terms'!$A:$G,0, MATCH("Payment Condition", '{INDEX} Payment Terms'!$4:$4, 0)), 0)
  ),
""),"Cancelled")
</f>
        <v/>
      </c>
      <c r="U160" s="46" t="b">
        <v>0</v>
      </c>
      <c r="V160" s="47" t="str">
        <f>IFERROR(__xludf.DUMMYFUNCTION("IF(OR(L160=""Duo Booking"", L160=""Group Booking""),
IF(U160=FALSE,"""",
    LET(
      bookingType, L160,
      tour, M160,
      mainFirst, H160,
      mainLast, I160,
      mainEmail, G160,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$L$4:L160, bookingType,
          $M$4:M160, tour,
          $H$4:H160, mainFirst,
          $I$4:I160, mainLast,
          $G$4:G160, mainEmail
        ),
        ""000""
      ),
  "&amp;"    baseID &amp; ""-"" &amp; memberNumber
    )
  ),
  """"
)
"),"")</f>
        <v/>
      </c>
      <c r="W160" s="48"/>
      <c r="X160" s="85" t="b">
        <v>0</v>
      </c>
      <c r="Y160" s="85" t="b">
        <v>0</v>
      </c>
      <c r="Z160" s="85" t="b">
        <v>0</v>
      </c>
      <c r="AA160" s="50"/>
      <c r="AB160" s="51"/>
      <c r="AC160" s="85" t="b">
        <v>0</v>
      </c>
      <c r="AD160" s="92"/>
      <c r="AE160" s="88"/>
      <c r="AF160" s="36" t="str">
        <f t="array" ref="AF160">IF(M160="","",INDEX(
      '{INDEX} Tour Packages'!$A:$ZP,
      MATCH($M160, '{INDEX} Tour Packages'!$A:$A, 0),
      MATCH(AF$3, '{INDEX} Tour Packages'!$4:$4, 0)
    ))</f>
        <v/>
      </c>
      <c r="AG160" s="36" t="str">
        <f t="array" ref="AG160">IF(M160="","",INDEX(
      '{INDEX} Tour Packages'!$A:$ZP,
      MATCH($M160, '{INDEX} Tour Packages'!$A:$A, 0),
      MATCH(AG$3, '{INDEX} Tour Packages'!$4:$4, 0)
    ))</f>
        <v/>
      </c>
      <c r="AH160" s="36" t="str">
        <f t="array" ref="AH160">IF(M160="","",INDEX(
      '{INDEX} Tour Packages'!$A:$ZP,
      MATCH($M160, '{INDEX} Tour Packages'!$A:$A, 0),
      MATCH(AH$3, '{INDEX} Tour Packages'!$4:$4, 0)
    ))</f>
        <v/>
      </c>
      <c r="AI160" s="54" t="str">
        <f t="shared" si="9"/>
        <v/>
      </c>
      <c r="AJ160" s="42"/>
      <c r="AK160" s="55"/>
      <c r="AL160" s="46" t="b">
        <v>0</v>
      </c>
      <c r="AM160" s="56"/>
      <c r="AN160" s="57" t="str">
        <f t="shared" si="10"/>
        <v/>
      </c>
      <c r="AO160" s="58" t="str">
        <f t="shared" si="11"/>
        <v/>
      </c>
      <c r="AP160" s="59"/>
      <c r="AQ160" s="60"/>
      <c r="AR160" s="61"/>
      <c r="AS160" s="61"/>
      <c r="AT160" s="61" t="str">
        <f>IFERROR(__xludf.DUMMYFUNCTION("IF( 
  OR($AJ160=""Full Payment"", ISBLANK($K160)),
  """",
  IF(
    OR(
      Q160=""Standard Booking, P1"",
      Q160=""Standard Booking, P2"",
      Q160=""Standard Booking, P3"",
      Q160=""Standard Booking, P4""
    ),
    LET(
      resDate,   $"&amp;"K160,
      tourDate,  $N160,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0" s="62" t="str">
        <f t="shared" si="12"/>
        <v/>
      </c>
      <c r="AV160" s="63"/>
      <c r="AW160" s="64"/>
      <c r="AX160" s="64"/>
      <c r="AY160" s="64"/>
      <c r="AZ160" s="64" t="str">
        <f>IFERROR(__xludf.DUMMYFUNCTION("IF(
  OR($AJ160=""Full Payment"",$AJ160=""P1"", ISBLANK($K160)),
  """",
  IF(
    OR(
      $Q160=""Standard Booking, P2"",
      $Q160=""Standard Booking, P3"",
      $Q160=""Standard Booking, P4""
    ),
    LET(
      resDate,   $K160,
      tourDate,"&amp;"  $N160,
      monthCount, DATEDIF(resDate, tourDate, ""M"") + 1,
      secondDates, ARRAYFORMULA(
        DATE(
          YEAR(resDate),
          MONTH(resDate) + SEQUENCE(monthCount),
          2
        )
      ),
      validDates, FILTER(
        sec"&amp;"ondDates,
        (secondDates &gt; resDate + 2) *
        (secondDates &lt;= tourDate - 3)
      ),
      IF(
        OR($AJ160=""P2"", $AJ160=""P3"", $AJ160=""P4""),
        IF(
          COUNTA(validDates) &lt; 2,
          """",
          TEXT(INDEX(validDates"&amp;", 2), ""mmm d, yyyy"")
        ),
        IF(
          COUNTA(validDates) &lt; 2,
          """",
          TEXTJOIN("", "", TRUE,
            TEXT(INDEX(validDates, 1), ""mmm d, yyyy""),
            TEXT(INDEX(validDates, 2), ""mmm d, yyyy"")
          )
 "&amp;"       )
      )
    ),
    """"
  )
)
"),"")</f>
        <v/>
      </c>
      <c r="BA160" s="65" t="str">
        <f t="shared" si="13"/>
        <v/>
      </c>
      <c r="BB160" s="63"/>
      <c r="BC160" s="64"/>
      <c r="BD160" s="64"/>
      <c r="BE160" s="64"/>
      <c r="BF160" s="64" t="str">
        <f>IFERROR(__xludf.DUMMYFUNCTION("IF(
  OR($AJ160=""Full Payment"",$AJ160=""P1"", $AJ160=""P2""),
  """",
  IF(
    AND(
      NOT(ISBLANK($K160)),
      OR(
        Q160=""Standard Booking, P3"",
        Q160=""Standard Booking, P4""
      )
    ),
    LET(
      resDate,   $K160,
      "&amp;"tourDate,  $N160,
      monthCount, DATEDIF(resDate, tourDate, ""M"") + 1,
      secondDates, ARRAYFORMULA(
        DATE(
          YEAR(resDate),
          MONTH(resDate) + SEQUENCE(monthCount),
          2
        )
      ),
      validDates, FILTER(
  "&amp;"      secondDates,
        (secondDates &gt; resDate + 2) *
        (secondDates &lt;= tourDate - 3)
      ),
      IF(
        $AJ160=""P4"",
        IF(
          COUNTA(validDates) &lt; 3,
          """",
          TEXT(INDEX(validDates, 3), ""mmm d, yyyy"")
  "&amp;"      ),
        IF(
          $AJ160=""P3"",
          IF(
            COUNTA(validDates) &lt; 3,
            """",
            TEXT(INDEX(validDates, 3), ""mmm d, yyyy"")
          ),
          IF(
            COUNTA(validDates) &lt; 3,
            """",
    "&amp;"        TEXTJOIN("", "", TRUE,
              TEXT(INDEX(validDates, 1), ""mmm d, yyyy""),
              TEXT(INDEX(validDates, 2), ""mmm d, yyyy""),
              TEXT(INDEX(validDates, 3), ""mmm d, yyyy"")
            )
          )
        )
      )
    "&amp;"),
    """"
  )
)
"),"")</f>
        <v/>
      </c>
      <c r="BG160" s="65" t="str">
        <f t="shared" si="14"/>
        <v/>
      </c>
      <c r="BH160" s="63"/>
      <c r="BI160" s="64"/>
      <c r="BJ160" s="64"/>
      <c r="BK160" s="64"/>
      <c r="BL160" s="64" t="str">
        <f>IFERROR(__xludf.DUMMYFUNCTION("IF(
  OR($AJ160=""Full Payment"",$AJ160=""P1"",$AJ160=""P2"",$AJ160=""P3""),
  """",
  IF(
    AND(
      NOT(ISBLANK($K160)),
      $Q160=""Standard Booking, P4""
    ),
    LET(
      resDate,   $K160,
      tourDate,  $N160,
      monthCount, DATEDIF(r"&amp;"esDate, tourDate, ""M"") + 1,
      secondDates, ARRAYFORMULA(
        DATE(
          YEAR(resDate),
          MONTH(resDate) + SEQUENCE(monthCount),
          2
        )
      ),
      validDates, FILTER(
        secondDates,
        (secondDates &gt; res"&amp;"Date + 2) *
        (secondDates &lt;= tourDate - 3)
      ),
      IF(
        $AJ160=""P4"",
        IF(
          COUNTA(validDates) &lt; 4,
          """",
          TEXT(
            INDEX(validDates, 4),
            ""mmm d, yyyy""
          )
        ),
"&amp;"        IF(
          COUNTA(validDates) &lt; 4,
          """",
          TEXTJOIN(
            "", "", TRUE,
            TEXT(INDEX(validDates, 1), ""mmm d, yyyy""),
            TEXT(INDEX(validDates, 2), ""mmm d, yyyy""),
            TEXT(INDEX(validDates"&amp;", 3), ""mmm d, yyyy""),
            TEXT(INDEX(validDates, 4), ""mmm d, yyyy"")
          )
        )
      )
    ),
    """"
  )
)
"),"")</f>
        <v/>
      </c>
      <c r="BM160" s="65" t="str">
        <f t="shared" si="15"/>
        <v/>
      </c>
      <c r="BN160" s="66"/>
      <c r="BO160" s="67"/>
      <c r="BP160" s="49" t="b">
        <v>0</v>
      </c>
      <c r="BQ160" s="49" t="b">
        <v>0</v>
      </c>
      <c r="BR160" s="68"/>
      <c r="BS160" s="69"/>
      <c r="BT160" s="70" t="b">
        <v>0</v>
      </c>
      <c r="BU160" s="71"/>
      <c r="BV160" s="72"/>
      <c r="BW160" s="86" t="b">
        <v>0</v>
      </c>
      <c r="BX160" s="87"/>
    </row>
    <row r="161">
      <c r="A161" s="35" t="str">
        <f t="shared" si="1"/>
        <v/>
      </c>
      <c r="B161" s="36" t="str">
        <f t="shared" si="2"/>
        <v/>
      </c>
      <c r="C161" s="36" t="str">
        <f t="array" ref="C161">IF(
  M161="",
  "",
  IFERROR(
    INDEX(
      '{INDEX} Tour Packages'!$A:$ZZ,
      MATCH(
        M161,
        INDEX(
          '{INDEX} Tour Packages'!$A:$ZZ,
          ,
          MATCH("Tour Package Name", '{INDEX} Tour Packages'!$4:$4, 0)
        ),
        0
      ),
      MATCH("Tour Code", '{INDEX} Tour Packages'!$4:$4, 0)
    ),
    "XXX"
  )
)
</f>
        <v/>
      </c>
      <c r="D161" s="36" t="str">
        <f t="shared" si="3"/>
        <v/>
      </c>
      <c r="E161" s="36" t="str">
        <f t="shared" si="4"/>
        <v/>
      </c>
      <c r="F161" s="37" t="str">
        <f t="shared" si="5"/>
        <v/>
      </c>
      <c r="G161" s="89"/>
      <c r="H161" s="89"/>
      <c r="I161" s="90"/>
      <c r="J161" s="40" t="str">
        <f t="shared" si="16"/>
        <v> </v>
      </c>
      <c r="K161" s="91"/>
      <c r="L161" s="55"/>
      <c r="M161" s="55"/>
      <c r="N161" s="91"/>
      <c r="O161" s="43" t="str">
        <f>IFERROR(__xludf.DUMMYFUNCTION("IF(N161="""","""",IFERROR(
  N161 + VALUE(REGEXEXTRACT(P161, ""(\d+)\s+Days"")),
  """"
)
)"),"")</f>
        <v/>
      </c>
      <c r="P161" s="43" t="str">
        <f t="array" ref="P161">IFERROR(
  INDEX(
    INDEX('{INDEX} Tour Packages'!$A:$ZZ, , MATCH(P$3, '{INDEX} Tour Packages'!$4:$4, 0)),
    MATCH(M161, INDEX('{INDEX} Tour Packages'!$A:$ZZ,0, MATCH("Tour Package Name", '{INDEX} Tour Packages'!$4:$4, 0)), 0)
  ),
"")
</f>
        <v/>
      </c>
      <c r="Q161" s="44" t="str">
        <f t="shared" si="7"/>
        <v/>
      </c>
      <c r="R161" s="44" t="str">
        <f>IFERROR(__xludf.DUMMYFUNCTION("IF(OR(ISBLANK(K161), ISBLANK(N161)), """", 
  LET(
    resDate, K161,
    tourDate, N161,
    monthCount, MAX(0, DATEDIF(resDate, tourDate - 3, ""M"") + 1),
    secondDates, ARRAYFORMULA(DATE(YEAR(resDate), MONTH(resDate) + SEQUENCE(monthCount), 2)),
    "&amp;"validDates, FILTER(secondDates, (secondDates &gt; resDate + 2) * (secondDates &lt;= tourDate - 3)),
    IF(ISERROR(validDates), 0, COUNTA(validDates))
  )
)
"),"")</f>
        <v/>
      </c>
      <c r="S161" s="44" t="str">
        <f t="shared" si="8"/>
        <v/>
      </c>
      <c r="T161" s="45" t="str">
        <f t="array" ref="T161">IF(ISBLANK(BO161),IFERROR(
  INDEX(
    INDEX('{INDEX} Payment Terms'!$A:$G, , MATCH(T$3, '{INDEX} Payment Terms'!$4:$4, 0)),
    MATCH(Q161, INDEX('{INDEX} Payment Terms'!$A:$G,0, MATCH("Payment Condition", '{INDEX} Payment Terms'!$4:$4, 0)), 0)
  ),
""),"Cancelled")
</f>
        <v/>
      </c>
      <c r="U161" s="46" t="b">
        <v>0</v>
      </c>
      <c r="V161" s="47" t="str">
        <f>IFERROR(__xludf.DUMMYFUNCTION("IF(OR(L161=""Duo Booking"", L161=""Group Booking""),
IF(U161=FALSE,"""",
    LET(
      bookingType, L161,
      tour, M161,
      mainFirst, H161,
      mainLast, I161,
      mainEmail, G161,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$L$4:L161, bookingType,
          $M$4:M161, tour,
          $H$4:H161, mainFirst,
          $I$4:I161, mainLast,
          $G$4:G161, mainEmail
        ),
        ""000""
      ),
  "&amp;"    baseID &amp; ""-"" &amp; memberNumber
    )
  ),
  """"
)
"),"")</f>
        <v/>
      </c>
      <c r="W161" s="48"/>
      <c r="X161" s="85" t="b">
        <v>0</v>
      </c>
      <c r="Y161" s="85" t="b">
        <v>0</v>
      </c>
      <c r="Z161" s="85" t="b">
        <v>0</v>
      </c>
      <c r="AA161" s="50"/>
      <c r="AB161" s="51"/>
      <c r="AC161" s="85" t="b">
        <v>0</v>
      </c>
      <c r="AD161" s="92"/>
      <c r="AE161" s="88"/>
      <c r="AF161" s="36" t="str">
        <f t="array" ref="AF161">IF(M161="","",INDEX(
      '{INDEX} Tour Packages'!$A:$ZP,
      MATCH($M161, '{INDEX} Tour Packages'!$A:$A, 0),
      MATCH(AF$3, '{INDEX} Tour Packages'!$4:$4, 0)
    ))</f>
        <v/>
      </c>
      <c r="AG161" s="36" t="str">
        <f t="array" ref="AG161">IF(M161="","",INDEX(
      '{INDEX} Tour Packages'!$A:$ZP,
      MATCH($M161, '{INDEX} Tour Packages'!$A:$A, 0),
      MATCH(AG$3, '{INDEX} Tour Packages'!$4:$4, 0)
    ))</f>
        <v/>
      </c>
      <c r="AH161" s="36" t="str">
        <f t="array" ref="AH161">IF(M161="","",INDEX(
      '{INDEX} Tour Packages'!$A:$ZP,
      MATCH($M161, '{INDEX} Tour Packages'!$A:$A, 0),
      MATCH(AH$3, '{INDEX} Tour Packages'!$4:$4, 0)
    ))</f>
        <v/>
      </c>
      <c r="AI161" s="54" t="str">
        <f t="shared" si="9"/>
        <v/>
      </c>
      <c r="AJ161" s="42"/>
      <c r="AK161" s="55"/>
      <c r="AL161" s="46" t="b">
        <v>0</v>
      </c>
      <c r="AM161" s="56"/>
      <c r="AN161" s="57" t="str">
        <f t="shared" si="10"/>
        <v/>
      </c>
      <c r="AO161" s="58" t="str">
        <f t="shared" si="11"/>
        <v/>
      </c>
      <c r="AP161" s="59"/>
      <c r="AQ161" s="60"/>
      <c r="AR161" s="61"/>
      <c r="AS161" s="61"/>
      <c r="AT161" s="61" t="str">
        <f>IFERROR(__xludf.DUMMYFUNCTION("IF( 
  OR($AJ161=""Full Payment"", ISBLANK($K161)),
  """",
  IF(
    OR(
      Q161=""Standard Booking, P1"",
      Q161=""Standard Booking, P2"",
      Q161=""Standard Booking, P3"",
      Q161=""Standard Booking, P4""
    ),
    LET(
      resDate,   $"&amp;"K161,
      tourDate,  $N161,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1" s="62" t="str">
        <f t="shared" si="12"/>
        <v/>
      </c>
      <c r="AV161" s="63"/>
      <c r="AW161" s="64"/>
      <c r="AX161" s="64"/>
      <c r="AY161" s="64"/>
      <c r="AZ161" s="64" t="str">
        <f>IFERROR(__xludf.DUMMYFUNCTION("IF(
  OR($AJ161=""Full Payment"",$AJ161=""P1"", ISBLANK($K161)),
  """",
  IF(
    OR(
      $Q161=""Standard Booking, P2"",
      $Q161=""Standard Booking, P3"",
      $Q161=""Standard Booking, P4""
    ),
    LET(
      resDate,   $K161,
      tourDate,"&amp;"  $N161,
      monthCount, DATEDIF(resDate, tourDate, ""M"") + 1,
      secondDates, ARRAYFORMULA(
        DATE(
          YEAR(resDate),
          MONTH(resDate) + SEQUENCE(monthCount),
          2
        )
      ),
      validDates, FILTER(
        sec"&amp;"ondDates,
        (secondDates &gt; resDate + 2) *
        (secondDates &lt;= tourDate - 3)
      ),
      IF(
        OR($AJ161=""P2"", $AJ161=""P3"", $AJ161=""P4""),
        IF(
          COUNTA(validDates) &lt; 2,
          """",
          TEXT(INDEX(validDates"&amp;", 2), ""mmm d, yyyy"")
        ),
        IF(
          COUNTA(validDates) &lt; 2,
          """",
          TEXTJOIN("", "", TRUE,
            TEXT(INDEX(validDates, 1), ""mmm d, yyyy""),
            TEXT(INDEX(validDates, 2), ""mmm d, yyyy"")
          )
 "&amp;"       )
      )
    ),
    """"
  )
)
"),"")</f>
        <v/>
      </c>
      <c r="BA161" s="65" t="str">
        <f t="shared" si="13"/>
        <v/>
      </c>
      <c r="BB161" s="63"/>
      <c r="BC161" s="64"/>
      <c r="BD161" s="64"/>
      <c r="BE161" s="64"/>
      <c r="BF161" s="64" t="str">
        <f>IFERROR(__xludf.DUMMYFUNCTION("IF(
  OR($AJ161=""Full Payment"",$AJ161=""P1"", $AJ161=""P2""),
  """",
  IF(
    AND(
      NOT(ISBLANK($K161)),
      OR(
        Q161=""Standard Booking, P3"",
        Q161=""Standard Booking, P4""
      )
    ),
    LET(
      resDate,   $K161,
      "&amp;"tourDate,  $N161,
      monthCount, DATEDIF(resDate, tourDate, ""M"") + 1,
      secondDates, ARRAYFORMULA(
        DATE(
          YEAR(resDate),
          MONTH(resDate) + SEQUENCE(monthCount),
          2
        )
      ),
      validDates, FILTER(
  "&amp;"      secondDates,
        (secondDates &gt; resDate + 2) *
        (secondDates &lt;= tourDate - 3)
      ),
      IF(
        $AJ161=""P4"",
        IF(
          COUNTA(validDates) &lt; 3,
          """",
          TEXT(INDEX(validDates, 3), ""mmm d, yyyy"")
  "&amp;"      ),
        IF(
          $AJ161=""P3"",
          IF(
            COUNTA(validDates) &lt; 3,
            """",
            TEXT(INDEX(validDates, 3), ""mmm d, yyyy"")
          ),
          IF(
            COUNTA(validDates) &lt; 3,
            """",
    "&amp;"        TEXTJOIN("", "", TRUE,
              TEXT(INDEX(validDates, 1), ""mmm d, yyyy""),
              TEXT(INDEX(validDates, 2), ""mmm d, yyyy""),
              TEXT(INDEX(validDates, 3), ""mmm d, yyyy"")
            )
          )
        )
      )
    "&amp;"),
    """"
  )
)
"),"")</f>
        <v/>
      </c>
      <c r="BG161" s="65" t="str">
        <f t="shared" si="14"/>
        <v/>
      </c>
      <c r="BH161" s="63"/>
      <c r="BI161" s="64"/>
      <c r="BJ161" s="64"/>
      <c r="BK161" s="64"/>
      <c r="BL161" s="64" t="str">
        <f>IFERROR(__xludf.DUMMYFUNCTION("IF(
  OR($AJ161=""Full Payment"",$AJ161=""P1"",$AJ161=""P2"",$AJ161=""P3""),
  """",
  IF(
    AND(
      NOT(ISBLANK($K161)),
      $Q161=""Standard Booking, P4""
    ),
    LET(
      resDate,   $K161,
      tourDate,  $N161,
      monthCount, DATEDIF(r"&amp;"esDate, tourDate, ""M"") + 1,
      secondDates, ARRAYFORMULA(
        DATE(
          YEAR(resDate),
          MONTH(resDate) + SEQUENCE(monthCount),
          2
        )
      ),
      validDates, FILTER(
        secondDates,
        (secondDates &gt; res"&amp;"Date + 2) *
        (secondDates &lt;= tourDate - 3)
      ),
      IF(
        $AJ161=""P4"",
        IF(
          COUNTA(validDates) &lt; 4,
          """",
          TEXT(
            INDEX(validDates, 4),
            ""mmm d, yyyy""
          )
        ),
"&amp;"        IF(
          COUNTA(validDates) &lt; 4,
          """",
          TEXTJOIN(
            "", "", TRUE,
            TEXT(INDEX(validDates, 1), ""mmm d, yyyy""),
            TEXT(INDEX(validDates, 2), ""mmm d, yyyy""),
            TEXT(INDEX(validDates"&amp;", 3), ""mmm d, yyyy""),
            TEXT(INDEX(validDates, 4), ""mmm d, yyyy"")
          )
        )
      )
    ),
    """"
  )
)
"),"")</f>
        <v/>
      </c>
      <c r="BM161" s="65" t="str">
        <f t="shared" si="15"/>
        <v/>
      </c>
      <c r="BN161" s="66"/>
      <c r="BO161" s="67"/>
      <c r="BP161" s="49" t="b">
        <v>0</v>
      </c>
      <c r="BQ161" s="49" t="b">
        <v>0</v>
      </c>
      <c r="BR161" s="68"/>
      <c r="BS161" s="69"/>
      <c r="BT161" s="70" t="b">
        <v>0</v>
      </c>
      <c r="BU161" s="71"/>
      <c r="BV161" s="72"/>
      <c r="BW161" s="86" t="b">
        <v>0</v>
      </c>
      <c r="BX161" s="87"/>
    </row>
    <row r="162">
      <c r="A162" s="35" t="str">
        <f t="shared" si="1"/>
        <v/>
      </c>
      <c r="B162" s="36" t="str">
        <f t="shared" si="2"/>
        <v/>
      </c>
      <c r="C162" s="36" t="str">
        <f t="array" ref="C162">IF(
  M162="",
  "",
  IFERROR(
    INDEX(
      '{INDEX} Tour Packages'!$A:$ZZ,
      MATCH(
        M162,
        INDEX(
          '{INDEX} Tour Packages'!$A:$ZZ,
          ,
          MATCH("Tour Package Name", '{INDEX} Tour Packages'!$4:$4, 0)
        ),
        0
      ),
      MATCH("Tour Code", '{INDEX} Tour Packages'!$4:$4, 0)
    ),
    "XXX"
  )
)
</f>
        <v/>
      </c>
      <c r="D162" s="36" t="str">
        <f t="shared" si="3"/>
        <v/>
      </c>
      <c r="E162" s="36" t="str">
        <f t="shared" si="4"/>
        <v/>
      </c>
      <c r="F162" s="37" t="str">
        <f t="shared" si="5"/>
        <v/>
      </c>
      <c r="G162" s="89"/>
      <c r="H162" s="89"/>
      <c r="I162" s="90"/>
      <c r="J162" s="40" t="str">
        <f t="shared" si="16"/>
        <v> </v>
      </c>
      <c r="K162" s="91"/>
      <c r="L162" s="55"/>
      <c r="M162" s="55"/>
      <c r="N162" s="91"/>
      <c r="O162" s="43" t="str">
        <f>IFERROR(__xludf.DUMMYFUNCTION("IF(N162="""","""",IFERROR(
  N162 + VALUE(REGEXEXTRACT(P162, ""(\d+)\s+Days"")),
  """"
)
)"),"")</f>
        <v/>
      </c>
      <c r="P162" s="43" t="str">
        <f t="array" ref="P162">IFERROR(
  INDEX(
    INDEX('{INDEX} Tour Packages'!$A:$ZZ, , MATCH(P$3, '{INDEX} Tour Packages'!$4:$4, 0)),
    MATCH(M162, INDEX('{INDEX} Tour Packages'!$A:$ZZ,0, MATCH("Tour Package Name", '{INDEX} Tour Packages'!$4:$4, 0)), 0)
  ),
"")
</f>
        <v/>
      </c>
      <c r="Q162" s="44" t="str">
        <f t="shared" si="7"/>
        <v/>
      </c>
      <c r="R162" s="44" t="str">
        <f>IFERROR(__xludf.DUMMYFUNCTION("IF(OR(ISBLANK(K162), ISBLANK(N162)), """", 
  LET(
    resDate, K162,
    tourDate, N162,
    monthCount, MAX(0, DATEDIF(resDate, tourDate - 3, ""M"") + 1),
    secondDates, ARRAYFORMULA(DATE(YEAR(resDate), MONTH(resDate) + SEQUENCE(monthCount), 2)),
    "&amp;"validDates, FILTER(secondDates, (secondDates &gt; resDate + 2) * (secondDates &lt;= tourDate - 3)),
    IF(ISERROR(validDates), 0, COUNTA(validDates))
  )
)
"),"")</f>
        <v/>
      </c>
      <c r="S162" s="44" t="str">
        <f t="shared" si="8"/>
        <v/>
      </c>
      <c r="T162" s="45" t="str">
        <f t="array" ref="T162">IF(ISBLANK(BO162),IFERROR(
  INDEX(
    INDEX('{INDEX} Payment Terms'!$A:$G, , MATCH(T$3, '{INDEX} Payment Terms'!$4:$4, 0)),
    MATCH(Q162, INDEX('{INDEX} Payment Terms'!$A:$G,0, MATCH("Payment Condition", '{INDEX} Payment Terms'!$4:$4, 0)), 0)
  ),
""),"Cancelled")
</f>
        <v/>
      </c>
      <c r="U162" s="46" t="b">
        <v>0</v>
      </c>
      <c r="V162" s="47" t="str">
        <f>IFERROR(__xludf.DUMMYFUNCTION("IF(OR(L162=""Duo Booking"", L162=""Group Booking""),
IF(U162=FALSE,"""",
    LET(
      bookingType, L162,
      tour, M162,
      mainFirst, H162,
      mainLast, I162,
      mainEmail, G162,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$L$4:L162, bookingType,
          $M$4:M162, tour,
          $H$4:H162, mainFirst,
          $I$4:I162, mainLast,
          $G$4:G162, mainEmail
        ),
        ""000""
      ),
  "&amp;"    baseID &amp; ""-"" &amp; memberNumber
    )
  ),
  """"
)
"),"")</f>
        <v/>
      </c>
      <c r="W162" s="48"/>
      <c r="X162" s="85" t="b">
        <v>0</v>
      </c>
      <c r="Y162" s="85" t="b">
        <v>0</v>
      </c>
      <c r="Z162" s="85" t="b">
        <v>0</v>
      </c>
      <c r="AA162" s="50"/>
      <c r="AB162" s="51"/>
      <c r="AC162" s="85" t="b">
        <v>0</v>
      </c>
      <c r="AD162" s="92"/>
      <c r="AE162" s="88"/>
      <c r="AF162" s="36" t="str">
        <f t="array" ref="AF162">IF(M162="","",INDEX(
      '{INDEX} Tour Packages'!$A:$ZP,
      MATCH($M162, '{INDEX} Tour Packages'!$A:$A, 0),
      MATCH(AF$3, '{INDEX} Tour Packages'!$4:$4, 0)
    ))</f>
        <v/>
      </c>
      <c r="AG162" s="36" t="str">
        <f t="array" ref="AG162">IF(M162="","",INDEX(
      '{INDEX} Tour Packages'!$A:$ZP,
      MATCH($M162, '{INDEX} Tour Packages'!$A:$A, 0),
      MATCH(AG$3, '{INDEX} Tour Packages'!$4:$4, 0)
    ))</f>
        <v/>
      </c>
      <c r="AH162" s="36" t="str">
        <f t="array" ref="AH162">IF(M162="","",INDEX(
      '{INDEX} Tour Packages'!$A:$ZP,
      MATCH($M162, '{INDEX} Tour Packages'!$A:$A, 0),
      MATCH(AH$3, '{INDEX} Tour Packages'!$4:$4, 0)
    ))</f>
        <v/>
      </c>
      <c r="AI162" s="54" t="str">
        <f t="shared" si="9"/>
        <v/>
      </c>
      <c r="AJ162" s="42"/>
      <c r="AK162" s="55"/>
      <c r="AL162" s="46" t="b">
        <v>0</v>
      </c>
      <c r="AM162" s="56"/>
      <c r="AN162" s="57" t="str">
        <f t="shared" si="10"/>
        <v/>
      </c>
      <c r="AO162" s="58" t="str">
        <f t="shared" si="11"/>
        <v/>
      </c>
      <c r="AP162" s="59"/>
      <c r="AQ162" s="60"/>
      <c r="AR162" s="61"/>
      <c r="AS162" s="61"/>
      <c r="AT162" s="61" t="str">
        <f>IFERROR(__xludf.DUMMYFUNCTION("IF( 
  OR($AJ162=""Full Payment"", ISBLANK($K162)),
  """",
  IF(
    OR(
      Q162=""Standard Booking, P1"",
      Q162=""Standard Booking, P2"",
      Q162=""Standard Booking, P3"",
      Q162=""Standard Booking, P4""
    ),
    LET(
      resDate,   $"&amp;"K162,
      tourDate,  $N162,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2" s="62" t="str">
        <f t="shared" si="12"/>
        <v/>
      </c>
      <c r="AV162" s="63"/>
      <c r="AW162" s="64"/>
      <c r="AX162" s="64"/>
      <c r="AY162" s="64"/>
      <c r="AZ162" s="64" t="str">
        <f>IFERROR(__xludf.DUMMYFUNCTION("IF(
  OR($AJ162=""Full Payment"",$AJ162=""P1"", ISBLANK($K162)),
  """",
  IF(
    OR(
      $Q162=""Standard Booking, P2"",
      $Q162=""Standard Booking, P3"",
      $Q162=""Standard Booking, P4""
    ),
    LET(
      resDate,   $K162,
      tourDate,"&amp;"  $N162,
      monthCount, DATEDIF(resDate, tourDate, ""M"") + 1,
      secondDates, ARRAYFORMULA(
        DATE(
          YEAR(resDate),
          MONTH(resDate) + SEQUENCE(monthCount),
          2
        )
      ),
      validDates, FILTER(
        sec"&amp;"ondDates,
        (secondDates &gt; resDate + 2) *
        (secondDates &lt;= tourDate - 3)
      ),
      IF(
        OR($AJ162=""P2"", $AJ162=""P3"", $AJ162=""P4""),
        IF(
          COUNTA(validDates) &lt; 2,
          """",
          TEXT(INDEX(validDates"&amp;", 2), ""mmm d, yyyy"")
        ),
        IF(
          COUNTA(validDates) &lt; 2,
          """",
          TEXTJOIN("", "", TRUE,
            TEXT(INDEX(validDates, 1), ""mmm d, yyyy""),
            TEXT(INDEX(validDates, 2), ""mmm d, yyyy"")
          )
 "&amp;"       )
      )
    ),
    """"
  )
)
"),"")</f>
        <v/>
      </c>
      <c r="BA162" s="65" t="str">
        <f t="shared" si="13"/>
        <v/>
      </c>
      <c r="BB162" s="63"/>
      <c r="BC162" s="64"/>
      <c r="BD162" s="64"/>
      <c r="BE162" s="64"/>
      <c r="BF162" s="64" t="str">
        <f>IFERROR(__xludf.DUMMYFUNCTION("IF(
  OR($AJ162=""Full Payment"",$AJ162=""P1"", $AJ162=""P2""),
  """",
  IF(
    AND(
      NOT(ISBLANK($K162)),
      OR(
        Q162=""Standard Booking, P3"",
        Q162=""Standard Booking, P4""
      )
    ),
    LET(
      resDate,   $K162,
      "&amp;"tourDate,  $N162,
      monthCount, DATEDIF(resDate, tourDate, ""M"") + 1,
      secondDates, ARRAYFORMULA(
        DATE(
          YEAR(resDate),
          MONTH(resDate) + SEQUENCE(monthCount),
          2
        )
      ),
      validDates, FILTER(
  "&amp;"      secondDates,
        (secondDates &gt; resDate + 2) *
        (secondDates &lt;= tourDate - 3)
      ),
      IF(
        $AJ162=""P4"",
        IF(
          COUNTA(validDates) &lt; 3,
          """",
          TEXT(INDEX(validDates, 3), ""mmm d, yyyy"")
  "&amp;"      ),
        IF(
          $AJ162=""P3"",
          IF(
            COUNTA(validDates) &lt; 3,
            """",
            TEXT(INDEX(validDates, 3), ""mmm d, yyyy"")
          ),
          IF(
            COUNTA(validDates) &lt; 3,
            """",
    "&amp;"        TEXTJOIN("", "", TRUE,
              TEXT(INDEX(validDates, 1), ""mmm d, yyyy""),
              TEXT(INDEX(validDates, 2), ""mmm d, yyyy""),
              TEXT(INDEX(validDates, 3), ""mmm d, yyyy"")
            )
          )
        )
      )
    "&amp;"),
    """"
  )
)
"),"")</f>
        <v/>
      </c>
      <c r="BG162" s="65" t="str">
        <f t="shared" si="14"/>
        <v/>
      </c>
      <c r="BH162" s="63"/>
      <c r="BI162" s="64"/>
      <c r="BJ162" s="64"/>
      <c r="BK162" s="64"/>
      <c r="BL162" s="64" t="str">
        <f>IFERROR(__xludf.DUMMYFUNCTION("IF(
  OR($AJ162=""Full Payment"",$AJ162=""P1"",$AJ162=""P2"",$AJ162=""P3""),
  """",
  IF(
    AND(
      NOT(ISBLANK($K162)),
      $Q162=""Standard Booking, P4""
    ),
    LET(
      resDate,   $K162,
      tourDate,  $N162,
      monthCount, DATEDIF(r"&amp;"esDate, tourDate, ""M"") + 1,
      secondDates, ARRAYFORMULA(
        DATE(
          YEAR(resDate),
          MONTH(resDate) + SEQUENCE(monthCount),
          2
        )
      ),
      validDates, FILTER(
        secondDates,
        (secondDates &gt; res"&amp;"Date + 2) *
        (secondDates &lt;= tourDate - 3)
      ),
      IF(
        $AJ162=""P4"",
        IF(
          COUNTA(validDates) &lt; 4,
          """",
          TEXT(
            INDEX(validDates, 4),
            ""mmm d, yyyy""
          )
        ),
"&amp;"        IF(
          COUNTA(validDates) &lt; 4,
          """",
          TEXTJOIN(
            "", "", TRUE,
            TEXT(INDEX(validDates, 1), ""mmm d, yyyy""),
            TEXT(INDEX(validDates, 2), ""mmm d, yyyy""),
            TEXT(INDEX(validDates"&amp;", 3), ""mmm d, yyyy""),
            TEXT(INDEX(validDates, 4), ""mmm d, yyyy"")
          )
        )
      )
    ),
    """"
  )
)
"),"")</f>
        <v/>
      </c>
      <c r="BM162" s="65" t="str">
        <f t="shared" si="15"/>
        <v/>
      </c>
      <c r="BN162" s="66"/>
      <c r="BO162" s="67"/>
      <c r="BP162" s="49" t="b">
        <v>0</v>
      </c>
      <c r="BQ162" s="49" t="b">
        <v>0</v>
      </c>
      <c r="BR162" s="68"/>
      <c r="BS162" s="69"/>
      <c r="BT162" s="70" t="b">
        <v>0</v>
      </c>
      <c r="BU162" s="71"/>
      <c r="BV162" s="72"/>
      <c r="BW162" s="86" t="b">
        <v>0</v>
      </c>
      <c r="BX162" s="87"/>
    </row>
    <row r="163">
      <c r="A163" s="35" t="str">
        <f t="shared" si="1"/>
        <v/>
      </c>
      <c r="B163" s="36" t="str">
        <f t="shared" si="2"/>
        <v/>
      </c>
      <c r="C163" s="36" t="str">
        <f t="array" ref="C163">IF(
  M163="",
  "",
  IFERROR(
    INDEX(
      '{INDEX} Tour Packages'!$A:$ZZ,
      MATCH(
        M163,
        INDEX(
          '{INDEX} Tour Packages'!$A:$ZZ,
          ,
          MATCH("Tour Package Name", '{INDEX} Tour Packages'!$4:$4, 0)
        ),
        0
      ),
      MATCH("Tour Code", '{INDEX} Tour Packages'!$4:$4, 0)
    ),
    "XXX"
  )
)
</f>
        <v/>
      </c>
      <c r="D163" s="36" t="str">
        <f t="shared" si="3"/>
        <v/>
      </c>
      <c r="E163" s="36" t="str">
        <f t="shared" si="4"/>
        <v/>
      </c>
      <c r="F163" s="37" t="str">
        <f t="shared" si="5"/>
        <v/>
      </c>
      <c r="G163" s="89"/>
      <c r="H163" s="89"/>
      <c r="I163" s="90"/>
      <c r="J163" s="40" t="str">
        <f t="shared" si="16"/>
        <v> </v>
      </c>
      <c r="K163" s="91"/>
      <c r="L163" s="55"/>
      <c r="M163" s="55"/>
      <c r="N163" s="91"/>
      <c r="O163" s="43" t="str">
        <f>IFERROR(__xludf.DUMMYFUNCTION("IF(N163="""","""",IFERROR(
  N163 + VALUE(REGEXEXTRACT(P163, ""(\d+)\s+Days"")),
  """"
)
)"),"")</f>
        <v/>
      </c>
      <c r="P163" s="43" t="str">
        <f t="array" ref="P163">IFERROR(
  INDEX(
    INDEX('{INDEX} Tour Packages'!$A:$ZZ, , MATCH(P$3, '{INDEX} Tour Packages'!$4:$4, 0)),
    MATCH(M163, INDEX('{INDEX} Tour Packages'!$A:$ZZ,0, MATCH("Tour Package Name", '{INDEX} Tour Packages'!$4:$4, 0)), 0)
  ),
"")
</f>
        <v/>
      </c>
      <c r="Q163" s="44" t="str">
        <f t="shared" si="7"/>
        <v/>
      </c>
      <c r="R163" s="44" t="str">
        <f>IFERROR(__xludf.DUMMYFUNCTION("IF(OR(ISBLANK(K163), ISBLANK(N163)), """", 
  LET(
    resDate, K163,
    tourDate, N163,
    monthCount, MAX(0, DATEDIF(resDate, tourDate - 3, ""M"") + 1),
    secondDates, ARRAYFORMULA(DATE(YEAR(resDate), MONTH(resDate) + SEQUENCE(monthCount), 2)),
    "&amp;"validDates, FILTER(secondDates, (secondDates &gt; resDate + 2) * (secondDates &lt;= tourDate - 3)),
    IF(ISERROR(validDates), 0, COUNTA(validDates))
  )
)
"),"")</f>
        <v/>
      </c>
      <c r="S163" s="44" t="str">
        <f t="shared" si="8"/>
        <v/>
      </c>
      <c r="T163" s="45" t="str">
        <f t="array" ref="T163">IF(ISBLANK(BO163),IFERROR(
  INDEX(
    INDEX('{INDEX} Payment Terms'!$A:$G, , MATCH(T$3, '{INDEX} Payment Terms'!$4:$4, 0)),
    MATCH(Q163, INDEX('{INDEX} Payment Terms'!$A:$G,0, MATCH("Payment Condition", '{INDEX} Payment Terms'!$4:$4, 0)), 0)
  ),
""),"Cancelled")
</f>
        <v/>
      </c>
      <c r="U163" s="46" t="b">
        <v>0</v>
      </c>
      <c r="V163" s="47" t="str">
        <f>IFERROR(__xludf.DUMMYFUNCTION("IF(OR(L163=""Duo Booking"", L163=""Group Booking""),
IF(U163=FALSE,"""",
    LET(
      bookingType, L163,
      tour, M163,
      mainFirst, H163,
      mainLast, I163,
      mainEmail, G163,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$L$4:L163, bookingType,
          $M$4:M163, tour,
          $H$4:H163, mainFirst,
          $I$4:I163, mainLast,
          $G$4:G163, mainEmail
        ),
        ""000""
      ),
  "&amp;"    baseID &amp; ""-"" &amp; memberNumber
    )
  ),
  """"
)
"),"")</f>
        <v/>
      </c>
      <c r="W163" s="48"/>
      <c r="X163" s="85" t="b">
        <v>0</v>
      </c>
      <c r="Y163" s="85" t="b">
        <v>0</v>
      </c>
      <c r="Z163" s="85" t="b">
        <v>0</v>
      </c>
      <c r="AA163" s="50"/>
      <c r="AB163" s="51"/>
      <c r="AC163" s="85" t="b">
        <v>0</v>
      </c>
      <c r="AD163" s="92"/>
      <c r="AE163" s="88"/>
      <c r="AF163" s="36" t="str">
        <f t="array" ref="AF163">IF(M163="","",INDEX(
      '{INDEX} Tour Packages'!$A:$ZP,
      MATCH($M163, '{INDEX} Tour Packages'!$A:$A, 0),
      MATCH(AF$3, '{INDEX} Tour Packages'!$4:$4, 0)
    ))</f>
        <v/>
      </c>
      <c r="AG163" s="36" t="str">
        <f t="array" ref="AG163">IF(M163="","",INDEX(
      '{INDEX} Tour Packages'!$A:$ZP,
      MATCH($M163, '{INDEX} Tour Packages'!$A:$A, 0),
      MATCH(AG$3, '{INDEX} Tour Packages'!$4:$4, 0)
    ))</f>
        <v/>
      </c>
      <c r="AH163" s="36" t="str">
        <f t="array" ref="AH163">IF(M163="","",INDEX(
      '{INDEX} Tour Packages'!$A:$ZP,
      MATCH($M163, '{INDEX} Tour Packages'!$A:$A, 0),
      MATCH(AH$3, '{INDEX} Tour Packages'!$4:$4, 0)
    ))</f>
        <v/>
      </c>
      <c r="AI163" s="54" t="str">
        <f t="shared" si="9"/>
        <v/>
      </c>
      <c r="AJ163" s="42"/>
      <c r="AK163" s="55"/>
      <c r="AL163" s="46" t="b">
        <v>0</v>
      </c>
      <c r="AM163" s="56"/>
      <c r="AN163" s="57" t="str">
        <f t="shared" si="10"/>
        <v/>
      </c>
      <c r="AO163" s="58" t="str">
        <f t="shared" si="11"/>
        <v/>
      </c>
      <c r="AP163" s="59"/>
      <c r="AQ163" s="60"/>
      <c r="AR163" s="61"/>
      <c r="AS163" s="61"/>
      <c r="AT163" s="61" t="str">
        <f>IFERROR(__xludf.DUMMYFUNCTION("IF( 
  OR($AJ163=""Full Payment"", ISBLANK($K163)),
  """",
  IF(
    OR(
      Q163=""Standard Booking, P1"",
      Q163=""Standard Booking, P2"",
      Q163=""Standard Booking, P3"",
      Q163=""Standard Booking, P4""
    ),
    LET(
      resDate,   $"&amp;"K163,
      tourDate,  $N163,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3" s="62" t="str">
        <f t="shared" si="12"/>
        <v/>
      </c>
      <c r="AV163" s="63"/>
      <c r="AW163" s="64"/>
      <c r="AX163" s="64"/>
      <c r="AY163" s="64"/>
      <c r="AZ163" s="64" t="str">
        <f>IFERROR(__xludf.DUMMYFUNCTION("IF(
  OR($AJ163=""Full Payment"",$AJ163=""P1"", ISBLANK($K163)),
  """",
  IF(
    OR(
      $Q163=""Standard Booking, P2"",
      $Q163=""Standard Booking, P3"",
      $Q163=""Standard Booking, P4""
    ),
    LET(
      resDate,   $K163,
      tourDate,"&amp;"  $N163,
      monthCount, DATEDIF(resDate, tourDate, ""M"") + 1,
      secondDates, ARRAYFORMULA(
        DATE(
          YEAR(resDate),
          MONTH(resDate) + SEQUENCE(monthCount),
          2
        )
      ),
      validDates, FILTER(
        sec"&amp;"ondDates,
        (secondDates &gt; resDate + 2) *
        (secondDates &lt;= tourDate - 3)
      ),
      IF(
        OR($AJ163=""P2"", $AJ163=""P3"", $AJ163=""P4""),
        IF(
          COUNTA(validDates) &lt; 2,
          """",
          TEXT(INDEX(validDates"&amp;", 2), ""mmm d, yyyy"")
        ),
        IF(
          COUNTA(validDates) &lt; 2,
          """",
          TEXTJOIN("", "", TRUE,
            TEXT(INDEX(validDates, 1), ""mmm d, yyyy""),
            TEXT(INDEX(validDates, 2), ""mmm d, yyyy"")
          )
 "&amp;"       )
      )
    ),
    """"
  )
)
"),"")</f>
        <v/>
      </c>
      <c r="BA163" s="65" t="str">
        <f t="shared" si="13"/>
        <v/>
      </c>
      <c r="BB163" s="63"/>
      <c r="BC163" s="64"/>
      <c r="BD163" s="64"/>
      <c r="BE163" s="64"/>
      <c r="BF163" s="64" t="str">
        <f>IFERROR(__xludf.DUMMYFUNCTION("IF(
  OR($AJ163=""Full Payment"",$AJ163=""P1"", $AJ163=""P2""),
  """",
  IF(
    AND(
      NOT(ISBLANK($K163)),
      OR(
        Q163=""Standard Booking, P3"",
        Q163=""Standard Booking, P4""
      )
    ),
    LET(
      resDate,   $K163,
      "&amp;"tourDate,  $N163,
      monthCount, DATEDIF(resDate, tourDate, ""M"") + 1,
      secondDates, ARRAYFORMULA(
        DATE(
          YEAR(resDate),
          MONTH(resDate) + SEQUENCE(monthCount),
          2
        )
      ),
      validDates, FILTER(
  "&amp;"      secondDates,
        (secondDates &gt; resDate + 2) *
        (secondDates &lt;= tourDate - 3)
      ),
      IF(
        $AJ163=""P4"",
        IF(
          COUNTA(validDates) &lt; 3,
          """",
          TEXT(INDEX(validDates, 3), ""mmm d, yyyy"")
  "&amp;"      ),
        IF(
          $AJ163=""P3"",
          IF(
            COUNTA(validDates) &lt; 3,
            """",
            TEXT(INDEX(validDates, 3), ""mmm d, yyyy"")
          ),
          IF(
            COUNTA(validDates) &lt; 3,
            """",
    "&amp;"        TEXTJOIN("", "", TRUE,
              TEXT(INDEX(validDates, 1), ""mmm d, yyyy""),
              TEXT(INDEX(validDates, 2), ""mmm d, yyyy""),
              TEXT(INDEX(validDates, 3), ""mmm d, yyyy"")
            )
          )
        )
      )
    "&amp;"),
    """"
  )
)
"),"")</f>
        <v/>
      </c>
      <c r="BG163" s="65" t="str">
        <f t="shared" si="14"/>
        <v/>
      </c>
      <c r="BH163" s="63"/>
      <c r="BI163" s="64"/>
      <c r="BJ163" s="64"/>
      <c r="BK163" s="64"/>
      <c r="BL163" s="64" t="str">
        <f>IFERROR(__xludf.DUMMYFUNCTION("IF(
  OR($AJ163=""Full Payment"",$AJ163=""P1"",$AJ163=""P2"",$AJ163=""P3""),
  """",
  IF(
    AND(
      NOT(ISBLANK($K163)),
      $Q163=""Standard Booking, P4""
    ),
    LET(
      resDate,   $K163,
      tourDate,  $N163,
      monthCount, DATEDIF(r"&amp;"esDate, tourDate, ""M"") + 1,
      secondDates, ARRAYFORMULA(
        DATE(
          YEAR(resDate),
          MONTH(resDate) + SEQUENCE(monthCount),
          2
        )
      ),
      validDates, FILTER(
        secondDates,
        (secondDates &gt; res"&amp;"Date + 2) *
        (secondDates &lt;= tourDate - 3)
      ),
      IF(
        $AJ163=""P4"",
        IF(
          COUNTA(validDates) &lt; 4,
          """",
          TEXT(
            INDEX(validDates, 4),
            ""mmm d, yyyy""
          )
        ),
"&amp;"        IF(
          COUNTA(validDates) &lt; 4,
          """",
          TEXTJOIN(
            "", "", TRUE,
            TEXT(INDEX(validDates, 1), ""mmm d, yyyy""),
            TEXT(INDEX(validDates, 2), ""mmm d, yyyy""),
            TEXT(INDEX(validDates"&amp;", 3), ""mmm d, yyyy""),
            TEXT(INDEX(validDates, 4), ""mmm d, yyyy"")
          )
        )
      )
    ),
    """"
  )
)
"),"")</f>
        <v/>
      </c>
      <c r="BM163" s="65" t="str">
        <f t="shared" si="15"/>
        <v/>
      </c>
      <c r="BN163" s="66"/>
      <c r="BO163" s="67"/>
      <c r="BP163" s="49" t="b">
        <v>0</v>
      </c>
      <c r="BQ163" s="49" t="b">
        <v>0</v>
      </c>
      <c r="BR163" s="68"/>
      <c r="BS163" s="69"/>
      <c r="BT163" s="70" t="b">
        <v>0</v>
      </c>
      <c r="BU163" s="71"/>
      <c r="BV163" s="72"/>
      <c r="BW163" s="86" t="b">
        <v>0</v>
      </c>
      <c r="BX163" s="87"/>
    </row>
    <row r="164">
      <c r="A164" s="35" t="str">
        <f t="shared" si="1"/>
        <v/>
      </c>
      <c r="B164" s="36" t="str">
        <f t="shared" si="2"/>
        <v/>
      </c>
      <c r="C164" s="36" t="str">
        <f t="array" ref="C164">IF(
  M164="",
  "",
  IFERROR(
    INDEX(
      '{INDEX} Tour Packages'!$A:$ZZ,
      MATCH(
        M164,
        INDEX(
          '{INDEX} Tour Packages'!$A:$ZZ,
          ,
          MATCH("Tour Package Name", '{INDEX} Tour Packages'!$4:$4, 0)
        ),
        0
      ),
      MATCH("Tour Code", '{INDEX} Tour Packages'!$4:$4, 0)
    ),
    "XXX"
  )
)
</f>
        <v/>
      </c>
      <c r="D164" s="36" t="str">
        <f t="shared" si="3"/>
        <v/>
      </c>
      <c r="E164" s="36" t="str">
        <f t="shared" si="4"/>
        <v/>
      </c>
      <c r="F164" s="37" t="str">
        <f t="shared" si="5"/>
        <v/>
      </c>
      <c r="G164" s="89"/>
      <c r="H164" s="89"/>
      <c r="I164" s="90"/>
      <c r="J164" s="40" t="str">
        <f t="shared" si="16"/>
        <v> </v>
      </c>
      <c r="K164" s="91"/>
      <c r="L164" s="55"/>
      <c r="M164" s="55"/>
      <c r="N164" s="91"/>
      <c r="O164" s="43" t="str">
        <f>IFERROR(__xludf.DUMMYFUNCTION("IF(N164="""","""",IFERROR(
  N164 + VALUE(REGEXEXTRACT(P164, ""(\d+)\s+Days"")),
  """"
)
)"),"")</f>
        <v/>
      </c>
      <c r="P164" s="43" t="str">
        <f t="array" ref="P164">IFERROR(
  INDEX(
    INDEX('{INDEX} Tour Packages'!$A:$ZZ, , MATCH(P$3, '{INDEX} Tour Packages'!$4:$4, 0)),
    MATCH(M164, INDEX('{INDEX} Tour Packages'!$A:$ZZ,0, MATCH("Tour Package Name", '{INDEX} Tour Packages'!$4:$4, 0)), 0)
  ),
"")
</f>
        <v/>
      </c>
      <c r="Q164" s="44" t="str">
        <f t="shared" si="7"/>
        <v/>
      </c>
      <c r="R164" s="44" t="str">
        <f>IFERROR(__xludf.DUMMYFUNCTION("IF(OR(ISBLANK(K164), ISBLANK(N164)), """", 
  LET(
    resDate, K164,
    tourDate, N164,
    monthCount, MAX(0, DATEDIF(resDate, tourDate - 3, ""M"") + 1),
    secondDates, ARRAYFORMULA(DATE(YEAR(resDate), MONTH(resDate) + SEQUENCE(monthCount), 2)),
    "&amp;"validDates, FILTER(secondDates, (secondDates &gt; resDate + 2) * (secondDates &lt;= tourDate - 3)),
    IF(ISERROR(validDates), 0, COUNTA(validDates))
  )
)
"),"")</f>
        <v/>
      </c>
      <c r="S164" s="44" t="str">
        <f t="shared" si="8"/>
        <v/>
      </c>
      <c r="T164" s="45" t="str">
        <f t="array" ref="T164">IF(ISBLANK(BO164),IFERROR(
  INDEX(
    INDEX('{INDEX} Payment Terms'!$A:$G, , MATCH(T$3, '{INDEX} Payment Terms'!$4:$4, 0)),
    MATCH(Q164, INDEX('{INDEX} Payment Terms'!$A:$G,0, MATCH("Payment Condition", '{INDEX} Payment Terms'!$4:$4, 0)), 0)
  ),
""),"Cancelled")
</f>
        <v/>
      </c>
      <c r="U164" s="46" t="b">
        <v>0</v>
      </c>
      <c r="V164" s="47" t="str">
        <f>IFERROR(__xludf.DUMMYFUNCTION("IF(OR(L164=""Duo Booking"", L164=""Group Booking""),
IF(U164=FALSE,"""",
    LET(
      bookingType, L164,
      tour, M164,
      mainFirst, H164,
      mainLast, I164,
      mainEmail, G164,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$L$4:L164, bookingType,
          $M$4:M164, tour,
          $H$4:H164, mainFirst,
          $I$4:I164, mainLast,
          $G$4:G164, mainEmail
        ),
        ""000""
      ),
  "&amp;"    baseID &amp; ""-"" &amp; memberNumber
    )
  ),
  """"
)
"),"")</f>
        <v/>
      </c>
      <c r="W164" s="48"/>
      <c r="X164" s="85" t="b">
        <v>0</v>
      </c>
      <c r="Y164" s="85" t="b">
        <v>0</v>
      </c>
      <c r="Z164" s="85" t="b">
        <v>0</v>
      </c>
      <c r="AA164" s="50"/>
      <c r="AB164" s="51"/>
      <c r="AC164" s="85" t="b">
        <v>0</v>
      </c>
      <c r="AD164" s="92"/>
      <c r="AE164" s="88"/>
      <c r="AF164" s="36" t="str">
        <f t="array" ref="AF164">IF(M164="","",INDEX(
      '{INDEX} Tour Packages'!$A:$ZP,
      MATCH($M164, '{INDEX} Tour Packages'!$A:$A, 0),
      MATCH(AF$3, '{INDEX} Tour Packages'!$4:$4, 0)
    ))</f>
        <v/>
      </c>
      <c r="AG164" s="36" t="str">
        <f t="array" ref="AG164">IF(M164="","",INDEX(
      '{INDEX} Tour Packages'!$A:$ZP,
      MATCH($M164, '{INDEX} Tour Packages'!$A:$A, 0),
      MATCH(AG$3, '{INDEX} Tour Packages'!$4:$4, 0)
    ))</f>
        <v/>
      </c>
      <c r="AH164" s="36" t="str">
        <f t="array" ref="AH164">IF(M164="","",INDEX(
      '{INDEX} Tour Packages'!$A:$ZP,
      MATCH($M164, '{INDEX} Tour Packages'!$A:$A, 0),
      MATCH(AH$3, '{INDEX} Tour Packages'!$4:$4, 0)
    ))</f>
        <v/>
      </c>
      <c r="AI164" s="54" t="str">
        <f t="shared" si="9"/>
        <v/>
      </c>
      <c r="AJ164" s="42"/>
      <c r="AK164" s="55"/>
      <c r="AL164" s="46" t="b">
        <v>0</v>
      </c>
      <c r="AM164" s="56"/>
      <c r="AN164" s="57" t="str">
        <f t="shared" si="10"/>
        <v/>
      </c>
      <c r="AO164" s="58" t="str">
        <f t="shared" si="11"/>
        <v/>
      </c>
      <c r="AP164" s="59"/>
      <c r="AQ164" s="60"/>
      <c r="AR164" s="61"/>
      <c r="AS164" s="61"/>
      <c r="AT164" s="61" t="str">
        <f>IFERROR(__xludf.DUMMYFUNCTION("IF( 
  OR($AJ164=""Full Payment"", ISBLANK($K164)),
  """",
  IF(
    OR(
      Q164=""Standard Booking, P1"",
      Q164=""Standard Booking, P2"",
      Q164=""Standard Booking, P3"",
      Q164=""Standard Booking, P4""
    ),
    LET(
      resDate,   $"&amp;"K164,
      tourDate,  $N164,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4" s="62" t="str">
        <f t="shared" si="12"/>
        <v/>
      </c>
      <c r="AV164" s="63"/>
      <c r="AW164" s="64"/>
      <c r="AX164" s="64"/>
      <c r="AY164" s="64"/>
      <c r="AZ164" s="64" t="str">
        <f>IFERROR(__xludf.DUMMYFUNCTION("IF(
  OR($AJ164=""Full Payment"",$AJ164=""P1"", ISBLANK($K164)),
  """",
  IF(
    OR(
      $Q164=""Standard Booking, P2"",
      $Q164=""Standard Booking, P3"",
      $Q164=""Standard Booking, P4""
    ),
    LET(
      resDate,   $K164,
      tourDate,"&amp;"  $N164,
      monthCount, DATEDIF(resDate, tourDate, ""M"") + 1,
      secondDates, ARRAYFORMULA(
        DATE(
          YEAR(resDate),
          MONTH(resDate) + SEQUENCE(monthCount),
          2
        )
      ),
      validDates, FILTER(
        sec"&amp;"ondDates,
        (secondDates &gt; resDate + 2) *
        (secondDates &lt;= tourDate - 3)
      ),
      IF(
        OR($AJ164=""P2"", $AJ164=""P3"", $AJ164=""P4""),
        IF(
          COUNTA(validDates) &lt; 2,
          """",
          TEXT(INDEX(validDates"&amp;", 2), ""mmm d, yyyy"")
        ),
        IF(
          COUNTA(validDates) &lt; 2,
          """",
          TEXTJOIN("", "", TRUE,
            TEXT(INDEX(validDates, 1), ""mmm d, yyyy""),
            TEXT(INDEX(validDates, 2), ""mmm d, yyyy"")
          )
 "&amp;"       )
      )
    ),
    """"
  )
)
"),"")</f>
        <v/>
      </c>
      <c r="BA164" s="65" t="str">
        <f t="shared" si="13"/>
        <v/>
      </c>
      <c r="BB164" s="63"/>
      <c r="BC164" s="64"/>
      <c r="BD164" s="64"/>
      <c r="BE164" s="64"/>
      <c r="BF164" s="64" t="str">
        <f>IFERROR(__xludf.DUMMYFUNCTION("IF(
  OR($AJ164=""Full Payment"",$AJ164=""P1"", $AJ164=""P2""),
  """",
  IF(
    AND(
      NOT(ISBLANK($K164)),
      OR(
        Q164=""Standard Booking, P3"",
        Q164=""Standard Booking, P4""
      )
    ),
    LET(
      resDate,   $K164,
      "&amp;"tourDate,  $N164,
      monthCount, DATEDIF(resDate, tourDate, ""M"") + 1,
      secondDates, ARRAYFORMULA(
        DATE(
          YEAR(resDate),
          MONTH(resDate) + SEQUENCE(monthCount),
          2
        )
      ),
      validDates, FILTER(
  "&amp;"      secondDates,
        (secondDates &gt; resDate + 2) *
        (secondDates &lt;= tourDate - 3)
      ),
      IF(
        $AJ164=""P4"",
        IF(
          COUNTA(validDates) &lt; 3,
          """",
          TEXT(INDEX(validDates, 3), ""mmm d, yyyy"")
  "&amp;"      ),
        IF(
          $AJ164=""P3"",
          IF(
            COUNTA(validDates) &lt; 3,
            """",
            TEXT(INDEX(validDates, 3), ""mmm d, yyyy"")
          ),
          IF(
            COUNTA(validDates) &lt; 3,
            """",
    "&amp;"        TEXTJOIN("", "", TRUE,
              TEXT(INDEX(validDates, 1), ""mmm d, yyyy""),
              TEXT(INDEX(validDates, 2), ""mmm d, yyyy""),
              TEXT(INDEX(validDates, 3), ""mmm d, yyyy"")
            )
          )
        )
      )
    "&amp;"),
    """"
  )
)
"),"")</f>
        <v/>
      </c>
      <c r="BG164" s="65" t="str">
        <f t="shared" si="14"/>
        <v/>
      </c>
      <c r="BH164" s="63"/>
      <c r="BI164" s="64"/>
      <c r="BJ164" s="64"/>
      <c r="BK164" s="64"/>
      <c r="BL164" s="64" t="str">
        <f>IFERROR(__xludf.DUMMYFUNCTION("IF(
  OR($AJ164=""Full Payment"",$AJ164=""P1"",$AJ164=""P2"",$AJ164=""P3""),
  """",
  IF(
    AND(
      NOT(ISBLANK($K164)),
      $Q164=""Standard Booking, P4""
    ),
    LET(
      resDate,   $K164,
      tourDate,  $N164,
      monthCount, DATEDIF(r"&amp;"esDate, tourDate, ""M"") + 1,
      secondDates, ARRAYFORMULA(
        DATE(
          YEAR(resDate),
          MONTH(resDate) + SEQUENCE(monthCount),
          2
        )
      ),
      validDates, FILTER(
        secondDates,
        (secondDates &gt; res"&amp;"Date + 2) *
        (secondDates &lt;= tourDate - 3)
      ),
      IF(
        $AJ164=""P4"",
        IF(
          COUNTA(validDates) &lt; 4,
          """",
          TEXT(
            INDEX(validDates, 4),
            ""mmm d, yyyy""
          )
        ),
"&amp;"        IF(
          COUNTA(validDates) &lt; 4,
          """",
          TEXTJOIN(
            "", "", TRUE,
            TEXT(INDEX(validDates, 1), ""mmm d, yyyy""),
            TEXT(INDEX(validDates, 2), ""mmm d, yyyy""),
            TEXT(INDEX(validDates"&amp;", 3), ""mmm d, yyyy""),
            TEXT(INDEX(validDates, 4), ""mmm d, yyyy"")
          )
        )
      )
    ),
    """"
  )
)
"),"")</f>
        <v/>
      </c>
      <c r="BM164" s="65" t="str">
        <f t="shared" si="15"/>
        <v/>
      </c>
      <c r="BN164" s="66"/>
      <c r="BO164" s="67"/>
      <c r="BP164" s="49" t="b">
        <v>0</v>
      </c>
      <c r="BQ164" s="49" t="b">
        <v>0</v>
      </c>
      <c r="BR164" s="68"/>
      <c r="BS164" s="69"/>
      <c r="BT164" s="70" t="b">
        <v>0</v>
      </c>
      <c r="BU164" s="71"/>
      <c r="BV164" s="72"/>
      <c r="BW164" s="86" t="b">
        <v>0</v>
      </c>
      <c r="BX164" s="87"/>
    </row>
    <row r="165">
      <c r="A165" s="35" t="str">
        <f t="shared" si="1"/>
        <v/>
      </c>
      <c r="B165" s="36" t="str">
        <f t="shared" si="2"/>
        <v/>
      </c>
      <c r="C165" s="36" t="str">
        <f t="array" ref="C165">IF(
  M165="",
  "",
  IFERROR(
    INDEX(
      '{INDEX} Tour Packages'!$A:$ZZ,
      MATCH(
        M165,
        INDEX(
          '{INDEX} Tour Packages'!$A:$ZZ,
          ,
          MATCH("Tour Package Name", '{INDEX} Tour Packages'!$4:$4, 0)
        ),
        0
      ),
      MATCH("Tour Code", '{INDEX} Tour Packages'!$4:$4, 0)
    ),
    "XXX"
  )
)
</f>
        <v/>
      </c>
      <c r="D165" s="36" t="str">
        <f t="shared" si="3"/>
        <v/>
      </c>
      <c r="E165" s="36" t="str">
        <f t="shared" si="4"/>
        <v/>
      </c>
      <c r="F165" s="37" t="str">
        <f t="shared" si="5"/>
        <v/>
      </c>
      <c r="G165" s="89"/>
      <c r="H165" s="89"/>
      <c r="I165" s="90"/>
      <c r="J165" s="40" t="str">
        <f t="shared" si="16"/>
        <v> </v>
      </c>
      <c r="K165" s="91"/>
      <c r="L165" s="55"/>
      <c r="M165" s="55"/>
      <c r="N165" s="91"/>
      <c r="O165" s="43" t="str">
        <f>IFERROR(__xludf.DUMMYFUNCTION("IF(N165="""","""",IFERROR(
  N165 + VALUE(REGEXEXTRACT(P165, ""(\d+)\s+Days"")),
  """"
)
)"),"")</f>
        <v/>
      </c>
      <c r="P165" s="43" t="str">
        <f t="array" ref="P165">IFERROR(
  INDEX(
    INDEX('{INDEX} Tour Packages'!$A:$ZZ, , MATCH(P$3, '{INDEX} Tour Packages'!$4:$4, 0)),
    MATCH(M165, INDEX('{INDEX} Tour Packages'!$A:$ZZ,0, MATCH("Tour Package Name", '{INDEX} Tour Packages'!$4:$4, 0)), 0)
  ),
"")
</f>
        <v/>
      </c>
      <c r="Q165" s="44" t="str">
        <f t="shared" si="7"/>
        <v/>
      </c>
      <c r="R165" s="44" t="str">
        <f>IFERROR(__xludf.DUMMYFUNCTION("IF(OR(ISBLANK(K165), ISBLANK(N165)), """", 
  LET(
    resDate, K165,
    tourDate, N165,
    monthCount, MAX(0, DATEDIF(resDate, tourDate - 3, ""M"") + 1),
    secondDates, ARRAYFORMULA(DATE(YEAR(resDate), MONTH(resDate) + SEQUENCE(monthCount), 2)),
    "&amp;"validDates, FILTER(secondDates, (secondDates &gt; resDate + 2) * (secondDates &lt;= tourDate - 3)),
    IF(ISERROR(validDates), 0, COUNTA(validDates))
  )
)
"),"")</f>
        <v/>
      </c>
      <c r="S165" s="44" t="str">
        <f t="shared" si="8"/>
        <v/>
      </c>
      <c r="T165" s="45" t="str">
        <f t="array" ref="T165">IF(ISBLANK(BO165),IFERROR(
  INDEX(
    INDEX('{INDEX} Payment Terms'!$A:$G, , MATCH(T$3, '{INDEX} Payment Terms'!$4:$4, 0)),
    MATCH(Q165, INDEX('{INDEX} Payment Terms'!$A:$G,0, MATCH("Payment Condition", '{INDEX} Payment Terms'!$4:$4, 0)), 0)
  ),
""),"Cancelled")
</f>
        <v/>
      </c>
      <c r="U165" s="46" t="b">
        <v>0</v>
      </c>
      <c r="V165" s="47" t="str">
        <f>IFERROR(__xludf.DUMMYFUNCTION("IF(OR(L165=""Duo Booking"", L165=""Group Booking""),
IF(U165=FALSE,"""",
    LET(
      bookingType, L165,
      tour, M165,
      mainFirst, H165,
      mainLast, I165,
      mainEmail, G165,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$L$4:L165, bookingType,
          $M$4:M165, tour,
          $H$4:H165, mainFirst,
          $I$4:I165, mainLast,
          $G$4:G165, mainEmail
        ),
        ""000""
      ),
  "&amp;"    baseID &amp; ""-"" &amp; memberNumber
    )
  ),
  """"
)
"),"")</f>
        <v/>
      </c>
      <c r="W165" s="48"/>
      <c r="X165" s="85" t="b">
        <v>0</v>
      </c>
      <c r="Y165" s="85" t="b">
        <v>0</v>
      </c>
      <c r="Z165" s="85" t="b">
        <v>0</v>
      </c>
      <c r="AA165" s="50"/>
      <c r="AB165" s="51"/>
      <c r="AC165" s="85" t="b">
        <v>0</v>
      </c>
      <c r="AD165" s="92"/>
      <c r="AE165" s="88"/>
      <c r="AF165" s="36" t="str">
        <f t="array" ref="AF165">IF(M165="","",INDEX(
      '{INDEX} Tour Packages'!$A:$ZP,
      MATCH($M165, '{INDEX} Tour Packages'!$A:$A, 0),
      MATCH(AF$3, '{INDEX} Tour Packages'!$4:$4, 0)
    ))</f>
        <v/>
      </c>
      <c r="AG165" s="36" t="str">
        <f t="array" ref="AG165">IF(M165="","",INDEX(
      '{INDEX} Tour Packages'!$A:$ZP,
      MATCH($M165, '{INDEX} Tour Packages'!$A:$A, 0),
      MATCH(AG$3, '{INDEX} Tour Packages'!$4:$4, 0)
    ))</f>
        <v/>
      </c>
      <c r="AH165" s="36" t="str">
        <f t="array" ref="AH165">IF(M165="","",INDEX(
      '{INDEX} Tour Packages'!$A:$ZP,
      MATCH($M165, '{INDEX} Tour Packages'!$A:$A, 0),
      MATCH(AH$3, '{INDEX} Tour Packages'!$4:$4, 0)
    ))</f>
        <v/>
      </c>
      <c r="AI165" s="54" t="str">
        <f t="shared" si="9"/>
        <v/>
      </c>
      <c r="AJ165" s="42"/>
      <c r="AK165" s="55"/>
      <c r="AL165" s="46" t="b">
        <v>0</v>
      </c>
      <c r="AM165" s="56"/>
      <c r="AN165" s="57" t="str">
        <f t="shared" si="10"/>
        <v/>
      </c>
      <c r="AO165" s="58" t="str">
        <f t="shared" si="11"/>
        <v/>
      </c>
      <c r="AP165" s="59"/>
      <c r="AQ165" s="60"/>
      <c r="AR165" s="61"/>
      <c r="AS165" s="61"/>
      <c r="AT165" s="61" t="str">
        <f>IFERROR(__xludf.DUMMYFUNCTION("IF( 
  OR($AJ165=""Full Payment"", ISBLANK($K165)),
  """",
  IF(
    OR(
      Q165=""Standard Booking, P1"",
      Q165=""Standard Booking, P2"",
      Q165=""Standard Booking, P3"",
      Q165=""Standard Booking, P4""
    ),
    LET(
      resDate,   $"&amp;"K165,
      tourDate,  $N165,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5" s="62" t="str">
        <f t="shared" si="12"/>
        <v/>
      </c>
      <c r="AV165" s="63"/>
      <c r="AW165" s="64"/>
      <c r="AX165" s="64"/>
      <c r="AY165" s="64"/>
      <c r="AZ165" s="64" t="str">
        <f>IFERROR(__xludf.DUMMYFUNCTION("IF(
  OR($AJ165=""Full Payment"",$AJ165=""P1"", ISBLANK($K165)),
  """",
  IF(
    OR(
      $Q165=""Standard Booking, P2"",
      $Q165=""Standard Booking, P3"",
      $Q165=""Standard Booking, P4""
    ),
    LET(
      resDate,   $K165,
      tourDate,"&amp;"  $N165,
      monthCount, DATEDIF(resDate, tourDate, ""M"") + 1,
      secondDates, ARRAYFORMULA(
        DATE(
          YEAR(resDate),
          MONTH(resDate) + SEQUENCE(monthCount),
          2
        )
      ),
      validDates, FILTER(
        sec"&amp;"ondDates,
        (secondDates &gt; resDate + 2) *
        (secondDates &lt;= tourDate - 3)
      ),
      IF(
        OR($AJ165=""P2"", $AJ165=""P3"", $AJ165=""P4""),
        IF(
          COUNTA(validDates) &lt; 2,
          """",
          TEXT(INDEX(validDates"&amp;", 2), ""mmm d, yyyy"")
        ),
        IF(
          COUNTA(validDates) &lt; 2,
          """",
          TEXTJOIN("", "", TRUE,
            TEXT(INDEX(validDates, 1), ""mmm d, yyyy""),
            TEXT(INDEX(validDates, 2), ""mmm d, yyyy"")
          )
 "&amp;"       )
      )
    ),
    """"
  )
)
"),"")</f>
        <v/>
      </c>
      <c r="BA165" s="65" t="str">
        <f t="shared" si="13"/>
        <v/>
      </c>
      <c r="BB165" s="63"/>
      <c r="BC165" s="64"/>
      <c r="BD165" s="64"/>
      <c r="BE165" s="64"/>
      <c r="BF165" s="64" t="str">
        <f>IFERROR(__xludf.DUMMYFUNCTION("IF(
  OR($AJ165=""Full Payment"",$AJ165=""P1"", $AJ165=""P2""),
  """",
  IF(
    AND(
      NOT(ISBLANK($K165)),
      OR(
        Q165=""Standard Booking, P3"",
        Q165=""Standard Booking, P4""
      )
    ),
    LET(
      resDate,   $K165,
      "&amp;"tourDate,  $N165,
      monthCount, DATEDIF(resDate, tourDate, ""M"") + 1,
      secondDates, ARRAYFORMULA(
        DATE(
          YEAR(resDate),
          MONTH(resDate) + SEQUENCE(monthCount),
          2
        )
      ),
      validDates, FILTER(
  "&amp;"      secondDates,
        (secondDates &gt; resDate + 2) *
        (secondDates &lt;= tourDate - 3)
      ),
      IF(
        $AJ165=""P4"",
        IF(
          COUNTA(validDates) &lt; 3,
          """",
          TEXT(INDEX(validDates, 3), ""mmm d, yyyy"")
  "&amp;"      ),
        IF(
          $AJ165=""P3"",
          IF(
            COUNTA(validDates) &lt; 3,
            """",
            TEXT(INDEX(validDates, 3), ""mmm d, yyyy"")
          ),
          IF(
            COUNTA(validDates) &lt; 3,
            """",
    "&amp;"        TEXTJOIN("", "", TRUE,
              TEXT(INDEX(validDates, 1), ""mmm d, yyyy""),
              TEXT(INDEX(validDates, 2), ""mmm d, yyyy""),
              TEXT(INDEX(validDates, 3), ""mmm d, yyyy"")
            )
          )
        )
      )
    "&amp;"),
    """"
  )
)
"),"")</f>
        <v/>
      </c>
      <c r="BG165" s="65" t="str">
        <f t="shared" si="14"/>
        <v/>
      </c>
      <c r="BH165" s="63"/>
      <c r="BI165" s="64"/>
      <c r="BJ165" s="64"/>
      <c r="BK165" s="64"/>
      <c r="BL165" s="64" t="str">
        <f>IFERROR(__xludf.DUMMYFUNCTION("IF(
  OR($AJ165=""Full Payment"",$AJ165=""P1"",$AJ165=""P2"",$AJ165=""P3""),
  """",
  IF(
    AND(
      NOT(ISBLANK($K165)),
      $Q165=""Standard Booking, P4""
    ),
    LET(
      resDate,   $K165,
      tourDate,  $N165,
      monthCount, DATEDIF(r"&amp;"esDate, tourDate, ""M"") + 1,
      secondDates, ARRAYFORMULA(
        DATE(
          YEAR(resDate),
          MONTH(resDate) + SEQUENCE(monthCount),
          2
        )
      ),
      validDates, FILTER(
        secondDates,
        (secondDates &gt; res"&amp;"Date + 2) *
        (secondDates &lt;= tourDate - 3)
      ),
      IF(
        $AJ165=""P4"",
        IF(
          COUNTA(validDates) &lt; 4,
          """",
          TEXT(
            INDEX(validDates, 4),
            ""mmm d, yyyy""
          )
        ),
"&amp;"        IF(
          COUNTA(validDates) &lt; 4,
          """",
          TEXTJOIN(
            "", "", TRUE,
            TEXT(INDEX(validDates, 1), ""mmm d, yyyy""),
            TEXT(INDEX(validDates, 2), ""mmm d, yyyy""),
            TEXT(INDEX(validDates"&amp;", 3), ""mmm d, yyyy""),
            TEXT(INDEX(validDates, 4), ""mmm d, yyyy"")
          )
        )
      )
    ),
    """"
  )
)
"),"")</f>
        <v/>
      </c>
      <c r="BM165" s="65" t="str">
        <f t="shared" si="15"/>
        <v/>
      </c>
      <c r="BN165" s="66"/>
      <c r="BO165" s="67"/>
      <c r="BP165" s="49" t="b">
        <v>0</v>
      </c>
      <c r="BQ165" s="49" t="b">
        <v>0</v>
      </c>
      <c r="BR165" s="68"/>
      <c r="BS165" s="69"/>
      <c r="BT165" s="70" t="b">
        <v>0</v>
      </c>
      <c r="BU165" s="71"/>
      <c r="BV165" s="72"/>
      <c r="BW165" s="86" t="b">
        <v>0</v>
      </c>
      <c r="BX165" s="87"/>
    </row>
    <row r="166">
      <c r="A166" s="35" t="str">
        <f t="shared" si="1"/>
        <v/>
      </c>
      <c r="B166" s="36" t="str">
        <f t="shared" si="2"/>
        <v/>
      </c>
      <c r="C166" s="36" t="str">
        <f t="array" ref="C166">IF(
  M166="",
  "",
  IFERROR(
    INDEX(
      '{INDEX} Tour Packages'!$A:$ZZ,
      MATCH(
        M166,
        INDEX(
          '{INDEX} Tour Packages'!$A:$ZZ,
          ,
          MATCH("Tour Package Name", '{INDEX} Tour Packages'!$4:$4, 0)
        ),
        0
      ),
      MATCH("Tour Code", '{INDEX} Tour Packages'!$4:$4, 0)
    ),
    "XXX"
  )
)
</f>
        <v/>
      </c>
      <c r="D166" s="36" t="str">
        <f t="shared" si="3"/>
        <v/>
      </c>
      <c r="E166" s="36" t="str">
        <f t="shared" si="4"/>
        <v/>
      </c>
      <c r="F166" s="37" t="str">
        <f t="shared" si="5"/>
        <v/>
      </c>
      <c r="G166" s="89"/>
      <c r="H166" s="89"/>
      <c r="I166" s="90"/>
      <c r="J166" s="40" t="str">
        <f t="shared" si="16"/>
        <v> </v>
      </c>
      <c r="K166" s="91"/>
      <c r="L166" s="55"/>
      <c r="M166" s="55"/>
      <c r="N166" s="91"/>
      <c r="O166" s="43" t="str">
        <f>IFERROR(__xludf.DUMMYFUNCTION("IF(N166="""","""",IFERROR(
  N166 + VALUE(REGEXEXTRACT(P166, ""(\d+)\s+Days"")),
  """"
)
)"),"")</f>
        <v/>
      </c>
      <c r="P166" s="43" t="str">
        <f t="array" ref="P166">IFERROR(
  INDEX(
    INDEX('{INDEX} Tour Packages'!$A:$ZZ, , MATCH(P$3, '{INDEX} Tour Packages'!$4:$4, 0)),
    MATCH(M166, INDEX('{INDEX} Tour Packages'!$A:$ZZ,0, MATCH("Tour Package Name", '{INDEX} Tour Packages'!$4:$4, 0)), 0)
  ),
"")
</f>
        <v/>
      </c>
      <c r="Q166" s="44" t="str">
        <f t="shared" si="7"/>
        <v/>
      </c>
      <c r="R166" s="44" t="str">
        <f>IFERROR(__xludf.DUMMYFUNCTION("IF(OR(ISBLANK(K166), ISBLANK(N166)), """", 
  LET(
    resDate, K166,
    tourDate, N166,
    monthCount, MAX(0, DATEDIF(resDate, tourDate - 3, ""M"") + 1),
    secondDates, ARRAYFORMULA(DATE(YEAR(resDate), MONTH(resDate) + SEQUENCE(monthCount), 2)),
    "&amp;"validDates, FILTER(secondDates, (secondDates &gt; resDate + 2) * (secondDates &lt;= tourDate - 3)),
    IF(ISERROR(validDates), 0, COUNTA(validDates))
  )
)
"),"")</f>
        <v/>
      </c>
      <c r="S166" s="44" t="str">
        <f t="shared" si="8"/>
        <v/>
      </c>
      <c r="T166" s="45" t="str">
        <f t="array" ref="T166">IF(ISBLANK(BO166),IFERROR(
  INDEX(
    INDEX('{INDEX} Payment Terms'!$A:$G, , MATCH(T$3, '{INDEX} Payment Terms'!$4:$4, 0)),
    MATCH(Q166, INDEX('{INDEX} Payment Terms'!$A:$G,0, MATCH("Payment Condition", '{INDEX} Payment Terms'!$4:$4, 0)), 0)
  ),
""),"Cancelled")
</f>
        <v/>
      </c>
      <c r="U166" s="46" t="b">
        <v>0</v>
      </c>
      <c r="V166" s="47" t="str">
        <f>IFERROR(__xludf.DUMMYFUNCTION("IF(OR(L166=""Duo Booking"", L166=""Group Booking""),
IF(U166=FALSE,"""",
    LET(
      bookingType, L166,
      tour, M166,
      mainFirst, H166,
      mainLast, I166,
      mainEmail, G166,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$L$4:L166, bookingType,
          $M$4:M166, tour,
          $H$4:H166, mainFirst,
          $I$4:I166, mainLast,
          $G$4:G166, mainEmail
        ),
        ""000""
      ),
  "&amp;"    baseID &amp; ""-"" &amp; memberNumber
    )
  ),
  """"
)
"),"")</f>
        <v/>
      </c>
      <c r="W166" s="48"/>
      <c r="X166" s="85" t="b">
        <v>0</v>
      </c>
      <c r="Y166" s="85" t="b">
        <v>0</v>
      </c>
      <c r="Z166" s="85" t="b">
        <v>0</v>
      </c>
      <c r="AA166" s="50"/>
      <c r="AB166" s="51"/>
      <c r="AC166" s="85" t="b">
        <v>0</v>
      </c>
      <c r="AD166" s="92"/>
      <c r="AE166" s="88"/>
      <c r="AF166" s="36" t="str">
        <f t="array" ref="AF166">IF(M166="","",INDEX(
      '{INDEX} Tour Packages'!$A:$ZP,
      MATCH($M166, '{INDEX} Tour Packages'!$A:$A, 0),
      MATCH(AF$3, '{INDEX} Tour Packages'!$4:$4, 0)
    ))</f>
        <v/>
      </c>
      <c r="AG166" s="36" t="str">
        <f t="array" ref="AG166">IF(M166="","",INDEX(
      '{INDEX} Tour Packages'!$A:$ZP,
      MATCH($M166, '{INDEX} Tour Packages'!$A:$A, 0),
      MATCH(AG$3, '{INDEX} Tour Packages'!$4:$4, 0)
    ))</f>
        <v/>
      </c>
      <c r="AH166" s="36" t="str">
        <f t="array" ref="AH166">IF(M166="","",INDEX(
      '{INDEX} Tour Packages'!$A:$ZP,
      MATCH($M166, '{INDEX} Tour Packages'!$A:$A, 0),
      MATCH(AH$3, '{INDEX} Tour Packages'!$4:$4, 0)
    ))</f>
        <v/>
      </c>
      <c r="AI166" s="54" t="str">
        <f t="shared" si="9"/>
        <v/>
      </c>
      <c r="AJ166" s="42"/>
      <c r="AK166" s="55"/>
      <c r="AL166" s="46" t="b">
        <v>0</v>
      </c>
      <c r="AM166" s="56"/>
      <c r="AN166" s="57" t="str">
        <f t="shared" si="10"/>
        <v/>
      </c>
      <c r="AO166" s="58" t="str">
        <f t="shared" si="11"/>
        <v/>
      </c>
      <c r="AP166" s="59"/>
      <c r="AQ166" s="60"/>
      <c r="AR166" s="61"/>
      <c r="AS166" s="61"/>
      <c r="AT166" s="61" t="str">
        <f>IFERROR(__xludf.DUMMYFUNCTION("IF( 
  OR($AJ166=""Full Payment"", ISBLANK($K166)),
  """",
  IF(
    OR(
      Q166=""Standard Booking, P1"",
      Q166=""Standard Booking, P2"",
      Q166=""Standard Booking, P3"",
      Q166=""Standard Booking, P4""
    ),
    LET(
      resDate,   $"&amp;"K166,
      tourDate,  $N166,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6" s="62" t="str">
        <f t="shared" si="12"/>
        <v/>
      </c>
      <c r="AV166" s="63"/>
      <c r="AW166" s="64"/>
      <c r="AX166" s="64"/>
      <c r="AY166" s="64"/>
      <c r="AZ166" s="64" t="str">
        <f>IFERROR(__xludf.DUMMYFUNCTION("IF(
  OR($AJ166=""Full Payment"",$AJ166=""P1"", ISBLANK($K166)),
  """",
  IF(
    OR(
      $Q166=""Standard Booking, P2"",
      $Q166=""Standard Booking, P3"",
      $Q166=""Standard Booking, P4""
    ),
    LET(
      resDate,   $K166,
      tourDate,"&amp;"  $N166,
      monthCount, DATEDIF(resDate, tourDate, ""M"") + 1,
      secondDates, ARRAYFORMULA(
        DATE(
          YEAR(resDate),
          MONTH(resDate) + SEQUENCE(monthCount),
          2
        )
      ),
      validDates, FILTER(
        sec"&amp;"ondDates,
        (secondDates &gt; resDate + 2) *
        (secondDates &lt;= tourDate - 3)
      ),
      IF(
        OR($AJ166=""P2"", $AJ166=""P3"", $AJ166=""P4""),
        IF(
          COUNTA(validDates) &lt; 2,
          """",
          TEXT(INDEX(validDates"&amp;", 2), ""mmm d, yyyy"")
        ),
        IF(
          COUNTA(validDates) &lt; 2,
          """",
          TEXTJOIN("", "", TRUE,
            TEXT(INDEX(validDates, 1), ""mmm d, yyyy""),
            TEXT(INDEX(validDates, 2), ""mmm d, yyyy"")
          )
 "&amp;"       )
      )
    ),
    """"
  )
)
"),"")</f>
        <v/>
      </c>
      <c r="BA166" s="65" t="str">
        <f t="shared" si="13"/>
        <v/>
      </c>
      <c r="BB166" s="63"/>
      <c r="BC166" s="64"/>
      <c r="BD166" s="64"/>
      <c r="BE166" s="64"/>
      <c r="BF166" s="64" t="str">
        <f>IFERROR(__xludf.DUMMYFUNCTION("IF(
  OR($AJ166=""Full Payment"",$AJ166=""P1"", $AJ166=""P2""),
  """",
  IF(
    AND(
      NOT(ISBLANK($K166)),
      OR(
        Q166=""Standard Booking, P3"",
        Q166=""Standard Booking, P4""
      )
    ),
    LET(
      resDate,   $K166,
      "&amp;"tourDate,  $N166,
      monthCount, DATEDIF(resDate, tourDate, ""M"") + 1,
      secondDates, ARRAYFORMULA(
        DATE(
          YEAR(resDate),
          MONTH(resDate) + SEQUENCE(monthCount),
          2
        )
      ),
      validDates, FILTER(
  "&amp;"      secondDates,
        (secondDates &gt; resDate + 2) *
        (secondDates &lt;= tourDate - 3)
      ),
      IF(
        $AJ166=""P4"",
        IF(
          COUNTA(validDates) &lt; 3,
          """",
          TEXT(INDEX(validDates, 3), ""mmm d, yyyy"")
  "&amp;"      ),
        IF(
          $AJ166=""P3"",
          IF(
            COUNTA(validDates) &lt; 3,
            """",
            TEXT(INDEX(validDates, 3), ""mmm d, yyyy"")
          ),
          IF(
            COUNTA(validDates) &lt; 3,
            """",
    "&amp;"        TEXTJOIN("", "", TRUE,
              TEXT(INDEX(validDates, 1), ""mmm d, yyyy""),
              TEXT(INDEX(validDates, 2), ""mmm d, yyyy""),
              TEXT(INDEX(validDates, 3), ""mmm d, yyyy"")
            )
          )
        )
      )
    "&amp;"),
    """"
  )
)
"),"")</f>
        <v/>
      </c>
      <c r="BG166" s="65" t="str">
        <f t="shared" si="14"/>
        <v/>
      </c>
      <c r="BH166" s="63"/>
      <c r="BI166" s="64"/>
      <c r="BJ166" s="64"/>
      <c r="BK166" s="64"/>
      <c r="BL166" s="64" t="str">
        <f>IFERROR(__xludf.DUMMYFUNCTION("IF(
  OR($AJ166=""Full Payment"",$AJ166=""P1"",$AJ166=""P2"",$AJ166=""P3""),
  """",
  IF(
    AND(
      NOT(ISBLANK($K166)),
      $Q166=""Standard Booking, P4""
    ),
    LET(
      resDate,   $K166,
      tourDate,  $N166,
      monthCount, DATEDIF(r"&amp;"esDate, tourDate, ""M"") + 1,
      secondDates, ARRAYFORMULA(
        DATE(
          YEAR(resDate),
          MONTH(resDate) + SEQUENCE(monthCount),
          2
        )
      ),
      validDates, FILTER(
        secondDates,
        (secondDates &gt; res"&amp;"Date + 2) *
        (secondDates &lt;= tourDate - 3)
      ),
      IF(
        $AJ166=""P4"",
        IF(
          COUNTA(validDates) &lt; 4,
          """",
          TEXT(
            INDEX(validDates, 4),
            ""mmm d, yyyy""
          )
        ),
"&amp;"        IF(
          COUNTA(validDates) &lt; 4,
          """",
          TEXTJOIN(
            "", "", TRUE,
            TEXT(INDEX(validDates, 1), ""mmm d, yyyy""),
            TEXT(INDEX(validDates, 2), ""mmm d, yyyy""),
            TEXT(INDEX(validDates"&amp;", 3), ""mmm d, yyyy""),
            TEXT(INDEX(validDates, 4), ""mmm d, yyyy"")
          )
        )
      )
    ),
    """"
  )
)
"),"")</f>
        <v/>
      </c>
      <c r="BM166" s="65" t="str">
        <f t="shared" si="15"/>
        <v/>
      </c>
      <c r="BN166" s="66"/>
      <c r="BO166" s="67"/>
      <c r="BP166" s="49" t="b">
        <v>0</v>
      </c>
      <c r="BQ166" s="49" t="b">
        <v>0</v>
      </c>
      <c r="BR166" s="68"/>
      <c r="BS166" s="69"/>
      <c r="BT166" s="70" t="b">
        <v>0</v>
      </c>
      <c r="BU166" s="71"/>
      <c r="BV166" s="72"/>
      <c r="BW166" s="86" t="b">
        <v>0</v>
      </c>
      <c r="BX166" s="87"/>
    </row>
    <row r="167">
      <c r="A167" s="35" t="str">
        <f t="shared" si="1"/>
        <v/>
      </c>
      <c r="B167" s="36" t="str">
        <f t="shared" si="2"/>
        <v/>
      </c>
      <c r="C167" s="36" t="str">
        <f t="array" ref="C167">IF(
  M167="",
  "",
  IFERROR(
    INDEX(
      '{INDEX} Tour Packages'!$A:$ZZ,
      MATCH(
        M167,
        INDEX(
          '{INDEX} Tour Packages'!$A:$ZZ,
          ,
          MATCH("Tour Package Name", '{INDEX} Tour Packages'!$4:$4, 0)
        ),
        0
      ),
      MATCH("Tour Code", '{INDEX} Tour Packages'!$4:$4, 0)
    ),
    "XXX"
  )
)
</f>
        <v/>
      </c>
      <c r="D167" s="36" t="str">
        <f t="shared" si="3"/>
        <v/>
      </c>
      <c r="E167" s="36" t="str">
        <f t="shared" si="4"/>
        <v/>
      </c>
      <c r="F167" s="37" t="str">
        <f t="shared" si="5"/>
        <v/>
      </c>
      <c r="G167" s="89"/>
      <c r="H167" s="89"/>
      <c r="I167" s="90"/>
      <c r="J167" s="40" t="str">
        <f t="shared" si="16"/>
        <v> </v>
      </c>
      <c r="K167" s="91"/>
      <c r="L167" s="55"/>
      <c r="M167" s="55"/>
      <c r="N167" s="91"/>
      <c r="O167" s="43" t="str">
        <f>IFERROR(__xludf.DUMMYFUNCTION("IF(N167="""","""",IFERROR(
  N167 + VALUE(REGEXEXTRACT(P167, ""(\d+)\s+Days"")),
  """"
)
)"),"")</f>
        <v/>
      </c>
      <c r="P167" s="43" t="str">
        <f t="array" ref="P167">IFERROR(
  INDEX(
    INDEX('{INDEX} Tour Packages'!$A:$ZZ, , MATCH(P$3, '{INDEX} Tour Packages'!$4:$4, 0)),
    MATCH(M167, INDEX('{INDEX} Tour Packages'!$A:$ZZ,0, MATCH("Tour Package Name", '{INDEX} Tour Packages'!$4:$4, 0)), 0)
  ),
"")
</f>
        <v/>
      </c>
      <c r="Q167" s="44" t="str">
        <f t="shared" si="7"/>
        <v/>
      </c>
      <c r="R167" s="44" t="str">
        <f>IFERROR(__xludf.DUMMYFUNCTION("IF(OR(ISBLANK(K167), ISBLANK(N167)), """", 
  LET(
    resDate, K167,
    tourDate, N167,
    monthCount, MAX(0, DATEDIF(resDate, tourDate - 3, ""M"") + 1),
    secondDates, ARRAYFORMULA(DATE(YEAR(resDate), MONTH(resDate) + SEQUENCE(monthCount), 2)),
    "&amp;"validDates, FILTER(secondDates, (secondDates &gt; resDate + 2) * (secondDates &lt;= tourDate - 3)),
    IF(ISERROR(validDates), 0, COUNTA(validDates))
  )
)
"),"")</f>
        <v/>
      </c>
      <c r="S167" s="44" t="str">
        <f t="shared" si="8"/>
        <v/>
      </c>
      <c r="T167" s="45" t="str">
        <f t="array" ref="T167">IF(ISBLANK(BO167),IFERROR(
  INDEX(
    INDEX('{INDEX} Payment Terms'!$A:$G, , MATCH(T$3, '{INDEX} Payment Terms'!$4:$4, 0)),
    MATCH(Q167, INDEX('{INDEX} Payment Terms'!$A:$G,0, MATCH("Payment Condition", '{INDEX} Payment Terms'!$4:$4, 0)), 0)
  ),
""),"Cancelled")
</f>
        <v/>
      </c>
      <c r="U167" s="46" t="b">
        <v>0</v>
      </c>
      <c r="V167" s="47" t="str">
        <f>IFERROR(__xludf.DUMMYFUNCTION("IF(OR(L167=""Duo Booking"", L167=""Group Booking""),
IF(U167=FALSE,"""",
    LET(
      bookingType, L167,
      tour, M167,
      mainFirst, H167,
      mainLast, I167,
      mainEmail, G167,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$L$4:L167, bookingType,
          $M$4:M167, tour,
          $H$4:H167, mainFirst,
          $I$4:I167, mainLast,
          $G$4:G167, mainEmail
        ),
        ""000""
      ),
  "&amp;"    baseID &amp; ""-"" &amp; memberNumber
    )
  ),
  """"
)
"),"")</f>
        <v/>
      </c>
      <c r="W167" s="48"/>
      <c r="X167" s="85" t="b">
        <v>0</v>
      </c>
      <c r="Y167" s="85" t="b">
        <v>0</v>
      </c>
      <c r="Z167" s="85" t="b">
        <v>0</v>
      </c>
      <c r="AA167" s="50"/>
      <c r="AB167" s="51"/>
      <c r="AC167" s="85" t="b">
        <v>0</v>
      </c>
      <c r="AD167" s="92"/>
      <c r="AE167" s="88"/>
      <c r="AF167" s="36" t="str">
        <f t="array" ref="AF167">IF(M167="","",INDEX(
      '{INDEX} Tour Packages'!$A:$ZP,
      MATCH($M167, '{INDEX} Tour Packages'!$A:$A, 0),
      MATCH(AF$3, '{INDEX} Tour Packages'!$4:$4, 0)
    ))</f>
        <v/>
      </c>
      <c r="AG167" s="36" t="str">
        <f t="array" ref="AG167">IF(M167="","",INDEX(
      '{INDEX} Tour Packages'!$A:$ZP,
      MATCH($M167, '{INDEX} Tour Packages'!$A:$A, 0),
      MATCH(AG$3, '{INDEX} Tour Packages'!$4:$4, 0)
    ))</f>
        <v/>
      </c>
      <c r="AH167" s="36" t="str">
        <f t="array" ref="AH167">IF(M167="","",INDEX(
      '{INDEX} Tour Packages'!$A:$ZP,
      MATCH($M167, '{INDEX} Tour Packages'!$A:$A, 0),
      MATCH(AH$3, '{INDEX} Tour Packages'!$4:$4, 0)
    ))</f>
        <v/>
      </c>
      <c r="AI167" s="54" t="str">
        <f t="shared" si="9"/>
        <v/>
      </c>
      <c r="AJ167" s="42"/>
      <c r="AK167" s="55"/>
      <c r="AL167" s="46" t="b">
        <v>0</v>
      </c>
      <c r="AM167" s="56"/>
      <c r="AN167" s="57" t="str">
        <f t="shared" si="10"/>
        <v/>
      </c>
      <c r="AO167" s="58" t="str">
        <f t="shared" si="11"/>
        <v/>
      </c>
      <c r="AP167" s="59"/>
      <c r="AQ167" s="60"/>
      <c r="AR167" s="61"/>
      <c r="AS167" s="61"/>
      <c r="AT167" s="61" t="str">
        <f>IFERROR(__xludf.DUMMYFUNCTION("IF( 
  OR($AJ167=""Full Payment"", ISBLANK($K167)),
  """",
  IF(
    OR(
      Q167=""Standard Booking, P1"",
      Q167=""Standard Booking, P2"",
      Q167=""Standard Booking, P3"",
      Q167=""Standard Booking, P4""
    ),
    LET(
      resDate,   $"&amp;"K167,
      tourDate,  $N167,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7" s="62" t="str">
        <f t="shared" si="12"/>
        <v/>
      </c>
      <c r="AV167" s="63"/>
      <c r="AW167" s="64"/>
      <c r="AX167" s="64"/>
      <c r="AY167" s="64"/>
      <c r="AZ167" s="64" t="str">
        <f>IFERROR(__xludf.DUMMYFUNCTION("IF(
  OR($AJ167=""Full Payment"",$AJ167=""P1"", ISBLANK($K167)),
  """",
  IF(
    OR(
      $Q167=""Standard Booking, P2"",
      $Q167=""Standard Booking, P3"",
      $Q167=""Standard Booking, P4""
    ),
    LET(
      resDate,   $K167,
      tourDate,"&amp;"  $N167,
      monthCount, DATEDIF(resDate, tourDate, ""M"") + 1,
      secondDates, ARRAYFORMULA(
        DATE(
          YEAR(resDate),
          MONTH(resDate) + SEQUENCE(monthCount),
          2
        )
      ),
      validDates, FILTER(
        sec"&amp;"ondDates,
        (secondDates &gt; resDate + 2) *
        (secondDates &lt;= tourDate - 3)
      ),
      IF(
        OR($AJ167=""P2"", $AJ167=""P3"", $AJ167=""P4""),
        IF(
          COUNTA(validDates) &lt; 2,
          """",
          TEXT(INDEX(validDates"&amp;", 2), ""mmm d, yyyy"")
        ),
        IF(
          COUNTA(validDates) &lt; 2,
          """",
          TEXTJOIN("", "", TRUE,
            TEXT(INDEX(validDates, 1), ""mmm d, yyyy""),
            TEXT(INDEX(validDates, 2), ""mmm d, yyyy"")
          )
 "&amp;"       )
      )
    ),
    """"
  )
)
"),"")</f>
        <v/>
      </c>
      <c r="BA167" s="65" t="str">
        <f t="shared" si="13"/>
        <v/>
      </c>
      <c r="BB167" s="63"/>
      <c r="BC167" s="64"/>
      <c r="BD167" s="64"/>
      <c r="BE167" s="64"/>
      <c r="BF167" s="64" t="str">
        <f>IFERROR(__xludf.DUMMYFUNCTION("IF(
  OR($AJ167=""Full Payment"",$AJ167=""P1"", $AJ167=""P2""),
  """",
  IF(
    AND(
      NOT(ISBLANK($K167)),
      OR(
        Q167=""Standard Booking, P3"",
        Q167=""Standard Booking, P4""
      )
    ),
    LET(
      resDate,   $K167,
      "&amp;"tourDate,  $N167,
      monthCount, DATEDIF(resDate, tourDate, ""M"") + 1,
      secondDates, ARRAYFORMULA(
        DATE(
          YEAR(resDate),
          MONTH(resDate) + SEQUENCE(monthCount),
          2
        )
      ),
      validDates, FILTER(
  "&amp;"      secondDates,
        (secondDates &gt; resDate + 2) *
        (secondDates &lt;= tourDate - 3)
      ),
      IF(
        $AJ167=""P4"",
        IF(
          COUNTA(validDates) &lt; 3,
          """",
          TEXT(INDEX(validDates, 3), ""mmm d, yyyy"")
  "&amp;"      ),
        IF(
          $AJ167=""P3"",
          IF(
            COUNTA(validDates) &lt; 3,
            """",
            TEXT(INDEX(validDates, 3), ""mmm d, yyyy"")
          ),
          IF(
            COUNTA(validDates) &lt; 3,
            """",
    "&amp;"        TEXTJOIN("", "", TRUE,
              TEXT(INDEX(validDates, 1), ""mmm d, yyyy""),
              TEXT(INDEX(validDates, 2), ""mmm d, yyyy""),
              TEXT(INDEX(validDates, 3), ""mmm d, yyyy"")
            )
          )
        )
      )
    "&amp;"),
    """"
  )
)
"),"")</f>
        <v/>
      </c>
      <c r="BG167" s="65" t="str">
        <f t="shared" si="14"/>
        <v/>
      </c>
      <c r="BH167" s="63"/>
      <c r="BI167" s="64"/>
      <c r="BJ167" s="64"/>
      <c r="BK167" s="64"/>
      <c r="BL167" s="64" t="str">
        <f>IFERROR(__xludf.DUMMYFUNCTION("IF(
  OR($AJ167=""Full Payment"",$AJ167=""P1"",$AJ167=""P2"",$AJ167=""P3""),
  """",
  IF(
    AND(
      NOT(ISBLANK($K167)),
      $Q167=""Standard Booking, P4""
    ),
    LET(
      resDate,   $K167,
      tourDate,  $N167,
      monthCount, DATEDIF(r"&amp;"esDate, tourDate, ""M"") + 1,
      secondDates, ARRAYFORMULA(
        DATE(
          YEAR(resDate),
          MONTH(resDate) + SEQUENCE(monthCount),
          2
        )
      ),
      validDates, FILTER(
        secondDates,
        (secondDates &gt; res"&amp;"Date + 2) *
        (secondDates &lt;= tourDate - 3)
      ),
      IF(
        $AJ167=""P4"",
        IF(
          COUNTA(validDates) &lt; 4,
          """",
          TEXT(
            INDEX(validDates, 4),
            ""mmm d, yyyy""
          )
        ),
"&amp;"        IF(
          COUNTA(validDates) &lt; 4,
          """",
          TEXTJOIN(
            "", "", TRUE,
            TEXT(INDEX(validDates, 1), ""mmm d, yyyy""),
            TEXT(INDEX(validDates, 2), ""mmm d, yyyy""),
            TEXT(INDEX(validDates"&amp;", 3), ""mmm d, yyyy""),
            TEXT(INDEX(validDates, 4), ""mmm d, yyyy"")
          )
        )
      )
    ),
    """"
  )
)
"),"")</f>
        <v/>
      </c>
      <c r="BM167" s="65" t="str">
        <f t="shared" si="15"/>
        <v/>
      </c>
      <c r="BN167" s="66"/>
      <c r="BO167" s="67"/>
      <c r="BP167" s="49" t="b">
        <v>0</v>
      </c>
      <c r="BQ167" s="49" t="b">
        <v>0</v>
      </c>
      <c r="BR167" s="68"/>
      <c r="BS167" s="69"/>
      <c r="BT167" s="70" t="b">
        <v>0</v>
      </c>
      <c r="BU167" s="71"/>
      <c r="BV167" s="72"/>
      <c r="BW167" s="86" t="b">
        <v>0</v>
      </c>
      <c r="BX167" s="87"/>
    </row>
    <row r="168">
      <c r="A168" s="35" t="str">
        <f t="shared" si="1"/>
        <v/>
      </c>
      <c r="B168" s="36" t="str">
        <f t="shared" si="2"/>
        <v/>
      </c>
      <c r="C168" s="36" t="str">
        <f t="array" ref="C168">IF(
  M168="",
  "",
  IFERROR(
    INDEX(
      '{INDEX} Tour Packages'!$A:$ZZ,
      MATCH(
        M168,
        INDEX(
          '{INDEX} Tour Packages'!$A:$ZZ,
          ,
          MATCH("Tour Package Name", '{INDEX} Tour Packages'!$4:$4, 0)
        ),
        0
      ),
      MATCH("Tour Code", '{INDEX} Tour Packages'!$4:$4, 0)
    ),
    "XXX"
  )
)
</f>
        <v/>
      </c>
      <c r="D168" s="36" t="str">
        <f t="shared" si="3"/>
        <v/>
      </c>
      <c r="E168" s="36" t="str">
        <f t="shared" si="4"/>
        <v/>
      </c>
      <c r="F168" s="37" t="str">
        <f t="shared" si="5"/>
        <v/>
      </c>
      <c r="G168" s="89"/>
      <c r="H168" s="89"/>
      <c r="I168" s="90"/>
      <c r="J168" s="40" t="str">
        <f t="shared" si="16"/>
        <v> </v>
      </c>
      <c r="K168" s="91"/>
      <c r="L168" s="55"/>
      <c r="M168" s="55"/>
      <c r="N168" s="91"/>
      <c r="O168" s="43" t="str">
        <f>IFERROR(__xludf.DUMMYFUNCTION("IF(N168="""","""",IFERROR(
  N168 + VALUE(REGEXEXTRACT(P168, ""(\d+)\s+Days"")),
  """"
)
)"),"")</f>
        <v/>
      </c>
      <c r="P168" s="43" t="str">
        <f t="array" ref="P168">IFERROR(
  INDEX(
    INDEX('{INDEX} Tour Packages'!$A:$ZZ, , MATCH(P$3, '{INDEX} Tour Packages'!$4:$4, 0)),
    MATCH(M168, INDEX('{INDEX} Tour Packages'!$A:$ZZ,0, MATCH("Tour Package Name", '{INDEX} Tour Packages'!$4:$4, 0)), 0)
  ),
"")
</f>
        <v/>
      </c>
      <c r="Q168" s="44" t="str">
        <f t="shared" si="7"/>
        <v/>
      </c>
      <c r="R168" s="44" t="str">
        <f>IFERROR(__xludf.DUMMYFUNCTION("IF(OR(ISBLANK(K168), ISBLANK(N168)), """", 
  LET(
    resDate, K168,
    tourDate, N168,
    monthCount, MAX(0, DATEDIF(resDate, tourDate - 3, ""M"") + 1),
    secondDates, ARRAYFORMULA(DATE(YEAR(resDate), MONTH(resDate) + SEQUENCE(monthCount), 2)),
    "&amp;"validDates, FILTER(secondDates, (secondDates &gt; resDate + 2) * (secondDates &lt;= tourDate - 3)),
    IF(ISERROR(validDates), 0, COUNTA(validDates))
  )
)
"),"")</f>
        <v/>
      </c>
      <c r="S168" s="44" t="str">
        <f t="shared" si="8"/>
        <v/>
      </c>
      <c r="T168" s="45" t="str">
        <f t="array" ref="T168">IF(ISBLANK(BO168),IFERROR(
  INDEX(
    INDEX('{INDEX} Payment Terms'!$A:$G, , MATCH(T$3, '{INDEX} Payment Terms'!$4:$4, 0)),
    MATCH(Q168, INDEX('{INDEX} Payment Terms'!$A:$G,0, MATCH("Payment Condition", '{INDEX} Payment Terms'!$4:$4, 0)), 0)
  ),
""),"Cancelled")
</f>
        <v/>
      </c>
      <c r="U168" s="46" t="b">
        <v>0</v>
      </c>
      <c r="V168" s="47" t="str">
        <f>IFERROR(__xludf.DUMMYFUNCTION("IF(OR(L168=""Duo Booking"", L168=""Group Booking""),
IF(U168=FALSE,"""",
    LET(
      bookingType, L168,
      tour, M168,
      mainFirst, H168,
      mainLast, I168,
      mainEmail, G168,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$L$4:L168, bookingType,
          $M$4:M168, tour,
          $H$4:H168, mainFirst,
          $I$4:I168, mainLast,
          $G$4:G168, mainEmail
        ),
        ""000""
      ),
  "&amp;"    baseID &amp; ""-"" &amp; memberNumber
    )
  ),
  """"
)
"),"")</f>
        <v/>
      </c>
      <c r="W168" s="48"/>
      <c r="X168" s="85" t="b">
        <v>0</v>
      </c>
      <c r="Y168" s="85" t="b">
        <v>0</v>
      </c>
      <c r="Z168" s="85" t="b">
        <v>0</v>
      </c>
      <c r="AA168" s="50"/>
      <c r="AB168" s="51"/>
      <c r="AC168" s="85" t="b">
        <v>0</v>
      </c>
      <c r="AD168" s="92"/>
      <c r="AE168" s="88"/>
      <c r="AF168" s="36" t="str">
        <f t="array" ref="AF168">IF(M168="","",INDEX(
      '{INDEX} Tour Packages'!$A:$ZP,
      MATCH($M168, '{INDEX} Tour Packages'!$A:$A, 0),
      MATCH(AF$3, '{INDEX} Tour Packages'!$4:$4, 0)
    ))</f>
        <v/>
      </c>
      <c r="AG168" s="36" t="str">
        <f t="array" ref="AG168">IF(M168="","",INDEX(
      '{INDEX} Tour Packages'!$A:$ZP,
      MATCH($M168, '{INDEX} Tour Packages'!$A:$A, 0),
      MATCH(AG$3, '{INDEX} Tour Packages'!$4:$4, 0)
    ))</f>
        <v/>
      </c>
      <c r="AH168" s="36" t="str">
        <f t="array" ref="AH168">IF(M168="","",INDEX(
      '{INDEX} Tour Packages'!$A:$ZP,
      MATCH($M168, '{INDEX} Tour Packages'!$A:$A, 0),
      MATCH(AH$3, '{INDEX} Tour Packages'!$4:$4, 0)
    ))</f>
        <v/>
      </c>
      <c r="AI168" s="54" t="str">
        <f t="shared" si="9"/>
        <v/>
      </c>
      <c r="AJ168" s="42"/>
      <c r="AK168" s="55"/>
      <c r="AL168" s="46" t="b">
        <v>0</v>
      </c>
      <c r="AM168" s="56"/>
      <c r="AN168" s="57" t="str">
        <f t="shared" si="10"/>
        <v/>
      </c>
      <c r="AO168" s="58" t="str">
        <f t="shared" si="11"/>
        <v/>
      </c>
      <c r="AP168" s="59"/>
      <c r="AQ168" s="60"/>
      <c r="AR168" s="61"/>
      <c r="AS168" s="61"/>
      <c r="AT168" s="61" t="str">
        <f>IFERROR(__xludf.DUMMYFUNCTION("IF( 
  OR($AJ168=""Full Payment"", ISBLANK($K168)),
  """",
  IF(
    OR(
      Q168=""Standard Booking, P1"",
      Q168=""Standard Booking, P2"",
      Q168=""Standard Booking, P3"",
      Q168=""Standard Booking, P4""
    ),
    LET(
      resDate,   $"&amp;"K168,
      tourDate,  $N168,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8" s="62" t="str">
        <f t="shared" si="12"/>
        <v/>
      </c>
      <c r="AV168" s="63"/>
      <c r="AW168" s="64"/>
      <c r="AX168" s="64"/>
      <c r="AY168" s="64"/>
      <c r="AZ168" s="64" t="str">
        <f>IFERROR(__xludf.DUMMYFUNCTION("IF(
  OR($AJ168=""Full Payment"",$AJ168=""P1"", ISBLANK($K168)),
  """",
  IF(
    OR(
      $Q168=""Standard Booking, P2"",
      $Q168=""Standard Booking, P3"",
      $Q168=""Standard Booking, P4""
    ),
    LET(
      resDate,   $K168,
      tourDate,"&amp;"  $N168,
      monthCount, DATEDIF(resDate, tourDate, ""M"") + 1,
      secondDates, ARRAYFORMULA(
        DATE(
          YEAR(resDate),
          MONTH(resDate) + SEQUENCE(monthCount),
          2
        )
      ),
      validDates, FILTER(
        sec"&amp;"ondDates,
        (secondDates &gt; resDate + 2) *
        (secondDates &lt;= tourDate - 3)
      ),
      IF(
        OR($AJ168=""P2"", $AJ168=""P3"", $AJ168=""P4""),
        IF(
          COUNTA(validDates) &lt; 2,
          """",
          TEXT(INDEX(validDates"&amp;", 2), ""mmm d, yyyy"")
        ),
        IF(
          COUNTA(validDates) &lt; 2,
          """",
          TEXTJOIN("", "", TRUE,
            TEXT(INDEX(validDates, 1), ""mmm d, yyyy""),
            TEXT(INDEX(validDates, 2), ""mmm d, yyyy"")
          )
 "&amp;"       )
      )
    ),
    """"
  )
)
"),"")</f>
        <v/>
      </c>
      <c r="BA168" s="65" t="str">
        <f t="shared" si="13"/>
        <v/>
      </c>
      <c r="BB168" s="63"/>
      <c r="BC168" s="64"/>
      <c r="BD168" s="64"/>
      <c r="BE168" s="64"/>
      <c r="BF168" s="64" t="str">
        <f>IFERROR(__xludf.DUMMYFUNCTION("IF(
  OR($AJ168=""Full Payment"",$AJ168=""P1"", $AJ168=""P2""),
  """",
  IF(
    AND(
      NOT(ISBLANK($K168)),
      OR(
        Q168=""Standard Booking, P3"",
        Q168=""Standard Booking, P4""
      )
    ),
    LET(
      resDate,   $K168,
      "&amp;"tourDate,  $N168,
      monthCount, DATEDIF(resDate, tourDate, ""M"") + 1,
      secondDates, ARRAYFORMULA(
        DATE(
          YEAR(resDate),
          MONTH(resDate) + SEQUENCE(monthCount),
          2
        )
      ),
      validDates, FILTER(
  "&amp;"      secondDates,
        (secondDates &gt; resDate + 2) *
        (secondDates &lt;= tourDate - 3)
      ),
      IF(
        $AJ168=""P4"",
        IF(
          COUNTA(validDates) &lt; 3,
          """",
          TEXT(INDEX(validDates, 3), ""mmm d, yyyy"")
  "&amp;"      ),
        IF(
          $AJ168=""P3"",
          IF(
            COUNTA(validDates) &lt; 3,
            """",
            TEXT(INDEX(validDates, 3), ""mmm d, yyyy"")
          ),
          IF(
            COUNTA(validDates) &lt; 3,
            """",
    "&amp;"        TEXTJOIN("", "", TRUE,
              TEXT(INDEX(validDates, 1), ""mmm d, yyyy""),
              TEXT(INDEX(validDates, 2), ""mmm d, yyyy""),
              TEXT(INDEX(validDates, 3), ""mmm d, yyyy"")
            )
          )
        )
      )
    "&amp;"),
    """"
  )
)
"),"")</f>
        <v/>
      </c>
      <c r="BG168" s="65" t="str">
        <f t="shared" si="14"/>
        <v/>
      </c>
      <c r="BH168" s="63"/>
      <c r="BI168" s="64"/>
      <c r="BJ168" s="64"/>
      <c r="BK168" s="64"/>
      <c r="BL168" s="64" t="str">
        <f>IFERROR(__xludf.DUMMYFUNCTION("IF(
  OR($AJ168=""Full Payment"",$AJ168=""P1"",$AJ168=""P2"",$AJ168=""P3""),
  """",
  IF(
    AND(
      NOT(ISBLANK($K168)),
      $Q168=""Standard Booking, P4""
    ),
    LET(
      resDate,   $K168,
      tourDate,  $N168,
      monthCount, DATEDIF(r"&amp;"esDate, tourDate, ""M"") + 1,
      secondDates, ARRAYFORMULA(
        DATE(
          YEAR(resDate),
          MONTH(resDate) + SEQUENCE(monthCount),
          2
        )
      ),
      validDates, FILTER(
        secondDates,
        (secondDates &gt; res"&amp;"Date + 2) *
        (secondDates &lt;= tourDate - 3)
      ),
      IF(
        $AJ168=""P4"",
        IF(
          COUNTA(validDates) &lt; 4,
          """",
          TEXT(
            INDEX(validDates, 4),
            ""mmm d, yyyy""
          )
        ),
"&amp;"        IF(
          COUNTA(validDates) &lt; 4,
          """",
          TEXTJOIN(
            "", "", TRUE,
            TEXT(INDEX(validDates, 1), ""mmm d, yyyy""),
            TEXT(INDEX(validDates, 2), ""mmm d, yyyy""),
            TEXT(INDEX(validDates"&amp;", 3), ""mmm d, yyyy""),
            TEXT(INDEX(validDates, 4), ""mmm d, yyyy"")
          )
        )
      )
    ),
    """"
  )
)
"),"")</f>
        <v/>
      </c>
      <c r="BM168" s="65" t="str">
        <f t="shared" si="15"/>
        <v/>
      </c>
      <c r="BN168" s="66"/>
      <c r="BO168" s="67"/>
      <c r="BP168" s="49" t="b">
        <v>0</v>
      </c>
      <c r="BQ168" s="49" t="b">
        <v>0</v>
      </c>
      <c r="BR168" s="68"/>
      <c r="BS168" s="69"/>
      <c r="BT168" s="70" t="b">
        <v>0</v>
      </c>
      <c r="BU168" s="71"/>
      <c r="BV168" s="72"/>
      <c r="BW168" s="86" t="b">
        <v>0</v>
      </c>
      <c r="BX168" s="87"/>
    </row>
    <row r="169">
      <c r="A169" s="35" t="str">
        <f t="shared" si="1"/>
        <v/>
      </c>
      <c r="B169" s="36" t="str">
        <f t="shared" si="2"/>
        <v/>
      </c>
      <c r="C169" s="36" t="str">
        <f t="array" ref="C169">IF(
  M169="",
  "",
  IFERROR(
    INDEX(
      '{INDEX} Tour Packages'!$A:$ZZ,
      MATCH(
        M169,
        INDEX(
          '{INDEX} Tour Packages'!$A:$ZZ,
          ,
          MATCH("Tour Package Name", '{INDEX} Tour Packages'!$4:$4, 0)
        ),
        0
      ),
      MATCH("Tour Code", '{INDEX} Tour Packages'!$4:$4, 0)
    ),
    "XXX"
  )
)
</f>
        <v/>
      </c>
      <c r="D169" s="36" t="str">
        <f t="shared" si="3"/>
        <v/>
      </c>
      <c r="E169" s="36" t="str">
        <f t="shared" si="4"/>
        <v/>
      </c>
      <c r="F169" s="37" t="str">
        <f t="shared" si="5"/>
        <v/>
      </c>
      <c r="G169" s="89"/>
      <c r="H169" s="89"/>
      <c r="I169" s="90"/>
      <c r="J169" s="40" t="str">
        <f t="shared" si="16"/>
        <v> </v>
      </c>
      <c r="K169" s="91"/>
      <c r="L169" s="55"/>
      <c r="M169" s="55"/>
      <c r="N169" s="91"/>
      <c r="O169" s="43" t="str">
        <f>IFERROR(__xludf.DUMMYFUNCTION("IF(N169="""","""",IFERROR(
  N169 + VALUE(REGEXEXTRACT(P169, ""(\d+)\s+Days"")),
  """"
)
)"),"")</f>
        <v/>
      </c>
      <c r="P169" s="43" t="str">
        <f t="array" ref="P169">IFERROR(
  INDEX(
    INDEX('{INDEX} Tour Packages'!$A:$ZZ, , MATCH(P$3, '{INDEX} Tour Packages'!$4:$4, 0)),
    MATCH(M169, INDEX('{INDEX} Tour Packages'!$A:$ZZ,0, MATCH("Tour Package Name", '{INDEX} Tour Packages'!$4:$4, 0)), 0)
  ),
"")
</f>
        <v/>
      </c>
      <c r="Q169" s="44" t="str">
        <f t="shared" si="7"/>
        <v/>
      </c>
      <c r="R169" s="44" t="str">
        <f>IFERROR(__xludf.DUMMYFUNCTION("IF(OR(ISBLANK(K169), ISBLANK(N169)), """", 
  LET(
    resDate, K169,
    tourDate, N169,
    monthCount, MAX(0, DATEDIF(resDate, tourDate - 3, ""M"") + 1),
    secondDates, ARRAYFORMULA(DATE(YEAR(resDate), MONTH(resDate) + SEQUENCE(monthCount), 2)),
    "&amp;"validDates, FILTER(secondDates, (secondDates &gt; resDate + 2) * (secondDates &lt;= tourDate - 3)),
    IF(ISERROR(validDates), 0, COUNTA(validDates))
  )
)
"),"")</f>
        <v/>
      </c>
      <c r="S169" s="44" t="str">
        <f t="shared" si="8"/>
        <v/>
      </c>
      <c r="T169" s="45" t="str">
        <f t="array" ref="T169">IF(ISBLANK(BO169),IFERROR(
  INDEX(
    INDEX('{INDEX} Payment Terms'!$A:$G, , MATCH(T$3, '{INDEX} Payment Terms'!$4:$4, 0)),
    MATCH(Q169, INDEX('{INDEX} Payment Terms'!$A:$G,0, MATCH("Payment Condition", '{INDEX} Payment Terms'!$4:$4, 0)), 0)
  ),
""),"Cancelled")
</f>
        <v/>
      </c>
      <c r="U169" s="46" t="b">
        <v>0</v>
      </c>
      <c r="V169" s="47" t="str">
        <f>IFERROR(__xludf.DUMMYFUNCTION("IF(OR(L169=""Duo Booking"", L169=""Group Booking""),
IF(U169=FALSE,"""",
    LET(
      bookingType, L169,
      tour, M169,
      mainFirst, H169,
      mainLast, I169,
      mainEmail, G169,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$L$4:L169, bookingType,
          $M$4:M169, tour,
          $H$4:H169, mainFirst,
          $I$4:I169, mainLast,
          $G$4:G169, mainEmail
        ),
        ""000""
      ),
  "&amp;"    baseID &amp; ""-"" &amp; memberNumber
    )
  ),
  """"
)
"),"")</f>
        <v/>
      </c>
      <c r="W169" s="48"/>
      <c r="X169" s="85" t="b">
        <v>0</v>
      </c>
      <c r="Y169" s="85" t="b">
        <v>0</v>
      </c>
      <c r="Z169" s="85" t="b">
        <v>0</v>
      </c>
      <c r="AA169" s="50"/>
      <c r="AB169" s="51"/>
      <c r="AC169" s="85" t="b">
        <v>0</v>
      </c>
      <c r="AD169" s="92"/>
      <c r="AE169" s="88"/>
      <c r="AF169" s="36" t="str">
        <f t="array" ref="AF169">IF(M169="","",INDEX(
      '{INDEX} Tour Packages'!$A:$ZP,
      MATCH($M169, '{INDEX} Tour Packages'!$A:$A, 0),
      MATCH(AF$3, '{INDEX} Tour Packages'!$4:$4, 0)
    ))</f>
        <v/>
      </c>
      <c r="AG169" s="36" t="str">
        <f t="array" ref="AG169">IF(M169="","",INDEX(
      '{INDEX} Tour Packages'!$A:$ZP,
      MATCH($M169, '{INDEX} Tour Packages'!$A:$A, 0),
      MATCH(AG$3, '{INDEX} Tour Packages'!$4:$4, 0)
    ))</f>
        <v/>
      </c>
      <c r="AH169" s="36" t="str">
        <f t="array" ref="AH169">IF(M169="","",INDEX(
      '{INDEX} Tour Packages'!$A:$ZP,
      MATCH($M169, '{INDEX} Tour Packages'!$A:$A, 0),
      MATCH(AH$3, '{INDEX} Tour Packages'!$4:$4, 0)
    ))</f>
        <v/>
      </c>
      <c r="AI169" s="54" t="str">
        <f t="shared" si="9"/>
        <v/>
      </c>
      <c r="AJ169" s="42"/>
      <c r="AK169" s="55"/>
      <c r="AL169" s="46" t="b">
        <v>0</v>
      </c>
      <c r="AM169" s="56"/>
      <c r="AN169" s="57" t="str">
        <f t="shared" si="10"/>
        <v/>
      </c>
      <c r="AO169" s="58" t="str">
        <f t="shared" si="11"/>
        <v/>
      </c>
      <c r="AP169" s="59"/>
      <c r="AQ169" s="60"/>
      <c r="AR169" s="61"/>
      <c r="AS169" s="61"/>
      <c r="AT169" s="61" t="str">
        <f>IFERROR(__xludf.DUMMYFUNCTION("IF( 
  OR($AJ169=""Full Payment"", ISBLANK($K169)),
  """",
  IF(
    OR(
      Q169=""Standard Booking, P1"",
      Q169=""Standard Booking, P2"",
      Q169=""Standard Booking, P3"",
      Q169=""Standard Booking, P4""
    ),
    LET(
      resDate,   $"&amp;"K169,
      tourDate,  $N169,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69" s="62" t="str">
        <f t="shared" si="12"/>
        <v/>
      </c>
      <c r="AV169" s="63"/>
      <c r="AW169" s="64"/>
      <c r="AX169" s="64"/>
      <c r="AY169" s="64"/>
      <c r="AZ169" s="64" t="str">
        <f>IFERROR(__xludf.DUMMYFUNCTION("IF(
  OR($AJ169=""Full Payment"",$AJ169=""P1"", ISBLANK($K169)),
  """",
  IF(
    OR(
      $Q169=""Standard Booking, P2"",
      $Q169=""Standard Booking, P3"",
      $Q169=""Standard Booking, P4""
    ),
    LET(
      resDate,   $K169,
      tourDate,"&amp;"  $N169,
      monthCount, DATEDIF(resDate, tourDate, ""M"") + 1,
      secondDates, ARRAYFORMULA(
        DATE(
          YEAR(resDate),
          MONTH(resDate) + SEQUENCE(monthCount),
          2
        )
      ),
      validDates, FILTER(
        sec"&amp;"ondDates,
        (secondDates &gt; resDate + 2) *
        (secondDates &lt;= tourDate - 3)
      ),
      IF(
        OR($AJ169=""P2"", $AJ169=""P3"", $AJ169=""P4""),
        IF(
          COUNTA(validDates) &lt; 2,
          """",
          TEXT(INDEX(validDates"&amp;", 2), ""mmm d, yyyy"")
        ),
        IF(
          COUNTA(validDates) &lt; 2,
          """",
          TEXTJOIN("", "", TRUE,
            TEXT(INDEX(validDates, 1), ""mmm d, yyyy""),
            TEXT(INDEX(validDates, 2), ""mmm d, yyyy"")
          )
 "&amp;"       )
      )
    ),
    """"
  )
)
"),"")</f>
        <v/>
      </c>
      <c r="BA169" s="65" t="str">
        <f t="shared" si="13"/>
        <v/>
      </c>
      <c r="BB169" s="63"/>
      <c r="BC169" s="64"/>
      <c r="BD169" s="64"/>
      <c r="BE169" s="64"/>
      <c r="BF169" s="64" t="str">
        <f>IFERROR(__xludf.DUMMYFUNCTION("IF(
  OR($AJ169=""Full Payment"",$AJ169=""P1"", $AJ169=""P2""),
  """",
  IF(
    AND(
      NOT(ISBLANK($K169)),
      OR(
        Q169=""Standard Booking, P3"",
        Q169=""Standard Booking, P4""
      )
    ),
    LET(
      resDate,   $K169,
      "&amp;"tourDate,  $N169,
      monthCount, DATEDIF(resDate, tourDate, ""M"") + 1,
      secondDates, ARRAYFORMULA(
        DATE(
          YEAR(resDate),
          MONTH(resDate) + SEQUENCE(monthCount),
          2
        )
      ),
      validDates, FILTER(
  "&amp;"      secondDates,
        (secondDates &gt; resDate + 2) *
        (secondDates &lt;= tourDate - 3)
      ),
      IF(
        $AJ169=""P4"",
        IF(
          COUNTA(validDates) &lt; 3,
          """",
          TEXT(INDEX(validDates, 3), ""mmm d, yyyy"")
  "&amp;"      ),
        IF(
          $AJ169=""P3"",
          IF(
            COUNTA(validDates) &lt; 3,
            """",
            TEXT(INDEX(validDates, 3), ""mmm d, yyyy"")
          ),
          IF(
            COUNTA(validDates) &lt; 3,
            """",
    "&amp;"        TEXTJOIN("", "", TRUE,
              TEXT(INDEX(validDates, 1), ""mmm d, yyyy""),
              TEXT(INDEX(validDates, 2), ""mmm d, yyyy""),
              TEXT(INDEX(validDates, 3), ""mmm d, yyyy"")
            )
          )
        )
      )
    "&amp;"),
    """"
  )
)
"),"")</f>
        <v/>
      </c>
      <c r="BG169" s="65" t="str">
        <f t="shared" si="14"/>
        <v/>
      </c>
      <c r="BH169" s="63"/>
      <c r="BI169" s="64"/>
      <c r="BJ169" s="64"/>
      <c r="BK169" s="64"/>
      <c r="BL169" s="64" t="str">
        <f>IFERROR(__xludf.DUMMYFUNCTION("IF(
  OR($AJ169=""Full Payment"",$AJ169=""P1"",$AJ169=""P2"",$AJ169=""P3""),
  """",
  IF(
    AND(
      NOT(ISBLANK($K169)),
      $Q169=""Standard Booking, P4""
    ),
    LET(
      resDate,   $K169,
      tourDate,  $N169,
      monthCount, DATEDIF(r"&amp;"esDate, tourDate, ""M"") + 1,
      secondDates, ARRAYFORMULA(
        DATE(
          YEAR(resDate),
          MONTH(resDate) + SEQUENCE(monthCount),
          2
        )
      ),
      validDates, FILTER(
        secondDates,
        (secondDates &gt; res"&amp;"Date + 2) *
        (secondDates &lt;= tourDate - 3)
      ),
      IF(
        $AJ169=""P4"",
        IF(
          COUNTA(validDates) &lt; 4,
          """",
          TEXT(
            INDEX(validDates, 4),
            ""mmm d, yyyy""
          )
        ),
"&amp;"        IF(
          COUNTA(validDates) &lt; 4,
          """",
          TEXTJOIN(
            "", "", TRUE,
            TEXT(INDEX(validDates, 1), ""mmm d, yyyy""),
            TEXT(INDEX(validDates, 2), ""mmm d, yyyy""),
            TEXT(INDEX(validDates"&amp;", 3), ""mmm d, yyyy""),
            TEXT(INDEX(validDates, 4), ""mmm d, yyyy"")
          )
        )
      )
    ),
    """"
  )
)
"),"")</f>
        <v/>
      </c>
      <c r="BM169" s="65" t="str">
        <f t="shared" si="15"/>
        <v/>
      </c>
      <c r="BN169" s="66"/>
      <c r="BO169" s="67"/>
      <c r="BP169" s="49" t="b">
        <v>0</v>
      </c>
      <c r="BQ169" s="49" t="b">
        <v>0</v>
      </c>
      <c r="BR169" s="68"/>
      <c r="BS169" s="69"/>
      <c r="BT169" s="70" t="b">
        <v>0</v>
      </c>
      <c r="BU169" s="71"/>
      <c r="BV169" s="72"/>
      <c r="BW169" s="86" t="b">
        <v>0</v>
      </c>
      <c r="BX169" s="87"/>
    </row>
    <row r="170">
      <c r="A170" s="35" t="str">
        <f t="shared" si="1"/>
        <v/>
      </c>
      <c r="B170" s="36" t="str">
        <f t="shared" si="2"/>
        <v/>
      </c>
      <c r="C170" s="36" t="str">
        <f t="array" ref="C170">IF(
  M170="",
  "",
  IFERROR(
    INDEX(
      '{INDEX} Tour Packages'!$A:$ZZ,
      MATCH(
        M170,
        INDEX(
          '{INDEX} Tour Packages'!$A:$ZZ,
          ,
          MATCH("Tour Package Name", '{INDEX} Tour Packages'!$4:$4, 0)
        ),
        0
      ),
      MATCH("Tour Code", '{INDEX} Tour Packages'!$4:$4, 0)
    ),
    "XXX"
  )
)
</f>
        <v/>
      </c>
      <c r="D170" s="36" t="str">
        <f t="shared" si="3"/>
        <v/>
      </c>
      <c r="E170" s="36" t="str">
        <f t="shared" si="4"/>
        <v/>
      </c>
      <c r="F170" s="37" t="str">
        <f t="shared" si="5"/>
        <v/>
      </c>
      <c r="G170" s="89"/>
      <c r="H170" s="89"/>
      <c r="I170" s="90"/>
      <c r="J170" s="40" t="str">
        <f t="shared" si="16"/>
        <v> </v>
      </c>
      <c r="K170" s="91"/>
      <c r="L170" s="55"/>
      <c r="M170" s="55"/>
      <c r="N170" s="91"/>
      <c r="O170" s="43" t="str">
        <f>IFERROR(__xludf.DUMMYFUNCTION("IF(N170="""","""",IFERROR(
  N170 + VALUE(REGEXEXTRACT(P170, ""(\d+)\s+Days"")),
  """"
)
)"),"")</f>
        <v/>
      </c>
      <c r="P170" s="43" t="str">
        <f t="array" ref="P170">IFERROR(
  INDEX(
    INDEX('{INDEX} Tour Packages'!$A:$ZZ, , MATCH(P$3, '{INDEX} Tour Packages'!$4:$4, 0)),
    MATCH(M170, INDEX('{INDEX} Tour Packages'!$A:$ZZ,0, MATCH("Tour Package Name", '{INDEX} Tour Packages'!$4:$4, 0)), 0)
  ),
"")
</f>
        <v/>
      </c>
      <c r="Q170" s="44" t="str">
        <f t="shared" si="7"/>
        <v/>
      </c>
      <c r="R170" s="44" t="str">
        <f>IFERROR(__xludf.DUMMYFUNCTION("IF(OR(ISBLANK(K170), ISBLANK(N170)), """", 
  LET(
    resDate, K170,
    tourDate, N170,
    monthCount, MAX(0, DATEDIF(resDate, tourDate - 3, ""M"") + 1),
    secondDates, ARRAYFORMULA(DATE(YEAR(resDate), MONTH(resDate) + SEQUENCE(monthCount), 2)),
    "&amp;"validDates, FILTER(secondDates, (secondDates &gt; resDate + 2) * (secondDates &lt;= tourDate - 3)),
    IF(ISERROR(validDates), 0, COUNTA(validDates))
  )
)
"),"")</f>
        <v/>
      </c>
      <c r="S170" s="44" t="str">
        <f t="shared" si="8"/>
        <v/>
      </c>
      <c r="T170" s="45" t="str">
        <f t="array" ref="T170">IF(ISBLANK(BO170),IFERROR(
  INDEX(
    INDEX('{INDEX} Payment Terms'!$A:$G, , MATCH(T$3, '{INDEX} Payment Terms'!$4:$4, 0)),
    MATCH(Q170, INDEX('{INDEX} Payment Terms'!$A:$G,0, MATCH("Payment Condition", '{INDEX} Payment Terms'!$4:$4, 0)), 0)
  ),
""),"Cancelled")
</f>
        <v/>
      </c>
      <c r="U170" s="46" t="b">
        <v>0</v>
      </c>
      <c r="V170" s="47" t="str">
        <f>IFERROR(__xludf.DUMMYFUNCTION("IF(OR(L170=""Duo Booking"", L170=""Group Booking""),
IF(U170=FALSE,"""",
    LET(
      bookingType, L170,
      tour, M170,
      mainFirst, H170,
      mainLast, I170,
      mainEmail, G170,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$L$4:L170, bookingType,
          $M$4:M170, tour,
          $H$4:H170, mainFirst,
          $I$4:I170, mainLast,
          $G$4:G170, mainEmail
        ),
        ""000""
      ),
  "&amp;"    baseID &amp; ""-"" &amp; memberNumber
    )
  ),
  """"
)
"),"")</f>
        <v/>
      </c>
      <c r="W170" s="48"/>
      <c r="X170" s="85" t="b">
        <v>0</v>
      </c>
      <c r="Y170" s="85" t="b">
        <v>0</v>
      </c>
      <c r="Z170" s="85" t="b">
        <v>0</v>
      </c>
      <c r="AA170" s="50"/>
      <c r="AB170" s="51"/>
      <c r="AC170" s="85" t="b">
        <v>0</v>
      </c>
      <c r="AD170" s="92"/>
      <c r="AE170" s="88"/>
      <c r="AF170" s="36" t="str">
        <f t="array" ref="AF170">IF(M170="","",INDEX(
      '{INDEX} Tour Packages'!$A:$ZP,
      MATCH($M170, '{INDEX} Tour Packages'!$A:$A, 0),
      MATCH(AF$3, '{INDEX} Tour Packages'!$4:$4, 0)
    ))</f>
        <v/>
      </c>
      <c r="AG170" s="36" t="str">
        <f t="array" ref="AG170">IF(M170="","",INDEX(
      '{INDEX} Tour Packages'!$A:$ZP,
      MATCH($M170, '{INDEX} Tour Packages'!$A:$A, 0),
      MATCH(AG$3, '{INDEX} Tour Packages'!$4:$4, 0)
    ))</f>
        <v/>
      </c>
      <c r="AH170" s="36" t="str">
        <f t="array" ref="AH170">IF(M170="","",INDEX(
      '{INDEX} Tour Packages'!$A:$ZP,
      MATCH($M170, '{INDEX} Tour Packages'!$A:$A, 0),
      MATCH(AH$3, '{INDEX} Tour Packages'!$4:$4, 0)
    ))</f>
        <v/>
      </c>
      <c r="AI170" s="54" t="str">
        <f t="shared" si="9"/>
        <v/>
      </c>
      <c r="AJ170" s="42"/>
      <c r="AK170" s="55"/>
      <c r="AL170" s="46" t="b">
        <v>0</v>
      </c>
      <c r="AM170" s="56"/>
      <c r="AN170" s="57" t="str">
        <f t="shared" si="10"/>
        <v/>
      </c>
      <c r="AO170" s="58" t="str">
        <f t="shared" si="11"/>
        <v/>
      </c>
      <c r="AP170" s="59"/>
      <c r="AQ170" s="60"/>
      <c r="AR170" s="61"/>
      <c r="AS170" s="61"/>
      <c r="AT170" s="61" t="str">
        <f>IFERROR(__xludf.DUMMYFUNCTION("IF( 
  OR($AJ170=""Full Payment"", ISBLANK($K170)),
  """",
  IF(
    OR(
      Q170=""Standard Booking, P1"",
      Q170=""Standard Booking, P2"",
      Q170=""Standard Booking, P3"",
      Q170=""Standard Booking, P4""
    ),
    LET(
      resDate,   $"&amp;"K170,
      tourDate,  $N170,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0" s="62" t="str">
        <f t="shared" si="12"/>
        <v/>
      </c>
      <c r="AV170" s="63"/>
      <c r="AW170" s="64"/>
      <c r="AX170" s="64"/>
      <c r="AY170" s="64"/>
      <c r="AZ170" s="64" t="str">
        <f>IFERROR(__xludf.DUMMYFUNCTION("IF(
  OR($AJ170=""Full Payment"",$AJ170=""P1"", ISBLANK($K170)),
  """",
  IF(
    OR(
      $Q170=""Standard Booking, P2"",
      $Q170=""Standard Booking, P3"",
      $Q170=""Standard Booking, P4""
    ),
    LET(
      resDate,   $K170,
      tourDate,"&amp;"  $N170,
      monthCount, DATEDIF(resDate, tourDate, ""M"") + 1,
      secondDates, ARRAYFORMULA(
        DATE(
          YEAR(resDate),
          MONTH(resDate) + SEQUENCE(monthCount),
          2
        )
      ),
      validDates, FILTER(
        sec"&amp;"ondDates,
        (secondDates &gt; resDate + 2) *
        (secondDates &lt;= tourDate - 3)
      ),
      IF(
        OR($AJ170=""P2"", $AJ170=""P3"", $AJ170=""P4""),
        IF(
          COUNTA(validDates) &lt; 2,
          """",
          TEXT(INDEX(validDates"&amp;", 2), ""mmm d, yyyy"")
        ),
        IF(
          COUNTA(validDates) &lt; 2,
          """",
          TEXTJOIN("", "", TRUE,
            TEXT(INDEX(validDates, 1), ""mmm d, yyyy""),
            TEXT(INDEX(validDates, 2), ""mmm d, yyyy"")
          )
 "&amp;"       )
      )
    ),
    """"
  )
)
"),"")</f>
        <v/>
      </c>
      <c r="BA170" s="65" t="str">
        <f t="shared" si="13"/>
        <v/>
      </c>
      <c r="BB170" s="63"/>
      <c r="BC170" s="64"/>
      <c r="BD170" s="64"/>
      <c r="BE170" s="64"/>
      <c r="BF170" s="64" t="str">
        <f>IFERROR(__xludf.DUMMYFUNCTION("IF(
  OR($AJ170=""Full Payment"",$AJ170=""P1"", $AJ170=""P2""),
  """",
  IF(
    AND(
      NOT(ISBLANK($K170)),
      OR(
        Q170=""Standard Booking, P3"",
        Q170=""Standard Booking, P4""
      )
    ),
    LET(
      resDate,   $K170,
      "&amp;"tourDate,  $N170,
      monthCount, DATEDIF(resDate, tourDate, ""M"") + 1,
      secondDates, ARRAYFORMULA(
        DATE(
          YEAR(resDate),
          MONTH(resDate) + SEQUENCE(monthCount),
          2
        )
      ),
      validDates, FILTER(
  "&amp;"      secondDates,
        (secondDates &gt; resDate + 2) *
        (secondDates &lt;= tourDate - 3)
      ),
      IF(
        $AJ170=""P4"",
        IF(
          COUNTA(validDates) &lt; 3,
          """",
          TEXT(INDEX(validDates, 3), ""mmm d, yyyy"")
  "&amp;"      ),
        IF(
          $AJ170=""P3"",
          IF(
            COUNTA(validDates) &lt; 3,
            """",
            TEXT(INDEX(validDates, 3), ""mmm d, yyyy"")
          ),
          IF(
            COUNTA(validDates) &lt; 3,
            """",
    "&amp;"        TEXTJOIN("", "", TRUE,
              TEXT(INDEX(validDates, 1), ""mmm d, yyyy""),
              TEXT(INDEX(validDates, 2), ""mmm d, yyyy""),
              TEXT(INDEX(validDates, 3), ""mmm d, yyyy"")
            )
          )
        )
      )
    "&amp;"),
    """"
  )
)
"),"")</f>
        <v/>
      </c>
      <c r="BG170" s="65" t="str">
        <f t="shared" si="14"/>
        <v/>
      </c>
      <c r="BH170" s="63"/>
      <c r="BI170" s="64"/>
      <c r="BJ170" s="64"/>
      <c r="BK170" s="64"/>
      <c r="BL170" s="64" t="str">
        <f>IFERROR(__xludf.DUMMYFUNCTION("IF(
  OR($AJ170=""Full Payment"",$AJ170=""P1"",$AJ170=""P2"",$AJ170=""P3""),
  """",
  IF(
    AND(
      NOT(ISBLANK($K170)),
      $Q170=""Standard Booking, P4""
    ),
    LET(
      resDate,   $K170,
      tourDate,  $N170,
      monthCount, DATEDIF(r"&amp;"esDate, tourDate, ""M"") + 1,
      secondDates, ARRAYFORMULA(
        DATE(
          YEAR(resDate),
          MONTH(resDate) + SEQUENCE(monthCount),
          2
        )
      ),
      validDates, FILTER(
        secondDates,
        (secondDates &gt; res"&amp;"Date + 2) *
        (secondDates &lt;= tourDate - 3)
      ),
      IF(
        $AJ170=""P4"",
        IF(
          COUNTA(validDates) &lt; 4,
          """",
          TEXT(
            INDEX(validDates, 4),
            ""mmm d, yyyy""
          )
        ),
"&amp;"        IF(
          COUNTA(validDates) &lt; 4,
          """",
          TEXTJOIN(
            "", "", TRUE,
            TEXT(INDEX(validDates, 1), ""mmm d, yyyy""),
            TEXT(INDEX(validDates, 2), ""mmm d, yyyy""),
            TEXT(INDEX(validDates"&amp;", 3), ""mmm d, yyyy""),
            TEXT(INDEX(validDates, 4), ""mmm d, yyyy"")
          )
        )
      )
    ),
    """"
  )
)
"),"")</f>
        <v/>
      </c>
      <c r="BM170" s="65" t="str">
        <f t="shared" si="15"/>
        <v/>
      </c>
      <c r="BN170" s="66"/>
      <c r="BO170" s="67"/>
      <c r="BP170" s="49" t="b">
        <v>0</v>
      </c>
      <c r="BQ170" s="49" t="b">
        <v>0</v>
      </c>
      <c r="BR170" s="68"/>
      <c r="BS170" s="69"/>
      <c r="BT170" s="70" t="b">
        <v>0</v>
      </c>
      <c r="BU170" s="71"/>
      <c r="BV170" s="72"/>
      <c r="BW170" s="86" t="b">
        <v>0</v>
      </c>
      <c r="BX170" s="87"/>
    </row>
    <row r="171">
      <c r="A171" s="35" t="str">
        <f t="shared" si="1"/>
        <v/>
      </c>
      <c r="B171" s="36" t="str">
        <f t="shared" si="2"/>
        <v/>
      </c>
      <c r="C171" s="36" t="str">
        <f t="array" ref="C171">IF(
  M171="",
  "",
  IFERROR(
    INDEX(
      '{INDEX} Tour Packages'!$A:$ZZ,
      MATCH(
        M171,
        INDEX(
          '{INDEX} Tour Packages'!$A:$ZZ,
          ,
          MATCH("Tour Package Name", '{INDEX} Tour Packages'!$4:$4, 0)
        ),
        0
      ),
      MATCH("Tour Code", '{INDEX} Tour Packages'!$4:$4, 0)
    ),
    "XXX"
  )
)
</f>
        <v/>
      </c>
      <c r="D171" s="36" t="str">
        <f t="shared" si="3"/>
        <v/>
      </c>
      <c r="E171" s="36" t="str">
        <f t="shared" si="4"/>
        <v/>
      </c>
      <c r="F171" s="37" t="str">
        <f t="shared" si="5"/>
        <v/>
      </c>
      <c r="G171" s="89"/>
      <c r="H171" s="89"/>
      <c r="I171" s="90"/>
      <c r="J171" s="40" t="str">
        <f t="shared" si="16"/>
        <v> </v>
      </c>
      <c r="K171" s="91"/>
      <c r="L171" s="55"/>
      <c r="M171" s="55"/>
      <c r="N171" s="91"/>
      <c r="O171" s="43" t="str">
        <f>IFERROR(__xludf.DUMMYFUNCTION("IF(N171="""","""",IFERROR(
  N171 + VALUE(REGEXEXTRACT(P171, ""(\d+)\s+Days"")),
  """"
)
)"),"")</f>
        <v/>
      </c>
      <c r="P171" s="43" t="str">
        <f t="array" ref="P171">IFERROR(
  INDEX(
    INDEX('{INDEX} Tour Packages'!$A:$ZZ, , MATCH(P$3, '{INDEX} Tour Packages'!$4:$4, 0)),
    MATCH(M171, INDEX('{INDEX} Tour Packages'!$A:$ZZ,0, MATCH("Tour Package Name", '{INDEX} Tour Packages'!$4:$4, 0)), 0)
  ),
"")
</f>
        <v/>
      </c>
      <c r="Q171" s="44" t="str">
        <f t="shared" si="7"/>
        <v/>
      </c>
      <c r="R171" s="44" t="str">
        <f>IFERROR(__xludf.DUMMYFUNCTION("IF(OR(ISBLANK(K171), ISBLANK(N171)), """", 
  LET(
    resDate, K171,
    tourDate, N171,
    monthCount, MAX(0, DATEDIF(resDate, tourDate - 3, ""M"") + 1),
    secondDates, ARRAYFORMULA(DATE(YEAR(resDate), MONTH(resDate) + SEQUENCE(monthCount), 2)),
    "&amp;"validDates, FILTER(secondDates, (secondDates &gt; resDate + 2) * (secondDates &lt;= tourDate - 3)),
    IF(ISERROR(validDates), 0, COUNTA(validDates))
  )
)
"),"")</f>
        <v/>
      </c>
      <c r="S171" s="44" t="str">
        <f t="shared" si="8"/>
        <v/>
      </c>
      <c r="T171" s="45" t="str">
        <f t="array" ref="T171">IF(ISBLANK(BO171),IFERROR(
  INDEX(
    INDEX('{INDEX} Payment Terms'!$A:$G, , MATCH(T$3, '{INDEX} Payment Terms'!$4:$4, 0)),
    MATCH(Q171, INDEX('{INDEX} Payment Terms'!$A:$G,0, MATCH("Payment Condition", '{INDEX} Payment Terms'!$4:$4, 0)), 0)
  ),
""),"Cancelled")
</f>
        <v/>
      </c>
      <c r="U171" s="46" t="b">
        <v>0</v>
      </c>
      <c r="V171" s="47" t="str">
        <f>IFERROR(__xludf.DUMMYFUNCTION("IF(OR(L171=""Duo Booking"", L171=""Group Booking""),
IF(U171=FALSE,"""",
    LET(
      bookingType, L171,
      tour, M171,
      mainFirst, H171,
      mainLast, I171,
      mainEmail, G171,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$L$4:L171, bookingType,
          $M$4:M171, tour,
          $H$4:H171, mainFirst,
          $I$4:I171, mainLast,
          $G$4:G171, mainEmail
        ),
        ""000""
      ),
  "&amp;"    baseID &amp; ""-"" &amp; memberNumber
    )
  ),
  """"
)
"),"")</f>
        <v/>
      </c>
      <c r="W171" s="48"/>
      <c r="X171" s="85" t="b">
        <v>0</v>
      </c>
      <c r="Y171" s="85" t="b">
        <v>0</v>
      </c>
      <c r="Z171" s="85" t="b">
        <v>0</v>
      </c>
      <c r="AA171" s="50"/>
      <c r="AB171" s="51"/>
      <c r="AC171" s="85" t="b">
        <v>0</v>
      </c>
      <c r="AD171" s="92"/>
      <c r="AE171" s="88"/>
      <c r="AF171" s="36" t="str">
        <f t="array" ref="AF171">IF(M171="","",INDEX(
      '{INDEX} Tour Packages'!$A:$ZP,
      MATCH($M171, '{INDEX} Tour Packages'!$A:$A, 0),
      MATCH(AF$3, '{INDEX} Tour Packages'!$4:$4, 0)
    ))</f>
        <v/>
      </c>
      <c r="AG171" s="36" t="str">
        <f t="array" ref="AG171">IF(M171="","",INDEX(
      '{INDEX} Tour Packages'!$A:$ZP,
      MATCH($M171, '{INDEX} Tour Packages'!$A:$A, 0),
      MATCH(AG$3, '{INDEX} Tour Packages'!$4:$4, 0)
    ))</f>
        <v/>
      </c>
      <c r="AH171" s="36" t="str">
        <f t="array" ref="AH171">IF(M171="","",INDEX(
      '{INDEX} Tour Packages'!$A:$ZP,
      MATCH($M171, '{INDEX} Tour Packages'!$A:$A, 0),
      MATCH(AH$3, '{INDEX} Tour Packages'!$4:$4, 0)
    ))</f>
        <v/>
      </c>
      <c r="AI171" s="54" t="str">
        <f t="shared" si="9"/>
        <v/>
      </c>
      <c r="AJ171" s="42"/>
      <c r="AK171" s="55"/>
      <c r="AL171" s="46" t="b">
        <v>0</v>
      </c>
      <c r="AM171" s="56"/>
      <c r="AN171" s="57" t="str">
        <f t="shared" si="10"/>
        <v/>
      </c>
      <c r="AO171" s="58" t="str">
        <f t="shared" si="11"/>
        <v/>
      </c>
      <c r="AP171" s="59"/>
      <c r="AQ171" s="60"/>
      <c r="AR171" s="61"/>
      <c r="AS171" s="61"/>
      <c r="AT171" s="61" t="str">
        <f>IFERROR(__xludf.DUMMYFUNCTION("IF( 
  OR($AJ171=""Full Payment"", ISBLANK($K171)),
  """",
  IF(
    OR(
      Q171=""Standard Booking, P1"",
      Q171=""Standard Booking, P2"",
      Q171=""Standard Booking, P3"",
      Q171=""Standard Booking, P4""
    ),
    LET(
      resDate,   $"&amp;"K171,
      tourDate,  $N171,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1" s="62" t="str">
        <f t="shared" si="12"/>
        <v/>
      </c>
      <c r="AV171" s="63"/>
      <c r="AW171" s="64"/>
      <c r="AX171" s="64"/>
      <c r="AY171" s="64"/>
      <c r="AZ171" s="64" t="str">
        <f>IFERROR(__xludf.DUMMYFUNCTION("IF(
  OR($AJ171=""Full Payment"",$AJ171=""P1"", ISBLANK($K171)),
  """",
  IF(
    OR(
      $Q171=""Standard Booking, P2"",
      $Q171=""Standard Booking, P3"",
      $Q171=""Standard Booking, P4""
    ),
    LET(
      resDate,   $K171,
      tourDate,"&amp;"  $N171,
      monthCount, DATEDIF(resDate, tourDate, ""M"") + 1,
      secondDates, ARRAYFORMULA(
        DATE(
          YEAR(resDate),
          MONTH(resDate) + SEQUENCE(monthCount),
          2
        )
      ),
      validDates, FILTER(
        sec"&amp;"ondDates,
        (secondDates &gt; resDate + 2) *
        (secondDates &lt;= tourDate - 3)
      ),
      IF(
        OR($AJ171=""P2"", $AJ171=""P3"", $AJ171=""P4""),
        IF(
          COUNTA(validDates) &lt; 2,
          """",
          TEXT(INDEX(validDates"&amp;", 2), ""mmm d, yyyy"")
        ),
        IF(
          COUNTA(validDates) &lt; 2,
          """",
          TEXTJOIN("", "", TRUE,
            TEXT(INDEX(validDates, 1), ""mmm d, yyyy""),
            TEXT(INDEX(validDates, 2), ""mmm d, yyyy"")
          )
 "&amp;"       )
      )
    ),
    """"
  )
)
"),"")</f>
        <v/>
      </c>
      <c r="BA171" s="65" t="str">
        <f t="shared" si="13"/>
        <v/>
      </c>
      <c r="BB171" s="63"/>
      <c r="BC171" s="64"/>
      <c r="BD171" s="64"/>
      <c r="BE171" s="64"/>
      <c r="BF171" s="64" t="str">
        <f>IFERROR(__xludf.DUMMYFUNCTION("IF(
  OR($AJ171=""Full Payment"",$AJ171=""P1"", $AJ171=""P2""),
  """",
  IF(
    AND(
      NOT(ISBLANK($K171)),
      OR(
        Q171=""Standard Booking, P3"",
        Q171=""Standard Booking, P4""
      )
    ),
    LET(
      resDate,   $K171,
      "&amp;"tourDate,  $N171,
      monthCount, DATEDIF(resDate, tourDate, ""M"") + 1,
      secondDates, ARRAYFORMULA(
        DATE(
          YEAR(resDate),
          MONTH(resDate) + SEQUENCE(monthCount),
          2
        )
      ),
      validDates, FILTER(
  "&amp;"      secondDates,
        (secondDates &gt; resDate + 2) *
        (secondDates &lt;= tourDate - 3)
      ),
      IF(
        $AJ171=""P4"",
        IF(
          COUNTA(validDates) &lt; 3,
          """",
          TEXT(INDEX(validDates, 3), ""mmm d, yyyy"")
  "&amp;"      ),
        IF(
          $AJ171=""P3"",
          IF(
            COUNTA(validDates) &lt; 3,
            """",
            TEXT(INDEX(validDates, 3), ""mmm d, yyyy"")
          ),
          IF(
            COUNTA(validDates) &lt; 3,
            """",
    "&amp;"        TEXTJOIN("", "", TRUE,
              TEXT(INDEX(validDates, 1), ""mmm d, yyyy""),
              TEXT(INDEX(validDates, 2), ""mmm d, yyyy""),
              TEXT(INDEX(validDates, 3), ""mmm d, yyyy"")
            )
          )
        )
      )
    "&amp;"),
    """"
  )
)
"),"")</f>
        <v/>
      </c>
      <c r="BG171" s="65" t="str">
        <f t="shared" si="14"/>
        <v/>
      </c>
      <c r="BH171" s="63"/>
      <c r="BI171" s="64"/>
      <c r="BJ171" s="64"/>
      <c r="BK171" s="64"/>
      <c r="BL171" s="64" t="str">
        <f>IFERROR(__xludf.DUMMYFUNCTION("IF(
  OR($AJ171=""Full Payment"",$AJ171=""P1"",$AJ171=""P2"",$AJ171=""P3""),
  """",
  IF(
    AND(
      NOT(ISBLANK($K171)),
      $Q171=""Standard Booking, P4""
    ),
    LET(
      resDate,   $K171,
      tourDate,  $N171,
      monthCount, DATEDIF(r"&amp;"esDate, tourDate, ""M"") + 1,
      secondDates, ARRAYFORMULA(
        DATE(
          YEAR(resDate),
          MONTH(resDate) + SEQUENCE(monthCount),
          2
        )
      ),
      validDates, FILTER(
        secondDates,
        (secondDates &gt; res"&amp;"Date + 2) *
        (secondDates &lt;= tourDate - 3)
      ),
      IF(
        $AJ171=""P4"",
        IF(
          COUNTA(validDates) &lt; 4,
          """",
          TEXT(
            INDEX(validDates, 4),
            ""mmm d, yyyy""
          )
        ),
"&amp;"        IF(
          COUNTA(validDates) &lt; 4,
          """",
          TEXTJOIN(
            "", "", TRUE,
            TEXT(INDEX(validDates, 1), ""mmm d, yyyy""),
            TEXT(INDEX(validDates, 2), ""mmm d, yyyy""),
            TEXT(INDEX(validDates"&amp;", 3), ""mmm d, yyyy""),
            TEXT(INDEX(validDates, 4), ""mmm d, yyyy"")
          )
        )
      )
    ),
    """"
  )
)
"),"")</f>
        <v/>
      </c>
      <c r="BM171" s="65" t="str">
        <f t="shared" si="15"/>
        <v/>
      </c>
      <c r="BN171" s="66"/>
      <c r="BO171" s="67"/>
      <c r="BP171" s="49" t="b">
        <v>0</v>
      </c>
      <c r="BQ171" s="49" t="b">
        <v>0</v>
      </c>
      <c r="BR171" s="68"/>
      <c r="BS171" s="69"/>
      <c r="BT171" s="70" t="b">
        <v>0</v>
      </c>
      <c r="BU171" s="71"/>
      <c r="BV171" s="72"/>
      <c r="BW171" s="86" t="b">
        <v>0</v>
      </c>
      <c r="BX171" s="87"/>
    </row>
    <row r="172">
      <c r="A172" s="35" t="str">
        <f t="shared" si="1"/>
        <v/>
      </c>
      <c r="B172" s="36" t="str">
        <f t="shared" si="2"/>
        <v/>
      </c>
      <c r="C172" s="36" t="str">
        <f t="array" ref="C172">IF(
  M172="",
  "",
  IFERROR(
    INDEX(
      '{INDEX} Tour Packages'!$A:$ZZ,
      MATCH(
        M172,
        INDEX(
          '{INDEX} Tour Packages'!$A:$ZZ,
          ,
          MATCH("Tour Package Name", '{INDEX} Tour Packages'!$4:$4, 0)
        ),
        0
      ),
      MATCH("Tour Code", '{INDEX} Tour Packages'!$4:$4, 0)
    ),
    "XXX"
  )
)
</f>
        <v/>
      </c>
      <c r="D172" s="36" t="str">
        <f t="shared" si="3"/>
        <v/>
      </c>
      <c r="E172" s="36" t="str">
        <f t="shared" si="4"/>
        <v/>
      </c>
      <c r="F172" s="37" t="str">
        <f t="shared" si="5"/>
        <v/>
      </c>
      <c r="G172" s="89"/>
      <c r="H172" s="89"/>
      <c r="I172" s="90"/>
      <c r="J172" s="40" t="str">
        <f t="shared" si="16"/>
        <v> </v>
      </c>
      <c r="K172" s="91"/>
      <c r="L172" s="55"/>
      <c r="M172" s="55"/>
      <c r="N172" s="91"/>
      <c r="O172" s="43" t="str">
        <f>IFERROR(__xludf.DUMMYFUNCTION("IF(N172="""","""",IFERROR(
  N172 + VALUE(REGEXEXTRACT(P172, ""(\d+)\s+Days"")),
  """"
)
)"),"")</f>
        <v/>
      </c>
      <c r="P172" s="43" t="str">
        <f t="array" ref="P172">IFERROR(
  INDEX(
    INDEX('{INDEX} Tour Packages'!$A:$ZZ, , MATCH(P$3, '{INDEX} Tour Packages'!$4:$4, 0)),
    MATCH(M172, INDEX('{INDEX} Tour Packages'!$A:$ZZ,0, MATCH("Tour Package Name", '{INDEX} Tour Packages'!$4:$4, 0)), 0)
  ),
"")
</f>
        <v/>
      </c>
      <c r="Q172" s="44" t="str">
        <f t="shared" si="7"/>
        <v/>
      </c>
      <c r="R172" s="44" t="str">
        <f>IFERROR(__xludf.DUMMYFUNCTION("IF(OR(ISBLANK(K172), ISBLANK(N172)), """", 
  LET(
    resDate, K172,
    tourDate, N172,
    monthCount, MAX(0, DATEDIF(resDate, tourDate - 3, ""M"") + 1),
    secondDates, ARRAYFORMULA(DATE(YEAR(resDate), MONTH(resDate) + SEQUENCE(monthCount), 2)),
    "&amp;"validDates, FILTER(secondDates, (secondDates &gt; resDate + 2) * (secondDates &lt;= tourDate - 3)),
    IF(ISERROR(validDates), 0, COUNTA(validDates))
  )
)
"),"")</f>
        <v/>
      </c>
      <c r="S172" s="44" t="str">
        <f t="shared" si="8"/>
        <v/>
      </c>
      <c r="T172" s="45" t="str">
        <f t="array" ref="T172">IF(ISBLANK(BO172),IFERROR(
  INDEX(
    INDEX('{INDEX} Payment Terms'!$A:$G, , MATCH(T$3, '{INDEX} Payment Terms'!$4:$4, 0)),
    MATCH(Q172, INDEX('{INDEX} Payment Terms'!$A:$G,0, MATCH("Payment Condition", '{INDEX} Payment Terms'!$4:$4, 0)), 0)
  ),
""),"Cancelled")
</f>
        <v/>
      </c>
      <c r="U172" s="46" t="b">
        <v>0</v>
      </c>
      <c r="V172" s="47" t="str">
        <f>IFERROR(__xludf.DUMMYFUNCTION("IF(OR(L172=""Duo Booking"", L172=""Group Booking""),
IF(U172=FALSE,"""",
    LET(
      bookingType, L172,
      tour, M172,
      mainFirst, H172,
      mainLast, I172,
      mainEmail, G172,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$L$4:L172, bookingType,
          $M$4:M172, tour,
          $H$4:H172, mainFirst,
          $I$4:I172, mainLast,
          $G$4:G172, mainEmail
        ),
        ""000""
      ),
  "&amp;"    baseID &amp; ""-"" &amp; memberNumber
    )
  ),
  """"
)
"),"")</f>
        <v/>
      </c>
      <c r="W172" s="48"/>
      <c r="X172" s="85" t="b">
        <v>0</v>
      </c>
      <c r="Y172" s="85" t="b">
        <v>0</v>
      </c>
      <c r="Z172" s="85" t="b">
        <v>0</v>
      </c>
      <c r="AA172" s="50"/>
      <c r="AB172" s="51"/>
      <c r="AC172" s="85" t="b">
        <v>0</v>
      </c>
      <c r="AD172" s="92"/>
      <c r="AE172" s="88"/>
      <c r="AF172" s="36" t="str">
        <f t="array" ref="AF172">IF(M172="","",INDEX(
      '{INDEX} Tour Packages'!$A:$ZP,
      MATCH($M172, '{INDEX} Tour Packages'!$A:$A, 0),
      MATCH(AF$3, '{INDEX} Tour Packages'!$4:$4, 0)
    ))</f>
        <v/>
      </c>
      <c r="AG172" s="36" t="str">
        <f t="array" ref="AG172">IF(M172="","",INDEX(
      '{INDEX} Tour Packages'!$A:$ZP,
      MATCH($M172, '{INDEX} Tour Packages'!$A:$A, 0),
      MATCH(AG$3, '{INDEX} Tour Packages'!$4:$4, 0)
    ))</f>
        <v/>
      </c>
      <c r="AH172" s="36" t="str">
        <f t="array" ref="AH172">IF(M172="","",INDEX(
      '{INDEX} Tour Packages'!$A:$ZP,
      MATCH($M172, '{INDEX} Tour Packages'!$A:$A, 0),
      MATCH(AH$3, '{INDEX} Tour Packages'!$4:$4, 0)
    ))</f>
        <v/>
      </c>
      <c r="AI172" s="54" t="str">
        <f t="shared" si="9"/>
        <v/>
      </c>
      <c r="AJ172" s="42"/>
      <c r="AK172" s="55"/>
      <c r="AL172" s="46" t="b">
        <v>0</v>
      </c>
      <c r="AM172" s="56"/>
      <c r="AN172" s="57" t="str">
        <f t="shared" si="10"/>
        <v/>
      </c>
      <c r="AO172" s="58" t="str">
        <f t="shared" si="11"/>
        <v/>
      </c>
      <c r="AP172" s="59"/>
      <c r="AQ172" s="60"/>
      <c r="AR172" s="61"/>
      <c r="AS172" s="61"/>
      <c r="AT172" s="61" t="str">
        <f>IFERROR(__xludf.DUMMYFUNCTION("IF( 
  OR($AJ172=""Full Payment"", ISBLANK($K172)),
  """",
  IF(
    OR(
      Q172=""Standard Booking, P1"",
      Q172=""Standard Booking, P2"",
      Q172=""Standard Booking, P3"",
      Q172=""Standard Booking, P4""
    ),
    LET(
      resDate,   $"&amp;"K172,
      tourDate,  $N172,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2" s="62" t="str">
        <f t="shared" si="12"/>
        <v/>
      </c>
      <c r="AV172" s="63"/>
      <c r="AW172" s="64"/>
      <c r="AX172" s="64"/>
      <c r="AY172" s="64"/>
      <c r="AZ172" s="64" t="str">
        <f>IFERROR(__xludf.DUMMYFUNCTION("IF(
  OR($AJ172=""Full Payment"",$AJ172=""P1"", ISBLANK($K172)),
  """",
  IF(
    OR(
      $Q172=""Standard Booking, P2"",
      $Q172=""Standard Booking, P3"",
      $Q172=""Standard Booking, P4""
    ),
    LET(
      resDate,   $K172,
      tourDate,"&amp;"  $N172,
      monthCount, DATEDIF(resDate, tourDate, ""M"") + 1,
      secondDates, ARRAYFORMULA(
        DATE(
          YEAR(resDate),
          MONTH(resDate) + SEQUENCE(monthCount),
          2
        )
      ),
      validDates, FILTER(
        sec"&amp;"ondDates,
        (secondDates &gt; resDate + 2) *
        (secondDates &lt;= tourDate - 3)
      ),
      IF(
        OR($AJ172=""P2"", $AJ172=""P3"", $AJ172=""P4""),
        IF(
          COUNTA(validDates) &lt; 2,
          """",
          TEXT(INDEX(validDates"&amp;", 2), ""mmm d, yyyy"")
        ),
        IF(
          COUNTA(validDates) &lt; 2,
          """",
          TEXTJOIN("", "", TRUE,
            TEXT(INDEX(validDates, 1), ""mmm d, yyyy""),
            TEXT(INDEX(validDates, 2), ""mmm d, yyyy"")
          )
 "&amp;"       )
      )
    ),
    """"
  )
)
"),"")</f>
        <v/>
      </c>
      <c r="BA172" s="65" t="str">
        <f t="shared" si="13"/>
        <v/>
      </c>
      <c r="BB172" s="63"/>
      <c r="BC172" s="64"/>
      <c r="BD172" s="64"/>
      <c r="BE172" s="64"/>
      <c r="BF172" s="64" t="str">
        <f>IFERROR(__xludf.DUMMYFUNCTION("IF(
  OR($AJ172=""Full Payment"",$AJ172=""P1"", $AJ172=""P2""),
  """",
  IF(
    AND(
      NOT(ISBLANK($K172)),
      OR(
        Q172=""Standard Booking, P3"",
        Q172=""Standard Booking, P4""
      )
    ),
    LET(
      resDate,   $K172,
      "&amp;"tourDate,  $N172,
      monthCount, DATEDIF(resDate, tourDate, ""M"") + 1,
      secondDates, ARRAYFORMULA(
        DATE(
          YEAR(resDate),
          MONTH(resDate) + SEQUENCE(monthCount),
          2
        )
      ),
      validDates, FILTER(
  "&amp;"      secondDates,
        (secondDates &gt; resDate + 2) *
        (secondDates &lt;= tourDate - 3)
      ),
      IF(
        $AJ172=""P4"",
        IF(
          COUNTA(validDates) &lt; 3,
          """",
          TEXT(INDEX(validDates, 3), ""mmm d, yyyy"")
  "&amp;"      ),
        IF(
          $AJ172=""P3"",
          IF(
            COUNTA(validDates) &lt; 3,
            """",
            TEXT(INDEX(validDates, 3), ""mmm d, yyyy"")
          ),
          IF(
            COUNTA(validDates) &lt; 3,
            """",
    "&amp;"        TEXTJOIN("", "", TRUE,
              TEXT(INDEX(validDates, 1), ""mmm d, yyyy""),
              TEXT(INDEX(validDates, 2), ""mmm d, yyyy""),
              TEXT(INDEX(validDates, 3), ""mmm d, yyyy"")
            )
          )
        )
      )
    "&amp;"),
    """"
  )
)
"),"")</f>
        <v/>
      </c>
      <c r="BG172" s="65" t="str">
        <f t="shared" si="14"/>
        <v/>
      </c>
      <c r="BH172" s="63"/>
      <c r="BI172" s="64"/>
      <c r="BJ172" s="64"/>
      <c r="BK172" s="64"/>
      <c r="BL172" s="64" t="str">
        <f>IFERROR(__xludf.DUMMYFUNCTION("IF(
  OR($AJ172=""Full Payment"",$AJ172=""P1"",$AJ172=""P2"",$AJ172=""P3""),
  """",
  IF(
    AND(
      NOT(ISBLANK($K172)),
      $Q172=""Standard Booking, P4""
    ),
    LET(
      resDate,   $K172,
      tourDate,  $N172,
      monthCount, DATEDIF(r"&amp;"esDate, tourDate, ""M"") + 1,
      secondDates, ARRAYFORMULA(
        DATE(
          YEAR(resDate),
          MONTH(resDate) + SEQUENCE(monthCount),
          2
        )
      ),
      validDates, FILTER(
        secondDates,
        (secondDates &gt; res"&amp;"Date + 2) *
        (secondDates &lt;= tourDate - 3)
      ),
      IF(
        $AJ172=""P4"",
        IF(
          COUNTA(validDates) &lt; 4,
          """",
          TEXT(
            INDEX(validDates, 4),
            ""mmm d, yyyy""
          )
        ),
"&amp;"        IF(
          COUNTA(validDates) &lt; 4,
          """",
          TEXTJOIN(
            "", "", TRUE,
            TEXT(INDEX(validDates, 1), ""mmm d, yyyy""),
            TEXT(INDEX(validDates, 2), ""mmm d, yyyy""),
            TEXT(INDEX(validDates"&amp;", 3), ""mmm d, yyyy""),
            TEXT(INDEX(validDates, 4), ""mmm d, yyyy"")
          )
        )
      )
    ),
    """"
  )
)
"),"")</f>
        <v/>
      </c>
      <c r="BM172" s="65" t="str">
        <f t="shared" si="15"/>
        <v/>
      </c>
      <c r="BN172" s="66"/>
      <c r="BO172" s="67"/>
      <c r="BP172" s="49" t="b">
        <v>0</v>
      </c>
      <c r="BQ172" s="49" t="b">
        <v>0</v>
      </c>
      <c r="BR172" s="68"/>
      <c r="BS172" s="69"/>
      <c r="BT172" s="70" t="b">
        <v>0</v>
      </c>
      <c r="BU172" s="71"/>
      <c r="BV172" s="72"/>
      <c r="BW172" s="86" t="b">
        <v>0</v>
      </c>
      <c r="BX172" s="87"/>
    </row>
    <row r="173">
      <c r="A173" s="35" t="str">
        <f t="shared" si="1"/>
        <v/>
      </c>
      <c r="B173" s="36" t="str">
        <f t="shared" si="2"/>
        <v/>
      </c>
      <c r="C173" s="36" t="str">
        <f t="array" ref="C173">IF(
  M173="",
  "",
  IFERROR(
    INDEX(
      '{INDEX} Tour Packages'!$A:$ZZ,
      MATCH(
        M173,
        INDEX(
          '{INDEX} Tour Packages'!$A:$ZZ,
          ,
          MATCH("Tour Package Name", '{INDEX} Tour Packages'!$4:$4, 0)
        ),
        0
      ),
      MATCH("Tour Code", '{INDEX} Tour Packages'!$4:$4, 0)
    ),
    "XXX"
  )
)
</f>
        <v/>
      </c>
      <c r="D173" s="36" t="str">
        <f t="shared" si="3"/>
        <v/>
      </c>
      <c r="E173" s="36" t="str">
        <f t="shared" si="4"/>
        <v/>
      </c>
      <c r="F173" s="37" t="str">
        <f t="shared" si="5"/>
        <v/>
      </c>
      <c r="G173" s="89"/>
      <c r="H173" s="89"/>
      <c r="I173" s="90"/>
      <c r="J173" s="40" t="str">
        <f t="shared" si="16"/>
        <v> </v>
      </c>
      <c r="K173" s="91"/>
      <c r="L173" s="55"/>
      <c r="M173" s="55"/>
      <c r="N173" s="91"/>
      <c r="O173" s="43" t="str">
        <f>IFERROR(__xludf.DUMMYFUNCTION("IF(N173="""","""",IFERROR(
  N173 + VALUE(REGEXEXTRACT(P173, ""(\d+)\s+Days"")),
  """"
)
)"),"")</f>
        <v/>
      </c>
      <c r="P173" s="43" t="str">
        <f t="array" ref="P173">IFERROR(
  INDEX(
    INDEX('{INDEX} Tour Packages'!$A:$ZZ, , MATCH(P$3, '{INDEX} Tour Packages'!$4:$4, 0)),
    MATCH(M173, INDEX('{INDEX} Tour Packages'!$A:$ZZ,0, MATCH("Tour Package Name", '{INDEX} Tour Packages'!$4:$4, 0)), 0)
  ),
"")
</f>
        <v/>
      </c>
      <c r="Q173" s="44" t="str">
        <f t="shared" si="7"/>
        <v/>
      </c>
      <c r="R173" s="44" t="str">
        <f>IFERROR(__xludf.DUMMYFUNCTION("IF(OR(ISBLANK(K173), ISBLANK(N173)), """", 
  LET(
    resDate, K173,
    tourDate, N173,
    monthCount, MAX(0, DATEDIF(resDate, tourDate - 3, ""M"") + 1),
    secondDates, ARRAYFORMULA(DATE(YEAR(resDate), MONTH(resDate) + SEQUENCE(monthCount), 2)),
    "&amp;"validDates, FILTER(secondDates, (secondDates &gt; resDate + 2) * (secondDates &lt;= tourDate - 3)),
    IF(ISERROR(validDates), 0, COUNTA(validDates))
  )
)
"),"")</f>
        <v/>
      </c>
      <c r="S173" s="44" t="str">
        <f t="shared" si="8"/>
        <v/>
      </c>
      <c r="T173" s="45" t="str">
        <f t="array" ref="T173">IF(ISBLANK(BO173),IFERROR(
  INDEX(
    INDEX('{INDEX} Payment Terms'!$A:$G, , MATCH(T$3, '{INDEX} Payment Terms'!$4:$4, 0)),
    MATCH(Q173, INDEX('{INDEX} Payment Terms'!$A:$G,0, MATCH("Payment Condition", '{INDEX} Payment Terms'!$4:$4, 0)), 0)
  ),
""),"Cancelled")
</f>
        <v/>
      </c>
      <c r="U173" s="46" t="b">
        <v>0</v>
      </c>
      <c r="V173" s="47" t="str">
        <f>IFERROR(__xludf.DUMMYFUNCTION("IF(OR(L173=""Duo Booking"", L173=""Group Booking""),
IF(U173=FALSE,"""",
    LET(
      bookingType, L173,
      tour, M173,
      mainFirst, H173,
      mainLast, I173,
      mainEmail, G173,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$L$4:L173, bookingType,
          $M$4:M173, tour,
          $H$4:H173, mainFirst,
          $I$4:I173, mainLast,
          $G$4:G173, mainEmail
        ),
        ""000""
      ),
  "&amp;"    baseID &amp; ""-"" &amp; memberNumber
    )
  ),
  """"
)
"),"")</f>
        <v/>
      </c>
      <c r="W173" s="48"/>
      <c r="X173" s="85" t="b">
        <v>0</v>
      </c>
      <c r="Y173" s="85" t="b">
        <v>0</v>
      </c>
      <c r="Z173" s="85" t="b">
        <v>0</v>
      </c>
      <c r="AA173" s="50"/>
      <c r="AB173" s="51"/>
      <c r="AC173" s="85" t="b">
        <v>0</v>
      </c>
      <c r="AD173" s="92"/>
      <c r="AE173" s="88"/>
      <c r="AF173" s="36" t="str">
        <f t="array" ref="AF173">IF(M173="","",INDEX(
      '{INDEX} Tour Packages'!$A:$ZP,
      MATCH($M173, '{INDEX} Tour Packages'!$A:$A, 0),
      MATCH(AF$3, '{INDEX} Tour Packages'!$4:$4, 0)
    ))</f>
        <v/>
      </c>
      <c r="AG173" s="36" t="str">
        <f t="array" ref="AG173">IF(M173="","",INDEX(
      '{INDEX} Tour Packages'!$A:$ZP,
      MATCH($M173, '{INDEX} Tour Packages'!$A:$A, 0),
      MATCH(AG$3, '{INDEX} Tour Packages'!$4:$4, 0)
    ))</f>
        <v/>
      </c>
      <c r="AH173" s="36" t="str">
        <f t="array" ref="AH173">IF(M173="","",INDEX(
      '{INDEX} Tour Packages'!$A:$ZP,
      MATCH($M173, '{INDEX} Tour Packages'!$A:$A, 0),
      MATCH(AH$3, '{INDEX} Tour Packages'!$4:$4, 0)
    ))</f>
        <v/>
      </c>
      <c r="AI173" s="54" t="str">
        <f t="shared" si="9"/>
        <v/>
      </c>
      <c r="AJ173" s="42"/>
      <c r="AK173" s="55"/>
      <c r="AL173" s="46" t="b">
        <v>0</v>
      </c>
      <c r="AM173" s="56"/>
      <c r="AN173" s="57" t="str">
        <f t="shared" si="10"/>
        <v/>
      </c>
      <c r="AO173" s="58" t="str">
        <f t="shared" si="11"/>
        <v/>
      </c>
      <c r="AP173" s="59"/>
      <c r="AQ173" s="60"/>
      <c r="AR173" s="61"/>
      <c r="AS173" s="61"/>
      <c r="AT173" s="61" t="str">
        <f>IFERROR(__xludf.DUMMYFUNCTION("IF( 
  OR($AJ173=""Full Payment"", ISBLANK($K173)),
  """",
  IF(
    OR(
      Q173=""Standard Booking, P1"",
      Q173=""Standard Booking, P2"",
      Q173=""Standard Booking, P3"",
      Q173=""Standard Booking, P4""
    ),
    LET(
      resDate,   $"&amp;"K173,
      tourDate,  $N173,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3" s="62" t="str">
        <f t="shared" si="12"/>
        <v/>
      </c>
      <c r="AV173" s="63"/>
      <c r="AW173" s="64"/>
      <c r="AX173" s="64"/>
      <c r="AY173" s="64"/>
      <c r="AZ173" s="64" t="str">
        <f>IFERROR(__xludf.DUMMYFUNCTION("IF(
  OR($AJ173=""Full Payment"",$AJ173=""P1"", ISBLANK($K173)),
  """",
  IF(
    OR(
      $Q173=""Standard Booking, P2"",
      $Q173=""Standard Booking, P3"",
      $Q173=""Standard Booking, P4""
    ),
    LET(
      resDate,   $K173,
      tourDate,"&amp;"  $N173,
      monthCount, DATEDIF(resDate, tourDate, ""M"") + 1,
      secondDates, ARRAYFORMULA(
        DATE(
          YEAR(resDate),
          MONTH(resDate) + SEQUENCE(monthCount),
          2
        )
      ),
      validDates, FILTER(
        sec"&amp;"ondDates,
        (secondDates &gt; resDate + 2) *
        (secondDates &lt;= tourDate - 3)
      ),
      IF(
        OR($AJ173=""P2"", $AJ173=""P3"", $AJ173=""P4""),
        IF(
          COUNTA(validDates) &lt; 2,
          """",
          TEXT(INDEX(validDates"&amp;", 2), ""mmm d, yyyy"")
        ),
        IF(
          COUNTA(validDates) &lt; 2,
          """",
          TEXTJOIN("", "", TRUE,
            TEXT(INDEX(validDates, 1), ""mmm d, yyyy""),
            TEXT(INDEX(validDates, 2), ""mmm d, yyyy"")
          )
 "&amp;"       )
      )
    ),
    """"
  )
)
"),"")</f>
        <v/>
      </c>
      <c r="BA173" s="65" t="str">
        <f t="shared" si="13"/>
        <v/>
      </c>
      <c r="BB173" s="63"/>
      <c r="BC173" s="64"/>
      <c r="BD173" s="64"/>
      <c r="BE173" s="64"/>
      <c r="BF173" s="64" t="str">
        <f>IFERROR(__xludf.DUMMYFUNCTION("IF(
  OR($AJ173=""Full Payment"",$AJ173=""P1"", $AJ173=""P2""),
  """",
  IF(
    AND(
      NOT(ISBLANK($K173)),
      OR(
        Q173=""Standard Booking, P3"",
        Q173=""Standard Booking, P4""
      )
    ),
    LET(
      resDate,   $K173,
      "&amp;"tourDate,  $N173,
      monthCount, DATEDIF(resDate, tourDate, ""M"") + 1,
      secondDates, ARRAYFORMULA(
        DATE(
          YEAR(resDate),
          MONTH(resDate) + SEQUENCE(monthCount),
          2
        )
      ),
      validDates, FILTER(
  "&amp;"      secondDates,
        (secondDates &gt; resDate + 2) *
        (secondDates &lt;= tourDate - 3)
      ),
      IF(
        $AJ173=""P4"",
        IF(
          COUNTA(validDates) &lt; 3,
          """",
          TEXT(INDEX(validDates, 3), ""mmm d, yyyy"")
  "&amp;"      ),
        IF(
          $AJ173=""P3"",
          IF(
            COUNTA(validDates) &lt; 3,
            """",
            TEXT(INDEX(validDates, 3), ""mmm d, yyyy"")
          ),
          IF(
            COUNTA(validDates) &lt; 3,
            """",
    "&amp;"        TEXTJOIN("", "", TRUE,
              TEXT(INDEX(validDates, 1), ""mmm d, yyyy""),
              TEXT(INDEX(validDates, 2), ""mmm d, yyyy""),
              TEXT(INDEX(validDates, 3), ""mmm d, yyyy"")
            )
          )
        )
      )
    "&amp;"),
    """"
  )
)
"),"")</f>
        <v/>
      </c>
      <c r="BG173" s="65" t="str">
        <f t="shared" si="14"/>
        <v/>
      </c>
      <c r="BH173" s="63"/>
      <c r="BI173" s="64"/>
      <c r="BJ173" s="64"/>
      <c r="BK173" s="64"/>
      <c r="BL173" s="64" t="str">
        <f>IFERROR(__xludf.DUMMYFUNCTION("IF(
  OR($AJ173=""Full Payment"",$AJ173=""P1"",$AJ173=""P2"",$AJ173=""P3""),
  """",
  IF(
    AND(
      NOT(ISBLANK($K173)),
      $Q173=""Standard Booking, P4""
    ),
    LET(
      resDate,   $K173,
      tourDate,  $N173,
      monthCount, DATEDIF(r"&amp;"esDate, tourDate, ""M"") + 1,
      secondDates, ARRAYFORMULA(
        DATE(
          YEAR(resDate),
          MONTH(resDate) + SEQUENCE(monthCount),
          2
        )
      ),
      validDates, FILTER(
        secondDates,
        (secondDates &gt; res"&amp;"Date + 2) *
        (secondDates &lt;= tourDate - 3)
      ),
      IF(
        $AJ173=""P4"",
        IF(
          COUNTA(validDates) &lt; 4,
          """",
          TEXT(
            INDEX(validDates, 4),
            ""mmm d, yyyy""
          )
        ),
"&amp;"        IF(
          COUNTA(validDates) &lt; 4,
          """",
          TEXTJOIN(
            "", "", TRUE,
            TEXT(INDEX(validDates, 1), ""mmm d, yyyy""),
            TEXT(INDEX(validDates, 2), ""mmm d, yyyy""),
            TEXT(INDEX(validDates"&amp;", 3), ""mmm d, yyyy""),
            TEXT(INDEX(validDates, 4), ""mmm d, yyyy"")
          )
        )
      )
    ),
    """"
  )
)
"),"")</f>
        <v/>
      </c>
      <c r="BM173" s="65" t="str">
        <f t="shared" si="15"/>
        <v/>
      </c>
      <c r="BN173" s="66"/>
      <c r="BO173" s="67"/>
      <c r="BP173" s="49" t="b">
        <v>0</v>
      </c>
      <c r="BQ173" s="49" t="b">
        <v>0</v>
      </c>
      <c r="BR173" s="68"/>
      <c r="BS173" s="69"/>
      <c r="BT173" s="70" t="b">
        <v>0</v>
      </c>
      <c r="BU173" s="71"/>
      <c r="BV173" s="72"/>
      <c r="BW173" s="86" t="b">
        <v>0</v>
      </c>
      <c r="BX173" s="87"/>
    </row>
    <row r="174">
      <c r="A174" s="35" t="str">
        <f t="shared" si="1"/>
        <v/>
      </c>
      <c r="B174" s="36" t="str">
        <f t="shared" si="2"/>
        <v/>
      </c>
      <c r="C174" s="36" t="str">
        <f t="array" ref="C174">IF(
  M174="",
  "",
  IFERROR(
    INDEX(
      '{INDEX} Tour Packages'!$A:$ZZ,
      MATCH(
        M174,
        INDEX(
          '{INDEX} Tour Packages'!$A:$ZZ,
          ,
          MATCH("Tour Package Name", '{INDEX} Tour Packages'!$4:$4, 0)
        ),
        0
      ),
      MATCH("Tour Code", '{INDEX} Tour Packages'!$4:$4, 0)
    ),
    "XXX"
  )
)
</f>
        <v/>
      </c>
      <c r="D174" s="36" t="str">
        <f t="shared" si="3"/>
        <v/>
      </c>
      <c r="E174" s="36" t="str">
        <f t="shared" si="4"/>
        <v/>
      </c>
      <c r="F174" s="37" t="str">
        <f t="shared" si="5"/>
        <v/>
      </c>
      <c r="G174" s="89"/>
      <c r="H174" s="89"/>
      <c r="I174" s="90"/>
      <c r="J174" s="40" t="str">
        <f t="shared" si="16"/>
        <v> </v>
      </c>
      <c r="K174" s="91"/>
      <c r="L174" s="55"/>
      <c r="M174" s="55"/>
      <c r="N174" s="91"/>
      <c r="O174" s="43" t="str">
        <f>IFERROR(__xludf.DUMMYFUNCTION("IF(N174="""","""",IFERROR(
  N174 + VALUE(REGEXEXTRACT(P174, ""(\d+)\s+Days"")),
  """"
)
)"),"")</f>
        <v/>
      </c>
      <c r="P174" s="43" t="str">
        <f t="array" ref="P174">IFERROR(
  INDEX(
    INDEX('{INDEX} Tour Packages'!$A:$ZZ, , MATCH(P$3, '{INDEX} Tour Packages'!$4:$4, 0)),
    MATCH(M174, INDEX('{INDEX} Tour Packages'!$A:$ZZ,0, MATCH("Tour Package Name", '{INDEX} Tour Packages'!$4:$4, 0)), 0)
  ),
"")
</f>
        <v/>
      </c>
      <c r="Q174" s="44" t="str">
        <f t="shared" si="7"/>
        <v/>
      </c>
      <c r="R174" s="44" t="str">
        <f>IFERROR(__xludf.DUMMYFUNCTION("IF(OR(ISBLANK(K174), ISBLANK(N174)), """", 
  LET(
    resDate, K174,
    tourDate, N174,
    monthCount, MAX(0, DATEDIF(resDate, tourDate - 3, ""M"") + 1),
    secondDates, ARRAYFORMULA(DATE(YEAR(resDate), MONTH(resDate) + SEQUENCE(monthCount), 2)),
    "&amp;"validDates, FILTER(secondDates, (secondDates &gt; resDate + 2) * (secondDates &lt;= tourDate - 3)),
    IF(ISERROR(validDates), 0, COUNTA(validDates))
  )
)
"),"")</f>
        <v/>
      </c>
      <c r="S174" s="44" t="str">
        <f t="shared" si="8"/>
        <v/>
      </c>
      <c r="T174" s="45" t="str">
        <f t="array" ref="T174">IF(ISBLANK(BO174),IFERROR(
  INDEX(
    INDEX('{INDEX} Payment Terms'!$A:$G, , MATCH(T$3, '{INDEX} Payment Terms'!$4:$4, 0)),
    MATCH(Q174, INDEX('{INDEX} Payment Terms'!$A:$G,0, MATCH("Payment Condition", '{INDEX} Payment Terms'!$4:$4, 0)), 0)
  ),
""),"Cancelled")
</f>
        <v/>
      </c>
      <c r="U174" s="46" t="b">
        <v>0</v>
      </c>
      <c r="V174" s="47" t="str">
        <f>IFERROR(__xludf.DUMMYFUNCTION("IF(OR(L174=""Duo Booking"", L174=""Group Booking""),
IF(U174=FALSE,"""",
    LET(
      bookingType, L174,
      tour, M174,
      mainFirst, H174,
      mainLast, I174,
      mainEmail, G174,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$L$4:L174, bookingType,
          $M$4:M174, tour,
          $H$4:H174, mainFirst,
          $I$4:I174, mainLast,
          $G$4:G174, mainEmail
        ),
        ""000""
      ),
  "&amp;"    baseID &amp; ""-"" &amp; memberNumber
    )
  ),
  """"
)
"),"")</f>
        <v/>
      </c>
      <c r="W174" s="48"/>
      <c r="X174" s="85" t="b">
        <v>0</v>
      </c>
      <c r="Y174" s="85" t="b">
        <v>0</v>
      </c>
      <c r="Z174" s="85" t="b">
        <v>0</v>
      </c>
      <c r="AA174" s="50"/>
      <c r="AB174" s="51"/>
      <c r="AC174" s="85" t="b">
        <v>0</v>
      </c>
      <c r="AD174" s="92"/>
      <c r="AE174" s="88"/>
      <c r="AF174" s="36" t="str">
        <f t="array" ref="AF174">IF(M174="","",INDEX(
      '{INDEX} Tour Packages'!$A:$ZP,
      MATCH($M174, '{INDEX} Tour Packages'!$A:$A, 0),
      MATCH(AF$3, '{INDEX} Tour Packages'!$4:$4, 0)
    ))</f>
        <v/>
      </c>
      <c r="AG174" s="36" t="str">
        <f t="array" ref="AG174">IF(M174="","",INDEX(
      '{INDEX} Tour Packages'!$A:$ZP,
      MATCH($M174, '{INDEX} Tour Packages'!$A:$A, 0),
      MATCH(AG$3, '{INDEX} Tour Packages'!$4:$4, 0)
    ))</f>
        <v/>
      </c>
      <c r="AH174" s="36" t="str">
        <f t="array" ref="AH174">IF(M174="","",INDEX(
      '{INDEX} Tour Packages'!$A:$ZP,
      MATCH($M174, '{INDEX} Tour Packages'!$A:$A, 0),
      MATCH(AH$3, '{INDEX} Tour Packages'!$4:$4, 0)
    ))</f>
        <v/>
      </c>
      <c r="AI174" s="54" t="str">
        <f t="shared" si="9"/>
        <v/>
      </c>
      <c r="AJ174" s="42"/>
      <c r="AK174" s="55"/>
      <c r="AL174" s="46" t="b">
        <v>0</v>
      </c>
      <c r="AM174" s="56"/>
      <c r="AN174" s="57" t="str">
        <f t="shared" si="10"/>
        <v/>
      </c>
      <c r="AO174" s="58" t="str">
        <f t="shared" si="11"/>
        <v/>
      </c>
      <c r="AP174" s="59"/>
      <c r="AQ174" s="60"/>
      <c r="AR174" s="61"/>
      <c r="AS174" s="61"/>
      <c r="AT174" s="61" t="str">
        <f>IFERROR(__xludf.DUMMYFUNCTION("IF( 
  OR($AJ174=""Full Payment"", ISBLANK($K174)),
  """",
  IF(
    OR(
      Q174=""Standard Booking, P1"",
      Q174=""Standard Booking, P2"",
      Q174=""Standard Booking, P3"",
      Q174=""Standard Booking, P4""
    ),
    LET(
      resDate,   $"&amp;"K174,
      tourDate,  $N174,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4" s="62" t="str">
        <f t="shared" si="12"/>
        <v/>
      </c>
      <c r="AV174" s="63"/>
      <c r="AW174" s="64"/>
      <c r="AX174" s="64"/>
      <c r="AY174" s="64"/>
      <c r="AZ174" s="64" t="str">
        <f>IFERROR(__xludf.DUMMYFUNCTION("IF(
  OR($AJ174=""Full Payment"",$AJ174=""P1"", ISBLANK($K174)),
  """",
  IF(
    OR(
      $Q174=""Standard Booking, P2"",
      $Q174=""Standard Booking, P3"",
      $Q174=""Standard Booking, P4""
    ),
    LET(
      resDate,   $K174,
      tourDate,"&amp;"  $N174,
      monthCount, DATEDIF(resDate, tourDate, ""M"") + 1,
      secondDates, ARRAYFORMULA(
        DATE(
          YEAR(resDate),
          MONTH(resDate) + SEQUENCE(monthCount),
          2
        )
      ),
      validDates, FILTER(
        sec"&amp;"ondDates,
        (secondDates &gt; resDate + 2) *
        (secondDates &lt;= tourDate - 3)
      ),
      IF(
        OR($AJ174=""P2"", $AJ174=""P3"", $AJ174=""P4""),
        IF(
          COUNTA(validDates) &lt; 2,
          """",
          TEXT(INDEX(validDates"&amp;", 2), ""mmm d, yyyy"")
        ),
        IF(
          COUNTA(validDates) &lt; 2,
          """",
          TEXTJOIN("", "", TRUE,
            TEXT(INDEX(validDates, 1), ""mmm d, yyyy""),
            TEXT(INDEX(validDates, 2), ""mmm d, yyyy"")
          )
 "&amp;"       )
      )
    ),
    """"
  )
)
"),"")</f>
        <v/>
      </c>
      <c r="BA174" s="65" t="str">
        <f t="shared" si="13"/>
        <v/>
      </c>
      <c r="BB174" s="63"/>
      <c r="BC174" s="64"/>
      <c r="BD174" s="64"/>
      <c r="BE174" s="64"/>
      <c r="BF174" s="64" t="str">
        <f>IFERROR(__xludf.DUMMYFUNCTION("IF(
  OR($AJ174=""Full Payment"",$AJ174=""P1"", $AJ174=""P2""),
  """",
  IF(
    AND(
      NOT(ISBLANK($K174)),
      OR(
        Q174=""Standard Booking, P3"",
        Q174=""Standard Booking, P4""
      )
    ),
    LET(
      resDate,   $K174,
      "&amp;"tourDate,  $N174,
      monthCount, DATEDIF(resDate, tourDate, ""M"") + 1,
      secondDates, ARRAYFORMULA(
        DATE(
          YEAR(resDate),
          MONTH(resDate) + SEQUENCE(monthCount),
          2
        )
      ),
      validDates, FILTER(
  "&amp;"      secondDates,
        (secondDates &gt; resDate + 2) *
        (secondDates &lt;= tourDate - 3)
      ),
      IF(
        $AJ174=""P4"",
        IF(
          COUNTA(validDates) &lt; 3,
          """",
          TEXT(INDEX(validDates, 3), ""mmm d, yyyy"")
  "&amp;"      ),
        IF(
          $AJ174=""P3"",
          IF(
            COUNTA(validDates) &lt; 3,
            """",
            TEXT(INDEX(validDates, 3), ""mmm d, yyyy"")
          ),
          IF(
            COUNTA(validDates) &lt; 3,
            """",
    "&amp;"        TEXTJOIN("", "", TRUE,
              TEXT(INDEX(validDates, 1), ""mmm d, yyyy""),
              TEXT(INDEX(validDates, 2), ""mmm d, yyyy""),
              TEXT(INDEX(validDates, 3), ""mmm d, yyyy"")
            )
          )
        )
      )
    "&amp;"),
    """"
  )
)
"),"")</f>
        <v/>
      </c>
      <c r="BG174" s="65" t="str">
        <f t="shared" si="14"/>
        <v/>
      </c>
      <c r="BH174" s="63"/>
      <c r="BI174" s="64"/>
      <c r="BJ174" s="64"/>
      <c r="BK174" s="64"/>
      <c r="BL174" s="64" t="str">
        <f>IFERROR(__xludf.DUMMYFUNCTION("IF(
  OR($AJ174=""Full Payment"",$AJ174=""P1"",$AJ174=""P2"",$AJ174=""P3""),
  """",
  IF(
    AND(
      NOT(ISBLANK($K174)),
      $Q174=""Standard Booking, P4""
    ),
    LET(
      resDate,   $K174,
      tourDate,  $N174,
      monthCount, DATEDIF(r"&amp;"esDate, tourDate, ""M"") + 1,
      secondDates, ARRAYFORMULA(
        DATE(
          YEAR(resDate),
          MONTH(resDate) + SEQUENCE(monthCount),
          2
        )
      ),
      validDates, FILTER(
        secondDates,
        (secondDates &gt; res"&amp;"Date + 2) *
        (secondDates &lt;= tourDate - 3)
      ),
      IF(
        $AJ174=""P4"",
        IF(
          COUNTA(validDates) &lt; 4,
          """",
          TEXT(
            INDEX(validDates, 4),
            ""mmm d, yyyy""
          )
        ),
"&amp;"        IF(
          COUNTA(validDates) &lt; 4,
          """",
          TEXTJOIN(
            "", "", TRUE,
            TEXT(INDEX(validDates, 1), ""mmm d, yyyy""),
            TEXT(INDEX(validDates, 2), ""mmm d, yyyy""),
            TEXT(INDEX(validDates"&amp;", 3), ""mmm d, yyyy""),
            TEXT(INDEX(validDates, 4), ""mmm d, yyyy"")
          )
        )
      )
    ),
    """"
  )
)
"),"")</f>
        <v/>
      </c>
      <c r="BM174" s="65" t="str">
        <f t="shared" si="15"/>
        <v/>
      </c>
      <c r="BN174" s="66"/>
      <c r="BO174" s="67"/>
      <c r="BP174" s="49" t="b">
        <v>0</v>
      </c>
      <c r="BQ174" s="49" t="b">
        <v>0</v>
      </c>
      <c r="BR174" s="68"/>
      <c r="BS174" s="69"/>
      <c r="BT174" s="70" t="b">
        <v>0</v>
      </c>
      <c r="BU174" s="71"/>
      <c r="BV174" s="72"/>
      <c r="BW174" s="86" t="b">
        <v>0</v>
      </c>
      <c r="BX174" s="87"/>
    </row>
    <row r="175">
      <c r="A175" s="35" t="str">
        <f t="shared" si="1"/>
        <v/>
      </c>
      <c r="B175" s="36" t="str">
        <f t="shared" si="2"/>
        <v/>
      </c>
      <c r="C175" s="36" t="str">
        <f t="array" ref="C175">IF(
  M175="",
  "",
  IFERROR(
    INDEX(
      '{INDEX} Tour Packages'!$A:$ZZ,
      MATCH(
        M175,
        INDEX(
          '{INDEX} Tour Packages'!$A:$ZZ,
          ,
          MATCH("Tour Package Name", '{INDEX} Tour Packages'!$4:$4, 0)
        ),
        0
      ),
      MATCH("Tour Code", '{INDEX} Tour Packages'!$4:$4, 0)
    ),
    "XXX"
  )
)
</f>
        <v/>
      </c>
      <c r="D175" s="36" t="str">
        <f t="shared" si="3"/>
        <v/>
      </c>
      <c r="E175" s="36" t="str">
        <f t="shared" si="4"/>
        <v/>
      </c>
      <c r="F175" s="37" t="str">
        <f t="shared" si="5"/>
        <v/>
      </c>
      <c r="G175" s="89"/>
      <c r="H175" s="89"/>
      <c r="I175" s="90"/>
      <c r="J175" s="40" t="str">
        <f t="shared" si="16"/>
        <v> </v>
      </c>
      <c r="K175" s="91"/>
      <c r="L175" s="55"/>
      <c r="M175" s="55"/>
      <c r="N175" s="91"/>
      <c r="O175" s="43" t="str">
        <f>IFERROR(__xludf.DUMMYFUNCTION("IF(N175="""","""",IFERROR(
  N175 + VALUE(REGEXEXTRACT(P175, ""(\d+)\s+Days"")),
  """"
)
)"),"")</f>
        <v/>
      </c>
      <c r="P175" s="43" t="str">
        <f t="array" ref="P175">IFERROR(
  INDEX(
    INDEX('{INDEX} Tour Packages'!$A:$ZZ, , MATCH(P$3, '{INDEX} Tour Packages'!$4:$4, 0)),
    MATCH(M175, INDEX('{INDEX} Tour Packages'!$A:$ZZ,0, MATCH("Tour Package Name", '{INDEX} Tour Packages'!$4:$4, 0)), 0)
  ),
"")
</f>
        <v/>
      </c>
      <c r="Q175" s="44" t="str">
        <f t="shared" si="7"/>
        <v/>
      </c>
      <c r="R175" s="44" t="str">
        <f>IFERROR(__xludf.DUMMYFUNCTION("IF(OR(ISBLANK(K175), ISBLANK(N175)), """", 
  LET(
    resDate, K175,
    tourDate, N175,
    monthCount, MAX(0, DATEDIF(resDate, tourDate - 3, ""M"") + 1),
    secondDates, ARRAYFORMULA(DATE(YEAR(resDate), MONTH(resDate) + SEQUENCE(monthCount), 2)),
    "&amp;"validDates, FILTER(secondDates, (secondDates &gt; resDate + 2) * (secondDates &lt;= tourDate - 3)),
    IF(ISERROR(validDates), 0, COUNTA(validDates))
  )
)
"),"")</f>
        <v/>
      </c>
      <c r="S175" s="44" t="str">
        <f t="shared" si="8"/>
        <v/>
      </c>
      <c r="T175" s="45" t="str">
        <f t="array" ref="T175">IF(ISBLANK(BO175),IFERROR(
  INDEX(
    INDEX('{INDEX} Payment Terms'!$A:$G, , MATCH(T$3, '{INDEX} Payment Terms'!$4:$4, 0)),
    MATCH(Q175, INDEX('{INDEX} Payment Terms'!$A:$G,0, MATCH("Payment Condition", '{INDEX} Payment Terms'!$4:$4, 0)), 0)
  ),
""),"Cancelled")
</f>
        <v/>
      </c>
      <c r="U175" s="46" t="b">
        <v>0</v>
      </c>
      <c r="V175" s="47" t="str">
        <f>IFERROR(__xludf.DUMMYFUNCTION("IF(OR(L175=""Duo Booking"", L175=""Group Booking""),
IF(U175=FALSE,"""",
    LET(
      bookingType, L175,
      tour, M175,
      mainFirst, H175,
      mainLast, I175,
      mainEmail, G175,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$L$4:L175, bookingType,
          $M$4:M175, tour,
          $H$4:H175, mainFirst,
          $I$4:I175, mainLast,
          $G$4:G175, mainEmail
        ),
        ""000""
      ),
  "&amp;"    baseID &amp; ""-"" &amp; memberNumber
    )
  ),
  """"
)
"),"")</f>
        <v/>
      </c>
      <c r="W175" s="48"/>
      <c r="X175" s="85" t="b">
        <v>0</v>
      </c>
      <c r="Y175" s="85" t="b">
        <v>0</v>
      </c>
      <c r="Z175" s="85" t="b">
        <v>0</v>
      </c>
      <c r="AA175" s="50"/>
      <c r="AB175" s="51"/>
      <c r="AC175" s="85" t="b">
        <v>0</v>
      </c>
      <c r="AD175" s="92"/>
      <c r="AE175" s="88"/>
      <c r="AF175" s="36" t="str">
        <f t="array" ref="AF175">IF(M175="","",INDEX(
      '{INDEX} Tour Packages'!$A:$ZP,
      MATCH($M175, '{INDEX} Tour Packages'!$A:$A, 0),
      MATCH(AF$3, '{INDEX} Tour Packages'!$4:$4, 0)
    ))</f>
        <v/>
      </c>
      <c r="AG175" s="36" t="str">
        <f t="array" ref="AG175">IF(M175="","",INDEX(
      '{INDEX} Tour Packages'!$A:$ZP,
      MATCH($M175, '{INDEX} Tour Packages'!$A:$A, 0),
      MATCH(AG$3, '{INDEX} Tour Packages'!$4:$4, 0)
    ))</f>
        <v/>
      </c>
      <c r="AH175" s="36" t="str">
        <f t="array" ref="AH175">IF(M175="","",INDEX(
      '{INDEX} Tour Packages'!$A:$ZP,
      MATCH($M175, '{INDEX} Tour Packages'!$A:$A, 0),
      MATCH(AH$3, '{INDEX} Tour Packages'!$4:$4, 0)
    ))</f>
        <v/>
      </c>
      <c r="AI175" s="54" t="str">
        <f t="shared" si="9"/>
        <v/>
      </c>
      <c r="AJ175" s="42"/>
      <c r="AK175" s="55"/>
      <c r="AL175" s="46" t="b">
        <v>0</v>
      </c>
      <c r="AM175" s="56"/>
      <c r="AN175" s="57" t="str">
        <f t="shared" si="10"/>
        <v/>
      </c>
      <c r="AO175" s="58" t="str">
        <f t="shared" si="11"/>
        <v/>
      </c>
      <c r="AP175" s="59"/>
      <c r="AQ175" s="60"/>
      <c r="AR175" s="61"/>
      <c r="AS175" s="61"/>
      <c r="AT175" s="61" t="str">
        <f>IFERROR(__xludf.DUMMYFUNCTION("IF( 
  OR($AJ175=""Full Payment"", ISBLANK($K175)),
  """",
  IF(
    OR(
      Q175=""Standard Booking, P1"",
      Q175=""Standard Booking, P2"",
      Q175=""Standard Booking, P3"",
      Q175=""Standard Booking, P4""
    ),
    LET(
      resDate,   $"&amp;"K175,
      tourDate,  $N175,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5" s="62" t="str">
        <f t="shared" si="12"/>
        <v/>
      </c>
      <c r="AV175" s="63"/>
      <c r="AW175" s="64"/>
      <c r="AX175" s="64"/>
      <c r="AY175" s="64"/>
      <c r="AZ175" s="64" t="str">
        <f>IFERROR(__xludf.DUMMYFUNCTION("IF(
  OR($AJ175=""Full Payment"",$AJ175=""P1"", ISBLANK($K175)),
  """",
  IF(
    OR(
      $Q175=""Standard Booking, P2"",
      $Q175=""Standard Booking, P3"",
      $Q175=""Standard Booking, P4""
    ),
    LET(
      resDate,   $K175,
      tourDate,"&amp;"  $N175,
      monthCount, DATEDIF(resDate, tourDate, ""M"") + 1,
      secondDates, ARRAYFORMULA(
        DATE(
          YEAR(resDate),
          MONTH(resDate) + SEQUENCE(monthCount),
          2
        )
      ),
      validDates, FILTER(
        sec"&amp;"ondDates,
        (secondDates &gt; resDate + 2) *
        (secondDates &lt;= tourDate - 3)
      ),
      IF(
        OR($AJ175=""P2"", $AJ175=""P3"", $AJ175=""P4""),
        IF(
          COUNTA(validDates) &lt; 2,
          """",
          TEXT(INDEX(validDates"&amp;", 2), ""mmm d, yyyy"")
        ),
        IF(
          COUNTA(validDates) &lt; 2,
          """",
          TEXTJOIN("", "", TRUE,
            TEXT(INDEX(validDates, 1), ""mmm d, yyyy""),
            TEXT(INDEX(validDates, 2), ""mmm d, yyyy"")
          )
 "&amp;"       )
      )
    ),
    """"
  )
)
"),"")</f>
        <v/>
      </c>
      <c r="BA175" s="65" t="str">
        <f t="shared" si="13"/>
        <v/>
      </c>
      <c r="BB175" s="63"/>
      <c r="BC175" s="64"/>
      <c r="BD175" s="64"/>
      <c r="BE175" s="64"/>
      <c r="BF175" s="64" t="str">
        <f>IFERROR(__xludf.DUMMYFUNCTION("IF(
  OR($AJ175=""Full Payment"",$AJ175=""P1"", $AJ175=""P2""),
  """",
  IF(
    AND(
      NOT(ISBLANK($K175)),
      OR(
        Q175=""Standard Booking, P3"",
        Q175=""Standard Booking, P4""
      )
    ),
    LET(
      resDate,   $K175,
      "&amp;"tourDate,  $N175,
      monthCount, DATEDIF(resDate, tourDate, ""M"") + 1,
      secondDates, ARRAYFORMULA(
        DATE(
          YEAR(resDate),
          MONTH(resDate) + SEQUENCE(monthCount),
          2
        )
      ),
      validDates, FILTER(
  "&amp;"      secondDates,
        (secondDates &gt; resDate + 2) *
        (secondDates &lt;= tourDate - 3)
      ),
      IF(
        $AJ175=""P4"",
        IF(
          COUNTA(validDates) &lt; 3,
          """",
          TEXT(INDEX(validDates, 3), ""mmm d, yyyy"")
  "&amp;"      ),
        IF(
          $AJ175=""P3"",
          IF(
            COUNTA(validDates) &lt; 3,
            """",
            TEXT(INDEX(validDates, 3), ""mmm d, yyyy"")
          ),
          IF(
            COUNTA(validDates) &lt; 3,
            """",
    "&amp;"        TEXTJOIN("", "", TRUE,
              TEXT(INDEX(validDates, 1), ""mmm d, yyyy""),
              TEXT(INDEX(validDates, 2), ""mmm d, yyyy""),
              TEXT(INDEX(validDates, 3), ""mmm d, yyyy"")
            )
          )
        )
      )
    "&amp;"),
    """"
  )
)
"),"")</f>
        <v/>
      </c>
      <c r="BG175" s="65" t="str">
        <f t="shared" si="14"/>
        <v/>
      </c>
      <c r="BH175" s="63"/>
      <c r="BI175" s="64"/>
      <c r="BJ175" s="64"/>
      <c r="BK175" s="64"/>
      <c r="BL175" s="64" t="str">
        <f>IFERROR(__xludf.DUMMYFUNCTION("IF(
  OR($AJ175=""Full Payment"",$AJ175=""P1"",$AJ175=""P2"",$AJ175=""P3""),
  """",
  IF(
    AND(
      NOT(ISBLANK($K175)),
      $Q175=""Standard Booking, P4""
    ),
    LET(
      resDate,   $K175,
      tourDate,  $N175,
      monthCount, DATEDIF(r"&amp;"esDate, tourDate, ""M"") + 1,
      secondDates, ARRAYFORMULA(
        DATE(
          YEAR(resDate),
          MONTH(resDate) + SEQUENCE(monthCount),
          2
        )
      ),
      validDates, FILTER(
        secondDates,
        (secondDates &gt; res"&amp;"Date + 2) *
        (secondDates &lt;= tourDate - 3)
      ),
      IF(
        $AJ175=""P4"",
        IF(
          COUNTA(validDates) &lt; 4,
          """",
          TEXT(
            INDEX(validDates, 4),
            ""mmm d, yyyy""
          )
        ),
"&amp;"        IF(
          COUNTA(validDates) &lt; 4,
          """",
          TEXTJOIN(
            "", "", TRUE,
            TEXT(INDEX(validDates, 1), ""mmm d, yyyy""),
            TEXT(INDEX(validDates, 2), ""mmm d, yyyy""),
            TEXT(INDEX(validDates"&amp;", 3), ""mmm d, yyyy""),
            TEXT(INDEX(validDates, 4), ""mmm d, yyyy"")
          )
        )
      )
    ),
    """"
  )
)
"),"")</f>
        <v/>
      </c>
      <c r="BM175" s="65" t="str">
        <f t="shared" si="15"/>
        <v/>
      </c>
      <c r="BN175" s="66"/>
      <c r="BO175" s="67"/>
      <c r="BP175" s="49" t="b">
        <v>0</v>
      </c>
      <c r="BQ175" s="49" t="b">
        <v>0</v>
      </c>
      <c r="BR175" s="68"/>
      <c r="BS175" s="69"/>
      <c r="BT175" s="70" t="b">
        <v>0</v>
      </c>
      <c r="BU175" s="71"/>
      <c r="BV175" s="72"/>
      <c r="BW175" s="86" t="b">
        <v>0</v>
      </c>
      <c r="BX175" s="87"/>
    </row>
    <row r="176">
      <c r="A176" s="35" t="str">
        <f t="shared" si="1"/>
        <v/>
      </c>
      <c r="B176" s="36" t="str">
        <f t="shared" si="2"/>
        <v/>
      </c>
      <c r="C176" s="36" t="str">
        <f t="array" ref="C176">IF(
  M176="",
  "",
  IFERROR(
    INDEX(
      '{INDEX} Tour Packages'!$A:$ZZ,
      MATCH(
        M176,
        INDEX(
          '{INDEX} Tour Packages'!$A:$ZZ,
          ,
          MATCH("Tour Package Name", '{INDEX} Tour Packages'!$4:$4, 0)
        ),
        0
      ),
      MATCH("Tour Code", '{INDEX} Tour Packages'!$4:$4, 0)
    ),
    "XXX"
  )
)
</f>
        <v/>
      </c>
      <c r="D176" s="36" t="str">
        <f t="shared" si="3"/>
        <v/>
      </c>
      <c r="E176" s="36" t="str">
        <f t="shared" si="4"/>
        <v/>
      </c>
      <c r="F176" s="37" t="str">
        <f t="shared" si="5"/>
        <v/>
      </c>
      <c r="G176" s="89"/>
      <c r="H176" s="89"/>
      <c r="I176" s="90"/>
      <c r="J176" s="40" t="str">
        <f t="shared" si="16"/>
        <v> </v>
      </c>
      <c r="K176" s="91"/>
      <c r="L176" s="55"/>
      <c r="M176" s="55"/>
      <c r="N176" s="91"/>
      <c r="O176" s="43" t="str">
        <f>IFERROR(__xludf.DUMMYFUNCTION("IF(N176="""","""",IFERROR(
  N176 + VALUE(REGEXEXTRACT(P176, ""(\d+)\s+Days"")),
  """"
)
)"),"")</f>
        <v/>
      </c>
      <c r="P176" s="43" t="str">
        <f t="array" ref="P176">IFERROR(
  INDEX(
    INDEX('{INDEX} Tour Packages'!$A:$ZZ, , MATCH(P$3, '{INDEX} Tour Packages'!$4:$4, 0)),
    MATCH(M176, INDEX('{INDEX} Tour Packages'!$A:$ZZ,0, MATCH("Tour Package Name", '{INDEX} Tour Packages'!$4:$4, 0)), 0)
  ),
"")
</f>
        <v/>
      </c>
      <c r="Q176" s="44" t="str">
        <f t="shared" si="7"/>
        <v/>
      </c>
      <c r="R176" s="44" t="str">
        <f>IFERROR(__xludf.DUMMYFUNCTION("IF(OR(ISBLANK(K176), ISBLANK(N176)), """", 
  LET(
    resDate, K176,
    tourDate, N176,
    monthCount, MAX(0, DATEDIF(resDate, tourDate - 3, ""M"") + 1),
    secondDates, ARRAYFORMULA(DATE(YEAR(resDate), MONTH(resDate) + SEQUENCE(monthCount), 2)),
    "&amp;"validDates, FILTER(secondDates, (secondDates &gt; resDate + 2) * (secondDates &lt;= tourDate - 3)),
    IF(ISERROR(validDates), 0, COUNTA(validDates))
  )
)
"),"")</f>
        <v/>
      </c>
      <c r="S176" s="44" t="str">
        <f t="shared" si="8"/>
        <v/>
      </c>
      <c r="T176" s="45" t="str">
        <f t="array" ref="T176">IF(ISBLANK(BO176),IFERROR(
  INDEX(
    INDEX('{INDEX} Payment Terms'!$A:$G, , MATCH(T$3, '{INDEX} Payment Terms'!$4:$4, 0)),
    MATCH(Q176, INDEX('{INDEX} Payment Terms'!$A:$G,0, MATCH("Payment Condition", '{INDEX} Payment Terms'!$4:$4, 0)), 0)
  ),
""),"Cancelled")
</f>
        <v/>
      </c>
      <c r="U176" s="46" t="b">
        <v>0</v>
      </c>
      <c r="V176" s="47" t="str">
        <f>IFERROR(__xludf.DUMMYFUNCTION("IF(OR(L176=""Duo Booking"", L176=""Group Booking""),
IF(U176=FALSE,"""",
    LET(
      bookingType, L176,
      tour, M176,
      mainFirst, H176,
      mainLast, I176,
      mainEmail, G176,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$L$4:L176, bookingType,
          $M$4:M176, tour,
          $H$4:H176, mainFirst,
          $I$4:I176, mainLast,
          $G$4:G176, mainEmail
        ),
        ""000""
      ),
  "&amp;"    baseID &amp; ""-"" &amp; memberNumber
    )
  ),
  """"
)
"),"")</f>
        <v/>
      </c>
      <c r="W176" s="48"/>
      <c r="X176" s="85" t="b">
        <v>0</v>
      </c>
      <c r="Y176" s="85" t="b">
        <v>0</v>
      </c>
      <c r="Z176" s="85" t="b">
        <v>0</v>
      </c>
      <c r="AA176" s="50"/>
      <c r="AB176" s="51"/>
      <c r="AC176" s="85" t="b">
        <v>0</v>
      </c>
      <c r="AD176" s="92"/>
      <c r="AE176" s="88"/>
      <c r="AF176" s="36" t="str">
        <f t="array" ref="AF176">IF(M176="","",INDEX(
      '{INDEX} Tour Packages'!$A:$ZP,
      MATCH($M176, '{INDEX} Tour Packages'!$A:$A, 0),
      MATCH(AF$3, '{INDEX} Tour Packages'!$4:$4, 0)
    ))</f>
        <v/>
      </c>
      <c r="AG176" s="36" t="str">
        <f t="array" ref="AG176">IF(M176="","",INDEX(
      '{INDEX} Tour Packages'!$A:$ZP,
      MATCH($M176, '{INDEX} Tour Packages'!$A:$A, 0),
      MATCH(AG$3, '{INDEX} Tour Packages'!$4:$4, 0)
    ))</f>
        <v/>
      </c>
      <c r="AH176" s="36" t="str">
        <f t="array" ref="AH176">IF(M176="","",INDEX(
      '{INDEX} Tour Packages'!$A:$ZP,
      MATCH($M176, '{INDEX} Tour Packages'!$A:$A, 0),
      MATCH(AH$3, '{INDEX} Tour Packages'!$4:$4, 0)
    ))</f>
        <v/>
      </c>
      <c r="AI176" s="54" t="str">
        <f t="shared" si="9"/>
        <v/>
      </c>
      <c r="AJ176" s="42"/>
      <c r="AK176" s="55"/>
      <c r="AL176" s="46" t="b">
        <v>0</v>
      </c>
      <c r="AM176" s="56"/>
      <c r="AN176" s="57" t="str">
        <f t="shared" si="10"/>
        <v/>
      </c>
      <c r="AO176" s="58" t="str">
        <f t="shared" si="11"/>
        <v/>
      </c>
      <c r="AP176" s="59"/>
      <c r="AQ176" s="60"/>
      <c r="AR176" s="61"/>
      <c r="AS176" s="61"/>
      <c r="AT176" s="61" t="str">
        <f>IFERROR(__xludf.DUMMYFUNCTION("IF( 
  OR($AJ176=""Full Payment"", ISBLANK($K176)),
  """",
  IF(
    OR(
      Q176=""Standard Booking, P1"",
      Q176=""Standard Booking, P2"",
      Q176=""Standard Booking, P3"",
      Q176=""Standard Booking, P4""
    ),
    LET(
      resDate,   $"&amp;"K176,
      tourDate,  $N176,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6" s="62" t="str">
        <f t="shared" si="12"/>
        <v/>
      </c>
      <c r="AV176" s="63"/>
      <c r="AW176" s="64"/>
      <c r="AX176" s="64"/>
      <c r="AY176" s="64"/>
      <c r="AZ176" s="64" t="str">
        <f>IFERROR(__xludf.DUMMYFUNCTION("IF(
  OR($AJ176=""Full Payment"",$AJ176=""P1"", ISBLANK($K176)),
  """",
  IF(
    OR(
      $Q176=""Standard Booking, P2"",
      $Q176=""Standard Booking, P3"",
      $Q176=""Standard Booking, P4""
    ),
    LET(
      resDate,   $K176,
      tourDate,"&amp;"  $N176,
      monthCount, DATEDIF(resDate, tourDate, ""M"") + 1,
      secondDates, ARRAYFORMULA(
        DATE(
          YEAR(resDate),
          MONTH(resDate) + SEQUENCE(monthCount),
          2
        )
      ),
      validDates, FILTER(
        sec"&amp;"ondDates,
        (secondDates &gt; resDate + 2) *
        (secondDates &lt;= tourDate - 3)
      ),
      IF(
        OR($AJ176=""P2"", $AJ176=""P3"", $AJ176=""P4""),
        IF(
          COUNTA(validDates) &lt; 2,
          """",
          TEXT(INDEX(validDates"&amp;", 2), ""mmm d, yyyy"")
        ),
        IF(
          COUNTA(validDates) &lt; 2,
          """",
          TEXTJOIN("", "", TRUE,
            TEXT(INDEX(validDates, 1), ""mmm d, yyyy""),
            TEXT(INDEX(validDates, 2), ""mmm d, yyyy"")
          )
 "&amp;"       )
      )
    ),
    """"
  )
)
"),"")</f>
        <v/>
      </c>
      <c r="BA176" s="65" t="str">
        <f t="shared" si="13"/>
        <v/>
      </c>
      <c r="BB176" s="63"/>
      <c r="BC176" s="64"/>
      <c r="BD176" s="64"/>
      <c r="BE176" s="64"/>
      <c r="BF176" s="64" t="str">
        <f>IFERROR(__xludf.DUMMYFUNCTION("IF(
  OR($AJ176=""Full Payment"",$AJ176=""P1"", $AJ176=""P2""),
  """",
  IF(
    AND(
      NOT(ISBLANK($K176)),
      OR(
        Q176=""Standard Booking, P3"",
        Q176=""Standard Booking, P4""
      )
    ),
    LET(
      resDate,   $K176,
      "&amp;"tourDate,  $N176,
      monthCount, DATEDIF(resDate, tourDate, ""M"") + 1,
      secondDates, ARRAYFORMULA(
        DATE(
          YEAR(resDate),
          MONTH(resDate) + SEQUENCE(monthCount),
          2
        )
      ),
      validDates, FILTER(
  "&amp;"      secondDates,
        (secondDates &gt; resDate + 2) *
        (secondDates &lt;= tourDate - 3)
      ),
      IF(
        $AJ176=""P4"",
        IF(
          COUNTA(validDates) &lt; 3,
          """",
          TEXT(INDEX(validDates, 3), ""mmm d, yyyy"")
  "&amp;"      ),
        IF(
          $AJ176=""P3"",
          IF(
            COUNTA(validDates) &lt; 3,
            """",
            TEXT(INDEX(validDates, 3), ""mmm d, yyyy"")
          ),
          IF(
            COUNTA(validDates) &lt; 3,
            """",
    "&amp;"        TEXTJOIN("", "", TRUE,
              TEXT(INDEX(validDates, 1), ""mmm d, yyyy""),
              TEXT(INDEX(validDates, 2), ""mmm d, yyyy""),
              TEXT(INDEX(validDates, 3), ""mmm d, yyyy"")
            )
          )
        )
      )
    "&amp;"),
    """"
  )
)
"),"")</f>
        <v/>
      </c>
      <c r="BG176" s="65" t="str">
        <f t="shared" si="14"/>
        <v/>
      </c>
      <c r="BH176" s="63"/>
      <c r="BI176" s="64"/>
      <c r="BJ176" s="64"/>
      <c r="BK176" s="64"/>
      <c r="BL176" s="64" t="str">
        <f>IFERROR(__xludf.DUMMYFUNCTION("IF(
  OR($AJ176=""Full Payment"",$AJ176=""P1"",$AJ176=""P2"",$AJ176=""P3""),
  """",
  IF(
    AND(
      NOT(ISBLANK($K176)),
      $Q176=""Standard Booking, P4""
    ),
    LET(
      resDate,   $K176,
      tourDate,  $N176,
      monthCount, DATEDIF(r"&amp;"esDate, tourDate, ""M"") + 1,
      secondDates, ARRAYFORMULA(
        DATE(
          YEAR(resDate),
          MONTH(resDate) + SEQUENCE(monthCount),
          2
        )
      ),
      validDates, FILTER(
        secondDates,
        (secondDates &gt; res"&amp;"Date + 2) *
        (secondDates &lt;= tourDate - 3)
      ),
      IF(
        $AJ176=""P4"",
        IF(
          COUNTA(validDates) &lt; 4,
          """",
          TEXT(
            INDEX(validDates, 4),
            ""mmm d, yyyy""
          )
        ),
"&amp;"        IF(
          COUNTA(validDates) &lt; 4,
          """",
          TEXTJOIN(
            "", "", TRUE,
            TEXT(INDEX(validDates, 1), ""mmm d, yyyy""),
            TEXT(INDEX(validDates, 2), ""mmm d, yyyy""),
            TEXT(INDEX(validDates"&amp;", 3), ""mmm d, yyyy""),
            TEXT(INDEX(validDates, 4), ""mmm d, yyyy"")
          )
        )
      )
    ),
    """"
  )
)
"),"")</f>
        <v/>
      </c>
      <c r="BM176" s="65" t="str">
        <f t="shared" si="15"/>
        <v/>
      </c>
      <c r="BN176" s="66"/>
      <c r="BO176" s="67"/>
      <c r="BP176" s="49" t="b">
        <v>0</v>
      </c>
      <c r="BQ176" s="49" t="b">
        <v>0</v>
      </c>
      <c r="BR176" s="68"/>
      <c r="BS176" s="69"/>
      <c r="BT176" s="70" t="b">
        <v>0</v>
      </c>
      <c r="BU176" s="71"/>
      <c r="BV176" s="72"/>
      <c r="BW176" s="86" t="b">
        <v>0</v>
      </c>
      <c r="BX176" s="87"/>
    </row>
    <row r="177">
      <c r="A177" s="35" t="str">
        <f t="shared" si="1"/>
        <v/>
      </c>
      <c r="B177" s="36" t="str">
        <f t="shared" si="2"/>
        <v/>
      </c>
      <c r="C177" s="36" t="str">
        <f t="array" ref="C177">IF(
  M177="",
  "",
  IFERROR(
    INDEX(
      '{INDEX} Tour Packages'!$A:$ZZ,
      MATCH(
        M177,
        INDEX(
          '{INDEX} Tour Packages'!$A:$ZZ,
          ,
          MATCH("Tour Package Name", '{INDEX} Tour Packages'!$4:$4, 0)
        ),
        0
      ),
      MATCH("Tour Code", '{INDEX} Tour Packages'!$4:$4, 0)
    ),
    "XXX"
  )
)
</f>
        <v/>
      </c>
      <c r="D177" s="36" t="str">
        <f t="shared" si="3"/>
        <v/>
      </c>
      <c r="E177" s="36" t="str">
        <f t="shared" si="4"/>
        <v/>
      </c>
      <c r="F177" s="37" t="str">
        <f t="shared" si="5"/>
        <v/>
      </c>
      <c r="G177" s="89"/>
      <c r="H177" s="89"/>
      <c r="I177" s="90"/>
      <c r="J177" s="40" t="str">
        <f t="shared" si="16"/>
        <v> </v>
      </c>
      <c r="K177" s="91"/>
      <c r="L177" s="55"/>
      <c r="M177" s="55"/>
      <c r="N177" s="91"/>
      <c r="O177" s="43" t="str">
        <f>IFERROR(__xludf.DUMMYFUNCTION("IF(N177="""","""",IFERROR(
  N177 + VALUE(REGEXEXTRACT(P177, ""(\d+)\s+Days"")),
  """"
)
)"),"")</f>
        <v/>
      </c>
      <c r="P177" s="43" t="str">
        <f t="array" ref="P177">IFERROR(
  INDEX(
    INDEX('{INDEX} Tour Packages'!$A:$ZZ, , MATCH(P$3, '{INDEX} Tour Packages'!$4:$4, 0)),
    MATCH(M177, INDEX('{INDEX} Tour Packages'!$A:$ZZ,0, MATCH("Tour Package Name", '{INDEX} Tour Packages'!$4:$4, 0)), 0)
  ),
"")
</f>
        <v/>
      </c>
      <c r="Q177" s="44" t="str">
        <f t="shared" si="7"/>
        <v/>
      </c>
      <c r="R177" s="44" t="str">
        <f>IFERROR(__xludf.DUMMYFUNCTION("IF(OR(ISBLANK(K177), ISBLANK(N177)), """", 
  LET(
    resDate, K177,
    tourDate, N177,
    monthCount, MAX(0, DATEDIF(resDate, tourDate - 3, ""M"") + 1),
    secondDates, ARRAYFORMULA(DATE(YEAR(resDate), MONTH(resDate) + SEQUENCE(monthCount), 2)),
    "&amp;"validDates, FILTER(secondDates, (secondDates &gt; resDate + 2) * (secondDates &lt;= tourDate - 3)),
    IF(ISERROR(validDates), 0, COUNTA(validDates))
  )
)
"),"")</f>
        <v/>
      </c>
      <c r="S177" s="44" t="str">
        <f t="shared" si="8"/>
        <v/>
      </c>
      <c r="T177" s="45" t="str">
        <f t="array" ref="T177">IF(ISBLANK(BO177),IFERROR(
  INDEX(
    INDEX('{INDEX} Payment Terms'!$A:$G, , MATCH(T$3, '{INDEX} Payment Terms'!$4:$4, 0)),
    MATCH(Q177, INDEX('{INDEX} Payment Terms'!$A:$G,0, MATCH("Payment Condition", '{INDEX} Payment Terms'!$4:$4, 0)), 0)
  ),
""),"Cancelled")
</f>
        <v/>
      </c>
      <c r="U177" s="46" t="b">
        <v>0</v>
      </c>
      <c r="V177" s="47" t="str">
        <f>IFERROR(__xludf.DUMMYFUNCTION("IF(OR(L177=""Duo Booking"", L177=""Group Booking""),
IF(U177=FALSE,"""",
    LET(
      bookingType, L177,
      tour, M177,
      mainFirst, H177,
      mainLast, I177,
      mainEmail, G177,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$L$4:L177, bookingType,
          $M$4:M177, tour,
          $H$4:H177, mainFirst,
          $I$4:I177, mainLast,
          $G$4:G177, mainEmail
        ),
        ""000""
      ),
  "&amp;"    baseID &amp; ""-"" &amp; memberNumber
    )
  ),
  """"
)
"),"")</f>
        <v/>
      </c>
      <c r="W177" s="48"/>
      <c r="X177" s="85" t="b">
        <v>0</v>
      </c>
      <c r="Y177" s="85" t="b">
        <v>0</v>
      </c>
      <c r="Z177" s="85" t="b">
        <v>0</v>
      </c>
      <c r="AA177" s="50"/>
      <c r="AB177" s="51"/>
      <c r="AC177" s="85" t="b">
        <v>0</v>
      </c>
      <c r="AD177" s="92"/>
      <c r="AE177" s="88"/>
      <c r="AF177" s="36" t="str">
        <f t="array" ref="AF177">IF(M177="","",INDEX(
      '{INDEX} Tour Packages'!$A:$ZP,
      MATCH($M177, '{INDEX} Tour Packages'!$A:$A, 0),
      MATCH(AF$3, '{INDEX} Tour Packages'!$4:$4, 0)
    ))</f>
        <v/>
      </c>
      <c r="AG177" s="36" t="str">
        <f t="array" ref="AG177">IF(M177="","",INDEX(
      '{INDEX} Tour Packages'!$A:$ZP,
      MATCH($M177, '{INDEX} Tour Packages'!$A:$A, 0),
      MATCH(AG$3, '{INDEX} Tour Packages'!$4:$4, 0)
    ))</f>
        <v/>
      </c>
      <c r="AH177" s="36" t="str">
        <f t="array" ref="AH177">IF(M177="","",INDEX(
      '{INDEX} Tour Packages'!$A:$ZP,
      MATCH($M177, '{INDEX} Tour Packages'!$A:$A, 0),
      MATCH(AH$3, '{INDEX} Tour Packages'!$4:$4, 0)
    ))</f>
        <v/>
      </c>
      <c r="AI177" s="54" t="str">
        <f t="shared" si="9"/>
        <v/>
      </c>
      <c r="AJ177" s="42"/>
      <c r="AK177" s="55"/>
      <c r="AL177" s="46" t="b">
        <v>0</v>
      </c>
      <c r="AM177" s="56"/>
      <c r="AN177" s="57" t="str">
        <f t="shared" si="10"/>
        <v/>
      </c>
      <c r="AO177" s="58" t="str">
        <f t="shared" si="11"/>
        <v/>
      </c>
      <c r="AP177" s="59"/>
      <c r="AQ177" s="60"/>
      <c r="AR177" s="61"/>
      <c r="AS177" s="61"/>
      <c r="AT177" s="61" t="str">
        <f>IFERROR(__xludf.DUMMYFUNCTION("IF( 
  OR($AJ177=""Full Payment"", ISBLANK($K177)),
  """",
  IF(
    OR(
      Q177=""Standard Booking, P1"",
      Q177=""Standard Booking, P2"",
      Q177=""Standard Booking, P3"",
      Q177=""Standard Booking, P4""
    ),
    LET(
      resDate,   $"&amp;"K177,
      tourDate,  $N177,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7" s="62" t="str">
        <f t="shared" si="12"/>
        <v/>
      </c>
      <c r="AV177" s="63"/>
      <c r="AW177" s="64"/>
      <c r="AX177" s="64"/>
      <c r="AY177" s="64"/>
      <c r="AZ177" s="64" t="str">
        <f>IFERROR(__xludf.DUMMYFUNCTION("IF(
  OR($AJ177=""Full Payment"",$AJ177=""P1"", ISBLANK($K177)),
  """",
  IF(
    OR(
      $Q177=""Standard Booking, P2"",
      $Q177=""Standard Booking, P3"",
      $Q177=""Standard Booking, P4""
    ),
    LET(
      resDate,   $K177,
      tourDate,"&amp;"  $N177,
      monthCount, DATEDIF(resDate, tourDate, ""M"") + 1,
      secondDates, ARRAYFORMULA(
        DATE(
          YEAR(resDate),
          MONTH(resDate) + SEQUENCE(monthCount),
          2
        )
      ),
      validDates, FILTER(
        sec"&amp;"ondDates,
        (secondDates &gt; resDate + 2) *
        (secondDates &lt;= tourDate - 3)
      ),
      IF(
        OR($AJ177=""P2"", $AJ177=""P3"", $AJ177=""P4""),
        IF(
          COUNTA(validDates) &lt; 2,
          """",
          TEXT(INDEX(validDates"&amp;", 2), ""mmm d, yyyy"")
        ),
        IF(
          COUNTA(validDates) &lt; 2,
          """",
          TEXTJOIN("", "", TRUE,
            TEXT(INDEX(validDates, 1), ""mmm d, yyyy""),
            TEXT(INDEX(validDates, 2), ""mmm d, yyyy"")
          )
 "&amp;"       )
      )
    ),
    """"
  )
)
"),"")</f>
        <v/>
      </c>
      <c r="BA177" s="65" t="str">
        <f t="shared" si="13"/>
        <v/>
      </c>
      <c r="BB177" s="63"/>
      <c r="BC177" s="64"/>
      <c r="BD177" s="64"/>
      <c r="BE177" s="64"/>
      <c r="BF177" s="64" t="str">
        <f>IFERROR(__xludf.DUMMYFUNCTION("IF(
  OR($AJ177=""Full Payment"",$AJ177=""P1"", $AJ177=""P2""),
  """",
  IF(
    AND(
      NOT(ISBLANK($K177)),
      OR(
        Q177=""Standard Booking, P3"",
        Q177=""Standard Booking, P4""
      )
    ),
    LET(
      resDate,   $K177,
      "&amp;"tourDate,  $N177,
      monthCount, DATEDIF(resDate, tourDate, ""M"") + 1,
      secondDates, ARRAYFORMULA(
        DATE(
          YEAR(resDate),
          MONTH(resDate) + SEQUENCE(monthCount),
          2
        )
      ),
      validDates, FILTER(
  "&amp;"      secondDates,
        (secondDates &gt; resDate + 2) *
        (secondDates &lt;= tourDate - 3)
      ),
      IF(
        $AJ177=""P4"",
        IF(
          COUNTA(validDates) &lt; 3,
          """",
          TEXT(INDEX(validDates, 3), ""mmm d, yyyy"")
  "&amp;"      ),
        IF(
          $AJ177=""P3"",
          IF(
            COUNTA(validDates) &lt; 3,
            """",
            TEXT(INDEX(validDates, 3), ""mmm d, yyyy"")
          ),
          IF(
            COUNTA(validDates) &lt; 3,
            """",
    "&amp;"        TEXTJOIN("", "", TRUE,
              TEXT(INDEX(validDates, 1), ""mmm d, yyyy""),
              TEXT(INDEX(validDates, 2), ""mmm d, yyyy""),
              TEXT(INDEX(validDates, 3), ""mmm d, yyyy"")
            )
          )
        )
      )
    "&amp;"),
    """"
  )
)
"),"")</f>
        <v/>
      </c>
      <c r="BG177" s="65" t="str">
        <f t="shared" si="14"/>
        <v/>
      </c>
      <c r="BH177" s="63"/>
      <c r="BI177" s="64"/>
      <c r="BJ177" s="64"/>
      <c r="BK177" s="64"/>
      <c r="BL177" s="64" t="str">
        <f>IFERROR(__xludf.DUMMYFUNCTION("IF(
  OR($AJ177=""Full Payment"",$AJ177=""P1"",$AJ177=""P2"",$AJ177=""P3""),
  """",
  IF(
    AND(
      NOT(ISBLANK($K177)),
      $Q177=""Standard Booking, P4""
    ),
    LET(
      resDate,   $K177,
      tourDate,  $N177,
      monthCount, DATEDIF(r"&amp;"esDate, tourDate, ""M"") + 1,
      secondDates, ARRAYFORMULA(
        DATE(
          YEAR(resDate),
          MONTH(resDate) + SEQUENCE(monthCount),
          2
        )
      ),
      validDates, FILTER(
        secondDates,
        (secondDates &gt; res"&amp;"Date + 2) *
        (secondDates &lt;= tourDate - 3)
      ),
      IF(
        $AJ177=""P4"",
        IF(
          COUNTA(validDates) &lt; 4,
          """",
          TEXT(
            INDEX(validDates, 4),
            ""mmm d, yyyy""
          )
        ),
"&amp;"        IF(
          COUNTA(validDates) &lt; 4,
          """",
          TEXTJOIN(
            "", "", TRUE,
            TEXT(INDEX(validDates, 1), ""mmm d, yyyy""),
            TEXT(INDEX(validDates, 2), ""mmm d, yyyy""),
            TEXT(INDEX(validDates"&amp;", 3), ""mmm d, yyyy""),
            TEXT(INDEX(validDates, 4), ""mmm d, yyyy"")
          )
        )
      )
    ),
    """"
  )
)
"),"")</f>
        <v/>
      </c>
      <c r="BM177" s="65" t="str">
        <f t="shared" si="15"/>
        <v/>
      </c>
      <c r="BN177" s="66"/>
      <c r="BO177" s="67"/>
      <c r="BP177" s="49" t="b">
        <v>0</v>
      </c>
      <c r="BQ177" s="49" t="b">
        <v>0</v>
      </c>
      <c r="BR177" s="68"/>
      <c r="BS177" s="69"/>
      <c r="BT177" s="70" t="b">
        <v>0</v>
      </c>
      <c r="BU177" s="71"/>
      <c r="BV177" s="72"/>
      <c r="BW177" s="86" t="b">
        <v>0</v>
      </c>
      <c r="BX177" s="87"/>
    </row>
    <row r="178">
      <c r="A178" s="35" t="str">
        <f t="shared" si="1"/>
        <v/>
      </c>
      <c r="B178" s="36" t="str">
        <f t="shared" si="2"/>
        <v/>
      </c>
      <c r="C178" s="36" t="str">
        <f t="array" ref="C178">IF(
  M178="",
  "",
  IFERROR(
    INDEX(
      '{INDEX} Tour Packages'!$A:$ZZ,
      MATCH(
        M178,
        INDEX(
          '{INDEX} Tour Packages'!$A:$ZZ,
          ,
          MATCH("Tour Package Name", '{INDEX} Tour Packages'!$4:$4, 0)
        ),
        0
      ),
      MATCH("Tour Code", '{INDEX} Tour Packages'!$4:$4, 0)
    ),
    "XXX"
  )
)
</f>
        <v/>
      </c>
      <c r="D178" s="36" t="str">
        <f t="shared" si="3"/>
        <v/>
      </c>
      <c r="E178" s="36" t="str">
        <f t="shared" si="4"/>
        <v/>
      </c>
      <c r="F178" s="37" t="str">
        <f t="shared" si="5"/>
        <v/>
      </c>
      <c r="G178" s="89"/>
      <c r="H178" s="89"/>
      <c r="I178" s="90"/>
      <c r="J178" s="40" t="str">
        <f t="shared" si="16"/>
        <v> </v>
      </c>
      <c r="K178" s="91"/>
      <c r="L178" s="55"/>
      <c r="M178" s="55"/>
      <c r="N178" s="91"/>
      <c r="O178" s="43" t="str">
        <f>IFERROR(__xludf.DUMMYFUNCTION("IF(N178="""","""",IFERROR(
  N178 + VALUE(REGEXEXTRACT(P178, ""(\d+)\s+Days"")),
  """"
)
)"),"")</f>
        <v/>
      </c>
      <c r="P178" s="43" t="str">
        <f t="array" ref="P178">IFERROR(
  INDEX(
    INDEX('{INDEX} Tour Packages'!$A:$ZZ, , MATCH(P$3, '{INDEX} Tour Packages'!$4:$4, 0)),
    MATCH(M178, INDEX('{INDEX} Tour Packages'!$A:$ZZ,0, MATCH("Tour Package Name", '{INDEX} Tour Packages'!$4:$4, 0)), 0)
  ),
"")
</f>
        <v/>
      </c>
      <c r="Q178" s="44" t="str">
        <f t="shared" si="7"/>
        <v/>
      </c>
      <c r="R178" s="44" t="str">
        <f>IFERROR(__xludf.DUMMYFUNCTION("IF(OR(ISBLANK(K178), ISBLANK(N178)), """", 
  LET(
    resDate, K178,
    tourDate, N178,
    monthCount, MAX(0, DATEDIF(resDate, tourDate - 3, ""M"") + 1),
    secondDates, ARRAYFORMULA(DATE(YEAR(resDate), MONTH(resDate) + SEQUENCE(monthCount), 2)),
    "&amp;"validDates, FILTER(secondDates, (secondDates &gt; resDate + 2) * (secondDates &lt;= tourDate - 3)),
    IF(ISERROR(validDates), 0, COUNTA(validDates))
  )
)
"),"")</f>
        <v/>
      </c>
      <c r="S178" s="44" t="str">
        <f t="shared" si="8"/>
        <v/>
      </c>
      <c r="T178" s="45" t="str">
        <f t="array" ref="T178">IF(ISBLANK(BO178),IFERROR(
  INDEX(
    INDEX('{INDEX} Payment Terms'!$A:$G, , MATCH(T$3, '{INDEX} Payment Terms'!$4:$4, 0)),
    MATCH(Q178, INDEX('{INDEX} Payment Terms'!$A:$G,0, MATCH("Payment Condition", '{INDEX} Payment Terms'!$4:$4, 0)), 0)
  ),
""),"Cancelled")
</f>
        <v/>
      </c>
      <c r="U178" s="46" t="b">
        <v>0</v>
      </c>
      <c r="V178" s="47" t="str">
        <f>IFERROR(__xludf.DUMMYFUNCTION("IF(OR(L178=""Duo Booking"", L178=""Group Booking""),
IF(U178=FALSE,"""",
    LET(
      bookingType, L178,
      tour, M178,
      mainFirst, H178,
      mainLast, I178,
      mainEmail, G178,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$L$4:L178, bookingType,
          $M$4:M178, tour,
          $H$4:H178, mainFirst,
          $I$4:I178, mainLast,
          $G$4:G178, mainEmail
        ),
        ""000""
      ),
  "&amp;"    baseID &amp; ""-"" &amp; memberNumber
    )
  ),
  """"
)
"),"")</f>
        <v/>
      </c>
      <c r="W178" s="48"/>
      <c r="X178" s="85" t="b">
        <v>0</v>
      </c>
      <c r="Y178" s="85" t="b">
        <v>0</v>
      </c>
      <c r="Z178" s="85" t="b">
        <v>0</v>
      </c>
      <c r="AA178" s="50"/>
      <c r="AB178" s="51"/>
      <c r="AC178" s="85" t="b">
        <v>0</v>
      </c>
      <c r="AD178" s="92"/>
      <c r="AE178" s="88"/>
      <c r="AF178" s="36" t="str">
        <f t="array" ref="AF178">IF(M178="","",INDEX(
      '{INDEX} Tour Packages'!$A:$ZP,
      MATCH($M178, '{INDEX} Tour Packages'!$A:$A, 0),
      MATCH(AF$3, '{INDEX} Tour Packages'!$4:$4, 0)
    ))</f>
        <v/>
      </c>
      <c r="AG178" s="36" t="str">
        <f t="array" ref="AG178">IF(M178="","",INDEX(
      '{INDEX} Tour Packages'!$A:$ZP,
      MATCH($M178, '{INDEX} Tour Packages'!$A:$A, 0),
      MATCH(AG$3, '{INDEX} Tour Packages'!$4:$4, 0)
    ))</f>
        <v/>
      </c>
      <c r="AH178" s="36" t="str">
        <f t="array" ref="AH178">IF(M178="","",INDEX(
      '{INDEX} Tour Packages'!$A:$ZP,
      MATCH($M178, '{INDEX} Tour Packages'!$A:$A, 0),
      MATCH(AH$3, '{INDEX} Tour Packages'!$4:$4, 0)
    ))</f>
        <v/>
      </c>
      <c r="AI178" s="54" t="str">
        <f t="shared" si="9"/>
        <v/>
      </c>
      <c r="AJ178" s="42"/>
      <c r="AK178" s="55"/>
      <c r="AL178" s="46" t="b">
        <v>0</v>
      </c>
      <c r="AM178" s="56"/>
      <c r="AN178" s="57" t="str">
        <f t="shared" si="10"/>
        <v/>
      </c>
      <c r="AO178" s="58" t="str">
        <f t="shared" si="11"/>
        <v/>
      </c>
      <c r="AP178" s="59"/>
      <c r="AQ178" s="60"/>
      <c r="AR178" s="61"/>
      <c r="AS178" s="61"/>
      <c r="AT178" s="61" t="str">
        <f>IFERROR(__xludf.DUMMYFUNCTION("IF( 
  OR($AJ178=""Full Payment"", ISBLANK($K178)),
  """",
  IF(
    OR(
      Q178=""Standard Booking, P1"",
      Q178=""Standard Booking, P2"",
      Q178=""Standard Booking, P3"",
      Q178=""Standard Booking, P4""
    ),
    LET(
      resDate,   $"&amp;"K178,
      tourDate,  $N178,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8" s="62" t="str">
        <f t="shared" si="12"/>
        <v/>
      </c>
      <c r="AV178" s="63"/>
      <c r="AW178" s="64"/>
      <c r="AX178" s="64"/>
      <c r="AY178" s="64"/>
      <c r="AZ178" s="64" t="str">
        <f>IFERROR(__xludf.DUMMYFUNCTION("IF(
  OR($AJ178=""Full Payment"",$AJ178=""P1"", ISBLANK($K178)),
  """",
  IF(
    OR(
      $Q178=""Standard Booking, P2"",
      $Q178=""Standard Booking, P3"",
      $Q178=""Standard Booking, P4""
    ),
    LET(
      resDate,   $K178,
      tourDate,"&amp;"  $N178,
      monthCount, DATEDIF(resDate, tourDate, ""M"") + 1,
      secondDates, ARRAYFORMULA(
        DATE(
          YEAR(resDate),
          MONTH(resDate) + SEQUENCE(monthCount),
          2
        )
      ),
      validDates, FILTER(
        sec"&amp;"ondDates,
        (secondDates &gt; resDate + 2) *
        (secondDates &lt;= tourDate - 3)
      ),
      IF(
        OR($AJ178=""P2"", $AJ178=""P3"", $AJ178=""P4""),
        IF(
          COUNTA(validDates) &lt; 2,
          """",
          TEXT(INDEX(validDates"&amp;", 2), ""mmm d, yyyy"")
        ),
        IF(
          COUNTA(validDates) &lt; 2,
          """",
          TEXTJOIN("", "", TRUE,
            TEXT(INDEX(validDates, 1), ""mmm d, yyyy""),
            TEXT(INDEX(validDates, 2), ""mmm d, yyyy"")
          )
 "&amp;"       )
      )
    ),
    """"
  )
)
"),"")</f>
        <v/>
      </c>
      <c r="BA178" s="65" t="str">
        <f t="shared" si="13"/>
        <v/>
      </c>
      <c r="BB178" s="63"/>
      <c r="BC178" s="64"/>
      <c r="BD178" s="64"/>
      <c r="BE178" s="64"/>
      <c r="BF178" s="64" t="str">
        <f>IFERROR(__xludf.DUMMYFUNCTION("IF(
  OR($AJ178=""Full Payment"",$AJ178=""P1"", $AJ178=""P2""),
  """",
  IF(
    AND(
      NOT(ISBLANK($K178)),
      OR(
        Q178=""Standard Booking, P3"",
        Q178=""Standard Booking, P4""
      )
    ),
    LET(
      resDate,   $K178,
      "&amp;"tourDate,  $N178,
      monthCount, DATEDIF(resDate, tourDate, ""M"") + 1,
      secondDates, ARRAYFORMULA(
        DATE(
          YEAR(resDate),
          MONTH(resDate) + SEQUENCE(monthCount),
          2
        )
      ),
      validDates, FILTER(
  "&amp;"      secondDates,
        (secondDates &gt; resDate + 2) *
        (secondDates &lt;= tourDate - 3)
      ),
      IF(
        $AJ178=""P4"",
        IF(
          COUNTA(validDates) &lt; 3,
          """",
          TEXT(INDEX(validDates, 3), ""mmm d, yyyy"")
  "&amp;"      ),
        IF(
          $AJ178=""P3"",
          IF(
            COUNTA(validDates) &lt; 3,
            """",
            TEXT(INDEX(validDates, 3), ""mmm d, yyyy"")
          ),
          IF(
            COUNTA(validDates) &lt; 3,
            """",
    "&amp;"        TEXTJOIN("", "", TRUE,
              TEXT(INDEX(validDates, 1), ""mmm d, yyyy""),
              TEXT(INDEX(validDates, 2), ""mmm d, yyyy""),
              TEXT(INDEX(validDates, 3), ""mmm d, yyyy"")
            )
          )
        )
      )
    "&amp;"),
    """"
  )
)
"),"")</f>
        <v/>
      </c>
      <c r="BG178" s="65" t="str">
        <f t="shared" si="14"/>
        <v/>
      </c>
      <c r="BH178" s="63"/>
      <c r="BI178" s="64"/>
      <c r="BJ178" s="64"/>
      <c r="BK178" s="64"/>
      <c r="BL178" s="64" t="str">
        <f>IFERROR(__xludf.DUMMYFUNCTION("IF(
  OR($AJ178=""Full Payment"",$AJ178=""P1"",$AJ178=""P2"",$AJ178=""P3""),
  """",
  IF(
    AND(
      NOT(ISBLANK($K178)),
      $Q178=""Standard Booking, P4""
    ),
    LET(
      resDate,   $K178,
      tourDate,  $N178,
      monthCount, DATEDIF(r"&amp;"esDate, tourDate, ""M"") + 1,
      secondDates, ARRAYFORMULA(
        DATE(
          YEAR(resDate),
          MONTH(resDate) + SEQUENCE(monthCount),
          2
        )
      ),
      validDates, FILTER(
        secondDates,
        (secondDates &gt; res"&amp;"Date + 2) *
        (secondDates &lt;= tourDate - 3)
      ),
      IF(
        $AJ178=""P4"",
        IF(
          COUNTA(validDates) &lt; 4,
          """",
          TEXT(
            INDEX(validDates, 4),
            ""mmm d, yyyy""
          )
        ),
"&amp;"        IF(
          COUNTA(validDates) &lt; 4,
          """",
          TEXTJOIN(
            "", "", TRUE,
            TEXT(INDEX(validDates, 1), ""mmm d, yyyy""),
            TEXT(INDEX(validDates, 2), ""mmm d, yyyy""),
            TEXT(INDEX(validDates"&amp;", 3), ""mmm d, yyyy""),
            TEXT(INDEX(validDates, 4), ""mmm d, yyyy"")
          )
        )
      )
    ),
    """"
  )
)
"),"")</f>
        <v/>
      </c>
      <c r="BM178" s="65" t="str">
        <f t="shared" si="15"/>
        <v/>
      </c>
      <c r="BN178" s="66"/>
      <c r="BO178" s="67"/>
      <c r="BP178" s="49" t="b">
        <v>0</v>
      </c>
      <c r="BQ178" s="49" t="b">
        <v>0</v>
      </c>
      <c r="BR178" s="68"/>
      <c r="BS178" s="69"/>
      <c r="BT178" s="70" t="b">
        <v>0</v>
      </c>
      <c r="BU178" s="71"/>
      <c r="BV178" s="72"/>
      <c r="BW178" s="86" t="b">
        <v>0</v>
      </c>
      <c r="BX178" s="87"/>
    </row>
    <row r="179">
      <c r="A179" s="35" t="str">
        <f t="shared" si="1"/>
        <v/>
      </c>
      <c r="B179" s="36" t="str">
        <f t="shared" si="2"/>
        <v/>
      </c>
      <c r="C179" s="36" t="str">
        <f t="array" ref="C179">IF(
  M179="",
  "",
  IFERROR(
    INDEX(
      '{INDEX} Tour Packages'!$A:$ZZ,
      MATCH(
        M179,
        INDEX(
          '{INDEX} Tour Packages'!$A:$ZZ,
          ,
          MATCH("Tour Package Name", '{INDEX} Tour Packages'!$4:$4, 0)
        ),
        0
      ),
      MATCH("Tour Code", '{INDEX} Tour Packages'!$4:$4, 0)
    ),
    "XXX"
  )
)
</f>
        <v/>
      </c>
      <c r="D179" s="36" t="str">
        <f t="shared" si="3"/>
        <v/>
      </c>
      <c r="E179" s="36" t="str">
        <f t="shared" si="4"/>
        <v/>
      </c>
      <c r="F179" s="37" t="str">
        <f t="shared" si="5"/>
        <v/>
      </c>
      <c r="G179" s="89"/>
      <c r="H179" s="89"/>
      <c r="I179" s="90"/>
      <c r="J179" s="40" t="str">
        <f t="shared" si="16"/>
        <v> </v>
      </c>
      <c r="K179" s="91"/>
      <c r="L179" s="55"/>
      <c r="M179" s="55"/>
      <c r="N179" s="91"/>
      <c r="O179" s="43" t="str">
        <f>IFERROR(__xludf.DUMMYFUNCTION("IF(N179="""","""",IFERROR(
  N179 + VALUE(REGEXEXTRACT(P179, ""(\d+)\s+Days"")),
  """"
)
)"),"")</f>
        <v/>
      </c>
      <c r="P179" s="43" t="str">
        <f t="array" ref="P179">IFERROR(
  INDEX(
    INDEX('{INDEX} Tour Packages'!$A:$ZZ, , MATCH(P$3, '{INDEX} Tour Packages'!$4:$4, 0)),
    MATCH(M179, INDEX('{INDEX} Tour Packages'!$A:$ZZ,0, MATCH("Tour Package Name", '{INDEX} Tour Packages'!$4:$4, 0)), 0)
  ),
"")
</f>
        <v/>
      </c>
      <c r="Q179" s="44" t="str">
        <f t="shared" si="7"/>
        <v/>
      </c>
      <c r="R179" s="44" t="str">
        <f>IFERROR(__xludf.DUMMYFUNCTION("IF(OR(ISBLANK(K179), ISBLANK(N179)), """", 
  LET(
    resDate, K179,
    tourDate, N179,
    monthCount, MAX(0, DATEDIF(resDate, tourDate - 3, ""M"") + 1),
    secondDates, ARRAYFORMULA(DATE(YEAR(resDate), MONTH(resDate) + SEQUENCE(monthCount), 2)),
    "&amp;"validDates, FILTER(secondDates, (secondDates &gt; resDate + 2) * (secondDates &lt;= tourDate - 3)),
    IF(ISERROR(validDates), 0, COUNTA(validDates))
  )
)
"),"")</f>
        <v/>
      </c>
      <c r="S179" s="44" t="str">
        <f t="shared" si="8"/>
        <v/>
      </c>
      <c r="T179" s="45" t="str">
        <f t="array" ref="T179">IF(ISBLANK(BO179),IFERROR(
  INDEX(
    INDEX('{INDEX} Payment Terms'!$A:$G, , MATCH(T$3, '{INDEX} Payment Terms'!$4:$4, 0)),
    MATCH(Q179, INDEX('{INDEX} Payment Terms'!$A:$G,0, MATCH("Payment Condition", '{INDEX} Payment Terms'!$4:$4, 0)), 0)
  ),
""),"Cancelled")
</f>
        <v/>
      </c>
      <c r="U179" s="46" t="b">
        <v>0</v>
      </c>
      <c r="V179" s="47" t="str">
        <f>IFERROR(__xludf.DUMMYFUNCTION("IF(OR(L179=""Duo Booking"", L179=""Group Booking""),
IF(U179=FALSE,"""",
    LET(
      bookingType, L179,
      tour, M179,
      mainFirst, H179,
      mainLast, I179,
      mainEmail, G179,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$L$4:L179, bookingType,
          $M$4:M179, tour,
          $H$4:H179, mainFirst,
          $I$4:I179, mainLast,
          $G$4:G179, mainEmail
        ),
        ""000""
      ),
  "&amp;"    baseID &amp; ""-"" &amp; memberNumber
    )
  ),
  """"
)
"),"")</f>
        <v/>
      </c>
      <c r="W179" s="48"/>
      <c r="X179" s="85" t="b">
        <v>0</v>
      </c>
      <c r="Y179" s="85" t="b">
        <v>0</v>
      </c>
      <c r="Z179" s="85" t="b">
        <v>0</v>
      </c>
      <c r="AA179" s="50"/>
      <c r="AB179" s="51"/>
      <c r="AC179" s="85" t="b">
        <v>0</v>
      </c>
      <c r="AD179" s="92"/>
      <c r="AE179" s="88"/>
      <c r="AF179" s="36" t="str">
        <f t="array" ref="AF179">IF(M179="","",INDEX(
      '{INDEX} Tour Packages'!$A:$ZP,
      MATCH($M179, '{INDEX} Tour Packages'!$A:$A, 0),
      MATCH(AF$3, '{INDEX} Tour Packages'!$4:$4, 0)
    ))</f>
        <v/>
      </c>
      <c r="AG179" s="36" t="str">
        <f t="array" ref="AG179">IF(M179="","",INDEX(
      '{INDEX} Tour Packages'!$A:$ZP,
      MATCH($M179, '{INDEX} Tour Packages'!$A:$A, 0),
      MATCH(AG$3, '{INDEX} Tour Packages'!$4:$4, 0)
    ))</f>
        <v/>
      </c>
      <c r="AH179" s="36" t="str">
        <f t="array" ref="AH179">IF(M179="","",INDEX(
      '{INDEX} Tour Packages'!$A:$ZP,
      MATCH($M179, '{INDEX} Tour Packages'!$A:$A, 0),
      MATCH(AH$3, '{INDEX} Tour Packages'!$4:$4, 0)
    ))</f>
        <v/>
      </c>
      <c r="AI179" s="54" t="str">
        <f t="shared" si="9"/>
        <v/>
      </c>
      <c r="AJ179" s="42"/>
      <c r="AK179" s="55"/>
      <c r="AL179" s="46" t="b">
        <v>0</v>
      </c>
      <c r="AM179" s="56"/>
      <c r="AN179" s="57" t="str">
        <f t="shared" si="10"/>
        <v/>
      </c>
      <c r="AO179" s="58" t="str">
        <f t="shared" si="11"/>
        <v/>
      </c>
      <c r="AP179" s="59"/>
      <c r="AQ179" s="60"/>
      <c r="AR179" s="61"/>
      <c r="AS179" s="61"/>
      <c r="AT179" s="61" t="str">
        <f>IFERROR(__xludf.DUMMYFUNCTION("IF( 
  OR($AJ179=""Full Payment"", ISBLANK($K179)),
  """",
  IF(
    OR(
      Q179=""Standard Booking, P1"",
      Q179=""Standard Booking, P2"",
      Q179=""Standard Booking, P3"",
      Q179=""Standard Booking, P4""
    ),
    LET(
      resDate,   $"&amp;"K179,
      tourDate,  $N179,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79" s="62" t="str">
        <f t="shared" si="12"/>
        <v/>
      </c>
      <c r="AV179" s="63"/>
      <c r="AW179" s="64"/>
      <c r="AX179" s="64"/>
      <c r="AY179" s="64"/>
      <c r="AZ179" s="64" t="str">
        <f>IFERROR(__xludf.DUMMYFUNCTION("IF(
  OR($AJ179=""Full Payment"",$AJ179=""P1"", ISBLANK($K179)),
  """",
  IF(
    OR(
      $Q179=""Standard Booking, P2"",
      $Q179=""Standard Booking, P3"",
      $Q179=""Standard Booking, P4""
    ),
    LET(
      resDate,   $K179,
      tourDate,"&amp;"  $N179,
      monthCount, DATEDIF(resDate, tourDate, ""M"") + 1,
      secondDates, ARRAYFORMULA(
        DATE(
          YEAR(resDate),
          MONTH(resDate) + SEQUENCE(monthCount),
          2
        )
      ),
      validDates, FILTER(
        sec"&amp;"ondDates,
        (secondDates &gt; resDate + 2) *
        (secondDates &lt;= tourDate - 3)
      ),
      IF(
        OR($AJ179=""P2"", $AJ179=""P3"", $AJ179=""P4""),
        IF(
          COUNTA(validDates) &lt; 2,
          """",
          TEXT(INDEX(validDates"&amp;", 2), ""mmm d, yyyy"")
        ),
        IF(
          COUNTA(validDates) &lt; 2,
          """",
          TEXTJOIN("", "", TRUE,
            TEXT(INDEX(validDates, 1), ""mmm d, yyyy""),
            TEXT(INDEX(validDates, 2), ""mmm d, yyyy"")
          )
 "&amp;"       )
      )
    ),
    """"
  )
)
"),"")</f>
        <v/>
      </c>
      <c r="BA179" s="65" t="str">
        <f t="shared" si="13"/>
        <v/>
      </c>
      <c r="BB179" s="63"/>
      <c r="BC179" s="64"/>
      <c r="BD179" s="64"/>
      <c r="BE179" s="64"/>
      <c r="BF179" s="64" t="str">
        <f>IFERROR(__xludf.DUMMYFUNCTION("IF(
  OR($AJ179=""Full Payment"",$AJ179=""P1"", $AJ179=""P2""),
  """",
  IF(
    AND(
      NOT(ISBLANK($K179)),
      OR(
        Q179=""Standard Booking, P3"",
        Q179=""Standard Booking, P4""
      )
    ),
    LET(
      resDate,   $K179,
      "&amp;"tourDate,  $N179,
      monthCount, DATEDIF(resDate, tourDate, ""M"") + 1,
      secondDates, ARRAYFORMULA(
        DATE(
          YEAR(resDate),
          MONTH(resDate) + SEQUENCE(monthCount),
          2
        )
      ),
      validDates, FILTER(
  "&amp;"      secondDates,
        (secondDates &gt; resDate + 2) *
        (secondDates &lt;= tourDate - 3)
      ),
      IF(
        $AJ179=""P4"",
        IF(
          COUNTA(validDates) &lt; 3,
          """",
          TEXT(INDEX(validDates, 3), ""mmm d, yyyy"")
  "&amp;"      ),
        IF(
          $AJ179=""P3"",
          IF(
            COUNTA(validDates) &lt; 3,
            """",
            TEXT(INDEX(validDates, 3), ""mmm d, yyyy"")
          ),
          IF(
            COUNTA(validDates) &lt; 3,
            """",
    "&amp;"        TEXTJOIN("", "", TRUE,
              TEXT(INDEX(validDates, 1), ""mmm d, yyyy""),
              TEXT(INDEX(validDates, 2), ""mmm d, yyyy""),
              TEXT(INDEX(validDates, 3), ""mmm d, yyyy"")
            )
          )
        )
      )
    "&amp;"),
    """"
  )
)
"),"")</f>
        <v/>
      </c>
      <c r="BG179" s="65" t="str">
        <f t="shared" si="14"/>
        <v/>
      </c>
      <c r="BH179" s="63"/>
      <c r="BI179" s="64"/>
      <c r="BJ179" s="64"/>
      <c r="BK179" s="64"/>
      <c r="BL179" s="64" t="str">
        <f>IFERROR(__xludf.DUMMYFUNCTION("IF(
  OR($AJ179=""Full Payment"",$AJ179=""P1"",$AJ179=""P2"",$AJ179=""P3""),
  """",
  IF(
    AND(
      NOT(ISBLANK($K179)),
      $Q179=""Standard Booking, P4""
    ),
    LET(
      resDate,   $K179,
      tourDate,  $N179,
      monthCount, DATEDIF(r"&amp;"esDate, tourDate, ""M"") + 1,
      secondDates, ARRAYFORMULA(
        DATE(
          YEAR(resDate),
          MONTH(resDate) + SEQUENCE(monthCount),
          2
        )
      ),
      validDates, FILTER(
        secondDates,
        (secondDates &gt; res"&amp;"Date + 2) *
        (secondDates &lt;= tourDate - 3)
      ),
      IF(
        $AJ179=""P4"",
        IF(
          COUNTA(validDates) &lt; 4,
          """",
          TEXT(
            INDEX(validDates, 4),
            ""mmm d, yyyy""
          )
        ),
"&amp;"        IF(
          COUNTA(validDates) &lt; 4,
          """",
          TEXTJOIN(
            "", "", TRUE,
            TEXT(INDEX(validDates, 1), ""mmm d, yyyy""),
            TEXT(INDEX(validDates, 2), ""mmm d, yyyy""),
            TEXT(INDEX(validDates"&amp;", 3), ""mmm d, yyyy""),
            TEXT(INDEX(validDates, 4), ""mmm d, yyyy"")
          )
        )
      )
    ),
    """"
  )
)
"),"")</f>
        <v/>
      </c>
      <c r="BM179" s="65" t="str">
        <f t="shared" si="15"/>
        <v/>
      </c>
      <c r="BN179" s="66"/>
      <c r="BO179" s="67"/>
      <c r="BP179" s="49" t="b">
        <v>0</v>
      </c>
      <c r="BQ179" s="49" t="b">
        <v>0</v>
      </c>
      <c r="BR179" s="68"/>
      <c r="BS179" s="69"/>
      <c r="BT179" s="70" t="b">
        <v>0</v>
      </c>
      <c r="BU179" s="71"/>
      <c r="BV179" s="72"/>
      <c r="BW179" s="86" t="b">
        <v>0</v>
      </c>
      <c r="BX179" s="87"/>
    </row>
    <row r="180">
      <c r="A180" s="35" t="str">
        <f t="shared" si="1"/>
        <v/>
      </c>
      <c r="B180" s="36" t="str">
        <f t="shared" si="2"/>
        <v/>
      </c>
      <c r="C180" s="36" t="str">
        <f t="array" ref="C180">IF(
  M180="",
  "",
  IFERROR(
    INDEX(
      '{INDEX} Tour Packages'!$A:$ZZ,
      MATCH(
        M180,
        INDEX(
          '{INDEX} Tour Packages'!$A:$ZZ,
          ,
          MATCH("Tour Package Name", '{INDEX} Tour Packages'!$4:$4, 0)
        ),
        0
      ),
      MATCH("Tour Code", '{INDEX} Tour Packages'!$4:$4, 0)
    ),
    "XXX"
  )
)
</f>
        <v/>
      </c>
      <c r="D180" s="36" t="str">
        <f t="shared" si="3"/>
        <v/>
      </c>
      <c r="E180" s="36" t="str">
        <f t="shared" si="4"/>
        <v/>
      </c>
      <c r="F180" s="37" t="str">
        <f t="shared" si="5"/>
        <v/>
      </c>
      <c r="G180" s="89"/>
      <c r="H180" s="89"/>
      <c r="I180" s="90"/>
      <c r="J180" s="40" t="str">
        <f t="shared" si="16"/>
        <v> </v>
      </c>
      <c r="K180" s="91"/>
      <c r="L180" s="55"/>
      <c r="M180" s="55"/>
      <c r="N180" s="91"/>
      <c r="O180" s="43" t="str">
        <f>IFERROR(__xludf.DUMMYFUNCTION("IF(N180="""","""",IFERROR(
  N180 + VALUE(REGEXEXTRACT(P180, ""(\d+)\s+Days"")),
  """"
)
)"),"")</f>
        <v/>
      </c>
      <c r="P180" s="43" t="str">
        <f t="array" ref="P180">IFERROR(
  INDEX(
    INDEX('{INDEX} Tour Packages'!$A:$ZZ, , MATCH(P$3, '{INDEX} Tour Packages'!$4:$4, 0)),
    MATCH(M180, INDEX('{INDEX} Tour Packages'!$A:$ZZ,0, MATCH("Tour Package Name", '{INDEX} Tour Packages'!$4:$4, 0)), 0)
  ),
"")
</f>
        <v/>
      </c>
      <c r="Q180" s="44" t="str">
        <f t="shared" si="7"/>
        <v/>
      </c>
      <c r="R180" s="44" t="str">
        <f>IFERROR(__xludf.DUMMYFUNCTION("IF(OR(ISBLANK(K180), ISBLANK(N180)), """", 
  LET(
    resDate, K180,
    tourDate, N180,
    monthCount, MAX(0, DATEDIF(resDate, tourDate - 3, ""M"") + 1),
    secondDates, ARRAYFORMULA(DATE(YEAR(resDate), MONTH(resDate) + SEQUENCE(monthCount), 2)),
    "&amp;"validDates, FILTER(secondDates, (secondDates &gt; resDate + 2) * (secondDates &lt;= tourDate - 3)),
    IF(ISERROR(validDates), 0, COUNTA(validDates))
  )
)
"),"")</f>
        <v/>
      </c>
      <c r="S180" s="44" t="str">
        <f t="shared" si="8"/>
        <v/>
      </c>
      <c r="T180" s="45" t="str">
        <f t="array" ref="T180">IF(ISBLANK(BO180),IFERROR(
  INDEX(
    INDEX('{INDEX} Payment Terms'!$A:$G, , MATCH(T$3, '{INDEX} Payment Terms'!$4:$4, 0)),
    MATCH(Q180, INDEX('{INDEX} Payment Terms'!$A:$G,0, MATCH("Payment Condition", '{INDEX} Payment Terms'!$4:$4, 0)), 0)
  ),
""),"Cancelled")
</f>
        <v/>
      </c>
      <c r="U180" s="46" t="b">
        <v>0</v>
      </c>
      <c r="V180" s="47" t="str">
        <f>IFERROR(__xludf.DUMMYFUNCTION("IF(OR(L180=""Duo Booking"", L180=""Group Booking""),
IF(U180=FALSE,"""",
    LET(
      bookingType, L180,
      tour, M180,
      mainFirst, H180,
      mainLast, I180,
      mainEmail, G180,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$L$4:L180, bookingType,
          $M$4:M180, tour,
          $H$4:H180, mainFirst,
          $I$4:I180, mainLast,
          $G$4:G180, mainEmail
        ),
        ""000""
      ),
  "&amp;"    baseID &amp; ""-"" &amp; memberNumber
    )
  ),
  """"
)
"),"")</f>
        <v/>
      </c>
      <c r="W180" s="48"/>
      <c r="X180" s="85" t="b">
        <v>0</v>
      </c>
      <c r="Y180" s="85" t="b">
        <v>0</v>
      </c>
      <c r="Z180" s="85" t="b">
        <v>0</v>
      </c>
      <c r="AA180" s="50"/>
      <c r="AB180" s="51"/>
      <c r="AC180" s="85" t="b">
        <v>0</v>
      </c>
      <c r="AD180" s="92"/>
      <c r="AE180" s="88"/>
      <c r="AF180" s="36" t="str">
        <f t="array" ref="AF180">IF(M180="","",INDEX(
      '{INDEX} Tour Packages'!$A:$ZP,
      MATCH($M180, '{INDEX} Tour Packages'!$A:$A, 0),
      MATCH(AF$3, '{INDEX} Tour Packages'!$4:$4, 0)
    ))</f>
        <v/>
      </c>
      <c r="AG180" s="36" t="str">
        <f t="array" ref="AG180">IF(M180="","",INDEX(
      '{INDEX} Tour Packages'!$A:$ZP,
      MATCH($M180, '{INDEX} Tour Packages'!$A:$A, 0),
      MATCH(AG$3, '{INDEX} Tour Packages'!$4:$4, 0)
    ))</f>
        <v/>
      </c>
      <c r="AH180" s="36" t="str">
        <f t="array" ref="AH180">IF(M180="","",INDEX(
      '{INDEX} Tour Packages'!$A:$ZP,
      MATCH($M180, '{INDEX} Tour Packages'!$A:$A, 0),
      MATCH(AH$3, '{INDEX} Tour Packages'!$4:$4, 0)
    ))</f>
        <v/>
      </c>
      <c r="AI180" s="54" t="str">
        <f t="shared" si="9"/>
        <v/>
      </c>
      <c r="AJ180" s="42"/>
      <c r="AK180" s="55"/>
      <c r="AL180" s="46" t="b">
        <v>0</v>
      </c>
      <c r="AM180" s="56"/>
      <c r="AN180" s="57" t="str">
        <f t="shared" si="10"/>
        <v/>
      </c>
      <c r="AO180" s="58" t="str">
        <f t="shared" si="11"/>
        <v/>
      </c>
      <c r="AP180" s="59"/>
      <c r="AQ180" s="60"/>
      <c r="AR180" s="61"/>
      <c r="AS180" s="61"/>
      <c r="AT180" s="61" t="str">
        <f>IFERROR(__xludf.DUMMYFUNCTION("IF( 
  OR($AJ180=""Full Payment"", ISBLANK($K180)),
  """",
  IF(
    OR(
      Q180=""Standard Booking, P1"",
      Q180=""Standard Booking, P2"",
      Q180=""Standard Booking, P3"",
      Q180=""Standard Booking, P4""
    ),
    LET(
      resDate,   $"&amp;"K180,
      tourDate,  $N180,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0" s="62" t="str">
        <f t="shared" si="12"/>
        <v/>
      </c>
      <c r="AV180" s="63"/>
      <c r="AW180" s="64"/>
      <c r="AX180" s="64"/>
      <c r="AY180" s="64"/>
      <c r="AZ180" s="64" t="str">
        <f>IFERROR(__xludf.DUMMYFUNCTION("IF(
  OR($AJ180=""Full Payment"",$AJ180=""P1"", ISBLANK($K180)),
  """",
  IF(
    OR(
      $Q180=""Standard Booking, P2"",
      $Q180=""Standard Booking, P3"",
      $Q180=""Standard Booking, P4""
    ),
    LET(
      resDate,   $K180,
      tourDate,"&amp;"  $N180,
      monthCount, DATEDIF(resDate, tourDate, ""M"") + 1,
      secondDates, ARRAYFORMULA(
        DATE(
          YEAR(resDate),
          MONTH(resDate) + SEQUENCE(monthCount),
          2
        )
      ),
      validDates, FILTER(
        sec"&amp;"ondDates,
        (secondDates &gt; resDate + 2) *
        (secondDates &lt;= tourDate - 3)
      ),
      IF(
        OR($AJ180=""P2"", $AJ180=""P3"", $AJ180=""P4""),
        IF(
          COUNTA(validDates) &lt; 2,
          """",
          TEXT(INDEX(validDates"&amp;", 2), ""mmm d, yyyy"")
        ),
        IF(
          COUNTA(validDates) &lt; 2,
          """",
          TEXTJOIN("", "", TRUE,
            TEXT(INDEX(validDates, 1), ""mmm d, yyyy""),
            TEXT(INDEX(validDates, 2), ""mmm d, yyyy"")
          )
 "&amp;"       )
      )
    ),
    """"
  )
)
"),"")</f>
        <v/>
      </c>
      <c r="BA180" s="65" t="str">
        <f t="shared" si="13"/>
        <v/>
      </c>
      <c r="BB180" s="63"/>
      <c r="BC180" s="64"/>
      <c r="BD180" s="64"/>
      <c r="BE180" s="64"/>
      <c r="BF180" s="64" t="str">
        <f>IFERROR(__xludf.DUMMYFUNCTION("IF(
  OR($AJ180=""Full Payment"",$AJ180=""P1"", $AJ180=""P2""),
  """",
  IF(
    AND(
      NOT(ISBLANK($K180)),
      OR(
        Q180=""Standard Booking, P3"",
        Q180=""Standard Booking, P4""
      )
    ),
    LET(
      resDate,   $K180,
      "&amp;"tourDate,  $N180,
      monthCount, DATEDIF(resDate, tourDate, ""M"") + 1,
      secondDates, ARRAYFORMULA(
        DATE(
          YEAR(resDate),
          MONTH(resDate) + SEQUENCE(monthCount),
          2
        )
      ),
      validDates, FILTER(
  "&amp;"      secondDates,
        (secondDates &gt; resDate + 2) *
        (secondDates &lt;= tourDate - 3)
      ),
      IF(
        $AJ180=""P4"",
        IF(
          COUNTA(validDates) &lt; 3,
          """",
          TEXT(INDEX(validDates, 3), ""mmm d, yyyy"")
  "&amp;"      ),
        IF(
          $AJ180=""P3"",
          IF(
            COUNTA(validDates) &lt; 3,
            """",
            TEXT(INDEX(validDates, 3), ""mmm d, yyyy"")
          ),
          IF(
            COUNTA(validDates) &lt; 3,
            """",
    "&amp;"        TEXTJOIN("", "", TRUE,
              TEXT(INDEX(validDates, 1), ""mmm d, yyyy""),
              TEXT(INDEX(validDates, 2), ""mmm d, yyyy""),
              TEXT(INDEX(validDates, 3), ""mmm d, yyyy"")
            )
          )
        )
      )
    "&amp;"),
    """"
  )
)
"),"")</f>
        <v/>
      </c>
      <c r="BG180" s="65" t="str">
        <f t="shared" si="14"/>
        <v/>
      </c>
      <c r="BH180" s="63"/>
      <c r="BI180" s="64"/>
      <c r="BJ180" s="64"/>
      <c r="BK180" s="64"/>
      <c r="BL180" s="64" t="str">
        <f>IFERROR(__xludf.DUMMYFUNCTION("IF(
  OR($AJ180=""Full Payment"",$AJ180=""P1"",$AJ180=""P2"",$AJ180=""P3""),
  """",
  IF(
    AND(
      NOT(ISBLANK($K180)),
      $Q180=""Standard Booking, P4""
    ),
    LET(
      resDate,   $K180,
      tourDate,  $N180,
      monthCount, DATEDIF(r"&amp;"esDate, tourDate, ""M"") + 1,
      secondDates, ARRAYFORMULA(
        DATE(
          YEAR(resDate),
          MONTH(resDate) + SEQUENCE(monthCount),
          2
        )
      ),
      validDates, FILTER(
        secondDates,
        (secondDates &gt; res"&amp;"Date + 2) *
        (secondDates &lt;= tourDate - 3)
      ),
      IF(
        $AJ180=""P4"",
        IF(
          COUNTA(validDates) &lt; 4,
          """",
          TEXT(
            INDEX(validDates, 4),
            ""mmm d, yyyy""
          )
        ),
"&amp;"        IF(
          COUNTA(validDates) &lt; 4,
          """",
          TEXTJOIN(
            "", "", TRUE,
            TEXT(INDEX(validDates, 1), ""mmm d, yyyy""),
            TEXT(INDEX(validDates, 2), ""mmm d, yyyy""),
            TEXT(INDEX(validDates"&amp;", 3), ""mmm d, yyyy""),
            TEXT(INDEX(validDates, 4), ""mmm d, yyyy"")
          )
        )
      )
    ),
    """"
  )
)
"),"")</f>
        <v/>
      </c>
      <c r="BM180" s="65" t="str">
        <f t="shared" si="15"/>
        <v/>
      </c>
      <c r="BN180" s="66"/>
      <c r="BO180" s="67"/>
      <c r="BP180" s="49" t="b">
        <v>0</v>
      </c>
      <c r="BQ180" s="49" t="b">
        <v>0</v>
      </c>
      <c r="BR180" s="68"/>
      <c r="BS180" s="69"/>
      <c r="BT180" s="70" t="b">
        <v>0</v>
      </c>
      <c r="BU180" s="71"/>
      <c r="BV180" s="72"/>
      <c r="BW180" s="86" t="b">
        <v>0</v>
      </c>
      <c r="BX180" s="87"/>
    </row>
    <row r="181">
      <c r="A181" s="35" t="str">
        <f t="shared" si="1"/>
        <v/>
      </c>
      <c r="B181" s="36" t="str">
        <f t="shared" si="2"/>
        <v/>
      </c>
      <c r="C181" s="36" t="str">
        <f t="array" ref="C181">IF(
  M181="",
  "",
  IFERROR(
    INDEX(
      '{INDEX} Tour Packages'!$A:$ZZ,
      MATCH(
        M181,
        INDEX(
          '{INDEX} Tour Packages'!$A:$ZZ,
          ,
          MATCH("Tour Package Name", '{INDEX} Tour Packages'!$4:$4, 0)
        ),
        0
      ),
      MATCH("Tour Code", '{INDEX} Tour Packages'!$4:$4, 0)
    ),
    "XXX"
  )
)
</f>
        <v/>
      </c>
      <c r="D181" s="36" t="str">
        <f t="shared" si="3"/>
        <v/>
      </c>
      <c r="E181" s="36" t="str">
        <f t="shared" si="4"/>
        <v/>
      </c>
      <c r="F181" s="37" t="str">
        <f t="shared" si="5"/>
        <v/>
      </c>
      <c r="G181" s="89"/>
      <c r="H181" s="89"/>
      <c r="I181" s="90"/>
      <c r="J181" s="40" t="str">
        <f t="shared" si="16"/>
        <v> </v>
      </c>
      <c r="K181" s="91"/>
      <c r="L181" s="55"/>
      <c r="M181" s="55"/>
      <c r="N181" s="91"/>
      <c r="O181" s="43" t="str">
        <f>IFERROR(__xludf.DUMMYFUNCTION("IF(N181="""","""",IFERROR(
  N181 + VALUE(REGEXEXTRACT(P181, ""(\d+)\s+Days"")),
  """"
)
)"),"")</f>
        <v/>
      </c>
      <c r="P181" s="43" t="str">
        <f t="array" ref="P181">IFERROR(
  INDEX(
    INDEX('{INDEX} Tour Packages'!$A:$ZZ, , MATCH(P$3, '{INDEX} Tour Packages'!$4:$4, 0)),
    MATCH(M181, INDEX('{INDEX} Tour Packages'!$A:$ZZ,0, MATCH("Tour Package Name", '{INDEX} Tour Packages'!$4:$4, 0)), 0)
  ),
"")
</f>
        <v/>
      </c>
      <c r="Q181" s="44" t="str">
        <f t="shared" si="7"/>
        <v/>
      </c>
      <c r="R181" s="44" t="str">
        <f>IFERROR(__xludf.DUMMYFUNCTION("IF(OR(ISBLANK(K181), ISBLANK(N181)), """", 
  LET(
    resDate, K181,
    tourDate, N181,
    monthCount, MAX(0, DATEDIF(resDate, tourDate - 3, ""M"") + 1),
    secondDates, ARRAYFORMULA(DATE(YEAR(resDate), MONTH(resDate) + SEQUENCE(monthCount), 2)),
    "&amp;"validDates, FILTER(secondDates, (secondDates &gt; resDate + 2) * (secondDates &lt;= tourDate - 3)),
    IF(ISERROR(validDates), 0, COUNTA(validDates))
  )
)
"),"")</f>
        <v/>
      </c>
      <c r="S181" s="44" t="str">
        <f t="shared" si="8"/>
        <v/>
      </c>
      <c r="T181" s="45" t="str">
        <f t="array" ref="T181">IF(ISBLANK(BO181),IFERROR(
  INDEX(
    INDEX('{INDEX} Payment Terms'!$A:$G, , MATCH(T$3, '{INDEX} Payment Terms'!$4:$4, 0)),
    MATCH(Q181, INDEX('{INDEX} Payment Terms'!$A:$G,0, MATCH("Payment Condition", '{INDEX} Payment Terms'!$4:$4, 0)), 0)
  ),
""),"Cancelled")
</f>
        <v/>
      </c>
      <c r="U181" s="46" t="b">
        <v>0</v>
      </c>
      <c r="V181" s="47" t="str">
        <f>IFERROR(__xludf.DUMMYFUNCTION("IF(OR(L181=""Duo Booking"", L181=""Group Booking""),
IF(U181=FALSE,"""",
    LET(
      bookingType, L181,
      tour, M181,
      mainFirst, H181,
      mainLast, I181,
      mainEmail, G181,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$L$4:L181, bookingType,
          $M$4:M181, tour,
          $H$4:H181, mainFirst,
          $I$4:I181, mainLast,
          $G$4:G181, mainEmail
        ),
        ""000""
      ),
  "&amp;"    baseID &amp; ""-"" &amp; memberNumber
    )
  ),
  """"
)
"),"")</f>
        <v/>
      </c>
      <c r="W181" s="48"/>
      <c r="X181" s="85" t="b">
        <v>0</v>
      </c>
      <c r="Y181" s="85" t="b">
        <v>0</v>
      </c>
      <c r="Z181" s="85" t="b">
        <v>0</v>
      </c>
      <c r="AA181" s="50"/>
      <c r="AB181" s="51"/>
      <c r="AC181" s="85" t="b">
        <v>0</v>
      </c>
      <c r="AD181" s="92"/>
      <c r="AE181" s="88"/>
      <c r="AF181" s="36" t="str">
        <f t="array" ref="AF181">IF(M181="","",INDEX(
      '{INDEX} Tour Packages'!$A:$ZP,
      MATCH($M181, '{INDEX} Tour Packages'!$A:$A, 0),
      MATCH(AF$3, '{INDEX} Tour Packages'!$4:$4, 0)
    ))</f>
        <v/>
      </c>
      <c r="AG181" s="36" t="str">
        <f t="array" ref="AG181">IF(M181="","",INDEX(
      '{INDEX} Tour Packages'!$A:$ZP,
      MATCH($M181, '{INDEX} Tour Packages'!$A:$A, 0),
      MATCH(AG$3, '{INDEX} Tour Packages'!$4:$4, 0)
    ))</f>
        <v/>
      </c>
      <c r="AH181" s="36" t="str">
        <f t="array" ref="AH181">IF(M181="","",INDEX(
      '{INDEX} Tour Packages'!$A:$ZP,
      MATCH($M181, '{INDEX} Tour Packages'!$A:$A, 0),
      MATCH(AH$3, '{INDEX} Tour Packages'!$4:$4, 0)
    ))</f>
        <v/>
      </c>
      <c r="AI181" s="54" t="str">
        <f t="shared" si="9"/>
        <v/>
      </c>
      <c r="AJ181" s="42"/>
      <c r="AK181" s="55"/>
      <c r="AL181" s="46" t="b">
        <v>0</v>
      </c>
      <c r="AM181" s="56"/>
      <c r="AN181" s="57" t="str">
        <f t="shared" si="10"/>
        <v/>
      </c>
      <c r="AO181" s="58" t="str">
        <f t="shared" si="11"/>
        <v/>
      </c>
      <c r="AP181" s="59"/>
      <c r="AQ181" s="60"/>
      <c r="AR181" s="61"/>
      <c r="AS181" s="61"/>
      <c r="AT181" s="61" t="str">
        <f>IFERROR(__xludf.DUMMYFUNCTION("IF( 
  OR($AJ181=""Full Payment"", ISBLANK($K181)),
  """",
  IF(
    OR(
      Q181=""Standard Booking, P1"",
      Q181=""Standard Booking, P2"",
      Q181=""Standard Booking, P3"",
      Q181=""Standard Booking, P4""
    ),
    LET(
      resDate,   $"&amp;"K181,
      tourDate,  $N181,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1" s="62" t="str">
        <f t="shared" si="12"/>
        <v/>
      </c>
      <c r="AV181" s="63"/>
      <c r="AW181" s="64"/>
      <c r="AX181" s="64"/>
      <c r="AY181" s="64"/>
      <c r="AZ181" s="64" t="str">
        <f>IFERROR(__xludf.DUMMYFUNCTION("IF(
  OR($AJ181=""Full Payment"",$AJ181=""P1"", ISBLANK($K181)),
  """",
  IF(
    OR(
      $Q181=""Standard Booking, P2"",
      $Q181=""Standard Booking, P3"",
      $Q181=""Standard Booking, P4""
    ),
    LET(
      resDate,   $K181,
      tourDate,"&amp;"  $N181,
      monthCount, DATEDIF(resDate, tourDate, ""M"") + 1,
      secondDates, ARRAYFORMULA(
        DATE(
          YEAR(resDate),
          MONTH(resDate) + SEQUENCE(monthCount),
          2
        )
      ),
      validDates, FILTER(
        sec"&amp;"ondDates,
        (secondDates &gt; resDate + 2) *
        (secondDates &lt;= tourDate - 3)
      ),
      IF(
        OR($AJ181=""P2"", $AJ181=""P3"", $AJ181=""P4""),
        IF(
          COUNTA(validDates) &lt; 2,
          """",
          TEXT(INDEX(validDates"&amp;", 2), ""mmm d, yyyy"")
        ),
        IF(
          COUNTA(validDates) &lt; 2,
          """",
          TEXTJOIN("", "", TRUE,
            TEXT(INDEX(validDates, 1), ""mmm d, yyyy""),
            TEXT(INDEX(validDates, 2), ""mmm d, yyyy"")
          )
 "&amp;"       )
      )
    ),
    """"
  )
)
"),"")</f>
        <v/>
      </c>
      <c r="BA181" s="65" t="str">
        <f t="shared" si="13"/>
        <v/>
      </c>
      <c r="BB181" s="63"/>
      <c r="BC181" s="64"/>
      <c r="BD181" s="64"/>
      <c r="BE181" s="64"/>
      <c r="BF181" s="64" t="str">
        <f>IFERROR(__xludf.DUMMYFUNCTION("IF(
  OR($AJ181=""Full Payment"",$AJ181=""P1"", $AJ181=""P2""),
  """",
  IF(
    AND(
      NOT(ISBLANK($K181)),
      OR(
        Q181=""Standard Booking, P3"",
        Q181=""Standard Booking, P4""
      )
    ),
    LET(
      resDate,   $K181,
      "&amp;"tourDate,  $N181,
      monthCount, DATEDIF(resDate, tourDate, ""M"") + 1,
      secondDates, ARRAYFORMULA(
        DATE(
          YEAR(resDate),
          MONTH(resDate) + SEQUENCE(monthCount),
          2
        )
      ),
      validDates, FILTER(
  "&amp;"      secondDates,
        (secondDates &gt; resDate + 2) *
        (secondDates &lt;= tourDate - 3)
      ),
      IF(
        $AJ181=""P4"",
        IF(
          COUNTA(validDates) &lt; 3,
          """",
          TEXT(INDEX(validDates, 3), ""mmm d, yyyy"")
  "&amp;"      ),
        IF(
          $AJ181=""P3"",
          IF(
            COUNTA(validDates) &lt; 3,
            """",
            TEXT(INDEX(validDates, 3), ""mmm d, yyyy"")
          ),
          IF(
            COUNTA(validDates) &lt; 3,
            """",
    "&amp;"        TEXTJOIN("", "", TRUE,
              TEXT(INDEX(validDates, 1), ""mmm d, yyyy""),
              TEXT(INDEX(validDates, 2), ""mmm d, yyyy""),
              TEXT(INDEX(validDates, 3), ""mmm d, yyyy"")
            )
          )
        )
      )
    "&amp;"),
    """"
  )
)
"),"")</f>
        <v/>
      </c>
      <c r="BG181" s="65" t="str">
        <f t="shared" si="14"/>
        <v/>
      </c>
      <c r="BH181" s="63"/>
      <c r="BI181" s="64"/>
      <c r="BJ181" s="64"/>
      <c r="BK181" s="64"/>
      <c r="BL181" s="64" t="str">
        <f>IFERROR(__xludf.DUMMYFUNCTION("IF(
  OR($AJ181=""Full Payment"",$AJ181=""P1"",$AJ181=""P2"",$AJ181=""P3""),
  """",
  IF(
    AND(
      NOT(ISBLANK($K181)),
      $Q181=""Standard Booking, P4""
    ),
    LET(
      resDate,   $K181,
      tourDate,  $N181,
      monthCount, DATEDIF(r"&amp;"esDate, tourDate, ""M"") + 1,
      secondDates, ARRAYFORMULA(
        DATE(
          YEAR(resDate),
          MONTH(resDate) + SEQUENCE(monthCount),
          2
        )
      ),
      validDates, FILTER(
        secondDates,
        (secondDates &gt; res"&amp;"Date + 2) *
        (secondDates &lt;= tourDate - 3)
      ),
      IF(
        $AJ181=""P4"",
        IF(
          COUNTA(validDates) &lt; 4,
          """",
          TEXT(
            INDEX(validDates, 4),
            ""mmm d, yyyy""
          )
        ),
"&amp;"        IF(
          COUNTA(validDates) &lt; 4,
          """",
          TEXTJOIN(
            "", "", TRUE,
            TEXT(INDEX(validDates, 1), ""mmm d, yyyy""),
            TEXT(INDEX(validDates, 2), ""mmm d, yyyy""),
            TEXT(INDEX(validDates"&amp;", 3), ""mmm d, yyyy""),
            TEXT(INDEX(validDates, 4), ""mmm d, yyyy"")
          )
        )
      )
    ),
    """"
  )
)
"),"")</f>
        <v/>
      </c>
      <c r="BM181" s="65" t="str">
        <f t="shared" si="15"/>
        <v/>
      </c>
      <c r="BN181" s="66"/>
      <c r="BO181" s="67"/>
      <c r="BP181" s="49" t="b">
        <v>0</v>
      </c>
      <c r="BQ181" s="49" t="b">
        <v>0</v>
      </c>
      <c r="BR181" s="68"/>
      <c r="BS181" s="69"/>
      <c r="BT181" s="70" t="b">
        <v>0</v>
      </c>
      <c r="BU181" s="71"/>
      <c r="BV181" s="72"/>
      <c r="BW181" s="86" t="b">
        <v>0</v>
      </c>
      <c r="BX181" s="87"/>
    </row>
    <row r="182">
      <c r="A182" s="35" t="str">
        <f t="shared" si="1"/>
        <v/>
      </c>
      <c r="B182" s="36" t="str">
        <f t="shared" si="2"/>
        <v/>
      </c>
      <c r="C182" s="36" t="str">
        <f t="array" ref="C182">IF(
  M182="",
  "",
  IFERROR(
    INDEX(
      '{INDEX} Tour Packages'!$A:$ZZ,
      MATCH(
        M182,
        INDEX(
          '{INDEX} Tour Packages'!$A:$ZZ,
          ,
          MATCH("Tour Package Name", '{INDEX} Tour Packages'!$4:$4, 0)
        ),
        0
      ),
      MATCH("Tour Code", '{INDEX} Tour Packages'!$4:$4, 0)
    ),
    "XXX"
  )
)
</f>
        <v/>
      </c>
      <c r="D182" s="36" t="str">
        <f t="shared" si="3"/>
        <v/>
      </c>
      <c r="E182" s="36" t="str">
        <f t="shared" si="4"/>
        <v/>
      </c>
      <c r="F182" s="37" t="str">
        <f t="shared" si="5"/>
        <v/>
      </c>
      <c r="G182" s="89"/>
      <c r="H182" s="89"/>
      <c r="I182" s="90"/>
      <c r="J182" s="40" t="str">
        <f t="shared" si="16"/>
        <v> </v>
      </c>
      <c r="K182" s="91"/>
      <c r="L182" s="55"/>
      <c r="M182" s="55"/>
      <c r="N182" s="91"/>
      <c r="O182" s="43" t="str">
        <f>IFERROR(__xludf.DUMMYFUNCTION("IF(N182="""","""",IFERROR(
  N182 + VALUE(REGEXEXTRACT(P182, ""(\d+)\s+Days"")),
  """"
)
)"),"")</f>
        <v/>
      </c>
      <c r="P182" s="43" t="str">
        <f t="array" ref="P182">IFERROR(
  INDEX(
    INDEX('{INDEX} Tour Packages'!$A:$ZZ, , MATCH(P$3, '{INDEX} Tour Packages'!$4:$4, 0)),
    MATCH(M182, INDEX('{INDEX} Tour Packages'!$A:$ZZ,0, MATCH("Tour Package Name", '{INDEX} Tour Packages'!$4:$4, 0)), 0)
  ),
"")
</f>
        <v/>
      </c>
      <c r="Q182" s="44" t="str">
        <f t="shared" si="7"/>
        <v/>
      </c>
      <c r="R182" s="44" t="str">
        <f>IFERROR(__xludf.DUMMYFUNCTION("IF(OR(ISBLANK(K182), ISBLANK(N182)), """", 
  LET(
    resDate, K182,
    tourDate, N182,
    monthCount, MAX(0, DATEDIF(resDate, tourDate - 3, ""M"") + 1),
    secondDates, ARRAYFORMULA(DATE(YEAR(resDate), MONTH(resDate) + SEQUENCE(monthCount), 2)),
    "&amp;"validDates, FILTER(secondDates, (secondDates &gt; resDate + 2) * (secondDates &lt;= tourDate - 3)),
    IF(ISERROR(validDates), 0, COUNTA(validDates))
  )
)
"),"")</f>
        <v/>
      </c>
      <c r="S182" s="44" t="str">
        <f t="shared" si="8"/>
        <v/>
      </c>
      <c r="T182" s="45" t="str">
        <f t="array" ref="T182">IF(ISBLANK(BO182),IFERROR(
  INDEX(
    INDEX('{INDEX} Payment Terms'!$A:$G, , MATCH(T$3, '{INDEX} Payment Terms'!$4:$4, 0)),
    MATCH(Q182, INDEX('{INDEX} Payment Terms'!$A:$G,0, MATCH("Payment Condition", '{INDEX} Payment Terms'!$4:$4, 0)), 0)
  ),
""),"Cancelled")
</f>
        <v/>
      </c>
      <c r="U182" s="46" t="b">
        <v>0</v>
      </c>
      <c r="V182" s="47" t="str">
        <f>IFERROR(__xludf.DUMMYFUNCTION("IF(OR(L182=""Duo Booking"", L182=""Group Booking""),
IF(U182=FALSE,"""",
    LET(
      bookingType, L182,
      tour, M182,
      mainFirst, H182,
      mainLast, I182,
      mainEmail, G182,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$L$4:L182, bookingType,
          $M$4:M182, tour,
          $H$4:H182, mainFirst,
          $I$4:I182, mainLast,
          $G$4:G182, mainEmail
        ),
        ""000""
      ),
  "&amp;"    baseID &amp; ""-"" &amp; memberNumber
    )
  ),
  """"
)
"),"")</f>
        <v/>
      </c>
      <c r="W182" s="48"/>
      <c r="X182" s="85" t="b">
        <v>0</v>
      </c>
      <c r="Y182" s="85" t="b">
        <v>0</v>
      </c>
      <c r="Z182" s="85" t="b">
        <v>0</v>
      </c>
      <c r="AA182" s="50"/>
      <c r="AB182" s="51"/>
      <c r="AC182" s="85" t="b">
        <v>0</v>
      </c>
      <c r="AD182" s="92"/>
      <c r="AE182" s="88"/>
      <c r="AF182" s="36" t="str">
        <f t="array" ref="AF182">IF(M182="","",INDEX(
      '{INDEX} Tour Packages'!$A:$ZP,
      MATCH($M182, '{INDEX} Tour Packages'!$A:$A, 0),
      MATCH(AF$3, '{INDEX} Tour Packages'!$4:$4, 0)
    ))</f>
        <v/>
      </c>
      <c r="AG182" s="36" t="str">
        <f t="array" ref="AG182">IF(M182="","",INDEX(
      '{INDEX} Tour Packages'!$A:$ZP,
      MATCH($M182, '{INDEX} Tour Packages'!$A:$A, 0),
      MATCH(AG$3, '{INDEX} Tour Packages'!$4:$4, 0)
    ))</f>
        <v/>
      </c>
      <c r="AH182" s="36" t="str">
        <f t="array" ref="AH182">IF(M182="","",INDEX(
      '{INDEX} Tour Packages'!$A:$ZP,
      MATCH($M182, '{INDEX} Tour Packages'!$A:$A, 0),
      MATCH(AH$3, '{INDEX} Tour Packages'!$4:$4, 0)
    ))</f>
        <v/>
      </c>
      <c r="AI182" s="54" t="str">
        <f t="shared" si="9"/>
        <v/>
      </c>
      <c r="AJ182" s="42"/>
      <c r="AK182" s="55"/>
      <c r="AL182" s="46" t="b">
        <v>0</v>
      </c>
      <c r="AM182" s="56"/>
      <c r="AN182" s="57" t="str">
        <f t="shared" si="10"/>
        <v/>
      </c>
      <c r="AO182" s="58" t="str">
        <f t="shared" si="11"/>
        <v/>
      </c>
      <c r="AP182" s="59"/>
      <c r="AQ182" s="60"/>
      <c r="AR182" s="61"/>
      <c r="AS182" s="61"/>
      <c r="AT182" s="61" t="str">
        <f>IFERROR(__xludf.DUMMYFUNCTION("IF( 
  OR($AJ182=""Full Payment"", ISBLANK($K182)),
  """",
  IF(
    OR(
      Q182=""Standard Booking, P1"",
      Q182=""Standard Booking, P2"",
      Q182=""Standard Booking, P3"",
      Q182=""Standard Booking, P4""
    ),
    LET(
      resDate,   $"&amp;"K182,
      tourDate,  $N182,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2" s="62" t="str">
        <f t="shared" si="12"/>
        <v/>
      </c>
      <c r="AV182" s="63"/>
      <c r="AW182" s="64"/>
      <c r="AX182" s="64"/>
      <c r="AY182" s="64"/>
      <c r="AZ182" s="64" t="str">
        <f>IFERROR(__xludf.DUMMYFUNCTION("IF(
  OR($AJ182=""Full Payment"",$AJ182=""P1"", ISBLANK($K182)),
  """",
  IF(
    OR(
      $Q182=""Standard Booking, P2"",
      $Q182=""Standard Booking, P3"",
      $Q182=""Standard Booking, P4""
    ),
    LET(
      resDate,   $K182,
      tourDate,"&amp;"  $N182,
      monthCount, DATEDIF(resDate, tourDate, ""M"") + 1,
      secondDates, ARRAYFORMULA(
        DATE(
          YEAR(resDate),
          MONTH(resDate) + SEQUENCE(monthCount),
          2
        )
      ),
      validDates, FILTER(
        sec"&amp;"ondDates,
        (secondDates &gt; resDate + 2) *
        (secondDates &lt;= tourDate - 3)
      ),
      IF(
        OR($AJ182=""P2"", $AJ182=""P3"", $AJ182=""P4""),
        IF(
          COUNTA(validDates) &lt; 2,
          """",
          TEXT(INDEX(validDates"&amp;", 2), ""mmm d, yyyy"")
        ),
        IF(
          COUNTA(validDates) &lt; 2,
          """",
          TEXTJOIN("", "", TRUE,
            TEXT(INDEX(validDates, 1), ""mmm d, yyyy""),
            TEXT(INDEX(validDates, 2), ""mmm d, yyyy"")
          )
 "&amp;"       )
      )
    ),
    """"
  )
)
"),"")</f>
        <v/>
      </c>
      <c r="BA182" s="65" t="str">
        <f t="shared" si="13"/>
        <v/>
      </c>
      <c r="BB182" s="63"/>
      <c r="BC182" s="64"/>
      <c r="BD182" s="64"/>
      <c r="BE182" s="64"/>
      <c r="BF182" s="64" t="str">
        <f>IFERROR(__xludf.DUMMYFUNCTION("IF(
  OR($AJ182=""Full Payment"",$AJ182=""P1"", $AJ182=""P2""),
  """",
  IF(
    AND(
      NOT(ISBLANK($K182)),
      OR(
        Q182=""Standard Booking, P3"",
        Q182=""Standard Booking, P4""
      )
    ),
    LET(
      resDate,   $K182,
      "&amp;"tourDate,  $N182,
      monthCount, DATEDIF(resDate, tourDate, ""M"") + 1,
      secondDates, ARRAYFORMULA(
        DATE(
          YEAR(resDate),
          MONTH(resDate) + SEQUENCE(monthCount),
          2
        )
      ),
      validDates, FILTER(
  "&amp;"      secondDates,
        (secondDates &gt; resDate + 2) *
        (secondDates &lt;= tourDate - 3)
      ),
      IF(
        $AJ182=""P4"",
        IF(
          COUNTA(validDates) &lt; 3,
          """",
          TEXT(INDEX(validDates, 3), ""mmm d, yyyy"")
  "&amp;"      ),
        IF(
          $AJ182=""P3"",
          IF(
            COUNTA(validDates) &lt; 3,
            """",
            TEXT(INDEX(validDates, 3), ""mmm d, yyyy"")
          ),
          IF(
            COUNTA(validDates) &lt; 3,
            """",
    "&amp;"        TEXTJOIN("", "", TRUE,
              TEXT(INDEX(validDates, 1), ""mmm d, yyyy""),
              TEXT(INDEX(validDates, 2), ""mmm d, yyyy""),
              TEXT(INDEX(validDates, 3), ""mmm d, yyyy"")
            )
          )
        )
      )
    "&amp;"),
    """"
  )
)
"),"")</f>
        <v/>
      </c>
      <c r="BG182" s="65" t="str">
        <f t="shared" si="14"/>
        <v/>
      </c>
      <c r="BH182" s="63"/>
      <c r="BI182" s="64"/>
      <c r="BJ182" s="64"/>
      <c r="BK182" s="64"/>
      <c r="BL182" s="64" t="str">
        <f>IFERROR(__xludf.DUMMYFUNCTION("IF(
  OR($AJ182=""Full Payment"",$AJ182=""P1"",$AJ182=""P2"",$AJ182=""P3""),
  """",
  IF(
    AND(
      NOT(ISBLANK($K182)),
      $Q182=""Standard Booking, P4""
    ),
    LET(
      resDate,   $K182,
      tourDate,  $N182,
      monthCount, DATEDIF(r"&amp;"esDate, tourDate, ""M"") + 1,
      secondDates, ARRAYFORMULA(
        DATE(
          YEAR(resDate),
          MONTH(resDate) + SEQUENCE(monthCount),
          2
        )
      ),
      validDates, FILTER(
        secondDates,
        (secondDates &gt; res"&amp;"Date + 2) *
        (secondDates &lt;= tourDate - 3)
      ),
      IF(
        $AJ182=""P4"",
        IF(
          COUNTA(validDates) &lt; 4,
          """",
          TEXT(
            INDEX(validDates, 4),
            ""mmm d, yyyy""
          )
        ),
"&amp;"        IF(
          COUNTA(validDates) &lt; 4,
          """",
          TEXTJOIN(
            "", "", TRUE,
            TEXT(INDEX(validDates, 1), ""mmm d, yyyy""),
            TEXT(INDEX(validDates, 2), ""mmm d, yyyy""),
            TEXT(INDEX(validDates"&amp;", 3), ""mmm d, yyyy""),
            TEXT(INDEX(validDates, 4), ""mmm d, yyyy"")
          )
        )
      )
    ),
    """"
  )
)
"),"")</f>
        <v/>
      </c>
      <c r="BM182" s="65" t="str">
        <f t="shared" si="15"/>
        <v/>
      </c>
      <c r="BN182" s="66"/>
      <c r="BO182" s="67"/>
      <c r="BP182" s="49" t="b">
        <v>0</v>
      </c>
      <c r="BQ182" s="49" t="b">
        <v>0</v>
      </c>
      <c r="BR182" s="68"/>
      <c r="BS182" s="69"/>
      <c r="BT182" s="70" t="b">
        <v>0</v>
      </c>
      <c r="BU182" s="71"/>
      <c r="BV182" s="72"/>
      <c r="BW182" s="86" t="b">
        <v>0</v>
      </c>
      <c r="BX182" s="87"/>
    </row>
    <row r="183">
      <c r="A183" s="35" t="str">
        <f t="shared" si="1"/>
        <v/>
      </c>
      <c r="B183" s="36" t="str">
        <f t="shared" si="2"/>
        <v/>
      </c>
      <c r="C183" s="36" t="str">
        <f t="array" ref="C183">IF(
  M183="",
  "",
  IFERROR(
    INDEX(
      '{INDEX} Tour Packages'!$A:$ZZ,
      MATCH(
        M183,
        INDEX(
          '{INDEX} Tour Packages'!$A:$ZZ,
          ,
          MATCH("Tour Package Name", '{INDEX} Tour Packages'!$4:$4, 0)
        ),
        0
      ),
      MATCH("Tour Code", '{INDEX} Tour Packages'!$4:$4, 0)
    ),
    "XXX"
  )
)
</f>
        <v/>
      </c>
      <c r="D183" s="36" t="str">
        <f t="shared" si="3"/>
        <v/>
      </c>
      <c r="E183" s="36" t="str">
        <f t="shared" si="4"/>
        <v/>
      </c>
      <c r="F183" s="37" t="str">
        <f t="shared" si="5"/>
        <v/>
      </c>
      <c r="G183" s="89"/>
      <c r="H183" s="89"/>
      <c r="I183" s="90"/>
      <c r="J183" s="40" t="str">
        <f t="shared" si="16"/>
        <v> </v>
      </c>
      <c r="K183" s="91"/>
      <c r="L183" s="55"/>
      <c r="M183" s="55"/>
      <c r="N183" s="91"/>
      <c r="O183" s="43" t="str">
        <f>IFERROR(__xludf.DUMMYFUNCTION("IF(N183="""","""",IFERROR(
  N183 + VALUE(REGEXEXTRACT(P183, ""(\d+)\s+Days"")),
  """"
)
)"),"")</f>
        <v/>
      </c>
      <c r="P183" s="43" t="str">
        <f t="array" ref="P183">IFERROR(
  INDEX(
    INDEX('{INDEX} Tour Packages'!$A:$ZZ, , MATCH(P$3, '{INDEX} Tour Packages'!$4:$4, 0)),
    MATCH(M183, INDEX('{INDEX} Tour Packages'!$A:$ZZ,0, MATCH("Tour Package Name", '{INDEX} Tour Packages'!$4:$4, 0)), 0)
  ),
"")
</f>
        <v/>
      </c>
      <c r="Q183" s="44" t="str">
        <f t="shared" si="7"/>
        <v/>
      </c>
      <c r="R183" s="44" t="str">
        <f>IFERROR(__xludf.DUMMYFUNCTION("IF(OR(ISBLANK(K183), ISBLANK(N183)), """", 
  LET(
    resDate, K183,
    tourDate, N183,
    monthCount, MAX(0, DATEDIF(resDate, tourDate - 3, ""M"") + 1),
    secondDates, ARRAYFORMULA(DATE(YEAR(resDate), MONTH(resDate) + SEQUENCE(monthCount), 2)),
    "&amp;"validDates, FILTER(secondDates, (secondDates &gt; resDate + 2) * (secondDates &lt;= tourDate - 3)),
    IF(ISERROR(validDates), 0, COUNTA(validDates))
  )
)
"),"")</f>
        <v/>
      </c>
      <c r="S183" s="44" t="str">
        <f t="shared" si="8"/>
        <v/>
      </c>
      <c r="T183" s="45" t="str">
        <f t="array" ref="T183">IF(ISBLANK(BO183),IFERROR(
  INDEX(
    INDEX('{INDEX} Payment Terms'!$A:$G, , MATCH(T$3, '{INDEX} Payment Terms'!$4:$4, 0)),
    MATCH(Q183, INDEX('{INDEX} Payment Terms'!$A:$G,0, MATCH("Payment Condition", '{INDEX} Payment Terms'!$4:$4, 0)), 0)
  ),
""),"Cancelled")
</f>
        <v/>
      </c>
      <c r="U183" s="46" t="b">
        <v>0</v>
      </c>
      <c r="V183" s="47" t="str">
        <f>IFERROR(__xludf.DUMMYFUNCTION("IF(OR(L183=""Duo Booking"", L183=""Group Booking""),
IF(U183=FALSE,"""",
    LET(
      bookingType, L183,
      tour, M183,
      mainFirst, H183,
      mainLast, I183,
      mainEmail, G183,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$L$4:L183, bookingType,
          $M$4:M183, tour,
          $H$4:H183, mainFirst,
          $I$4:I183, mainLast,
          $G$4:G183, mainEmail
        ),
        ""000""
      ),
  "&amp;"    baseID &amp; ""-"" &amp; memberNumber
    )
  ),
  """"
)
"),"")</f>
        <v/>
      </c>
      <c r="W183" s="48"/>
      <c r="X183" s="85" t="b">
        <v>0</v>
      </c>
      <c r="Y183" s="85" t="b">
        <v>0</v>
      </c>
      <c r="Z183" s="85" t="b">
        <v>0</v>
      </c>
      <c r="AA183" s="50"/>
      <c r="AB183" s="51"/>
      <c r="AC183" s="85" t="b">
        <v>0</v>
      </c>
      <c r="AD183" s="92"/>
      <c r="AE183" s="88"/>
      <c r="AF183" s="36" t="str">
        <f t="array" ref="AF183">IF(M183="","",INDEX(
      '{INDEX} Tour Packages'!$A:$ZP,
      MATCH($M183, '{INDEX} Tour Packages'!$A:$A, 0),
      MATCH(AF$3, '{INDEX} Tour Packages'!$4:$4, 0)
    ))</f>
        <v/>
      </c>
      <c r="AG183" s="36" t="str">
        <f t="array" ref="AG183">IF(M183="","",INDEX(
      '{INDEX} Tour Packages'!$A:$ZP,
      MATCH($M183, '{INDEX} Tour Packages'!$A:$A, 0),
      MATCH(AG$3, '{INDEX} Tour Packages'!$4:$4, 0)
    ))</f>
        <v/>
      </c>
      <c r="AH183" s="36" t="str">
        <f t="array" ref="AH183">IF(M183="","",INDEX(
      '{INDEX} Tour Packages'!$A:$ZP,
      MATCH($M183, '{INDEX} Tour Packages'!$A:$A, 0),
      MATCH(AH$3, '{INDEX} Tour Packages'!$4:$4, 0)
    ))</f>
        <v/>
      </c>
      <c r="AI183" s="54" t="str">
        <f t="shared" si="9"/>
        <v/>
      </c>
      <c r="AJ183" s="42"/>
      <c r="AK183" s="55"/>
      <c r="AL183" s="46" t="b">
        <v>0</v>
      </c>
      <c r="AM183" s="56"/>
      <c r="AN183" s="57" t="str">
        <f t="shared" si="10"/>
        <v/>
      </c>
      <c r="AO183" s="58" t="str">
        <f t="shared" si="11"/>
        <v/>
      </c>
      <c r="AP183" s="59"/>
      <c r="AQ183" s="60"/>
      <c r="AR183" s="61"/>
      <c r="AS183" s="61"/>
      <c r="AT183" s="61" t="str">
        <f>IFERROR(__xludf.DUMMYFUNCTION("IF( 
  OR($AJ183=""Full Payment"", ISBLANK($K183)),
  """",
  IF(
    OR(
      Q183=""Standard Booking, P1"",
      Q183=""Standard Booking, P2"",
      Q183=""Standard Booking, P3"",
      Q183=""Standard Booking, P4""
    ),
    LET(
      resDate,   $"&amp;"K183,
      tourDate,  $N183,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3" s="62" t="str">
        <f t="shared" si="12"/>
        <v/>
      </c>
      <c r="AV183" s="63"/>
      <c r="AW183" s="64"/>
      <c r="AX183" s="64"/>
      <c r="AY183" s="64"/>
      <c r="AZ183" s="64" t="str">
        <f>IFERROR(__xludf.DUMMYFUNCTION("IF(
  OR($AJ183=""Full Payment"",$AJ183=""P1"", ISBLANK($K183)),
  """",
  IF(
    OR(
      $Q183=""Standard Booking, P2"",
      $Q183=""Standard Booking, P3"",
      $Q183=""Standard Booking, P4""
    ),
    LET(
      resDate,   $K183,
      tourDate,"&amp;"  $N183,
      monthCount, DATEDIF(resDate, tourDate, ""M"") + 1,
      secondDates, ARRAYFORMULA(
        DATE(
          YEAR(resDate),
          MONTH(resDate) + SEQUENCE(monthCount),
          2
        )
      ),
      validDates, FILTER(
        sec"&amp;"ondDates,
        (secondDates &gt; resDate + 2) *
        (secondDates &lt;= tourDate - 3)
      ),
      IF(
        OR($AJ183=""P2"", $AJ183=""P3"", $AJ183=""P4""),
        IF(
          COUNTA(validDates) &lt; 2,
          """",
          TEXT(INDEX(validDates"&amp;", 2), ""mmm d, yyyy"")
        ),
        IF(
          COUNTA(validDates) &lt; 2,
          """",
          TEXTJOIN("", "", TRUE,
            TEXT(INDEX(validDates, 1), ""mmm d, yyyy""),
            TEXT(INDEX(validDates, 2), ""mmm d, yyyy"")
          )
 "&amp;"       )
      )
    ),
    """"
  )
)
"),"")</f>
        <v/>
      </c>
      <c r="BA183" s="65" t="str">
        <f t="shared" si="13"/>
        <v/>
      </c>
      <c r="BB183" s="63"/>
      <c r="BC183" s="64"/>
      <c r="BD183" s="64"/>
      <c r="BE183" s="64"/>
      <c r="BF183" s="64" t="str">
        <f>IFERROR(__xludf.DUMMYFUNCTION("IF(
  OR($AJ183=""Full Payment"",$AJ183=""P1"", $AJ183=""P2""),
  """",
  IF(
    AND(
      NOT(ISBLANK($K183)),
      OR(
        Q183=""Standard Booking, P3"",
        Q183=""Standard Booking, P4""
      )
    ),
    LET(
      resDate,   $K183,
      "&amp;"tourDate,  $N183,
      monthCount, DATEDIF(resDate, tourDate, ""M"") + 1,
      secondDates, ARRAYFORMULA(
        DATE(
          YEAR(resDate),
          MONTH(resDate) + SEQUENCE(monthCount),
          2
        )
      ),
      validDates, FILTER(
  "&amp;"      secondDates,
        (secondDates &gt; resDate + 2) *
        (secondDates &lt;= tourDate - 3)
      ),
      IF(
        $AJ183=""P4"",
        IF(
          COUNTA(validDates) &lt; 3,
          """",
          TEXT(INDEX(validDates, 3), ""mmm d, yyyy"")
  "&amp;"      ),
        IF(
          $AJ183=""P3"",
          IF(
            COUNTA(validDates) &lt; 3,
            """",
            TEXT(INDEX(validDates, 3), ""mmm d, yyyy"")
          ),
          IF(
            COUNTA(validDates) &lt; 3,
            """",
    "&amp;"        TEXTJOIN("", "", TRUE,
              TEXT(INDEX(validDates, 1), ""mmm d, yyyy""),
              TEXT(INDEX(validDates, 2), ""mmm d, yyyy""),
              TEXT(INDEX(validDates, 3), ""mmm d, yyyy"")
            )
          )
        )
      )
    "&amp;"),
    """"
  )
)
"),"")</f>
        <v/>
      </c>
      <c r="BG183" s="65" t="str">
        <f t="shared" si="14"/>
        <v/>
      </c>
      <c r="BH183" s="63"/>
      <c r="BI183" s="64"/>
      <c r="BJ183" s="64"/>
      <c r="BK183" s="64"/>
      <c r="BL183" s="64" t="str">
        <f>IFERROR(__xludf.DUMMYFUNCTION("IF(
  OR($AJ183=""Full Payment"",$AJ183=""P1"",$AJ183=""P2"",$AJ183=""P3""),
  """",
  IF(
    AND(
      NOT(ISBLANK($K183)),
      $Q183=""Standard Booking, P4""
    ),
    LET(
      resDate,   $K183,
      tourDate,  $N183,
      monthCount, DATEDIF(r"&amp;"esDate, tourDate, ""M"") + 1,
      secondDates, ARRAYFORMULA(
        DATE(
          YEAR(resDate),
          MONTH(resDate) + SEQUENCE(monthCount),
          2
        )
      ),
      validDates, FILTER(
        secondDates,
        (secondDates &gt; res"&amp;"Date + 2) *
        (secondDates &lt;= tourDate - 3)
      ),
      IF(
        $AJ183=""P4"",
        IF(
          COUNTA(validDates) &lt; 4,
          """",
          TEXT(
            INDEX(validDates, 4),
            ""mmm d, yyyy""
          )
        ),
"&amp;"        IF(
          COUNTA(validDates) &lt; 4,
          """",
          TEXTJOIN(
            "", "", TRUE,
            TEXT(INDEX(validDates, 1), ""mmm d, yyyy""),
            TEXT(INDEX(validDates, 2), ""mmm d, yyyy""),
            TEXT(INDEX(validDates"&amp;", 3), ""mmm d, yyyy""),
            TEXT(INDEX(validDates, 4), ""mmm d, yyyy"")
          )
        )
      )
    ),
    """"
  )
)
"),"")</f>
        <v/>
      </c>
      <c r="BM183" s="65" t="str">
        <f t="shared" si="15"/>
        <v/>
      </c>
      <c r="BN183" s="66"/>
      <c r="BO183" s="67"/>
      <c r="BP183" s="49" t="b">
        <v>0</v>
      </c>
      <c r="BQ183" s="49" t="b">
        <v>0</v>
      </c>
      <c r="BR183" s="68"/>
      <c r="BS183" s="69"/>
      <c r="BT183" s="70" t="b">
        <v>0</v>
      </c>
      <c r="BU183" s="71"/>
      <c r="BV183" s="72"/>
      <c r="BW183" s="86" t="b">
        <v>0</v>
      </c>
      <c r="BX183" s="87"/>
    </row>
    <row r="184">
      <c r="A184" s="35" t="str">
        <f t="shared" si="1"/>
        <v/>
      </c>
      <c r="B184" s="36" t="str">
        <f t="shared" si="2"/>
        <v/>
      </c>
      <c r="C184" s="36" t="str">
        <f t="array" ref="C184">IF(
  M184="",
  "",
  IFERROR(
    INDEX(
      '{INDEX} Tour Packages'!$A:$ZZ,
      MATCH(
        M184,
        INDEX(
          '{INDEX} Tour Packages'!$A:$ZZ,
          ,
          MATCH("Tour Package Name", '{INDEX} Tour Packages'!$4:$4, 0)
        ),
        0
      ),
      MATCH("Tour Code", '{INDEX} Tour Packages'!$4:$4, 0)
    ),
    "XXX"
  )
)
</f>
        <v/>
      </c>
      <c r="D184" s="36" t="str">
        <f t="shared" si="3"/>
        <v/>
      </c>
      <c r="E184" s="36" t="str">
        <f t="shared" si="4"/>
        <v/>
      </c>
      <c r="F184" s="37" t="str">
        <f t="shared" si="5"/>
        <v/>
      </c>
      <c r="G184" s="89"/>
      <c r="H184" s="89"/>
      <c r="I184" s="90"/>
      <c r="J184" s="40" t="str">
        <f t="shared" si="16"/>
        <v> </v>
      </c>
      <c r="K184" s="91"/>
      <c r="L184" s="55"/>
      <c r="M184" s="55"/>
      <c r="N184" s="91"/>
      <c r="O184" s="43" t="str">
        <f>IFERROR(__xludf.DUMMYFUNCTION("IF(N184="""","""",IFERROR(
  N184 + VALUE(REGEXEXTRACT(P184, ""(\d+)\s+Days"")),
  """"
)
)"),"")</f>
        <v/>
      </c>
      <c r="P184" s="43" t="str">
        <f t="array" ref="P184">IFERROR(
  INDEX(
    INDEX('{INDEX} Tour Packages'!$A:$ZZ, , MATCH(P$3, '{INDEX} Tour Packages'!$4:$4, 0)),
    MATCH(M184, INDEX('{INDEX} Tour Packages'!$A:$ZZ,0, MATCH("Tour Package Name", '{INDEX} Tour Packages'!$4:$4, 0)), 0)
  ),
"")
</f>
        <v/>
      </c>
      <c r="Q184" s="44" t="str">
        <f t="shared" si="7"/>
        <v/>
      </c>
      <c r="R184" s="44" t="str">
        <f>IFERROR(__xludf.DUMMYFUNCTION("IF(OR(ISBLANK(K184), ISBLANK(N184)), """", 
  LET(
    resDate, K184,
    tourDate, N184,
    monthCount, MAX(0, DATEDIF(resDate, tourDate - 3, ""M"") + 1),
    secondDates, ARRAYFORMULA(DATE(YEAR(resDate), MONTH(resDate) + SEQUENCE(monthCount), 2)),
    "&amp;"validDates, FILTER(secondDates, (secondDates &gt; resDate + 2) * (secondDates &lt;= tourDate - 3)),
    IF(ISERROR(validDates), 0, COUNTA(validDates))
  )
)
"),"")</f>
        <v/>
      </c>
      <c r="S184" s="44" t="str">
        <f t="shared" si="8"/>
        <v/>
      </c>
      <c r="T184" s="45" t="str">
        <f t="array" ref="T184">IF(ISBLANK(BO184),IFERROR(
  INDEX(
    INDEX('{INDEX} Payment Terms'!$A:$G, , MATCH(T$3, '{INDEX} Payment Terms'!$4:$4, 0)),
    MATCH(Q184, INDEX('{INDEX} Payment Terms'!$A:$G,0, MATCH("Payment Condition", '{INDEX} Payment Terms'!$4:$4, 0)), 0)
  ),
""),"Cancelled")
</f>
        <v/>
      </c>
      <c r="U184" s="46" t="b">
        <v>0</v>
      </c>
      <c r="V184" s="47" t="str">
        <f>IFERROR(__xludf.DUMMYFUNCTION("IF(OR(L184=""Duo Booking"", L184=""Group Booking""),
IF(U184=FALSE,"""",
    LET(
      bookingType, L184,
      tour, M184,
      mainFirst, H184,
      mainLast, I184,
      mainEmail, G184,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$L$4:L184, bookingType,
          $M$4:M184, tour,
          $H$4:H184, mainFirst,
          $I$4:I184, mainLast,
          $G$4:G184, mainEmail
        ),
        ""000""
      ),
  "&amp;"    baseID &amp; ""-"" &amp; memberNumber
    )
  ),
  """"
)
"),"")</f>
        <v/>
      </c>
      <c r="W184" s="48"/>
      <c r="X184" s="85" t="b">
        <v>0</v>
      </c>
      <c r="Y184" s="85" t="b">
        <v>0</v>
      </c>
      <c r="Z184" s="85" t="b">
        <v>0</v>
      </c>
      <c r="AA184" s="50"/>
      <c r="AB184" s="51"/>
      <c r="AC184" s="85" t="b">
        <v>0</v>
      </c>
      <c r="AD184" s="92"/>
      <c r="AE184" s="88"/>
      <c r="AF184" s="36" t="str">
        <f t="array" ref="AF184">IF(M184="","",INDEX(
      '{INDEX} Tour Packages'!$A:$ZP,
      MATCH($M184, '{INDEX} Tour Packages'!$A:$A, 0),
      MATCH(AF$3, '{INDEX} Tour Packages'!$4:$4, 0)
    ))</f>
        <v/>
      </c>
      <c r="AG184" s="36" t="str">
        <f t="array" ref="AG184">IF(M184="","",INDEX(
      '{INDEX} Tour Packages'!$A:$ZP,
      MATCH($M184, '{INDEX} Tour Packages'!$A:$A, 0),
      MATCH(AG$3, '{INDEX} Tour Packages'!$4:$4, 0)
    ))</f>
        <v/>
      </c>
      <c r="AH184" s="36" t="str">
        <f t="array" ref="AH184">IF(M184="","",INDEX(
      '{INDEX} Tour Packages'!$A:$ZP,
      MATCH($M184, '{INDEX} Tour Packages'!$A:$A, 0),
      MATCH(AH$3, '{INDEX} Tour Packages'!$4:$4, 0)
    ))</f>
        <v/>
      </c>
      <c r="AI184" s="54" t="str">
        <f t="shared" si="9"/>
        <v/>
      </c>
      <c r="AJ184" s="42"/>
      <c r="AK184" s="55"/>
      <c r="AL184" s="46" t="b">
        <v>0</v>
      </c>
      <c r="AM184" s="56"/>
      <c r="AN184" s="57" t="str">
        <f t="shared" si="10"/>
        <v/>
      </c>
      <c r="AO184" s="58" t="str">
        <f t="shared" si="11"/>
        <v/>
      </c>
      <c r="AP184" s="59"/>
      <c r="AQ184" s="60"/>
      <c r="AR184" s="61"/>
      <c r="AS184" s="61"/>
      <c r="AT184" s="61" t="str">
        <f>IFERROR(__xludf.DUMMYFUNCTION("IF( 
  OR($AJ184=""Full Payment"", ISBLANK($K184)),
  """",
  IF(
    OR(
      Q184=""Standard Booking, P1"",
      Q184=""Standard Booking, P2"",
      Q184=""Standard Booking, P3"",
      Q184=""Standard Booking, P4""
    ),
    LET(
      resDate,   $"&amp;"K184,
      tourDate,  $N184,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4" s="62" t="str">
        <f t="shared" si="12"/>
        <v/>
      </c>
      <c r="AV184" s="63"/>
      <c r="AW184" s="64"/>
      <c r="AX184" s="64"/>
      <c r="AY184" s="64"/>
      <c r="AZ184" s="64" t="str">
        <f>IFERROR(__xludf.DUMMYFUNCTION("IF(
  OR($AJ184=""Full Payment"",$AJ184=""P1"", ISBLANK($K184)),
  """",
  IF(
    OR(
      $Q184=""Standard Booking, P2"",
      $Q184=""Standard Booking, P3"",
      $Q184=""Standard Booking, P4""
    ),
    LET(
      resDate,   $K184,
      tourDate,"&amp;"  $N184,
      monthCount, DATEDIF(resDate, tourDate, ""M"") + 1,
      secondDates, ARRAYFORMULA(
        DATE(
          YEAR(resDate),
          MONTH(resDate) + SEQUENCE(monthCount),
          2
        )
      ),
      validDates, FILTER(
        sec"&amp;"ondDates,
        (secondDates &gt; resDate + 2) *
        (secondDates &lt;= tourDate - 3)
      ),
      IF(
        OR($AJ184=""P2"", $AJ184=""P3"", $AJ184=""P4""),
        IF(
          COUNTA(validDates) &lt; 2,
          """",
          TEXT(INDEX(validDates"&amp;", 2), ""mmm d, yyyy"")
        ),
        IF(
          COUNTA(validDates) &lt; 2,
          """",
          TEXTJOIN("", "", TRUE,
            TEXT(INDEX(validDates, 1), ""mmm d, yyyy""),
            TEXT(INDEX(validDates, 2), ""mmm d, yyyy"")
          )
 "&amp;"       )
      )
    ),
    """"
  )
)
"),"")</f>
        <v/>
      </c>
      <c r="BA184" s="65" t="str">
        <f t="shared" si="13"/>
        <v/>
      </c>
      <c r="BB184" s="63"/>
      <c r="BC184" s="64"/>
      <c r="BD184" s="64"/>
      <c r="BE184" s="64"/>
      <c r="BF184" s="64" t="str">
        <f>IFERROR(__xludf.DUMMYFUNCTION("IF(
  OR($AJ184=""Full Payment"",$AJ184=""P1"", $AJ184=""P2""),
  """",
  IF(
    AND(
      NOT(ISBLANK($K184)),
      OR(
        Q184=""Standard Booking, P3"",
        Q184=""Standard Booking, P4""
      )
    ),
    LET(
      resDate,   $K184,
      "&amp;"tourDate,  $N184,
      monthCount, DATEDIF(resDate, tourDate, ""M"") + 1,
      secondDates, ARRAYFORMULA(
        DATE(
          YEAR(resDate),
          MONTH(resDate) + SEQUENCE(monthCount),
          2
        )
      ),
      validDates, FILTER(
  "&amp;"      secondDates,
        (secondDates &gt; resDate + 2) *
        (secondDates &lt;= tourDate - 3)
      ),
      IF(
        $AJ184=""P4"",
        IF(
          COUNTA(validDates) &lt; 3,
          """",
          TEXT(INDEX(validDates, 3), ""mmm d, yyyy"")
  "&amp;"      ),
        IF(
          $AJ184=""P3"",
          IF(
            COUNTA(validDates) &lt; 3,
            """",
            TEXT(INDEX(validDates, 3), ""mmm d, yyyy"")
          ),
          IF(
            COUNTA(validDates) &lt; 3,
            """",
    "&amp;"        TEXTJOIN("", "", TRUE,
              TEXT(INDEX(validDates, 1), ""mmm d, yyyy""),
              TEXT(INDEX(validDates, 2), ""mmm d, yyyy""),
              TEXT(INDEX(validDates, 3), ""mmm d, yyyy"")
            )
          )
        )
      )
    "&amp;"),
    """"
  )
)
"),"")</f>
        <v/>
      </c>
      <c r="BG184" s="65" t="str">
        <f t="shared" si="14"/>
        <v/>
      </c>
      <c r="BH184" s="63"/>
      <c r="BI184" s="64"/>
      <c r="BJ184" s="64"/>
      <c r="BK184" s="64"/>
      <c r="BL184" s="64" t="str">
        <f>IFERROR(__xludf.DUMMYFUNCTION("IF(
  OR($AJ184=""Full Payment"",$AJ184=""P1"",$AJ184=""P2"",$AJ184=""P3""),
  """",
  IF(
    AND(
      NOT(ISBLANK($K184)),
      $Q184=""Standard Booking, P4""
    ),
    LET(
      resDate,   $K184,
      tourDate,  $N184,
      monthCount, DATEDIF(r"&amp;"esDate, tourDate, ""M"") + 1,
      secondDates, ARRAYFORMULA(
        DATE(
          YEAR(resDate),
          MONTH(resDate) + SEQUENCE(monthCount),
          2
        )
      ),
      validDates, FILTER(
        secondDates,
        (secondDates &gt; res"&amp;"Date + 2) *
        (secondDates &lt;= tourDate - 3)
      ),
      IF(
        $AJ184=""P4"",
        IF(
          COUNTA(validDates) &lt; 4,
          """",
          TEXT(
            INDEX(validDates, 4),
            ""mmm d, yyyy""
          )
        ),
"&amp;"        IF(
          COUNTA(validDates) &lt; 4,
          """",
          TEXTJOIN(
            "", "", TRUE,
            TEXT(INDEX(validDates, 1), ""mmm d, yyyy""),
            TEXT(INDEX(validDates, 2), ""mmm d, yyyy""),
            TEXT(INDEX(validDates"&amp;", 3), ""mmm d, yyyy""),
            TEXT(INDEX(validDates, 4), ""mmm d, yyyy"")
          )
        )
      )
    ),
    """"
  )
)
"),"")</f>
        <v/>
      </c>
      <c r="BM184" s="65" t="str">
        <f t="shared" si="15"/>
        <v/>
      </c>
      <c r="BN184" s="66"/>
      <c r="BO184" s="67"/>
      <c r="BP184" s="49" t="b">
        <v>0</v>
      </c>
      <c r="BQ184" s="49" t="b">
        <v>0</v>
      </c>
      <c r="BR184" s="68"/>
      <c r="BS184" s="69"/>
      <c r="BT184" s="70" t="b">
        <v>0</v>
      </c>
      <c r="BU184" s="71"/>
      <c r="BV184" s="72"/>
      <c r="BW184" s="86" t="b">
        <v>0</v>
      </c>
      <c r="BX184" s="87"/>
    </row>
    <row r="185">
      <c r="A185" s="35" t="str">
        <f t="shared" si="1"/>
        <v/>
      </c>
      <c r="B185" s="36" t="str">
        <f t="shared" si="2"/>
        <v/>
      </c>
      <c r="C185" s="36" t="str">
        <f t="array" ref="C185">IF(
  M185="",
  "",
  IFERROR(
    INDEX(
      '{INDEX} Tour Packages'!$A:$ZZ,
      MATCH(
        M185,
        INDEX(
          '{INDEX} Tour Packages'!$A:$ZZ,
          ,
          MATCH("Tour Package Name", '{INDEX} Tour Packages'!$4:$4, 0)
        ),
        0
      ),
      MATCH("Tour Code", '{INDEX} Tour Packages'!$4:$4, 0)
    ),
    "XXX"
  )
)
</f>
        <v/>
      </c>
      <c r="D185" s="36" t="str">
        <f t="shared" si="3"/>
        <v/>
      </c>
      <c r="E185" s="36" t="str">
        <f t="shared" si="4"/>
        <v/>
      </c>
      <c r="F185" s="37" t="str">
        <f t="shared" si="5"/>
        <v/>
      </c>
      <c r="G185" s="89"/>
      <c r="H185" s="89"/>
      <c r="I185" s="90"/>
      <c r="J185" s="40" t="str">
        <f t="shared" si="16"/>
        <v> </v>
      </c>
      <c r="K185" s="91"/>
      <c r="L185" s="55"/>
      <c r="M185" s="55"/>
      <c r="N185" s="91"/>
      <c r="O185" s="43" t="str">
        <f>IFERROR(__xludf.DUMMYFUNCTION("IF(N185="""","""",IFERROR(
  N185 + VALUE(REGEXEXTRACT(P185, ""(\d+)\s+Days"")),
  """"
)
)"),"")</f>
        <v/>
      </c>
      <c r="P185" s="43" t="str">
        <f t="array" ref="P185">IFERROR(
  INDEX(
    INDEX('{INDEX} Tour Packages'!$A:$ZZ, , MATCH(P$3, '{INDEX} Tour Packages'!$4:$4, 0)),
    MATCH(M185, INDEX('{INDEX} Tour Packages'!$A:$ZZ,0, MATCH("Tour Package Name", '{INDEX} Tour Packages'!$4:$4, 0)), 0)
  ),
"")
</f>
        <v/>
      </c>
      <c r="Q185" s="44" t="str">
        <f t="shared" si="7"/>
        <v/>
      </c>
      <c r="R185" s="44" t="str">
        <f>IFERROR(__xludf.DUMMYFUNCTION("IF(OR(ISBLANK(K185), ISBLANK(N185)), """", 
  LET(
    resDate, K185,
    tourDate, N185,
    monthCount, MAX(0, DATEDIF(resDate, tourDate - 3, ""M"") + 1),
    secondDates, ARRAYFORMULA(DATE(YEAR(resDate), MONTH(resDate) + SEQUENCE(monthCount), 2)),
    "&amp;"validDates, FILTER(secondDates, (secondDates &gt; resDate + 2) * (secondDates &lt;= tourDate - 3)),
    IF(ISERROR(validDates), 0, COUNTA(validDates))
  )
)
"),"")</f>
        <v/>
      </c>
      <c r="S185" s="44" t="str">
        <f t="shared" si="8"/>
        <v/>
      </c>
      <c r="T185" s="45" t="str">
        <f t="array" ref="T185">IF(ISBLANK(BO185),IFERROR(
  INDEX(
    INDEX('{INDEX} Payment Terms'!$A:$G, , MATCH(T$3, '{INDEX} Payment Terms'!$4:$4, 0)),
    MATCH(Q185, INDEX('{INDEX} Payment Terms'!$A:$G,0, MATCH("Payment Condition", '{INDEX} Payment Terms'!$4:$4, 0)), 0)
  ),
""),"Cancelled")
</f>
        <v/>
      </c>
      <c r="U185" s="46" t="b">
        <v>0</v>
      </c>
      <c r="V185" s="47" t="str">
        <f>IFERROR(__xludf.DUMMYFUNCTION("IF(OR(L185=""Duo Booking"", L185=""Group Booking""),
IF(U185=FALSE,"""",
    LET(
      bookingType, L185,
      tour, M185,
      mainFirst, H185,
      mainLast, I185,
      mainEmail, G185,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$L$4:L185, bookingType,
          $M$4:M185, tour,
          $H$4:H185, mainFirst,
          $I$4:I185, mainLast,
          $G$4:G185, mainEmail
        ),
        ""000""
      ),
  "&amp;"    baseID &amp; ""-"" &amp; memberNumber
    )
  ),
  """"
)
"),"")</f>
        <v/>
      </c>
      <c r="W185" s="48"/>
      <c r="X185" s="85" t="b">
        <v>0</v>
      </c>
      <c r="Y185" s="85" t="b">
        <v>0</v>
      </c>
      <c r="Z185" s="85" t="b">
        <v>0</v>
      </c>
      <c r="AA185" s="50"/>
      <c r="AB185" s="51"/>
      <c r="AC185" s="85" t="b">
        <v>0</v>
      </c>
      <c r="AD185" s="92"/>
      <c r="AE185" s="88"/>
      <c r="AF185" s="36" t="str">
        <f t="array" ref="AF185">IF(M185="","",INDEX(
      '{INDEX} Tour Packages'!$A:$ZP,
      MATCH($M185, '{INDEX} Tour Packages'!$A:$A, 0),
      MATCH(AF$3, '{INDEX} Tour Packages'!$4:$4, 0)
    ))</f>
        <v/>
      </c>
      <c r="AG185" s="36" t="str">
        <f t="array" ref="AG185">IF(M185="","",INDEX(
      '{INDEX} Tour Packages'!$A:$ZP,
      MATCH($M185, '{INDEX} Tour Packages'!$A:$A, 0),
      MATCH(AG$3, '{INDEX} Tour Packages'!$4:$4, 0)
    ))</f>
        <v/>
      </c>
      <c r="AH185" s="36" t="str">
        <f t="array" ref="AH185">IF(M185="","",INDEX(
      '{INDEX} Tour Packages'!$A:$ZP,
      MATCH($M185, '{INDEX} Tour Packages'!$A:$A, 0),
      MATCH(AH$3, '{INDEX} Tour Packages'!$4:$4, 0)
    ))</f>
        <v/>
      </c>
      <c r="AI185" s="54" t="str">
        <f t="shared" si="9"/>
        <v/>
      </c>
      <c r="AJ185" s="42"/>
      <c r="AK185" s="55"/>
      <c r="AL185" s="46" t="b">
        <v>0</v>
      </c>
      <c r="AM185" s="56"/>
      <c r="AN185" s="57" t="str">
        <f t="shared" si="10"/>
        <v/>
      </c>
      <c r="AO185" s="58" t="str">
        <f t="shared" si="11"/>
        <v/>
      </c>
      <c r="AP185" s="59"/>
      <c r="AQ185" s="60"/>
      <c r="AR185" s="61"/>
      <c r="AS185" s="61"/>
      <c r="AT185" s="61" t="str">
        <f>IFERROR(__xludf.DUMMYFUNCTION("IF( 
  OR($AJ185=""Full Payment"", ISBLANK($K185)),
  """",
  IF(
    OR(
      Q185=""Standard Booking, P1"",
      Q185=""Standard Booking, P2"",
      Q185=""Standard Booking, P3"",
      Q185=""Standard Booking, P4""
    ),
    LET(
      resDate,   $"&amp;"K185,
      tourDate,  $N185,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5" s="62" t="str">
        <f t="shared" si="12"/>
        <v/>
      </c>
      <c r="AV185" s="63"/>
      <c r="AW185" s="64"/>
      <c r="AX185" s="64"/>
      <c r="AY185" s="64"/>
      <c r="AZ185" s="64" t="str">
        <f>IFERROR(__xludf.DUMMYFUNCTION("IF(
  OR($AJ185=""Full Payment"",$AJ185=""P1"", ISBLANK($K185)),
  """",
  IF(
    OR(
      $Q185=""Standard Booking, P2"",
      $Q185=""Standard Booking, P3"",
      $Q185=""Standard Booking, P4""
    ),
    LET(
      resDate,   $K185,
      tourDate,"&amp;"  $N185,
      monthCount, DATEDIF(resDate, tourDate, ""M"") + 1,
      secondDates, ARRAYFORMULA(
        DATE(
          YEAR(resDate),
          MONTH(resDate) + SEQUENCE(monthCount),
          2
        )
      ),
      validDates, FILTER(
        sec"&amp;"ondDates,
        (secondDates &gt; resDate + 2) *
        (secondDates &lt;= tourDate - 3)
      ),
      IF(
        OR($AJ185=""P2"", $AJ185=""P3"", $AJ185=""P4""),
        IF(
          COUNTA(validDates) &lt; 2,
          """",
          TEXT(INDEX(validDates"&amp;", 2), ""mmm d, yyyy"")
        ),
        IF(
          COUNTA(validDates) &lt; 2,
          """",
          TEXTJOIN("", "", TRUE,
            TEXT(INDEX(validDates, 1), ""mmm d, yyyy""),
            TEXT(INDEX(validDates, 2), ""mmm d, yyyy"")
          )
 "&amp;"       )
      )
    ),
    """"
  )
)
"),"")</f>
        <v/>
      </c>
      <c r="BA185" s="65" t="str">
        <f t="shared" si="13"/>
        <v/>
      </c>
      <c r="BB185" s="63"/>
      <c r="BC185" s="64"/>
      <c r="BD185" s="64"/>
      <c r="BE185" s="64"/>
      <c r="BF185" s="64" t="str">
        <f>IFERROR(__xludf.DUMMYFUNCTION("IF(
  OR($AJ185=""Full Payment"",$AJ185=""P1"", $AJ185=""P2""),
  """",
  IF(
    AND(
      NOT(ISBLANK($K185)),
      OR(
        Q185=""Standard Booking, P3"",
        Q185=""Standard Booking, P4""
      )
    ),
    LET(
      resDate,   $K185,
      "&amp;"tourDate,  $N185,
      monthCount, DATEDIF(resDate, tourDate, ""M"") + 1,
      secondDates, ARRAYFORMULA(
        DATE(
          YEAR(resDate),
          MONTH(resDate) + SEQUENCE(monthCount),
          2
        )
      ),
      validDates, FILTER(
  "&amp;"      secondDates,
        (secondDates &gt; resDate + 2) *
        (secondDates &lt;= tourDate - 3)
      ),
      IF(
        $AJ185=""P4"",
        IF(
          COUNTA(validDates) &lt; 3,
          """",
          TEXT(INDEX(validDates, 3), ""mmm d, yyyy"")
  "&amp;"      ),
        IF(
          $AJ185=""P3"",
          IF(
            COUNTA(validDates) &lt; 3,
            """",
            TEXT(INDEX(validDates, 3), ""mmm d, yyyy"")
          ),
          IF(
            COUNTA(validDates) &lt; 3,
            """",
    "&amp;"        TEXTJOIN("", "", TRUE,
              TEXT(INDEX(validDates, 1), ""mmm d, yyyy""),
              TEXT(INDEX(validDates, 2), ""mmm d, yyyy""),
              TEXT(INDEX(validDates, 3), ""mmm d, yyyy"")
            )
          )
        )
      )
    "&amp;"),
    """"
  )
)
"),"")</f>
        <v/>
      </c>
      <c r="BG185" s="65" t="str">
        <f t="shared" si="14"/>
        <v/>
      </c>
      <c r="BH185" s="63"/>
      <c r="BI185" s="64"/>
      <c r="BJ185" s="64"/>
      <c r="BK185" s="64"/>
      <c r="BL185" s="64" t="str">
        <f>IFERROR(__xludf.DUMMYFUNCTION("IF(
  OR($AJ185=""Full Payment"",$AJ185=""P1"",$AJ185=""P2"",$AJ185=""P3""),
  """",
  IF(
    AND(
      NOT(ISBLANK($K185)),
      $Q185=""Standard Booking, P4""
    ),
    LET(
      resDate,   $K185,
      tourDate,  $N185,
      monthCount, DATEDIF(r"&amp;"esDate, tourDate, ""M"") + 1,
      secondDates, ARRAYFORMULA(
        DATE(
          YEAR(resDate),
          MONTH(resDate) + SEQUENCE(monthCount),
          2
        )
      ),
      validDates, FILTER(
        secondDates,
        (secondDates &gt; res"&amp;"Date + 2) *
        (secondDates &lt;= tourDate - 3)
      ),
      IF(
        $AJ185=""P4"",
        IF(
          COUNTA(validDates) &lt; 4,
          """",
          TEXT(
            INDEX(validDates, 4),
            ""mmm d, yyyy""
          )
        ),
"&amp;"        IF(
          COUNTA(validDates) &lt; 4,
          """",
          TEXTJOIN(
            "", "", TRUE,
            TEXT(INDEX(validDates, 1), ""mmm d, yyyy""),
            TEXT(INDEX(validDates, 2), ""mmm d, yyyy""),
            TEXT(INDEX(validDates"&amp;", 3), ""mmm d, yyyy""),
            TEXT(INDEX(validDates, 4), ""mmm d, yyyy"")
          )
        )
      )
    ),
    """"
  )
)
"),"")</f>
        <v/>
      </c>
      <c r="BM185" s="65" t="str">
        <f t="shared" si="15"/>
        <v/>
      </c>
      <c r="BN185" s="66"/>
      <c r="BO185" s="67"/>
      <c r="BP185" s="49" t="b">
        <v>0</v>
      </c>
      <c r="BQ185" s="49" t="b">
        <v>0</v>
      </c>
      <c r="BR185" s="68"/>
      <c r="BS185" s="69"/>
      <c r="BT185" s="70" t="b">
        <v>0</v>
      </c>
      <c r="BU185" s="71"/>
      <c r="BV185" s="72"/>
      <c r="BW185" s="86" t="b">
        <v>0</v>
      </c>
      <c r="BX185" s="87"/>
    </row>
    <row r="186">
      <c r="A186" s="35" t="str">
        <f t="shared" si="1"/>
        <v/>
      </c>
      <c r="B186" s="36" t="str">
        <f t="shared" si="2"/>
        <v/>
      </c>
      <c r="C186" s="36" t="str">
        <f t="array" ref="C186">IF(
  M186="",
  "",
  IFERROR(
    INDEX(
      '{INDEX} Tour Packages'!$A:$ZZ,
      MATCH(
        M186,
        INDEX(
          '{INDEX} Tour Packages'!$A:$ZZ,
          ,
          MATCH("Tour Package Name", '{INDEX} Tour Packages'!$4:$4, 0)
        ),
        0
      ),
      MATCH("Tour Code", '{INDEX} Tour Packages'!$4:$4, 0)
    ),
    "XXX"
  )
)
</f>
        <v/>
      </c>
      <c r="D186" s="36" t="str">
        <f t="shared" si="3"/>
        <v/>
      </c>
      <c r="E186" s="36" t="str">
        <f t="shared" si="4"/>
        <v/>
      </c>
      <c r="F186" s="37" t="str">
        <f t="shared" si="5"/>
        <v/>
      </c>
      <c r="G186" s="89"/>
      <c r="H186" s="89"/>
      <c r="I186" s="90"/>
      <c r="J186" s="40" t="str">
        <f t="shared" si="16"/>
        <v> </v>
      </c>
      <c r="K186" s="91"/>
      <c r="L186" s="55"/>
      <c r="M186" s="55"/>
      <c r="N186" s="91"/>
      <c r="O186" s="43" t="str">
        <f>IFERROR(__xludf.DUMMYFUNCTION("IF(N186="""","""",IFERROR(
  N186 + VALUE(REGEXEXTRACT(P186, ""(\d+)\s+Days"")),
  """"
)
)"),"")</f>
        <v/>
      </c>
      <c r="P186" s="43" t="str">
        <f t="array" ref="P186">IFERROR(
  INDEX(
    INDEX('{INDEX} Tour Packages'!$A:$ZZ, , MATCH(P$3, '{INDEX} Tour Packages'!$4:$4, 0)),
    MATCH(M186, INDEX('{INDEX} Tour Packages'!$A:$ZZ,0, MATCH("Tour Package Name", '{INDEX} Tour Packages'!$4:$4, 0)), 0)
  ),
"")
</f>
        <v/>
      </c>
      <c r="Q186" s="44" t="str">
        <f t="shared" si="7"/>
        <v/>
      </c>
      <c r="R186" s="44" t="str">
        <f>IFERROR(__xludf.DUMMYFUNCTION("IF(OR(ISBLANK(K186), ISBLANK(N186)), """", 
  LET(
    resDate, K186,
    tourDate, N186,
    monthCount, MAX(0, DATEDIF(resDate, tourDate - 3, ""M"") + 1),
    secondDates, ARRAYFORMULA(DATE(YEAR(resDate), MONTH(resDate) + SEQUENCE(monthCount), 2)),
    "&amp;"validDates, FILTER(secondDates, (secondDates &gt; resDate + 2) * (secondDates &lt;= tourDate - 3)),
    IF(ISERROR(validDates), 0, COUNTA(validDates))
  )
)
"),"")</f>
        <v/>
      </c>
      <c r="S186" s="44" t="str">
        <f t="shared" si="8"/>
        <v/>
      </c>
      <c r="T186" s="45" t="str">
        <f t="array" ref="T186">IF(ISBLANK(BO186),IFERROR(
  INDEX(
    INDEX('{INDEX} Payment Terms'!$A:$G, , MATCH(T$3, '{INDEX} Payment Terms'!$4:$4, 0)),
    MATCH(Q186, INDEX('{INDEX} Payment Terms'!$A:$G,0, MATCH("Payment Condition", '{INDEX} Payment Terms'!$4:$4, 0)), 0)
  ),
""),"Cancelled")
</f>
        <v/>
      </c>
      <c r="U186" s="46" t="b">
        <v>0</v>
      </c>
      <c r="V186" s="47" t="str">
        <f>IFERROR(__xludf.DUMMYFUNCTION("IF(OR(L186=""Duo Booking"", L186=""Group Booking""),
IF(U186=FALSE,"""",
    LET(
      bookingType, L186,
      tour, M186,
      mainFirst, H186,
      mainLast, I186,
      mainEmail, G186,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$L$4:L186, bookingType,
          $M$4:M186, tour,
          $H$4:H186, mainFirst,
          $I$4:I186, mainLast,
          $G$4:G186, mainEmail
        ),
        ""000""
      ),
  "&amp;"    baseID &amp; ""-"" &amp; memberNumber
    )
  ),
  """"
)
"),"")</f>
        <v/>
      </c>
      <c r="W186" s="48"/>
      <c r="X186" s="85" t="b">
        <v>0</v>
      </c>
      <c r="Y186" s="85" t="b">
        <v>0</v>
      </c>
      <c r="Z186" s="85" t="b">
        <v>0</v>
      </c>
      <c r="AA186" s="50"/>
      <c r="AB186" s="51"/>
      <c r="AC186" s="85" t="b">
        <v>0</v>
      </c>
      <c r="AD186" s="92"/>
      <c r="AE186" s="88"/>
      <c r="AF186" s="36" t="str">
        <f t="array" ref="AF186">IF(M186="","",INDEX(
      '{INDEX} Tour Packages'!$A:$ZP,
      MATCH($M186, '{INDEX} Tour Packages'!$A:$A, 0),
      MATCH(AF$3, '{INDEX} Tour Packages'!$4:$4, 0)
    ))</f>
        <v/>
      </c>
      <c r="AG186" s="36" t="str">
        <f t="array" ref="AG186">IF(M186="","",INDEX(
      '{INDEX} Tour Packages'!$A:$ZP,
      MATCH($M186, '{INDEX} Tour Packages'!$A:$A, 0),
      MATCH(AG$3, '{INDEX} Tour Packages'!$4:$4, 0)
    ))</f>
        <v/>
      </c>
      <c r="AH186" s="36" t="str">
        <f t="array" ref="AH186">IF(M186="","",INDEX(
      '{INDEX} Tour Packages'!$A:$ZP,
      MATCH($M186, '{INDEX} Tour Packages'!$A:$A, 0),
      MATCH(AH$3, '{INDEX} Tour Packages'!$4:$4, 0)
    ))</f>
        <v/>
      </c>
      <c r="AI186" s="54" t="str">
        <f t="shared" si="9"/>
        <v/>
      </c>
      <c r="AJ186" s="42"/>
      <c r="AK186" s="55"/>
      <c r="AL186" s="46" t="b">
        <v>0</v>
      </c>
      <c r="AM186" s="56"/>
      <c r="AN186" s="57" t="str">
        <f t="shared" si="10"/>
        <v/>
      </c>
      <c r="AO186" s="58" t="str">
        <f t="shared" si="11"/>
        <v/>
      </c>
      <c r="AP186" s="59"/>
      <c r="AQ186" s="60"/>
      <c r="AR186" s="61"/>
      <c r="AS186" s="61"/>
      <c r="AT186" s="61" t="str">
        <f>IFERROR(__xludf.DUMMYFUNCTION("IF( 
  OR($AJ186=""Full Payment"", ISBLANK($K186)),
  """",
  IF(
    OR(
      Q186=""Standard Booking, P1"",
      Q186=""Standard Booking, P2"",
      Q186=""Standard Booking, P3"",
      Q186=""Standard Booking, P4""
    ),
    LET(
      resDate,   $"&amp;"K186,
      tourDate,  $N186,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6" s="62" t="str">
        <f t="shared" si="12"/>
        <v/>
      </c>
      <c r="AV186" s="63"/>
      <c r="AW186" s="64"/>
      <c r="AX186" s="64"/>
      <c r="AY186" s="64"/>
      <c r="AZ186" s="64" t="str">
        <f>IFERROR(__xludf.DUMMYFUNCTION("IF(
  OR($AJ186=""Full Payment"",$AJ186=""P1"", ISBLANK($K186)),
  """",
  IF(
    OR(
      $Q186=""Standard Booking, P2"",
      $Q186=""Standard Booking, P3"",
      $Q186=""Standard Booking, P4""
    ),
    LET(
      resDate,   $K186,
      tourDate,"&amp;"  $N186,
      monthCount, DATEDIF(resDate, tourDate, ""M"") + 1,
      secondDates, ARRAYFORMULA(
        DATE(
          YEAR(resDate),
          MONTH(resDate) + SEQUENCE(monthCount),
          2
        )
      ),
      validDates, FILTER(
        sec"&amp;"ondDates,
        (secondDates &gt; resDate + 2) *
        (secondDates &lt;= tourDate - 3)
      ),
      IF(
        OR($AJ186=""P2"", $AJ186=""P3"", $AJ186=""P4""),
        IF(
          COUNTA(validDates) &lt; 2,
          """",
          TEXT(INDEX(validDates"&amp;", 2), ""mmm d, yyyy"")
        ),
        IF(
          COUNTA(validDates) &lt; 2,
          """",
          TEXTJOIN("", "", TRUE,
            TEXT(INDEX(validDates, 1), ""mmm d, yyyy""),
            TEXT(INDEX(validDates, 2), ""mmm d, yyyy"")
          )
 "&amp;"       )
      )
    ),
    """"
  )
)
"),"")</f>
        <v/>
      </c>
      <c r="BA186" s="65" t="str">
        <f t="shared" si="13"/>
        <v/>
      </c>
      <c r="BB186" s="63"/>
      <c r="BC186" s="64"/>
      <c r="BD186" s="64"/>
      <c r="BE186" s="64"/>
      <c r="BF186" s="64" t="str">
        <f>IFERROR(__xludf.DUMMYFUNCTION("IF(
  OR($AJ186=""Full Payment"",$AJ186=""P1"", $AJ186=""P2""),
  """",
  IF(
    AND(
      NOT(ISBLANK($K186)),
      OR(
        Q186=""Standard Booking, P3"",
        Q186=""Standard Booking, P4""
      )
    ),
    LET(
      resDate,   $K186,
      "&amp;"tourDate,  $N186,
      monthCount, DATEDIF(resDate, tourDate, ""M"") + 1,
      secondDates, ARRAYFORMULA(
        DATE(
          YEAR(resDate),
          MONTH(resDate) + SEQUENCE(monthCount),
          2
        )
      ),
      validDates, FILTER(
  "&amp;"      secondDates,
        (secondDates &gt; resDate + 2) *
        (secondDates &lt;= tourDate - 3)
      ),
      IF(
        $AJ186=""P4"",
        IF(
          COUNTA(validDates) &lt; 3,
          """",
          TEXT(INDEX(validDates, 3), ""mmm d, yyyy"")
  "&amp;"      ),
        IF(
          $AJ186=""P3"",
          IF(
            COUNTA(validDates) &lt; 3,
            """",
            TEXT(INDEX(validDates, 3), ""mmm d, yyyy"")
          ),
          IF(
            COUNTA(validDates) &lt; 3,
            """",
    "&amp;"        TEXTJOIN("", "", TRUE,
              TEXT(INDEX(validDates, 1), ""mmm d, yyyy""),
              TEXT(INDEX(validDates, 2), ""mmm d, yyyy""),
              TEXT(INDEX(validDates, 3), ""mmm d, yyyy"")
            )
          )
        )
      )
    "&amp;"),
    """"
  )
)
"),"")</f>
        <v/>
      </c>
      <c r="BG186" s="65" t="str">
        <f t="shared" si="14"/>
        <v/>
      </c>
      <c r="BH186" s="63"/>
      <c r="BI186" s="64"/>
      <c r="BJ186" s="64"/>
      <c r="BK186" s="64"/>
      <c r="BL186" s="64" t="str">
        <f>IFERROR(__xludf.DUMMYFUNCTION("IF(
  OR($AJ186=""Full Payment"",$AJ186=""P1"",$AJ186=""P2"",$AJ186=""P3""),
  """",
  IF(
    AND(
      NOT(ISBLANK($K186)),
      $Q186=""Standard Booking, P4""
    ),
    LET(
      resDate,   $K186,
      tourDate,  $N186,
      monthCount, DATEDIF(r"&amp;"esDate, tourDate, ""M"") + 1,
      secondDates, ARRAYFORMULA(
        DATE(
          YEAR(resDate),
          MONTH(resDate) + SEQUENCE(monthCount),
          2
        )
      ),
      validDates, FILTER(
        secondDates,
        (secondDates &gt; res"&amp;"Date + 2) *
        (secondDates &lt;= tourDate - 3)
      ),
      IF(
        $AJ186=""P4"",
        IF(
          COUNTA(validDates) &lt; 4,
          """",
          TEXT(
            INDEX(validDates, 4),
            ""mmm d, yyyy""
          )
        ),
"&amp;"        IF(
          COUNTA(validDates) &lt; 4,
          """",
          TEXTJOIN(
            "", "", TRUE,
            TEXT(INDEX(validDates, 1), ""mmm d, yyyy""),
            TEXT(INDEX(validDates, 2), ""mmm d, yyyy""),
            TEXT(INDEX(validDates"&amp;", 3), ""mmm d, yyyy""),
            TEXT(INDEX(validDates, 4), ""mmm d, yyyy"")
          )
        )
      )
    ),
    """"
  )
)
"),"")</f>
        <v/>
      </c>
      <c r="BM186" s="65" t="str">
        <f t="shared" si="15"/>
        <v/>
      </c>
      <c r="BN186" s="66"/>
      <c r="BO186" s="67"/>
      <c r="BP186" s="49" t="b">
        <v>0</v>
      </c>
      <c r="BQ186" s="49" t="b">
        <v>0</v>
      </c>
      <c r="BR186" s="68"/>
      <c r="BS186" s="69"/>
      <c r="BT186" s="70" t="b">
        <v>0</v>
      </c>
      <c r="BU186" s="71"/>
      <c r="BV186" s="72"/>
      <c r="BW186" s="86" t="b">
        <v>0</v>
      </c>
      <c r="BX186" s="87"/>
    </row>
    <row r="187">
      <c r="A187" s="35" t="str">
        <f t="shared" si="1"/>
        <v/>
      </c>
      <c r="B187" s="36" t="str">
        <f t="shared" si="2"/>
        <v/>
      </c>
      <c r="C187" s="36" t="str">
        <f t="array" ref="C187">IF(
  M187="",
  "",
  IFERROR(
    INDEX(
      '{INDEX} Tour Packages'!$A:$ZZ,
      MATCH(
        M187,
        INDEX(
          '{INDEX} Tour Packages'!$A:$ZZ,
          ,
          MATCH("Tour Package Name", '{INDEX} Tour Packages'!$4:$4, 0)
        ),
        0
      ),
      MATCH("Tour Code", '{INDEX} Tour Packages'!$4:$4, 0)
    ),
    "XXX"
  )
)
</f>
        <v/>
      </c>
      <c r="D187" s="36" t="str">
        <f t="shared" si="3"/>
        <v/>
      </c>
      <c r="E187" s="36" t="str">
        <f t="shared" si="4"/>
        <v/>
      </c>
      <c r="F187" s="37" t="str">
        <f t="shared" si="5"/>
        <v/>
      </c>
      <c r="G187" s="89"/>
      <c r="H187" s="89"/>
      <c r="I187" s="90"/>
      <c r="J187" s="40" t="str">
        <f t="shared" si="16"/>
        <v> </v>
      </c>
      <c r="K187" s="91"/>
      <c r="L187" s="55"/>
      <c r="M187" s="55"/>
      <c r="N187" s="91"/>
      <c r="O187" s="43" t="str">
        <f>IFERROR(__xludf.DUMMYFUNCTION("IF(N187="""","""",IFERROR(
  N187 + VALUE(REGEXEXTRACT(P187, ""(\d+)\s+Days"")),
  """"
)
)"),"")</f>
        <v/>
      </c>
      <c r="P187" s="43" t="str">
        <f t="array" ref="P187">IFERROR(
  INDEX(
    INDEX('{INDEX} Tour Packages'!$A:$ZZ, , MATCH(P$3, '{INDEX} Tour Packages'!$4:$4, 0)),
    MATCH(M187, INDEX('{INDEX} Tour Packages'!$A:$ZZ,0, MATCH("Tour Package Name", '{INDEX} Tour Packages'!$4:$4, 0)), 0)
  ),
"")
</f>
        <v/>
      </c>
      <c r="Q187" s="44" t="str">
        <f t="shared" si="7"/>
        <v/>
      </c>
      <c r="R187" s="44" t="str">
        <f>IFERROR(__xludf.DUMMYFUNCTION("IF(OR(ISBLANK(K187), ISBLANK(N187)), """", 
  LET(
    resDate, K187,
    tourDate, N187,
    monthCount, MAX(0, DATEDIF(resDate, tourDate - 3, ""M"") + 1),
    secondDates, ARRAYFORMULA(DATE(YEAR(resDate), MONTH(resDate) + SEQUENCE(monthCount), 2)),
    "&amp;"validDates, FILTER(secondDates, (secondDates &gt; resDate + 2) * (secondDates &lt;= tourDate - 3)),
    IF(ISERROR(validDates), 0, COUNTA(validDates))
  )
)
"),"")</f>
        <v/>
      </c>
      <c r="S187" s="44" t="str">
        <f t="shared" si="8"/>
        <v/>
      </c>
      <c r="T187" s="45" t="str">
        <f t="array" ref="T187">IF(ISBLANK(BO187),IFERROR(
  INDEX(
    INDEX('{INDEX} Payment Terms'!$A:$G, , MATCH(T$3, '{INDEX} Payment Terms'!$4:$4, 0)),
    MATCH(Q187, INDEX('{INDEX} Payment Terms'!$A:$G,0, MATCH("Payment Condition", '{INDEX} Payment Terms'!$4:$4, 0)), 0)
  ),
""),"Cancelled")
</f>
        <v/>
      </c>
      <c r="U187" s="46" t="b">
        <v>0</v>
      </c>
      <c r="V187" s="47" t="str">
        <f>IFERROR(__xludf.DUMMYFUNCTION("IF(OR(L187=""Duo Booking"", L187=""Group Booking""),
IF(U187=FALSE,"""",
    LET(
      bookingType, L187,
      tour, M187,
      mainFirst, H187,
      mainLast, I187,
      mainEmail, G187,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$L$4:L187, bookingType,
          $M$4:M187, tour,
          $H$4:H187, mainFirst,
          $I$4:I187, mainLast,
          $G$4:G187, mainEmail
        ),
        ""000""
      ),
  "&amp;"    baseID &amp; ""-"" &amp; memberNumber
    )
  ),
  """"
)
"),"")</f>
        <v/>
      </c>
      <c r="W187" s="48"/>
      <c r="X187" s="85" t="b">
        <v>0</v>
      </c>
      <c r="Y187" s="85" t="b">
        <v>0</v>
      </c>
      <c r="Z187" s="85" t="b">
        <v>0</v>
      </c>
      <c r="AA187" s="50"/>
      <c r="AB187" s="51"/>
      <c r="AC187" s="85" t="b">
        <v>0</v>
      </c>
      <c r="AD187" s="92"/>
      <c r="AE187" s="88"/>
      <c r="AF187" s="36" t="str">
        <f t="array" ref="AF187">IF(M187="","",INDEX(
      '{INDEX} Tour Packages'!$A:$ZP,
      MATCH($M187, '{INDEX} Tour Packages'!$A:$A, 0),
      MATCH(AF$3, '{INDEX} Tour Packages'!$4:$4, 0)
    ))</f>
        <v/>
      </c>
      <c r="AG187" s="36" t="str">
        <f t="array" ref="AG187">IF(M187="","",INDEX(
      '{INDEX} Tour Packages'!$A:$ZP,
      MATCH($M187, '{INDEX} Tour Packages'!$A:$A, 0),
      MATCH(AG$3, '{INDEX} Tour Packages'!$4:$4, 0)
    ))</f>
        <v/>
      </c>
      <c r="AH187" s="36" t="str">
        <f t="array" ref="AH187">IF(M187="","",INDEX(
      '{INDEX} Tour Packages'!$A:$ZP,
      MATCH($M187, '{INDEX} Tour Packages'!$A:$A, 0),
      MATCH(AH$3, '{INDEX} Tour Packages'!$4:$4, 0)
    ))</f>
        <v/>
      </c>
      <c r="AI187" s="54" t="str">
        <f t="shared" si="9"/>
        <v/>
      </c>
      <c r="AJ187" s="42"/>
      <c r="AK187" s="55"/>
      <c r="AL187" s="46" t="b">
        <v>0</v>
      </c>
      <c r="AM187" s="56"/>
      <c r="AN187" s="57" t="str">
        <f t="shared" si="10"/>
        <v/>
      </c>
      <c r="AO187" s="58" t="str">
        <f t="shared" si="11"/>
        <v/>
      </c>
      <c r="AP187" s="59"/>
      <c r="AQ187" s="60"/>
      <c r="AR187" s="61"/>
      <c r="AS187" s="61"/>
      <c r="AT187" s="61" t="str">
        <f>IFERROR(__xludf.DUMMYFUNCTION("IF( 
  OR($AJ187=""Full Payment"", ISBLANK($K187)),
  """",
  IF(
    OR(
      Q187=""Standard Booking, P1"",
      Q187=""Standard Booking, P2"",
      Q187=""Standard Booking, P3"",
      Q187=""Standard Booking, P4""
    ),
    LET(
      resDate,   $"&amp;"K187,
      tourDate,  $N187,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7" s="62" t="str">
        <f t="shared" si="12"/>
        <v/>
      </c>
      <c r="AV187" s="63"/>
      <c r="AW187" s="64"/>
      <c r="AX187" s="64"/>
      <c r="AY187" s="64"/>
      <c r="AZ187" s="64" t="str">
        <f>IFERROR(__xludf.DUMMYFUNCTION("IF(
  OR($AJ187=""Full Payment"",$AJ187=""P1"", ISBLANK($K187)),
  """",
  IF(
    OR(
      $Q187=""Standard Booking, P2"",
      $Q187=""Standard Booking, P3"",
      $Q187=""Standard Booking, P4""
    ),
    LET(
      resDate,   $K187,
      tourDate,"&amp;"  $N187,
      monthCount, DATEDIF(resDate, tourDate, ""M"") + 1,
      secondDates, ARRAYFORMULA(
        DATE(
          YEAR(resDate),
          MONTH(resDate) + SEQUENCE(monthCount),
          2
        )
      ),
      validDates, FILTER(
        sec"&amp;"ondDates,
        (secondDates &gt; resDate + 2) *
        (secondDates &lt;= tourDate - 3)
      ),
      IF(
        OR($AJ187=""P2"", $AJ187=""P3"", $AJ187=""P4""),
        IF(
          COUNTA(validDates) &lt; 2,
          """",
          TEXT(INDEX(validDates"&amp;", 2), ""mmm d, yyyy"")
        ),
        IF(
          COUNTA(validDates) &lt; 2,
          """",
          TEXTJOIN("", "", TRUE,
            TEXT(INDEX(validDates, 1), ""mmm d, yyyy""),
            TEXT(INDEX(validDates, 2), ""mmm d, yyyy"")
          )
 "&amp;"       )
      )
    ),
    """"
  )
)
"),"")</f>
        <v/>
      </c>
      <c r="BA187" s="65" t="str">
        <f t="shared" si="13"/>
        <v/>
      </c>
      <c r="BB187" s="63"/>
      <c r="BC187" s="64"/>
      <c r="BD187" s="64"/>
      <c r="BE187" s="64"/>
      <c r="BF187" s="64" t="str">
        <f>IFERROR(__xludf.DUMMYFUNCTION("IF(
  OR($AJ187=""Full Payment"",$AJ187=""P1"", $AJ187=""P2""),
  """",
  IF(
    AND(
      NOT(ISBLANK($K187)),
      OR(
        Q187=""Standard Booking, P3"",
        Q187=""Standard Booking, P4""
      )
    ),
    LET(
      resDate,   $K187,
      "&amp;"tourDate,  $N187,
      monthCount, DATEDIF(resDate, tourDate, ""M"") + 1,
      secondDates, ARRAYFORMULA(
        DATE(
          YEAR(resDate),
          MONTH(resDate) + SEQUENCE(monthCount),
          2
        )
      ),
      validDates, FILTER(
  "&amp;"      secondDates,
        (secondDates &gt; resDate + 2) *
        (secondDates &lt;= tourDate - 3)
      ),
      IF(
        $AJ187=""P4"",
        IF(
          COUNTA(validDates) &lt; 3,
          """",
          TEXT(INDEX(validDates, 3), ""mmm d, yyyy"")
  "&amp;"      ),
        IF(
          $AJ187=""P3"",
          IF(
            COUNTA(validDates) &lt; 3,
            """",
            TEXT(INDEX(validDates, 3), ""mmm d, yyyy"")
          ),
          IF(
            COUNTA(validDates) &lt; 3,
            """",
    "&amp;"        TEXTJOIN("", "", TRUE,
              TEXT(INDEX(validDates, 1), ""mmm d, yyyy""),
              TEXT(INDEX(validDates, 2), ""mmm d, yyyy""),
              TEXT(INDEX(validDates, 3), ""mmm d, yyyy"")
            )
          )
        )
      )
    "&amp;"),
    """"
  )
)
"),"")</f>
        <v/>
      </c>
      <c r="BG187" s="65" t="str">
        <f t="shared" si="14"/>
        <v/>
      </c>
      <c r="BH187" s="63"/>
      <c r="BI187" s="64"/>
      <c r="BJ187" s="64"/>
      <c r="BK187" s="64"/>
      <c r="BL187" s="64" t="str">
        <f>IFERROR(__xludf.DUMMYFUNCTION("IF(
  OR($AJ187=""Full Payment"",$AJ187=""P1"",$AJ187=""P2"",$AJ187=""P3""),
  """",
  IF(
    AND(
      NOT(ISBLANK($K187)),
      $Q187=""Standard Booking, P4""
    ),
    LET(
      resDate,   $K187,
      tourDate,  $N187,
      monthCount, DATEDIF(r"&amp;"esDate, tourDate, ""M"") + 1,
      secondDates, ARRAYFORMULA(
        DATE(
          YEAR(resDate),
          MONTH(resDate) + SEQUENCE(monthCount),
          2
        )
      ),
      validDates, FILTER(
        secondDates,
        (secondDates &gt; res"&amp;"Date + 2) *
        (secondDates &lt;= tourDate - 3)
      ),
      IF(
        $AJ187=""P4"",
        IF(
          COUNTA(validDates) &lt; 4,
          """",
          TEXT(
            INDEX(validDates, 4),
            ""mmm d, yyyy""
          )
        ),
"&amp;"        IF(
          COUNTA(validDates) &lt; 4,
          """",
          TEXTJOIN(
            "", "", TRUE,
            TEXT(INDEX(validDates, 1), ""mmm d, yyyy""),
            TEXT(INDEX(validDates, 2), ""mmm d, yyyy""),
            TEXT(INDEX(validDates"&amp;", 3), ""mmm d, yyyy""),
            TEXT(INDEX(validDates, 4), ""mmm d, yyyy"")
          )
        )
      )
    ),
    """"
  )
)
"),"")</f>
        <v/>
      </c>
      <c r="BM187" s="65" t="str">
        <f t="shared" si="15"/>
        <v/>
      </c>
      <c r="BN187" s="66"/>
      <c r="BO187" s="67"/>
      <c r="BP187" s="49" t="b">
        <v>0</v>
      </c>
      <c r="BQ187" s="49" t="b">
        <v>0</v>
      </c>
      <c r="BR187" s="68"/>
      <c r="BS187" s="69"/>
      <c r="BT187" s="70" t="b">
        <v>0</v>
      </c>
      <c r="BU187" s="71"/>
      <c r="BV187" s="72"/>
      <c r="BW187" s="86" t="b">
        <v>0</v>
      </c>
      <c r="BX187" s="87"/>
    </row>
    <row r="188">
      <c r="A188" s="35" t="str">
        <f t="shared" si="1"/>
        <v/>
      </c>
      <c r="B188" s="36" t="str">
        <f t="shared" si="2"/>
        <v/>
      </c>
      <c r="C188" s="36" t="str">
        <f t="array" ref="C188">IF(
  M188="",
  "",
  IFERROR(
    INDEX(
      '{INDEX} Tour Packages'!$A:$ZZ,
      MATCH(
        M188,
        INDEX(
          '{INDEX} Tour Packages'!$A:$ZZ,
          ,
          MATCH("Tour Package Name", '{INDEX} Tour Packages'!$4:$4, 0)
        ),
        0
      ),
      MATCH("Tour Code", '{INDEX} Tour Packages'!$4:$4, 0)
    ),
    "XXX"
  )
)
</f>
        <v/>
      </c>
      <c r="D188" s="36" t="str">
        <f t="shared" si="3"/>
        <v/>
      </c>
      <c r="E188" s="36" t="str">
        <f t="shared" si="4"/>
        <v/>
      </c>
      <c r="F188" s="37" t="str">
        <f t="shared" si="5"/>
        <v/>
      </c>
      <c r="G188" s="89"/>
      <c r="H188" s="89"/>
      <c r="I188" s="90"/>
      <c r="J188" s="40" t="str">
        <f t="shared" si="16"/>
        <v> </v>
      </c>
      <c r="K188" s="91"/>
      <c r="L188" s="55"/>
      <c r="M188" s="55"/>
      <c r="N188" s="91"/>
      <c r="O188" s="43" t="str">
        <f>IFERROR(__xludf.DUMMYFUNCTION("IF(N188="""","""",IFERROR(
  N188 + VALUE(REGEXEXTRACT(P188, ""(\d+)\s+Days"")),
  """"
)
)"),"")</f>
        <v/>
      </c>
      <c r="P188" s="43" t="str">
        <f t="array" ref="P188">IFERROR(
  INDEX(
    INDEX('{INDEX} Tour Packages'!$A:$ZZ, , MATCH(P$3, '{INDEX} Tour Packages'!$4:$4, 0)),
    MATCH(M188, INDEX('{INDEX} Tour Packages'!$A:$ZZ,0, MATCH("Tour Package Name", '{INDEX} Tour Packages'!$4:$4, 0)), 0)
  ),
"")
</f>
        <v/>
      </c>
      <c r="Q188" s="44" t="str">
        <f t="shared" si="7"/>
        <v/>
      </c>
      <c r="R188" s="44" t="str">
        <f>IFERROR(__xludf.DUMMYFUNCTION("IF(OR(ISBLANK(K188), ISBLANK(N188)), """", 
  LET(
    resDate, K188,
    tourDate, N188,
    monthCount, MAX(0, DATEDIF(resDate, tourDate - 3, ""M"") + 1),
    secondDates, ARRAYFORMULA(DATE(YEAR(resDate), MONTH(resDate) + SEQUENCE(monthCount), 2)),
    "&amp;"validDates, FILTER(secondDates, (secondDates &gt; resDate + 2) * (secondDates &lt;= tourDate - 3)),
    IF(ISERROR(validDates), 0, COUNTA(validDates))
  )
)
"),"")</f>
        <v/>
      </c>
      <c r="S188" s="44" t="str">
        <f t="shared" si="8"/>
        <v/>
      </c>
      <c r="T188" s="45" t="str">
        <f t="array" ref="T188">IF(ISBLANK(BO188),IFERROR(
  INDEX(
    INDEX('{INDEX} Payment Terms'!$A:$G, , MATCH(T$3, '{INDEX} Payment Terms'!$4:$4, 0)),
    MATCH(Q188, INDEX('{INDEX} Payment Terms'!$A:$G,0, MATCH("Payment Condition", '{INDEX} Payment Terms'!$4:$4, 0)), 0)
  ),
""),"Cancelled")
</f>
        <v/>
      </c>
      <c r="U188" s="46" t="b">
        <v>0</v>
      </c>
      <c r="V188" s="47" t="str">
        <f>IFERROR(__xludf.DUMMYFUNCTION("IF(OR(L188=""Duo Booking"", L188=""Group Booking""),
IF(U188=FALSE,"""",
    LET(
      bookingType, L188,
      tour, M188,
      mainFirst, H188,
      mainLast, I188,
      mainEmail, G188,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$L$4:L188, bookingType,
          $M$4:M188, tour,
          $H$4:H188, mainFirst,
          $I$4:I188, mainLast,
          $G$4:G188, mainEmail
        ),
        ""000""
      ),
  "&amp;"    baseID &amp; ""-"" &amp; memberNumber
    )
  ),
  """"
)
"),"")</f>
        <v/>
      </c>
      <c r="W188" s="48"/>
      <c r="X188" s="85" t="b">
        <v>0</v>
      </c>
      <c r="Y188" s="85" t="b">
        <v>0</v>
      </c>
      <c r="Z188" s="85" t="b">
        <v>0</v>
      </c>
      <c r="AA188" s="50"/>
      <c r="AB188" s="51"/>
      <c r="AC188" s="85" t="b">
        <v>0</v>
      </c>
      <c r="AD188" s="92"/>
      <c r="AE188" s="88"/>
      <c r="AF188" s="36" t="str">
        <f t="array" ref="AF188">IF(M188="","",INDEX(
      '{INDEX} Tour Packages'!$A:$ZP,
      MATCH($M188, '{INDEX} Tour Packages'!$A:$A, 0),
      MATCH(AF$3, '{INDEX} Tour Packages'!$4:$4, 0)
    ))</f>
        <v/>
      </c>
      <c r="AG188" s="36" t="str">
        <f t="array" ref="AG188">IF(M188="","",INDEX(
      '{INDEX} Tour Packages'!$A:$ZP,
      MATCH($M188, '{INDEX} Tour Packages'!$A:$A, 0),
      MATCH(AG$3, '{INDEX} Tour Packages'!$4:$4, 0)
    ))</f>
        <v/>
      </c>
      <c r="AH188" s="36" t="str">
        <f t="array" ref="AH188">IF(M188="","",INDEX(
      '{INDEX} Tour Packages'!$A:$ZP,
      MATCH($M188, '{INDEX} Tour Packages'!$A:$A, 0),
      MATCH(AH$3, '{INDEX} Tour Packages'!$4:$4, 0)
    ))</f>
        <v/>
      </c>
      <c r="AI188" s="54" t="str">
        <f t="shared" si="9"/>
        <v/>
      </c>
      <c r="AJ188" s="42"/>
      <c r="AK188" s="55"/>
      <c r="AL188" s="46" t="b">
        <v>0</v>
      </c>
      <c r="AM188" s="56"/>
      <c r="AN188" s="57" t="str">
        <f t="shared" si="10"/>
        <v/>
      </c>
      <c r="AO188" s="58" t="str">
        <f t="shared" si="11"/>
        <v/>
      </c>
      <c r="AP188" s="59"/>
      <c r="AQ188" s="60"/>
      <c r="AR188" s="61"/>
      <c r="AS188" s="61"/>
      <c r="AT188" s="61" t="str">
        <f>IFERROR(__xludf.DUMMYFUNCTION("IF( 
  OR($AJ188=""Full Payment"", ISBLANK($K188)),
  """",
  IF(
    OR(
      Q188=""Standard Booking, P1"",
      Q188=""Standard Booking, P2"",
      Q188=""Standard Booking, P3"",
      Q188=""Standard Booking, P4""
    ),
    LET(
      resDate,   $"&amp;"K188,
      tourDate,  $N188,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8" s="62" t="str">
        <f t="shared" si="12"/>
        <v/>
      </c>
      <c r="AV188" s="63"/>
      <c r="AW188" s="64"/>
      <c r="AX188" s="64"/>
      <c r="AY188" s="64"/>
      <c r="AZ188" s="64" t="str">
        <f>IFERROR(__xludf.DUMMYFUNCTION("IF(
  OR($AJ188=""Full Payment"",$AJ188=""P1"", ISBLANK($K188)),
  """",
  IF(
    OR(
      $Q188=""Standard Booking, P2"",
      $Q188=""Standard Booking, P3"",
      $Q188=""Standard Booking, P4""
    ),
    LET(
      resDate,   $K188,
      tourDate,"&amp;"  $N188,
      monthCount, DATEDIF(resDate, tourDate, ""M"") + 1,
      secondDates, ARRAYFORMULA(
        DATE(
          YEAR(resDate),
          MONTH(resDate) + SEQUENCE(monthCount),
          2
        )
      ),
      validDates, FILTER(
        sec"&amp;"ondDates,
        (secondDates &gt; resDate + 2) *
        (secondDates &lt;= tourDate - 3)
      ),
      IF(
        OR($AJ188=""P2"", $AJ188=""P3"", $AJ188=""P4""),
        IF(
          COUNTA(validDates) &lt; 2,
          """",
          TEXT(INDEX(validDates"&amp;", 2), ""mmm d, yyyy"")
        ),
        IF(
          COUNTA(validDates) &lt; 2,
          """",
          TEXTJOIN("", "", TRUE,
            TEXT(INDEX(validDates, 1), ""mmm d, yyyy""),
            TEXT(INDEX(validDates, 2), ""mmm d, yyyy"")
          )
 "&amp;"       )
      )
    ),
    """"
  )
)
"),"")</f>
        <v/>
      </c>
      <c r="BA188" s="65" t="str">
        <f t="shared" si="13"/>
        <v/>
      </c>
      <c r="BB188" s="63"/>
      <c r="BC188" s="64"/>
      <c r="BD188" s="64"/>
      <c r="BE188" s="64"/>
      <c r="BF188" s="64" t="str">
        <f>IFERROR(__xludf.DUMMYFUNCTION("IF(
  OR($AJ188=""Full Payment"",$AJ188=""P1"", $AJ188=""P2""),
  """",
  IF(
    AND(
      NOT(ISBLANK($K188)),
      OR(
        Q188=""Standard Booking, P3"",
        Q188=""Standard Booking, P4""
      )
    ),
    LET(
      resDate,   $K188,
      "&amp;"tourDate,  $N188,
      monthCount, DATEDIF(resDate, tourDate, ""M"") + 1,
      secondDates, ARRAYFORMULA(
        DATE(
          YEAR(resDate),
          MONTH(resDate) + SEQUENCE(monthCount),
          2
        )
      ),
      validDates, FILTER(
  "&amp;"      secondDates,
        (secondDates &gt; resDate + 2) *
        (secondDates &lt;= tourDate - 3)
      ),
      IF(
        $AJ188=""P4"",
        IF(
          COUNTA(validDates) &lt; 3,
          """",
          TEXT(INDEX(validDates, 3), ""mmm d, yyyy"")
  "&amp;"      ),
        IF(
          $AJ188=""P3"",
          IF(
            COUNTA(validDates) &lt; 3,
            """",
            TEXT(INDEX(validDates, 3), ""mmm d, yyyy"")
          ),
          IF(
            COUNTA(validDates) &lt; 3,
            """",
    "&amp;"        TEXTJOIN("", "", TRUE,
              TEXT(INDEX(validDates, 1), ""mmm d, yyyy""),
              TEXT(INDEX(validDates, 2), ""mmm d, yyyy""),
              TEXT(INDEX(validDates, 3), ""mmm d, yyyy"")
            )
          )
        )
      )
    "&amp;"),
    """"
  )
)
"),"")</f>
        <v/>
      </c>
      <c r="BG188" s="65" t="str">
        <f t="shared" si="14"/>
        <v/>
      </c>
      <c r="BH188" s="63"/>
      <c r="BI188" s="64"/>
      <c r="BJ188" s="64"/>
      <c r="BK188" s="64"/>
      <c r="BL188" s="64" t="str">
        <f>IFERROR(__xludf.DUMMYFUNCTION("IF(
  OR($AJ188=""Full Payment"",$AJ188=""P1"",$AJ188=""P2"",$AJ188=""P3""),
  """",
  IF(
    AND(
      NOT(ISBLANK($K188)),
      $Q188=""Standard Booking, P4""
    ),
    LET(
      resDate,   $K188,
      tourDate,  $N188,
      monthCount, DATEDIF(r"&amp;"esDate, tourDate, ""M"") + 1,
      secondDates, ARRAYFORMULA(
        DATE(
          YEAR(resDate),
          MONTH(resDate) + SEQUENCE(monthCount),
          2
        )
      ),
      validDates, FILTER(
        secondDates,
        (secondDates &gt; res"&amp;"Date + 2) *
        (secondDates &lt;= tourDate - 3)
      ),
      IF(
        $AJ188=""P4"",
        IF(
          COUNTA(validDates) &lt; 4,
          """",
          TEXT(
            INDEX(validDates, 4),
            ""mmm d, yyyy""
          )
        ),
"&amp;"        IF(
          COUNTA(validDates) &lt; 4,
          """",
          TEXTJOIN(
            "", "", TRUE,
            TEXT(INDEX(validDates, 1), ""mmm d, yyyy""),
            TEXT(INDEX(validDates, 2), ""mmm d, yyyy""),
            TEXT(INDEX(validDates"&amp;", 3), ""mmm d, yyyy""),
            TEXT(INDEX(validDates, 4), ""mmm d, yyyy"")
          )
        )
      )
    ),
    """"
  )
)
"),"")</f>
        <v/>
      </c>
      <c r="BM188" s="65" t="str">
        <f t="shared" si="15"/>
        <v/>
      </c>
      <c r="BN188" s="66"/>
      <c r="BO188" s="67"/>
      <c r="BP188" s="49" t="b">
        <v>0</v>
      </c>
      <c r="BQ188" s="49" t="b">
        <v>0</v>
      </c>
      <c r="BR188" s="68"/>
      <c r="BS188" s="69"/>
      <c r="BT188" s="70" t="b">
        <v>0</v>
      </c>
      <c r="BU188" s="71"/>
      <c r="BV188" s="72"/>
      <c r="BW188" s="86" t="b">
        <v>0</v>
      </c>
      <c r="BX188" s="87"/>
    </row>
    <row r="189">
      <c r="A189" s="35" t="str">
        <f t="shared" si="1"/>
        <v/>
      </c>
      <c r="B189" s="36" t="str">
        <f t="shared" si="2"/>
        <v/>
      </c>
      <c r="C189" s="36" t="str">
        <f t="array" ref="C189">IF(
  M189="",
  "",
  IFERROR(
    INDEX(
      '{INDEX} Tour Packages'!$A:$ZZ,
      MATCH(
        M189,
        INDEX(
          '{INDEX} Tour Packages'!$A:$ZZ,
          ,
          MATCH("Tour Package Name", '{INDEX} Tour Packages'!$4:$4, 0)
        ),
        0
      ),
      MATCH("Tour Code", '{INDEX} Tour Packages'!$4:$4, 0)
    ),
    "XXX"
  )
)
</f>
        <v/>
      </c>
      <c r="D189" s="36" t="str">
        <f t="shared" si="3"/>
        <v/>
      </c>
      <c r="E189" s="36" t="str">
        <f t="shared" si="4"/>
        <v/>
      </c>
      <c r="F189" s="37" t="str">
        <f t="shared" si="5"/>
        <v/>
      </c>
      <c r="G189" s="89"/>
      <c r="H189" s="89"/>
      <c r="I189" s="90"/>
      <c r="J189" s="40" t="str">
        <f t="shared" si="16"/>
        <v> </v>
      </c>
      <c r="K189" s="91"/>
      <c r="L189" s="55"/>
      <c r="M189" s="55"/>
      <c r="N189" s="91"/>
      <c r="O189" s="43" t="str">
        <f>IFERROR(__xludf.DUMMYFUNCTION("IF(N189="""","""",IFERROR(
  N189 + VALUE(REGEXEXTRACT(P189, ""(\d+)\s+Days"")),
  """"
)
)"),"")</f>
        <v/>
      </c>
      <c r="P189" s="43" t="str">
        <f t="array" ref="P189">IFERROR(
  INDEX(
    INDEX('{INDEX} Tour Packages'!$A:$ZZ, , MATCH(P$3, '{INDEX} Tour Packages'!$4:$4, 0)),
    MATCH(M189, INDEX('{INDEX} Tour Packages'!$A:$ZZ,0, MATCH("Tour Package Name", '{INDEX} Tour Packages'!$4:$4, 0)), 0)
  ),
"")
</f>
        <v/>
      </c>
      <c r="Q189" s="44" t="str">
        <f t="shared" si="7"/>
        <v/>
      </c>
      <c r="R189" s="44" t="str">
        <f>IFERROR(__xludf.DUMMYFUNCTION("IF(OR(ISBLANK(K189), ISBLANK(N189)), """", 
  LET(
    resDate, K189,
    tourDate, N189,
    monthCount, MAX(0, DATEDIF(resDate, tourDate - 3, ""M"") + 1),
    secondDates, ARRAYFORMULA(DATE(YEAR(resDate), MONTH(resDate) + SEQUENCE(monthCount), 2)),
    "&amp;"validDates, FILTER(secondDates, (secondDates &gt; resDate + 2) * (secondDates &lt;= tourDate - 3)),
    IF(ISERROR(validDates), 0, COUNTA(validDates))
  )
)
"),"")</f>
        <v/>
      </c>
      <c r="S189" s="44" t="str">
        <f t="shared" si="8"/>
        <v/>
      </c>
      <c r="T189" s="45" t="str">
        <f t="array" ref="T189">IF(ISBLANK(BO189),IFERROR(
  INDEX(
    INDEX('{INDEX} Payment Terms'!$A:$G, , MATCH(T$3, '{INDEX} Payment Terms'!$4:$4, 0)),
    MATCH(Q189, INDEX('{INDEX} Payment Terms'!$A:$G,0, MATCH("Payment Condition", '{INDEX} Payment Terms'!$4:$4, 0)), 0)
  ),
""),"Cancelled")
</f>
        <v/>
      </c>
      <c r="U189" s="46" t="b">
        <v>0</v>
      </c>
      <c r="V189" s="47" t="str">
        <f>IFERROR(__xludf.DUMMYFUNCTION("IF(OR(L189=""Duo Booking"", L189=""Group Booking""),
IF(U189=FALSE,"""",
    LET(
      bookingType, L189,
      tour, M189,
      mainFirst, H189,
      mainLast, I189,
      mainEmail, G189,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$L$4:L189, bookingType,
          $M$4:M189, tour,
          $H$4:H189, mainFirst,
          $I$4:I189, mainLast,
          $G$4:G189, mainEmail
        ),
        ""000""
      ),
  "&amp;"    baseID &amp; ""-"" &amp; memberNumber
    )
  ),
  """"
)
"),"")</f>
        <v/>
      </c>
      <c r="W189" s="48"/>
      <c r="X189" s="85" t="b">
        <v>0</v>
      </c>
      <c r="Y189" s="85" t="b">
        <v>0</v>
      </c>
      <c r="Z189" s="85" t="b">
        <v>0</v>
      </c>
      <c r="AA189" s="50"/>
      <c r="AB189" s="51"/>
      <c r="AC189" s="85" t="b">
        <v>0</v>
      </c>
      <c r="AD189" s="92"/>
      <c r="AE189" s="88"/>
      <c r="AF189" s="36" t="str">
        <f t="array" ref="AF189">IF(M189="","",INDEX(
      '{INDEX} Tour Packages'!$A:$ZP,
      MATCH($M189, '{INDEX} Tour Packages'!$A:$A, 0),
      MATCH(AF$3, '{INDEX} Tour Packages'!$4:$4, 0)
    ))</f>
        <v/>
      </c>
      <c r="AG189" s="36" t="str">
        <f t="array" ref="AG189">IF(M189="","",INDEX(
      '{INDEX} Tour Packages'!$A:$ZP,
      MATCH($M189, '{INDEX} Tour Packages'!$A:$A, 0),
      MATCH(AG$3, '{INDEX} Tour Packages'!$4:$4, 0)
    ))</f>
        <v/>
      </c>
      <c r="AH189" s="36" t="str">
        <f t="array" ref="AH189">IF(M189="","",INDEX(
      '{INDEX} Tour Packages'!$A:$ZP,
      MATCH($M189, '{INDEX} Tour Packages'!$A:$A, 0),
      MATCH(AH$3, '{INDEX} Tour Packages'!$4:$4, 0)
    ))</f>
        <v/>
      </c>
      <c r="AI189" s="54" t="str">
        <f t="shared" si="9"/>
        <v/>
      </c>
      <c r="AJ189" s="42"/>
      <c r="AK189" s="55"/>
      <c r="AL189" s="46" t="b">
        <v>0</v>
      </c>
      <c r="AM189" s="56"/>
      <c r="AN189" s="57" t="str">
        <f t="shared" si="10"/>
        <v/>
      </c>
      <c r="AO189" s="58" t="str">
        <f t="shared" si="11"/>
        <v/>
      </c>
      <c r="AP189" s="59"/>
      <c r="AQ189" s="60"/>
      <c r="AR189" s="61"/>
      <c r="AS189" s="61"/>
      <c r="AT189" s="61" t="str">
        <f>IFERROR(__xludf.DUMMYFUNCTION("IF( 
  OR($AJ189=""Full Payment"", ISBLANK($K189)),
  """",
  IF(
    OR(
      Q189=""Standard Booking, P1"",
      Q189=""Standard Booking, P2"",
      Q189=""Standard Booking, P3"",
      Q189=""Standard Booking, P4""
    ),
    LET(
      resDate,   $"&amp;"K189,
      tourDate,  $N189,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89" s="62" t="str">
        <f t="shared" si="12"/>
        <v/>
      </c>
      <c r="AV189" s="63"/>
      <c r="AW189" s="64"/>
      <c r="AX189" s="64"/>
      <c r="AY189" s="64"/>
      <c r="AZ189" s="64" t="str">
        <f>IFERROR(__xludf.DUMMYFUNCTION("IF(
  OR($AJ189=""Full Payment"",$AJ189=""P1"", ISBLANK($K189)),
  """",
  IF(
    OR(
      $Q189=""Standard Booking, P2"",
      $Q189=""Standard Booking, P3"",
      $Q189=""Standard Booking, P4""
    ),
    LET(
      resDate,   $K189,
      tourDate,"&amp;"  $N189,
      monthCount, DATEDIF(resDate, tourDate, ""M"") + 1,
      secondDates, ARRAYFORMULA(
        DATE(
          YEAR(resDate),
          MONTH(resDate) + SEQUENCE(monthCount),
          2
        )
      ),
      validDates, FILTER(
        sec"&amp;"ondDates,
        (secondDates &gt; resDate + 2) *
        (secondDates &lt;= tourDate - 3)
      ),
      IF(
        OR($AJ189=""P2"", $AJ189=""P3"", $AJ189=""P4""),
        IF(
          COUNTA(validDates) &lt; 2,
          """",
          TEXT(INDEX(validDates"&amp;", 2), ""mmm d, yyyy"")
        ),
        IF(
          COUNTA(validDates) &lt; 2,
          """",
          TEXTJOIN("", "", TRUE,
            TEXT(INDEX(validDates, 1), ""mmm d, yyyy""),
            TEXT(INDEX(validDates, 2), ""mmm d, yyyy"")
          )
 "&amp;"       )
      )
    ),
    """"
  )
)
"),"")</f>
        <v/>
      </c>
      <c r="BA189" s="65" t="str">
        <f t="shared" si="13"/>
        <v/>
      </c>
      <c r="BB189" s="63"/>
      <c r="BC189" s="64"/>
      <c r="BD189" s="64"/>
      <c r="BE189" s="64"/>
      <c r="BF189" s="64" t="str">
        <f>IFERROR(__xludf.DUMMYFUNCTION("IF(
  OR($AJ189=""Full Payment"",$AJ189=""P1"", $AJ189=""P2""),
  """",
  IF(
    AND(
      NOT(ISBLANK($K189)),
      OR(
        Q189=""Standard Booking, P3"",
        Q189=""Standard Booking, P4""
      )
    ),
    LET(
      resDate,   $K189,
      "&amp;"tourDate,  $N189,
      monthCount, DATEDIF(resDate, tourDate, ""M"") + 1,
      secondDates, ARRAYFORMULA(
        DATE(
          YEAR(resDate),
          MONTH(resDate) + SEQUENCE(monthCount),
          2
        )
      ),
      validDates, FILTER(
  "&amp;"      secondDates,
        (secondDates &gt; resDate + 2) *
        (secondDates &lt;= tourDate - 3)
      ),
      IF(
        $AJ189=""P4"",
        IF(
          COUNTA(validDates) &lt; 3,
          """",
          TEXT(INDEX(validDates, 3), ""mmm d, yyyy"")
  "&amp;"      ),
        IF(
          $AJ189=""P3"",
          IF(
            COUNTA(validDates) &lt; 3,
            """",
            TEXT(INDEX(validDates, 3), ""mmm d, yyyy"")
          ),
          IF(
            COUNTA(validDates) &lt; 3,
            """",
    "&amp;"        TEXTJOIN("", "", TRUE,
              TEXT(INDEX(validDates, 1), ""mmm d, yyyy""),
              TEXT(INDEX(validDates, 2), ""mmm d, yyyy""),
              TEXT(INDEX(validDates, 3), ""mmm d, yyyy"")
            )
          )
        )
      )
    "&amp;"),
    """"
  )
)
"),"")</f>
        <v/>
      </c>
      <c r="BG189" s="65" t="str">
        <f t="shared" si="14"/>
        <v/>
      </c>
      <c r="BH189" s="63"/>
      <c r="BI189" s="64"/>
      <c r="BJ189" s="64"/>
      <c r="BK189" s="64"/>
      <c r="BL189" s="64" t="str">
        <f>IFERROR(__xludf.DUMMYFUNCTION("IF(
  OR($AJ189=""Full Payment"",$AJ189=""P1"",$AJ189=""P2"",$AJ189=""P3""),
  """",
  IF(
    AND(
      NOT(ISBLANK($K189)),
      $Q189=""Standard Booking, P4""
    ),
    LET(
      resDate,   $K189,
      tourDate,  $N189,
      monthCount, DATEDIF(r"&amp;"esDate, tourDate, ""M"") + 1,
      secondDates, ARRAYFORMULA(
        DATE(
          YEAR(resDate),
          MONTH(resDate) + SEQUENCE(monthCount),
          2
        )
      ),
      validDates, FILTER(
        secondDates,
        (secondDates &gt; res"&amp;"Date + 2) *
        (secondDates &lt;= tourDate - 3)
      ),
      IF(
        $AJ189=""P4"",
        IF(
          COUNTA(validDates) &lt; 4,
          """",
          TEXT(
            INDEX(validDates, 4),
            ""mmm d, yyyy""
          )
        ),
"&amp;"        IF(
          COUNTA(validDates) &lt; 4,
          """",
          TEXTJOIN(
            "", "", TRUE,
            TEXT(INDEX(validDates, 1), ""mmm d, yyyy""),
            TEXT(INDEX(validDates, 2), ""mmm d, yyyy""),
            TEXT(INDEX(validDates"&amp;", 3), ""mmm d, yyyy""),
            TEXT(INDEX(validDates, 4), ""mmm d, yyyy"")
          )
        )
      )
    ),
    """"
  )
)
"),"")</f>
        <v/>
      </c>
      <c r="BM189" s="65" t="str">
        <f t="shared" si="15"/>
        <v/>
      </c>
      <c r="BN189" s="66"/>
      <c r="BO189" s="67"/>
      <c r="BP189" s="49" t="b">
        <v>0</v>
      </c>
      <c r="BQ189" s="49" t="b">
        <v>0</v>
      </c>
      <c r="BR189" s="68"/>
      <c r="BS189" s="69"/>
      <c r="BT189" s="70" t="b">
        <v>0</v>
      </c>
      <c r="BU189" s="71"/>
      <c r="BV189" s="72"/>
      <c r="BW189" s="86" t="b">
        <v>0</v>
      </c>
      <c r="BX189" s="87"/>
    </row>
    <row r="190">
      <c r="A190" s="35" t="str">
        <f t="shared" si="1"/>
        <v/>
      </c>
      <c r="B190" s="36" t="str">
        <f t="shared" si="2"/>
        <v/>
      </c>
      <c r="C190" s="36" t="str">
        <f t="array" ref="C190">IF(
  M190="",
  "",
  IFERROR(
    INDEX(
      '{INDEX} Tour Packages'!$A:$ZZ,
      MATCH(
        M190,
        INDEX(
          '{INDEX} Tour Packages'!$A:$ZZ,
          ,
          MATCH("Tour Package Name", '{INDEX} Tour Packages'!$4:$4, 0)
        ),
        0
      ),
      MATCH("Tour Code", '{INDEX} Tour Packages'!$4:$4, 0)
    ),
    "XXX"
  )
)
</f>
        <v/>
      </c>
      <c r="D190" s="36" t="str">
        <f t="shared" si="3"/>
        <v/>
      </c>
      <c r="E190" s="36" t="str">
        <f t="shared" si="4"/>
        <v/>
      </c>
      <c r="F190" s="37" t="str">
        <f t="shared" si="5"/>
        <v/>
      </c>
      <c r="G190" s="89"/>
      <c r="H190" s="89"/>
      <c r="I190" s="90"/>
      <c r="J190" s="40" t="str">
        <f t="shared" si="16"/>
        <v> </v>
      </c>
      <c r="K190" s="91"/>
      <c r="L190" s="55"/>
      <c r="M190" s="55"/>
      <c r="N190" s="91"/>
      <c r="O190" s="43" t="str">
        <f>IFERROR(__xludf.DUMMYFUNCTION("IF(N190="""","""",IFERROR(
  N190 + VALUE(REGEXEXTRACT(P190, ""(\d+)\s+Days"")),
  """"
)
)"),"")</f>
        <v/>
      </c>
      <c r="P190" s="43" t="str">
        <f t="array" ref="P190">IFERROR(
  INDEX(
    INDEX('{INDEX} Tour Packages'!$A:$ZZ, , MATCH(P$3, '{INDEX} Tour Packages'!$4:$4, 0)),
    MATCH(M190, INDEX('{INDEX} Tour Packages'!$A:$ZZ,0, MATCH("Tour Package Name", '{INDEX} Tour Packages'!$4:$4, 0)), 0)
  ),
"")
</f>
        <v/>
      </c>
      <c r="Q190" s="44" t="str">
        <f t="shared" si="7"/>
        <v/>
      </c>
      <c r="R190" s="44" t="str">
        <f>IFERROR(__xludf.DUMMYFUNCTION("IF(OR(ISBLANK(K190), ISBLANK(N190)), """", 
  LET(
    resDate, K190,
    tourDate, N190,
    monthCount, MAX(0, DATEDIF(resDate, tourDate - 3, ""M"") + 1),
    secondDates, ARRAYFORMULA(DATE(YEAR(resDate), MONTH(resDate) + SEQUENCE(monthCount), 2)),
    "&amp;"validDates, FILTER(secondDates, (secondDates &gt; resDate + 2) * (secondDates &lt;= tourDate - 3)),
    IF(ISERROR(validDates), 0, COUNTA(validDates))
  )
)
"),"")</f>
        <v/>
      </c>
      <c r="S190" s="44" t="str">
        <f t="shared" si="8"/>
        <v/>
      </c>
      <c r="T190" s="45" t="str">
        <f t="array" ref="T190">IF(ISBLANK(BO190),IFERROR(
  INDEX(
    INDEX('{INDEX} Payment Terms'!$A:$G, , MATCH(T$3, '{INDEX} Payment Terms'!$4:$4, 0)),
    MATCH(Q190, INDEX('{INDEX} Payment Terms'!$A:$G,0, MATCH("Payment Condition", '{INDEX} Payment Terms'!$4:$4, 0)), 0)
  ),
""),"Cancelled")
</f>
        <v/>
      </c>
      <c r="U190" s="46" t="b">
        <v>0</v>
      </c>
      <c r="V190" s="47" t="str">
        <f>IFERROR(__xludf.DUMMYFUNCTION("IF(OR(L190=""Duo Booking"", L190=""Group Booking""),
IF(U190=FALSE,"""",
    LET(
      bookingType, L190,
      tour, M190,
      mainFirst, H190,
      mainLast, I190,
      mainEmail, G190,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$L$4:L190, bookingType,
          $M$4:M190, tour,
          $H$4:H190, mainFirst,
          $I$4:I190, mainLast,
          $G$4:G190, mainEmail
        ),
        ""000""
      ),
  "&amp;"    baseID &amp; ""-"" &amp; memberNumber
    )
  ),
  """"
)
"),"")</f>
        <v/>
      </c>
      <c r="W190" s="48"/>
      <c r="X190" s="85" t="b">
        <v>0</v>
      </c>
      <c r="Y190" s="85" t="b">
        <v>0</v>
      </c>
      <c r="Z190" s="85" t="b">
        <v>0</v>
      </c>
      <c r="AA190" s="50"/>
      <c r="AB190" s="51"/>
      <c r="AC190" s="85" t="b">
        <v>0</v>
      </c>
      <c r="AD190" s="92"/>
      <c r="AE190" s="88"/>
      <c r="AF190" s="36" t="str">
        <f t="array" ref="AF190">IF(M190="","",INDEX(
      '{INDEX} Tour Packages'!$A:$ZP,
      MATCH($M190, '{INDEX} Tour Packages'!$A:$A, 0),
      MATCH(AF$3, '{INDEX} Tour Packages'!$4:$4, 0)
    ))</f>
        <v/>
      </c>
      <c r="AG190" s="36" t="str">
        <f t="array" ref="AG190">IF(M190="","",INDEX(
      '{INDEX} Tour Packages'!$A:$ZP,
      MATCH($M190, '{INDEX} Tour Packages'!$A:$A, 0),
      MATCH(AG$3, '{INDEX} Tour Packages'!$4:$4, 0)
    ))</f>
        <v/>
      </c>
      <c r="AH190" s="36" t="str">
        <f t="array" ref="AH190">IF(M190="","",INDEX(
      '{INDEX} Tour Packages'!$A:$ZP,
      MATCH($M190, '{INDEX} Tour Packages'!$A:$A, 0),
      MATCH(AH$3, '{INDEX} Tour Packages'!$4:$4, 0)
    ))</f>
        <v/>
      </c>
      <c r="AI190" s="54" t="str">
        <f t="shared" si="9"/>
        <v/>
      </c>
      <c r="AJ190" s="42"/>
      <c r="AK190" s="55"/>
      <c r="AL190" s="46" t="b">
        <v>0</v>
      </c>
      <c r="AM190" s="56"/>
      <c r="AN190" s="57" t="str">
        <f t="shared" si="10"/>
        <v/>
      </c>
      <c r="AO190" s="58" t="str">
        <f t="shared" si="11"/>
        <v/>
      </c>
      <c r="AP190" s="59"/>
      <c r="AQ190" s="60"/>
      <c r="AR190" s="61"/>
      <c r="AS190" s="61"/>
      <c r="AT190" s="61" t="str">
        <f>IFERROR(__xludf.DUMMYFUNCTION("IF( 
  OR($AJ190=""Full Payment"", ISBLANK($K190)),
  """",
  IF(
    OR(
      Q190=""Standard Booking, P1"",
      Q190=""Standard Booking, P2"",
      Q190=""Standard Booking, P3"",
      Q190=""Standard Booking, P4""
    ),
    LET(
      resDate,   $"&amp;"K190,
      tourDate,  $N190,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0" s="62" t="str">
        <f t="shared" si="12"/>
        <v/>
      </c>
      <c r="AV190" s="63"/>
      <c r="AW190" s="64"/>
      <c r="AX190" s="64"/>
      <c r="AY190" s="64"/>
      <c r="AZ190" s="64" t="str">
        <f>IFERROR(__xludf.DUMMYFUNCTION("IF(
  OR($AJ190=""Full Payment"",$AJ190=""P1"", ISBLANK($K190)),
  """",
  IF(
    OR(
      $Q190=""Standard Booking, P2"",
      $Q190=""Standard Booking, P3"",
      $Q190=""Standard Booking, P4""
    ),
    LET(
      resDate,   $K190,
      tourDate,"&amp;"  $N190,
      monthCount, DATEDIF(resDate, tourDate, ""M"") + 1,
      secondDates, ARRAYFORMULA(
        DATE(
          YEAR(resDate),
          MONTH(resDate) + SEQUENCE(monthCount),
          2
        )
      ),
      validDates, FILTER(
        sec"&amp;"ondDates,
        (secondDates &gt; resDate + 2) *
        (secondDates &lt;= tourDate - 3)
      ),
      IF(
        OR($AJ190=""P2"", $AJ190=""P3"", $AJ190=""P4""),
        IF(
          COUNTA(validDates) &lt; 2,
          """",
          TEXT(INDEX(validDates"&amp;", 2), ""mmm d, yyyy"")
        ),
        IF(
          COUNTA(validDates) &lt; 2,
          """",
          TEXTJOIN("", "", TRUE,
            TEXT(INDEX(validDates, 1), ""mmm d, yyyy""),
            TEXT(INDEX(validDates, 2), ""mmm d, yyyy"")
          )
 "&amp;"       )
      )
    ),
    """"
  )
)
"),"")</f>
        <v/>
      </c>
      <c r="BA190" s="65" t="str">
        <f t="shared" si="13"/>
        <v/>
      </c>
      <c r="BB190" s="63"/>
      <c r="BC190" s="64"/>
      <c r="BD190" s="64"/>
      <c r="BE190" s="64"/>
      <c r="BF190" s="64" t="str">
        <f>IFERROR(__xludf.DUMMYFUNCTION("IF(
  OR($AJ190=""Full Payment"",$AJ190=""P1"", $AJ190=""P2""),
  """",
  IF(
    AND(
      NOT(ISBLANK($K190)),
      OR(
        Q190=""Standard Booking, P3"",
        Q190=""Standard Booking, P4""
      )
    ),
    LET(
      resDate,   $K190,
      "&amp;"tourDate,  $N190,
      monthCount, DATEDIF(resDate, tourDate, ""M"") + 1,
      secondDates, ARRAYFORMULA(
        DATE(
          YEAR(resDate),
          MONTH(resDate) + SEQUENCE(monthCount),
          2
        )
      ),
      validDates, FILTER(
  "&amp;"      secondDates,
        (secondDates &gt; resDate + 2) *
        (secondDates &lt;= tourDate - 3)
      ),
      IF(
        $AJ190=""P4"",
        IF(
          COUNTA(validDates) &lt; 3,
          """",
          TEXT(INDEX(validDates, 3), ""mmm d, yyyy"")
  "&amp;"      ),
        IF(
          $AJ190=""P3"",
          IF(
            COUNTA(validDates) &lt; 3,
            """",
            TEXT(INDEX(validDates, 3), ""mmm d, yyyy"")
          ),
          IF(
            COUNTA(validDates) &lt; 3,
            """",
    "&amp;"        TEXTJOIN("", "", TRUE,
              TEXT(INDEX(validDates, 1), ""mmm d, yyyy""),
              TEXT(INDEX(validDates, 2), ""mmm d, yyyy""),
              TEXT(INDEX(validDates, 3), ""mmm d, yyyy"")
            )
          )
        )
      )
    "&amp;"),
    """"
  )
)
"),"")</f>
        <v/>
      </c>
      <c r="BG190" s="65" t="str">
        <f t="shared" si="14"/>
        <v/>
      </c>
      <c r="BH190" s="63"/>
      <c r="BI190" s="64"/>
      <c r="BJ190" s="64"/>
      <c r="BK190" s="64"/>
      <c r="BL190" s="64" t="str">
        <f>IFERROR(__xludf.DUMMYFUNCTION("IF(
  OR($AJ190=""Full Payment"",$AJ190=""P1"",$AJ190=""P2"",$AJ190=""P3""),
  """",
  IF(
    AND(
      NOT(ISBLANK($K190)),
      $Q190=""Standard Booking, P4""
    ),
    LET(
      resDate,   $K190,
      tourDate,  $N190,
      monthCount, DATEDIF(r"&amp;"esDate, tourDate, ""M"") + 1,
      secondDates, ARRAYFORMULA(
        DATE(
          YEAR(resDate),
          MONTH(resDate) + SEQUENCE(monthCount),
          2
        )
      ),
      validDates, FILTER(
        secondDates,
        (secondDates &gt; res"&amp;"Date + 2) *
        (secondDates &lt;= tourDate - 3)
      ),
      IF(
        $AJ190=""P4"",
        IF(
          COUNTA(validDates) &lt; 4,
          """",
          TEXT(
            INDEX(validDates, 4),
            ""mmm d, yyyy""
          )
        ),
"&amp;"        IF(
          COUNTA(validDates) &lt; 4,
          """",
          TEXTJOIN(
            "", "", TRUE,
            TEXT(INDEX(validDates, 1), ""mmm d, yyyy""),
            TEXT(INDEX(validDates, 2), ""mmm d, yyyy""),
            TEXT(INDEX(validDates"&amp;", 3), ""mmm d, yyyy""),
            TEXT(INDEX(validDates, 4), ""mmm d, yyyy"")
          )
        )
      )
    ),
    """"
  )
)
"),"")</f>
        <v/>
      </c>
      <c r="BM190" s="65" t="str">
        <f t="shared" si="15"/>
        <v/>
      </c>
      <c r="BN190" s="66"/>
      <c r="BO190" s="67"/>
      <c r="BP190" s="49" t="b">
        <v>0</v>
      </c>
      <c r="BQ190" s="49" t="b">
        <v>0</v>
      </c>
      <c r="BR190" s="68"/>
      <c r="BS190" s="69"/>
      <c r="BT190" s="70" t="b">
        <v>0</v>
      </c>
      <c r="BU190" s="71"/>
      <c r="BV190" s="72"/>
      <c r="BW190" s="86" t="b">
        <v>0</v>
      </c>
      <c r="BX190" s="87"/>
    </row>
    <row r="191">
      <c r="A191" s="35" t="str">
        <f t="shared" si="1"/>
        <v/>
      </c>
      <c r="B191" s="36" t="str">
        <f t="shared" si="2"/>
        <v/>
      </c>
      <c r="C191" s="36" t="str">
        <f t="array" ref="C191">IF(
  M191="",
  "",
  IFERROR(
    INDEX(
      '{INDEX} Tour Packages'!$A:$ZZ,
      MATCH(
        M191,
        INDEX(
          '{INDEX} Tour Packages'!$A:$ZZ,
          ,
          MATCH("Tour Package Name", '{INDEX} Tour Packages'!$4:$4, 0)
        ),
        0
      ),
      MATCH("Tour Code", '{INDEX} Tour Packages'!$4:$4, 0)
    ),
    "XXX"
  )
)
</f>
        <v/>
      </c>
      <c r="D191" s="36" t="str">
        <f t="shared" si="3"/>
        <v/>
      </c>
      <c r="E191" s="36" t="str">
        <f t="shared" si="4"/>
        <v/>
      </c>
      <c r="F191" s="37" t="str">
        <f t="shared" si="5"/>
        <v/>
      </c>
      <c r="G191" s="89"/>
      <c r="H191" s="89"/>
      <c r="I191" s="90"/>
      <c r="J191" s="40" t="str">
        <f t="shared" si="16"/>
        <v> </v>
      </c>
      <c r="K191" s="91"/>
      <c r="L191" s="55"/>
      <c r="M191" s="55"/>
      <c r="N191" s="91"/>
      <c r="O191" s="43" t="str">
        <f>IFERROR(__xludf.DUMMYFUNCTION("IF(N191="""","""",IFERROR(
  N191 + VALUE(REGEXEXTRACT(P191, ""(\d+)\s+Days"")),
  """"
)
)"),"")</f>
        <v/>
      </c>
      <c r="P191" s="43" t="str">
        <f t="array" ref="P191">IFERROR(
  INDEX(
    INDEX('{INDEX} Tour Packages'!$A:$ZZ, , MATCH(P$3, '{INDEX} Tour Packages'!$4:$4, 0)),
    MATCH(M191, INDEX('{INDEX} Tour Packages'!$A:$ZZ,0, MATCH("Tour Package Name", '{INDEX} Tour Packages'!$4:$4, 0)), 0)
  ),
"")
</f>
        <v/>
      </c>
      <c r="Q191" s="44" t="str">
        <f t="shared" si="7"/>
        <v/>
      </c>
      <c r="R191" s="44" t="str">
        <f>IFERROR(__xludf.DUMMYFUNCTION("IF(OR(ISBLANK(K191), ISBLANK(N191)), """", 
  LET(
    resDate, K191,
    tourDate, N191,
    monthCount, MAX(0, DATEDIF(resDate, tourDate - 3, ""M"") + 1),
    secondDates, ARRAYFORMULA(DATE(YEAR(resDate), MONTH(resDate) + SEQUENCE(monthCount), 2)),
    "&amp;"validDates, FILTER(secondDates, (secondDates &gt; resDate + 2) * (secondDates &lt;= tourDate - 3)),
    IF(ISERROR(validDates), 0, COUNTA(validDates))
  )
)
"),"")</f>
        <v/>
      </c>
      <c r="S191" s="44" t="str">
        <f t="shared" si="8"/>
        <v/>
      </c>
      <c r="T191" s="45" t="str">
        <f t="array" ref="T191">IF(ISBLANK(BO191),IFERROR(
  INDEX(
    INDEX('{INDEX} Payment Terms'!$A:$G, , MATCH(T$3, '{INDEX} Payment Terms'!$4:$4, 0)),
    MATCH(Q191, INDEX('{INDEX} Payment Terms'!$A:$G,0, MATCH("Payment Condition", '{INDEX} Payment Terms'!$4:$4, 0)), 0)
  ),
""),"Cancelled")
</f>
        <v/>
      </c>
      <c r="U191" s="46" t="b">
        <v>0</v>
      </c>
      <c r="V191" s="47" t="str">
        <f>IFERROR(__xludf.DUMMYFUNCTION("IF(OR(L191=""Duo Booking"", L191=""Group Booking""),
IF(U191=FALSE,"""",
    LET(
      bookingType, L191,
      tour, M191,
      mainFirst, H191,
      mainLast, I191,
      mainEmail, G191,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$L$4:L191, bookingType,
          $M$4:M191, tour,
          $H$4:H191, mainFirst,
          $I$4:I191, mainLast,
          $G$4:G191, mainEmail
        ),
        ""000""
      ),
  "&amp;"    baseID &amp; ""-"" &amp; memberNumber
    )
  ),
  """"
)
"),"")</f>
        <v/>
      </c>
      <c r="W191" s="48"/>
      <c r="X191" s="85" t="b">
        <v>0</v>
      </c>
      <c r="Y191" s="85" t="b">
        <v>0</v>
      </c>
      <c r="Z191" s="85" t="b">
        <v>0</v>
      </c>
      <c r="AA191" s="50"/>
      <c r="AB191" s="51"/>
      <c r="AC191" s="85" t="b">
        <v>0</v>
      </c>
      <c r="AD191" s="92"/>
      <c r="AE191" s="88"/>
      <c r="AF191" s="36" t="str">
        <f t="array" ref="AF191">IF(M191="","",INDEX(
      '{INDEX} Tour Packages'!$A:$ZP,
      MATCH($M191, '{INDEX} Tour Packages'!$A:$A, 0),
      MATCH(AF$3, '{INDEX} Tour Packages'!$4:$4, 0)
    ))</f>
        <v/>
      </c>
      <c r="AG191" s="36" t="str">
        <f t="array" ref="AG191">IF(M191="","",INDEX(
      '{INDEX} Tour Packages'!$A:$ZP,
      MATCH($M191, '{INDEX} Tour Packages'!$A:$A, 0),
      MATCH(AG$3, '{INDEX} Tour Packages'!$4:$4, 0)
    ))</f>
        <v/>
      </c>
      <c r="AH191" s="36" t="str">
        <f t="array" ref="AH191">IF(M191="","",INDEX(
      '{INDEX} Tour Packages'!$A:$ZP,
      MATCH($M191, '{INDEX} Tour Packages'!$A:$A, 0),
      MATCH(AH$3, '{INDEX} Tour Packages'!$4:$4, 0)
    ))</f>
        <v/>
      </c>
      <c r="AI191" s="54" t="str">
        <f t="shared" si="9"/>
        <v/>
      </c>
      <c r="AJ191" s="42"/>
      <c r="AK191" s="55"/>
      <c r="AL191" s="46" t="b">
        <v>0</v>
      </c>
      <c r="AM191" s="56"/>
      <c r="AN191" s="57" t="str">
        <f t="shared" si="10"/>
        <v/>
      </c>
      <c r="AO191" s="58" t="str">
        <f t="shared" si="11"/>
        <v/>
      </c>
      <c r="AP191" s="59"/>
      <c r="AQ191" s="60"/>
      <c r="AR191" s="61"/>
      <c r="AS191" s="61"/>
      <c r="AT191" s="61" t="str">
        <f>IFERROR(__xludf.DUMMYFUNCTION("IF( 
  OR($AJ191=""Full Payment"", ISBLANK($K191)),
  """",
  IF(
    OR(
      Q191=""Standard Booking, P1"",
      Q191=""Standard Booking, P2"",
      Q191=""Standard Booking, P3"",
      Q191=""Standard Booking, P4""
    ),
    LET(
      resDate,   $"&amp;"K191,
      tourDate,  $N191,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1" s="62" t="str">
        <f t="shared" si="12"/>
        <v/>
      </c>
      <c r="AV191" s="63"/>
      <c r="AW191" s="64"/>
      <c r="AX191" s="64"/>
      <c r="AY191" s="64"/>
      <c r="AZ191" s="64" t="str">
        <f>IFERROR(__xludf.DUMMYFUNCTION("IF(
  OR($AJ191=""Full Payment"",$AJ191=""P1"", ISBLANK($K191)),
  """",
  IF(
    OR(
      $Q191=""Standard Booking, P2"",
      $Q191=""Standard Booking, P3"",
      $Q191=""Standard Booking, P4""
    ),
    LET(
      resDate,   $K191,
      tourDate,"&amp;"  $N191,
      monthCount, DATEDIF(resDate, tourDate, ""M"") + 1,
      secondDates, ARRAYFORMULA(
        DATE(
          YEAR(resDate),
          MONTH(resDate) + SEQUENCE(monthCount),
          2
        )
      ),
      validDates, FILTER(
        sec"&amp;"ondDates,
        (secondDates &gt; resDate + 2) *
        (secondDates &lt;= tourDate - 3)
      ),
      IF(
        OR($AJ191=""P2"", $AJ191=""P3"", $AJ191=""P4""),
        IF(
          COUNTA(validDates) &lt; 2,
          """",
          TEXT(INDEX(validDates"&amp;", 2), ""mmm d, yyyy"")
        ),
        IF(
          COUNTA(validDates) &lt; 2,
          """",
          TEXTJOIN("", "", TRUE,
            TEXT(INDEX(validDates, 1), ""mmm d, yyyy""),
            TEXT(INDEX(validDates, 2), ""mmm d, yyyy"")
          )
 "&amp;"       )
      )
    ),
    """"
  )
)
"),"")</f>
        <v/>
      </c>
      <c r="BA191" s="65" t="str">
        <f t="shared" si="13"/>
        <v/>
      </c>
      <c r="BB191" s="63"/>
      <c r="BC191" s="64"/>
      <c r="BD191" s="64"/>
      <c r="BE191" s="64"/>
      <c r="BF191" s="64" t="str">
        <f>IFERROR(__xludf.DUMMYFUNCTION("IF(
  OR($AJ191=""Full Payment"",$AJ191=""P1"", $AJ191=""P2""),
  """",
  IF(
    AND(
      NOT(ISBLANK($K191)),
      OR(
        Q191=""Standard Booking, P3"",
        Q191=""Standard Booking, P4""
      )
    ),
    LET(
      resDate,   $K191,
      "&amp;"tourDate,  $N191,
      monthCount, DATEDIF(resDate, tourDate, ""M"") + 1,
      secondDates, ARRAYFORMULA(
        DATE(
          YEAR(resDate),
          MONTH(resDate) + SEQUENCE(monthCount),
          2
        )
      ),
      validDates, FILTER(
  "&amp;"      secondDates,
        (secondDates &gt; resDate + 2) *
        (secondDates &lt;= tourDate - 3)
      ),
      IF(
        $AJ191=""P4"",
        IF(
          COUNTA(validDates) &lt; 3,
          """",
          TEXT(INDEX(validDates, 3), ""mmm d, yyyy"")
  "&amp;"      ),
        IF(
          $AJ191=""P3"",
          IF(
            COUNTA(validDates) &lt; 3,
            """",
            TEXT(INDEX(validDates, 3), ""mmm d, yyyy"")
          ),
          IF(
            COUNTA(validDates) &lt; 3,
            """",
    "&amp;"        TEXTJOIN("", "", TRUE,
              TEXT(INDEX(validDates, 1), ""mmm d, yyyy""),
              TEXT(INDEX(validDates, 2), ""mmm d, yyyy""),
              TEXT(INDEX(validDates, 3), ""mmm d, yyyy"")
            )
          )
        )
      )
    "&amp;"),
    """"
  )
)
"),"")</f>
        <v/>
      </c>
      <c r="BG191" s="65" t="str">
        <f t="shared" si="14"/>
        <v/>
      </c>
      <c r="BH191" s="63"/>
      <c r="BI191" s="64"/>
      <c r="BJ191" s="64"/>
      <c r="BK191" s="64"/>
      <c r="BL191" s="64" t="str">
        <f>IFERROR(__xludf.DUMMYFUNCTION("IF(
  OR($AJ191=""Full Payment"",$AJ191=""P1"",$AJ191=""P2"",$AJ191=""P3""),
  """",
  IF(
    AND(
      NOT(ISBLANK($K191)),
      $Q191=""Standard Booking, P4""
    ),
    LET(
      resDate,   $K191,
      tourDate,  $N191,
      monthCount, DATEDIF(r"&amp;"esDate, tourDate, ""M"") + 1,
      secondDates, ARRAYFORMULA(
        DATE(
          YEAR(resDate),
          MONTH(resDate) + SEQUENCE(monthCount),
          2
        )
      ),
      validDates, FILTER(
        secondDates,
        (secondDates &gt; res"&amp;"Date + 2) *
        (secondDates &lt;= tourDate - 3)
      ),
      IF(
        $AJ191=""P4"",
        IF(
          COUNTA(validDates) &lt; 4,
          """",
          TEXT(
            INDEX(validDates, 4),
            ""mmm d, yyyy""
          )
        ),
"&amp;"        IF(
          COUNTA(validDates) &lt; 4,
          """",
          TEXTJOIN(
            "", "", TRUE,
            TEXT(INDEX(validDates, 1), ""mmm d, yyyy""),
            TEXT(INDEX(validDates, 2), ""mmm d, yyyy""),
            TEXT(INDEX(validDates"&amp;", 3), ""mmm d, yyyy""),
            TEXT(INDEX(validDates, 4), ""mmm d, yyyy"")
          )
        )
      )
    ),
    """"
  )
)
"),"")</f>
        <v/>
      </c>
      <c r="BM191" s="65" t="str">
        <f t="shared" si="15"/>
        <v/>
      </c>
      <c r="BN191" s="66"/>
      <c r="BO191" s="67"/>
      <c r="BP191" s="49" t="b">
        <v>0</v>
      </c>
      <c r="BQ191" s="49" t="b">
        <v>0</v>
      </c>
      <c r="BR191" s="68"/>
      <c r="BS191" s="69"/>
      <c r="BT191" s="70" t="b">
        <v>0</v>
      </c>
      <c r="BU191" s="71"/>
      <c r="BV191" s="72"/>
      <c r="BW191" s="86" t="b">
        <v>0</v>
      </c>
      <c r="BX191" s="87"/>
    </row>
    <row r="192">
      <c r="A192" s="35" t="str">
        <f t="shared" si="1"/>
        <v/>
      </c>
      <c r="B192" s="36" t="str">
        <f t="shared" si="2"/>
        <v/>
      </c>
      <c r="C192" s="36" t="str">
        <f t="array" ref="C192">IF(
  M192="",
  "",
  IFERROR(
    INDEX(
      '{INDEX} Tour Packages'!$A:$ZZ,
      MATCH(
        M192,
        INDEX(
          '{INDEX} Tour Packages'!$A:$ZZ,
          ,
          MATCH("Tour Package Name", '{INDEX} Tour Packages'!$4:$4, 0)
        ),
        0
      ),
      MATCH("Tour Code", '{INDEX} Tour Packages'!$4:$4, 0)
    ),
    "XXX"
  )
)
</f>
        <v/>
      </c>
      <c r="D192" s="36" t="str">
        <f t="shared" si="3"/>
        <v/>
      </c>
      <c r="E192" s="36" t="str">
        <f t="shared" si="4"/>
        <v/>
      </c>
      <c r="F192" s="37" t="str">
        <f t="shared" si="5"/>
        <v/>
      </c>
      <c r="G192" s="89"/>
      <c r="H192" s="89"/>
      <c r="I192" s="90"/>
      <c r="J192" s="40" t="str">
        <f t="shared" si="16"/>
        <v> </v>
      </c>
      <c r="K192" s="91"/>
      <c r="L192" s="55"/>
      <c r="M192" s="55"/>
      <c r="N192" s="91"/>
      <c r="O192" s="43" t="str">
        <f>IFERROR(__xludf.DUMMYFUNCTION("IF(N192="""","""",IFERROR(
  N192 + VALUE(REGEXEXTRACT(P192, ""(\d+)\s+Days"")),
  """"
)
)"),"")</f>
        <v/>
      </c>
      <c r="P192" s="43" t="str">
        <f t="array" ref="P192">IFERROR(
  INDEX(
    INDEX('{INDEX} Tour Packages'!$A:$ZZ, , MATCH(P$3, '{INDEX} Tour Packages'!$4:$4, 0)),
    MATCH(M192, INDEX('{INDEX} Tour Packages'!$A:$ZZ,0, MATCH("Tour Package Name", '{INDEX} Tour Packages'!$4:$4, 0)), 0)
  ),
"")
</f>
        <v/>
      </c>
      <c r="Q192" s="44" t="str">
        <f t="shared" si="7"/>
        <v/>
      </c>
      <c r="R192" s="44" t="str">
        <f>IFERROR(__xludf.DUMMYFUNCTION("IF(OR(ISBLANK(K192), ISBLANK(N192)), """", 
  LET(
    resDate, K192,
    tourDate, N192,
    monthCount, MAX(0, DATEDIF(resDate, tourDate - 3, ""M"") + 1),
    secondDates, ARRAYFORMULA(DATE(YEAR(resDate), MONTH(resDate) + SEQUENCE(monthCount), 2)),
    "&amp;"validDates, FILTER(secondDates, (secondDates &gt; resDate + 2) * (secondDates &lt;= tourDate - 3)),
    IF(ISERROR(validDates), 0, COUNTA(validDates))
  )
)
"),"")</f>
        <v/>
      </c>
      <c r="S192" s="44" t="str">
        <f t="shared" si="8"/>
        <v/>
      </c>
      <c r="T192" s="45" t="str">
        <f t="array" ref="T192">IF(ISBLANK(BO192),IFERROR(
  INDEX(
    INDEX('{INDEX} Payment Terms'!$A:$G, , MATCH(T$3, '{INDEX} Payment Terms'!$4:$4, 0)),
    MATCH(Q192, INDEX('{INDEX} Payment Terms'!$A:$G,0, MATCH("Payment Condition", '{INDEX} Payment Terms'!$4:$4, 0)), 0)
  ),
""),"Cancelled")
</f>
        <v/>
      </c>
      <c r="U192" s="46" t="b">
        <v>0</v>
      </c>
      <c r="V192" s="47" t="str">
        <f>IFERROR(__xludf.DUMMYFUNCTION("IF(OR(L192=""Duo Booking"", L192=""Group Booking""),
IF(U192=FALSE,"""",
    LET(
      bookingType, L192,
      tour, M192,
      mainFirst, H192,
      mainLast, I192,
      mainEmail, G192,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$L$4:L192, bookingType,
          $M$4:M192, tour,
          $H$4:H192, mainFirst,
          $I$4:I192, mainLast,
          $G$4:G192, mainEmail
        ),
        ""000""
      ),
  "&amp;"    baseID &amp; ""-"" &amp; memberNumber
    )
  ),
  """"
)
"),"")</f>
        <v/>
      </c>
      <c r="W192" s="48"/>
      <c r="X192" s="85" t="b">
        <v>0</v>
      </c>
      <c r="Y192" s="85" t="b">
        <v>0</v>
      </c>
      <c r="Z192" s="85" t="b">
        <v>0</v>
      </c>
      <c r="AA192" s="50"/>
      <c r="AB192" s="51"/>
      <c r="AC192" s="85" t="b">
        <v>0</v>
      </c>
      <c r="AD192" s="92"/>
      <c r="AE192" s="88"/>
      <c r="AF192" s="36" t="str">
        <f t="array" ref="AF192">IF(M192="","",INDEX(
      '{INDEX} Tour Packages'!$A:$ZP,
      MATCH($M192, '{INDEX} Tour Packages'!$A:$A, 0),
      MATCH(AF$3, '{INDEX} Tour Packages'!$4:$4, 0)
    ))</f>
        <v/>
      </c>
      <c r="AG192" s="36" t="str">
        <f t="array" ref="AG192">IF(M192="","",INDEX(
      '{INDEX} Tour Packages'!$A:$ZP,
      MATCH($M192, '{INDEX} Tour Packages'!$A:$A, 0),
      MATCH(AG$3, '{INDEX} Tour Packages'!$4:$4, 0)
    ))</f>
        <v/>
      </c>
      <c r="AH192" s="36" t="str">
        <f t="array" ref="AH192">IF(M192="","",INDEX(
      '{INDEX} Tour Packages'!$A:$ZP,
      MATCH($M192, '{INDEX} Tour Packages'!$A:$A, 0),
      MATCH(AH$3, '{INDEX} Tour Packages'!$4:$4, 0)
    ))</f>
        <v/>
      </c>
      <c r="AI192" s="54" t="str">
        <f t="shared" si="9"/>
        <v/>
      </c>
      <c r="AJ192" s="42"/>
      <c r="AK192" s="55"/>
      <c r="AL192" s="46" t="b">
        <v>0</v>
      </c>
      <c r="AM192" s="56"/>
      <c r="AN192" s="57" t="str">
        <f t="shared" si="10"/>
        <v/>
      </c>
      <c r="AO192" s="58" t="str">
        <f t="shared" si="11"/>
        <v/>
      </c>
      <c r="AP192" s="59"/>
      <c r="AQ192" s="60"/>
      <c r="AR192" s="61"/>
      <c r="AS192" s="61"/>
      <c r="AT192" s="61" t="str">
        <f>IFERROR(__xludf.DUMMYFUNCTION("IF( 
  OR($AJ192=""Full Payment"", ISBLANK($K192)),
  """",
  IF(
    OR(
      Q192=""Standard Booking, P1"",
      Q192=""Standard Booking, P2"",
      Q192=""Standard Booking, P3"",
      Q192=""Standard Booking, P4""
    ),
    LET(
      resDate,   $"&amp;"K192,
      tourDate,  $N192,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2" s="62" t="str">
        <f t="shared" si="12"/>
        <v/>
      </c>
      <c r="AV192" s="63"/>
      <c r="AW192" s="64"/>
      <c r="AX192" s="64"/>
      <c r="AY192" s="64"/>
      <c r="AZ192" s="64" t="str">
        <f>IFERROR(__xludf.DUMMYFUNCTION("IF(
  OR($AJ192=""Full Payment"",$AJ192=""P1"", ISBLANK($K192)),
  """",
  IF(
    OR(
      $Q192=""Standard Booking, P2"",
      $Q192=""Standard Booking, P3"",
      $Q192=""Standard Booking, P4""
    ),
    LET(
      resDate,   $K192,
      tourDate,"&amp;"  $N192,
      monthCount, DATEDIF(resDate, tourDate, ""M"") + 1,
      secondDates, ARRAYFORMULA(
        DATE(
          YEAR(resDate),
          MONTH(resDate) + SEQUENCE(monthCount),
          2
        )
      ),
      validDates, FILTER(
        sec"&amp;"ondDates,
        (secondDates &gt; resDate + 2) *
        (secondDates &lt;= tourDate - 3)
      ),
      IF(
        OR($AJ192=""P2"", $AJ192=""P3"", $AJ192=""P4""),
        IF(
          COUNTA(validDates) &lt; 2,
          """",
          TEXT(INDEX(validDates"&amp;", 2), ""mmm d, yyyy"")
        ),
        IF(
          COUNTA(validDates) &lt; 2,
          """",
          TEXTJOIN("", "", TRUE,
            TEXT(INDEX(validDates, 1), ""mmm d, yyyy""),
            TEXT(INDEX(validDates, 2), ""mmm d, yyyy"")
          )
 "&amp;"       )
      )
    ),
    """"
  )
)
"),"")</f>
        <v/>
      </c>
      <c r="BA192" s="65" t="str">
        <f t="shared" si="13"/>
        <v/>
      </c>
      <c r="BB192" s="63"/>
      <c r="BC192" s="64"/>
      <c r="BD192" s="64"/>
      <c r="BE192" s="64"/>
      <c r="BF192" s="64" t="str">
        <f>IFERROR(__xludf.DUMMYFUNCTION("IF(
  OR($AJ192=""Full Payment"",$AJ192=""P1"", $AJ192=""P2""),
  """",
  IF(
    AND(
      NOT(ISBLANK($K192)),
      OR(
        Q192=""Standard Booking, P3"",
        Q192=""Standard Booking, P4""
      )
    ),
    LET(
      resDate,   $K192,
      "&amp;"tourDate,  $N192,
      monthCount, DATEDIF(resDate, tourDate, ""M"") + 1,
      secondDates, ARRAYFORMULA(
        DATE(
          YEAR(resDate),
          MONTH(resDate) + SEQUENCE(monthCount),
          2
        )
      ),
      validDates, FILTER(
  "&amp;"      secondDates,
        (secondDates &gt; resDate + 2) *
        (secondDates &lt;= tourDate - 3)
      ),
      IF(
        $AJ192=""P4"",
        IF(
          COUNTA(validDates) &lt; 3,
          """",
          TEXT(INDEX(validDates, 3), ""mmm d, yyyy"")
  "&amp;"      ),
        IF(
          $AJ192=""P3"",
          IF(
            COUNTA(validDates) &lt; 3,
            """",
            TEXT(INDEX(validDates, 3), ""mmm d, yyyy"")
          ),
          IF(
            COUNTA(validDates) &lt; 3,
            """",
    "&amp;"        TEXTJOIN("", "", TRUE,
              TEXT(INDEX(validDates, 1), ""mmm d, yyyy""),
              TEXT(INDEX(validDates, 2), ""mmm d, yyyy""),
              TEXT(INDEX(validDates, 3), ""mmm d, yyyy"")
            )
          )
        )
      )
    "&amp;"),
    """"
  )
)
"),"")</f>
        <v/>
      </c>
      <c r="BG192" s="65" t="str">
        <f t="shared" si="14"/>
        <v/>
      </c>
      <c r="BH192" s="63"/>
      <c r="BI192" s="64"/>
      <c r="BJ192" s="64"/>
      <c r="BK192" s="64"/>
      <c r="BL192" s="64" t="str">
        <f>IFERROR(__xludf.DUMMYFUNCTION("IF(
  OR($AJ192=""Full Payment"",$AJ192=""P1"",$AJ192=""P2"",$AJ192=""P3""),
  """",
  IF(
    AND(
      NOT(ISBLANK($K192)),
      $Q192=""Standard Booking, P4""
    ),
    LET(
      resDate,   $K192,
      tourDate,  $N192,
      monthCount, DATEDIF(r"&amp;"esDate, tourDate, ""M"") + 1,
      secondDates, ARRAYFORMULA(
        DATE(
          YEAR(resDate),
          MONTH(resDate) + SEQUENCE(monthCount),
          2
        )
      ),
      validDates, FILTER(
        secondDates,
        (secondDates &gt; res"&amp;"Date + 2) *
        (secondDates &lt;= tourDate - 3)
      ),
      IF(
        $AJ192=""P4"",
        IF(
          COUNTA(validDates) &lt; 4,
          """",
          TEXT(
            INDEX(validDates, 4),
            ""mmm d, yyyy""
          )
        ),
"&amp;"        IF(
          COUNTA(validDates) &lt; 4,
          """",
          TEXTJOIN(
            "", "", TRUE,
            TEXT(INDEX(validDates, 1), ""mmm d, yyyy""),
            TEXT(INDEX(validDates, 2), ""mmm d, yyyy""),
            TEXT(INDEX(validDates"&amp;", 3), ""mmm d, yyyy""),
            TEXT(INDEX(validDates, 4), ""mmm d, yyyy"")
          )
        )
      )
    ),
    """"
  )
)
"),"")</f>
        <v/>
      </c>
      <c r="BM192" s="65" t="str">
        <f t="shared" si="15"/>
        <v/>
      </c>
      <c r="BN192" s="66"/>
      <c r="BO192" s="67"/>
      <c r="BP192" s="49" t="b">
        <v>0</v>
      </c>
      <c r="BQ192" s="49" t="b">
        <v>0</v>
      </c>
      <c r="BR192" s="68"/>
      <c r="BS192" s="69"/>
      <c r="BT192" s="70" t="b">
        <v>0</v>
      </c>
      <c r="BU192" s="71"/>
      <c r="BV192" s="72"/>
      <c r="BW192" s="86" t="b">
        <v>0</v>
      </c>
      <c r="BX192" s="87"/>
    </row>
    <row r="193">
      <c r="A193" s="35" t="str">
        <f t="shared" si="1"/>
        <v/>
      </c>
      <c r="B193" s="36" t="str">
        <f t="shared" si="2"/>
        <v/>
      </c>
      <c r="C193" s="36" t="str">
        <f t="array" ref="C193">IF(
  M193="",
  "",
  IFERROR(
    INDEX(
      '{INDEX} Tour Packages'!$A:$ZZ,
      MATCH(
        M193,
        INDEX(
          '{INDEX} Tour Packages'!$A:$ZZ,
          ,
          MATCH("Tour Package Name", '{INDEX} Tour Packages'!$4:$4, 0)
        ),
        0
      ),
      MATCH("Tour Code", '{INDEX} Tour Packages'!$4:$4, 0)
    ),
    "XXX"
  )
)
</f>
        <v/>
      </c>
      <c r="D193" s="36" t="str">
        <f t="shared" si="3"/>
        <v/>
      </c>
      <c r="E193" s="36" t="str">
        <f t="shared" si="4"/>
        <v/>
      </c>
      <c r="F193" s="37" t="str">
        <f t="shared" si="5"/>
        <v/>
      </c>
      <c r="G193" s="89"/>
      <c r="H193" s="89"/>
      <c r="I193" s="90"/>
      <c r="J193" s="40" t="str">
        <f t="shared" si="16"/>
        <v> </v>
      </c>
      <c r="K193" s="91"/>
      <c r="L193" s="55"/>
      <c r="M193" s="55"/>
      <c r="N193" s="91"/>
      <c r="O193" s="43" t="str">
        <f>IFERROR(__xludf.DUMMYFUNCTION("IF(N193="""","""",IFERROR(
  N193 + VALUE(REGEXEXTRACT(P193, ""(\d+)\s+Days"")),
  """"
)
)"),"")</f>
        <v/>
      </c>
      <c r="P193" s="43" t="str">
        <f t="array" ref="P193">IFERROR(
  INDEX(
    INDEX('{INDEX} Tour Packages'!$A:$ZZ, , MATCH(P$3, '{INDEX} Tour Packages'!$4:$4, 0)),
    MATCH(M193, INDEX('{INDEX} Tour Packages'!$A:$ZZ,0, MATCH("Tour Package Name", '{INDEX} Tour Packages'!$4:$4, 0)), 0)
  ),
"")
</f>
        <v/>
      </c>
      <c r="Q193" s="44" t="str">
        <f t="shared" si="7"/>
        <v/>
      </c>
      <c r="R193" s="44" t="str">
        <f>IFERROR(__xludf.DUMMYFUNCTION("IF(OR(ISBLANK(K193), ISBLANK(N193)), """", 
  LET(
    resDate, K193,
    tourDate, N193,
    monthCount, MAX(0, DATEDIF(resDate, tourDate - 3, ""M"") + 1),
    secondDates, ARRAYFORMULA(DATE(YEAR(resDate), MONTH(resDate) + SEQUENCE(monthCount), 2)),
    "&amp;"validDates, FILTER(secondDates, (secondDates &gt; resDate + 2) * (secondDates &lt;= tourDate - 3)),
    IF(ISERROR(validDates), 0, COUNTA(validDates))
  )
)
"),"")</f>
        <v/>
      </c>
      <c r="S193" s="44" t="str">
        <f t="shared" si="8"/>
        <v/>
      </c>
      <c r="T193" s="45" t="str">
        <f t="array" ref="T193">IF(ISBLANK(BO193),IFERROR(
  INDEX(
    INDEX('{INDEX} Payment Terms'!$A:$G, , MATCH(T$3, '{INDEX} Payment Terms'!$4:$4, 0)),
    MATCH(Q193, INDEX('{INDEX} Payment Terms'!$A:$G,0, MATCH("Payment Condition", '{INDEX} Payment Terms'!$4:$4, 0)), 0)
  ),
""),"Cancelled")
</f>
        <v/>
      </c>
      <c r="U193" s="46" t="b">
        <v>0</v>
      </c>
      <c r="V193" s="47" t="str">
        <f>IFERROR(__xludf.DUMMYFUNCTION("IF(OR(L193=""Duo Booking"", L193=""Group Booking""),
IF(U193=FALSE,"""",
    LET(
      bookingType, L193,
      tour, M193,
      mainFirst, H193,
      mainLast, I193,
      mainEmail, G193,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$L$4:L193, bookingType,
          $M$4:M193, tour,
          $H$4:H193, mainFirst,
          $I$4:I193, mainLast,
          $G$4:G193, mainEmail
        ),
        ""000""
      ),
  "&amp;"    baseID &amp; ""-"" &amp; memberNumber
    )
  ),
  """"
)
"),"")</f>
        <v/>
      </c>
      <c r="W193" s="48"/>
      <c r="X193" s="85" t="b">
        <v>0</v>
      </c>
      <c r="Y193" s="85" t="b">
        <v>0</v>
      </c>
      <c r="Z193" s="85" t="b">
        <v>0</v>
      </c>
      <c r="AA193" s="50"/>
      <c r="AB193" s="51"/>
      <c r="AC193" s="85" t="b">
        <v>0</v>
      </c>
      <c r="AD193" s="92"/>
      <c r="AE193" s="88"/>
      <c r="AF193" s="36" t="str">
        <f t="array" ref="AF193">IF(M193="","",INDEX(
      '{INDEX} Tour Packages'!$A:$ZP,
      MATCH($M193, '{INDEX} Tour Packages'!$A:$A, 0),
      MATCH(AF$3, '{INDEX} Tour Packages'!$4:$4, 0)
    ))</f>
        <v/>
      </c>
      <c r="AG193" s="36" t="str">
        <f t="array" ref="AG193">IF(M193="","",INDEX(
      '{INDEX} Tour Packages'!$A:$ZP,
      MATCH($M193, '{INDEX} Tour Packages'!$A:$A, 0),
      MATCH(AG$3, '{INDEX} Tour Packages'!$4:$4, 0)
    ))</f>
        <v/>
      </c>
      <c r="AH193" s="36" t="str">
        <f t="array" ref="AH193">IF(M193="","",INDEX(
      '{INDEX} Tour Packages'!$A:$ZP,
      MATCH($M193, '{INDEX} Tour Packages'!$A:$A, 0),
      MATCH(AH$3, '{INDEX} Tour Packages'!$4:$4, 0)
    ))</f>
        <v/>
      </c>
      <c r="AI193" s="54" t="str">
        <f t="shared" si="9"/>
        <v/>
      </c>
      <c r="AJ193" s="42"/>
      <c r="AK193" s="55"/>
      <c r="AL193" s="46" t="b">
        <v>0</v>
      </c>
      <c r="AM193" s="56"/>
      <c r="AN193" s="57" t="str">
        <f t="shared" si="10"/>
        <v/>
      </c>
      <c r="AO193" s="58" t="str">
        <f t="shared" si="11"/>
        <v/>
      </c>
      <c r="AP193" s="59"/>
      <c r="AQ193" s="60"/>
      <c r="AR193" s="61"/>
      <c r="AS193" s="61"/>
      <c r="AT193" s="61" t="str">
        <f>IFERROR(__xludf.DUMMYFUNCTION("IF( 
  OR($AJ193=""Full Payment"", ISBLANK($K193)),
  """",
  IF(
    OR(
      Q193=""Standard Booking, P1"",
      Q193=""Standard Booking, P2"",
      Q193=""Standard Booking, P3"",
      Q193=""Standard Booking, P4""
    ),
    LET(
      resDate,   $"&amp;"K193,
      tourDate,  $N193,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3" s="62" t="str">
        <f t="shared" si="12"/>
        <v/>
      </c>
      <c r="AV193" s="63"/>
      <c r="AW193" s="64"/>
      <c r="AX193" s="64"/>
      <c r="AY193" s="64"/>
      <c r="AZ193" s="64" t="str">
        <f>IFERROR(__xludf.DUMMYFUNCTION("IF(
  OR($AJ193=""Full Payment"",$AJ193=""P1"", ISBLANK($K193)),
  """",
  IF(
    OR(
      $Q193=""Standard Booking, P2"",
      $Q193=""Standard Booking, P3"",
      $Q193=""Standard Booking, P4""
    ),
    LET(
      resDate,   $K193,
      tourDate,"&amp;"  $N193,
      monthCount, DATEDIF(resDate, tourDate, ""M"") + 1,
      secondDates, ARRAYFORMULA(
        DATE(
          YEAR(resDate),
          MONTH(resDate) + SEQUENCE(monthCount),
          2
        )
      ),
      validDates, FILTER(
        sec"&amp;"ondDates,
        (secondDates &gt; resDate + 2) *
        (secondDates &lt;= tourDate - 3)
      ),
      IF(
        OR($AJ193=""P2"", $AJ193=""P3"", $AJ193=""P4""),
        IF(
          COUNTA(validDates) &lt; 2,
          """",
          TEXT(INDEX(validDates"&amp;", 2), ""mmm d, yyyy"")
        ),
        IF(
          COUNTA(validDates) &lt; 2,
          """",
          TEXTJOIN("", "", TRUE,
            TEXT(INDEX(validDates, 1), ""mmm d, yyyy""),
            TEXT(INDEX(validDates, 2), ""mmm d, yyyy"")
          )
 "&amp;"       )
      )
    ),
    """"
  )
)
"),"")</f>
        <v/>
      </c>
      <c r="BA193" s="65" t="str">
        <f t="shared" si="13"/>
        <v/>
      </c>
      <c r="BB193" s="63"/>
      <c r="BC193" s="64"/>
      <c r="BD193" s="64"/>
      <c r="BE193" s="64"/>
      <c r="BF193" s="64" t="str">
        <f>IFERROR(__xludf.DUMMYFUNCTION("IF(
  OR($AJ193=""Full Payment"",$AJ193=""P1"", $AJ193=""P2""),
  """",
  IF(
    AND(
      NOT(ISBLANK($K193)),
      OR(
        Q193=""Standard Booking, P3"",
        Q193=""Standard Booking, P4""
      )
    ),
    LET(
      resDate,   $K193,
      "&amp;"tourDate,  $N193,
      monthCount, DATEDIF(resDate, tourDate, ""M"") + 1,
      secondDates, ARRAYFORMULA(
        DATE(
          YEAR(resDate),
          MONTH(resDate) + SEQUENCE(monthCount),
          2
        )
      ),
      validDates, FILTER(
  "&amp;"      secondDates,
        (secondDates &gt; resDate + 2) *
        (secondDates &lt;= tourDate - 3)
      ),
      IF(
        $AJ193=""P4"",
        IF(
          COUNTA(validDates) &lt; 3,
          """",
          TEXT(INDEX(validDates, 3), ""mmm d, yyyy"")
  "&amp;"      ),
        IF(
          $AJ193=""P3"",
          IF(
            COUNTA(validDates) &lt; 3,
            """",
            TEXT(INDEX(validDates, 3), ""mmm d, yyyy"")
          ),
          IF(
            COUNTA(validDates) &lt; 3,
            """",
    "&amp;"        TEXTJOIN("", "", TRUE,
              TEXT(INDEX(validDates, 1), ""mmm d, yyyy""),
              TEXT(INDEX(validDates, 2), ""mmm d, yyyy""),
              TEXT(INDEX(validDates, 3), ""mmm d, yyyy"")
            )
          )
        )
      )
    "&amp;"),
    """"
  )
)
"),"")</f>
        <v/>
      </c>
      <c r="BG193" s="65" t="str">
        <f t="shared" si="14"/>
        <v/>
      </c>
      <c r="BH193" s="63"/>
      <c r="BI193" s="64"/>
      <c r="BJ193" s="64"/>
      <c r="BK193" s="64"/>
      <c r="BL193" s="64" t="str">
        <f>IFERROR(__xludf.DUMMYFUNCTION("IF(
  OR($AJ193=""Full Payment"",$AJ193=""P1"",$AJ193=""P2"",$AJ193=""P3""),
  """",
  IF(
    AND(
      NOT(ISBLANK($K193)),
      $Q193=""Standard Booking, P4""
    ),
    LET(
      resDate,   $K193,
      tourDate,  $N193,
      monthCount, DATEDIF(r"&amp;"esDate, tourDate, ""M"") + 1,
      secondDates, ARRAYFORMULA(
        DATE(
          YEAR(resDate),
          MONTH(resDate) + SEQUENCE(monthCount),
          2
        )
      ),
      validDates, FILTER(
        secondDates,
        (secondDates &gt; res"&amp;"Date + 2) *
        (secondDates &lt;= tourDate - 3)
      ),
      IF(
        $AJ193=""P4"",
        IF(
          COUNTA(validDates) &lt; 4,
          """",
          TEXT(
            INDEX(validDates, 4),
            ""mmm d, yyyy""
          )
        ),
"&amp;"        IF(
          COUNTA(validDates) &lt; 4,
          """",
          TEXTJOIN(
            "", "", TRUE,
            TEXT(INDEX(validDates, 1), ""mmm d, yyyy""),
            TEXT(INDEX(validDates, 2), ""mmm d, yyyy""),
            TEXT(INDEX(validDates"&amp;", 3), ""mmm d, yyyy""),
            TEXT(INDEX(validDates, 4), ""mmm d, yyyy"")
          )
        )
      )
    ),
    """"
  )
)
"),"")</f>
        <v/>
      </c>
      <c r="BM193" s="65" t="str">
        <f t="shared" si="15"/>
        <v/>
      </c>
      <c r="BN193" s="66"/>
      <c r="BO193" s="67"/>
      <c r="BP193" s="49" t="b">
        <v>0</v>
      </c>
      <c r="BQ193" s="49" t="b">
        <v>0</v>
      </c>
      <c r="BR193" s="68"/>
      <c r="BS193" s="69"/>
      <c r="BT193" s="70" t="b">
        <v>0</v>
      </c>
      <c r="BU193" s="71"/>
      <c r="BV193" s="72"/>
      <c r="BW193" s="86" t="b">
        <v>0</v>
      </c>
      <c r="BX193" s="87"/>
    </row>
    <row r="194">
      <c r="A194" s="35" t="str">
        <f t="shared" si="1"/>
        <v/>
      </c>
      <c r="B194" s="36" t="str">
        <f t="shared" si="2"/>
        <v/>
      </c>
      <c r="C194" s="36" t="str">
        <f t="array" ref="C194">IF(
  M194="",
  "",
  IFERROR(
    INDEX(
      '{INDEX} Tour Packages'!$A:$ZZ,
      MATCH(
        M194,
        INDEX(
          '{INDEX} Tour Packages'!$A:$ZZ,
          ,
          MATCH("Tour Package Name", '{INDEX} Tour Packages'!$4:$4, 0)
        ),
        0
      ),
      MATCH("Tour Code", '{INDEX} Tour Packages'!$4:$4, 0)
    ),
    "XXX"
  )
)
</f>
        <v/>
      </c>
      <c r="D194" s="36" t="str">
        <f t="shared" si="3"/>
        <v/>
      </c>
      <c r="E194" s="36" t="str">
        <f t="shared" si="4"/>
        <v/>
      </c>
      <c r="F194" s="37" t="str">
        <f t="shared" si="5"/>
        <v/>
      </c>
      <c r="G194" s="89"/>
      <c r="H194" s="89"/>
      <c r="I194" s="90"/>
      <c r="J194" s="40" t="str">
        <f t="shared" si="16"/>
        <v> </v>
      </c>
      <c r="K194" s="91"/>
      <c r="L194" s="55"/>
      <c r="M194" s="55"/>
      <c r="N194" s="91"/>
      <c r="O194" s="43" t="str">
        <f>IFERROR(__xludf.DUMMYFUNCTION("IF(N194="""","""",IFERROR(
  N194 + VALUE(REGEXEXTRACT(P194, ""(\d+)\s+Days"")),
  """"
)
)"),"")</f>
        <v/>
      </c>
      <c r="P194" s="43" t="str">
        <f t="array" ref="P194">IFERROR(
  INDEX(
    INDEX('{INDEX} Tour Packages'!$A:$ZZ, , MATCH(P$3, '{INDEX} Tour Packages'!$4:$4, 0)),
    MATCH(M194, INDEX('{INDEX} Tour Packages'!$A:$ZZ,0, MATCH("Tour Package Name", '{INDEX} Tour Packages'!$4:$4, 0)), 0)
  ),
"")
</f>
        <v/>
      </c>
      <c r="Q194" s="44" t="str">
        <f t="shared" si="7"/>
        <v/>
      </c>
      <c r="R194" s="44" t="str">
        <f>IFERROR(__xludf.DUMMYFUNCTION("IF(OR(ISBLANK(K194), ISBLANK(N194)), """", 
  LET(
    resDate, K194,
    tourDate, N194,
    monthCount, MAX(0, DATEDIF(resDate, tourDate - 3, ""M"") + 1),
    secondDates, ARRAYFORMULA(DATE(YEAR(resDate), MONTH(resDate) + SEQUENCE(monthCount), 2)),
    "&amp;"validDates, FILTER(secondDates, (secondDates &gt; resDate + 2) * (secondDates &lt;= tourDate - 3)),
    IF(ISERROR(validDates), 0, COUNTA(validDates))
  )
)
"),"")</f>
        <v/>
      </c>
      <c r="S194" s="44" t="str">
        <f t="shared" si="8"/>
        <v/>
      </c>
      <c r="T194" s="45" t="str">
        <f t="array" ref="T194">IF(ISBLANK(BO194),IFERROR(
  INDEX(
    INDEX('{INDEX} Payment Terms'!$A:$G, , MATCH(T$3, '{INDEX} Payment Terms'!$4:$4, 0)),
    MATCH(Q194, INDEX('{INDEX} Payment Terms'!$A:$G,0, MATCH("Payment Condition", '{INDEX} Payment Terms'!$4:$4, 0)), 0)
  ),
""),"Cancelled")
</f>
        <v/>
      </c>
      <c r="U194" s="46" t="b">
        <v>0</v>
      </c>
      <c r="V194" s="47" t="str">
        <f>IFERROR(__xludf.DUMMYFUNCTION("IF(OR(L194=""Duo Booking"", L194=""Group Booking""),
IF(U194=FALSE,"""",
    LET(
      bookingType, L194,
      tour, M194,
      mainFirst, H194,
      mainLast, I194,
      mainEmail, G194,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$L$4:L194, bookingType,
          $M$4:M194, tour,
          $H$4:H194, mainFirst,
          $I$4:I194, mainLast,
          $G$4:G194, mainEmail
        ),
        ""000""
      ),
  "&amp;"    baseID &amp; ""-"" &amp; memberNumber
    )
  ),
  """"
)
"),"")</f>
        <v/>
      </c>
      <c r="W194" s="48"/>
      <c r="X194" s="85" t="b">
        <v>0</v>
      </c>
      <c r="Y194" s="85" t="b">
        <v>0</v>
      </c>
      <c r="Z194" s="85" t="b">
        <v>0</v>
      </c>
      <c r="AA194" s="50"/>
      <c r="AB194" s="51"/>
      <c r="AC194" s="85" t="b">
        <v>0</v>
      </c>
      <c r="AD194" s="92"/>
      <c r="AE194" s="88"/>
      <c r="AF194" s="36" t="str">
        <f t="array" ref="AF194">IF(M194="","",INDEX(
      '{INDEX} Tour Packages'!$A:$ZP,
      MATCH($M194, '{INDEX} Tour Packages'!$A:$A, 0),
      MATCH(AF$3, '{INDEX} Tour Packages'!$4:$4, 0)
    ))</f>
        <v/>
      </c>
      <c r="AG194" s="36" t="str">
        <f t="array" ref="AG194">IF(M194="","",INDEX(
      '{INDEX} Tour Packages'!$A:$ZP,
      MATCH($M194, '{INDEX} Tour Packages'!$A:$A, 0),
      MATCH(AG$3, '{INDEX} Tour Packages'!$4:$4, 0)
    ))</f>
        <v/>
      </c>
      <c r="AH194" s="36" t="str">
        <f t="array" ref="AH194">IF(M194="","",INDEX(
      '{INDEX} Tour Packages'!$A:$ZP,
      MATCH($M194, '{INDEX} Tour Packages'!$A:$A, 0),
      MATCH(AH$3, '{INDEX} Tour Packages'!$4:$4, 0)
    ))</f>
        <v/>
      </c>
      <c r="AI194" s="54" t="str">
        <f t="shared" si="9"/>
        <v/>
      </c>
      <c r="AJ194" s="42"/>
      <c r="AK194" s="55"/>
      <c r="AL194" s="46" t="b">
        <v>0</v>
      </c>
      <c r="AM194" s="56"/>
      <c r="AN194" s="57" t="str">
        <f t="shared" si="10"/>
        <v/>
      </c>
      <c r="AO194" s="58" t="str">
        <f t="shared" si="11"/>
        <v/>
      </c>
      <c r="AP194" s="59"/>
      <c r="AQ194" s="60"/>
      <c r="AR194" s="61"/>
      <c r="AS194" s="61"/>
      <c r="AT194" s="61" t="str">
        <f>IFERROR(__xludf.DUMMYFUNCTION("IF( 
  OR($AJ194=""Full Payment"", ISBLANK($K194)),
  """",
  IF(
    OR(
      Q194=""Standard Booking, P1"",
      Q194=""Standard Booking, P2"",
      Q194=""Standard Booking, P3"",
      Q194=""Standard Booking, P4""
    ),
    LET(
      resDate,   $"&amp;"K194,
      tourDate,  $N194,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4" s="62" t="str">
        <f t="shared" si="12"/>
        <v/>
      </c>
      <c r="AV194" s="63"/>
      <c r="AW194" s="64"/>
      <c r="AX194" s="64"/>
      <c r="AY194" s="64"/>
      <c r="AZ194" s="64" t="str">
        <f>IFERROR(__xludf.DUMMYFUNCTION("IF(
  OR($AJ194=""Full Payment"",$AJ194=""P1"", ISBLANK($K194)),
  """",
  IF(
    OR(
      $Q194=""Standard Booking, P2"",
      $Q194=""Standard Booking, P3"",
      $Q194=""Standard Booking, P4""
    ),
    LET(
      resDate,   $K194,
      tourDate,"&amp;"  $N194,
      monthCount, DATEDIF(resDate, tourDate, ""M"") + 1,
      secondDates, ARRAYFORMULA(
        DATE(
          YEAR(resDate),
          MONTH(resDate) + SEQUENCE(monthCount),
          2
        )
      ),
      validDates, FILTER(
        sec"&amp;"ondDates,
        (secondDates &gt; resDate + 2) *
        (secondDates &lt;= tourDate - 3)
      ),
      IF(
        OR($AJ194=""P2"", $AJ194=""P3"", $AJ194=""P4""),
        IF(
          COUNTA(validDates) &lt; 2,
          """",
          TEXT(INDEX(validDates"&amp;", 2), ""mmm d, yyyy"")
        ),
        IF(
          COUNTA(validDates) &lt; 2,
          """",
          TEXTJOIN("", "", TRUE,
            TEXT(INDEX(validDates, 1), ""mmm d, yyyy""),
            TEXT(INDEX(validDates, 2), ""mmm d, yyyy"")
          )
 "&amp;"       )
      )
    ),
    """"
  )
)
"),"")</f>
        <v/>
      </c>
      <c r="BA194" s="65" t="str">
        <f t="shared" si="13"/>
        <v/>
      </c>
      <c r="BB194" s="63"/>
      <c r="BC194" s="64"/>
      <c r="BD194" s="64"/>
      <c r="BE194" s="64"/>
      <c r="BF194" s="64" t="str">
        <f>IFERROR(__xludf.DUMMYFUNCTION("IF(
  OR($AJ194=""Full Payment"",$AJ194=""P1"", $AJ194=""P2""),
  """",
  IF(
    AND(
      NOT(ISBLANK($K194)),
      OR(
        Q194=""Standard Booking, P3"",
        Q194=""Standard Booking, P4""
      )
    ),
    LET(
      resDate,   $K194,
      "&amp;"tourDate,  $N194,
      monthCount, DATEDIF(resDate, tourDate, ""M"") + 1,
      secondDates, ARRAYFORMULA(
        DATE(
          YEAR(resDate),
          MONTH(resDate) + SEQUENCE(monthCount),
          2
        )
      ),
      validDates, FILTER(
  "&amp;"      secondDates,
        (secondDates &gt; resDate + 2) *
        (secondDates &lt;= tourDate - 3)
      ),
      IF(
        $AJ194=""P4"",
        IF(
          COUNTA(validDates) &lt; 3,
          """",
          TEXT(INDEX(validDates, 3), ""mmm d, yyyy"")
  "&amp;"      ),
        IF(
          $AJ194=""P3"",
          IF(
            COUNTA(validDates) &lt; 3,
            """",
            TEXT(INDEX(validDates, 3), ""mmm d, yyyy"")
          ),
          IF(
            COUNTA(validDates) &lt; 3,
            """",
    "&amp;"        TEXTJOIN("", "", TRUE,
              TEXT(INDEX(validDates, 1), ""mmm d, yyyy""),
              TEXT(INDEX(validDates, 2), ""mmm d, yyyy""),
              TEXT(INDEX(validDates, 3), ""mmm d, yyyy"")
            )
          )
        )
      )
    "&amp;"),
    """"
  )
)
"),"")</f>
        <v/>
      </c>
      <c r="BG194" s="65" t="str">
        <f t="shared" si="14"/>
        <v/>
      </c>
      <c r="BH194" s="63"/>
      <c r="BI194" s="64"/>
      <c r="BJ194" s="64"/>
      <c r="BK194" s="64"/>
      <c r="BL194" s="64" t="str">
        <f>IFERROR(__xludf.DUMMYFUNCTION("IF(
  OR($AJ194=""Full Payment"",$AJ194=""P1"",$AJ194=""P2"",$AJ194=""P3""),
  """",
  IF(
    AND(
      NOT(ISBLANK($K194)),
      $Q194=""Standard Booking, P4""
    ),
    LET(
      resDate,   $K194,
      tourDate,  $N194,
      monthCount, DATEDIF(r"&amp;"esDate, tourDate, ""M"") + 1,
      secondDates, ARRAYFORMULA(
        DATE(
          YEAR(resDate),
          MONTH(resDate) + SEQUENCE(monthCount),
          2
        )
      ),
      validDates, FILTER(
        secondDates,
        (secondDates &gt; res"&amp;"Date + 2) *
        (secondDates &lt;= tourDate - 3)
      ),
      IF(
        $AJ194=""P4"",
        IF(
          COUNTA(validDates) &lt; 4,
          """",
          TEXT(
            INDEX(validDates, 4),
            ""mmm d, yyyy""
          )
        ),
"&amp;"        IF(
          COUNTA(validDates) &lt; 4,
          """",
          TEXTJOIN(
            "", "", TRUE,
            TEXT(INDEX(validDates, 1), ""mmm d, yyyy""),
            TEXT(INDEX(validDates, 2), ""mmm d, yyyy""),
            TEXT(INDEX(validDates"&amp;", 3), ""mmm d, yyyy""),
            TEXT(INDEX(validDates, 4), ""mmm d, yyyy"")
          )
        )
      )
    ),
    """"
  )
)
"),"")</f>
        <v/>
      </c>
      <c r="BM194" s="65" t="str">
        <f t="shared" si="15"/>
        <v/>
      </c>
      <c r="BN194" s="66"/>
      <c r="BO194" s="67"/>
      <c r="BP194" s="49" t="b">
        <v>0</v>
      </c>
      <c r="BQ194" s="49" t="b">
        <v>0</v>
      </c>
      <c r="BR194" s="68"/>
      <c r="BS194" s="69"/>
      <c r="BT194" s="70" t="b">
        <v>0</v>
      </c>
      <c r="BU194" s="71"/>
      <c r="BV194" s="72"/>
      <c r="BW194" s="86" t="b">
        <v>0</v>
      </c>
      <c r="BX194" s="87"/>
    </row>
    <row r="195">
      <c r="A195" s="35" t="str">
        <f t="shared" si="1"/>
        <v/>
      </c>
      <c r="B195" s="36" t="str">
        <f t="shared" si="2"/>
        <v/>
      </c>
      <c r="C195" s="36" t="str">
        <f t="array" ref="C195">IF(
  M195="",
  "",
  IFERROR(
    INDEX(
      '{INDEX} Tour Packages'!$A:$ZZ,
      MATCH(
        M195,
        INDEX(
          '{INDEX} Tour Packages'!$A:$ZZ,
          ,
          MATCH("Tour Package Name", '{INDEX} Tour Packages'!$4:$4, 0)
        ),
        0
      ),
      MATCH("Tour Code", '{INDEX} Tour Packages'!$4:$4, 0)
    ),
    "XXX"
  )
)
</f>
        <v/>
      </c>
      <c r="D195" s="36" t="str">
        <f t="shared" si="3"/>
        <v/>
      </c>
      <c r="E195" s="36" t="str">
        <f t="shared" si="4"/>
        <v/>
      </c>
      <c r="F195" s="37" t="str">
        <f t="shared" si="5"/>
        <v/>
      </c>
      <c r="G195" s="89"/>
      <c r="H195" s="89"/>
      <c r="I195" s="90"/>
      <c r="J195" s="40" t="str">
        <f t="shared" si="16"/>
        <v> </v>
      </c>
      <c r="K195" s="91"/>
      <c r="L195" s="55"/>
      <c r="M195" s="55"/>
      <c r="N195" s="91"/>
      <c r="O195" s="43" t="str">
        <f>IFERROR(__xludf.DUMMYFUNCTION("IF(N195="""","""",IFERROR(
  N195 + VALUE(REGEXEXTRACT(P195, ""(\d+)\s+Days"")),
  """"
)
)"),"")</f>
        <v/>
      </c>
      <c r="P195" s="43" t="str">
        <f t="array" ref="P195">IFERROR(
  INDEX(
    INDEX('{INDEX} Tour Packages'!$A:$ZZ, , MATCH(P$3, '{INDEX} Tour Packages'!$4:$4, 0)),
    MATCH(M195, INDEX('{INDEX} Tour Packages'!$A:$ZZ,0, MATCH("Tour Package Name", '{INDEX} Tour Packages'!$4:$4, 0)), 0)
  ),
"")
</f>
        <v/>
      </c>
      <c r="Q195" s="44" t="str">
        <f t="shared" si="7"/>
        <v/>
      </c>
      <c r="R195" s="44" t="str">
        <f>IFERROR(__xludf.DUMMYFUNCTION("IF(OR(ISBLANK(K195), ISBLANK(N195)), """", 
  LET(
    resDate, K195,
    tourDate, N195,
    monthCount, MAX(0, DATEDIF(resDate, tourDate - 3, ""M"") + 1),
    secondDates, ARRAYFORMULA(DATE(YEAR(resDate), MONTH(resDate) + SEQUENCE(monthCount), 2)),
    "&amp;"validDates, FILTER(secondDates, (secondDates &gt; resDate + 2) * (secondDates &lt;= tourDate - 3)),
    IF(ISERROR(validDates), 0, COUNTA(validDates))
  )
)
"),"")</f>
        <v/>
      </c>
      <c r="S195" s="44" t="str">
        <f t="shared" si="8"/>
        <v/>
      </c>
      <c r="T195" s="45" t="str">
        <f t="array" ref="T195">IF(ISBLANK(BO195),IFERROR(
  INDEX(
    INDEX('{INDEX} Payment Terms'!$A:$G, , MATCH(T$3, '{INDEX} Payment Terms'!$4:$4, 0)),
    MATCH(Q195, INDEX('{INDEX} Payment Terms'!$A:$G,0, MATCH("Payment Condition", '{INDEX} Payment Terms'!$4:$4, 0)), 0)
  ),
""),"Cancelled")
</f>
        <v/>
      </c>
      <c r="U195" s="46" t="b">
        <v>0</v>
      </c>
      <c r="V195" s="47" t="str">
        <f>IFERROR(__xludf.DUMMYFUNCTION("IF(OR(L195=""Duo Booking"", L195=""Group Booking""),
IF(U195=FALSE,"""",
    LET(
      bookingType, L195,
      tour, M195,
      mainFirst, H195,
      mainLast, I195,
      mainEmail, G195,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$L$4:L195, bookingType,
          $M$4:M195, tour,
          $H$4:H195, mainFirst,
          $I$4:I195, mainLast,
          $G$4:G195, mainEmail
        ),
        ""000""
      ),
  "&amp;"    baseID &amp; ""-"" &amp; memberNumber
    )
  ),
  """"
)
"),"")</f>
        <v/>
      </c>
      <c r="W195" s="48"/>
      <c r="X195" s="85" t="b">
        <v>0</v>
      </c>
      <c r="Y195" s="85" t="b">
        <v>0</v>
      </c>
      <c r="Z195" s="85" t="b">
        <v>0</v>
      </c>
      <c r="AA195" s="50"/>
      <c r="AB195" s="51"/>
      <c r="AC195" s="85" t="b">
        <v>0</v>
      </c>
      <c r="AD195" s="92"/>
      <c r="AE195" s="88"/>
      <c r="AF195" s="36" t="str">
        <f t="array" ref="AF195">IF(M195="","",INDEX(
      '{INDEX} Tour Packages'!$A:$ZP,
      MATCH($M195, '{INDEX} Tour Packages'!$A:$A, 0),
      MATCH(AF$3, '{INDEX} Tour Packages'!$4:$4, 0)
    ))</f>
        <v/>
      </c>
      <c r="AG195" s="36" t="str">
        <f t="array" ref="AG195">IF(M195="","",INDEX(
      '{INDEX} Tour Packages'!$A:$ZP,
      MATCH($M195, '{INDEX} Tour Packages'!$A:$A, 0),
      MATCH(AG$3, '{INDEX} Tour Packages'!$4:$4, 0)
    ))</f>
        <v/>
      </c>
      <c r="AH195" s="36" t="str">
        <f t="array" ref="AH195">IF(M195="","",INDEX(
      '{INDEX} Tour Packages'!$A:$ZP,
      MATCH($M195, '{INDEX} Tour Packages'!$A:$A, 0),
      MATCH(AH$3, '{INDEX} Tour Packages'!$4:$4, 0)
    ))</f>
        <v/>
      </c>
      <c r="AI195" s="54" t="str">
        <f t="shared" si="9"/>
        <v/>
      </c>
      <c r="AJ195" s="42"/>
      <c r="AK195" s="55"/>
      <c r="AL195" s="46" t="b">
        <v>0</v>
      </c>
      <c r="AM195" s="56"/>
      <c r="AN195" s="57" t="str">
        <f t="shared" si="10"/>
        <v/>
      </c>
      <c r="AO195" s="58" t="str">
        <f t="shared" si="11"/>
        <v/>
      </c>
      <c r="AP195" s="59"/>
      <c r="AQ195" s="60"/>
      <c r="AR195" s="61"/>
      <c r="AS195" s="61"/>
      <c r="AT195" s="61" t="str">
        <f>IFERROR(__xludf.DUMMYFUNCTION("IF( 
  OR($AJ195=""Full Payment"", ISBLANK($K195)),
  """",
  IF(
    OR(
      Q195=""Standard Booking, P1"",
      Q195=""Standard Booking, P2"",
      Q195=""Standard Booking, P3"",
      Q195=""Standard Booking, P4""
    ),
    LET(
      resDate,   $"&amp;"K195,
      tourDate,  $N195,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5" s="62" t="str">
        <f t="shared" si="12"/>
        <v/>
      </c>
      <c r="AV195" s="63"/>
      <c r="AW195" s="64"/>
      <c r="AX195" s="64"/>
      <c r="AY195" s="64"/>
      <c r="AZ195" s="64" t="str">
        <f>IFERROR(__xludf.DUMMYFUNCTION("IF(
  OR($AJ195=""Full Payment"",$AJ195=""P1"", ISBLANK($K195)),
  """",
  IF(
    OR(
      $Q195=""Standard Booking, P2"",
      $Q195=""Standard Booking, P3"",
      $Q195=""Standard Booking, P4""
    ),
    LET(
      resDate,   $K195,
      tourDate,"&amp;"  $N195,
      monthCount, DATEDIF(resDate, tourDate, ""M"") + 1,
      secondDates, ARRAYFORMULA(
        DATE(
          YEAR(resDate),
          MONTH(resDate) + SEQUENCE(monthCount),
          2
        )
      ),
      validDates, FILTER(
        sec"&amp;"ondDates,
        (secondDates &gt; resDate + 2) *
        (secondDates &lt;= tourDate - 3)
      ),
      IF(
        OR($AJ195=""P2"", $AJ195=""P3"", $AJ195=""P4""),
        IF(
          COUNTA(validDates) &lt; 2,
          """",
          TEXT(INDEX(validDates"&amp;", 2), ""mmm d, yyyy"")
        ),
        IF(
          COUNTA(validDates) &lt; 2,
          """",
          TEXTJOIN("", "", TRUE,
            TEXT(INDEX(validDates, 1), ""mmm d, yyyy""),
            TEXT(INDEX(validDates, 2), ""mmm d, yyyy"")
          )
 "&amp;"       )
      )
    ),
    """"
  )
)
"),"")</f>
        <v/>
      </c>
      <c r="BA195" s="65" t="str">
        <f t="shared" si="13"/>
        <v/>
      </c>
      <c r="BB195" s="63"/>
      <c r="BC195" s="64"/>
      <c r="BD195" s="64"/>
      <c r="BE195" s="64"/>
      <c r="BF195" s="64" t="str">
        <f>IFERROR(__xludf.DUMMYFUNCTION("IF(
  OR($AJ195=""Full Payment"",$AJ195=""P1"", $AJ195=""P2""),
  """",
  IF(
    AND(
      NOT(ISBLANK($K195)),
      OR(
        Q195=""Standard Booking, P3"",
        Q195=""Standard Booking, P4""
      )
    ),
    LET(
      resDate,   $K195,
      "&amp;"tourDate,  $N195,
      monthCount, DATEDIF(resDate, tourDate, ""M"") + 1,
      secondDates, ARRAYFORMULA(
        DATE(
          YEAR(resDate),
          MONTH(resDate) + SEQUENCE(monthCount),
          2
        )
      ),
      validDates, FILTER(
  "&amp;"      secondDates,
        (secondDates &gt; resDate + 2) *
        (secondDates &lt;= tourDate - 3)
      ),
      IF(
        $AJ195=""P4"",
        IF(
          COUNTA(validDates) &lt; 3,
          """",
          TEXT(INDEX(validDates, 3), ""mmm d, yyyy"")
  "&amp;"      ),
        IF(
          $AJ195=""P3"",
          IF(
            COUNTA(validDates) &lt; 3,
            """",
            TEXT(INDEX(validDates, 3), ""mmm d, yyyy"")
          ),
          IF(
            COUNTA(validDates) &lt; 3,
            """",
    "&amp;"        TEXTJOIN("", "", TRUE,
              TEXT(INDEX(validDates, 1), ""mmm d, yyyy""),
              TEXT(INDEX(validDates, 2), ""mmm d, yyyy""),
              TEXT(INDEX(validDates, 3), ""mmm d, yyyy"")
            )
          )
        )
      )
    "&amp;"),
    """"
  )
)
"),"")</f>
        <v/>
      </c>
      <c r="BG195" s="65" t="str">
        <f t="shared" si="14"/>
        <v/>
      </c>
      <c r="BH195" s="63"/>
      <c r="BI195" s="64"/>
      <c r="BJ195" s="64"/>
      <c r="BK195" s="64"/>
      <c r="BL195" s="64" t="str">
        <f>IFERROR(__xludf.DUMMYFUNCTION("IF(
  OR($AJ195=""Full Payment"",$AJ195=""P1"",$AJ195=""P2"",$AJ195=""P3""),
  """",
  IF(
    AND(
      NOT(ISBLANK($K195)),
      $Q195=""Standard Booking, P4""
    ),
    LET(
      resDate,   $K195,
      tourDate,  $N195,
      monthCount, DATEDIF(r"&amp;"esDate, tourDate, ""M"") + 1,
      secondDates, ARRAYFORMULA(
        DATE(
          YEAR(resDate),
          MONTH(resDate) + SEQUENCE(monthCount),
          2
        )
      ),
      validDates, FILTER(
        secondDates,
        (secondDates &gt; res"&amp;"Date + 2) *
        (secondDates &lt;= tourDate - 3)
      ),
      IF(
        $AJ195=""P4"",
        IF(
          COUNTA(validDates) &lt; 4,
          """",
          TEXT(
            INDEX(validDates, 4),
            ""mmm d, yyyy""
          )
        ),
"&amp;"        IF(
          COUNTA(validDates) &lt; 4,
          """",
          TEXTJOIN(
            "", "", TRUE,
            TEXT(INDEX(validDates, 1), ""mmm d, yyyy""),
            TEXT(INDEX(validDates, 2), ""mmm d, yyyy""),
            TEXT(INDEX(validDates"&amp;", 3), ""mmm d, yyyy""),
            TEXT(INDEX(validDates, 4), ""mmm d, yyyy"")
          )
        )
      )
    ),
    """"
  )
)
"),"")</f>
        <v/>
      </c>
      <c r="BM195" s="65" t="str">
        <f t="shared" si="15"/>
        <v/>
      </c>
      <c r="BN195" s="66"/>
      <c r="BO195" s="67"/>
      <c r="BP195" s="49" t="b">
        <v>0</v>
      </c>
      <c r="BQ195" s="49" t="b">
        <v>0</v>
      </c>
      <c r="BR195" s="68"/>
      <c r="BS195" s="69"/>
      <c r="BT195" s="70" t="b">
        <v>0</v>
      </c>
      <c r="BU195" s="71"/>
      <c r="BV195" s="72"/>
      <c r="BW195" s="86" t="b">
        <v>0</v>
      </c>
      <c r="BX195" s="87"/>
    </row>
    <row r="196">
      <c r="A196" s="35" t="str">
        <f t="shared" si="1"/>
        <v/>
      </c>
      <c r="B196" s="36" t="str">
        <f t="shared" si="2"/>
        <v/>
      </c>
      <c r="C196" s="36" t="str">
        <f t="array" ref="C196">IF(
  M196="",
  "",
  IFERROR(
    INDEX(
      '{INDEX} Tour Packages'!$A:$ZZ,
      MATCH(
        M196,
        INDEX(
          '{INDEX} Tour Packages'!$A:$ZZ,
          ,
          MATCH("Tour Package Name", '{INDEX} Tour Packages'!$4:$4, 0)
        ),
        0
      ),
      MATCH("Tour Code", '{INDEX} Tour Packages'!$4:$4, 0)
    ),
    "XXX"
  )
)
</f>
        <v/>
      </c>
      <c r="D196" s="36" t="str">
        <f t="shared" si="3"/>
        <v/>
      </c>
      <c r="E196" s="36" t="str">
        <f t="shared" si="4"/>
        <v/>
      </c>
      <c r="F196" s="37" t="str">
        <f t="shared" si="5"/>
        <v/>
      </c>
      <c r="G196" s="89"/>
      <c r="H196" s="89"/>
      <c r="I196" s="90"/>
      <c r="J196" s="40" t="str">
        <f t="shared" si="16"/>
        <v> </v>
      </c>
      <c r="K196" s="91"/>
      <c r="L196" s="55"/>
      <c r="M196" s="55"/>
      <c r="N196" s="91"/>
      <c r="O196" s="43" t="str">
        <f>IFERROR(__xludf.DUMMYFUNCTION("IF(N196="""","""",IFERROR(
  N196 + VALUE(REGEXEXTRACT(P196, ""(\d+)\s+Days"")),
  """"
)
)"),"")</f>
        <v/>
      </c>
      <c r="P196" s="43" t="str">
        <f t="array" ref="P196">IFERROR(
  INDEX(
    INDEX('{INDEX} Tour Packages'!$A:$ZZ, , MATCH(P$3, '{INDEX} Tour Packages'!$4:$4, 0)),
    MATCH(M196, INDEX('{INDEX} Tour Packages'!$A:$ZZ,0, MATCH("Tour Package Name", '{INDEX} Tour Packages'!$4:$4, 0)), 0)
  ),
"")
</f>
        <v/>
      </c>
      <c r="Q196" s="44" t="str">
        <f t="shared" si="7"/>
        <v/>
      </c>
      <c r="R196" s="44" t="str">
        <f>IFERROR(__xludf.DUMMYFUNCTION("IF(OR(ISBLANK(K196), ISBLANK(N196)), """", 
  LET(
    resDate, K196,
    tourDate, N196,
    monthCount, MAX(0, DATEDIF(resDate, tourDate - 3, ""M"") + 1),
    secondDates, ARRAYFORMULA(DATE(YEAR(resDate), MONTH(resDate) + SEQUENCE(monthCount), 2)),
    "&amp;"validDates, FILTER(secondDates, (secondDates &gt; resDate + 2) * (secondDates &lt;= tourDate - 3)),
    IF(ISERROR(validDates), 0, COUNTA(validDates))
  )
)
"),"")</f>
        <v/>
      </c>
      <c r="S196" s="44" t="str">
        <f t="shared" si="8"/>
        <v/>
      </c>
      <c r="T196" s="45" t="str">
        <f t="array" ref="T196">IF(ISBLANK(BO196),IFERROR(
  INDEX(
    INDEX('{INDEX} Payment Terms'!$A:$G, , MATCH(T$3, '{INDEX} Payment Terms'!$4:$4, 0)),
    MATCH(Q196, INDEX('{INDEX} Payment Terms'!$A:$G,0, MATCH("Payment Condition", '{INDEX} Payment Terms'!$4:$4, 0)), 0)
  ),
""),"Cancelled")
</f>
        <v/>
      </c>
      <c r="U196" s="46" t="b">
        <v>0</v>
      </c>
      <c r="V196" s="47" t="str">
        <f>IFERROR(__xludf.DUMMYFUNCTION("IF(OR(L196=""Duo Booking"", L196=""Group Booking""),
IF(U196=FALSE,"""",
    LET(
      bookingType, L196,
      tour, M196,
      mainFirst, H196,
      mainLast, I196,
      mainEmail, G196,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$L$4:L196, bookingType,
          $M$4:M196, tour,
          $H$4:H196, mainFirst,
          $I$4:I196, mainLast,
          $G$4:G196, mainEmail
        ),
        ""000""
      ),
  "&amp;"    baseID &amp; ""-"" &amp; memberNumber
    )
  ),
  """"
)
"),"")</f>
        <v/>
      </c>
      <c r="W196" s="48"/>
      <c r="X196" s="85" t="b">
        <v>0</v>
      </c>
      <c r="Y196" s="85" t="b">
        <v>0</v>
      </c>
      <c r="Z196" s="85" t="b">
        <v>0</v>
      </c>
      <c r="AA196" s="50"/>
      <c r="AB196" s="51"/>
      <c r="AC196" s="85" t="b">
        <v>0</v>
      </c>
      <c r="AD196" s="92"/>
      <c r="AE196" s="88"/>
      <c r="AF196" s="36" t="str">
        <f t="array" ref="AF196">IF(M196="","",INDEX(
      '{INDEX} Tour Packages'!$A:$ZP,
      MATCH($M196, '{INDEX} Tour Packages'!$A:$A, 0),
      MATCH(AF$3, '{INDEX} Tour Packages'!$4:$4, 0)
    ))</f>
        <v/>
      </c>
      <c r="AG196" s="36" t="str">
        <f t="array" ref="AG196">IF(M196="","",INDEX(
      '{INDEX} Tour Packages'!$A:$ZP,
      MATCH($M196, '{INDEX} Tour Packages'!$A:$A, 0),
      MATCH(AG$3, '{INDEX} Tour Packages'!$4:$4, 0)
    ))</f>
        <v/>
      </c>
      <c r="AH196" s="36" t="str">
        <f t="array" ref="AH196">IF(M196="","",INDEX(
      '{INDEX} Tour Packages'!$A:$ZP,
      MATCH($M196, '{INDEX} Tour Packages'!$A:$A, 0),
      MATCH(AH$3, '{INDEX} Tour Packages'!$4:$4, 0)
    ))</f>
        <v/>
      </c>
      <c r="AI196" s="54" t="str">
        <f t="shared" si="9"/>
        <v/>
      </c>
      <c r="AJ196" s="42"/>
      <c r="AK196" s="55"/>
      <c r="AL196" s="46" t="b">
        <v>0</v>
      </c>
      <c r="AM196" s="56"/>
      <c r="AN196" s="57" t="str">
        <f t="shared" si="10"/>
        <v/>
      </c>
      <c r="AO196" s="58" t="str">
        <f t="shared" si="11"/>
        <v/>
      </c>
      <c r="AP196" s="59"/>
      <c r="AQ196" s="60"/>
      <c r="AR196" s="61"/>
      <c r="AS196" s="61"/>
      <c r="AT196" s="61" t="str">
        <f>IFERROR(__xludf.DUMMYFUNCTION("IF( 
  OR($AJ196=""Full Payment"", ISBLANK($K196)),
  """",
  IF(
    OR(
      Q196=""Standard Booking, P1"",
      Q196=""Standard Booking, P2"",
      Q196=""Standard Booking, P3"",
      Q196=""Standard Booking, P4""
    ),
    LET(
      resDate,   $"&amp;"K196,
      tourDate,  $N196,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6" s="62" t="str">
        <f t="shared" si="12"/>
        <v/>
      </c>
      <c r="AV196" s="63"/>
      <c r="AW196" s="64"/>
      <c r="AX196" s="64"/>
      <c r="AY196" s="64"/>
      <c r="AZ196" s="64" t="str">
        <f>IFERROR(__xludf.DUMMYFUNCTION("IF(
  OR($AJ196=""Full Payment"",$AJ196=""P1"", ISBLANK($K196)),
  """",
  IF(
    OR(
      $Q196=""Standard Booking, P2"",
      $Q196=""Standard Booking, P3"",
      $Q196=""Standard Booking, P4""
    ),
    LET(
      resDate,   $K196,
      tourDate,"&amp;"  $N196,
      monthCount, DATEDIF(resDate, tourDate, ""M"") + 1,
      secondDates, ARRAYFORMULA(
        DATE(
          YEAR(resDate),
          MONTH(resDate) + SEQUENCE(monthCount),
          2
        )
      ),
      validDates, FILTER(
        sec"&amp;"ondDates,
        (secondDates &gt; resDate + 2) *
        (secondDates &lt;= tourDate - 3)
      ),
      IF(
        OR($AJ196=""P2"", $AJ196=""P3"", $AJ196=""P4""),
        IF(
          COUNTA(validDates) &lt; 2,
          """",
          TEXT(INDEX(validDates"&amp;", 2), ""mmm d, yyyy"")
        ),
        IF(
          COUNTA(validDates) &lt; 2,
          """",
          TEXTJOIN("", "", TRUE,
            TEXT(INDEX(validDates, 1), ""mmm d, yyyy""),
            TEXT(INDEX(validDates, 2), ""mmm d, yyyy"")
          )
 "&amp;"       )
      )
    ),
    """"
  )
)
"),"")</f>
        <v/>
      </c>
      <c r="BA196" s="65" t="str">
        <f t="shared" si="13"/>
        <v/>
      </c>
      <c r="BB196" s="63"/>
      <c r="BC196" s="64"/>
      <c r="BD196" s="64"/>
      <c r="BE196" s="64"/>
      <c r="BF196" s="64" t="str">
        <f>IFERROR(__xludf.DUMMYFUNCTION("IF(
  OR($AJ196=""Full Payment"",$AJ196=""P1"", $AJ196=""P2""),
  """",
  IF(
    AND(
      NOT(ISBLANK($K196)),
      OR(
        Q196=""Standard Booking, P3"",
        Q196=""Standard Booking, P4""
      )
    ),
    LET(
      resDate,   $K196,
      "&amp;"tourDate,  $N196,
      monthCount, DATEDIF(resDate, tourDate, ""M"") + 1,
      secondDates, ARRAYFORMULA(
        DATE(
          YEAR(resDate),
          MONTH(resDate) + SEQUENCE(monthCount),
          2
        )
      ),
      validDates, FILTER(
  "&amp;"      secondDates,
        (secondDates &gt; resDate + 2) *
        (secondDates &lt;= tourDate - 3)
      ),
      IF(
        $AJ196=""P4"",
        IF(
          COUNTA(validDates) &lt; 3,
          """",
          TEXT(INDEX(validDates, 3), ""mmm d, yyyy"")
  "&amp;"      ),
        IF(
          $AJ196=""P3"",
          IF(
            COUNTA(validDates) &lt; 3,
            """",
            TEXT(INDEX(validDates, 3), ""mmm d, yyyy"")
          ),
          IF(
            COUNTA(validDates) &lt; 3,
            """",
    "&amp;"        TEXTJOIN("", "", TRUE,
              TEXT(INDEX(validDates, 1), ""mmm d, yyyy""),
              TEXT(INDEX(validDates, 2), ""mmm d, yyyy""),
              TEXT(INDEX(validDates, 3), ""mmm d, yyyy"")
            )
          )
        )
      )
    "&amp;"),
    """"
  )
)
"),"")</f>
        <v/>
      </c>
      <c r="BG196" s="65" t="str">
        <f t="shared" si="14"/>
        <v/>
      </c>
      <c r="BH196" s="63"/>
      <c r="BI196" s="64"/>
      <c r="BJ196" s="64"/>
      <c r="BK196" s="64"/>
      <c r="BL196" s="64" t="str">
        <f>IFERROR(__xludf.DUMMYFUNCTION("IF(
  OR($AJ196=""Full Payment"",$AJ196=""P1"",$AJ196=""P2"",$AJ196=""P3""),
  """",
  IF(
    AND(
      NOT(ISBLANK($K196)),
      $Q196=""Standard Booking, P4""
    ),
    LET(
      resDate,   $K196,
      tourDate,  $N196,
      monthCount, DATEDIF(r"&amp;"esDate, tourDate, ""M"") + 1,
      secondDates, ARRAYFORMULA(
        DATE(
          YEAR(resDate),
          MONTH(resDate) + SEQUENCE(monthCount),
          2
        )
      ),
      validDates, FILTER(
        secondDates,
        (secondDates &gt; res"&amp;"Date + 2) *
        (secondDates &lt;= tourDate - 3)
      ),
      IF(
        $AJ196=""P4"",
        IF(
          COUNTA(validDates) &lt; 4,
          """",
          TEXT(
            INDEX(validDates, 4),
            ""mmm d, yyyy""
          )
        ),
"&amp;"        IF(
          COUNTA(validDates) &lt; 4,
          """",
          TEXTJOIN(
            "", "", TRUE,
            TEXT(INDEX(validDates, 1), ""mmm d, yyyy""),
            TEXT(INDEX(validDates, 2), ""mmm d, yyyy""),
            TEXT(INDEX(validDates"&amp;", 3), ""mmm d, yyyy""),
            TEXT(INDEX(validDates, 4), ""mmm d, yyyy"")
          )
        )
      )
    ),
    """"
  )
)
"),"")</f>
        <v/>
      </c>
      <c r="BM196" s="65" t="str">
        <f t="shared" si="15"/>
        <v/>
      </c>
      <c r="BN196" s="66"/>
      <c r="BO196" s="67"/>
      <c r="BP196" s="49" t="b">
        <v>0</v>
      </c>
      <c r="BQ196" s="49" t="b">
        <v>0</v>
      </c>
      <c r="BR196" s="68"/>
      <c r="BS196" s="69"/>
      <c r="BT196" s="70" t="b">
        <v>0</v>
      </c>
      <c r="BU196" s="71"/>
      <c r="BV196" s="72"/>
      <c r="BW196" s="86" t="b">
        <v>0</v>
      </c>
      <c r="BX196" s="87"/>
    </row>
    <row r="197">
      <c r="A197" s="35" t="str">
        <f t="shared" si="1"/>
        <v/>
      </c>
      <c r="B197" s="36" t="str">
        <f t="shared" si="2"/>
        <v/>
      </c>
      <c r="C197" s="36" t="str">
        <f t="array" ref="C197">IF(
  M197="",
  "",
  IFERROR(
    INDEX(
      '{INDEX} Tour Packages'!$A:$ZZ,
      MATCH(
        M197,
        INDEX(
          '{INDEX} Tour Packages'!$A:$ZZ,
          ,
          MATCH("Tour Package Name", '{INDEX} Tour Packages'!$4:$4, 0)
        ),
        0
      ),
      MATCH("Tour Code", '{INDEX} Tour Packages'!$4:$4, 0)
    ),
    "XXX"
  )
)
</f>
        <v/>
      </c>
      <c r="D197" s="36" t="str">
        <f t="shared" si="3"/>
        <v/>
      </c>
      <c r="E197" s="36" t="str">
        <f t="shared" si="4"/>
        <v/>
      </c>
      <c r="F197" s="37" t="str">
        <f t="shared" si="5"/>
        <v/>
      </c>
      <c r="G197" s="89"/>
      <c r="H197" s="89"/>
      <c r="I197" s="90"/>
      <c r="J197" s="40" t="str">
        <f t="shared" si="16"/>
        <v> </v>
      </c>
      <c r="K197" s="91"/>
      <c r="L197" s="55"/>
      <c r="M197" s="55"/>
      <c r="N197" s="91"/>
      <c r="O197" s="43" t="str">
        <f>IFERROR(__xludf.DUMMYFUNCTION("IF(N197="""","""",IFERROR(
  N197 + VALUE(REGEXEXTRACT(P197, ""(\d+)\s+Days"")),
  """"
)
)"),"")</f>
        <v/>
      </c>
      <c r="P197" s="43" t="str">
        <f t="array" ref="P197">IFERROR(
  INDEX(
    INDEX('{INDEX} Tour Packages'!$A:$ZZ, , MATCH(P$3, '{INDEX} Tour Packages'!$4:$4, 0)),
    MATCH(M197, INDEX('{INDEX} Tour Packages'!$A:$ZZ,0, MATCH("Tour Package Name", '{INDEX} Tour Packages'!$4:$4, 0)), 0)
  ),
"")
</f>
        <v/>
      </c>
      <c r="Q197" s="44" t="str">
        <f t="shared" si="7"/>
        <v/>
      </c>
      <c r="R197" s="44" t="str">
        <f>IFERROR(__xludf.DUMMYFUNCTION("IF(OR(ISBLANK(K197), ISBLANK(N197)), """", 
  LET(
    resDate, K197,
    tourDate, N197,
    monthCount, MAX(0, DATEDIF(resDate, tourDate - 3, ""M"") + 1),
    secondDates, ARRAYFORMULA(DATE(YEAR(resDate), MONTH(resDate) + SEQUENCE(monthCount), 2)),
    "&amp;"validDates, FILTER(secondDates, (secondDates &gt; resDate + 2) * (secondDates &lt;= tourDate - 3)),
    IF(ISERROR(validDates), 0, COUNTA(validDates))
  )
)
"),"")</f>
        <v/>
      </c>
      <c r="S197" s="44" t="str">
        <f t="shared" si="8"/>
        <v/>
      </c>
      <c r="T197" s="45" t="str">
        <f t="array" ref="T197">IF(ISBLANK(BO197),IFERROR(
  INDEX(
    INDEX('{INDEX} Payment Terms'!$A:$G, , MATCH(T$3, '{INDEX} Payment Terms'!$4:$4, 0)),
    MATCH(Q197, INDEX('{INDEX} Payment Terms'!$A:$G,0, MATCH("Payment Condition", '{INDEX} Payment Terms'!$4:$4, 0)), 0)
  ),
""),"Cancelled")
</f>
        <v/>
      </c>
      <c r="U197" s="46" t="b">
        <v>0</v>
      </c>
      <c r="V197" s="47" t="str">
        <f>IFERROR(__xludf.DUMMYFUNCTION("IF(OR(L197=""Duo Booking"", L197=""Group Booking""),
IF(U197=FALSE,"""",
    LET(
      bookingType, L197,
      tour, M197,
      mainFirst, H197,
      mainLast, I197,
      mainEmail, G197,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$L$4:L197, bookingType,
          $M$4:M197, tour,
          $H$4:H197, mainFirst,
          $I$4:I197, mainLast,
          $G$4:G197, mainEmail
        ),
        ""000""
      ),
  "&amp;"    baseID &amp; ""-"" &amp; memberNumber
    )
  ),
  """"
)
"),"")</f>
        <v/>
      </c>
      <c r="W197" s="48"/>
      <c r="X197" s="85" t="b">
        <v>0</v>
      </c>
      <c r="Y197" s="85" t="b">
        <v>0</v>
      </c>
      <c r="Z197" s="85" t="b">
        <v>0</v>
      </c>
      <c r="AA197" s="50"/>
      <c r="AB197" s="51"/>
      <c r="AC197" s="85" t="b">
        <v>0</v>
      </c>
      <c r="AD197" s="92"/>
      <c r="AE197" s="88"/>
      <c r="AF197" s="36" t="str">
        <f t="array" ref="AF197">IF(M197="","",INDEX(
      '{INDEX} Tour Packages'!$A:$ZP,
      MATCH($M197, '{INDEX} Tour Packages'!$A:$A, 0),
      MATCH(AF$3, '{INDEX} Tour Packages'!$4:$4, 0)
    ))</f>
        <v/>
      </c>
      <c r="AG197" s="36" t="str">
        <f t="array" ref="AG197">IF(M197="","",INDEX(
      '{INDEX} Tour Packages'!$A:$ZP,
      MATCH($M197, '{INDEX} Tour Packages'!$A:$A, 0),
      MATCH(AG$3, '{INDEX} Tour Packages'!$4:$4, 0)
    ))</f>
        <v/>
      </c>
      <c r="AH197" s="36" t="str">
        <f t="array" ref="AH197">IF(M197="","",INDEX(
      '{INDEX} Tour Packages'!$A:$ZP,
      MATCH($M197, '{INDEX} Tour Packages'!$A:$A, 0),
      MATCH(AH$3, '{INDEX} Tour Packages'!$4:$4, 0)
    ))</f>
        <v/>
      </c>
      <c r="AI197" s="54" t="str">
        <f t="shared" si="9"/>
        <v/>
      </c>
      <c r="AJ197" s="42"/>
      <c r="AK197" s="55"/>
      <c r="AL197" s="46" t="b">
        <v>0</v>
      </c>
      <c r="AM197" s="56"/>
      <c r="AN197" s="57" t="str">
        <f t="shared" si="10"/>
        <v/>
      </c>
      <c r="AO197" s="58" t="str">
        <f t="shared" si="11"/>
        <v/>
      </c>
      <c r="AP197" s="59"/>
      <c r="AQ197" s="60"/>
      <c r="AR197" s="61"/>
      <c r="AS197" s="61"/>
      <c r="AT197" s="61" t="str">
        <f>IFERROR(__xludf.DUMMYFUNCTION("IF( 
  OR($AJ197=""Full Payment"", ISBLANK($K197)),
  """",
  IF(
    OR(
      Q197=""Standard Booking, P1"",
      Q197=""Standard Booking, P2"",
      Q197=""Standard Booking, P3"",
      Q197=""Standard Booking, P4""
    ),
    LET(
      resDate,   $"&amp;"K197,
      tourDate,  $N197,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7" s="62" t="str">
        <f t="shared" si="12"/>
        <v/>
      </c>
      <c r="AV197" s="63"/>
      <c r="AW197" s="64"/>
      <c r="AX197" s="64"/>
      <c r="AY197" s="64"/>
      <c r="AZ197" s="64" t="str">
        <f>IFERROR(__xludf.DUMMYFUNCTION("IF(
  OR($AJ197=""Full Payment"",$AJ197=""P1"", ISBLANK($K197)),
  """",
  IF(
    OR(
      $Q197=""Standard Booking, P2"",
      $Q197=""Standard Booking, P3"",
      $Q197=""Standard Booking, P4""
    ),
    LET(
      resDate,   $K197,
      tourDate,"&amp;"  $N197,
      monthCount, DATEDIF(resDate, tourDate, ""M"") + 1,
      secondDates, ARRAYFORMULA(
        DATE(
          YEAR(resDate),
          MONTH(resDate) + SEQUENCE(monthCount),
          2
        )
      ),
      validDates, FILTER(
        sec"&amp;"ondDates,
        (secondDates &gt; resDate + 2) *
        (secondDates &lt;= tourDate - 3)
      ),
      IF(
        OR($AJ197=""P2"", $AJ197=""P3"", $AJ197=""P4""),
        IF(
          COUNTA(validDates) &lt; 2,
          """",
          TEXT(INDEX(validDates"&amp;", 2), ""mmm d, yyyy"")
        ),
        IF(
          COUNTA(validDates) &lt; 2,
          """",
          TEXTJOIN("", "", TRUE,
            TEXT(INDEX(validDates, 1), ""mmm d, yyyy""),
            TEXT(INDEX(validDates, 2), ""mmm d, yyyy"")
          )
 "&amp;"       )
      )
    ),
    """"
  )
)
"),"")</f>
        <v/>
      </c>
      <c r="BA197" s="65" t="str">
        <f t="shared" si="13"/>
        <v/>
      </c>
      <c r="BB197" s="63"/>
      <c r="BC197" s="64"/>
      <c r="BD197" s="64"/>
      <c r="BE197" s="64"/>
      <c r="BF197" s="64" t="str">
        <f>IFERROR(__xludf.DUMMYFUNCTION("IF(
  OR($AJ197=""Full Payment"",$AJ197=""P1"", $AJ197=""P2""),
  """",
  IF(
    AND(
      NOT(ISBLANK($K197)),
      OR(
        Q197=""Standard Booking, P3"",
        Q197=""Standard Booking, P4""
      )
    ),
    LET(
      resDate,   $K197,
      "&amp;"tourDate,  $N197,
      monthCount, DATEDIF(resDate, tourDate, ""M"") + 1,
      secondDates, ARRAYFORMULA(
        DATE(
          YEAR(resDate),
          MONTH(resDate) + SEQUENCE(monthCount),
          2
        )
      ),
      validDates, FILTER(
  "&amp;"      secondDates,
        (secondDates &gt; resDate + 2) *
        (secondDates &lt;= tourDate - 3)
      ),
      IF(
        $AJ197=""P4"",
        IF(
          COUNTA(validDates) &lt; 3,
          """",
          TEXT(INDEX(validDates, 3), ""mmm d, yyyy"")
  "&amp;"      ),
        IF(
          $AJ197=""P3"",
          IF(
            COUNTA(validDates) &lt; 3,
            """",
            TEXT(INDEX(validDates, 3), ""mmm d, yyyy"")
          ),
          IF(
            COUNTA(validDates) &lt; 3,
            """",
    "&amp;"        TEXTJOIN("", "", TRUE,
              TEXT(INDEX(validDates, 1), ""mmm d, yyyy""),
              TEXT(INDEX(validDates, 2), ""mmm d, yyyy""),
              TEXT(INDEX(validDates, 3), ""mmm d, yyyy"")
            )
          )
        )
      )
    "&amp;"),
    """"
  )
)
"),"")</f>
        <v/>
      </c>
      <c r="BG197" s="65" t="str">
        <f t="shared" si="14"/>
        <v/>
      </c>
      <c r="BH197" s="63"/>
      <c r="BI197" s="64"/>
      <c r="BJ197" s="64"/>
      <c r="BK197" s="64"/>
      <c r="BL197" s="64" t="str">
        <f>IFERROR(__xludf.DUMMYFUNCTION("IF(
  OR($AJ197=""Full Payment"",$AJ197=""P1"",$AJ197=""P2"",$AJ197=""P3""),
  """",
  IF(
    AND(
      NOT(ISBLANK($K197)),
      $Q197=""Standard Booking, P4""
    ),
    LET(
      resDate,   $K197,
      tourDate,  $N197,
      monthCount, DATEDIF(r"&amp;"esDate, tourDate, ""M"") + 1,
      secondDates, ARRAYFORMULA(
        DATE(
          YEAR(resDate),
          MONTH(resDate) + SEQUENCE(monthCount),
          2
        )
      ),
      validDates, FILTER(
        secondDates,
        (secondDates &gt; res"&amp;"Date + 2) *
        (secondDates &lt;= tourDate - 3)
      ),
      IF(
        $AJ197=""P4"",
        IF(
          COUNTA(validDates) &lt; 4,
          """",
          TEXT(
            INDEX(validDates, 4),
            ""mmm d, yyyy""
          )
        ),
"&amp;"        IF(
          COUNTA(validDates) &lt; 4,
          """",
          TEXTJOIN(
            "", "", TRUE,
            TEXT(INDEX(validDates, 1), ""mmm d, yyyy""),
            TEXT(INDEX(validDates, 2), ""mmm d, yyyy""),
            TEXT(INDEX(validDates"&amp;", 3), ""mmm d, yyyy""),
            TEXT(INDEX(validDates, 4), ""mmm d, yyyy"")
          )
        )
      )
    ),
    """"
  )
)
"),"")</f>
        <v/>
      </c>
      <c r="BM197" s="65" t="str">
        <f t="shared" si="15"/>
        <v/>
      </c>
      <c r="BN197" s="66"/>
      <c r="BO197" s="67"/>
      <c r="BP197" s="49" t="b">
        <v>0</v>
      </c>
      <c r="BQ197" s="49" t="b">
        <v>0</v>
      </c>
      <c r="BR197" s="68"/>
      <c r="BS197" s="69"/>
      <c r="BT197" s="70" t="b">
        <v>0</v>
      </c>
      <c r="BU197" s="71"/>
      <c r="BV197" s="72"/>
      <c r="BW197" s="86" t="b">
        <v>0</v>
      </c>
      <c r="BX197" s="87"/>
    </row>
    <row r="198">
      <c r="A198" s="35" t="str">
        <f t="shared" si="1"/>
        <v/>
      </c>
      <c r="B198" s="36" t="str">
        <f t="shared" si="2"/>
        <v/>
      </c>
      <c r="C198" s="36" t="str">
        <f t="array" ref="C198">IF(
  M198="",
  "",
  IFERROR(
    INDEX(
      '{INDEX} Tour Packages'!$A:$ZZ,
      MATCH(
        M198,
        INDEX(
          '{INDEX} Tour Packages'!$A:$ZZ,
          ,
          MATCH("Tour Package Name", '{INDEX} Tour Packages'!$4:$4, 0)
        ),
        0
      ),
      MATCH("Tour Code", '{INDEX} Tour Packages'!$4:$4, 0)
    ),
    "XXX"
  )
)
</f>
        <v/>
      </c>
      <c r="D198" s="36" t="str">
        <f t="shared" si="3"/>
        <v/>
      </c>
      <c r="E198" s="36" t="str">
        <f t="shared" si="4"/>
        <v/>
      </c>
      <c r="F198" s="37" t="str">
        <f t="shared" si="5"/>
        <v/>
      </c>
      <c r="G198" s="89"/>
      <c r="H198" s="89"/>
      <c r="I198" s="90"/>
      <c r="J198" s="40" t="str">
        <f t="shared" si="16"/>
        <v> </v>
      </c>
      <c r="K198" s="91"/>
      <c r="L198" s="55"/>
      <c r="M198" s="55"/>
      <c r="N198" s="91"/>
      <c r="O198" s="43" t="str">
        <f>IFERROR(__xludf.DUMMYFUNCTION("IF(N198="""","""",IFERROR(
  N198 + VALUE(REGEXEXTRACT(P198, ""(\d+)\s+Days"")),
  """"
)
)"),"")</f>
        <v/>
      </c>
      <c r="P198" s="43" t="str">
        <f t="array" ref="P198">IFERROR(
  INDEX(
    INDEX('{INDEX} Tour Packages'!$A:$ZZ, , MATCH(P$3, '{INDEX} Tour Packages'!$4:$4, 0)),
    MATCH(M198, INDEX('{INDEX} Tour Packages'!$A:$ZZ,0, MATCH("Tour Package Name", '{INDEX} Tour Packages'!$4:$4, 0)), 0)
  ),
"")
</f>
        <v/>
      </c>
      <c r="Q198" s="44" t="str">
        <f t="shared" si="7"/>
        <v/>
      </c>
      <c r="R198" s="44" t="str">
        <f>IFERROR(__xludf.DUMMYFUNCTION("IF(OR(ISBLANK(K198), ISBLANK(N198)), """", 
  LET(
    resDate, K198,
    tourDate, N198,
    monthCount, MAX(0, DATEDIF(resDate, tourDate - 3, ""M"") + 1),
    secondDates, ARRAYFORMULA(DATE(YEAR(resDate), MONTH(resDate) + SEQUENCE(monthCount), 2)),
    "&amp;"validDates, FILTER(secondDates, (secondDates &gt; resDate + 2) * (secondDates &lt;= tourDate - 3)),
    IF(ISERROR(validDates), 0, COUNTA(validDates))
  )
)
"),"")</f>
        <v/>
      </c>
      <c r="S198" s="44" t="str">
        <f t="shared" si="8"/>
        <v/>
      </c>
      <c r="T198" s="45" t="str">
        <f t="array" ref="T198">IF(ISBLANK(BO198),IFERROR(
  INDEX(
    INDEX('{INDEX} Payment Terms'!$A:$G, , MATCH(T$3, '{INDEX} Payment Terms'!$4:$4, 0)),
    MATCH(Q198, INDEX('{INDEX} Payment Terms'!$A:$G,0, MATCH("Payment Condition", '{INDEX} Payment Terms'!$4:$4, 0)), 0)
  ),
""),"Cancelled")
</f>
        <v/>
      </c>
      <c r="U198" s="46" t="b">
        <v>0</v>
      </c>
      <c r="V198" s="47" t="str">
        <f>IFERROR(__xludf.DUMMYFUNCTION("IF(OR(L198=""Duo Booking"", L198=""Group Booking""),
IF(U198=FALSE,"""",
    LET(
      bookingType, L198,
      tour, M198,
      mainFirst, H198,
      mainLast, I198,
      mainEmail, G198,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$L$4:L198, bookingType,
          $M$4:M198, tour,
          $H$4:H198, mainFirst,
          $I$4:I198, mainLast,
          $G$4:G198, mainEmail
        ),
        ""000""
      ),
  "&amp;"    baseID &amp; ""-"" &amp; memberNumber
    )
  ),
  """"
)
"),"")</f>
        <v/>
      </c>
      <c r="W198" s="48"/>
      <c r="X198" s="85" t="b">
        <v>0</v>
      </c>
      <c r="Y198" s="85" t="b">
        <v>0</v>
      </c>
      <c r="Z198" s="85" t="b">
        <v>0</v>
      </c>
      <c r="AA198" s="50"/>
      <c r="AB198" s="51"/>
      <c r="AC198" s="85" t="b">
        <v>0</v>
      </c>
      <c r="AD198" s="92"/>
      <c r="AE198" s="88"/>
      <c r="AF198" s="36" t="str">
        <f t="array" ref="AF198">IF(M198="","",INDEX(
      '{INDEX} Tour Packages'!$A:$ZP,
      MATCH($M198, '{INDEX} Tour Packages'!$A:$A, 0),
      MATCH(AF$3, '{INDEX} Tour Packages'!$4:$4, 0)
    ))</f>
        <v/>
      </c>
      <c r="AG198" s="36" t="str">
        <f t="array" ref="AG198">IF(M198="","",INDEX(
      '{INDEX} Tour Packages'!$A:$ZP,
      MATCH($M198, '{INDEX} Tour Packages'!$A:$A, 0),
      MATCH(AG$3, '{INDEX} Tour Packages'!$4:$4, 0)
    ))</f>
        <v/>
      </c>
      <c r="AH198" s="36" t="str">
        <f t="array" ref="AH198">IF(M198="","",INDEX(
      '{INDEX} Tour Packages'!$A:$ZP,
      MATCH($M198, '{INDEX} Tour Packages'!$A:$A, 0),
      MATCH(AH$3, '{INDEX} Tour Packages'!$4:$4, 0)
    ))</f>
        <v/>
      </c>
      <c r="AI198" s="54" t="str">
        <f t="shared" si="9"/>
        <v/>
      </c>
      <c r="AJ198" s="42"/>
      <c r="AK198" s="55"/>
      <c r="AL198" s="46" t="b">
        <v>0</v>
      </c>
      <c r="AM198" s="56"/>
      <c r="AN198" s="57" t="str">
        <f t="shared" si="10"/>
        <v/>
      </c>
      <c r="AO198" s="58" t="str">
        <f t="shared" si="11"/>
        <v/>
      </c>
      <c r="AP198" s="59"/>
      <c r="AQ198" s="60"/>
      <c r="AR198" s="61"/>
      <c r="AS198" s="61"/>
      <c r="AT198" s="61" t="str">
        <f>IFERROR(__xludf.DUMMYFUNCTION("IF( 
  OR($AJ198=""Full Payment"", ISBLANK($K198)),
  """",
  IF(
    OR(
      Q198=""Standard Booking, P1"",
      Q198=""Standard Booking, P2"",
      Q198=""Standard Booking, P3"",
      Q198=""Standard Booking, P4""
    ),
    LET(
      resDate,   $"&amp;"K198,
      tourDate,  $N198,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8" s="62" t="str">
        <f t="shared" si="12"/>
        <v/>
      </c>
      <c r="AV198" s="63"/>
      <c r="AW198" s="64"/>
      <c r="AX198" s="64"/>
      <c r="AY198" s="64"/>
      <c r="AZ198" s="64" t="str">
        <f>IFERROR(__xludf.DUMMYFUNCTION("IF(
  OR($AJ198=""Full Payment"",$AJ198=""P1"", ISBLANK($K198)),
  """",
  IF(
    OR(
      $Q198=""Standard Booking, P2"",
      $Q198=""Standard Booking, P3"",
      $Q198=""Standard Booking, P4""
    ),
    LET(
      resDate,   $K198,
      tourDate,"&amp;"  $N198,
      monthCount, DATEDIF(resDate, tourDate, ""M"") + 1,
      secondDates, ARRAYFORMULA(
        DATE(
          YEAR(resDate),
          MONTH(resDate) + SEQUENCE(monthCount),
          2
        )
      ),
      validDates, FILTER(
        sec"&amp;"ondDates,
        (secondDates &gt; resDate + 2) *
        (secondDates &lt;= tourDate - 3)
      ),
      IF(
        OR($AJ198=""P2"", $AJ198=""P3"", $AJ198=""P4""),
        IF(
          COUNTA(validDates) &lt; 2,
          """",
          TEXT(INDEX(validDates"&amp;", 2), ""mmm d, yyyy"")
        ),
        IF(
          COUNTA(validDates) &lt; 2,
          """",
          TEXTJOIN("", "", TRUE,
            TEXT(INDEX(validDates, 1), ""mmm d, yyyy""),
            TEXT(INDEX(validDates, 2), ""mmm d, yyyy"")
          )
 "&amp;"       )
      )
    ),
    """"
  )
)
"),"")</f>
        <v/>
      </c>
      <c r="BA198" s="65" t="str">
        <f t="shared" si="13"/>
        <v/>
      </c>
      <c r="BB198" s="63"/>
      <c r="BC198" s="64"/>
      <c r="BD198" s="64"/>
      <c r="BE198" s="64"/>
      <c r="BF198" s="64" t="str">
        <f>IFERROR(__xludf.DUMMYFUNCTION("IF(
  OR($AJ198=""Full Payment"",$AJ198=""P1"", $AJ198=""P2""),
  """",
  IF(
    AND(
      NOT(ISBLANK($K198)),
      OR(
        Q198=""Standard Booking, P3"",
        Q198=""Standard Booking, P4""
      )
    ),
    LET(
      resDate,   $K198,
      "&amp;"tourDate,  $N198,
      monthCount, DATEDIF(resDate, tourDate, ""M"") + 1,
      secondDates, ARRAYFORMULA(
        DATE(
          YEAR(resDate),
          MONTH(resDate) + SEQUENCE(monthCount),
          2
        )
      ),
      validDates, FILTER(
  "&amp;"      secondDates,
        (secondDates &gt; resDate + 2) *
        (secondDates &lt;= tourDate - 3)
      ),
      IF(
        $AJ198=""P4"",
        IF(
          COUNTA(validDates) &lt; 3,
          """",
          TEXT(INDEX(validDates, 3), ""mmm d, yyyy"")
  "&amp;"      ),
        IF(
          $AJ198=""P3"",
          IF(
            COUNTA(validDates) &lt; 3,
            """",
            TEXT(INDEX(validDates, 3), ""mmm d, yyyy"")
          ),
          IF(
            COUNTA(validDates) &lt; 3,
            """",
    "&amp;"        TEXTJOIN("", "", TRUE,
              TEXT(INDEX(validDates, 1), ""mmm d, yyyy""),
              TEXT(INDEX(validDates, 2), ""mmm d, yyyy""),
              TEXT(INDEX(validDates, 3), ""mmm d, yyyy"")
            )
          )
        )
      )
    "&amp;"),
    """"
  )
)
"),"")</f>
        <v/>
      </c>
      <c r="BG198" s="65" t="str">
        <f t="shared" si="14"/>
        <v/>
      </c>
      <c r="BH198" s="63"/>
      <c r="BI198" s="64"/>
      <c r="BJ198" s="64"/>
      <c r="BK198" s="64"/>
      <c r="BL198" s="64" t="str">
        <f>IFERROR(__xludf.DUMMYFUNCTION("IF(
  OR($AJ198=""Full Payment"",$AJ198=""P1"",$AJ198=""P2"",$AJ198=""P3""),
  """",
  IF(
    AND(
      NOT(ISBLANK($K198)),
      $Q198=""Standard Booking, P4""
    ),
    LET(
      resDate,   $K198,
      tourDate,  $N198,
      monthCount, DATEDIF(r"&amp;"esDate, tourDate, ""M"") + 1,
      secondDates, ARRAYFORMULA(
        DATE(
          YEAR(resDate),
          MONTH(resDate) + SEQUENCE(monthCount),
          2
        )
      ),
      validDates, FILTER(
        secondDates,
        (secondDates &gt; res"&amp;"Date + 2) *
        (secondDates &lt;= tourDate - 3)
      ),
      IF(
        $AJ198=""P4"",
        IF(
          COUNTA(validDates) &lt; 4,
          """",
          TEXT(
            INDEX(validDates, 4),
            ""mmm d, yyyy""
          )
        ),
"&amp;"        IF(
          COUNTA(validDates) &lt; 4,
          """",
          TEXTJOIN(
            "", "", TRUE,
            TEXT(INDEX(validDates, 1), ""mmm d, yyyy""),
            TEXT(INDEX(validDates, 2), ""mmm d, yyyy""),
            TEXT(INDEX(validDates"&amp;", 3), ""mmm d, yyyy""),
            TEXT(INDEX(validDates, 4), ""mmm d, yyyy"")
          )
        )
      )
    ),
    """"
  )
)
"),"")</f>
        <v/>
      </c>
      <c r="BM198" s="65" t="str">
        <f t="shared" si="15"/>
        <v/>
      </c>
      <c r="BN198" s="66"/>
      <c r="BO198" s="67"/>
      <c r="BP198" s="49" t="b">
        <v>0</v>
      </c>
      <c r="BQ198" s="49" t="b">
        <v>0</v>
      </c>
      <c r="BR198" s="68"/>
      <c r="BS198" s="69"/>
      <c r="BT198" s="70" t="b">
        <v>0</v>
      </c>
      <c r="BU198" s="71"/>
      <c r="BV198" s="72"/>
      <c r="BW198" s="86" t="b">
        <v>0</v>
      </c>
      <c r="BX198" s="87"/>
    </row>
    <row r="199">
      <c r="A199" s="35" t="str">
        <f t="shared" si="1"/>
        <v/>
      </c>
      <c r="B199" s="36" t="str">
        <f t="shared" si="2"/>
        <v/>
      </c>
      <c r="C199" s="36" t="str">
        <f t="array" ref="C199">IF(
  M199="",
  "",
  IFERROR(
    INDEX(
      '{INDEX} Tour Packages'!$A:$ZZ,
      MATCH(
        M199,
        INDEX(
          '{INDEX} Tour Packages'!$A:$ZZ,
          ,
          MATCH("Tour Package Name", '{INDEX} Tour Packages'!$4:$4, 0)
        ),
        0
      ),
      MATCH("Tour Code", '{INDEX} Tour Packages'!$4:$4, 0)
    ),
    "XXX"
  )
)
</f>
        <v/>
      </c>
      <c r="D199" s="36" t="str">
        <f t="shared" si="3"/>
        <v/>
      </c>
      <c r="E199" s="36" t="str">
        <f t="shared" si="4"/>
        <v/>
      </c>
      <c r="F199" s="37" t="str">
        <f t="shared" si="5"/>
        <v/>
      </c>
      <c r="G199" s="89"/>
      <c r="H199" s="89"/>
      <c r="I199" s="90"/>
      <c r="J199" s="40" t="str">
        <f t="shared" si="16"/>
        <v> </v>
      </c>
      <c r="K199" s="91"/>
      <c r="L199" s="55"/>
      <c r="M199" s="55"/>
      <c r="N199" s="91"/>
      <c r="O199" s="43" t="str">
        <f>IFERROR(__xludf.DUMMYFUNCTION("IF(N199="""","""",IFERROR(
  N199 + VALUE(REGEXEXTRACT(P199, ""(\d+)\s+Days"")),
  """"
)
)"),"")</f>
        <v/>
      </c>
      <c r="P199" s="43" t="str">
        <f t="array" ref="P199">IFERROR(
  INDEX(
    INDEX('{INDEX} Tour Packages'!$A:$ZZ, , MATCH(P$3, '{INDEX} Tour Packages'!$4:$4, 0)),
    MATCH(M199, INDEX('{INDEX} Tour Packages'!$A:$ZZ,0, MATCH("Tour Package Name", '{INDEX} Tour Packages'!$4:$4, 0)), 0)
  ),
"")
</f>
        <v/>
      </c>
      <c r="Q199" s="44" t="str">
        <f t="shared" si="7"/>
        <v/>
      </c>
      <c r="R199" s="44" t="str">
        <f>IFERROR(__xludf.DUMMYFUNCTION("IF(OR(ISBLANK(K199), ISBLANK(N199)), """", 
  LET(
    resDate, K199,
    tourDate, N199,
    monthCount, MAX(0, DATEDIF(resDate, tourDate - 3, ""M"") + 1),
    secondDates, ARRAYFORMULA(DATE(YEAR(resDate), MONTH(resDate) + SEQUENCE(monthCount), 2)),
    "&amp;"validDates, FILTER(secondDates, (secondDates &gt; resDate + 2) * (secondDates &lt;= tourDate - 3)),
    IF(ISERROR(validDates), 0, COUNTA(validDates))
  )
)
"),"")</f>
        <v/>
      </c>
      <c r="S199" s="44" t="str">
        <f t="shared" si="8"/>
        <v/>
      </c>
      <c r="T199" s="45" t="str">
        <f t="array" ref="T199">IF(ISBLANK(BO199),IFERROR(
  INDEX(
    INDEX('{INDEX} Payment Terms'!$A:$G, , MATCH(T$3, '{INDEX} Payment Terms'!$4:$4, 0)),
    MATCH(Q199, INDEX('{INDEX} Payment Terms'!$A:$G,0, MATCH("Payment Condition", '{INDEX} Payment Terms'!$4:$4, 0)), 0)
  ),
""),"Cancelled")
</f>
        <v/>
      </c>
      <c r="U199" s="46" t="b">
        <v>0</v>
      </c>
      <c r="V199" s="47" t="str">
        <f>IFERROR(__xludf.DUMMYFUNCTION("IF(OR(L199=""Duo Booking"", L199=""Group Booking""),
IF(U199=FALSE,"""",
    LET(
      bookingType, L199,
      tour, M199,
      mainFirst, H199,
      mainLast, I199,
      mainEmail, G199,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$L$4:L199, bookingType,
          $M$4:M199, tour,
          $H$4:H199, mainFirst,
          $I$4:I199, mainLast,
          $G$4:G199, mainEmail
        ),
        ""000""
      ),
  "&amp;"    baseID &amp; ""-"" &amp; memberNumber
    )
  ),
  """"
)
"),"")</f>
        <v/>
      </c>
      <c r="W199" s="48"/>
      <c r="X199" s="85" t="b">
        <v>0</v>
      </c>
      <c r="Y199" s="85" t="b">
        <v>0</v>
      </c>
      <c r="Z199" s="85" t="b">
        <v>0</v>
      </c>
      <c r="AA199" s="50"/>
      <c r="AB199" s="51"/>
      <c r="AC199" s="85" t="b">
        <v>0</v>
      </c>
      <c r="AD199" s="92"/>
      <c r="AE199" s="88"/>
      <c r="AF199" s="36" t="str">
        <f t="array" ref="AF199">IF(M199="","",INDEX(
      '{INDEX} Tour Packages'!$A:$ZP,
      MATCH($M199, '{INDEX} Tour Packages'!$A:$A, 0),
      MATCH(AF$3, '{INDEX} Tour Packages'!$4:$4, 0)
    ))</f>
        <v/>
      </c>
      <c r="AG199" s="36" t="str">
        <f t="array" ref="AG199">IF(M199="","",INDEX(
      '{INDEX} Tour Packages'!$A:$ZP,
      MATCH($M199, '{INDEX} Tour Packages'!$A:$A, 0),
      MATCH(AG$3, '{INDEX} Tour Packages'!$4:$4, 0)
    ))</f>
        <v/>
      </c>
      <c r="AH199" s="36" t="str">
        <f t="array" ref="AH199">IF(M199="","",INDEX(
      '{INDEX} Tour Packages'!$A:$ZP,
      MATCH($M199, '{INDEX} Tour Packages'!$A:$A, 0),
      MATCH(AH$3, '{INDEX} Tour Packages'!$4:$4, 0)
    ))</f>
        <v/>
      </c>
      <c r="AI199" s="54" t="str">
        <f t="shared" si="9"/>
        <v/>
      </c>
      <c r="AJ199" s="42"/>
      <c r="AK199" s="55"/>
      <c r="AL199" s="46" t="b">
        <v>0</v>
      </c>
      <c r="AM199" s="56"/>
      <c r="AN199" s="57" t="str">
        <f t="shared" si="10"/>
        <v/>
      </c>
      <c r="AO199" s="58" t="str">
        <f t="shared" si="11"/>
        <v/>
      </c>
      <c r="AP199" s="59"/>
      <c r="AQ199" s="60"/>
      <c r="AR199" s="61"/>
      <c r="AS199" s="61"/>
      <c r="AT199" s="61" t="str">
        <f>IFERROR(__xludf.DUMMYFUNCTION("IF( 
  OR($AJ199=""Full Payment"", ISBLANK($K199)),
  """",
  IF(
    OR(
      Q199=""Standard Booking, P1"",
      Q199=""Standard Booking, P2"",
      Q199=""Standard Booking, P3"",
      Q199=""Standard Booking, P4""
    ),
    LET(
      resDate,   $"&amp;"K199,
      tourDate,  $N199,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199" s="62" t="str">
        <f t="shared" si="12"/>
        <v/>
      </c>
      <c r="AV199" s="63"/>
      <c r="AW199" s="64"/>
      <c r="AX199" s="64"/>
      <c r="AY199" s="64"/>
      <c r="AZ199" s="64" t="str">
        <f>IFERROR(__xludf.DUMMYFUNCTION("IF(
  OR($AJ199=""Full Payment"",$AJ199=""P1"", ISBLANK($K199)),
  """",
  IF(
    OR(
      $Q199=""Standard Booking, P2"",
      $Q199=""Standard Booking, P3"",
      $Q199=""Standard Booking, P4""
    ),
    LET(
      resDate,   $K199,
      tourDate,"&amp;"  $N199,
      monthCount, DATEDIF(resDate, tourDate, ""M"") + 1,
      secondDates, ARRAYFORMULA(
        DATE(
          YEAR(resDate),
          MONTH(resDate) + SEQUENCE(monthCount),
          2
        )
      ),
      validDates, FILTER(
        sec"&amp;"ondDates,
        (secondDates &gt; resDate + 2) *
        (secondDates &lt;= tourDate - 3)
      ),
      IF(
        OR($AJ199=""P2"", $AJ199=""P3"", $AJ199=""P4""),
        IF(
          COUNTA(validDates) &lt; 2,
          """",
          TEXT(INDEX(validDates"&amp;", 2), ""mmm d, yyyy"")
        ),
        IF(
          COUNTA(validDates) &lt; 2,
          """",
          TEXTJOIN("", "", TRUE,
            TEXT(INDEX(validDates, 1), ""mmm d, yyyy""),
            TEXT(INDEX(validDates, 2), ""mmm d, yyyy"")
          )
 "&amp;"       )
      )
    ),
    """"
  )
)
"),"")</f>
        <v/>
      </c>
      <c r="BA199" s="65" t="str">
        <f t="shared" si="13"/>
        <v/>
      </c>
      <c r="BB199" s="63"/>
      <c r="BC199" s="64"/>
      <c r="BD199" s="64"/>
      <c r="BE199" s="64"/>
      <c r="BF199" s="64" t="str">
        <f>IFERROR(__xludf.DUMMYFUNCTION("IF(
  OR($AJ199=""Full Payment"",$AJ199=""P1"", $AJ199=""P2""),
  """",
  IF(
    AND(
      NOT(ISBLANK($K199)),
      OR(
        Q199=""Standard Booking, P3"",
        Q199=""Standard Booking, P4""
      )
    ),
    LET(
      resDate,   $K199,
      "&amp;"tourDate,  $N199,
      monthCount, DATEDIF(resDate, tourDate, ""M"") + 1,
      secondDates, ARRAYFORMULA(
        DATE(
          YEAR(resDate),
          MONTH(resDate) + SEQUENCE(monthCount),
          2
        )
      ),
      validDates, FILTER(
  "&amp;"      secondDates,
        (secondDates &gt; resDate + 2) *
        (secondDates &lt;= tourDate - 3)
      ),
      IF(
        $AJ199=""P4"",
        IF(
          COUNTA(validDates) &lt; 3,
          """",
          TEXT(INDEX(validDates, 3), ""mmm d, yyyy"")
  "&amp;"      ),
        IF(
          $AJ199=""P3"",
          IF(
            COUNTA(validDates) &lt; 3,
            """",
            TEXT(INDEX(validDates, 3), ""mmm d, yyyy"")
          ),
          IF(
            COUNTA(validDates) &lt; 3,
            """",
    "&amp;"        TEXTJOIN("", "", TRUE,
              TEXT(INDEX(validDates, 1), ""mmm d, yyyy""),
              TEXT(INDEX(validDates, 2), ""mmm d, yyyy""),
              TEXT(INDEX(validDates, 3), ""mmm d, yyyy"")
            )
          )
        )
      )
    "&amp;"),
    """"
  )
)
"),"")</f>
        <v/>
      </c>
      <c r="BG199" s="65" t="str">
        <f t="shared" si="14"/>
        <v/>
      </c>
      <c r="BH199" s="63"/>
      <c r="BI199" s="64"/>
      <c r="BJ199" s="64"/>
      <c r="BK199" s="64"/>
      <c r="BL199" s="64" t="str">
        <f>IFERROR(__xludf.DUMMYFUNCTION("IF(
  OR($AJ199=""Full Payment"",$AJ199=""P1"",$AJ199=""P2"",$AJ199=""P3""),
  """",
  IF(
    AND(
      NOT(ISBLANK($K199)),
      $Q199=""Standard Booking, P4""
    ),
    LET(
      resDate,   $K199,
      tourDate,  $N199,
      monthCount, DATEDIF(r"&amp;"esDate, tourDate, ""M"") + 1,
      secondDates, ARRAYFORMULA(
        DATE(
          YEAR(resDate),
          MONTH(resDate) + SEQUENCE(monthCount),
          2
        )
      ),
      validDates, FILTER(
        secondDates,
        (secondDates &gt; res"&amp;"Date + 2) *
        (secondDates &lt;= tourDate - 3)
      ),
      IF(
        $AJ199=""P4"",
        IF(
          COUNTA(validDates) &lt; 4,
          """",
          TEXT(
            INDEX(validDates, 4),
            ""mmm d, yyyy""
          )
        ),
"&amp;"        IF(
          COUNTA(validDates) &lt; 4,
          """",
          TEXTJOIN(
            "", "", TRUE,
            TEXT(INDEX(validDates, 1), ""mmm d, yyyy""),
            TEXT(INDEX(validDates, 2), ""mmm d, yyyy""),
            TEXT(INDEX(validDates"&amp;", 3), ""mmm d, yyyy""),
            TEXT(INDEX(validDates, 4), ""mmm d, yyyy"")
          )
        )
      )
    ),
    """"
  )
)
"),"")</f>
        <v/>
      </c>
      <c r="BM199" s="65" t="str">
        <f t="shared" si="15"/>
        <v/>
      </c>
      <c r="BN199" s="66"/>
      <c r="BO199" s="67"/>
      <c r="BP199" s="49" t="b">
        <v>0</v>
      </c>
      <c r="BQ199" s="49" t="b">
        <v>0</v>
      </c>
      <c r="BR199" s="68"/>
      <c r="BS199" s="69"/>
      <c r="BT199" s="70" t="b">
        <v>0</v>
      </c>
      <c r="BU199" s="71"/>
      <c r="BV199" s="72"/>
      <c r="BW199" s="86" t="b">
        <v>0</v>
      </c>
      <c r="BX199" s="87"/>
    </row>
    <row r="200">
      <c r="A200" s="35" t="str">
        <f t="shared" si="1"/>
        <v/>
      </c>
      <c r="B200" s="36" t="str">
        <f t="shared" si="2"/>
        <v/>
      </c>
      <c r="C200" s="36" t="str">
        <f t="array" ref="C200">IF(
  M200="",
  "",
  IFERROR(
    INDEX(
      '{INDEX} Tour Packages'!$A:$ZZ,
      MATCH(
        M200,
        INDEX(
          '{INDEX} Tour Packages'!$A:$ZZ,
          ,
          MATCH("Tour Package Name", '{INDEX} Tour Packages'!$4:$4, 0)
        ),
        0
      ),
      MATCH("Tour Code", '{INDEX} Tour Packages'!$4:$4, 0)
    ),
    "XXX"
  )
)
</f>
        <v/>
      </c>
      <c r="D200" s="36" t="str">
        <f t="shared" si="3"/>
        <v/>
      </c>
      <c r="E200" s="36" t="str">
        <f t="shared" si="4"/>
        <v/>
      </c>
      <c r="F200" s="37" t="str">
        <f t="shared" si="5"/>
        <v/>
      </c>
      <c r="G200" s="89"/>
      <c r="H200" s="89"/>
      <c r="I200" s="90"/>
      <c r="J200" s="40" t="str">
        <f t="shared" si="16"/>
        <v> </v>
      </c>
      <c r="K200" s="91"/>
      <c r="L200" s="55"/>
      <c r="M200" s="55"/>
      <c r="N200" s="91"/>
      <c r="O200" s="43" t="str">
        <f>IFERROR(__xludf.DUMMYFUNCTION("IF(N200="""","""",IFERROR(
  N200 + VALUE(REGEXEXTRACT(P200, ""(\d+)\s+Days"")),
  """"
)
)"),"")</f>
        <v/>
      </c>
      <c r="P200" s="43" t="str">
        <f t="array" ref="P200">IFERROR(
  INDEX(
    INDEX('{INDEX} Tour Packages'!$A:$ZZ, , MATCH(P$3, '{INDEX} Tour Packages'!$4:$4, 0)),
    MATCH(M200, INDEX('{INDEX} Tour Packages'!$A:$ZZ,0, MATCH("Tour Package Name", '{INDEX} Tour Packages'!$4:$4, 0)), 0)
  ),
"")
</f>
        <v/>
      </c>
      <c r="Q200" s="44" t="str">
        <f t="shared" si="7"/>
        <v/>
      </c>
      <c r="R200" s="44" t="str">
        <f>IFERROR(__xludf.DUMMYFUNCTION("IF(OR(ISBLANK(K200), ISBLANK(N200)), """", 
  LET(
    resDate, K200,
    tourDate, N200,
    monthCount, MAX(0, DATEDIF(resDate, tourDate - 3, ""M"") + 1),
    secondDates, ARRAYFORMULA(DATE(YEAR(resDate), MONTH(resDate) + SEQUENCE(monthCount), 2)),
    "&amp;"validDates, FILTER(secondDates, (secondDates &gt; resDate + 2) * (secondDates &lt;= tourDate - 3)),
    IF(ISERROR(validDates), 0, COUNTA(validDates))
  )
)
"),"")</f>
        <v/>
      </c>
      <c r="S200" s="44" t="str">
        <f t="shared" si="8"/>
        <v/>
      </c>
      <c r="T200" s="45" t="str">
        <f t="array" ref="T200">IF(ISBLANK(BO200),IFERROR(
  INDEX(
    INDEX('{INDEX} Payment Terms'!$A:$G, , MATCH(T$3, '{INDEX} Payment Terms'!$4:$4, 0)),
    MATCH(Q200, INDEX('{INDEX} Payment Terms'!$A:$G,0, MATCH("Payment Condition", '{INDEX} Payment Terms'!$4:$4, 0)), 0)
  ),
""),"Cancelled")
</f>
        <v/>
      </c>
      <c r="U200" s="46" t="b">
        <v>0</v>
      </c>
      <c r="V200" s="47" t="str">
        <f>IFERROR(__xludf.DUMMYFUNCTION("IF(OR(L200=""Duo Booking"", L200=""Group Booking""),
IF(U200=FALSE,"""",
    LET(
      bookingType, L200,
      tour, M200,
      mainFirst, H200,
      mainLast, I200,
      mainEmail, G200,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$L$4:L200, bookingType,
          $M$4:M200, tour,
          $H$4:H200, mainFirst,
          $I$4:I200, mainLast,
          $G$4:G200, mainEmail
        ),
        ""000""
      ),
  "&amp;"    baseID &amp; ""-"" &amp; memberNumber
    )
  ),
  """"
)
"),"")</f>
        <v/>
      </c>
      <c r="W200" s="48"/>
      <c r="X200" s="85" t="b">
        <v>0</v>
      </c>
      <c r="Y200" s="85" t="b">
        <v>0</v>
      </c>
      <c r="Z200" s="85" t="b">
        <v>0</v>
      </c>
      <c r="AA200" s="50"/>
      <c r="AB200" s="51"/>
      <c r="AC200" s="85" t="b">
        <v>0</v>
      </c>
      <c r="AD200" s="92"/>
      <c r="AE200" s="88"/>
      <c r="AF200" s="36" t="str">
        <f t="array" ref="AF200">IF(M200="","",INDEX(
      '{INDEX} Tour Packages'!$A:$ZP,
      MATCH($M200, '{INDEX} Tour Packages'!$A:$A, 0),
      MATCH(AF$3, '{INDEX} Tour Packages'!$4:$4, 0)
    ))</f>
        <v/>
      </c>
      <c r="AG200" s="36" t="str">
        <f t="array" ref="AG200">IF(M200="","",INDEX(
      '{INDEX} Tour Packages'!$A:$ZP,
      MATCH($M200, '{INDEX} Tour Packages'!$A:$A, 0),
      MATCH(AG$3, '{INDEX} Tour Packages'!$4:$4, 0)
    ))</f>
        <v/>
      </c>
      <c r="AH200" s="36" t="str">
        <f t="array" ref="AH200">IF(M200="","",INDEX(
      '{INDEX} Tour Packages'!$A:$ZP,
      MATCH($M200, '{INDEX} Tour Packages'!$A:$A, 0),
      MATCH(AH$3, '{INDEX} Tour Packages'!$4:$4, 0)
    ))</f>
        <v/>
      </c>
      <c r="AI200" s="54" t="str">
        <f t="shared" si="9"/>
        <v/>
      </c>
      <c r="AJ200" s="42"/>
      <c r="AK200" s="55"/>
      <c r="AL200" s="46" t="b">
        <v>0</v>
      </c>
      <c r="AM200" s="56"/>
      <c r="AN200" s="57" t="str">
        <f t="shared" si="10"/>
        <v/>
      </c>
      <c r="AO200" s="58" t="str">
        <f t="shared" si="11"/>
        <v/>
      </c>
      <c r="AP200" s="59"/>
      <c r="AQ200" s="60"/>
      <c r="AR200" s="61"/>
      <c r="AS200" s="61"/>
      <c r="AT200" s="61" t="str">
        <f>IFERROR(__xludf.DUMMYFUNCTION("IF( 
  OR($AJ200=""Full Payment"", ISBLANK($K200)),
  """",
  IF(
    OR(
      Q200=""Standard Booking, P1"",
      Q200=""Standard Booking, P2"",
      Q200=""Standard Booking, P3"",
      Q200=""Standard Booking, P4""
    ),
    LET(
      resDate,   $"&amp;"K200,
      tourDate,  $N200,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0" s="62" t="str">
        <f t="shared" si="12"/>
        <v/>
      </c>
      <c r="AV200" s="63"/>
      <c r="AW200" s="64"/>
      <c r="AX200" s="64"/>
      <c r="AY200" s="64"/>
      <c r="AZ200" s="64" t="str">
        <f>IFERROR(__xludf.DUMMYFUNCTION("IF(
  OR($AJ200=""Full Payment"",$AJ200=""P1"", ISBLANK($K200)),
  """",
  IF(
    OR(
      $Q200=""Standard Booking, P2"",
      $Q200=""Standard Booking, P3"",
      $Q200=""Standard Booking, P4""
    ),
    LET(
      resDate,   $K200,
      tourDate,"&amp;"  $N200,
      monthCount, DATEDIF(resDate, tourDate, ""M"") + 1,
      secondDates, ARRAYFORMULA(
        DATE(
          YEAR(resDate),
          MONTH(resDate) + SEQUENCE(monthCount),
          2
        )
      ),
      validDates, FILTER(
        sec"&amp;"ondDates,
        (secondDates &gt; resDate + 2) *
        (secondDates &lt;= tourDate - 3)
      ),
      IF(
        OR($AJ200=""P2"", $AJ200=""P3"", $AJ200=""P4""),
        IF(
          COUNTA(validDates) &lt; 2,
          """",
          TEXT(INDEX(validDates"&amp;", 2), ""mmm d, yyyy"")
        ),
        IF(
          COUNTA(validDates) &lt; 2,
          """",
          TEXTJOIN("", "", TRUE,
            TEXT(INDEX(validDates, 1), ""mmm d, yyyy""),
            TEXT(INDEX(validDates, 2), ""mmm d, yyyy"")
          )
 "&amp;"       )
      )
    ),
    """"
  )
)
"),"")</f>
        <v/>
      </c>
      <c r="BA200" s="65" t="str">
        <f t="shared" si="13"/>
        <v/>
      </c>
      <c r="BB200" s="63"/>
      <c r="BC200" s="64"/>
      <c r="BD200" s="64"/>
      <c r="BE200" s="64"/>
      <c r="BF200" s="64" t="str">
        <f>IFERROR(__xludf.DUMMYFUNCTION("IF(
  OR($AJ200=""Full Payment"",$AJ200=""P1"", $AJ200=""P2""),
  """",
  IF(
    AND(
      NOT(ISBLANK($K200)),
      OR(
        Q200=""Standard Booking, P3"",
        Q200=""Standard Booking, P4""
      )
    ),
    LET(
      resDate,   $K200,
      "&amp;"tourDate,  $N200,
      monthCount, DATEDIF(resDate, tourDate, ""M"") + 1,
      secondDates, ARRAYFORMULA(
        DATE(
          YEAR(resDate),
          MONTH(resDate) + SEQUENCE(monthCount),
          2
        )
      ),
      validDates, FILTER(
  "&amp;"      secondDates,
        (secondDates &gt; resDate + 2) *
        (secondDates &lt;= tourDate - 3)
      ),
      IF(
        $AJ200=""P4"",
        IF(
          COUNTA(validDates) &lt; 3,
          """",
          TEXT(INDEX(validDates, 3), ""mmm d, yyyy"")
  "&amp;"      ),
        IF(
          $AJ200=""P3"",
          IF(
            COUNTA(validDates) &lt; 3,
            """",
            TEXT(INDEX(validDates, 3), ""mmm d, yyyy"")
          ),
          IF(
            COUNTA(validDates) &lt; 3,
            """",
    "&amp;"        TEXTJOIN("", "", TRUE,
              TEXT(INDEX(validDates, 1), ""mmm d, yyyy""),
              TEXT(INDEX(validDates, 2), ""mmm d, yyyy""),
              TEXT(INDEX(validDates, 3), ""mmm d, yyyy"")
            )
          )
        )
      )
    "&amp;"),
    """"
  )
)
"),"")</f>
        <v/>
      </c>
      <c r="BG200" s="65" t="str">
        <f t="shared" si="14"/>
        <v/>
      </c>
      <c r="BH200" s="63"/>
      <c r="BI200" s="64"/>
      <c r="BJ200" s="64"/>
      <c r="BK200" s="64"/>
      <c r="BL200" s="64" t="str">
        <f>IFERROR(__xludf.DUMMYFUNCTION("IF(
  OR($AJ200=""Full Payment"",$AJ200=""P1"",$AJ200=""P2"",$AJ200=""P3""),
  """",
  IF(
    AND(
      NOT(ISBLANK($K200)),
      $Q200=""Standard Booking, P4""
    ),
    LET(
      resDate,   $K200,
      tourDate,  $N200,
      monthCount, DATEDIF(r"&amp;"esDate, tourDate, ""M"") + 1,
      secondDates, ARRAYFORMULA(
        DATE(
          YEAR(resDate),
          MONTH(resDate) + SEQUENCE(monthCount),
          2
        )
      ),
      validDates, FILTER(
        secondDates,
        (secondDates &gt; res"&amp;"Date + 2) *
        (secondDates &lt;= tourDate - 3)
      ),
      IF(
        $AJ200=""P4"",
        IF(
          COUNTA(validDates) &lt; 4,
          """",
          TEXT(
            INDEX(validDates, 4),
            ""mmm d, yyyy""
          )
        ),
"&amp;"        IF(
          COUNTA(validDates) &lt; 4,
          """",
          TEXTJOIN(
            "", "", TRUE,
            TEXT(INDEX(validDates, 1), ""mmm d, yyyy""),
            TEXT(INDEX(validDates, 2), ""mmm d, yyyy""),
            TEXT(INDEX(validDates"&amp;", 3), ""mmm d, yyyy""),
            TEXT(INDEX(validDates, 4), ""mmm d, yyyy"")
          )
        )
      )
    ),
    """"
  )
)
"),"")</f>
        <v/>
      </c>
      <c r="BM200" s="65" t="str">
        <f t="shared" si="15"/>
        <v/>
      </c>
      <c r="BN200" s="66"/>
      <c r="BO200" s="67"/>
      <c r="BP200" s="49" t="b">
        <v>0</v>
      </c>
      <c r="BQ200" s="49" t="b">
        <v>0</v>
      </c>
      <c r="BR200" s="68"/>
      <c r="BS200" s="69"/>
      <c r="BT200" s="70" t="b">
        <v>0</v>
      </c>
      <c r="BU200" s="71"/>
      <c r="BV200" s="72"/>
      <c r="BW200" s="86" t="b">
        <v>0</v>
      </c>
      <c r="BX200" s="87"/>
    </row>
    <row r="201">
      <c r="A201" s="35" t="str">
        <f t="shared" si="1"/>
        <v/>
      </c>
      <c r="B201" s="36" t="str">
        <f t="shared" si="2"/>
        <v/>
      </c>
      <c r="C201" s="36" t="str">
        <f t="array" ref="C201">IF(
  M201="",
  "",
  IFERROR(
    INDEX(
      '{INDEX} Tour Packages'!$A:$ZZ,
      MATCH(
        M201,
        INDEX(
          '{INDEX} Tour Packages'!$A:$ZZ,
          ,
          MATCH("Tour Package Name", '{INDEX} Tour Packages'!$4:$4, 0)
        ),
        0
      ),
      MATCH("Tour Code", '{INDEX} Tour Packages'!$4:$4, 0)
    ),
    "XXX"
  )
)
</f>
        <v/>
      </c>
      <c r="D201" s="36" t="str">
        <f t="shared" si="3"/>
        <v/>
      </c>
      <c r="E201" s="36" t="str">
        <f t="shared" si="4"/>
        <v/>
      </c>
      <c r="F201" s="37" t="str">
        <f t="shared" si="5"/>
        <v/>
      </c>
      <c r="G201" s="89"/>
      <c r="H201" s="89"/>
      <c r="I201" s="90"/>
      <c r="J201" s="40" t="str">
        <f t="shared" si="16"/>
        <v> </v>
      </c>
      <c r="K201" s="91"/>
      <c r="L201" s="55"/>
      <c r="M201" s="55"/>
      <c r="N201" s="91"/>
      <c r="O201" s="43" t="str">
        <f>IFERROR(__xludf.DUMMYFUNCTION("IF(N201="""","""",IFERROR(
  N201 + VALUE(REGEXEXTRACT(P201, ""(\d+)\s+Days"")),
  """"
)
)"),"")</f>
        <v/>
      </c>
      <c r="P201" s="43" t="str">
        <f t="array" ref="P201">IFERROR(
  INDEX(
    INDEX('{INDEX} Tour Packages'!$A:$ZZ, , MATCH(P$3, '{INDEX} Tour Packages'!$4:$4, 0)),
    MATCH(M201, INDEX('{INDEX} Tour Packages'!$A:$ZZ,0, MATCH("Tour Package Name", '{INDEX} Tour Packages'!$4:$4, 0)), 0)
  ),
"")
</f>
        <v/>
      </c>
      <c r="Q201" s="44" t="str">
        <f t="shared" si="7"/>
        <v/>
      </c>
      <c r="R201" s="44" t="str">
        <f>IFERROR(__xludf.DUMMYFUNCTION("IF(OR(ISBLANK(K201), ISBLANK(N201)), """", 
  LET(
    resDate, K201,
    tourDate, N201,
    monthCount, MAX(0, DATEDIF(resDate, tourDate - 3, ""M"") + 1),
    secondDates, ARRAYFORMULA(DATE(YEAR(resDate), MONTH(resDate) + SEQUENCE(monthCount), 2)),
    "&amp;"validDates, FILTER(secondDates, (secondDates &gt; resDate + 2) * (secondDates &lt;= tourDate - 3)),
    IF(ISERROR(validDates), 0, COUNTA(validDates))
  )
)
"),"")</f>
        <v/>
      </c>
      <c r="S201" s="44" t="str">
        <f t="shared" si="8"/>
        <v/>
      </c>
      <c r="T201" s="45" t="str">
        <f t="array" ref="T201">IF(ISBLANK(BO201),IFERROR(
  INDEX(
    INDEX('{INDEX} Payment Terms'!$A:$G, , MATCH(T$3, '{INDEX} Payment Terms'!$4:$4, 0)),
    MATCH(Q201, INDEX('{INDEX} Payment Terms'!$A:$G,0, MATCH("Payment Condition", '{INDEX} Payment Terms'!$4:$4, 0)), 0)
  ),
""),"Cancelled")
</f>
        <v/>
      </c>
      <c r="U201" s="46" t="b">
        <v>0</v>
      </c>
      <c r="V201" s="47" t="str">
        <f>IFERROR(__xludf.DUMMYFUNCTION("IF(OR(L201=""Duo Booking"", L201=""Group Booking""),
IF(U201=FALSE,"""",
    LET(
      bookingType, L201,
      tour, M201,
      mainFirst, H201,
      mainLast, I201,
      mainEmail, G201,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$L$4:L201, bookingType,
          $M$4:M201, tour,
          $H$4:H201, mainFirst,
          $I$4:I201, mainLast,
          $G$4:G201, mainEmail
        ),
        ""000""
      ),
  "&amp;"    baseID &amp; ""-"" &amp; memberNumber
    )
  ),
  """"
)
"),"")</f>
        <v/>
      </c>
      <c r="W201" s="48"/>
      <c r="X201" s="85" t="b">
        <v>0</v>
      </c>
      <c r="Y201" s="85" t="b">
        <v>0</v>
      </c>
      <c r="Z201" s="85" t="b">
        <v>0</v>
      </c>
      <c r="AA201" s="50"/>
      <c r="AB201" s="51"/>
      <c r="AC201" s="85" t="b">
        <v>0</v>
      </c>
      <c r="AD201" s="92"/>
      <c r="AE201" s="88"/>
      <c r="AF201" s="36" t="str">
        <f t="array" ref="AF201">IF(M201="","",INDEX(
      '{INDEX} Tour Packages'!$A:$ZP,
      MATCH($M201, '{INDEX} Tour Packages'!$A:$A, 0),
      MATCH(AF$3, '{INDEX} Tour Packages'!$4:$4, 0)
    ))</f>
        <v/>
      </c>
      <c r="AG201" s="36" t="str">
        <f t="array" ref="AG201">IF(M201="","",INDEX(
      '{INDEX} Tour Packages'!$A:$ZP,
      MATCH($M201, '{INDEX} Tour Packages'!$A:$A, 0),
      MATCH(AG$3, '{INDEX} Tour Packages'!$4:$4, 0)
    ))</f>
        <v/>
      </c>
      <c r="AH201" s="36" t="str">
        <f t="array" ref="AH201">IF(M201="","",INDEX(
      '{INDEX} Tour Packages'!$A:$ZP,
      MATCH($M201, '{INDEX} Tour Packages'!$A:$A, 0),
      MATCH(AH$3, '{INDEX} Tour Packages'!$4:$4, 0)
    ))</f>
        <v/>
      </c>
      <c r="AI201" s="54" t="str">
        <f t="shared" si="9"/>
        <v/>
      </c>
      <c r="AJ201" s="42"/>
      <c r="AK201" s="55"/>
      <c r="AL201" s="46" t="b">
        <v>0</v>
      </c>
      <c r="AM201" s="56"/>
      <c r="AN201" s="57" t="str">
        <f t="shared" si="10"/>
        <v/>
      </c>
      <c r="AO201" s="58" t="str">
        <f t="shared" si="11"/>
        <v/>
      </c>
      <c r="AP201" s="59"/>
      <c r="AQ201" s="60"/>
      <c r="AR201" s="61"/>
      <c r="AS201" s="61"/>
      <c r="AT201" s="61" t="str">
        <f>IFERROR(__xludf.DUMMYFUNCTION("IF( 
  OR($AJ201=""Full Payment"", ISBLANK($K201)),
  """",
  IF(
    OR(
      Q201=""Standard Booking, P1"",
      Q201=""Standard Booking, P2"",
      Q201=""Standard Booking, P3"",
      Q201=""Standard Booking, P4""
    ),
    LET(
      resDate,   $"&amp;"K201,
      tourDate,  $N201,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1" s="62" t="str">
        <f t="shared" si="12"/>
        <v/>
      </c>
      <c r="AV201" s="63"/>
      <c r="AW201" s="64"/>
      <c r="AX201" s="64"/>
      <c r="AY201" s="64"/>
      <c r="AZ201" s="64" t="str">
        <f>IFERROR(__xludf.DUMMYFUNCTION("IF(
  OR($AJ201=""Full Payment"",$AJ201=""P1"", ISBLANK($K201)),
  """",
  IF(
    OR(
      $Q201=""Standard Booking, P2"",
      $Q201=""Standard Booking, P3"",
      $Q201=""Standard Booking, P4""
    ),
    LET(
      resDate,   $K201,
      tourDate,"&amp;"  $N201,
      monthCount, DATEDIF(resDate, tourDate, ""M"") + 1,
      secondDates, ARRAYFORMULA(
        DATE(
          YEAR(resDate),
          MONTH(resDate) + SEQUENCE(monthCount),
          2
        )
      ),
      validDates, FILTER(
        sec"&amp;"ondDates,
        (secondDates &gt; resDate + 2) *
        (secondDates &lt;= tourDate - 3)
      ),
      IF(
        OR($AJ201=""P2"", $AJ201=""P3"", $AJ201=""P4""),
        IF(
          COUNTA(validDates) &lt; 2,
          """",
          TEXT(INDEX(validDates"&amp;", 2), ""mmm d, yyyy"")
        ),
        IF(
          COUNTA(validDates) &lt; 2,
          """",
          TEXTJOIN("", "", TRUE,
            TEXT(INDEX(validDates, 1), ""mmm d, yyyy""),
            TEXT(INDEX(validDates, 2), ""mmm d, yyyy"")
          )
 "&amp;"       )
      )
    ),
    """"
  )
)
"),"")</f>
        <v/>
      </c>
      <c r="BA201" s="65" t="str">
        <f t="shared" si="13"/>
        <v/>
      </c>
      <c r="BB201" s="63"/>
      <c r="BC201" s="64"/>
      <c r="BD201" s="64"/>
      <c r="BE201" s="64"/>
      <c r="BF201" s="64" t="str">
        <f>IFERROR(__xludf.DUMMYFUNCTION("IF(
  OR($AJ201=""Full Payment"",$AJ201=""P1"", $AJ201=""P2""),
  """",
  IF(
    AND(
      NOT(ISBLANK($K201)),
      OR(
        Q201=""Standard Booking, P3"",
        Q201=""Standard Booking, P4""
      )
    ),
    LET(
      resDate,   $K201,
      "&amp;"tourDate,  $N201,
      monthCount, DATEDIF(resDate, tourDate, ""M"") + 1,
      secondDates, ARRAYFORMULA(
        DATE(
          YEAR(resDate),
          MONTH(resDate) + SEQUENCE(monthCount),
          2
        )
      ),
      validDates, FILTER(
  "&amp;"      secondDates,
        (secondDates &gt; resDate + 2) *
        (secondDates &lt;= tourDate - 3)
      ),
      IF(
        $AJ201=""P4"",
        IF(
          COUNTA(validDates) &lt; 3,
          """",
          TEXT(INDEX(validDates, 3), ""mmm d, yyyy"")
  "&amp;"      ),
        IF(
          $AJ201=""P3"",
          IF(
            COUNTA(validDates) &lt; 3,
            """",
            TEXT(INDEX(validDates, 3), ""mmm d, yyyy"")
          ),
          IF(
            COUNTA(validDates) &lt; 3,
            """",
    "&amp;"        TEXTJOIN("", "", TRUE,
              TEXT(INDEX(validDates, 1), ""mmm d, yyyy""),
              TEXT(INDEX(validDates, 2), ""mmm d, yyyy""),
              TEXT(INDEX(validDates, 3), ""mmm d, yyyy"")
            )
          )
        )
      )
    "&amp;"),
    """"
  )
)
"),"")</f>
        <v/>
      </c>
      <c r="BG201" s="65" t="str">
        <f t="shared" si="14"/>
        <v/>
      </c>
      <c r="BH201" s="63"/>
      <c r="BI201" s="64"/>
      <c r="BJ201" s="64"/>
      <c r="BK201" s="64"/>
      <c r="BL201" s="64" t="str">
        <f>IFERROR(__xludf.DUMMYFUNCTION("IF(
  OR($AJ201=""Full Payment"",$AJ201=""P1"",$AJ201=""P2"",$AJ201=""P3""),
  """",
  IF(
    AND(
      NOT(ISBLANK($K201)),
      $Q201=""Standard Booking, P4""
    ),
    LET(
      resDate,   $K201,
      tourDate,  $N201,
      monthCount, DATEDIF(r"&amp;"esDate, tourDate, ""M"") + 1,
      secondDates, ARRAYFORMULA(
        DATE(
          YEAR(resDate),
          MONTH(resDate) + SEQUENCE(monthCount),
          2
        )
      ),
      validDates, FILTER(
        secondDates,
        (secondDates &gt; res"&amp;"Date + 2) *
        (secondDates &lt;= tourDate - 3)
      ),
      IF(
        $AJ201=""P4"",
        IF(
          COUNTA(validDates) &lt; 4,
          """",
          TEXT(
            INDEX(validDates, 4),
            ""mmm d, yyyy""
          )
        ),
"&amp;"        IF(
          COUNTA(validDates) &lt; 4,
          """",
          TEXTJOIN(
            "", "", TRUE,
            TEXT(INDEX(validDates, 1), ""mmm d, yyyy""),
            TEXT(INDEX(validDates, 2), ""mmm d, yyyy""),
            TEXT(INDEX(validDates"&amp;", 3), ""mmm d, yyyy""),
            TEXT(INDEX(validDates, 4), ""mmm d, yyyy"")
          )
        )
      )
    ),
    """"
  )
)
"),"")</f>
        <v/>
      </c>
      <c r="BM201" s="65" t="str">
        <f t="shared" si="15"/>
        <v/>
      </c>
      <c r="BN201" s="66"/>
      <c r="BO201" s="67"/>
      <c r="BP201" s="49" t="b">
        <v>0</v>
      </c>
      <c r="BQ201" s="49" t="b">
        <v>0</v>
      </c>
      <c r="BR201" s="68"/>
      <c r="BS201" s="69"/>
      <c r="BT201" s="70" t="b">
        <v>0</v>
      </c>
      <c r="BU201" s="71"/>
      <c r="BV201" s="72"/>
      <c r="BW201" s="86" t="b">
        <v>0</v>
      </c>
      <c r="BX201" s="87"/>
    </row>
    <row r="202">
      <c r="A202" s="35" t="str">
        <f t="shared" si="1"/>
        <v/>
      </c>
      <c r="B202" s="36" t="str">
        <f t="shared" si="2"/>
        <v/>
      </c>
      <c r="C202" s="36" t="str">
        <f t="array" ref="C202">IF(
  M202="",
  "",
  IFERROR(
    INDEX(
      '{INDEX} Tour Packages'!$A:$ZZ,
      MATCH(
        M202,
        INDEX(
          '{INDEX} Tour Packages'!$A:$ZZ,
          ,
          MATCH("Tour Package Name", '{INDEX} Tour Packages'!$4:$4, 0)
        ),
        0
      ),
      MATCH("Tour Code", '{INDEX} Tour Packages'!$4:$4, 0)
    ),
    "XXX"
  )
)
</f>
        <v/>
      </c>
      <c r="D202" s="36" t="str">
        <f t="shared" si="3"/>
        <v/>
      </c>
      <c r="E202" s="36" t="str">
        <f t="shared" si="4"/>
        <v/>
      </c>
      <c r="F202" s="37" t="str">
        <f t="shared" si="5"/>
        <v/>
      </c>
      <c r="G202" s="89"/>
      <c r="H202" s="89"/>
      <c r="I202" s="90"/>
      <c r="J202" s="40" t="str">
        <f t="shared" si="16"/>
        <v> </v>
      </c>
      <c r="K202" s="91"/>
      <c r="L202" s="55"/>
      <c r="M202" s="55"/>
      <c r="N202" s="91"/>
      <c r="O202" s="43" t="str">
        <f>IFERROR(__xludf.DUMMYFUNCTION("IF(N202="""","""",IFERROR(
  N202 + VALUE(REGEXEXTRACT(P202, ""(\d+)\s+Days"")),
  """"
)
)"),"")</f>
        <v/>
      </c>
      <c r="P202" s="43" t="str">
        <f t="array" ref="P202">IFERROR(
  INDEX(
    INDEX('{INDEX} Tour Packages'!$A:$ZZ, , MATCH(P$3, '{INDEX} Tour Packages'!$4:$4, 0)),
    MATCH(M202, INDEX('{INDEX} Tour Packages'!$A:$ZZ,0, MATCH("Tour Package Name", '{INDEX} Tour Packages'!$4:$4, 0)), 0)
  ),
"")
</f>
        <v/>
      </c>
      <c r="Q202" s="44" t="str">
        <f t="shared" si="7"/>
        <v/>
      </c>
      <c r="R202" s="44" t="str">
        <f>IFERROR(__xludf.DUMMYFUNCTION("IF(OR(ISBLANK(K202), ISBLANK(N202)), """", 
  LET(
    resDate, K202,
    tourDate, N202,
    monthCount, MAX(0, DATEDIF(resDate, tourDate - 3, ""M"") + 1),
    secondDates, ARRAYFORMULA(DATE(YEAR(resDate), MONTH(resDate) + SEQUENCE(monthCount), 2)),
    "&amp;"validDates, FILTER(secondDates, (secondDates &gt; resDate + 2) * (secondDates &lt;= tourDate - 3)),
    IF(ISERROR(validDates), 0, COUNTA(validDates))
  )
)
"),"")</f>
        <v/>
      </c>
      <c r="S202" s="44" t="str">
        <f t="shared" si="8"/>
        <v/>
      </c>
      <c r="T202" s="45" t="str">
        <f t="array" ref="T202">IF(ISBLANK(BO202),IFERROR(
  INDEX(
    INDEX('{INDEX} Payment Terms'!$A:$G, , MATCH(T$3, '{INDEX} Payment Terms'!$4:$4, 0)),
    MATCH(Q202, INDEX('{INDEX} Payment Terms'!$A:$G,0, MATCH("Payment Condition", '{INDEX} Payment Terms'!$4:$4, 0)), 0)
  ),
""),"Cancelled")
</f>
        <v/>
      </c>
      <c r="U202" s="46" t="b">
        <v>0</v>
      </c>
      <c r="V202" s="47" t="str">
        <f>IFERROR(__xludf.DUMMYFUNCTION("IF(OR(L202=""Duo Booking"", L202=""Group Booking""),
IF(U202=FALSE,"""",
    LET(
      bookingType, L202,
      tour, M202,
      mainFirst, H202,
      mainLast, I202,
      mainEmail, G202,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$L$4:L202, bookingType,
          $M$4:M202, tour,
          $H$4:H202, mainFirst,
          $I$4:I202, mainLast,
          $G$4:G202, mainEmail
        ),
        ""000""
      ),
  "&amp;"    baseID &amp; ""-"" &amp; memberNumber
    )
  ),
  """"
)
"),"")</f>
        <v/>
      </c>
      <c r="W202" s="48"/>
      <c r="X202" s="85" t="b">
        <v>0</v>
      </c>
      <c r="Y202" s="85" t="b">
        <v>0</v>
      </c>
      <c r="Z202" s="85" t="b">
        <v>0</v>
      </c>
      <c r="AA202" s="50"/>
      <c r="AB202" s="51"/>
      <c r="AC202" s="85" t="b">
        <v>0</v>
      </c>
      <c r="AD202" s="92"/>
      <c r="AE202" s="88"/>
      <c r="AF202" s="36" t="str">
        <f t="array" ref="AF202">IF(M202="","",INDEX(
      '{INDEX} Tour Packages'!$A:$ZP,
      MATCH($M202, '{INDEX} Tour Packages'!$A:$A, 0),
      MATCH(AF$3, '{INDEX} Tour Packages'!$4:$4, 0)
    ))</f>
        <v/>
      </c>
      <c r="AG202" s="36" t="str">
        <f t="array" ref="AG202">IF(M202="","",INDEX(
      '{INDEX} Tour Packages'!$A:$ZP,
      MATCH($M202, '{INDEX} Tour Packages'!$A:$A, 0),
      MATCH(AG$3, '{INDEX} Tour Packages'!$4:$4, 0)
    ))</f>
        <v/>
      </c>
      <c r="AH202" s="36" t="str">
        <f t="array" ref="AH202">IF(M202="","",INDEX(
      '{INDEX} Tour Packages'!$A:$ZP,
      MATCH($M202, '{INDEX} Tour Packages'!$A:$A, 0),
      MATCH(AH$3, '{INDEX} Tour Packages'!$4:$4, 0)
    ))</f>
        <v/>
      </c>
      <c r="AI202" s="54" t="str">
        <f t="shared" si="9"/>
        <v/>
      </c>
      <c r="AJ202" s="42"/>
      <c r="AK202" s="55"/>
      <c r="AL202" s="46" t="b">
        <v>0</v>
      </c>
      <c r="AM202" s="56"/>
      <c r="AN202" s="57" t="str">
        <f t="shared" si="10"/>
        <v/>
      </c>
      <c r="AO202" s="58" t="str">
        <f t="shared" si="11"/>
        <v/>
      </c>
      <c r="AP202" s="59"/>
      <c r="AQ202" s="60"/>
      <c r="AR202" s="61"/>
      <c r="AS202" s="61"/>
      <c r="AT202" s="61" t="str">
        <f>IFERROR(__xludf.DUMMYFUNCTION("IF( 
  OR($AJ202=""Full Payment"", ISBLANK($K202)),
  """",
  IF(
    OR(
      Q202=""Standard Booking, P1"",
      Q202=""Standard Booking, P2"",
      Q202=""Standard Booking, P3"",
      Q202=""Standard Booking, P4""
    ),
    LET(
      resDate,   $"&amp;"K202,
      tourDate,  $N202,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2" s="62" t="str">
        <f t="shared" si="12"/>
        <v/>
      </c>
      <c r="AV202" s="63"/>
      <c r="AW202" s="64"/>
      <c r="AX202" s="64"/>
      <c r="AY202" s="64"/>
      <c r="AZ202" s="64" t="str">
        <f>IFERROR(__xludf.DUMMYFUNCTION("IF(
  OR($AJ202=""Full Payment"",$AJ202=""P1"", ISBLANK($K202)),
  """",
  IF(
    OR(
      $Q202=""Standard Booking, P2"",
      $Q202=""Standard Booking, P3"",
      $Q202=""Standard Booking, P4""
    ),
    LET(
      resDate,   $K202,
      tourDate,"&amp;"  $N202,
      monthCount, DATEDIF(resDate, tourDate, ""M"") + 1,
      secondDates, ARRAYFORMULA(
        DATE(
          YEAR(resDate),
          MONTH(resDate) + SEQUENCE(monthCount),
          2
        )
      ),
      validDates, FILTER(
        sec"&amp;"ondDates,
        (secondDates &gt; resDate + 2) *
        (secondDates &lt;= tourDate - 3)
      ),
      IF(
        OR($AJ202=""P2"", $AJ202=""P3"", $AJ202=""P4""),
        IF(
          COUNTA(validDates) &lt; 2,
          """",
          TEXT(INDEX(validDates"&amp;", 2), ""mmm d, yyyy"")
        ),
        IF(
          COUNTA(validDates) &lt; 2,
          """",
          TEXTJOIN("", "", TRUE,
            TEXT(INDEX(validDates, 1), ""mmm d, yyyy""),
            TEXT(INDEX(validDates, 2), ""mmm d, yyyy"")
          )
 "&amp;"       )
      )
    ),
    """"
  )
)
"),"")</f>
        <v/>
      </c>
      <c r="BA202" s="65" t="str">
        <f t="shared" si="13"/>
        <v/>
      </c>
      <c r="BB202" s="63"/>
      <c r="BC202" s="64"/>
      <c r="BD202" s="64"/>
      <c r="BE202" s="64"/>
      <c r="BF202" s="64" t="str">
        <f>IFERROR(__xludf.DUMMYFUNCTION("IF(
  OR($AJ202=""Full Payment"",$AJ202=""P1"", $AJ202=""P2""),
  """",
  IF(
    AND(
      NOT(ISBLANK($K202)),
      OR(
        Q202=""Standard Booking, P3"",
        Q202=""Standard Booking, P4""
      )
    ),
    LET(
      resDate,   $K202,
      "&amp;"tourDate,  $N202,
      monthCount, DATEDIF(resDate, tourDate, ""M"") + 1,
      secondDates, ARRAYFORMULA(
        DATE(
          YEAR(resDate),
          MONTH(resDate) + SEQUENCE(monthCount),
          2
        )
      ),
      validDates, FILTER(
  "&amp;"      secondDates,
        (secondDates &gt; resDate + 2) *
        (secondDates &lt;= tourDate - 3)
      ),
      IF(
        $AJ202=""P4"",
        IF(
          COUNTA(validDates) &lt; 3,
          """",
          TEXT(INDEX(validDates, 3), ""mmm d, yyyy"")
  "&amp;"      ),
        IF(
          $AJ202=""P3"",
          IF(
            COUNTA(validDates) &lt; 3,
            """",
            TEXT(INDEX(validDates, 3), ""mmm d, yyyy"")
          ),
          IF(
            COUNTA(validDates) &lt; 3,
            """",
    "&amp;"        TEXTJOIN("", "", TRUE,
              TEXT(INDEX(validDates, 1), ""mmm d, yyyy""),
              TEXT(INDEX(validDates, 2), ""mmm d, yyyy""),
              TEXT(INDEX(validDates, 3), ""mmm d, yyyy"")
            )
          )
        )
      )
    "&amp;"),
    """"
  )
)
"),"")</f>
        <v/>
      </c>
      <c r="BG202" s="65" t="str">
        <f t="shared" si="14"/>
        <v/>
      </c>
      <c r="BH202" s="63"/>
      <c r="BI202" s="64"/>
      <c r="BJ202" s="64"/>
      <c r="BK202" s="64"/>
      <c r="BL202" s="64" t="str">
        <f>IFERROR(__xludf.DUMMYFUNCTION("IF(
  OR($AJ202=""Full Payment"",$AJ202=""P1"",$AJ202=""P2"",$AJ202=""P3""),
  """",
  IF(
    AND(
      NOT(ISBLANK($K202)),
      $Q202=""Standard Booking, P4""
    ),
    LET(
      resDate,   $K202,
      tourDate,  $N202,
      monthCount, DATEDIF(r"&amp;"esDate, tourDate, ""M"") + 1,
      secondDates, ARRAYFORMULA(
        DATE(
          YEAR(resDate),
          MONTH(resDate) + SEQUENCE(monthCount),
          2
        )
      ),
      validDates, FILTER(
        secondDates,
        (secondDates &gt; res"&amp;"Date + 2) *
        (secondDates &lt;= tourDate - 3)
      ),
      IF(
        $AJ202=""P4"",
        IF(
          COUNTA(validDates) &lt; 4,
          """",
          TEXT(
            INDEX(validDates, 4),
            ""mmm d, yyyy""
          )
        ),
"&amp;"        IF(
          COUNTA(validDates) &lt; 4,
          """",
          TEXTJOIN(
            "", "", TRUE,
            TEXT(INDEX(validDates, 1), ""mmm d, yyyy""),
            TEXT(INDEX(validDates, 2), ""mmm d, yyyy""),
            TEXT(INDEX(validDates"&amp;", 3), ""mmm d, yyyy""),
            TEXT(INDEX(validDates, 4), ""mmm d, yyyy"")
          )
        )
      )
    ),
    """"
  )
)
"),"")</f>
        <v/>
      </c>
      <c r="BM202" s="65" t="str">
        <f t="shared" si="15"/>
        <v/>
      </c>
      <c r="BN202" s="66"/>
      <c r="BO202" s="67"/>
      <c r="BP202" s="49" t="b">
        <v>0</v>
      </c>
      <c r="BQ202" s="49" t="b">
        <v>0</v>
      </c>
      <c r="BR202" s="68"/>
      <c r="BS202" s="69"/>
      <c r="BT202" s="70" t="b">
        <v>0</v>
      </c>
      <c r="BU202" s="71"/>
      <c r="BV202" s="72"/>
      <c r="BW202" s="86" t="b">
        <v>0</v>
      </c>
      <c r="BX202" s="87"/>
    </row>
    <row r="203">
      <c r="A203" s="35" t="str">
        <f t="shared" si="1"/>
        <v/>
      </c>
      <c r="B203" s="36" t="str">
        <f t="shared" si="2"/>
        <v/>
      </c>
      <c r="C203" s="36" t="str">
        <f t="array" ref="C203">IF(
  M203="",
  "",
  IFERROR(
    INDEX(
      '{INDEX} Tour Packages'!$A:$ZZ,
      MATCH(
        M203,
        INDEX(
          '{INDEX} Tour Packages'!$A:$ZZ,
          ,
          MATCH("Tour Package Name", '{INDEX} Tour Packages'!$4:$4, 0)
        ),
        0
      ),
      MATCH("Tour Code", '{INDEX} Tour Packages'!$4:$4, 0)
    ),
    "XXX"
  )
)
</f>
        <v/>
      </c>
      <c r="D203" s="36" t="str">
        <f t="shared" si="3"/>
        <v/>
      </c>
      <c r="E203" s="36" t="str">
        <f t="shared" si="4"/>
        <v/>
      </c>
      <c r="F203" s="37" t="str">
        <f t="shared" si="5"/>
        <v/>
      </c>
      <c r="G203" s="89"/>
      <c r="H203" s="89"/>
      <c r="I203" s="90"/>
      <c r="J203" s="40" t="str">
        <f t="shared" si="16"/>
        <v> </v>
      </c>
      <c r="K203" s="91"/>
      <c r="L203" s="55"/>
      <c r="M203" s="55"/>
      <c r="N203" s="91"/>
      <c r="O203" s="43" t="str">
        <f>IFERROR(__xludf.DUMMYFUNCTION("IF(N203="""","""",IFERROR(
  N203 + VALUE(REGEXEXTRACT(P203, ""(\d+)\s+Days"")),
  """"
)
)"),"")</f>
        <v/>
      </c>
      <c r="P203" s="43" t="str">
        <f t="array" ref="P203">IFERROR(
  INDEX(
    INDEX('{INDEX} Tour Packages'!$A:$ZZ, , MATCH(P$3, '{INDEX} Tour Packages'!$4:$4, 0)),
    MATCH(M203, INDEX('{INDEX} Tour Packages'!$A:$ZZ,0, MATCH("Tour Package Name", '{INDEX} Tour Packages'!$4:$4, 0)), 0)
  ),
"")
</f>
        <v/>
      </c>
      <c r="Q203" s="44" t="str">
        <f t="shared" si="7"/>
        <v/>
      </c>
      <c r="R203" s="44" t="str">
        <f>IFERROR(__xludf.DUMMYFUNCTION("IF(OR(ISBLANK(K203), ISBLANK(N203)), """", 
  LET(
    resDate, K203,
    tourDate, N203,
    monthCount, MAX(0, DATEDIF(resDate, tourDate - 3, ""M"") + 1),
    secondDates, ARRAYFORMULA(DATE(YEAR(resDate), MONTH(resDate) + SEQUENCE(monthCount), 2)),
    "&amp;"validDates, FILTER(secondDates, (secondDates &gt; resDate + 2) * (secondDates &lt;= tourDate - 3)),
    IF(ISERROR(validDates), 0, COUNTA(validDates))
  )
)
"),"")</f>
        <v/>
      </c>
      <c r="S203" s="44" t="str">
        <f t="shared" si="8"/>
        <v/>
      </c>
      <c r="T203" s="45" t="str">
        <f t="array" ref="T203">IF(ISBLANK(BO203),IFERROR(
  INDEX(
    INDEX('{INDEX} Payment Terms'!$A:$G, , MATCH(T$3, '{INDEX} Payment Terms'!$4:$4, 0)),
    MATCH(Q203, INDEX('{INDEX} Payment Terms'!$A:$G,0, MATCH("Payment Condition", '{INDEX} Payment Terms'!$4:$4, 0)), 0)
  ),
""),"Cancelled")
</f>
        <v/>
      </c>
      <c r="U203" s="46" t="b">
        <v>0</v>
      </c>
      <c r="V203" s="47" t="str">
        <f>IFERROR(__xludf.DUMMYFUNCTION("IF(OR(L203=""Duo Booking"", L203=""Group Booking""),
IF(U203=FALSE,"""",
    LET(
      bookingType, L203,
      tour, M203,
      mainFirst, H203,
      mainLast, I203,
      mainEmail, G203,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$L$4:L203, bookingType,
          $M$4:M203, tour,
          $H$4:H203, mainFirst,
          $I$4:I203, mainLast,
          $G$4:G203, mainEmail
        ),
        ""000""
      ),
  "&amp;"    baseID &amp; ""-"" &amp; memberNumber
    )
  ),
  """"
)
"),"")</f>
        <v/>
      </c>
      <c r="W203" s="48"/>
      <c r="X203" s="85" t="b">
        <v>0</v>
      </c>
      <c r="Y203" s="85" t="b">
        <v>0</v>
      </c>
      <c r="Z203" s="85" t="b">
        <v>0</v>
      </c>
      <c r="AA203" s="50"/>
      <c r="AB203" s="51"/>
      <c r="AC203" s="85" t="b">
        <v>0</v>
      </c>
      <c r="AD203" s="92"/>
      <c r="AE203" s="88"/>
      <c r="AF203" s="36" t="str">
        <f t="array" ref="AF203">IF(M203="","",INDEX(
      '{INDEX} Tour Packages'!$A:$ZP,
      MATCH($M203, '{INDEX} Tour Packages'!$A:$A, 0),
      MATCH(AF$3, '{INDEX} Tour Packages'!$4:$4, 0)
    ))</f>
        <v/>
      </c>
      <c r="AG203" s="36" t="str">
        <f t="array" ref="AG203">IF(M203="","",INDEX(
      '{INDEX} Tour Packages'!$A:$ZP,
      MATCH($M203, '{INDEX} Tour Packages'!$A:$A, 0),
      MATCH(AG$3, '{INDEX} Tour Packages'!$4:$4, 0)
    ))</f>
        <v/>
      </c>
      <c r="AH203" s="36" t="str">
        <f t="array" ref="AH203">IF(M203="","",INDEX(
      '{INDEX} Tour Packages'!$A:$ZP,
      MATCH($M203, '{INDEX} Tour Packages'!$A:$A, 0),
      MATCH(AH$3, '{INDEX} Tour Packages'!$4:$4, 0)
    ))</f>
        <v/>
      </c>
      <c r="AI203" s="54" t="str">
        <f t="shared" si="9"/>
        <v/>
      </c>
      <c r="AJ203" s="42"/>
      <c r="AK203" s="55"/>
      <c r="AL203" s="46" t="b">
        <v>0</v>
      </c>
      <c r="AM203" s="56"/>
      <c r="AN203" s="57" t="str">
        <f t="shared" si="10"/>
        <v/>
      </c>
      <c r="AO203" s="58" t="str">
        <f t="shared" si="11"/>
        <v/>
      </c>
      <c r="AP203" s="59"/>
      <c r="AQ203" s="60"/>
      <c r="AR203" s="61"/>
      <c r="AS203" s="61"/>
      <c r="AT203" s="61" t="str">
        <f>IFERROR(__xludf.DUMMYFUNCTION("IF( 
  OR($AJ203=""Full Payment"", ISBLANK($K203)),
  """",
  IF(
    OR(
      Q203=""Standard Booking, P1"",
      Q203=""Standard Booking, P2"",
      Q203=""Standard Booking, P3"",
      Q203=""Standard Booking, P4""
    ),
    LET(
      resDate,   $"&amp;"K203,
      tourDate,  $N203,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3" s="62" t="str">
        <f t="shared" si="12"/>
        <v/>
      </c>
      <c r="AV203" s="63"/>
      <c r="AW203" s="64"/>
      <c r="AX203" s="64"/>
      <c r="AY203" s="64"/>
      <c r="AZ203" s="64" t="str">
        <f>IFERROR(__xludf.DUMMYFUNCTION("IF(
  OR($AJ203=""Full Payment"",$AJ203=""P1"", ISBLANK($K203)),
  """",
  IF(
    OR(
      $Q203=""Standard Booking, P2"",
      $Q203=""Standard Booking, P3"",
      $Q203=""Standard Booking, P4""
    ),
    LET(
      resDate,   $K203,
      tourDate,"&amp;"  $N203,
      monthCount, DATEDIF(resDate, tourDate, ""M"") + 1,
      secondDates, ARRAYFORMULA(
        DATE(
          YEAR(resDate),
          MONTH(resDate) + SEQUENCE(monthCount),
          2
        )
      ),
      validDates, FILTER(
        sec"&amp;"ondDates,
        (secondDates &gt; resDate + 2) *
        (secondDates &lt;= tourDate - 3)
      ),
      IF(
        OR($AJ203=""P2"", $AJ203=""P3"", $AJ203=""P4""),
        IF(
          COUNTA(validDates) &lt; 2,
          """",
          TEXT(INDEX(validDates"&amp;", 2), ""mmm d, yyyy"")
        ),
        IF(
          COUNTA(validDates) &lt; 2,
          """",
          TEXTJOIN("", "", TRUE,
            TEXT(INDEX(validDates, 1), ""mmm d, yyyy""),
            TEXT(INDEX(validDates, 2), ""mmm d, yyyy"")
          )
 "&amp;"       )
      )
    ),
    """"
  )
)
"),"")</f>
        <v/>
      </c>
      <c r="BA203" s="65" t="str">
        <f t="shared" si="13"/>
        <v/>
      </c>
      <c r="BB203" s="63"/>
      <c r="BC203" s="64"/>
      <c r="BD203" s="64"/>
      <c r="BE203" s="64"/>
      <c r="BF203" s="64" t="str">
        <f>IFERROR(__xludf.DUMMYFUNCTION("IF(
  OR($AJ203=""Full Payment"",$AJ203=""P1"", $AJ203=""P2""),
  """",
  IF(
    AND(
      NOT(ISBLANK($K203)),
      OR(
        Q203=""Standard Booking, P3"",
        Q203=""Standard Booking, P4""
      )
    ),
    LET(
      resDate,   $K203,
      "&amp;"tourDate,  $N203,
      monthCount, DATEDIF(resDate, tourDate, ""M"") + 1,
      secondDates, ARRAYFORMULA(
        DATE(
          YEAR(resDate),
          MONTH(resDate) + SEQUENCE(monthCount),
          2
        )
      ),
      validDates, FILTER(
  "&amp;"      secondDates,
        (secondDates &gt; resDate + 2) *
        (secondDates &lt;= tourDate - 3)
      ),
      IF(
        $AJ203=""P4"",
        IF(
          COUNTA(validDates) &lt; 3,
          """",
          TEXT(INDEX(validDates, 3), ""mmm d, yyyy"")
  "&amp;"      ),
        IF(
          $AJ203=""P3"",
          IF(
            COUNTA(validDates) &lt; 3,
            """",
            TEXT(INDEX(validDates, 3), ""mmm d, yyyy"")
          ),
          IF(
            COUNTA(validDates) &lt; 3,
            """",
    "&amp;"        TEXTJOIN("", "", TRUE,
              TEXT(INDEX(validDates, 1), ""mmm d, yyyy""),
              TEXT(INDEX(validDates, 2), ""mmm d, yyyy""),
              TEXT(INDEX(validDates, 3), ""mmm d, yyyy"")
            )
          )
        )
      )
    "&amp;"),
    """"
  )
)
"),"")</f>
        <v/>
      </c>
      <c r="BG203" s="65" t="str">
        <f t="shared" si="14"/>
        <v/>
      </c>
      <c r="BH203" s="63"/>
      <c r="BI203" s="64"/>
      <c r="BJ203" s="64"/>
      <c r="BK203" s="64"/>
      <c r="BL203" s="64" t="str">
        <f>IFERROR(__xludf.DUMMYFUNCTION("IF(
  OR($AJ203=""Full Payment"",$AJ203=""P1"",$AJ203=""P2"",$AJ203=""P3""),
  """",
  IF(
    AND(
      NOT(ISBLANK($K203)),
      $Q203=""Standard Booking, P4""
    ),
    LET(
      resDate,   $K203,
      tourDate,  $N203,
      monthCount, DATEDIF(r"&amp;"esDate, tourDate, ""M"") + 1,
      secondDates, ARRAYFORMULA(
        DATE(
          YEAR(resDate),
          MONTH(resDate) + SEQUENCE(monthCount),
          2
        )
      ),
      validDates, FILTER(
        secondDates,
        (secondDates &gt; res"&amp;"Date + 2) *
        (secondDates &lt;= tourDate - 3)
      ),
      IF(
        $AJ203=""P4"",
        IF(
          COUNTA(validDates) &lt; 4,
          """",
          TEXT(
            INDEX(validDates, 4),
            ""mmm d, yyyy""
          )
        ),
"&amp;"        IF(
          COUNTA(validDates) &lt; 4,
          """",
          TEXTJOIN(
            "", "", TRUE,
            TEXT(INDEX(validDates, 1), ""mmm d, yyyy""),
            TEXT(INDEX(validDates, 2), ""mmm d, yyyy""),
            TEXT(INDEX(validDates"&amp;", 3), ""mmm d, yyyy""),
            TEXT(INDEX(validDates, 4), ""mmm d, yyyy"")
          )
        )
      )
    ),
    """"
  )
)
"),"")</f>
        <v/>
      </c>
      <c r="BM203" s="65" t="str">
        <f t="shared" si="15"/>
        <v/>
      </c>
      <c r="BN203" s="66"/>
      <c r="BO203" s="67"/>
      <c r="BP203" s="49" t="b">
        <v>0</v>
      </c>
      <c r="BQ203" s="49" t="b">
        <v>0</v>
      </c>
      <c r="BR203" s="68"/>
      <c r="BS203" s="69"/>
      <c r="BT203" s="70" t="b">
        <v>0</v>
      </c>
      <c r="BU203" s="71"/>
      <c r="BV203" s="72"/>
      <c r="BW203" s="86" t="b">
        <v>0</v>
      </c>
      <c r="BX203" s="87"/>
    </row>
    <row r="204">
      <c r="A204" s="35" t="str">
        <f t="shared" si="1"/>
        <v/>
      </c>
      <c r="B204" s="36" t="str">
        <f t="shared" si="2"/>
        <v/>
      </c>
      <c r="C204" s="36" t="str">
        <f t="array" ref="C204">IF(
  M204="",
  "",
  IFERROR(
    INDEX(
      '{INDEX} Tour Packages'!$A:$ZZ,
      MATCH(
        M204,
        INDEX(
          '{INDEX} Tour Packages'!$A:$ZZ,
          ,
          MATCH("Tour Package Name", '{INDEX} Tour Packages'!$4:$4, 0)
        ),
        0
      ),
      MATCH("Tour Code", '{INDEX} Tour Packages'!$4:$4, 0)
    ),
    "XXX"
  )
)
</f>
        <v/>
      </c>
      <c r="D204" s="36" t="str">
        <f t="shared" si="3"/>
        <v/>
      </c>
      <c r="E204" s="36" t="str">
        <f t="shared" si="4"/>
        <v/>
      </c>
      <c r="F204" s="37" t="str">
        <f t="shared" si="5"/>
        <v/>
      </c>
      <c r="G204" s="89"/>
      <c r="H204" s="89"/>
      <c r="I204" s="90"/>
      <c r="J204" s="40" t="str">
        <f t="shared" si="16"/>
        <v> </v>
      </c>
      <c r="K204" s="91"/>
      <c r="L204" s="55"/>
      <c r="M204" s="55"/>
      <c r="N204" s="91"/>
      <c r="O204" s="43" t="str">
        <f>IFERROR(__xludf.DUMMYFUNCTION("IF(N204="""","""",IFERROR(
  N204 + VALUE(REGEXEXTRACT(P204, ""(\d+)\s+Days"")),
  """"
)
)"),"")</f>
        <v/>
      </c>
      <c r="P204" s="43" t="str">
        <f t="array" ref="P204">IFERROR(
  INDEX(
    INDEX('{INDEX} Tour Packages'!$A:$ZZ, , MATCH(P$3, '{INDEX} Tour Packages'!$4:$4, 0)),
    MATCH(M204, INDEX('{INDEX} Tour Packages'!$A:$ZZ,0, MATCH("Tour Package Name", '{INDEX} Tour Packages'!$4:$4, 0)), 0)
  ),
"")
</f>
        <v/>
      </c>
      <c r="Q204" s="44" t="str">
        <f t="shared" si="7"/>
        <v/>
      </c>
      <c r="R204" s="44" t="str">
        <f>IFERROR(__xludf.DUMMYFUNCTION("IF(OR(ISBLANK(K204), ISBLANK(N204)), """", 
  LET(
    resDate, K204,
    tourDate, N204,
    monthCount, MAX(0, DATEDIF(resDate, tourDate - 3, ""M"") + 1),
    secondDates, ARRAYFORMULA(DATE(YEAR(resDate), MONTH(resDate) + SEQUENCE(monthCount), 2)),
    "&amp;"validDates, FILTER(secondDates, (secondDates &gt; resDate + 2) * (secondDates &lt;= tourDate - 3)),
    IF(ISERROR(validDates), 0, COUNTA(validDates))
  )
)
"),"")</f>
        <v/>
      </c>
      <c r="S204" s="44" t="str">
        <f t="shared" si="8"/>
        <v/>
      </c>
      <c r="T204" s="45" t="str">
        <f t="array" ref="T204">IF(ISBLANK(BO204),IFERROR(
  INDEX(
    INDEX('{INDEX} Payment Terms'!$A:$G, , MATCH(T$3, '{INDEX} Payment Terms'!$4:$4, 0)),
    MATCH(Q204, INDEX('{INDEX} Payment Terms'!$A:$G,0, MATCH("Payment Condition", '{INDEX} Payment Terms'!$4:$4, 0)), 0)
  ),
""),"Cancelled")
</f>
        <v/>
      </c>
      <c r="U204" s="46" t="b">
        <v>0</v>
      </c>
      <c r="V204" s="47" t="str">
        <f>IFERROR(__xludf.DUMMYFUNCTION("IF(OR(L204=""Duo Booking"", L204=""Group Booking""),
IF(U204=FALSE,"""",
    LET(
      bookingType, L204,
      tour, M204,
      mainFirst, H204,
      mainLast, I204,
      mainEmail, G204,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$L$4:L204, bookingType,
          $M$4:M204, tour,
          $H$4:H204, mainFirst,
          $I$4:I204, mainLast,
          $G$4:G204, mainEmail
        ),
        ""000""
      ),
  "&amp;"    baseID &amp; ""-"" &amp; memberNumber
    )
  ),
  """"
)
"),"")</f>
        <v/>
      </c>
      <c r="W204" s="48"/>
      <c r="X204" s="85" t="b">
        <v>0</v>
      </c>
      <c r="Y204" s="85" t="b">
        <v>0</v>
      </c>
      <c r="Z204" s="85" t="b">
        <v>0</v>
      </c>
      <c r="AA204" s="50"/>
      <c r="AB204" s="51"/>
      <c r="AC204" s="85" t="b">
        <v>0</v>
      </c>
      <c r="AD204" s="92"/>
      <c r="AE204" s="88"/>
      <c r="AF204" s="36" t="str">
        <f t="array" ref="AF204">IF(M204="","",INDEX(
      '{INDEX} Tour Packages'!$A:$ZP,
      MATCH($M204, '{INDEX} Tour Packages'!$A:$A, 0),
      MATCH(AF$3, '{INDEX} Tour Packages'!$4:$4, 0)
    ))</f>
        <v/>
      </c>
      <c r="AG204" s="36" t="str">
        <f t="array" ref="AG204">IF(M204="","",INDEX(
      '{INDEX} Tour Packages'!$A:$ZP,
      MATCH($M204, '{INDEX} Tour Packages'!$A:$A, 0),
      MATCH(AG$3, '{INDEX} Tour Packages'!$4:$4, 0)
    ))</f>
        <v/>
      </c>
      <c r="AH204" s="36" t="str">
        <f t="array" ref="AH204">IF(M204="","",INDEX(
      '{INDEX} Tour Packages'!$A:$ZP,
      MATCH($M204, '{INDEX} Tour Packages'!$A:$A, 0),
      MATCH(AH$3, '{INDEX} Tour Packages'!$4:$4, 0)
    ))</f>
        <v/>
      </c>
      <c r="AI204" s="54" t="str">
        <f t="shared" si="9"/>
        <v/>
      </c>
      <c r="AJ204" s="42"/>
      <c r="AK204" s="55"/>
      <c r="AL204" s="46" t="b">
        <v>0</v>
      </c>
      <c r="AM204" s="56"/>
      <c r="AN204" s="57" t="str">
        <f t="shared" si="10"/>
        <v/>
      </c>
      <c r="AO204" s="58" t="str">
        <f t="shared" si="11"/>
        <v/>
      </c>
      <c r="AP204" s="59"/>
      <c r="AQ204" s="60"/>
      <c r="AR204" s="61"/>
      <c r="AS204" s="61"/>
      <c r="AT204" s="61" t="str">
        <f>IFERROR(__xludf.DUMMYFUNCTION("IF( 
  OR($AJ204=""Full Payment"", ISBLANK($K204)),
  """",
  IF(
    OR(
      Q204=""Standard Booking, P1"",
      Q204=""Standard Booking, P2"",
      Q204=""Standard Booking, P3"",
      Q204=""Standard Booking, P4""
    ),
    LET(
      resDate,   $"&amp;"K204,
      tourDate,  $N204,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4" s="62" t="str">
        <f t="shared" si="12"/>
        <v/>
      </c>
      <c r="AV204" s="63"/>
      <c r="AW204" s="64"/>
      <c r="AX204" s="64"/>
      <c r="AY204" s="64"/>
      <c r="AZ204" s="64" t="str">
        <f>IFERROR(__xludf.DUMMYFUNCTION("IF(
  OR($AJ204=""Full Payment"",$AJ204=""P1"", ISBLANK($K204)),
  """",
  IF(
    OR(
      $Q204=""Standard Booking, P2"",
      $Q204=""Standard Booking, P3"",
      $Q204=""Standard Booking, P4""
    ),
    LET(
      resDate,   $K204,
      tourDate,"&amp;"  $N204,
      monthCount, DATEDIF(resDate, tourDate, ""M"") + 1,
      secondDates, ARRAYFORMULA(
        DATE(
          YEAR(resDate),
          MONTH(resDate) + SEQUENCE(monthCount),
          2
        )
      ),
      validDates, FILTER(
        sec"&amp;"ondDates,
        (secondDates &gt; resDate + 2) *
        (secondDates &lt;= tourDate - 3)
      ),
      IF(
        OR($AJ204=""P2"", $AJ204=""P3"", $AJ204=""P4""),
        IF(
          COUNTA(validDates) &lt; 2,
          """",
          TEXT(INDEX(validDates"&amp;", 2), ""mmm d, yyyy"")
        ),
        IF(
          COUNTA(validDates) &lt; 2,
          """",
          TEXTJOIN("", "", TRUE,
            TEXT(INDEX(validDates, 1), ""mmm d, yyyy""),
            TEXT(INDEX(validDates, 2), ""mmm d, yyyy"")
          )
 "&amp;"       )
      )
    ),
    """"
  )
)
"),"")</f>
        <v/>
      </c>
      <c r="BA204" s="65" t="str">
        <f t="shared" si="13"/>
        <v/>
      </c>
      <c r="BB204" s="63"/>
      <c r="BC204" s="64"/>
      <c r="BD204" s="64"/>
      <c r="BE204" s="64"/>
      <c r="BF204" s="64" t="str">
        <f>IFERROR(__xludf.DUMMYFUNCTION("IF(
  OR($AJ204=""Full Payment"",$AJ204=""P1"", $AJ204=""P2""),
  """",
  IF(
    AND(
      NOT(ISBLANK($K204)),
      OR(
        Q204=""Standard Booking, P3"",
        Q204=""Standard Booking, P4""
      )
    ),
    LET(
      resDate,   $K204,
      "&amp;"tourDate,  $N204,
      monthCount, DATEDIF(resDate, tourDate, ""M"") + 1,
      secondDates, ARRAYFORMULA(
        DATE(
          YEAR(resDate),
          MONTH(resDate) + SEQUENCE(monthCount),
          2
        )
      ),
      validDates, FILTER(
  "&amp;"      secondDates,
        (secondDates &gt; resDate + 2) *
        (secondDates &lt;= tourDate - 3)
      ),
      IF(
        $AJ204=""P4"",
        IF(
          COUNTA(validDates) &lt; 3,
          """",
          TEXT(INDEX(validDates, 3), ""mmm d, yyyy"")
  "&amp;"      ),
        IF(
          $AJ204=""P3"",
          IF(
            COUNTA(validDates) &lt; 3,
            """",
            TEXT(INDEX(validDates, 3), ""mmm d, yyyy"")
          ),
          IF(
            COUNTA(validDates) &lt; 3,
            """",
    "&amp;"        TEXTJOIN("", "", TRUE,
              TEXT(INDEX(validDates, 1), ""mmm d, yyyy""),
              TEXT(INDEX(validDates, 2), ""mmm d, yyyy""),
              TEXT(INDEX(validDates, 3), ""mmm d, yyyy"")
            )
          )
        )
      )
    "&amp;"),
    """"
  )
)
"),"")</f>
        <v/>
      </c>
      <c r="BG204" s="65" t="str">
        <f t="shared" si="14"/>
        <v/>
      </c>
      <c r="BH204" s="63"/>
      <c r="BI204" s="64"/>
      <c r="BJ204" s="64"/>
      <c r="BK204" s="64"/>
      <c r="BL204" s="64" t="str">
        <f>IFERROR(__xludf.DUMMYFUNCTION("IF(
  OR($AJ204=""Full Payment"",$AJ204=""P1"",$AJ204=""P2"",$AJ204=""P3""),
  """",
  IF(
    AND(
      NOT(ISBLANK($K204)),
      $Q204=""Standard Booking, P4""
    ),
    LET(
      resDate,   $K204,
      tourDate,  $N204,
      monthCount, DATEDIF(r"&amp;"esDate, tourDate, ""M"") + 1,
      secondDates, ARRAYFORMULA(
        DATE(
          YEAR(resDate),
          MONTH(resDate) + SEQUENCE(monthCount),
          2
        )
      ),
      validDates, FILTER(
        secondDates,
        (secondDates &gt; res"&amp;"Date + 2) *
        (secondDates &lt;= tourDate - 3)
      ),
      IF(
        $AJ204=""P4"",
        IF(
          COUNTA(validDates) &lt; 4,
          """",
          TEXT(
            INDEX(validDates, 4),
            ""mmm d, yyyy""
          )
        ),
"&amp;"        IF(
          COUNTA(validDates) &lt; 4,
          """",
          TEXTJOIN(
            "", "", TRUE,
            TEXT(INDEX(validDates, 1), ""mmm d, yyyy""),
            TEXT(INDEX(validDates, 2), ""mmm d, yyyy""),
            TEXT(INDEX(validDates"&amp;", 3), ""mmm d, yyyy""),
            TEXT(INDEX(validDates, 4), ""mmm d, yyyy"")
          )
        )
      )
    ),
    """"
  )
)
"),"")</f>
        <v/>
      </c>
      <c r="BM204" s="65" t="str">
        <f t="shared" si="15"/>
        <v/>
      </c>
      <c r="BN204" s="66"/>
      <c r="BO204" s="67"/>
      <c r="BP204" s="49" t="b">
        <v>0</v>
      </c>
      <c r="BQ204" s="49" t="b">
        <v>0</v>
      </c>
      <c r="BR204" s="68"/>
      <c r="BS204" s="69"/>
      <c r="BT204" s="70" t="b">
        <v>0</v>
      </c>
      <c r="BU204" s="71"/>
      <c r="BV204" s="72"/>
      <c r="BW204" s="86" t="b">
        <v>0</v>
      </c>
      <c r="BX204" s="87"/>
    </row>
    <row r="205">
      <c r="A205" s="35" t="str">
        <f t="shared" si="1"/>
        <v/>
      </c>
      <c r="B205" s="36" t="str">
        <f t="shared" si="2"/>
        <v/>
      </c>
      <c r="C205" s="36" t="str">
        <f t="array" ref="C205">IF(
  M205="",
  "",
  IFERROR(
    INDEX(
      '{INDEX} Tour Packages'!$A:$ZZ,
      MATCH(
        M205,
        INDEX(
          '{INDEX} Tour Packages'!$A:$ZZ,
          ,
          MATCH("Tour Package Name", '{INDEX} Tour Packages'!$4:$4, 0)
        ),
        0
      ),
      MATCH("Tour Code", '{INDEX} Tour Packages'!$4:$4, 0)
    ),
    "XXX"
  )
)
</f>
        <v/>
      </c>
      <c r="D205" s="36" t="str">
        <f t="shared" si="3"/>
        <v/>
      </c>
      <c r="E205" s="36" t="str">
        <f t="shared" si="4"/>
        <v/>
      </c>
      <c r="F205" s="37" t="str">
        <f t="shared" si="5"/>
        <v/>
      </c>
      <c r="G205" s="89"/>
      <c r="H205" s="89"/>
      <c r="I205" s="90"/>
      <c r="J205" s="40" t="str">
        <f t="shared" si="16"/>
        <v> </v>
      </c>
      <c r="K205" s="91"/>
      <c r="L205" s="55"/>
      <c r="M205" s="55"/>
      <c r="N205" s="91"/>
      <c r="O205" s="43" t="str">
        <f>IFERROR(__xludf.DUMMYFUNCTION("IF(N205="""","""",IFERROR(
  N205 + VALUE(REGEXEXTRACT(P205, ""(\d+)\s+Days"")),
  """"
)
)"),"")</f>
        <v/>
      </c>
      <c r="P205" s="43" t="str">
        <f t="array" ref="P205">IFERROR(
  INDEX(
    INDEX('{INDEX} Tour Packages'!$A:$ZZ, , MATCH(P$3, '{INDEX} Tour Packages'!$4:$4, 0)),
    MATCH(M205, INDEX('{INDEX} Tour Packages'!$A:$ZZ,0, MATCH("Tour Package Name", '{INDEX} Tour Packages'!$4:$4, 0)), 0)
  ),
"")
</f>
        <v/>
      </c>
      <c r="Q205" s="44" t="str">
        <f t="shared" si="7"/>
        <v/>
      </c>
      <c r="R205" s="44" t="str">
        <f>IFERROR(__xludf.DUMMYFUNCTION("IF(OR(ISBLANK(K205), ISBLANK(N205)), """", 
  LET(
    resDate, K205,
    tourDate, N205,
    monthCount, MAX(0, DATEDIF(resDate, tourDate - 3, ""M"") + 1),
    secondDates, ARRAYFORMULA(DATE(YEAR(resDate), MONTH(resDate) + SEQUENCE(monthCount), 2)),
    "&amp;"validDates, FILTER(secondDates, (secondDates &gt; resDate + 2) * (secondDates &lt;= tourDate - 3)),
    IF(ISERROR(validDates), 0, COUNTA(validDates))
  )
)
"),"")</f>
        <v/>
      </c>
      <c r="S205" s="44" t="str">
        <f t="shared" si="8"/>
        <v/>
      </c>
      <c r="T205" s="45" t="str">
        <f t="array" ref="T205">IF(ISBLANK(BO205),IFERROR(
  INDEX(
    INDEX('{INDEX} Payment Terms'!$A:$G, , MATCH(T$3, '{INDEX} Payment Terms'!$4:$4, 0)),
    MATCH(Q205, INDEX('{INDEX} Payment Terms'!$A:$G,0, MATCH("Payment Condition", '{INDEX} Payment Terms'!$4:$4, 0)), 0)
  ),
""),"Cancelled")
</f>
        <v/>
      </c>
      <c r="U205" s="46" t="b">
        <v>0</v>
      </c>
      <c r="V205" s="47" t="str">
        <f>IFERROR(__xludf.DUMMYFUNCTION("IF(OR(L205=""Duo Booking"", L205=""Group Booking""),
IF(U205=FALSE,"""",
    LET(
      bookingType, L205,
      tour, M205,
      mainFirst, H205,
      mainLast, I205,
      mainEmail, G205,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$L$4:L205, bookingType,
          $M$4:M205, tour,
          $H$4:H205, mainFirst,
          $I$4:I205, mainLast,
          $G$4:G205, mainEmail
        ),
        ""000""
      ),
  "&amp;"    baseID &amp; ""-"" &amp; memberNumber
    )
  ),
  """"
)
"),"")</f>
        <v/>
      </c>
      <c r="W205" s="48"/>
      <c r="X205" s="85" t="b">
        <v>0</v>
      </c>
      <c r="Y205" s="85" t="b">
        <v>0</v>
      </c>
      <c r="Z205" s="85" t="b">
        <v>0</v>
      </c>
      <c r="AA205" s="50"/>
      <c r="AB205" s="51"/>
      <c r="AC205" s="85" t="b">
        <v>0</v>
      </c>
      <c r="AD205" s="92"/>
      <c r="AE205" s="88"/>
      <c r="AF205" s="36" t="str">
        <f t="array" ref="AF205">IF(M205="","",INDEX(
      '{INDEX} Tour Packages'!$A:$ZP,
      MATCH($M205, '{INDEX} Tour Packages'!$A:$A, 0),
      MATCH(AF$3, '{INDEX} Tour Packages'!$4:$4, 0)
    ))</f>
        <v/>
      </c>
      <c r="AG205" s="36" t="str">
        <f t="array" ref="AG205">IF(M205="","",INDEX(
      '{INDEX} Tour Packages'!$A:$ZP,
      MATCH($M205, '{INDEX} Tour Packages'!$A:$A, 0),
      MATCH(AG$3, '{INDEX} Tour Packages'!$4:$4, 0)
    ))</f>
        <v/>
      </c>
      <c r="AH205" s="36" t="str">
        <f t="array" ref="AH205">IF(M205="","",INDEX(
      '{INDEX} Tour Packages'!$A:$ZP,
      MATCH($M205, '{INDEX} Tour Packages'!$A:$A, 0),
      MATCH(AH$3, '{INDEX} Tour Packages'!$4:$4, 0)
    ))</f>
        <v/>
      </c>
      <c r="AI205" s="54" t="str">
        <f t="shared" si="9"/>
        <v/>
      </c>
      <c r="AJ205" s="42"/>
      <c r="AK205" s="55"/>
      <c r="AL205" s="46" t="b">
        <v>0</v>
      </c>
      <c r="AM205" s="56"/>
      <c r="AN205" s="57" t="str">
        <f t="shared" si="10"/>
        <v/>
      </c>
      <c r="AO205" s="58" t="str">
        <f t="shared" si="11"/>
        <v/>
      </c>
      <c r="AP205" s="59"/>
      <c r="AQ205" s="60"/>
      <c r="AR205" s="61"/>
      <c r="AS205" s="61"/>
      <c r="AT205" s="61" t="str">
        <f>IFERROR(__xludf.DUMMYFUNCTION("IF( 
  OR($AJ205=""Full Payment"", ISBLANK($K205)),
  """",
  IF(
    OR(
      Q205=""Standard Booking, P1"",
      Q205=""Standard Booking, P2"",
      Q205=""Standard Booking, P3"",
      Q205=""Standard Booking, P4""
    ),
    LET(
      resDate,   $"&amp;"K205,
      tourDate,  $N205,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5" s="62" t="str">
        <f t="shared" si="12"/>
        <v/>
      </c>
      <c r="AV205" s="63"/>
      <c r="AW205" s="64"/>
      <c r="AX205" s="64"/>
      <c r="AY205" s="64"/>
      <c r="AZ205" s="64" t="str">
        <f>IFERROR(__xludf.DUMMYFUNCTION("IF(
  OR($AJ205=""Full Payment"",$AJ205=""P1"", ISBLANK($K205)),
  """",
  IF(
    OR(
      $Q205=""Standard Booking, P2"",
      $Q205=""Standard Booking, P3"",
      $Q205=""Standard Booking, P4""
    ),
    LET(
      resDate,   $K205,
      tourDate,"&amp;"  $N205,
      monthCount, DATEDIF(resDate, tourDate, ""M"") + 1,
      secondDates, ARRAYFORMULA(
        DATE(
          YEAR(resDate),
          MONTH(resDate) + SEQUENCE(monthCount),
          2
        )
      ),
      validDates, FILTER(
        sec"&amp;"ondDates,
        (secondDates &gt; resDate + 2) *
        (secondDates &lt;= tourDate - 3)
      ),
      IF(
        OR($AJ205=""P2"", $AJ205=""P3"", $AJ205=""P4""),
        IF(
          COUNTA(validDates) &lt; 2,
          """",
          TEXT(INDEX(validDates"&amp;", 2), ""mmm d, yyyy"")
        ),
        IF(
          COUNTA(validDates) &lt; 2,
          """",
          TEXTJOIN("", "", TRUE,
            TEXT(INDEX(validDates, 1), ""mmm d, yyyy""),
            TEXT(INDEX(validDates, 2), ""mmm d, yyyy"")
          )
 "&amp;"       )
      )
    ),
    """"
  )
)
"),"")</f>
        <v/>
      </c>
      <c r="BA205" s="65" t="str">
        <f t="shared" si="13"/>
        <v/>
      </c>
      <c r="BB205" s="63"/>
      <c r="BC205" s="64"/>
      <c r="BD205" s="64"/>
      <c r="BE205" s="64"/>
      <c r="BF205" s="64" t="str">
        <f>IFERROR(__xludf.DUMMYFUNCTION("IF(
  OR($AJ205=""Full Payment"",$AJ205=""P1"", $AJ205=""P2""),
  """",
  IF(
    AND(
      NOT(ISBLANK($K205)),
      OR(
        Q205=""Standard Booking, P3"",
        Q205=""Standard Booking, P4""
      )
    ),
    LET(
      resDate,   $K205,
      "&amp;"tourDate,  $N205,
      monthCount, DATEDIF(resDate, tourDate, ""M"") + 1,
      secondDates, ARRAYFORMULA(
        DATE(
          YEAR(resDate),
          MONTH(resDate) + SEQUENCE(monthCount),
          2
        )
      ),
      validDates, FILTER(
  "&amp;"      secondDates,
        (secondDates &gt; resDate + 2) *
        (secondDates &lt;= tourDate - 3)
      ),
      IF(
        $AJ205=""P4"",
        IF(
          COUNTA(validDates) &lt; 3,
          """",
          TEXT(INDEX(validDates, 3), ""mmm d, yyyy"")
  "&amp;"      ),
        IF(
          $AJ205=""P3"",
          IF(
            COUNTA(validDates) &lt; 3,
            """",
            TEXT(INDEX(validDates, 3), ""mmm d, yyyy"")
          ),
          IF(
            COUNTA(validDates) &lt; 3,
            """",
    "&amp;"        TEXTJOIN("", "", TRUE,
              TEXT(INDEX(validDates, 1), ""mmm d, yyyy""),
              TEXT(INDEX(validDates, 2), ""mmm d, yyyy""),
              TEXT(INDEX(validDates, 3), ""mmm d, yyyy"")
            )
          )
        )
      )
    "&amp;"),
    """"
  )
)
"),"")</f>
        <v/>
      </c>
      <c r="BG205" s="65" t="str">
        <f t="shared" si="14"/>
        <v/>
      </c>
      <c r="BH205" s="63"/>
      <c r="BI205" s="64"/>
      <c r="BJ205" s="64"/>
      <c r="BK205" s="64"/>
      <c r="BL205" s="64" t="str">
        <f>IFERROR(__xludf.DUMMYFUNCTION("IF(
  OR($AJ205=""Full Payment"",$AJ205=""P1"",$AJ205=""P2"",$AJ205=""P3""),
  """",
  IF(
    AND(
      NOT(ISBLANK($K205)),
      $Q205=""Standard Booking, P4""
    ),
    LET(
      resDate,   $K205,
      tourDate,  $N205,
      monthCount, DATEDIF(r"&amp;"esDate, tourDate, ""M"") + 1,
      secondDates, ARRAYFORMULA(
        DATE(
          YEAR(resDate),
          MONTH(resDate) + SEQUENCE(monthCount),
          2
        )
      ),
      validDates, FILTER(
        secondDates,
        (secondDates &gt; res"&amp;"Date + 2) *
        (secondDates &lt;= tourDate - 3)
      ),
      IF(
        $AJ205=""P4"",
        IF(
          COUNTA(validDates) &lt; 4,
          """",
          TEXT(
            INDEX(validDates, 4),
            ""mmm d, yyyy""
          )
        ),
"&amp;"        IF(
          COUNTA(validDates) &lt; 4,
          """",
          TEXTJOIN(
            "", "", TRUE,
            TEXT(INDEX(validDates, 1), ""mmm d, yyyy""),
            TEXT(INDEX(validDates, 2), ""mmm d, yyyy""),
            TEXT(INDEX(validDates"&amp;", 3), ""mmm d, yyyy""),
            TEXT(INDEX(validDates, 4), ""mmm d, yyyy"")
          )
        )
      )
    ),
    """"
  )
)
"),"")</f>
        <v/>
      </c>
      <c r="BM205" s="65" t="str">
        <f t="shared" si="15"/>
        <v/>
      </c>
      <c r="BN205" s="66"/>
      <c r="BO205" s="67"/>
      <c r="BP205" s="49" t="b">
        <v>0</v>
      </c>
      <c r="BQ205" s="49" t="b">
        <v>0</v>
      </c>
      <c r="BR205" s="68"/>
      <c r="BS205" s="69"/>
      <c r="BT205" s="70" t="b">
        <v>0</v>
      </c>
      <c r="BU205" s="71"/>
      <c r="BV205" s="72"/>
      <c r="BW205" s="86" t="b">
        <v>0</v>
      </c>
      <c r="BX205" s="87"/>
    </row>
    <row r="206">
      <c r="A206" s="35" t="str">
        <f t="shared" si="1"/>
        <v/>
      </c>
      <c r="B206" s="36" t="str">
        <f t="shared" si="2"/>
        <v/>
      </c>
      <c r="C206" s="36" t="str">
        <f t="array" ref="C206">IF(
  M206="",
  "",
  IFERROR(
    INDEX(
      '{INDEX} Tour Packages'!$A:$ZZ,
      MATCH(
        M206,
        INDEX(
          '{INDEX} Tour Packages'!$A:$ZZ,
          ,
          MATCH("Tour Package Name", '{INDEX} Tour Packages'!$4:$4, 0)
        ),
        0
      ),
      MATCH("Tour Code", '{INDEX} Tour Packages'!$4:$4, 0)
    ),
    "XXX"
  )
)
</f>
        <v/>
      </c>
      <c r="D206" s="36" t="str">
        <f t="shared" si="3"/>
        <v/>
      </c>
      <c r="E206" s="36" t="str">
        <f t="shared" si="4"/>
        <v/>
      </c>
      <c r="F206" s="37" t="str">
        <f t="shared" si="5"/>
        <v/>
      </c>
      <c r="G206" s="89"/>
      <c r="H206" s="89"/>
      <c r="I206" s="90"/>
      <c r="J206" s="40" t="str">
        <f t="shared" si="16"/>
        <v> </v>
      </c>
      <c r="K206" s="91"/>
      <c r="L206" s="55"/>
      <c r="M206" s="55"/>
      <c r="N206" s="91"/>
      <c r="O206" s="43" t="str">
        <f>IFERROR(__xludf.DUMMYFUNCTION("IF(N206="""","""",IFERROR(
  N206 + VALUE(REGEXEXTRACT(P206, ""(\d+)\s+Days"")),
  """"
)
)"),"")</f>
        <v/>
      </c>
      <c r="P206" s="43" t="str">
        <f t="array" ref="P206">IFERROR(
  INDEX(
    INDEX('{INDEX} Tour Packages'!$A:$ZZ, , MATCH(P$3, '{INDEX} Tour Packages'!$4:$4, 0)),
    MATCH(M206, INDEX('{INDEX} Tour Packages'!$A:$ZZ,0, MATCH("Tour Package Name", '{INDEX} Tour Packages'!$4:$4, 0)), 0)
  ),
"")
</f>
        <v/>
      </c>
      <c r="Q206" s="44" t="str">
        <f t="shared" si="7"/>
        <v/>
      </c>
      <c r="R206" s="44" t="str">
        <f>IFERROR(__xludf.DUMMYFUNCTION("IF(OR(ISBLANK(K206), ISBLANK(N206)), """", 
  LET(
    resDate, K206,
    tourDate, N206,
    monthCount, MAX(0, DATEDIF(resDate, tourDate - 3, ""M"") + 1),
    secondDates, ARRAYFORMULA(DATE(YEAR(resDate), MONTH(resDate) + SEQUENCE(monthCount), 2)),
    "&amp;"validDates, FILTER(secondDates, (secondDates &gt; resDate + 2) * (secondDates &lt;= tourDate - 3)),
    IF(ISERROR(validDates), 0, COUNTA(validDates))
  )
)
"),"")</f>
        <v/>
      </c>
      <c r="S206" s="44" t="str">
        <f t="shared" si="8"/>
        <v/>
      </c>
      <c r="T206" s="45" t="str">
        <f t="array" ref="T206">IF(ISBLANK(BO206),IFERROR(
  INDEX(
    INDEX('{INDEX} Payment Terms'!$A:$G, , MATCH(T$3, '{INDEX} Payment Terms'!$4:$4, 0)),
    MATCH(Q206, INDEX('{INDEX} Payment Terms'!$A:$G,0, MATCH("Payment Condition", '{INDEX} Payment Terms'!$4:$4, 0)), 0)
  ),
""),"Cancelled")
</f>
        <v/>
      </c>
      <c r="U206" s="46" t="b">
        <v>0</v>
      </c>
      <c r="V206" s="47" t="str">
        <f>IFERROR(__xludf.DUMMYFUNCTION("IF(OR(L206=""Duo Booking"", L206=""Group Booking""),
IF(U206=FALSE,"""",
    LET(
      bookingType, L206,
      tour, M206,
      mainFirst, H206,
      mainLast, I206,
      mainEmail, G206,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$L$4:L206, bookingType,
          $M$4:M206, tour,
          $H$4:H206, mainFirst,
          $I$4:I206, mainLast,
          $G$4:G206, mainEmail
        ),
        ""000""
      ),
  "&amp;"    baseID &amp; ""-"" &amp; memberNumber
    )
  ),
  """"
)
"),"")</f>
        <v/>
      </c>
      <c r="W206" s="48"/>
      <c r="X206" s="85" t="b">
        <v>0</v>
      </c>
      <c r="Y206" s="85" t="b">
        <v>0</v>
      </c>
      <c r="Z206" s="85" t="b">
        <v>0</v>
      </c>
      <c r="AA206" s="50"/>
      <c r="AB206" s="51"/>
      <c r="AC206" s="85" t="b">
        <v>0</v>
      </c>
      <c r="AD206" s="92"/>
      <c r="AE206" s="88"/>
      <c r="AF206" s="36" t="str">
        <f t="array" ref="AF206">IF(M206="","",INDEX(
      '{INDEX} Tour Packages'!$A:$ZP,
      MATCH($M206, '{INDEX} Tour Packages'!$A:$A, 0),
      MATCH(AF$3, '{INDEX} Tour Packages'!$4:$4, 0)
    ))</f>
        <v/>
      </c>
      <c r="AG206" s="36" t="str">
        <f t="array" ref="AG206">IF(M206="","",INDEX(
      '{INDEX} Tour Packages'!$A:$ZP,
      MATCH($M206, '{INDEX} Tour Packages'!$A:$A, 0),
      MATCH(AG$3, '{INDEX} Tour Packages'!$4:$4, 0)
    ))</f>
        <v/>
      </c>
      <c r="AH206" s="36" t="str">
        <f t="array" ref="AH206">IF(M206="","",INDEX(
      '{INDEX} Tour Packages'!$A:$ZP,
      MATCH($M206, '{INDEX} Tour Packages'!$A:$A, 0),
      MATCH(AH$3, '{INDEX} Tour Packages'!$4:$4, 0)
    ))</f>
        <v/>
      </c>
      <c r="AI206" s="54" t="str">
        <f t="shared" si="9"/>
        <v/>
      </c>
      <c r="AJ206" s="42"/>
      <c r="AK206" s="55"/>
      <c r="AL206" s="46" t="b">
        <v>0</v>
      </c>
      <c r="AM206" s="56"/>
      <c r="AN206" s="57" t="str">
        <f t="shared" si="10"/>
        <v/>
      </c>
      <c r="AO206" s="58" t="str">
        <f t="shared" si="11"/>
        <v/>
      </c>
      <c r="AP206" s="59"/>
      <c r="AQ206" s="60"/>
      <c r="AR206" s="61"/>
      <c r="AS206" s="61"/>
      <c r="AT206" s="61" t="str">
        <f>IFERROR(__xludf.DUMMYFUNCTION("IF( 
  OR($AJ206=""Full Payment"", ISBLANK($K206)),
  """",
  IF(
    OR(
      Q206=""Standard Booking, P1"",
      Q206=""Standard Booking, P2"",
      Q206=""Standard Booking, P3"",
      Q206=""Standard Booking, P4""
    ),
    LET(
      resDate,   $"&amp;"K206,
      tourDate,  $N206,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6" s="62" t="str">
        <f t="shared" si="12"/>
        <v/>
      </c>
      <c r="AV206" s="63"/>
      <c r="AW206" s="64"/>
      <c r="AX206" s="64"/>
      <c r="AY206" s="64"/>
      <c r="AZ206" s="64" t="str">
        <f>IFERROR(__xludf.DUMMYFUNCTION("IF(
  OR($AJ206=""Full Payment"",$AJ206=""P1"", ISBLANK($K206)),
  """",
  IF(
    OR(
      $Q206=""Standard Booking, P2"",
      $Q206=""Standard Booking, P3"",
      $Q206=""Standard Booking, P4""
    ),
    LET(
      resDate,   $K206,
      tourDate,"&amp;"  $N206,
      monthCount, DATEDIF(resDate, tourDate, ""M"") + 1,
      secondDates, ARRAYFORMULA(
        DATE(
          YEAR(resDate),
          MONTH(resDate) + SEQUENCE(monthCount),
          2
        )
      ),
      validDates, FILTER(
        sec"&amp;"ondDates,
        (secondDates &gt; resDate + 2) *
        (secondDates &lt;= tourDate - 3)
      ),
      IF(
        OR($AJ206=""P2"", $AJ206=""P3"", $AJ206=""P4""),
        IF(
          COUNTA(validDates) &lt; 2,
          """",
          TEXT(INDEX(validDates"&amp;", 2), ""mmm d, yyyy"")
        ),
        IF(
          COUNTA(validDates) &lt; 2,
          """",
          TEXTJOIN("", "", TRUE,
            TEXT(INDEX(validDates, 1), ""mmm d, yyyy""),
            TEXT(INDEX(validDates, 2), ""mmm d, yyyy"")
          )
 "&amp;"       )
      )
    ),
    """"
  )
)
"),"")</f>
        <v/>
      </c>
      <c r="BA206" s="65" t="str">
        <f t="shared" si="13"/>
        <v/>
      </c>
      <c r="BB206" s="63"/>
      <c r="BC206" s="64"/>
      <c r="BD206" s="64"/>
      <c r="BE206" s="64"/>
      <c r="BF206" s="64" t="str">
        <f>IFERROR(__xludf.DUMMYFUNCTION("IF(
  OR($AJ206=""Full Payment"",$AJ206=""P1"", $AJ206=""P2""),
  """",
  IF(
    AND(
      NOT(ISBLANK($K206)),
      OR(
        Q206=""Standard Booking, P3"",
        Q206=""Standard Booking, P4""
      )
    ),
    LET(
      resDate,   $K206,
      "&amp;"tourDate,  $N206,
      monthCount, DATEDIF(resDate, tourDate, ""M"") + 1,
      secondDates, ARRAYFORMULA(
        DATE(
          YEAR(resDate),
          MONTH(resDate) + SEQUENCE(monthCount),
          2
        )
      ),
      validDates, FILTER(
  "&amp;"      secondDates,
        (secondDates &gt; resDate + 2) *
        (secondDates &lt;= tourDate - 3)
      ),
      IF(
        $AJ206=""P4"",
        IF(
          COUNTA(validDates) &lt; 3,
          """",
          TEXT(INDEX(validDates, 3), ""mmm d, yyyy"")
  "&amp;"      ),
        IF(
          $AJ206=""P3"",
          IF(
            COUNTA(validDates) &lt; 3,
            """",
            TEXT(INDEX(validDates, 3), ""mmm d, yyyy"")
          ),
          IF(
            COUNTA(validDates) &lt; 3,
            """",
    "&amp;"        TEXTJOIN("", "", TRUE,
              TEXT(INDEX(validDates, 1), ""mmm d, yyyy""),
              TEXT(INDEX(validDates, 2), ""mmm d, yyyy""),
              TEXT(INDEX(validDates, 3), ""mmm d, yyyy"")
            )
          )
        )
      )
    "&amp;"),
    """"
  )
)
"),"")</f>
        <v/>
      </c>
      <c r="BG206" s="65" t="str">
        <f t="shared" si="14"/>
        <v/>
      </c>
      <c r="BH206" s="63"/>
      <c r="BI206" s="64"/>
      <c r="BJ206" s="64"/>
      <c r="BK206" s="64"/>
      <c r="BL206" s="64" t="str">
        <f>IFERROR(__xludf.DUMMYFUNCTION("IF(
  OR($AJ206=""Full Payment"",$AJ206=""P1"",$AJ206=""P2"",$AJ206=""P3""),
  """",
  IF(
    AND(
      NOT(ISBLANK($K206)),
      $Q206=""Standard Booking, P4""
    ),
    LET(
      resDate,   $K206,
      tourDate,  $N206,
      monthCount, DATEDIF(r"&amp;"esDate, tourDate, ""M"") + 1,
      secondDates, ARRAYFORMULA(
        DATE(
          YEAR(resDate),
          MONTH(resDate) + SEQUENCE(monthCount),
          2
        )
      ),
      validDates, FILTER(
        secondDates,
        (secondDates &gt; res"&amp;"Date + 2) *
        (secondDates &lt;= tourDate - 3)
      ),
      IF(
        $AJ206=""P4"",
        IF(
          COUNTA(validDates) &lt; 4,
          """",
          TEXT(
            INDEX(validDates, 4),
            ""mmm d, yyyy""
          )
        ),
"&amp;"        IF(
          COUNTA(validDates) &lt; 4,
          """",
          TEXTJOIN(
            "", "", TRUE,
            TEXT(INDEX(validDates, 1), ""mmm d, yyyy""),
            TEXT(INDEX(validDates, 2), ""mmm d, yyyy""),
            TEXT(INDEX(validDates"&amp;", 3), ""mmm d, yyyy""),
            TEXT(INDEX(validDates, 4), ""mmm d, yyyy"")
          )
        )
      )
    ),
    """"
  )
)
"),"")</f>
        <v/>
      </c>
      <c r="BM206" s="65" t="str">
        <f t="shared" si="15"/>
        <v/>
      </c>
      <c r="BN206" s="66"/>
      <c r="BO206" s="67"/>
      <c r="BP206" s="49" t="b">
        <v>0</v>
      </c>
      <c r="BQ206" s="49" t="b">
        <v>0</v>
      </c>
      <c r="BR206" s="68"/>
      <c r="BS206" s="69"/>
      <c r="BT206" s="70" t="b">
        <v>0</v>
      </c>
      <c r="BU206" s="71"/>
      <c r="BV206" s="72"/>
      <c r="BW206" s="86" t="b">
        <v>0</v>
      </c>
      <c r="BX206" s="87"/>
    </row>
    <row r="207">
      <c r="A207" s="35" t="str">
        <f t="shared" si="1"/>
        <v/>
      </c>
      <c r="B207" s="36" t="str">
        <f t="shared" si="2"/>
        <v/>
      </c>
      <c r="C207" s="36" t="str">
        <f t="array" ref="C207">IF(
  M207="",
  "",
  IFERROR(
    INDEX(
      '{INDEX} Tour Packages'!$A:$ZZ,
      MATCH(
        M207,
        INDEX(
          '{INDEX} Tour Packages'!$A:$ZZ,
          ,
          MATCH("Tour Package Name", '{INDEX} Tour Packages'!$4:$4, 0)
        ),
        0
      ),
      MATCH("Tour Code", '{INDEX} Tour Packages'!$4:$4, 0)
    ),
    "XXX"
  )
)
</f>
        <v/>
      </c>
      <c r="D207" s="36" t="str">
        <f t="shared" si="3"/>
        <v/>
      </c>
      <c r="E207" s="36" t="str">
        <f t="shared" si="4"/>
        <v/>
      </c>
      <c r="F207" s="37" t="str">
        <f t="shared" si="5"/>
        <v/>
      </c>
      <c r="G207" s="89"/>
      <c r="H207" s="89"/>
      <c r="I207" s="90"/>
      <c r="J207" s="40" t="str">
        <f t="shared" si="16"/>
        <v> </v>
      </c>
      <c r="K207" s="91"/>
      <c r="L207" s="55"/>
      <c r="M207" s="55"/>
      <c r="N207" s="91"/>
      <c r="O207" s="43" t="str">
        <f>IFERROR(__xludf.DUMMYFUNCTION("IF(N207="""","""",IFERROR(
  N207 + VALUE(REGEXEXTRACT(P207, ""(\d+)\s+Days"")),
  """"
)
)"),"")</f>
        <v/>
      </c>
      <c r="P207" s="43" t="str">
        <f t="array" ref="P207">IFERROR(
  INDEX(
    INDEX('{INDEX} Tour Packages'!$A:$ZZ, , MATCH(P$3, '{INDEX} Tour Packages'!$4:$4, 0)),
    MATCH(M207, INDEX('{INDEX} Tour Packages'!$A:$ZZ,0, MATCH("Tour Package Name", '{INDEX} Tour Packages'!$4:$4, 0)), 0)
  ),
"")
</f>
        <v/>
      </c>
      <c r="Q207" s="44" t="str">
        <f t="shared" si="7"/>
        <v/>
      </c>
      <c r="R207" s="44" t="str">
        <f>IFERROR(__xludf.DUMMYFUNCTION("IF(OR(ISBLANK(K207), ISBLANK(N207)), """", 
  LET(
    resDate, K207,
    tourDate, N207,
    monthCount, MAX(0, DATEDIF(resDate, tourDate - 3, ""M"") + 1),
    secondDates, ARRAYFORMULA(DATE(YEAR(resDate), MONTH(resDate) + SEQUENCE(monthCount), 2)),
    "&amp;"validDates, FILTER(secondDates, (secondDates &gt; resDate + 2) * (secondDates &lt;= tourDate - 3)),
    IF(ISERROR(validDates), 0, COUNTA(validDates))
  )
)
"),"")</f>
        <v/>
      </c>
      <c r="S207" s="44" t="str">
        <f t="shared" si="8"/>
        <v/>
      </c>
      <c r="T207" s="45" t="str">
        <f t="array" ref="T207">IF(ISBLANK(BO207),IFERROR(
  INDEX(
    INDEX('{INDEX} Payment Terms'!$A:$G, , MATCH(T$3, '{INDEX} Payment Terms'!$4:$4, 0)),
    MATCH(Q207, INDEX('{INDEX} Payment Terms'!$A:$G,0, MATCH("Payment Condition", '{INDEX} Payment Terms'!$4:$4, 0)), 0)
  ),
""),"Cancelled")
</f>
        <v/>
      </c>
      <c r="U207" s="46" t="b">
        <v>0</v>
      </c>
      <c r="V207" s="47" t="str">
        <f>IFERROR(__xludf.DUMMYFUNCTION("IF(OR(L207=""Duo Booking"", L207=""Group Booking""),
IF(U207=FALSE,"""",
    LET(
      bookingType, L207,
      tour, M207,
      mainFirst, H207,
      mainLast, I207,
      mainEmail, G207,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$L$4:L207, bookingType,
          $M$4:M207, tour,
          $H$4:H207, mainFirst,
          $I$4:I207, mainLast,
          $G$4:G207, mainEmail
        ),
        ""000""
      ),
  "&amp;"    baseID &amp; ""-"" &amp; memberNumber
    )
  ),
  """"
)
"),"")</f>
        <v/>
      </c>
      <c r="W207" s="48"/>
      <c r="X207" s="85" t="b">
        <v>0</v>
      </c>
      <c r="Y207" s="85" t="b">
        <v>0</v>
      </c>
      <c r="Z207" s="85" t="b">
        <v>0</v>
      </c>
      <c r="AA207" s="50"/>
      <c r="AB207" s="51"/>
      <c r="AC207" s="85" t="b">
        <v>0</v>
      </c>
      <c r="AD207" s="92"/>
      <c r="AE207" s="88"/>
      <c r="AF207" s="36" t="str">
        <f t="array" ref="AF207">IF(M207="","",INDEX(
      '{INDEX} Tour Packages'!$A:$ZP,
      MATCH($M207, '{INDEX} Tour Packages'!$A:$A, 0),
      MATCH(AF$3, '{INDEX} Tour Packages'!$4:$4, 0)
    ))</f>
        <v/>
      </c>
      <c r="AG207" s="36" t="str">
        <f t="array" ref="AG207">IF(M207="","",INDEX(
      '{INDEX} Tour Packages'!$A:$ZP,
      MATCH($M207, '{INDEX} Tour Packages'!$A:$A, 0),
      MATCH(AG$3, '{INDEX} Tour Packages'!$4:$4, 0)
    ))</f>
        <v/>
      </c>
      <c r="AH207" s="36" t="str">
        <f t="array" ref="AH207">IF(M207="","",INDEX(
      '{INDEX} Tour Packages'!$A:$ZP,
      MATCH($M207, '{INDEX} Tour Packages'!$A:$A, 0),
      MATCH(AH$3, '{INDEX} Tour Packages'!$4:$4, 0)
    ))</f>
        <v/>
      </c>
      <c r="AI207" s="54" t="str">
        <f t="shared" si="9"/>
        <v/>
      </c>
      <c r="AJ207" s="42"/>
      <c r="AK207" s="55"/>
      <c r="AL207" s="46" t="b">
        <v>0</v>
      </c>
      <c r="AM207" s="56"/>
      <c r="AN207" s="57" t="str">
        <f t="shared" si="10"/>
        <v/>
      </c>
      <c r="AO207" s="58" t="str">
        <f t="shared" si="11"/>
        <v/>
      </c>
      <c r="AP207" s="59"/>
      <c r="AQ207" s="60"/>
      <c r="AR207" s="61"/>
      <c r="AS207" s="61"/>
      <c r="AT207" s="61" t="str">
        <f>IFERROR(__xludf.DUMMYFUNCTION("IF( 
  OR($AJ207=""Full Payment"", ISBLANK($K207)),
  """",
  IF(
    OR(
      Q207=""Standard Booking, P1"",
      Q207=""Standard Booking, P2"",
      Q207=""Standard Booking, P3"",
      Q207=""Standard Booking, P4""
    ),
    LET(
      resDate,   $"&amp;"K207,
      tourDate,  $N207,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7" s="62" t="str">
        <f t="shared" si="12"/>
        <v/>
      </c>
      <c r="AV207" s="63"/>
      <c r="AW207" s="64"/>
      <c r="AX207" s="64"/>
      <c r="AY207" s="64"/>
      <c r="AZ207" s="64" t="str">
        <f>IFERROR(__xludf.DUMMYFUNCTION("IF(
  OR($AJ207=""Full Payment"",$AJ207=""P1"", ISBLANK($K207)),
  """",
  IF(
    OR(
      $Q207=""Standard Booking, P2"",
      $Q207=""Standard Booking, P3"",
      $Q207=""Standard Booking, P4""
    ),
    LET(
      resDate,   $K207,
      tourDate,"&amp;"  $N207,
      monthCount, DATEDIF(resDate, tourDate, ""M"") + 1,
      secondDates, ARRAYFORMULA(
        DATE(
          YEAR(resDate),
          MONTH(resDate) + SEQUENCE(monthCount),
          2
        )
      ),
      validDates, FILTER(
        sec"&amp;"ondDates,
        (secondDates &gt; resDate + 2) *
        (secondDates &lt;= tourDate - 3)
      ),
      IF(
        OR($AJ207=""P2"", $AJ207=""P3"", $AJ207=""P4""),
        IF(
          COUNTA(validDates) &lt; 2,
          """",
          TEXT(INDEX(validDates"&amp;", 2), ""mmm d, yyyy"")
        ),
        IF(
          COUNTA(validDates) &lt; 2,
          """",
          TEXTJOIN("", "", TRUE,
            TEXT(INDEX(validDates, 1), ""mmm d, yyyy""),
            TEXT(INDEX(validDates, 2), ""mmm d, yyyy"")
          )
 "&amp;"       )
      )
    ),
    """"
  )
)
"),"")</f>
        <v/>
      </c>
      <c r="BA207" s="65" t="str">
        <f t="shared" si="13"/>
        <v/>
      </c>
      <c r="BB207" s="63"/>
      <c r="BC207" s="64"/>
      <c r="BD207" s="64"/>
      <c r="BE207" s="64"/>
      <c r="BF207" s="64" t="str">
        <f>IFERROR(__xludf.DUMMYFUNCTION("IF(
  OR($AJ207=""Full Payment"",$AJ207=""P1"", $AJ207=""P2""),
  """",
  IF(
    AND(
      NOT(ISBLANK($K207)),
      OR(
        Q207=""Standard Booking, P3"",
        Q207=""Standard Booking, P4""
      )
    ),
    LET(
      resDate,   $K207,
      "&amp;"tourDate,  $N207,
      monthCount, DATEDIF(resDate, tourDate, ""M"") + 1,
      secondDates, ARRAYFORMULA(
        DATE(
          YEAR(resDate),
          MONTH(resDate) + SEQUENCE(monthCount),
          2
        )
      ),
      validDates, FILTER(
  "&amp;"      secondDates,
        (secondDates &gt; resDate + 2) *
        (secondDates &lt;= tourDate - 3)
      ),
      IF(
        $AJ207=""P4"",
        IF(
          COUNTA(validDates) &lt; 3,
          """",
          TEXT(INDEX(validDates, 3), ""mmm d, yyyy"")
  "&amp;"      ),
        IF(
          $AJ207=""P3"",
          IF(
            COUNTA(validDates) &lt; 3,
            """",
            TEXT(INDEX(validDates, 3), ""mmm d, yyyy"")
          ),
          IF(
            COUNTA(validDates) &lt; 3,
            """",
    "&amp;"        TEXTJOIN("", "", TRUE,
              TEXT(INDEX(validDates, 1), ""mmm d, yyyy""),
              TEXT(INDEX(validDates, 2), ""mmm d, yyyy""),
              TEXT(INDEX(validDates, 3), ""mmm d, yyyy"")
            )
          )
        )
      )
    "&amp;"),
    """"
  )
)
"),"")</f>
        <v/>
      </c>
      <c r="BG207" s="65" t="str">
        <f t="shared" si="14"/>
        <v/>
      </c>
      <c r="BH207" s="63"/>
      <c r="BI207" s="64"/>
      <c r="BJ207" s="64"/>
      <c r="BK207" s="64"/>
      <c r="BL207" s="64" t="str">
        <f>IFERROR(__xludf.DUMMYFUNCTION("IF(
  OR($AJ207=""Full Payment"",$AJ207=""P1"",$AJ207=""P2"",$AJ207=""P3""),
  """",
  IF(
    AND(
      NOT(ISBLANK($K207)),
      $Q207=""Standard Booking, P4""
    ),
    LET(
      resDate,   $K207,
      tourDate,  $N207,
      monthCount, DATEDIF(r"&amp;"esDate, tourDate, ""M"") + 1,
      secondDates, ARRAYFORMULA(
        DATE(
          YEAR(resDate),
          MONTH(resDate) + SEQUENCE(monthCount),
          2
        )
      ),
      validDates, FILTER(
        secondDates,
        (secondDates &gt; res"&amp;"Date + 2) *
        (secondDates &lt;= tourDate - 3)
      ),
      IF(
        $AJ207=""P4"",
        IF(
          COUNTA(validDates) &lt; 4,
          """",
          TEXT(
            INDEX(validDates, 4),
            ""mmm d, yyyy""
          )
        ),
"&amp;"        IF(
          COUNTA(validDates) &lt; 4,
          """",
          TEXTJOIN(
            "", "", TRUE,
            TEXT(INDEX(validDates, 1), ""mmm d, yyyy""),
            TEXT(INDEX(validDates, 2), ""mmm d, yyyy""),
            TEXT(INDEX(validDates"&amp;", 3), ""mmm d, yyyy""),
            TEXT(INDEX(validDates, 4), ""mmm d, yyyy"")
          )
        )
      )
    ),
    """"
  )
)
"),"")</f>
        <v/>
      </c>
      <c r="BM207" s="65" t="str">
        <f t="shared" si="15"/>
        <v/>
      </c>
      <c r="BN207" s="66"/>
      <c r="BO207" s="67"/>
      <c r="BP207" s="49" t="b">
        <v>0</v>
      </c>
      <c r="BQ207" s="49" t="b">
        <v>0</v>
      </c>
      <c r="BR207" s="68"/>
      <c r="BS207" s="69"/>
      <c r="BT207" s="70" t="b">
        <v>0</v>
      </c>
      <c r="BU207" s="71"/>
      <c r="BV207" s="72"/>
      <c r="BW207" s="86" t="b">
        <v>0</v>
      </c>
      <c r="BX207" s="87"/>
    </row>
    <row r="208">
      <c r="A208" s="35" t="str">
        <f t="shared" si="1"/>
        <v/>
      </c>
      <c r="B208" s="36" t="str">
        <f t="shared" si="2"/>
        <v/>
      </c>
      <c r="C208" s="36" t="str">
        <f t="array" ref="C208">IF(
  M208="",
  "",
  IFERROR(
    INDEX(
      '{INDEX} Tour Packages'!$A:$ZZ,
      MATCH(
        M208,
        INDEX(
          '{INDEX} Tour Packages'!$A:$ZZ,
          ,
          MATCH("Tour Package Name", '{INDEX} Tour Packages'!$4:$4, 0)
        ),
        0
      ),
      MATCH("Tour Code", '{INDEX} Tour Packages'!$4:$4, 0)
    ),
    "XXX"
  )
)
</f>
        <v/>
      </c>
      <c r="D208" s="36" t="str">
        <f t="shared" si="3"/>
        <v/>
      </c>
      <c r="E208" s="36" t="str">
        <f t="shared" si="4"/>
        <v/>
      </c>
      <c r="F208" s="37" t="str">
        <f t="shared" si="5"/>
        <v/>
      </c>
      <c r="G208" s="89"/>
      <c r="H208" s="89"/>
      <c r="I208" s="90"/>
      <c r="J208" s="40" t="str">
        <f t="shared" si="16"/>
        <v> </v>
      </c>
      <c r="K208" s="91"/>
      <c r="L208" s="55"/>
      <c r="M208" s="55"/>
      <c r="N208" s="91"/>
      <c r="O208" s="43" t="str">
        <f>IFERROR(__xludf.DUMMYFUNCTION("IF(N208="""","""",IFERROR(
  N208 + VALUE(REGEXEXTRACT(P208, ""(\d+)\s+Days"")),
  """"
)
)"),"")</f>
        <v/>
      </c>
      <c r="P208" s="43" t="str">
        <f t="array" ref="P208">IFERROR(
  INDEX(
    INDEX('{INDEX} Tour Packages'!$A:$ZZ, , MATCH(P$3, '{INDEX} Tour Packages'!$4:$4, 0)),
    MATCH(M208, INDEX('{INDEX} Tour Packages'!$A:$ZZ,0, MATCH("Tour Package Name", '{INDEX} Tour Packages'!$4:$4, 0)), 0)
  ),
"")
</f>
        <v/>
      </c>
      <c r="Q208" s="44" t="str">
        <f t="shared" si="7"/>
        <v/>
      </c>
      <c r="R208" s="44" t="str">
        <f>IFERROR(__xludf.DUMMYFUNCTION("IF(OR(ISBLANK(K208), ISBLANK(N208)), """", 
  LET(
    resDate, K208,
    tourDate, N208,
    monthCount, MAX(0, DATEDIF(resDate, tourDate - 3, ""M"") + 1),
    secondDates, ARRAYFORMULA(DATE(YEAR(resDate), MONTH(resDate) + SEQUENCE(monthCount), 2)),
    "&amp;"validDates, FILTER(secondDates, (secondDates &gt; resDate + 2) * (secondDates &lt;= tourDate - 3)),
    IF(ISERROR(validDates), 0, COUNTA(validDates))
  )
)
"),"")</f>
        <v/>
      </c>
      <c r="S208" s="44" t="str">
        <f t="shared" si="8"/>
        <v/>
      </c>
      <c r="T208" s="45" t="str">
        <f t="array" ref="T208">IF(ISBLANK(BO208),IFERROR(
  INDEX(
    INDEX('{INDEX} Payment Terms'!$A:$G, , MATCH(T$3, '{INDEX} Payment Terms'!$4:$4, 0)),
    MATCH(Q208, INDEX('{INDEX} Payment Terms'!$A:$G,0, MATCH("Payment Condition", '{INDEX} Payment Terms'!$4:$4, 0)), 0)
  ),
""),"Cancelled")
</f>
        <v/>
      </c>
      <c r="U208" s="46" t="b">
        <v>0</v>
      </c>
      <c r="V208" s="47" t="str">
        <f>IFERROR(__xludf.DUMMYFUNCTION("IF(OR(L208=""Duo Booking"", L208=""Group Booking""),
IF(U208=FALSE,"""",
    LET(
      bookingType, L208,
      tour, M208,
      mainFirst, H208,
      mainLast, I208,
      mainEmail, G208,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$L$4:L208, bookingType,
          $M$4:M208, tour,
          $H$4:H208, mainFirst,
          $I$4:I208, mainLast,
          $G$4:G208, mainEmail
        ),
        ""000""
      ),
  "&amp;"    baseID &amp; ""-"" &amp; memberNumber
    )
  ),
  """"
)
"),"")</f>
        <v/>
      </c>
      <c r="W208" s="48"/>
      <c r="X208" s="85" t="b">
        <v>0</v>
      </c>
      <c r="Y208" s="85" t="b">
        <v>0</v>
      </c>
      <c r="Z208" s="85" t="b">
        <v>0</v>
      </c>
      <c r="AA208" s="50"/>
      <c r="AB208" s="51"/>
      <c r="AC208" s="85" t="b">
        <v>0</v>
      </c>
      <c r="AD208" s="92"/>
      <c r="AE208" s="88"/>
      <c r="AF208" s="36" t="str">
        <f t="array" ref="AF208">IF(M208="","",INDEX(
      '{INDEX} Tour Packages'!$A:$ZP,
      MATCH($M208, '{INDEX} Tour Packages'!$A:$A, 0),
      MATCH(AF$3, '{INDEX} Tour Packages'!$4:$4, 0)
    ))</f>
        <v/>
      </c>
      <c r="AG208" s="36" t="str">
        <f t="array" ref="AG208">IF(M208="","",INDEX(
      '{INDEX} Tour Packages'!$A:$ZP,
      MATCH($M208, '{INDEX} Tour Packages'!$A:$A, 0),
      MATCH(AG$3, '{INDEX} Tour Packages'!$4:$4, 0)
    ))</f>
        <v/>
      </c>
      <c r="AH208" s="36" t="str">
        <f t="array" ref="AH208">IF(M208="","",INDEX(
      '{INDEX} Tour Packages'!$A:$ZP,
      MATCH($M208, '{INDEX} Tour Packages'!$A:$A, 0),
      MATCH(AH$3, '{INDEX} Tour Packages'!$4:$4, 0)
    ))</f>
        <v/>
      </c>
      <c r="AI208" s="54" t="str">
        <f t="shared" si="9"/>
        <v/>
      </c>
      <c r="AJ208" s="42"/>
      <c r="AK208" s="55"/>
      <c r="AL208" s="46" t="b">
        <v>0</v>
      </c>
      <c r="AM208" s="56"/>
      <c r="AN208" s="57" t="str">
        <f t="shared" si="10"/>
        <v/>
      </c>
      <c r="AO208" s="58" t="str">
        <f t="shared" si="11"/>
        <v/>
      </c>
      <c r="AP208" s="59"/>
      <c r="AQ208" s="60"/>
      <c r="AR208" s="61"/>
      <c r="AS208" s="61"/>
      <c r="AT208" s="61" t="str">
        <f>IFERROR(__xludf.DUMMYFUNCTION("IF( 
  OR($AJ208=""Full Payment"", ISBLANK($K208)),
  """",
  IF(
    OR(
      Q208=""Standard Booking, P1"",
      Q208=""Standard Booking, P2"",
      Q208=""Standard Booking, P3"",
      Q208=""Standard Booking, P4""
    ),
    LET(
      resDate,   $"&amp;"K208,
      tourDate,  $N208,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8" s="62" t="str">
        <f t="shared" si="12"/>
        <v/>
      </c>
      <c r="AV208" s="63"/>
      <c r="AW208" s="64"/>
      <c r="AX208" s="64"/>
      <c r="AY208" s="64"/>
      <c r="AZ208" s="64" t="str">
        <f>IFERROR(__xludf.DUMMYFUNCTION("IF(
  OR($AJ208=""Full Payment"",$AJ208=""P1"", ISBLANK($K208)),
  """",
  IF(
    OR(
      $Q208=""Standard Booking, P2"",
      $Q208=""Standard Booking, P3"",
      $Q208=""Standard Booking, P4""
    ),
    LET(
      resDate,   $K208,
      tourDate,"&amp;"  $N208,
      monthCount, DATEDIF(resDate, tourDate, ""M"") + 1,
      secondDates, ARRAYFORMULA(
        DATE(
          YEAR(resDate),
          MONTH(resDate) + SEQUENCE(monthCount),
          2
        )
      ),
      validDates, FILTER(
        sec"&amp;"ondDates,
        (secondDates &gt; resDate + 2) *
        (secondDates &lt;= tourDate - 3)
      ),
      IF(
        OR($AJ208=""P2"", $AJ208=""P3"", $AJ208=""P4""),
        IF(
          COUNTA(validDates) &lt; 2,
          """",
          TEXT(INDEX(validDates"&amp;", 2), ""mmm d, yyyy"")
        ),
        IF(
          COUNTA(validDates) &lt; 2,
          """",
          TEXTJOIN("", "", TRUE,
            TEXT(INDEX(validDates, 1), ""mmm d, yyyy""),
            TEXT(INDEX(validDates, 2), ""mmm d, yyyy"")
          )
 "&amp;"       )
      )
    ),
    """"
  )
)
"),"")</f>
        <v/>
      </c>
      <c r="BA208" s="65" t="str">
        <f t="shared" si="13"/>
        <v/>
      </c>
      <c r="BB208" s="63"/>
      <c r="BC208" s="64"/>
      <c r="BD208" s="64"/>
      <c r="BE208" s="64"/>
      <c r="BF208" s="64" t="str">
        <f>IFERROR(__xludf.DUMMYFUNCTION("IF(
  OR($AJ208=""Full Payment"",$AJ208=""P1"", $AJ208=""P2""),
  """",
  IF(
    AND(
      NOT(ISBLANK($K208)),
      OR(
        Q208=""Standard Booking, P3"",
        Q208=""Standard Booking, P4""
      )
    ),
    LET(
      resDate,   $K208,
      "&amp;"tourDate,  $N208,
      monthCount, DATEDIF(resDate, tourDate, ""M"") + 1,
      secondDates, ARRAYFORMULA(
        DATE(
          YEAR(resDate),
          MONTH(resDate) + SEQUENCE(monthCount),
          2
        )
      ),
      validDates, FILTER(
  "&amp;"      secondDates,
        (secondDates &gt; resDate + 2) *
        (secondDates &lt;= tourDate - 3)
      ),
      IF(
        $AJ208=""P4"",
        IF(
          COUNTA(validDates) &lt; 3,
          """",
          TEXT(INDEX(validDates, 3), ""mmm d, yyyy"")
  "&amp;"      ),
        IF(
          $AJ208=""P3"",
          IF(
            COUNTA(validDates) &lt; 3,
            """",
            TEXT(INDEX(validDates, 3), ""mmm d, yyyy"")
          ),
          IF(
            COUNTA(validDates) &lt; 3,
            """",
    "&amp;"        TEXTJOIN("", "", TRUE,
              TEXT(INDEX(validDates, 1), ""mmm d, yyyy""),
              TEXT(INDEX(validDates, 2), ""mmm d, yyyy""),
              TEXT(INDEX(validDates, 3), ""mmm d, yyyy"")
            )
          )
        )
      )
    "&amp;"),
    """"
  )
)
"),"")</f>
        <v/>
      </c>
      <c r="BG208" s="65" t="str">
        <f t="shared" si="14"/>
        <v/>
      </c>
      <c r="BH208" s="63"/>
      <c r="BI208" s="64"/>
      <c r="BJ208" s="64"/>
      <c r="BK208" s="64"/>
      <c r="BL208" s="64" t="str">
        <f>IFERROR(__xludf.DUMMYFUNCTION("IF(
  OR($AJ208=""Full Payment"",$AJ208=""P1"",$AJ208=""P2"",$AJ208=""P3""),
  """",
  IF(
    AND(
      NOT(ISBLANK($K208)),
      $Q208=""Standard Booking, P4""
    ),
    LET(
      resDate,   $K208,
      tourDate,  $N208,
      monthCount, DATEDIF(r"&amp;"esDate, tourDate, ""M"") + 1,
      secondDates, ARRAYFORMULA(
        DATE(
          YEAR(resDate),
          MONTH(resDate) + SEQUENCE(monthCount),
          2
        )
      ),
      validDates, FILTER(
        secondDates,
        (secondDates &gt; res"&amp;"Date + 2) *
        (secondDates &lt;= tourDate - 3)
      ),
      IF(
        $AJ208=""P4"",
        IF(
          COUNTA(validDates) &lt; 4,
          """",
          TEXT(
            INDEX(validDates, 4),
            ""mmm d, yyyy""
          )
        ),
"&amp;"        IF(
          COUNTA(validDates) &lt; 4,
          """",
          TEXTJOIN(
            "", "", TRUE,
            TEXT(INDEX(validDates, 1), ""mmm d, yyyy""),
            TEXT(INDEX(validDates, 2), ""mmm d, yyyy""),
            TEXT(INDEX(validDates"&amp;", 3), ""mmm d, yyyy""),
            TEXT(INDEX(validDates, 4), ""mmm d, yyyy"")
          )
        )
      )
    ),
    """"
  )
)
"),"")</f>
        <v/>
      </c>
      <c r="BM208" s="65" t="str">
        <f t="shared" si="15"/>
        <v/>
      </c>
      <c r="BN208" s="66"/>
      <c r="BO208" s="67"/>
      <c r="BP208" s="49" t="b">
        <v>0</v>
      </c>
      <c r="BQ208" s="49" t="b">
        <v>0</v>
      </c>
      <c r="BR208" s="68"/>
      <c r="BS208" s="69"/>
      <c r="BT208" s="70" t="b">
        <v>0</v>
      </c>
      <c r="BU208" s="71"/>
      <c r="BV208" s="72"/>
      <c r="BW208" s="86" t="b">
        <v>0</v>
      </c>
      <c r="BX208" s="87"/>
    </row>
    <row r="209">
      <c r="A209" s="35" t="str">
        <f t="shared" si="1"/>
        <v/>
      </c>
      <c r="B209" s="36" t="str">
        <f t="shared" si="2"/>
        <v/>
      </c>
      <c r="C209" s="36" t="str">
        <f t="array" ref="C209">IF(
  M209="",
  "",
  IFERROR(
    INDEX(
      '{INDEX} Tour Packages'!$A:$ZZ,
      MATCH(
        M209,
        INDEX(
          '{INDEX} Tour Packages'!$A:$ZZ,
          ,
          MATCH("Tour Package Name", '{INDEX} Tour Packages'!$4:$4, 0)
        ),
        0
      ),
      MATCH("Tour Code", '{INDEX} Tour Packages'!$4:$4, 0)
    ),
    "XXX"
  )
)
</f>
        <v/>
      </c>
      <c r="D209" s="36" t="str">
        <f t="shared" si="3"/>
        <v/>
      </c>
      <c r="E209" s="36" t="str">
        <f t="shared" si="4"/>
        <v/>
      </c>
      <c r="F209" s="37" t="str">
        <f t="shared" si="5"/>
        <v/>
      </c>
      <c r="G209" s="89"/>
      <c r="H209" s="89"/>
      <c r="I209" s="90"/>
      <c r="J209" s="40" t="str">
        <f t="shared" si="16"/>
        <v> </v>
      </c>
      <c r="K209" s="91"/>
      <c r="L209" s="55"/>
      <c r="M209" s="55"/>
      <c r="N209" s="91"/>
      <c r="O209" s="43" t="str">
        <f>IFERROR(__xludf.DUMMYFUNCTION("IF(N209="""","""",IFERROR(
  N209 + VALUE(REGEXEXTRACT(P209, ""(\d+)\s+Days"")),
  """"
)
)"),"")</f>
        <v/>
      </c>
      <c r="P209" s="43" t="str">
        <f t="array" ref="P209">IFERROR(
  INDEX(
    INDEX('{INDEX} Tour Packages'!$A:$ZZ, , MATCH(P$3, '{INDEX} Tour Packages'!$4:$4, 0)),
    MATCH(M209, INDEX('{INDEX} Tour Packages'!$A:$ZZ,0, MATCH("Tour Package Name", '{INDEX} Tour Packages'!$4:$4, 0)), 0)
  ),
"")
</f>
        <v/>
      </c>
      <c r="Q209" s="44" t="str">
        <f t="shared" si="7"/>
        <v/>
      </c>
      <c r="R209" s="44" t="str">
        <f>IFERROR(__xludf.DUMMYFUNCTION("IF(OR(ISBLANK(K209), ISBLANK(N209)), """", 
  LET(
    resDate, K209,
    tourDate, N209,
    monthCount, MAX(0, DATEDIF(resDate, tourDate - 3, ""M"") + 1),
    secondDates, ARRAYFORMULA(DATE(YEAR(resDate), MONTH(resDate) + SEQUENCE(monthCount), 2)),
    "&amp;"validDates, FILTER(secondDates, (secondDates &gt; resDate + 2) * (secondDates &lt;= tourDate - 3)),
    IF(ISERROR(validDates), 0, COUNTA(validDates))
  )
)
"),"")</f>
        <v/>
      </c>
      <c r="S209" s="44" t="str">
        <f t="shared" si="8"/>
        <v/>
      </c>
      <c r="T209" s="45" t="str">
        <f t="array" ref="T209">IF(ISBLANK(BO209),IFERROR(
  INDEX(
    INDEX('{INDEX} Payment Terms'!$A:$G, , MATCH(T$3, '{INDEX} Payment Terms'!$4:$4, 0)),
    MATCH(Q209, INDEX('{INDEX} Payment Terms'!$A:$G,0, MATCH("Payment Condition", '{INDEX} Payment Terms'!$4:$4, 0)), 0)
  ),
""),"Cancelled")
</f>
        <v/>
      </c>
      <c r="U209" s="46" t="b">
        <v>0</v>
      </c>
      <c r="V209" s="47" t="str">
        <f>IFERROR(__xludf.DUMMYFUNCTION("IF(OR(L209=""Duo Booking"", L209=""Group Booking""),
IF(U209=FALSE,"""",
    LET(
      bookingType, L209,
      tour, M209,
      mainFirst, H209,
      mainLast, I209,
      mainEmail, G209,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$L$4:L209, bookingType,
          $M$4:M209, tour,
          $H$4:H209, mainFirst,
          $I$4:I209, mainLast,
          $G$4:G209, mainEmail
        ),
        ""000""
      ),
  "&amp;"    baseID &amp; ""-"" &amp; memberNumber
    )
  ),
  """"
)
"),"")</f>
        <v/>
      </c>
      <c r="W209" s="48"/>
      <c r="X209" s="85" t="b">
        <v>0</v>
      </c>
      <c r="Y209" s="85" t="b">
        <v>0</v>
      </c>
      <c r="Z209" s="85" t="b">
        <v>0</v>
      </c>
      <c r="AA209" s="50"/>
      <c r="AB209" s="51"/>
      <c r="AC209" s="85" t="b">
        <v>0</v>
      </c>
      <c r="AD209" s="92"/>
      <c r="AE209" s="88"/>
      <c r="AF209" s="36" t="str">
        <f t="array" ref="AF209">IF(M209="","",INDEX(
      '{INDEX} Tour Packages'!$A:$ZP,
      MATCH($M209, '{INDEX} Tour Packages'!$A:$A, 0),
      MATCH(AF$3, '{INDEX} Tour Packages'!$4:$4, 0)
    ))</f>
        <v/>
      </c>
      <c r="AG209" s="36" t="str">
        <f t="array" ref="AG209">IF(M209="","",INDEX(
      '{INDEX} Tour Packages'!$A:$ZP,
      MATCH($M209, '{INDEX} Tour Packages'!$A:$A, 0),
      MATCH(AG$3, '{INDEX} Tour Packages'!$4:$4, 0)
    ))</f>
        <v/>
      </c>
      <c r="AH209" s="36" t="str">
        <f t="array" ref="AH209">IF(M209="","",INDEX(
      '{INDEX} Tour Packages'!$A:$ZP,
      MATCH($M209, '{INDEX} Tour Packages'!$A:$A, 0),
      MATCH(AH$3, '{INDEX} Tour Packages'!$4:$4, 0)
    ))</f>
        <v/>
      </c>
      <c r="AI209" s="54" t="str">
        <f t="shared" si="9"/>
        <v/>
      </c>
      <c r="AJ209" s="42"/>
      <c r="AK209" s="55"/>
      <c r="AL209" s="46" t="b">
        <v>0</v>
      </c>
      <c r="AM209" s="56"/>
      <c r="AN209" s="57" t="str">
        <f t="shared" si="10"/>
        <v/>
      </c>
      <c r="AO209" s="58" t="str">
        <f t="shared" si="11"/>
        <v/>
      </c>
      <c r="AP209" s="59"/>
      <c r="AQ209" s="60"/>
      <c r="AR209" s="61"/>
      <c r="AS209" s="61"/>
      <c r="AT209" s="61" t="str">
        <f>IFERROR(__xludf.DUMMYFUNCTION("IF( 
  OR($AJ209=""Full Payment"", ISBLANK($K209)),
  """",
  IF(
    OR(
      Q209=""Standard Booking, P1"",
      Q209=""Standard Booking, P2"",
      Q209=""Standard Booking, P3"",
      Q209=""Standard Booking, P4""
    ),
    LET(
      resDate,   $"&amp;"K209,
      tourDate,  $N209,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09" s="62" t="str">
        <f t="shared" si="12"/>
        <v/>
      </c>
      <c r="AV209" s="63"/>
      <c r="AW209" s="64"/>
      <c r="AX209" s="64"/>
      <c r="AY209" s="64"/>
      <c r="AZ209" s="64" t="str">
        <f>IFERROR(__xludf.DUMMYFUNCTION("IF(
  OR($AJ209=""Full Payment"",$AJ209=""P1"", ISBLANK($K209)),
  """",
  IF(
    OR(
      $Q209=""Standard Booking, P2"",
      $Q209=""Standard Booking, P3"",
      $Q209=""Standard Booking, P4""
    ),
    LET(
      resDate,   $K209,
      tourDate,"&amp;"  $N209,
      monthCount, DATEDIF(resDate, tourDate, ""M"") + 1,
      secondDates, ARRAYFORMULA(
        DATE(
          YEAR(resDate),
          MONTH(resDate) + SEQUENCE(monthCount),
          2
        )
      ),
      validDates, FILTER(
        sec"&amp;"ondDates,
        (secondDates &gt; resDate + 2) *
        (secondDates &lt;= tourDate - 3)
      ),
      IF(
        OR($AJ209=""P2"", $AJ209=""P3"", $AJ209=""P4""),
        IF(
          COUNTA(validDates) &lt; 2,
          """",
          TEXT(INDEX(validDates"&amp;", 2), ""mmm d, yyyy"")
        ),
        IF(
          COUNTA(validDates) &lt; 2,
          """",
          TEXTJOIN("", "", TRUE,
            TEXT(INDEX(validDates, 1), ""mmm d, yyyy""),
            TEXT(INDEX(validDates, 2), ""mmm d, yyyy"")
          )
 "&amp;"       )
      )
    ),
    """"
  )
)
"),"")</f>
        <v/>
      </c>
      <c r="BA209" s="65" t="str">
        <f t="shared" si="13"/>
        <v/>
      </c>
      <c r="BB209" s="63"/>
      <c r="BC209" s="64"/>
      <c r="BD209" s="64"/>
      <c r="BE209" s="64"/>
      <c r="BF209" s="64" t="str">
        <f>IFERROR(__xludf.DUMMYFUNCTION("IF(
  OR($AJ209=""Full Payment"",$AJ209=""P1"", $AJ209=""P2""),
  """",
  IF(
    AND(
      NOT(ISBLANK($K209)),
      OR(
        Q209=""Standard Booking, P3"",
        Q209=""Standard Booking, P4""
      )
    ),
    LET(
      resDate,   $K209,
      "&amp;"tourDate,  $N209,
      monthCount, DATEDIF(resDate, tourDate, ""M"") + 1,
      secondDates, ARRAYFORMULA(
        DATE(
          YEAR(resDate),
          MONTH(resDate) + SEQUENCE(monthCount),
          2
        )
      ),
      validDates, FILTER(
  "&amp;"      secondDates,
        (secondDates &gt; resDate + 2) *
        (secondDates &lt;= tourDate - 3)
      ),
      IF(
        $AJ209=""P4"",
        IF(
          COUNTA(validDates) &lt; 3,
          """",
          TEXT(INDEX(validDates, 3), ""mmm d, yyyy"")
  "&amp;"      ),
        IF(
          $AJ209=""P3"",
          IF(
            COUNTA(validDates) &lt; 3,
            """",
            TEXT(INDEX(validDates, 3), ""mmm d, yyyy"")
          ),
          IF(
            COUNTA(validDates) &lt; 3,
            """",
    "&amp;"        TEXTJOIN("", "", TRUE,
              TEXT(INDEX(validDates, 1), ""mmm d, yyyy""),
              TEXT(INDEX(validDates, 2), ""mmm d, yyyy""),
              TEXT(INDEX(validDates, 3), ""mmm d, yyyy"")
            )
          )
        )
      )
    "&amp;"),
    """"
  )
)
"),"")</f>
        <v/>
      </c>
      <c r="BG209" s="65" t="str">
        <f t="shared" si="14"/>
        <v/>
      </c>
      <c r="BH209" s="63"/>
      <c r="BI209" s="64"/>
      <c r="BJ209" s="64"/>
      <c r="BK209" s="64"/>
      <c r="BL209" s="64" t="str">
        <f>IFERROR(__xludf.DUMMYFUNCTION("IF(
  OR($AJ209=""Full Payment"",$AJ209=""P1"",$AJ209=""P2"",$AJ209=""P3""),
  """",
  IF(
    AND(
      NOT(ISBLANK($K209)),
      $Q209=""Standard Booking, P4""
    ),
    LET(
      resDate,   $K209,
      tourDate,  $N209,
      monthCount, DATEDIF(r"&amp;"esDate, tourDate, ""M"") + 1,
      secondDates, ARRAYFORMULA(
        DATE(
          YEAR(resDate),
          MONTH(resDate) + SEQUENCE(monthCount),
          2
        )
      ),
      validDates, FILTER(
        secondDates,
        (secondDates &gt; res"&amp;"Date + 2) *
        (secondDates &lt;= tourDate - 3)
      ),
      IF(
        $AJ209=""P4"",
        IF(
          COUNTA(validDates) &lt; 4,
          """",
          TEXT(
            INDEX(validDates, 4),
            ""mmm d, yyyy""
          )
        ),
"&amp;"        IF(
          COUNTA(validDates) &lt; 4,
          """",
          TEXTJOIN(
            "", "", TRUE,
            TEXT(INDEX(validDates, 1), ""mmm d, yyyy""),
            TEXT(INDEX(validDates, 2), ""mmm d, yyyy""),
            TEXT(INDEX(validDates"&amp;", 3), ""mmm d, yyyy""),
            TEXT(INDEX(validDates, 4), ""mmm d, yyyy"")
          )
        )
      )
    ),
    """"
  )
)
"),"")</f>
        <v/>
      </c>
      <c r="BM209" s="65" t="str">
        <f t="shared" si="15"/>
        <v/>
      </c>
      <c r="BN209" s="66"/>
      <c r="BO209" s="67"/>
      <c r="BP209" s="49" t="b">
        <v>0</v>
      </c>
      <c r="BQ209" s="49" t="b">
        <v>0</v>
      </c>
      <c r="BR209" s="68"/>
      <c r="BS209" s="69"/>
      <c r="BT209" s="70" t="b">
        <v>0</v>
      </c>
      <c r="BU209" s="71"/>
      <c r="BV209" s="72"/>
      <c r="BW209" s="86" t="b">
        <v>0</v>
      </c>
      <c r="BX209" s="87"/>
    </row>
    <row r="210">
      <c r="A210" s="35" t="str">
        <f t="shared" si="1"/>
        <v/>
      </c>
      <c r="B210" s="36" t="str">
        <f t="shared" si="2"/>
        <v/>
      </c>
      <c r="C210" s="36" t="str">
        <f t="array" ref="C210">IF(
  M210="",
  "",
  IFERROR(
    INDEX(
      '{INDEX} Tour Packages'!$A:$ZZ,
      MATCH(
        M210,
        INDEX(
          '{INDEX} Tour Packages'!$A:$ZZ,
          ,
          MATCH("Tour Package Name", '{INDEX} Tour Packages'!$4:$4, 0)
        ),
        0
      ),
      MATCH("Tour Code", '{INDEX} Tour Packages'!$4:$4, 0)
    ),
    "XXX"
  )
)
</f>
        <v/>
      </c>
      <c r="D210" s="36" t="str">
        <f t="shared" si="3"/>
        <v/>
      </c>
      <c r="E210" s="36" t="str">
        <f t="shared" si="4"/>
        <v/>
      </c>
      <c r="F210" s="37" t="str">
        <f t="shared" si="5"/>
        <v/>
      </c>
      <c r="G210" s="89"/>
      <c r="H210" s="89"/>
      <c r="I210" s="90"/>
      <c r="J210" s="40" t="str">
        <f t="shared" si="16"/>
        <v> </v>
      </c>
      <c r="K210" s="91"/>
      <c r="L210" s="55"/>
      <c r="M210" s="55"/>
      <c r="N210" s="91"/>
      <c r="O210" s="43" t="str">
        <f>IFERROR(__xludf.DUMMYFUNCTION("IF(N210="""","""",IFERROR(
  N210 + VALUE(REGEXEXTRACT(P210, ""(\d+)\s+Days"")),
  """"
)
)"),"")</f>
        <v/>
      </c>
      <c r="P210" s="43" t="str">
        <f t="array" ref="P210">IFERROR(
  INDEX(
    INDEX('{INDEX} Tour Packages'!$A:$ZZ, , MATCH(P$3, '{INDEX} Tour Packages'!$4:$4, 0)),
    MATCH(M210, INDEX('{INDEX} Tour Packages'!$A:$ZZ,0, MATCH("Tour Package Name", '{INDEX} Tour Packages'!$4:$4, 0)), 0)
  ),
"")
</f>
        <v/>
      </c>
      <c r="Q210" s="44" t="str">
        <f t="shared" si="7"/>
        <v/>
      </c>
      <c r="R210" s="44" t="str">
        <f>IFERROR(__xludf.DUMMYFUNCTION("IF(OR(ISBLANK(K210), ISBLANK(N210)), """", 
  LET(
    resDate, K210,
    tourDate, N210,
    monthCount, MAX(0, DATEDIF(resDate, tourDate - 3, ""M"") + 1),
    secondDates, ARRAYFORMULA(DATE(YEAR(resDate), MONTH(resDate) + SEQUENCE(monthCount), 2)),
    "&amp;"validDates, FILTER(secondDates, (secondDates &gt; resDate + 2) * (secondDates &lt;= tourDate - 3)),
    IF(ISERROR(validDates), 0, COUNTA(validDates))
  )
)
"),"")</f>
        <v/>
      </c>
      <c r="S210" s="44" t="str">
        <f t="shared" si="8"/>
        <v/>
      </c>
      <c r="T210" s="45" t="str">
        <f t="array" ref="T210">IF(ISBLANK(BO210),IFERROR(
  INDEX(
    INDEX('{INDEX} Payment Terms'!$A:$G, , MATCH(T$3, '{INDEX} Payment Terms'!$4:$4, 0)),
    MATCH(Q210, INDEX('{INDEX} Payment Terms'!$A:$G,0, MATCH("Payment Condition", '{INDEX} Payment Terms'!$4:$4, 0)), 0)
  ),
""),"Cancelled")
</f>
        <v/>
      </c>
      <c r="U210" s="46" t="b">
        <v>0</v>
      </c>
      <c r="V210" s="47" t="str">
        <f>IFERROR(__xludf.DUMMYFUNCTION("IF(OR(L210=""Duo Booking"", L210=""Group Booking""),
IF(U210=FALSE,"""",
    LET(
      bookingType, L210,
      tour, M210,
      mainFirst, H210,
      mainLast, I210,
      mainEmail, G210,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$L$4:L210, bookingType,
          $M$4:M210, tour,
          $H$4:H210, mainFirst,
          $I$4:I210, mainLast,
          $G$4:G210, mainEmail
        ),
        ""000""
      ),
  "&amp;"    baseID &amp; ""-"" &amp; memberNumber
    )
  ),
  """"
)
"),"")</f>
        <v/>
      </c>
      <c r="W210" s="48"/>
      <c r="X210" s="85" t="b">
        <v>0</v>
      </c>
      <c r="Y210" s="85" t="b">
        <v>0</v>
      </c>
      <c r="Z210" s="85" t="b">
        <v>0</v>
      </c>
      <c r="AA210" s="50"/>
      <c r="AB210" s="51"/>
      <c r="AC210" s="85" t="b">
        <v>0</v>
      </c>
      <c r="AD210" s="92"/>
      <c r="AE210" s="88"/>
      <c r="AF210" s="36" t="str">
        <f t="array" ref="AF210">IF(M210="","",INDEX(
      '{INDEX} Tour Packages'!$A:$ZP,
      MATCH($M210, '{INDEX} Tour Packages'!$A:$A, 0),
      MATCH(AF$3, '{INDEX} Tour Packages'!$4:$4, 0)
    ))</f>
        <v/>
      </c>
      <c r="AG210" s="36" t="str">
        <f t="array" ref="AG210">IF(M210="","",INDEX(
      '{INDEX} Tour Packages'!$A:$ZP,
      MATCH($M210, '{INDEX} Tour Packages'!$A:$A, 0),
      MATCH(AG$3, '{INDEX} Tour Packages'!$4:$4, 0)
    ))</f>
        <v/>
      </c>
      <c r="AH210" s="36" t="str">
        <f t="array" ref="AH210">IF(M210="","",INDEX(
      '{INDEX} Tour Packages'!$A:$ZP,
      MATCH($M210, '{INDEX} Tour Packages'!$A:$A, 0),
      MATCH(AH$3, '{INDEX} Tour Packages'!$4:$4, 0)
    ))</f>
        <v/>
      </c>
      <c r="AI210" s="54" t="str">
        <f t="shared" si="9"/>
        <v/>
      </c>
      <c r="AJ210" s="42"/>
      <c r="AK210" s="55"/>
      <c r="AL210" s="46" t="b">
        <v>0</v>
      </c>
      <c r="AM210" s="56"/>
      <c r="AN210" s="57" t="str">
        <f t="shared" si="10"/>
        <v/>
      </c>
      <c r="AO210" s="58" t="str">
        <f t="shared" si="11"/>
        <v/>
      </c>
      <c r="AP210" s="59"/>
      <c r="AQ210" s="60"/>
      <c r="AR210" s="61"/>
      <c r="AS210" s="61"/>
      <c r="AT210" s="61" t="str">
        <f>IFERROR(__xludf.DUMMYFUNCTION("IF( 
  OR($AJ210=""Full Payment"", ISBLANK($K210)),
  """",
  IF(
    OR(
      Q210=""Standard Booking, P1"",
      Q210=""Standard Booking, P2"",
      Q210=""Standard Booking, P3"",
      Q210=""Standard Booking, P4""
    ),
    LET(
      resDate,   $"&amp;"K210,
      tourDate,  $N210,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0" s="62" t="str">
        <f t="shared" si="12"/>
        <v/>
      </c>
      <c r="AV210" s="63"/>
      <c r="AW210" s="64"/>
      <c r="AX210" s="64"/>
      <c r="AY210" s="64"/>
      <c r="AZ210" s="64" t="str">
        <f>IFERROR(__xludf.DUMMYFUNCTION("IF(
  OR($AJ210=""Full Payment"",$AJ210=""P1"", ISBLANK($K210)),
  """",
  IF(
    OR(
      $Q210=""Standard Booking, P2"",
      $Q210=""Standard Booking, P3"",
      $Q210=""Standard Booking, P4""
    ),
    LET(
      resDate,   $K210,
      tourDate,"&amp;"  $N210,
      monthCount, DATEDIF(resDate, tourDate, ""M"") + 1,
      secondDates, ARRAYFORMULA(
        DATE(
          YEAR(resDate),
          MONTH(resDate) + SEQUENCE(monthCount),
          2
        )
      ),
      validDates, FILTER(
        sec"&amp;"ondDates,
        (secondDates &gt; resDate + 2) *
        (secondDates &lt;= tourDate - 3)
      ),
      IF(
        OR($AJ210=""P2"", $AJ210=""P3"", $AJ210=""P4""),
        IF(
          COUNTA(validDates) &lt; 2,
          """",
          TEXT(INDEX(validDates"&amp;", 2), ""mmm d, yyyy"")
        ),
        IF(
          COUNTA(validDates) &lt; 2,
          """",
          TEXTJOIN("", "", TRUE,
            TEXT(INDEX(validDates, 1), ""mmm d, yyyy""),
            TEXT(INDEX(validDates, 2), ""mmm d, yyyy"")
          )
 "&amp;"       )
      )
    ),
    """"
  )
)
"),"")</f>
        <v/>
      </c>
      <c r="BA210" s="65" t="str">
        <f t="shared" si="13"/>
        <v/>
      </c>
      <c r="BB210" s="63"/>
      <c r="BC210" s="64"/>
      <c r="BD210" s="64"/>
      <c r="BE210" s="64"/>
      <c r="BF210" s="64" t="str">
        <f>IFERROR(__xludf.DUMMYFUNCTION("IF(
  OR($AJ210=""Full Payment"",$AJ210=""P1"", $AJ210=""P2""),
  """",
  IF(
    AND(
      NOT(ISBLANK($K210)),
      OR(
        Q210=""Standard Booking, P3"",
        Q210=""Standard Booking, P4""
      )
    ),
    LET(
      resDate,   $K210,
      "&amp;"tourDate,  $N210,
      monthCount, DATEDIF(resDate, tourDate, ""M"") + 1,
      secondDates, ARRAYFORMULA(
        DATE(
          YEAR(resDate),
          MONTH(resDate) + SEQUENCE(monthCount),
          2
        )
      ),
      validDates, FILTER(
  "&amp;"      secondDates,
        (secondDates &gt; resDate + 2) *
        (secondDates &lt;= tourDate - 3)
      ),
      IF(
        $AJ210=""P4"",
        IF(
          COUNTA(validDates) &lt; 3,
          """",
          TEXT(INDEX(validDates, 3), ""mmm d, yyyy"")
  "&amp;"      ),
        IF(
          $AJ210=""P3"",
          IF(
            COUNTA(validDates) &lt; 3,
            """",
            TEXT(INDEX(validDates, 3), ""mmm d, yyyy"")
          ),
          IF(
            COUNTA(validDates) &lt; 3,
            """",
    "&amp;"        TEXTJOIN("", "", TRUE,
              TEXT(INDEX(validDates, 1), ""mmm d, yyyy""),
              TEXT(INDEX(validDates, 2), ""mmm d, yyyy""),
              TEXT(INDEX(validDates, 3), ""mmm d, yyyy"")
            )
          )
        )
      )
    "&amp;"),
    """"
  )
)
"),"")</f>
        <v/>
      </c>
      <c r="BG210" s="65" t="str">
        <f t="shared" si="14"/>
        <v/>
      </c>
      <c r="BH210" s="63"/>
      <c r="BI210" s="64"/>
      <c r="BJ210" s="64"/>
      <c r="BK210" s="64"/>
      <c r="BL210" s="64" t="str">
        <f>IFERROR(__xludf.DUMMYFUNCTION("IF(
  OR($AJ210=""Full Payment"",$AJ210=""P1"",$AJ210=""P2"",$AJ210=""P3""),
  """",
  IF(
    AND(
      NOT(ISBLANK($K210)),
      $Q210=""Standard Booking, P4""
    ),
    LET(
      resDate,   $K210,
      tourDate,  $N210,
      monthCount, DATEDIF(r"&amp;"esDate, tourDate, ""M"") + 1,
      secondDates, ARRAYFORMULA(
        DATE(
          YEAR(resDate),
          MONTH(resDate) + SEQUENCE(monthCount),
          2
        )
      ),
      validDates, FILTER(
        secondDates,
        (secondDates &gt; res"&amp;"Date + 2) *
        (secondDates &lt;= tourDate - 3)
      ),
      IF(
        $AJ210=""P4"",
        IF(
          COUNTA(validDates) &lt; 4,
          """",
          TEXT(
            INDEX(validDates, 4),
            ""mmm d, yyyy""
          )
        ),
"&amp;"        IF(
          COUNTA(validDates) &lt; 4,
          """",
          TEXTJOIN(
            "", "", TRUE,
            TEXT(INDEX(validDates, 1), ""mmm d, yyyy""),
            TEXT(INDEX(validDates, 2), ""mmm d, yyyy""),
            TEXT(INDEX(validDates"&amp;", 3), ""mmm d, yyyy""),
            TEXT(INDEX(validDates, 4), ""mmm d, yyyy"")
          )
        )
      )
    ),
    """"
  )
)
"),"")</f>
        <v/>
      </c>
      <c r="BM210" s="65" t="str">
        <f t="shared" si="15"/>
        <v/>
      </c>
      <c r="BN210" s="66"/>
      <c r="BO210" s="67"/>
      <c r="BP210" s="49" t="b">
        <v>0</v>
      </c>
      <c r="BQ210" s="49" t="b">
        <v>0</v>
      </c>
      <c r="BR210" s="68"/>
      <c r="BS210" s="69"/>
      <c r="BT210" s="70" t="b">
        <v>0</v>
      </c>
      <c r="BU210" s="71"/>
      <c r="BV210" s="72"/>
      <c r="BW210" s="86" t="b">
        <v>0</v>
      </c>
      <c r="BX210" s="87"/>
    </row>
    <row r="211">
      <c r="A211" s="35" t="str">
        <f t="shared" si="1"/>
        <v/>
      </c>
      <c r="B211" s="36" t="str">
        <f t="shared" si="2"/>
        <v/>
      </c>
      <c r="C211" s="36" t="str">
        <f t="array" ref="C211">IF(
  M211="",
  "",
  IFERROR(
    INDEX(
      '{INDEX} Tour Packages'!$A:$ZZ,
      MATCH(
        M211,
        INDEX(
          '{INDEX} Tour Packages'!$A:$ZZ,
          ,
          MATCH("Tour Package Name", '{INDEX} Tour Packages'!$4:$4, 0)
        ),
        0
      ),
      MATCH("Tour Code", '{INDEX} Tour Packages'!$4:$4, 0)
    ),
    "XXX"
  )
)
</f>
        <v/>
      </c>
      <c r="D211" s="36" t="str">
        <f t="shared" si="3"/>
        <v/>
      </c>
      <c r="E211" s="36" t="str">
        <f t="shared" si="4"/>
        <v/>
      </c>
      <c r="F211" s="37" t="str">
        <f t="shared" si="5"/>
        <v/>
      </c>
      <c r="G211" s="89"/>
      <c r="H211" s="89"/>
      <c r="I211" s="90"/>
      <c r="J211" s="40" t="str">
        <f t="shared" si="16"/>
        <v> </v>
      </c>
      <c r="K211" s="91"/>
      <c r="L211" s="55"/>
      <c r="M211" s="55"/>
      <c r="N211" s="91"/>
      <c r="O211" s="43" t="str">
        <f>IFERROR(__xludf.DUMMYFUNCTION("IF(N211="""","""",IFERROR(
  N211 + VALUE(REGEXEXTRACT(P211, ""(\d+)\s+Days"")),
  """"
)
)"),"")</f>
        <v/>
      </c>
      <c r="P211" s="43" t="str">
        <f t="array" ref="P211">IFERROR(
  INDEX(
    INDEX('{INDEX} Tour Packages'!$A:$ZZ, , MATCH(P$3, '{INDEX} Tour Packages'!$4:$4, 0)),
    MATCH(M211, INDEX('{INDEX} Tour Packages'!$A:$ZZ,0, MATCH("Tour Package Name", '{INDEX} Tour Packages'!$4:$4, 0)), 0)
  ),
"")
</f>
        <v/>
      </c>
      <c r="Q211" s="44" t="str">
        <f t="shared" si="7"/>
        <v/>
      </c>
      <c r="R211" s="44" t="str">
        <f>IFERROR(__xludf.DUMMYFUNCTION("IF(OR(ISBLANK(K211), ISBLANK(N211)), """", 
  LET(
    resDate, K211,
    tourDate, N211,
    monthCount, MAX(0, DATEDIF(resDate, tourDate - 3, ""M"") + 1),
    secondDates, ARRAYFORMULA(DATE(YEAR(resDate), MONTH(resDate) + SEQUENCE(monthCount), 2)),
    "&amp;"validDates, FILTER(secondDates, (secondDates &gt; resDate + 2) * (secondDates &lt;= tourDate - 3)),
    IF(ISERROR(validDates), 0, COUNTA(validDates))
  )
)
"),"")</f>
        <v/>
      </c>
      <c r="S211" s="44" t="str">
        <f t="shared" si="8"/>
        <v/>
      </c>
      <c r="T211" s="45" t="str">
        <f t="array" ref="T211">IF(ISBLANK(BO211),IFERROR(
  INDEX(
    INDEX('{INDEX} Payment Terms'!$A:$G, , MATCH(T$3, '{INDEX} Payment Terms'!$4:$4, 0)),
    MATCH(Q211, INDEX('{INDEX} Payment Terms'!$A:$G,0, MATCH("Payment Condition", '{INDEX} Payment Terms'!$4:$4, 0)), 0)
  ),
""),"Cancelled")
</f>
        <v/>
      </c>
      <c r="U211" s="46" t="b">
        <v>0</v>
      </c>
      <c r="V211" s="47" t="str">
        <f>IFERROR(__xludf.DUMMYFUNCTION("IF(OR(L211=""Duo Booking"", L211=""Group Booking""),
IF(U211=FALSE,"""",
    LET(
      bookingType, L211,
      tour, M211,
      mainFirst, H211,
      mainLast, I211,
      mainEmail, G211,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$L$4:L211, bookingType,
          $M$4:M211, tour,
          $H$4:H211, mainFirst,
          $I$4:I211, mainLast,
          $G$4:G211, mainEmail
        ),
        ""000""
      ),
  "&amp;"    baseID &amp; ""-"" &amp; memberNumber
    )
  ),
  """"
)
"),"")</f>
        <v/>
      </c>
      <c r="W211" s="48"/>
      <c r="X211" s="85" t="b">
        <v>0</v>
      </c>
      <c r="Y211" s="85" t="b">
        <v>0</v>
      </c>
      <c r="Z211" s="85" t="b">
        <v>0</v>
      </c>
      <c r="AA211" s="50"/>
      <c r="AB211" s="51"/>
      <c r="AC211" s="85" t="b">
        <v>0</v>
      </c>
      <c r="AD211" s="92"/>
      <c r="AE211" s="88"/>
      <c r="AF211" s="36" t="str">
        <f t="array" ref="AF211">IF(M211="","",INDEX(
      '{INDEX} Tour Packages'!$A:$ZP,
      MATCH($M211, '{INDEX} Tour Packages'!$A:$A, 0),
      MATCH(AF$3, '{INDEX} Tour Packages'!$4:$4, 0)
    ))</f>
        <v/>
      </c>
      <c r="AG211" s="36" t="str">
        <f t="array" ref="AG211">IF(M211="","",INDEX(
      '{INDEX} Tour Packages'!$A:$ZP,
      MATCH($M211, '{INDEX} Tour Packages'!$A:$A, 0),
      MATCH(AG$3, '{INDEX} Tour Packages'!$4:$4, 0)
    ))</f>
        <v/>
      </c>
      <c r="AH211" s="36" t="str">
        <f t="array" ref="AH211">IF(M211="","",INDEX(
      '{INDEX} Tour Packages'!$A:$ZP,
      MATCH($M211, '{INDEX} Tour Packages'!$A:$A, 0),
      MATCH(AH$3, '{INDEX} Tour Packages'!$4:$4, 0)
    ))</f>
        <v/>
      </c>
      <c r="AI211" s="54" t="str">
        <f t="shared" si="9"/>
        <v/>
      </c>
      <c r="AJ211" s="42"/>
      <c r="AK211" s="55"/>
      <c r="AL211" s="46" t="b">
        <v>0</v>
      </c>
      <c r="AM211" s="56"/>
      <c r="AN211" s="57" t="str">
        <f t="shared" si="10"/>
        <v/>
      </c>
      <c r="AO211" s="58" t="str">
        <f t="shared" si="11"/>
        <v/>
      </c>
      <c r="AP211" s="59"/>
      <c r="AQ211" s="60"/>
      <c r="AR211" s="61"/>
      <c r="AS211" s="61"/>
      <c r="AT211" s="61" t="str">
        <f>IFERROR(__xludf.DUMMYFUNCTION("IF( 
  OR($AJ211=""Full Payment"", ISBLANK($K211)),
  """",
  IF(
    OR(
      Q211=""Standard Booking, P1"",
      Q211=""Standard Booking, P2"",
      Q211=""Standard Booking, P3"",
      Q211=""Standard Booking, P4""
    ),
    LET(
      resDate,   $"&amp;"K211,
      tourDate,  $N211,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1" s="62" t="str">
        <f t="shared" si="12"/>
        <v/>
      </c>
      <c r="AV211" s="63"/>
      <c r="AW211" s="64"/>
      <c r="AX211" s="64"/>
      <c r="AY211" s="64"/>
      <c r="AZ211" s="64" t="str">
        <f>IFERROR(__xludf.DUMMYFUNCTION("IF(
  OR($AJ211=""Full Payment"",$AJ211=""P1"", ISBLANK($K211)),
  """",
  IF(
    OR(
      $Q211=""Standard Booking, P2"",
      $Q211=""Standard Booking, P3"",
      $Q211=""Standard Booking, P4""
    ),
    LET(
      resDate,   $K211,
      tourDate,"&amp;"  $N211,
      monthCount, DATEDIF(resDate, tourDate, ""M"") + 1,
      secondDates, ARRAYFORMULA(
        DATE(
          YEAR(resDate),
          MONTH(resDate) + SEQUENCE(monthCount),
          2
        )
      ),
      validDates, FILTER(
        sec"&amp;"ondDates,
        (secondDates &gt; resDate + 2) *
        (secondDates &lt;= tourDate - 3)
      ),
      IF(
        OR($AJ211=""P2"", $AJ211=""P3"", $AJ211=""P4""),
        IF(
          COUNTA(validDates) &lt; 2,
          """",
          TEXT(INDEX(validDates"&amp;", 2), ""mmm d, yyyy"")
        ),
        IF(
          COUNTA(validDates) &lt; 2,
          """",
          TEXTJOIN("", "", TRUE,
            TEXT(INDEX(validDates, 1), ""mmm d, yyyy""),
            TEXT(INDEX(validDates, 2), ""mmm d, yyyy"")
          )
 "&amp;"       )
      )
    ),
    """"
  )
)
"),"")</f>
        <v/>
      </c>
      <c r="BA211" s="65" t="str">
        <f t="shared" si="13"/>
        <v/>
      </c>
      <c r="BB211" s="63"/>
      <c r="BC211" s="64"/>
      <c r="BD211" s="64"/>
      <c r="BE211" s="64"/>
      <c r="BF211" s="64" t="str">
        <f>IFERROR(__xludf.DUMMYFUNCTION("IF(
  OR($AJ211=""Full Payment"",$AJ211=""P1"", $AJ211=""P2""),
  """",
  IF(
    AND(
      NOT(ISBLANK($K211)),
      OR(
        Q211=""Standard Booking, P3"",
        Q211=""Standard Booking, P4""
      )
    ),
    LET(
      resDate,   $K211,
      "&amp;"tourDate,  $N211,
      monthCount, DATEDIF(resDate, tourDate, ""M"") + 1,
      secondDates, ARRAYFORMULA(
        DATE(
          YEAR(resDate),
          MONTH(resDate) + SEQUENCE(monthCount),
          2
        )
      ),
      validDates, FILTER(
  "&amp;"      secondDates,
        (secondDates &gt; resDate + 2) *
        (secondDates &lt;= tourDate - 3)
      ),
      IF(
        $AJ211=""P4"",
        IF(
          COUNTA(validDates) &lt; 3,
          """",
          TEXT(INDEX(validDates, 3), ""mmm d, yyyy"")
  "&amp;"      ),
        IF(
          $AJ211=""P3"",
          IF(
            COUNTA(validDates) &lt; 3,
            """",
            TEXT(INDEX(validDates, 3), ""mmm d, yyyy"")
          ),
          IF(
            COUNTA(validDates) &lt; 3,
            """",
    "&amp;"        TEXTJOIN("", "", TRUE,
              TEXT(INDEX(validDates, 1), ""mmm d, yyyy""),
              TEXT(INDEX(validDates, 2), ""mmm d, yyyy""),
              TEXT(INDEX(validDates, 3), ""mmm d, yyyy"")
            )
          )
        )
      )
    "&amp;"),
    """"
  )
)
"),"")</f>
        <v/>
      </c>
      <c r="BG211" s="65" t="str">
        <f t="shared" si="14"/>
        <v/>
      </c>
      <c r="BH211" s="63"/>
      <c r="BI211" s="64"/>
      <c r="BJ211" s="64"/>
      <c r="BK211" s="64"/>
      <c r="BL211" s="64" t="str">
        <f>IFERROR(__xludf.DUMMYFUNCTION("IF(
  OR($AJ211=""Full Payment"",$AJ211=""P1"",$AJ211=""P2"",$AJ211=""P3""),
  """",
  IF(
    AND(
      NOT(ISBLANK($K211)),
      $Q211=""Standard Booking, P4""
    ),
    LET(
      resDate,   $K211,
      tourDate,  $N211,
      monthCount, DATEDIF(r"&amp;"esDate, tourDate, ""M"") + 1,
      secondDates, ARRAYFORMULA(
        DATE(
          YEAR(resDate),
          MONTH(resDate) + SEQUENCE(monthCount),
          2
        )
      ),
      validDates, FILTER(
        secondDates,
        (secondDates &gt; res"&amp;"Date + 2) *
        (secondDates &lt;= tourDate - 3)
      ),
      IF(
        $AJ211=""P4"",
        IF(
          COUNTA(validDates) &lt; 4,
          """",
          TEXT(
            INDEX(validDates, 4),
            ""mmm d, yyyy""
          )
        ),
"&amp;"        IF(
          COUNTA(validDates) &lt; 4,
          """",
          TEXTJOIN(
            "", "", TRUE,
            TEXT(INDEX(validDates, 1), ""mmm d, yyyy""),
            TEXT(INDEX(validDates, 2), ""mmm d, yyyy""),
            TEXT(INDEX(validDates"&amp;", 3), ""mmm d, yyyy""),
            TEXT(INDEX(validDates, 4), ""mmm d, yyyy"")
          )
        )
      )
    ),
    """"
  )
)
"),"")</f>
        <v/>
      </c>
      <c r="BM211" s="65" t="str">
        <f t="shared" si="15"/>
        <v/>
      </c>
      <c r="BN211" s="66"/>
      <c r="BO211" s="67"/>
      <c r="BP211" s="49" t="b">
        <v>0</v>
      </c>
      <c r="BQ211" s="49" t="b">
        <v>0</v>
      </c>
      <c r="BR211" s="68"/>
      <c r="BS211" s="69"/>
      <c r="BT211" s="70" t="b">
        <v>0</v>
      </c>
      <c r="BU211" s="71"/>
      <c r="BV211" s="72"/>
      <c r="BW211" s="86" t="b">
        <v>0</v>
      </c>
      <c r="BX211" s="87"/>
    </row>
    <row r="212">
      <c r="A212" s="35" t="str">
        <f t="shared" si="1"/>
        <v/>
      </c>
      <c r="B212" s="36" t="str">
        <f t="shared" si="2"/>
        <v/>
      </c>
      <c r="C212" s="36" t="str">
        <f t="array" ref="C212">IF(
  M212="",
  "",
  IFERROR(
    INDEX(
      '{INDEX} Tour Packages'!$A:$ZZ,
      MATCH(
        M212,
        INDEX(
          '{INDEX} Tour Packages'!$A:$ZZ,
          ,
          MATCH("Tour Package Name", '{INDEX} Tour Packages'!$4:$4, 0)
        ),
        0
      ),
      MATCH("Tour Code", '{INDEX} Tour Packages'!$4:$4, 0)
    ),
    "XXX"
  )
)
</f>
        <v/>
      </c>
      <c r="D212" s="36" t="str">
        <f t="shared" si="3"/>
        <v/>
      </c>
      <c r="E212" s="36" t="str">
        <f t="shared" si="4"/>
        <v/>
      </c>
      <c r="F212" s="37" t="str">
        <f t="shared" si="5"/>
        <v/>
      </c>
      <c r="G212" s="89"/>
      <c r="H212" s="89"/>
      <c r="I212" s="90"/>
      <c r="J212" s="40" t="str">
        <f t="shared" si="16"/>
        <v> </v>
      </c>
      <c r="K212" s="91"/>
      <c r="L212" s="55"/>
      <c r="M212" s="55"/>
      <c r="N212" s="91"/>
      <c r="O212" s="43" t="str">
        <f>IFERROR(__xludf.DUMMYFUNCTION("IF(N212="""","""",IFERROR(
  N212 + VALUE(REGEXEXTRACT(P212, ""(\d+)\s+Days"")),
  """"
)
)"),"")</f>
        <v/>
      </c>
      <c r="P212" s="43" t="str">
        <f t="array" ref="P212">IFERROR(
  INDEX(
    INDEX('{INDEX} Tour Packages'!$A:$ZZ, , MATCH(P$3, '{INDEX} Tour Packages'!$4:$4, 0)),
    MATCH(M212, INDEX('{INDEX} Tour Packages'!$A:$ZZ,0, MATCH("Tour Package Name", '{INDEX} Tour Packages'!$4:$4, 0)), 0)
  ),
"")
</f>
        <v/>
      </c>
      <c r="Q212" s="44" t="str">
        <f t="shared" si="7"/>
        <v/>
      </c>
      <c r="R212" s="44" t="str">
        <f>IFERROR(__xludf.DUMMYFUNCTION("IF(OR(ISBLANK(K212), ISBLANK(N212)), """", 
  LET(
    resDate, K212,
    tourDate, N212,
    monthCount, MAX(0, DATEDIF(resDate, tourDate - 3, ""M"") + 1),
    secondDates, ARRAYFORMULA(DATE(YEAR(resDate), MONTH(resDate) + SEQUENCE(monthCount), 2)),
    "&amp;"validDates, FILTER(secondDates, (secondDates &gt; resDate + 2) * (secondDates &lt;= tourDate - 3)),
    IF(ISERROR(validDates), 0, COUNTA(validDates))
  )
)
"),"")</f>
        <v/>
      </c>
      <c r="S212" s="44" t="str">
        <f t="shared" si="8"/>
        <v/>
      </c>
      <c r="T212" s="45" t="str">
        <f t="array" ref="T212">IF(ISBLANK(BO212),IFERROR(
  INDEX(
    INDEX('{INDEX} Payment Terms'!$A:$G, , MATCH(T$3, '{INDEX} Payment Terms'!$4:$4, 0)),
    MATCH(Q212, INDEX('{INDEX} Payment Terms'!$A:$G,0, MATCH("Payment Condition", '{INDEX} Payment Terms'!$4:$4, 0)), 0)
  ),
""),"Cancelled")
</f>
        <v/>
      </c>
      <c r="U212" s="46" t="b">
        <v>0</v>
      </c>
      <c r="V212" s="47" t="str">
        <f>IFERROR(__xludf.DUMMYFUNCTION("IF(OR(L212=""Duo Booking"", L212=""Group Booking""),
IF(U212=FALSE,"""",
    LET(
      bookingType, L212,
      tour, M212,
      mainFirst, H212,
      mainLast, I212,
      mainEmail, G212,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$L$4:L212, bookingType,
          $M$4:M212, tour,
          $H$4:H212, mainFirst,
          $I$4:I212, mainLast,
          $G$4:G212, mainEmail
        ),
        ""000""
      ),
  "&amp;"    baseID &amp; ""-"" &amp; memberNumber
    )
  ),
  """"
)
"),"")</f>
        <v/>
      </c>
      <c r="W212" s="48"/>
      <c r="X212" s="85" t="b">
        <v>0</v>
      </c>
      <c r="Y212" s="85" t="b">
        <v>0</v>
      </c>
      <c r="Z212" s="85" t="b">
        <v>0</v>
      </c>
      <c r="AA212" s="50"/>
      <c r="AB212" s="51"/>
      <c r="AC212" s="85" t="b">
        <v>0</v>
      </c>
      <c r="AD212" s="92"/>
      <c r="AE212" s="88"/>
      <c r="AF212" s="36" t="str">
        <f t="array" ref="AF212">IF(M212="","",INDEX(
      '{INDEX} Tour Packages'!$A:$ZP,
      MATCH($M212, '{INDEX} Tour Packages'!$A:$A, 0),
      MATCH(AF$3, '{INDEX} Tour Packages'!$4:$4, 0)
    ))</f>
        <v/>
      </c>
      <c r="AG212" s="36" t="str">
        <f t="array" ref="AG212">IF(M212="","",INDEX(
      '{INDEX} Tour Packages'!$A:$ZP,
      MATCH($M212, '{INDEX} Tour Packages'!$A:$A, 0),
      MATCH(AG$3, '{INDEX} Tour Packages'!$4:$4, 0)
    ))</f>
        <v/>
      </c>
      <c r="AH212" s="36" t="str">
        <f t="array" ref="AH212">IF(M212="","",INDEX(
      '{INDEX} Tour Packages'!$A:$ZP,
      MATCH($M212, '{INDEX} Tour Packages'!$A:$A, 0),
      MATCH(AH$3, '{INDEX} Tour Packages'!$4:$4, 0)
    ))</f>
        <v/>
      </c>
      <c r="AI212" s="54" t="str">
        <f t="shared" si="9"/>
        <v/>
      </c>
      <c r="AJ212" s="42"/>
      <c r="AK212" s="55"/>
      <c r="AL212" s="46" t="b">
        <v>0</v>
      </c>
      <c r="AM212" s="56"/>
      <c r="AN212" s="57" t="str">
        <f t="shared" si="10"/>
        <v/>
      </c>
      <c r="AO212" s="58" t="str">
        <f t="shared" si="11"/>
        <v/>
      </c>
      <c r="AP212" s="59"/>
      <c r="AQ212" s="60"/>
      <c r="AR212" s="61"/>
      <c r="AS212" s="61"/>
      <c r="AT212" s="61" t="str">
        <f>IFERROR(__xludf.DUMMYFUNCTION("IF( 
  OR($AJ212=""Full Payment"", ISBLANK($K212)),
  """",
  IF(
    OR(
      Q212=""Standard Booking, P1"",
      Q212=""Standard Booking, P2"",
      Q212=""Standard Booking, P3"",
      Q212=""Standard Booking, P4""
    ),
    LET(
      resDate,   $"&amp;"K212,
      tourDate,  $N212,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2" s="62" t="str">
        <f t="shared" si="12"/>
        <v/>
      </c>
      <c r="AV212" s="63"/>
      <c r="AW212" s="64"/>
      <c r="AX212" s="64"/>
      <c r="AY212" s="64"/>
      <c r="AZ212" s="64" t="str">
        <f>IFERROR(__xludf.DUMMYFUNCTION("IF(
  OR($AJ212=""Full Payment"",$AJ212=""P1"", ISBLANK($K212)),
  """",
  IF(
    OR(
      $Q212=""Standard Booking, P2"",
      $Q212=""Standard Booking, P3"",
      $Q212=""Standard Booking, P4""
    ),
    LET(
      resDate,   $K212,
      tourDate,"&amp;"  $N212,
      monthCount, DATEDIF(resDate, tourDate, ""M"") + 1,
      secondDates, ARRAYFORMULA(
        DATE(
          YEAR(resDate),
          MONTH(resDate) + SEQUENCE(monthCount),
          2
        )
      ),
      validDates, FILTER(
        sec"&amp;"ondDates,
        (secondDates &gt; resDate + 2) *
        (secondDates &lt;= tourDate - 3)
      ),
      IF(
        OR($AJ212=""P2"", $AJ212=""P3"", $AJ212=""P4""),
        IF(
          COUNTA(validDates) &lt; 2,
          """",
          TEXT(INDEX(validDates"&amp;", 2), ""mmm d, yyyy"")
        ),
        IF(
          COUNTA(validDates) &lt; 2,
          """",
          TEXTJOIN("", "", TRUE,
            TEXT(INDEX(validDates, 1), ""mmm d, yyyy""),
            TEXT(INDEX(validDates, 2), ""mmm d, yyyy"")
          )
 "&amp;"       )
      )
    ),
    """"
  )
)
"),"")</f>
        <v/>
      </c>
      <c r="BA212" s="65" t="str">
        <f t="shared" si="13"/>
        <v/>
      </c>
      <c r="BB212" s="63"/>
      <c r="BC212" s="64"/>
      <c r="BD212" s="64"/>
      <c r="BE212" s="64"/>
      <c r="BF212" s="64" t="str">
        <f>IFERROR(__xludf.DUMMYFUNCTION("IF(
  OR($AJ212=""Full Payment"",$AJ212=""P1"", $AJ212=""P2""),
  """",
  IF(
    AND(
      NOT(ISBLANK($K212)),
      OR(
        Q212=""Standard Booking, P3"",
        Q212=""Standard Booking, P4""
      )
    ),
    LET(
      resDate,   $K212,
      "&amp;"tourDate,  $N212,
      monthCount, DATEDIF(resDate, tourDate, ""M"") + 1,
      secondDates, ARRAYFORMULA(
        DATE(
          YEAR(resDate),
          MONTH(resDate) + SEQUENCE(monthCount),
          2
        )
      ),
      validDates, FILTER(
  "&amp;"      secondDates,
        (secondDates &gt; resDate + 2) *
        (secondDates &lt;= tourDate - 3)
      ),
      IF(
        $AJ212=""P4"",
        IF(
          COUNTA(validDates) &lt; 3,
          """",
          TEXT(INDEX(validDates, 3), ""mmm d, yyyy"")
  "&amp;"      ),
        IF(
          $AJ212=""P3"",
          IF(
            COUNTA(validDates) &lt; 3,
            """",
            TEXT(INDEX(validDates, 3), ""mmm d, yyyy"")
          ),
          IF(
            COUNTA(validDates) &lt; 3,
            """",
    "&amp;"        TEXTJOIN("", "", TRUE,
              TEXT(INDEX(validDates, 1), ""mmm d, yyyy""),
              TEXT(INDEX(validDates, 2), ""mmm d, yyyy""),
              TEXT(INDEX(validDates, 3), ""mmm d, yyyy"")
            )
          )
        )
      )
    "&amp;"),
    """"
  )
)
"),"")</f>
        <v/>
      </c>
      <c r="BG212" s="65" t="str">
        <f t="shared" si="14"/>
        <v/>
      </c>
      <c r="BH212" s="63"/>
      <c r="BI212" s="64"/>
      <c r="BJ212" s="64"/>
      <c r="BK212" s="64"/>
      <c r="BL212" s="64" t="str">
        <f>IFERROR(__xludf.DUMMYFUNCTION("IF(
  OR($AJ212=""Full Payment"",$AJ212=""P1"",$AJ212=""P2"",$AJ212=""P3""),
  """",
  IF(
    AND(
      NOT(ISBLANK($K212)),
      $Q212=""Standard Booking, P4""
    ),
    LET(
      resDate,   $K212,
      tourDate,  $N212,
      monthCount, DATEDIF(r"&amp;"esDate, tourDate, ""M"") + 1,
      secondDates, ARRAYFORMULA(
        DATE(
          YEAR(resDate),
          MONTH(resDate) + SEQUENCE(monthCount),
          2
        )
      ),
      validDates, FILTER(
        secondDates,
        (secondDates &gt; res"&amp;"Date + 2) *
        (secondDates &lt;= tourDate - 3)
      ),
      IF(
        $AJ212=""P4"",
        IF(
          COUNTA(validDates) &lt; 4,
          """",
          TEXT(
            INDEX(validDates, 4),
            ""mmm d, yyyy""
          )
        ),
"&amp;"        IF(
          COUNTA(validDates) &lt; 4,
          """",
          TEXTJOIN(
            "", "", TRUE,
            TEXT(INDEX(validDates, 1), ""mmm d, yyyy""),
            TEXT(INDEX(validDates, 2), ""mmm d, yyyy""),
            TEXT(INDEX(validDates"&amp;", 3), ""mmm d, yyyy""),
            TEXT(INDEX(validDates, 4), ""mmm d, yyyy"")
          )
        )
      )
    ),
    """"
  )
)
"),"")</f>
        <v/>
      </c>
      <c r="BM212" s="65" t="str">
        <f t="shared" si="15"/>
        <v/>
      </c>
      <c r="BN212" s="66"/>
      <c r="BO212" s="67"/>
      <c r="BP212" s="49" t="b">
        <v>0</v>
      </c>
      <c r="BQ212" s="49" t="b">
        <v>0</v>
      </c>
      <c r="BR212" s="68"/>
      <c r="BS212" s="69"/>
      <c r="BT212" s="70" t="b">
        <v>0</v>
      </c>
      <c r="BU212" s="71"/>
      <c r="BV212" s="72"/>
      <c r="BW212" s="86" t="b">
        <v>0</v>
      </c>
      <c r="BX212" s="87"/>
    </row>
    <row r="213">
      <c r="A213" s="35" t="str">
        <f t="shared" si="1"/>
        <v/>
      </c>
      <c r="B213" s="36" t="str">
        <f t="shared" si="2"/>
        <v/>
      </c>
      <c r="C213" s="36" t="str">
        <f t="array" ref="C213">IF(
  M213="",
  "",
  IFERROR(
    INDEX(
      '{INDEX} Tour Packages'!$A:$ZZ,
      MATCH(
        M213,
        INDEX(
          '{INDEX} Tour Packages'!$A:$ZZ,
          ,
          MATCH("Tour Package Name", '{INDEX} Tour Packages'!$4:$4, 0)
        ),
        0
      ),
      MATCH("Tour Code", '{INDEX} Tour Packages'!$4:$4, 0)
    ),
    "XXX"
  )
)
</f>
        <v/>
      </c>
      <c r="D213" s="36" t="str">
        <f t="shared" si="3"/>
        <v/>
      </c>
      <c r="E213" s="36" t="str">
        <f t="shared" si="4"/>
        <v/>
      </c>
      <c r="F213" s="37" t="str">
        <f t="shared" si="5"/>
        <v/>
      </c>
      <c r="G213" s="89"/>
      <c r="H213" s="89"/>
      <c r="I213" s="90"/>
      <c r="J213" s="40" t="str">
        <f t="shared" si="16"/>
        <v> </v>
      </c>
      <c r="K213" s="91"/>
      <c r="L213" s="55"/>
      <c r="M213" s="55"/>
      <c r="N213" s="91"/>
      <c r="O213" s="43" t="str">
        <f>IFERROR(__xludf.DUMMYFUNCTION("IF(N213="""","""",IFERROR(
  N213 + VALUE(REGEXEXTRACT(P213, ""(\d+)\s+Days"")),
  """"
)
)"),"")</f>
        <v/>
      </c>
      <c r="P213" s="43" t="str">
        <f t="array" ref="P213">IFERROR(
  INDEX(
    INDEX('{INDEX} Tour Packages'!$A:$ZZ, , MATCH(P$3, '{INDEX} Tour Packages'!$4:$4, 0)),
    MATCH(M213, INDEX('{INDEX} Tour Packages'!$A:$ZZ,0, MATCH("Tour Package Name", '{INDEX} Tour Packages'!$4:$4, 0)), 0)
  ),
"")
</f>
        <v/>
      </c>
      <c r="Q213" s="44" t="str">
        <f t="shared" si="7"/>
        <v/>
      </c>
      <c r="R213" s="44" t="str">
        <f>IFERROR(__xludf.DUMMYFUNCTION("IF(OR(ISBLANK(K213), ISBLANK(N213)), """", 
  LET(
    resDate, K213,
    tourDate, N213,
    monthCount, MAX(0, DATEDIF(resDate, tourDate - 3, ""M"") + 1),
    secondDates, ARRAYFORMULA(DATE(YEAR(resDate), MONTH(resDate) + SEQUENCE(monthCount), 2)),
    "&amp;"validDates, FILTER(secondDates, (secondDates &gt; resDate + 2) * (secondDates &lt;= tourDate - 3)),
    IF(ISERROR(validDates), 0, COUNTA(validDates))
  )
)
"),"")</f>
        <v/>
      </c>
      <c r="S213" s="44" t="str">
        <f t="shared" si="8"/>
        <v/>
      </c>
      <c r="T213" s="45" t="str">
        <f t="array" ref="T213">IF(ISBLANK(BO213),IFERROR(
  INDEX(
    INDEX('{INDEX} Payment Terms'!$A:$G, , MATCH(T$3, '{INDEX} Payment Terms'!$4:$4, 0)),
    MATCH(Q213, INDEX('{INDEX} Payment Terms'!$A:$G,0, MATCH("Payment Condition", '{INDEX} Payment Terms'!$4:$4, 0)), 0)
  ),
""),"Cancelled")
</f>
        <v/>
      </c>
      <c r="U213" s="46" t="b">
        <v>0</v>
      </c>
      <c r="V213" s="47" t="str">
        <f>IFERROR(__xludf.DUMMYFUNCTION("IF(OR(L213=""Duo Booking"", L213=""Group Booking""),
IF(U213=FALSE,"""",
    LET(
      bookingType, L213,
      tour, M213,
      mainFirst, H213,
      mainLast, I213,
      mainEmail, G213,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$L$4:L213, bookingType,
          $M$4:M213, tour,
          $H$4:H213, mainFirst,
          $I$4:I213, mainLast,
          $G$4:G213, mainEmail
        ),
        ""000""
      ),
  "&amp;"    baseID &amp; ""-"" &amp; memberNumber
    )
  ),
  """"
)
"),"")</f>
        <v/>
      </c>
      <c r="W213" s="48"/>
      <c r="X213" s="85" t="b">
        <v>0</v>
      </c>
      <c r="Y213" s="85" t="b">
        <v>0</v>
      </c>
      <c r="Z213" s="85" t="b">
        <v>0</v>
      </c>
      <c r="AA213" s="50"/>
      <c r="AB213" s="51"/>
      <c r="AC213" s="85" t="b">
        <v>0</v>
      </c>
      <c r="AD213" s="92"/>
      <c r="AE213" s="88"/>
      <c r="AF213" s="36" t="str">
        <f t="array" ref="AF213">IF(M213="","",INDEX(
      '{INDEX} Tour Packages'!$A:$ZP,
      MATCH($M213, '{INDEX} Tour Packages'!$A:$A, 0),
      MATCH(AF$3, '{INDEX} Tour Packages'!$4:$4, 0)
    ))</f>
        <v/>
      </c>
      <c r="AG213" s="36" t="str">
        <f t="array" ref="AG213">IF(M213="","",INDEX(
      '{INDEX} Tour Packages'!$A:$ZP,
      MATCH($M213, '{INDEX} Tour Packages'!$A:$A, 0),
      MATCH(AG$3, '{INDEX} Tour Packages'!$4:$4, 0)
    ))</f>
        <v/>
      </c>
      <c r="AH213" s="36" t="str">
        <f t="array" ref="AH213">IF(M213="","",INDEX(
      '{INDEX} Tour Packages'!$A:$ZP,
      MATCH($M213, '{INDEX} Tour Packages'!$A:$A, 0),
      MATCH(AH$3, '{INDEX} Tour Packages'!$4:$4, 0)
    ))</f>
        <v/>
      </c>
      <c r="AI213" s="54" t="str">
        <f t="shared" si="9"/>
        <v/>
      </c>
      <c r="AJ213" s="42"/>
      <c r="AK213" s="55"/>
      <c r="AL213" s="46" t="b">
        <v>0</v>
      </c>
      <c r="AM213" s="56"/>
      <c r="AN213" s="57" t="str">
        <f t="shared" si="10"/>
        <v/>
      </c>
      <c r="AO213" s="58" t="str">
        <f t="shared" si="11"/>
        <v/>
      </c>
      <c r="AP213" s="59"/>
      <c r="AQ213" s="60"/>
      <c r="AR213" s="61"/>
      <c r="AS213" s="61"/>
      <c r="AT213" s="61" t="str">
        <f>IFERROR(__xludf.DUMMYFUNCTION("IF( 
  OR($AJ213=""Full Payment"", ISBLANK($K213)),
  """",
  IF(
    OR(
      Q213=""Standard Booking, P1"",
      Q213=""Standard Booking, P2"",
      Q213=""Standard Booking, P3"",
      Q213=""Standard Booking, P4""
    ),
    LET(
      resDate,   $"&amp;"K213,
      tourDate,  $N213,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3" s="62" t="str">
        <f t="shared" si="12"/>
        <v/>
      </c>
      <c r="AV213" s="63"/>
      <c r="AW213" s="64"/>
      <c r="AX213" s="64"/>
      <c r="AY213" s="64"/>
      <c r="AZ213" s="64" t="str">
        <f>IFERROR(__xludf.DUMMYFUNCTION("IF(
  OR($AJ213=""Full Payment"",$AJ213=""P1"", ISBLANK($K213)),
  """",
  IF(
    OR(
      $Q213=""Standard Booking, P2"",
      $Q213=""Standard Booking, P3"",
      $Q213=""Standard Booking, P4""
    ),
    LET(
      resDate,   $K213,
      tourDate,"&amp;"  $N213,
      monthCount, DATEDIF(resDate, tourDate, ""M"") + 1,
      secondDates, ARRAYFORMULA(
        DATE(
          YEAR(resDate),
          MONTH(resDate) + SEQUENCE(monthCount),
          2
        )
      ),
      validDates, FILTER(
        sec"&amp;"ondDates,
        (secondDates &gt; resDate + 2) *
        (secondDates &lt;= tourDate - 3)
      ),
      IF(
        OR($AJ213=""P2"", $AJ213=""P3"", $AJ213=""P4""),
        IF(
          COUNTA(validDates) &lt; 2,
          """",
          TEXT(INDEX(validDates"&amp;", 2), ""mmm d, yyyy"")
        ),
        IF(
          COUNTA(validDates) &lt; 2,
          """",
          TEXTJOIN("", "", TRUE,
            TEXT(INDEX(validDates, 1), ""mmm d, yyyy""),
            TEXT(INDEX(validDates, 2), ""mmm d, yyyy"")
          )
 "&amp;"       )
      )
    ),
    """"
  )
)
"),"")</f>
        <v/>
      </c>
      <c r="BA213" s="65" t="str">
        <f t="shared" si="13"/>
        <v/>
      </c>
      <c r="BB213" s="63"/>
      <c r="BC213" s="64"/>
      <c r="BD213" s="64"/>
      <c r="BE213" s="64"/>
      <c r="BF213" s="64" t="str">
        <f>IFERROR(__xludf.DUMMYFUNCTION("IF(
  OR($AJ213=""Full Payment"",$AJ213=""P1"", $AJ213=""P2""),
  """",
  IF(
    AND(
      NOT(ISBLANK($K213)),
      OR(
        Q213=""Standard Booking, P3"",
        Q213=""Standard Booking, P4""
      )
    ),
    LET(
      resDate,   $K213,
      "&amp;"tourDate,  $N213,
      monthCount, DATEDIF(resDate, tourDate, ""M"") + 1,
      secondDates, ARRAYFORMULA(
        DATE(
          YEAR(resDate),
          MONTH(resDate) + SEQUENCE(monthCount),
          2
        )
      ),
      validDates, FILTER(
  "&amp;"      secondDates,
        (secondDates &gt; resDate + 2) *
        (secondDates &lt;= tourDate - 3)
      ),
      IF(
        $AJ213=""P4"",
        IF(
          COUNTA(validDates) &lt; 3,
          """",
          TEXT(INDEX(validDates, 3), ""mmm d, yyyy"")
  "&amp;"      ),
        IF(
          $AJ213=""P3"",
          IF(
            COUNTA(validDates) &lt; 3,
            """",
            TEXT(INDEX(validDates, 3), ""mmm d, yyyy"")
          ),
          IF(
            COUNTA(validDates) &lt; 3,
            """",
    "&amp;"        TEXTJOIN("", "", TRUE,
              TEXT(INDEX(validDates, 1), ""mmm d, yyyy""),
              TEXT(INDEX(validDates, 2), ""mmm d, yyyy""),
              TEXT(INDEX(validDates, 3), ""mmm d, yyyy"")
            )
          )
        )
      )
    "&amp;"),
    """"
  )
)
"),"")</f>
        <v/>
      </c>
      <c r="BG213" s="65" t="str">
        <f t="shared" si="14"/>
        <v/>
      </c>
      <c r="BH213" s="63"/>
      <c r="BI213" s="64"/>
      <c r="BJ213" s="64"/>
      <c r="BK213" s="64"/>
      <c r="BL213" s="64" t="str">
        <f>IFERROR(__xludf.DUMMYFUNCTION("IF(
  OR($AJ213=""Full Payment"",$AJ213=""P1"",$AJ213=""P2"",$AJ213=""P3""),
  """",
  IF(
    AND(
      NOT(ISBLANK($K213)),
      $Q213=""Standard Booking, P4""
    ),
    LET(
      resDate,   $K213,
      tourDate,  $N213,
      monthCount, DATEDIF(r"&amp;"esDate, tourDate, ""M"") + 1,
      secondDates, ARRAYFORMULA(
        DATE(
          YEAR(resDate),
          MONTH(resDate) + SEQUENCE(monthCount),
          2
        )
      ),
      validDates, FILTER(
        secondDates,
        (secondDates &gt; res"&amp;"Date + 2) *
        (secondDates &lt;= tourDate - 3)
      ),
      IF(
        $AJ213=""P4"",
        IF(
          COUNTA(validDates) &lt; 4,
          """",
          TEXT(
            INDEX(validDates, 4),
            ""mmm d, yyyy""
          )
        ),
"&amp;"        IF(
          COUNTA(validDates) &lt; 4,
          """",
          TEXTJOIN(
            "", "", TRUE,
            TEXT(INDEX(validDates, 1), ""mmm d, yyyy""),
            TEXT(INDEX(validDates, 2), ""mmm d, yyyy""),
            TEXT(INDEX(validDates"&amp;", 3), ""mmm d, yyyy""),
            TEXT(INDEX(validDates, 4), ""mmm d, yyyy"")
          )
        )
      )
    ),
    """"
  )
)
"),"")</f>
        <v/>
      </c>
      <c r="BM213" s="65" t="str">
        <f t="shared" si="15"/>
        <v/>
      </c>
      <c r="BN213" s="66"/>
      <c r="BO213" s="67"/>
      <c r="BP213" s="49" t="b">
        <v>0</v>
      </c>
      <c r="BQ213" s="49" t="b">
        <v>0</v>
      </c>
      <c r="BR213" s="68"/>
      <c r="BS213" s="69"/>
      <c r="BT213" s="70" t="b">
        <v>0</v>
      </c>
      <c r="BU213" s="71"/>
      <c r="BV213" s="72"/>
      <c r="BW213" s="86" t="b">
        <v>0</v>
      </c>
      <c r="BX213" s="87"/>
    </row>
    <row r="214">
      <c r="A214" s="35" t="str">
        <f t="shared" si="1"/>
        <v/>
      </c>
      <c r="B214" s="36" t="str">
        <f t="shared" si="2"/>
        <v/>
      </c>
      <c r="C214" s="36" t="str">
        <f t="array" ref="C214">IF(
  M214="",
  "",
  IFERROR(
    INDEX(
      '{INDEX} Tour Packages'!$A:$ZZ,
      MATCH(
        M214,
        INDEX(
          '{INDEX} Tour Packages'!$A:$ZZ,
          ,
          MATCH("Tour Package Name", '{INDEX} Tour Packages'!$4:$4, 0)
        ),
        0
      ),
      MATCH("Tour Code", '{INDEX} Tour Packages'!$4:$4, 0)
    ),
    "XXX"
  )
)
</f>
        <v/>
      </c>
      <c r="D214" s="36" t="str">
        <f t="shared" si="3"/>
        <v/>
      </c>
      <c r="E214" s="36" t="str">
        <f t="shared" si="4"/>
        <v/>
      </c>
      <c r="F214" s="37" t="str">
        <f t="shared" si="5"/>
        <v/>
      </c>
      <c r="G214" s="89"/>
      <c r="H214" s="89"/>
      <c r="I214" s="90"/>
      <c r="J214" s="40" t="str">
        <f t="shared" si="16"/>
        <v> </v>
      </c>
      <c r="K214" s="91"/>
      <c r="L214" s="55"/>
      <c r="M214" s="55"/>
      <c r="N214" s="91"/>
      <c r="O214" s="43" t="str">
        <f>IFERROR(__xludf.DUMMYFUNCTION("IF(N214="""","""",IFERROR(
  N214 + VALUE(REGEXEXTRACT(P214, ""(\d+)\s+Days"")),
  """"
)
)"),"")</f>
        <v/>
      </c>
      <c r="P214" s="43" t="str">
        <f t="array" ref="P214">IFERROR(
  INDEX(
    INDEX('{INDEX} Tour Packages'!$A:$ZZ, , MATCH(P$3, '{INDEX} Tour Packages'!$4:$4, 0)),
    MATCH(M214, INDEX('{INDEX} Tour Packages'!$A:$ZZ,0, MATCH("Tour Package Name", '{INDEX} Tour Packages'!$4:$4, 0)), 0)
  ),
"")
</f>
        <v/>
      </c>
      <c r="Q214" s="44" t="str">
        <f t="shared" si="7"/>
        <v/>
      </c>
      <c r="R214" s="44" t="str">
        <f>IFERROR(__xludf.DUMMYFUNCTION("IF(OR(ISBLANK(K214), ISBLANK(N214)), """", 
  LET(
    resDate, K214,
    tourDate, N214,
    monthCount, MAX(0, DATEDIF(resDate, tourDate - 3, ""M"") + 1),
    secondDates, ARRAYFORMULA(DATE(YEAR(resDate), MONTH(resDate) + SEQUENCE(monthCount), 2)),
    "&amp;"validDates, FILTER(secondDates, (secondDates &gt; resDate + 2) * (secondDates &lt;= tourDate - 3)),
    IF(ISERROR(validDates), 0, COUNTA(validDates))
  )
)
"),"")</f>
        <v/>
      </c>
      <c r="S214" s="44" t="str">
        <f t="shared" si="8"/>
        <v/>
      </c>
      <c r="T214" s="45" t="str">
        <f t="array" ref="T214">IF(ISBLANK(BO214),IFERROR(
  INDEX(
    INDEX('{INDEX} Payment Terms'!$A:$G, , MATCH(T$3, '{INDEX} Payment Terms'!$4:$4, 0)),
    MATCH(Q214, INDEX('{INDEX} Payment Terms'!$A:$G,0, MATCH("Payment Condition", '{INDEX} Payment Terms'!$4:$4, 0)), 0)
  ),
""),"Cancelled")
</f>
        <v/>
      </c>
      <c r="U214" s="46" t="b">
        <v>0</v>
      </c>
      <c r="V214" s="47" t="str">
        <f>IFERROR(__xludf.DUMMYFUNCTION("IF(OR(L214=""Duo Booking"", L214=""Group Booking""),
IF(U214=FALSE,"""",
    LET(
      bookingType, L214,
      tour, M214,
      mainFirst, H214,
      mainLast, I214,
      mainEmail, G214,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$L$4:L214, bookingType,
          $M$4:M214, tour,
          $H$4:H214, mainFirst,
          $I$4:I214, mainLast,
          $G$4:G214, mainEmail
        ),
        ""000""
      ),
  "&amp;"    baseID &amp; ""-"" &amp; memberNumber
    )
  ),
  """"
)
"),"")</f>
        <v/>
      </c>
      <c r="W214" s="48"/>
      <c r="X214" s="85" t="b">
        <v>0</v>
      </c>
      <c r="Y214" s="85" t="b">
        <v>0</v>
      </c>
      <c r="Z214" s="85" t="b">
        <v>0</v>
      </c>
      <c r="AA214" s="50"/>
      <c r="AB214" s="51"/>
      <c r="AC214" s="85" t="b">
        <v>0</v>
      </c>
      <c r="AD214" s="92"/>
      <c r="AE214" s="88"/>
      <c r="AF214" s="36" t="str">
        <f t="array" ref="AF214">IF(M214="","",INDEX(
      '{INDEX} Tour Packages'!$A:$ZP,
      MATCH($M214, '{INDEX} Tour Packages'!$A:$A, 0),
      MATCH(AF$3, '{INDEX} Tour Packages'!$4:$4, 0)
    ))</f>
        <v/>
      </c>
      <c r="AG214" s="36" t="str">
        <f t="array" ref="AG214">IF(M214="","",INDEX(
      '{INDEX} Tour Packages'!$A:$ZP,
      MATCH($M214, '{INDEX} Tour Packages'!$A:$A, 0),
      MATCH(AG$3, '{INDEX} Tour Packages'!$4:$4, 0)
    ))</f>
        <v/>
      </c>
      <c r="AH214" s="36" t="str">
        <f t="array" ref="AH214">IF(M214="","",INDEX(
      '{INDEX} Tour Packages'!$A:$ZP,
      MATCH($M214, '{INDEX} Tour Packages'!$A:$A, 0),
      MATCH(AH$3, '{INDEX} Tour Packages'!$4:$4, 0)
    ))</f>
        <v/>
      </c>
      <c r="AI214" s="54" t="str">
        <f t="shared" si="9"/>
        <v/>
      </c>
      <c r="AJ214" s="42"/>
      <c r="AK214" s="55"/>
      <c r="AL214" s="46" t="b">
        <v>0</v>
      </c>
      <c r="AM214" s="56"/>
      <c r="AN214" s="57" t="str">
        <f t="shared" si="10"/>
        <v/>
      </c>
      <c r="AO214" s="58" t="str">
        <f t="shared" si="11"/>
        <v/>
      </c>
      <c r="AP214" s="59"/>
      <c r="AQ214" s="60"/>
      <c r="AR214" s="61"/>
      <c r="AS214" s="61"/>
      <c r="AT214" s="61" t="str">
        <f>IFERROR(__xludf.DUMMYFUNCTION("IF( 
  OR($AJ214=""Full Payment"", ISBLANK($K214)),
  """",
  IF(
    OR(
      Q214=""Standard Booking, P1"",
      Q214=""Standard Booking, P2"",
      Q214=""Standard Booking, P3"",
      Q214=""Standard Booking, P4""
    ),
    LET(
      resDate,   $"&amp;"K214,
      tourDate,  $N214,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4" s="62" t="str">
        <f t="shared" si="12"/>
        <v/>
      </c>
      <c r="AV214" s="63"/>
      <c r="AW214" s="64"/>
      <c r="AX214" s="64"/>
      <c r="AY214" s="64"/>
      <c r="AZ214" s="64" t="str">
        <f>IFERROR(__xludf.DUMMYFUNCTION("IF(
  OR($AJ214=""Full Payment"",$AJ214=""P1"", ISBLANK($K214)),
  """",
  IF(
    OR(
      $Q214=""Standard Booking, P2"",
      $Q214=""Standard Booking, P3"",
      $Q214=""Standard Booking, P4""
    ),
    LET(
      resDate,   $K214,
      tourDate,"&amp;"  $N214,
      monthCount, DATEDIF(resDate, tourDate, ""M"") + 1,
      secondDates, ARRAYFORMULA(
        DATE(
          YEAR(resDate),
          MONTH(resDate) + SEQUENCE(monthCount),
          2
        )
      ),
      validDates, FILTER(
        sec"&amp;"ondDates,
        (secondDates &gt; resDate + 2) *
        (secondDates &lt;= tourDate - 3)
      ),
      IF(
        OR($AJ214=""P2"", $AJ214=""P3"", $AJ214=""P4""),
        IF(
          COUNTA(validDates) &lt; 2,
          """",
          TEXT(INDEX(validDates"&amp;", 2), ""mmm d, yyyy"")
        ),
        IF(
          COUNTA(validDates) &lt; 2,
          """",
          TEXTJOIN("", "", TRUE,
            TEXT(INDEX(validDates, 1), ""mmm d, yyyy""),
            TEXT(INDEX(validDates, 2), ""mmm d, yyyy"")
          )
 "&amp;"       )
      )
    ),
    """"
  )
)
"),"")</f>
        <v/>
      </c>
      <c r="BA214" s="65" t="str">
        <f t="shared" si="13"/>
        <v/>
      </c>
      <c r="BB214" s="63"/>
      <c r="BC214" s="64"/>
      <c r="BD214" s="64"/>
      <c r="BE214" s="64"/>
      <c r="BF214" s="64" t="str">
        <f>IFERROR(__xludf.DUMMYFUNCTION("IF(
  OR($AJ214=""Full Payment"",$AJ214=""P1"", $AJ214=""P2""),
  """",
  IF(
    AND(
      NOT(ISBLANK($K214)),
      OR(
        Q214=""Standard Booking, P3"",
        Q214=""Standard Booking, P4""
      )
    ),
    LET(
      resDate,   $K214,
      "&amp;"tourDate,  $N214,
      monthCount, DATEDIF(resDate, tourDate, ""M"") + 1,
      secondDates, ARRAYFORMULA(
        DATE(
          YEAR(resDate),
          MONTH(resDate) + SEQUENCE(monthCount),
          2
        )
      ),
      validDates, FILTER(
  "&amp;"      secondDates,
        (secondDates &gt; resDate + 2) *
        (secondDates &lt;= tourDate - 3)
      ),
      IF(
        $AJ214=""P4"",
        IF(
          COUNTA(validDates) &lt; 3,
          """",
          TEXT(INDEX(validDates, 3), ""mmm d, yyyy"")
  "&amp;"      ),
        IF(
          $AJ214=""P3"",
          IF(
            COUNTA(validDates) &lt; 3,
            """",
            TEXT(INDEX(validDates, 3), ""mmm d, yyyy"")
          ),
          IF(
            COUNTA(validDates) &lt; 3,
            """",
    "&amp;"        TEXTJOIN("", "", TRUE,
              TEXT(INDEX(validDates, 1), ""mmm d, yyyy""),
              TEXT(INDEX(validDates, 2), ""mmm d, yyyy""),
              TEXT(INDEX(validDates, 3), ""mmm d, yyyy"")
            )
          )
        )
      )
    "&amp;"),
    """"
  )
)
"),"")</f>
        <v/>
      </c>
      <c r="BG214" s="65" t="str">
        <f t="shared" si="14"/>
        <v/>
      </c>
      <c r="BH214" s="63"/>
      <c r="BI214" s="64"/>
      <c r="BJ214" s="64"/>
      <c r="BK214" s="64"/>
      <c r="BL214" s="64" t="str">
        <f>IFERROR(__xludf.DUMMYFUNCTION("IF(
  OR($AJ214=""Full Payment"",$AJ214=""P1"",$AJ214=""P2"",$AJ214=""P3""),
  """",
  IF(
    AND(
      NOT(ISBLANK($K214)),
      $Q214=""Standard Booking, P4""
    ),
    LET(
      resDate,   $K214,
      tourDate,  $N214,
      monthCount, DATEDIF(r"&amp;"esDate, tourDate, ""M"") + 1,
      secondDates, ARRAYFORMULA(
        DATE(
          YEAR(resDate),
          MONTH(resDate) + SEQUENCE(monthCount),
          2
        )
      ),
      validDates, FILTER(
        secondDates,
        (secondDates &gt; res"&amp;"Date + 2) *
        (secondDates &lt;= tourDate - 3)
      ),
      IF(
        $AJ214=""P4"",
        IF(
          COUNTA(validDates) &lt; 4,
          """",
          TEXT(
            INDEX(validDates, 4),
            ""mmm d, yyyy""
          )
        ),
"&amp;"        IF(
          COUNTA(validDates) &lt; 4,
          """",
          TEXTJOIN(
            "", "", TRUE,
            TEXT(INDEX(validDates, 1), ""mmm d, yyyy""),
            TEXT(INDEX(validDates, 2), ""mmm d, yyyy""),
            TEXT(INDEX(validDates"&amp;", 3), ""mmm d, yyyy""),
            TEXT(INDEX(validDates, 4), ""mmm d, yyyy"")
          )
        )
      )
    ),
    """"
  )
)
"),"")</f>
        <v/>
      </c>
      <c r="BM214" s="65" t="str">
        <f t="shared" si="15"/>
        <v/>
      </c>
      <c r="BN214" s="66"/>
      <c r="BO214" s="67"/>
      <c r="BP214" s="49" t="b">
        <v>0</v>
      </c>
      <c r="BQ214" s="49" t="b">
        <v>0</v>
      </c>
      <c r="BR214" s="68"/>
      <c r="BS214" s="69"/>
      <c r="BT214" s="70" t="b">
        <v>0</v>
      </c>
      <c r="BU214" s="71"/>
      <c r="BV214" s="72"/>
      <c r="BW214" s="86" t="b">
        <v>0</v>
      </c>
      <c r="BX214" s="87"/>
    </row>
    <row r="215">
      <c r="A215" s="35" t="str">
        <f t="shared" si="1"/>
        <v/>
      </c>
      <c r="B215" s="36" t="str">
        <f t="shared" si="2"/>
        <v/>
      </c>
      <c r="C215" s="36" t="str">
        <f t="array" ref="C215">IF(
  M215="",
  "",
  IFERROR(
    INDEX(
      '{INDEX} Tour Packages'!$A:$ZZ,
      MATCH(
        M215,
        INDEX(
          '{INDEX} Tour Packages'!$A:$ZZ,
          ,
          MATCH("Tour Package Name", '{INDEX} Tour Packages'!$4:$4, 0)
        ),
        0
      ),
      MATCH("Tour Code", '{INDEX} Tour Packages'!$4:$4, 0)
    ),
    "XXX"
  )
)
</f>
        <v/>
      </c>
      <c r="D215" s="36" t="str">
        <f t="shared" si="3"/>
        <v/>
      </c>
      <c r="E215" s="36" t="str">
        <f t="shared" si="4"/>
        <v/>
      </c>
      <c r="F215" s="37" t="str">
        <f t="shared" si="5"/>
        <v/>
      </c>
      <c r="G215" s="89"/>
      <c r="H215" s="89"/>
      <c r="I215" s="90"/>
      <c r="J215" s="40" t="str">
        <f t="shared" si="16"/>
        <v> </v>
      </c>
      <c r="K215" s="91"/>
      <c r="L215" s="55"/>
      <c r="M215" s="55"/>
      <c r="N215" s="91"/>
      <c r="O215" s="43" t="str">
        <f>IFERROR(__xludf.DUMMYFUNCTION("IF(N215="""","""",IFERROR(
  N215 + VALUE(REGEXEXTRACT(P215, ""(\d+)\s+Days"")),
  """"
)
)"),"")</f>
        <v/>
      </c>
      <c r="P215" s="43" t="str">
        <f t="array" ref="P215">IFERROR(
  INDEX(
    INDEX('{INDEX} Tour Packages'!$A:$ZZ, , MATCH(P$3, '{INDEX} Tour Packages'!$4:$4, 0)),
    MATCH(M215, INDEX('{INDEX} Tour Packages'!$A:$ZZ,0, MATCH("Tour Package Name", '{INDEX} Tour Packages'!$4:$4, 0)), 0)
  ),
"")
</f>
        <v/>
      </c>
      <c r="Q215" s="44" t="str">
        <f t="shared" si="7"/>
        <v/>
      </c>
      <c r="R215" s="44" t="str">
        <f>IFERROR(__xludf.DUMMYFUNCTION("IF(OR(ISBLANK(K215), ISBLANK(N215)), """", 
  LET(
    resDate, K215,
    tourDate, N215,
    monthCount, MAX(0, DATEDIF(resDate, tourDate - 3, ""M"") + 1),
    secondDates, ARRAYFORMULA(DATE(YEAR(resDate), MONTH(resDate) + SEQUENCE(monthCount), 2)),
    "&amp;"validDates, FILTER(secondDates, (secondDates &gt; resDate + 2) * (secondDates &lt;= tourDate - 3)),
    IF(ISERROR(validDates), 0, COUNTA(validDates))
  )
)
"),"")</f>
        <v/>
      </c>
      <c r="S215" s="44" t="str">
        <f t="shared" si="8"/>
        <v/>
      </c>
      <c r="T215" s="45" t="str">
        <f t="array" ref="T215">IF(ISBLANK(BO215),IFERROR(
  INDEX(
    INDEX('{INDEX} Payment Terms'!$A:$G, , MATCH(T$3, '{INDEX} Payment Terms'!$4:$4, 0)),
    MATCH(Q215, INDEX('{INDEX} Payment Terms'!$A:$G,0, MATCH("Payment Condition", '{INDEX} Payment Terms'!$4:$4, 0)), 0)
  ),
""),"Cancelled")
</f>
        <v/>
      </c>
      <c r="U215" s="46" t="b">
        <v>0</v>
      </c>
      <c r="V215" s="47" t="str">
        <f>IFERROR(__xludf.DUMMYFUNCTION("IF(OR(L215=""Duo Booking"", L215=""Group Booking""),
IF(U215=FALSE,"""",
    LET(
      bookingType, L215,
      tour, M215,
      mainFirst, H215,
      mainLast, I215,
      mainEmail, G215,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$L$4:L215, bookingType,
          $M$4:M215, tour,
          $H$4:H215, mainFirst,
          $I$4:I215, mainLast,
          $G$4:G215, mainEmail
        ),
        ""000""
      ),
  "&amp;"    baseID &amp; ""-"" &amp; memberNumber
    )
  ),
  """"
)
"),"")</f>
        <v/>
      </c>
      <c r="W215" s="48"/>
      <c r="X215" s="85" t="b">
        <v>0</v>
      </c>
      <c r="Y215" s="85" t="b">
        <v>0</v>
      </c>
      <c r="Z215" s="85" t="b">
        <v>0</v>
      </c>
      <c r="AA215" s="50"/>
      <c r="AB215" s="51"/>
      <c r="AC215" s="85" t="b">
        <v>0</v>
      </c>
      <c r="AD215" s="92"/>
      <c r="AE215" s="88"/>
      <c r="AF215" s="36" t="str">
        <f t="array" ref="AF215">IF(M215="","",INDEX(
      '{INDEX} Tour Packages'!$A:$ZP,
      MATCH($M215, '{INDEX} Tour Packages'!$A:$A, 0),
      MATCH(AF$3, '{INDEX} Tour Packages'!$4:$4, 0)
    ))</f>
        <v/>
      </c>
      <c r="AG215" s="36" t="str">
        <f t="array" ref="AG215">IF(M215="","",INDEX(
      '{INDEX} Tour Packages'!$A:$ZP,
      MATCH($M215, '{INDEX} Tour Packages'!$A:$A, 0),
      MATCH(AG$3, '{INDEX} Tour Packages'!$4:$4, 0)
    ))</f>
        <v/>
      </c>
      <c r="AH215" s="36" t="str">
        <f t="array" ref="AH215">IF(M215="","",INDEX(
      '{INDEX} Tour Packages'!$A:$ZP,
      MATCH($M215, '{INDEX} Tour Packages'!$A:$A, 0),
      MATCH(AH$3, '{INDEX} Tour Packages'!$4:$4, 0)
    ))</f>
        <v/>
      </c>
      <c r="AI215" s="54" t="str">
        <f t="shared" si="9"/>
        <v/>
      </c>
      <c r="AJ215" s="42"/>
      <c r="AK215" s="55"/>
      <c r="AL215" s="46" t="b">
        <v>0</v>
      </c>
      <c r="AM215" s="56"/>
      <c r="AN215" s="57" t="str">
        <f t="shared" si="10"/>
        <v/>
      </c>
      <c r="AO215" s="58" t="str">
        <f t="shared" si="11"/>
        <v/>
      </c>
      <c r="AP215" s="59"/>
      <c r="AQ215" s="60"/>
      <c r="AR215" s="61"/>
      <c r="AS215" s="61"/>
      <c r="AT215" s="61" t="str">
        <f>IFERROR(__xludf.DUMMYFUNCTION("IF( 
  OR($AJ215=""Full Payment"", ISBLANK($K215)),
  """",
  IF(
    OR(
      Q215=""Standard Booking, P1"",
      Q215=""Standard Booking, P2"",
      Q215=""Standard Booking, P3"",
      Q215=""Standard Booking, P4""
    ),
    LET(
      resDate,   $"&amp;"K215,
      tourDate,  $N215,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5" s="62" t="str">
        <f t="shared" si="12"/>
        <v/>
      </c>
      <c r="AV215" s="63"/>
      <c r="AW215" s="64"/>
      <c r="AX215" s="64"/>
      <c r="AY215" s="64"/>
      <c r="AZ215" s="64" t="str">
        <f>IFERROR(__xludf.DUMMYFUNCTION("IF(
  OR($AJ215=""Full Payment"",$AJ215=""P1"", ISBLANK($K215)),
  """",
  IF(
    OR(
      $Q215=""Standard Booking, P2"",
      $Q215=""Standard Booking, P3"",
      $Q215=""Standard Booking, P4""
    ),
    LET(
      resDate,   $K215,
      tourDate,"&amp;"  $N215,
      monthCount, DATEDIF(resDate, tourDate, ""M"") + 1,
      secondDates, ARRAYFORMULA(
        DATE(
          YEAR(resDate),
          MONTH(resDate) + SEQUENCE(monthCount),
          2
        )
      ),
      validDates, FILTER(
        sec"&amp;"ondDates,
        (secondDates &gt; resDate + 2) *
        (secondDates &lt;= tourDate - 3)
      ),
      IF(
        OR($AJ215=""P2"", $AJ215=""P3"", $AJ215=""P4""),
        IF(
          COUNTA(validDates) &lt; 2,
          """",
          TEXT(INDEX(validDates"&amp;", 2), ""mmm d, yyyy"")
        ),
        IF(
          COUNTA(validDates) &lt; 2,
          """",
          TEXTJOIN("", "", TRUE,
            TEXT(INDEX(validDates, 1), ""mmm d, yyyy""),
            TEXT(INDEX(validDates, 2), ""mmm d, yyyy"")
          )
 "&amp;"       )
      )
    ),
    """"
  )
)
"),"")</f>
        <v/>
      </c>
      <c r="BA215" s="65" t="str">
        <f t="shared" si="13"/>
        <v/>
      </c>
      <c r="BB215" s="63"/>
      <c r="BC215" s="64"/>
      <c r="BD215" s="64"/>
      <c r="BE215" s="64"/>
      <c r="BF215" s="64" t="str">
        <f>IFERROR(__xludf.DUMMYFUNCTION("IF(
  OR($AJ215=""Full Payment"",$AJ215=""P1"", $AJ215=""P2""),
  """",
  IF(
    AND(
      NOT(ISBLANK($K215)),
      OR(
        Q215=""Standard Booking, P3"",
        Q215=""Standard Booking, P4""
      )
    ),
    LET(
      resDate,   $K215,
      "&amp;"tourDate,  $N215,
      monthCount, DATEDIF(resDate, tourDate, ""M"") + 1,
      secondDates, ARRAYFORMULA(
        DATE(
          YEAR(resDate),
          MONTH(resDate) + SEQUENCE(monthCount),
          2
        )
      ),
      validDates, FILTER(
  "&amp;"      secondDates,
        (secondDates &gt; resDate + 2) *
        (secondDates &lt;= tourDate - 3)
      ),
      IF(
        $AJ215=""P4"",
        IF(
          COUNTA(validDates) &lt; 3,
          """",
          TEXT(INDEX(validDates, 3), ""mmm d, yyyy"")
  "&amp;"      ),
        IF(
          $AJ215=""P3"",
          IF(
            COUNTA(validDates) &lt; 3,
            """",
            TEXT(INDEX(validDates, 3), ""mmm d, yyyy"")
          ),
          IF(
            COUNTA(validDates) &lt; 3,
            """",
    "&amp;"        TEXTJOIN("", "", TRUE,
              TEXT(INDEX(validDates, 1), ""mmm d, yyyy""),
              TEXT(INDEX(validDates, 2), ""mmm d, yyyy""),
              TEXT(INDEX(validDates, 3), ""mmm d, yyyy"")
            )
          )
        )
      )
    "&amp;"),
    """"
  )
)
"),"")</f>
        <v/>
      </c>
      <c r="BG215" s="65" t="str">
        <f t="shared" si="14"/>
        <v/>
      </c>
      <c r="BH215" s="63"/>
      <c r="BI215" s="64"/>
      <c r="BJ215" s="64"/>
      <c r="BK215" s="64"/>
      <c r="BL215" s="64" t="str">
        <f>IFERROR(__xludf.DUMMYFUNCTION("IF(
  OR($AJ215=""Full Payment"",$AJ215=""P1"",$AJ215=""P2"",$AJ215=""P3""),
  """",
  IF(
    AND(
      NOT(ISBLANK($K215)),
      $Q215=""Standard Booking, P4""
    ),
    LET(
      resDate,   $K215,
      tourDate,  $N215,
      monthCount, DATEDIF(r"&amp;"esDate, tourDate, ""M"") + 1,
      secondDates, ARRAYFORMULA(
        DATE(
          YEAR(resDate),
          MONTH(resDate) + SEQUENCE(monthCount),
          2
        )
      ),
      validDates, FILTER(
        secondDates,
        (secondDates &gt; res"&amp;"Date + 2) *
        (secondDates &lt;= tourDate - 3)
      ),
      IF(
        $AJ215=""P4"",
        IF(
          COUNTA(validDates) &lt; 4,
          """",
          TEXT(
            INDEX(validDates, 4),
            ""mmm d, yyyy""
          )
        ),
"&amp;"        IF(
          COUNTA(validDates) &lt; 4,
          """",
          TEXTJOIN(
            "", "", TRUE,
            TEXT(INDEX(validDates, 1), ""mmm d, yyyy""),
            TEXT(INDEX(validDates, 2), ""mmm d, yyyy""),
            TEXT(INDEX(validDates"&amp;", 3), ""mmm d, yyyy""),
            TEXT(INDEX(validDates, 4), ""mmm d, yyyy"")
          )
        )
      )
    ),
    """"
  )
)
"),"")</f>
        <v/>
      </c>
      <c r="BM215" s="65" t="str">
        <f t="shared" si="15"/>
        <v/>
      </c>
      <c r="BN215" s="66"/>
      <c r="BO215" s="67"/>
      <c r="BP215" s="49" t="b">
        <v>0</v>
      </c>
      <c r="BQ215" s="49" t="b">
        <v>0</v>
      </c>
      <c r="BR215" s="68"/>
      <c r="BS215" s="69"/>
      <c r="BT215" s="70" t="b">
        <v>0</v>
      </c>
      <c r="BU215" s="71"/>
      <c r="BV215" s="72"/>
      <c r="BW215" s="86" t="b">
        <v>0</v>
      </c>
      <c r="BX215" s="87"/>
    </row>
    <row r="216">
      <c r="A216" s="35" t="str">
        <f t="shared" si="1"/>
        <v/>
      </c>
      <c r="B216" s="36" t="str">
        <f t="shared" si="2"/>
        <v/>
      </c>
      <c r="C216" s="36" t="str">
        <f t="array" ref="C216">IF(
  M216="",
  "",
  IFERROR(
    INDEX(
      '{INDEX} Tour Packages'!$A:$ZZ,
      MATCH(
        M216,
        INDEX(
          '{INDEX} Tour Packages'!$A:$ZZ,
          ,
          MATCH("Tour Package Name", '{INDEX} Tour Packages'!$4:$4, 0)
        ),
        0
      ),
      MATCH("Tour Code", '{INDEX} Tour Packages'!$4:$4, 0)
    ),
    "XXX"
  )
)
</f>
        <v/>
      </c>
      <c r="D216" s="36" t="str">
        <f t="shared" si="3"/>
        <v/>
      </c>
      <c r="E216" s="36" t="str">
        <f t="shared" si="4"/>
        <v/>
      </c>
      <c r="F216" s="37" t="str">
        <f t="shared" si="5"/>
        <v/>
      </c>
      <c r="G216" s="89"/>
      <c r="H216" s="89"/>
      <c r="I216" s="90"/>
      <c r="J216" s="40" t="str">
        <f t="shared" si="16"/>
        <v> </v>
      </c>
      <c r="K216" s="91"/>
      <c r="L216" s="55"/>
      <c r="M216" s="55"/>
      <c r="N216" s="91"/>
      <c r="O216" s="43" t="str">
        <f>IFERROR(__xludf.DUMMYFUNCTION("IF(N216="""","""",IFERROR(
  N216 + VALUE(REGEXEXTRACT(P216, ""(\d+)\s+Days"")),
  """"
)
)"),"")</f>
        <v/>
      </c>
      <c r="P216" s="43" t="str">
        <f t="array" ref="P216">IFERROR(
  INDEX(
    INDEX('{INDEX} Tour Packages'!$A:$ZZ, , MATCH(P$3, '{INDEX} Tour Packages'!$4:$4, 0)),
    MATCH(M216, INDEX('{INDEX} Tour Packages'!$A:$ZZ,0, MATCH("Tour Package Name", '{INDEX} Tour Packages'!$4:$4, 0)), 0)
  ),
"")
</f>
        <v/>
      </c>
      <c r="Q216" s="44" t="str">
        <f t="shared" si="7"/>
        <v/>
      </c>
      <c r="R216" s="44" t="str">
        <f>IFERROR(__xludf.DUMMYFUNCTION("IF(OR(ISBLANK(K216), ISBLANK(N216)), """", 
  LET(
    resDate, K216,
    tourDate, N216,
    monthCount, MAX(0, DATEDIF(resDate, tourDate - 3, ""M"") + 1),
    secondDates, ARRAYFORMULA(DATE(YEAR(resDate), MONTH(resDate) + SEQUENCE(monthCount), 2)),
    "&amp;"validDates, FILTER(secondDates, (secondDates &gt; resDate + 2) * (secondDates &lt;= tourDate - 3)),
    IF(ISERROR(validDates), 0, COUNTA(validDates))
  )
)
"),"")</f>
        <v/>
      </c>
      <c r="S216" s="44" t="str">
        <f t="shared" si="8"/>
        <v/>
      </c>
      <c r="T216" s="45" t="str">
        <f t="array" ref="T216">IF(ISBLANK(BO216),IFERROR(
  INDEX(
    INDEX('{INDEX} Payment Terms'!$A:$G, , MATCH(T$3, '{INDEX} Payment Terms'!$4:$4, 0)),
    MATCH(Q216, INDEX('{INDEX} Payment Terms'!$A:$G,0, MATCH("Payment Condition", '{INDEX} Payment Terms'!$4:$4, 0)), 0)
  ),
""),"Cancelled")
</f>
        <v/>
      </c>
      <c r="U216" s="46" t="b">
        <v>0</v>
      </c>
      <c r="V216" s="47" t="str">
        <f>IFERROR(__xludf.DUMMYFUNCTION("IF(OR(L216=""Duo Booking"", L216=""Group Booking""),
IF(U216=FALSE,"""",
    LET(
      bookingType, L216,
      tour, M216,
      mainFirst, H216,
      mainLast, I216,
      mainEmail, G216,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$L$4:L216, bookingType,
          $M$4:M216, tour,
          $H$4:H216, mainFirst,
          $I$4:I216, mainLast,
          $G$4:G216, mainEmail
        ),
        ""000""
      ),
  "&amp;"    baseID &amp; ""-"" &amp; memberNumber
    )
  ),
  """"
)
"),"")</f>
        <v/>
      </c>
      <c r="W216" s="48"/>
      <c r="X216" s="85" t="b">
        <v>0</v>
      </c>
      <c r="Y216" s="85" t="b">
        <v>0</v>
      </c>
      <c r="Z216" s="85" t="b">
        <v>0</v>
      </c>
      <c r="AA216" s="50"/>
      <c r="AB216" s="51"/>
      <c r="AC216" s="85" t="b">
        <v>0</v>
      </c>
      <c r="AD216" s="92"/>
      <c r="AE216" s="88"/>
      <c r="AF216" s="36" t="str">
        <f t="array" ref="AF216">IF(M216="","",INDEX(
      '{INDEX} Tour Packages'!$A:$ZP,
      MATCH($M216, '{INDEX} Tour Packages'!$A:$A, 0),
      MATCH(AF$3, '{INDEX} Tour Packages'!$4:$4, 0)
    ))</f>
        <v/>
      </c>
      <c r="AG216" s="36" t="str">
        <f t="array" ref="AG216">IF(M216="","",INDEX(
      '{INDEX} Tour Packages'!$A:$ZP,
      MATCH($M216, '{INDEX} Tour Packages'!$A:$A, 0),
      MATCH(AG$3, '{INDEX} Tour Packages'!$4:$4, 0)
    ))</f>
        <v/>
      </c>
      <c r="AH216" s="36" t="str">
        <f t="array" ref="AH216">IF(M216="","",INDEX(
      '{INDEX} Tour Packages'!$A:$ZP,
      MATCH($M216, '{INDEX} Tour Packages'!$A:$A, 0),
      MATCH(AH$3, '{INDEX} Tour Packages'!$4:$4, 0)
    ))</f>
        <v/>
      </c>
      <c r="AI216" s="54" t="str">
        <f t="shared" si="9"/>
        <v/>
      </c>
      <c r="AJ216" s="42"/>
      <c r="AK216" s="55"/>
      <c r="AL216" s="46" t="b">
        <v>0</v>
      </c>
      <c r="AM216" s="56"/>
      <c r="AN216" s="57" t="str">
        <f t="shared" si="10"/>
        <v/>
      </c>
      <c r="AO216" s="58" t="str">
        <f t="shared" si="11"/>
        <v/>
      </c>
      <c r="AP216" s="59"/>
      <c r="AQ216" s="60"/>
      <c r="AR216" s="61"/>
      <c r="AS216" s="61"/>
      <c r="AT216" s="61" t="str">
        <f>IFERROR(__xludf.DUMMYFUNCTION("IF( 
  OR($AJ216=""Full Payment"", ISBLANK($K216)),
  """",
  IF(
    OR(
      Q216=""Standard Booking, P1"",
      Q216=""Standard Booking, P2"",
      Q216=""Standard Booking, P3"",
      Q216=""Standard Booking, P4""
    ),
    LET(
      resDate,   $"&amp;"K216,
      tourDate,  $N216,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6" s="62" t="str">
        <f t="shared" si="12"/>
        <v/>
      </c>
      <c r="AV216" s="63"/>
      <c r="AW216" s="64"/>
      <c r="AX216" s="64"/>
      <c r="AY216" s="64"/>
      <c r="AZ216" s="64" t="str">
        <f>IFERROR(__xludf.DUMMYFUNCTION("IF(
  OR($AJ216=""Full Payment"",$AJ216=""P1"", ISBLANK($K216)),
  """",
  IF(
    OR(
      $Q216=""Standard Booking, P2"",
      $Q216=""Standard Booking, P3"",
      $Q216=""Standard Booking, P4""
    ),
    LET(
      resDate,   $K216,
      tourDate,"&amp;"  $N216,
      monthCount, DATEDIF(resDate, tourDate, ""M"") + 1,
      secondDates, ARRAYFORMULA(
        DATE(
          YEAR(resDate),
          MONTH(resDate) + SEQUENCE(monthCount),
          2
        )
      ),
      validDates, FILTER(
        sec"&amp;"ondDates,
        (secondDates &gt; resDate + 2) *
        (secondDates &lt;= tourDate - 3)
      ),
      IF(
        OR($AJ216=""P2"", $AJ216=""P3"", $AJ216=""P4""),
        IF(
          COUNTA(validDates) &lt; 2,
          """",
          TEXT(INDEX(validDates"&amp;", 2), ""mmm d, yyyy"")
        ),
        IF(
          COUNTA(validDates) &lt; 2,
          """",
          TEXTJOIN("", "", TRUE,
            TEXT(INDEX(validDates, 1), ""mmm d, yyyy""),
            TEXT(INDEX(validDates, 2), ""mmm d, yyyy"")
          )
 "&amp;"       )
      )
    ),
    """"
  )
)
"),"")</f>
        <v/>
      </c>
      <c r="BA216" s="65" t="str">
        <f t="shared" si="13"/>
        <v/>
      </c>
      <c r="BB216" s="63"/>
      <c r="BC216" s="64"/>
      <c r="BD216" s="64"/>
      <c r="BE216" s="64"/>
      <c r="BF216" s="64" t="str">
        <f>IFERROR(__xludf.DUMMYFUNCTION("IF(
  OR($AJ216=""Full Payment"",$AJ216=""P1"", $AJ216=""P2""),
  """",
  IF(
    AND(
      NOT(ISBLANK($K216)),
      OR(
        Q216=""Standard Booking, P3"",
        Q216=""Standard Booking, P4""
      )
    ),
    LET(
      resDate,   $K216,
      "&amp;"tourDate,  $N216,
      monthCount, DATEDIF(resDate, tourDate, ""M"") + 1,
      secondDates, ARRAYFORMULA(
        DATE(
          YEAR(resDate),
          MONTH(resDate) + SEQUENCE(monthCount),
          2
        )
      ),
      validDates, FILTER(
  "&amp;"      secondDates,
        (secondDates &gt; resDate + 2) *
        (secondDates &lt;= tourDate - 3)
      ),
      IF(
        $AJ216=""P4"",
        IF(
          COUNTA(validDates) &lt; 3,
          """",
          TEXT(INDEX(validDates, 3), ""mmm d, yyyy"")
  "&amp;"      ),
        IF(
          $AJ216=""P3"",
          IF(
            COUNTA(validDates) &lt; 3,
            """",
            TEXT(INDEX(validDates, 3), ""mmm d, yyyy"")
          ),
          IF(
            COUNTA(validDates) &lt; 3,
            """",
    "&amp;"        TEXTJOIN("", "", TRUE,
              TEXT(INDEX(validDates, 1), ""mmm d, yyyy""),
              TEXT(INDEX(validDates, 2), ""mmm d, yyyy""),
              TEXT(INDEX(validDates, 3), ""mmm d, yyyy"")
            )
          )
        )
      )
    "&amp;"),
    """"
  )
)
"),"")</f>
        <v/>
      </c>
      <c r="BG216" s="65" t="str">
        <f t="shared" si="14"/>
        <v/>
      </c>
      <c r="BH216" s="63"/>
      <c r="BI216" s="64"/>
      <c r="BJ216" s="64"/>
      <c r="BK216" s="64"/>
      <c r="BL216" s="64" t="str">
        <f>IFERROR(__xludf.DUMMYFUNCTION("IF(
  OR($AJ216=""Full Payment"",$AJ216=""P1"",$AJ216=""P2"",$AJ216=""P3""),
  """",
  IF(
    AND(
      NOT(ISBLANK($K216)),
      $Q216=""Standard Booking, P4""
    ),
    LET(
      resDate,   $K216,
      tourDate,  $N216,
      monthCount, DATEDIF(r"&amp;"esDate, tourDate, ""M"") + 1,
      secondDates, ARRAYFORMULA(
        DATE(
          YEAR(resDate),
          MONTH(resDate) + SEQUENCE(monthCount),
          2
        )
      ),
      validDates, FILTER(
        secondDates,
        (secondDates &gt; res"&amp;"Date + 2) *
        (secondDates &lt;= tourDate - 3)
      ),
      IF(
        $AJ216=""P4"",
        IF(
          COUNTA(validDates) &lt; 4,
          """",
          TEXT(
            INDEX(validDates, 4),
            ""mmm d, yyyy""
          )
        ),
"&amp;"        IF(
          COUNTA(validDates) &lt; 4,
          """",
          TEXTJOIN(
            "", "", TRUE,
            TEXT(INDEX(validDates, 1), ""mmm d, yyyy""),
            TEXT(INDEX(validDates, 2), ""mmm d, yyyy""),
            TEXT(INDEX(validDates"&amp;", 3), ""mmm d, yyyy""),
            TEXT(INDEX(validDates, 4), ""mmm d, yyyy"")
          )
        )
      )
    ),
    """"
  )
)
"),"")</f>
        <v/>
      </c>
      <c r="BM216" s="65" t="str">
        <f t="shared" si="15"/>
        <v/>
      </c>
      <c r="BN216" s="66"/>
      <c r="BO216" s="67"/>
      <c r="BP216" s="49" t="b">
        <v>0</v>
      </c>
      <c r="BQ216" s="49" t="b">
        <v>0</v>
      </c>
      <c r="BR216" s="68"/>
      <c r="BS216" s="69"/>
      <c r="BT216" s="70" t="b">
        <v>0</v>
      </c>
      <c r="BU216" s="71"/>
      <c r="BV216" s="72"/>
      <c r="BW216" s="86" t="b">
        <v>0</v>
      </c>
      <c r="BX216" s="87"/>
    </row>
    <row r="217">
      <c r="A217" s="35" t="str">
        <f t="shared" si="1"/>
        <v/>
      </c>
      <c r="B217" s="36" t="str">
        <f t="shared" si="2"/>
        <v/>
      </c>
      <c r="C217" s="36" t="str">
        <f t="array" ref="C217">IF(
  M217="",
  "",
  IFERROR(
    INDEX(
      '{INDEX} Tour Packages'!$A:$ZZ,
      MATCH(
        M217,
        INDEX(
          '{INDEX} Tour Packages'!$A:$ZZ,
          ,
          MATCH("Tour Package Name", '{INDEX} Tour Packages'!$4:$4, 0)
        ),
        0
      ),
      MATCH("Tour Code", '{INDEX} Tour Packages'!$4:$4, 0)
    ),
    "XXX"
  )
)
</f>
        <v/>
      </c>
      <c r="D217" s="36" t="str">
        <f t="shared" si="3"/>
        <v/>
      </c>
      <c r="E217" s="36" t="str">
        <f t="shared" si="4"/>
        <v/>
      </c>
      <c r="F217" s="37" t="str">
        <f t="shared" si="5"/>
        <v/>
      </c>
      <c r="G217" s="89"/>
      <c r="H217" s="89"/>
      <c r="I217" s="90"/>
      <c r="J217" s="40" t="str">
        <f t="shared" si="16"/>
        <v> </v>
      </c>
      <c r="K217" s="91"/>
      <c r="L217" s="55"/>
      <c r="M217" s="55"/>
      <c r="N217" s="91"/>
      <c r="O217" s="43" t="str">
        <f>IFERROR(__xludf.DUMMYFUNCTION("IF(N217="""","""",IFERROR(
  N217 + VALUE(REGEXEXTRACT(P217, ""(\d+)\s+Days"")),
  """"
)
)"),"")</f>
        <v/>
      </c>
      <c r="P217" s="43" t="str">
        <f t="array" ref="P217">IFERROR(
  INDEX(
    INDEX('{INDEX} Tour Packages'!$A:$ZZ, , MATCH(P$3, '{INDEX} Tour Packages'!$4:$4, 0)),
    MATCH(M217, INDEX('{INDEX} Tour Packages'!$A:$ZZ,0, MATCH("Tour Package Name", '{INDEX} Tour Packages'!$4:$4, 0)), 0)
  ),
"")
</f>
        <v/>
      </c>
      <c r="Q217" s="44" t="str">
        <f t="shared" si="7"/>
        <v/>
      </c>
      <c r="R217" s="44" t="str">
        <f>IFERROR(__xludf.DUMMYFUNCTION("IF(OR(ISBLANK(K217), ISBLANK(N217)), """", 
  LET(
    resDate, K217,
    tourDate, N217,
    monthCount, MAX(0, DATEDIF(resDate, tourDate - 3, ""M"") + 1),
    secondDates, ARRAYFORMULA(DATE(YEAR(resDate), MONTH(resDate) + SEQUENCE(monthCount), 2)),
    "&amp;"validDates, FILTER(secondDates, (secondDates &gt; resDate + 2) * (secondDates &lt;= tourDate - 3)),
    IF(ISERROR(validDates), 0, COUNTA(validDates))
  )
)
"),"")</f>
        <v/>
      </c>
      <c r="S217" s="44" t="str">
        <f t="shared" si="8"/>
        <v/>
      </c>
      <c r="T217" s="45" t="str">
        <f t="array" ref="T217">IF(ISBLANK(BO217),IFERROR(
  INDEX(
    INDEX('{INDEX} Payment Terms'!$A:$G, , MATCH(T$3, '{INDEX} Payment Terms'!$4:$4, 0)),
    MATCH(Q217, INDEX('{INDEX} Payment Terms'!$A:$G,0, MATCH("Payment Condition", '{INDEX} Payment Terms'!$4:$4, 0)), 0)
  ),
""),"Cancelled")
</f>
        <v/>
      </c>
      <c r="U217" s="46" t="b">
        <v>0</v>
      </c>
      <c r="V217" s="47" t="str">
        <f>IFERROR(__xludf.DUMMYFUNCTION("IF(OR(L217=""Duo Booking"", L217=""Group Booking""),
IF(U217=FALSE,"""",
    LET(
      bookingType, L217,
      tour, M217,
      mainFirst, H217,
      mainLast, I217,
      mainEmail, G217,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$L$4:L217, bookingType,
          $M$4:M217, tour,
          $H$4:H217, mainFirst,
          $I$4:I217, mainLast,
          $G$4:G217, mainEmail
        ),
        ""000""
      ),
  "&amp;"    baseID &amp; ""-"" &amp; memberNumber
    )
  ),
  """"
)
"),"")</f>
        <v/>
      </c>
      <c r="W217" s="48"/>
      <c r="X217" s="85" t="b">
        <v>0</v>
      </c>
      <c r="Y217" s="85" t="b">
        <v>0</v>
      </c>
      <c r="Z217" s="85" t="b">
        <v>0</v>
      </c>
      <c r="AA217" s="50"/>
      <c r="AB217" s="51"/>
      <c r="AC217" s="85" t="b">
        <v>0</v>
      </c>
      <c r="AD217" s="92"/>
      <c r="AE217" s="88"/>
      <c r="AF217" s="36" t="str">
        <f t="array" ref="AF217">IF(M217="","",INDEX(
      '{INDEX} Tour Packages'!$A:$ZP,
      MATCH($M217, '{INDEX} Tour Packages'!$A:$A, 0),
      MATCH(AF$3, '{INDEX} Tour Packages'!$4:$4, 0)
    ))</f>
        <v/>
      </c>
      <c r="AG217" s="36" t="str">
        <f t="array" ref="AG217">IF(M217="","",INDEX(
      '{INDEX} Tour Packages'!$A:$ZP,
      MATCH($M217, '{INDEX} Tour Packages'!$A:$A, 0),
      MATCH(AG$3, '{INDEX} Tour Packages'!$4:$4, 0)
    ))</f>
        <v/>
      </c>
      <c r="AH217" s="36" t="str">
        <f t="array" ref="AH217">IF(M217="","",INDEX(
      '{INDEX} Tour Packages'!$A:$ZP,
      MATCH($M217, '{INDEX} Tour Packages'!$A:$A, 0),
      MATCH(AH$3, '{INDEX} Tour Packages'!$4:$4, 0)
    ))</f>
        <v/>
      </c>
      <c r="AI217" s="54" t="str">
        <f t="shared" si="9"/>
        <v/>
      </c>
      <c r="AJ217" s="42"/>
      <c r="AK217" s="55"/>
      <c r="AL217" s="46" t="b">
        <v>0</v>
      </c>
      <c r="AM217" s="56"/>
      <c r="AN217" s="57" t="str">
        <f t="shared" si="10"/>
        <v/>
      </c>
      <c r="AO217" s="58" t="str">
        <f t="shared" si="11"/>
        <v/>
      </c>
      <c r="AP217" s="59"/>
      <c r="AQ217" s="60"/>
      <c r="AR217" s="61"/>
      <c r="AS217" s="61"/>
      <c r="AT217" s="61" t="str">
        <f>IFERROR(__xludf.DUMMYFUNCTION("IF( 
  OR($AJ217=""Full Payment"", ISBLANK($K217)),
  """",
  IF(
    OR(
      Q217=""Standard Booking, P1"",
      Q217=""Standard Booking, P2"",
      Q217=""Standard Booking, P3"",
      Q217=""Standard Booking, P4""
    ),
    LET(
      resDate,   $"&amp;"K217,
      tourDate,  $N217,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7" s="62" t="str">
        <f t="shared" si="12"/>
        <v/>
      </c>
      <c r="AV217" s="63"/>
      <c r="AW217" s="64"/>
      <c r="AX217" s="64"/>
      <c r="AY217" s="64"/>
      <c r="AZ217" s="64" t="str">
        <f>IFERROR(__xludf.DUMMYFUNCTION("IF(
  OR($AJ217=""Full Payment"",$AJ217=""P1"", ISBLANK($K217)),
  """",
  IF(
    OR(
      $Q217=""Standard Booking, P2"",
      $Q217=""Standard Booking, P3"",
      $Q217=""Standard Booking, P4""
    ),
    LET(
      resDate,   $K217,
      tourDate,"&amp;"  $N217,
      monthCount, DATEDIF(resDate, tourDate, ""M"") + 1,
      secondDates, ARRAYFORMULA(
        DATE(
          YEAR(resDate),
          MONTH(resDate) + SEQUENCE(monthCount),
          2
        )
      ),
      validDates, FILTER(
        sec"&amp;"ondDates,
        (secondDates &gt; resDate + 2) *
        (secondDates &lt;= tourDate - 3)
      ),
      IF(
        OR($AJ217=""P2"", $AJ217=""P3"", $AJ217=""P4""),
        IF(
          COUNTA(validDates) &lt; 2,
          """",
          TEXT(INDEX(validDates"&amp;", 2), ""mmm d, yyyy"")
        ),
        IF(
          COUNTA(validDates) &lt; 2,
          """",
          TEXTJOIN("", "", TRUE,
            TEXT(INDEX(validDates, 1), ""mmm d, yyyy""),
            TEXT(INDEX(validDates, 2), ""mmm d, yyyy"")
          )
 "&amp;"       )
      )
    ),
    """"
  )
)
"),"")</f>
        <v/>
      </c>
      <c r="BA217" s="65" t="str">
        <f t="shared" si="13"/>
        <v/>
      </c>
      <c r="BB217" s="63"/>
      <c r="BC217" s="64"/>
      <c r="BD217" s="64"/>
      <c r="BE217" s="64"/>
      <c r="BF217" s="64" t="str">
        <f>IFERROR(__xludf.DUMMYFUNCTION("IF(
  OR($AJ217=""Full Payment"",$AJ217=""P1"", $AJ217=""P2""),
  """",
  IF(
    AND(
      NOT(ISBLANK($K217)),
      OR(
        Q217=""Standard Booking, P3"",
        Q217=""Standard Booking, P4""
      )
    ),
    LET(
      resDate,   $K217,
      "&amp;"tourDate,  $N217,
      monthCount, DATEDIF(resDate, tourDate, ""M"") + 1,
      secondDates, ARRAYFORMULA(
        DATE(
          YEAR(resDate),
          MONTH(resDate) + SEQUENCE(monthCount),
          2
        )
      ),
      validDates, FILTER(
  "&amp;"      secondDates,
        (secondDates &gt; resDate + 2) *
        (secondDates &lt;= tourDate - 3)
      ),
      IF(
        $AJ217=""P4"",
        IF(
          COUNTA(validDates) &lt; 3,
          """",
          TEXT(INDEX(validDates, 3), ""mmm d, yyyy"")
  "&amp;"      ),
        IF(
          $AJ217=""P3"",
          IF(
            COUNTA(validDates) &lt; 3,
            """",
            TEXT(INDEX(validDates, 3), ""mmm d, yyyy"")
          ),
          IF(
            COUNTA(validDates) &lt; 3,
            """",
    "&amp;"        TEXTJOIN("", "", TRUE,
              TEXT(INDEX(validDates, 1), ""mmm d, yyyy""),
              TEXT(INDEX(validDates, 2), ""mmm d, yyyy""),
              TEXT(INDEX(validDates, 3), ""mmm d, yyyy"")
            )
          )
        )
      )
    "&amp;"),
    """"
  )
)
"),"")</f>
        <v/>
      </c>
      <c r="BG217" s="65" t="str">
        <f t="shared" si="14"/>
        <v/>
      </c>
      <c r="BH217" s="63"/>
      <c r="BI217" s="64"/>
      <c r="BJ217" s="64"/>
      <c r="BK217" s="64"/>
      <c r="BL217" s="64" t="str">
        <f>IFERROR(__xludf.DUMMYFUNCTION("IF(
  OR($AJ217=""Full Payment"",$AJ217=""P1"",$AJ217=""P2"",$AJ217=""P3""),
  """",
  IF(
    AND(
      NOT(ISBLANK($K217)),
      $Q217=""Standard Booking, P4""
    ),
    LET(
      resDate,   $K217,
      tourDate,  $N217,
      monthCount, DATEDIF(r"&amp;"esDate, tourDate, ""M"") + 1,
      secondDates, ARRAYFORMULA(
        DATE(
          YEAR(resDate),
          MONTH(resDate) + SEQUENCE(monthCount),
          2
        )
      ),
      validDates, FILTER(
        secondDates,
        (secondDates &gt; res"&amp;"Date + 2) *
        (secondDates &lt;= tourDate - 3)
      ),
      IF(
        $AJ217=""P4"",
        IF(
          COUNTA(validDates) &lt; 4,
          """",
          TEXT(
            INDEX(validDates, 4),
            ""mmm d, yyyy""
          )
        ),
"&amp;"        IF(
          COUNTA(validDates) &lt; 4,
          """",
          TEXTJOIN(
            "", "", TRUE,
            TEXT(INDEX(validDates, 1), ""mmm d, yyyy""),
            TEXT(INDEX(validDates, 2), ""mmm d, yyyy""),
            TEXT(INDEX(validDates"&amp;", 3), ""mmm d, yyyy""),
            TEXT(INDEX(validDates, 4), ""mmm d, yyyy"")
          )
        )
      )
    ),
    """"
  )
)
"),"")</f>
        <v/>
      </c>
      <c r="BM217" s="65" t="str">
        <f t="shared" si="15"/>
        <v/>
      </c>
      <c r="BN217" s="66"/>
      <c r="BO217" s="67"/>
      <c r="BP217" s="49" t="b">
        <v>0</v>
      </c>
      <c r="BQ217" s="49" t="b">
        <v>0</v>
      </c>
      <c r="BR217" s="68"/>
      <c r="BS217" s="69"/>
      <c r="BT217" s="70" t="b">
        <v>0</v>
      </c>
      <c r="BU217" s="71"/>
      <c r="BV217" s="72"/>
      <c r="BW217" s="86" t="b">
        <v>0</v>
      </c>
      <c r="BX217" s="87"/>
    </row>
    <row r="218">
      <c r="A218" s="35" t="str">
        <f t="shared" si="1"/>
        <v/>
      </c>
      <c r="B218" s="36" t="str">
        <f t="shared" si="2"/>
        <v/>
      </c>
      <c r="C218" s="36" t="str">
        <f t="array" ref="C218">IF(
  M218="",
  "",
  IFERROR(
    INDEX(
      '{INDEX} Tour Packages'!$A:$ZZ,
      MATCH(
        M218,
        INDEX(
          '{INDEX} Tour Packages'!$A:$ZZ,
          ,
          MATCH("Tour Package Name", '{INDEX} Tour Packages'!$4:$4, 0)
        ),
        0
      ),
      MATCH("Tour Code", '{INDEX} Tour Packages'!$4:$4, 0)
    ),
    "XXX"
  )
)
</f>
        <v/>
      </c>
      <c r="D218" s="36" t="str">
        <f t="shared" si="3"/>
        <v/>
      </c>
      <c r="E218" s="36" t="str">
        <f t="shared" si="4"/>
        <v/>
      </c>
      <c r="F218" s="37" t="str">
        <f t="shared" si="5"/>
        <v/>
      </c>
      <c r="G218" s="89"/>
      <c r="H218" s="89"/>
      <c r="I218" s="90"/>
      <c r="J218" s="40" t="str">
        <f t="shared" si="16"/>
        <v> </v>
      </c>
      <c r="K218" s="91"/>
      <c r="L218" s="55"/>
      <c r="M218" s="55"/>
      <c r="N218" s="91"/>
      <c r="O218" s="43" t="str">
        <f>IFERROR(__xludf.DUMMYFUNCTION("IF(N218="""","""",IFERROR(
  N218 + VALUE(REGEXEXTRACT(P218, ""(\d+)\s+Days"")),
  """"
)
)"),"")</f>
        <v/>
      </c>
      <c r="P218" s="43" t="str">
        <f t="array" ref="P218">IFERROR(
  INDEX(
    INDEX('{INDEX} Tour Packages'!$A:$ZZ, , MATCH(P$3, '{INDEX} Tour Packages'!$4:$4, 0)),
    MATCH(M218, INDEX('{INDEX} Tour Packages'!$A:$ZZ,0, MATCH("Tour Package Name", '{INDEX} Tour Packages'!$4:$4, 0)), 0)
  ),
"")
</f>
        <v/>
      </c>
      <c r="Q218" s="44" t="str">
        <f t="shared" si="7"/>
        <v/>
      </c>
      <c r="R218" s="44" t="str">
        <f>IFERROR(__xludf.DUMMYFUNCTION("IF(OR(ISBLANK(K218), ISBLANK(N218)), """", 
  LET(
    resDate, K218,
    tourDate, N218,
    monthCount, MAX(0, DATEDIF(resDate, tourDate - 3, ""M"") + 1),
    secondDates, ARRAYFORMULA(DATE(YEAR(resDate), MONTH(resDate) + SEQUENCE(monthCount), 2)),
    "&amp;"validDates, FILTER(secondDates, (secondDates &gt; resDate + 2) * (secondDates &lt;= tourDate - 3)),
    IF(ISERROR(validDates), 0, COUNTA(validDates))
  )
)
"),"")</f>
        <v/>
      </c>
      <c r="S218" s="44" t="str">
        <f t="shared" si="8"/>
        <v/>
      </c>
      <c r="T218" s="45" t="str">
        <f t="array" ref="T218">IF(ISBLANK(BO218),IFERROR(
  INDEX(
    INDEX('{INDEX} Payment Terms'!$A:$G, , MATCH(T$3, '{INDEX} Payment Terms'!$4:$4, 0)),
    MATCH(Q218, INDEX('{INDEX} Payment Terms'!$A:$G,0, MATCH("Payment Condition", '{INDEX} Payment Terms'!$4:$4, 0)), 0)
  ),
""),"Cancelled")
</f>
        <v/>
      </c>
      <c r="U218" s="46" t="b">
        <v>0</v>
      </c>
      <c r="V218" s="47" t="str">
        <f>IFERROR(__xludf.DUMMYFUNCTION("IF(OR(L218=""Duo Booking"", L218=""Group Booking""),
IF(U218=FALSE,"""",
    LET(
      bookingType, L218,
      tour, M218,
      mainFirst, H218,
      mainLast, I218,
      mainEmail, G218,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$L$4:L218, bookingType,
          $M$4:M218, tour,
          $H$4:H218, mainFirst,
          $I$4:I218, mainLast,
          $G$4:G218, mainEmail
        ),
        ""000""
      ),
  "&amp;"    baseID &amp; ""-"" &amp; memberNumber
    )
  ),
  """"
)
"),"")</f>
        <v/>
      </c>
      <c r="W218" s="48"/>
      <c r="X218" s="85" t="b">
        <v>0</v>
      </c>
      <c r="Y218" s="85" t="b">
        <v>0</v>
      </c>
      <c r="Z218" s="85" t="b">
        <v>0</v>
      </c>
      <c r="AA218" s="50"/>
      <c r="AB218" s="51"/>
      <c r="AC218" s="85" t="b">
        <v>0</v>
      </c>
      <c r="AD218" s="92"/>
      <c r="AE218" s="88"/>
      <c r="AF218" s="36" t="str">
        <f t="array" ref="AF218">IF(M218="","",INDEX(
      '{INDEX} Tour Packages'!$A:$ZP,
      MATCH($M218, '{INDEX} Tour Packages'!$A:$A, 0),
      MATCH(AF$3, '{INDEX} Tour Packages'!$4:$4, 0)
    ))</f>
        <v/>
      </c>
      <c r="AG218" s="36" t="str">
        <f t="array" ref="AG218">IF(M218="","",INDEX(
      '{INDEX} Tour Packages'!$A:$ZP,
      MATCH($M218, '{INDEX} Tour Packages'!$A:$A, 0),
      MATCH(AG$3, '{INDEX} Tour Packages'!$4:$4, 0)
    ))</f>
        <v/>
      </c>
      <c r="AH218" s="36" t="str">
        <f t="array" ref="AH218">IF(M218="","",INDEX(
      '{INDEX} Tour Packages'!$A:$ZP,
      MATCH($M218, '{INDEX} Tour Packages'!$A:$A, 0),
      MATCH(AH$3, '{INDEX} Tour Packages'!$4:$4, 0)
    ))</f>
        <v/>
      </c>
      <c r="AI218" s="54" t="str">
        <f t="shared" si="9"/>
        <v/>
      </c>
      <c r="AJ218" s="42"/>
      <c r="AK218" s="55"/>
      <c r="AL218" s="46" t="b">
        <v>0</v>
      </c>
      <c r="AM218" s="56"/>
      <c r="AN218" s="57" t="str">
        <f t="shared" si="10"/>
        <v/>
      </c>
      <c r="AO218" s="58" t="str">
        <f t="shared" si="11"/>
        <v/>
      </c>
      <c r="AP218" s="59"/>
      <c r="AQ218" s="60"/>
      <c r="AR218" s="61"/>
      <c r="AS218" s="61"/>
      <c r="AT218" s="61" t="str">
        <f>IFERROR(__xludf.DUMMYFUNCTION("IF( 
  OR($AJ218=""Full Payment"", ISBLANK($K218)),
  """",
  IF(
    OR(
      Q218=""Standard Booking, P1"",
      Q218=""Standard Booking, P2"",
      Q218=""Standard Booking, P3"",
      Q218=""Standard Booking, P4""
    ),
    LET(
      resDate,   $"&amp;"K218,
      tourDate,  $N218,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8" s="62" t="str">
        <f t="shared" si="12"/>
        <v/>
      </c>
      <c r="AV218" s="63"/>
      <c r="AW218" s="64"/>
      <c r="AX218" s="64"/>
      <c r="AY218" s="64"/>
      <c r="AZ218" s="64" t="str">
        <f>IFERROR(__xludf.DUMMYFUNCTION("IF(
  OR($AJ218=""Full Payment"",$AJ218=""P1"", ISBLANK($K218)),
  """",
  IF(
    OR(
      $Q218=""Standard Booking, P2"",
      $Q218=""Standard Booking, P3"",
      $Q218=""Standard Booking, P4""
    ),
    LET(
      resDate,   $K218,
      tourDate,"&amp;"  $N218,
      monthCount, DATEDIF(resDate, tourDate, ""M"") + 1,
      secondDates, ARRAYFORMULA(
        DATE(
          YEAR(resDate),
          MONTH(resDate) + SEQUENCE(monthCount),
          2
        )
      ),
      validDates, FILTER(
        sec"&amp;"ondDates,
        (secondDates &gt; resDate + 2) *
        (secondDates &lt;= tourDate - 3)
      ),
      IF(
        OR($AJ218=""P2"", $AJ218=""P3"", $AJ218=""P4""),
        IF(
          COUNTA(validDates) &lt; 2,
          """",
          TEXT(INDEX(validDates"&amp;", 2), ""mmm d, yyyy"")
        ),
        IF(
          COUNTA(validDates) &lt; 2,
          """",
          TEXTJOIN("", "", TRUE,
            TEXT(INDEX(validDates, 1), ""mmm d, yyyy""),
            TEXT(INDEX(validDates, 2), ""mmm d, yyyy"")
          )
 "&amp;"       )
      )
    ),
    """"
  )
)
"),"")</f>
        <v/>
      </c>
      <c r="BA218" s="65" t="str">
        <f t="shared" si="13"/>
        <v/>
      </c>
      <c r="BB218" s="63"/>
      <c r="BC218" s="64"/>
      <c r="BD218" s="64"/>
      <c r="BE218" s="64"/>
      <c r="BF218" s="64" t="str">
        <f>IFERROR(__xludf.DUMMYFUNCTION("IF(
  OR($AJ218=""Full Payment"",$AJ218=""P1"", $AJ218=""P2""),
  """",
  IF(
    AND(
      NOT(ISBLANK($K218)),
      OR(
        Q218=""Standard Booking, P3"",
        Q218=""Standard Booking, P4""
      )
    ),
    LET(
      resDate,   $K218,
      "&amp;"tourDate,  $N218,
      monthCount, DATEDIF(resDate, tourDate, ""M"") + 1,
      secondDates, ARRAYFORMULA(
        DATE(
          YEAR(resDate),
          MONTH(resDate) + SEQUENCE(monthCount),
          2
        )
      ),
      validDates, FILTER(
  "&amp;"      secondDates,
        (secondDates &gt; resDate + 2) *
        (secondDates &lt;= tourDate - 3)
      ),
      IF(
        $AJ218=""P4"",
        IF(
          COUNTA(validDates) &lt; 3,
          """",
          TEXT(INDEX(validDates, 3), ""mmm d, yyyy"")
  "&amp;"      ),
        IF(
          $AJ218=""P3"",
          IF(
            COUNTA(validDates) &lt; 3,
            """",
            TEXT(INDEX(validDates, 3), ""mmm d, yyyy"")
          ),
          IF(
            COUNTA(validDates) &lt; 3,
            """",
    "&amp;"        TEXTJOIN("", "", TRUE,
              TEXT(INDEX(validDates, 1), ""mmm d, yyyy""),
              TEXT(INDEX(validDates, 2), ""mmm d, yyyy""),
              TEXT(INDEX(validDates, 3), ""mmm d, yyyy"")
            )
          )
        )
      )
    "&amp;"),
    """"
  )
)
"),"")</f>
        <v/>
      </c>
      <c r="BG218" s="65" t="str">
        <f t="shared" si="14"/>
        <v/>
      </c>
      <c r="BH218" s="63"/>
      <c r="BI218" s="64"/>
      <c r="BJ218" s="64"/>
      <c r="BK218" s="64"/>
      <c r="BL218" s="64" t="str">
        <f>IFERROR(__xludf.DUMMYFUNCTION("IF(
  OR($AJ218=""Full Payment"",$AJ218=""P1"",$AJ218=""P2"",$AJ218=""P3""),
  """",
  IF(
    AND(
      NOT(ISBLANK($K218)),
      $Q218=""Standard Booking, P4""
    ),
    LET(
      resDate,   $K218,
      tourDate,  $N218,
      monthCount, DATEDIF(r"&amp;"esDate, tourDate, ""M"") + 1,
      secondDates, ARRAYFORMULA(
        DATE(
          YEAR(resDate),
          MONTH(resDate) + SEQUENCE(monthCount),
          2
        )
      ),
      validDates, FILTER(
        secondDates,
        (secondDates &gt; res"&amp;"Date + 2) *
        (secondDates &lt;= tourDate - 3)
      ),
      IF(
        $AJ218=""P4"",
        IF(
          COUNTA(validDates) &lt; 4,
          """",
          TEXT(
            INDEX(validDates, 4),
            ""mmm d, yyyy""
          )
        ),
"&amp;"        IF(
          COUNTA(validDates) &lt; 4,
          """",
          TEXTJOIN(
            "", "", TRUE,
            TEXT(INDEX(validDates, 1), ""mmm d, yyyy""),
            TEXT(INDEX(validDates, 2), ""mmm d, yyyy""),
            TEXT(INDEX(validDates"&amp;", 3), ""mmm d, yyyy""),
            TEXT(INDEX(validDates, 4), ""mmm d, yyyy"")
          )
        )
      )
    ),
    """"
  )
)
"),"")</f>
        <v/>
      </c>
      <c r="BM218" s="65" t="str">
        <f t="shared" si="15"/>
        <v/>
      </c>
      <c r="BN218" s="66"/>
      <c r="BO218" s="67"/>
      <c r="BP218" s="49" t="b">
        <v>0</v>
      </c>
      <c r="BQ218" s="49" t="b">
        <v>0</v>
      </c>
      <c r="BR218" s="68"/>
      <c r="BS218" s="69"/>
      <c r="BT218" s="70" t="b">
        <v>0</v>
      </c>
      <c r="BU218" s="71"/>
      <c r="BV218" s="72"/>
      <c r="BW218" s="86" t="b">
        <v>0</v>
      </c>
      <c r="BX218" s="87"/>
    </row>
    <row r="219">
      <c r="A219" s="35" t="str">
        <f t="shared" si="1"/>
        <v/>
      </c>
      <c r="B219" s="36" t="str">
        <f t="shared" si="2"/>
        <v/>
      </c>
      <c r="C219" s="36" t="str">
        <f t="array" ref="C219">IF(
  M219="",
  "",
  IFERROR(
    INDEX(
      '{INDEX} Tour Packages'!$A:$ZZ,
      MATCH(
        M219,
        INDEX(
          '{INDEX} Tour Packages'!$A:$ZZ,
          ,
          MATCH("Tour Package Name", '{INDEX} Tour Packages'!$4:$4, 0)
        ),
        0
      ),
      MATCH("Tour Code", '{INDEX} Tour Packages'!$4:$4, 0)
    ),
    "XXX"
  )
)
</f>
        <v/>
      </c>
      <c r="D219" s="36" t="str">
        <f t="shared" si="3"/>
        <v/>
      </c>
      <c r="E219" s="36" t="str">
        <f t="shared" si="4"/>
        <v/>
      </c>
      <c r="F219" s="37" t="str">
        <f t="shared" si="5"/>
        <v/>
      </c>
      <c r="G219" s="89"/>
      <c r="H219" s="89"/>
      <c r="I219" s="90"/>
      <c r="J219" s="40" t="str">
        <f t="shared" si="16"/>
        <v> </v>
      </c>
      <c r="K219" s="91"/>
      <c r="L219" s="55"/>
      <c r="M219" s="55"/>
      <c r="N219" s="91"/>
      <c r="O219" s="43" t="str">
        <f>IFERROR(__xludf.DUMMYFUNCTION("IF(N219="""","""",IFERROR(
  N219 + VALUE(REGEXEXTRACT(P219, ""(\d+)\s+Days"")),
  """"
)
)"),"")</f>
        <v/>
      </c>
      <c r="P219" s="43" t="str">
        <f t="array" ref="P219">IFERROR(
  INDEX(
    INDEX('{INDEX} Tour Packages'!$A:$ZZ, , MATCH(P$3, '{INDEX} Tour Packages'!$4:$4, 0)),
    MATCH(M219, INDEX('{INDEX} Tour Packages'!$A:$ZZ,0, MATCH("Tour Package Name", '{INDEX} Tour Packages'!$4:$4, 0)), 0)
  ),
"")
</f>
        <v/>
      </c>
      <c r="Q219" s="44" t="str">
        <f t="shared" si="7"/>
        <v/>
      </c>
      <c r="R219" s="44" t="str">
        <f>IFERROR(__xludf.DUMMYFUNCTION("IF(OR(ISBLANK(K219), ISBLANK(N219)), """", 
  LET(
    resDate, K219,
    tourDate, N219,
    monthCount, MAX(0, DATEDIF(resDate, tourDate - 3, ""M"") + 1),
    secondDates, ARRAYFORMULA(DATE(YEAR(resDate), MONTH(resDate) + SEQUENCE(monthCount), 2)),
    "&amp;"validDates, FILTER(secondDates, (secondDates &gt; resDate + 2) * (secondDates &lt;= tourDate - 3)),
    IF(ISERROR(validDates), 0, COUNTA(validDates))
  )
)
"),"")</f>
        <v/>
      </c>
      <c r="S219" s="44" t="str">
        <f t="shared" si="8"/>
        <v/>
      </c>
      <c r="T219" s="45" t="str">
        <f t="array" ref="T219">IF(ISBLANK(BO219),IFERROR(
  INDEX(
    INDEX('{INDEX} Payment Terms'!$A:$G, , MATCH(T$3, '{INDEX} Payment Terms'!$4:$4, 0)),
    MATCH(Q219, INDEX('{INDEX} Payment Terms'!$A:$G,0, MATCH("Payment Condition", '{INDEX} Payment Terms'!$4:$4, 0)), 0)
  ),
""),"Cancelled")
</f>
        <v/>
      </c>
      <c r="U219" s="46" t="b">
        <v>0</v>
      </c>
      <c r="V219" s="47" t="str">
        <f>IFERROR(__xludf.DUMMYFUNCTION("IF(OR(L219=""Duo Booking"", L219=""Group Booking""),
IF(U219=FALSE,"""",
    LET(
      bookingType, L219,
      tour, M219,
      mainFirst, H219,
      mainLast, I219,
      mainEmail, G219,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$L$4:L219, bookingType,
          $M$4:M219, tour,
          $H$4:H219, mainFirst,
          $I$4:I219, mainLast,
          $G$4:G219, mainEmail
        ),
        ""000""
      ),
  "&amp;"    baseID &amp; ""-"" &amp; memberNumber
    )
  ),
  """"
)
"),"")</f>
        <v/>
      </c>
      <c r="W219" s="48"/>
      <c r="X219" s="85" t="b">
        <v>0</v>
      </c>
      <c r="Y219" s="85" t="b">
        <v>0</v>
      </c>
      <c r="Z219" s="85" t="b">
        <v>0</v>
      </c>
      <c r="AA219" s="50"/>
      <c r="AB219" s="51"/>
      <c r="AC219" s="85" t="b">
        <v>0</v>
      </c>
      <c r="AD219" s="92"/>
      <c r="AE219" s="88"/>
      <c r="AF219" s="36" t="str">
        <f t="array" ref="AF219">IF(M219="","",INDEX(
      '{INDEX} Tour Packages'!$A:$ZP,
      MATCH($M219, '{INDEX} Tour Packages'!$A:$A, 0),
      MATCH(AF$3, '{INDEX} Tour Packages'!$4:$4, 0)
    ))</f>
        <v/>
      </c>
      <c r="AG219" s="36" t="str">
        <f t="array" ref="AG219">IF(M219="","",INDEX(
      '{INDEX} Tour Packages'!$A:$ZP,
      MATCH($M219, '{INDEX} Tour Packages'!$A:$A, 0),
      MATCH(AG$3, '{INDEX} Tour Packages'!$4:$4, 0)
    ))</f>
        <v/>
      </c>
      <c r="AH219" s="36" t="str">
        <f t="array" ref="AH219">IF(M219="","",INDEX(
      '{INDEX} Tour Packages'!$A:$ZP,
      MATCH($M219, '{INDEX} Tour Packages'!$A:$A, 0),
      MATCH(AH$3, '{INDEX} Tour Packages'!$4:$4, 0)
    ))</f>
        <v/>
      </c>
      <c r="AI219" s="54" t="str">
        <f t="shared" si="9"/>
        <v/>
      </c>
      <c r="AJ219" s="42"/>
      <c r="AK219" s="55"/>
      <c r="AL219" s="46" t="b">
        <v>0</v>
      </c>
      <c r="AM219" s="56"/>
      <c r="AN219" s="57" t="str">
        <f t="shared" si="10"/>
        <v/>
      </c>
      <c r="AO219" s="58" t="str">
        <f t="shared" si="11"/>
        <v/>
      </c>
      <c r="AP219" s="59"/>
      <c r="AQ219" s="60"/>
      <c r="AR219" s="61"/>
      <c r="AS219" s="61"/>
      <c r="AT219" s="61" t="str">
        <f>IFERROR(__xludf.DUMMYFUNCTION("IF( 
  OR($AJ219=""Full Payment"", ISBLANK($K219)),
  """",
  IF(
    OR(
      Q219=""Standard Booking, P1"",
      Q219=""Standard Booking, P2"",
      Q219=""Standard Booking, P3"",
      Q219=""Standard Booking, P4""
    ),
    LET(
      resDate,   $"&amp;"K219,
      tourDate,  $N219,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19" s="62" t="str">
        <f t="shared" si="12"/>
        <v/>
      </c>
      <c r="AV219" s="63"/>
      <c r="AW219" s="64"/>
      <c r="AX219" s="64"/>
      <c r="AY219" s="64"/>
      <c r="AZ219" s="64" t="str">
        <f>IFERROR(__xludf.DUMMYFUNCTION("IF(
  OR($AJ219=""Full Payment"",$AJ219=""P1"", ISBLANK($K219)),
  """",
  IF(
    OR(
      $Q219=""Standard Booking, P2"",
      $Q219=""Standard Booking, P3"",
      $Q219=""Standard Booking, P4""
    ),
    LET(
      resDate,   $K219,
      tourDate,"&amp;"  $N219,
      monthCount, DATEDIF(resDate, tourDate, ""M"") + 1,
      secondDates, ARRAYFORMULA(
        DATE(
          YEAR(resDate),
          MONTH(resDate) + SEQUENCE(monthCount),
          2
        )
      ),
      validDates, FILTER(
        sec"&amp;"ondDates,
        (secondDates &gt; resDate + 2) *
        (secondDates &lt;= tourDate - 3)
      ),
      IF(
        OR($AJ219=""P2"", $AJ219=""P3"", $AJ219=""P4""),
        IF(
          COUNTA(validDates) &lt; 2,
          """",
          TEXT(INDEX(validDates"&amp;", 2), ""mmm d, yyyy"")
        ),
        IF(
          COUNTA(validDates) &lt; 2,
          """",
          TEXTJOIN("", "", TRUE,
            TEXT(INDEX(validDates, 1), ""mmm d, yyyy""),
            TEXT(INDEX(validDates, 2), ""mmm d, yyyy"")
          )
 "&amp;"       )
      )
    ),
    """"
  )
)
"),"")</f>
        <v/>
      </c>
      <c r="BA219" s="65" t="str">
        <f t="shared" si="13"/>
        <v/>
      </c>
      <c r="BB219" s="63"/>
      <c r="BC219" s="64"/>
      <c r="BD219" s="64"/>
      <c r="BE219" s="64"/>
      <c r="BF219" s="64" t="str">
        <f>IFERROR(__xludf.DUMMYFUNCTION("IF(
  OR($AJ219=""Full Payment"",$AJ219=""P1"", $AJ219=""P2""),
  """",
  IF(
    AND(
      NOT(ISBLANK($K219)),
      OR(
        Q219=""Standard Booking, P3"",
        Q219=""Standard Booking, P4""
      )
    ),
    LET(
      resDate,   $K219,
      "&amp;"tourDate,  $N219,
      monthCount, DATEDIF(resDate, tourDate, ""M"") + 1,
      secondDates, ARRAYFORMULA(
        DATE(
          YEAR(resDate),
          MONTH(resDate) + SEQUENCE(monthCount),
          2
        )
      ),
      validDates, FILTER(
  "&amp;"      secondDates,
        (secondDates &gt; resDate + 2) *
        (secondDates &lt;= tourDate - 3)
      ),
      IF(
        $AJ219=""P4"",
        IF(
          COUNTA(validDates) &lt; 3,
          """",
          TEXT(INDEX(validDates, 3), ""mmm d, yyyy"")
  "&amp;"      ),
        IF(
          $AJ219=""P3"",
          IF(
            COUNTA(validDates) &lt; 3,
            """",
            TEXT(INDEX(validDates, 3), ""mmm d, yyyy"")
          ),
          IF(
            COUNTA(validDates) &lt; 3,
            """",
    "&amp;"        TEXTJOIN("", "", TRUE,
              TEXT(INDEX(validDates, 1), ""mmm d, yyyy""),
              TEXT(INDEX(validDates, 2), ""mmm d, yyyy""),
              TEXT(INDEX(validDates, 3), ""mmm d, yyyy"")
            )
          )
        )
      )
    "&amp;"),
    """"
  )
)
"),"")</f>
        <v/>
      </c>
      <c r="BG219" s="65" t="str">
        <f t="shared" si="14"/>
        <v/>
      </c>
      <c r="BH219" s="63"/>
      <c r="BI219" s="64"/>
      <c r="BJ219" s="64"/>
      <c r="BK219" s="64"/>
      <c r="BL219" s="64" t="str">
        <f>IFERROR(__xludf.DUMMYFUNCTION("IF(
  OR($AJ219=""Full Payment"",$AJ219=""P1"",$AJ219=""P2"",$AJ219=""P3""),
  """",
  IF(
    AND(
      NOT(ISBLANK($K219)),
      $Q219=""Standard Booking, P4""
    ),
    LET(
      resDate,   $K219,
      tourDate,  $N219,
      monthCount, DATEDIF(r"&amp;"esDate, tourDate, ""M"") + 1,
      secondDates, ARRAYFORMULA(
        DATE(
          YEAR(resDate),
          MONTH(resDate) + SEQUENCE(monthCount),
          2
        )
      ),
      validDates, FILTER(
        secondDates,
        (secondDates &gt; res"&amp;"Date + 2) *
        (secondDates &lt;= tourDate - 3)
      ),
      IF(
        $AJ219=""P4"",
        IF(
          COUNTA(validDates) &lt; 4,
          """",
          TEXT(
            INDEX(validDates, 4),
            ""mmm d, yyyy""
          )
        ),
"&amp;"        IF(
          COUNTA(validDates) &lt; 4,
          """",
          TEXTJOIN(
            "", "", TRUE,
            TEXT(INDEX(validDates, 1), ""mmm d, yyyy""),
            TEXT(INDEX(validDates, 2), ""mmm d, yyyy""),
            TEXT(INDEX(validDates"&amp;", 3), ""mmm d, yyyy""),
            TEXT(INDEX(validDates, 4), ""mmm d, yyyy"")
          )
        )
      )
    ),
    """"
  )
)
"),"")</f>
        <v/>
      </c>
      <c r="BM219" s="65" t="str">
        <f t="shared" si="15"/>
        <v/>
      </c>
      <c r="BN219" s="66"/>
      <c r="BO219" s="67"/>
      <c r="BP219" s="49" t="b">
        <v>0</v>
      </c>
      <c r="BQ219" s="49" t="b">
        <v>0</v>
      </c>
      <c r="BR219" s="68"/>
      <c r="BS219" s="69"/>
      <c r="BT219" s="70" t="b">
        <v>0</v>
      </c>
      <c r="BU219" s="71"/>
      <c r="BV219" s="72"/>
      <c r="BW219" s="86" t="b">
        <v>0</v>
      </c>
      <c r="BX219" s="87"/>
    </row>
    <row r="220">
      <c r="A220" s="35" t="str">
        <f t="shared" si="1"/>
        <v/>
      </c>
      <c r="B220" s="36" t="str">
        <f t="shared" si="2"/>
        <v/>
      </c>
      <c r="C220" s="36" t="str">
        <f t="array" ref="C220">IF(
  M220="",
  "",
  IFERROR(
    INDEX(
      '{INDEX} Tour Packages'!$A:$ZZ,
      MATCH(
        M220,
        INDEX(
          '{INDEX} Tour Packages'!$A:$ZZ,
          ,
          MATCH("Tour Package Name", '{INDEX} Tour Packages'!$4:$4, 0)
        ),
        0
      ),
      MATCH("Tour Code", '{INDEX} Tour Packages'!$4:$4, 0)
    ),
    "XXX"
  )
)
</f>
        <v/>
      </c>
      <c r="D220" s="36" t="str">
        <f t="shared" si="3"/>
        <v/>
      </c>
      <c r="E220" s="36" t="str">
        <f t="shared" si="4"/>
        <v/>
      </c>
      <c r="F220" s="37" t="str">
        <f t="shared" si="5"/>
        <v/>
      </c>
      <c r="G220" s="89"/>
      <c r="H220" s="89"/>
      <c r="I220" s="90"/>
      <c r="J220" s="40" t="str">
        <f t="shared" si="16"/>
        <v> </v>
      </c>
      <c r="K220" s="91"/>
      <c r="L220" s="55"/>
      <c r="M220" s="55"/>
      <c r="N220" s="91"/>
      <c r="O220" s="43" t="str">
        <f>IFERROR(__xludf.DUMMYFUNCTION("IF(N220="""","""",IFERROR(
  N220 + VALUE(REGEXEXTRACT(P220, ""(\d+)\s+Days"")),
  """"
)
)"),"")</f>
        <v/>
      </c>
      <c r="P220" s="43" t="str">
        <f t="array" ref="P220">IFERROR(
  INDEX(
    INDEX('{INDEX} Tour Packages'!$A:$ZZ, , MATCH(P$3, '{INDEX} Tour Packages'!$4:$4, 0)),
    MATCH(M220, INDEX('{INDEX} Tour Packages'!$A:$ZZ,0, MATCH("Tour Package Name", '{INDEX} Tour Packages'!$4:$4, 0)), 0)
  ),
"")
</f>
        <v/>
      </c>
      <c r="Q220" s="44" t="str">
        <f t="shared" si="7"/>
        <v/>
      </c>
      <c r="R220" s="44" t="str">
        <f>IFERROR(__xludf.DUMMYFUNCTION("IF(OR(ISBLANK(K220), ISBLANK(N220)), """", 
  LET(
    resDate, K220,
    tourDate, N220,
    monthCount, MAX(0, DATEDIF(resDate, tourDate - 3, ""M"") + 1),
    secondDates, ARRAYFORMULA(DATE(YEAR(resDate), MONTH(resDate) + SEQUENCE(monthCount), 2)),
    "&amp;"validDates, FILTER(secondDates, (secondDates &gt; resDate + 2) * (secondDates &lt;= tourDate - 3)),
    IF(ISERROR(validDates), 0, COUNTA(validDates))
  )
)
"),"")</f>
        <v/>
      </c>
      <c r="S220" s="44" t="str">
        <f t="shared" si="8"/>
        <v/>
      </c>
      <c r="T220" s="45" t="str">
        <f t="array" ref="T220">IF(ISBLANK(BO220),IFERROR(
  INDEX(
    INDEX('{INDEX} Payment Terms'!$A:$G, , MATCH(T$3, '{INDEX} Payment Terms'!$4:$4, 0)),
    MATCH(Q220, INDEX('{INDEX} Payment Terms'!$A:$G,0, MATCH("Payment Condition", '{INDEX} Payment Terms'!$4:$4, 0)), 0)
  ),
""),"Cancelled")
</f>
        <v/>
      </c>
      <c r="U220" s="46" t="b">
        <v>0</v>
      </c>
      <c r="V220" s="47" t="str">
        <f>IFERROR(__xludf.DUMMYFUNCTION("IF(OR(L220=""Duo Booking"", L220=""Group Booking""),
IF(U220=FALSE,"""",
    LET(
      bookingType, L220,
      tour, M220,
      mainFirst, H220,
      mainLast, I220,
      mainEmail, G220,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$L$4:L220, bookingType,
          $M$4:M220, tour,
          $H$4:H220, mainFirst,
          $I$4:I220, mainLast,
          $G$4:G220, mainEmail
        ),
        ""000""
      ),
  "&amp;"    baseID &amp; ""-"" &amp; memberNumber
    )
  ),
  """"
)
"),"")</f>
        <v/>
      </c>
      <c r="W220" s="48"/>
      <c r="X220" s="85" t="b">
        <v>0</v>
      </c>
      <c r="Y220" s="85" t="b">
        <v>0</v>
      </c>
      <c r="Z220" s="85" t="b">
        <v>0</v>
      </c>
      <c r="AA220" s="50"/>
      <c r="AB220" s="51"/>
      <c r="AC220" s="85" t="b">
        <v>0</v>
      </c>
      <c r="AD220" s="92"/>
      <c r="AE220" s="88"/>
      <c r="AF220" s="36" t="str">
        <f t="array" ref="AF220">IF(M220="","",INDEX(
      '{INDEX} Tour Packages'!$A:$ZP,
      MATCH($M220, '{INDEX} Tour Packages'!$A:$A, 0),
      MATCH(AF$3, '{INDEX} Tour Packages'!$4:$4, 0)
    ))</f>
        <v/>
      </c>
      <c r="AG220" s="36" t="str">
        <f t="array" ref="AG220">IF(M220="","",INDEX(
      '{INDEX} Tour Packages'!$A:$ZP,
      MATCH($M220, '{INDEX} Tour Packages'!$A:$A, 0),
      MATCH(AG$3, '{INDEX} Tour Packages'!$4:$4, 0)
    ))</f>
        <v/>
      </c>
      <c r="AH220" s="36" t="str">
        <f t="array" ref="AH220">IF(M220="","",INDEX(
      '{INDEX} Tour Packages'!$A:$ZP,
      MATCH($M220, '{INDEX} Tour Packages'!$A:$A, 0),
      MATCH(AH$3, '{INDEX} Tour Packages'!$4:$4, 0)
    ))</f>
        <v/>
      </c>
      <c r="AI220" s="54" t="str">
        <f t="shared" si="9"/>
        <v/>
      </c>
      <c r="AJ220" s="42"/>
      <c r="AK220" s="55"/>
      <c r="AL220" s="46" t="b">
        <v>0</v>
      </c>
      <c r="AM220" s="56"/>
      <c r="AN220" s="57" t="str">
        <f t="shared" si="10"/>
        <v/>
      </c>
      <c r="AO220" s="58" t="str">
        <f t="shared" si="11"/>
        <v/>
      </c>
      <c r="AP220" s="59"/>
      <c r="AQ220" s="60"/>
      <c r="AR220" s="61"/>
      <c r="AS220" s="61"/>
      <c r="AT220" s="61" t="str">
        <f>IFERROR(__xludf.DUMMYFUNCTION("IF( 
  OR($AJ220=""Full Payment"", ISBLANK($K220)),
  """",
  IF(
    OR(
      Q220=""Standard Booking, P1"",
      Q220=""Standard Booking, P2"",
      Q220=""Standard Booking, P3"",
      Q220=""Standard Booking, P4""
    ),
    LET(
      resDate,   $"&amp;"K220,
      tourDate,  $N220,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0" s="62" t="str">
        <f t="shared" si="12"/>
        <v/>
      </c>
      <c r="AV220" s="63"/>
      <c r="AW220" s="64"/>
      <c r="AX220" s="64"/>
      <c r="AY220" s="64"/>
      <c r="AZ220" s="64" t="str">
        <f>IFERROR(__xludf.DUMMYFUNCTION("IF(
  OR($AJ220=""Full Payment"",$AJ220=""P1"", ISBLANK($K220)),
  """",
  IF(
    OR(
      $Q220=""Standard Booking, P2"",
      $Q220=""Standard Booking, P3"",
      $Q220=""Standard Booking, P4""
    ),
    LET(
      resDate,   $K220,
      tourDate,"&amp;"  $N220,
      monthCount, DATEDIF(resDate, tourDate, ""M"") + 1,
      secondDates, ARRAYFORMULA(
        DATE(
          YEAR(resDate),
          MONTH(resDate) + SEQUENCE(monthCount),
          2
        )
      ),
      validDates, FILTER(
        sec"&amp;"ondDates,
        (secondDates &gt; resDate + 2) *
        (secondDates &lt;= tourDate - 3)
      ),
      IF(
        OR($AJ220=""P2"", $AJ220=""P3"", $AJ220=""P4""),
        IF(
          COUNTA(validDates) &lt; 2,
          """",
          TEXT(INDEX(validDates"&amp;", 2), ""mmm d, yyyy"")
        ),
        IF(
          COUNTA(validDates) &lt; 2,
          """",
          TEXTJOIN("", "", TRUE,
            TEXT(INDEX(validDates, 1), ""mmm d, yyyy""),
            TEXT(INDEX(validDates, 2), ""mmm d, yyyy"")
          )
 "&amp;"       )
      )
    ),
    """"
  )
)
"),"")</f>
        <v/>
      </c>
      <c r="BA220" s="65" t="str">
        <f t="shared" si="13"/>
        <v/>
      </c>
      <c r="BB220" s="63"/>
      <c r="BC220" s="64"/>
      <c r="BD220" s="64"/>
      <c r="BE220" s="64"/>
      <c r="BF220" s="64" t="str">
        <f>IFERROR(__xludf.DUMMYFUNCTION("IF(
  OR($AJ220=""Full Payment"",$AJ220=""P1"", $AJ220=""P2""),
  """",
  IF(
    AND(
      NOT(ISBLANK($K220)),
      OR(
        Q220=""Standard Booking, P3"",
        Q220=""Standard Booking, P4""
      )
    ),
    LET(
      resDate,   $K220,
      "&amp;"tourDate,  $N220,
      monthCount, DATEDIF(resDate, tourDate, ""M"") + 1,
      secondDates, ARRAYFORMULA(
        DATE(
          YEAR(resDate),
          MONTH(resDate) + SEQUENCE(monthCount),
          2
        )
      ),
      validDates, FILTER(
  "&amp;"      secondDates,
        (secondDates &gt; resDate + 2) *
        (secondDates &lt;= tourDate - 3)
      ),
      IF(
        $AJ220=""P4"",
        IF(
          COUNTA(validDates) &lt; 3,
          """",
          TEXT(INDEX(validDates, 3), ""mmm d, yyyy"")
  "&amp;"      ),
        IF(
          $AJ220=""P3"",
          IF(
            COUNTA(validDates) &lt; 3,
            """",
            TEXT(INDEX(validDates, 3), ""mmm d, yyyy"")
          ),
          IF(
            COUNTA(validDates) &lt; 3,
            """",
    "&amp;"        TEXTJOIN("", "", TRUE,
              TEXT(INDEX(validDates, 1), ""mmm d, yyyy""),
              TEXT(INDEX(validDates, 2), ""mmm d, yyyy""),
              TEXT(INDEX(validDates, 3), ""mmm d, yyyy"")
            )
          )
        )
      )
    "&amp;"),
    """"
  )
)
"),"")</f>
        <v/>
      </c>
      <c r="BG220" s="65" t="str">
        <f t="shared" si="14"/>
        <v/>
      </c>
      <c r="BH220" s="63"/>
      <c r="BI220" s="64"/>
      <c r="BJ220" s="64"/>
      <c r="BK220" s="64"/>
      <c r="BL220" s="64" t="str">
        <f>IFERROR(__xludf.DUMMYFUNCTION("IF(
  OR($AJ220=""Full Payment"",$AJ220=""P1"",$AJ220=""P2"",$AJ220=""P3""),
  """",
  IF(
    AND(
      NOT(ISBLANK($K220)),
      $Q220=""Standard Booking, P4""
    ),
    LET(
      resDate,   $K220,
      tourDate,  $N220,
      monthCount, DATEDIF(r"&amp;"esDate, tourDate, ""M"") + 1,
      secondDates, ARRAYFORMULA(
        DATE(
          YEAR(resDate),
          MONTH(resDate) + SEQUENCE(monthCount),
          2
        )
      ),
      validDates, FILTER(
        secondDates,
        (secondDates &gt; res"&amp;"Date + 2) *
        (secondDates &lt;= tourDate - 3)
      ),
      IF(
        $AJ220=""P4"",
        IF(
          COUNTA(validDates) &lt; 4,
          """",
          TEXT(
            INDEX(validDates, 4),
            ""mmm d, yyyy""
          )
        ),
"&amp;"        IF(
          COUNTA(validDates) &lt; 4,
          """",
          TEXTJOIN(
            "", "", TRUE,
            TEXT(INDEX(validDates, 1), ""mmm d, yyyy""),
            TEXT(INDEX(validDates, 2), ""mmm d, yyyy""),
            TEXT(INDEX(validDates"&amp;", 3), ""mmm d, yyyy""),
            TEXT(INDEX(validDates, 4), ""mmm d, yyyy"")
          )
        )
      )
    ),
    """"
  )
)
"),"")</f>
        <v/>
      </c>
      <c r="BM220" s="65" t="str">
        <f t="shared" si="15"/>
        <v/>
      </c>
      <c r="BN220" s="66"/>
      <c r="BO220" s="67"/>
      <c r="BP220" s="49" t="b">
        <v>0</v>
      </c>
      <c r="BQ220" s="49" t="b">
        <v>0</v>
      </c>
      <c r="BR220" s="68"/>
      <c r="BS220" s="69"/>
      <c r="BT220" s="70" t="b">
        <v>0</v>
      </c>
      <c r="BU220" s="71"/>
      <c r="BV220" s="72"/>
      <c r="BW220" s="86" t="b">
        <v>0</v>
      </c>
      <c r="BX220" s="87"/>
    </row>
    <row r="221">
      <c r="A221" s="35" t="str">
        <f t="shared" si="1"/>
        <v/>
      </c>
      <c r="B221" s="36" t="str">
        <f t="shared" si="2"/>
        <v/>
      </c>
      <c r="C221" s="36" t="str">
        <f t="array" ref="C221">IF(
  M221="",
  "",
  IFERROR(
    INDEX(
      '{INDEX} Tour Packages'!$A:$ZZ,
      MATCH(
        M221,
        INDEX(
          '{INDEX} Tour Packages'!$A:$ZZ,
          ,
          MATCH("Tour Package Name", '{INDEX} Tour Packages'!$4:$4, 0)
        ),
        0
      ),
      MATCH("Tour Code", '{INDEX} Tour Packages'!$4:$4, 0)
    ),
    "XXX"
  )
)
</f>
        <v/>
      </c>
      <c r="D221" s="36" t="str">
        <f t="shared" si="3"/>
        <v/>
      </c>
      <c r="E221" s="36" t="str">
        <f t="shared" si="4"/>
        <v/>
      </c>
      <c r="F221" s="37" t="str">
        <f t="shared" si="5"/>
        <v/>
      </c>
      <c r="G221" s="89"/>
      <c r="H221" s="89"/>
      <c r="I221" s="90"/>
      <c r="J221" s="40" t="str">
        <f t="shared" si="16"/>
        <v> </v>
      </c>
      <c r="K221" s="91"/>
      <c r="L221" s="55"/>
      <c r="M221" s="55"/>
      <c r="N221" s="91"/>
      <c r="O221" s="43" t="str">
        <f>IFERROR(__xludf.DUMMYFUNCTION("IF(N221="""","""",IFERROR(
  N221 + VALUE(REGEXEXTRACT(P221, ""(\d+)\s+Days"")),
  """"
)
)"),"")</f>
        <v/>
      </c>
      <c r="P221" s="43" t="str">
        <f t="array" ref="P221">IFERROR(
  INDEX(
    INDEX('{INDEX} Tour Packages'!$A:$ZZ, , MATCH(P$3, '{INDEX} Tour Packages'!$4:$4, 0)),
    MATCH(M221, INDEX('{INDEX} Tour Packages'!$A:$ZZ,0, MATCH("Tour Package Name", '{INDEX} Tour Packages'!$4:$4, 0)), 0)
  ),
"")
</f>
        <v/>
      </c>
      <c r="Q221" s="44" t="str">
        <f t="shared" si="7"/>
        <v/>
      </c>
      <c r="R221" s="44" t="str">
        <f>IFERROR(__xludf.DUMMYFUNCTION("IF(OR(ISBLANK(K221), ISBLANK(N221)), """", 
  LET(
    resDate, K221,
    tourDate, N221,
    monthCount, MAX(0, DATEDIF(resDate, tourDate - 3, ""M"") + 1),
    secondDates, ARRAYFORMULA(DATE(YEAR(resDate), MONTH(resDate) + SEQUENCE(monthCount), 2)),
    "&amp;"validDates, FILTER(secondDates, (secondDates &gt; resDate + 2) * (secondDates &lt;= tourDate - 3)),
    IF(ISERROR(validDates), 0, COUNTA(validDates))
  )
)
"),"")</f>
        <v/>
      </c>
      <c r="S221" s="44" t="str">
        <f t="shared" si="8"/>
        <v/>
      </c>
      <c r="T221" s="45" t="str">
        <f t="array" ref="T221">IF(ISBLANK(BO221),IFERROR(
  INDEX(
    INDEX('{INDEX} Payment Terms'!$A:$G, , MATCH(T$3, '{INDEX} Payment Terms'!$4:$4, 0)),
    MATCH(Q221, INDEX('{INDEX} Payment Terms'!$A:$G,0, MATCH("Payment Condition", '{INDEX} Payment Terms'!$4:$4, 0)), 0)
  ),
""),"Cancelled")
</f>
        <v/>
      </c>
      <c r="U221" s="46" t="b">
        <v>0</v>
      </c>
      <c r="V221" s="47" t="str">
        <f>IFERROR(__xludf.DUMMYFUNCTION("IF(OR(L221=""Duo Booking"", L221=""Group Booking""),
IF(U221=FALSE,"""",
    LET(
      bookingType, L221,
      tour, M221,
      mainFirst, H221,
      mainLast, I221,
      mainEmail, G221,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$L$4:L221, bookingType,
          $M$4:M221, tour,
          $H$4:H221, mainFirst,
          $I$4:I221, mainLast,
          $G$4:G221, mainEmail
        ),
        ""000""
      ),
  "&amp;"    baseID &amp; ""-"" &amp; memberNumber
    )
  ),
  """"
)
"),"")</f>
        <v/>
      </c>
      <c r="W221" s="48"/>
      <c r="X221" s="85" t="b">
        <v>0</v>
      </c>
      <c r="Y221" s="85" t="b">
        <v>0</v>
      </c>
      <c r="Z221" s="85" t="b">
        <v>0</v>
      </c>
      <c r="AA221" s="50"/>
      <c r="AB221" s="51"/>
      <c r="AC221" s="85" t="b">
        <v>0</v>
      </c>
      <c r="AD221" s="92"/>
      <c r="AE221" s="88"/>
      <c r="AF221" s="36" t="str">
        <f t="array" ref="AF221">IF(M221="","",INDEX(
      '{INDEX} Tour Packages'!$A:$ZP,
      MATCH($M221, '{INDEX} Tour Packages'!$A:$A, 0),
      MATCH(AF$3, '{INDEX} Tour Packages'!$4:$4, 0)
    ))</f>
        <v/>
      </c>
      <c r="AG221" s="36" t="str">
        <f t="array" ref="AG221">IF(M221="","",INDEX(
      '{INDEX} Tour Packages'!$A:$ZP,
      MATCH($M221, '{INDEX} Tour Packages'!$A:$A, 0),
      MATCH(AG$3, '{INDEX} Tour Packages'!$4:$4, 0)
    ))</f>
        <v/>
      </c>
      <c r="AH221" s="36" t="str">
        <f t="array" ref="AH221">IF(M221="","",INDEX(
      '{INDEX} Tour Packages'!$A:$ZP,
      MATCH($M221, '{INDEX} Tour Packages'!$A:$A, 0),
      MATCH(AH$3, '{INDEX} Tour Packages'!$4:$4, 0)
    ))</f>
        <v/>
      </c>
      <c r="AI221" s="54" t="str">
        <f t="shared" si="9"/>
        <v/>
      </c>
      <c r="AJ221" s="42"/>
      <c r="AK221" s="55"/>
      <c r="AL221" s="46" t="b">
        <v>0</v>
      </c>
      <c r="AM221" s="56"/>
      <c r="AN221" s="57" t="str">
        <f t="shared" si="10"/>
        <v/>
      </c>
      <c r="AO221" s="58" t="str">
        <f t="shared" si="11"/>
        <v/>
      </c>
      <c r="AP221" s="59"/>
      <c r="AQ221" s="60"/>
      <c r="AR221" s="61"/>
      <c r="AS221" s="61"/>
      <c r="AT221" s="61" t="str">
        <f>IFERROR(__xludf.DUMMYFUNCTION("IF( 
  OR($AJ221=""Full Payment"", ISBLANK($K221)),
  """",
  IF(
    OR(
      Q221=""Standard Booking, P1"",
      Q221=""Standard Booking, P2"",
      Q221=""Standard Booking, P3"",
      Q221=""Standard Booking, P4""
    ),
    LET(
      resDate,   $"&amp;"K221,
      tourDate,  $N221,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1" s="62" t="str">
        <f t="shared" si="12"/>
        <v/>
      </c>
      <c r="AV221" s="63"/>
      <c r="AW221" s="64"/>
      <c r="AX221" s="64"/>
      <c r="AY221" s="64"/>
      <c r="AZ221" s="64" t="str">
        <f>IFERROR(__xludf.DUMMYFUNCTION("IF(
  OR($AJ221=""Full Payment"",$AJ221=""P1"", ISBLANK($K221)),
  """",
  IF(
    OR(
      $Q221=""Standard Booking, P2"",
      $Q221=""Standard Booking, P3"",
      $Q221=""Standard Booking, P4""
    ),
    LET(
      resDate,   $K221,
      tourDate,"&amp;"  $N221,
      monthCount, DATEDIF(resDate, tourDate, ""M"") + 1,
      secondDates, ARRAYFORMULA(
        DATE(
          YEAR(resDate),
          MONTH(resDate) + SEQUENCE(monthCount),
          2
        )
      ),
      validDates, FILTER(
        sec"&amp;"ondDates,
        (secondDates &gt; resDate + 2) *
        (secondDates &lt;= tourDate - 3)
      ),
      IF(
        OR($AJ221=""P2"", $AJ221=""P3"", $AJ221=""P4""),
        IF(
          COUNTA(validDates) &lt; 2,
          """",
          TEXT(INDEX(validDates"&amp;", 2), ""mmm d, yyyy"")
        ),
        IF(
          COUNTA(validDates) &lt; 2,
          """",
          TEXTJOIN("", "", TRUE,
            TEXT(INDEX(validDates, 1), ""mmm d, yyyy""),
            TEXT(INDEX(validDates, 2), ""mmm d, yyyy"")
          )
 "&amp;"       )
      )
    ),
    """"
  )
)
"),"")</f>
        <v/>
      </c>
      <c r="BA221" s="65" t="str">
        <f t="shared" si="13"/>
        <v/>
      </c>
      <c r="BB221" s="63"/>
      <c r="BC221" s="64"/>
      <c r="BD221" s="64"/>
      <c r="BE221" s="64"/>
      <c r="BF221" s="64" t="str">
        <f>IFERROR(__xludf.DUMMYFUNCTION("IF(
  OR($AJ221=""Full Payment"",$AJ221=""P1"", $AJ221=""P2""),
  """",
  IF(
    AND(
      NOT(ISBLANK($K221)),
      OR(
        Q221=""Standard Booking, P3"",
        Q221=""Standard Booking, P4""
      )
    ),
    LET(
      resDate,   $K221,
      "&amp;"tourDate,  $N221,
      monthCount, DATEDIF(resDate, tourDate, ""M"") + 1,
      secondDates, ARRAYFORMULA(
        DATE(
          YEAR(resDate),
          MONTH(resDate) + SEQUENCE(monthCount),
          2
        )
      ),
      validDates, FILTER(
  "&amp;"      secondDates,
        (secondDates &gt; resDate + 2) *
        (secondDates &lt;= tourDate - 3)
      ),
      IF(
        $AJ221=""P4"",
        IF(
          COUNTA(validDates) &lt; 3,
          """",
          TEXT(INDEX(validDates, 3), ""mmm d, yyyy"")
  "&amp;"      ),
        IF(
          $AJ221=""P3"",
          IF(
            COUNTA(validDates) &lt; 3,
            """",
            TEXT(INDEX(validDates, 3), ""mmm d, yyyy"")
          ),
          IF(
            COUNTA(validDates) &lt; 3,
            """",
    "&amp;"        TEXTJOIN("", "", TRUE,
              TEXT(INDEX(validDates, 1), ""mmm d, yyyy""),
              TEXT(INDEX(validDates, 2), ""mmm d, yyyy""),
              TEXT(INDEX(validDates, 3), ""mmm d, yyyy"")
            )
          )
        )
      )
    "&amp;"),
    """"
  )
)
"),"")</f>
        <v/>
      </c>
      <c r="BG221" s="65" t="str">
        <f t="shared" si="14"/>
        <v/>
      </c>
      <c r="BH221" s="63"/>
      <c r="BI221" s="64"/>
      <c r="BJ221" s="64"/>
      <c r="BK221" s="64"/>
      <c r="BL221" s="64" t="str">
        <f>IFERROR(__xludf.DUMMYFUNCTION("IF(
  OR($AJ221=""Full Payment"",$AJ221=""P1"",$AJ221=""P2"",$AJ221=""P3""),
  """",
  IF(
    AND(
      NOT(ISBLANK($K221)),
      $Q221=""Standard Booking, P4""
    ),
    LET(
      resDate,   $K221,
      tourDate,  $N221,
      monthCount, DATEDIF(r"&amp;"esDate, tourDate, ""M"") + 1,
      secondDates, ARRAYFORMULA(
        DATE(
          YEAR(resDate),
          MONTH(resDate) + SEQUENCE(monthCount),
          2
        )
      ),
      validDates, FILTER(
        secondDates,
        (secondDates &gt; res"&amp;"Date + 2) *
        (secondDates &lt;= tourDate - 3)
      ),
      IF(
        $AJ221=""P4"",
        IF(
          COUNTA(validDates) &lt; 4,
          """",
          TEXT(
            INDEX(validDates, 4),
            ""mmm d, yyyy""
          )
        ),
"&amp;"        IF(
          COUNTA(validDates) &lt; 4,
          """",
          TEXTJOIN(
            "", "", TRUE,
            TEXT(INDEX(validDates, 1), ""mmm d, yyyy""),
            TEXT(INDEX(validDates, 2), ""mmm d, yyyy""),
            TEXT(INDEX(validDates"&amp;", 3), ""mmm d, yyyy""),
            TEXT(INDEX(validDates, 4), ""mmm d, yyyy"")
          )
        )
      )
    ),
    """"
  )
)
"),"")</f>
        <v/>
      </c>
      <c r="BM221" s="65" t="str">
        <f t="shared" si="15"/>
        <v/>
      </c>
      <c r="BN221" s="66"/>
      <c r="BO221" s="67"/>
      <c r="BP221" s="49" t="b">
        <v>0</v>
      </c>
      <c r="BQ221" s="49" t="b">
        <v>0</v>
      </c>
      <c r="BR221" s="68"/>
      <c r="BS221" s="69"/>
      <c r="BT221" s="70" t="b">
        <v>0</v>
      </c>
      <c r="BU221" s="71"/>
      <c r="BV221" s="72"/>
      <c r="BW221" s="86" t="b">
        <v>0</v>
      </c>
      <c r="BX221" s="87"/>
    </row>
    <row r="222">
      <c r="A222" s="35" t="str">
        <f t="shared" si="1"/>
        <v/>
      </c>
      <c r="B222" s="36" t="str">
        <f t="shared" si="2"/>
        <v/>
      </c>
      <c r="C222" s="36" t="str">
        <f t="array" ref="C222">IF(
  M222="",
  "",
  IFERROR(
    INDEX(
      '{INDEX} Tour Packages'!$A:$ZZ,
      MATCH(
        M222,
        INDEX(
          '{INDEX} Tour Packages'!$A:$ZZ,
          ,
          MATCH("Tour Package Name", '{INDEX} Tour Packages'!$4:$4, 0)
        ),
        0
      ),
      MATCH("Tour Code", '{INDEX} Tour Packages'!$4:$4, 0)
    ),
    "XXX"
  )
)
</f>
        <v/>
      </c>
      <c r="D222" s="36" t="str">
        <f t="shared" si="3"/>
        <v/>
      </c>
      <c r="E222" s="36" t="str">
        <f t="shared" si="4"/>
        <v/>
      </c>
      <c r="F222" s="37" t="str">
        <f t="shared" si="5"/>
        <v/>
      </c>
      <c r="G222" s="89"/>
      <c r="H222" s="89"/>
      <c r="I222" s="90"/>
      <c r="J222" s="40" t="str">
        <f t="shared" si="16"/>
        <v> </v>
      </c>
      <c r="K222" s="91"/>
      <c r="L222" s="55"/>
      <c r="M222" s="55"/>
      <c r="N222" s="91"/>
      <c r="O222" s="43" t="str">
        <f>IFERROR(__xludf.DUMMYFUNCTION("IF(N222="""","""",IFERROR(
  N222 + VALUE(REGEXEXTRACT(P222, ""(\d+)\s+Days"")),
  """"
)
)"),"")</f>
        <v/>
      </c>
      <c r="P222" s="43" t="str">
        <f t="array" ref="P222">IFERROR(
  INDEX(
    INDEX('{INDEX} Tour Packages'!$A:$ZZ, , MATCH(P$3, '{INDEX} Tour Packages'!$4:$4, 0)),
    MATCH(M222, INDEX('{INDEX} Tour Packages'!$A:$ZZ,0, MATCH("Tour Package Name", '{INDEX} Tour Packages'!$4:$4, 0)), 0)
  ),
"")
</f>
        <v/>
      </c>
      <c r="Q222" s="44" t="str">
        <f t="shared" si="7"/>
        <v/>
      </c>
      <c r="R222" s="44" t="str">
        <f>IFERROR(__xludf.DUMMYFUNCTION("IF(OR(ISBLANK(K222), ISBLANK(N222)), """", 
  LET(
    resDate, K222,
    tourDate, N222,
    monthCount, MAX(0, DATEDIF(resDate, tourDate - 3, ""M"") + 1),
    secondDates, ARRAYFORMULA(DATE(YEAR(resDate), MONTH(resDate) + SEQUENCE(monthCount), 2)),
    "&amp;"validDates, FILTER(secondDates, (secondDates &gt; resDate + 2) * (secondDates &lt;= tourDate - 3)),
    IF(ISERROR(validDates), 0, COUNTA(validDates))
  )
)
"),"")</f>
        <v/>
      </c>
      <c r="S222" s="44" t="str">
        <f t="shared" si="8"/>
        <v/>
      </c>
      <c r="T222" s="45" t="str">
        <f t="array" ref="T222">IF(ISBLANK(BO222),IFERROR(
  INDEX(
    INDEX('{INDEX} Payment Terms'!$A:$G, , MATCH(T$3, '{INDEX} Payment Terms'!$4:$4, 0)),
    MATCH(Q222, INDEX('{INDEX} Payment Terms'!$A:$G,0, MATCH("Payment Condition", '{INDEX} Payment Terms'!$4:$4, 0)), 0)
  ),
""),"Cancelled")
</f>
        <v/>
      </c>
      <c r="U222" s="46" t="b">
        <v>0</v>
      </c>
      <c r="V222" s="47" t="str">
        <f>IFERROR(__xludf.DUMMYFUNCTION("IF(OR(L222=""Duo Booking"", L222=""Group Booking""),
IF(U222=FALSE,"""",
    LET(
      bookingType, L222,
      tour, M222,
      mainFirst, H222,
      mainLast, I222,
      mainEmail, G222,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$L$4:L222, bookingType,
          $M$4:M222, tour,
          $H$4:H222, mainFirst,
          $I$4:I222, mainLast,
          $G$4:G222, mainEmail
        ),
        ""000""
      ),
  "&amp;"    baseID &amp; ""-"" &amp; memberNumber
    )
  ),
  """"
)
"),"")</f>
        <v/>
      </c>
      <c r="W222" s="48"/>
      <c r="X222" s="85" t="b">
        <v>0</v>
      </c>
      <c r="Y222" s="85" t="b">
        <v>0</v>
      </c>
      <c r="Z222" s="85" t="b">
        <v>0</v>
      </c>
      <c r="AA222" s="50"/>
      <c r="AB222" s="51"/>
      <c r="AC222" s="85" t="b">
        <v>0</v>
      </c>
      <c r="AD222" s="92"/>
      <c r="AE222" s="88"/>
      <c r="AF222" s="36" t="str">
        <f t="array" ref="AF222">IF(M222="","",INDEX(
      '{INDEX} Tour Packages'!$A:$ZP,
      MATCH($M222, '{INDEX} Tour Packages'!$A:$A, 0),
      MATCH(AF$3, '{INDEX} Tour Packages'!$4:$4, 0)
    ))</f>
        <v/>
      </c>
      <c r="AG222" s="36" t="str">
        <f t="array" ref="AG222">IF(M222="","",INDEX(
      '{INDEX} Tour Packages'!$A:$ZP,
      MATCH($M222, '{INDEX} Tour Packages'!$A:$A, 0),
      MATCH(AG$3, '{INDEX} Tour Packages'!$4:$4, 0)
    ))</f>
        <v/>
      </c>
      <c r="AH222" s="36" t="str">
        <f t="array" ref="AH222">IF(M222="","",INDEX(
      '{INDEX} Tour Packages'!$A:$ZP,
      MATCH($M222, '{INDEX} Tour Packages'!$A:$A, 0),
      MATCH(AH$3, '{INDEX} Tour Packages'!$4:$4, 0)
    ))</f>
        <v/>
      </c>
      <c r="AI222" s="54" t="str">
        <f t="shared" si="9"/>
        <v/>
      </c>
      <c r="AJ222" s="42"/>
      <c r="AK222" s="55"/>
      <c r="AL222" s="46" t="b">
        <v>0</v>
      </c>
      <c r="AM222" s="56"/>
      <c r="AN222" s="57" t="str">
        <f t="shared" si="10"/>
        <v/>
      </c>
      <c r="AO222" s="58" t="str">
        <f t="shared" si="11"/>
        <v/>
      </c>
      <c r="AP222" s="59"/>
      <c r="AQ222" s="60"/>
      <c r="AR222" s="61"/>
      <c r="AS222" s="61"/>
      <c r="AT222" s="61" t="str">
        <f>IFERROR(__xludf.DUMMYFUNCTION("IF( 
  OR($AJ222=""Full Payment"", ISBLANK($K222)),
  """",
  IF(
    OR(
      Q222=""Standard Booking, P1"",
      Q222=""Standard Booking, P2"",
      Q222=""Standard Booking, P3"",
      Q222=""Standard Booking, P4""
    ),
    LET(
      resDate,   $"&amp;"K222,
      tourDate,  $N222,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2" s="62" t="str">
        <f t="shared" si="12"/>
        <v/>
      </c>
      <c r="AV222" s="63"/>
      <c r="AW222" s="64"/>
      <c r="AX222" s="64"/>
      <c r="AY222" s="64"/>
      <c r="AZ222" s="64" t="str">
        <f>IFERROR(__xludf.DUMMYFUNCTION("IF(
  OR($AJ222=""Full Payment"",$AJ222=""P1"", ISBLANK($K222)),
  """",
  IF(
    OR(
      $Q222=""Standard Booking, P2"",
      $Q222=""Standard Booking, P3"",
      $Q222=""Standard Booking, P4""
    ),
    LET(
      resDate,   $K222,
      tourDate,"&amp;"  $N222,
      monthCount, DATEDIF(resDate, tourDate, ""M"") + 1,
      secondDates, ARRAYFORMULA(
        DATE(
          YEAR(resDate),
          MONTH(resDate) + SEQUENCE(monthCount),
          2
        )
      ),
      validDates, FILTER(
        sec"&amp;"ondDates,
        (secondDates &gt; resDate + 2) *
        (secondDates &lt;= tourDate - 3)
      ),
      IF(
        OR($AJ222=""P2"", $AJ222=""P3"", $AJ222=""P4""),
        IF(
          COUNTA(validDates) &lt; 2,
          """",
          TEXT(INDEX(validDates"&amp;", 2), ""mmm d, yyyy"")
        ),
        IF(
          COUNTA(validDates) &lt; 2,
          """",
          TEXTJOIN("", "", TRUE,
            TEXT(INDEX(validDates, 1), ""mmm d, yyyy""),
            TEXT(INDEX(validDates, 2), ""mmm d, yyyy"")
          )
 "&amp;"       )
      )
    ),
    """"
  )
)
"),"")</f>
        <v/>
      </c>
      <c r="BA222" s="65" t="str">
        <f t="shared" si="13"/>
        <v/>
      </c>
      <c r="BB222" s="63"/>
      <c r="BC222" s="64"/>
      <c r="BD222" s="64"/>
      <c r="BE222" s="64"/>
      <c r="BF222" s="64" t="str">
        <f>IFERROR(__xludf.DUMMYFUNCTION("IF(
  OR($AJ222=""Full Payment"",$AJ222=""P1"", $AJ222=""P2""),
  """",
  IF(
    AND(
      NOT(ISBLANK($K222)),
      OR(
        Q222=""Standard Booking, P3"",
        Q222=""Standard Booking, P4""
      )
    ),
    LET(
      resDate,   $K222,
      "&amp;"tourDate,  $N222,
      monthCount, DATEDIF(resDate, tourDate, ""M"") + 1,
      secondDates, ARRAYFORMULA(
        DATE(
          YEAR(resDate),
          MONTH(resDate) + SEQUENCE(monthCount),
          2
        )
      ),
      validDates, FILTER(
  "&amp;"      secondDates,
        (secondDates &gt; resDate + 2) *
        (secondDates &lt;= tourDate - 3)
      ),
      IF(
        $AJ222=""P4"",
        IF(
          COUNTA(validDates) &lt; 3,
          """",
          TEXT(INDEX(validDates, 3), ""mmm d, yyyy"")
  "&amp;"      ),
        IF(
          $AJ222=""P3"",
          IF(
            COUNTA(validDates) &lt; 3,
            """",
            TEXT(INDEX(validDates, 3), ""mmm d, yyyy"")
          ),
          IF(
            COUNTA(validDates) &lt; 3,
            """",
    "&amp;"        TEXTJOIN("", "", TRUE,
              TEXT(INDEX(validDates, 1), ""mmm d, yyyy""),
              TEXT(INDEX(validDates, 2), ""mmm d, yyyy""),
              TEXT(INDEX(validDates, 3), ""mmm d, yyyy"")
            )
          )
        )
      )
    "&amp;"),
    """"
  )
)
"),"")</f>
        <v/>
      </c>
      <c r="BG222" s="65" t="str">
        <f t="shared" si="14"/>
        <v/>
      </c>
      <c r="BH222" s="63"/>
      <c r="BI222" s="64"/>
      <c r="BJ222" s="64"/>
      <c r="BK222" s="64"/>
      <c r="BL222" s="64" t="str">
        <f>IFERROR(__xludf.DUMMYFUNCTION("IF(
  OR($AJ222=""Full Payment"",$AJ222=""P1"",$AJ222=""P2"",$AJ222=""P3""),
  """",
  IF(
    AND(
      NOT(ISBLANK($K222)),
      $Q222=""Standard Booking, P4""
    ),
    LET(
      resDate,   $K222,
      tourDate,  $N222,
      monthCount, DATEDIF(r"&amp;"esDate, tourDate, ""M"") + 1,
      secondDates, ARRAYFORMULA(
        DATE(
          YEAR(resDate),
          MONTH(resDate) + SEQUENCE(monthCount),
          2
        )
      ),
      validDates, FILTER(
        secondDates,
        (secondDates &gt; res"&amp;"Date + 2) *
        (secondDates &lt;= tourDate - 3)
      ),
      IF(
        $AJ222=""P4"",
        IF(
          COUNTA(validDates) &lt; 4,
          """",
          TEXT(
            INDEX(validDates, 4),
            ""mmm d, yyyy""
          )
        ),
"&amp;"        IF(
          COUNTA(validDates) &lt; 4,
          """",
          TEXTJOIN(
            "", "", TRUE,
            TEXT(INDEX(validDates, 1), ""mmm d, yyyy""),
            TEXT(INDEX(validDates, 2), ""mmm d, yyyy""),
            TEXT(INDEX(validDates"&amp;", 3), ""mmm d, yyyy""),
            TEXT(INDEX(validDates, 4), ""mmm d, yyyy"")
          )
        )
      )
    ),
    """"
  )
)
"),"")</f>
        <v/>
      </c>
      <c r="BM222" s="65" t="str">
        <f t="shared" si="15"/>
        <v/>
      </c>
      <c r="BN222" s="66"/>
      <c r="BO222" s="67"/>
      <c r="BP222" s="49" t="b">
        <v>0</v>
      </c>
      <c r="BQ222" s="49" t="b">
        <v>0</v>
      </c>
      <c r="BR222" s="68"/>
      <c r="BS222" s="69"/>
      <c r="BT222" s="70" t="b">
        <v>0</v>
      </c>
      <c r="BU222" s="71"/>
      <c r="BV222" s="72"/>
      <c r="BW222" s="86" t="b">
        <v>0</v>
      </c>
      <c r="BX222" s="87"/>
    </row>
    <row r="223">
      <c r="A223" s="35" t="str">
        <f t="shared" si="1"/>
        <v/>
      </c>
      <c r="B223" s="36" t="str">
        <f t="shared" si="2"/>
        <v/>
      </c>
      <c r="C223" s="36" t="str">
        <f t="array" ref="C223">IF(
  M223="",
  "",
  IFERROR(
    INDEX(
      '{INDEX} Tour Packages'!$A:$ZZ,
      MATCH(
        M223,
        INDEX(
          '{INDEX} Tour Packages'!$A:$ZZ,
          ,
          MATCH("Tour Package Name", '{INDEX} Tour Packages'!$4:$4, 0)
        ),
        0
      ),
      MATCH("Tour Code", '{INDEX} Tour Packages'!$4:$4, 0)
    ),
    "XXX"
  )
)
</f>
        <v/>
      </c>
      <c r="D223" s="36" t="str">
        <f t="shared" si="3"/>
        <v/>
      </c>
      <c r="E223" s="36" t="str">
        <f t="shared" si="4"/>
        <v/>
      </c>
      <c r="F223" s="37" t="str">
        <f t="shared" si="5"/>
        <v/>
      </c>
      <c r="G223" s="89"/>
      <c r="H223" s="89"/>
      <c r="I223" s="90"/>
      <c r="J223" s="40" t="str">
        <f t="shared" si="16"/>
        <v> </v>
      </c>
      <c r="K223" s="91"/>
      <c r="L223" s="55"/>
      <c r="M223" s="55"/>
      <c r="N223" s="91"/>
      <c r="O223" s="43" t="str">
        <f>IFERROR(__xludf.DUMMYFUNCTION("IF(N223="""","""",IFERROR(
  N223 + VALUE(REGEXEXTRACT(P223, ""(\d+)\s+Days"")),
  """"
)
)"),"")</f>
        <v/>
      </c>
      <c r="P223" s="43" t="str">
        <f t="array" ref="P223">IFERROR(
  INDEX(
    INDEX('{INDEX} Tour Packages'!$A:$ZZ, , MATCH(P$3, '{INDEX} Tour Packages'!$4:$4, 0)),
    MATCH(M223, INDEX('{INDEX} Tour Packages'!$A:$ZZ,0, MATCH("Tour Package Name", '{INDEX} Tour Packages'!$4:$4, 0)), 0)
  ),
"")
</f>
        <v/>
      </c>
      <c r="Q223" s="44" t="str">
        <f t="shared" si="7"/>
        <v/>
      </c>
      <c r="R223" s="44" t="str">
        <f>IFERROR(__xludf.DUMMYFUNCTION("IF(OR(ISBLANK(K223), ISBLANK(N223)), """", 
  LET(
    resDate, K223,
    tourDate, N223,
    monthCount, MAX(0, DATEDIF(resDate, tourDate - 3, ""M"") + 1),
    secondDates, ARRAYFORMULA(DATE(YEAR(resDate), MONTH(resDate) + SEQUENCE(monthCount), 2)),
    "&amp;"validDates, FILTER(secondDates, (secondDates &gt; resDate + 2) * (secondDates &lt;= tourDate - 3)),
    IF(ISERROR(validDates), 0, COUNTA(validDates))
  )
)
"),"")</f>
        <v/>
      </c>
      <c r="S223" s="44" t="str">
        <f t="shared" si="8"/>
        <v/>
      </c>
      <c r="T223" s="45" t="str">
        <f t="array" ref="T223">IF(ISBLANK(BO223),IFERROR(
  INDEX(
    INDEX('{INDEX} Payment Terms'!$A:$G, , MATCH(T$3, '{INDEX} Payment Terms'!$4:$4, 0)),
    MATCH(Q223, INDEX('{INDEX} Payment Terms'!$A:$G,0, MATCH("Payment Condition", '{INDEX} Payment Terms'!$4:$4, 0)), 0)
  ),
""),"Cancelled")
</f>
        <v/>
      </c>
      <c r="U223" s="46" t="b">
        <v>0</v>
      </c>
      <c r="V223" s="47" t="str">
        <f>IFERROR(__xludf.DUMMYFUNCTION("IF(OR(L223=""Duo Booking"", L223=""Group Booking""),
IF(U223=FALSE,"""",
    LET(
      bookingType, L223,
      tour, M223,
      mainFirst, H223,
      mainLast, I223,
      mainEmail, G223,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$L$4:L223, bookingType,
          $M$4:M223, tour,
          $H$4:H223, mainFirst,
          $I$4:I223, mainLast,
          $G$4:G223, mainEmail
        ),
        ""000""
      ),
  "&amp;"    baseID &amp; ""-"" &amp; memberNumber
    )
  ),
  """"
)
"),"")</f>
        <v/>
      </c>
      <c r="W223" s="48"/>
      <c r="X223" s="85" t="b">
        <v>0</v>
      </c>
      <c r="Y223" s="85" t="b">
        <v>0</v>
      </c>
      <c r="Z223" s="85" t="b">
        <v>0</v>
      </c>
      <c r="AA223" s="50"/>
      <c r="AB223" s="51"/>
      <c r="AC223" s="85" t="b">
        <v>0</v>
      </c>
      <c r="AD223" s="92"/>
      <c r="AE223" s="88"/>
      <c r="AF223" s="36" t="str">
        <f t="array" ref="AF223">IF(M223="","",INDEX(
      '{INDEX} Tour Packages'!$A:$ZP,
      MATCH($M223, '{INDEX} Tour Packages'!$A:$A, 0),
      MATCH(AF$3, '{INDEX} Tour Packages'!$4:$4, 0)
    ))</f>
        <v/>
      </c>
      <c r="AG223" s="36" t="str">
        <f t="array" ref="AG223">IF(M223="","",INDEX(
      '{INDEX} Tour Packages'!$A:$ZP,
      MATCH($M223, '{INDEX} Tour Packages'!$A:$A, 0),
      MATCH(AG$3, '{INDEX} Tour Packages'!$4:$4, 0)
    ))</f>
        <v/>
      </c>
      <c r="AH223" s="36" t="str">
        <f t="array" ref="AH223">IF(M223="","",INDEX(
      '{INDEX} Tour Packages'!$A:$ZP,
      MATCH($M223, '{INDEX} Tour Packages'!$A:$A, 0),
      MATCH(AH$3, '{INDEX} Tour Packages'!$4:$4, 0)
    ))</f>
        <v/>
      </c>
      <c r="AI223" s="54" t="str">
        <f t="shared" si="9"/>
        <v/>
      </c>
      <c r="AJ223" s="42"/>
      <c r="AK223" s="55"/>
      <c r="AL223" s="46" t="b">
        <v>0</v>
      </c>
      <c r="AM223" s="56"/>
      <c r="AN223" s="57" t="str">
        <f t="shared" si="10"/>
        <v/>
      </c>
      <c r="AO223" s="58" t="str">
        <f t="shared" si="11"/>
        <v/>
      </c>
      <c r="AP223" s="59"/>
      <c r="AQ223" s="60"/>
      <c r="AR223" s="61"/>
      <c r="AS223" s="61"/>
      <c r="AT223" s="61" t="str">
        <f>IFERROR(__xludf.DUMMYFUNCTION("IF( 
  OR($AJ223=""Full Payment"", ISBLANK($K223)),
  """",
  IF(
    OR(
      Q223=""Standard Booking, P1"",
      Q223=""Standard Booking, P2"",
      Q223=""Standard Booking, P3"",
      Q223=""Standard Booking, P4""
    ),
    LET(
      resDate,   $"&amp;"K223,
      tourDate,  $N223,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3" s="62" t="str">
        <f t="shared" si="12"/>
        <v/>
      </c>
      <c r="AV223" s="63"/>
      <c r="AW223" s="64"/>
      <c r="AX223" s="64"/>
      <c r="AY223" s="64"/>
      <c r="AZ223" s="64" t="str">
        <f>IFERROR(__xludf.DUMMYFUNCTION("IF(
  OR($AJ223=""Full Payment"",$AJ223=""P1"", ISBLANK($K223)),
  """",
  IF(
    OR(
      $Q223=""Standard Booking, P2"",
      $Q223=""Standard Booking, P3"",
      $Q223=""Standard Booking, P4""
    ),
    LET(
      resDate,   $K223,
      tourDate,"&amp;"  $N223,
      monthCount, DATEDIF(resDate, tourDate, ""M"") + 1,
      secondDates, ARRAYFORMULA(
        DATE(
          YEAR(resDate),
          MONTH(resDate) + SEQUENCE(monthCount),
          2
        )
      ),
      validDates, FILTER(
        sec"&amp;"ondDates,
        (secondDates &gt; resDate + 2) *
        (secondDates &lt;= tourDate - 3)
      ),
      IF(
        OR($AJ223=""P2"", $AJ223=""P3"", $AJ223=""P4""),
        IF(
          COUNTA(validDates) &lt; 2,
          """",
          TEXT(INDEX(validDates"&amp;", 2), ""mmm d, yyyy"")
        ),
        IF(
          COUNTA(validDates) &lt; 2,
          """",
          TEXTJOIN("", "", TRUE,
            TEXT(INDEX(validDates, 1), ""mmm d, yyyy""),
            TEXT(INDEX(validDates, 2), ""mmm d, yyyy"")
          )
 "&amp;"       )
      )
    ),
    """"
  )
)
"),"")</f>
        <v/>
      </c>
      <c r="BA223" s="65" t="str">
        <f t="shared" si="13"/>
        <v/>
      </c>
      <c r="BB223" s="63"/>
      <c r="BC223" s="64"/>
      <c r="BD223" s="64"/>
      <c r="BE223" s="64"/>
      <c r="BF223" s="64" t="str">
        <f>IFERROR(__xludf.DUMMYFUNCTION("IF(
  OR($AJ223=""Full Payment"",$AJ223=""P1"", $AJ223=""P2""),
  """",
  IF(
    AND(
      NOT(ISBLANK($K223)),
      OR(
        Q223=""Standard Booking, P3"",
        Q223=""Standard Booking, P4""
      )
    ),
    LET(
      resDate,   $K223,
      "&amp;"tourDate,  $N223,
      monthCount, DATEDIF(resDate, tourDate, ""M"") + 1,
      secondDates, ARRAYFORMULA(
        DATE(
          YEAR(resDate),
          MONTH(resDate) + SEQUENCE(monthCount),
          2
        )
      ),
      validDates, FILTER(
  "&amp;"      secondDates,
        (secondDates &gt; resDate + 2) *
        (secondDates &lt;= tourDate - 3)
      ),
      IF(
        $AJ223=""P4"",
        IF(
          COUNTA(validDates) &lt; 3,
          """",
          TEXT(INDEX(validDates, 3), ""mmm d, yyyy"")
  "&amp;"      ),
        IF(
          $AJ223=""P3"",
          IF(
            COUNTA(validDates) &lt; 3,
            """",
            TEXT(INDEX(validDates, 3), ""mmm d, yyyy"")
          ),
          IF(
            COUNTA(validDates) &lt; 3,
            """",
    "&amp;"        TEXTJOIN("", "", TRUE,
              TEXT(INDEX(validDates, 1), ""mmm d, yyyy""),
              TEXT(INDEX(validDates, 2), ""mmm d, yyyy""),
              TEXT(INDEX(validDates, 3), ""mmm d, yyyy"")
            )
          )
        )
      )
    "&amp;"),
    """"
  )
)
"),"")</f>
        <v/>
      </c>
      <c r="BG223" s="65" t="str">
        <f t="shared" si="14"/>
        <v/>
      </c>
      <c r="BH223" s="63"/>
      <c r="BI223" s="64"/>
      <c r="BJ223" s="64"/>
      <c r="BK223" s="64"/>
      <c r="BL223" s="64" t="str">
        <f>IFERROR(__xludf.DUMMYFUNCTION("IF(
  OR($AJ223=""Full Payment"",$AJ223=""P1"",$AJ223=""P2"",$AJ223=""P3""),
  """",
  IF(
    AND(
      NOT(ISBLANK($K223)),
      $Q223=""Standard Booking, P4""
    ),
    LET(
      resDate,   $K223,
      tourDate,  $N223,
      monthCount, DATEDIF(r"&amp;"esDate, tourDate, ""M"") + 1,
      secondDates, ARRAYFORMULA(
        DATE(
          YEAR(resDate),
          MONTH(resDate) + SEQUENCE(monthCount),
          2
        )
      ),
      validDates, FILTER(
        secondDates,
        (secondDates &gt; res"&amp;"Date + 2) *
        (secondDates &lt;= tourDate - 3)
      ),
      IF(
        $AJ223=""P4"",
        IF(
          COUNTA(validDates) &lt; 4,
          """",
          TEXT(
            INDEX(validDates, 4),
            ""mmm d, yyyy""
          )
        ),
"&amp;"        IF(
          COUNTA(validDates) &lt; 4,
          """",
          TEXTJOIN(
            "", "", TRUE,
            TEXT(INDEX(validDates, 1), ""mmm d, yyyy""),
            TEXT(INDEX(validDates, 2), ""mmm d, yyyy""),
            TEXT(INDEX(validDates"&amp;", 3), ""mmm d, yyyy""),
            TEXT(INDEX(validDates, 4), ""mmm d, yyyy"")
          )
        )
      )
    ),
    """"
  )
)
"),"")</f>
        <v/>
      </c>
      <c r="BM223" s="65" t="str">
        <f t="shared" si="15"/>
        <v/>
      </c>
      <c r="BN223" s="66"/>
      <c r="BO223" s="67"/>
      <c r="BP223" s="49" t="b">
        <v>0</v>
      </c>
      <c r="BQ223" s="49" t="b">
        <v>0</v>
      </c>
      <c r="BR223" s="68"/>
      <c r="BS223" s="69"/>
      <c r="BT223" s="70" t="b">
        <v>0</v>
      </c>
      <c r="BU223" s="71"/>
      <c r="BV223" s="72"/>
      <c r="BW223" s="86" t="b">
        <v>0</v>
      </c>
      <c r="BX223" s="87"/>
    </row>
    <row r="224">
      <c r="A224" s="35" t="str">
        <f t="shared" si="1"/>
        <v/>
      </c>
      <c r="B224" s="36" t="str">
        <f t="shared" si="2"/>
        <v/>
      </c>
      <c r="C224" s="36" t="str">
        <f t="array" ref="C224">IF(
  M224="",
  "",
  IFERROR(
    INDEX(
      '{INDEX} Tour Packages'!$A:$ZZ,
      MATCH(
        M224,
        INDEX(
          '{INDEX} Tour Packages'!$A:$ZZ,
          ,
          MATCH("Tour Package Name", '{INDEX} Tour Packages'!$4:$4, 0)
        ),
        0
      ),
      MATCH("Tour Code", '{INDEX} Tour Packages'!$4:$4, 0)
    ),
    "XXX"
  )
)
</f>
        <v/>
      </c>
      <c r="D224" s="36" t="str">
        <f t="shared" si="3"/>
        <v/>
      </c>
      <c r="E224" s="36" t="str">
        <f t="shared" si="4"/>
        <v/>
      </c>
      <c r="F224" s="37" t="str">
        <f t="shared" si="5"/>
        <v/>
      </c>
      <c r="G224" s="89"/>
      <c r="H224" s="89"/>
      <c r="I224" s="90"/>
      <c r="J224" s="40" t="str">
        <f t="shared" si="16"/>
        <v> </v>
      </c>
      <c r="K224" s="91"/>
      <c r="L224" s="55"/>
      <c r="M224" s="55"/>
      <c r="N224" s="91"/>
      <c r="O224" s="43" t="str">
        <f>IFERROR(__xludf.DUMMYFUNCTION("IF(N224="""","""",IFERROR(
  N224 + VALUE(REGEXEXTRACT(P224, ""(\d+)\s+Days"")),
  """"
)
)"),"")</f>
        <v/>
      </c>
      <c r="P224" s="43" t="str">
        <f t="array" ref="P224">IFERROR(
  INDEX(
    INDEX('{INDEX} Tour Packages'!$A:$ZZ, , MATCH(P$3, '{INDEX} Tour Packages'!$4:$4, 0)),
    MATCH(M224, INDEX('{INDEX} Tour Packages'!$A:$ZZ,0, MATCH("Tour Package Name", '{INDEX} Tour Packages'!$4:$4, 0)), 0)
  ),
"")
</f>
        <v/>
      </c>
      <c r="Q224" s="44" t="str">
        <f t="shared" si="7"/>
        <v/>
      </c>
      <c r="R224" s="44" t="str">
        <f>IFERROR(__xludf.DUMMYFUNCTION("IF(OR(ISBLANK(K224), ISBLANK(N224)), """", 
  LET(
    resDate, K224,
    tourDate, N224,
    monthCount, MAX(0, DATEDIF(resDate, tourDate - 3, ""M"") + 1),
    secondDates, ARRAYFORMULA(DATE(YEAR(resDate), MONTH(resDate) + SEQUENCE(monthCount), 2)),
    "&amp;"validDates, FILTER(secondDates, (secondDates &gt; resDate + 2) * (secondDates &lt;= tourDate - 3)),
    IF(ISERROR(validDates), 0, COUNTA(validDates))
  )
)
"),"")</f>
        <v/>
      </c>
      <c r="S224" s="44" t="str">
        <f t="shared" si="8"/>
        <v/>
      </c>
      <c r="T224" s="45" t="str">
        <f t="array" ref="T224">IF(ISBLANK(BO224),IFERROR(
  INDEX(
    INDEX('{INDEX} Payment Terms'!$A:$G, , MATCH(T$3, '{INDEX} Payment Terms'!$4:$4, 0)),
    MATCH(Q224, INDEX('{INDEX} Payment Terms'!$A:$G,0, MATCH("Payment Condition", '{INDEX} Payment Terms'!$4:$4, 0)), 0)
  ),
""),"Cancelled")
</f>
        <v/>
      </c>
      <c r="U224" s="46" t="b">
        <v>0</v>
      </c>
      <c r="V224" s="47" t="str">
        <f>IFERROR(__xludf.DUMMYFUNCTION("IF(OR(L224=""Duo Booking"", L224=""Group Booking""),
IF(U224=FALSE,"""",
    LET(
      bookingType, L224,
      tour, M224,
      mainFirst, H224,
      mainLast, I224,
      mainEmail, G224,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$L$4:L224, bookingType,
          $M$4:M224, tour,
          $H$4:H224, mainFirst,
          $I$4:I224, mainLast,
          $G$4:G224, mainEmail
        ),
        ""000""
      ),
  "&amp;"    baseID &amp; ""-"" &amp; memberNumber
    )
  ),
  """"
)
"),"")</f>
        <v/>
      </c>
      <c r="W224" s="48"/>
      <c r="X224" s="85" t="b">
        <v>0</v>
      </c>
      <c r="Y224" s="85" t="b">
        <v>0</v>
      </c>
      <c r="Z224" s="85" t="b">
        <v>0</v>
      </c>
      <c r="AA224" s="50"/>
      <c r="AB224" s="51"/>
      <c r="AC224" s="85" t="b">
        <v>0</v>
      </c>
      <c r="AD224" s="92"/>
      <c r="AE224" s="88"/>
      <c r="AF224" s="36" t="str">
        <f t="array" ref="AF224">IF(M224="","",INDEX(
      '{INDEX} Tour Packages'!$A:$ZP,
      MATCH($M224, '{INDEX} Tour Packages'!$A:$A, 0),
      MATCH(AF$3, '{INDEX} Tour Packages'!$4:$4, 0)
    ))</f>
        <v/>
      </c>
      <c r="AG224" s="36" t="str">
        <f t="array" ref="AG224">IF(M224="","",INDEX(
      '{INDEX} Tour Packages'!$A:$ZP,
      MATCH($M224, '{INDEX} Tour Packages'!$A:$A, 0),
      MATCH(AG$3, '{INDEX} Tour Packages'!$4:$4, 0)
    ))</f>
        <v/>
      </c>
      <c r="AH224" s="36" t="str">
        <f t="array" ref="AH224">IF(M224="","",INDEX(
      '{INDEX} Tour Packages'!$A:$ZP,
      MATCH($M224, '{INDEX} Tour Packages'!$A:$A, 0),
      MATCH(AH$3, '{INDEX} Tour Packages'!$4:$4, 0)
    ))</f>
        <v/>
      </c>
      <c r="AI224" s="54" t="str">
        <f t="shared" si="9"/>
        <v/>
      </c>
      <c r="AJ224" s="42"/>
      <c r="AK224" s="55"/>
      <c r="AL224" s="46" t="b">
        <v>0</v>
      </c>
      <c r="AM224" s="56"/>
      <c r="AN224" s="57" t="str">
        <f t="shared" si="10"/>
        <v/>
      </c>
      <c r="AO224" s="58" t="str">
        <f t="shared" si="11"/>
        <v/>
      </c>
      <c r="AP224" s="59"/>
      <c r="AQ224" s="60"/>
      <c r="AR224" s="61"/>
      <c r="AS224" s="61"/>
      <c r="AT224" s="61" t="str">
        <f>IFERROR(__xludf.DUMMYFUNCTION("IF( 
  OR($AJ224=""Full Payment"", ISBLANK($K224)),
  """",
  IF(
    OR(
      Q224=""Standard Booking, P1"",
      Q224=""Standard Booking, P2"",
      Q224=""Standard Booking, P3"",
      Q224=""Standard Booking, P4""
    ),
    LET(
      resDate,   $"&amp;"K224,
      tourDate,  $N224,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4" s="62" t="str">
        <f t="shared" si="12"/>
        <v/>
      </c>
      <c r="AV224" s="63"/>
      <c r="AW224" s="64"/>
      <c r="AX224" s="64"/>
      <c r="AY224" s="64"/>
      <c r="AZ224" s="64" t="str">
        <f>IFERROR(__xludf.DUMMYFUNCTION("IF(
  OR($AJ224=""Full Payment"",$AJ224=""P1"", ISBLANK($K224)),
  """",
  IF(
    OR(
      $Q224=""Standard Booking, P2"",
      $Q224=""Standard Booking, P3"",
      $Q224=""Standard Booking, P4""
    ),
    LET(
      resDate,   $K224,
      tourDate,"&amp;"  $N224,
      monthCount, DATEDIF(resDate, tourDate, ""M"") + 1,
      secondDates, ARRAYFORMULA(
        DATE(
          YEAR(resDate),
          MONTH(resDate) + SEQUENCE(monthCount),
          2
        )
      ),
      validDates, FILTER(
        sec"&amp;"ondDates,
        (secondDates &gt; resDate + 2) *
        (secondDates &lt;= tourDate - 3)
      ),
      IF(
        OR($AJ224=""P2"", $AJ224=""P3"", $AJ224=""P4""),
        IF(
          COUNTA(validDates) &lt; 2,
          """",
          TEXT(INDEX(validDates"&amp;", 2), ""mmm d, yyyy"")
        ),
        IF(
          COUNTA(validDates) &lt; 2,
          """",
          TEXTJOIN("", "", TRUE,
            TEXT(INDEX(validDates, 1), ""mmm d, yyyy""),
            TEXT(INDEX(validDates, 2), ""mmm d, yyyy"")
          )
 "&amp;"       )
      )
    ),
    """"
  )
)
"),"")</f>
        <v/>
      </c>
      <c r="BA224" s="65" t="str">
        <f t="shared" si="13"/>
        <v/>
      </c>
      <c r="BB224" s="63"/>
      <c r="BC224" s="64"/>
      <c r="BD224" s="64"/>
      <c r="BE224" s="64"/>
      <c r="BF224" s="64" t="str">
        <f>IFERROR(__xludf.DUMMYFUNCTION("IF(
  OR($AJ224=""Full Payment"",$AJ224=""P1"", $AJ224=""P2""),
  """",
  IF(
    AND(
      NOT(ISBLANK($K224)),
      OR(
        Q224=""Standard Booking, P3"",
        Q224=""Standard Booking, P4""
      )
    ),
    LET(
      resDate,   $K224,
      "&amp;"tourDate,  $N224,
      monthCount, DATEDIF(resDate, tourDate, ""M"") + 1,
      secondDates, ARRAYFORMULA(
        DATE(
          YEAR(resDate),
          MONTH(resDate) + SEQUENCE(monthCount),
          2
        )
      ),
      validDates, FILTER(
  "&amp;"      secondDates,
        (secondDates &gt; resDate + 2) *
        (secondDates &lt;= tourDate - 3)
      ),
      IF(
        $AJ224=""P4"",
        IF(
          COUNTA(validDates) &lt; 3,
          """",
          TEXT(INDEX(validDates, 3), ""mmm d, yyyy"")
  "&amp;"      ),
        IF(
          $AJ224=""P3"",
          IF(
            COUNTA(validDates) &lt; 3,
            """",
            TEXT(INDEX(validDates, 3), ""mmm d, yyyy"")
          ),
          IF(
            COUNTA(validDates) &lt; 3,
            """",
    "&amp;"        TEXTJOIN("", "", TRUE,
              TEXT(INDEX(validDates, 1), ""mmm d, yyyy""),
              TEXT(INDEX(validDates, 2), ""mmm d, yyyy""),
              TEXT(INDEX(validDates, 3), ""mmm d, yyyy"")
            )
          )
        )
      )
    "&amp;"),
    """"
  )
)
"),"")</f>
        <v/>
      </c>
      <c r="BG224" s="65" t="str">
        <f t="shared" si="14"/>
        <v/>
      </c>
      <c r="BH224" s="63"/>
      <c r="BI224" s="64"/>
      <c r="BJ224" s="64"/>
      <c r="BK224" s="64"/>
      <c r="BL224" s="64" t="str">
        <f>IFERROR(__xludf.DUMMYFUNCTION("IF(
  OR($AJ224=""Full Payment"",$AJ224=""P1"",$AJ224=""P2"",$AJ224=""P3""),
  """",
  IF(
    AND(
      NOT(ISBLANK($K224)),
      $Q224=""Standard Booking, P4""
    ),
    LET(
      resDate,   $K224,
      tourDate,  $N224,
      monthCount, DATEDIF(r"&amp;"esDate, tourDate, ""M"") + 1,
      secondDates, ARRAYFORMULA(
        DATE(
          YEAR(resDate),
          MONTH(resDate) + SEQUENCE(monthCount),
          2
        )
      ),
      validDates, FILTER(
        secondDates,
        (secondDates &gt; res"&amp;"Date + 2) *
        (secondDates &lt;= tourDate - 3)
      ),
      IF(
        $AJ224=""P4"",
        IF(
          COUNTA(validDates) &lt; 4,
          """",
          TEXT(
            INDEX(validDates, 4),
            ""mmm d, yyyy""
          )
        ),
"&amp;"        IF(
          COUNTA(validDates) &lt; 4,
          """",
          TEXTJOIN(
            "", "", TRUE,
            TEXT(INDEX(validDates, 1), ""mmm d, yyyy""),
            TEXT(INDEX(validDates, 2), ""mmm d, yyyy""),
            TEXT(INDEX(validDates"&amp;", 3), ""mmm d, yyyy""),
            TEXT(INDEX(validDates, 4), ""mmm d, yyyy"")
          )
        )
      )
    ),
    """"
  )
)
"),"")</f>
        <v/>
      </c>
      <c r="BM224" s="65" t="str">
        <f t="shared" si="15"/>
        <v/>
      </c>
      <c r="BN224" s="66"/>
      <c r="BO224" s="67"/>
      <c r="BP224" s="49" t="b">
        <v>0</v>
      </c>
      <c r="BQ224" s="49" t="b">
        <v>0</v>
      </c>
      <c r="BR224" s="68"/>
      <c r="BS224" s="69"/>
      <c r="BT224" s="70" t="b">
        <v>0</v>
      </c>
      <c r="BU224" s="71"/>
      <c r="BV224" s="72"/>
      <c r="BW224" s="86" t="b">
        <v>0</v>
      </c>
      <c r="BX224" s="87"/>
    </row>
    <row r="225">
      <c r="A225" s="35" t="str">
        <f t="shared" si="1"/>
        <v/>
      </c>
      <c r="B225" s="36" t="str">
        <f t="shared" si="2"/>
        <v/>
      </c>
      <c r="C225" s="36" t="str">
        <f t="array" ref="C225">IF(
  M225="",
  "",
  IFERROR(
    INDEX(
      '{INDEX} Tour Packages'!$A:$ZZ,
      MATCH(
        M225,
        INDEX(
          '{INDEX} Tour Packages'!$A:$ZZ,
          ,
          MATCH("Tour Package Name", '{INDEX} Tour Packages'!$4:$4, 0)
        ),
        0
      ),
      MATCH("Tour Code", '{INDEX} Tour Packages'!$4:$4, 0)
    ),
    "XXX"
  )
)
</f>
        <v/>
      </c>
      <c r="D225" s="36" t="str">
        <f t="shared" si="3"/>
        <v/>
      </c>
      <c r="E225" s="36" t="str">
        <f t="shared" si="4"/>
        <v/>
      </c>
      <c r="F225" s="37" t="str">
        <f t="shared" si="5"/>
        <v/>
      </c>
      <c r="G225" s="89"/>
      <c r="H225" s="89"/>
      <c r="I225" s="90"/>
      <c r="J225" s="40" t="str">
        <f t="shared" si="16"/>
        <v> </v>
      </c>
      <c r="K225" s="91"/>
      <c r="L225" s="55"/>
      <c r="M225" s="55"/>
      <c r="N225" s="91"/>
      <c r="O225" s="43" t="str">
        <f>IFERROR(__xludf.DUMMYFUNCTION("IF(N225="""","""",IFERROR(
  N225 + VALUE(REGEXEXTRACT(P225, ""(\d+)\s+Days"")),
  """"
)
)"),"")</f>
        <v/>
      </c>
      <c r="P225" s="43" t="str">
        <f t="array" ref="P225">IFERROR(
  INDEX(
    INDEX('{INDEX} Tour Packages'!$A:$ZZ, , MATCH(P$3, '{INDEX} Tour Packages'!$4:$4, 0)),
    MATCH(M225, INDEX('{INDEX} Tour Packages'!$A:$ZZ,0, MATCH("Tour Package Name", '{INDEX} Tour Packages'!$4:$4, 0)), 0)
  ),
"")
</f>
        <v/>
      </c>
      <c r="Q225" s="44" t="str">
        <f t="shared" si="7"/>
        <v/>
      </c>
      <c r="R225" s="44" t="str">
        <f>IFERROR(__xludf.DUMMYFUNCTION("IF(OR(ISBLANK(K225), ISBLANK(N225)), """", 
  LET(
    resDate, K225,
    tourDate, N225,
    monthCount, MAX(0, DATEDIF(resDate, tourDate - 3, ""M"") + 1),
    secondDates, ARRAYFORMULA(DATE(YEAR(resDate), MONTH(resDate) + SEQUENCE(monthCount), 2)),
    "&amp;"validDates, FILTER(secondDates, (secondDates &gt; resDate + 2) * (secondDates &lt;= tourDate - 3)),
    IF(ISERROR(validDates), 0, COUNTA(validDates))
  )
)
"),"")</f>
        <v/>
      </c>
      <c r="S225" s="44" t="str">
        <f t="shared" si="8"/>
        <v/>
      </c>
      <c r="T225" s="45" t="str">
        <f t="array" ref="T225">IF(ISBLANK(BO225),IFERROR(
  INDEX(
    INDEX('{INDEX} Payment Terms'!$A:$G, , MATCH(T$3, '{INDEX} Payment Terms'!$4:$4, 0)),
    MATCH(Q225, INDEX('{INDEX} Payment Terms'!$A:$G,0, MATCH("Payment Condition", '{INDEX} Payment Terms'!$4:$4, 0)), 0)
  ),
""),"Cancelled")
</f>
        <v/>
      </c>
      <c r="U225" s="46" t="b">
        <v>0</v>
      </c>
      <c r="V225" s="47" t="str">
        <f>IFERROR(__xludf.DUMMYFUNCTION("IF(OR(L225=""Duo Booking"", L225=""Group Booking""),
IF(U225=FALSE,"""",
    LET(
      bookingType, L225,
      tour, M225,
      mainFirst, H225,
      mainLast, I225,
      mainEmail, G225,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$L$4:L225, bookingType,
          $M$4:M225, tour,
          $H$4:H225, mainFirst,
          $I$4:I225, mainLast,
          $G$4:G225, mainEmail
        ),
        ""000""
      ),
  "&amp;"    baseID &amp; ""-"" &amp; memberNumber
    )
  ),
  """"
)
"),"")</f>
        <v/>
      </c>
      <c r="W225" s="48"/>
      <c r="X225" s="85" t="b">
        <v>0</v>
      </c>
      <c r="Y225" s="85" t="b">
        <v>0</v>
      </c>
      <c r="Z225" s="85" t="b">
        <v>0</v>
      </c>
      <c r="AA225" s="50"/>
      <c r="AB225" s="51"/>
      <c r="AC225" s="85" t="b">
        <v>0</v>
      </c>
      <c r="AD225" s="92"/>
      <c r="AE225" s="88"/>
      <c r="AF225" s="36" t="str">
        <f t="array" ref="AF225">IF(M225="","",INDEX(
      '{INDEX} Tour Packages'!$A:$ZP,
      MATCH($M225, '{INDEX} Tour Packages'!$A:$A, 0),
      MATCH(AF$3, '{INDEX} Tour Packages'!$4:$4, 0)
    ))</f>
        <v/>
      </c>
      <c r="AG225" s="36" t="str">
        <f t="array" ref="AG225">IF(M225="","",INDEX(
      '{INDEX} Tour Packages'!$A:$ZP,
      MATCH($M225, '{INDEX} Tour Packages'!$A:$A, 0),
      MATCH(AG$3, '{INDEX} Tour Packages'!$4:$4, 0)
    ))</f>
        <v/>
      </c>
      <c r="AH225" s="36" t="str">
        <f t="array" ref="AH225">IF(M225="","",INDEX(
      '{INDEX} Tour Packages'!$A:$ZP,
      MATCH($M225, '{INDEX} Tour Packages'!$A:$A, 0),
      MATCH(AH$3, '{INDEX} Tour Packages'!$4:$4, 0)
    ))</f>
        <v/>
      </c>
      <c r="AI225" s="54" t="str">
        <f t="shared" si="9"/>
        <v/>
      </c>
      <c r="AJ225" s="42"/>
      <c r="AK225" s="55"/>
      <c r="AL225" s="46" t="b">
        <v>0</v>
      </c>
      <c r="AM225" s="56"/>
      <c r="AN225" s="57" t="str">
        <f t="shared" si="10"/>
        <v/>
      </c>
      <c r="AO225" s="58" t="str">
        <f t="shared" si="11"/>
        <v/>
      </c>
      <c r="AP225" s="59"/>
      <c r="AQ225" s="60"/>
      <c r="AR225" s="61"/>
      <c r="AS225" s="61"/>
      <c r="AT225" s="61" t="str">
        <f>IFERROR(__xludf.DUMMYFUNCTION("IF( 
  OR($AJ225=""Full Payment"", ISBLANK($K225)),
  """",
  IF(
    OR(
      Q225=""Standard Booking, P1"",
      Q225=""Standard Booking, P2"",
      Q225=""Standard Booking, P3"",
      Q225=""Standard Booking, P4""
    ),
    LET(
      resDate,   $"&amp;"K225,
      tourDate,  $N225,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5" s="62" t="str">
        <f t="shared" si="12"/>
        <v/>
      </c>
      <c r="AV225" s="63"/>
      <c r="AW225" s="64"/>
      <c r="AX225" s="64"/>
      <c r="AY225" s="64"/>
      <c r="AZ225" s="64" t="str">
        <f>IFERROR(__xludf.DUMMYFUNCTION("IF(
  OR($AJ225=""Full Payment"",$AJ225=""P1"", ISBLANK($K225)),
  """",
  IF(
    OR(
      $Q225=""Standard Booking, P2"",
      $Q225=""Standard Booking, P3"",
      $Q225=""Standard Booking, P4""
    ),
    LET(
      resDate,   $K225,
      tourDate,"&amp;"  $N225,
      monthCount, DATEDIF(resDate, tourDate, ""M"") + 1,
      secondDates, ARRAYFORMULA(
        DATE(
          YEAR(resDate),
          MONTH(resDate) + SEQUENCE(monthCount),
          2
        )
      ),
      validDates, FILTER(
        sec"&amp;"ondDates,
        (secondDates &gt; resDate + 2) *
        (secondDates &lt;= tourDate - 3)
      ),
      IF(
        OR($AJ225=""P2"", $AJ225=""P3"", $AJ225=""P4""),
        IF(
          COUNTA(validDates) &lt; 2,
          """",
          TEXT(INDEX(validDates"&amp;", 2), ""mmm d, yyyy"")
        ),
        IF(
          COUNTA(validDates) &lt; 2,
          """",
          TEXTJOIN("", "", TRUE,
            TEXT(INDEX(validDates, 1), ""mmm d, yyyy""),
            TEXT(INDEX(validDates, 2), ""mmm d, yyyy"")
          )
 "&amp;"       )
      )
    ),
    """"
  )
)
"),"")</f>
        <v/>
      </c>
      <c r="BA225" s="65" t="str">
        <f t="shared" si="13"/>
        <v/>
      </c>
      <c r="BB225" s="63"/>
      <c r="BC225" s="64"/>
      <c r="BD225" s="64"/>
      <c r="BE225" s="64"/>
      <c r="BF225" s="64" t="str">
        <f>IFERROR(__xludf.DUMMYFUNCTION("IF(
  OR($AJ225=""Full Payment"",$AJ225=""P1"", $AJ225=""P2""),
  """",
  IF(
    AND(
      NOT(ISBLANK($K225)),
      OR(
        Q225=""Standard Booking, P3"",
        Q225=""Standard Booking, P4""
      )
    ),
    LET(
      resDate,   $K225,
      "&amp;"tourDate,  $N225,
      monthCount, DATEDIF(resDate, tourDate, ""M"") + 1,
      secondDates, ARRAYFORMULA(
        DATE(
          YEAR(resDate),
          MONTH(resDate) + SEQUENCE(monthCount),
          2
        )
      ),
      validDates, FILTER(
  "&amp;"      secondDates,
        (secondDates &gt; resDate + 2) *
        (secondDates &lt;= tourDate - 3)
      ),
      IF(
        $AJ225=""P4"",
        IF(
          COUNTA(validDates) &lt; 3,
          """",
          TEXT(INDEX(validDates, 3), ""mmm d, yyyy"")
  "&amp;"      ),
        IF(
          $AJ225=""P3"",
          IF(
            COUNTA(validDates) &lt; 3,
            """",
            TEXT(INDEX(validDates, 3), ""mmm d, yyyy"")
          ),
          IF(
            COUNTA(validDates) &lt; 3,
            """",
    "&amp;"        TEXTJOIN("", "", TRUE,
              TEXT(INDEX(validDates, 1), ""mmm d, yyyy""),
              TEXT(INDEX(validDates, 2), ""mmm d, yyyy""),
              TEXT(INDEX(validDates, 3), ""mmm d, yyyy"")
            )
          )
        )
      )
    "&amp;"),
    """"
  )
)
"),"")</f>
        <v/>
      </c>
      <c r="BG225" s="65" t="str">
        <f t="shared" si="14"/>
        <v/>
      </c>
      <c r="BH225" s="63"/>
      <c r="BI225" s="64"/>
      <c r="BJ225" s="64"/>
      <c r="BK225" s="64"/>
      <c r="BL225" s="64" t="str">
        <f>IFERROR(__xludf.DUMMYFUNCTION("IF(
  OR($AJ225=""Full Payment"",$AJ225=""P1"",$AJ225=""P2"",$AJ225=""P3""),
  """",
  IF(
    AND(
      NOT(ISBLANK($K225)),
      $Q225=""Standard Booking, P4""
    ),
    LET(
      resDate,   $K225,
      tourDate,  $N225,
      monthCount, DATEDIF(r"&amp;"esDate, tourDate, ""M"") + 1,
      secondDates, ARRAYFORMULA(
        DATE(
          YEAR(resDate),
          MONTH(resDate) + SEQUENCE(monthCount),
          2
        )
      ),
      validDates, FILTER(
        secondDates,
        (secondDates &gt; res"&amp;"Date + 2) *
        (secondDates &lt;= tourDate - 3)
      ),
      IF(
        $AJ225=""P4"",
        IF(
          COUNTA(validDates) &lt; 4,
          """",
          TEXT(
            INDEX(validDates, 4),
            ""mmm d, yyyy""
          )
        ),
"&amp;"        IF(
          COUNTA(validDates) &lt; 4,
          """",
          TEXTJOIN(
            "", "", TRUE,
            TEXT(INDEX(validDates, 1), ""mmm d, yyyy""),
            TEXT(INDEX(validDates, 2), ""mmm d, yyyy""),
            TEXT(INDEX(validDates"&amp;", 3), ""mmm d, yyyy""),
            TEXT(INDEX(validDates, 4), ""mmm d, yyyy"")
          )
        )
      )
    ),
    """"
  )
)
"),"")</f>
        <v/>
      </c>
      <c r="BM225" s="65" t="str">
        <f t="shared" si="15"/>
        <v/>
      </c>
      <c r="BN225" s="66"/>
      <c r="BO225" s="67"/>
      <c r="BP225" s="49" t="b">
        <v>0</v>
      </c>
      <c r="BQ225" s="49" t="b">
        <v>0</v>
      </c>
      <c r="BR225" s="68"/>
      <c r="BS225" s="69"/>
      <c r="BT225" s="70" t="b">
        <v>0</v>
      </c>
      <c r="BU225" s="71"/>
      <c r="BV225" s="72"/>
      <c r="BW225" s="86" t="b">
        <v>0</v>
      </c>
      <c r="BX225" s="87"/>
    </row>
    <row r="226">
      <c r="A226" s="35" t="str">
        <f t="shared" si="1"/>
        <v/>
      </c>
      <c r="B226" s="36" t="str">
        <f t="shared" si="2"/>
        <v/>
      </c>
      <c r="C226" s="36" t="str">
        <f t="array" ref="C226">IF(
  M226="",
  "",
  IFERROR(
    INDEX(
      '{INDEX} Tour Packages'!$A:$ZZ,
      MATCH(
        M226,
        INDEX(
          '{INDEX} Tour Packages'!$A:$ZZ,
          ,
          MATCH("Tour Package Name", '{INDEX} Tour Packages'!$4:$4, 0)
        ),
        0
      ),
      MATCH("Tour Code", '{INDEX} Tour Packages'!$4:$4, 0)
    ),
    "XXX"
  )
)
</f>
        <v/>
      </c>
      <c r="D226" s="36" t="str">
        <f t="shared" si="3"/>
        <v/>
      </c>
      <c r="E226" s="36" t="str">
        <f t="shared" si="4"/>
        <v/>
      </c>
      <c r="F226" s="37" t="str">
        <f t="shared" si="5"/>
        <v/>
      </c>
      <c r="G226" s="89"/>
      <c r="H226" s="89"/>
      <c r="I226" s="90"/>
      <c r="J226" s="40" t="str">
        <f t="shared" si="16"/>
        <v> </v>
      </c>
      <c r="K226" s="91"/>
      <c r="L226" s="55"/>
      <c r="M226" s="55"/>
      <c r="N226" s="91"/>
      <c r="O226" s="43" t="str">
        <f>IFERROR(__xludf.DUMMYFUNCTION("IF(N226="""","""",IFERROR(
  N226 + VALUE(REGEXEXTRACT(P226, ""(\d+)\s+Days"")),
  """"
)
)"),"")</f>
        <v/>
      </c>
      <c r="P226" s="43" t="str">
        <f t="array" ref="P226">IFERROR(
  INDEX(
    INDEX('{INDEX} Tour Packages'!$A:$ZZ, , MATCH(P$3, '{INDEX} Tour Packages'!$4:$4, 0)),
    MATCH(M226, INDEX('{INDEX} Tour Packages'!$A:$ZZ,0, MATCH("Tour Package Name", '{INDEX} Tour Packages'!$4:$4, 0)), 0)
  ),
"")
</f>
        <v/>
      </c>
      <c r="Q226" s="44" t="str">
        <f t="shared" si="7"/>
        <v/>
      </c>
      <c r="R226" s="44" t="str">
        <f>IFERROR(__xludf.DUMMYFUNCTION("IF(OR(ISBLANK(K226), ISBLANK(N226)), """", 
  LET(
    resDate, K226,
    tourDate, N226,
    monthCount, MAX(0, DATEDIF(resDate, tourDate - 3, ""M"") + 1),
    secondDates, ARRAYFORMULA(DATE(YEAR(resDate), MONTH(resDate) + SEQUENCE(monthCount), 2)),
    "&amp;"validDates, FILTER(secondDates, (secondDates &gt; resDate + 2) * (secondDates &lt;= tourDate - 3)),
    IF(ISERROR(validDates), 0, COUNTA(validDates))
  )
)
"),"")</f>
        <v/>
      </c>
      <c r="S226" s="44" t="str">
        <f t="shared" si="8"/>
        <v/>
      </c>
      <c r="T226" s="45" t="str">
        <f t="array" ref="T226">IF(ISBLANK(BO226),IFERROR(
  INDEX(
    INDEX('{INDEX} Payment Terms'!$A:$G, , MATCH(T$3, '{INDEX} Payment Terms'!$4:$4, 0)),
    MATCH(Q226, INDEX('{INDEX} Payment Terms'!$A:$G,0, MATCH("Payment Condition", '{INDEX} Payment Terms'!$4:$4, 0)), 0)
  ),
""),"Cancelled")
</f>
        <v/>
      </c>
      <c r="U226" s="46" t="b">
        <v>0</v>
      </c>
      <c r="V226" s="47" t="str">
        <f>IFERROR(__xludf.DUMMYFUNCTION("IF(OR(L226=""Duo Booking"", L226=""Group Booking""),
IF(U226=FALSE,"""",
    LET(
      bookingType, L226,
      tour, M226,
      mainFirst, H226,
      mainLast, I226,
      mainEmail, G226,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$L$4:L226, bookingType,
          $M$4:M226, tour,
          $H$4:H226, mainFirst,
          $I$4:I226, mainLast,
          $G$4:G226, mainEmail
        ),
        ""000""
      ),
  "&amp;"    baseID &amp; ""-"" &amp; memberNumber
    )
  ),
  """"
)
"),"")</f>
        <v/>
      </c>
      <c r="W226" s="48"/>
      <c r="X226" s="85" t="b">
        <v>0</v>
      </c>
      <c r="Y226" s="85" t="b">
        <v>0</v>
      </c>
      <c r="Z226" s="85" t="b">
        <v>0</v>
      </c>
      <c r="AA226" s="50"/>
      <c r="AB226" s="51"/>
      <c r="AC226" s="85" t="b">
        <v>0</v>
      </c>
      <c r="AD226" s="92"/>
      <c r="AE226" s="88"/>
      <c r="AF226" s="36" t="str">
        <f t="array" ref="AF226">IF(M226="","",INDEX(
      '{INDEX} Tour Packages'!$A:$ZP,
      MATCH($M226, '{INDEX} Tour Packages'!$A:$A, 0),
      MATCH(AF$3, '{INDEX} Tour Packages'!$4:$4, 0)
    ))</f>
        <v/>
      </c>
      <c r="AG226" s="36" t="str">
        <f t="array" ref="AG226">IF(M226="","",INDEX(
      '{INDEX} Tour Packages'!$A:$ZP,
      MATCH($M226, '{INDEX} Tour Packages'!$A:$A, 0),
      MATCH(AG$3, '{INDEX} Tour Packages'!$4:$4, 0)
    ))</f>
        <v/>
      </c>
      <c r="AH226" s="36" t="str">
        <f t="array" ref="AH226">IF(M226="","",INDEX(
      '{INDEX} Tour Packages'!$A:$ZP,
      MATCH($M226, '{INDEX} Tour Packages'!$A:$A, 0),
      MATCH(AH$3, '{INDEX} Tour Packages'!$4:$4, 0)
    ))</f>
        <v/>
      </c>
      <c r="AI226" s="54" t="str">
        <f t="shared" si="9"/>
        <v/>
      </c>
      <c r="AJ226" s="42"/>
      <c r="AK226" s="55"/>
      <c r="AL226" s="46" t="b">
        <v>0</v>
      </c>
      <c r="AM226" s="56"/>
      <c r="AN226" s="57" t="str">
        <f t="shared" si="10"/>
        <v/>
      </c>
      <c r="AO226" s="58" t="str">
        <f t="shared" si="11"/>
        <v/>
      </c>
      <c r="AP226" s="59"/>
      <c r="AQ226" s="60"/>
      <c r="AR226" s="61"/>
      <c r="AS226" s="61"/>
      <c r="AT226" s="61" t="str">
        <f>IFERROR(__xludf.DUMMYFUNCTION("IF( 
  OR($AJ226=""Full Payment"", ISBLANK($K226)),
  """",
  IF(
    OR(
      Q226=""Standard Booking, P1"",
      Q226=""Standard Booking, P2"",
      Q226=""Standard Booking, P3"",
      Q226=""Standard Booking, P4""
    ),
    LET(
      resDate,   $"&amp;"K226,
      tourDate,  $N226,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6" s="62" t="str">
        <f t="shared" si="12"/>
        <v/>
      </c>
      <c r="AV226" s="63"/>
      <c r="AW226" s="64"/>
      <c r="AX226" s="64"/>
      <c r="AY226" s="64"/>
      <c r="AZ226" s="64" t="str">
        <f>IFERROR(__xludf.DUMMYFUNCTION("IF(
  OR($AJ226=""Full Payment"",$AJ226=""P1"", ISBLANK($K226)),
  """",
  IF(
    OR(
      $Q226=""Standard Booking, P2"",
      $Q226=""Standard Booking, P3"",
      $Q226=""Standard Booking, P4""
    ),
    LET(
      resDate,   $K226,
      tourDate,"&amp;"  $N226,
      monthCount, DATEDIF(resDate, tourDate, ""M"") + 1,
      secondDates, ARRAYFORMULA(
        DATE(
          YEAR(resDate),
          MONTH(resDate) + SEQUENCE(monthCount),
          2
        )
      ),
      validDates, FILTER(
        sec"&amp;"ondDates,
        (secondDates &gt; resDate + 2) *
        (secondDates &lt;= tourDate - 3)
      ),
      IF(
        OR($AJ226=""P2"", $AJ226=""P3"", $AJ226=""P4""),
        IF(
          COUNTA(validDates) &lt; 2,
          """",
          TEXT(INDEX(validDates"&amp;", 2), ""mmm d, yyyy"")
        ),
        IF(
          COUNTA(validDates) &lt; 2,
          """",
          TEXTJOIN("", "", TRUE,
            TEXT(INDEX(validDates, 1), ""mmm d, yyyy""),
            TEXT(INDEX(validDates, 2), ""mmm d, yyyy"")
          )
 "&amp;"       )
      )
    ),
    """"
  )
)
"),"")</f>
        <v/>
      </c>
      <c r="BA226" s="65" t="str">
        <f t="shared" si="13"/>
        <v/>
      </c>
      <c r="BB226" s="63"/>
      <c r="BC226" s="64"/>
      <c r="BD226" s="64"/>
      <c r="BE226" s="64"/>
      <c r="BF226" s="64" t="str">
        <f>IFERROR(__xludf.DUMMYFUNCTION("IF(
  OR($AJ226=""Full Payment"",$AJ226=""P1"", $AJ226=""P2""),
  """",
  IF(
    AND(
      NOT(ISBLANK($K226)),
      OR(
        Q226=""Standard Booking, P3"",
        Q226=""Standard Booking, P4""
      )
    ),
    LET(
      resDate,   $K226,
      "&amp;"tourDate,  $N226,
      monthCount, DATEDIF(resDate, tourDate, ""M"") + 1,
      secondDates, ARRAYFORMULA(
        DATE(
          YEAR(resDate),
          MONTH(resDate) + SEQUENCE(monthCount),
          2
        )
      ),
      validDates, FILTER(
  "&amp;"      secondDates,
        (secondDates &gt; resDate + 2) *
        (secondDates &lt;= tourDate - 3)
      ),
      IF(
        $AJ226=""P4"",
        IF(
          COUNTA(validDates) &lt; 3,
          """",
          TEXT(INDEX(validDates, 3), ""mmm d, yyyy"")
  "&amp;"      ),
        IF(
          $AJ226=""P3"",
          IF(
            COUNTA(validDates) &lt; 3,
            """",
            TEXT(INDEX(validDates, 3), ""mmm d, yyyy"")
          ),
          IF(
            COUNTA(validDates) &lt; 3,
            """",
    "&amp;"        TEXTJOIN("", "", TRUE,
              TEXT(INDEX(validDates, 1), ""mmm d, yyyy""),
              TEXT(INDEX(validDates, 2), ""mmm d, yyyy""),
              TEXT(INDEX(validDates, 3), ""mmm d, yyyy"")
            )
          )
        )
      )
    "&amp;"),
    """"
  )
)
"),"")</f>
        <v/>
      </c>
      <c r="BG226" s="65" t="str">
        <f t="shared" si="14"/>
        <v/>
      </c>
      <c r="BH226" s="63"/>
      <c r="BI226" s="64"/>
      <c r="BJ226" s="64"/>
      <c r="BK226" s="64"/>
      <c r="BL226" s="64" t="str">
        <f>IFERROR(__xludf.DUMMYFUNCTION("IF(
  OR($AJ226=""Full Payment"",$AJ226=""P1"",$AJ226=""P2"",$AJ226=""P3""),
  """",
  IF(
    AND(
      NOT(ISBLANK($K226)),
      $Q226=""Standard Booking, P4""
    ),
    LET(
      resDate,   $K226,
      tourDate,  $N226,
      monthCount, DATEDIF(r"&amp;"esDate, tourDate, ""M"") + 1,
      secondDates, ARRAYFORMULA(
        DATE(
          YEAR(resDate),
          MONTH(resDate) + SEQUENCE(monthCount),
          2
        )
      ),
      validDates, FILTER(
        secondDates,
        (secondDates &gt; res"&amp;"Date + 2) *
        (secondDates &lt;= tourDate - 3)
      ),
      IF(
        $AJ226=""P4"",
        IF(
          COUNTA(validDates) &lt; 4,
          """",
          TEXT(
            INDEX(validDates, 4),
            ""mmm d, yyyy""
          )
        ),
"&amp;"        IF(
          COUNTA(validDates) &lt; 4,
          """",
          TEXTJOIN(
            "", "", TRUE,
            TEXT(INDEX(validDates, 1), ""mmm d, yyyy""),
            TEXT(INDEX(validDates, 2), ""mmm d, yyyy""),
            TEXT(INDEX(validDates"&amp;", 3), ""mmm d, yyyy""),
            TEXT(INDEX(validDates, 4), ""mmm d, yyyy"")
          )
        )
      )
    ),
    """"
  )
)
"),"")</f>
        <v/>
      </c>
      <c r="BM226" s="65" t="str">
        <f t="shared" si="15"/>
        <v/>
      </c>
      <c r="BN226" s="66"/>
      <c r="BO226" s="67"/>
      <c r="BP226" s="49" t="b">
        <v>0</v>
      </c>
      <c r="BQ226" s="49" t="b">
        <v>0</v>
      </c>
      <c r="BR226" s="68"/>
      <c r="BS226" s="69"/>
      <c r="BT226" s="70" t="b">
        <v>0</v>
      </c>
      <c r="BU226" s="71"/>
      <c r="BV226" s="72"/>
      <c r="BW226" s="86" t="b">
        <v>0</v>
      </c>
      <c r="BX226" s="87"/>
    </row>
    <row r="227">
      <c r="A227" s="35" t="str">
        <f t="shared" si="1"/>
        <v/>
      </c>
      <c r="B227" s="36" t="str">
        <f t="shared" si="2"/>
        <v/>
      </c>
      <c r="C227" s="36" t="str">
        <f t="array" ref="C227">IF(
  M227="",
  "",
  IFERROR(
    INDEX(
      '{INDEX} Tour Packages'!$A:$ZZ,
      MATCH(
        M227,
        INDEX(
          '{INDEX} Tour Packages'!$A:$ZZ,
          ,
          MATCH("Tour Package Name", '{INDEX} Tour Packages'!$4:$4, 0)
        ),
        0
      ),
      MATCH("Tour Code", '{INDEX} Tour Packages'!$4:$4, 0)
    ),
    "XXX"
  )
)
</f>
        <v/>
      </c>
      <c r="D227" s="36" t="str">
        <f t="shared" si="3"/>
        <v/>
      </c>
      <c r="E227" s="36" t="str">
        <f t="shared" si="4"/>
        <v/>
      </c>
      <c r="F227" s="37" t="str">
        <f t="shared" si="5"/>
        <v/>
      </c>
      <c r="G227" s="89"/>
      <c r="H227" s="89"/>
      <c r="I227" s="90"/>
      <c r="J227" s="40" t="str">
        <f t="shared" si="16"/>
        <v> </v>
      </c>
      <c r="K227" s="91"/>
      <c r="L227" s="55"/>
      <c r="M227" s="55"/>
      <c r="N227" s="91"/>
      <c r="O227" s="43" t="str">
        <f>IFERROR(__xludf.DUMMYFUNCTION("IF(N227="""","""",IFERROR(
  N227 + VALUE(REGEXEXTRACT(P227, ""(\d+)\s+Days"")),
  """"
)
)"),"")</f>
        <v/>
      </c>
      <c r="P227" s="43" t="str">
        <f t="array" ref="P227">IFERROR(
  INDEX(
    INDEX('{INDEX} Tour Packages'!$A:$ZZ, , MATCH(P$3, '{INDEX} Tour Packages'!$4:$4, 0)),
    MATCH(M227, INDEX('{INDEX} Tour Packages'!$A:$ZZ,0, MATCH("Tour Package Name", '{INDEX} Tour Packages'!$4:$4, 0)), 0)
  ),
"")
</f>
        <v/>
      </c>
      <c r="Q227" s="44" t="str">
        <f t="shared" si="7"/>
        <v/>
      </c>
      <c r="R227" s="44" t="str">
        <f>IFERROR(__xludf.DUMMYFUNCTION("IF(OR(ISBLANK(K227), ISBLANK(N227)), """", 
  LET(
    resDate, K227,
    tourDate, N227,
    monthCount, MAX(0, DATEDIF(resDate, tourDate - 3, ""M"") + 1),
    secondDates, ARRAYFORMULA(DATE(YEAR(resDate), MONTH(resDate) + SEQUENCE(monthCount), 2)),
    "&amp;"validDates, FILTER(secondDates, (secondDates &gt; resDate + 2) * (secondDates &lt;= tourDate - 3)),
    IF(ISERROR(validDates), 0, COUNTA(validDates))
  )
)
"),"")</f>
        <v/>
      </c>
      <c r="S227" s="44" t="str">
        <f t="shared" si="8"/>
        <v/>
      </c>
      <c r="T227" s="45" t="str">
        <f t="array" ref="T227">IF(ISBLANK(BO227),IFERROR(
  INDEX(
    INDEX('{INDEX} Payment Terms'!$A:$G, , MATCH(T$3, '{INDEX} Payment Terms'!$4:$4, 0)),
    MATCH(Q227, INDEX('{INDEX} Payment Terms'!$A:$G,0, MATCH("Payment Condition", '{INDEX} Payment Terms'!$4:$4, 0)), 0)
  ),
""),"Cancelled")
</f>
        <v/>
      </c>
      <c r="U227" s="46" t="b">
        <v>0</v>
      </c>
      <c r="V227" s="47" t="str">
        <f>IFERROR(__xludf.DUMMYFUNCTION("IF(OR(L227=""Duo Booking"", L227=""Group Booking""),
IF(U227=FALSE,"""",
    LET(
      bookingType, L227,
      tour, M227,
      mainFirst, H227,
      mainLast, I227,
      mainEmail, G227,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$L$4:L227, bookingType,
          $M$4:M227, tour,
          $H$4:H227, mainFirst,
          $I$4:I227, mainLast,
          $G$4:G227, mainEmail
        ),
        ""000""
      ),
  "&amp;"    baseID &amp; ""-"" &amp; memberNumber
    )
  ),
  """"
)
"),"")</f>
        <v/>
      </c>
      <c r="W227" s="48"/>
      <c r="X227" s="85" t="b">
        <v>0</v>
      </c>
      <c r="Y227" s="85" t="b">
        <v>0</v>
      </c>
      <c r="Z227" s="85" t="b">
        <v>0</v>
      </c>
      <c r="AA227" s="50"/>
      <c r="AB227" s="51"/>
      <c r="AC227" s="85" t="b">
        <v>0</v>
      </c>
      <c r="AD227" s="92"/>
      <c r="AE227" s="88"/>
      <c r="AF227" s="36" t="str">
        <f t="array" ref="AF227">IF(M227="","",INDEX(
      '{INDEX} Tour Packages'!$A:$ZP,
      MATCH($M227, '{INDEX} Tour Packages'!$A:$A, 0),
      MATCH(AF$3, '{INDEX} Tour Packages'!$4:$4, 0)
    ))</f>
        <v/>
      </c>
      <c r="AG227" s="36" t="str">
        <f t="array" ref="AG227">IF(M227="","",INDEX(
      '{INDEX} Tour Packages'!$A:$ZP,
      MATCH($M227, '{INDEX} Tour Packages'!$A:$A, 0),
      MATCH(AG$3, '{INDEX} Tour Packages'!$4:$4, 0)
    ))</f>
        <v/>
      </c>
      <c r="AH227" s="36" t="str">
        <f t="array" ref="AH227">IF(M227="","",INDEX(
      '{INDEX} Tour Packages'!$A:$ZP,
      MATCH($M227, '{INDEX} Tour Packages'!$A:$A, 0),
      MATCH(AH$3, '{INDEX} Tour Packages'!$4:$4, 0)
    ))</f>
        <v/>
      </c>
      <c r="AI227" s="54" t="str">
        <f t="shared" si="9"/>
        <v/>
      </c>
      <c r="AJ227" s="42"/>
      <c r="AK227" s="55"/>
      <c r="AL227" s="46" t="b">
        <v>0</v>
      </c>
      <c r="AM227" s="56"/>
      <c r="AN227" s="57" t="str">
        <f t="shared" si="10"/>
        <v/>
      </c>
      <c r="AO227" s="58" t="str">
        <f t="shared" si="11"/>
        <v/>
      </c>
      <c r="AP227" s="59"/>
      <c r="AQ227" s="60"/>
      <c r="AR227" s="61"/>
      <c r="AS227" s="61"/>
      <c r="AT227" s="61" t="str">
        <f>IFERROR(__xludf.DUMMYFUNCTION("IF( 
  OR($AJ227=""Full Payment"", ISBLANK($K227)),
  """",
  IF(
    OR(
      Q227=""Standard Booking, P1"",
      Q227=""Standard Booking, P2"",
      Q227=""Standard Booking, P3"",
      Q227=""Standard Booking, P4""
    ),
    LET(
      resDate,   $"&amp;"K227,
      tourDate,  $N227,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7" s="62" t="str">
        <f t="shared" si="12"/>
        <v/>
      </c>
      <c r="AV227" s="63"/>
      <c r="AW227" s="64"/>
      <c r="AX227" s="64"/>
      <c r="AY227" s="64"/>
      <c r="AZ227" s="64" t="str">
        <f>IFERROR(__xludf.DUMMYFUNCTION("IF(
  OR($AJ227=""Full Payment"",$AJ227=""P1"", ISBLANK($K227)),
  """",
  IF(
    OR(
      $Q227=""Standard Booking, P2"",
      $Q227=""Standard Booking, P3"",
      $Q227=""Standard Booking, P4""
    ),
    LET(
      resDate,   $K227,
      tourDate,"&amp;"  $N227,
      monthCount, DATEDIF(resDate, tourDate, ""M"") + 1,
      secondDates, ARRAYFORMULA(
        DATE(
          YEAR(resDate),
          MONTH(resDate) + SEQUENCE(monthCount),
          2
        )
      ),
      validDates, FILTER(
        sec"&amp;"ondDates,
        (secondDates &gt; resDate + 2) *
        (secondDates &lt;= tourDate - 3)
      ),
      IF(
        OR($AJ227=""P2"", $AJ227=""P3"", $AJ227=""P4""),
        IF(
          COUNTA(validDates) &lt; 2,
          """",
          TEXT(INDEX(validDates"&amp;", 2), ""mmm d, yyyy"")
        ),
        IF(
          COUNTA(validDates) &lt; 2,
          """",
          TEXTJOIN("", "", TRUE,
            TEXT(INDEX(validDates, 1), ""mmm d, yyyy""),
            TEXT(INDEX(validDates, 2), ""mmm d, yyyy"")
          )
 "&amp;"       )
      )
    ),
    """"
  )
)
"),"")</f>
        <v/>
      </c>
      <c r="BA227" s="65" t="str">
        <f t="shared" si="13"/>
        <v/>
      </c>
      <c r="BB227" s="63"/>
      <c r="BC227" s="64"/>
      <c r="BD227" s="64"/>
      <c r="BE227" s="64"/>
      <c r="BF227" s="64" t="str">
        <f>IFERROR(__xludf.DUMMYFUNCTION("IF(
  OR($AJ227=""Full Payment"",$AJ227=""P1"", $AJ227=""P2""),
  """",
  IF(
    AND(
      NOT(ISBLANK($K227)),
      OR(
        Q227=""Standard Booking, P3"",
        Q227=""Standard Booking, P4""
      )
    ),
    LET(
      resDate,   $K227,
      "&amp;"tourDate,  $N227,
      monthCount, DATEDIF(resDate, tourDate, ""M"") + 1,
      secondDates, ARRAYFORMULA(
        DATE(
          YEAR(resDate),
          MONTH(resDate) + SEQUENCE(monthCount),
          2
        )
      ),
      validDates, FILTER(
  "&amp;"      secondDates,
        (secondDates &gt; resDate + 2) *
        (secondDates &lt;= tourDate - 3)
      ),
      IF(
        $AJ227=""P4"",
        IF(
          COUNTA(validDates) &lt; 3,
          """",
          TEXT(INDEX(validDates, 3), ""mmm d, yyyy"")
  "&amp;"      ),
        IF(
          $AJ227=""P3"",
          IF(
            COUNTA(validDates) &lt; 3,
            """",
            TEXT(INDEX(validDates, 3), ""mmm d, yyyy"")
          ),
          IF(
            COUNTA(validDates) &lt; 3,
            """",
    "&amp;"        TEXTJOIN("", "", TRUE,
              TEXT(INDEX(validDates, 1), ""mmm d, yyyy""),
              TEXT(INDEX(validDates, 2), ""mmm d, yyyy""),
              TEXT(INDEX(validDates, 3), ""mmm d, yyyy"")
            )
          )
        )
      )
    "&amp;"),
    """"
  )
)
"),"")</f>
        <v/>
      </c>
      <c r="BG227" s="65" t="str">
        <f t="shared" si="14"/>
        <v/>
      </c>
      <c r="BH227" s="63"/>
      <c r="BI227" s="64"/>
      <c r="BJ227" s="64"/>
      <c r="BK227" s="64"/>
      <c r="BL227" s="64" t="str">
        <f>IFERROR(__xludf.DUMMYFUNCTION("IF(
  OR($AJ227=""Full Payment"",$AJ227=""P1"",$AJ227=""P2"",$AJ227=""P3""),
  """",
  IF(
    AND(
      NOT(ISBLANK($K227)),
      $Q227=""Standard Booking, P4""
    ),
    LET(
      resDate,   $K227,
      tourDate,  $N227,
      monthCount, DATEDIF(r"&amp;"esDate, tourDate, ""M"") + 1,
      secondDates, ARRAYFORMULA(
        DATE(
          YEAR(resDate),
          MONTH(resDate) + SEQUENCE(monthCount),
          2
        )
      ),
      validDates, FILTER(
        secondDates,
        (secondDates &gt; res"&amp;"Date + 2) *
        (secondDates &lt;= tourDate - 3)
      ),
      IF(
        $AJ227=""P4"",
        IF(
          COUNTA(validDates) &lt; 4,
          """",
          TEXT(
            INDEX(validDates, 4),
            ""mmm d, yyyy""
          )
        ),
"&amp;"        IF(
          COUNTA(validDates) &lt; 4,
          """",
          TEXTJOIN(
            "", "", TRUE,
            TEXT(INDEX(validDates, 1), ""mmm d, yyyy""),
            TEXT(INDEX(validDates, 2), ""mmm d, yyyy""),
            TEXT(INDEX(validDates"&amp;", 3), ""mmm d, yyyy""),
            TEXT(INDEX(validDates, 4), ""mmm d, yyyy"")
          )
        )
      )
    ),
    """"
  )
)
"),"")</f>
        <v/>
      </c>
      <c r="BM227" s="65" t="str">
        <f t="shared" si="15"/>
        <v/>
      </c>
      <c r="BN227" s="66"/>
      <c r="BO227" s="67"/>
      <c r="BP227" s="49" t="b">
        <v>0</v>
      </c>
      <c r="BQ227" s="49" t="b">
        <v>0</v>
      </c>
      <c r="BR227" s="68"/>
      <c r="BS227" s="69"/>
      <c r="BT227" s="70" t="b">
        <v>0</v>
      </c>
      <c r="BU227" s="71"/>
      <c r="BV227" s="72"/>
      <c r="BW227" s="86" t="b">
        <v>0</v>
      </c>
      <c r="BX227" s="87"/>
    </row>
    <row r="228">
      <c r="A228" s="35" t="str">
        <f t="shared" si="1"/>
        <v/>
      </c>
      <c r="B228" s="36" t="str">
        <f t="shared" si="2"/>
        <v/>
      </c>
      <c r="C228" s="36" t="str">
        <f t="array" ref="C228">IF(
  M228="",
  "",
  IFERROR(
    INDEX(
      '{INDEX} Tour Packages'!$A:$ZZ,
      MATCH(
        M228,
        INDEX(
          '{INDEX} Tour Packages'!$A:$ZZ,
          ,
          MATCH("Tour Package Name", '{INDEX} Tour Packages'!$4:$4, 0)
        ),
        0
      ),
      MATCH("Tour Code", '{INDEX} Tour Packages'!$4:$4, 0)
    ),
    "XXX"
  )
)
</f>
        <v/>
      </c>
      <c r="D228" s="36" t="str">
        <f t="shared" si="3"/>
        <v/>
      </c>
      <c r="E228" s="36" t="str">
        <f t="shared" si="4"/>
        <v/>
      </c>
      <c r="F228" s="37" t="str">
        <f t="shared" si="5"/>
        <v/>
      </c>
      <c r="G228" s="89"/>
      <c r="H228" s="89"/>
      <c r="I228" s="90"/>
      <c r="J228" s="40" t="str">
        <f t="shared" si="16"/>
        <v> </v>
      </c>
      <c r="K228" s="91"/>
      <c r="L228" s="55"/>
      <c r="M228" s="55"/>
      <c r="N228" s="91"/>
      <c r="O228" s="43" t="str">
        <f>IFERROR(__xludf.DUMMYFUNCTION("IF(N228="""","""",IFERROR(
  N228 + VALUE(REGEXEXTRACT(P228, ""(\d+)\s+Days"")),
  """"
)
)"),"")</f>
        <v/>
      </c>
      <c r="P228" s="43" t="str">
        <f t="array" ref="P228">IFERROR(
  INDEX(
    INDEX('{INDEX} Tour Packages'!$A:$ZZ, , MATCH(P$3, '{INDEX} Tour Packages'!$4:$4, 0)),
    MATCH(M228, INDEX('{INDEX} Tour Packages'!$A:$ZZ,0, MATCH("Tour Package Name", '{INDEX} Tour Packages'!$4:$4, 0)), 0)
  ),
"")
</f>
        <v/>
      </c>
      <c r="Q228" s="44" t="str">
        <f t="shared" si="7"/>
        <v/>
      </c>
      <c r="R228" s="44" t="str">
        <f>IFERROR(__xludf.DUMMYFUNCTION("IF(OR(ISBLANK(K228), ISBLANK(N228)), """", 
  LET(
    resDate, K228,
    tourDate, N228,
    monthCount, MAX(0, DATEDIF(resDate, tourDate - 3, ""M"") + 1),
    secondDates, ARRAYFORMULA(DATE(YEAR(resDate), MONTH(resDate) + SEQUENCE(monthCount), 2)),
    "&amp;"validDates, FILTER(secondDates, (secondDates &gt; resDate + 2) * (secondDates &lt;= tourDate - 3)),
    IF(ISERROR(validDates), 0, COUNTA(validDates))
  )
)
"),"")</f>
        <v/>
      </c>
      <c r="S228" s="44" t="str">
        <f t="shared" si="8"/>
        <v/>
      </c>
      <c r="T228" s="45" t="str">
        <f t="array" ref="T228">IF(ISBLANK(BO228),IFERROR(
  INDEX(
    INDEX('{INDEX} Payment Terms'!$A:$G, , MATCH(T$3, '{INDEX} Payment Terms'!$4:$4, 0)),
    MATCH(Q228, INDEX('{INDEX} Payment Terms'!$A:$G,0, MATCH("Payment Condition", '{INDEX} Payment Terms'!$4:$4, 0)), 0)
  ),
""),"Cancelled")
</f>
        <v/>
      </c>
      <c r="U228" s="46" t="b">
        <v>0</v>
      </c>
      <c r="V228" s="47" t="str">
        <f>IFERROR(__xludf.DUMMYFUNCTION("IF(OR(L228=""Duo Booking"", L228=""Group Booking""),
IF(U228=FALSE,"""",
    LET(
      bookingType, L228,
      tour, M228,
      mainFirst, H228,
      mainLast, I228,
      mainEmail, G228,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$L$4:L228, bookingType,
          $M$4:M228, tour,
          $H$4:H228, mainFirst,
          $I$4:I228, mainLast,
          $G$4:G228, mainEmail
        ),
        ""000""
      ),
  "&amp;"    baseID &amp; ""-"" &amp; memberNumber
    )
  ),
  """"
)
"),"")</f>
        <v/>
      </c>
      <c r="W228" s="48"/>
      <c r="X228" s="85" t="b">
        <v>0</v>
      </c>
      <c r="Y228" s="85" t="b">
        <v>0</v>
      </c>
      <c r="Z228" s="85" t="b">
        <v>0</v>
      </c>
      <c r="AA228" s="50"/>
      <c r="AB228" s="51"/>
      <c r="AC228" s="85" t="b">
        <v>0</v>
      </c>
      <c r="AD228" s="92"/>
      <c r="AE228" s="88"/>
      <c r="AF228" s="36" t="str">
        <f t="array" ref="AF228">IF(M228="","",INDEX(
      '{INDEX} Tour Packages'!$A:$ZP,
      MATCH($M228, '{INDEX} Tour Packages'!$A:$A, 0),
      MATCH(AF$3, '{INDEX} Tour Packages'!$4:$4, 0)
    ))</f>
        <v/>
      </c>
      <c r="AG228" s="36" t="str">
        <f t="array" ref="AG228">IF(M228="","",INDEX(
      '{INDEX} Tour Packages'!$A:$ZP,
      MATCH($M228, '{INDEX} Tour Packages'!$A:$A, 0),
      MATCH(AG$3, '{INDEX} Tour Packages'!$4:$4, 0)
    ))</f>
        <v/>
      </c>
      <c r="AH228" s="36" t="str">
        <f t="array" ref="AH228">IF(M228="","",INDEX(
      '{INDEX} Tour Packages'!$A:$ZP,
      MATCH($M228, '{INDEX} Tour Packages'!$A:$A, 0),
      MATCH(AH$3, '{INDEX} Tour Packages'!$4:$4, 0)
    ))</f>
        <v/>
      </c>
      <c r="AI228" s="54" t="str">
        <f t="shared" si="9"/>
        <v/>
      </c>
      <c r="AJ228" s="42"/>
      <c r="AK228" s="55"/>
      <c r="AL228" s="46" t="b">
        <v>0</v>
      </c>
      <c r="AM228" s="56"/>
      <c r="AN228" s="57" t="str">
        <f t="shared" si="10"/>
        <v/>
      </c>
      <c r="AO228" s="58" t="str">
        <f t="shared" si="11"/>
        <v/>
      </c>
      <c r="AP228" s="59"/>
      <c r="AQ228" s="60"/>
      <c r="AR228" s="61"/>
      <c r="AS228" s="61"/>
      <c r="AT228" s="61" t="str">
        <f>IFERROR(__xludf.DUMMYFUNCTION("IF( 
  OR($AJ228=""Full Payment"", ISBLANK($K228)),
  """",
  IF(
    OR(
      Q228=""Standard Booking, P1"",
      Q228=""Standard Booking, P2"",
      Q228=""Standard Booking, P3"",
      Q228=""Standard Booking, P4""
    ),
    LET(
      resDate,   $"&amp;"K228,
      tourDate,  $N228,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8" s="62" t="str">
        <f t="shared" si="12"/>
        <v/>
      </c>
      <c r="AV228" s="63"/>
      <c r="AW228" s="64"/>
      <c r="AX228" s="64"/>
      <c r="AY228" s="64"/>
      <c r="AZ228" s="64" t="str">
        <f>IFERROR(__xludf.DUMMYFUNCTION("IF(
  OR($AJ228=""Full Payment"",$AJ228=""P1"", ISBLANK($K228)),
  """",
  IF(
    OR(
      $Q228=""Standard Booking, P2"",
      $Q228=""Standard Booking, P3"",
      $Q228=""Standard Booking, P4""
    ),
    LET(
      resDate,   $K228,
      tourDate,"&amp;"  $N228,
      monthCount, DATEDIF(resDate, tourDate, ""M"") + 1,
      secondDates, ARRAYFORMULA(
        DATE(
          YEAR(resDate),
          MONTH(resDate) + SEQUENCE(monthCount),
          2
        )
      ),
      validDates, FILTER(
        sec"&amp;"ondDates,
        (secondDates &gt; resDate + 2) *
        (secondDates &lt;= tourDate - 3)
      ),
      IF(
        OR($AJ228=""P2"", $AJ228=""P3"", $AJ228=""P4""),
        IF(
          COUNTA(validDates) &lt; 2,
          """",
          TEXT(INDEX(validDates"&amp;", 2), ""mmm d, yyyy"")
        ),
        IF(
          COUNTA(validDates) &lt; 2,
          """",
          TEXTJOIN("", "", TRUE,
            TEXT(INDEX(validDates, 1), ""mmm d, yyyy""),
            TEXT(INDEX(validDates, 2), ""mmm d, yyyy"")
          )
 "&amp;"       )
      )
    ),
    """"
  )
)
"),"")</f>
        <v/>
      </c>
      <c r="BA228" s="65" t="str">
        <f t="shared" si="13"/>
        <v/>
      </c>
      <c r="BB228" s="63"/>
      <c r="BC228" s="64"/>
      <c r="BD228" s="64"/>
      <c r="BE228" s="64"/>
      <c r="BF228" s="64" t="str">
        <f>IFERROR(__xludf.DUMMYFUNCTION("IF(
  OR($AJ228=""Full Payment"",$AJ228=""P1"", $AJ228=""P2""),
  """",
  IF(
    AND(
      NOT(ISBLANK($K228)),
      OR(
        Q228=""Standard Booking, P3"",
        Q228=""Standard Booking, P4""
      )
    ),
    LET(
      resDate,   $K228,
      "&amp;"tourDate,  $N228,
      monthCount, DATEDIF(resDate, tourDate, ""M"") + 1,
      secondDates, ARRAYFORMULA(
        DATE(
          YEAR(resDate),
          MONTH(resDate) + SEQUENCE(monthCount),
          2
        )
      ),
      validDates, FILTER(
  "&amp;"      secondDates,
        (secondDates &gt; resDate + 2) *
        (secondDates &lt;= tourDate - 3)
      ),
      IF(
        $AJ228=""P4"",
        IF(
          COUNTA(validDates) &lt; 3,
          """",
          TEXT(INDEX(validDates, 3), ""mmm d, yyyy"")
  "&amp;"      ),
        IF(
          $AJ228=""P3"",
          IF(
            COUNTA(validDates) &lt; 3,
            """",
            TEXT(INDEX(validDates, 3), ""mmm d, yyyy"")
          ),
          IF(
            COUNTA(validDates) &lt; 3,
            """",
    "&amp;"        TEXTJOIN("", "", TRUE,
              TEXT(INDEX(validDates, 1), ""mmm d, yyyy""),
              TEXT(INDEX(validDates, 2), ""mmm d, yyyy""),
              TEXT(INDEX(validDates, 3), ""mmm d, yyyy"")
            )
          )
        )
      )
    "&amp;"),
    """"
  )
)
"),"")</f>
        <v/>
      </c>
      <c r="BG228" s="65" t="str">
        <f t="shared" si="14"/>
        <v/>
      </c>
      <c r="BH228" s="63"/>
      <c r="BI228" s="64"/>
      <c r="BJ228" s="64"/>
      <c r="BK228" s="64"/>
      <c r="BL228" s="64" t="str">
        <f>IFERROR(__xludf.DUMMYFUNCTION("IF(
  OR($AJ228=""Full Payment"",$AJ228=""P1"",$AJ228=""P2"",$AJ228=""P3""),
  """",
  IF(
    AND(
      NOT(ISBLANK($K228)),
      $Q228=""Standard Booking, P4""
    ),
    LET(
      resDate,   $K228,
      tourDate,  $N228,
      monthCount, DATEDIF(r"&amp;"esDate, tourDate, ""M"") + 1,
      secondDates, ARRAYFORMULA(
        DATE(
          YEAR(resDate),
          MONTH(resDate) + SEQUENCE(monthCount),
          2
        )
      ),
      validDates, FILTER(
        secondDates,
        (secondDates &gt; res"&amp;"Date + 2) *
        (secondDates &lt;= tourDate - 3)
      ),
      IF(
        $AJ228=""P4"",
        IF(
          COUNTA(validDates) &lt; 4,
          """",
          TEXT(
            INDEX(validDates, 4),
            ""mmm d, yyyy""
          )
        ),
"&amp;"        IF(
          COUNTA(validDates) &lt; 4,
          """",
          TEXTJOIN(
            "", "", TRUE,
            TEXT(INDEX(validDates, 1), ""mmm d, yyyy""),
            TEXT(INDEX(validDates, 2), ""mmm d, yyyy""),
            TEXT(INDEX(validDates"&amp;", 3), ""mmm d, yyyy""),
            TEXT(INDEX(validDates, 4), ""mmm d, yyyy"")
          )
        )
      )
    ),
    """"
  )
)
"),"")</f>
        <v/>
      </c>
      <c r="BM228" s="65" t="str">
        <f t="shared" si="15"/>
        <v/>
      </c>
      <c r="BN228" s="66"/>
      <c r="BO228" s="67"/>
      <c r="BP228" s="49" t="b">
        <v>0</v>
      </c>
      <c r="BQ228" s="49" t="b">
        <v>0</v>
      </c>
      <c r="BR228" s="68"/>
      <c r="BS228" s="69"/>
      <c r="BT228" s="70" t="b">
        <v>0</v>
      </c>
      <c r="BU228" s="71"/>
      <c r="BV228" s="72"/>
      <c r="BW228" s="86" t="b">
        <v>0</v>
      </c>
      <c r="BX228" s="87"/>
    </row>
    <row r="229">
      <c r="A229" s="35" t="str">
        <f t="shared" si="1"/>
        <v/>
      </c>
      <c r="B229" s="36" t="str">
        <f t="shared" si="2"/>
        <v/>
      </c>
      <c r="C229" s="36" t="str">
        <f t="array" ref="C229">IF(
  M229="",
  "",
  IFERROR(
    INDEX(
      '{INDEX} Tour Packages'!$A:$ZZ,
      MATCH(
        M229,
        INDEX(
          '{INDEX} Tour Packages'!$A:$ZZ,
          ,
          MATCH("Tour Package Name", '{INDEX} Tour Packages'!$4:$4, 0)
        ),
        0
      ),
      MATCH("Tour Code", '{INDEX} Tour Packages'!$4:$4, 0)
    ),
    "XXX"
  )
)
</f>
        <v/>
      </c>
      <c r="D229" s="36" t="str">
        <f t="shared" si="3"/>
        <v/>
      </c>
      <c r="E229" s="36" t="str">
        <f t="shared" si="4"/>
        <v/>
      </c>
      <c r="F229" s="37" t="str">
        <f t="shared" si="5"/>
        <v/>
      </c>
      <c r="G229" s="89"/>
      <c r="H229" s="89"/>
      <c r="I229" s="90"/>
      <c r="J229" s="40" t="str">
        <f t="shared" si="16"/>
        <v> </v>
      </c>
      <c r="K229" s="91"/>
      <c r="L229" s="55"/>
      <c r="M229" s="55"/>
      <c r="N229" s="91"/>
      <c r="O229" s="43" t="str">
        <f>IFERROR(__xludf.DUMMYFUNCTION("IF(N229="""","""",IFERROR(
  N229 + VALUE(REGEXEXTRACT(P229, ""(\d+)\s+Days"")),
  """"
)
)"),"")</f>
        <v/>
      </c>
      <c r="P229" s="43" t="str">
        <f t="array" ref="P229">IFERROR(
  INDEX(
    INDEX('{INDEX} Tour Packages'!$A:$ZZ, , MATCH(P$3, '{INDEX} Tour Packages'!$4:$4, 0)),
    MATCH(M229, INDEX('{INDEX} Tour Packages'!$A:$ZZ,0, MATCH("Tour Package Name", '{INDEX} Tour Packages'!$4:$4, 0)), 0)
  ),
"")
</f>
        <v/>
      </c>
      <c r="Q229" s="44" t="str">
        <f t="shared" si="7"/>
        <v/>
      </c>
      <c r="R229" s="44" t="str">
        <f>IFERROR(__xludf.DUMMYFUNCTION("IF(OR(ISBLANK(K229), ISBLANK(N229)), """", 
  LET(
    resDate, K229,
    tourDate, N229,
    monthCount, MAX(0, DATEDIF(resDate, tourDate - 3, ""M"") + 1),
    secondDates, ARRAYFORMULA(DATE(YEAR(resDate), MONTH(resDate) + SEQUENCE(monthCount), 2)),
    "&amp;"validDates, FILTER(secondDates, (secondDates &gt; resDate + 2) * (secondDates &lt;= tourDate - 3)),
    IF(ISERROR(validDates), 0, COUNTA(validDates))
  )
)
"),"")</f>
        <v/>
      </c>
      <c r="S229" s="44" t="str">
        <f t="shared" si="8"/>
        <v/>
      </c>
      <c r="T229" s="45" t="str">
        <f t="array" ref="T229">IF(ISBLANK(BO229),IFERROR(
  INDEX(
    INDEX('{INDEX} Payment Terms'!$A:$G, , MATCH(T$3, '{INDEX} Payment Terms'!$4:$4, 0)),
    MATCH(Q229, INDEX('{INDEX} Payment Terms'!$A:$G,0, MATCH("Payment Condition", '{INDEX} Payment Terms'!$4:$4, 0)), 0)
  ),
""),"Cancelled")
</f>
        <v/>
      </c>
      <c r="U229" s="46" t="b">
        <v>0</v>
      </c>
      <c r="V229" s="47" t="str">
        <f>IFERROR(__xludf.DUMMYFUNCTION("IF(OR(L229=""Duo Booking"", L229=""Group Booking""),
IF(U229=FALSE,"""",
    LET(
      bookingType, L229,
      tour, M229,
      mainFirst, H229,
      mainLast, I229,
      mainEmail, G229,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$L$4:L229, bookingType,
          $M$4:M229, tour,
          $H$4:H229, mainFirst,
          $I$4:I229, mainLast,
          $G$4:G229, mainEmail
        ),
        ""000""
      ),
  "&amp;"    baseID &amp; ""-"" &amp; memberNumber
    )
  ),
  """"
)
"),"")</f>
        <v/>
      </c>
      <c r="W229" s="48"/>
      <c r="X229" s="85" t="b">
        <v>0</v>
      </c>
      <c r="Y229" s="85" t="b">
        <v>0</v>
      </c>
      <c r="Z229" s="85" t="b">
        <v>0</v>
      </c>
      <c r="AA229" s="50"/>
      <c r="AB229" s="51"/>
      <c r="AC229" s="85" t="b">
        <v>0</v>
      </c>
      <c r="AD229" s="92"/>
      <c r="AE229" s="88"/>
      <c r="AF229" s="36" t="str">
        <f t="array" ref="AF229">IF(M229="","",INDEX(
      '{INDEX} Tour Packages'!$A:$ZP,
      MATCH($M229, '{INDEX} Tour Packages'!$A:$A, 0),
      MATCH(AF$3, '{INDEX} Tour Packages'!$4:$4, 0)
    ))</f>
        <v/>
      </c>
      <c r="AG229" s="36" t="str">
        <f t="array" ref="AG229">IF(M229="","",INDEX(
      '{INDEX} Tour Packages'!$A:$ZP,
      MATCH($M229, '{INDEX} Tour Packages'!$A:$A, 0),
      MATCH(AG$3, '{INDEX} Tour Packages'!$4:$4, 0)
    ))</f>
        <v/>
      </c>
      <c r="AH229" s="36" t="str">
        <f t="array" ref="AH229">IF(M229="","",INDEX(
      '{INDEX} Tour Packages'!$A:$ZP,
      MATCH($M229, '{INDEX} Tour Packages'!$A:$A, 0),
      MATCH(AH$3, '{INDEX} Tour Packages'!$4:$4, 0)
    ))</f>
        <v/>
      </c>
      <c r="AI229" s="54" t="str">
        <f t="shared" si="9"/>
        <v/>
      </c>
      <c r="AJ229" s="42"/>
      <c r="AK229" s="55"/>
      <c r="AL229" s="46" t="b">
        <v>0</v>
      </c>
      <c r="AM229" s="56"/>
      <c r="AN229" s="57" t="str">
        <f t="shared" si="10"/>
        <v/>
      </c>
      <c r="AO229" s="58" t="str">
        <f t="shared" si="11"/>
        <v/>
      </c>
      <c r="AP229" s="59"/>
      <c r="AQ229" s="60"/>
      <c r="AR229" s="61"/>
      <c r="AS229" s="61"/>
      <c r="AT229" s="61" t="str">
        <f>IFERROR(__xludf.DUMMYFUNCTION("IF( 
  OR($AJ229=""Full Payment"", ISBLANK($K229)),
  """",
  IF(
    OR(
      Q229=""Standard Booking, P1"",
      Q229=""Standard Booking, P2"",
      Q229=""Standard Booking, P3"",
      Q229=""Standard Booking, P4""
    ),
    LET(
      resDate,   $"&amp;"K229,
      tourDate,  $N229,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29" s="62" t="str">
        <f t="shared" si="12"/>
        <v/>
      </c>
      <c r="AV229" s="63"/>
      <c r="AW229" s="64"/>
      <c r="AX229" s="64"/>
      <c r="AY229" s="64"/>
      <c r="AZ229" s="64" t="str">
        <f>IFERROR(__xludf.DUMMYFUNCTION("IF(
  OR($AJ229=""Full Payment"",$AJ229=""P1"", ISBLANK($K229)),
  """",
  IF(
    OR(
      $Q229=""Standard Booking, P2"",
      $Q229=""Standard Booking, P3"",
      $Q229=""Standard Booking, P4""
    ),
    LET(
      resDate,   $K229,
      tourDate,"&amp;"  $N229,
      monthCount, DATEDIF(resDate, tourDate, ""M"") + 1,
      secondDates, ARRAYFORMULA(
        DATE(
          YEAR(resDate),
          MONTH(resDate) + SEQUENCE(monthCount),
          2
        )
      ),
      validDates, FILTER(
        sec"&amp;"ondDates,
        (secondDates &gt; resDate + 2) *
        (secondDates &lt;= tourDate - 3)
      ),
      IF(
        OR($AJ229=""P2"", $AJ229=""P3"", $AJ229=""P4""),
        IF(
          COUNTA(validDates) &lt; 2,
          """",
          TEXT(INDEX(validDates"&amp;", 2), ""mmm d, yyyy"")
        ),
        IF(
          COUNTA(validDates) &lt; 2,
          """",
          TEXTJOIN("", "", TRUE,
            TEXT(INDEX(validDates, 1), ""mmm d, yyyy""),
            TEXT(INDEX(validDates, 2), ""mmm d, yyyy"")
          )
 "&amp;"       )
      )
    ),
    """"
  )
)
"),"")</f>
        <v/>
      </c>
      <c r="BA229" s="65" t="str">
        <f t="shared" si="13"/>
        <v/>
      </c>
      <c r="BB229" s="63"/>
      <c r="BC229" s="64"/>
      <c r="BD229" s="64"/>
      <c r="BE229" s="64"/>
      <c r="BF229" s="64" t="str">
        <f>IFERROR(__xludf.DUMMYFUNCTION("IF(
  OR($AJ229=""Full Payment"",$AJ229=""P1"", $AJ229=""P2""),
  """",
  IF(
    AND(
      NOT(ISBLANK($K229)),
      OR(
        Q229=""Standard Booking, P3"",
        Q229=""Standard Booking, P4""
      )
    ),
    LET(
      resDate,   $K229,
      "&amp;"tourDate,  $N229,
      monthCount, DATEDIF(resDate, tourDate, ""M"") + 1,
      secondDates, ARRAYFORMULA(
        DATE(
          YEAR(resDate),
          MONTH(resDate) + SEQUENCE(monthCount),
          2
        )
      ),
      validDates, FILTER(
  "&amp;"      secondDates,
        (secondDates &gt; resDate + 2) *
        (secondDates &lt;= tourDate - 3)
      ),
      IF(
        $AJ229=""P4"",
        IF(
          COUNTA(validDates) &lt; 3,
          """",
          TEXT(INDEX(validDates, 3), ""mmm d, yyyy"")
  "&amp;"      ),
        IF(
          $AJ229=""P3"",
          IF(
            COUNTA(validDates) &lt; 3,
            """",
            TEXT(INDEX(validDates, 3), ""mmm d, yyyy"")
          ),
          IF(
            COUNTA(validDates) &lt; 3,
            """",
    "&amp;"        TEXTJOIN("", "", TRUE,
              TEXT(INDEX(validDates, 1), ""mmm d, yyyy""),
              TEXT(INDEX(validDates, 2), ""mmm d, yyyy""),
              TEXT(INDEX(validDates, 3), ""mmm d, yyyy"")
            )
          )
        )
      )
    "&amp;"),
    """"
  )
)
"),"")</f>
        <v/>
      </c>
      <c r="BG229" s="65" t="str">
        <f t="shared" si="14"/>
        <v/>
      </c>
      <c r="BH229" s="63"/>
      <c r="BI229" s="64"/>
      <c r="BJ229" s="64"/>
      <c r="BK229" s="64"/>
      <c r="BL229" s="64" t="str">
        <f>IFERROR(__xludf.DUMMYFUNCTION("IF(
  OR($AJ229=""Full Payment"",$AJ229=""P1"",$AJ229=""P2"",$AJ229=""P3""),
  """",
  IF(
    AND(
      NOT(ISBLANK($K229)),
      $Q229=""Standard Booking, P4""
    ),
    LET(
      resDate,   $K229,
      tourDate,  $N229,
      monthCount, DATEDIF(r"&amp;"esDate, tourDate, ""M"") + 1,
      secondDates, ARRAYFORMULA(
        DATE(
          YEAR(resDate),
          MONTH(resDate) + SEQUENCE(monthCount),
          2
        )
      ),
      validDates, FILTER(
        secondDates,
        (secondDates &gt; res"&amp;"Date + 2) *
        (secondDates &lt;= tourDate - 3)
      ),
      IF(
        $AJ229=""P4"",
        IF(
          COUNTA(validDates) &lt; 4,
          """",
          TEXT(
            INDEX(validDates, 4),
            ""mmm d, yyyy""
          )
        ),
"&amp;"        IF(
          COUNTA(validDates) &lt; 4,
          """",
          TEXTJOIN(
            "", "", TRUE,
            TEXT(INDEX(validDates, 1), ""mmm d, yyyy""),
            TEXT(INDEX(validDates, 2), ""mmm d, yyyy""),
            TEXT(INDEX(validDates"&amp;", 3), ""mmm d, yyyy""),
            TEXT(INDEX(validDates, 4), ""mmm d, yyyy"")
          )
        )
      )
    ),
    """"
  )
)
"),"")</f>
        <v/>
      </c>
      <c r="BM229" s="65" t="str">
        <f t="shared" si="15"/>
        <v/>
      </c>
      <c r="BN229" s="66"/>
      <c r="BO229" s="67"/>
      <c r="BP229" s="49" t="b">
        <v>0</v>
      </c>
      <c r="BQ229" s="49" t="b">
        <v>0</v>
      </c>
      <c r="BR229" s="68"/>
      <c r="BS229" s="69"/>
      <c r="BT229" s="70" t="b">
        <v>0</v>
      </c>
      <c r="BU229" s="71"/>
      <c r="BV229" s="72"/>
      <c r="BW229" s="86" t="b">
        <v>0</v>
      </c>
      <c r="BX229" s="87"/>
    </row>
    <row r="230">
      <c r="A230" s="35" t="str">
        <f t="shared" si="1"/>
        <v/>
      </c>
      <c r="B230" s="36" t="str">
        <f t="shared" si="2"/>
        <v/>
      </c>
      <c r="C230" s="36" t="str">
        <f t="array" ref="C230">IF(
  M230="",
  "",
  IFERROR(
    INDEX(
      '{INDEX} Tour Packages'!$A:$ZZ,
      MATCH(
        M230,
        INDEX(
          '{INDEX} Tour Packages'!$A:$ZZ,
          ,
          MATCH("Tour Package Name", '{INDEX} Tour Packages'!$4:$4, 0)
        ),
        0
      ),
      MATCH("Tour Code", '{INDEX} Tour Packages'!$4:$4, 0)
    ),
    "XXX"
  )
)
</f>
        <v/>
      </c>
      <c r="D230" s="36" t="str">
        <f t="shared" si="3"/>
        <v/>
      </c>
      <c r="E230" s="36" t="str">
        <f t="shared" si="4"/>
        <v/>
      </c>
      <c r="F230" s="37" t="str">
        <f t="shared" si="5"/>
        <v/>
      </c>
      <c r="G230" s="89"/>
      <c r="H230" s="89"/>
      <c r="I230" s="90"/>
      <c r="J230" s="40" t="str">
        <f t="shared" si="16"/>
        <v> </v>
      </c>
      <c r="K230" s="91"/>
      <c r="L230" s="55"/>
      <c r="M230" s="55"/>
      <c r="N230" s="91"/>
      <c r="O230" s="43" t="str">
        <f>IFERROR(__xludf.DUMMYFUNCTION("IF(N230="""","""",IFERROR(
  N230 + VALUE(REGEXEXTRACT(P230, ""(\d+)\s+Days"")),
  """"
)
)"),"")</f>
        <v/>
      </c>
      <c r="P230" s="43" t="str">
        <f t="array" ref="P230">IFERROR(
  INDEX(
    INDEX('{INDEX} Tour Packages'!$A:$ZZ, , MATCH(P$3, '{INDEX} Tour Packages'!$4:$4, 0)),
    MATCH(M230, INDEX('{INDEX} Tour Packages'!$A:$ZZ,0, MATCH("Tour Package Name", '{INDEX} Tour Packages'!$4:$4, 0)), 0)
  ),
"")
</f>
        <v/>
      </c>
      <c r="Q230" s="44" t="str">
        <f t="shared" si="7"/>
        <v/>
      </c>
      <c r="R230" s="44" t="str">
        <f>IFERROR(__xludf.DUMMYFUNCTION("IF(OR(ISBLANK(K230), ISBLANK(N230)), """", 
  LET(
    resDate, K230,
    tourDate, N230,
    monthCount, MAX(0, DATEDIF(resDate, tourDate - 3, ""M"") + 1),
    secondDates, ARRAYFORMULA(DATE(YEAR(resDate), MONTH(resDate) + SEQUENCE(monthCount), 2)),
    "&amp;"validDates, FILTER(secondDates, (secondDates &gt; resDate + 2) * (secondDates &lt;= tourDate - 3)),
    IF(ISERROR(validDates), 0, COUNTA(validDates))
  )
)
"),"")</f>
        <v/>
      </c>
      <c r="S230" s="44" t="str">
        <f t="shared" si="8"/>
        <v/>
      </c>
      <c r="T230" s="45" t="str">
        <f t="array" ref="T230">IF(ISBLANK(BO230),IFERROR(
  INDEX(
    INDEX('{INDEX} Payment Terms'!$A:$G, , MATCH(T$3, '{INDEX} Payment Terms'!$4:$4, 0)),
    MATCH(Q230, INDEX('{INDEX} Payment Terms'!$A:$G,0, MATCH("Payment Condition", '{INDEX} Payment Terms'!$4:$4, 0)), 0)
  ),
""),"Cancelled")
</f>
        <v/>
      </c>
      <c r="U230" s="46" t="b">
        <v>0</v>
      </c>
      <c r="V230" s="47" t="str">
        <f>IFERROR(__xludf.DUMMYFUNCTION("IF(OR(L230=""Duo Booking"", L230=""Group Booking""),
IF(U230=FALSE,"""",
    LET(
      bookingType, L230,
      tour, M230,
      mainFirst, H230,
      mainLast, I230,
      mainEmail, G230,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$L$4:L230, bookingType,
          $M$4:M230, tour,
          $H$4:H230, mainFirst,
          $I$4:I230, mainLast,
          $G$4:G230, mainEmail
        ),
        ""000""
      ),
  "&amp;"    baseID &amp; ""-"" &amp; memberNumber
    )
  ),
  """"
)
"),"")</f>
        <v/>
      </c>
      <c r="W230" s="48"/>
      <c r="X230" s="85" t="b">
        <v>0</v>
      </c>
      <c r="Y230" s="85" t="b">
        <v>0</v>
      </c>
      <c r="Z230" s="85" t="b">
        <v>0</v>
      </c>
      <c r="AA230" s="50"/>
      <c r="AB230" s="51"/>
      <c r="AC230" s="85" t="b">
        <v>0</v>
      </c>
      <c r="AD230" s="92"/>
      <c r="AE230" s="88"/>
      <c r="AF230" s="36" t="str">
        <f t="array" ref="AF230">IF(M230="","",INDEX(
      '{INDEX} Tour Packages'!$A:$ZP,
      MATCH($M230, '{INDEX} Tour Packages'!$A:$A, 0),
      MATCH(AF$3, '{INDEX} Tour Packages'!$4:$4, 0)
    ))</f>
        <v/>
      </c>
      <c r="AG230" s="36" t="str">
        <f t="array" ref="AG230">IF(M230="","",INDEX(
      '{INDEX} Tour Packages'!$A:$ZP,
      MATCH($M230, '{INDEX} Tour Packages'!$A:$A, 0),
      MATCH(AG$3, '{INDEX} Tour Packages'!$4:$4, 0)
    ))</f>
        <v/>
      </c>
      <c r="AH230" s="36" t="str">
        <f t="array" ref="AH230">IF(M230="","",INDEX(
      '{INDEX} Tour Packages'!$A:$ZP,
      MATCH($M230, '{INDEX} Tour Packages'!$A:$A, 0),
      MATCH(AH$3, '{INDEX} Tour Packages'!$4:$4, 0)
    ))</f>
        <v/>
      </c>
      <c r="AI230" s="54" t="str">
        <f t="shared" si="9"/>
        <v/>
      </c>
      <c r="AJ230" s="42"/>
      <c r="AK230" s="55"/>
      <c r="AL230" s="46" t="b">
        <v>0</v>
      </c>
      <c r="AM230" s="56"/>
      <c r="AN230" s="57" t="str">
        <f t="shared" si="10"/>
        <v/>
      </c>
      <c r="AO230" s="58" t="str">
        <f t="shared" si="11"/>
        <v/>
      </c>
      <c r="AP230" s="59"/>
      <c r="AQ230" s="60"/>
      <c r="AR230" s="61"/>
      <c r="AS230" s="61"/>
      <c r="AT230" s="61" t="str">
        <f>IFERROR(__xludf.DUMMYFUNCTION("IF( 
  OR($AJ230=""Full Payment"", ISBLANK($K230)),
  """",
  IF(
    OR(
      Q230=""Standard Booking, P1"",
      Q230=""Standard Booking, P2"",
      Q230=""Standard Booking, P3"",
      Q230=""Standard Booking, P4""
    ),
    LET(
      resDate,   $"&amp;"K230,
      tourDate,  $N230,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0" s="62" t="str">
        <f t="shared" si="12"/>
        <v/>
      </c>
      <c r="AV230" s="63"/>
      <c r="AW230" s="64"/>
      <c r="AX230" s="64"/>
      <c r="AY230" s="64"/>
      <c r="AZ230" s="64" t="str">
        <f>IFERROR(__xludf.DUMMYFUNCTION("IF(
  OR($AJ230=""Full Payment"",$AJ230=""P1"", ISBLANK($K230)),
  """",
  IF(
    OR(
      $Q230=""Standard Booking, P2"",
      $Q230=""Standard Booking, P3"",
      $Q230=""Standard Booking, P4""
    ),
    LET(
      resDate,   $K230,
      tourDate,"&amp;"  $N230,
      monthCount, DATEDIF(resDate, tourDate, ""M"") + 1,
      secondDates, ARRAYFORMULA(
        DATE(
          YEAR(resDate),
          MONTH(resDate) + SEQUENCE(monthCount),
          2
        )
      ),
      validDates, FILTER(
        sec"&amp;"ondDates,
        (secondDates &gt; resDate + 2) *
        (secondDates &lt;= tourDate - 3)
      ),
      IF(
        OR($AJ230=""P2"", $AJ230=""P3"", $AJ230=""P4""),
        IF(
          COUNTA(validDates) &lt; 2,
          """",
          TEXT(INDEX(validDates"&amp;", 2), ""mmm d, yyyy"")
        ),
        IF(
          COUNTA(validDates) &lt; 2,
          """",
          TEXTJOIN("", "", TRUE,
            TEXT(INDEX(validDates, 1), ""mmm d, yyyy""),
            TEXT(INDEX(validDates, 2), ""mmm d, yyyy"")
          )
 "&amp;"       )
      )
    ),
    """"
  )
)
"),"")</f>
        <v/>
      </c>
      <c r="BA230" s="65" t="str">
        <f t="shared" si="13"/>
        <v/>
      </c>
      <c r="BB230" s="63"/>
      <c r="BC230" s="64"/>
      <c r="BD230" s="64"/>
      <c r="BE230" s="64"/>
      <c r="BF230" s="64" t="str">
        <f>IFERROR(__xludf.DUMMYFUNCTION("IF(
  OR($AJ230=""Full Payment"",$AJ230=""P1"", $AJ230=""P2""),
  """",
  IF(
    AND(
      NOT(ISBLANK($K230)),
      OR(
        Q230=""Standard Booking, P3"",
        Q230=""Standard Booking, P4""
      )
    ),
    LET(
      resDate,   $K230,
      "&amp;"tourDate,  $N230,
      monthCount, DATEDIF(resDate, tourDate, ""M"") + 1,
      secondDates, ARRAYFORMULA(
        DATE(
          YEAR(resDate),
          MONTH(resDate) + SEQUENCE(monthCount),
          2
        )
      ),
      validDates, FILTER(
  "&amp;"      secondDates,
        (secondDates &gt; resDate + 2) *
        (secondDates &lt;= tourDate - 3)
      ),
      IF(
        $AJ230=""P4"",
        IF(
          COUNTA(validDates) &lt; 3,
          """",
          TEXT(INDEX(validDates, 3), ""mmm d, yyyy"")
  "&amp;"      ),
        IF(
          $AJ230=""P3"",
          IF(
            COUNTA(validDates) &lt; 3,
            """",
            TEXT(INDEX(validDates, 3), ""mmm d, yyyy"")
          ),
          IF(
            COUNTA(validDates) &lt; 3,
            """",
    "&amp;"        TEXTJOIN("", "", TRUE,
              TEXT(INDEX(validDates, 1), ""mmm d, yyyy""),
              TEXT(INDEX(validDates, 2), ""mmm d, yyyy""),
              TEXT(INDEX(validDates, 3), ""mmm d, yyyy"")
            )
          )
        )
      )
    "&amp;"),
    """"
  )
)
"),"")</f>
        <v/>
      </c>
      <c r="BG230" s="65" t="str">
        <f t="shared" si="14"/>
        <v/>
      </c>
      <c r="BH230" s="63"/>
      <c r="BI230" s="64"/>
      <c r="BJ230" s="64"/>
      <c r="BK230" s="64"/>
      <c r="BL230" s="64" t="str">
        <f>IFERROR(__xludf.DUMMYFUNCTION("IF(
  OR($AJ230=""Full Payment"",$AJ230=""P1"",$AJ230=""P2"",$AJ230=""P3""),
  """",
  IF(
    AND(
      NOT(ISBLANK($K230)),
      $Q230=""Standard Booking, P4""
    ),
    LET(
      resDate,   $K230,
      tourDate,  $N230,
      monthCount, DATEDIF(r"&amp;"esDate, tourDate, ""M"") + 1,
      secondDates, ARRAYFORMULA(
        DATE(
          YEAR(resDate),
          MONTH(resDate) + SEQUENCE(monthCount),
          2
        )
      ),
      validDates, FILTER(
        secondDates,
        (secondDates &gt; res"&amp;"Date + 2) *
        (secondDates &lt;= tourDate - 3)
      ),
      IF(
        $AJ230=""P4"",
        IF(
          COUNTA(validDates) &lt; 4,
          """",
          TEXT(
            INDEX(validDates, 4),
            ""mmm d, yyyy""
          )
        ),
"&amp;"        IF(
          COUNTA(validDates) &lt; 4,
          """",
          TEXTJOIN(
            "", "", TRUE,
            TEXT(INDEX(validDates, 1), ""mmm d, yyyy""),
            TEXT(INDEX(validDates, 2), ""mmm d, yyyy""),
            TEXT(INDEX(validDates"&amp;", 3), ""mmm d, yyyy""),
            TEXT(INDEX(validDates, 4), ""mmm d, yyyy"")
          )
        )
      )
    ),
    """"
  )
)
"),"")</f>
        <v/>
      </c>
      <c r="BM230" s="65" t="str">
        <f t="shared" si="15"/>
        <v/>
      </c>
      <c r="BN230" s="66"/>
      <c r="BO230" s="67"/>
      <c r="BP230" s="49" t="b">
        <v>0</v>
      </c>
      <c r="BQ230" s="49" t="b">
        <v>0</v>
      </c>
      <c r="BR230" s="68"/>
      <c r="BS230" s="69"/>
      <c r="BT230" s="70" t="b">
        <v>0</v>
      </c>
      <c r="BU230" s="71"/>
      <c r="BV230" s="72"/>
      <c r="BW230" s="86" t="b">
        <v>0</v>
      </c>
      <c r="BX230" s="87"/>
    </row>
    <row r="231">
      <c r="A231" s="35" t="str">
        <f t="shared" si="1"/>
        <v/>
      </c>
      <c r="B231" s="36" t="str">
        <f t="shared" si="2"/>
        <v/>
      </c>
      <c r="C231" s="36" t="str">
        <f t="array" ref="C231">IF(
  M231="",
  "",
  IFERROR(
    INDEX(
      '{INDEX} Tour Packages'!$A:$ZZ,
      MATCH(
        M231,
        INDEX(
          '{INDEX} Tour Packages'!$A:$ZZ,
          ,
          MATCH("Tour Package Name", '{INDEX} Tour Packages'!$4:$4, 0)
        ),
        0
      ),
      MATCH("Tour Code", '{INDEX} Tour Packages'!$4:$4, 0)
    ),
    "XXX"
  )
)
</f>
        <v/>
      </c>
      <c r="D231" s="36" t="str">
        <f t="shared" si="3"/>
        <v/>
      </c>
      <c r="E231" s="36" t="str">
        <f t="shared" si="4"/>
        <v/>
      </c>
      <c r="F231" s="37" t="str">
        <f t="shared" si="5"/>
        <v/>
      </c>
      <c r="G231" s="89"/>
      <c r="H231" s="89"/>
      <c r="I231" s="90"/>
      <c r="J231" s="40" t="str">
        <f t="shared" si="16"/>
        <v> </v>
      </c>
      <c r="K231" s="91"/>
      <c r="L231" s="55"/>
      <c r="M231" s="55"/>
      <c r="N231" s="91"/>
      <c r="O231" s="43" t="str">
        <f>IFERROR(__xludf.DUMMYFUNCTION("IF(N231="""","""",IFERROR(
  N231 + VALUE(REGEXEXTRACT(P231, ""(\d+)\s+Days"")),
  """"
)
)"),"")</f>
        <v/>
      </c>
      <c r="P231" s="43" t="str">
        <f t="array" ref="P231">IFERROR(
  INDEX(
    INDEX('{INDEX} Tour Packages'!$A:$ZZ, , MATCH(P$3, '{INDEX} Tour Packages'!$4:$4, 0)),
    MATCH(M231, INDEX('{INDEX} Tour Packages'!$A:$ZZ,0, MATCH("Tour Package Name", '{INDEX} Tour Packages'!$4:$4, 0)), 0)
  ),
"")
</f>
        <v/>
      </c>
      <c r="Q231" s="44" t="str">
        <f t="shared" si="7"/>
        <v/>
      </c>
      <c r="R231" s="44" t="str">
        <f>IFERROR(__xludf.DUMMYFUNCTION("IF(OR(ISBLANK(K231), ISBLANK(N231)), """", 
  LET(
    resDate, K231,
    tourDate, N231,
    monthCount, MAX(0, DATEDIF(resDate, tourDate - 3, ""M"") + 1),
    secondDates, ARRAYFORMULA(DATE(YEAR(resDate), MONTH(resDate) + SEQUENCE(monthCount), 2)),
    "&amp;"validDates, FILTER(secondDates, (secondDates &gt; resDate + 2) * (secondDates &lt;= tourDate - 3)),
    IF(ISERROR(validDates), 0, COUNTA(validDates))
  )
)
"),"")</f>
        <v/>
      </c>
      <c r="S231" s="44" t="str">
        <f t="shared" si="8"/>
        <v/>
      </c>
      <c r="T231" s="45" t="str">
        <f t="array" ref="T231">IF(ISBLANK(BO231),IFERROR(
  INDEX(
    INDEX('{INDEX} Payment Terms'!$A:$G, , MATCH(T$3, '{INDEX} Payment Terms'!$4:$4, 0)),
    MATCH(Q231, INDEX('{INDEX} Payment Terms'!$A:$G,0, MATCH("Payment Condition", '{INDEX} Payment Terms'!$4:$4, 0)), 0)
  ),
""),"Cancelled")
</f>
        <v/>
      </c>
      <c r="U231" s="46" t="b">
        <v>0</v>
      </c>
      <c r="V231" s="47" t="str">
        <f>IFERROR(__xludf.DUMMYFUNCTION("IF(OR(L231=""Duo Booking"", L231=""Group Booking""),
IF(U231=FALSE,"""",
    LET(
      bookingType, L231,
      tour, M231,
      mainFirst, H231,
      mainLast, I231,
      mainEmail, G231,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$L$4:L231, bookingType,
          $M$4:M231, tour,
          $H$4:H231, mainFirst,
          $I$4:I231, mainLast,
          $G$4:G231, mainEmail
        ),
        ""000""
      ),
  "&amp;"    baseID &amp; ""-"" &amp; memberNumber
    )
  ),
  """"
)
"),"")</f>
        <v/>
      </c>
      <c r="W231" s="48"/>
      <c r="X231" s="85" t="b">
        <v>0</v>
      </c>
      <c r="Y231" s="85" t="b">
        <v>0</v>
      </c>
      <c r="Z231" s="85" t="b">
        <v>0</v>
      </c>
      <c r="AA231" s="50"/>
      <c r="AB231" s="51"/>
      <c r="AC231" s="85" t="b">
        <v>0</v>
      </c>
      <c r="AD231" s="92"/>
      <c r="AE231" s="88"/>
      <c r="AF231" s="36" t="str">
        <f t="array" ref="AF231">IF(M231="","",INDEX(
      '{INDEX} Tour Packages'!$A:$ZP,
      MATCH($M231, '{INDEX} Tour Packages'!$A:$A, 0),
      MATCH(AF$3, '{INDEX} Tour Packages'!$4:$4, 0)
    ))</f>
        <v/>
      </c>
      <c r="AG231" s="36" t="str">
        <f t="array" ref="AG231">IF(M231="","",INDEX(
      '{INDEX} Tour Packages'!$A:$ZP,
      MATCH($M231, '{INDEX} Tour Packages'!$A:$A, 0),
      MATCH(AG$3, '{INDEX} Tour Packages'!$4:$4, 0)
    ))</f>
        <v/>
      </c>
      <c r="AH231" s="36" t="str">
        <f t="array" ref="AH231">IF(M231="","",INDEX(
      '{INDEX} Tour Packages'!$A:$ZP,
      MATCH($M231, '{INDEX} Tour Packages'!$A:$A, 0),
      MATCH(AH$3, '{INDEX} Tour Packages'!$4:$4, 0)
    ))</f>
        <v/>
      </c>
      <c r="AI231" s="54" t="str">
        <f t="shared" si="9"/>
        <v/>
      </c>
      <c r="AJ231" s="42"/>
      <c r="AK231" s="55"/>
      <c r="AL231" s="46" t="b">
        <v>0</v>
      </c>
      <c r="AM231" s="56"/>
      <c r="AN231" s="57" t="str">
        <f t="shared" si="10"/>
        <v/>
      </c>
      <c r="AO231" s="58" t="str">
        <f t="shared" si="11"/>
        <v/>
      </c>
      <c r="AP231" s="59"/>
      <c r="AQ231" s="60"/>
      <c r="AR231" s="61"/>
      <c r="AS231" s="61"/>
      <c r="AT231" s="61" t="str">
        <f>IFERROR(__xludf.DUMMYFUNCTION("IF( 
  OR($AJ231=""Full Payment"", ISBLANK($K231)),
  """",
  IF(
    OR(
      Q231=""Standard Booking, P1"",
      Q231=""Standard Booking, P2"",
      Q231=""Standard Booking, P3"",
      Q231=""Standard Booking, P4""
    ),
    LET(
      resDate,   $"&amp;"K231,
      tourDate,  $N231,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1" s="62" t="str">
        <f t="shared" si="12"/>
        <v/>
      </c>
      <c r="AV231" s="63"/>
      <c r="AW231" s="64"/>
      <c r="AX231" s="64"/>
      <c r="AY231" s="64"/>
      <c r="AZ231" s="64" t="str">
        <f>IFERROR(__xludf.DUMMYFUNCTION("IF(
  OR($AJ231=""Full Payment"",$AJ231=""P1"", ISBLANK($K231)),
  """",
  IF(
    OR(
      $Q231=""Standard Booking, P2"",
      $Q231=""Standard Booking, P3"",
      $Q231=""Standard Booking, P4""
    ),
    LET(
      resDate,   $K231,
      tourDate,"&amp;"  $N231,
      monthCount, DATEDIF(resDate, tourDate, ""M"") + 1,
      secondDates, ARRAYFORMULA(
        DATE(
          YEAR(resDate),
          MONTH(resDate) + SEQUENCE(monthCount),
          2
        )
      ),
      validDates, FILTER(
        sec"&amp;"ondDates,
        (secondDates &gt; resDate + 2) *
        (secondDates &lt;= tourDate - 3)
      ),
      IF(
        OR($AJ231=""P2"", $AJ231=""P3"", $AJ231=""P4""),
        IF(
          COUNTA(validDates) &lt; 2,
          """",
          TEXT(INDEX(validDates"&amp;", 2), ""mmm d, yyyy"")
        ),
        IF(
          COUNTA(validDates) &lt; 2,
          """",
          TEXTJOIN("", "", TRUE,
            TEXT(INDEX(validDates, 1), ""mmm d, yyyy""),
            TEXT(INDEX(validDates, 2), ""mmm d, yyyy"")
          )
 "&amp;"       )
      )
    ),
    """"
  )
)
"),"")</f>
        <v/>
      </c>
      <c r="BA231" s="65" t="str">
        <f t="shared" si="13"/>
        <v/>
      </c>
      <c r="BB231" s="63"/>
      <c r="BC231" s="64"/>
      <c r="BD231" s="64"/>
      <c r="BE231" s="64"/>
      <c r="BF231" s="64" t="str">
        <f>IFERROR(__xludf.DUMMYFUNCTION("IF(
  OR($AJ231=""Full Payment"",$AJ231=""P1"", $AJ231=""P2""),
  """",
  IF(
    AND(
      NOT(ISBLANK($K231)),
      OR(
        Q231=""Standard Booking, P3"",
        Q231=""Standard Booking, P4""
      )
    ),
    LET(
      resDate,   $K231,
      "&amp;"tourDate,  $N231,
      monthCount, DATEDIF(resDate, tourDate, ""M"") + 1,
      secondDates, ARRAYFORMULA(
        DATE(
          YEAR(resDate),
          MONTH(resDate) + SEQUENCE(monthCount),
          2
        )
      ),
      validDates, FILTER(
  "&amp;"      secondDates,
        (secondDates &gt; resDate + 2) *
        (secondDates &lt;= tourDate - 3)
      ),
      IF(
        $AJ231=""P4"",
        IF(
          COUNTA(validDates) &lt; 3,
          """",
          TEXT(INDEX(validDates, 3), ""mmm d, yyyy"")
  "&amp;"      ),
        IF(
          $AJ231=""P3"",
          IF(
            COUNTA(validDates) &lt; 3,
            """",
            TEXT(INDEX(validDates, 3), ""mmm d, yyyy"")
          ),
          IF(
            COUNTA(validDates) &lt; 3,
            """",
    "&amp;"        TEXTJOIN("", "", TRUE,
              TEXT(INDEX(validDates, 1), ""mmm d, yyyy""),
              TEXT(INDEX(validDates, 2), ""mmm d, yyyy""),
              TEXT(INDEX(validDates, 3), ""mmm d, yyyy"")
            )
          )
        )
      )
    "&amp;"),
    """"
  )
)
"),"")</f>
        <v/>
      </c>
      <c r="BG231" s="65" t="str">
        <f t="shared" si="14"/>
        <v/>
      </c>
      <c r="BH231" s="63"/>
      <c r="BI231" s="64"/>
      <c r="BJ231" s="64"/>
      <c r="BK231" s="64"/>
      <c r="BL231" s="64" t="str">
        <f>IFERROR(__xludf.DUMMYFUNCTION("IF(
  OR($AJ231=""Full Payment"",$AJ231=""P1"",$AJ231=""P2"",$AJ231=""P3""),
  """",
  IF(
    AND(
      NOT(ISBLANK($K231)),
      $Q231=""Standard Booking, P4""
    ),
    LET(
      resDate,   $K231,
      tourDate,  $N231,
      monthCount, DATEDIF(r"&amp;"esDate, tourDate, ""M"") + 1,
      secondDates, ARRAYFORMULA(
        DATE(
          YEAR(resDate),
          MONTH(resDate) + SEQUENCE(monthCount),
          2
        )
      ),
      validDates, FILTER(
        secondDates,
        (secondDates &gt; res"&amp;"Date + 2) *
        (secondDates &lt;= tourDate - 3)
      ),
      IF(
        $AJ231=""P4"",
        IF(
          COUNTA(validDates) &lt; 4,
          """",
          TEXT(
            INDEX(validDates, 4),
            ""mmm d, yyyy""
          )
        ),
"&amp;"        IF(
          COUNTA(validDates) &lt; 4,
          """",
          TEXTJOIN(
            "", "", TRUE,
            TEXT(INDEX(validDates, 1), ""mmm d, yyyy""),
            TEXT(INDEX(validDates, 2), ""mmm d, yyyy""),
            TEXT(INDEX(validDates"&amp;", 3), ""mmm d, yyyy""),
            TEXT(INDEX(validDates, 4), ""mmm d, yyyy"")
          )
        )
      )
    ),
    """"
  )
)
"),"")</f>
        <v/>
      </c>
      <c r="BM231" s="65" t="str">
        <f t="shared" si="15"/>
        <v/>
      </c>
      <c r="BN231" s="66"/>
      <c r="BO231" s="67"/>
      <c r="BP231" s="49" t="b">
        <v>0</v>
      </c>
      <c r="BQ231" s="49" t="b">
        <v>0</v>
      </c>
      <c r="BR231" s="68"/>
      <c r="BS231" s="69"/>
      <c r="BT231" s="70" t="b">
        <v>0</v>
      </c>
      <c r="BU231" s="71"/>
      <c r="BV231" s="72"/>
      <c r="BW231" s="86" t="b">
        <v>0</v>
      </c>
      <c r="BX231" s="87"/>
    </row>
    <row r="232">
      <c r="A232" s="35" t="str">
        <f t="shared" si="1"/>
        <v/>
      </c>
      <c r="B232" s="36" t="str">
        <f t="shared" si="2"/>
        <v/>
      </c>
      <c r="C232" s="36" t="str">
        <f t="array" ref="C232">IF(
  M232="",
  "",
  IFERROR(
    INDEX(
      '{INDEX} Tour Packages'!$A:$ZZ,
      MATCH(
        M232,
        INDEX(
          '{INDEX} Tour Packages'!$A:$ZZ,
          ,
          MATCH("Tour Package Name", '{INDEX} Tour Packages'!$4:$4, 0)
        ),
        0
      ),
      MATCH("Tour Code", '{INDEX} Tour Packages'!$4:$4, 0)
    ),
    "XXX"
  )
)
</f>
        <v/>
      </c>
      <c r="D232" s="36" t="str">
        <f t="shared" si="3"/>
        <v/>
      </c>
      <c r="E232" s="36" t="str">
        <f t="shared" si="4"/>
        <v/>
      </c>
      <c r="F232" s="37" t="str">
        <f t="shared" si="5"/>
        <v/>
      </c>
      <c r="G232" s="89"/>
      <c r="H232" s="89"/>
      <c r="I232" s="90"/>
      <c r="J232" s="40" t="str">
        <f t="shared" si="16"/>
        <v> </v>
      </c>
      <c r="K232" s="91"/>
      <c r="L232" s="55"/>
      <c r="M232" s="55"/>
      <c r="N232" s="91"/>
      <c r="O232" s="43" t="str">
        <f>IFERROR(__xludf.DUMMYFUNCTION("IF(N232="""","""",IFERROR(
  N232 + VALUE(REGEXEXTRACT(P232, ""(\d+)\s+Days"")),
  """"
)
)"),"")</f>
        <v/>
      </c>
      <c r="P232" s="43" t="str">
        <f t="array" ref="P232">IFERROR(
  INDEX(
    INDEX('{INDEX} Tour Packages'!$A:$ZZ, , MATCH(P$3, '{INDEX} Tour Packages'!$4:$4, 0)),
    MATCH(M232, INDEX('{INDEX} Tour Packages'!$A:$ZZ,0, MATCH("Tour Package Name", '{INDEX} Tour Packages'!$4:$4, 0)), 0)
  ),
"")
</f>
        <v/>
      </c>
      <c r="Q232" s="44" t="str">
        <f t="shared" si="7"/>
        <v/>
      </c>
      <c r="R232" s="44" t="str">
        <f>IFERROR(__xludf.DUMMYFUNCTION("IF(OR(ISBLANK(K232), ISBLANK(N232)), """", 
  LET(
    resDate, K232,
    tourDate, N232,
    monthCount, MAX(0, DATEDIF(resDate, tourDate - 3, ""M"") + 1),
    secondDates, ARRAYFORMULA(DATE(YEAR(resDate), MONTH(resDate) + SEQUENCE(monthCount), 2)),
    "&amp;"validDates, FILTER(secondDates, (secondDates &gt; resDate + 2) * (secondDates &lt;= tourDate - 3)),
    IF(ISERROR(validDates), 0, COUNTA(validDates))
  )
)
"),"")</f>
        <v/>
      </c>
      <c r="S232" s="44" t="str">
        <f t="shared" si="8"/>
        <v/>
      </c>
      <c r="T232" s="45" t="str">
        <f t="array" ref="T232">IF(ISBLANK(BO232),IFERROR(
  INDEX(
    INDEX('{INDEX} Payment Terms'!$A:$G, , MATCH(T$3, '{INDEX} Payment Terms'!$4:$4, 0)),
    MATCH(Q232, INDEX('{INDEX} Payment Terms'!$A:$G,0, MATCH("Payment Condition", '{INDEX} Payment Terms'!$4:$4, 0)), 0)
  ),
""),"Cancelled")
</f>
        <v/>
      </c>
      <c r="U232" s="46" t="b">
        <v>0</v>
      </c>
      <c r="V232" s="47" t="str">
        <f>IFERROR(__xludf.DUMMYFUNCTION("IF(OR(L232=""Duo Booking"", L232=""Group Booking""),
IF(U232=FALSE,"""",
    LET(
      bookingType, L232,
      tour, M232,
      mainFirst, H232,
      mainLast, I232,
      mainEmail, G232,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$L$4:L232, bookingType,
          $M$4:M232, tour,
          $H$4:H232, mainFirst,
          $I$4:I232, mainLast,
          $G$4:G232, mainEmail
        ),
        ""000""
      ),
  "&amp;"    baseID &amp; ""-"" &amp; memberNumber
    )
  ),
  """"
)
"),"")</f>
        <v/>
      </c>
      <c r="W232" s="48"/>
      <c r="X232" s="85" t="b">
        <v>0</v>
      </c>
      <c r="Y232" s="85" t="b">
        <v>0</v>
      </c>
      <c r="Z232" s="85" t="b">
        <v>0</v>
      </c>
      <c r="AA232" s="50"/>
      <c r="AB232" s="51"/>
      <c r="AC232" s="85" t="b">
        <v>0</v>
      </c>
      <c r="AD232" s="92"/>
      <c r="AE232" s="88"/>
      <c r="AF232" s="36" t="str">
        <f t="array" ref="AF232">IF(M232="","",INDEX(
      '{INDEX} Tour Packages'!$A:$ZP,
      MATCH($M232, '{INDEX} Tour Packages'!$A:$A, 0),
      MATCH(AF$3, '{INDEX} Tour Packages'!$4:$4, 0)
    ))</f>
        <v/>
      </c>
      <c r="AG232" s="36" t="str">
        <f t="array" ref="AG232">IF(M232="","",INDEX(
      '{INDEX} Tour Packages'!$A:$ZP,
      MATCH($M232, '{INDEX} Tour Packages'!$A:$A, 0),
      MATCH(AG$3, '{INDEX} Tour Packages'!$4:$4, 0)
    ))</f>
        <v/>
      </c>
      <c r="AH232" s="36" t="str">
        <f t="array" ref="AH232">IF(M232="","",INDEX(
      '{INDEX} Tour Packages'!$A:$ZP,
      MATCH($M232, '{INDEX} Tour Packages'!$A:$A, 0),
      MATCH(AH$3, '{INDEX} Tour Packages'!$4:$4, 0)
    ))</f>
        <v/>
      </c>
      <c r="AI232" s="54" t="str">
        <f t="shared" si="9"/>
        <v/>
      </c>
      <c r="AJ232" s="42"/>
      <c r="AK232" s="55"/>
      <c r="AL232" s="46" t="b">
        <v>0</v>
      </c>
      <c r="AM232" s="56"/>
      <c r="AN232" s="57" t="str">
        <f t="shared" si="10"/>
        <v/>
      </c>
      <c r="AO232" s="58" t="str">
        <f t="shared" si="11"/>
        <v/>
      </c>
      <c r="AP232" s="59"/>
      <c r="AQ232" s="60"/>
      <c r="AR232" s="61"/>
      <c r="AS232" s="61"/>
      <c r="AT232" s="61" t="str">
        <f>IFERROR(__xludf.DUMMYFUNCTION("IF( 
  OR($AJ232=""Full Payment"", ISBLANK($K232)),
  """",
  IF(
    OR(
      Q232=""Standard Booking, P1"",
      Q232=""Standard Booking, P2"",
      Q232=""Standard Booking, P3"",
      Q232=""Standard Booking, P4""
    ),
    LET(
      resDate,   $"&amp;"K232,
      tourDate,  $N232,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2" s="62" t="str">
        <f t="shared" si="12"/>
        <v/>
      </c>
      <c r="AV232" s="63"/>
      <c r="AW232" s="64"/>
      <c r="AX232" s="64"/>
      <c r="AY232" s="64"/>
      <c r="AZ232" s="64" t="str">
        <f>IFERROR(__xludf.DUMMYFUNCTION("IF(
  OR($AJ232=""Full Payment"",$AJ232=""P1"", ISBLANK($K232)),
  """",
  IF(
    OR(
      $Q232=""Standard Booking, P2"",
      $Q232=""Standard Booking, P3"",
      $Q232=""Standard Booking, P4""
    ),
    LET(
      resDate,   $K232,
      tourDate,"&amp;"  $N232,
      monthCount, DATEDIF(resDate, tourDate, ""M"") + 1,
      secondDates, ARRAYFORMULA(
        DATE(
          YEAR(resDate),
          MONTH(resDate) + SEQUENCE(monthCount),
          2
        )
      ),
      validDates, FILTER(
        sec"&amp;"ondDates,
        (secondDates &gt; resDate + 2) *
        (secondDates &lt;= tourDate - 3)
      ),
      IF(
        OR($AJ232=""P2"", $AJ232=""P3"", $AJ232=""P4""),
        IF(
          COUNTA(validDates) &lt; 2,
          """",
          TEXT(INDEX(validDates"&amp;", 2), ""mmm d, yyyy"")
        ),
        IF(
          COUNTA(validDates) &lt; 2,
          """",
          TEXTJOIN("", "", TRUE,
            TEXT(INDEX(validDates, 1), ""mmm d, yyyy""),
            TEXT(INDEX(validDates, 2), ""mmm d, yyyy"")
          )
 "&amp;"       )
      )
    ),
    """"
  )
)
"),"")</f>
        <v/>
      </c>
      <c r="BA232" s="65" t="str">
        <f t="shared" si="13"/>
        <v/>
      </c>
      <c r="BB232" s="63"/>
      <c r="BC232" s="64"/>
      <c r="BD232" s="64"/>
      <c r="BE232" s="64"/>
      <c r="BF232" s="64" t="str">
        <f>IFERROR(__xludf.DUMMYFUNCTION("IF(
  OR($AJ232=""Full Payment"",$AJ232=""P1"", $AJ232=""P2""),
  """",
  IF(
    AND(
      NOT(ISBLANK($K232)),
      OR(
        Q232=""Standard Booking, P3"",
        Q232=""Standard Booking, P4""
      )
    ),
    LET(
      resDate,   $K232,
      "&amp;"tourDate,  $N232,
      monthCount, DATEDIF(resDate, tourDate, ""M"") + 1,
      secondDates, ARRAYFORMULA(
        DATE(
          YEAR(resDate),
          MONTH(resDate) + SEQUENCE(monthCount),
          2
        )
      ),
      validDates, FILTER(
  "&amp;"      secondDates,
        (secondDates &gt; resDate + 2) *
        (secondDates &lt;= tourDate - 3)
      ),
      IF(
        $AJ232=""P4"",
        IF(
          COUNTA(validDates) &lt; 3,
          """",
          TEXT(INDEX(validDates, 3), ""mmm d, yyyy"")
  "&amp;"      ),
        IF(
          $AJ232=""P3"",
          IF(
            COUNTA(validDates) &lt; 3,
            """",
            TEXT(INDEX(validDates, 3), ""mmm d, yyyy"")
          ),
          IF(
            COUNTA(validDates) &lt; 3,
            """",
    "&amp;"        TEXTJOIN("", "", TRUE,
              TEXT(INDEX(validDates, 1), ""mmm d, yyyy""),
              TEXT(INDEX(validDates, 2), ""mmm d, yyyy""),
              TEXT(INDEX(validDates, 3), ""mmm d, yyyy"")
            )
          )
        )
      )
    "&amp;"),
    """"
  )
)
"),"")</f>
        <v/>
      </c>
      <c r="BG232" s="65" t="str">
        <f t="shared" si="14"/>
        <v/>
      </c>
      <c r="BH232" s="63"/>
      <c r="BI232" s="64"/>
      <c r="BJ232" s="64"/>
      <c r="BK232" s="64"/>
      <c r="BL232" s="64" t="str">
        <f>IFERROR(__xludf.DUMMYFUNCTION("IF(
  OR($AJ232=""Full Payment"",$AJ232=""P1"",$AJ232=""P2"",$AJ232=""P3""),
  """",
  IF(
    AND(
      NOT(ISBLANK($K232)),
      $Q232=""Standard Booking, P4""
    ),
    LET(
      resDate,   $K232,
      tourDate,  $N232,
      monthCount, DATEDIF(r"&amp;"esDate, tourDate, ""M"") + 1,
      secondDates, ARRAYFORMULA(
        DATE(
          YEAR(resDate),
          MONTH(resDate) + SEQUENCE(monthCount),
          2
        )
      ),
      validDates, FILTER(
        secondDates,
        (secondDates &gt; res"&amp;"Date + 2) *
        (secondDates &lt;= tourDate - 3)
      ),
      IF(
        $AJ232=""P4"",
        IF(
          COUNTA(validDates) &lt; 4,
          """",
          TEXT(
            INDEX(validDates, 4),
            ""mmm d, yyyy""
          )
        ),
"&amp;"        IF(
          COUNTA(validDates) &lt; 4,
          """",
          TEXTJOIN(
            "", "", TRUE,
            TEXT(INDEX(validDates, 1), ""mmm d, yyyy""),
            TEXT(INDEX(validDates, 2), ""mmm d, yyyy""),
            TEXT(INDEX(validDates"&amp;", 3), ""mmm d, yyyy""),
            TEXT(INDEX(validDates, 4), ""mmm d, yyyy"")
          )
        )
      )
    ),
    """"
  )
)
"),"")</f>
        <v/>
      </c>
      <c r="BM232" s="65" t="str">
        <f t="shared" si="15"/>
        <v/>
      </c>
      <c r="BN232" s="66"/>
      <c r="BO232" s="67"/>
      <c r="BP232" s="49" t="b">
        <v>0</v>
      </c>
      <c r="BQ232" s="49" t="b">
        <v>0</v>
      </c>
      <c r="BR232" s="68"/>
      <c r="BS232" s="69"/>
      <c r="BT232" s="70" t="b">
        <v>0</v>
      </c>
      <c r="BU232" s="71"/>
      <c r="BV232" s="72"/>
      <c r="BW232" s="86" t="b">
        <v>0</v>
      </c>
      <c r="BX232" s="87"/>
    </row>
    <row r="233">
      <c r="A233" s="35" t="str">
        <f t="shared" si="1"/>
        <v/>
      </c>
      <c r="B233" s="36" t="str">
        <f t="shared" si="2"/>
        <v/>
      </c>
      <c r="C233" s="36" t="str">
        <f t="array" ref="C233">IF(
  M233="",
  "",
  IFERROR(
    INDEX(
      '{INDEX} Tour Packages'!$A:$ZZ,
      MATCH(
        M233,
        INDEX(
          '{INDEX} Tour Packages'!$A:$ZZ,
          ,
          MATCH("Tour Package Name", '{INDEX} Tour Packages'!$4:$4, 0)
        ),
        0
      ),
      MATCH("Tour Code", '{INDEX} Tour Packages'!$4:$4, 0)
    ),
    "XXX"
  )
)
</f>
        <v/>
      </c>
      <c r="D233" s="36" t="str">
        <f t="shared" si="3"/>
        <v/>
      </c>
      <c r="E233" s="36" t="str">
        <f t="shared" si="4"/>
        <v/>
      </c>
      <c r="F233" s="37" t="str">
        <f t="shared" si="5"/>
        <v/>
      </c>
      <c r="G233" s="89"/>
      <c r="H233" s="89"/>
      <c r="I233" s="90"/>
      <c r="J233" s="40" t="str">
        <f t="shared" si="16"/>
        <v> </v>
      </c>
      <c r="K233" s="91"/>
      <c r="L233" s="55"/>
      <c r="M233" s="55"/>
      <c r="N233" s="91"/>
      <c r="O233" s="43" t="str">
        <f>IFERROR(__xludf.DUMMYFUNCTION("IF(N233="""","""",IFERROR(
  N233 + VALUE(REGEXEXTRACT(P233, ""(\d+)\s+Days"")),
  """"
)
)"),"")</f>
        <v/>
      </c>
      <c r="P233" s="43" t="str">
        <f t="array" ref="P233">IFERROR(
  INDEX(
    INDEX('{INDEX} Tour Packages'!$A:$ZZ, , MATCH(P$3, '{INDEX} Tour Packages'!$4:$4, 0)),
    MATCH(M233, INDEX('{INDEX} Tour Packages'!$A:$ZZ,0, MATCH("Tour Package Name", '{INDEX} Tour Packages'!$4:$4, 0)), 0)
  ),
"")
</f>
        <v/>
      </c>
      <c r="Q233" s="44" t="str">
        <f t="shared" si="7"/>
        <v/>
      </c>
      <c r="R233" s="44" t="str">
        <f>IFERROR(__xludf.DUMMYFUNCTION("IF(OR(ISBLANK(K233), ISBLANK(N233)), """", 
  LET(
    resDate, K233,
    tourDate, N233,
    monthCount, MAX(0, DATEDIF(resDate, tourDate - 3, ""M"") + 1),
    secondDates, ARRAYFORMULA(DATE(YEAR(resDate), MONTH(resDate) + SEQUENCE(monthCount), 2)),
    "&amp;"validDates, FILTER(secondDates, (secondDates &gt; resDate + 2) * (secondDates &lt;= tourDate - 3)),
    IF(ISERROR(validDates), 0, COUNTA(validDates))
  )
)
"),"")</f>
        <v/>
      </c>
      <c r="S233" s="44" t="str">
        <f t="shared" si="8"/>
        <v/>
      </c>
      <c r="T233" s="45" t="str">
        <f t="array" ref="T233">IF(ISBLANK(BO233),IFERROR(
  INDEX(
    INDEX('{INDEX} Payment Terms'!$A:$G, , MATCH(T$3, '{INDEX} Payment Terms'!$4:$4, 0)),
    MATCH(Q233, INDEX('{INDEX} Payment Terms'!$A:$G,0, MATCH("Payment Condition", '{INDEX} Payment Terms'!$4:$4, 0)), 0)
  ),
""),"Cancelled")
</f>
        <v/>
      </c>
      <c r="U233" s="46" t="b">
        <v>0</v>
      </c>
      <c r="V233" s="47" t="str">
        <f>IFERROR(__xludf.DUMMYFUNCTION("IF(OR(L233=""Duo Booking"", L233=""Group Booking""),
IF(U233=FALSE,"""",
    LET(
      bookingType, L233,
      tour, M233,
      mainFirst, H233,
      mainLast, I233,
      mainEmail, G233,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$L$4:L233, bookingType,
          $M$4:M233, tour,
          $H$4:H233, mainFirst,
          $I$4:I233, mainLast,
          $G$4:G233, mainEmail
        ),
        ""000""
      ),
  "&amp;"    baseID &amp; ""-"" &amp; memberNumber
    )
  ),
  """"
)
"),"")</f>
        <v/>
      </c>
      <c r="W233" s="48"/>
      <c r="X233" s="85" t="b">
        <v>0</v>
      </c>
      <c r="Y233" s="85" t="b">
        <v>0</v>
      </c>
      <c r="Z233" s="85" t="b">
        <v>0</v>
      </c>
      <c r="AA233" s="50"/>
      <c r="AB233" s="51"/>
      <c r="AC233" s="85" t="b">
        <v>0</v>
      </c>
      <c r="AD233" s="92"/>
      <c r="AE233" s="88"/>
      <c r="AF233" s="36" t="str">
        <f t="array" ref="AF233">IF(M233="","",INDEX(
      '{INDEX} Tour Packages'!$A:$ZP,
      MATCH($M233, '{INDEX} Tour Packages'!$A:$A, 0),
      MATCH(AF$3, '{INDEX} Tour Packages'!$4:$4, 0)
    ))</f>
        <v/>
      </c>
      <c r="AG233" s="36" t="str">
        <f t="array" ref="AG233">IF(M233="","",INDEX(
      '{INDEX} Tour Packages'!$A:$ZP,
      MATCH($M233, '{INDEX} Tour Packages'!$A:$A, 0),
      MATCH(AG$3, '{INDEX} Tour Packages'!$4:$4, 0)
    ))</f>
        <v/>
      </c>
      <c r="AH233" s="36" t="str">
        <f t="array" ref="AH233">IF(M233="","",INDEX(
      '{INDEX} Tour Packages'!$A:$ZP,
      MATCH($M233, '{INDEX} Tour Packages'!$A:$A, 0),
      MATCH(AH$3, '{INDEX} Tour Packages'!$4:$4, 0)
    ))</f>
        <v/>
      </c>
      <c r="AI233" s="54" t="str">
        <f t="shared" si="9"/>
        <v/>
      </c>
      <c r="AJ233" s="42"/>
      <c r="AK233" s="55"/>
      <c r="AL233" s="46" t="b">
        <v>0</v>
      </c>
      <c r="AM233" s="56"/>
      <c r="AN233" s="57" t="str">
        <f t="shared" si="10"/>
        <v/>
      </c>
      <c r="AO233" s="58" t="str">
        <f t="shared" si="11"/>
        <v/>
      </c>
      <c r="AP233" s="59"/>
      <c r="AQ233" s="60"/>
      <c r="AR233" s="61"/>
      <c r="AS233" s="61"/>
      <c r="AT233" s="61" t="str">
        <f>IFERROR(__xludf.DUMMYFUNCTION("IF( 
  OR($AJ233=""Full Payment"", ISBLANK($K233)),
  """",
  IF(
    OR(
      Q233=""Standard Booking, P1"",
      Q233=""Standard Booking, P2"",
      Q233=""Standard Booking, P3"",
      Q233=""Standard Booking, P4""
    ),
    LET(
      resDate,   $"&amp;"K233,
      tourDate,  $N233,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3" s="62" t="str">
        <f t="shared" si="12"/>
        <v/>
      </c>
      <c r="AV233" s="63"/>
      <c r="AW233" s="64"/>
      <c r="AX233" s="64"/>
      <c r="AY233" s="64"/>
      <c r="AZ233" s="64" t="str">
        <f>IFERROR(__xludf.DUMMYFUNCTION("IF(
  OR($AJ233=""Full Payment"",$AJ233=""P1"", ISBLANK($K233)),
  """",
  IF(
    OR(
      $Q233=""Standard Booking, P2"",
      $Q233=""Standard Booking, P3"",
      $Q233=""Standard Booking, P4""
    ),
    LET(
      resDate,   $K233,
      tourDate,"&amp;"  $N233,
      monthCount, DATEDIF(resDate, tourDate, ""M"") + 1,
      secondDates, ARRAYFORMULA(
        DATE(
          YEAR(resDate),
          MONTH(resDate) + SEQUENCE(monthCount),
          2
        )
      ),
      validDates, FILTER(
        sec"&amp;"ondDates,
        (secondDates &gt; resDate + 2) *
        (secondDates &lt;= tourDate - 3)
      ),
      IF(
        OR($AJ233=""P2"", $AJ233=""P3"", $AJ233=""P4""),
        IF(
          COUNTA(validDates) &lt; 2,
          """",
          TEXT(INDEX(validDates"&amp;", 2), ""mmm d, yyyy"")
        ),
        IF(
          COUNTA(validDates) &lt; 2,
          """",
          TEXTJOIN("", "", TRUE,
            TEXT(INDEX(validDates, 1), ""mmm d, yyyy""),
            TEXT(INDEX(validDates, 2), ""mmm d, yyyy"")
          )
 "&amp;"       )
      )
    ),
    """"
  )
)
"),"")</f>
        <v/>
      </c>
      <c r="BA233" s="65" t="str">
        <f t="shared" si="13"/>
        <v/>
      </c>
      <c r="BB233" s="63"/>
      <c r="BC233" s="64"/>
      <c r="BD233" s="64"/>
      <c r="BE233" s="64"/>
      <c r="BF233" s="64" t="str">
        <f>IFERROR(__xludf.DUMMYFUNCTION("IF(
  OR($AJ233=""Full Payment"",$AJ233=""P1"", $AJ233=""P2""),
  """",
  IF(
    AND(
      NOT(ISBLANK($K233)),
      OR(
        Q233=""Standard Booking, P3"",
        Q233=""Standard Booking, P4""
      )
    ),
    LET(
      resDate,   $K233,
      "&amp;"tourDate,  $N233,
      monthCount, DATEDIF(resDate, tourDate, ""M"") + 1,
      secondDates, ARRAYFORMULA(
        DATE(
          YEAR(resDate),
          MONTH(resDate) + SEQUENCE(monthCount),
          2
        )
      ),
      validDates, FILTER(
  "&amp;"      secondDates,
        (secondDates &gt; resDate + 2) *
        (secondDates &lt;= tourDate - 3)
      ),
      IF(
        $AJ233=""P4"",
        IF(
          COUNTA(validDates) &lt; 3,
          """",
          TEXT(INDEX(validDates, 3), ""mmm d, yyyy"")
  "&amp;"      ),
        IF(
          $AJ233=""P3"",
          IF(
            COUNTA(validDates) &lt; 3,
            """",
            TEXT(INDEX(validDates, 3), ""mmm d, yyyy"")
          ),
          IF(
            COUNTA(validDates) &lt; 3,
            """",
    "&amp;"        TEXTJOIN("", "", TRUE,
              TEXT(INDEX(validDates, 1), ""mmm d, yyyy""),
              TEXT(INDEX(validDates, 2), ""mmm d, yyyy""),
              TEXT(INDEX(validDates, 3), ""mmm d, yyyy"")
            )
          )
        )
      )
    "&amp;"),
    """"
  )
)
"),"")</f>
        <v/>
      </c>
      <c r="BG233" s="65" t="str">
        <f t="shared" si="14"/>
        <v/>
      </c>
      <c r="BH233" s="63"/>
      <c r="BI233" s="64"/>
      <c r="BJ233" s="64"/>
      <c r="BK233" s="64"/>
      <c r="BL233" s="64" t="str">
        <f>IFERROR(__xludf.DUMMYFUNCTION("IF(
  OR($AJ233=""Full Payment"",$AJ233=""P1"",$AJ233=""P2"",$AJ233=""P3""),
  """",
  IF(
    AND(
      NOT(ISBLANK($K233)),
      $Q233=""Standard Booking, P4""
    ),
    LET(
      resDate,   $K233,
      tourDate,  $N233,
      monthCount, DATEDIF(r"&amp;"esDate, tourDate, ""M"") + 1,
      secondDates, ARRAYFORMULA(
        DATE(
          YEAR(resDate),
          MONTH(resDate) + SEQUENCE(monthCount),
          2
        )
      ),
      validDates, FILTER(
        secondDates,
        (secondDates &gt; res"&amp;"Date + 2) *
        (secondDates &lt;= tourDate - 3)
      ),
      IF(
        $AJ233=""P4"",
        IF(
          COUNTA(validDates) &lt; 4,
          """",
          TEXT(
            INDEX(validDates, 4),
            ""mmm d, yyyy""
          )
        ),
"&amp;"        IF(
          COUNTA(validDates) &lt; 4,
          """",
          TEXTJOIN(
            "", "", TRUE,
            TEXT(INDEX(validDates, 1), ""mmm d, yyyy""),
            TEXT(INDEX(validDates, 2), ""mmm d, yyyy""),
            TEXT(INDEX(validDates"&amp;", 3), ""mmm d, yyyy""),
            TEXT(INDEX(validDates, 4), ""mmm d, yyyy"")
          )
        )
      )
    ),
    """"
  )
)
"),"")</f>
        <v/>
      </c>
      <c r="BM233" s="65" t="str">
        <f t="shared" si="15"/>
        <v/>
      </c>
      <c r="BN233" s="66"/>
      <c r="BO233" s="67"/>
      <c r="BP233" s="49" t="b">
        <v>0</v>
      </c>
      <c r="BQ233" s="49" t="b">
        <v>0</v>
      </c>
      <c r="BR233" s="68"/>
      <c r="BS233" s="69"/>
      <c r="BT233" s="70" t="b">
        <v>0</v>
      </c>
      <c r="BU233" s="71"/>
      <c r="BV233" s="72"/>
      <c r="BW233" s="86" t="b">
        <v>0</v>
      </c>
      <c r="BX233" s="87"/>
    </row>
    <row r="234">
      <c r="A234" s="35" t="str">
        <f t="shared" si="1"/>
        <v/>
      </c>
      <c r="B234" s="36" t="str">
        <f t="shared" si="2"/>
        <v/>
      </c>
      <c r="C234" s="36" t="str">
        <f t="array" ref="C234">IF(
  M234="",
  "",
  IFERROR(
    INDEX(
      '{INDEX} Tour Packages'!$A:$ZZ,
      MATCH(
        M234,
        INDEX(
          '{INDEX} Tour Packages'!$A:$ZZ,
          ,
          MATCH("Tour Package Name", '{INDEX} Tour Packages'!$4:$4, 0)
        ),
        0
      ),
      MATCH("Tour Code", '{INDEX} Tour Packages'!$4:$4, 0)
    ),
    "XXX"
  )
)
</f>
        <v/>
      </c>
      <c r="D234" s="36" t="str">
        <f t="shared" si="3"/>
        <v/>
      </c>
      <c r="E234" s="36" t="str">
        <f t="shared" si="4"/>
        <v/>
      </c>
      <c r="F234" s="37" t="str">
        <f t="shared" si="5"/>
        <v/>
      </c>
      <c r="G234" s="89"/>
      <c r="H234" s="89"/>
      <c r="I234" s="90"/>
      <c r="J234" s="40" t="str">
        <f t="shared" si="16"/>
        <v> </v>
      </c>
      <c r="K234" s="91"/>
      <c r="L234" s="55"/>
      <c r="M234" s="55"/>
      <c r="N234" s="91"/>
      <c r="O234" s="43" t="str">
        <f>IFERROR(__xludf.DUMMYFUNCTION("IF(N234="""","""",IFERROR(
  N234 + VALUE(REGEXEXTRACT(P234, ""(\d+)\s+Days"")),
  """"
)
)"),"")</f>
        <v/>
      </c>
      <c r="P234" s="43" t="str">
        <f t="array" ref="P234">IFERROR(
  INDEX(
    INDEX('{INDEX} Tour Packages'!$A:$ZZ, , MATCH(P$3, '{INDEX} Tour Packages'!$4:$4, 0)),
    MATCH(M234, INDEX('{INDEX} Tour Packages'!$A:$ZZ,0, MATCH("Tour Package Name", '{INDEX} Tour Packages'!$4:$4, 0)), 0)
  ),
"")
</f>
        <v/>
      </c>
      <c r="Q234" s="44" t="str">
        <f t="shared" si="7"/>
        <v/>
      </c>
      <c r="R234" s="44" t="str">
        <f>IFERROR(__xludf.DUMMYFUNCTION("IF(OR(ISBLANK(K234), ISBLANK(N234)), """", 
  LET(
    resDate, K234,
    tourDate, N234,
    monthCount, MAX(0, DATEDIF(resDate, tourDate - 3, ""M"") + 1),
    secondDates, ARRAYFORMULA(DATE(YEAR(resDate), MONTH(resDate) + SEQUENCE(monthCount), 2)),
    "&amp;"validDates, FILTER(secondDates, (secondDates &gt; resDate + 2) * (secondDates &lt;= tourDate - 3)),
    IF(ISERROR(validDates), 0, COUNTA(validDates))
  )
)
"),"")</f>
        <v/>
      </c>
      <c r="S234" s="44" t="str">
        <f t="shared" si="8"/>
        <v/>
      </c>
      <c r="T234" s="45" t="str">
        <f t="array" ref="T234">IF(ISBLANK(BO234),IFERROR(
  INDEX(
    INDEX('{INDEX} Payment Terms'!$A:$G, , MATCH(T$3, '{INDEX} Payment Terms'!$4:$4, 0)),
    MATCH(Q234, INDEX('{INDEX} Payment Terms'!$A:$G,0, MATCH("Payment Condition", '{INDEX} Payment Terms'!$4:$4, 0)), 0)
  ),
""),"Cancelled")
</f>
        <v/>
      </c>
      <c r="U234" s="46" t="b">
        <v>0</v>
      </c>
      <c r="V234" s="47" t="str">
        <f>IFERROR(__xludf.DUMMYFUNCTION("IF(OR(L234=""Duo Booking"", L234=""Group Booking""),
IF(U234=FALSE,"""",
    LET(
      bookingType, L234,
      tour, M234,
      mainFirst, H234,
      mainLast, I234,
      mainEmail, G234,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$L$4:L234, bookingType,
          $M$4:M234, tour,
          $H$4:H234, mainFirst,
          $I$4:I234, mainLast,
          $G$4:G234, mainEmail
        ),
        ""000""
      ),
  "&amp;"    baseID &amp; ""-"" &amp; memberNumber
    )
  ),
  """"
)
"),"")</f>
        <v/>
      </c>
      <c r="W234" s="48"/>
      <c r="X234" s="85" t="b">
        <v>0</v>
      </c>
      <c r="Y234" s="85" t="b">
        <v>0</v>
      </c>
      <c r="Z234" s="85" t="b">
        <v>0</v>
      </c>
      <c r="AA234" s="50"/>
      <c r="AB234" s="51"/>
      <c r="AC234" s="85" t="b">
        <v>0</v>
      </c>
      <c r="AD234" s="92"/>
      <c r="AE234" s="88"/>
      <c r="AF234" s="36" t="str">
        <f t="array" ref="AF234">IF(M234="","",INDEX(
      '{INDEX} Tour Packages'!$A:$ZP,
      MATCH($M234, '{INDEX} Tour Packages'!$A:$A, 0),
      MATCH(AF$3, '{INDEX} Tour Packages'!$4:$4, 0)
    ))</f>
        <v/>
      </c>
      <c r="AG234" s="36" t="str">
        <f t="array" ref="AG234">IF(M234="","",INDEX(
      '{INDEX} Tour Packages'!$A:$ZP,
      MATCH($M234, '{INDEX} Tour Packages'!$A:$A, 0),
      MATCH(AG$3, '{INDEX} Tour Packages'!$4:$4, 0)
    ))</f>
        <v/>
      </c>
      <c r="AH234" s="36" t="str">
        <f t="array" ref="AH234">IF(M234="","",INDEX(
      '{INDEX} Tour Packages'!$A:$ZP,
      MATCH($M234, '{INDEX} Tour Packages'!$A:$A, 0),
      MATCH(AH$3, '{INDEX} Tour Packages'!$4:$4, 0)
    ))</f>
        <v/>
      </c>
      <c r="AI234" s="54" t="str">
        <f t="shared" si="9"/>
        <v/>
      </c>
      <c r="AJ234" s="42"/>
      <c r="AK234" s="55"/>
      <c r="AL234" s="46" t="b">
        <v>0</v>
      </c>
      <c r="AM234" s="56"/>
      <c r="AN234" s="57" t="str">
        <f t="shared" si="10"/>
        <v/>
      </c>
      <c r="AO234" s="58" t="str">
        <f t="shared" si="11"/>
        <v/>
      </c>
      <c r="AP234" s="59"/>
      <c r="AQ234" s="60"/>
      <c r="AR234" s="61"/>
      <c r="AS234" s="61"/>
      <c r="AT234" s="61" t="str">
        <f>IFERROR(__xludf.DUMMYFUNCTION("IF( 
  OR($AJ234=""Full Payment"", ISBLANK($K234)),
  """",
  IF(
    OR(
      Q234=""Standard Booking, P1"",
      Q234=""Standard Booking, P2"",
      Q234=""Standard Booking, P3"",
      Q234=""Standard Booking, P4""
    ),
    LET(
      resDate,   $"&amp;"K234,
      tourDate,  $N234,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4" s="62" t="str">
        <f t="shared" si="12"/>
        <v/>
      </c>
      <c r="AV234" s="63"/>
      <c r="AW234" s="64"/>
      <c r="AX234" s="64"/>
      <c r="AY234" s="64"/>
      <c r="AZ234" s="64" t="str">
        <f>IFERROR(__xludf.DUMMYFUNCTION("IF(
  OR($AJ234=""Full Payment"",$AJ234=""P1"", ISBLANK($K234)),
  """",
  IF(
    OR(
      $Q234=""Standard Booking, P2"",
      $Q234=""Standard Booking, P3"",
      $Q234=""Standard Booking, P4""
    ),
    LET(
      resDate,   $K234,
      tourDate,"&amp;"  $N234,
      monthCount, DATEDIF(resDate, tourDate, ""M"") + 1,
      secondDates, ARRAYFORMULA(
        DATE(
          YEAR(resDate),
          MONTH(resDate) + SEQUENCE(monthCount),
          2
        )
      ),
      validDates, FILTER(
        sec"&amp;"ondDates,
        (secondDates &gt; resDate + 2) *
        (secondDates &lt;= tourDate - 3)
      ),
      IF(
        OR($AJ234=""P2"", $AJ234=""P3"", $AJ234=""P4""),
        IF(
          COUNTA(validDates) &lt; 2,
          """",
          TEXT(INDEX(validDates"&amp;", 2), ""mmm d, yyyy"")
        ),
        IF(
          COUNTA(validDates) &lt; 2,
          """",
          TEXTJOIN("", "", TRUE,
            TEXT(INDEX(validDates, 1), ""mmm d, yyyy""),
            TEXT(INDEX(validDates, 2), ""mmm d, yyyy"")
          )
 "&amp;"       )
      )
    ),
    """"
  )
)
"),"")</f>
        <v/>
      </c>
      <c r="BA234" s="65" t="str">
        <f t="shared" si="13"/>
        <v/>
      </c>
      <c r="BB234" s="63"/>
      <c r="BC234" s="64"/>
      <c r="BD234" s="64"/>
      <c r="BE234" s="64"/>
      <c r="BF234" s="64" t="str">
        <f>IFERROR(__xludf.DUMMYFUNCTION("IF(
  OR($AJ234=""Full Payment"",$AJ234=""P1"", $AJ234=""P2""),
  """",
  IF(
    AND(
      NOT(ISBLANK($K234)),
      OR(
        Q234=""Standard Booking, P3"",
        Q234=""Standard Booking, P4""
      )
    ),
    LET(
      resDate,   $K234,
      "&amp;"tourDate,  $N234,
      monthCount, DATEDIF(resDate, tourDate, ""M"") + 1,
      secondDates, ARRAYFORMULA(
        DATE(
          YEAR(resDate),
          MONTH(resDate) + SEQUENCE(monthCount),
          2
        )
      ),
      validDates, FILTER(
  "&amp;"      secondDates,
        (secondDates &gt; resDate + 2) *
        (secondDates &lt;= tourDate - 3)
      ),
      IF(
        $AJ234=""P4"",
        IF(
          COUNTA(validDates) &lt; 3,
          """",
          TEXT(INDEX(validDates, 3), ""mmm d, yyyy"")
  "&amp;"      ),
        IF(
          $AJ234=""P3"",
          IF(
            COUNTA(validDates) &lt; 3,
            """",
            TEXT(INDEX(validDates, 3), ""mmm d, yyyy"")
          ),
          IF(
            COUNTA(validDates) &lt; 3,
            """",
    "&amp;"        TEXTJOIN("", "", TRUE,
              TEXT(INDEX(validDates, 1), ""mmm d, yyyy""),
              TEXT(INDEX(validDates, 2), ""mmm d, yyyy""),
              TEXT(INDEX(validDates, 3), ""mmm d, yyyy"")
            )
          )
        )
      )
    "&amp;"),
    """"
  )
)
"),"")</f>
        <v/>
      </c>
      <c r="BG234" s="65" t="str">
        <f t="shared" si="14"/>
        <v/>
      </c>
      <c r="BH234" s="63"/>
      <c r="BI234" s="64"/>
      <c r="BJ234" s="64"/>
      <c r="BK234" s="64"/>
      <c r="BL234" s="64" t="str">
        <f>IFERROR(__xludf.DUMMYFUNCTION("IF(
  OR($AJ234=""Full Payment"",$AJ234=""P1"",$AJ234=""P2"",$AJ234=""P3""),
  """",
  IF(
    AND(
      NOT(ISBLANK($K234)),
      $Q234=""Standard Booking, P4""
    ),
    LET(
      resDate,   $K234,
      tourDate,  $N234,
      monthCount, DATEDIF(r"&amp;"esDate, tourDate, ""M"") + 1,
      secondDates, ARRAYFORMULA(
        DATE(
          YEAR(resDate),
          MONTH(resDate) + SEQUENCE(monthCount),
          2
        )
      ),
      validDates, FILTER(
        secondDates,
        (secondDates &gt; res"&amp;"Date + 2) *
        (secondDates &lt;= tourDate - 3)
      ),
      IF(
        $AJ234=""P4"",
        IF(
          COUNTA(validDates) &lt; 4,
          """",
          TEXT(
            INDEX(validDates, 4),
            ""mmm d, yyyy""
          )
        ),
"&amp;"        IF(
          COUNTA(validDates) &lt; 4,
          """",
          TEXTJOIN(
            "", "", TRUE,
            TEXT(INDEX(validDates, 1), ""mmm d, yyyy""),
            TEXT(INDEX(validDates, 2), ""mmm d, yyyy""),
            TEXT(INDEX(validDates"&amp;", 3), ""mmm d, yyyy""),
            TEXT(INDEX(validDates, 4), ""mmm d, yyyy"")
          )
        )
      )
    ),
    """"
  )
)
"),"")</f>
        <v/>
      </c>
      <c r="BM234" s="65" t="str">
        <f t="shared" si="15"/>
        <v/>
      </c>
      <c r="BN234" s="66"/>
      <c r="BO234" s="67"/>
      <c r="BP234" s="49" t="b">
        <v>0</v>
      </c>
      <c r="BQ234" s="49" t="b">
        <v>0</v>
      </c>
      <c r="BR234" s="68"/>
      <c r="BS234" s="69"/>
      <c r="BT234" s="70" t="b">
        <v>0</v>
      </c>
      <c r="BU234" s="71"/>
      <c r="BV234" s="72"/>
      <c r="BW234" s="86" t="b">
        <v>0</v>
      </c>
      <c r="BX234" s="87"/>
    </row>
    <row r="235">
      <c r="A235" s="35" t="str">
        <f t="shared" si="1"/>
        <v/>
      </c>
      <c r="B235" s="36" t="str">
        <f t="shared" si="2"/>
        <v/>
      </c>
      <c r="C235" s="36" t="str">
        <f t="array" ref="C235">IF(
  M235="",
  "",
  IFERROR(
    INDEX(
      '{INDEX} Tour Packages'!$A:$ZZ,
      MATCH(
        M235,
        INDEX(
          '{INDEX} Tour Packages'!$A:$ZZ,
          ,
          MATCH("Tour Package Name", '{INDEX} Tour Packages'!$4:$4, 0)
        ),
        0
      ),
      MATCH("Tour Code", '{INDEX} Tour Packages'!$4:$4, 0)
    ),
    "XXX"
  )
)
</f>
        <v/>
      </c>
      <c r="D235" s="36" t="str">
        <f t="shared" si="3"/>
        <v/>
      </c>
      <c r="E235" s="36" t="str">
        <f t="shared" si="4"/>
        <v/>
      </c>
      <c r="F235" s="37" t="str">
        <f t="shared" si="5"/>
        <v/>
      </c>
      <c r="G235" s="89"/>
      <c r="H235" s="89"/>
      <c r="I235" s="90"/>
      <c r="J235" s="40" t="str">
        <f t="shared" si="16"/>
        <v> </v>
      </c>
      <c r="K235" s="91"/>
      <c r="L235" s="55"/>
      <c r="M235" s="55"/>
      <c r="N235" s="91"/>
      <c r="O235" s="43" t="str">
        <f>IFERROR(__xludf.DUMMYFUNCTION("IF(N235="""","""",IFERROR(
  N235 + VALUE(REGEXEXTRACT(P235, ""(\d+)\s+Days"")),
  """"
)
)"),"")</f>
        <v/>
      </c>
      <c r="P235" s="43" t="str">
        <f t="array" ref="P235">IFERROR(
  INDEX(
    INDEX('{INDEX} Tour Packages'!$A:$ZZ, , MATCH(P$3, '{INDEX} Tour Packages'!$4:$4, 0)),
    MATCH(M235, INDEX('{INDEX} Tour Packages'!$A:$ZZ,0, MATCH("Tour Package Name", '{INDEX} Tour Packages'!$4:$4, 0)), 0)
  ),
"")
</f>
        <v/>
      </c>
      <c r="Q235" s="44" t="str">
        <f t="shared" si="7"/>
        <v/>
      </c>
      <c r="R235" s="44" t="str">
        <f>IFERROR(__xludf.DUMMYFUNCTION("IF(OR(ISBLANK(K235), ISBLANK(N235)), """", 
  LET(
    resDate, K235,
    tourDate, N235,
    monthCount, MAX(0, DATEDIF(resDate, tourDate - 3, ""M"") + 1),
    secondDates, ARRAYFORMULA(DATE(YEAR(resDate), MONTH(resDate) + SEQUENCE(monthCount), 2)),
    "&amp;"validDates, FILTER(secondDates, (secondDates &gt; resDate + 2) * (secondDates &lt;= tourDate - 3)),
    IF(ISERROR(validDates), 0, COUNTA(validDates))
  )
)
"),"")</f>
        <v/>
      </c>
      <c r="S235" s="44" t="str">
        <f t="shared" si="8"/>
        <v/>
      </c>
      <c r="T235" s="45" t="str">
        <f t="array" ref="T235">IF(ISBLANK(BO235),IFERROR(
  INDEX(
    INDEX('{INDEX} Payment Terms'!$A:$G, , MATCH(T$3, '{INDEX} Payment Terms'!$4:$4, 0)),
    MATCH(Q235, INDEX('{INDEX} Payment Terms'!$A:$G,0, MATCH("Payment Condition", '{INDEX} Payment Terms'!$4:$4, 0)), 0)
  ),
""),"Cancelled")
</f>
        <v/>
      </c>
      <c r="U235" s="46" t="b">
        <v>0</v>
      </c>
      <c r="V235" s="47" t="str">
        <f>IFERROR(__xludf.DUMMYFUNCTION("IF(OR(L235=""Duo Booking"", L235=""Group Booking""),
IF(U235=FALSE,"""",
    LET(
      bookingType, L235,
      tour, M235,
      mainFirst, H235,
      mainLast, I235,
      mainEmail, G235,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$L$4:L235, bookingType,
          $M$4:M235, tour,
          $H$4:H235, mainFirst,
          $I$4:I235, mainLast,
          $G$4:G235, mainEmail
        ),
        ""000""
      ),
  "&amp;"    baseID &amp; ""-"" &amp; memberNumber
    )
  ),
  """"
)
"),"")</f>
        <v/>
      </c>
      <c r="W235" s="48"/>
      <c r="X235" s="85" t="b">
        <v>0</v>
      </c>
      <c r="Y235" s="85" t="b">
        <v>0</v>
      </c>
      <c r="Z235" s="85" t="b">
        <v>0</v>
      </c>
      <c r="AA235" s="50"/>
      <c r="AB235" s="51"/>
      <c r="AC235" s="85" t="b">
        <v>0</v>
      </c>
      <c r="AD235" s="92"/>
      <c r="AE235" s="88"/>
      <c r="AF235" s="36" t="str">
        <f t="array" ref="AF235">IF(M235="","",INDEX(
      '{INDEX} Tour Packages'!$A:$ZP,
      MATCH($M235, '{INDEX} Tour Packages'!$A:$A, 0),
      MATCH(AF$3, '{INDEX} Tour Packages'!$4:$4, 0)
    ))</f>
        <v/>
      </c>
      <c r="AG235" s="36" t="str">
        <f t="array" ref="AG235">IF(M235="","",INDEX(
      '{INDEX} Tour Packages'!$A:$ZP,
      MATCH($M235, '{INDEX} Tour Packages'!$A:$A, 0),
      MATCH(AG$3, '{INDEX} Tour Packages'!$4:$4, 0)
    ))</f>
        <v/>
      </c>
      <c r="AH235" s="36" t="str">
        <f t="array" ref="AH235">IF(M235="","",INDEX(
      '{INDEX} Tour Packages'!$A:$ZP,
      MATCH($M235, '{INDEX} Tour Packages'!$A:$A, 0),
      MATCH(AH$3, '{INDEX} Tour Packages'!$4:$4, 0)
    ))</f>
        <v/>
      </c>
      <c r="AI235" s="54" t="str">
        <f t="shared" si="9"/>
        <v/>
      </c>
      <c r="AJ235" s="42"/>
      <c r="AK235" s="55"/>
      <c r="AL235" s="46" t="b">
        <v>0</v>
      </c>
      <c r="AM235" s="56"/>
      <c r="AN235" s="57" t="str">
        <f t="shared" si="10"/>
        <v/>
      </c>
      <c r="AO235" s="58" t="str">
        <f t="shared" si="11"/>
        <v/>
      </c>
      <c r="AP235" s="59"/>
      <c r="AQ235" s="60"/>
      <c r="AR235" s="61"/>
      <c r="AS235" s="61"/>
      <c r="AT235" s="61" t="str">
        <f>IFERROR(__xludf.DUMMYFUNCTION("IF( 
  OR($AJ235=""Full Payment"", ISBLANK($K235)),
  """",
  IF(
    OR(
      Q235=""Standard Booking, P1"",
      Q235=""Standard Booking, P2"",
      Q235=""Standard Booking, P3"",
      Q235=""Standard Booking, P4""
    ),
    LET(
      resDate,   $"&amp;"K235,
      tourDate,  $N235,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5" s="62" t="str">
        <f t="shared" si="12"/>
        <v/>
      </c>
      <c r="AV235" s="63"/>
      <c r="AW235" s="64"/>
      <c r="AX235" s="64"/>
      <c r="AY235" s="64"/>
      <c r="AZ235" s="64" t="str">
        <f>IFERROR(__xludf.DUMMYFUNCTION("IF(
  OR($AJ235=""Full Payment"",$AJ235=""P1"", ISBLANK($K235)),
  """",
  IF(
    OR(
      $Q235=""Standard Booking, P2"",
      $Q235=""Standard Booking, P3"",
      $Q235=""Standard Booking, P4""
    ),
    LET(
      resDate,   $K235,
      tourDate,"&amp;"  $N235,
      monthCount, DATEDIF(resDate, tourDate, ""M"") + 1,
      secondDates, ARRAYFORMULA(
        DATE(
          YEAR(resDate),
          MONTH(resDate) + SEQUENCE(monthCount),
          2
        )
      ),
      validDates, FILTER(
        sec"&amp;"ondDates,
        (secondDates &gt; resDate + 2) *
        (secondDates &lt;= tourDate - 3)
      ),
      IF(
        OR($AJ235=""P2"", $AJ235=""P3"", $AJ235=""P4""),
        IF(
          COUNTA(validDates) &lt; 2,
          """",
          TEXT(INDEX(validDates"&amp;", 2), ""mmm d, yyyy"")
        ),
        IF(
          COUNTA(validDates) &lt; 2,
          """",
          TEXTJOIN("", "", TRUE,
            TEXT(INDEX(validDates, 1), ""mmm d, yyyy""),
            TEXT(INDEX(validDates, 2), ""mmm d, yyyy"")
          )
 "&amp;"       )
      )
    ),
    """"
  )
)
"),"")</f>
        <v/>
      </c>
      <c r="BA235" s="65" t="str">
        <f t="shared" si="13"/>
        <v/>
      </c>
      <c r="BB235" s="63"/>
      <c r="BC235" s="64"/>
      <c r="BD235" s="64"/>
      <c r="BE235" s="64"/>
      <c r="BF235" s="64" t="str">
        <f>IFERROR(__xludf.DUMMYFUNCTION("IF(
  OR($AJ235=""Full Payment"",$AJ235=""P1"", $AJ235=""P2""),
  """",
  IF(
    AND(
      NOT(ISBLANK($K235)),
      OR(
        Q235=""Standard Booking, P3"",
        Q235=""Standard Booking, P4""
      )
    ),
    LET(
      resDate,   $K235,
      "&amp;"tourDate,  $N235,
      monthCount, DATEDIF(resDate, tourDate, ""M"") + 1,
      secondDates, ARRAYFORMULA(
        DATE(
          YEAR(resDate),
          MONTH(resDate) + SEQUENCE(monthCount),
          2
        )
      ),
      validDates, FILTER(
  "&amp;"      secondDates,
        (secondDates &gt; resDate + 2) *
        (secondDates &lt;= tourDate - 3)
      ),
      IF(
        $AJ235=""P4"",
        IF(
          COUNTA(validDates) &lt; 3,
          """",
          TEXT(INDEX(validDates, 3), ""mmm d, yyyy"")
  "&amp;"      ),
        IF(
          $AJ235=""P3"",
          IF(
            COUNTA(validDates) &lt; 3,
            """",
            TEXT(INDEX(validDates, 3), ""mmm d, yyyy"")
          ),
          IF(
            COUNTA(validDates) &lt; 3,
            """",
    "&amp;"        TEXTJOIN("", "", TRUE,
              TEXT(INDEX(validDates, 1), ""mmm d, yyyy""),
              TEXT(INDEX(validDates, 2), ""mmm d, yyyy""),
              TEXT(INDEX(validDates, 3), ""mmm d, yyyy"")
            )
          )
        )
      )
    "&amp;"),
    """"
  )
)
"),"")</f>
        <v/>
      </c>
      <c r="BG235" s="65" t="str">
        <f t="shared" si="14"/>
        <v/>
      </c>
      <c r="BH235" s="63"/>
      <c r="BI235" s="64"/>
      <c r="BJ235" s="64"/>
      <c r="BK235" s="64"/>
      <c r="BL235" s="64" t="str">
        <f>IFERROR(__xludf.DUMMYFUNCTION("IF(
  OR($AJ235=""Full Payment"",$AJ235=""P1"",$AJ235=""P2"",$AJ235=""P3""),
  """",
  IF(
    AND(
      NOT(ISBLANK($K235)),
      $Q235=""Standard Booking, P4""
    ),
    LET(
      resDate,   $K235,
      tourDate,  $N235,
      monthCount, DATEDIF(r"&amp;"esDate, tourDate, ""M"") + 1,
      secondDates, ARRAYFORMULA(
        DATE(
          YEAR(resDate),
          MONTH(resDate) + SEQUENCE(monthCount),
          2
        )
      ),
      validDates, FILTER(
        secondDates,
        (secondDates &gt; res"&amp;"Date + 2) *
        (secondDates &lt;= tourDate - 3)
      ),
      IF(
        $AJ235=""P4"",
        IF(
          COUNTA(validDates) &lt; 4,
          """",
          TEXT(
            INDEX(validDates, 4),
            ""mmm d, yyyy""
          )
        ),
"&amp;"        IF(
          COUNTA(validDates) &lt; 4,
          """",
          TEXTJOIN(
            "", "", TRUE,
            TEXT(INDEX(validDates, 1), ""mmm d, yyyy""),
            TEXT(INDEX(validDates, 2), ""mmm d, yyyy""),
            TEXT(INDEX(validDates"&amp;", 3), ""mmm d, yyyy""),
            TEXT(INDEX(validDates, 4), ""mmm d, yyyy"")
          )
        )
      )
    ),
    """"
  )
)
"),"")</f>
        <v/>
      </c>
      <c r="BM235" s="65" t="str">
        <f t="shared" si="15"/>
        <v/>
      </c>
      <c r="BN235" s="66"/>
      <c r="BO235" s="67"/>
      <c r="BP235" s="49" t="b">
        <v>0</v>
      </c>
      <c r="BQ235" s="49" t="b">
        <v>0</v>
      </c>
      <c r="BR235" s="68"/>
      <c r="BS235" s="69"/>
      <c r="BT235" s="70" t="b">
        <v>0</v>
      </c>
      <c r="BU235" s="71"/>
      <c r="BV235" s="72"/>
      <c r="BW235" s="86" t="b">
        <v>0</v>
      </c>
      <c r="BX235" s="87"/>
    </row>
    <row r="236">
      <c r="A236" s="35" t="str">
        <f t="shared" si="1"/>
        <v/>
      </c>
      <c r="B236" s="36" t="str">
        <f t="shared" si="2"/>
        <v/>
      </c>
      <c r="C236" s="36" t="str">
        <f t="array" ref="C236">IF(
  M236="",
  "",
  IFERROR(
    INDEX(
      '{INDEX} Tour Packages'!$A:$ZZ,
      MATCH(
        M236,
        INDEX(
          '{INDEX} Tour Packages'!$A:$ZZ,
          ,
          MATCH("Tour Package Name", '{INDEX} Tour Packages'!$4:$4, 0)
        ),
        0
      ),
      MATCH("Tour Code", '{INDEX} Tour Packages'!$4:$4, 0)
    ),
    "XXX"
  )
)
</f>
        <v/>
      </c>
      <c r="D236" s="36" t="str">
        <f t="shared" si="3"/>
        <v/>
      </c>
      <c r="E236" s="36" t="str">
        <f t="shared" si="4"/>
        <v/>
      </c>
      <c r="F236" s="37" t="str">
        <f t="shared" si="5"/>
        <v/>
      </c>
      <c r="G236" s="89"/>
      <c r="H236" s="89"/>
      <c r="I236" s="90"/>
      <c r="J236" s="40" t="str">
        <f t="shared" si="16"/>
        <v> </v>
      </c>
      <c r="K236" s="91"/>
      <c r="L236" s="55"/>
      <c r="M236" s="55"/>
      <c r="N236" s="91"/>
      <c r="O236" s="43" t="str">
        <f>IFERROR(__xludf.DUMMYFUNCTION("IF(N236="""","""",IFERROR(
  N236 + VALUE(REGEXEXTRACT(P236, ""(\d+)\s+Days"")),
  """"
)
)"),"")</f>
        <v/>
      </c>
      <c r="P236" s="43" t="str">
        <f t="array" ref="P236">IFERROR(
  INDEX(
    INDEX('{INDEX} Tour Packages'!$A:$ZZ, , MATCH(P$3, '{INDEX} Tour Packages'!$4:$4, 0)),
    MATCH(M236, INDEX('{INDEX} Tour Packages'!$A:$ZZ,0, MATCH("Tour Package Name", '{INDEX} Tour Packages'!$4:$4, 0)), 0)
  ),
"")
</f>
        <v/>
      </c>
      <c r="Q236" s="44" t="str">
        <f t="shared" si="7"/>
        <v/>
      </c>
      <c r="R236" s="44" t="str">
        <f>IFERROR(__xludf.DUMMYFUNCTION("IF(OR(ISBLANK(K236), ISBLANK(N236)), """", 
  LET(
    resDate, K236,
    tourDate, N236,
    monthCount, MAX(0, DATEDIF(resDate, tourDate - 3, ""M"") + 1),
    secondDates, ARRAYFORMULA(DATE(YEAR(resDate), MONTH(resDate) + SEQUENCE(monthCount), 2)),
    "&amp;"validDates, FILTER(secondDates, (secondDates &gt; resDate + 2) * (secondDates &lt;= tourDate - 3)),
    IF(ISERROR(validDates), 0, COUNTA(validDates))
  )
)
"),"")</f>
        <v/>
      </c>
      <c r="S236" s="44" t="str">
        <f t="shared" si="8"/>
        <v/>
      </c>
      <c r="T236" s="45" t="str">
        <f t="array" ref="T236">IF(ISBLANK(BO236),IFERROR(
  INDEX(
    INDEX('{INDEX} Payment Terms'!$A:$G, , MATCH(T$3, '{INDEX} Payment Terms'!$4:$4, 0)),
    MATCH(Q236, INDEX('{INDEX} Payment Terms'!$A:$G,0, MATCH("Payment Condition", '{INDEX} Payment Terms'!$4:$4, 0)), 0)
  ),
""),"Cancelled")
</f>
        <v/>
      </c>
      <c r="U236" s="46" t="b">
        <v>0</v>
      </c>
      <c r="V236" s="47" t="str">
        <f>IFERROR(__xludf.DUMMYFUNCTION("IF(OR(L236=""Duo Booking"", L236=""Group Booking""),
IF(U236=FALSE,"""",
    LET(
      bookingType, L236,
      tour, M236,
      mainFirst, H236,
      mainLast, I236,
      mainEmail, G236,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$L$4:L236, bookingType,
          $M$4:M236, tour,
          $H$4:H236, mainFirst,
          $I$4:I236, mainLast,
          $G$4:G236, mainEmail
        ),
        ""000""
      ),
  "&amp;"    baseID &amp; ""-"" &amp; memberNumber
    )
  ),
  """"
)
"),"")</f>
        <v/>
      </c>
      <c r="W236" s="48"/>
      <c r="X236" s="85" t="b">
        <v>0</v>
      </c>
      <c r="Y236" s="85" t="b">
        <v>0</v>
      </c>
      <c r="Z236" s="85" t="b">
        <v>0</v>
      </c>
      <c r="AA236" s="50"/>
      <c r="AB236" s="51"/>
      <c r="AC236" s="85" t="b">
        <v>0</v>
      </c>
      <c r="AD236" s="92"/>
      <c r="AE236" s="88"/>
      <c r="AF236" s="36" t="str">
        <f t="array" ref="AF236">IF(M236="","",INDEX(
      '{INDEX} Tour Packages'!$A:$ZP,
      MATCH($M236, '{INDEX} Tour Packages'!$A:$A, 0),
      MATCH(AF$3, '{INDEX} Tour Packages'!$4:$4, 0)
    ))</f>
        <v/>
      </c>
      <c r="AG236" s="36" t="str">
        <f t="array" ref="AG236">IF(M236="","",INDEX(
      '{INDEX} Tour Packages'!$A:$ZP,
      MATCH($M236, '{INDEX} Tour Packages'!$A:$A, 0),
      MATCH(AG$3, '{INDEX} Tour Packages'!$4:$4, 0)
    ))</f>
        <v/>
      </c>
      <c r="AH236" s="36" t="str">
        <f t="array" ref="AH236">IF(M236="","",INDEX(
      '{INDEX} Tour Packages'!$A:$ZP,
      MATCH($M236, '{INDEX} Tour Packages'!$A:$A, 0),
      MATCH(AH$3, '{INDEX} Tour Packages'!$4:$4, 0)
    ))</f>
        <v/>
      </c>
      <c r="AI236" s="54" t="str">
        <f t="shared" si="9"/>
        <v/>
      </c>
      <c r="AJ236" s="42"/>
      <c r="AK236" s="55"/>
      <c r="AL236" s="46" t="b">
        <v>0</v>
      </c>
      <c r="AM236" s="56"/>
      <c r="AN236" s="57" t="str">
        <f t="shared" si="10"/>
        <v/>
      </c>
      <c r="AO236" s="58" t="str">
        <f t="shared" si="11"/>
        <v/>
      </c>
      <c r="AP236" s="59"/>
      <c r="AQ236" s="60"/>
      <c r="AR236" s="61"/>
      <c r="AS236" s="61"/>
      <c r="AT236" s="61" t="str">
        <f>IFERROR(__xludf.DUMMYFUNCTION("IF( 
  OR($AJ236=""Full Payment"", ISBLANK($K236)),
  """",
  IF(
    OR(
      Q236=""Standard Booking, P1"",
      Q236=""Standard Booking, P2"",
      Q236=""Standard Booking, P3"",
      Q236=""Standard Booking, P4""
    ),
    LET(
      resDate,   $"&amp;"K236,
      tourDate,  $N236,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6" s="62" t="str">
        <f t="shared" si="12"/>
        <v/>
      </c>
      <c r="AV236" s="63"/>
      <c r="AW236" s="64"/>
      <c r="AX236" s="64"/>
      <c r="AY236" s="64"/>
      <c r="AZ236" s="64" t="str">
        <f>IFERROR(__xludf.DUMMYFUNCTION("IF(
  OR($AJ236=""Full Payment"",$AJ236=""P1"", ISBLANK($K236)),
  """",
  IF(
    OR(
      $Q236=""Standard Booking, P2"",
      $Q236=""Standard Booking, P3"",
      $Q236=""Standard Booking, P4""
    ),
    LET(
      resDate,   $K236,
      tourDate,"&amp;"  $N236,
      monthCount, DATEDIF(resDate, tourDate, ""M"") + 1,
      secondDates, ARRAYFORMULA(
        DATE(
          YEAR(resDate),
          MONTH(resDate) + SEQUENCE(monthCount),
          2
        )
      ),
      validDates, FILTER(
        sec"&amp;"ondDates,
        (secondDates &gt; resDate + 2) *
        (secondDates &lt;= tourDate - 3)
      ),
      IF(
        OR($AJ236=""P2"", $AJ236=""P3"", $AJ236=""P4""),
        IF(
          COUNTA(validDates) &lt; 2,
          """",
          TEXT(INDEX(validDates"&amp;", 2), ""mmm d, yyyy"")
        ),
        IF(
          COUNTA(validDates) &lt; 2,
          """",
          TEXTJOIN("", "", TRUE,
            TEXT(INDEX(validDates, 1), ""mmm d, yyyy""),
            TEXT(INDEX(validDates, 2), ""mmm d, yyyy"")
          )
 "&amp;"       )
      )
    ),
    """"
  )
)
"),"")</f>
        <v/>
      </c>
      <c r="BA236" s="65" t="str">
        <f t="shared" si="13"/>
        <v/>
      </c>
      <c r="BB236" s="63"/>
      <c r="BC236" s="64"/>
      <c r="BD236" s="64"/>
      <c r="BE236" s="64"/>
      <c r="BF236" s="64" t="str">
        <f>IFERROR(__xludf.DUMMYFUNCTION("IF(
  OR($AJ236=""Full Payment"",$AJ236=""P1"", $AJ236=""P2""),
  """",
  IF(
    AND(
      NOT(ISBLANK($K236)),
      OR(
        Q236=""Standard Booking, P3"",
        Q236=""Standard Booking, P4""
      )
    ),
    LET(
      resDate,   $K236,
      "&amp;"tourDate,  $N236,
      monthCount, DATEDIF(resDate, tourDate, ""M"") + 1,
      secondDates, ARRAYFORMULA(
        DATE(
          YEAR(resDate),
          MONTH(resDate) + SEQUENCE(monthCount),
          2
        )
      ),
      validDates, FILTER(
  "&amp;"      secondDates,
        (secondDates &gt; resDate + 2) *
        (secondDates &lt;= tourDate - 3)
      ),
      IF(
        $AJ236=""P4"",
        IF(
          COUNTA(validDates) &lt; 3,
          """",
          TEXT(INDEX(validDates, 3), ""mmm d, yyyy"")
  "&amp;"      ),
        IF(
          $AJ236=""P3"",
          IF(
            COUNTA(validDates) &lt; 3,
            """",
            TEXT(INDEX(validDates, 3), ""mmm d, yyyy"")
          ),
          IF(
            COUNTA(validDates) &lt; 3,
            """",
    "&amp;"        TEXTJOIN("", "", TRUE,
              TEXT(INDEX(validDates, 1), ""mmm d, yyyy""),
              TEXT(INDEX(validDates, 2), ""mmm d, yyyy""),
              TEXT(INDEX(validDates, 3), ""mmm d, yyyy"")
            )
          )
        )
      )
    "&amp;"),
    """"
  )
)
"),"")</f>
        <v/>
      </c>
      <c r="BG236" s="65" t="str">
        <f t="shared" si="14"/>
        <v/>
      </c>
      <c r="BH236" s="63"/>
      <c r="BI236" s="64"/>
      <c r="BJ236" s="64"/>
      <c r="BK236" s="64"/>
      <c r="BL236" s="64" t="str">
        <f>IFERROR(__xludf.DUMMYFUNCTION("IF(
  OR($AJ236=""Full Payment"",$AJ236=""P1"",$AJ236=""P2"",$AJ236=""P3""),
  """",
  IF(
    AND(
      NOT(ISBLANK($K236)),
      $Q236=""Standard Booking, P4""
    ),
    LET(
      resDate,   $K236,
      tourDate,  $N236,
      monthCount, DATEDIF(r"&amp;"esDate, tourDate, ""M"") + 1,
      secondDates, ARRAYFORMULA(
        DATE(
          YEAR(resDate),
          MONTH(resDate) + SEQUENCE(monthCount),
          2
        )
      ),
      validDates, FILTER(
        secondDates,
        (secondDates &gt; res"&amp;"Date + 2) *
        (secondDates &lt;= tourDate - 3)
      ),
      IF(
        $AJ236=""P4"",
        IF(
          COUNTA(validDates) &lt; 4,
          """",
          TEXT(
            INDEX(validDates, 4),
            ""mmm d, yyyy""
          )
        ),
"&amp;"        IF(
          COUNTA(validDates) &lt; 4,
          """",
          TEXTJOIN(
            "", "", TRUE,
            TEXT(INDEX(validDates, 1), ""mmm d, yyyy""),
            TEXT(INDEX(validDates, 2), ""mmm d, yyyy""),
            TEXT(INDEX(validDates"&amp;", 3), ""mmm d, yyyy""),
            TEXT(INDEX(validDates, 4), ""mmm d, yyyy"")
          )
        )
      )
    ),
    """"
  )
)
"),"")</f>
        <v/>
      </c>
      <c r="BM236" s="65" t="str">
        <f t="shared" si="15"/>
        <v/>
      </c>
      <c r="BN236" s="66"/>
      <c r="BO236" s="67"/>
      <c r="BP236" s="49" t="b">
        <v>0</v>
      </c>
      <c r="BQ236" s="49" t="b">
        <v>0</v>
      </c>
      <c r="BR236" s="68"/>
      <c r="BS236" s="69"/>
      <c r="BT236" s="70" t="b">
        <v>0</v>
      </c>
      <c r="BU236" s="71"/>
      <c r="BV236" s="72"/>
      <c r="BW236" s="86" t="b">
        <v>0</v>
      </c>
      <c r="BX236" s="87"/>
    </row>
    <row r="237">
      <c r="A237" s="35" t="str">
        <f t="shared" si="1"/>
        <v/>
      </c>
      <c r="B237" s="36" t="str">
        <f t="shared" si="2"/>
        <v/>
      </c>
      <c r="C237" s="36" t="str">
        <f t="array" ref="C237">IF(
  M237="",
  "",
  IFERROR(
    INDEX(
      '{INDEX} Tour Packages'!$A:$ZZ,
      MATCH(
        M237,
        INDEX(
          '{INDEX} Tour Packages'!$A:$ZZ,
          ,
          MATCH("Tour Package Name", '{INDEX} Tour Packages'!$4:$4, 0)
        ),
        0
      ),
      MATCH("Tour Code", '{INDEX} Tour Packages'!$4:$4, 0)
    ),
    "XXX"
  )
)
</f>
        <v/>
      </c>
      <c r="D237" s="36" t="str">
        <f t="shared" si="3"/>
        <v/>
      </c>
      <c r="E237" s="36" t="str">
        <f t="shared" si="4"/>
        <v/>
      </c>
      <c r="F237" s="37" t="str">
        <f t="shared" si="5"/>
        <v/>
      </c>
      <c r="G237" s="89"/>
      <c r="H237" s="89"/>
      <c r="I237" s="90"/>
      <c r="J237" s="40" t="str">
        <f t="shared" si="16"/>
        <v> </v>
      </c>
      <c r="K237" s="91"/>
      <c r="L237" s="55"/>
      <c r="M237" s="55"/>
      <c r="N237" s="91"/>
      <c r="O237" s="43" t="str">
        <f>IFERROR(__xludf.DUMMYFUNCTION("IF(N237="""","""",IFERROR(
  N237 + VALUE(REGEXEXTRACT(P237, ""(\d+)\s+Days"")),
  """"
)
)"),"")</f>
        <v/>
      </c>
      <c r="P237" s="43" t="str">
        <f t="array" ref="P237">IFERROR(
  INDEX(
    INDEX('{INDEX} Tour Packages'!$A:$ZZ, , MATCH(P$3, '{INDEX} Tour Packages'!$4:$4, 0)),
    MATCH(M237, INDEX('{INDEX} Tour Packages'!$A:$ZZ,0, MATCH("Tour Package Name", '{INDEX} Tour Packages'!$4:$4, 0)), 0)
  ),
"")
</f>
        <v/>
      </c>
      <c r="Q237" s="44" t="str">
        <f t="shared" si="7"/>
        <v/>
      </c>
      <c r="R237" s="44" t="str">
        <f>IFERROR(__xludf.DUMMYFUNCTION("IF(OR(ISBLANK(K237), ISBLANK(N237)), """", 
  LET(
    resDate, K237,
    tourDate, N237,
    monthCount, MAX(0, DATEDIF(resDate, tourDate - 3, ""M"") + 1),
    secondDates, ARRAYFORMULA(DATE(YEAR(resDate), MONTH(resDate) + SEQUENCE(monthCount), 2)),
    "&amp;"validDates, FILTER(secondDates, (secondDates &gt; resDate + 2) * (secondDates &lt;= tourDate - 3)),
    IF(ISERROR(validDates), 0, COUNTA(validDates))
  )
)
"),"")</f>
        <v/>
      </c>
      <c r="S237" s="44" t="str">
        <f t="shared" si="8"/>
        <v/>
      </c>
      <c r="T237" s="45" t="str">
        <f t="array" ref="T237">IF(ISBLANK(BO237),IFERROR(
  INDEX(
    INDEX('{INDEX} Payment Terms'!$A:$G, , MATCH(T$3, '{INDEX} Payment Terms'!$4:$4, 0)),
    MATCH(Q237, INDEX('{INDEX} Payment Terms'!$A:$G,0, MATCH("Payment Condition", '{INDEX} Payment Terms'!$4:$4, 0)), 0)
  ),
""),"Cancelled")
</f>
        <v/>
      </c>
      <c r="U237" s="46" t="b">
        <v>0</v>
      </c>
      <c r="V237" s="47" t="str">
        <f>IFERROR(__xludf.DUMMYFUNCTION("IF(OR(L237=""Duo Booking"", L237=""Group Booking""),
IF(U237=FALSE,"""",
    LET(
      bookingType, L237,
      tour, M237,
      mainFirst, H237,
      mainLast, I237,
      mainEmail, G237,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$L$4:L237, bookingType,
          $M$4:M237, tour,
          $H$4:H237, mainFirst,
          $I$4:I237, mainLast,
          $G$4:G237, mainEmail
        ),
        ""000""
      ),
  "&amp;"    baseID &amp; ""-"" &amp; memberNumber
    )
  ),
  """"
)
"),"")</f>
        <v/>
      </c>
      <c r="W237" s="48"/>
      <c r="X237" s="85" t="b">
        <v>0</v>
      </c>
      <c r="Y237" s="85" t="b">
        <v>0</v>
      </c>
      <c r="Z237" s="85" t="b">
        <v>0</v>
      </c>
      <c r="AA237" s="50"/>
      <c r="AB237" s="51"/>
      <c r="AC237" s="85" t="b">
        <v>0</v>
      </c>
      <c r="AD237" s="92"/>
      <c r="AE237" s="88"/>
      <c r="AF237" s="36" t="str">
        <f t="array" ref="AF237">IF(M237="","",INDEX(
      '{INDEX} Tour Packages'!$A:$ZP,
      MATCH($M237, '{INDEX} Tour Packages'!$A:$A, 0),
      MATCH(AF$3, '{INDEX} Tour Packages'!$4:$4, 0)
    ))</f>
        <v/>
      </c>
      <c r="AG237" s="36" t="str">
        <f t="array" ref="AG237">IF(M237="","",INDEX(
      '{INDEX} Tour Packages'!$A:$ZP,
      MATCH($M237, '{INDEX} Tour Packages'!$A:$A, 0),
      MATCH(AG$3, '{INDEX} Tour Packages'!$4:$4, 0)
    ))</f>
        <v/>
      </c>
      <c r="AH237" s="36" t="str">
        <f t="array" ref="AH237">IF(M237="","",INDEX(
      '{INDEX} Tour Packages'!$A:$ZP,
      MATCH($M237, '{INDEX} Tour Packages'!$A:$A, 0),
      MATCH(AH$3, '{INDEX} Tour Packages'!$4:$4, 0)
    ))</f>
        <v/>
      </c>
      <c r="AI237" s="54" t="str">
        <f t="shared" si="9"/>
        <v/>
      </c>
      <c r="AJ237" s="42"/>
      <c r="AK237" s="55"/>
      <c r="AL237" s="46" t="b">
        <v>0</v>
      </c>
      <c r="AM237" s="56"/>
      <c r="AN237" s="57" t="str">
        <f t="shared" si="10"/>
        <v/>
      </c>
      <c r="AO237" s="58" t="str">
        <f t="shared" si="11"/>
        <v/>
      </c>
      <c r="AP237" s="59"/>
      <c r="AQ237" s="60"/>
      <c r="AR237" s="61"/>
      <c r="AS237" s="61"/>
      <c r="AT237" s="61" t="str">
        <f>IFERROR(__xludf.DUMMYFUNCTION("IF( 
  OR($AJ237=""Full Payment"", ISBLANK($K237)),
  """",
  IF(
    OR(
      Q237=""Standard Booking, P1"",
      Q237=""Standard Booking, P2"",
      Q237=""Standard Booking, P3"",
      Q237=""Standard Booking, P4""
    ),
    LET(
      resDate,   $"&amp;"K237,
      tourDate,  $N237,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7" s="62" t="str">
        <f t="shared" si="12"/>
        <v/>
      </c>
      <c r="AV237" s="63"/>
      <c r="AW237" s="64"/>
      <c r="AX237" s="64"/>
      <c r="AY237" s="64"/>
      <c r="AZ237" s="64" t="str">
        <f>IFERROR(__xludf.DUMMYFUNCTION("IF(
  OR($AJ237=""Full Payment"",$AJ237=""P1"", ISBLANK($K237)),
  """",
  IF(
    OR(
      $Q237=""Standard Booking, P2"",
      $Q237=""Standard Booking, P3"",
      $Q237=""Standard Booking, P4""
    ),
    LET(
      resDate,   $K237,
      tourDate,"&amp;"  $N237,
      monthCount, DATEDIF(resDate, tourDate, ""M"") + 1,
      secondDates, ARRAYFORMULA(
        DATE(
          YEAR(resDate),
          MONTH(resDate) + SEQUENCE(monthCount),
          2
        )
      ),
      validDates, FILTER(
        sec"&amp;"ondDates,
        (secondDates &gt; resDate + 2) *
        (secondDates &lt;= tourDate - 3)
      ),
      IF(
        OR($AJ237=""P2"", $AJ237=""P3"", $AJ237=""P4""),
        IF(
          COUNTA(validDates) &lt; 2,
          """",
          TEXT(INDEX(validDates"&amp;", 2), ""mmm d, yyyy"")
        ),
        IF(
          COUNTA(validDates) &lt; 2,
          """",
          TEXTJOIN("", "", TRUE,
            TEXT(INDEX(validDates, 1), ""mmm d, yyyy""),
            TEXT(INDEX(validDates, 2), ""mmm d, yyyy"")
          )
 "&amp;"       )
      )
    ),
    """"
  )
)
"),"")</f>
        <v/>
      </c>
      <c r="BA237" s="65" t="str">
        <f t="shared" si="13"/>
        <v/>
      </c>
      <c r="BB237" s="63"/>
      <c r="BC237" s="64"/>
      <c r="BD237" s="64"/>
      <c r="BE237" s="64"/>
      <c r="BF237" s="64" t="str">
        <f>IFERROR(__xludf.DUMMYFUNCTION("IF(
  OR($AJ237=""Full Payment"",$AJ237=""P1"", $AJ237=""P2""),
  """",
  IF(
    AND(
      NOT(ISBLANK($K237)),
      OR(
        Q237=""Standard Booking, P3"",
        Q237=""Standard Booking, P4""
      )
    ),
    LET(
      resDate,   $K237,
      "&amp;"tourDate,  $N237,
      monthCount, DATEDIF(resDate, tourDate, ""M"") + 1,
      secondDates, ARRAYFORMULA(
        DATE(
          YEAR(resDate),
          MONTH(resDate) + SEQUENCE(monthCount),
          2
        )
      ),
      validDates, FILTER(
  "&amp;"      secondDates,
        (secondDates &gt; resDate + 2) *
        (secondDates &lt;= tourDate - 3)
      ),
      IF(
        $AJ237=""P4"",
        IF(
          COUNTA(validDates) &lt; 3,
          """",
          TEXT(INDEX(validDates, 3), ""mmm d, yyyy"")
  "&amp;"      ),
        IF(
          $AJ237=""P3"",
          IF(
            COUNTA(validDates) &lt; 3,
            """",
            TEXT(INDEX(validDates, 3), ""mmm d, yyyy"")
          ),
          IF(
            COUNTA(validDates) &lt; 3,
            """",
    "&amp;"        TEXTJOIN("", "", TRUE,
              TEXT(INDEX(validDates, 1), ""mmm d, yyyy""),
              TEXT(INDEX(validDates, 2), ""mmm d, yyyy""),
              TEXT(INDEX(validDates, 3), ""mmm d, yyyy"")
            )
          )
        )
      )
    "&amp;"),
    """"
  )
)
"),"")</f>
        <v/>
      </c>
      <c r="BG237" s="65" t="str">
        <f t="shared" si="14"/>
        <v/>
      </c>
      <c r="BH237" s="63"/>
      <c r="BI237" s="64"/>
      <c r="BJ237" s="64"/>
      <c r="BK237" s="64"/>
      <c r="BL237" s="64" t="str">
        <f>IFERROR(__xludf.DUMMYFUNCTION("IF(
  OR($AJ237=""Full Payment"",$AJ237=""P1"",$AJ237=""P2"",$AJ237=""P3""),
  """",
  IF(
    AND(
      NOT(ISBLANK($K237)),
      $Q237=""Standard Booking, P4""
    ),
    LET(
      resDate,   $K237,
      tourDate,  $N237,
      monthCount, DATEDIF(r"&amp;"esDate, tourDate, ""M"") + 1,
      secondDates, ARRAYFORMULA(
        DATE(
          YEAR(resDate),
          MONTH(resDate) + SEQUENCE(monthCount),
          2
        )
      ),
      validDates, FILTER(
        secondDates,
        (secondDates &gt; res"&amp;"Date + 2) *
        (secondDates &lt;= tourDate - 3)
      ),
      IF(
        $AJ237=""P4"",
        IF(
          COUNTA(validDates) &lt; 4,
          """",
          TEXT(
            INDEX(validDates, 4),
            ""mmm d, yyyy""
          )
        ),
"&amp;"        IF(
          COUNTA(validDates) &lt; 4,
          """",
          TEXTJOIN(
            "", "", TRUE,
            TEXT(INDEX(validDates, 1), ""mmm d, yyyy""),
            TEXT(INDEX(validDates, 2), ""mmm d, yyyy""),
            TEXT(INDEX(validDates"&amp;", 3), ""mmm d, yyyy""),
            TEXT(INDEX(validDates, 4), ""mmm d, yyyy"")
          )
        )
      )
    ),
    """"
  )
)
"),"")</f>
        <v/>
      </c>
      <c r="BM237" s="65" t="str">
        <f t="shared" si="15"/>
        <v/>
      </c>
      <c r="BN237" s="66"/>
      <c r="BO237" s="67"/>
      <c r="BP237" s="49" t="b">
        <v>0</v>
      </c>
      <c r="BQ237" s="49" t="b">
        <v>0</v>
      </c>
      <c r="BR237" s="68"/>
      <c r="BS237" s="69"/>
      <c r="BT237" s="70" t="b">
        <v>0</v>
      </c>
      <c r="BU237" s="71"/>
      <c r="BV237" s="72"/>
      <c r="BW237" s="86" t="b">
        <v>0</v>
      </c>
      <c r="BX237" s="87"/>
    </row>
    <row r="238">
      <c r="A238" s="35" t="str">
        <f t="shared" si="1"/>
        <v/>
      </c>
      <c r="B238" s="36" t="str">
        <f t="shared" si="2"/>
        <v/>
      </c>
      <c r="C238" s="36" t="str">
        <f t="array" ref="C238">IF(
  M238="",
  "",
  IFERROR(
    INDEX(
      '{INDEX} Tour Packages'!$A:$ZZ,
      MATCH(
        M238,
        INDEX(
          '{INDEX} Tour Packages'!$A:$ZZ,
          ,
          MATCH("Tour Package Name", '{INDEX} Tour Packages'!$4:$4, 0)
        ),
        0
      ),
      MATCH("Tour Code", '{INDEX} Tour Packages'!$4:$4, 0)
    ),
    "XXX"
  )
)
</f>
        <v/>
      </c>
      <c r="D238" s="36" t="str">
        <f t="shared" si="3"/>
        <v/>
      </c>
      <c r="E238" s="36" t="str">
        <f t="shared" si="4"/>
        <v/>
      </c>
      <c r="F238" s="37" t="str">
        <f t="shared" si="5"/>
        <v/>
      </c>
      <c r="G238" s="89"/>
      <c r="H238" s="89"/>
      <c r="I238" s="90"/>
      <c r="J238" s="40" t="str">
        <f t="shared" si="16"/>
        <v> </v>
      </c>
      <c r="K238" s="91"/>
      <c r="L238" s="55"/>
      <c r="M238" s="55"/>
      <c r="N238" s="91"/>
      <c r="O238" s="43" t="str">
        <f>IFERROR(__xludf.DUMMYFUNCTION("IF(N238="""","""",IFERROR(
  N238 + VALUE(REGEXEXTRACT(P238, ""(\d+)\s+Days"")),
  """"
)
)"),"")</f>
        <v/>
      </c>
      <c r="P238" s="43" t="str">
        <f t="array" ref="P238">IFERROR(
  INDEX(
    INDEX('{INDEX} Tour Packages'!$A:$ZZ, , MATCH(P$3, '{INDEX} Tour Packages'!$4:$4, 0)),
    MATCH(M238, INDEX('{INDEX} Tour Packages'!$A:$ZZ,0, MATCH("Tour Package Name", '{INDEX} Tour Packages'!$4:$4, 0)), 0)
  ),
"")
</f>
        <v/>
      </c>
      <c r="Q238" s="44" t="str">
        <f t="shared" si="7"/>
        <v/>
      </c>
      <c r="R238" s="44" t="str">
        <f>IFERROR(__xludf.DUMMYFUNCTION("IF(OR(ISBLANK(K238), ISBLANK(N238)), """", 
  LET(
    resDate, K238,
    tourDate, N238,
    monthCount, MAX(0, DATEDIF(resDate, tourDate - 3, ""M"") + 1),
    secondDates, ARRAYFORMULA(DATE(YEAR(resDate), MONTH(resDate) + SEQUENCE(monthCount), 2)),
    "&amp;"validDates, FILTER(secondDates, (secondDates &gt; resDate + 2) * (secondDates &lt;= tourDate - 3)),
    IF(ISERROR(validDates), 0, COUNTA(validDates))
  )
)
"),"")</f>
        <v/>
      </c>
      <c r="S238" s="44" t="str">
        <f t="shared" si="8"/>
        <v/>
      </c>
      <c r="T238" s="45" t="str">
        <f t="array" ref="T238">IF(ISBLANK(BO238),IFERROR(
  INDEX(
    INDEX('{INDEX} Payment Terms'!$A:$G, , MATCH(T$3, '{INDEX} Payment Terms'!$4:$4, 0)),
    MATCH(Q238, INDEX('{INDEX} Payment Terms'!$A:$G,0, MATCH("Payment Condition", '{INDEX} Payment Terms'!$4:$4, 0)), 0)
  ),
""),"Cancelled")
</f>
        <v/>
      </c>
      <c r="U238" s="46" t="b">
        <v>0</v>
      </c>
      <c r="V238" s="47" t="str">
        <f>IFERROR(__xludf.DUMMYFUNCTION("IF(OR(L238=""Duo Booking"", L238=""Group Booking""),
IF(U238=FALSE,"""",
    LET(
      bookingType, L238,
      tour, M238,
      mainFirst, H238,
      mainLast, I238,
      mainEmail, G238,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$L$4:L238, bookingType,
          $M$4:M238, tour,
          $H$4:H238, mainFirst,
          $I$4:I238, mainLast,
          $G$4:G238, mainEmail
        ),
        ""000""
      ),
  "&amp;"    baseID &amp; ""-"" &amp; memberNumber
    )
  ),
  """"
)
"),"")</f>
        <v/>
      </c>
      <c r="W238" s="48"/>
      <c r="X238" s="85" t="b">
        <v>0</v>
      </c>
      <c r="Y238" s="85" t="b">
        <v>0</v>
      </c>
      <c r="Z238" s="85" t="b">
        <v>0</v>
      </c>
      <c r="AA238" s="50"/>
      <c r="AB238" s="51"/>
      <c r="AC238" s="85" t="b">
        <v>0</v>
      </c>
      <c r="AD238" s="92"/>
      <c r="AE238" s="88"/>
      <c r="AF238" s="36" t="str">
        <f t="array" ref="AF238">IF(M238="","",INDEX(
      '{INDEX} Tour Packages'!$A:$ZP,
      MATCH($M238, '{INDEX} Tour Packages'!$A:$A, 0),
      MATCH(AF$3, '{INDEX} Tour Packages'!$4:$4, 0)
    ))</f>
        <v/>
      </c>
      <c r="AG238" s="36" t="str">
        <f t="array" ref="AG238">IF(M238="","",INDEX(
      '{INDEX} Tour Packages'!$A:$ZP,
      MATCH($M238, '{INDEX} Tour Packages'!$A:$A, 0),
      MATCH(AG$3, '{INDEX} Tour Packages'!$4:$4, 0)
    ))</f>
        <v/>
      </c>
      <c r="AH238" s="36" t="str">
        <f t="array" ref="AH238">IF(M238="","",INDEX(
      '{INDEX} Tour Packages'!$A:$ZP,
      MATCH($M238, '{INDEX} Tour Packages'!$A:$A, 0),
      MATCH(AH$3, '{INDEX} Tour Packages'!$4:$4, 0)
    ))</f>
        <v/>
      </c>
      <c r="AI238" s="54" t="str">
        <f t="shared" si="9"/>
        <v/>
      </c>
      <c r="AJ238" s="42"/>
      <c r="AK238" s="55"/>
      <c r="AL238" s="46" t="b">
        <v>0</v>
      </c>
      <c r="AM238" s="56"/>
      <c r="AN238" s="57" t="str">
        <f t="shared" si="10"/>
        <v/>
      </c>
      <c r="AO238" s="58" t="str">
        <f t="shared" si="11"/>
        <v/>
      </c>
      <c r="AP238" s="59"/>
      <c r="AQ238" s="60"/>
      <c r="AR238" s="61"/>
      <c r="AS238" s="61"/>
      <c r="AT238" s="61" t="str">
        <f>IFERROR(__xludf.DUMMYFUNCTION("IF( 
  OR($AJ238=""Full Payment"", ISBLANK($K238)),
  """",
  IF(
    OR(
      Q238=""Standard Booking, P1"",
      Q238=""Standard Booking, P2"",
      Q238=""Standard Booking, P3"",
      Q238=""Standard Booking, P4""
    ),
    LET(
      resDate,   $"&amp;"K238,
      tourDate,  $N238,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8" s="62" t="str">
        <f t="shared" si="12"/>
        <v/>
      </c>
      <c r="AV238" s="63"/>
      <c r="AW238" s="64"/>
      <c r="AX238" s="64"/>
      <c r="AY238" s="64"/>
      <c r="AZ238" s="64" t="str">
        <f>IFERROR(__xludf.DUMMYFUNCTION("IF(
  OR($AJ238=""Full Payment"",$AJ238=""P1"", ISBLANK($K238)),
  """",
  IF(
    OR(
      $Q238=""Standard Booking, P2"",
      $Q238=""Standard Booking, P3"",
      $Q238=""Standard Booking, P4""
    ),
    LET(
      resDate,   $K238,
      tourDate,"&amp;"  $N238,
      monthCount, DATEDIF(resDate, tourDate, ""M"") + 1,
      secondDates, ARRAYFORMULA(
        DATE(
          YEAR(resDate),
          MONTH(resDate) + SEQUENCE(monthCount),
          2
        )
      ),
      validDates, FILTER(
        sec"&amp;"ondDates,
        (secondDates &gt; resDate + 2) *
        (secondDates &lt;= tourDate - 3)
      ),
      IF(
        OR($AJ238=""P2"", $AJ238=""P3"", $AJ238=""P4""),
        IF(
          COUNTA(validDates) &lt; 2,
          """",
          TEXT(INDEX(validDates"&amp;", 2), ""mmm d, yyyy"")
        ),
        IF(
          COUNTA(validDates) &lt; 2,
          """",
          TEXTJOIN("", "", TRUE,
            TEXT(INDEX(validDates, 1), ""mmm d, yyyy""),
            TEXT(INDEX(validDates, 2), ""mmm d, yyyy"")
          )
 "&amp;"       )
      )
    ),
    """"
  )
)
"),"")</f>
        <v/>
      </c>
      <c r="BA238" s="65" t="str">
        <f t="shared" si="13"/>
        <v/>
      </c>
      <c r="BB238" s="63"/>
      <c r="BC238" s="64"/>
      <c r="BD238" s="64"/>
      <c r="BE238" s="64"/>
      <c r="BF238" s="64" t="str">
        <f>IFERROR(__xludf.DUMMYFUNCTION("IF(
  OR($AJ238=""Full Payment"",$AJ238=""P1"", $AJ238=""P2""),
  """",
  IF(
    AND(
      NOT(ISBLANK($K238)),
      OR(
        Q238=""Standard Booking, P3"",
        Q238=""Standard Booking, P4""
      )
    ),
    LET(
      resDate,   $K238,
      "&amp;"tourDate,  $N238,
      monthCount, DATEDIF(resDate, tourDate, ""M"") + 1,
      secondDates, ARRAYFORMULA(
        DATE(
          YEAR(resDate),
          MONTH(resDate) + SEQUENCE(monthCount),
          2
        )
      ),
      validDates, FILTER(
  "&amp;"      secondDates,
        (secondDates &gt; resDate + 2) *
        (secondDates &lt;= tourDate - 3)
      ),
      IF(
        $AJ238=""P4"",
        IF(
          COUNTA(validDates) &lt; 3,
          """",
          TEXT(INDEX(validDates, 3), ""mmm d, yyyy"")
  "&amp;"      ),
        IF(
          $AJ238=""P3"",
          IF(
            COUNTA(validDates) &lt; 3,
            """",
            TEXT(INDEX(validDates, 3), ""mmm d, yyyy"")
          ),
          IF(
            COUNTA(validDates) &lt; 3,
            """",
    "&amp;"        TEXTJOIN("", "", TRUE,
              TEXT(INDEX(validDates, 1), ""mmm d, yyyy""),
              TEXT(INDEX(validDates, 2), ""mmm d, yyyy""),
              TEXT(INDEX(validDates, 3), ""mmm d, yyyy"")
            )
          )
        )
      )
    "&amp;"),
    """"
  )
)
"),"")</f>
        <v/>
      </c>
      <c r="BG238" s="65" t="str">
        <f t="shared" si="14"/>
        <v/>
      </c>
      <c r="BH238" s="63"/>
      <c r="BI238" s="64"/>
      <c r="BJ238" s="64"/>
      <c r="BK238" s="64"/>
      <c r="BL238" s="64" t="str">
        <f>IFERROR(__xludf.DUMMYFUNCTION("IF(
  OR($AJ238=""Full Payment"",$AJ238=""P1"",$AJ238=""P2"",$AJ238=""P3""),
  """",
  IF(
    AND(
      NOT(ISBLANK($K238)),
      $Q238=""Standard Booking, P4""
    ),
    LET(
      resDate,   $K238,
      tourDate,  $N238,
      monthCount, DATEDIF(r"&amp;"esDate, tourDate, ""M"") + 1,
      secondDates, ARRAYFORMULA(
        DATE(
          YEAR(resDate),
          MONTH(resDate) + SEQUENCE(monthCount),
          2
        )
      ),
      validDates, FILTER(
        secondDates,
        (secondDates &gt; res"&amp;"Date + 2) *
        (secondDates &lt;= tourDate - 3)
      ),
      IF(
        $AJ238=""P4"",
        IF(
          COUNTA(validDates) &lt; 4,
          """",
          TEXT(
            INDEX(validDates, 4),
            ""mmm d, yyyy""
          )
        ),
"&amp;"        IF(
          COUNTA(validDates) &lt; 4,
          """",
          TEXTJOIN(
            "", "", TRUE,
            TEXT(INDEX(validDates, 1), ""mmm d, yyyy""),
            TEXT(INDEX(validDates, 2), ""mmm d, yyyy""),
            TEXT(INDEX(validDates"&amp;", 3), ""mmm d, yyyy""),
            TEXT(INDEX(validDates, 4), ""mmm d, yyyy"")
          )
        )
      )
    ),
    """"
  )
)
"),"")</f>
        <v/>
      </c>
      <c r="BM238" s="65" t="str">
        <f t="shared" si="15"/>
        <v/>
      </c>
      <c r="BN238" s="66"/>
      <c r="BO238" s="67"/>
      <c r="BP238" s="49" t="b">
        <v>0</v>
      </c>
      <c r="BQ238" s="49" t="b">
        <v>0</v>
      </c>
      <c r="BR238" s="68"/>
      <c r="BS238" s="69"/>
      <c r="BT238" s="70" t="b">
        <v>0</v>
      </c>
      <c r="BU238" s="71"/>
      <c r="BV238" s="72"/>
      <c r="BW238" s="86" t="b">
        <v>0</v>
      </c>
      <c r="BX238" s="87"/>
    </row>
    <row r="239">
      <c r="A239" s="35" t="str">
        <f t="shared" si="1"/>
        <v/>
      </c>
      <c r="B239" s="36" t="str">
        <f t="shared" si="2"/>
        <v/>
      </c>
      <c r="C239" s="36" t="str">
        <f t="array" ref="C239">IF(
  M239="",
  "",
  IFERROR(
    INDEX(
      '{INDEX} Tour Packages'!$A:$ZZ,
      MATCH(
        M239,
        INDEX(
          '{INDEX} Tour Packages'!$A:$ZZ,
          ,
          MATCH("Tour Package Name", '{INDEX} Tour Packages'!$4:$4, 0)
        ),
        0
      ),
      MATCH("Tour Code", '{INDEX} Tour Packages'!$4:$4, 0)
    ),
    "XXX"
  )
)
</f>
        <v/>
      </c>
      <c r="D239" s="36" t="str">
        <f t="shared" si="3"/>
        <v/>
      </c>
      <c r="E239" s="36" t="str">
        <f t="shared" si="4"/>
        <v/>
      </c>
      <c r="F239" s="37" t="str">
        <f t="shared" si="5"/>
        <v/>
      </c>
      <c r="G239" s="89"/>
      <c r="H239" s="89"/>
      <c r="I239" s="90"/>
      <c r="J239" s="40" t="str">
        <f t="shared" si="16"/>
        <v> </v>
      </c>
      <c r="K239" s="91"/>
      <c r="L239" s="55"/>
      <c r="M239" s="55"/>
      <c r="N239" s="91"/>
      <c r="O239" s="43" t="str">
        <f>IFERROR(__xludf.DUMMYFUNCTION("IF(N239="""","""",IFERROR(
  N239 + VALUE(REGEXEXTRACT(P239, ""(\d+)\s+Days"")),
  """"
)
)"),"")</f>
        <v/>
      </c>
      <c r="P239" s="43" t="str">
        <f t="array" ref="P239">IFERROR(
  INDEX(
    INDEX('{INDEX} Tour Packages'!$A:$ZZ, , MATCH(P$3, '{INDEX} Tour Packages'!$4:$4, 0)),
    MATCH(M239, INDEX('{INDEX} Tour Packages'!$A:$ZZ,0, MATCH("Tour Package Name", '{INDEX} Tour Packages'!$4:$4, 0)), 0)
  ),
"")
</f>
        <v/>
      </c>
      <c r="Q239" s="44" t="str">
        <f t="shared" si="7"/>
        <v/>
      </c>
      <c r="R239" s="44" t="str">
        <f>IFERROR(__xludf.DUMMYFUNCTION("IF(OR(ISBLANK(K239), ISBLANK(N239)), """", 
  LET(
    resDate, K239,
    tourDate, N239,
    monthCount, MAX(0, DATEDIF(resDate, tourDate - 3, ""M"") + 1),
    secondDates, ARRAYFORMULA(DATE(YEAR(resDate), MONTH(resDate) + SEQUENCE(monthCount), 2)),
    "&amp;"validDates, FILTER(secondDates, (secondDates &gt; resDate + 2) * (secondDates &lt;= tourDate - 3)),
    IF(ISERROR(validDates), 0, COUNTA(validDates))
  )
)
"),"")</f>
        <v/>
      </c>
      <c r="S239" s="44" t="str">
        <f t="shared" si="8"/>
        <v/>
      </c>
      <c r="T239" s="45" t="str">
        <f t="array" ref="T239">IF(ISBLANK(BO239),IFERROR(
  INDEX(
    INDEX('{INDEX} Payment Terms'!$A:$G, , MATCH(T$3, '{INDEX} Payment Terms'!$4:$4, 0)),
    MATCH(Q239, INDEX('{INDEX} Payment Terms'!$A:$G,0, MATCH("Payment Condition", '{INDEX} Payment Terms'!$4:$4, 0)), 0)
  ),
""),"Cancelled")
</f>
        <v/>
      </c>
      <c r="U239" s="46" t="b">
        <v>0</v>
      </c>
      <c r="V239" s="47" t="str">
        <f>IFERROR(__xludf.DUMMYFUNCTION("IF(OR(L239=""Duo Booking"", L239=""Group Booking""),
IF(U239=FALSE,"""",
    LET(
      bookingType, L239,
      tour, M239,
      mainFirst, H239,
      mainLast, I239,
      mainEmail, G239,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$L$4:L239, bookingType,
          $M$4:M239, tour,
          $H$4:H239, mainFirst,
          $I$4:I239, mainLast,
          $G$4:G239, mainEmail
        ),
        ""000""
      ),
  "&amp;"    baseID &amp; ""-"" &amp; memberNumber
    )
  ),
  """"
)
"),"")</f>
        <v/>
      </c>
      <c r="W239" s="48"/>
      <c r="X239" s="85" t="b">
        <v>0</v>
      </c>
      <c r="Y239" s="85" t="b">
        <v>0</v>
      </c>
      <c r="Z239" s="85" t="b">
        <v>0</v>
      </c>
      <c r="AA239" s="50"/>
      <c r="AB239" s="51"/>
      <c r="AC239" s="85" t="b">
        <v>0</v>
      </c>
      <c r="AD239" s="92"/>
      <c r="AE239" s="88"/>
      <c r="AF239" s="36" t="str">
        <f t="array" ref="AF239">IF(M239="","",INDEX(
      '{INDEX} Tour Packages'!$A:$ZP,
      MATCH($M239, '{INDEX} Tour Packages'!$A:$A, 0),
      MATCH(AF$3, '{INDEX} Tour Packages'!$4:$4, 0)
    ))</f>
        <v/>
      </c>
      <c r="AG239" s="36" t="str">
        <f t="array" ref="AG239">IF(M239="","",INDEX(
      '{INDEX} Tour Packages'!$A:$ZP,
      MATCH($M239, '{INDEX} Tour Packages'!$A:$A, 0),
      MATCH(AG$3, '{INDEX} Tour Packages'!$4:$4, 0)
    ))</f>
        <v/>
      </c>
      <c r="AH239" s="36" t="str">
        <f t="array" ref="AH239">IF(M239="","",INDEX(
      '{INDEX} Tour Packages'!$A:$ZP,
      MATCH($M239, '{INDEX} Tour Packages'!$A:$A, 0),
      MATCH(AH$3, '{INDEX} Tour Packages'!$4:$4, 0)
    ))</f>
        <v/>
      </c>
      <c r="AI239" s="54" t="str">
        <f t="shared" si="9"/>
        <v/>
      </c>
      <c r="AJ239" s="42"/>
      <c r="AK239" s="55"/>
      <c r="AL239" s="46" t="b">
        <v>0</v>
      </c>
      <c r="AM239" s="56"/>
      <c r="AN239" s="57" t="str">
        <f t="shared" si="10"/>
        <v/>
      </c>
      <c r="AO239" s="58" t="str">
        <f t="shared" si="11"/>
        <v/>
      </c>
      <c r="AP239" s="59"/>
      <c r="AQ239" s="60"/>
      <c r="AR239" s="61"/>
      <c r="AS239" s="61"/>
      <c r="AT239" s="61" t="str">
        <f>IFERROR(__xludf.DUMMYFUNCTION("IF( 
  OR($AJ239=""Full Payment"", ISBLANK($K239)),
  """",
  IF(
    OR(
      Q239=""Standard Booking, P1"",
      Q239=""Standard Booking, P2"",
      Q239=""Standard Booking, P3"",
      Q239=""Standard Booking, P4""
    ),
    LET(
      resDate,   $"&amp;"K239,
      tourDate,  $N239,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39" s="62" t="str">
        <f t="shared" si="12"/>
        <v/>
      </c>
      <c r="AV239" s="63"/>
      <c r="AW239" s="64"/>
      <c r="AX239" s="64"/>
      <c r="AY239" s="64"/>
      <c r="AZ239" s="64" t="str">
        <f>IFERROR(__xludf.DUMMYFUNCTION("IF(
  OR($AJ239=""Full Payment"",$AJ239=""P1"", ISBLANK($K239)),
  """",
  IF(
    OR(
      $Q239=""Standard Booking, P2"",
      $Q239=""Standard Booking, P3"",
      $Q239=""Standard Booking, P4""
    ),
    LET(
      resDate,   $K239,
      tourDate,"&amp;"  $N239,
      monthCount, DATEDIF(resDate, tourDate, ""M"") + 1,
      secondDates, ARRAYFORMULA(
        DATE(
          YEAR(resDate),
          MONTH(resDate) + SEQUENCE(monthCount),
          2
        )
      ),
      validDates, FILTER(
        sec"&amp;"ondDates,
        (secondDates &gt; resDate + 2) *
        (secondDates &lt;= tourDate - 3)
      ),
      IF(
        OR($AJ239=""P2"", $AJ239=""P3"", $AJ239=""P4""),
        IF(
          COUNTA(validDates) &lt; 2,
          """",
          TEXT(INDEX(validDates"&amp;", 2), ""mmm d, yyyy"")
        ),
        IF(
          COUNTA(validDates) &lt; 2,
          """",
          TEXTJOIN("", "", TRUE,
            TEXT(INDEX(validDates, 1), ""mmm d, yyyy""),
            TEXT(INDEX(validDates, 2), ""mmm d, yyyy"")
          )
 "&amp;"       )
      )
    ),
    """"
  )
)
"),"")</f>
        <v/>
      </c>
      <c r="BA239" s="65" t="str">
        <f t="shared" si="13"/>
        <v/>
      </c>
      <c r="BB239" s="63"/>
      <c r="BC239" s="64"/>
      <c r="BD239" s="64"/>
      <c r="BE239" s="64"/>
      <c r="BF239" s="64" t="str">
        <f>IFERROR(__xludf.DUMMYFUNCTION("IF(
  OR($AJ239=""Full Payment"",$AJ239=""P1"", $AJ239=""P2""),
  """",
  IF(
    AND(
      NOT(ISBLANK($K239)),
      OR(
        Q239=""Standard Booking, P3"",
        Q239=""Standard Booking, P4""
      )
    ),
    LET(
      resDate,   $K239,
      "&amp;"tourDate,  $N239,
      monthCount, DATEDIF(resDate, tourDate, ""M"") + 1,
      secondDates, ARRAYFORMULA(
        DATE(
          YEAR(resDate),
          MONTH(resDate) + SEQUENCE(monthCount),
          2
        )
      ),
      validDates, FILTER(
  "&amp;"      secondDates,
        (secondDates &gt; resDate + 2) *
        (secondDates &lt;= tourDate - 3)
      ),
      IF(
        $AJ239=""P4"",
        IF(
          COUNTA(validDates) &lt; 3,
          """",
          TEXT(INDEX(validDates, 3), ""mmm d, yyyy"")
  "&amp;"      ),
        IF(
          $AJ239=""P3"",
          IF(
            COUNTA(validDates) &lt; 3,
            """",
            TEXT(INDEX(validDates, 3), ""mmm d, yyyy"")
          ),
          IF(
            COUNTA(validDates) &lt; 3,
            """",
    "&amp;"        TEXTJOIN("", "", TRUE,
              TEXT(INDEX(validDates, 1), ""mmm d, yyyy""),
              TEXT(INDEX(validDates, 2), ""mmm d, yyyy""),
              TEXT(INDEX(validDates, 3), ""mmm d, yyyy"")
            )
          )
        )
      )
    "&amp;"),
    """"
  )
)
"),"")</f>
        <v/>
      </c>
      <c r="BG239" s="65" t="str">
        <f t="shared" si="14"/>
        <v/>
      </c>
      <c r="BH239" s="63"/>
      <c r="BI239" s="64"/>
      <c r="BJ239" s="64"/>
      <c r="BK239" s="64"/>
      <c r="BL239" s="64" t="str">
        <f>IFERROR(__xludf.DUMMYFUNCTION("IF(
  OR($AJ239=""Full Payment"",$AJ239=""P1"",$AJ239=""P2"",$AJ239=""P3""),
  """",
  IF(
    AND(
      NOT(ISBLANK($K239)),
      $Q239=""Standard Booking, P4""
    ),
    LET(
      resDate,   $K239,
      tourDate,  $N239,
      monthCount, DATEDIF(r"&amp;"esDate, tourDate, ""M"") + 1,
      secondDates, ARRAYFORMULA(
        DATE(
          YEAR(resDate),
          MONTH(resDate) + SEQUENCE(monthCount),
          2
        )
      ),
      validDates, FILTER(
        secondDates,
        (secondDates &gt; res"&amp;"Date + 2) *
        (secondDates &lt;= tourDate - 3)
      ),
      IF(
        $AJ239=""P4"",
        IF(
          COUNTA(validDates) &lt; 4,
          """",
          TEXT(
            INDEX(validDates, 4),
            ""mmm d, yyyy""
          )
        ),
"&amp;"        IF(
          COUNTA(validDates) &lt; 4,
          """",
          TEXTJOIN(
            "", "", TRUE,
            TEXT(INDEX(validDates, 1), ""mmm d, yyyy""),
            TEXT(INDEX(validDates, 2), ""mmm d, yyyy""),
            TEXT(INDEX(validDates"&amp;", 3), ""mmm d, yyyy""),
            TEXT(INDEX(validDates, 4), ""mmm d, yyyy"")
          )
        )
      )
    ),
    """"
  )
)
"),"")</f>
        <v/>
      </c>
      <c r="BM239" s="65" t="str">
        <f t="shared" si="15"/>
        <v/>
      </c>
      <c r="BN239" s="66"/>
      <c r="BO239" s="67"/>
      <c r="BP239" s="49" t="b">
        <v>0</v>
      </c>
      <c r="BQ239" s="49" t="b">
        <v>0</v>
      </c>
      <c r="BR239" s="68"/>
      <c r="BS239" s="69"/>
      <c r="BT239" s="70" t="b">
        <v>0</v>
      </c>
      <c r="BU239" s="71"/>
      <c r="BV239" s="72"/>
      <c r="BW239" s="86" t="b">
        <v>0</v>
      </c>
      <c r="BX239" s="87"/>
    </row>
    <row r="240">
      <c r="A240" s="35" t="str">
        <f t="shared" si="1"/>
        <v/>
      </c>
      <c r="B240" s="36" t="str">
        <f t="shared" si="2"/>
        <v/>
      </c>
      <c r="C240" s="36" t="str">
        <f t="array" ref="C240">IF(
  M240="",
  "",
  IFERROR(
    INDEX(
      '{INDEX} Tour Packages'!$A:$ZZ,
      MATCH(
        M240,
        INDEX(
          '{INDEX} Tour Packages'!$A:$ZZ,
          ,
          MATCH("Tour Package Name", '{INDEX} Tour Packages'!$4:$4, 0)
        ),
        0
      ),
      MATCH("Tour Code", '{INDEX} Tour Packages'!$4:$4, 0)
    ),
    "XXX"
  )
)
</f>
        <v/>
      </c>
      <c r="D240" s="36" t="str">
        <f t="shared" si="3"/>
        <v/>
      </c>
      <c r="E240" s="36" t="str">
        <f t="shared" si="4"/>
        <v/>
      </c>
      <c r="F240" s="37" t="str">
        <f t="shared" si="5"/>
        <v/>
      </c>
      <c r="G240" s="89"/>
      <c r="H240" s="89"/>
      <c r="I240" s="90"/>
      <c r="J240" s="40" t="str">
        <f t="shared" si="16"/>
        <v> </v>
      </c>
      <c r="K240" s="91"/>
      <c r="L240" s="55"/>
      <c r="M240" s="55"/>
      <c r="N240" s="91"/>
      <c r="O240" s="43" t="str">
        <f>IFERROR(__xludf.DUMMYFUNCTION("IF(N240="""","""",IFERROR(
  N240 + VALUE(REGEXEXTRACT(P240, ""(\d+)\s+Days"")),
  """"
)
)"),"")</f>
        <v/>
      </c>
      <c r="P240" s="43" t="str">
        <f t="array" ref="P240">IFERROR(
  INDEX(
    INDEX('{INDEX} Tour Packages'!$A:$ZZ, , MATCH(P$3, '{INDEX} Tour Packages'!$4:$4, 0)),
    MATCH(M240, INDEX('{INDEX} Tour Packages'!$A:$ZZ,0, MATCH("Tour Package Name", '{INDEX} Tour Packages'!$4:$4, 0)), 0)
  ),
"")
</f>
        <v/>
      </c>
      <c r="Q240" s="44" t="str">
        <f t="shared" si="7"/>
        <v/>
      </c>
      <c r="R240" s="44" t="str">
        <f>IFERROR(__xludf.DUMMYFUNCTION("IF(OR(ISBLANK(K240), ISBLANK(N240)), """", 
  LET(
    resDate, K240,
    tourDate, N240,
    monthCount, MAX(0, DATEDIF(resDate, tourDate - 3, ""M"") + 1),
    secondDates, ARRAYFORMULA(DATE(YEAR(resDate), MONTH(resDate) + SEQUENCE(monthCount), 2)),
    "&amp;"validDates, FILTER(secondDates, (secondDates &gt; resDate + 2) * (secondDates &lt;= tourDate - 3)),
    IF(ISERROR(validDates), 0, COUNTA(validDates))
  )
)
"),"")</f>
        <v/>
      </c>
      <c r="S240" s="44" t="str">
        <f t="shared" si="8"/>
        <v/>
      </c>
      <c r="T240" s="45" t="str">
        <f t="array" ref="T240">IF(ISBLANK(BO240),IFERROR(
  INDEX(
    INDEX('{INDEX} Payment Terms'!$A:$G, , MATCH(T$3, '{INDEX} Payment Terms'!$4:$4, 0)),
    MATCH(Q240, INDEX('{INDEX} Payment Terms'!$A:$G,0, MATCH("Payment Condition", '{INDEX} Payment Terms'!$4:$4, 0)), 0)
  ),
""),"Cancelled")
</f>
        <v/>
      </c>
      <c r="U240" s="46" t="b">
        <v>0</v>
      </c>
      <c r="V240" s="47" t="str">
        <f>IFERROR(__xludf.DUMMYFUNCTION("IF(OR(L240=""Duo Booking"", L240=""Group Booking""),
IF(U240=FALSE,"""",
    LET(
      bookingType, L240,
      tour, M240,
      mainFirst, H240,
      mainLast, I240,
      mainEmail, G240,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$L$4:L240, bookingType,
          $M$4:M240, tour,
          $H$4:H240, mainFirst,
          $I$4:I240, mainLast,
          $G$4:G240, mainEmail
        ),
        ""000""
      ),
  "&amp;"    baseID &amp; ""-"" &amp; memberNumber
    )
  ),
  """"
)
"),"")</f>
        <v/>
      </c>
      <c r="W240" s="48"/>
      <c r="X240" s="85" t="b">
        <v>0</v>
      </c>
      <c r="Y240" s="85" t="b">
        <v>0</v>
      </c>
      <c r="Z240" s="85" t="b">
        <v>0</v>
      </c>
      <c r="AA240" s="50"/>
      <c r="AB240" s="51"/>
      <c r="AC240" s="85" t="b">
        <v>0</v>
      </c>
      <c r="AD240" s="92"/>
      <c r="AE240" s="88"/>
      <c r="AF240" s="36" t="str">
        <f t="array" ref="AF240">IF(M240="","",INDEX(
      '{INDEX} Tour Packages'!$A:$ZP,
      MATCH($M240, '{INDEX} Tour Packages'!$A:$A, 0),
      MATCH(AF$3, '{INDEX} Tour Packages'!$4:$4, 0)
    ))</f>
        <v/>
      </c>
      <c r="AG240" s="36" t="str">
        <f t="array" ref="AG240">IF(M240="","",INDEX(
      '{INDEX} Tour Packages'!$A:$ZP,
      MATCH($M240, '{INDEX} Tour Packages'!$A:$A, 0),
      MATCH(AG$3, '{INDEX} Tour Packages'!$4:$4, 0)
    ))</f>
        <v/>
      </c>
      <c r="AH240" s="36" t="str">
        <f t="array" ref="AH240">IF(M240="","",INDEX(
      '{INDEX} Tour Packages'!$A:$ZP,
      MATCH($M240, '{INDEX} Tour Packages'!$A:$A, 0),
      MATCH(AH$3, '{INDEX} Tour Packages'!$4:$4, 0)
    ))</f>
        <v/>
      </c>
      <c r="AI240" s="54" t="str">
        <f t="shared" si="9"/>
        <v/>
      </c>
      <c r="AJ240" s="42"/>
      <c r="AK240" s="55"/>
      <c r="AL240" s="46" t="b">
        <v>0</v>
      </c>
      <c r="AM240" s="56"/>
      <c r="AN240" s="57" t="str">
        <f t="shared" si="10"/>
        <v/>
      </c>
      <c r="AO240" s="58" t="str">
        <f t="shared" si="11"/>
        <v/>
      </c>
      <c r="AP240" s="59"/>
      <c r="AQ240" s="60"/>
      <c r="AR240" s="61"/>
      <c r="AS240" s="61"/>
      <c r="AT240" s="61" t="str">
        <f>IFERROR(__xludf.DUMMYFUNCTION("IF( 
  OR($AJ240=""Full Payment"", ISBLANK($K240)),
  """",
  IF(
    OR(
      Q240=""Standard Booking, P1"",
      Q240=""Standard Booking, P2"",
      Q240=""Standard Booking, P3"",
      Q240=""Standard Booking, P4""
    ),
    LET(
      resDate,   $"&amp;"K240,
      tourDate,  $N240,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0" s="62" t="str">
        <f t="shared" si="12"/>
        <v/>
      </c>
      <c r="AV240" s="63"/>
      <c r="AW240" s="64"/>
      <c r="AX240" s="64"/>
      <c r="AY240" s="64"/>
      <c r="AZ240" s="64" t="str">
        <f>IFERROR(__xludf.DUMMYFUNCTION("IF(
  OR($AJ240=""Full Payment"",$AJ240=""P1"", ISBLANK($K240)),
  """",
  IF(
    OR(
      $Q240=""Standard Booking, P2"",
      $Q240=""Standard Booking, P3"",
      $Q240=""Standard Booking, P4""
    ),
    LET(
      resDate,   $K240,
      tourDate,"&amp;"  $N240,
      monthCount, DATEDIF(resDate, tourDate, ""M"") + 1,
      secondDates, ARRAYFORMULA(
        DATE(
          YEAR(resDate),
          MONTH(resDate) + SEQUENCE(monthCount),
          2
        )
      ),
      validDates, FILTER(
        sec"&amp;"ondDates,
        (secondDates &gt; resDate + 2) *
        (secondDates &lt;= tourDate - 3)
      ),
      IF(
        OR($AJ240=""P2"", $AJ240=""P3"", $AJ240=""P4""),
        IF(
          COUNTA(validDates) &lt; 2,
          """",
          TEXT(INDEX(validDates"&amp;", 2), ""mmm d, yyyy"")
        ),
        IF(
          COUNTA(validDates) &lt; 2,
          """",
          TEXTJOIN("", "", TRUE,
            TEXT(INDEX(validDates, 1), ""mmm d, yyyy""),
            TEXT(INDEX(validDates, 2), ""mmm d, yyyy"")
          )
 "&amp;"       )
      )
    ),
    """"
  )
)
"),"")</f>
        <v/>
      </c>
      <c r="BA240" s="65" t="str">
        <f t="shared" si="13"/>
        <v/>
      </c>
      <c r="BB240" s="63"/>
      <c r="BC240" s="64"/>
      <c r="BD240" s="64"/>
      <c r="BE240" s="64"/>
      <c r="BF240" s="64" t="str">
        <f>IFERROR(__xludf.DUMMYFUNCTION("IF(
  OR($AJ240=""Full Payment"",$AJ240=""P1"", $AJ240=""P2""),
  """",
  IF(
    AND(
      NOT(ISBLANK($K240)),
      OR(
        Q240=""Standard Booking, P3"",
        Q240=""Standard Booking, P4""
      )
    ),
    LET(
      resDate,   $K240,
      "&amp;"tourDate,  $N240,
      monthCount, DATEDIF(resDate, tourDate, ""M"") + 1,
      secondDates, ARRAYFORMULA(
        DATE(
          YEAR(resDate),
          MONTH(resDate) + SEQUENCE(monthCount),
          2
        )
      ),
      validDates, FILTER(
  "&amp;"      secondDates,
        (secondDates &gt; resDate + 2) *
        (secondDates &lt;= tourDate - 3)
      ),
      IF(
        $AJ240=""P4"",
        IF(
          COUNTA(validDates) &lt; 3,
          """",
          TEXT(INDEX(validDates, 3), ""mmm d, yyyy"")
  "&amp;"      ),
        IF(
          $AJ240=""P3"",
          IF(
            COUNTA(validDates) &lt; 3,
            """",
            TEXT(INDEX(validDates, 3), ""mmm d, yyyy"")
          ),
          IF(
            COUNTA(validDates) &lt; 3,
            """",
    "&amp;"        TEXTJOIN("", "", TRUE,
              TEXT(INDEX(validDates, 1), ""mmm d, yyyy""),
              TEXT(INDEX(validDates, 2), ""mmm d, yyyy""),
              TEXT(INDEX(validDates, 3), ""mmm d, yyyy"")
            )
          )
        )
      )
    "&amp;"),
    """"
  )
)
"),"")</f>
        <v/>
      </c>
      <c r="BG240" s="65" t="str">
        <f t="shared" si="14"/>
        <v/>
      </c>
      <c r="BH240" s="63"/>
      <c r="BI240" s="64"/>
      <c r="BJ240" s="64"/>
      <c r="BK240" s="64"/>
      <c r="BL240" s="64" t="str">
        <f>IFERROR(__xludf.DUMMYFUNCTION("IF(
  OR($AJ240=""Full Payment"",$AJ240=""P1"",$AJ240=""P2"",$AJ240=""P3""),
  """",
  IF(
    AND(
      NOT(ISBLANK($K240)),
      $Q240=""Standard Booking, P4""
    ),
    LET(
      resDate,   $K240,
      tourDate,  $N240,
      monthCount, DATEDIF(r"&amp;"esDate, tourDate, ""M"") + 1,
      secondDates, ARRAYFORMULA(
        DATE(
          YEAR(resDate),
          MONTH(resDate) + SEQUENCE(monthCount),
          2
        )
      ),
      validDates, FILTER(
        secondDates,
        (secondDates &gt; res"&amp;"Date + 2) *
        (secondDates &lt;= tourDate - 3)
      ),
      IF(
        $AJ240=""P4"",
        IF(
          COUNTA(validDates) &lt; 4,
          """",
          TEXT(
            INDEX(validDates, 4),
            ""mmm d, yyyy""
          )
        ),
"&amp;"        IF(
          COUNTA(validDates) &lt; 4,
          """",
          TEXTJOIN(
            "", "", TRUE,
            TEXT(INDEX(validDates, 1), ""mmm d, yyyy""),
            TEXT(INDEX(validDates, 2), ""mmm d, yyyy""),
            TEXT(INDEX(validDates"&amp;", 3), ""mmm d, yyyy""),
            TEXT(INDEX(validDates, 4), ""mmm d, yyyy"")
          )
        )
      )
    ),
    """"
  )
)
"),"")</f>
        <v/>
      </c>
      <c r="BM240" s="65" t="str">
        <f t="shared" si="15"/>
        <v/>
      </c>
      <c r="BN240" s="66"/>
      <c r="BO240" s="67"/>
      <c r="BP240" s="49" t="b">
        <v>0</v>
      </c>
      <c r="BQ240" s="49" t="b">
        <v>0</v>
      </c>
      <c r="BR240" s="68"/>
      <c r="BS240" s="69"/>
      <c r="BT240" s="70" t="b">
        <v>0</v>
      </c>
      <c r="BU240" s="71"/>
      <c r="BV240" s="72"/>
      <c r="BW240" s="86" t="b">
        <v>0</v>
      </c>
      <c r="BX240" s="87"/>
    </row>
    <row r="241">
      <c r="A241" s="35" t="str">
        <f t="shared" si="1"/>
        <v/>
      </c>
      <c r="B241" s="36" t="str">
        <f t="shared" si="2"/>
        <v/>
      </c>
      <c r="C241" s="36" t="str">
        <f t="array" ref="C241">IF(
  M241="",
  "",
  IFERROR(
    INDEX(
      '{INDEX} Tour Packages'!$A:$ZZ,
      MATCH(
        M241,
        INDEX(
          '{INDEX} Tour Packages'!$A:$ZZ,
          ,
          MATCH("Tour Package Name", '{INDEX} Tour Packages'!$4:$4, 0)
        ),
        0
      ),
      MATCH("Tour Code", '{INDEX} Tour Packages'!$4:$4, 0)
    ),
    "XXX"
  )
)
</f>
        <v/>
      </c>
      <c r="D241" s="36" t="str">
        <f t="shared" si="3"/>
        <v/>
      </c>
      <c r="E241" s="36" t="str">
        <f t="shared" si="4"/>
        <v/>
      </c>
      <c r="F241" s="37" t="str">
        <f t="shared" si="5"/>
        <v/>
      </c>
      <c r="G241" s="89"/>
      <c r="H241" s="89"/>
      <c r="I241" s="90"/>
      <c r="J241" s="40" t="str">
        <f t="shared" si="16"/>
        <v> </v>
      </c>
      <c r="K241" s="91"/>
      <c r="L241" s="55"/>
      <c r="M241" s="55"/>
      <c r="N241" s="91"/>
      <c r="O241" s="43" t="str">
        <f>IFERROR(__xludf.DUMMYFUNCTION("IF(N241="""","""",IFERROR(
  N241 + VALUE(REGEXEXTRACT(P241, ""(\d+)\s+Days"")),
  """"
)
)"),"")</f>
        <v/>
      </c>
      <c r="P241" s="43" t="str">
        <f t="array" ref="P241">IFERROR(
  INDEX(
    INDEX('{INDEX} Tour Packages'!$A:$ZZ, , MATCH(P$3, '{INDEX} Tour Packages'!$4:$4, 0)),
    MATCH(M241, INDEX('{INDEX} Tour Packages'!$A:$ZZ,0, MATCH("Tour Package Name", '{INDEX} Tour Packages'!$4:$4, 0)), 0)
  ),
"")
</f>
        <v/>
      </c>
      <c r="Q241" s="44" t="str">
        <f t="shared" si="7"/>
        <v/>
      </c>
      <c r="R241" s="44" t="str">
        <f>IFERROR(__xludf.DUMMYFUNCTION("IF(OR(ISBLANK(K241), ISBLANK(N241)), """", 
  LET(
    resDate, K241,
    tourDate, N241,
    monthCount, MAX(0, DATEDIF(resDate, tourDate - 3, ""M"") + 1),
    secondDates, ARRAYFORMULA(DATE(YEAR(resDate), MONTH(resDate) + SEQUENCE(monthCount), 2)),
    "&amp;"validDates, FILTER(secondDates, (secondDates &gt; resDate + 2) * (secondDates &lt;= tourDate - 3)),
    IF(ISERROR(validDates), 0, COUNTA(validDates))
  )
)
"),"")</f>
        <v/>
      </c>
      <c r="S241" s="44" t="str">
        <f t="shared" si="8"/>
        <v/>
      </c>
      <c r="T241" s="45" t="str">
        <f t="array" ref="T241">IF(ISBLANK(BO241),IFERROR(
  INDEX(
    INDEX('{INDEX} Payment Terms'!$A:$G, , MATCH(T$3, '{INDEX} Payment Terms'!$4:$4, 0)),
    MATCH(Q241, INDEX('{INDEX} Payment Terms'!$A:$G,0, MATCH("Payment Condition", '{INDEX} Payment Terms'!$4:$4, 0)), 0)
  ),
""),"Cancelled")
</f>
        <v/>
      </c>
      <c r="U241" s="46" t="b">
        <v>0</v>
      </c>
      <c r="V241" s="47" t="str">
        <f>IFERROR(__xludf.DUMMYFUNCTION("IF(OR(L241=""Duo Booking"", L241=""Group Booking""),
IF(U241=FALSE,"""",
    LET(
      bookingType, L241,
      tour, M241,
      mainFirst, H241,
      mainLast, I241,
      mainEmail, G241,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$L$4:L241, bookingType,
          $M$4:M241, tour,
          $H$4:H241, mainFirst,
          $I$4:I241, mainLast,
          $G$4:G241, mainEmail
        ),
        ""000""
      ),
  "&amp;"    baseID &amp; ""-"" &amp; memberNumber
    )
  ),
  """"
)
"),"")</f>
        <v/>
      </c>
      <c r="W241" s="48"/>
      <c r="X241" s="85" t="b">
        <v>0</v>
      </c>
      <c r="Y241" s="85" t="b">
        <v>0</v>
      </c>
      <c r="Z241" s="85" t="b">
        <v>0</v>
      </c>
      <c r="AA241" s="50"/>
      <c r="AB241" s="51"/>
      <c r="AC241" s="85" t="b">
        <v>0</v>
      </c>
      <c r="AD241" s="92"/>
      <c r="AE241" s="88"/>
      <c r="AF241" s="36" t="str">
        <f t="array" ref="AF241">IF(M241="","",INDEX(
      '{INDEX} Tour Packages'!$A:$ZP,
      MATCH($M241, '{INDEX} Tour Packages'!$A:$A, 0),
      MATCH(AF$3, '{INDEX} Tour Packages'!$4:$4, 0)
    ))</f>
        <v/>
      </c>
      <c r="AG241" s="36" t="str">
        <f t="array" ref="AG241">IF(M241="","",INDEX(
      '{INDEX} Tour Packages'!$A:$ZP,
      MATCH($M241, '{INDEX} Tour Packages'!$A:$A, 0),
      MATCH(AG$3, '{INDEX} Tour Packages'!$4:$4, 0)
    ))</f>
        <v/>
      </c>
      <c r="AH241" s="36" t="str">
        <f t="array" ref="AH241">IF(M241="","",INDEX(
      '{INDEX} Tour Packages'!$A:$ZP,
      MATCH($M241, '{INDEX} Tour Packages'!$A:$A, 0),
      MATCH(AH$3, '{INDEX} Tour Packages'!$4:$4, 0)
    ))</f>
        <v/>
      </c>
      <c r="AI241" s="54" t="str">
        <f t="shared" si="9"/>
        <v/>
      </c>
      <c r="AJ241" s="42"/>
      <c r="AK241" s="55"/>
      <c r="AL241" s="46" t="b">
        <v>0</v>
      </c>
      <c r="AM241" s="56"/>
      <c r="AN241" s="57" t="str">
        <f t="shared" si="10"/>
        <v/>
      </c>
      <c r="AO241" s="58" t="str">
        <f t="shared" si="11"/>
        <v/>
      </c>
      <c r="AP241" s="59"/>
      <c r="AQ241" s="60"/>
      <c r="AR241" s="61"/>
      <c r="AS241" s="61"/>
      <c r="AT241" s="61" t="str">
        <f>IFERROR(__xludf.DUMMYFUNCTION("IF( 
  OR($AJ241=""Full Payment"", ISBLANK($K241)),
  """",
  IF(
    OR(
      Q241=""Standard Booking, P1"",
      Q241=""Standard Booking, P2"",
      Q241=""Standard Booking, P3"",
      Q241=""Standard Booking, P4""
    ),
    LET(
      resDate,   $"&amp;"K241,
      tourDate,  $N241,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1" s="62" t="str">
        <f t="shared" si="12"/>
        <v/>
      </c>
      <c r="AV241" s="63"/>
      <c r="AW241" s="64"/>
      <c r="AX241" s="64"/>
      <c r="AY241" s="64"/>
      <c r="AZ241" s="64" t="str">
        <f>IFERROR(__xludf.DUMMYFUNCTION("IF(
  OR($AJ241=""Full Payment"",$AJ241=""P1"", ISBLANK($K241)),
  """",
  IF(
    OR(
      $Q241=""Standard Booking, P2"",
      $Q241=""Standard Booking, P3"",
      $Q241=""Standard Booking, P4""
    ),
    LET(
      resDate,   $K241,
      tourDate,"&amp;"  $N241,
      monthCount, DATEDIF(resDate, tourDate, ""M"") + 1,
      secondDates, ARRAYFORMULA(
        DATE(
          YEAR(resDate),
          MONTH(resDate) + SEQUENCE(monthCount),
          2
        )
      ),
      validDates, FILTER(
        sec"&amp;"ondDates,
        (secondDates &gt; resDate + 2) *
        (secondDates &lt;= tourDate - 3)
      ),
      IF(
        OR($AJ241=""P2"", $AJ241=""P3"", $AJ241=""P4""),
        IF(
          COUNTA(validDates) &lt; 2,
          """",
          TEXT(INDEX(validDates"&amp;", 2), ""mmm d, yyyy"")
        ),
        IF(
          COUNTA(validDates) &lt; 2,
          """",
          TEXTJOIN("", "", TRUE,
            TEXT(INDEX(validDates, 1), ""mmm d, yyyy""),
            TEXT(INDEX(validDates, 2), ""mmm d, yyyy"")
          )
 "&amp;"       )
      )
    ),
    """"
  )
)
"),"")</f>
        <v/>
      </c>
      <c r="BA241" s="65" t="str">
        <f t="shared" si="13"/>
        <v/>
      </c>
      <c r="BB241" s="63"/>
      <c r="BC241" s="64"/>
      <c r="BD241" s="64"/>
      <c r="BE241" s="64"/>
      <c r="BF241" s="64" t="str">
        <f>IFERROR(__xludf.DUMMYFUNCTION("IF(
  OR($AJ241=""Full Payment"",$AJ241=""P1"", $AJ241=""P2""),
  """",
  IF(
    AND(
      NOT(ISBLANK($K241)),
      OR(
        Q241=""Standard Booking, P3"",
        Q241=""Standard Booking, P4""
      )
    ),
    LET(
      resDate,   $K241,
      "&amp;"tourDate,  $N241,
      monthCount, DATEDIF(resDate, tourDate, ""M"") + 1,
      secondDates, ARRAYFORMULA(
        DATE(
          YEAR(resDate),
          MONTH(resDate) + SEQUENCE(monthCount),
          2
        )
      ),
      validDates, FILTER(
  "&amp;"      secondDates,
        (secondDates &gt; resDate + 2) *
        (secondDates &lt;= tourDate - 3)
      ),
      IF(
        $AJ241=""P4"",
        IF(
          COUNTA(validDates) &lt; 3,
          """",
          TEXT(INDEX(validDates, 3), ""mmm d, yyyy"")
  "&amp;"      ),
        IF(
          $AJ241=""P3"",
          IF(
            COUNTA(validDates) &lt; 3,
            """",
            TEXT(INDEX(validDates, 3), ""mmm d, yyyy"")
          ),
          IF(
            COUNTA(validDates) &lt; 3,
            """",
    "&amp;"        TEXTJOIN("", "", TRUE,
              TEXT(INDEX(validDates, 1), ""mmm d, yyyy""),
              TEXT(INDEX(validDates, 2), ""mmm d, yyyy""),
              TEXT(INDEX(validDates, 3), ""mmm d, yyyy"")
            )
          )
        )
      )
    "&amp;"),
    """"
  )
)
"),"")</f>
        <v/>
      </c>
      <c r="BG241" s="65" t="str">
        <f t="shared" si="14"/>
        <v/>
      </c>
      <c r="BH241" s="63"/>
      <c r="BI241" s="64"/>
      <c r="BJ241" s="64"/>
      <c r="BK241" s="64"/>
      <c r="BL241" s="64" t="str">
        <f>IFERROR(__xludf.DUMMYFUNCTION("IF(
  OR($AJ241=""Full Payment"",$AJ241=""P1"",$AJ241=""P2"",$AJ241=""P3""),
  """",
  IF(
    AND(
      NOT(ISBLANK($K241)),
      $Q241=""Standard Booking, P4""
    ),
    LET(
      resDate,   $K241,
      tourDate,  $N241,
      monthCount, DATEDIF(r"&amp;"esDate, tourDate, ""M"") + 1,
      secondDates, ARRAYFORMULA(
        DATE(
          YEAR(resDate),
          MONTH(resDate) + SEQUENCE(monthCount),
          2
        )
      ),
      validDates, FILTER(
        secondDates,
        (secondDates &gt; res"&amp;"Date + 2) *
        (secondDates &lt;= tourDate - 3)
      ),
      IF(
        $AJ241=""P4"",
        IF(
          COUNTA(validDates) &lt; 4,
          """",
          TEXT(
            INDEX(validDates, 4),
            ""mmm d, yyyy""
          )
        ),
"&amp;"        IF(
          COUNTA(validDates) &lt; 4,
          """",
          TEXTJOIN(
            "", "", TRUE,
            TEXT(INDEX(validDates, 1), ""mmm d, yyyy""),
            TEXT(INDEX(validDates, 2), ""mmm d, yyyy""),
            TEXT(INDEX(validDates"&amp;", 3), ""mmm d, yyyy""),
            TEXT(INDEX(validDates, 4), ""mmm d, yyyy"")
          )
        )
      )
    ),
    """"
  )
)
"),"")</f>
        <v/>
      </c>
      <c r="BM241" s="65" t="str">
        <f t="shared" si="15"/>
        <v/>
      </c>
      <c r="BN241" s="66"/>
      <c r="BO241" s="67"/>
      <c r="BP241" s="49" t="b">
        <v>0</v>
      </c>
      <c r="BQ241" s="49" t="b">
        <v>0</v>
      </c>
      <c r="BR241" s="68"/>
      <c r="BS241" s="69"/>
      <c r="BT241" s="70" t="b">
        <v>0</v>
      </c>
      <c r="BU241" s="71"/>
      <c r="BV241" s="72"/>
      <c r="BW241" s="86" t="b">
        <v>0</v>
      </c>
      <c r="BX241" s="87"/>
    </row>
    <row r="242">
      <c r="A242" s="35" t="str">
        <f t="shared" si="1"/>
        <v/>
      </c>
      <c r="B242" s="36" t="str">
        <f t="shared" si="2"/>
        <v/>
      </c>
      <c r="C242" s="36" t="str">
        <f t="array" ref="C242">IF(
  M242="",
  "",
  IFERROR(
    INDEX(
      '{INDEX} Tour Packages'!$A:$ZZ,
      MATCH(
        M242,
        INDEX(
          '{INDEX} Tour Packages'!$A:$ZZ,
          ,
          MATCH("Tour Package Name", '{INDEX} Tour Packages'!$4:$4, 0)
        ),
        0
      ),
      MATCH("Tour Code", '{INDEX} Tour Packages'!$4:$4, 0)
    ),
    "XXX"
  )
)
</f>
        <v/>
      </c>
      <c r="D242" s="36" t="str">
        <f t="shared" si="3"/>
        <v/>
      </c>
      <c r="E242" s="36" t="str">
        <f t="shared" si="4"/>
        <v/>
      </c>
      <c r="F242" s="37" t="str">
        <f t="shared" si="5"/>
        <v/>
      </c>
      <c r="G242" s="89"/>
      <c r="H242" s="89"/>
      <c r="I242" s="90"/>
      <c r="J242" s="40" t="str">
        <f t="shared" si="16"/>
        <v> </v>
      </c>
      <c r="K242" s="91"/>
      <c r="L242" s="55"/>
      <c r="M242" s="55"/>
      <c r="N242" s="91"/>
      <c r="O242" s="43" t="str">
        <f>IFERROR(__xludf.DUMMYFUNCTION("IF(N242="""","""",IFERROR(
  N242 + VALUE(REGEXEXTRACT(P242, ""(\d+)\s+Days"")),
  """"
)
)"),"")</f>
        <v/>
      </c>
      <c r="P242" s="43" t="str">
        <f t="array" ref="P242">IFERROR(
  INDEX(
    INDEX('{INDEX} Tour Packages'!$A:$ZZ, , MATCH(P$3, '{INDEX} Tour Packages'!$4:$4, 0)),
    MATCH(M242, INDEX('{INDEX} Tour Packages'!$A:$ZZ,0, MATCH("Tour Package Name", '{INDEX} Tour Packages'!$4:$4, 0)), 0)
  ),
"")
</f>
        <v/>
      </c>
      <c r="Q242" s="44" t="str">
        <f t="shared" si="7"/>
        <v/>
      </c>
      <c r="R242" s="44" t="str">
        <f>IFERROR(__xludf.DUMMYFUNCTION("IF(OR(ISBLANK(K242), ISBLANK(N242)), """", 
  LET(
    resDate, K242,
    tourDate, N242,
    monthCount, MAX(0, DATEDIF(resDate, tourDate - 3, ""M"") + 1),
    secondDates, ARRAYFORMULA(DATE(YEAR(resDate), MONTH(resDate) + SEQUENCE(monthCount), 2)),
    "&amp;"validDates, FILTER(secondDates, (secondDates &gt; resDate + 2) * (secondDates &lt;= tourDate - 3)),
    IF(ISERROR(validDates), 0, COUNTA(validDates))
  )
)
"),"")</f>
        <v/>
      </c>
      <c r="S242" s="44" t="str">
        <f t="shared" si="8"/>
        <v/>
      </c>
      <c r="T242" s="45" t="str">
        <f t="array" ref="T242">IF(ISBLANK(BO242),IFERROR(
  INDEX(
    INDEX('{INDEX} Payment Terms'!$A:$G, , MATCH(T$3, '{INDEX} Payment Terms'!$4:$4, 0)),
    MATCH(Q242, INDEX('{INDEX} Payment Terms'!$A:$G,0, MATCH("Payment Condition", '{INDEX} Payment Terms'!$4:$4, 0)), 0)
  ),
""),"Cancelled")
</f>
        <v/>
      </c>
      <c r="U242" s="46" t="b">
        <v>0</v>
      </c>
      <c r="V242" s="47" t="str">
        <f>IFERROR(__xludf.DUMMYFUNCTION("IF(OR(L242=""Duo Booking"", L242=""Group Booking""),
IF(U242=FALSE,"""",
    LET(
      bookingType, L242,
      tour, M242,
      mainFirst, H242,
      mainLast, I242,
      mainEmail, G242,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$L$4:L242, bookingType,
          $M$4:M242, tour,
          $H$4:H242, mainFirst,
          $I$4:I242, mainLast,
          $G$4:G242, mainEmail
        ),
        ""000""
      ),
  "&amp;"    baseID &amp; ""-"" &amp; memberNumber
    )
  ),
  """"
)
"),"")</f>
        <v/>
      </c>
      <c r="W242" s="48"/>
      <c r="X242" s="85" t="b">
        <v>0</v>
      </c>
      <c r="Y242" s="85" t="b">
        <v>0</v>
      </c>
      <c r="Z242" s="85" t="b">
        <v>0</v>
      </c>
      <c r="AA242" s="50"/>
      <c r="AB242" s="51"/>
      <c r="AC242" s="85" t="b">
        <v>0</v>
      </c>
      <c r="AD242" s="92"/>
      <c r="AE242" s="88"/>
      <c r="AF242" s="36" t="str">
        <f t="array" ref="AF242">IF(M242="","",INDEX(
      '{INDEX} Tour Packages'!$A:$ZP,
      MATCH($M242, '{INDEX} Tour Packages'!$A:$A, 0),
      MATCH(AF$3, '{INDEX} Tour Packages'!$4:$4, 0)
    ))</f>
        <v/>
      </c>
      <c r="AG242" s="36" t="str">
        <f t="array" ref="AG242">IF(M242="","",INDEX(
      '{INDEX} Tour Packages'!$A:$ZP,
      MATCH($M242, '{INDEX} Tour Packages'!$A:$A, 0),
      MATCH(AG$3, '{INDEX} Tour Packages'!$4:$4, 0)
    ))</f>
        <v/>
      </c>
      <c r="AH242" s="36" t="str">
        <f t="array" ref="AH242">IF(M242="","",INDEX(
      '{INDEX} Tour Packages'!$A:$ZP,
      MATCH($M242, '{INDEX} Tour Packages'!$A:$A, 0),
      MATCH(AH$3, '{INDEX} Tour Packages'!$4:$4, 0)
    ))</f>
        <v/>
      </c>
      <c r="AI242" s="54" t="str">
        <f t="shared" si="9"/>
        <v/>
      </c>
      <c r="AJ242" s="42"/>
      <c r="AK242" s="55"/>
      <c r="AL242" s="46" t="b">
        <v>0</v>
      </c>
      <c r="AM242" s="56"/>
      <c r="AN242" s="57" t="str">
        <f t="shared" si="10"/>
        <v/>
      </c>
      <c r="AO242" s="58" t="str">
        <f t="shared" si="11"/>
        <v/>
      </c>
      <c r="AP242" s="59"/>
      <c r="AQ242" s="60"/>
      <c r="AR242" s="61"/>
      <c r="AS242" s="61"/>
      <c r="AT242" s="61" t="str">
        <f>IFERROR(__xludf.DUMMYFUNCTION("IF( 
  OR($AJ242=""Full Payment"", ISBLANK($K242)),
  """",
  IF(
    OR(
      Q242=""Standard Booking, P1"",
      Q242=""Standard Booking, P2"",
      Q242=""Standard Booking, P3"",
      Q242=""Standard Booking, P4""
    ),
    LET(
      resDate,   $"&amp;"K242,
      tourDate,  $N242,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2" s="62" t="str">
        <f t="shared" si="12"/>
        <v/>
      </c>
      <c r="AV242" s="63"/>
      <c r="AW242" s="64"/>
      <c r="AX242" s="64"/>
      <c r="AY242" s="64"/>
      <c r="AZ242" s="64" t="str">
        <f>IFERROR(__xludf.DUMMYFUNCTION("IF(
  OR($AJ242=""Full Payment"",$AJ242=""P1"", ISBLANK($K242)),
  """",
  IF(
    OR(
      $Q242=""Standard Booking, P2"",
      $Q242=""Standard Booking, P3"",
      $Q242=""Standard Booking, P4""
    ),
    LET(
      resDate,   $K242,
      tourDate,"&amp;"  $N242,
      monthCount, DATEDIF(resDate, tourDate, ""M"") + 1,
      secondDates, ARRAYFORMULA(
        DATE(
          YEAR(resDate),
          MONTH(resDate) + SEQUENCE(monthCount),
          2
        )
      ),
      validDates, FILTER(
        sec"&amp;"ondDates,
        (secondDates &gt; resDate + 2) *
        (secondDates &lt;= tourDate - 3)
      ),
      IF(
        OR($AJ242=""P2"", $AJ242=""P3"", $AJ242=""P4""),
        IF(
          COUNTA(validDates) &lt; 2,
          """",
          TEXT(INDEX(validDates"&amp;", 2), ""mmm d, yyyy"")
        ),
        IF(
          COUNTA(validDates) &lt; 2,
          """",
          TEXTJOIN("", "", TRUE,
            TEXT(INDEX(validDates, 1), ""mmm d, yyyy""),
            TEXT(INDEX(validDates, 2), ""mmm d, yyyy"")
          )
 "&amp;"       )
      )
    ),
    """"
  )
)
"),"")</f>
        <v/>
      </c>
      <c r="BA242" s="65" t="str">
        <f t="shared" si="13"/>
        <v/>
      </c>
      <c r="BB242" s="63"/>
      <c r="BC242" s="64"/>
      <c r="BD242" s="64"/>
      <c r="BE242" s="64"/>
      <c r="BF242" s="64" t="str">
        <f>IFERROR(__xludf.DUMMYFUNCTION("IF(
  OR($AJ242=""Full Payment"",$AJ242=""P1"", $AJ242=""P2""),
  """",
  IF(
    AND(
      NOT(ISBLANK($K242)),
      OR(
        Q242=""Standard Booking, P3"",
        Q242=""Standard Booking, P4""
      )
    ),
    LET(
      resDate,   $K242,
      "&amp;"tourDate,  $N242,
      monthCount, DATEDIF(resDate, tourDate, ""M"") + 1,
      secondDates, ARRAYFORMULA(
        DATE(
          YEAR(resDate),
          MONTH(resDate) + SEQUENCE(monthCount),
          2
        )
      ),
      validDates, FILTER(
  "&amp;"      secondDates,
        (secondDates &gt; resDate + 2) *
        (secondDates &lt;= tourDate - 3)
      ),
      IF(
        $AJ242=""P4"",
        IF(
          COUNTA(validDates) &lt; 3,
          """",
          TEXT(INDEX(validDates, 3), ""mmm d, yyyy"")
  "&amp;"      ),
        IF(
          $AJ242=""P3"",
          IF(
            COUNTA(validDates) &lt; 3,
            """",
            TEXT(INDEX(validDates, 3), ""mmm d, yyyy"")
          ),
          IF(
            COUNTA(validDates) &lt; 3,
            """",
    "&amp;"        TEXTJOIN("", "", TRUE,
              TEXT(INDEX(validDates, 1), ""mmm d, yyyy""),
              TEXT(INDEX(validDates, 2), ""mmm d, yyyy""),
              TEXT(INDEX(validDates, 3), ""mmm d, yyyy"")
            )
          )
        )
      )
    "&amp;"),
    """"
  )
)
"),"")</f>
        <v/>
      </c>
      <c r="BG242" s="65" t="str">
        <f t="shared" si="14"/>
        <v/>
      </c>
      <c r="BH242" s="63"/>
      <c r="BI242" s="64"/>
      <c r="BJ242" s="64"/>
      <c r="BK242" s="64"/>
      <c r="BL242" s="64" t="str">
        <f>IFERROR(__xludf.DUMMYFUNCTION("IF(
  OR($AJ242=""Full Payment"",$AJ242=""P1"",$AJ242=""P2"",$AJ242=""P3""),
  """",
  IF(
    AND(
      NOT(ISBLANK($K242)),
      $Q242=""Standard Booking, P4""
    ),
    LET(
      resDate,   $K242,
      tourDate,  $N242,
      monthCount, DATEDIF(r"&amp;"esDate, tourDate, ""M"") + 1,
      secondDates, ARRAYFORMULA(
        DATE(
          YEAR(resDate),
          MONTH(resDate) + SEQUENCE(monthCount),
          2
        )
      ),
      validDates, FILTER(
        secondDates,
        (secondDates &gt; res"&amp;"Date + 2) *
        (secondDates &lt;= tourDate - 3)
      ),
      IF(
        $AJ242=""P4"",
        IF(
          COUNTA(validDates) &lt; 4,
          """",
          TEXT(
            INDEX(validDates, 4),
            ""mmm d, yyyy""
          )
        ),
"&amp;"        IF(
          COUNTA(validDates) &lt; 4,
          """",
          TEXTJOIN(
            "", "", TRUE,
            TEXT(INDEX(validDates, 1), ""mmm d, yyyy""),
            TEXT(INDEX(validDates, 2), ""mmm d, yyyy""),
            TEXT(INDEX(validDates"&amp;", 3), ""mmm d, yyyy""),
            TEXT(INDEX(validDates, 4), ""mmm d, yyyy"")
          )
        )
      )
    ),
    """"
  )
)
"),"")</f>
        <v/>
      </c>
      <c r="BM242" s="65" t="str">
        <f t="shared" si="15"/>
        <v/>
      </c>
      <c r="BN242" s="66"/>
      <c r="BO242" s="67"/>
      <c r="BP242" s="49" t="b">
        <v>0</v>
      </c>
      <c r="BQ242" s="49" t="b">
        <v>0</v>
      </c>
      <c r="BR242" s="68"/>
      <c r="BS242" s="69"/>
      <c r="BT242" s="70" t="b">
        <v>0</v>
      </c>
      <c r="BU242" s="71"/>
      <c r="BV242" s="72"/>
      <c r="BW242" s="86" t="b">
        <v>0</v>
      </c>
      <c r="BX242" s="87"/>
    </row>
    <row r="243">
      <c r="A243" s="35" t="str">
        <f t="shared" si="1"/>
        <v/>
      </c>
      <c r="B243" s="36" t="str">
        <f t="shared" si="2"/>
        <v/>
      </c>
      <c r="C243" s="36" t="str">
        <f t="array" ref="C243">IF(
  M243="",
  "",
  IFERROR(
    INDEX(
      '{INDEX} Tour Packages'!$A:$ZZ,
      MATCH(
        M243,
        INDEX(
          '{INDEX} Tour Packages'!$A:$ZZ,
          ,
          MATCH("Tour Package Name", '{INDEX} Tour Packages'!$4:$4, 0)
        ),
        0
      ),
      MATCH("Tour Code", '{INDEX} Tour Packages'!$4:$4, 0)
    ),
    "XXX"
  )
)
</f>
        <v/>
      </c>
      <c r="D243" s="36" t="str">
        <f t="shared" si="3"/>
        <v/>
      </c>
      <c r="E243" s="36" t="str">
        <f t="shared" si="4"/>
        <v/>
      </c>
      <c r="F243" s="37" t="str">
        <f t="shared" si="5"/>
        <v/>
      </c>
      <c r="G243" s="89"/>
      <c r="H243" s="89"/>
      <c r="I243" s="90"/>
      <c r="J243" s="40" t="str">
        <f t="shared" si="16"/>
        <v> </v>
      </c>
      <c r="K243" s="91"/>
      <c r="L243" s="55"/>
      <c r="M243" s="55"/>
      <c r="N243" s="91"/>
      <c r="O243" s="43" t="str">
        <f>IFERROR(__xludf.DUMMYFUNCTION("IF(N243="""","""",IFERROR(
  N243 + VALUE(REGEXEXTRACT(P243, ""(\d+)\s+Days"")),
  """"
)
)"),"")</f>
        <v/>
      </c>
      <c r="P243" s="43" t="str">
        <f t="array" ref="P243">IFERROR(
  INDEX(
    INDEX('{INDEX} Tour Packages'!$A:$ZZ, , MATCH(P$3, '{INDEX} Tour Packages'!$4:$4, 0)),
    MATCH(M243, INDEX('{INDEX} Tour Packages'!$A:$ZZ,0, MATCH("Tour Package Name", '{INDEX} Tour Packages'!$4:$4, 0)), 0)
  ),
"")
</f>
        <v/>
      </c>
      <c r="Q243" s="44" t="str">
        <f t="shared" si="7"/>
        <v/>
      </c>
      <c r="R243" s="44" t="str">
        <f>IFERROR(__xludf.DUMMYFUNCTION("IF(OR(ISBLANK(K243), ISBLANK(N243)), """", 
  LET(
    resDate, K243,
    tourDate, N243,
    monthCount, MAX(0, DATEDIF(resDate, tourDate - 3, ""M"") + 1),
    secondDates, ARRAYFORMULA(DATE(YEAR(resDate), MONTH(resDate) + SEQUENCE(monthCount), 2)),
    "&amp;"validDates, FILTER(secondDates, (secondDates &gt; resDate + 2) * (secondDates &lt;= tourDate - 3)),
    IF(ISERROR(validDates), 0, COUNTA(validDates))
  )
)
"),"")</f>
        <v/>
      </c>
      <c r="S243" s="44" t="str">
        <f t="shared" si="8"/>
        <v/>
      </c>
      <c r="T243" s="45" t="str">
        <f t="array" ref="T243">IF(ISBLANK(BO243),IFERROR(
  INDEX(
    INDEX('{INDEX} Payment Terms'!$A:$G, , MATCH(T$3, '{INDEX} Payment Terms'!$4:$4, 0)),
    MATCH(Q243, INDEX('{INDEX} Payment Terms'!$A:$G,0, MATCH("Payment Condition", '{INDEX} Payment Terms'!$4:$4, 0)), 0)
  ),
""),"Cancelled")
</f>
        <v/>
      </c>
      <c r="U243" s="46" t="b">
        <v>0</v>
      </c>
      <c r="V243" s="47" t="str">
        <f>IFERROR(__xludf.DUMMYFUNCTION("IF(OR(L243=""Duo Booking"", L243=""Group Booking""),
IF(U243=FALSE,"""",
    LET(
      bookingType, L243,
      tour, M243,
      mainFirst, H243,
      mainLast, I243,
      mainEmail, G243,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$L$4:L243, bookingType,
          $M$4:M243, tour,
          $H$4:H243, mainFirst,
          $I$4:I243, mainLast,
          $G$4:G243, mainEmail
        ),
        ""000""
      ),
  "&amp;"    baseID &amp; ""-"" &amp; memberNumber
    )
  ),
  """"
)
"),"")</f>
        <v/>
      </c>
      <c r="W243" s="48"/>
      <c r="X243" s="85" t="b">
        <v>0</v>
      </c>
      <c r="Y243" s="85" t="b">
        <v>0</v>
      </c>
      <c r="Z243" s="85" t="b">
        <v>0</v>
      </c>
      <c r="AA243" s="50"/>
      <c r="AB243" s="51"/>
      <c r="AC243" s="85" t="b">
        <v>0</v>
      </c>
      <c r="AD243" s="92"/>
      <c r="AE243" s="88"/>
      <c r="AF243" s="36" t="str">
        <f t="array" ref="AF243">IF(M243="","",INDEX(
      '{INDEX} Tour Packages'!$A:$ZP,
      MATCH($M243, '{INDEX} Tour Packages'!$A:$A, 0),
      MATCH(AF$3, '{INDEX} Tour Packages'!$4:$4, 0)
    ))</f>
        <v/>
      </c>
      <c r="AG243" s="36" t="str">
        <f t="array" ref="AG243">IF(M243="","",INDEX(
      '{INDEX} Tour Packages'!$A:$ZP,
      MATCH($M243, '{INDEX} Tour Packages'!$A:$A, 0),
      MATCH(AG$3, '{INDEX} Tour Packages'!$4:$4, 0)
    ))</f>
        <v/>
      </c>
      <c r="AH243" s="36" t="str">
        <f t="array" ref="AH243">IF(M243="","",INDEX(
      '{INDEX} Tour Packages'!$A:$ZP,
      MATCH($M243, '{INDEX} Tour Packages'!$A:$A, 0),
      MATCH(AH$3, '{INDEX} Tour Packages'!$4:$4, 0)
    ))</f>
        <v/>
      </c>
      <c r="AI243" s="54" t="str">
        <f t="shared" si="9"/>
        <v/>
      </c>
      <c r="AJ243" s="42"/>
      <c r="AK243" s="55"/>
      <c r="AL243" s="46" t="b">
        <v>0</v>
      </c>
      <c r="AM243" s="56"/>
      <c r="AN243" s="57" t="str">
        <f t="shared" si="10"/>
        <v/>
      </c>
      <c r="AO243" s="58" t="str">
        <f t="shared" si="11"/>
        <v/>
      </c>
      <c r="AP243" s="59"/>
      <c r="AQ243" s="60"/>
      <c r="AR243" s="61"/>
      <c r="AS243" s="61"/>
      <c r="AT243" s="61" t="str">
        <f>IFERROR(__xludf.DUMMYFUNCTION("IF( 
  OR($AJ243=""Full Payment"", ISBLANK($K243)),
  """",
  IF(
    OR(
      Q243=""Standard Booking, P1"",
      Q243=""Standard Booking, P2"",
      Q243=""Standard Booking, P3"",
      Q243=""Standard Booking, P4""
    ),
    LET(
      resDate,   $"&amp;"K243,
      tourDate,  $N243,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3" s="62" t="str">
        <f t="shared" si="12"/>
        <v/>
      </c>
      <c r="AV243" s="63"/>
      <c r="AW243" s="64"/>
      <c r="AX243" s="64"/>
      <c r="AY243" s="64"/>
      <c r="AZ243" s="64" t="str">
        <f>IFERROR(__xludf.DUMMYFUNCTION("IF(
  OR($AJ243=""Full Payment"",$AJ243=""P1"", ISBLANK($K243)),
  """",
  IF(
    OR(
      $Q243=""Standard Booking, P2"",
      $Q243=""Standard Booking, P3"",
      $Q243=""Standard Booking, P4""
    ),
    LET(
      resDate,   $K243,
      tourDate,"&amp;"  $N243,
      monthCount, DATEDIF(resDate, tourDate, ""M"") + 1,
      secondDates, ARRAYFORMULA(
        DATE(
          YEAR(resDate),
          MONTH(resDate) + SEQUENCE(monthCount),
          2
        )
      ),
      validDates, FILTER(
        sec"&amp;"ondDates,
        (secondDates &gt; resDate + 2) *
        (secondDates &lt;= tourDate - 3)
      ),
      IF(
        OR($AJ243=""P2"", $AJ243=""P3"", $AJ243=""P4""),
        IF(
          COUNTA(validDates) &lt; 2,
          """",
          TEXT(INDEX(validDates"&amp;", 2), ""mmm d, yyyy"")
        ),
        IF(
          COUNTA(validDates) &lt; 2,
          """",
          TEXTJOIN("", "", TRUE,
            TEXT(INDEX(validDates, 1), ""mmm d, yyyy""),
            TEXT(INDEX(validDates, 2), ""mmm d, yyyy"")
          )
 "&amp;"       )
      )
    ),
    """"
  )
)
"),"")</f>
        <v/>
      </c>
      <c r="BA243" s="65" t="str">
        <f t="shared" si="13"/>
        <v/>
      </c>
      <c r="BB243" s="63"/>
      <c r="BC243" s="64"/>
      <c r="BD243" s="64"/>
      <c r="BE243" s="64"/>
      <c r="BF243" s="64" t="str">
        <f>IFERROR(__xludf.DUMMYFUNCTION("IF(
  OR($AJ243=""Full Payment"",$AJ243=""P1"", $AJ243=""P2""),
  """",
  IF(
    AND(
      NOT(ISBLANK($K243)),
      OR(
        Q243=""Standard Booking, P3"",
        Q243=""Standard Booking, P4""
      )
    ),
    LET(
      resDate,   $K243,
      "&amp;"tourDate,  $N243,
      monthCount, DATEDIF(resDate, tourDate, ""M"") + 1,
      secondDates, ARRAYFORMULA(
        DATE(
          YEAR(resDate),
          MONTH(resDate) + SEQUENCE(monthCount),
          2
        )
      ),
      validDates, FILTER(
  "&amp;"      secondDates,
        (secondDates &gt; resDate + 2) *
        (secondDates &lt;= tourDate - 3)
      ),
      IF(
        $AJ243=""P4"",
        IF(
          COUNTA(validDates) &lt; 3,
          """",
          TEXT(INDEX(validDates, 3), ""mmm d, yyyy"")
  "&amp;"      ),
        IF(
          $AJ243=""P3"",
          IF(
            COUNTA(validDates) &lt; 3,
            """",
            TEXT(INDEX(validDates, 3), ""mmm d, yyyy"")
          ),
          IF(
            COUNTA(validDates) &lt; 3,
            """",
    "&amp;"        TEXTJOIN("", "", TRUE,
              TEXT(INDEX(validDates, 1), ""mmm d, yyyy""),
              TEXT(INDEX(validDates, 2), ""mmm d, yyyy""),
              TEXT(INDEX(validDates, 3), ""mmm d, yyyy"")
            )
          )
        )
      )
    "&amp;"),
    """"
  )
)
"),"")</f>
        <v/>
      </c>
      <c r="BG243" s="65" t="str">
        <f t="shared" si="14"/>
        <v/>
      </c>
      <c r="BH243" s="63"/>
      <c r="BI243" s="64"/>
      <c r="BJ243" s="64"/>
      <c r="BK243" s="64"/>
      <c r="BL243" s="64" t="str">
        <f>IFERROR(__xludf.DUMMYFUNCTION("IF(
  OR($AJ243=""Full Payment"",$AJ243=""P1"",$AJ243=""P2"",$AJ243=""P3""),
  """",
  IF(
    AND(
      NOT(ISBLANK($K243)),
      $Q243=""Standard Booking, P4""
    ),
    LET(
      resDate,   $K243,
      tourDate,  $N243,
      monthCount, DATEDIF(r"&amp;"esDate, tourDate, ""M"") + 1,
      secondDates, ARRAYFORMULA(
        DATE(
          YEAR(resDate),
          MONTH(resDate) + SEQUENCE(monthCount),
          2
        )
      ),
      validDates, FILTER(
        secondDates,
        (secondDates &gt; res"&amp;"Date + 2) *
        (secondDates &lt;= tourDate - 3)
      ),
      IF(
        $AJ243=""P4"",
        IF(
          COUNTA(validDates) &lt; 4,
          """",
          TEXT(
            INDEX(validDates, 4),
            ""mmm d, yyyy""
          )
        ),
"&amp;"        IF(
          COUNTA(validDates) &lt; 4,
          """",
          TEXTJOIN(
            "", "", TRUE,
            TEXT(INDEX(validDates, 1), ""mmm d, yyyy""),
            TEXT(INDEX(validDates, 2), ""mmm d, yyyy""),
            TEXT(INDEX(validDates"&amp;", 3), ""mmm d, yyyy""),
            TEXT(INDEX(validDates, 4), ""mmm d, yyyy"")
          )
        )
      )
    ),
    """"
  )
)
"),"")</f>
        <v/>
      </c>
      <c r="BM243" s="65" t="str">
        <f t="shared" si="15"/>
        <v/>
      </c>
      <c r="BN243" s="66"/>
      <c r="BO243" s="67"/>
      <c r="BP243" s="49" t="b">
        <v>0</v>
      </c>
      <c r="BQ243" s="49" t="b">
        <v>0</v>
      </c>
      <c r="BR243" s="68"/>
      <c r="BS243" s="69"/>
      <c r="BT243" s="70" t="b">
        <v>0</v>
      </c>
      <c r="BU243" s="71"/>
      <c r="BV243" s="72"/>
      <c r="BW243" s="86" t="b">
        <v>0</v>
      </c>
      <c r="BX243" s="87"/>
    </row>
    <row r="244">
      <c r="A244" s="35" t="str">
        <f t="shared" si="1"/>
        <v/>
      </c>
      <c r="B244" s="36" t="str">
        <f t="shared" si="2"/>
        <v/>
      </c>
      <c r="C244" s="36" t="str">
        <f t="array" ref="C244">IF(
  M244="",
  "",
  IFERROR(
    INDEX(
      '{INDEX} Tour Packages'!$A:$ZZ,
      MATCH(
        M244,
        INDEX(
          '{INDEX} Tour Packages'!$A:$ZZ,
          ,
          MATCH("Tour Package Name", '{INDEX} Tour Packages'!$4:$4, 0)
        ),
        0
      ),
      MATCH("Tour Code", '{INDEX} Tour Packages'!$4:$4, 0)
    ),
    "XXX"
  )
)
</f>
        <v/>
      </c>
      <c r="D244" s="36" t="str">
        <f t="shared" si="3"/>
        <v/>
      </c>
      <c r="E244" s="36" t="str">
        <f t="shared" si="4"/>
        <v/>
      </c>
      <c r="F244" s="37" t="str">
        <f t="shared" si="5"/>
        <v/>
      </c>
      <c r="G244" s="89"/>
      <c r="H244" s="89"/>
      <c r="I244" s="90"/>
      <c r="J244" s="40" t="str">
        <f t="shared" si="16"/>
        <v> </v>
      </c>
      <c r="K244" s="91"/>
      <c r="L244" s="55"/>
      <c r="M244" s="55"/>
      <c r="N244" s="91"/>
      <c r="O244" s="43" t="str">
        <f>IFERROR(__xludf.DUMMYFUNCTION("IF(N244="""","""",IFERROR(
  N244 + VALUE(REGEXEXTRACT(P244, ""(\d+)\s+Days"")),
  """"
)
)"),"")</f>
        <v/>
      </c>
      <c r="P244" s="43" t="str">
        <f t="array" ref="P244">IFERROR(
  INDEX(
    INDEX('{INDEX} Tour Packages'!$A:$ZZ, , MATCH(P$3, '{INDEX} Tour Packages'!$4:$4, 0)),
    MATCH(M244, INDEX('{INDEX} Tour Packages'!$A:$ZZ,0, MATCH("Tour Package Name", '{INDEX} Tour Packages'!$4:$4, 0)), 0)
  ),
"")
</f>
        <v/>
      </c>
      <c r="Q244" s="44" t="str">
        <f t="shared" si="7"/>
        <v/>
      </c>
      <c r="R244" s="44" t="str">
        <f>IFERROR(__xludf.DUMMYFUNCTION("IF(OR(ISBLANK(K244), ISBLANK(N244)), """", 
  LET(
    resDate, K244,
    tourDate, N244,
    monthCount, MAX(0, DATEDIF(resDate, tourDate - 3, ""M"") + 1),
    secondDates, ARRAYFORMULA(DATE(YEAR(resDate), MONTH(resDate) + SEQUENCE(monthCount), 2)),
    "&amp;"validDates, FILTER(secondDates, (secondDates &gt; resDate + 2) * (secondDates &lt;= tourDate - 3)),
    IF(ISERROR(validDates), 0, COUNTA(validDates))
  )
)
"),"")</f>
        <v/>
      </c>
      <c r="S244" s="44" t="str">
        <f t="shared" si="8"/>
        <v/>
      </c>
      <c r="T244" s="45" t="str">
        <f t="array" ref="T244">IF(ISBLANK(BO244),IFERROR(
  INDEX(
    INDEX('{INDEX} Payment Terms'!$A:$G, , MATCH(T$3, '{INDEX} Payment Terms'!$4:$4, 0)),
    MATCH(Q244, INDEX('{INDEX} Payment Terms'!$A:$G,0, MATCH("Payment Condition", '{INDEX} Payment Terms'!$4:$4, 0)), 0)
  ),
""),"Cancelled")
</f>
        <v/>
      </c>
      <c r="U244" s="46" t="b">
        <v>0</v>
      </c>
      <c r="V244" s="47" t="str">
        <f>IFERROR(__xludf.DUMMYFUNCTION("IF(OR(L244=""Duo Booking"", L244=""Group Booking""),
IF(U244=FALSE,"""",
    LET(
      bookingType, L244,
      tour, M244,
      mainFirst, H244,
      mainLast, I244,
      mainEmail, G244,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$L$4:L244, bookingType,
          $M$4:M244, tour,
          $H$4:H244, mainFirst,
          $I$4:I244, mainLast,
          $G$4:G244, mainEmail
        ),
        ""000""
      ),
  "&amp;"    baseID &amp; ""-"" &amp; memberNumber
    )
  ),
  """"
)
"),"")</f>
        <v/>
      </c>
      <c r="W244" s="48"/>
      <c r="X244" s="85" t="b">
        <v>0</v>
      </c>
      <c r="Y244" s="85" t="b">
        <v>0</v>
      </c>
      <c r="Z244" s="85" t="b">
        <v>0</v>
      </c>
      <c r="AA244" s="50"/>
      <c r="AB244" s="51"/>
      <c r="AC244" s="85" t="b">
        <v>0</v>
      </c>
      <c r="AD244" s="92"/>
      <c r="AE244" s="88"/>
      <c r="AF244" s="36" t="str">
        <f t="array" ref="AF244">IF(M244="","",INDEX(
      '{INDEX} Tour Packages'!$A:$ZP,
      MATCH($M244, '{INDEX} Tour Packages'!$A:$A, 0),
      MATCH(AF$3, '{INDEX} Tour Packages'!$4:$4, 0)
    ))</f>
        <v/>
      </c>
      <c r="AG244" s="36" t="str">
        <f t="array" ref="AG244">IF(M244="","",INDEX(
      '{INDEX} Tour Packages'!$A:$ZP,
      MATCH($M244, '{INDEX} Tour Packages'!$A:$A, 0),
      MATCH(AG$3, '{INDEX} Tour Packages'!$4:$4, 0)
    ))</f>
        <v/>
      </c>
      <c r="AH244" s="36" t="str">
        <f t="array" ref="AH244">IF(M244="","",INDEX(
      '{INDEX} Tour Packages'!$A:$ZP,
      MATCH($M244, '{INDEX} Tour Packages'!$A:$A, 0),
      MATCH(AH$3, '{INDEX} Tour Packages'!$4:$4, 0)
    ))</f>
        <v/>
      </c>
      <c r="AI244" s="54" t="str">
        <f t="shared" si="9"/>
        <v/>
      </c>
      <c r="AJ244" s="42"/>
      <c r="AK244" s="55"/>
      <c r="AL244" s="46" t="b">
        <v>0</v>
      </c>
      <c r="AM244" s="56"/>
      <c r="AN244" s="57" t="str">
        <f t="shared" si="10"/>
        <v/>
      </c>
      <c r="AO244" s="58" t="str">
        <f t="shared" si="11"/>
        <v/>
      </c>
      <c r="AP244" s="59"/>
      <c r="AQ244" s="60"/>
      <c r="AR244" s="61"/>
      <c r="AS244" s="61"/>
      <c r="AT244" s="61" t="str">
        <f>IFERROR(__xludf.DUMMYFUNCTION("IF( 
  OR($AJ244=""Full Payment"", ISBLANK($K244)),
  """",
  IF(
    OR(
      Q244=""Standard Booking, P1"",
      Q244=""Standard Booking, P2"",
      Q244=""Standard Booking, P3"",
      Q244=""Standard Booking, P4""
    ),
    LET(
      resDate,   $"&amp;"K244,
      tourDate,  $N244,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4" s="62" t="str">
        <f t="shared" si="12"/>
        <v/>
      </c>
      <c r="AV244" s="63"/>
      <c r="AW244" s="64"/>
      <c r="AX244" s="64"/>
      <c r="AY244" s="64"/>
      <c r="AZ244" s="64" t="str">
        <f>IFERROR(__xludf.DUMMYFUNCTION("IF(
  OR($AJ244=""Full Payment"",$AJ244=""P1"", ISBLANK($K244)),
  """",
  IF(
    OR(
      $Q244=""Standard Booking, P2"",
      $Q244=""Standard Booking, P3"",
      $Q244=""Standard Booking, P4""
    ),
    LET(
      resDate,   $K244,
      tourDate,"&amp;"  $N244,
      monthCount, DATEDIF(resDate, tourDate, ""M"") + 1,
      secondDates, ARRAYFORMULA(
        DATE(
          YEAR(resDate),
          MONTH(resDate) + SEQUENCE(monthCount),
          2
        )
      ),
      validDates, FILTER(
        sec"&amp;"ondDates,
        (secondDates &gt; resDate + 2) *
        (secondDates &lt;= tourDate - 3)
      ),
      IF(
        OR($AJ244=""P2"", $AJ244=""P3"", $AJ244=""P4""),
        IF(
          COUNTA(validDates) &lt; 2,
          """",
          TEXT(INDEX(validDates"&amp;", 2), ""mmm d, yyyy"")
        ),
        IF(
          COUNTA(validDates) &lt; 2,
          """",
          TEXTJOIN("", "", TRUE,
            TEXT(INDEX(validDates, 1), ""mmm d, yyyy""),
            TEXT(INDEX(validDates, 2), ""mmm d, yyyy"")
          )
 "&amp;"       )
      )
    ),
    """"
  )
)
"),"")</f>
        <v/>
      </c>
      <c r="BA244" s="65" t="str">
        <f t="shared" si="13"/>
        <v/>
      </c>
      <c r="BB244" s="63"/>
      <c r="BC244" s="64"/>
      <c r="BD244" s="64"/>
      <c r="BE244" s="64"/>
      <c r="BF244" s="64" t="str">
        <f>IFERROR(__xludf.DUMMYFUNCTION("IF(
  OR($AJ244=""Full Payment"",$AJ244=""P1"", $AJ244=""P2""),
  """",
  IF(
    AND(
      NOT(ISBLANK($K244)),
      OR(
        Q244=""Standard Booking, P3"",
        Q244=""Standard Booking, P4""
      )
    ),
    LET(
      resDate,   $K244,
      "&amp;"tourDate,  $N244,
      monthCount, DATEDIF(resDate, tourDate, ""M"") + 1,
      secondDates, ARRAYFORMULA(
        DATE(
          YEAR(resDate),
          MONTH(resDate) + SEQUENCE(monthCount),
          2
        )
      ),
      validDates, FILTER(
  "&amp;"      secondDates,
        (secondDates &gt; resDate + 2) *
        (secondDates &lt;= tourDate - 3)
      ),
      IF(
        $AJ244=""P4"",
        IF(
          COUNTA(validDates) &lt; 3,
          """",
          TEXT(INDEX(validDates, 3), ""mmm d, yyyy"")
  "&amp;"      ),
        IF(
          $AJ244=""P3"",
          IF(
            COUNTA(validDates) &lt; 3,
            """",
            TEXT(INDEX(validDates, 3), ""mmm d, yyyy"")
          ),
          IF(
            COUNTA(validDates) &lt; 3,
            """",
    "&amp;"        TEXTJOIN("", "", TRUE,
              TEXT(INDEX(validDates, 1), ""mmm d, yyyy""),
              TEXT(INDEX(validDates, 2), ""mmm d, yyyy""),
              TEXT(INDEX(validDates, 3), ""mmm d, yyyy"")
            )
          )
        )
      )
    "&amp;"),
    """"
  )
)
"),"")</f>
        <v/>
      </c>
      <c r="BG244" s="65" t="str">
        <f t="shared" si="14"/>
        <v/>
      </c>
      <c r="BH244" s="63"/>
      <c r="BI244" s="64"/>
      <c r="BJ244" s="64"/>
      <c r="BK244" s="64"/>
      <c r="BL244" s="64" t="str">
        <f>IFERROR(__xludf.DUMMYFUNCTION("IF(
  OR($AJ244=""Full Payment"",$AJ244=""P1"",$AJ244=""P2"",$AJ244=""P3""),
  """",
  IF(
    AND(
      NOT(ISBLANK($K244)),
      $Q244=""Standard Booking, P4""
    ),
    LET(
      resDate,   $K244,
      tourDate,  $N244,
      monthCount, DATEDIF(r"&amp;"esDate, tourDate, ""M"") + 1,
      secondDates, ARRAYFORMULA(
        DATE(
          YEAR(resDate),
          MONTH(resDate) + SEQUENCE(monthCount),
          2
        )
      ),
      validDates, FILTER(
        secondDates,
        (secondDates &gt; res"&amp;"Date + 2) *
        (secondDates &lt;= tourDate - 3)
      ),
      IF(
        $AJ244=""P4"",
        IF(
          COUNTA(validDates) &lt; 4,
          """",
          TEXT(
            INDEX(validDates, 4),
            ""mmm d, yyyy""
          )
        ),
"&amp;"        IF(
          COUNTA(validDates) &lt; 4,
          """",
          TEXTJOIN(
            "", "", TRUE,
            TEXT(INDEX(validDates, 1), ""mmm d, yyyy""),
            TEXT(INDEX(validDates, 2), ""mmm d, yyyy""),
            TEXT(INDEX(validDates"&amp;", 3), ""mmm d, yyyy""),
            TEXT(INDEX(validDates, 4), ""mmm d, yyyy"")
          )
        )
      )
    ),
    """"
  )
)
"),"")</f>
        <v/>
      </c>
      <c r="BM244" s="65" t="str">
        <f t="shared" si="15"/>
        <v/>
      </c>
      <c r="BN244" s="66"/>
      <c r="BO244" s="67"/>
      <c r="BP244" s="49" t="b">
        <v>0</v>
      </c>
      <c r="BQ244" s="49" t="b">
        <v>0</v>
      </c>
      <c r="BR244" s="68"/>
      <c r="BS244" s="69"/>
      <c r="BT244" s="70" t="b">
        <v>0</v>
      </c>
      <c r="BU244" s="71"/>
      <c r="BV244" s="72"/>
      <c r="BW244" s="86" t="b">
        <v>0</v>
      </c>
      <c r="BX244" s="87"/>
    </row>
    <row r="245">
      <c r="A245" s="35" t="str">
        <f t="shared" si="1"/>
        <v/>
      </c>
      <c r="B245" s="36" t="str">
        <f t="shared" si="2"/>
        <v/>
      </c>
      <c r="C245" s="36" t="str">
        <f t="array" ref="C245">IF(
  M245="",
  "",
  IFERROR(
    INDEX(
      '{INDEX} Tour Packages'!$A:$ZZ,
      MATCH(
        M245,
        INDEX(
          '{INDEX} Tour Packages'!$A:$ZZ,
          ,
          MATCH("Tour Package Name", '{INDEX} Tour Packages'!$4:$4, 0)
        ),
        0
      ),
      MATCH("Tour Code", '{INDEX} Tour Packages'!$4:$4, 0)
    ),
    "XXX"
  )
)
</f>
        <v/>
      </c>
      <c r="D245" s="36" t="str">
        <f t="shared" si="3"/>
        <v/>
      </c>
      <c r="E245" s="36" t="str">
        <f t="shared" si="4"/>
        <v/>
      </c>
      <c r="F245" s="37" t="str">
        <f t="shared" si="5"/>
        <v/>
      </c>
      <c r="G245" s="89"/>
      <c r="H245" s="89"/>
      <c r="I245" s="90"/>
      <c r="J245" s="40" t="str">
        <f t="shared" si="16"/>
        <v> </v>
      </c>
      <c r="K245" s="91"/>
      <c r="L245" s="55"/>
      <c r="M245" s="55"/>
      <c r="N245" s="91"/>
      <c r="O245" s="43" t="str">
        <f>IFERROR(__xludf.DUMMYFUNCTION("IF(N245="""","""",IFERROR(
  N245 + VALUE(REGEXEXTRACT(P245, ""(\d+)\s+Days"")),
  """"
)
)"),"")</f>
        <v/>
      </c>
      <c r="P245" s="43" t="str">
        <f t="array" ref="P245">IFERROR(
  INDEX(
    INDEX('{INDEX} Tour Packages'!$A:$ZZ, , MATCH(P$3, '{INDEX} Tour Packages'!$4:$4, 0)),
    MATCH(M245, INDEX('{INDEX} Tour Packages'!$A:$ZZ,0, MATCH("Tour Package Name", '{INDEX} Tour Packages'!$4:$4, 0)), 0)
  ),
"")
</f>
        <v/>
      </c>
      <c r="Q245" s="44" t="str">
        <f t="shared" si="7"/>
        <v/>
      </c>
      <c r="R245" s="44" t="str">
        <f>IFERROR(__xludf.DUMMYFUNCTION("IF(OR(ISBLANK(K245), ISBLANK(N245)), """", 
  LET(
    resDate, K245,
    tourDate, N245,
    monthCount, MAX(0, DATEDIF(resDate, tourDate - 3, ""M"") + 1),
    secondDates, ARRAYFORMULA(DATE(YEAR(resDate), MONTH(resDate) + SEQUENCE(monthCount), 2)),
    "&amp;"validDates, FILTER(secondDates, (secondDates &gt; resDate + 2) * (secondDates &lt;= tourDate - 3)),
    IF(ISERROR(validDates), 0, COUNTA(validDates))
  )
)
"),"")</f>
        <v/>
      </c>
      <c r="S245" s="44" t="str">
        <f t="shared" si="8"/>
        <v/>
      </c>
      <c r="T245" s="45" t="str">
        <f t="array" ref="T245">IF(ISBLANK(BO245),IFERROR(
  INDEX(
    INDEX('{INDEX} Payment Terms'!$A:$G, , MATCH(T$3, '{INDEX} Payment Terms'!$4:$4, 0)),
    MATCH(Q245, INDEX('{INDEX} Payment Terms'!$A:$G,0, MATCH("Payment Condition", '{INDEX} Payment Terms'!$4:$4, 0)), 0)
  ),
""),"Cancelled")
</f>
        <v/>
      </c>
      <c r="U245" s="46" t="b">
        <v>0</v>
      </c>
      <c r="V245" s="47" t="str">
        <f>IFERROR(__xludf.DUMMYFUNCTION("IF(OR(L245=""Duo Booking"", L245=""Group Booking""),
IF(U245=FALSE,"""",
    LET(
      bookingType, L245,
      tour, M245,
      mainFirst, H245,
      mainLast, I245,
      mainEmail, G245,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$L$4:L245, bookingType,
          $M$4:M245, tour,
          $H$4:H245, mainFirst,
          $I$4:I245, mainLast,
          $G$4:G245, mainEmail
        ),
        ""000""
      ),
  "&amp;"    baseID &amp; ""-"" &amp; memberNumber
    )
  ),
  """"
)
"),"")</f>
        <v/>
      </c>
      <c r="W245" s="48"/>
      <c r="X245" s="85" t="b">
        <v>0</v>
      </c>
      <c r="Y245" s="85" t="b">
        <v>0</v>
      </c>
      <c r="Z245" s="85" t="b">
        <v>0</v>
      </c>
      <c r="AA245" s="50"/>
      <c r="AB245" s="51"/>
      <c r="AC245" s="85" t="b">
        <v>0</v>
      </c>
      <c r="AD245" s="92"/>
      <c r="AE245" s="88"/>
      <c r="AF245" s="36" t="str">
        <f t="array" ref="AF245">IF(M245="","",INDEX(
      '{INDEX} Tour Packages'!$A:$ZP,
      MATCH($M245, '{INDEX} Tour Packages'!$A:$A, 0),
      MATCH(AF$3, '{INDEX} Tour Packages'!$4:$4, 0)
    ))</f>
        <v/>
      </c>
      <c r="AG245" s="36" t="str">
        <f t="array" ref="AG245">IF(M245="","",INDEX(
      '{INDEX} Tour Packages'!$A:$ZP,
      MATCH($M245, '{INDEX} Tour Packages'!$A:$A, 0),
      MATCH(AG$3, '{INDEX} Tour Packages'!$4:$4, 0)
    ))</f>
        <v/>
      </c>
      <c r="AH245" s="36" t="str">
        <f t="array" ref="AH245">IF(M245="","",INDEX(
      '{INDEX} Tour Packages'!$A:$ZP,
      MATCH($M245, '{INDEX} Tour Packages'!$A:$A, 0),
      MATCH(AH$3, '{INDEX} Tour Packages'!$4:$4, 0)
    ))</f>
        <v/>
      </c>
      <c r="AI245" s="54" t="str">
        <f t="shared" si="9"/>
        <v/>
      </c>
      <c r="AJ245" s="42"/>
      <c r="AK245" s="55"/>
      <c r="AL245" s="46" t="b">
        <v>0</v>
      </c>
      <c r="AM245" s="56"/>
      <c r="AN245" s="57" t="str">
        <f t="shared" si="10"/>
        <v/>
      </c>
      <c r="AO245" s="58" t="str">
        <f t="shared" si="11"/>
        <v/>
      </c>
      <c r="AP245" s="59"/>
      <c r="AQ245" s="60"/>
      <c r="AR245" s="61"/>
      <c r="AS245" s="61"/>
      <c r="AT245" s="61" t="str">
        <f>IFERROR(__xludf.DUMMYFUNCTION("IF( 
  OR($AJ245=""Full Payment"", ISBLANK($K245)),
  """",
  IF(
    OR(
      Q245=""Standard Booking, P1"",
      Q245=""Standard Booking, P2"",
      Q245=""Standard Booking, P3"",
      Q245=""Standard Booking, P4""
    ),
    LET(
      resDate,   $"&amp;"K245,
      tourDate,  $N245,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5" s="62" t="str">
        <f t="shared" si="12"/>
        <v/>
      </c>
      <c r="AV245" s="63"/>
      <c r="AW245" s="64"/>
      <c r="AX245" s="64"/>
      <c r="AY245" s="64"/>
      <c r="AZ245" s="64" t="str">
        <f>IFERROR(__xludf.DUMMYFUNCTION("IF(
  OR($AJ245=""Full Payment"",$AJ245=""P1"", ISBLANK($K245)),
  """",
  IF(
    OR(
      $Q245=""Standard Booking, P2"",
      $Q245=""Standard Booking, P3"",
      $Q245=""Standard Booking, P4""
    ),
    LET(
      resDate,   $K245,
      tourDate,"&amp;"  $N245,
      monthCount, DATEDIF(resDate, tourDate, ""M"") + 1,
      secondDates, ARRAYFORMULA(
        DATE(
          YEAR(resDate),
          MONTH(resDate) + SEQUENCE(monthCount),
          2
        )
      ),
      validDates, FILTER(
        sec"&amp;"ondDates,
        (secondDates &gt; resDate + 2) *
        (secondDates &lt;= tourDate - 3)
      ),
      IF(
        OR($AJ245=""P2"", $AJ245=""P3"", $AJ245=""P4""),
        IF(
          COUNTA(validDates) &lt; 2,
          """",
          TEXT(INDEX(validDates"&amp;", 2), ""mmm d, yyyy"")
        ),
        IF(
          COUNTA(validDates) &lt; 2,
          """",
          TEXTJOIN("", "", TRUE,
            TEXT(INDEX(validDates, 1), ""mmm d, yyyy""),
            TEXT(INDEX(validDates, 2), ""mmm d, yyyy"")
          )
 "&amp;"       )
      )
    ),
    """"
  )
)
"),"")</f>
        <v/>
      </c>
      <c r="BA245" s="65" t="str">
        <f t="shared" si="13"/>
        <v/>
      </c>
      <c r="BB245" s="63"/>
      <c r="BC245" s="64"/>
      <c r="BD245" s="64"/>
      <c r="BE245" s="64"/>
      <c r="BF245" s="64" t="str">
        <f>IFERROR(__xludf.DUMMYFUNCTION("IF(
  OR($AJ245=""Full Payment"",$AJ245=""P1"", $AJ245=""P2""),
  """",
  IF(
    AND(
      NOT(ISBLANK($K245)),
      OR(
        Q245=""Standard Booking, P3"",
        Q245=""Standard Booking, P4""
      )
    ),
    LET(
      resDate,   $K245,
      "&amp;"tourDate,  $N245,
      monthCount, DATEDIF(resDate, tourDate, ""M"") + 1,
      secondDates, ARRAYFORMULA(
        DATE(
          YEAR(resDate),
          MONTH(resDate) + SEQUENCE(monthCount),
          2
        )
      ),
      validDates, FILTER(
  "&amp;"      secondDates,
        (secondDates &gt; resDate + 2) *
        (secondDates &lt;= tourDate - 3)
      ),
      IF(
        $AJ245=""P4"",
        IF(
          COUNTA(validDates) &lt; 3,
          """",
          TEXT(INDEX(validDates, 3), ""mmm d, yyyy"")
  "&amp;"      ),
        IF(
          $AJ245=""P3"",
          IF(
            COUNTA(validDates) &lt; 3,
            """",
            TEXT(INDEX(validDates, 3), ""mmm d, yyyy"")
          ),
          IF(
            COUNTA(validDates) &lt; 3,
            """",
    "&amp;"        TEXTJOIN("", "", TRUE,
              TEXT(INDEX(validDates, 1), ""mmm d, yyyy""),
              TEXT(INDEX(validDates, 2), ""mmm d, yyyy""),
              TEXT(INDEX(validDates, 3), ""mmm d, yyyy"")
            )
          )
        )
      )
    "&amp;"),
    """"
  )
)
"),"")</f>
        <v/>
      </c>
      <c r="BG245" s="65" t="str">
        <f t="shared" si="14"/>
        <v/>
      </c>
      <c r="BH245" s="63"/>
      <c r="BI245" s="64"/>
      <c r="BJ245" s="64"/>
      <c r="BK245" s="64"/>
      <c r="BL245" s="64" t="str">
        <f>IFERROR(__xludf.DUMMYFUNCTION("IF(
  OR($AJ245=""Full Payment"",$AJ245=""P1"",$AJ245=""P2"",$AJ245=""P3""),
  """",
  IF(
    AND(
      NOT(ISBLANK($K245)),
      $Q245=""Standard Booking, P4""
    ),
    LET(
      resDate,   $K245,
      tourDate,  $N245,
      monthCount, DATEDIF(r"&amp;"esDate, tourDate, ""M"") + 1,
      secondDates, ARRAYFORMULA(
        DATE(
          YEAR(resDate),
          MONTH(resDate) + SEQUENCE(monthCount),
          2
        )
      ),
      validDates, FILTER(
        secondDates,
        (secondDates &gt; res"&amp;"Date + 2) *
        (secondDates &lt;= tourDate - 3)
      ),
      IF(
        $AJ245=""P4"",
        IF(
          COUNTA(validDates) &lt; 4,
          """",
          TEXT(
            INDEX(validDates, 4),
            ""mmm d, yyyy""
          )
        ),
"&amp;"        IF(
          COUNTA(validDates) &lt; 4,
          """",
          TEXTJOIN(
            "", "", TRUE,
            TEXT(INDEX(validDates, 1), ""mmm d, yyyy""),
            TEXT(INDEX(validDates, 2), ""mmm d, yyyy""),
            TEXT(INDEX(validDates"&amp;", 3), ""mmm d, yyyy""),
            TEXT(INDEX(validDates, 4), ""mmm d, yyyy"")
          )
        )
      )
    ),
    """"
  )
)
"),"")</f>
        <v/>
      </c>
      <c r="BM245" s="65" t="str">
        <f t="shared" si="15"/>
        <v/>
      </c>
      <c r="BN245" s="66"/>
      <c r="BO245" s="67"/>
      <c r="BP245" s="49" t="b">
        <v>0</v>
      </c>
      <c r="BQ245" s="49" t="b">
        <v>0</v>
      </c>
      <c r="BR245" s="68"/>
      <c r="BS245" s="69"/>
      <c r="BT245" s="70" t="b">
        <v>0</v>
      </c>
      <c r="BU245" s="71"/>
      <c r="BV245" s="72"/>
      <c r="BW245" s="86" t="b">
        <v>0</v>
      </c>
      <c r="BX245" s="87"/>
    </row>
    <row r="246">
      <c r="A246" s="35" t="str">
        <f t="shared" si="1"/>
        <v/>
      </c>
      <c r="B246" s="36" t="str">
        <f t="shared" si="2"/>
        <v/>
      </c>
      <c r="C246" s="36" t="str">
        <f t="array" ref="C246">IF(
  M246="",
  "",
  IFERROR(
    INDEX(
      '{INDEX} Tour Packages'!$A:$ZZ,
      MATCH(
        M246,
        INDEX(
          '{INDEX} Tour Packages'!$A:$ZZ,
          ,
          MATCH("Tour Package Name", '{INDEX} Tour Packages'!$4:$4, 0)
        ),
        0
      ),
      MATCH("Tour Code", '{INDEX} Tour Packages'!$4:$4, 0)
    ),
    "XXX"
  )
)
</f>
        <v/>
      </c>
      <c r="D246" s="36" t="str">
        <f t="shared" si="3"/>
        <v/>
      </c>
      <c r="E246" s="36" t="str">
        <f t="shared" si="4"/>
        <v/>
      </c>
      <c r="F246" s="37" t="str">
        <f t="shared" si="5"/>
        <v/>
      </c>
      <c r="G246" s="89"/>
      <c r="H246" s="89"/>
      <c r="I246" s="90"/>
      <c r="J246" s="40" t="str">
        <f t="shared" si="16"/>
        <v> </v>
      </c>
      <c r="K246" s="91"/>
      <c r="L246" s="55"/>
      <c r="M246" s="55"/>
      <c r="N246" s="91"/>
      <c r="O246" s="43" t="str">
        <f>IFERROR(__xludf.DUMMYFUNCTION("IF(N246="""","""",IFERROR(
  N246 + VALUE(REGEXEXTRACT(P246, ""(\d+)\s+Days"")),
  """"
)
)"),"")</f>
        <v/>
      </c>
      <c r="P246" s="43" t="str">
        <f t="array" ref="P246">IFERROR(
  INDEX(
    INDEX('{INDEX} Tour Packages'!$A:$ZZ, , MATCH(P$3, '{INDEX} Tour Packages'!$4:$4, 0)),
    MATCH(M246, INDEX('{INDEX} Tour Packages'!$A:$ZZ,0, MATCH("Tour Package Name", '{INDEX} Tour Packages'!$4:$4, 0)), 0)
  ),
"")
</f>
        <v/>
      </c>
      <c r="Q246" s="44" t="str">
        <f t="shared" si="7"/>
        <v/>
      </c>
      <c r="R246" s="44" t="str">
        <f>IFERROR(__xludf.DUMMYFUNCTION("IF(OR(ISBLANK(K246), ISBLANK(N246)), """", 
  LET(
    resDate, K246,
    tourDate, N246,
    monthCount, MAX(0, DATEDIF(resDate, tourDate - 3, ""M"") + 1),
    secondDates, ARRAYFORMULA(DATE(YEAR(resDate), MONTH(resDate) + SEQUENCE(monthCount), 2)),
    "&amp;"validDates, FILTER(secondDates, (secondDates &gt; resDate + 2) * (secondDates &lt;= tourDate - 3)),
    IF(ISERROR(validDates), 0, COUNTA(validDates))
  )
)
"),"")</f>
        <v/>
      </c>
      <c r="S246" s="44" t="str">
        <f t="shared" si="8"/>
        <v/>
      </c>
      <c r="T246" s="45" t="str">
        <f t="array" ref="T246">IF(ISBLANK(BO246),IFERROR(
  INDEX(
    INDEX('{INDEX} Payment Terms'!$A:$G, , MATCH(T$3, '{INDEX} Payment Terms'!$4:$4, 0)),
    MATCH(Q246, INDEX('{INDEX} Payment Terms'!$A:$G,0, MATCH("Payment Condition", '{INDEX} Payment Terms'!$4:$4, 0)), 0)
  ),
""),"Cancelled")
</f>
        <v/>
      </c>
      <c r="U246" s="46" t="b">
        <v>0</v>
      </c>
      <c r="V246" s="47" t="str">
        <f>IFERROR(__xludf.DUMMYFUNCTION("IF(OR(L246=""Duo Booking"", L246=""Group Booking""),
IF(U246=FALSE,"""",
    LET(
      bookingType, L246,
      tour, M246,
      mainFirst, H246,
      mainLast, I246,
      mainEmail, G246,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$L$4:L246, bookingType,
          $M$4:M246, tour,
          $H$4:H246, mainFirst,
          $I$4:I246, mainLast,
          $G$4:G246, mainEmail
        ),
        ""000""
      ),
  "&amp;"    baseID &amp; ""-"" &amp; memberNumber
    )
  ),
  """"
)
"),"")</f>
        <v/>
      </c>
      <c r="W246" s="48"/>
      <c r="X246" s="85" t="b">
        <v>0</v>
      </c>
      <c r="Y246" s="85" t="b">
        <v>0</v>
      </c>
      <c r="Z246" s="85" t="b">
        <v>0</v>
      </c>
      <c r="AA246" s="50"/>
      <c r="AB246" s="51"/>
      <c r="AC246" s="85" t="b">
        <v>0</v>
      </c>
      <c r="AD246" s="92"/>
      <c r="AE246" s="88"/>
      <c r="AF246" s="36" t="str">
        <f t="array" ref="AF246">IF(M246="","",INDEX(
      '{INDEX} Tour Packages'!$A:$ZP,
      MATCH($M246, '{INDEX} Tour Packages'!$A:$A, 0),
      MATCH(AF$3, '{INDEX} Tour Packages'!$4:$4, 0)
    ))</f>
        <v/>
      </c>
      <c r="AG246" s="36" t="str">
        <f t="array" ref="AG246">IF(M246="","",INDEX(
      '{INDEX} Tour Packages'!$A:$ZP,
      MATCH($M246, '{INDEX} Tour Packages'!$A:$A, 0),
      MATCH(AG$3, '{INDEX} Tour Packages'!$4:$4, 0)
    ))</f>
        <v/>
      </c>
      <c r="AH246" s="36" t="str">
        <f t="array" ref="AH246">IF(M246="","",INDEX(
      '{INDEX} Tour Packages'!$A:$ZP,
      MATCH($M246, '{INDEX} Tour Packages'!$A:$A, 0),
      MATCH(AH$3, '{INDEX} Tour Packages'!$4:$4, 0)
    ))</f>
        <v/>
      </c>
      <c r="AI246" s="54" t="str">
        <f t="shared" si="9"/>
        <v/>
      </c>
      <c r="AJ246" s="42"/>
      <c r="AK246" s="55"/>
      <c r="AL246" s="46" t="b">
        <v>0</v>
      </c>
      <c r="AM246" s="56"/>
      <c r="AN246" s="57" t="str">
        <f t="shared" si="10"/>
        <v/>
      </c>
      <c r="AO246" s="58" t="str">
        <f t="shared" si="11"/>
        <v/>
      </c>
      <c r="AP246" s="59"/>
      <c r="AQ246" s="60"/>
      <c r="AR246" s="61"/>
      <c r="AS246" s="61"/>
      <c r="AT246" s="61" t="str">
        <f>IFERROR(__xludf.DUMMYFUNCTION("IF( 
  OR($AJ246=""Full Payment"", ISBLANK($K246)),
  """",
  IF(
    OR(
      Q246=""Standard Booking, P1"",
      Q246=""Standard Booking, P2"",
      Q246=""Standard Booking, P3"",
      Q246=""Standard Booking, P4""
    ),
    LET(
      resDate,   $"&amp;"K246,
      tourDate,  $N246,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6" s="62" t="str">
        <f t="shared" si="12"/>
        <v/>
      </c>
      <c r="AV246" s="63"/>
      <c r="AW246" s="64"/>
      <c r="AX246" s="64"/>
      <c r="AY246" s="64"/>
      <c r="AZ246" s="64" t="str">
        <f>IFERROR(__xludf.DUMMYFUNCTION("IF(
  OR($AJ246=""Full Payment"",$AJ246=""P1"", ISBLANK($K246)),
  """",
  IF(
    OR(
      $Q246=""Standard Booking, P2"",
      $Q246=""Standard Booking, P3"",
      $Q246=""Standard Booking, P4""
    ),
    LET(
      resDate,   $K246,
      tourDate,"&amp;"  $N246,
      monthCount, DATEDIF(resDate, tourDate, ""M"") + 1,
      secondDates, ARRAYFORMULA(
        DATE(
          YEAR(resDate),
          MONTH(resDate) + SEQUENCE(monthCount),
          2
        )
      ),
      validDates, FILTER(
        sec"&amp;"ondDates,
        (secondDates &gt; resDate + 2) *
        (secondDates &lt;= tourDate - 3)
      ),
      IF(
        OR($AJ246=""P2"", $AJ246=""P3"", $AJ246=""P4""),
        IF(
          COUNTA(validDates) &lt; 2,
          """",
          TEXT(INDEX(validDates"&amp;", 2), ""mmm d, yyyy"")
        ),
        IF(
          COUNTA(validDates) &lt; 2,
          """",
          TEXTJOIN("", "", TRUE,
            TEXT(INDEX(validDates, 1), ""mmm d, yyyy""),
            TEXT(INDEX(validDates, 2), ""mmm d, yyyy"")
          )
 "&amp;"       )
      )
    ),
    """"
  )
)
"),"")</f>
        <v/>
      </c>
      <c r="BA246" s="65" t="str">
        <f t="shared" si="13"/>
        <v/>
      </c>
      <c r="BB246" s="63"/>
      <c r="BC246" s="64"/>
      <c r="BD246" s="64"/>
      <c r="BE246" s="64"/>
      <c r="BF246" s="64" t="str">
        <f>IFERROR(__xludf.DUMMYFUNCTION("IF(
  OR($AJ246=""Full Payment"",$AJ246=""P1"", $AJ246=""P2""),
  """",
  IF(
    AND(
      NOT(ISBLANK($K246)),
      OR(
        Q246=""Standard Booking, P3"",
        Q246=""Standard Booking, P4""
      )
    ),
    LET(
      resDate,   $K246,
      "&amp;"tourDate,  $N246,
      monthCount, DATEDIF(resDate, tourDate, ""M"") + 1,
      secondDates, ARRAYFORMULA(
        DATE(
          YEAR(resDate),
          MONTH(resDate) + SEQUENCE(monthCount),
          2
        )
      ),
      validDates, FILTER(
  "&amp;"      secondDates,
        (secondDates &gt; resDate + 2) *
        (secondDates &lt;= tourDate - 3)
      ),
      IF(
        $AJ246=""P4"",
        IF(
          COUNTA(validDates) &lt; 3,
          """",
          TEXT(INDEX(validDates, 3), ""mmm d, yyyy"")
  "&amp;"      ),
        IF(
          $AJ246=""P3"",
          IF(
            COUNTA(validDates) &lt; 3,
            """",
            TEXT(INDEX(validDates, 3), ""mmm d, yyyy"")
          ),
          IF(
            COUNTA(validDates) &lt; 3,
            """",
    "&amp;"        TEXTJOIN("", "", TRUE,
              TEXT(INDEX(validDates, 1), ""mmm d, yyyy""),
              TEXT(INDEX(validDates, 2), ""mmm d, yyyy""),
              TEXT(INDEX(validDates, 3), ""mmm d, yyyy"")
            )
          )
        )
      )
    "&amp;"),
    """"
  )
)
"),"")</f>
        <v/>
      </c>
      <c r="BG246" s="65" t="str">
        <f t="shared" si="14"/>
        <v/>
      </c>
      <c r="BH246" s="63"/>
      <c r="BI246" s="64"/>
      <c r="BJ246" s="64"/>
      <c r="BK246" s="64"/>
      <c r="BL246" s="64" t="str">
        <f>IFERROR(__xludf.DUMMYFUNCTION("IF(
  OR($AJ246=""Full Payment"",$AJ246=""P1"",$AJ246=""P2"",$AJ246=""P3""),
  """",
  IF(
    AND(
      NOT(ISBLANK($K246)),
      $Q246=""Standard Booking, P4""
    ),
    LET(
      resDate,   $K246,
      tourDate,  $N246,
      monthCount, DATEDIF(r"&amp;"esDate, tourDate, ""M"") + 1,
      secondDates, ARRAYFORMULA(
        DATE(
          YEAR(resDate),
          MONTH(resDate) + SEQUENCE(monthCount),
          2
        )
      ),
      validDates, FILTER(
        secondDates,
        (secondDates &gt; res"&amp;"Date + 2) *
        (secondDates &lt;= tourDate - 3)
      ),
      IF(
        $AJ246=""P4"",
        IF(
          COUNTA(validDates) &lt; 4,
          """",
          TEXT(
            INDEX(validDates, 4),
            ""mmm d, yyyy""
          )
        ),
"&amp;"        IF(
          COUNTA(validDates) &lt; 4,
          """",
          TEXTJOIN(
            "", "", TRUE,
            TEXT(INDEX(validDates, 1), ""mmm d, yyyy""),
            TEXT(INDEX(validDates, 2), ""mmm d, yyyy""),
            TEXT(INDEX(validDates"&amp;", 3), ""mmm d, yyyy""),
            TEXT(INDEX(validDates, 4), ""mmm d, yyyy"")
          )
        )
      )
    ),
    """"
  )
)
"),"")</f>
        <v/>
      </c>
      <c r="BM246" s="65" t="str">
        <f t="shared" si="15"/>
        <v/>
      </c>
      <c r="BN246" s="66"/>
      <c r="BO246" s="67"/>
      <c r="BP246" s="49" t="b">
        <v>0</v>
      </c>
      <c r="BQ246" s="49" t="b">
        <v>0</v>
      </c>
      <c r="BR246" s="68"/>
      <c r="BS246" s="69"/>
      <c r="BT246" s="70" t="b">
        <v>0</v>
      </c>
      <c r="BU246" s="71"/>
      <c r="BV246" s="72"/>
      <c r="BW246" s="86" t="b">
        <v>0</v>
      </c>
      <c r="BX246" s="87"/>
    </row>
    <row r="247">
      <c r="A247" s="35" t="str">
        <f t="shared" si="1"/>
        <v/>
      </c>
      <c r="B247" s="36" t="str">
        <f t="shared" si="2"/>
        <v/>
      </c>
      <c r="C247" s="36" t="str">
        <f t="array" ref="C247">IF(
  M247="",
  "",
  IFERROR(
    INDEX(
      '{INDEX} Tour Packages'!$A:$ZZ,
      MATCH(
        M247,
        INDEX(
          '{INDEX} Tour Packages'!$A:$ZZ,
          ,
          MATCH("Tour Package Name", '{INDEX} Tour Packages'!$4:$4, 0)
        ),
        0
      ),
      MATCH("Tour Code", '{INDEX} Tour Packages'!$4:$4, 0)
    ),
    "XXX"
  )
)
</f>
        <v/>
      </c>
      <c r="D247" s="36" t="str">
        <f t="shared" si="3"/>
        <v/>
      </c>
      <c r="E247" s="36" t="str">
        <f t="shared" si="4"/>
        <v/>
      </c>
      <c r="F247" s="37" t="str">
        <f t="shared" si="5"/>
        <v/>
      </c>
      <c r="G247" s="89"/>
      <c r="H247" s="89"/>
      <c r="I247" s="90"/>
      <c r="J247" s="40" t="str">
        <f t="shared" si="16"/>
        <v> </v>
      </c>
      <c r="K247" s="91"/>
      <c r="L247" s="55"/>
      <c r="M247" s="55"/>
      <c r="N247" s="91"/>
      <c r="O247" s="43" t="str">
        <f>IFERROR(__xludf.DUMMYFUNCTION("IF(N247="""","""",IFERROR(
  N247 + VALUE(REGEXEXTRACT(P247, ""(\d+)\s+Days"")),
  """"
)
)"),"")</f>
        <v/>
      </c>
      <c r="P247" s="43" t="str">
        <f t="array" ref="P247">IFERROR(
  INDEX(
    INDEX('{INDEX} Tour Packages'!$A:$ZZ, , MATCH(P$3, '{INDEX} Tour Packages'!$4:$4, 0)),
    MATCH(M247, INDEX('{INDEX} Tour Packages'!$A:$ZZ,0, MATCH("Tour Package Name", '{INDEX} Tour Packages'!$4:$4, 0)), 0)
  ),
"")
</f>
        <v/>
      </c>
      <c r="Q247" s="44" t="str">
        <f t="shared" si="7"/>
        <v/>
      </c>
      <c r="R247" s="44" t="str">
        <f>IFERROR(__xludf.DUMMYFUNCTION("IF(OR(ISBLANK(K247), ISBLANK(N247)), """", 
  LET(
    resDate, K247,
    tourDate, N247,
    monthCount, MAX(0, DATEDIF(resDate, tourDate - 3, ""M"") + 1),
    secondDates, ARRAYFORMULA(DATE(YEAR(resDate), MONTH(resDate) + SEQUENCE(monthCount), 2)),
    "&amp;"validDates, FILTER(secondDates, (secondDates &gt; resDate + 2) * (secondDates &lt;= tourDate - 3)),
    IF(ISERROR(validDates), 0, COUNTA(validDates))
  )
)
"),"")</f>
        <v/>
      </c>
      <c r="S247" s="44" t="str">
        <f t="shared" si="8"/>
        <v/>
      </c>
      <c r="T247" s="45" t="str">
        <f t="array" ref="T247">IF(ISBLANK(BO247),IFERROR(
  INDEX(
    INDEX('{INDEX} Payment Terms'!$A:$G, , MATCH(T$3, '{INDEX} Payment Terms'!$4:$4, 0)),
    MATCH(Q247, INDEX('{INDEX} Payment Terms'!$A:$G,0, MATCH("Payment Condition", '{INDEX} Payment Terms'!$4:$4, 0)), 0)
  ),
""),"Cancelled")
</f>
        <v/>
      </c>
      <c r="U247" s="46" t="b">
        <v>0</v>
      </c>
      <c r="V247" s="47" t="str">
        <f>IFERROR(__xludf.DUMMYFUNCTION("IF(OR(L247=""Duo Booking"", L247=""Group Booking""),
IF(U247=FALSE,"""",
    LET(
      bookingType, L247,
      tour, M247,
      mainFirst, H247,
      mainLast, I247,
      mainEmail, G247,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$L$4:L247, bookingType,
          $M$4:M247, tour,
          $H$4:H247, mainFirst,
          $I$4:I247, mainLast,
          $G$4:G247, mainEmail
        ),
        ""000""
      ),
  "&amp;"    baseID &amp; ""-"" &amp; memberNumber
    )
  ),
  """"
)
"),"")</f>
        <v/>
      </c>
      <c r="W247" s="48"/>
      <c r="X247" s="85" t="b">
        <v>0</v>
      </c>
      <c r="Y247" s="85" t="b">
        <v>0</v>
      </c>
      <c r="Z247" s="85" t="b">
        <v>0</v>
      </c>
      <c r="AA247" s="50"/>
      <c r="AB247" s="51"/>
      <c r="AC247" s="85" t="b">
        <v>0</v>
      </c>
      <c r="AD247" s="92"/>
      <c r="AE247" s="88"/>
      <c r="AF247" s="36" t="str">
        <f t="array" ref="AF247">IF(M247="","",INDEX(
      '{INDEX} Tour Packages'!$A:$ZP,
      MATCH($M247, '{INDEX} Tour Packages'!$A:$A, 0),
      MATCH(AF$3, '{INDEX} Tour Packages'!$4:$4, 0)
    ))</f>
        <v/>
      </c>
      <c r="AG247" s="36" t="str">
        <f t="array" ref="AG247">IF(M247="","",INDEX(
      '{INDEX} Tour Packages'!$A:$ZP,
      MATCH($M247, '{INDEX} Tour Packages'!$A:$A, 0),
      MATCH(AG$3, '{INDEX} Tour Packages'!$4:$4, 0)
    ))</f>
        <v/>
      </c>
      <c r="AH247" s="36" t="str">
        <f t="array" ref="AH247">IF(M247="","",INDEX(
      '{INDEX} Tour Packages'!$A:$ZP,
      MATCH($M247, '{INDEX} Tour Packages'!$A:$A, 0),
      MATCH(AH$3, '{INDEX} Tour Packages'!$4:$4, 0)
    ))</f>
        <v/>
      </c>
      <c r="AI247" s="54" t="str">
        <f t="shared" si="9"/>
        <v/>
      </c>
      <c r="AJ247" s="42"/>
      <c r="AK247" s="55"/>
      <c r="AL247" s="46" t="b">
        <v>0</v>
      </c>
      <c r="AM247" s="56"/>
      <c r="AN247" s="57" t="str">
        <f t="shared" si="10"/>
        <v/>
      </c>
      <c r="AO247" s="58" t="str">
        <f t="shared" si="11"/>
        <v/>
      </c>
      <c r="AP247" s="59"/>
      <c r="AQ247" s="60"/>
      <c r="AR247" s="61"/>
      <c r="AS247" s="61"/>
      <c r="AT247" s="61" t="str">
        <f>IFERROR(__xludf.DUMMYFUNCTION("IF( 
  OR($AJ247=""Full Payment"", ISBLANK($K247)),
  """",
  IF(
    OR(
      Q247=""Standard Booking, P1"",
      Q247=""Standard Booking, P2"",
      Q247=""Standard Booking, P3"",
      Q247=""Standard Booking, P4""
    ),
    LET(
      resDate,   $"&amp;"K247,
      tourDate,  $N247,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7" s="62" t="str">
        <f t="shared" si="12"/>
        <v/>
      </c>
      <c r="AV247" s="63"/>
      <c r="AW247" s="64"/>
      <c r="AX247" s="64"/>
      <c r="AY247" s="64"/>
      <c r="AZ247" s="64" t="str">
        <f>IFERROR(__xludf.DUMMYFUNCTION("IF(
  OR($AJ247=""Full Payment"",$AJ247=""P1"", ISBLANK($K247)),
  """",
  IF(
    OR(
      $Q247=""Standard Booking, P2"",
      $Q247=""Standard Booking, P3"",
      $Q247=""Standard Booking, P4""
    ),
    LET(
      resDate,   $K247,
      tourDate,"&amp;"  $N247,
      monthCount, DATEDIF(resDate, tourDate, ""M"") + 1,
      secondDates, ARRAYFORMULA(
        DATE(
          YEAR(resDate),
          MONTH(resDate) + SEQUENCE(monthCount),
          2
        )
      ),
      validDates, FILTER(
        sec"&amp;"ondDates,
        (secondDates &gt; resDate + 2) *
        (secondDates &lt;= tourDate - 3)
      ),
      IF(
        OR($AJ247=""P2"", $AJ247=""P3"", $AJ247=""P4""),
        IF(
          COUNTA(validDates) &lt; 2,
          """",
          TEXT(INDEX(validDates"&amp;", 2), ""mmm d, yyyy"")
        ),
        IF(
          COUNTA(validDates) &lt; 2,
          """",
          TEXTJOIN("", "", TRUE,
            TEXT(INDEX(validDates, 1), ""mmm d, yyyy""),
            TEXT(INDEX(validDates, 2), ""mmm d, yyyy"")
          )
 "&amp;"       )
      )
    ),
    """"
  )
)
"),"")</f>
        <v/>
      </c>
      <c r="BA247" s="65" t="str">
        <f t="shared" si="13"/>
        <v/>
      </c>
      <c r="BB247" s="63"/>
      <c r="BC247" s="64"/>
      <c r="BD247" s="64"/>
      <c r="BE247" s="64"/>
      <c r="BF247" s="64" t="str">
        <f>IFERROR(__xludf.DUMMYFUNCTION("IF(
  OR($AJ247=""Full Payment"",$AJ247=""P1"", $AJ247=""P2""),
  """",
  IF(
    AND(
      NOT(ISBLANK($K247)),
      OR(
        Q247=""Standard Booking, P3"",
        Q247=""Standard Booking, P4""
      )
    ),
    LET(
      resDate,   $K247,
      "&amp;"tourDate,  $N247,
      monthCount, DATEDIF(resDate, tourDate, ""M"") + 1,
      secondDates, ARRAYFORMULA(
        DATE(
          YEAR(resDate),
          MONTH(resDate) + SEQUENCE(monthCount),
          2
        )
      ),
      validDates, FILTER(
  "&amp;"      secondDates,
        (secondDates &gt; resDate + 2) *
        (secondDates &lt;= tourDate - 3)
      ),
      IF(
        $AJ247=""P4"",
        IF(
          COUNTA(validDates) &lt; 3,
          """",
          TEXT(INDEX(validDates, 3), ""mmm d, yyyy"")
  "&amp;"      ),
        IF(
          $AJ247=""P3"",
          IF(
            COUNTA(validDates) &lt; 3,
            """",
            TEXT(INDEX(validDates, 3), ""mmm d, yyyy"")
          ),
          IF(
            COUNTA(validDates) &lt; 3,
            """",
    "&amp;"        TEXTJOIN("", "", TRUE,
              TEXT(INDEX(validDates, 1), ""mmm d, yyyy""),
              TEXT(INDEX(validDates, 2), ""mmm d, yyyy""),
              TEXT(INDEX(validDates, 3), ""mmm d, yyyy"")
            )
          )
        )
      )
    "&amp;"),
    """"
  )
)
"),"")</f>
        <v/>
      </c>
      <c r="BG247" s="65" t="str">
        <f t="shared" si="14"/>
        <v/>
      </c>
      <c r="BH247" s="63"/>
      <c r="BI247" s="64"/>
      <c r="BJ247" s="64"/>
      <c r="BK247" s="64"/>
      <c r="BL247" s="64" t="str">
        <f>IFERROR(__xludf.DUMMYFUNCTION("IF(
  OR($AJ247=""Full Payment"",$AJ247=""P1"",$AJ247=""P2"",$AJ247=""P3""),
  """",
  IF(
    AND(
      NOT(ISBLANK($K247)),
      $Q247=""Standard Booking, P4""
    ),
    LET(
      resDate,   $K247,
      tourDate,  $N247,
      monthCount, DATEDIF(r"&amp;"esDate, tourDate, ""M"") + 1,
      secondDates, ARRAYFORMULA(
        DATE(
          YEAR(resDate),
          MONTH(resDate) + SEQUENCE(monthCount),
          2
        )
      ),
      validDates, FILTER(
        secondDates,
        (secondDates &gt; res"&amp;"Date + 2) *
        (secondDates &lt;= tourDate - 3)
      ),
      IF(
        $AJ247=""P4"",
        IF(
          COUNTA(validDates) &lt; 4,
          """",
          TEXT(
            INDEX(validDates, 4),
            ""mmm d, yyyy""
          )
        ),
"&amp;"        IF(
          COUNTA(validDates) &lt; 4,
          """",
          TEXTJOIN(
            "", "", TRUE,
            TEXT(INDEX(validDates, 1), ""mmm d, yyyy""),
            TEXT(INDEX(validDates, 2), ""mmm d, yyyy""),
            TEXT(INDEX(validDates"&amp;", 3), ""mmm d, yyyy""),
            TEXT(INDEX(validDates, 4), ""mmm d, yyyy"")
          )
        )
      )
    ),
    """"
  )
)
"),"")</f>
        <v/>
      </c>
      <c r="BM247" s="65" t="str">
        <f t="shared" si="15"/>
        <v/>
      </c>
      <c r="BN247" s="66"/>
      <c r="BO247" s="67"/>
      <c r="BP247" s="49" t="b">
        <v>0</v>
      </c>
      <c r="BQ247" s="49" t="b">
        <v>0</v>
      </c>
      <c r="BR247" s="68"/>
      <c r="BS247" s="69"/>
      <c r="BT247" s="70" t="b">
        <v>0</v>
      </c>
      <c r="BU247" s="71"/>
      <c r="BV247" s="72"/>
      <c r="BW247" s="86" t="b">
        <v>0</v>
      </c>
      <c r="BX247" s="87"/>
    </row>
    <row r="248">
      <c r="A248" s="35" t="str">
        <f t="shared" si="1"/>
        <v/>
      </c>
      <c r="B248" s="36" t="str">
        <f t="shared" si="2"/>
        <v/>
      </c>
      <c r="C248" s="36" t="str">
        <f t="array" ref="C248">IF(
  M248="",
  "",
  IFERROR(
    INDEX(
      '{INDEX} Tour Packages'!$A:$ZZ,
      MATCH(
        M248,
        INDEX(
          '{INDEX} Tour Packages'!$A:$ZZ,
          ,
          MATCH("Tour Package Name", '{INDEX} Tour Packages'!$4:$4, 0)
        ),
        0
      ),
      MATCH("Tour Code", '{INDEX} Tour Packages'!$4:$4, 0)
    ),
    "XXX"
  )
)
</f>
        <v/>
      </c>
      <c r="D248" s="36" t="str">
        <f t="shared" si="3"/>
        <v/>
      </c>
      <c r="E248" s="36" t="str">
        <f t="shared" si="4"/>
        <v/>
      </c>
      <c r="F248" s="37" t="str">
        <f t="shared" si="5"/>
        <v/>
      </c>
      <c r="G248" s="89"/>
      <c r="H248" s="89"/>
      <c r="I248" s="90"/>
      <c r="J248" s="40" t="str">
        <f t="shared" si="16"/>
        <v> </v>
      </c>
      <c r="K248" s="91"/>
      <c r="L248" s="55"/>
      <c r="M248" s="55"/>
      <c r="N248" s="91"/>
      <c r="O248" s="43" t="str">
        <f>IFERROR(__xludf.DUMMYFUNCTION("IF(N248="""","""",IFERROR(
  N248 + VALUE(REGEXEXTRACT(P248, ""(\d+)\s+Days"")),
  """"
)
)"),"")</f>
        <v/>
      </c>
      <c r="P248" s="43" t="str">
        <f t="array" ref="P248">IFERROR(
  INDEX(
    INDEX('{INDEX} Tour Packages'!$A:$ZZ, , MATCH(P$3, '{INDEX} Tour Packages'!$4:$4, 0)),
    MATCH(M248, INDEX('{INDEX} Tour Packages'!$A:$ZZ,0, MATCH("Tour Package Name", '{INDEX} Tour Packages'!$4:$4, 0)), 0)
  ),
"")
</f>
        <v/>
      </c>
      <c r="Q248" s="44" t="str">
        <f t="shared" si="7"/>
        <v/>
      </c>
      <c r="R248" s="44" t="str">
        <f>IFERROR(__xludf.DUMMYFUNCTION("IF(OR(ISBLANK(K248), ISBLANK(N248)), """", 
  LET(
    resDate, K248,
    tourDate, N248,
    monthCount, MAX(0, DATEDIF(resDate, tourDate - 3, ""M"") + 1),
    secondDates, ARRAYFORMULA(DATE(YEAR(resDate), MONTH(resDate) + SEQUENCE(monthCount), 2)),
    "&amp;"validDates, FILTER(secondDates, (secondDates &gt; resDate + 2) * (secondDates &lt;= tourDate - 3)),
    IF(ISERROR(validDates), 0, COUNTA(validDates))
  )
)
"),"")</f>
        <v/>
      </c>
      <c r="S248" s="44" t="str">
        <f t="shared" si="8"/>
        <v/>
      </c>
      <c r="T248" s="45" t="str">
        <f t="array" ref="T248">IF(ISBLANK(BO248),IFERROR(
  INDEX(
    INDEX('{INDEX} Payment Terms'!$A:$G, , MATCH(T$3, '{INDEX} Payment Terms'!$4:$4, 0)),
    MATCH(Q248, INDEX('{INDEX} Payment Terms'!$A:$G,0, MATCH("Payment Condition", '{INDEX} Payment Terms'!$4:$4, 0)), 0)
  ),
""),"Cancelled")
</f>
        <v/>
      </c>
      <c r="U248" s="46" t="b">
        <v>0</v>
      </c>
      <c r="V248" s="47" t="str">
        <f>IFERROR(__xludf.DUMMYFUNCTION("IF(OR(L248=""Duo Booking"", L248=""Group Booking""),
IF(U248=FALSE,"""",
    LET(
      bookingType, L248,
      tour, M248,
      mainFirst, H248,
      mainLast, I248,
      mainEmail, G248,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$L$4:L248, bookingType,
          $M$4:M248, tour,
          $H$4:H248, mainFirst,
          $I$4:I248, mainLast,
          $G$4:G248, mainEmail
        ),
        ""000""
      ),
  "&amp;"    baseID &amp; ""-"" &amp; memberNumber
    )
  ),
  """"
)
"),"")</f>
        <v/>
      </c>
      <c r="W248" s="48"/>
      <c r="X248" s="85" t="b">
        <v>0</v>
      </c>
      <c r="Y248" s="85" t="b">
        <v>0</v>
      </c>
      <c r="Z248" s="85" t="b">
        <v>0</v>
      </c>
      <c r="AA248" s="50"/>
      <c r="AB248" s="51"/>
      <c r="AC248" s="85" t="b">
        <v>0</v>
      </c>
      <c r="AD248" s="92"/>
      <c r="AE248" s="88"/>
      <c r="AF248" s="36" t="str">
        <f t="array" ref="AF248">IF(M248="","",INDEX(
      '{INDEX} Tour Packages'!$A:$ZP,
      MATCH($M248, '{INDEX} Tour Packages'!$A:$A, 0),
      MATCH(AF$3, '{INDEX} Tour Packages'!$4:$4, 0)
    ))</f>
        <v/>
      </c>
      <c r="AG248" s="36" t="str">
        <f t="array" ref="AG248">IF(M248="","",INDEX(
      '{INDEX} Tour Packages'!$A:$ZP,
      MATCH($M248, '{INDEX} Tour Packages'!$A:$A, 0),
      MATCH(AG$3, '{INDEX} Tour Packages'!$4:$4, 0)
    ))</f>
        <v/>
      </c>
      <c r="AH248" s="36" t="str">
        <f t="array" ref="AH248">IF(M248="","",INDEX(
      '{INDEX} Tour Packages'!$A:$ZP,
      MATCH($M248, '{INDEX} Tour Packages'!$A:$A, 0),
      MATCH(AH$3, '{INDEX} Tour Packages'!$4:$4, 0)
    ))</f>
        <v/>
      </c>
      <c r="AI248" s="54" t="str">
        <f t="shared" si="9"/>
        <v/>
      </c>
      <c r="AJ248" s="42"/>
      <c r="AK248" s="55"/>
      <c r="AL248" s="46" t="b">
        <v>0</v>
      </c>
      <c r="AM248" s="56"/>
      <c r="AN248" s="57" t="str">
        <f t="shared" si="10"/>
        <v/>
      </c>
      <c r="AO248" s="58" t="str">
        <f t="shared" si="11"/>
        <v/>
      </c>
      <c r="AP248" s="59"/>
      <c r="AQ248" s="60"/>
      <c r="AR248" s="61"/>
      <c r="AS248" s="61"/>
      <c r="AT248" s="61" t="str">
        <f>IFERROR(__xludf.DUMMYFUNCTION("IF( 
  OR($AJ248=""Full Payment"", ISBLANK($K248)),
  """",
  IF(
    OR(
      Q248=""Standard Booking, P1"",
      Q248=""Standard Booking, P2"",
      Q248=""Standard Booking, P3"",
      Q248=""Standard Booking, P4""
    ),
    LET(
      resDate,   $"&amp;"K248,
      tourDate,  $N248,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8" s="62" t="str">
        <f t="shared" si="12"/>
        <v/>
      </c>
      <c r="AV248" s="63"/>
      <c r="AW248" s="64"/>
      <c r="AX248" s="64"/>
      <c r="AY248" s="64"/>
      <c r="AZ248" s="64" t="str">
        <f>IFERROR(__xludf.DUMMYFUNCTION("IF(
  OR($AJ248=""Full Payment"",$AJ248=""P1"", ISBLANK($K248)),
  """",
  IF(
    OR(
      $Q248=""Standard Booking, P2"",
      $Q248=""Standard Booking, P3"",
      $Q248=""Standard Booking, P4""
    ),
    LET(
      resDate,   $K248,
      tourDate,"&amp;"  $N248,
      monthCount, DATEDIF(resDate, tourDate, ""M"") + 1,
      secondDates, ARRAYFORMULA(
        DATE(
          YEAR(resDate),
          MONTH(resDate) + SEQUENCE(monthCount),
          2
        )
      ),
      validDates, FILTER(
        sec"&amp;"ondDates,
        (secondDates &gt; resDate + 2) *
        (secondDates &lt;= tourDate - 3)
      ),
      IF(
        OR($AJ248=""P2"", $AJ248=""P3"", $AJ248=""P4""),
        IF(
          COUNTA(validDates) &lt; 2,
          """",
          TEXT(INDEX(validDates"&amp;", 2), ""mmm d, yyyy"")
        ),
        IF(
          COUNTA(validDates) &lt; 2,
          """",
          TEXTJOIN("", "", TRUE,
            TEXT(INDEX(validDates, 1), ""mmm d, yyyy""),
            TEXT(INDEX(validDates, 2), ""mmm d, yyyy"")
          )
 "&amp;"       )
      )
    ),
    """"
  )
)
"),"")</f>
        <v/>
      </c>
      <c r="BA248" s="65" t="str">
        <f t="shared" si="13"/>
        <v/>
      </c>
      <c r="BB248" s="63"/>
      <c r="BC248" s="64"/>
      <c r="BD248" s="64"/>
      <c r="BE248" s="64"/>
      <c r="BF248" s="64" t="str">
        <f>IFERROR(__xludf.DUMMYFUNCTION("IF(
  OR($AJ248=""Full Payment"",$AJ248=""P1"", $AJ248=""P2""),
  """",
  IF(
    AND(
      NOT(ISBLANK($K248)),
      OR(
        Q248=""Standard Booking, P3"",
        Q248=""Standard Booking, P4""
      )
    ),
    LET(
      resDate,   $K248,
      "&amp;"tourDate,  $N248,
      monthCount, DATEDIF(resDate, tourDate, ""M"") + 1,
      secondDates, ARRAYFORMULA(
        DATE(
          YEAR(resDate),
          MONTH(resDate) + SEQUENCE(monthCount),
          2
        )
      ),
      validDates, FILTER(
  "&amp;"      secondDates,
        (secondDates &gt; resDate + 2) *
        (secondDates &lt;= tourDate - 3)
      ),
      IF(
        $AJ248=""P4"",
        IF(
          COUNTA(validDates) &lt; 3,
          """",
          TEXT(INDEX(validDates, 3), ""mmm d, yyyy"")
  "&amp;"      ),
        IF(
          $AJ248=""P3"",
          IF(
            COUNTA(validDates) &lt; 3,
            """",
            TEXT(INDEX(validDates, 3), ""mmm d, yyyy"")
          ),
          IF(
            COUNTA(validDates) &lt; 3,
            """",
    "&amp;"        TEXTJOIN("", "", TRUE,
              TEXT(INDEX(validDates, 1), ""mmm d, yyyy""),
              TEXT(INDEX(validDates, 2), ""mmm d, yyyy""),
              TEXT(INDEX(validDates, 3), ""mmm d, yyyy"")
            )
          )
        )
      )
    "&amp;"),
    """"
  )
)
"),"")</f>
        <v/>
      </c>
      <c r="BG248" s="65" t="str">
        <f t="shared" si="14"/>
        <v/>
      </c>
      <c r="BH248" s="63"/>
      <c r="BI248" s="64"/>
      <c r="BJ248" s="64"/>
      <c r="BK248" s="64"/>
      <c r="BL248" s="64" t="str">
        <f>IFERROR(__xludf.DUMMYFUNCTION("IF(
  OR($AJ248=""Full Payment"",$AJ248=""P1"",$AJ248=""P2"",$AJ248=""P3""),
  """",
  IF(
    AND(
      NOT(ISBLANK($K248)),
      $Q248=""Standard Booking, P4""
    ),
    LET(
      resDate,   $K248,
      tourDate,  $N248,
      monthCount, DATEDIF(r"&amp;"esDate, tourDate, ""M"") + 1,
      secondDates, ARRAYFORMULA(
        DATE(
          YEAR(resDate),
          MONTH(resDate) + SEQUENCE(monthCount),
          2
        )
      ),
      validDates, FILTER(
        secondDates,
        (secondDates &gt; res"&amp;"Date + 2) *
        (secondDates &lt;= tourDate - 3)
      ),
      IF(
        $AJ248=""P4"",
        IF(
          COUNTA(validDates) &lt; 4,
          """",
          TEXT(
            INDEX(validDates, 4),
            ""mmm d, yyyy""
          )
        ),
"&amp;"        IF(
          COUNTA(validDates) &lt; 4,
          """",
          TEXTJOIN(
            "", "", TRUE,
            TEXT(INDEX(validDates, 1), ""mmm d, yyyy""),
            TEXT(INDEX(validDates, 2), ""mmm d, yyyy""),
            TEXT(INDEX(validDates"&amp;", 3), ""mmm d, yyyy""),
            TEXT(INDEX(validDates, 4), ""mmm d, yyyy"")
          )
        )
      )
    ),
    """"
  )
)
"),"")</f>
        <v/>
      </c>
      <c r="BM248" s="65" t="str">
        <f t="shared" si="15"/>
        <v/>
      </c>
      <c r="BN248" s="66"/>
      <c r="BO248" s="67"/>
      <c r="BP248" s="49" t="b">
        <v>0</v>
      </c>
      <c r="BQ248" s="49" t="b">
        <v>0</v>
      </c>
      <c r="BR248" s="68"/>
      <c r="BS248" s="69"/>
      <c r="BT248" s="70" t="b">
        <v>0</v>
      </c>
      <c r="BU248" s="71"/>
      <c r="BV248" s="72"/>
      <c r="BW248" s="86" t="b">
        <v>0</v>
      </c>
      <c r="BX248" s="87"/>
    </row>
    <row r="249">
      <c r="A249" s="35" t="str">
        <f t="shared" si="1"/>
        <v/>
      </c>
      <c r="B249" s="36" t="str">
        <f t="shared" si="2"/>
        <v/>
      </c>
      <c r="C249" s="36" t="str">
        <f t="array" ref="C249">IF(
  M249="",
  "",
  IFERROR(
    INDEX(
      '{INDEX} Tour Packages'!$A:$ZZ,
      MATCH(
        M249,
        INDEX(
          '{INDEX} Tour Packages'!$A:$ZZ,
          ,
          MATCH("Tour Package Name", '{INDEX} Tour Packages'!$4:$4, 0)
        ),
        0
      ),
      MATCH("Tour Code", '{INDEX} Tour Packages'!$4:$4, 0)
    ),
    "XXX"
  )
)
</f>
        <v/>
      </c>
      <c r="D249" s="36" t="str">
        <f t="shared" si="3"/>
        <v/>
      </c>
      <c r="E249" s="36" t="str">
        <f t="shared" si="4"/>
        <v/>
      </c>
      <c r="F249" s="37" t="str">
        <f t="shared" si="5"/>
        <v/>
      </c>
      <c r="G249" s="89"/>
      <c r="H249" s="89"/>
      <c r="I249" s="90"/>
      <c r="J249" s="40" t="str">
        <f t="shared" si="16"/>
        <v> </v>
      </c>
      <c r="K249" s="91"/>
      <c r="L249" s="55"/>
      <c r="M249" s="55"/>
      <c r="N249" s="91"/>
      <c r="O249" s="43" t="str">
        <f>IFERROR(__xludf.DUMMYFUNCTION("IF(N249="""","""",IFERROR(
  N249 + VALUE(REGEXEXTRACT(P249, ""(\d+)\s+Days"")),
  """"
)
)"),"")</f>
        <v/>
      </c>
      <c r="P249" s="43" t="str">
        <f t="array" ref="P249">IFERROR(
  INDEX(
    INDEX('{INDEX} Tour Packages'!$A:$ZZ, , MATCH(P$3, '{INDEX} Tour Packages'!$4:$4, 0)),
    MATCH(M249, INDEX('{INDEX} Tour Packages'!$A:$ZZ,0, MATCH("Tour Package Name", '{INDEX} Tour Packages'!$4:$4, 0)), 0)
  ),
"")
</f>
        <v/>
      </c>
      <c r="Q249" s="44" t="str">
        <f t="shared" si="7"/>
        <v/>
      </c>
      <c r="R249" s="44" t="str">
        <f>IFERROR(__xludf.DUMMYFUNCTION("IF(OR(ISBLANK(K249), ISBLANK(N249)), """", 
  LET(
    resDate, K249,
    tourDate, N249,
    monthCount, MAX(0, DATEDIF(resDate, tourDate - 3, ""M"") + 1),
    secondDates, ARRAYFORMULA(DATE(YEAR(resDate), MONTH(resDate) + SEQUENCE(monthCount), 2)),
    "&amp;"validDates, FILTER(secondDates, (secondDates &gt; resDate + 2) * (secondDates &lt;= tourDate - 3)),
    IF(ISERROR(validDates), 0, COUNTA(validDates))
  )
)
"),"")</f>
        <v/>
      </c>
      <c r="S249" s="44" t="str">
        <f t="shared" si="8"/>
        <v/>
      </c>
      <c r="T249" s="45" t="str">
        <f t="array" ref="T249">IF(ISBLANK(BO249),IFERROR(
  INDEX(
    INDEX('{INDEX} Payment Terms'!$A:$G, , MATCH(T$3, '{INDEX} Payment Terms'!$4:$4, 0)),
    MATCH(Q249, INDEX('{INDEX} Payment Terms'!$A:$G,0, MATCH("Payment Condition", '{INDEX} Payment Terms'!$4:$4, 0)), 0)
  ),
""),"Cancelled")
</f>
        <v/>
      </c>
      <c r="U249" s="46" t="b">
        <v>0</v>
      </c>
      <c r="V249" s="47" t="str">
        <f>IFERROR(__xludf.DUMMYFUNCTION("IF(OR(L249=""Duo Booking"", L249=""Group Booking""),
IF(U249=FALSE,"""",
    LET(
      bookingType, L249,
      tour, M249,
      mainFirst, H249,
      mainLast, I249,
      mainEmail, G249,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$L$4:L249, bookingType,
          $M$4:M249, tour,
          $H$4:H249, mainFirst,
          $I$4:I249, mainLast,
          $G$4:G249, mainEmail
        ),
        ""000""
      ),
  "&amp;"    baseID &amp; ""-"" &amp; memberNumber
    )
  ),
  """"
)
"),"")</f>
        <v/>
      </c>
      <c r="W249" s="48"/>
      <c r="X249" s="85" t="b">
        <v>0</v>
      </c>
      <c r="Y249" s="85" t="b">
        <v>0</v>
      </c>
      <c r="Z249" s="85" t="b">
        <v>0</v>
      </c>
      <c r="AA249" s="50"/>
      <c r="AB249" s="51"/>
      <c r="AC249" s="85" t="b">
        <v>0</v>
      </c>
      <c r="AD249" s="92"/>
      <c r="AE249" s="88"/>
      <c r="AF249" s="36" t="str">
        <f t="array" ref="AF249">IF(M249="","",INDEX(
      '{INDEX} Tour Packages'!$A:$ZP,
      MATCH($M249, '{INDEX} Tour Packages'!$A:$A, 0),
      MATCH(AF$3, '{INDEX} Tour Packages'!$4:$4, 0)
    ))</f>
        <v/>
      </c>
      <c r="AG249" s="36" t="str">
        <f t="array" ref="AG249">IF(M249="","",INDEX(
      '{INDEX} Tour Packages'!$A:$ZP,
      MATCH($M249, '{INDEX} Tour Packages'!$A:$A, 0),
      MATCH(AG$3, '{INDEX} Tour Packages'!$4:$4, 0)
    ))</f>
        <v/>
      </c>
      <c r="AH249" s="36" t="str">
        <f t="array" ref="AH249">IF(M249="","",INDEX(
      '{INDEX} Tour Packages'!$A:$ZP,
      MATCH($M249, '{INDEX} Tour Packages'!$A:$A, 0),
      MATCH(AH$3, '{INDEX} Tour Packages'!$4:$4, 0)
    ))</f>
        <v/>
      </c>
      <c r="AI249" s="54" t="str">
        <f t="shared" si="9"/>
        <v/>
      </c>
      <c r="AJ249" s="42"/>
      <c r="AK249" s="55"/>
      <c r="AL249" s="46" t="b">
        <v>0</v>
      </c>
      <c r="AM249" s="56"/>
      <c r="AN249" s="57" t="str">
        <f t="shared" si="10"/>
        <v/>
      </c>
      <c r="AO249" s="58" t="str">
        <f t="shared" si="11"/>
        <v/>
      </c>
      <c r="AP249" s="59"/>
      <c r="AQ249" s="60"/>
      <c r="AR249" s="61"/>
      <c r="AS249" s="61"/>
      <c r="AT249" s="61" t="str">
        <f>IFERROR(__xludf.DUMMYFUNCTION("IF( 
  OR($AJ249=""Full Payment"", ISBLANK($K249)),
  """",
  IF(
    OR(
      Q249=""Standard Booking, P1"",
      Q249=""Standard Booking, P2"",
      Q249=""Standard Booking, P3"",
      Q249=""Standard Booking, P4""
    ),
    LET(
      resDate,   $"&amp;"K249,
      tourDate,  $N249,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49" s="62" t="str">
        <f t="shared" si="12"/>
        <v/>
      </c>
      <c r="AV249" s="63"/>
      <c r="AW249" s="64"/>
      <c r="AX249" s="64"/>
      <c r="AY249" s="64"/>
      <c r="AZ249" s="64" t="str">
        <f>IFERROR(__xludf.DUMMYFUNCTION("IF(
  OR($AJ249=""Full Payment"",$AJ249=""P1"", ISBLANK($K249)),
  """",
  IF(
    OR(
      $Q249=""Standard Booking, P2"",
      $Q249=""Standard Booking, P3"",
      $Q249=""Standard Booking, P4""
    ),
    LET(
      resDate,   $K249,
      tourDate,"&amp;"  $N249,
      monthCount, DATEDIF(resDate, tourDate, ""M"") + 1,
      secondDates, ARRAYFORMULA(
        DATE(
          YEAR(resDate),
          MONTH(resDate) + SEQUENCE(monthCount),
          2
        )
      ),
      validDates, FILTER(
        sec"&amp;"ondDates,
        (secondDates &gt; resDate + 2) *
        (secondDates &lt;= tourDate - 3)
      ),
      IF(
        OR($AJ249=""P2"", $AJ249=""P3"", $AJ249=""P4""),
        IF(
          COUNTA(validDates) &lt; 2,
          """",
          TEXT(INDEX(validDates"&amp;", 2), ""mmm d, yyyy"")
        ),
        IF(
          COUNTA(validDates) &lt; 2,
          """",
          TEXTJOIN("", "", TRUE,
            TEXT(INDEX(validDates, 1), ""mmm d, yyyy""),
            TEXT(INDEX(validDates, 2), ""mmm d, yyyy"")
          )
 "&amp;"       )
      )
    ),
    """"
  )
)
"),"")</f>
        <v/>
      </c>
      <c r="BA249" s="65" t="str">
        <f t="shared" si="13"/>
        <v/>
      </c>
      <c r="BB249" s="63"/>
      <c r="BC249" s="64"/>
      <c r="BD249" s="64"/>
      <c r="BE249" s="64"/>
      <c r="BF249" s="64" t="str">
        <f>IFERROR(__xludf.DUMMYFUNCTION("IF(
  OR($AJ249=""Full Payment"",$AJ249=""P1"", $AJ249=""P2""),
  """",
  IF(
    AND(
      NOT(ISBLANK($K249)),
      OR(
        Q249=""Standard Booking, P3"",
        Q249=""Standard Booking, P4""
      )
    ),
    LET(
      resDate,   $K249,
      "&amp;"tourDate,  $N249,
      monthCount, DATEDIF(resDate, tourDate, ""M"") + 1,
      secondDates, ARRAYFORMULA(
        DATE(
          YEAR(resDate),
          MONTH(resDate) + SEQUENCE(monthCount),
          2
        )
      ),
      validDates, FILTER(
  "&amp;"      secondDates,
        (secondDates &gt; resDate + 2) *
        (secondDates &lt;= tourDate - 3)
      ),
      IF(
        $AJ249=""P4"",
        IF(
          COUNTA(validDates) &lt; 3,
          """",
          TEXT(INDEX(validDates, 3), ""mmm d, yyyy"")
  "&amp;"      ),
        IF(
          $AJ249=""P3"",
          IF(
            COUNTA(validDates) &lt; 3,
            """",
            TEXT(INDEX(validDates, 3), ""mmm d, yyyy"")
          ),
          IF(
            COUNTA(validDates) &lt; 3,
            """",
    "&amp;"        TEXTJOIN("", "", TRUE,
              TEXT(INDEX(validDates, 1), ""mmm d, yyyy""),
              TEXT(INDEX(validDates, 2), ""mmm d, yyyy""),
              TEXT(INDEX(validDates, 3), ""mmm d, yyyy"")
            )
          )
        )
      )
    "&amp;"),
    """"
  )
)
"),"")</f>
        <v/>
      </c>
      <c r="BG249" s="65" t="str">
        <f t="shared" si="14"/>
        <v/>
      </c>
      <c r="BH249" s="63"/>
      <c r="BI249" s="64"/>
      <c r="BJ249" s="64"/>
      <c r="BK249" s="64"/>
      <c r="BL249" s="64" t="str">
        <f>IFERROR(__xludf.DUMMYFUNCTION("IF(
  OR($AJ249=""Full Payment"",$AJ249=""P1"",$AJ249=""P2"",$AJ249=""P3""),
  """",
  IF(
    AND(
      NOT(ISBLANK($K249)),
      $Q249=""Standard Booking, P4""
    ),
    LET(
      resDate,   $K249,
      tourDate,  $N249,
      monthCount, DATEDIF(r"&amp;"esDate, tourDate, ""M"") + 1,
      secondDates, ARRAYFORMULA(
        DATE(
          YEAR(resDate),
          MONTH(resDate) + SEQUENCE(monthCount),
          2
        )
      ),
      validDates, FILTER(
        secondDates,
        (secondDates &gt; res"&amp;"Date + 2) *
        (secondDates &lt;= tourDate - 3)
      ),
      IF(
        $AJ249=""P4"",
        IF(
          COUNTA(validDates) &lt; 4,
          """",
          TEXT(
            INDEX(validDates, 4),
            ""mmm d, yyyy""
          )
        ),
"&amp;"        IF(
          COUNTA(validDates) &lt; 4,
          """",
          TEXTJOIN(
            "", "", TRUE,
            TEXT(INDEX(validDates, 1), ""mmm d, yyyy""),
            TEXT(INDEX(validDates, 2), ""mmm d, yyyy""),
            TEXT(INDEX(validDates"&amp;", 3), ""mmm d, yyyy""),
            TEXT(INDEX(validDates, 4), ""mmm d, yyyy"")
          )
        )
      )
    ),
    """"
  )
)
"),"")</f>
        <v/>
      </c>
      <c r="BM249" s="65" t="str">
        <f t="shared" si="15"/>
        <v/>
      </c>
      <c r="BN249" s="66"/>
      <c r="BO249" s="67"/>
      <c r="BP249" s="49" t="b">
        <v>0</v>
      </c>
      <c r="BQ249" s="49" t="b">
        <v>0</v>
      </c>
      <c r="BR249" s="68"/>
      <c r="BS249" s="69"/>
      <c r="BT249" s="70" t="b">
        <v>0</v>
      </c>
      <c r="BU249" s="71"/>
      <c r="BV249" s="72"/>
      <c r="BW249" s="86" t="b">
        <v>0</v>
      </c>
      <c r="BX249" s="87"/>
    </row>
    <row r="250">
      <c r="A250" s="35" t="str">
        <f t="shared" si="1"/>
        <v/>
      </c>
      <c r="B250" s="36" t="str">
        <f t="shared" si="2"/>
        <v/>
      </c>
      <c r="C250" s="36" t="str">
        <f t="array" ref="C250">IF(
  M250="",
  "",
  IFERROR(
    INDEX(
      '{INDEX} Tour Packages'!$A:$ZZ,
      MATCH(
        M250,
        INDEX(
          '{INDEX} Tour Packages'!$A:$ZZ,
          ,
          MATCH("Tour Package Name", '{INDEX} Tour Packages'!$4:$4, 0)
        ),
        0
      ),
      MATCH("Tour Code", '{INDEX} Tour Packages'!$4:$4, 0)
    ),
    "XXX"
  )
)
</f>
        <v/>
      </c>
      <c r="D250" s="36" t="str">
        <f t="shared" si="3"/>
        <v/>
      </c>
      <c r="E250" s="36" t="str">
        <f t="shared" si="4"/>
        <v/>
      </c>
      <c r="F250" s="37" t="str">
        <f t="shared" si="5"/>
        <v/>
      </c>
      <c r="G250" s="89"/>
      <c r="H250" s="89"/>
      <c r="I250" s="90"/>
      <c r="J250" s="40" t="str">
        <f t="shared" si="16"/>
        <v> </v>
      </c>
      <c r="K250" s="91"/>
      <c r="L250" s="55"/>
      <c r="M250" s="55"/>
      <c r="N250" s="91"/>
      <c r="O250" s="43" t="str">
        <f>IFERROR(__xludf.DUMMYFUNCTION("IF(N250="""","""",IFERROR(
  N250 + VALUE(REGEXEXTRACT(P250, ""(\d+)\s+Days"")),
  """"
)
)"),"")</f>
        <v/>
      </c>
      <c r="P250" s="43" t="str">
        <f t="array" ref="P250">IFERROR(
  INDEX(
    INDEX('{INDEX} Tour Packages'!$A:$ZZ, , MATCH(P$3, '{INDEX} Tour Packages'!$4:$4, 0)),
    MATCH(M250, INDEX('{INDEX} Tour Packages'!$A:$ZZ,0, MATCH("Tour Package Name", '{INDEX} Tour Packages'!$4:$4, 0)), 0)
  ),
"")
</f>
        <v/>
      </c>
      <c r="Q250" s="44" t="str">
        <f t="shared" si="7"/>
        <v/>
      </c>
      <c r="R250" s="44" t="str">
        <f>IFERROR(__xludf.DUMMYFUNCTION("IF(OR(ISBLANK(K250), ISBLANK(N250)), """", 
  LET(
    resDate, K250,
    tourDate, N250,
    monthCount, MAX(0, DATEDIF(resDate, tourDate - 3, ""M"") + 1),
    secondDates, ARRAYFORMULA(DATE(YEAR(resDate), MONTH(resDate) + SEQUENCE(monthCount), 2)),
    "&amp;"validDates, FILTER(secondDates, (secondDates &gt; resDate + 2) * (secondDates &lt;= tourDate - 3)),
    IF(ISERROR(validDates), 0, COUNTA(validDates))
  )
)
"),"")</f>
        <v/>
      </c>
      <c r="S250" s="44" t="str">
        <f t="shared" si="8"/>
        <v/>
      </c>
      <c r="T250" s="45" t="str">
        <f t="array" ref="T250">IF(ISBLANK(BO250),IFERROR(
  INDEX(
    INDEX('{INDEX} Payment Terms'!$A:$G, , MATCH(T$3, '{INDEX} Payment Terms'!$4:$4, 0)),
    MATCH(Q250, INDEX('{INDEX} Payment Terms'!$A:$G,0, MATCH("Payment Condition", '{INDEX} Payment Terms'!$4:$4, 0)), 0)
  ),
""),"Cancelled")
</f>
        <v/>
      </c>
      <c r="U250" s="46" t="b">
        <v>0</v>
      </c>
      <c r="V250" s="47" t="str">
        <f>IFERROR(__xludf.DUMMYFUNCTION("IF(OR(L250=""Duo Booking"", L250=""Group Booking""),
IF(U250=FALSE,"""",
    LET(
      bookingType, L250,
      tour, M250,
      mainFirst, H250,
      mainLast, I250,
      mainEmail, G250,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$L$4:L250, bookingType,
          $M$4:M250, tour,
          $H$4:H250, mainFirst,
          $I$4:I250, mainLast,
          $G$4:G250, mainEmail
        ),
        ""000""
      ),
  "&amp;"    baseID &amp; ""-"" &amp; memberNumber
    )
  ),
  """"
)
"),"")</f>
        <v/>
      </c>
      <c r="W250" s="48"/>
      <c r="X250" s="85" t="b">
        <v>0</v>
      </c>
      <c r="Y250" s="85" t="b">
        <v>0</v>
      </c>
      <c r="Z250" s="85" t="b">
        <v>0</v>
      </c>
      <c r="AA250" s="50"/>
      <c r="AB250" s="51"/>
      <c r="AC250" s="85" t="b">
        <v>0</v>
      </c>
      <c r="AD250" s="92"/>
      <c r="AE250" s="88"/>
      <c r="AF250" s="36" t="str">
        <f t="array" ref="AF250">IF(M250="","",INDEX(
      '{INDEX} Tour Packages'!$A:$ZP,
      MATCH($M250, '{INDEX} Tour Packages'!$A:$A, 0),
      MATCH(AF$3, '{INDEX} Tour Packages'!$4:$4, 0)
    ))</f>
        <v/>
      </c>
      <c r="AG250" s="36" t="str">
        <f t="array" ref="AG250">IF(M250="","",INDEX(
      '{INDEX} Tour Packages'!$A:$ZP,
      MATCH($M250, '{INDEX} Tour Packages'!$A:$A, 0),
      MATCH(AG$3, '{INDEX} Tour Packages'!$4:$4, 0)
    ))</f>
        <v/>
      </c>
      <c r="AH250" s="36" t="str">
        <f t="array" ref="AH250">IF(M250="","",INDEX(
      '{INDEX} Tour Packages'!$A:$ZP,
      MATCH($M250, '{INDEX} Tour Packages'!$A:$A, 0),
      MATCH(AH$3, '{INDEX} Tour Packages'!$4:$4, 0)
    ))</f>
        <v/>
      </c>
      <c r="AI250" s="54" t="str">
        <f t="shared" si="9"/>
        <v/>
      </c>
      <c r="AJ250" s="42"/>
      <c r="AK250" s="55"/>
      <c r="AL250" s="46" t="b">
        <v>0</v>
      </c>
      <c r="AM250" s="56"/>
      <c r="AN250" s="57" t="str">
        <f t="shared" si="10"/>
        <v/>
      </c>
      <c r="AO250" s="58" t="str">
        <f t="shared" si="11"/>
        <v/>
      </c>
      <c r="AP250" s="59"/>
      <c r="AQ250" s="60"/>
      <c r="AR250" s="61"/>
      <c r="AS250" s="61"/>
      <c r="AT250" s="61" t="str">
        <f>IFERROR(__xludf.DUMMYFUNCTION("IF( 
  OR($AJ250=""Full Payment"", ISBLANK($K250)),
  """",
  IF(
    OR(
      Q250=""Standard Booking, P1"",
      Q250=""Standard Booking, P2"",
      Q250=""Standard Booking, P3"",
      Q250=""Standard Booking, P4""
    ),
    LET(
      resDate,   $"&amp;"K250,
      tourDate,  $N250,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0" s="62" t="str">
        <f t="shared" si="12"/>
        <v/>
      </c>
      <c r="AV250" s="63"/>
      <c r="AW250" s="64"/>
      <c r="AX250" s="64"/>
      <c r="AY250" s="64"/>
      <c r="AZ250" s="64" t="str">
        <f>IFERROR(__xludf.DUMMYFUNCTION("IF(
  OR($AJ250=""Full Payment"",$AJ250=""P1"", ISBLANK($K250)),
  """",
  IF(
    OR(
      $Q250=""Standard Booking, P2"",
      $Q250=""Standard Booking, P3"",
      $Q250=""Standard Booking, P4""
    ),
    LET(
      resDate,   $K250,
      tourDate,"&amp;"  $N250,
      monthCount, DATEDIF(resDate, tourDate, ""M"") + 1,
      secondDates, ARRAYFORMULA(
        DATE(
          YEAR(resDate),
          MONTH(resDate) + SEQUENCE(monthCount),
          2
        )
      ),
      validDates, FILTER(
        sec"&amp;"ondDates,
        (secondDates &gt; resDate + 2) *
        (secondDates &lt;= tourDate - 3)
      ),
      IF(
        OR($AJ250=""P2"", $AJ250=""P3"", $AJ250=""P4""),
        IF(
          COUNTA(validDates) &lt; 2,
          """",
          TEXT(INDEX(validDates"&amp;", 2), ""mmm d, yyyy"")
        ),
        IF(
          COUNTA(validDates) &lt; 2,
          """",
          TEXTJOIN("", "", TRUE,
            TEXT(INDEX(validDates, 1), ""mmm d, yyyy""),
            TEXT(INDEX(validDates, 2), ""mmm d, yyyy"")
          )
 "&amp;"       )
      )
    ),
    """"
  )
)
"),"")</f>
        <v/>
      </c>
      <c r="BA250" s="65" t="str">
        <f t="shared" si="13"/>
        <v/>
      </c>
      <c r="BB250" s="63"/>
      <c r="BC250" s="64"/>
      <c r="BD250" s="64"/>
      <c r="BE250" s="64"/>
      <c r="BF250" s="64" t="str">
        <f>IFERROR(__xludf.DUMMYFUNCTION("IF(
  OR($AJ250=""Full Payment"",$AJ250=""P1"", $AJ250=""P2""),
  """",
  IF(
    AND(
      NOT(ISBLANK($K250)),
      OR(
        Q250=""Standard Booking, P3"",
        Q250=""Standard Booking, P4""
      )
    ),
    LET(
      resDate,   $K250,
      "&amp;"tourDate,  $N250,
      monthCount, DATEDIF(resDate, tourDate, ""M"") + 1,
      secondDates, ARRAYFORMULA(
        DATE(
          YEAR(resDate),
          MONTH(resDate) + SEQUENCE(monthCount),
          2
        )
      ),
      validDates, FILTER(
  "&amp;"      secondDates,
        (secondDates &gt; resDate + 2) *
        (secondDates &lt;= tourDate - 3)
      ),
      IF(
        $AJ250=""P4"",
        IF(
          COUNTA(validDates) &lt; 3,
          """",
          TEXT(INDEX(validDates, 3), ""mmm d, yyyy"")
  "&amp;"      ),
        IF(
          $AJ250=""P3"",
          IF(
            COUNTA(validDates) &lt; 3,
            """",
            TEXT(INDEX(validDates, 3), ""mmm d, yyyy"")
          ),
          IF(
            COUNTA(validDates) &lt; 3,
            """",
    "&amp;"        TEXTJOIN("", "", TRUE,
              TEXT(INDEX(validDates, 1), ""mmm d, yyyy""),
              TEXT(INDEX(validDates, 2), ""mmm d, yyyy""),
              TEXT(INDEX(validDates, 3), ""mmm d, yyyy"")
            )
          )
        )
      )
    "&amp;"),
    """"
  )
)
"),"")</f>
        <v/>
      </c>
      <c r="BG250" s="65" t="str">
        <f t="shared" si="14"/>
        <v/>
      </c>
      <c r="BH250" s="63"/>
      <c r="BI250" s="64"/>
      <c r="BJ250" s="64"/>
      <c r="BK250" s="64"/>
      <c r="BL250" s="64" t="str">
        <f>IFERROR(__xludf.DUMMYFUNCTION("IF(
  OR($AJ250=""Full Payment"",$AJ250=""P1"",$AJ250=""P2"",$AJ250=""P3""),
  """",
  IF(
    AND(
      NOT(ISBLANK($K250)),
      $Q250=""Standard Booking, P4""
    ),
    LET(
      resDate,   $K250,
      tourDate,  $N250,
      monthCount, DATEDIF(r"&amp;"esDate, tourDate, ""M"") + 1,
      secondDates, ARRAYFORMULA(
        DATE(
          YEAR(resDate),
          MONTH(resDate) + SEQUENCE(monthCount),
          2
        )
      ),
      validDates, FILTER(
        secondDates,
        (secondDates &gt; res"&amp;"Date + 2) *
        (secondDates &lt;= tourDate - 3)
      ),
      IF(
        $AJ250=""P4"",
        IF(
          COUNTA(validDates) &lt; 4,
          """",
          TEXT(
            INDEX(validDates, 4),
            ""mmm d, yyyy""
          )
        ),
"&amp;"        IF(
          COUNTA(validDates) &lt; 4,
          """",
          TEXTJOIN(
            "", "", TRUE,
            TEXT(INDEX(validDates, 1), ""mmm d, yyyy""),
            TEXT(INDEX(validDates, 2), ""mmm d, yyyy""),
            TEXT(INDEX(validDates"&amp;", 3), ""mmm d, yyyy""),
            TEXT(INDEX(validDates, 4), ""mmm d, yyyy"")
          )
        )
      )
    ),
    """"
  )
)
"),"")</f>
        <v/>
      </c>
      <c r="BM250" s="65" t="str">
        <f t="shared" si="15"/>
        <v/>
      </c>
      <c r="BN250" s="66"/>
      <c r="BO250" s="67"/>
      <c r="BP250" s="49" t="b">
        <v>0</v>
      </c>
      <c r="BQ250" s="49" t="b">
        <v>0</v>
      </c>
      <c r="BR250" s="68"/>
      <c r="BS250" s="69"/>
      <c r="BT250" s="70" t="b">
        <v>0</v>
      </c>
      <c r="BU250" s="71"/>
      <c r="BV250" s="72"/>
      <c r="BW250" s="86" t="b">
        <v>0</v>
      </c>
      <c r="BX250" s="87"/>
    </row>
    <row r="251">
      <c r="A251" s="35" t="str">
        <f t="shared" si="1"/>
        <v/>
      </c>
      <c r="B251" s="36" t="str">
        <f t="shared" si="2"/>
        <v/>
      </c>
      <c r="C251" s="36" t="str">
        <f t="array" ref="C251">IF(
  M251="",
  "",
  IFERROR(
    INDEX(
      '{INDEX} Tour Packages'!$A:$ZZ,
      MATCH(
        M251,
        INDEX(
          '{INDEX} Tour Packages'!$A:$ZZ,
          ,
          MATCH("Tour Package Name", '{INDEX} Tour Packages'!$4:$4, 0)
        ),
        0
      ),
      MATCH("Tour Code", '{INDEX} Tour Packages'!$4:$4, 0)
    ),
    "XXX"
  )
)
</f>
        <v/>
      </c>
      <c r="D251" s="36" t="str">
        <f t="shared" si="3"/>
        <v/>
      </c>
      <c r="E251" s="36" t="str">
        <f t="shared" si="4"/>
        <v/>
      </c>
      <c r="F251" s="37" t="str">
        <f t="shared" si="5"/>
        <v/>
      </c>
      <c r="G251" s="89"/>
      <c r="H251" s="89"/>
      <c r="I251" s="90"/>
      <c r="J251" s="40" t="str">
        <f t="shared" si="16"/>
        <v> </v>
      </c>
      <c r="K251" s="91"/>
      <c r="L251" s="55"/>
      <c r="M251" s="55"/>
      <c r="N251" s="91"/>
      <c r="O251" s="43" t="str">
        <f>IFERROR(__xludf.DUMMYFUNCTION("IF(N251="""","""",IFERROR(
  N251 + VALUE(REGEXEXTRACT(P251, ""(\d+)\s+Days"")),
  """"
)
)"),"")</f>
        <v/>
      </c>
      <c r="P251" s="43" t="str">
        <f t="array" ref="P251">IFERROR(
  INDEX(
    INDEX('{INDEX} Tour Packages'!$A:$ZZ, , MATCH(P$3, '{INDEX} Tour Packages'!$4:$4, 0)),
    MATCH(M251, INDEX('{INDEX} Tour Packages'!$A:$ZZ,0, MATCH("Tour Package Name", '{INDEX} Tour Packages'!$4:$4, 0)), 0)
  ),
"")
</f>
        <v/>
      </c>
      <c r="Q251" s="44" t="str">
        <f t="shared" si="7"/>
        <v/>
      </c>
      <c r="R251" s="44" t="str">
        <f>IFERROR(__xludf.DUMMYFUNCTION("IF(OR(ISBLANK(K251), ISBLANK(N251)), """", 
  LET(
    resDate, K251,
    tourDate, N251,
    monthCount, MAX(0, DATEDIF(resDate, tourDate - 3, ""M"") + 1),
    secondDates, ARRAYFORMULA(DATE(YEAR(resDate), MONTH(resDate) + SEQUENCE(monthCount), 2)),
    "&amp;"validDates, FILTER(secondDates, (secondDates &gt; resDate + 2) * (secondDates &lt;= tourDate - 3)),
    IF(ISERROR(validDates), 0, COUNTA(validDates))
  )
)
"),"")</f>
        <v/>
      </c>
      <c r="S251" s="44" t="str">
        <f t="shared" si="8"/>
        <v/>
      </c>
      <c r="T251" s="45" t="str">
        <f t="array" ref="T251">IF(ISBLANK(BO251),IFERROR(
  INDEX(
    INDEX('{INDEX} Payment Terms'!$A:$G, , MATCH(T$3, '{INDEX} Payment Terms'!$4:$4, 0)),
    MATCH(Q251, INDEX('{INDEX} Payment Terms'!$A:$G,0, MATCH("Payment Condition", '{INDEX} Payment Terms'!$4:$4, 0)), 0)
  ),
""),"Cancelled")
</f>
        <v/>
      </c>
      <c r="U251" s="46" t="b">
        <v>0</v>
      </c>
      <c r="V251" s="47" t="str">
        <f>IFERROR(__xludf.DUMMYFUNCTION("IF(OR(L251=""Duo Booking"", L251=""Group Booking""),
IF(U251=FALSE,"""",
    LET(
      bookingType, L251,
      tour, M251,
      mainFirst, H251,
      mainLast, I251,
      mainEmail, G251,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$L$4:L251, bookingType,
          $M$4:M251, tour,
          $H$4:H251, mainFirst,
          $I$4:I251, mainLast,
          $G$4:G251, mainEmail
        ),
        ""000""
      ),
  "&amp;"    baseID &amp; ""-"" &amp; memberNumber
    )
  ),
  """"
)
"),"")</f>
        <v/>
      </c>
      <c r="W251" s="48"/>
      <c r="X251" s="85" t="b">
        <v>0</v>
      </c>
      <c r="Y251" s="85" t="b">
        <v>0</v>
      </c>
      <c r="Z251" s="85" t="b">
        <v>0</v>
      </c>
      <c r="AA251" s="50"/>
      <c r="AB251" s="51"/>
      <c r="AC251" s="85" t="b">
        <v>0</v>
      </c>
      <c r="AD251" s="92"/>
      <c r="AE251" s="88"/>
      <c r="AF251" s="36" t="str">
        <f t="array" ref="AF251">IF(M251="","",INDEX(
      '{INDEX} Tour Packages'!$A:$ZP,
      MATCH($M251, '{INDEX} Tour Packages'!$A:$A, 0),
      MATCH(AF$3, '{INDEX} Tour Packages'!$4:$4, 0)
    ))</f>
        <v/>
      </c>
      <c r="AG251" s="36" t="str">
        <f t="array" ref="AG251">IF(M251="","",INDEX(
      '{INDEX} Tour Packages'!$A:$ZP,
      MATCH($M251, '{INDEX} Tour Packages'!$A:$A, 0),
      MATCH(AG$3, '{INDEX} Tour Packages'!$4:$4, 0)
    ))</f>
        <v/>
      </c>
      <c r="AH251" s="36" t="str">
        <f t="array" ref="AH251">IF(M251="","",INDEX(
      '{INDEX} Tour Packages'!$A:$ZP,
      MATCH($M251, '{INDEX} Tour Packages'!$A:$A, 0),
      MATCH(AH$3, '{INDEX} Tour Packages'!$4:$4, 0)
    ))</f>
        <v/>
      </c>
      <c r="AI251" s="54" t="str">
        <f t="shared" si="9"/>
        <v/>
      </c>
      <c r="AJ251" s="42"/>
      <c r="AK251" s="55"/>
      <c r="AL251" s="46" t="b">
        <v>0</v>
      </c>
      <c r="AM251" s="56"/>
      <c r="AN251" s="57" t="str">
        <f t="shared" si="10"/>
        <v/>
      </c>
      <c r="AO251" s="58" t="str">
        <f t="shared" si="11"/>
        <v/>
      </c>
      <c r="AP251" s="59"/>
      <c r="AQ251" s="60"/>
      <c r="AR251" s="61"/>
      <c r="AS251" s="61"/>
      <c r="AT251" s="61" t="str">
        <f>IFERROR(__xludf.DUMMYFUNCTION("IF( 
  OR($AJ251=""Full Payment"", ISBLANK($K251)),
  """",
  IF(
    OR(
      Q251=""Standard Booking, P1"",
      Q251=""Standard Booking, P2"",
      Q251=""Standard Booking, P3"",
      Q251=""Standard Booking, P4""
    ),
    LET(
      resDate,   $"&amp;"K251,
      tourDate,  $N251,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1" s="62" t="str">
        <f t="shared" si="12"/>
        <v/>
      </c>
      <c r="AV251" s="63"/>
      <c r="AW251" s="64"/>
      <c r="AX251" s="64"/>
      <c r="AY251" s="64"/>
      <c r="AZ251" s="64" t="str">
        <f>IFERROR(__xludf.DUMMYFUNCTION("IF(
  OR($AJ251=""Full Payment"",$AJ251=""P1"", ISBLANK($K251)),
  """",
  IF(
    OR(
      $Q251=""Standard Booking, P2"",
      $Q251=""Standard Booking, P3"",
      $Q251=""Standard Booking, P4""
    ),
    LET(
      resDate,   $K251,
      tourDate,"&amp;"  $N251,
      monthCount, DATEDIF(resDate, tourDate, ""M"") + 1,
      secondDates, ARRAYFORMULA(
        DATE(
          YEAR(resDate),
          MONTH(resDate) + SEQUENCE(monthCount),
          2
        )
      ),
      validDates, FILTER(
        sec"&amp;"ondDates,
        (secondDates &gt; resDate + 2) *
        (secondDates &lt;= tourDate - 3)
      ),
      IF(
        OR($AJ251=""P2"", $AJ251=""P3"", $AJ251=""P4""),
        IF(
          COUNTA(validDates) &lt; 2,
          """",
          TEXT(INDEX(validDates"&amp;", 2), ""mmm d, yyyy"")
        ),
        IF(
          COUNTA(validDates) &lt; 2,
          """",
          TEXTJOIN("", "", TRUE,
            TEXT(INDEX(validDates, 1), ""mmm d, yyyy""),
            TEXT(INDEX(validDates, 2), ""mmm d, yyyy"")
          )
 "&amp;"       )
      )
    ),
    """"
  )
)
"),"")</f>
        <v/>
      </c>
      <c r="BA251" s="65" t="str">
        <f t="shared" si="13"/>
        <v/>
      </c>
      <c r="BB251" s="63"/>
      <c r="BC251" s="64"/>
      <c r="BD251" s="64"/>
      <c r="BE251" s="64"/>
      <c r="BF251" s="64" t="str">
        <f>IFERROR(__xludf.DUMMYFUNCTION("IF(
  OR($AJ251=""Full Payment"",$AJ251=""P1"", $AJ251=""P2""),
  """",
  IF(
    AND(
      NOT(ISBLANK($K251)),
      OR(
        Q251=""Standard Booking, P3"",
        Q251=""Standard Booking, P4""
      )
    ),
    LET(
      resDate,   $K251,
      "&amp;"tourDate,  $N251,
      monthCount, DATEDIF(resDate, tourDate, ""M"") + 1,
      secondDates, ARRAYFORMULA(
        DATE(
          YEAR(resDate),
          MONTH(resDate) + SEQUENCE(monthCount),
          2
        )
      ),
      validDates, FILTER(
  "&amp;"      secondDates,
        (secondDates &gt; resDate + 2) *
        (secondDates &lt;= tourDate - 3)
      ),
      IF(
        $AJ251=""P4"",
        IF(
          COUNTA(validDates) &lt; 3,
          """",
          TEXT(INDEX(validDates, 3), ""mmm d, yyyy"")
  "&amp;"      ),
        IF(
          $AJ251=""P3"",
          IF(
            COUNTA(validDates) &lt; 3,
            """",
            TEXT(INDEX(validDates, 3), ""mmm d, yyyy"")
          ),
          IF(
            COUNTA(validDates) &lt; 3,
            """",
    "&amp;"        TEXTJOIN("", "", TRUE,
              TEXT(INDEX(validDates, 1), ""mmm d, yyyy""),
              TEXT(INDEX(validDates, 2), ""mmm d, yyyy""),
              TEXT(INDEX(validDates, 3), ""mmm d, yyyy"")
            )
          )
        )
      )
    "&amp;"),
    """"
  )
)
"),"")</f>
        <v/>
      </c>
      <c r="BG251" s="65" t="str">
        <f t="shared" si="14"/>
        <v/>
      </c>
      <c r="BH251" s="63"/>
      <c r="BI251" s="64"/>
      <c r="BJ251" s="64"/>
      <c r="BK251" s="64"/>
      <c r="BL251" s="64" t="str">
        <f>IFERROR(__xludf.DUMMYFUNCTION("IF(
  OR($AJ251=""Full Payment"",$AJ251=""P1"",$AJ251=""P2"",$AJ251=""P3""),
  """",
  IF(
    AND(
      NOT(ISBLANK($K251)),
      $Q251=""Standard Booking, P4""
    ),
    LET(
      resDate,   $K251,
      tourDate,  $N251,
      monthCount, DATEDIF(r"&amp;"esDate, tourDate, ""M"") + 1,
      secondDates, ARRAYFORMULA(
        DATE(
          YEAR(resDate),
          MONTH(resDate) + SEQUENCE(monthCount),
          2
        )
      ),
      validDates, FILTER(
        secondDates,
        (secondDates &gt; res"&amp;"Date + 2) *
        (secondDates &lt;= tourDate - 3)
      ),
      IF(
        $AJ251=""P4"",
        IF(
          COUNTA(validDates) &lt; 4,
          """",
          TEXT(
            INDEX(validDates, 4),
            ""mmm d, yyyy""
          )
        ),
"&amp;"        IF(
          COUNTA(validDates) &lt; 4,
          """",
          TEXTJOIN(
            "", "", TRUE,
            TEXT(INDEX(validDates, 1), ""mmm d, yyyy""),
            TEXT(INDEX(validDates, 2), ""mmm d, yyyy""),
            TEXT(INDEX(validDates"&amp;", 3), ""mmm d, yyyy""),
            TEXT(INDEX(validDates, 4), ""mmm d, yyyy"")
          )
        )
      )
    ),
    """"
  )
)
"),"")</f>
        <v/>
      </c>
      <c r="BM251" s="65" t="str">
        <f t="shared" si="15"/>
        <v/>
      </c>
      <c r="BN251" s="66"/>
      <c r="BO251" s="67"/>
      <c r="BP251" s="49" t="b">
        <v>0</v>
      </c>
      <c r="BQ251" s="49" t="b">
        <v>0</v>
      </c>
      <c r="BR251" s="68"/>
      <c r="BS251" s="69"/>
      <c r="BT251" s="70" t="b">
        <v>0</v>
      </c>
      <c r="BU251" s="71"/>
      <c r="BV251" s="72"/>
      <c r="BW251" s="86" t="b">
        <v>0</v>
      </c>
      <c r="BX251" s="87"/>
    </row>
    <row r="252">
      <c r="A252" s="35" t="str">
        <f t="shared" si="1"/>
        <v/>
      </c>
      <c r="B252" s="36" t="str">
        <f t="shared" si="2"/>
        <v/>
      </c>
      <c r="C252" s="36" t="str">
        <f t="array" ref="C252">IF(
  M252="",
  "",
  IFERROR(
    INDEX(
      '{INDEX} Tour Packages'!$A:$ZZ,
      MATCH(
        M252,
        INDEX(
          '{INDEX} Tour Packages'!$A:$ZZ,
          ,
          MATCH("Tour Package Name", '{INDEX} Tour Packages'!$4:$4, 0)
        ),
        0
      ),
      MATCH("Tour Code", '{INDEX} Tour Packages'!$4:$4, 0)
    ),
    "XXX"
  )
)
</f>
        <v/>
      </c>
      <c r="D252" s="36" t="str">
        <f t="shared" si="3"/>
        <v/>
      </c>
      <c r="E252" s="36" t="str">
        <f t="shared" si="4"/>
        <v/>
      </c>
      <c r="F252" s="37" t="str">
        <f t="shared" si="5"/>
        <v/>
      </c>
      <c r="G252" s="89"/>
      <c r="H252" s="89"/>
      <c r="I252" s="90"/>
      <c r="J252" s="40" t="str">
        <f t="shared" si="16"/>
        <v> </v>
      </c>
      <c r="K252" s="91"/>
      <c r="L252" s="55"/>
      <c r="M252" s="55"/>
      <c r="N252" s="91"/>
      <c r="O252" s="43" t="str">
        <f>IFERROR(__xludf.DUMMYFUNCTION("IF(N252="""","""",IFERROR(
  N252 + VALUE(REGEXEXTRACT(P252, ""(\d+)\s+Days"")),
  """"
)
)"),"")</f>
        <v/>
      </c>
      <c r="P252" s="43" t="str">
        <f t="array" ref="P252">IFERROR(
  INDEX(
    INDEX('{INDEX} Tour Packages'!$A:$ZZ, , MATCH(P$3, '{INDEX} Tour Packages'!$4:$4, 0)),
    MATCH(M252, INDEX('{INDEX} Tour Packages'!$A:$ZZ,0, MATCH("Tour Package Name", '{INDEX} Tour Packages'!$4:$4, 0)), 0)
  ),
"")
</f>
        <v/>
      </c>
      <c r="Q252" s="44" t="str">
        <f t="shared" si="7"/>
        <v/>
      </c>
      <c r="R252" s="44" t="str">
        <f>IFERROR(__xludf.DUMMYFUNCTION("IF(OR(ISBLANK(K252), ISBLANK(N252)), """", 
  LET(
    resDate, K252,
    tourDate, N252,
    monthCount, MAX(0, DATEDIF(resDate, tourDate - 3, ""M"") + 1),
    secondDates, ARRAYFORMULA(DATE(YEAR(resDate), MONTH(resDate) + SEQUENCE(monthCount), 2)),
    "&amp;"validDates, FILTER(secondDates, (secondDates &gt; resDate + 2) * (secondDates &lt;= tourDate - 3)),
    IF(ISERROR(validDates), 0, COUNTA(validDates))
  )
)
"),"")</f>
        <v/>
      </c>
      <c r="S252" s="44" t="str">
        <f t="shared" si="8"/>
        <v/>
      </c>
      <c r="T252" s="45" t="str">
        <f t="array" ref="T252">IF(ISBLANK(BO252),IFERROR(
  INDEX(
    INDEX('{INDEX} Payment Terms'!$A:$G, , MATCH(T$3, '{INDEX} Payment Terms'!$4:$4, 0)),
    MATCH(Q252, INDEX('{INDEX} Payment Terms'!$A:$G,0, MATCH("Payment Condition", '{INDEX} Payment Terms'!$4:$4, 0)), 0)
  ),
""),"Cancelled")
</f>
        <v/>
      </c>
      <c r="U252" s="46" t="b">
        <v>0</v>
      </c>
      <c r="V252" s="47" t="str">
        <f>IFERROR(__xludf.DUMMYFUNCTION("IF(OR(L252=""Duo Booking"", L252=""Group Booking""),
IF(U252=FALSE,"""",
    LET(
      bookingType, L252,
      tour, M252,
      mainFirst, H252,
      mainLast, I252,
      mainEmail, G252,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$L$4:L252, bookingType,
          $M$4:M252, tour,
          $H$4:H252, mainFirst,
          $I$4:I252, mainLast,
          $G$4:G252, mainEmail
        ),
        ""000""
      ),
  "&amp;"    baseID &amp; ""-"" &amp; memberNumber
    )
  ),
  """"
)
"),"")</f>
        <v/>
      </c>
      <c r="W252" s="48"/>
      <c r="X252" s="85" t="b">
        <v>0</v>
      </c>
      <c r="Y252" s="85" t="b">
        <v>0</v>
      </c>
      <c r="Z252" s="85" t="b">
        <v>0</v>
      </c>
      <c r="AA252" s="50"/>
      <c r="AB252" s="51"/>
      <c r="AC252" s="85" t="b">
        <v>0</v>
      </c>
      <c r="AD252" s="92"/>
      <c r="AE252" s="88"/>
      <c r="AF252" s="36" t="str">
        <f t="array" ref="AF252">IF(M252="","",INDEX(
      '{INDEX} Tour Packages'!$A:$ZP,
      MATCH($M252, '{INDEX} Tour Packages'!$A:$A, 0),
      MATCH(AF$3, '{INDEX} Tour Packages'!$4:$4, 0)
    ))</f>
        <v/>
      </c>
      <c r="AG252" s="36" t="str">
        <f t="array" ref="AG252">IF(M252="","",INDEX(
      '{INDEX} Tour Packages'!$A:$ZP,
      MATCH($M252, '{INDEX} Tour Packages'!$A:$A, 0),
      MATCH(AG$3, '{INDEX} Tour Packages'!$4:$4, 0)
    ))</f>
        <v/>
      </c>
      <c r="AH252" s="36" t="str">
        <f t="array" ref="AH252">IF(M252="","",INDEX(
      '{INDEX} Tour Packages'!$A:$ZP,
      MATCH($M252, '{INDEX} Tour Packages'!$A:$A, 0),
      MATCH(AH$3, '{INDEX} Tour Packages'!$4:$4, 0)
    ))</f>
        <v/>
      </c>
      <c r="AI252" s="54" t="str">
        <f t="shared" si="9"/>
        <v/>
      </c>
      <c r="AJ252" s="42"/>
      <c r="AK252" s="55"/>
      <c r="AL252" s="46" t="b">
        <v>0</v>
      </c>
      <c r="AM252" s="56"/>
      <c r="AN252" s="57" t="str">
        <f t="shared" si="10"/>
        <v/>
      </c>
      <c r="AO252" s="58" t="str">
        <f t="shared" si="11"/>
        <v/>
      </c>
      <c r="AP252" s="59"/>
      <c r="AQ252" s="60"/>
      <c r="AR252" s="61"/>
      <c r="AS252" s="61"/>
      <c r="AT252" s="61" t="str">
        <f>IFERROR(__xludf.DUMMYFUNCTION("IF( 
  OR($AJ252=""Full Payment"", ISBLANK($K252)),
  """",
  IF(
    OR(
      Q252=""Standard Booking, P1"",
      Q252=""Standard Booking, P2"",
      Q252=""Standard Booking, P3"",
      Q252=""Standard Booking, P4""
    ),
    LET(
      resDate,   $"&amp;"K252,
      tourDate,  $N252,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2" s="62" t="str">
        <f t="shared" si="12"/>
        <v/>
      </c>
      <c r="AV252" s="63"/>
      <c r="AW252" s="64"/>
      <c r="AX252" s="64"/>
      <c r="AY252" s="64"/>
      <c r="AZ252" s="64" t="str">
        <f>IFERROR(__xludf.DUMMYFUNCTION("IF(
  OR($AJ252=""Full Payment"",$AJ252=""P1"", ISBLANK($K252)),
  """",
  IF(
    OR(
      $Q252=""Standard Booking, P2"",
      $Q252=""Standard Booking, P3"",
      $Q252=""Standard Booking, P4""
    ),
    LET(
      resDate,   $K252,
      tourDate,"&amp;"  $N252,
      monthCount, DATEDIF(resDate, tourDate, ""M"") + 1,
      secondDates, ARRAYFORMULA(
        DATE(
          YEAR(resDate),
          MONTH(resDate) + SEQUENCE(monthCount),
          2
        )
      ),
      validDates, FILTER(
        sec"&amp;"ondDates,
        (secondDates &gt; resDate + 2) *
        (secondDates &lt;= tourDate - 3)
      ),
      IF(
        OR($AJ252=""P2"", $AJ252=""P3"", $AJ252=""P4""),
        IF(
          COUNTA(validDates) &lt; 2,
          """",
          TEXT(INDEX(validDates"&amp;", 2), ""mmm d, yyyy"")
        ),
        IF(
          COUNTA(validDates) &lt; 2,
          """",
          TEXTJOIN("", "", TRUE,
            TEXT(INDEX(validDates, 1), ""mmm d, yyyy""),
            TEXT(INDEX(validDates, 2), ""mmm d, yyyy"")
          )
 "&amp;"       )
      )
    ),
    """"
  )
)
"),"")</f>
        <v/>
      </c>
      <c r="BA252" s="65" t="str">
        <f t="shared" si="13"/>
        <v/>
      </c>
      <c r="BB252" s="63"/>
      <c r="BC252" s="64"/>
      <c r="BD252" s="64"/>
      <c r="BE252" s="64"/>
      <c r="BF252" s="64" t="str">
        <f>IFERROR(__xludf.DUMMYFUNCTION("IF(
  OR($AJ252=""Full Payment"",$AJ252=""P1"", $AJ252=""P2""),
  """",
  IF(
    AND(
      NOT(ISBLANK($K252)),
      OR(
        Q252=""Standard Booking, P3"",
        Q252=""Standard Booking, P4""
      )
    ),
    LET(
      resDate,   $K252,
      "&amp;"tourDate,  $N252,
      monthCount, DATEDIF(resDate, tourDate, ""M"") + 1,
      secondDates, ARRAYFORMULA(
        DATE(
          YEAR(resDate),
          MONTH(resDate) + SEQUENCE(monthCount),
          2
        )
      ),
      validDates, FILTER(
  "&amp;"      secondDates,
        (secondDates &gt; resDate + 2) *
        (secondDates &lt;= tourDate - 3)
      ),
      IF(
        $AJ252=""P4"",
        IF(
          COUNTA(validDates) &lt; 3,
          """",
          TEXT(INDEX(validDates, 3), ""mmm d, yyyy"")
  "&amp;"      ),
        IF(
          $AJ252=""P3"",
          IF(
            COUNTA(validDates) &lt; 3,
            """",
            TEXT(INDEX(validDates, 3), ""mmm d, yyyy"")
          ),
          IF(
            COUNTA(validDates) &lt; 3,
            """",
    "&amp;"        TEXTJOIN("", "", TRUE,
              TEXT(INDEX(validDates, 1), ""mmm d, yyyy""),
              TEXT(INDEX(validDates, 2), ""mmm d, yyyy""),
              TEXT(INDEX(validDates, 3), ""mmm d, yyyy"")
            )
          )
        )
      )
    "&amp;"),
    """"
  )
)
"),"")</f>
        <v/>
      </c>
      <c r="BG252" s="65" t="str">
        <f t="shared" si="14"/>
        <v/>
      </c>
      <c r="BH252" s="63"/>
      <c r="BI252" s="64"/>
      <c r="BJ252" s="64"/>
      <c r="BK252" s="64"/>
      <c r="BL252" s="64" t="str">
        <f>IFERROR(__xludf.DUMMYFUNCTION("IF(
  OR($AJ252=""Full Payment"",$AJ252=""P1"",$AJ252=""P2"",$AJ252=""P3""),
  """",
  IF(
    AND(
      NOT(ISBLANK($K252)),
      $Q252=""Standard Booking, P4""
    ),
    LET(
      resDate,   $K252,
      tourDate,  $N252,
      monthCount, DATEDIF(r"&amp;"esDate, tourDate, ""M"") + 1,
      secondDates, ARRAYFORMULA(
        DATE(
          YEAR(resDate),
          MONTH(resDate) + SEQUENCE(monthCount),
          2
        )
      ),
      validDates, FILTER(
        secondDates,
        (secondDates &gt; res"&amp;"Date + 2) *
        (secondDates &lt;= tourDate - 3)
      ),
      IF(
        $AJ252=""P4"",
        IF(
          COUNTA(validDates) &lt; 4,
          """",
          TEXT(
            INDEX(validDates, 4),
            ""mmm d, yyyy""
          )
        ),
"&amp;"        IF(
          COUNTA(validDates) &lt; 4,
          """",
          TEXTJOIN(
            "", "", TRUE,
            TEXT(INDEX(validDates, 1), ""mmm d, yyyy""),
            TEXT(INDEX(validDates, 2), ""mmm d, yyyy""),
            TEXT(INDEX(validDates"&amp;", 3), ""mmm d, yyyy""),
            TEXT(INDEX(validDates, 4), ""mmm d, yyyy"")
          )
        )
      )
    ),
    """"
  )
)
"),"")</f>
        <v/>
      </c>
      <c r="BM252" s="65" t="str">
        <f t="shared" si="15"/>
        <v/>
      </c>
      <c r="BN252" s="66"/>
      <c r="BO252" s="67"/>
      <c r="BP252" s="49" t="b">
        <v>0</v>
      </c>
      <c r="BQ252" s="49" t="b">
        <v>0</v>
      </c>
      <c r="BR252" s="68"/>
      <c r="BS252" s="69"/>
      <c r="BT252" s="70" t="b">
        <v>0</v>
      </c>
      <c r="BU252" s="71"/>
      <c r="BV252" s="72"/>
      <c r="BW252" s="86" t="b">
        <v>0</v>
      </c>
      <c r="BX252" s="87"/>
    </row>
    <row r="253">
      <c r="A253" s="35" t="str">
        <f t="shared" si="1"/>
        <v/>
      </c>
      <c r="B253" s="36" t="str">
        <f t="shared" si="2"/>
        <v/>
      </c>
      <c r="C253" s="36" t="str">
        <f t="array" ref="C253">IF(
  M253="",
  "",
  IFERROR(
    INDEX(
      '{INDEX} Tour Packages'!$A:$ZZ,
      MATCH(
        M253,
        INDEX(
          '{INDEX} Tour Packages'!$A:$ZZ,
          ,
          MATCH("Tour Package Name", '{INDEX} Tour Packages'!$4:$4, 0)
        ),
        0
      ),
      MATCH("Tour Code", '{INDEX} Tour Packages'!$4:$4, 0)
    ),
    "XXX"
  )
)
</f>
        <v/>
      </c>
      <c r="D253" s="36" t="str">
        <f t="shared" si="3"/>
        <v/>
      </c>
      <c r="E253" s="36" t="str">
        <f t="shared" si="4"/>
        <v/>
      </c>
      <c r="F253" s="37" t="str">
        <f t="shared" si="5"/>
        <v/>
      </c>
      <c r="G253" s="89"/>
      <c r="H253" s="89"/>
      <c r="I253" s="90"/>
      <c r="J253" s="40" t="str">
        <f t="shared" si="16"/>
        <v> </v>
      </c>
      <c r="K253" s="91"/>
      <c r="L253" s="55"/>
      <c r="M253" s="55"/>
      <c r="N253" s="91"/>
      <c r="O253" s="43" t="str">
        <f>IFERROR(__xludf.DUMMYFUNCTION("IF(N253="""","""",IFERROR(
  N253 + VALUE(REGEXEXTRACT(P253, ""(\d+)\s+Days"")),
  """"
)
)"),"")</f>
        <v/>
      </c>
      <c r="P253" s="43" t="str">
        <f t="array" ref="P253">IFERROR(
  INDEX(
    INDEX('{INDEX} Tour Packages'!$A:$ZZ, , MATCH(P$3, '{INDEX} Tour Packages'!$4:$4, 0)),
    MATCH(M253, INDEX('{INDEX} Tour Packages'!$A:$ZZ,0, MATCH("Tour Package Name", '{INDEX} Tour Packages'!$4:$4, 0)), 0)
  ),
"")
</f>
        <v/>
      </c>
      <c r="Q253" s="44" t="str">
        <f t="shared" si="7"/>
        <v/>
      </c>
      <c r="R253" s="44" t="str">
        <f>IFERROR(__xludf.DUMMYFUNCTION("IF(OR(ISBLANK(K253), ISBLANK(N253)), """", 
  LET(
    resDate, K253,
    tourDate, N253,
    monthCount, MAX(0, DATEDIF(resDate, tourDate - 3, ""M"") + 1),
    secondDates, ARRAYFORMULA(DATE(YEAR(resDate), MONTH(resDate) + SEQUENCE(monthCount), 2)),
    "&amp;"validDates, FILTER(secondDates, (secondDates &gt; resDate + 2) * (secondDates &lt;= tourDate - 3)),
    IF(ISERROR(validDates), 0, COUNTA(validDates))
  )
)
"),"")</f>
        <v/>
      </c>
      <c r="S253" s="44" t="str">
        <f t="shared" si="8"/>
        <v/>
      </c>
      <c r="T253" s="45" t="str">
        <f t="array" ref="T253">IF(ISBLANK(BO253),IFERROR(
  INDEX(
    INDEX('{INDEX} Payment Terms'!$A:$G, , MATCH(T$3, '{INDEX} Payment Terms'!$4:$4, 0)),
    MATCH(Q253, INDEX('{INDEX} Payment Terms'!$A:$G,0, MATCH("Payment Condition", '{INDEX} Payment Terms'!$4:$4, 0)), 0)
  ),
""),"Cancelled")
</f>
        <v/>
      </c>
      <c r="U253" s="46" t="b">
        <v>0</v>
      </c>
      <c r="V253" s="47" t="str">
        <f>IFERROR(__xludf.DUMMYFUNCTION("IF(OR(L253=""Duo Booking"", L253=""Group Booking""),
IF(U253=FALSE,"""",
    LET(
      bookingType, L253,
      tour, M253,
      mainFirst, H253,
      mainLast, I253,
      mainEmail, G253,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$L$4:L253, bookingType,
          $M$4:M253, tour,
          $H$4:H253, mainFirst,
          $I$4:I253, mainLast,
          $G$4:G253, mainEmail
        ),
        ""000""
      ),
  "&amp;"    baseID &amp; ""-"" &amp; memberNumber
    )
  ),
  """"
)
"),"")</f>
        <v/>
      </c>
      <c r="W253" s="48"/>
      <c r="X253" s="85" t="b">
        <v>0</v>
      </c>
      <c r="Y253" s="85" t="b">
        <v>0</v>
      </c>
      <c r="Z253" s="85" t="b">
        <v>0</v>
      </c>
      <c r="AA253" s="50"/>
      <c r="AB253" s="51"/>
      <c r="AC253" s="85" t="b">
        <v>0</v>
      </c>
      <c r="AD253" s="92"/>
      <c r="AE253" s="88"/>
      <c r="AF253" s="36" t="str">
        <f t="array" ref="AF253">IF(M253="","",INDEX(
      '{INDEX} Tour Packages'!$A:$ZP,
      MATCH($M253, '{INDEX} Tour Packages'!$A:$A, 0),
      MATCH(AF$3, '{INDEX} Tour Packages'!$4:$4, 0)
    ))</f>
        <v/>
      </c>
      <c r="AG253" s="36" t="str">
        <f t="array" ref="AG253">IF(M253="","",INDEX(
      '{INDEX} Tour Packages'!$A:$ZP,
      MATCH($M253, '{INDEX} Tour Packages'!$A:$A, 0),
      MATCH(AG$3, '{INDEX} Tour Packages'!$4:$4, 0)
    ))</f>
        <v/>
      </c>
      <c r="AH253" s="36" t="str">
        <f t="array" ref="AH253">IF(M253="","",INDEX(
      '{INDEX} Tour Packages'!$A:$ZP,
      MATCH($M253, '{INDEX} Tour Packages'!$A:$A, 0),
      MATCH(AH$3, '{INDEX} Tour Packages'!$4:$4, 0)
    ))</f>
        <v/>
      </c>
      <c r="AI253" s="54" t="str">
        <f t="shared" si="9"/>
        <v/>
      </c>
      <c r="AJ253" s="42"/>
      <c r="AK253" s="55"/>
      <c r="AL253" s="46" t="b">
        <v>0</v>
      </c>
      <c r="AM253" s="56"/>
      <c r="AN253" s="57" t="str">
        <f t="shared" si="10"/>
        <v/>
      </c>
      <c r="AO253" s="58" t="str">
        <f t="shared" si="11"/>
        <v/>
      </c>
      <c r="AP253" s="59"/>
      <c r="AQ253" s="60"/>
      <c r="AR253" s="61"/>
      <c r="AS253" s="61"/>
      <c r="AT253" s="61" t="str">
        <f>IFERROR(__xludf.DUMMYFUNCTION("IF( 
  OR($AJ253=""Full Payment"", ISBLANK($K253)),
  """",
  IF(
    OR(
      Q253=""Standard Booking, P1"",
      Q253=""Standard Booking, P2"",
      Q253=""Standard Booking, P3"",
      Q253=""Standard Booking, P4""
    ),
    LET(
      resDate,   $"&amp;"K253,
      tourDate,  $N253,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3" s="62" t="str">
        <f t="shared" si="12"/>
        <v/>
      </c>
      <c r="AV253" s="63"/>
      <c r="AW253" s="64"/>
      <c r="AX253" s="64"/>
      <c r="AY253" s="64"/>
      <c r="AZ253" s="64" t="str">
        <f>IFERROR(__xludf.DUMMYFUNCTION("IF(
  OR($AJ253=""Full Payment"",$AJ253=""P1"", ISBLANK($K253)),
  """",
  IF(
    OR(
      $Q253=""Standard Booking, P2"",
      $Q253=""Standard Booking, P3"",
      $Q253=""Standard Booking, P4""
    ),
    LET(
      resDate,   $K253,
      tourDate,"&amp;"  $N253,
      monthCount, DATEDIF(resDate, tourDate, ""M"") + 1,
      secondDates, ARRAYFORMULA(
        DATE(
          YEAR(resDate),
          MONTH(resDate) + SEQUENCE(monthCount),
          2
        )
      ),
      validDates, FILTER(
        sec"&amp;"ondDates,
        (secondDates &gt; resDate + 2) *
        (secondDates &lt;= tourDate - 3)
      ),
      IF(
        OR($AJ253=""P2"", $AJ253=""P3"", $AJ253=""P4""),
        IF(
          COUNTA(validDates) &lt; 2,
          """",
          TEXT(INDEX(validDates"&amp;", 2), ""mmm d, yyyy"")
        ),
        IF(
          COUNTA(validDates) &lt; 2,
          """",
          TEXTJOIN("", "", TRUE,
            TEXT(INDEX(validDates, 1), ""mmm d, yyyy""),
            TEXT(INDEX(validDates, 2), ""mmm d, yyyy"")
          )
 "&amp;"       )
      )
    ),
    """"
  )
)
"),"")</f>
        <v/>
      </c>
      <c r="BA253" s="65" t="str">
        <f t="shared" si="13"/>
        <v/>
      </c>
      <c r="BB253" s="63"/>
      <c r="BC253" s="64"/>
      <c r="BD253" s="64"/>
      <c r="BE253" s="64"/>
      <c r="BF253" s="64" t="str">
        <f>IFERROR(__xludf.DUMMYFUNCTION("IF(
  OR($AJ253=""Full Payment"",$AJ253=""P1"", $AJ253=""P2""),
  """",
  IF(
    AND(
      NOT(ISBLANK($K253)),
      OR(
        Q253=""Standard Booking, P3"",
        Q253=""Standard Booking, P4""
      )
    ),
    LET(
      resDate,   $K253,
      "&amp;"tourDate,  $N253,
      monthCount, DATEDIF(resDate, tourDate, ""M"") + 1,
      secondDates, ARRAYFORMULA(
        DATE(
          YEAR(resDate),
          MONTH(resDate) + SEQUENCE(monthCount),
          2
        )
      ),
      validDates, FILTER(
  "&amp;"      secondDates,
        (secondDates &gt; resDate + 2) *
        (secondDates &lt;= tourDate - 3)
      ),
      IF(
        $AJ253=""P4"",
        IF(
          COUNTA(validDates) &lt; 3,
          """",
          TEXT(INDEX(validDates, 3), ""mmm d, yyyy"")
  "&amp;"      ),
        IF(
          $AJ253=""P3"",
          IF(
            COUNTA(validDates) &lt; 3,
            """",
            TEXT(INDEX(validDates, 3), ""mmm d, yyyy"")
          ),
          IF(
            COUNTA(validDates) &lt; 3,
            """",
    "&amp;"        TEXTJOIN("", "", TRUE,
              TEXT(INDEX(validDates, 1), ""mmm d, yyyy""),
              TEXT(INDEX(validDates, 2), ""mmm d, yyyy""),
              TEXT(INDEX(validDates, 3), ""mmm d, yyyy"")
            )
          )
        )
      )
    "&amp;"),
    """"
  )
)
"),"")</f>
        <v/>
      </c>
      <c r="BG253" s="65" t="str">
        <f t="shared" si="14"/>
        <v/>
      </c>
      <c r="BH253" s="63"/>
      <c r="BI253" s="64"/>
      <c r="BJ253" s="64"/>
      <c r="BK253" s="64"/>
      <c r="BL253" s="64" t="str">
        <f>IFERROR(__xludf.DUMMYFUNCTION("IF(
  OR($AJ253=""Full Payment"",$AJ253=""P1"",$AJ253=""P2"",$AJ253=""P3""),
  """",
  IF(
    AND(
      NOT(ISBLANK($K253)),
      $Q253=""Standard Booking, P4""
    ),
    LET(
      resDate,   $K253,
      tourDate,  $N253,
      monthCount, DATEDIF(r"&amp;"esDate, tourDate, ""M"") + 1,
      secondDates, ARRAYFORMULA(
        DATE(
          YEAR(resDate),
          MONTH(resDate) + SEQUENCE(monthCount),
          2
        )
      ),
      validDates, FILTER(
        secondDates,
        (secondDates &gt; res"&amp;"Date + 2) *
        (secondDates &lt;= tourDate - 3)
      ),
      IF(
        $AJ253=""P4"",
        IF(
          COUNTA(validDates) &lt; 4,
          """",
          TEXT(
            INDEX(validDates, 4),
            ""mmm d, yyyy""
          )
        ),
"&amp;"        IF(
          COUNTA(validDates) &lt; 4,
          """",
          TEXTJOIN(
            "", "", TRUE,
            TEXT(INDEX(validDates, 1), ""mmm d, yyyy""),
            TEXT(INDEX(validDates, 2), ""mmm d, yyyy""),
            TEXT(INDEX(validDates"&amp;", 3), ""mmm d, yyyy""),
            TEXT(INDEX(validDates, 4), ""mmm d, yyyy"")
          )
        )
      )
    ),
    """"
  )
)
"),"")</f>
        <v/>
      </c>
      <c r="BM253" s="65" t="str">
        <f t="shared" si="15"/>
        <v/>
      </c>
      <c r="BN253" s="66"/>
      <c r="BO253" s="67"/>
      <c r="BP253" s="49" t="b">
        <v>0</v>
      </c>
      <c r="BQ253" s="49" t="b">
        <v>0</v>
      </c>
      <c r="BR253" s="68"/>
      <c r="BS253" s="69"/>
      <c r="BT253" s="70" t="b">
        <v>0</v>
      </c>
      <c r="BU253" s="71"/>
      <c r="BV253" s="72"/>
      <c r="BW253" s="86" t="b">
        <v>0</v>
      </c>
      <c r="BX253" s="87"/>
    </row>
    <row r="254">
      <c r="A254" s="35" t="str">
        <f t="shared" si="1"/>
        <v/>
      </c>
      <c r="B254" s="36" t="str">
        <f t="shared" si="2"/>
        <v/>
      </c>
      <c r="C254" s="36" t="str">
        <f t="array" ref="C254">IF(
  M254="",
  "",
  IFERROR(
    INDEX(
      '{INDEX} Tour Packages'!$A:$ZZ,
      MATCH(
        M254,
        INDEX(
          '{INDEX} Tour Packages'!$A:$ZZ,
          ,
          MATCH("Tour Package Name", '{INDEX} Tour Packages'!$4:$4, 0)
        ),
        0
      ),
      MATCH("Tour Code", '{INDEX} Tour Packages'!$4:$4, 0)
    ),
    "XXX"
  )
)
</f>
        <v/>
      </c>
      <c r="D254" s="36" t="str">
        <f t="shared" si="3"/>
        <v/>
      </c>
      <c r="E254" s="36" t="str">
        <f t="shared" si="4"/>
        <v/>
      </c>
      <c r="F254" s="37" t="str">
        <f t="shared" si="5"/>
        <v/>
      </c>
      <c r="G254" s="89"/>
      <c r="H254" s="89"/>
      <c r="I254" s="90"/>
      <c r="J254" s="40" t="str">
        <f t="shared" si="16"/>
        <v> </v>
      </c>
      <c r="K254" s="91"/>
      <c r="L254" s="55"/>
      <c r="M254" s="55"/>
      <c r="N254" s="91"/>
      <c r="O254" s="43" t="str">
        <f>IFERROR(__xludf.DUMMYFUNCTION("IF(N254="""","""",IFERROR(
  N254 + VALUE(REGEXEXTRACT(P254, ""(\d+)\s+Days"")),
  """"
)
)"),"")</f>
        <v/>
      </c>
      <c r="P254" s="43" t="str">
        <f t="array" ref="P254">IFERROR(
  INDEX(
    INDEX('{INDEX} Tour Packages'!$A:$ZZ, , MATCH(P$3, '{INDEX} Tour Packages'!$4:$4, 0)),
    MATCH(M254, INDEX('{INDEX} Tour Packages'!$A:$ZZ,0, MATCH("Tour Package Name", '{INDEX} Tour Packages'!$4:$4, 0)), 0)
  ),
"")
</f>
        <v/>
      </c>
      <c r="Q254" s="44" t="str">
        <f t="shared" si="7"/>
        <v/>
      </c>
      <c r="R254" s="44" t="str">
        <f>IFERROR(__xludf.DUMMYFUNCTION("IF(OR(ISBLANK(K254), ISBLANK(N254)), """", 
  LET(
    resDate, K254,
    tourDate, N254,
    monthCount, MAX(0, DATEDIF(resDate, tourDate - 3, ""M"") + 1),
    secondDates, ARRAYFORMULA(DATE(YEAR(resDate), MONTH(resDate) + SEQUENCE(monthCount), 2)),
    "&amp;"validDates, FILTER(secondDates, (secondDates &gt; resDate + 2) * (secondDates &lt;= tourDate - 3)),
    IF(ISERROR(validDates), 0, COUNTA(validDates))
  )
)
"),"")</f>
        <v/>
      </c>
      <c r="S254" s="44" t="str">
        <f t="shared" si="8"/>
        <v/>
      </c>
      <c r="T254" s="45" t="str">
        <f t="array" ref="T254">IF(ISBLANK(BO254),IFERROR(
  INDEX(
    INDEX('{INDEX} Payment Terms'!$A:$G, , MATCH(T$3, '{INDEX} Payment Terms'!$4:$4, 0)),
    MATCH(Q254, INDEX('{INDEX} Payment Terms'!$A:$G,0, MATCH("Payment Condition", '{INDEX} Payment Terms'!$4:$4, 0)), 0)
  ),
""),"Cancelled")
</f>
        <v/>
      </c>
      <c r="U254" s="46" t="b">
        <v>0</v>
      </c>
      <c r="V254" s="47" t="str">
        <f>IFERROR(__xludf.DUMMYFUNCTION("IF(OR(L254=""Duo Booking"", L254=""Group Booking""),
IF(U254=FALSE,"""",
    LET(
      bookingType, L254,
      tour, M254,
      mainFirst, H254,
      mainLast, I254,
      mainEmail, G254,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$L$4:L254, bookingType,
          $M$4:M254, tour,
          $H$4:H254, mainFirst,
          $I$4:I254, mainLast,
          $G$4:G254, mainEmail
        ),
        ""000""
      ),
  "&amp;"    baseID &amp; ""-"" &amp; memberNumber
    )
  ),
  """"
)
"),"")</f>
        <v/>
      </c>
      <c r="W254" s="48"/>
      <c r="X254" s="85" t="b">
        <v>0</v>
      </c>
      <c r="Y254" s="85" t="b">
        <v>0</v>
      </c>
      <c r="Z254" s="85" t="b">
        <v>0</v>
      </c>
      <c r="AA254" s="50"/>
      <c r="AB254" s="51"/>
      <c r="AC254" s="85" t="b">
        <v>0</v>
      </c>
      <c r="AD254" s="92"/>
      <c r="AE254" s="88"/>
      <c r="AF254" s="36" t="str">
        <f t="array" ref="AF254">IF(M254="","",INDEX(
      '{INDEX} Tour Packages'!$A:$ZP,
      MATCH($M254, '{INDEX} Tour Packages'!$A:$A, 0),
      MATCH(AF$3, '{INDEX} Tour Packages'!$4:$4, 0)
    ))</f>
        <v/>
      </c>
      <c r="AG254" s="36" t="str">
        <f t="array" ref="AG254">IF(M254="","",INDEX(
      '{INDEX} Tour Packages'!$A:$ZP,
      MATCH($M254, '{INDEX} Tour Packages'!$A:$A, 0),
      MATCH(AG$3, '{INDEX} Tour Packages'!$4:$4, 0)
    ))</f>
        <v/>
      </c>
      <c r="AH254" s="36" t="str">
        <f t="array" ref="AH254">IF(M254="","",INDEX(
      '{INDEX} Tour Packages'!$A:$ZP,
      MATCH($M254, '{INDEX} Tour Packages'!$A:$A, 0),
      MATCH(AH$3, '{INDEX} Tour Packages'!$4:$4, 0)
    ))</f>
        <v/>
      </c>
      <c r="AI254" s="54" t="str">
        <f t="shared" si="9"/>
        <v/>
      </c>
      <c r="AJ254" s="42"/>
      <c r="AK254" s="55"/>
      <c r="AL254" s="46" t="b">
        <v>0</v>
      </c>
      <c r="AM254" s="56"/>
      <c r="AN254" s="57" t="str">
        <f t="shared" si="10"/>
        <v/>
      </c>
      <c r="AO254" s="58" t="str">
        <f t="shared" si="11"/>
        <v/>
      </c>
      <c r="AP254" s="59"/>
      <c r="AQ254" s="60"/>
      <c r="AR254" s="61"/>
      <c r="AS254" s="61"/>
      <c r="AT254" s="61" t="str">
        <f>IFERROR(__xludf.DUMMYFUNCTION("IF( 
  OR($AJ254=""Full Payment"", ISBLANK($K254)),
  """",
  IF(
    OR(
      Q254=""Standard Booking, P1"",
      Q254=""Standard Booking, P2"",
      Q254=""Standard Booking, P3"",
      Q254=""Standard Booking, P4""
    ),
    LET(
      resDate,   $"&amp;"K254,
      tourDate,  $N254,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4" s="62" t="str">
        <f t="shared" si="12"/>
        <v/>
      </c>
      <c r="AV254" s="63"/>
      <c r="AW254" s="64"/>
      <c r="AX254" s="64"/>
      <c r="AY254" s="64"/>
      <c r="AZ254" s="64" t="str">
        <f>IFERROR(__xludf.DUMMYFUNCTION("IF(
  OR($AJ254=""Full Payment"",$AJ254=""P1"", ISBLANK($K254)),
  """",
  IF(
    OR(
      $Q254=""Standard Booking, P2"",
      $Q254=""Standard Booking, P3"",
      $Q254=""Standard Booking, P4""
    ),
    LET(
      resDate,   $K254,
      tourDate,"&amp;"  $N254,
      monthCount, DATEDIF(resDate, tourDate, ""M"") + 1,
      secondDates, ARRAYFORMULA(
        DATE(
          YEAR(resDate),
          MONTH(resDate) + SEQUENCE(monthCount),
          2
        )
      ),
      validDates, FILTER(
        sec"&amp;"ondDates,
        (secondDates &gt; resDate + 2) *
        (secondDates &lt;= tourDate - 3)
      ),
      IF(
        OR($AJ254=""P2"", $AJ254=""P3"", $AJ254=""P4""),
        IF(
          COUNTA(validDates) &lt; 2,
          """",
          TEXT(INDEX(validDates"&amp;", 2), ""mmm d, yyyy"")
        ),
        IF(
          COUNTA(validDates) &lt; 2,
          """",
          TEXTJOIN("", "", TRUE,
            TEXT(INDEX(validDates, 1), ""mmm d, yyyy""),
            TEXT(INDEX(validDates, 2), ""mmm d, yyyy"")
          )
 "&amp;"       )
      )
    ),
    """"
  )
)
"),"")</f>
        <v/>
      </c>
      <c r="BA254" s="65" t="str">
        <f t="shared" si="13"/>
        <v/>
      </c>
      <c r="BB254" s="63"/>
      <c r="BC254" s="64"/>
      <c r="BD254" s="64"/>
      <c r="BE254" s="64"/>
      <c r="BF254" s="64" t="str">
        <f>IFERROR(__xludf.DUMMYFUNCTION("IF(
  OR($AJ254=""Full Payment"",$AJ254=""P1"", $AJ254=""P2""),
  """",
  IF(
    AND(
      NOT(ISBLANK($K254)),
      OR(
        Q254=""Standard Booking, P3"",
        Q254=""Standard Booking, P4""
      )
    ),
    LET(
      resDate,   $K254,
      "&amp;"tourDate,  $N254,
      monthCount, DATEDIF(resDate, tourDate, ""M"") + 1,
      secondDates, ARRAYFORMULA(
        DATE(
          YEAR(resDate),
          MONTH(resDate) + SEQUENCE(monthCount),
          2
        )
      ),
      validDates, FILTER(
  "&amp;"      secondDates,
        (secondDates &gt; resDate + 2) *
        (secondDates &lt;= tourDate - 3)
      ),
      IF(
        $AJ254=""P4"",
        IF(
          COUNTA(validDates) &lt; 3,
          """",
          TEXT(INDEX(validDates, 3), ""mmm d, yyyy"")
  "&amp;"      ),
        IF(
          $AJ254=""P3"",
          IF(
            COUNTA(validDates) &lt; 3,
            """",
            TEXT(INDEX(validDates, 3), ""mmm d, yyyy"")
          ),
          IF(
            COUNTA(validDates) &lt; 3,
            """",
    "&amp;"        TEXTJOIN("", "", TRUE,
              TEXT(INDEX(validDates, 1), ""mmm d, yyyy""),
              TEXT(INDEX(validDates, 2), ""mmm d, yyyy""),
              TEXT(INDEX(validDates, 3), ""mmm d, yyyy"")
            )
          )
        )
      )
    "&amp;"),
    """"
  )
)
"),"")</f>
        <v/>
      </c>
      <c r="BG254" s="65" t="str">
        <f t="shared" si="14"/>
        <v/>
      </c>
      <c r="BH254" s="63"/>
      <c r="BI254" s="64"/>
      <c r="BJ254" s="64"/>
      <c r="BK254" s="64"/>
      <c r="BL254" s="64" t="str">
        <f>IFERROR(__xludf.DUMMYFUNCTION("IF(
  OR($AJ254=""Full Payment"",$AJ254=""P1"",$AJ254=""P2"",$AJ254=""P3""),
  """",
  IF(
    AND(
      NOT(ISBLANK($K254)),
      $Q254=""Standard Booking, P4""
    ),
    LET(
      resDate,   $K254,
      tourDate,  $N254,
      monthCount, DATEDIF(r"&amp;"esDate, tourDate, ""M"") + 1,
      secondDates, ARRAYFORMULA(
        DATE(
          YEAR(resDate),
          MONTH(resDate) + SEQUENCE(monthCount),
          2
        )
      ),
      validDates, FILTER(
        secondDates,
        (secondDates &gt; res"&amp;"Date + 2) *
        (secondDates &lt;= tourDate - 3)
      ),
      IF(
        $AJ254=""P4"",
        IF(
          COUNTA(validDates) &lt; 4,
          """",
          TEXT(
            INDEX(validDates, 4),
            ""mmm d, yyyy""
          )
        ),
"&amp;"        IF(
          COUNTA(validDates) &lt; 4,
          """",
          TEXTJOIN(
            "", "", TRUE,
            TEXT(INDEX(validDates, 1), ""mmm d, yyyy""),
            TEXT(INDEX(validDates, 2), ""mmm d, yyyy""),
            TEXT(INDEX(validDates"&amp;", 3), ""mmm d, yyyy""),
            TEXT(INDEX(validDates, 4), ""mmm d, yyyy"")
          )
        )
      )
    ),
    """"
  )
)
"),"")</f>
        <v/>
      </c>
      <c r="BM254" s="65" t="str">
        <f t="shared" si="15"/>
        <v/>
      </c>
      <c r="BN254" s="66"/>
      <c r="BO254" s="67"/>
      <c r="BP254" s="49" t="b">
        <v>0</v>
      </c>
      <c r="BQ254" s="49" t="b">
        <v>0</v>
      </c>
      <c r="BR254" s="68"/>
      <c r="BS254" s="69"/>
      <c r="BT254" s="70" t="b">
        <v>0</v>
      </c>
      <c r="BU254" s="71"/>
      <c r="BV254" s="72"/>
      <c r="BW254" s="86" t="b">
        <v>0</v>
      </c>
      <c r="BX254" s="87"/>
    </row>
    <row r="255">
      <c r="A255" s="35" t="str">
        <f t="shared" si="1"/>
        <v/>
      </c>
      <c r="B255" s="36" t="str">
        <f t="shared" si="2"/>
        <v/>
      </c>
      <c r="C255" s="36" t="str">
        <f t="array" ref="C255">IF(
  M255="",
  "",
  IFERROR(
    INDEX(
      '{INDEX} Tour Packages'!$A:$ZZ,
      MATCH(
        M255,
        INDEX(
          '{INDEX} Tour Packages'!$A:$ZZ,
          ,
          MATCH("Tour Package Name", '{INDEX} Tour Packages'!$4:$4, 0)
        ),
        0
      ),
      MATCH("Tour Code", '{INDEX} Tour Packages'!$4:$4, 0)
    ),
    "XXX"
  )
)
</f>
        <v/>
      </c>
      <c r="D255" s="36" t="str">
        <f t="shared" si="3"/>
        <v/>
      </c>
      <c r="E255" s="36" t="str">
        <f t="shared" si="4"/>
        <v/>
      </c>
      <c r="F255" s="37" t="str">
        <f t="shared" si="5"/>
        <v/>
      </c>
      <c r="G255" s="89"/>
      <c r="H255" s="89"/>
      <c r="I255" s="90"/>
      <c r="J255" s="40" t="str">
        <f t="shared" si="16"/>
        <v> </v>
      </c>
      <c r="K255" s="91"/>
      <c r="L255" s="55"/>
      <c r="M255" s="55"/>
      <c r="N255" s="91"/>
      <c r="O255" s="43" t="str">
        <f>IFERROR(__xludf.DUMMYFUNCTION("IF(N255="""","""",IFERROR(
  N255 + VALUE(REGEXEXTRACT(P255, ""(\d+)\s+Days"")),
  """"
)
)"),"")</f>
        <v/>
      </c>
      <c r="P255" s="43" t="str">
        <f t="array" ref="P255">IFERROR(
  INDEX(
    INDEX('{INDEX} Tour Packages'!$A:$ZZ, , MATCH(P$3, '{INDEX} Tour Packages'!$4:$4, 0)),
    MATCH(M255, INDEX('{INDEX} Tour Packages'!$A:$ZZ,0, MATCH("Tour Package Name", '{INDEX} Tour Packages'!$4:$4, 0)), 0)
  ),
"")
</f>
        <v/>
      </c>
      <c r="Q255" s="44" t="str">
        <f t="shared" si="7"/>
        <v/>
      </c>
      <c r="R255" s="44" t="str">
        <f>IFERROR(__xludf.DUMMYFUNCTION("IF(OR(ISBLANK(K255), ISBLANK(N255)), """", 
  LET(
    resDate, K255,
    tourDate, N255,
    monthCount, MAX(0, DATEDIF(resDate, tourDate - 3, ""M"") + 1),
    secondDates, ARRAYFORMULA(DATE(YEAR(resDate), MONTH(resDate) + SEQUENCE(monthCount), 2)),
    "&amp;"validDates, FILTER(secondDates, (secondDates &gt; resDate + 2) * (secondDates &lt;= tourDate - 3)),
    IF(ISERROR(validDates), 0, COUNTA(validDates))
  )
)
"),"")</f>
        <v/>
      </c>
      <c r="S255" s="44" t="str">
        <f t="shared" si="8"/>
        <v/>
      </c>
      <c r="T255" s="45" t="str">
        <f t="array" ref="T255">IF(ISBLANK(BO255),IFERROR(
  INDEX(
    INDEX('{INDEX} Payment Terms'!$A:$G, , MATCH(T$3, '{INDEX} Payment Terms'!$4:$4, 0)),
    MATCH(Q255, INDEX('{INDEX} Payment Terms'!$A:$G,0, MATCH("Payment Condition", '{INDEX} Payment Terms'!$4:$4, 0)), 0)
  ),
""),"Cancelled")
</f>
        <v/>
      </c>
      <c r="U255" s="46" t="b">
        <v>0</v>
      </c>
      <c r="V255" s="47" t="str">
        <f>IFERROR(__xludf.DUMMYFUNCTION("IF(OR(L255=""Duo Booking"", L255=""Group Booking""),
IF(U255=FALSE,"""",
    LET(
      bookingType, L255,
      tour, M255,
      mainFirst, H255,
      mainLast, I255,
      mainEmail, G255,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$L$4:L255, bookingType,
          $M$4:M255, tour,
          $H$4:H255, mainFirst,
          $I$4:I255, mainLast,
          $G$4:G255, mainEmail
        ),
        ""000""
      ),
  "&amp;"    baseID &amp; ""-"" &amp; memberNumber
    )
  ),
  """"
)
"),"")</f>
        <v/>
      </c>
      <c r="W255" s="48"/>
      <c r="X255" s="85" t="b">
        <v>0</v>
      </c>
      <c r="Y255" s="85" t="b">
        <v>0</v>
      </c>
      <c r="Z255" s="85" t="b">
        <v>0</v>
      </c>
      <c r="AA255" s="50"/>
      <c r="AB255" s="51"/>
      <c r="AC255" s="85" t="b">
        <v>0</v>
      </c>
      <c r="AD255" s="92"/>
      <c r="AE255" s="88"/>
      <c r="AF255" s="36" t="str">
        <f t="array" ref="AF255">IF(M255="","",INDEX(
      '{INDEX} Tour Packages'!$A:$ZP,
      MATCH($M255, '{INDEX} Tour Packages'!$A:$A, 0),
      MATCH(AF$3, '{INDEX} Tour Packages'!$4:$4, 0)
    ))</f>
        <v/>
      </c>
      <c r="AG255" s="36" t="str">
        <f t="array" ref="AG255">IF(M255="","",INDEX(
      '{INDEX} Tour Packages'!$A:$ZP,
      MATCH($M255, '{INDEX} Tour Packages'!$A:$A, 0),
      MATCH(AG$3, '{INDEX} Tour Packages'!$4:$4, 0)
    ))</f>
        <v/>
      </c>
      <c r="AH255" s="36" t="str">
        <f t="array" ref="AH255">IF(M255="","",INDEX(
      '{INDEX} Tour Packages'!$A:$ZP,
      MATCH($M255, '{INDEX} Tour Packages'!$A:$A, 0),
      MATCH(AH$3, '{INDEX} Tour Packages'!$4:$4, 0)
    ))</f>
        <v/>
      </c>
      <c r="AI255" s="54" t="str">
        <f t="shared" si="9"/>
        <v/>
      </c>
      <c r="AJ255" s="42"/>
      <c r="AK255" s="55"/>
      <c r="AL255" s="46" t="b">
        <v>0</v>
      </c>
      <c r="AM255" s="56"/>
      <c r="AN255" s="57" t="str">
        <f t="shared" si="10"/>
        <v/>
      </c>
      <c r="AO255" s="58" t="str">
        <f t="shared" si="11"/>
        <v/>
      </c>
      <c r="AP255" s="59"/>
      <c r="AQ255" s="60"/>
      <c r="AR255" s="61"/>
      <c r="AS255" s="61"/>
      <c r="AT255" s="61" t="str">
        <f>IFERROR(__xludf.DUMMYFUNCTION("IF( 
  OR($AJ255=""Full Payment"", ISBLANK($K255)),
  """",
  IF(
    OR(
      Q255=""Standard Booking, P1"",
      Q255=""Standard Booking, P2"",
      Q255=""Standard Booking, P3"",
      Q255=""Standard Booking, P4""
    ),
    LET(
      resDate,   $"&amp;"K255,
      tourDate,  $N255,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5" s="62" t="str">
        <f t="shared" si="12"/>
        <v/>
      </c>
      <c r="AV255" s="63"/>
      <c r="AW255" s="64"/>
      <c r="AX255" s="64"/>
      <c r="AY255" s="64"/>
      <c r="AZ255" s="64" t="str">
        <f>IFERROR(__xludf.DUMMYFUNCTION("IF(
  OR($AJ255=""Full Payment"",$AJ255=""P1"", ISBLANK($K255)),
  """",
  IF(
    OR(
      $Q255=""Standard Booking, P2"",
      $Q255=""Standard Booking, P3"",
      $Q255=""Standard Booking, P4""
    ),
    LET(
      resDate,   $K255,
      tourDate,"&amp;"  $N255,
      monthCount, DATEDIF(resDate, tourDate, ""M"") + 1,
      secondDates, ARRAYFORMULA(
        DATE(
          YEAR(resDate),
          MONTH(resDate) + SEQUENCE(monthCount),
          2
        )
      ),
      validDates, FILTER(
        sec"&amp;"ondDates,
        (secondDates &gt; resDate + 2) *
        (secondDates &lt;= tourDate - 3)
      ),
      IF(
        OR($AJ255=""P2"", $AJ255=""P3"", $AJ255=""P4""),
        IF(
          COUNTA(validDates) &lt; 2,
          """",
          TEXT(INDEX(validDates"&amp;", 2), ""mmm d, yyyy"")
        ),
        IF(
          COUNTA(validDates) &lt; 2,
          """",
          TEXTJOIN("", "", TRUE,
            TEXT(INDEX(validDates, 1), ""mmm d, yyyy""),
            TEXT(INDEX(validDates, 2), ""mmm d, yyyy"")
          )
 "&amp;"       )
      )
    ),
    """"
  )
)
"),"")</f>
        <v/>
      </c>
      <c r="BA255" s="65" t="str">
        <f t="shared" si="13"/>
        <v/>
      </c>
      <c r="BB255" s="63"/>
      <c r="BC255" s="64"/>
      <c r="BD255" s="64"/>
      <c r="BE255" s="64"/>
      <c r="BF255" s="64" t="str">
        <f>IFERROR(__xludf.DUMMYFUNCTION("IF(
  OR($AJ255=""Full Payment"",$AJ255=""P1"", $AJ255=""P2""),
  """",
  IF(
    AND(
      NOT(ISBLANK($K255)),
      OR(
        Q255=""Standard Booking, P3"",
        Q255=""Standard Booking, P4""
      )
    ),
    LET(
      resDate,   $K255,
      "&amp;"tourDate,  $N255,
      monthCount, DATEDIF(resDate, tourDate, ""M"") + 1,
      secondDates, ARRAYFORMULA(
        DATE(
          YEAR(resDate),
          MONTH(resDate) + SEQUENCE(monthCount),
          2
        )
      ),
      validDates, FILTER(
  "&amp;"      secondDates,
        (secondDates &gt; resDate + 2) *
        (secondDates &lt;= tourDate - 3)
      ),
      IF(
        $AJ255=""P4"",
        IF(
          COUNTA(validDates) &lt; 3,
          """",
          TEXT(INDEX(validDates, 3), ""mmm d, yyyy"")
  "&amp;"      ),
        IF(
          $AJ255=""P3"",
          IF(
            COUNTA(validDates) &lt; 3,
            """",
            TEXT(INDEX(validDates, 3), ""mmm d, yyyy"")
          ),
          IF(
            COUNTA(validDates) &lt; 3,
            """",
    "&amp;"        TEXTJOIN("", "", TRUE,
              TEXT(INDEX(validDates, 1), ""mmm d, yyyy""),
              TEXT(INDEX(validDates, 2), ""mmm d, yyyy""),
              TEXT(INDEX(validDates, 3), ""mmm d, yyyy"")
            )
          )
        )
      )
    "&amp;"),
    """"
  )
)
"),"")</f>
        <v/>
      </c>
      <c r="BG255" s="65" t="str">
        <f t="shared" si="14"/>
        <v/>
      </c>
      <c r="BH255" s="63"/>
      <c r="BI255" s="64"/>
      <c r="BJ255" s="64"/>
      <c r="BK255" s="64"/>
      <c r="BL255" s="64" t="str">
        <f>IFERROR(__xludf.DUMMYFUNCTION("IF(
  OR($AJ255=""Full Payment"",$AJ255=""P1"",$AJ255=""P2"",$AJ255=""P3""),
  """",
  IF(
    AND(
      NOT(ISBLANK($K255)),
      $Q255=""Standard Booking, P4""
    ),
    LET(
      resDate,   $K255,
      tourDate,  $N255,
      monthCount, DATEDIF(r"&amp;"esDate, tourDate, ""M"") + 1,
      secondDates, ARRAYFORMULA(
        DATE(
          YEAR(resDate),
          MONTH(resDate) + SEQUENCE(monthCount),
          2
        )
      ),
      validDates, FILTER(
        secondDates,
        (secondDates &gt; res"&amp;"Date + 2) *
        (secondDates &lt;= tourDate - 3)
      ),
      IF(
        $AJ255=""P4"",
        IF(
          COUNTA(validDates) &lt; 4,
          """",
          TEXT(
            INDEX(validDates, 4),
            ""mmm d, yyyy""
          )
        ),
"&amp;"        IF(
          COUNTA(validDates) &lt; 4,
          """",
          TEXTJOIN(
            "", "", TRUE,
            TEXT(INDEX(validDates, 1), ""mmm d, yyyy""),
            TEXT(INDEX(validDates, 2), ""mmm d, yyyy""),
            TEXT(INDEX(validDates"&amp;", 3), ""mmm d, yyyy""),
            TEXT(INDEX(validDates, 4), ""mmm d, yyyy"")
          )
        )
      )
    ),
    """"
  )
)
"),"")</f>
        <v/>
      </c>
      <c r="BM255" s="65" t="str">
        <f t="shared" si="15"/>
        <v/>
      </c>
      <c r="BN255" s="66"/>
      <c r="BO255" s="67"/>
      <c r="BP255" s="49" t="b">
        <v>0</v>
      </c>
      <c r="BQ255" s="49" t="b">
        <v>0</v>
      </c>
      <c r="BR255" s="68"/>
      <c r="BS255" s="69"/>
      <c r="BT255" s="70" t="b">
        <v>0</v>
      </c>
      <c r="BU255" s="71"/>
      <c r="BV255" s="72"/>
      <c r="BW255" s="86" t="b">
        <v>0</v>
      </c>
      <c r="BX255" s="87"/>
    </row>
    <row r="256">
      <c r="A256" s="35" t="str">
        <f t="shared" si="1"/>
        <v/>
      </c>
      <c r="B256" s="36" t="str">
        <f t="shared" si="2"/>
        <v/>
      </c>
      <c r="C256" s="36" t="str">
        <f t="array" ref="C256">IF(
  M256="",
  "",
  IFERROR(
    INDEX(
      '{INDEX} Tour Packages'!$A:$ZZ,
      MATCH(
        M256,
        INDEX(
          '{INDEX} Tour Packages'!$A:$ZZ,
          ,
          MATCH("Tour Package Name", '{INDEX} Tour Packages'!$4:$4, 0)
        ),
        0
      ),
      MATCH("Tour Code", '{INDEX} Tour Packages'!$4:$4, 0)
    ),
    "XXX"
  )
)
</f>
        <v/>
      </c>
      <c r="D256" s="36" t="str">
        <f t="shared" si="3"/>
        <v/>
      </c>
      <c r="E256" s="36" t="str">
        <f t="shared" si="4"/>
        <v/>
      </c>
      <c r="F256" s="37" t="str">
        <f t="shared" si="5"/>
        <v/>
      </c>
      <c r="G256" s="89"/>
      <c r="H256" s="89"/>
      <c r="I256" s="90"/>
      <c r="J256" s="40" t="str">
        <f t="shared" si="16"/>
        <v> </v>
      </c>
      <c r="K256" s="91"/>
      <c r="L256" s="55"/>
      <c r="M256" s="55"/>
      <c r="N256" s="91"/>
      <c r="O256" s="43" t="str">
        <f>IFERROR(__xludf.DUMMYFUNCTION("IF(N256="""","""",IFERROR(
  N256 + VALUE(REGEXEXTRACT(P256, ""(\d+)\s+Days"")),
  """"
)
)"),"")</f>
        <v/>
      </c>
      <c r="P256" s="43" t="str">
        <f t="array" ref="P256">IFERROR(
  INDEX(
    INDEX('{INDEX} Tour Packages'!$A:$ZZ, , MATCH(P$3, '{INDEX} Tour Packages'!$4:$4, 0)),
    MATCH(M256, INDEX('{INDEX} Tour Packages'!$A:$ZZ,0, MATCH("Tour Package Name", '{INDEX} Tour Packages'!$4:$4, 0)), 0)
  ),
"")
</f>
        <v/>
      </c>
      <c r="Q256" s="44" t="str">
        <f t="shared" si="7"/>
        <v/>
      </c>
      <c r="R256" s="44" t="str">
        <f>IFERROR(__xludf.DUMMYFUNCTION("IF(OR(ISBLANK(K256), ISBLANK(N256)), """", 
  LET(
    resDate, K256,
    tourDate, N256,
    monthCount, MAX(0, DATEDIF(resDate, tourDate - 3, ""M"") + 1),
    secondDates, ARRAYFORMULA(DATE(YEAR(resDate), MONTH(resDate) + SEQUENCE(monthCount), 2)),
    "&amp;"validDates, FILTER(secondDates, (secondDates &gt; resDate + 2) * (secondDates &lt;= tourDate - 3)),
    IF(ISERROR(validDates), 0, COUNTA(validDates))
  )
)
"),"")</f>
        <v/>
      </c>
      <c r="S256" s="44" t="str">
        <f t="shared" si="8"/>
        <v/>
      </c>
      <c r="T256" s="45" t="str">
        <f t="array" ref="T256">IF(ISBLANK(BO256),IFERROR(
  INDEX(
    INDEX('{INDEX} Payment Terms'!$A:$G, , MATCH(T$3, '{INDEX} Payment Terms'!$4:$4, 0)),
    MATCH(Q256, INDEX('{INDEX} Payment Terms'!$A:$G,0, MATCH("Payment Condition", '{INDEX} Payment Terms'!$4:$4, 0)), 0)
  ),
""),"Cancelled")
</f>
        <v/>
      </c>
      <c r="U256" s="46" t="b">
        <v>0</v>
      </c>
      <c r="V256" s="47" t="str">
        <f>IFERROR(__xludf.DUMMYFUNCTION("IF(OR(L256=""Duo Booking"", L256=""Group Booking""),
IF(U256=FALSE,"""",
    LET(
      bookingType, L256,
      tour, M256,
      mainFirst, H256,
      mainLast, I256,
      mainEmail, G256,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$L$4:L256, bookingType,
          $M$4:M256, tour,
          $H$4:H256, mainFirst,
          $I$4:I256, mainLast,
          $G$4:G256, mainEmail
        ),
        ""000""
      ),
  "&amp;"    baseID &amp; ""-"" &amp; memberNumber
    )
  ),
  """"
)
"),"")</f>
        <v/>
      </c>
      <c r="W256" s="48"/>
      <c r="X256" s="85" t="b">
        <v>0</v>
      </c>
      <c r="Y256" s="85" t="b">
        <v>0</v>
      </c>
      <c r="Z256" s="85" t="b">
        <v>0</v>
      </c>
      <c r="AA256" s="50"/>
      <c r="AB256" s="51"/>
      <c r="AC256" s="85" t="b">
        <v>0</v>
      </c>
      <c r="AD256" s="92"/>
      <c r="AE256" s="88"/>
      <c r="AF256" s="36" t="str">
        <f t="array" ref="AF256">IF(M256="","",INDEX(
      '{INDEX} Tour Packages'!$A:$ZP,
      MATCH($M256, '{INDEX} Tour Packages'!$A:$A, 0),
      MATCH(AF$3, '{INDEX} Tour Packages'!$4:$4, 0)
    ))</f>
        <v/>
      </c>
      <c r="AG256" s="36" t="str">
        <f t="array" ref="AG256">IF(M256="","",INDEX(
      '{INDEX} Tour Packages'!$A:$ZP,
      MATCH($M256, '{INDEX} Tour Packages'!$A:$A, 0),
      MATCH(AG$3, '{INDEX} Tour Packages'!$4:$4, 0)
    ))</f>
        <v/>
      </c>
      <c r="AH256" s="36" t="str">
        <f t="array" ref="AH256">IF(M256="","",INDEX(
      '{INDEX} Tour Packages'!$A:$ZP,
      MATCH($M256, '{INDEX} Tour Packages'!$A:$A, 0),
      MATCH(AH$3, '{INDEX} Tour Packages'!$4:$4, 0)
    ))</f>
        <v/>
      </c>
      <c r="AI256" s="54" t="str">
        <f t="shared" si="9"/>
        <v/>
      </c>
      <c r="AJ256" s="42"/>
      <c r="AK256" s="55"/>
      <c r="AL256" s="46" t="b">
        <v>0</v>
      </c>
      <c r="AM256" s="56"/>
      <c r="AN256" s="57" t="str">
        <f t="shared" si="10"/>
        <v/>
      </c>
      <c r="AO256" s="58" t="str">
        <f t="shared" si="11"/>
        <v/>
      </c>
      <c r="AP256" s="59"/>
      <c r="AQ256" s="60"/>
      <c r="AR256" s="61"/>
      <c r="AS256" s="61"/>
      <c r="AT256" s="61" t="str">
        <f>IFERROR(__xludf.DUMMYFUNCTION("IF( 
  OR($AJ256=""Full Payment"", ISBLANK($K256)),
  """",
  IF(
    OR(
      Q256=""Standard Booking, P1"",
      Q256=""Standard Booking, P2"",
      Q256=""Standard Booking, P3"",
      Q256=""Standard Booking, P4""
    ),
    LET(
      resDate,   $"&amp;"K256,
      tourDate,  $N256,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6" s="62" t="str">
        <f t="shared" si="12"/>
        <v/>
      </c>
      <c r="AV256" s="63"/>
      <c r="AW256" s="64"/>
      <c r="AX256" s="64"/>
      <c r="AY256" s="64"/>
      <c r="AZ256" s="64" t="str">
        <f>IFERROR(__xludf.DUMMYFUNCTION("IF(
  OR($AJ256=""Full Payment"",$AJ256=""P1"", ISBLANK($K256)),
  """",
  IF(
    OR(
      $Q256=""Standard Booking, P2"",
      $Q256=""Standard Booking, P3"",
      $Q256=""Standard Booking, P4""
    ),
    LET(
      resDate,   $K256,
      tourDate,"&amp;"  $N256,
      monthCount, DATEDIF(resDate, tourDate, ""M"") + 1,
      secondDates, ARRAYFORMULA(
        DATE(
          YEAR(resDate),
          MONTH(resDate) + SEQUENCE(monthCount),
          2
        )
      ),
      validDates, FILTER(
        sec"&amp;"ondDates,
        (secondDates &gt; resDate + 2) *
        (secondDates &lt;= tourDate - 3)
      ),
      IF(
        OR($AJ256=""P2"", $AJ256=""P3"", $AJ256=""P4""),
        IF(
          COUNTA(validDates) &lt; 2,
          """",
          TEXT(INDEX(validDates"&amp;", 2), ""mmm d, yyyy"")
        ),
        IF(
          COUNTA(validDates) &lt; 2,
          """",
          TEXTJOIN("", "", TRUE,
            TEXT(INDEX(validDates, 1), ""mmm d, yyyy""),
            TEXT(INDEX(validDates, 2), ""mmm d, yyyy"")
          )
 "&amp;"       )
      )
    ),
    """"
  )
)
"),"")</f>
        <v/>
      </c>
      <c r="BA256" s="65" t="str">
        <f t="shared" si="13"/>
        <v/>
      </c>
      <c r="BB256" s="63"/>
      <c r="BC256" s="64"/>
      <c r="BD256" s="64"/>
      <c r="BE256" s="64"/>
      <c r="BF256" s="64" t="str">
        <f>IFERROR(__xludf.DUMMYFUNCTION("IF(
  OR($AJ256=""Full Payment"",$AJ256=""P1"", $AJ256=""P2""),
  """",
  IF(
    AND(
      NOT(ISBLANK($K256)),
      OR(
        Q256=""Standard Booking, P3"",
        Q256=""Standard Booking, P4""
      )
    ),
    LET(
      resDate,   $K256,
      "&amp;"tourDate,  $N256,
      monthCount, DATEDIF(resDate, tourDate, ""M"") + 1,
      secondDates, ARRAYFORMULA(
        DATE(
          YEAR(resDate),
          MONTH(resDate) + SEQUENCE(monthCount),
          2
        )
      ),
      validDates, FILTER(
  "&amp;"      secondDates,
        (secondDates &gt; resDate + 2) *
        (secondDates &lt;= tourDate - 3)
      ),
      IF(
        $AJ256=""P4"",
        IF(
          COUNTA(validDates) &lt; 3,
          """",
          TEXT(INDEX(validDates, 3), ""mmm d, yyyy"")
  "&amp;"      ),
        IF(
          $AJ256=""P3"",
          IF(
            COUNTA(validDates) &lt; 3,
            """",
            TEXT(INDEX(validDates, 3), ""mmm d, yyyy"")
          ),
          IF(
            COUNTA(validDates) &lt; 3,
            """",
    "&amp;"        TEXTJOIN("", "", TRUE,
              TEXT(INDEX(validDates, 1), ""mmm d, yyyy""),
              TEXT(INDEX(validDates, 2), ""mmm d, yyyy""),
              TEXT(INDEX(validDates, 3), ""mmm d, yyyy"")
            )
          )
        )
      )
    "&amp;"),
    """"
  )
)
"),"")</f>
        <v/>
      </c>
      <c r="BG256" s="65" t="str">
        <f t="shared" si="14"/>
        <v/>
      </c>
      <c r="BH256" s="63"/>
      <c r="BI256" s="64"/>
      <c r="BJ256" s="64"/>
      <c r="BK256" s="64"/>
      <c r="BL256" s="64" t="str">
        <f>IFERROR(__xludf.DUMMYFUNCTION("IF(
  OR($AJ256=""Full Payment"",$AJ256=""P1"",$AJ256=""P2"",$AJ256=""P3""),
  """",
  IF(
    AND(
      NOT(ISBLANK($K256)),
      $Q256=""Standard Booking, P4""
    ),
    LET(
      resDate,   $K256,
      tourDate,  $N256,
      monthCount, DATEDIF(r"&amp;"esDate, tourDate, ""M"") + 1,
      secondDates, ARRAYFORMULA(
        DATE(
          YEAR(resDate),
          MONTH(resDate) + SEQUENCE(monthCount),
          2
        )
      ),
      validDates, FILTER(
        secondDates,
        (secondDates &gt; res"&amp;"Date + 2) *
        (secondDates &lt;= tourDate - 3)
      ),
      IF(
        $AJ256=""P4"",
        IF(
          COUNTA(validDates) &lt; 4,
          """",
          TEXT(
            INDEX(validDates, 4),
            ""mmm d, yyyy""
          )
        ),
"&amp;"        IF(
          COUNTA(validDates) &lt; 4,
          """",
          TEXTJOIN(
            "", "", TRUE,
            TEXT(INDEX(validDates, 1), ""mmm d, yyyy""),
            TEXT(INDEX(validDates, 2), ""mmm d, yyyy""),
            TEXT(INDEX(validDates"&amp;", 3), ""mmm d, yyyy""),
            TEXT(INDEX(validDates, 4), ""mmm d, yyyy"")
          )
        )
      )
    ),
    """"
  )
)
"),"")</f>
        <v/>
      </c>
      <c r="BM256" s="65" t="str">
        <f t="shared" si="15"/>
        <v/>
      </c>
      <c r="BN256" s="66"/>
      <c r="BO256" s="67"/>
      <c r="BP256" s="49" t="b">
        <v>0</v>
      </c>
      <c r="BQ256" s="49" t="b">
        <v>0</v>
      </c>
      <c r="BR256" s="68"/>
      <c r="BS256" s="69"/>
      <c r="BT256" s="70" t="b">
        <v>0</v>
      </c>
      <c r="BU256" s="71"/>
      <c r="BV256" s="72"/>
      <c r="BW256" s="86" t="b">
        <v>0</v>
      </c>
      <c r="BX256" s="87"/>
    </row>
    <row r="257">
      <c r="A257" s="35" t="str">
        <f t="shared" si="1"/>
        <v/>
      </c>
      <c r="B257" s="36" t="str">
        <f t="shared" si="2"/>
        <v/>
      </c>
      <c r="C257" s="36" t="str">
        <f t="array" ref="C257">IF(
  M257="",
  "",
  IFERROR(
    INDEX(
      '{INDEX} Tour Packages'!$A:$ZZ,
      MATCH(
        M257,
        INDEX(
          '{INDEX} Tour Packages'!$A:$ZZ,
          ,
          MATCH("Tour Package Name", '{INDEX} Tour Packages'!$4:$4, 0)
        ),
        0
      ),
      MATCH("Tour Code", '{INDEX} Tour Packages'!$4:$4, 0)
    ),
    "XXX"
  )
)
</f>
        <v/>
      </c>
      <c r="D257" s="36" t="str">
        <f t="shared" si="3"/>
        <v/>
      </c>
      <c r="E257" s="36" t="str">
        <f t="shared" si="4"/>
        <v/>
      </c>
      <c r="F257" s="37" t="str">
        <f t="shared" si="5"/>
        <v/>
      </c>
      <c r="G257" s="89"/>
      <c r="H257" s="89"/>
      <c r="I257" s="90"/>
      <c r="J257" s="40" t="str">
        <f t="shared" si="16"/>
        <v> </v>
      </c>
      <c r="K257" s="91"/>
      <c r="L257" s="55"/>
      <c r="M257" s="55"/>
      <c r="N257" s="91"/>
      <c r="O257" s="43" t="str">
        <f>IFERROR(__xludf.DUMMYFUNCTION("IF(N257="""","""",IFERROR(
  N257 + VALUE(REGEXEXTRACT(P257, ""(\d+)\s+Days"")),
  """"
)
)"),"")</f>
        <v/>
      </c>
      <c r="P257" s="43" t="str">
        <f t="array" ref="P257">IFERROR(
  INDEX(
    INDEX('{INDEX} Tour Packages'!$A:$ZZ, , MATCH(P$3, '{INDEX} Tour Packages'!$4:$4, 0)),
    MATCH(M257, INDEX('{INDEX} Tour Packages'!$A:$ZZ,0, MATCH("Tour Package Name", '{INDEX} Tour Packages'!$4:$4, 0)), 0)
  ),
"")
</f>
        <v/>
      </c>
      <c r="Q257" s="44" t="str">
        <f t="shared" si="7"/>
        <v/>
      </c>
      <c r="R257" s="44" t="str">
        <f>IFERROR(__xludf.DUMMYFUNCTION("IF(OR(ISBLANK(K257), ISBLANK(N257)), """", 
  LET(
    resDate, K257,
    tourDate, N257,
    monthCount, MAX(0, DATEDIF(resDate, tourDate - 3, ""M"") + 1),
    secondDates, ARRAYFORMULA(DATE(YEAR(resDate), MONTH(resDate) + SEQUENCE(monthCount), 2)),
    "&amp;"validDates, FILTER(secondDates, (secondDates &gt; resDate + 2) * (secondDates &lt;= tourDate - 3)),
    IF(ISERROR(validDates), 0, COUNTA(validDates))
  )
)
"),"")</f>
        <v/>
      </c>
      <c r="S257" s="44" t="str">
        <f t="shared" si="8"/>
        <v/>
      </c>
      <c r="T257" s="45" t="str">
        <f t="array" ref="T257">IF(ISBLANK(BO257),IFERROR(
  INDEX(
    INDEX('{INDEX} Payment Terms'!$A:$G, , MATCH(T$3, '{INDEX} Payment Terms'!$4:$4, 0)),
    MATCH(Q257, INDEX('{INDEX} Payment Terms'!$A:$G,0, MATCH("Payment Condition", '{INDEX} Payment Terms'!$4:$4, 0)), 0)
  ),
""),"Cancelled")
</f>
        <v/>
      </c>
      <c r="U257" s="46" t="b">
        <v>0</v>
      </c>
      <c r="V257" s="47" t="str">
        <f>IFERROR(__xludf.DUMMYFUNCTION("IF(OR(L257=""Duo Booking"", L257=""Group Booking""),
IF(U257=FALSE,"""",
    LET(
      bookingType, L257,
      tour, M257,
      mainFirst, H257,
      mainLast, I257,
      mainEmail, G257,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$L$4:L257, bookingType,
          $M$4:M257, tour,
          $H$4:H257, mainFirst,
          $I$4:I257, mainLast,
          $G$4:G257, mainEmail
        ),
        ""000""
      ),
  "&amp;"    baseID &amp; ""-"" &amp; memberNumber
    )
  ),
  """"
)
"),"")</f>
        <v/>
      </c>
      <c r="W257" s="48"/>
      <c r="X257" s="85" t="b">
        <v>0</v>
      </c>
      <c r="Y257" s="85" t="b">
        <v>0</v>
      </c>
      <c r="Z257" s="85" t="b">
        <v>0</v>
      </c>
      <c r="AA257" s="50"/>
      <c r="AB257" s="51"/>
      <c r="AC257" s="85" t="b">
        <v>0</v>
      </c>
      <c r="AD257" s="92"/>
      <c r="AE257" s="88"/>
      <c r="AF257" s="36" t="str">
        <f t="array" ref="AF257">IF(M257="","",INDEX(
      '{INDEX} Tour Packages'!$A:$ZP,
      MATCH($M257, '{INDEX} Tour Packages'!$A:$A, 0),
      MATCH(AF$3, '{INDEX} Tour Packages'!$4:$4, 0)
    ))</f>
        <v/>
      </c>
      <c r="AG257" s="36" t="str">
        <f t="array" ref="AG257">IF(M257="","",INDEX(
      '{INDEX} Tour Packages'!$A:$ZP,
      MATCH($M257, '{INDEX} Tour Packages'!$A:$A, 0),
      MATCH(AG$3, '{INDEX} Tour Packages'!$4:$4, 0)
    ))</f>
        <v/>
      </c>
      <c r="AH257" s="36" t="str">
        <f t="array" ref="AH257">IF(M257="","",INDEX(
      '{INDEX} Tour Packages'!$A:$ZP,
      MATCH($M257, '{INDEX} Tour Packages'!$A:$A, 0),
      MATCH(AH$3, '{INDEX} Tour Packages'!$4:$4, 0)
    ))</f>
        <v/>
      </c>
      <c r="AI257" s="54" t="str">
        <f t="shared" si="9"/>
        <v/>
      </c>
      <c r="AJ257" s="42"/>
      <c r="AK257" s="55"/>
      <c r="AL257" s="46" t="b">
        <v>0</v>
      </c>
      <c r="AM257" s="56"/>
      <c r="AN257" s="57" t="str">
        <f t="shared" si="10"/>
        <v/>
      </c>
      <c r="AO257" s="58" t="str">
        <f t="shared" si="11"/>
        <v/>
      </c>
      <c r="AP257" s="59"/>
      <c r="AQ257" s="60"/>
      <c r="AR257" s="61"/>
      <c r="AS257" s="61"/>
      <c r="AT257" s="61" t="str">
        <f>IFERROR(__xludf.DUMMYFUNCTION("IF( 
  OR($AJ257=""Full Payment"", ISBLANK($K257)),
  """",
  IF(
    OR(
      Q257=""Standard Booking, P1"",
      Q257=""Standard Booking, P2"",
      Q257=""Standard Booking, P3"",
      Q257=""Standard Booking, P4""
    ),
    LET(
      resDate,   $"&amp;"K257,
      tourDate,  $N257,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7" s="62" t="str">
        <f t="shared" si="12"/>
        <v/>
      </c>
      <c r="AV257" s="63"/>
      <c r="AW257" s="64"/>
      <c r="AX257" s="64"/>
      <c r="AY257" s="64"/>
      <c r="AZ257" s="64" t="str">
        <f>IFERROR(__xludf.DUMMYFUNCTION("IF(
  OR($AJ257=""Full Payment"",$AJ257=""P1"", ISBLANK($K257)),
  """",
  IF(
    OR(
      $Q257=""Standard Booking, P2"",
      $Q257=""Standard Booking, P3"",
      $Q257=""Standard Booking, P4""
    ),
    LET(
      resDate,   $K257,
      tourDate,"&amp;"  $N257,
      monthCount, DATEDIF(resDate, tourDate, ""M"") + 1,
      secondDates, ARRAYFORMULA(
        DATE(
          YEAR(resDate),
          MONTH(resDate) + SEQUENCE(monthCount),
          2
        )
      ),
      validDates, FILTER(
        sec"&amp;"ondDates,
        (secondDates &gt; resDate + 2) *
        (secondDates &lt;= tourDate - 3)
      ),
      IF(
        OR($AJ257=""P2"", $AJ257=""P3"", $AJ257=""P4""),
        IF(
          COUNTA(validDates) &lt; 2,
          """",
          TEXT(INDEX(validDates"&amp;", 2), ""mmm d, yyyy"")
        ),
        IF(
          COUNTA(validDates) &lt; 2,
          """",
          TEXTJOIN("", "", TRUE,
            TEXT(INDEX(validDates, 1), ""mmm d, yyyy""),
            TEXT(INDEX(validDates, 2), ""mmm d, yyyy"")
          )
 "&amp;"       )
      )
    ),
    """"
  )
)
"),"")</f>
        <v/>
      </c>
      <c r="BA257" s="65" t="str">
        <f t="shared" si="13"/>
        <v/>
      </c>
      <c r="BB257" s="63"/>
      <c r="BC257" s="64"/>
      <c r="BD257" s="64"/>
      <c r="BE257" s="64"/>
      <c r="BF257" s="64" t="str">
        <f>IFERROR(__xludf.DUMMYFUNCTION("IF(
  OR($AJ257=""Full Payment"",$AJ257=""P1"", $AJ257=""P2""),
  """",
  IF(
    AND(
      NOT(ISBLANK($K257)),
      OR(
        Q257=""Standard Booking, P3"",
        Q257=""Standard Booking, P4""
      )
    ),
    LET(
      resDate,   $K257,
      "&amp;"tourDate,  $N257,
      monthCount, DATEDIF(resDate, tourDate, ""M"") + 1,
      secondDates, ARRAYFORMULA(
        DATE(
          YEAR(resDate),
          MONTH(resDate) + SEQUENCE(monthCount),
          2
        )
      ),
      validDates, FILTER(
  "&amp;"      secondDates,
        (secondDates &gt; resDate + 2) *
        (secondDates &lt;= tourDate - 3)
      ),
      IF(
        $AJ257=""P4"",
        IF(
          COUNTA(validDates) &lt; 3,
          """",
          TEXT(INDEX(validDates, 3), ""mmm d, yyyy"")
  "&amp;"      ),
        IF(
          $AJ257=""P3"",
          IF(
            COUNTA(validDates) &lt; 3,
            """",
            TEXT(INDEX(validDates, 3), ""mmm d, yyyy"")
          ),
          IF(
            COUNTA(validDates) &lt; 3,
            """",
    "&amp;"        TEXTJOIN("", "", TRUE,
              TEXT(INDEX(validDates, 1), ""mmm d, yyyy""),
              TEXT(INDEX(validDates, 2), ""mmm d, yyyy""),
              TEXT(INDEX(validDates, 3), ""mmm d, yyyy"")
            )
          )
        )
      )
    "&amp;"),
    """"
  )
)
"),"")</f>
        <v/>
      </c>
      <c r="BG257" s="65" t="str">
        <f t="shared" si="14"/>
        <v/>
      </c>
      <c r="BH257" s="63"/>
      <c r="BI257" s="64"/>
      <c r="BJ257" s="64"/>
      <c r="BK257" s="64"/>
      <c r="BL257" s="64" t="str">
        <f>IFERROR(__xludf.DUMMYFUNCTION("IF(
  OR($AJ257=""Full Payment"",$AJ257=""P1"",$AJ257=""P2"",$AJ257=""P3""),
  """",
  IF(
    AND(
      NOT(ISBLANK($K257)),
      $Q257=""Standard Booking, P4""
    ),
    LET(
      resDate,   $K257,
      tourDate,  $N257,
      monthCount, DATEDIF(r"&amp;"esDate, tourDate, ""M"") + 1,
      secondDates, ARRAYFORMULA(
        DATE(
          YEAR(resDate),
          MONTH(resDate) + SEQUENCE(monthCount),
          2
        )
      ),
      validDates, FILTER(
        secondDates,
        (secondDates &gt; res"&amp;"Date + 2) *
        (secondDates &lt;= tourDate - 3)
      ),
      IF(
        $AJ257=""P4"",
        IF(
          COUNTA(validDates) &lt; 4,
          """",
          TEXT(
            INDEX(validDates, 4),
            ""mmm d, yyyy""
          )
        ),
"&amp;"        IF(
          COUNTA(validDates) &lt; 4,
          """",
          TEXTJOIN(
            "", "", TRUE,
            TEXT(INDEX(validDates, 1), ""mmm d, yyyy""),
            TEXT(INDEX(validDates, 2), ""mmm d, yyyy""),
            TEXT(INDEX(validDates"&amp;", 3), ""mmm d, yyyy""),
            TEXT(INDEX(validDates, 4), ""mmm d, yyyy"")
          )
        )
      )
    ),
    """"
  )
)
"),"")</f>
        <v/>
      </c>
      <c r="BM257" s="65" t="str">
        <f t="shared" si="15"/>
        <v/>
      </c>
      <c r="BN257" s="66"/>
      <c r="BO257" s="67"/>
      <c r="BP257" s="49" t="b">
        <v>0</v>
      </c>
      <c r="BQ257" s="49" t="b">
        <v>0</v>
      </c>
      <c r="BR257" s="68"/>
      <c r="BS257" s="69"/>
      <c r="BT257" s="70" t="b">
        <v>0</v>
      </c>
      <c r="BU257" s="71"/>
      <c r="BV257" s="72"/>
      <c r="BW257" s="86" t="b">
        <v>0</v>
      </c>
      <c r="BX257" s="87"/>
    </row>
    <row r="258">
      <c r="A258" s="35" t="str">
        <f t="shared" si="1"/>
        <v/>
      </c>
      <c r="B258" s="36" t="str">
        <f t="shared" si="2"/>
        <v/>
      </c>
      <c r="C258" s="36" t="str">
        <f t="array" ref="C258">IF(
  M258="",
  "",
  IFERROR(
    INDEX(
      '{INDEX} Tour Packages'!$A:$ZZ,
      MATCH(
        M258,
        INDEX(
          '{INDEX} Tour Packages'!$A:$ZZ,
          ,
          MATCH("Tour Package Name", '{INDEX} Tour Packages'!$4:$4, 0)
        ),
        0
      ),
      MATCH("Tour Code", '{INDEX} Tour Packages'!$4:$4, 0)
    ),
    "XXX"
  )
)
</f>
        <v/>
      </c>
      <c r="D258" s="36" t="str">
        <f t="shared" si="3"/>
        <v/>
      </c>
      <c r="E258" s="36" t="str">
        <f t="shared" si="4"/>
        <v/>
      </c>
      <c r="F258" s="37" t="str">
        <f t="shared" si="5"/>
        <v/>
      </c>
      <c r="G258" s="89"/>
      <c r="H258" s="89"/>
      <c r="I258" s="90"/>
      <c r="J258" s="40" t="str">
        <f t="shared" si="16"/>
        <v> </v>
      </c>
      <c r="K258" s="91"/>
      <c r="L258" s="55"/>
      <c r="M258" s="55"/>
      <c r="N258" s="91"/>
      <c r="O258" s="43" t="str">
        <f>IFERROR(__xludf.DUMMYFUNCTION("IF(N258="""","""",IFERROR(
  N258 + VALUE(REGEXEXTRACT(P258, ""(\d+)\s+Days"")),
  """"
)
)"),"")</f>
        <v/>
      </c>
      <c r="P258" s="43" t="str">
        <f t="array" ref="P258">IFERROR(
  INDEX(
    INDEX('{INDEX} Tour Packages'!$A:$ZZ, , MATCH(P$3, '{INDEX} Tour Packages'!$4:$4, 0)),
    MATCH(M258, INDEX('{INDEX} Tour Packages'!$A:$ZZ,0, MATCH("Tour Package Name", '{INDEX} Tour Packages'!$4:$4, 0)), 0)
  ),
"")
</f>
        <v/>
      </c>
      <c r="Q258" s="44" t="str">
        <f t="shared" si="7"/>
        <v/>
      </c>
      <c r="R258" s="44" t="str">
        <f>IFERROR(__xludf.DUMMYFUNCTION("IF(OR(ISBLANK(K258), ISBLANK(N258)), """", 
  LET(
    resDate, K258,
    tourDate, N258,
    monthCount, MAX(0, DATEDIF(resDate, tourDate - 3, ""M"") + 1),
    secondDates, ARRAYFORMULA(DATE(YEAR(resDate), MONTH(resDate) + SEQUENCE(monthCount), 2)),
    "&amp;"validDates, FILTER(secondDates, (secondDates &gt; resDate + 2) * (secondDates &lt;= tourDate - 3)),
    IF(ISERROR(validDates), 0, COUNTA(validDates))
  )
)
"),"")</f>
        <v/>
      </c>
      <c r="S258" s="44" t="str">
        <f t="shared" si="8"/>
        <v/>
      </c>
      <c r="T258" s="45" t="str">
        <f t="array" ref="T258">IF(ISBLANK(BO258),IFERROR(
  INDEX(
    INDEX('{INDEX} Payment Terms'!$A:$G, , MATCH(T$3, '{INDEX} Payment Terms'!$4:$4, 0)),
    MATCH(Q258, INDEX('{INDEX} Payment Terms'!$A:$G,0, MATCH("Payment Condition", '{INDEX} Payment Terms'!$4:$4, 0)), 0)
  ),
""),"Cancelled")
</f>
        <v/>
      </c>
      <c r="U258" s="46" t="b">
        <v>0</v>
      </c>
      <c r="V258" s="47" t="str">
        <f>IFERROR(__xludf.DUMMYFUNCTION("IF(OR(L258=""Duo Booking"", L258=""Group Booking""),
IF(U258=FALSE,"""",
    LET(
      bookingType, L258,
      tour, M258,
      mainFirst, H258,
      mainLast, I258,
      mainEmail, G258,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$L$4:L258, bookingType,
          $M$4:M258, tour,
          $H$4:H258, mainFirst,
          $I$4:I258, mainLast,
          $G$4:G258, mainEmail
        ),
        ""000""
      ),
  "&amp;"    baseID &amp; ""-"" &amp; memberNumber
    )
  ),
  """"
)
"),"")</f>
        <v/>
      </c>
      <c r="W258" s="48"/>
      <c r="X258" s="85" t="b">
        <v>0</v>
      </c>
      <c r="Y258" s="85" t="b">
        <v>0</v>
      </c>
      <c r="Z258" s="85" t="b">
        <v>0</v>
      </c>
      <c r="AA258" s="50"/>
      <c r="AB258" s="51"/>
      <c r="AC258" s="85" t="b">
        <v>0</v>
      </c>
      <c r="AD258" s="92"/>
      <c r="AE258" s="88"/>
      <c r="AF258" s="36" t="str">
        <f t="array" ref="AF258">IF(M258="","",INDEX(
      '{INDEX} Tour Packages'!$A:$ZP,
      MATCH($M258, '{INDEX} Tour Packages'!$A:$A, 0),
      MATCH(AF$3, '{INDEX} Tour Packages'!$4:$4, 0)
    ))</f>
        <v/>
      </c>
      <c r="AG258" s="36" t="str">
        <f t="array" ref="AG258">IF(M258="","",INDEX(
      '{INDEX} Tour Packages'!$A:$ZP,
      MATCH($M258, '{INDEX} Tour Packages'!$A:$A, 0),
      MATCH(AG$3, '{INDEX} Tour Packages'!$4:$4, 0)
    ))</f>
        <v/>
      </c>
      <c r="AH258" s="36" t="str">
        <f t="array" ref="AH258">IF(M258="","",INDEX(
      '{INDEX} Tour Packages'!$A:$ZP,
      MATCH($M258, '{INDEX} Tour Packages'!$A:$A, 0),
      MATCH(AH$3, '{INDEX} Tour Packages'!$4:$4, 0)
    ))</f>
        <v/>
      </c>
      <c r="AI258" s="54" t="str">
        <f t="shared" si="9"/>
        <v/>
      </c>
      <c r="AJ258" s="42"/>
      <c r="AK258" s="55"/>
      <c r="AL258" s="46" t="b">
        <v>0</v>
      </c>
      <c r="AM258" s="56"/>
      <c r="AN258" s="57" t="str">
        <f t="shared" si="10"/>
        <v/>
      </c>
      <c r="AO258" s="58" t="str">
        <f t="shared" si="11"/>
        <v/>
      </c>
      <c r="AP258" s="59"/>
      <c r="AQ258" s="60"/>
      <c r="AR258" s="61"/>
      <c r="AS258" s="61"/>
      <c r="AT258" s="61" t="str">
        <f>IFERROR(__xludf.DUMMYFUNCTION("IF( 
  OR($AJ258=""Full Payment"", ISBLANK($K258)),
  """",
  IF(
    OR(
      Q258=""Standard Booking, P1"",
      Q258=""Standard Booking, P2"",
      Q258=""Standard Booking, P3"",
      Q258=""Standard Booking, P4""
    ),
    LET(
      resDate,   $"&amp;"K258,
      tourDate,  $N258,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8" s="62" t="str">
        <f t="shared" si="12"/>
        <v/>
      </c>
      <c r="AV258" s="63"/>
      <c r="AW258" s="64"/>
      <c r="AX258" s="64"/>
      <c r="AY258" s="64"/>
      <c r="AZ258" s="64" t="str">
        <f>IFERROR(__xludf.DUMMYFUNCTION("IF(
  OR($AJ258=""Full Payment"",$AJ258=""P1"", ISBLANK($K258)),
  """",
  IF(
    OR(
      $Q258=""Standard Booking, P2"",
      $Q258=""Standard Booking, P3"",
      $Q258=""Standard Booking, P4""
    ),
    LET(
      resDate,   $K258,
      tourDate,"&amp;"  $N258,
      monthCount, DATEDIF(resDate, tourDate, ""M"") + 1,
      secondDates, ARRAYFORMULA(
        DATE(
          YEAR(resDate),
          MONTH(resDate) + SEQUENCE(monthCount),
          2
        )
      ),
      validDates, FILTER(
        sec"&amp;"ondDates,
        (secondDates &gt; resDate + 2) *
        (secondDates &lt;= tourDate - 3)
      ),
      IF(
        OR($AJ258=""P2"", $AJ258=""P3"", $AJ258=""P4""),
        IF(
          COUNTA(validDates) &lt; 2,
          """",
          TEXT(INDEX(validDates"&amp;", 2), ""mmm d, yyyy"")
        ),
        IF(
          COUNTA(validDates) &lt; 2,
          """",
          TEXTJOIN("", "", TRUE,
            TEXT(INDEX(validDates, 1), ""mmm d, yyyy""),
            TEXT(INDEX(validDates, 2), ""mmm d, yyyy"")
          )
 "&amp;"       )
      )
    ),
    """"
  )
)
"),"")</f>
        <v/>
      </c>
      <c r="BA258" s="65" t="str">
        <f t="shared" si="13"/>
        <v/>
      </c>
      <c r="BB258" s="63"/>
      <c r="BC258" s="64"/>
      <c r="BD258" s="64"/>
      <c r="BE258" s="64"/>
      <c r="BF258" s="64" t="str">
        <f>IFERROR(__xludf.DUMMYFUNCTION("IF(
  OR($AJ258=""Full Payment"",$AJ258=""P1"", $AJ258=""P2""),
  """",
  IF(
    AND(
      NOT(ISBLANK($K258)),
      OR(
        Q258=""Standard Booking, P3"",
        Q258=""Standard Booking, P4""
      )
    ),
    LET(
      resDate,   $K258,
      "&amp;"tourDate,  $N258,
      monthCount, DATEDIF(resDate, tourDate, ""M"") + 1,
      secondDates, ARRAYFORMULA(
        DATE(
          YEAR(resDate),
          MONTH(resDate) + SEQUENCE(monthCount),
          2
        )
      ),
      validDates, FILTER(
  "&amp;"      secondDates,
        (secondDates &gt; resDate + 2) *
        (secondDates &lt;= tourDate - 3)
      ),
      IF(
        $AJ258=""P4"",
        IF(
          COUNTA(validDates) &lt; 3,
          """",
          TEXT(INDEX(validDates, 3), ""mmm d, yyyy"")
  "&amp;"      ),
        IF(
          $AJ258=""P3"",
          IF(
            COUNTA(validDates) &lt; 3,
            """",
            TEXT(INDEX(validDates, 3), ""mmm d, yyyy"")
          ),
          IF(
            COUNTA(validDates) &lt; 3,
            """",
    "&amp;"        TEXTJOIN("", "", TRUE,
              TEXT(INDEX(validDates, 1), ""mmm d, yyyy""),
              TEXT(INDEX(validDates, 2), ""mmm d, yyyy""),
              TEXT(INDEX(validDates, 3), ""mmm d, yyyy"")
            )
          )
        )
      )
    "&amp;"),
    """"
  )
)
"),"")</f>
        <v/>
      </c>
      <c r="BG258" s="65" t="str">
        <f t="shared" si="14"/>
        <v/>
      </c>
      <c r="BH258" s="63"/>
      <c r="BI258" s="64"/>
      <c r="BJ258" s="64"/>
      <c r="BK258" s="64"/>
      <c r="BL258" s="64" t="str">
        <f>IFERROR(__xludf.DUMMYFUNCTION("IF(
  OR($AJ258=""Full Payment"",$AJ258=""P1"",$AJ258=""P2"",$AJ258=""P3""),
  """",
  IF(
    AND(
      NOT(ISBLANK($K258)),
      $Q258=""Standard Booking, P4""
    ),
    LET(
      resDate,   $K258,
      tourDate,  $N258,
      monthCount, DATEDIF(r"&amp;"esDate, tourDate, ""M"") + 1,
      secondDates, ARRAYFORMULA(
        DATE(
          YEAR(resDate),
          MONTH(resDate) + SEQUENCE(monthCount),
          2
        )
      ),
      validDates, FILTER(
        secondDates,
        (secondDates &gt; res"&amp;"Date + 2) *
        (secondDates &lt;= tourDate - 3)
      ),
      IF(
        $AJ258=""P4"",
        IF(
          COUNTA(validDates) &lt; 4,
          """",
          TEXT(
            INDEX(validDates, 4),
            ""mmm d, yyyy""
          )
        ),
"&amp;"        IF(
          COUNTA(validDates) &lt; 4,
          """",
          TEXTJOIN(
            "", "", TRUE,
            TEXT(INDEX(validDates, 1), ""mmm d, yyyy""),
            TEXT(INDEX(validDates, 2), ""mmm d, yyyy""),
            TEXT(INDEX(validDates"&amp;", 3), ""mmm d, yyyy""),
            TEXT(INDEX(validDates, 4), ""mmm d, yyyy"")
          )
        )
      )
    ),
    """"
  )
)
"),"")</f>
        <v/>
      </c>
      <c r="BM258" s="65" t="str">
        <f t="shared" si="15"/>
        <v/>
      </c>
      <c r="BN258" s="66"/>
      <c r="BO258" s="67"/>
      <c r="BP258" s="49" t="b">
        <v>0</v>
      </c>
      <c r="BQ258" s="49" t="b">
        <v>0</v>
      </c>
      <c r="BR258" s="68"/>
      <c r="BS258" s="69"/>
      <c r="BT258" s="70" t="b">
        <v>0</v>
      </c>
      <c r="BU258" s="71"/>
      <c r="BV258" s="72"/>
      <c r="BW258" s="86" t="b">
        <v>0</v>
      </c>
      <c r="BX258" s="87"/>
    </row>
    <row r="259">
      <c r="A259" s="35" t="str">
        <f t="shared" si="1"/>
        <v/>
      </c>
      <c r="B259" s="36" t="str">
        <f t="shared" si="2"/>
        <v/>
      </c>
      <c r="C259" s="36" t="str">
        <f t="array" ref="C259">IF(
  M259="",
  "",
  IFERROR(
    INDEX(
      '{INDEX} Tour Packages'!$A:$ZZ,
      MATCH(
        M259,
        INDEX(
          '{INDEX} Tour Packages'!$A:$ZZ,
          ,
          MATCH("Tour Package Name", '{INDEX} Tour Packages'!$4:$4, 0)
        ),
        0
      ),
      MATCH("Tour Code", '{INDEX} Tour Packages'!$4:$4, 0)
    ),
    "XXX"
  )
)
</f>
        <v/>
      </c>
      <c r="D259" s="36" t="str">
        <f t="shared" si="3"/>
        <v/>
      </c>
      <c r="E259" s="36" t="str">
        <f t="shared" si="4"/>
        <v/>
      </c>
      <c r="F259" s="37" t="str">
        <f t="shared" si="5"/>
        <v/>
      </c>
      <c r="G259" s="89"/>
      <c r="H259" s="89"/>
      <c r="I259" s="90"/>
      <c r="J259" s="40" t="str">
        <f t="shared" si="16"/>
        <v> </v>
      </c>
      <c r="K259" s="91"/>
      <c r="L259" s="55"/>
      <c r="M259" s="55"/>
      <c r="N259" s="91"/>
      <c r="O259" s="43" t="str">
        <f>IFERROR(__xludf.DUMMYFUNCTION("IF(N259="""","""",IFERROR(
  N259 + VALUE(REGEXEXTRACT(P259, ""(\d+)\s+Days"")),
  """"
)
)"),"")</f>
        <v/>
      </c>
      <c r="P259" s="43" t="str">
        <f t="array" ref="P259">IFERROR(
  INDEX(
    INDEX('{INDEX} Tour Packages'!$A:$ZZ, , MATCH(P$3, '{INDEX} Tour Packages'!$4:$4, 0)),
    MATCH(M259, INDEX('{INDEX} Tour Packages'!$A:$ZZ,0, MATCH("Tour Package Name", '{INDEX} Tour Packages'!$4:$4, 0)), 0)
  ),
"")
</f>
        <v/>
      </c>
      <c r="Q259" s="44" t="str">
        <f t="shared" si="7"/>
        <v/>
      </c>
      <c r="R259" s="44" t="str">
        <f>IFERROR(__xludf.DUMMYFUNCTION("IF(OR(ISBLANK(K259), ISBLANK(N259)), """", 
  LET(
    resDate, K259,
    tourDate, N259,
    monthCount, MAX(0, DATEDIF(resDate, tourDate - 3, ""M"") + 1),
    secondDates, ARRAYFORMULA(DATE(YEAR(resDate), MONTH(resDate) + SEQUENCE(monthCount), 2)),
    "&amp;"validDates, FILTER(secondDates, (secondDates &gt; resDate + 2) * (secondDates &lt;= tourDate - 3)),
    IF(ISERROR(validDates), 0, COUNTA(validDates))
  )
)
"),"")</f>
        <v/>
      </c>
      <c r="S259" s="44" t="str">
        <f t="shared" si="8"/>
        <v/>
      </c>
      <c r="T259" s="45" t="str">
        <f t="array" ref="T259">IF(ISBLANK(BO259),IFERROR(
  INDEX(
    INDEX('{INDEX} Payment Terms'!$A:$G, , MATCH(T$3, '{INDEX} Payment Terms'!$4:$4, 0)),
    MATCH(Q259, INDEX('{INDEX} Payment Terms'!$A:$G,0, MATCH("Payment Condition", '{INDEX} Payment Terms'!$4:$4, 0)), 0)
  ),
""),"Cancelled")
</f>
        <v/>
      </c>
      <c r="U259" s="46" t="b">
        <v>0</v>
      </c>
      <c r="V259" s="47" t="str">
        <f>IFERROR(__xludf.DUMMYFUNCTION("IF(OR(L259=""Duo Booking"", L259=""Group Booking""),
IF(U259=FALSE,"""",
    LET(
      bookingType, L259,
      tour, M259,
      mainFirst, H259,
      mainLast, I259,
      mainEmail, G259,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$L$4:L259, bookingType,
          $M$4:M259, tour,
          $H$4:H259, mainFirst,
          $I$4:I259, mainLast,
          $G$4:G259, mainEmail
        ),
        ""000""
      ),
  "&amp;"    baseID &amp; ""-"" &amp; memberNumber
    )
  ),
  """"
)
"),"")</f>
        <v/>
      </c>
      <c r="W259" s="48"/>
      <c r="X259" s="85" t="b">
        <v>0</v>
      </c>
      <c r="Y259" s="85" t="b">
        <v>0</v>
      </c>
      <c r="Z259" s="85" t="b">
        <v>0</v>
      </c>
      <c r="AA259" s="50"/>
      <c r="AB259" s="51"/>
      <c r="AC259" s="85" t="b">
        <v>0</v>
      </c>
      <c r="AD259" s="92"/>
      <c r="AE259" s="88"/>
      <c r="AF259" s="36" t="str">
        <f t="array" ref="AF259">IF(M259="","",INDEX(
      '{INDEX} Tour Packages'!$A:$ZP,
      MATCH($M259, '{INDEX} Tour Packages'!$A:$A, 0),
      MATCH(AF$3, '{INDEX} Tour Packages'!$4:$4, 0)
    ))</f>
        <v/>
      </c>
      <c r="AG259" s="36" t="str">
        <f t="array" ref="AG259">IF(M259="","",INDEX(
      '{INDEX} Tour Packages'!$A:$ZP,
      MATCH($M259, '{INDEX} Tour Packages'!$A:$A, 0),
      MATCH(AG$3, '{INDEX} Tour Packages'!$4:$4, 0)
    ))</f>
        <v/>
      </c>
      <c r="AH259" s="36" t="str">
        <f t="array" ref="AH259">IF(M259="","",INDEX(
      '{INDEX} Tour Packages'!$A:$ZP,
      MATCH($M259, '{INDEX} Tour Packages'!$A:$A, 0),
      MATCH(AH$3, '{INDEX} Tour Packages'!$4:$4, 0)
    ))</f>
        <v/>
      </c>
      <c r="AI259" s="54" t="str">
        <f t="shared" si="9"/>
        <v/>
      </c>
      <c r="AJ259" s="42"/>
      <c r="AK259" s="55"/>
      <c r="AL259" s="46" t="b">
        <v>0</v>
      </c>
      <c r="AM259" s="56"/>
      <c r="AN259" s="57" t="str">
        <f t="shared" si="10"/>
        <v/>
      </c>
      <c r="AO259" s="58" t="str">
        <f t="shared" si="11"/>
        <v/>
      </c>
      <c r="AP259" s="59"/>
      <c r="AQ259" s="60"/>
      <c r="AR259" s="61"/>
      <c r="AS259" s="61"/>
      <c r="AT259" s="61" t="str">
        <f>IFERROR(__xludf.DUMMYFUNCTION("IF( 
  OR($AJ259=""Full Payment"", ISBLANK($K259)),
  """",
  IF(
    OR(
      Q259=""Standard Booking, P1"",
      Q259=""Standard Booking, P2"",
      Q259=""Standard Booking, P3"",
      Q259=""Standard Booking, P4""
    ),
    LET(
      resDate,   $"&amp;"K259,
      tourDate,  $N259,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59" s="62" t="str">
        <f t="shared" si="12"/>
        <v/>
      </c>
      <c r="AV259" s="63"/>
      <c r="AW259" s="64"/>
      <c r="AX259" s="64"/>
      <c r="AY259" s="64"/>
      <c r="AZ259" s="64" t="str">
        <f>IFERROR(__xludf.DUMMYFUNCTION("IF(
  OR($AJ259=""Full Payment"",$AJ259=""P1"", ISBLANK($K259)),
  """",
  IF(
    OR(
      $Q259=""Standard Booking, P2"",
      $Q259=""Standard Booking, P3"",
      $Q259=""Standard Booking, P4""
    ),
    LET(
      resDate,   $K259,
      tourDate,"&amp;"  $N259,
      monthCount, DATEDIF(resDate, tourDate, ""M"") + 1,
      secondDates, ARRAYFORMULA(
        DATE(
          YEAR(resDate),
          MONTH(resDate) + SEQUENCE(monthCount),
          2
        )
      ),
      validDates, FILTER(
        sec"&amp;"ondDates,
        (secondDates &gt; resDate + 2) *
        (secondDates &lt;= tourDate - 3)
      ),
      IF(
        OR($AJ259=""P2"", $AJ259=""P3"", $AJ259=""P4""),
        IF(
          COUNTA(validDates) &lt; 2,
          """",
          TEXT(INDEX(validDates"&amp;", 2), ""mmm d, yyyy"")
        ),
        IF(
          COUNTA(validDates) &lt; 2,
          """",
          TEXTJOIN("", "", TRUE,
            TEXT(INDEX(validDates, 1), ""mmm d, yyyy""),
            TEXT(INDEX(validDates, 2), ""mmm d, yyyy"")
          )
 "&amp;"       )
      )
    ),
    """"
  )
)
"),"")</f>
        <v/>
      </c>
      <c r="BA259" s="65" t="str">
        <f t="shared" si="13"/>
        <v/>
      </c>
      <c r="BB259" s="63"/>
      <c r="BC259" s="64"/>
      <c r="BD259" s="64"/>
      <c r="BE259" s="64"/>
      <c r="BF259" s="64" t="str">
        <f>IFERROR(__xludf.DUMMYFUNCTION("IF(
  OR($AJ259=""Full Payment"",$AJ259=""P1"", $AJ259=""P2""),
  """",
  IF(
    AND(
      NOT(ISBLANK($K259)),
      OR(
        Q259=""Standard Booking, P3"",
        Q259=""Standard Booking, P4""
      )
    ),
    LET(
      resDate,   $K259,
      "&amp;"tourDate,  $N259,
      monthCount, DATEDIF(resDate, tourDate, ""M"") + 1,
      secondDates, ARRAYFORMULA(
        DATE(
          YEAR(resDate),
          MONTH(resDate) + SEQUENCE(monthCount),
          2
        )
      ),
      validDates, FILTER(
  "&amp;"      secondDates,
        (secondDates &gt; resDate + 2) *
        (secondDates &lt;= tourDate - 3)
      ),
      IF(
        $AJ259=""P4"",
        IF(
          COUNTA(validDates) &lt; 3,
          """",
          TEXT(INDEX(validDates, 3), ""mmm d, yyyy"")
  "&amp;"      ),
        IF(
          $AJ259=""P3"",
          IF(
            COUNTA(validDates) &lt; 3,
            """",
            TEXT(INDEX(validDates, 3), ""mmm d, yyyy"")
          ),
          IF(
            COUNTA(validDates) &lt; 3,
            """",
    "&amp;"        TEXTJOIN("", "", TRUE,
              TEXT(INDEX(validDates, 1), ""mmm d, yyyy""),
              TEXT(INDEX(validDates, 2), ""mmm d, yyyy""),
              TEXT(INDEX(validDates, 3), ""mmm d, yyyy"")
            )
          )
        )
      )
    "&amp;"),
    """"
  )
)
"),"")</f>
        <v/>
      </c>
      <c r="BG259" s="65" t="str">
        <f t="shared" si="14"/>
        <v/>
      </c>
      <c r="BH259" s="63"/>
      <c r="BI259" s="64"/>
      <c r="BJ259" s="64"/>
      <c r="BK259" s="64"/>
      <c r="BL259" s="64" t="str">
        <f>IFERROR(__xludf.DUMMYFUNCTION("IF(
  OR($AJ259=""Full Payment"",$AJ259=""P1"",$AJ259=""P2"",$AJ259=""P3""),
  """",
  IF(
    AND(
      NOT(ISBLANK($K259)),
      $Q259=""Standard Booking, P4""
    ),
    LET(
      resDate,   $K259,
      tourDate,  $N259,
      monthCount, DATEDIF(r"&amp;"esDate, tourDate, ""M"") + 1,
      secondDates, ARRAYFORMULA(
        DATE(
          YEAR(resDate),
          MONTH(resDate) + SEQUENCE(monthCount),
          2
        )
      ),
      validDates, FILTER(
        secondDates,
        (secondDates &gt; res"&amp;"Date + 2) *
        (secondDates &lt;= tourDate - 3)
      ),
      IF(
        $AJ259=""P4"",
        IF(
          COUNTA(validDates) &lt; 4,
          """",
          TEXT(
            INDEX(validDates, 4),
            ""mmm d, yyyy""
          )
        ),
"&amp;"        IF(
          COUNTA(validDates) &lt; 4,
          """",
          TEXTJOIN(
            "", "", TRUE,
            TEXT(INDEX(validDates, 1), ""mmm d, yyyy""),
            TEXT(INDEX(validDates, 2), ""mmm d, yyyy""),
            TEXT(INDEX(validDates"&amp;", 3), ""mmm d, yyyy""),
            TEXT(INDEX(validDates, 4), ""mmm d, yyyy"")
          )
        )
      )
    ),
    """"
  )
)
"),"")</f>
        <v/>
      </c>
      <c r="BM259" s="65" t="str">
        <f t="shared" si="15"/>
        <v/>
      </c>
      <c r="BN259" s="66"/>
      <c r="BO259" s="67"/>
      <c r="BP259" s="49" t="b">
        <v>0</v>
      </c>
      <c r="BQ259" s="49" t="b">
        <v>0</v>
      </c>
      <c r="BR259" s="68"/>
      <c r="BS259" s="69"/>
      <c r="BT259" s="70" t="b">
        <v>0</v>
      </c>
      <c r="BU259" s="71"/>
      <c r="BV259" s="72"/>
      <c r="BW259" s="86" t="b">
        <v>0</v>
      </c>
      <c r="BX259" s="87"/>
    </row>
    <row r="260">
      <c r="A260" s="35" t="str">
        <f t="shared" si="1"/>
        <v/>
      </c>
      <c r="B260" s="36" t="str">
        <f t="shared" si="2"/>
        <v/>
      </c>
      <c r="C260" s="36" t="str">
        <f t="array" ref="C260">IF(
  M260="",
  "",
  IFERROR(
    INDEX(
      '{INDEX} Tour Packages'!$A:$ZZ,
      MATCH(
        M260,
        INDEX(
          '{INDEX} Tour Packages'!$A:$ZZ,
          ,
          MATCH("Tour Package Name", '{INDEX} Tour Packages'!$4:$4, 0)
        ),
        0
      ),
      MATCH("Tour Code", '{INDEX} Tour Packages'!$4:$4, 0)
    ),
    "XXX"
  )
)
</f>
        <v/>
      </c>
      <c r="D260" s="36" t="str">
        <f t="shared" si="3"/>
        <v/>
      </c>
      <c r="E260" s="36" t="str">
        <f t="shared" si="4"/>
        <v/>
      </c>
      <c r="F260" s="37" t="str">
        <f t="shared" si="5"/>
        <v/>
      </c>
      <c r="G260" s="89"/>
      <c r="H260" s="89"/>
      <c r="I260" s="90"/>
      <c r="J260" s="40" t="str">
        <f t="shared" si="16"/>
        <v> </v>
      </c>
      <c r="K260" s="91"/>
      <c r="L260" s="55"/>
      <c r="M260" s="55"/>
      <c r="N260" s="91"/>
      <c r="O260" s="43" t="str">
        <f>IFERROR(__xludf.DUMMYFUNCTION("IF(N260="""","""",IFERROR(
  N260 + VALUE(REGEXEXTRACT(P260, ""(\d+)\s+Days"")),
  """"
)
)"),"")</f>
        <v/>
      </c>
      <c r="P260" s="43" t="str">
        <f t="array" ref="P260">IFERROR(
  INDEX(
    INDEX('{INDEX} Tour Packages'!$A:$ZZ, , MATCH(P$3, '{INDEX} Tour Packages'!$4:$4, 0)),
    MATCH(M260, INDEX('{INDEX} Tour Packages'!$A:$ZZ,0, MATCH("Tour Package Name", '{INDEX} Tour Packages'!$4:$4, 0)), 0)
  ),
"")
</f>
        <v/>
      </c>
      <c r="Q260" s="44" t="str">
        <f t="shared" si="7"/>
        <v/>
      </c>
      <c r="R260" s="44" t="str">
        <f>IFERROR(__xludf.DUMMYFUNCTION("IF(OR(ISBLANK(K260), ISBLANK(N260)), """", 
  LET(
    resDate, K260,
    tourDate, N260,
    monthCount, MAX(0, DATEDIF(resDate, tourDate - 3, ""M"") + 1),
    secondDates, ARRAYFORMULA(DATE(YEAR(resDate), MONTH(resDate) + SEQUENCE(monthCount), 2)),
    "&amp;"validDates, FILTER(secondDates, (secondDates &gt; resDate + 2) * (secondDates &lt;= tourDate - 3)),
    IF(ISERROR(validDates), 0, COUNTA(validDates))
  )
)
"),"")</f>
        <v/>
      </c>
      <c r="S260" s="44" t="str">
        <f t="shared" si="8"/>
        <v/>
      </c>
      <c r="T260" s="45" t="str">
        <f t="array" ref="T260">IF(ISBLANK(BO260),IFERROR(
  INDEX(
    INDEX('{INDEX} Payment Terms'!$A:$G, , MATCH(T$3, '{INDEX} Payment Terms'!$4:$4, 0)),
    MATCH(Q260, INDEX('{INDEX} Payment Terms'!$A:$G,0, MATCH("Payment Condition", '{INDEX} Payment Terms'!$4:$4, 0)), 0)
  ),
""),"Cancelled")
</f>
        <v/>
      </c>
      <c r="U260" s="46" t="b">
        <v>0</v>
      </c>
      <c r="V260" s="47" t="str">
        <f>IFERROR(__xludf.DUMMYFUNCTION("IF(OR(L260=""Duo Booking"", L260=""Group Booking""),
IF(U260=FALSE,"""",
    LET(
      bookingType, L260,
      tour, M260,
      mainFirst, H260,
      mainLast, I260,
      mainEmail, G260,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$L$4:L260, bookingType,
          $M$4:M260, tour,
          $H$4:H260, mainFirst,
          $I$4:I260, mainLast,
          $G$4:G260, mainEmail
        ),
        ""000""
      ),
  "&amp;"    baseID &amp; ""-"" &amp; memberNumber
    )
  ),
  """"
)
"),"")</f>
        <v/>
      </c>
      <c r="W260" s="48"/>
      <c r="X260" s="85" t="b">
        <v>0</v>
      </c>
      <c r="Y260" s="85" t="b">
        <v>0</v>
      </c>
      <c r="Z260" s="85" t="b">
        <v>0</v>
      </c>
      <c r="AA260" s="50"/>
      <c r="AB260" s="51"/>
      <c r="AC260" s="85" t="b">
        <v>0</v>
      </c>
      <c r="AD260" s="92"/>
      <c r="AE260" s="88"/>
      <c r="AF260" s="36" t="str">
        <f t="array" ref="AF260">IF(M260="","",INDEX(
      '{INDEX} Tour Packages'!$A:$ZP,
      MATCH($M260, '{INDEX} Tour Packages'!$A:$A, 0),
      MATCH(AF$3, '{INDEX} Tour Packages'!$4:$4, 0)
    ))</f>
        <v/>
      </c>
      <c r="AG260" s="36" t="str">
        <f t="array" ref="AG260">IF(M260="","",INDEX(
      '{INDEX} Tour Packages'!$A:$ZP,
      MATCH($M260, '{INDEX} Tour Packages'!$A:$A, 0),
      MATCH(AG$3, '{INDEX} Tour Packages'!$4:$4, 0)
    ))</f>
        <v/>
      </c>
      <c r="AH260" s="36" t="str">
        <f t="array" ref="AH260">IF(M260="","",INDEX(
      '{INDEX} Tour Packages'!$A:$ZP,
      MATCH($M260, '{INDEX} Tour Packages'!$A:$A, 0),
      MATCH(AH$3, '{INDEX} Tour Packages'!$4:$4, 0)
    ))</f>
        <v/>
      </c>
      <c r="AI260" s="54" t="str">
        <f t="shared" si="9"/>
        <v/>
      </c>
      <c r="AJ260" s="42"/>
      <c r="AK260" s="55"/>
      <c r="AL260" s="46" t="b">
        <v>0</v>
      </c>
      <c r="AM260" s="56"/>
      <c r="AN260" s="57" t="str">
        <f t="shared" si="10"/>
        <v/>
      </c>
      <c r="AO260" s="58" t="str">
        <f t="shared" si="11"/>
        <v/>
      </c>
      <c r="AP260" s="59"/>
      <c r="AQ260" s="60"/>
      <c r="AR260" s="61"/>
      <c r="AS260" s="61"/>
      <c r="AT260" s="61" t="str">
        <f>IFERROR(__xludf.DUMMYFUNCTION("IF( 
  OR($AJ260=""Full Payment"", ISBLANK($K260)),
  """",
  IF(
    OR(
      Q260=""Standard Booking, P1"",
      Q260=""Standard Booking, P2"",
      Q260=""Standard Booking, P3"",
      Q260=""Standard Booking, P4""
    ),
    LET(
      resDate,   $"&amp;"K260,
      tourDate,  $N260,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0" s="62" t="str">
        <f t="shared" si="12"/>
        <v/>
      </c>
      <c r="AV260" s="63"/>
      <c r="AW260" s="64"/>
      <c r="AX260" s="64"/>
      <c r="AY260" s="64"/>
      <c r="AZ260" s="64" t="str">
        <f>IFERROR(__xludf.DUMMYFUNCTION("IF(
  OR($AJ260=""Full Payment"",$AJ260=""P1"", ISBLANK($K260)),
  """",
  IF(
    OR(
      $Q260=""Standard Booking, P2"",
      $Q260=""Standard Booking, P3"",
      $Q260=""Standard Booking, P4""
    ),
    LET(
      resDate,   $K260,
      tourDate,"&amp;"  $N260,
      monthCount, DATEDIF(resDate, tourDate, ""M"") + 1,
      secondDates, ARRAYFORMULA(
        DATE(
          YEAR(resDate),
          MONTH(resDate) + SEQUENCE(monthCount),
          2
        )
      ),
      validDates, FILTER(
        sec"&amp;"ondDates,
        (secondDates &gt; resDate + 2) *
        (secondDates &lt;= tourDate - 3)
      ),
      IF(
        OR($AJ260=""P2"", $AJ260=""P3"", $AJ260=""P4""),
        IF(
          COUNTA(validDates) &lt; 2,
          """",
          TEXT(INDEX(validDates"&amp;", 2), ""mmm d, yyyy"")
        ),
        IF(
          COUNTA(validDates) &lt; 2,
          """",
          TEXTJOIN("", "", TRUE,
            TEXT(INDEX(validDates, 1), ""mmm d, yyyy""),
            TEXT(INDEX(validDates, 2), ""mmm d, yyyy"")
          )
 "&amp;"       )
      )
    ),
    """"
  )
)
"),"")</f>
        <v/>
      </c>
      <c r="BA260" s="65" t="str">
        <f t="shared" si="13"/>
        <v/>
      </c>
      <c r="BB260" s="63"/>
      <c r="BC260" s="64"/>
      <c r="BD260" s="64"/>
      <c r="BE260" s="64"/>
      <c r="BF260" s="64" t="str">
        <f>IFERROR(__xludf.DUMMYFUNCTION("IF(
  OR($AJ260=""Full Payment"",$AJ260=""P1"", $AJ260=""P2""),
  """",
  IF(
    AND(
      NOT(ISBLANK($K260)),
      OR(
        Q260=""Standard Booking, P3"",
        Q260=""Standard Booking, P4""
      )
    ),
    LET(
      resDate,   $K260,
      "&amp;"tourDate,  $N260,
      monthCount, DATEDIF(resDate, tourDate, ""M"") + 1,
      secondDates, ARRAYFORMULA(
        DATE(
          YEAR(resDate),
          MONTH(resDate) + SEQUENCE(monthCount),
          2
        )
      ),
      validDates, FILTER(
  "&amp;"      secondDates,
        (secondDates &gt; resDate + 2) *
        (secondDates &lt;= tourDate - 3)
      ),
      IF(
        $AJ260=""P4"",
        IF(
          COUNTA(validDates) &lt; 3,
          """",
          TEXT(INDEX(validDates, 3), ""mmm d, yyyy"")
  "&amp;"      ),
        IF(
          $AJ260=""P3"",
          IF(
            COUNTA(validDates) &lt; 3,
            """",
            TEXT(INDEX(validDates, 3), ""mmm d, yyyy"")
          ),
          IF(
            COUNTA(validDates) &lt; 3,
            """",
    "&amp;"        TEXTJOIN("", "", TRUE,
              TEXT(INDEX(validDates, 1), ""mmm d, yyyy""),
              TEXT(INDEX(validDates, 2), ""mmm d, yyyy""),
              TEXT(INDEX(validDates, 3), ""mmm d, yyyy"")
            )
          )
        )
      )
    "&amp;"),
    """"
  )
)
"),"")</f>
        <v/>
      </c>
      <c r="BG260" s="65" t="str">
        <f t="shared" si="14"/>
        <v/>
      </c>
      <c r="BH260" s="63"/>
      <c r="BI260" s="64"/>
      <c r="BJ260" s="64"/>
      <c r="BK260" s="64"/>
      <c r="BL260" s="64" t="str">
        <f>IFERROR(__xludf.DUMMYFUNCTION("IF(
  OR($AJ260=""Full Payment"",$AJ260=""P1"",$AJ260=""P2"",$AJ260=""P3""),
  """",
  IF(
    AND(
      NOT(ISBLANK($K260)),
      $Q260=""Standard Booking, P4""
    ),
    LET(
      resDate,   $K260,
      tourDate,  $N260,
      monthCount, DATEDIF(r"&amp;"esDate, tourDate, ""M"") + 1,
      secondDates, ARRAYFORMULA(
        DATE(
          YEAR(resDate),
          MONTH(resDate) + SEQUENCE(monthCount),
          2
        )
      ),
      validDates, FILTER(
        secondDates,
        (secondDates &gt; res"&amp;"Date + 2) *
        (secondDates &lt;= tourDate - 3)
      ),
      IF(
        $AJ260=""P4"",
        IF(
          COUNTA(validDates) &lt; 4,
          """",
          TEXT(
            INDEX(validDates, 4),
            ""mmm d, yyyy""
          )
        ),
"&amp;"        IF(
          COUNTA(validDates) &lt; 4,
          """",
          TEXTJOIN(
            "", "", TRUE,
            TEXT(INDEX(validDates, 1), ""mmm d, yyyy""),
            TEXT(INDEX(validDates, 2), ""mmm d, yyyy""),
            TEXT(INDEX(validDates"&amp;", 3), ""mmm d, yyyy""),
            TEXT(INDEX(validDates, 4), ""mmm d, yyyy"")
          )
        )
      )
    ),
    """"
  )
)
"),"")</f>
        <v/>
      </c>
      <c r="BM260" s="65" t="str">
        <f t="shared" si="15"/>
        <v/>
      </c>
      <c r="BN260" s="66"/>
      <c r="BO260" s="67"/>
      <c r="BP260" s="49" t="b">
        <v>0</v>
      </c>
      <c r="BQ260" s="49" t="b">
        <v>0</v>
      </c>
      <c r="BR260" s="68"/>
      <c r="BS260" s="69"/>
      <c r="BT260" s="70" t="b">
        <v>0</v>
      </c>
      <c r="BU260" s="71"/>
      <c r="BV260" s="72"/>
      <c r="BW260" s="86" t="b">
        <v>0</v>
      </c>
      <c r="BX260" s="87"/>
    </row>
    <row r="261">
      <c r="A261" s="35" t="str">
        <f t="shared" si="1"/>
        <v/>
      </c>
      <c r="B261" s="36" t="str">
        <f t="shared" si="2"/>
        <v/>
      </c>
      <c r="C261" s="36" t="str">
        <f t="array" ref="C261">IF(
  M261="",
  "",
  IFERROR(
    INDEX(
      '{INDEX} Tour Packages'!$A:$ZZ,
      MATCH(
        M261,
        INDEX(
          '{INDEX} Tour Packages'!$A:$ZZ,
          ,
          MATCH("Tour Package Name", '{INDEX} Tour Packages'!$4:$4, 0)
        ),
        0
      ),
      MATCH("Tour Code", '{INDEX} Tour Packages'!$4:$4, 0)
    ),
    "XXX"
  )
)
</f>
        <v/>
      </c>
      <c r="D261" s="36" t="str">
        <f t="shared" si="3"/>
        <v/>
      </c>
      <c r="E261" s="36" t="str">
        <f t="shared" si="4"/>
        <v/>
      </c>
      <c r="F261" s="37" t="str">
        <f t="shared" si="5"/>
        <v/>
      </c>
      <c r="G261" s="89"/>
      <c r="H261" s="89"/>
      <c r="I261" s="90"/>
      <c r="J261" s="40" t="str">
        <f t="shared" si="16"/>
        <v> </v>
      </c>
      <c r="K261" s="91"/>
      <c r="L261" s="55"/>
      <c r="M261" s="55"/>
      <c r="N261" s="91"/>
      <c r="O261" s="43" t="str">
        <f>IFERROR(__xludf.DUMMYFUNCTION("IF(N261="""","""",IFERROR(
  N261 + VALUE(REGEXEXTRACT(P261, ""(\d+)\s+Days"")),
  """"
)
)"),"")</f>
        <v/>
      </c>
      <c r="P261" s="43" t="str">
        <f t="array" ref="P261">IFERROR(
  INDEX(
    INDEX('{INDEX} Tour Packages'!$A:$ZZ, , MATCH(P$3, '{INDEX} Tour Packages'!$4:$4, 0)),
    MATCH(M261, INDEX('{INDEX} Tour Packages'!$A:$ZZ,0, MATCH("Tour Package Name", '{INDEX} Tour Packages'!$4:$4, 0)), 0)
  ),
"")
</f>
        <v/>
      </c>
      <c r="Q261" s="44" t="str">
        <f t="shared" si="7"/>
        <v/>
      </c>
      <c r="R261" s="44" t="str">
        <f>IFERROR(__xludf.DUMMYFUNCTION("IF(OR(ISBLANK(K261), ISBLANK(N261)), """", 
  LET(
    resDate, K261,
    tourDate, N261,
    monthCount, MAX(0, DATEDIF(resDate, tourDate - 3, ""M"") + 1),
    secondDates, ARRAYFORMULA(DATE(YEAR(resDate), MONTH(resDate) + SEQUENCE(monthCount), 2)),
    "&amp;"validDates, FILTER(secondDates, (secondDates &gt; resDate + 2) * (secondDates &lt;= tourDate - 3)),
    IF(ISERROR(validDates), 0, COUNTA(validDates))
  )
)
"),"")</f>
        <v/>
      </c>
      <c r="S261" s="44" t="str">
        <f t="shared" si="8"/>
        <v/>
      </c>
      <c r="T261" s="45" t="str">
        <f t="array" ref="T261">IF(ISBLANK(BO261),IFERROR(
  INDEX(
    INDEX('{INDEX} Payment Terms'!$A:$G, , MATCH(T$3, '{INDEX} Payment Terms'!$4:$4, 0)),
    MATCH(Q261, INDEX('{INDEX} Payment Terms'!$A:$G,0, MATCH("Payment Condition", '{INDEX} Payment Terms'!$4:$4, 0)), 0)
  ),
""),"Cancelled")
</f>
        <v/>
      </c>
      <c r="U261" s="46" t="b">
        <v>0</v>
      </c>
      <c r="V261" s="47" t="str">
        <f>IFERROR(__xludf.DUMMYFUNCTION("IF(OR(L261=""Duo Booking"", L261=""Group Booking""),
IF(U261=FALSE,"""",
    LET(
      bookingType, L261,
      tour, M261,
      mainFirst, H261,
      mainLast, I261,
      mainEmail, G261,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$L$4:L261, bookingType,
          $M$4:M261, tour,
          $H$4:H261, mainFirst,
          $I$4:I261, mainLast,
          $G$4:G261, mainEmail
        ),
        ""000""
      ),
  "&amp;"    baseID &amp; ""-"" &amp; memberNumber
    )
  ),
  """"
)
"),"")</f>
        <v/>
      </c>
      <c r="W261" s="48"/>
      <c r="X261" s="85" t="b">
        <v>0</v>
      </c>
      <c r="Y261" s="85" t="b">
        <v>0</v>
      </c>
      <c r="Z261" s="85" t="b">
        <v>0</v>
      </c>
      <c r="AA261" s="50"/>
      <c r="AB261" s="51"/>
      <c r="AC261" s="85" t="b">
        <v>0</v>
      </c>
      <c r="AD261" s="92"/>
      <c r="AE261" s="88"/>
      <c r="AF261" s="36" t="str">
        <f t="array" ref="AF261">IF(M261="","",INDEX(
      '{INDEX} Tour Packages'!$A:$ZP,
      MATCH($M261, '{INDEX} Tour Packages'!$A:$A, 0),
      MATCH(AF$3, '{INDEX} Tour Packages'!$4:$4, 0)
    ))</f>
        <v/>
      </c>
      <c r="AG261" s="36" t="str">
        <f t="array" ref="AG261">IF(M261="","",INDEX(
      '{INDEX} Tour Packages'!$A:$ZP,
      MATCH($M261, '{INDEX} Tour Packages'!$A:$A, 0),
      MATCH(AG$3, '{INDEX} Tour Packages'!$4:$4, 0)
    ))</f>
        <v/>
      </c>
      <c r="AH261" s="36" t="str">
        <f t="array" ref="AH261">IF(M261="","",INDEX(
      '{INDEX} Tour Packages'!$A:$ZP,
      MATCH($M261, '{INDEX} Tour Packages'!$A:$A, 0),
      MATCH(AH$3, '{INDEX} Tour Packages'!$4:$4, 0)
    ))</f>
        <v/>
      </c>
      <c r="AI261" s="54" t="str">
        <f t="shared" si="9"/>
        <v/>
      </c>
      <c r="AJ261" s="42"/>
      <c r="AK261" s="55"/>
      <c r="AL261" s="46" t="b">
        <v>0</v>
      </c>
      <c r="AM261" s="56"/>
      <c r="AN261" s="57" t="str">
        <f t="shared" si="10"/>
        <v/>
      </c>
      <c r="AO261" s="58" t="str">
        <f t="shared" si="11"/>
        <v/>
      </c>
      <c r="AP261" s="59"/>
      <c r="AQ261" s="60"/>
      <c r="AR261" s="61"/>
      <c r="AS261" s="61"/>
      <c r="AT261" s="61" t="str">
        <f>IFERROR(__xludf.DUMMYFUNCTION("IF( 
  OR($AJ261=""Full Payment"", ISBLANK($K261)),
  """",
  IF(
    OR(
      Q261=""Standard Booking, P1"",
      Q261=""Standard Booking, P2"",
      Q261=""Standard Booking, P3"",
      Q261=""Standard Booking, P4""
    ),
    LET(
      resDate,   $"&amp;"K261,
      tourDate,  $N261,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1" s="62" t="str">
        <f t="shared" si="12"/>
        <v/>
      </c>
      <c r="AV261" s="63"/>
      <c r="AW261" s="64"/>
      <c r="AX261" s="64"/>
      <c r="AY261" s="64"/>
      <c r="AZ261" s="64" t="str">
        <f>IFERROR(__xludf.DUMMYFUNCTION("IF(
  OR($AJ261=""Full Payment"",$AJ261=""P1"", ISBLANK($K261)),
  """",
  IF(
    OR(
      $Q261=""Standard Booking, P2"",
      $Q261=""Standard Booking, P3"",
      $Q261=""Standard Booking, P4""
    ),
    LET(
      resDate,   $K261,
      tourDate,"&amp;"  $N261,
      monthCount, DATEDIF(resDate, tourDate, ""M"") + 1,
      secondDates, ARRAYFORMULA(
        DATE(
          YEAR(resDate),
          MONTH(resDate) + SEQUENCE(monthCount),
          2
        )
      ),
      validDates, FILTER(
        sec"&amp;"ondDates,
        (secondDates &gt; resDate + 2) *
        (secondDates &lt;= tourDate - 3)
      ),
      IF(
        OR($AJ261=""P2"", $AJ261=""P3"", $AJ261=""P4""),
        IF(
          COUNTA(validDates) &lt; 2,
          """",
          TEXT(INDEX(validDates"&amp;", 2), ""mmm d, yyyy"")
        ),
        IF(
          COUNTA(validDates) &lt; 2,
          """",
          TEXTJOIN("", "", TRUE,
            TEXT(INDEX(validDates, 1), ""mmm d, yyyy""),
            TEXT(INDEX(validDates, 2), ""mmm d, yyyy"")
          )
 "&amp;"       )
      )
    ),
    """"
  )
)
"),"")</f>
        <v/>
      </c>
      <c r="BA261" s="65" t="str">
        <f t="shared" si="13"/>
        <v/>
      </c>
      <c r="BB261" s="63"/>
      <c r="BC261" s="64"/>
      <c r="BD261" s="64"/>
      <c r="BE261" s="64"/>
      <c r="BF261" s="64" t="str">
        <f>IFERROR(__xludf.DUMMYFUNCTION("IF(
  OR($AJ261=""Full Payment"",$AJ261=""P1"", $AJ261=""P2""),
  """",
  IF(
    AND(
      NOT(ISBLANK($K261)),
      OR(
        Q261=""Standard Booking, P3"",
        Q261=""Standard Booking, P4""
      )
    ),
    LET(
      resDate,   $K261,
      "&amp;"tourDate,  $N261,
      monthCount, DATEDIF(resDate, tourDate, ""M"") + 1,
      secondDates, ARRAYFORMULA(
        DATE(
          YEAR(resDate),
          MONTH(resDate) + SEQUENCE(monthCount),
          2
        )
      ),
      validDates, FILTER(
  "&amp;"      secondDates,
        (secondDates &gt; resDate + 2) *
        (secondDates &lt;= tourDate - 3)
      ),
      IF(
        $AJ261=""P4"",
        IF(
          COUNTA(validDates) &lt; 3,
          """",
          TEXT(INDEX(validDates, 3), ""mmm d, yyyy"")
  "&amp;"      ),
        IF(
          $AJ261=""P3"",
          IF(
            COUNTA(validDates) &lt; 3,
            """",
            TEXT(INDEX(validDates, 3), ""mmm d, yyyy"")
          ),
          IF(
            COUNTA(validDates) &lt; 3,
            """",
    "&amp;"        TEXTJOIN("", "", TRUE,
              TEXT(INDEX(validDates, 1), ""mmm d, yyyy""),
              TEXT(INDEX(validDates, 2), ""mmm d, yyyy""),
              TEXT(INDEX(validDates, 3), ""mmm d, yyyy"")
            )
          )
        )
      )
    "&amp;"),
    """"
  )
)
"),"")</f>
        <v/>
      </c>
      <c r="BG261" s="65" t="str">
        <f t="shared" si="14"/>
        <v/>
      </c>
      <c r="BH261" s="63"/>
      <c r="BI261" s="64"/>
      <c r="BJ261" s="64"/>
      <c r="BK261" s="64"/>
      <c r="BL261" s="64" t="str">
        <f>IFERROR(__xludf.DUMMYFUNCTION("IF(
  OR($AJ261=""Full Payment"",$AJ261=""P1"",$AJ261=""P2"",$AJ261=""P3""),
  """",
  IF(
    AND(
      NOT(ISBLANK($K261)),
      $Q261=""Standard Booking, P4""
    ),
    LET(
      resDate,   $K261,
      tourDate,  $N261,
      monthCount, DATEDIF(r"&amp;"esDate, tourDate, ""M"") + 1,
      secondDates, ARRAYFORMULA(
        DATE(
          YEAR(resDate),
          MONTH(resDate) + SEQUENCE(monthCount),
          2
        )
      ),
      validDates, FILTER(
        secondDates,
        (secondDates &gt; res"&amp;"Date + 2) *
        (secondDates &lt;= tourDate - 3)
      ),
      IF(
        $AJ261=""P4"",
        IF(
          COUNTA(validDates) &lt; 4,
          """",
          TEXT(
            INDEX(validDates, 4),
            ""mmm d, yyyy""
          )
        ),
"&amp;"        IF(
          COUNTA(validDates) &lt; 4,
          """",
          TEXTJOIN(
            "", "", TRUE,
            TEXT(INDEX(validDates, 1), ""mmm d, yyyy""),
            TEXT(INDEX(validDates, 2), ""mmm d, yyyy""),
            TEXT(INDEX(validDates"&amp;", 3), ""mmm d, yyyy""),
            TEXT(INDEX(validDates, 4), ""mmm d, yyyy"")
          )
        )
      )
    ),
    """"
  )
)
"),"")</f>
        <v/>
      </c>
      <c r="BM261" s="65" t="str">
        <f t="shared" si="15"/>
        <v/>
      </c>
      <c r="BN261" s="66"/>
      <c r="BO261" s="67"/>
      <c r="BP261" s="49" t="b">
        <v>0</v>
      </c>
      <c r="BQ261" s="49" t="b">
        <v>0</v>
      </c>
      <c r="BR261" s="68"/>
      <c r="BS261" s="69"/>
      <c r="BT261" s="70" t="b">
        <v>0</v>
      </c>
      <c r="BU261" s="71"/>
      <c r="BV261" s="72"/>
      <c r="BW261" s="86" t="b">
        <v>0</v>
      </c>
      <c r="BX261" s="87"/>
    </row>
    <row r="262">
      <c r="A262" s="35" t="str">
        <f t="shared" si="1"/>
        <v/>
      </c>
      <c r="B262" s="36" t="str">
        <f t="shared" si="2"/>
        <v/>
      </c>
      <c r="C262" s="36" t="str">
        <f t="array" ref="C262">IF(
  M262="",
  "",
  IFERROR(
    INDEX(
      '{INDEX} Tour Packages'!$A:$ZZ,
      MATCH(
        M262,
        INDEX(
          '{INDEX} Tour Packages'!$A:$ZZ,
          ,
          MATCH("Tour Package Name", '{INDEX} Tour Packages'!$4:$4, 0)
        ),
        0
      ),
      MATCH("Tour Code", '{INDEX} Tour Packages'!$4:$4, 0)
    ),
    "XXX"
  )
)
</f>
        <v/>
      </c>
      <c r="D262" s="36" t="str">
        <f t="shared" si="3"/>
        <v/>
      </c>
      <c r="E262" s="36" t="str">
        <f t="shared" si="4"/>
        <v/>
      </c>
      <c r="F262" s="37" t="str">
        <f t="shared" si="5"/>
        <v/>
      </c>
      <c r="G262" s="89"/>
      <c r="H262" s="89"/>
      <c r="I262" s="90"/>
      <c r="J262" s="40" t="str">
        <f t="shared" si="16"/>
        <v> </v>
      </c>
      <c r="K262" s="91"/>
      <c r="L262" s="55"/>
      <c r="M262" s="55"/>
      <c r="N262" s="91"/>
      <c r="O262" s="43" t="str">
        <f>IFERROR(__xludf.DUMMYFUNCTION("IF(N262="""","""",IFERROR(
  N262 + VALUE(REGEXEXTRACT(P262, ""(\d+)\s+Days"")),
  """"
)
)"),"")</f>
        <v/>
      </c>
      <c r="P262" s="43" t="str">
        <f t="array" ref="P262">IFERROR(
  INDEX(
    INDEX('{INDEX} Tour Packages'!$A:$ZZ, , MATCH(P$3, '{INDEX} Tour Packages'!$4:$4, 0)),
    MATCH(M262, INDEX('{INDEX} Tour Packages'!$A:$ZZ,0, MATCH("Tour Package Name", '{INDEX} Tour Packages'!$4:$4, 0)), 0)
  ),
"")
</f>
        <v/>
      </c>
      <c r="Q262" s="44" t="str">
        <f t="shared" si="7"/>
        <v/>
      </c>
      <c r="R262" s="44" t="str">
        <f>IFERROR(__xludf.DUMMYFUNCTION("IF(OR(ISBLANK(K262), ISBLANK(N262)), """", 
  LET(
    resDate, K262,
    tourDate, N262,
    monthCount, MAX(0, DATEDIF(resDate, tourDate - 3, ""M"") + 1),
    secondDates, ARRAYFORMULA(DATE(YEAR(resDate), MONTH(resDate) + SEQUENCE(monthCount), 2)),
    "&amp;"validDates, FILTER(secondDates, (secondDates &gt; resDate + 2) * (secondDates &lt;= tourDate - 3)),
    IF(ISERROR(validDates), 0, COUNTA(validDates))
  )
)
"),"")</f>
        <v/>
      </c>
      <c r="S262" s="44" t="str">
        <f t="shared" si="8"/>
        <v/>
      </c>
      <c r="T262" s="45" t="str">
        <f t="array" ref="T262">IF(ISBLANK(BO262),IFERROR(
  INDEX(
    INDEX('{INDEX} Payment Terms'!$A:$G, , MATCH(T$3, '{INDEX} Payment Terms'!$4:$4, 0)),
    MATCH(Q262, INDEX('{INDEX} Payment Terms'!$A:$G,0, MATCH("Payment Condition", '{INDEX} Payment Terms'!$4:$4, 0)), 0)
  ),
""),"Cancelled")
</f>
        <v/>
      </c>
      <c r="U262" s="46" t="b">
        <v>0</v>
      </c>
      <c r="V262" s="47" t="str">
        <f>IFERROR(__xludf.DUMMYFUNCTION("IF(OR(L262=""Duo Booking"", L262=""Group Booking""),
IF(U262=FALSE,"""",
    LET(
      bookingType, L262,
      tour, M262,
      mainFirst, H262,
      mainLast, I262,
      mainEmail, G262,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$L$4:L262, bookingType,
          $M$4:M262, tour,
          $H$4:H262, mainFirst,
          $I$4:I262, mainLast,
          $G$4:G262, mainEmail
        ),
        ""000""
      ),
  "&amp;"    baseID &amp; ""-"" &amp; memberNumber
    )
  ),
  """"
)
"),"")</f>
        <v/>
      </c>
      <c r="W262" s="48"/>
      <c r="X262" s="85" t="b">
        <v>0</v>
      </c>
      <c r="Y262" s="85" t="b">
        <v>0</v>
      </c>
      <c r="Z262" s="85" t="b">
        <v>0</v>
      </c>
      <c r="AA262" s="50"/>
      <c r="AB262" s="51"/>
      <c r="AC262" s="85" t="b">
        <v>0</v>
      </c>
      <c r="AD262" s="92"/>
      <c r="AE262" s="88"/>
      <c r="AF262" s="36" t="str">
        <f t="array" ref="AF262">IF(M262="","",INDEX(
      '{INDEX} Tour Packages'!$A:$ZP,
      MATCH($M262, '{INDEX} Tour Packages'!$A:$A, 0),
      MATCH(AF$3, '{INDEX} Tour Packages'!$4:$4, 0)
    ))</f>
        <v/>
      </c>
      <c r="AG262" s="36" t="str">
        <f t="array" ref="AG262">IF(M262="","",INDEX(
      '{INDEX} Tour Packages'!$A:$ZP,
      MATCH($M262, '{INDEX} Tour Packages'!$A:$A, 0),
      MATCH(AG$3, '{INDEX} Tour Packages'!$4:$4, 0)
    ))</f>
        <v/>
      </c>
      <c r="AH262" s="36" t="str">
        <f t="array" ref="AH262">IF(M262="","",INDEX(
      '{INDEX} Tour Packages'!$A:$ZP,
      MATCH($M262, '{INDEX} Tour Packages'!$A:$A, 0),
      MATCH(AH$3, '{INDEX} Tour Packages'!$4:$4, 0)
    ))</f>
        <v/>
      </c>
      <c r="AI262" s="54" t="str">
        <f t="shared" si="9"/>
        <v/>
      </c>
      <c r="AJ262" s="42"/>
      <c r="AK262" s="55"/>
      <c r="AL262" s="46" t="b">
        <v>0</v>
      </c>
      <c r="AM262" s="56"/>
      <c r="AN262" s="57" t="str">
        <f t="shared" si="10"/>
        <v/>
      </c>
      <c r="AO262" s="58" t="str">
        <f t="shared" si="11"/>
        <v/>
      </c>
      <c r="AP262" s="59"/>
      <c r="AQ262" s="60"/>
      <c r="AR262" s="61"/>
      <c r="AS262" s="61"/>
      <c r="AT262" s="61" t="str">
        <f>IFERROR(__xludf.DUMMYFUNCTION("IF( 
  OR($AJ262=""Full Payment"", ISBLANK($K262)),
  """",
  IF(
    OR(
      Q262=""Standard Booking, P1"",
      Q262=""Standard Booking, P2"",
      Q262=""Standard Booking, P3"",
      Q262=""Standard Booking, P4""
    ),
    LET(
      resDate,   $"&amp;"K262,
      tourDate,  $N262,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2" s="62" t="str">
        <f t="shared" si="12"/>
        <v/>
      </c>
      <c r="AV262" s="63"/>
      <c r="AW262" s="64"/>
      <c r="AX262" s="64"/>
      <c r="AY262" s="64"/>
      <c r="AZ262" s="64" t="str">
        <f>IFERROR(__xludf.DUMMYFUNCTION("IF(
  OR($AJ262=""Full Payment"",$AJ262=""P1"", ISBLANK($K262)),
  """",
  IF(
    OR(
      $Q262=""Standard Booking, P2"",
      $Q262=""Standard Booking, P3"",
      $Q262=""Standard Booking, P4""
    ),
    LET(
      resDate,   $K262,
      tourDate,"&amp;"  $N262,
      monthCount, DATEDIF(resDate, tourDate, ""M"") + 1,
      secondDates, ARRAYFORMULA(
        DATE(
          YEAR(resDate),
          MONTH(resDate) + SEQUENCE(monthCount),
          2
        )
      ),
      validDates, FILTER(
        sec"&amp;"ondDates,
        (secondDates &gt; resDate + 2) *
        (secondDates &lt;= tourDate - 3)
      ),
      IF(
        OR($AJ262=""P2"", $AJ262=""P3"", $AJ262=""P4""),
        IF(
          COUNTA(validDates) &lt; 2,
          """",
          TEXT(INDEX(validDates"&amp;", 2), ""mmm d, yyyy"")
        ),
        IF(
          COUNTA(validDates) &lt; 2,
          """",
          TEXTJOIN("", "", TRUE,
            TEXT(INDEX(validDates, 1), ""mmm d, yyyy""),
            TEXT(INDEX(validDates, 2), ""mmm d, yyyy"")
          )
 "&amp;"       )
      )
    ),
    """"
  )
)
"),"")</f>
        <v/>
      </c>
      <c r="BA262" s="65" t="str">
        <f t="shared" si="13"/>
        <v/>
      </c>
      <c r="BB262" s="63"/>
      <c r="BC262" s="64"/>
      <c r="BD262" s="64"/>
      <c r="BE262" s="64"/>
      <c r="BF262" s="64" t="str">
        <f>IFERROR(__xludf.DUMMYFUNCTION("IF(
  OR($AJ262=""Full Payment"",$AJ262=""P1"", $AJ262=""P2""),
  """",
  IF(
    AND(
      NOT(ISBLANK($K262)),
      OR(
        Q262=""Standard Booking, P3"",
        Q262=""Standard Booking, P4""
      )
    ),
    LET(
      resDate,   $K262,
      "&amp;"tourDate,  $N262,
      monthCount, DATEDIF(resDate, tourDate, ""M"") + 1,
      secondDates, ARRAYFORMULA(
        DATE(
          YEAR(resDate),
          MONTH(resDate) + SEQUENCE(monthCount),
          2
        )
      ),
      validDates, FILTER(
  "&amp;"      secondDates,
        (secondDates &gt; resDate + 2) *
        (secondDates &lt;= tourDate - 3)
      ),
      IF(
        $AJ262=""P4"",
        IF(
          COUNTA(validDates) &lt; 3,
          """",
          TEXT(INDEX(validDates, 3), ""mmm d, yyyy"")
  "&amp;"      ),
        IF(
          $AJ262=""P3"",
          IF(
            COUNTA(validDates) &lt; 3,
            """",
            TEXT(INDEX(validDates, 3), ""mmm d, yyyy"")
          ),
          IF(
            COUNTA(validDates) &lt; 3,
            """",
    "&amp;"        TEXTJOIN("", "", TRUE,
              TEXT(INDEX(validDates, 1), ""mmm d, yyyy""),
              TEXT(INDEX(validDates, 2), ""mmm d, yyyy""),
              TEXT(INDEX(validDates, 3), ""mmm d, yyyy"")
            )
          )
        )
      )
    "&amp;"),
    """"
  )
)
"),"")</f>
        <v/>
      </c>
      <c r="BG262" s="65" t="str">
        <f t="shared" si="14"/>
        <v/>
      </c>
      <c r="BH262" s="63"/>
      <c r="BI262" s="64"/>
      <c r="BJ262" s="64"/>
      <c r="BK262" s="64"/>
      <c r="BL262" s="64" t="str">
        <f>IFERROR(__xludf.DUMMYFUNCTION("IF(
  OR($AJ262=""Full Payment"",$AJ262=""P1"",$AJ262=""P2"",$AJ262=""P3""),
  """",
  IF(
    AND(
      NOT(ISBLANK($K262)),
      $Q262=""Standard Booking, P4""
    ),
    LET(
      resDate,   $K262,
      tourDate,  $N262,
      monthCount, DATEDIF(r"&amp;"esDate, tourDate, ""M"") + 1,
      secondDates, ARRAYFORMULA(
        DATE(
          YEAR(resDate),
          MONTH(resDate) + SEQUENCE(monthCount),
          2
        )
      ),
      validDates, FILTER(
        secondDates,
        (secondDates &gt; res"&amp;"Date + 2) *
        (secondDates &lt;= tourDate - 3)
      ),
      IF(
        $AJ262=""P4"",
        IF(
          COUNTA(validDates) &lt; 4,
          """",
          TEXT(
            INDEX(validDates, 4),
            ""mmm d, yyyy""
          )
        ),
"&amp;"        IF(
          COUNTA(validDates) &lt; 4,
          """",
          TEXTJOIN(
            "", "", TRUE,
            TEXT(INDEX(validDates, 1), ""mmm d, yyyy""),
            TEXT(INDEX(validDates, 2), ""mmm d, yyyy""),
            TEXT(INDEX(validDates"&amp;", 3), ""mmm d, yyyy""),
            TEXT(INDEX(validDates, 4), ""mmm d, yyyy"")
          )
        )
      )
    ),
    """"
  )
)
"),"")</f>
        <v/>
      </c>
      <c r="BM262" s="65" t="str">
        <f t="shared" si="15"/>
        <v/>
      </c>
      <c r="BN262" s="66"/>
      <c r="BO262" s="67"/>
      <c r="BP262" s="49" t="b">
        <v>0</v>
      </c>
      <c r="BQ262" s="49" t="b">
        <v>0</v>
      </c>
      <c r="BR262" s="68"/>
      <c r="BS262" s="69"/>
      <c r="BT262" s="70" t="b">
        <v>0</v>
      </c>
      <c r="BU262" s="71"/>
      <c r="BV262" s="72"/>
      <c r="BW262" s="86" t="b">
        <v>0</v>
      </c>
      <c r="BX262" s="87"/>
    </row>
    <row r="263">
      <c r="A263" s="35" t="str">
        <f t="shared" si="1"/>
        <v/>
      </c>
      <c r="B263" s="36" t="str">
        <f t="shared" si="2"/>
        <v/>
      </c>
      <c r="C263" s="36" t="str">
        <f t="array" ref="C263">IF(
  M263="",
  "",
  IFERROR(
    INDEX(
      '{INDEX} Tour Packages'!$A:$ZZ,
      MATCH(
        M263,
        INDEX(
          '{INDEX} Tour Packages'!$A:$ZZ,
          ,
          MATCH("Tour Package Name", '{INDEX} Tour Packages'!$4:$4, 0)
        ),
        0
      ),
      MATCH("Tour Code", '{INDEX} Tour Packages'!$4:$4, 0)
    ),
    "XXX"
  )
)
</f>
        <v/>
      </c>
      <c r="D263" s="36" t="str">
        <f t="shared" si="3"/>
        <v/>
      </c>
      <c r="E263" s="36" t="str">
        <f t="shared" si="4"/>
        <v/>
      </c>
      <c r="F263" s="37" t="str">
        <f t="shared" si="5"/>
        <v/>
      </c>
      <c r="G263" s="89"/>
      <c r="H263" s="89"/>
      <c r="I263" s="90"/>
      <c r="J263" s="40" t="str">
        <f t="shared" si="16"/>
        <v> </v>
      </c>
      <c r="K263" s="91"/>
      <c r="L263" s="55"/>
      <c r="M263" s="55"/>
      <c r="N263" s="91"/>
      <c r="O263" s="43" t="str">
        <f>IFERROR(__xludf.DUMMYFUNCTION("IF(N263="""","""",IFERROR(
  N263 + VALUE(REGEXEXTRACT(P263, ""(\d+)\s+Days"")),
  """"
)
)"),"")</f>
        <v/>
      </c>
      <c r="P263" s="43" t="str">
        <f t="array" ref="P263">IFERROR(
  INDEX(
    INDEX('{INDEX} Tour Packages'!$A:$ZZ, , MATCH(P$3, '{INDEX} Tour Packages'!$4:$4, 0)),
    MATCH(M263, INDEX('{INDEX} Tour Packages'!$A:$ZZ,0, MATCH("Tour Package Name", '{INDEX} Tour Packages'!$4:$4, 0)), 0)
  ),
"")
</f>
        <v/>
      </c>
      <c r="Q263" s="44" t="str">
        <f t="shared" si="7"/>
        <v/>
      </c>
      <c r="R263" s="44" t="str">
        <f>IFERROR(__xludf.DUMMYFUNCTION("IF(OR(ISBLANK(K263), ISBLANK(N263)), """", 
  LET(
    resDate, K263,
    tourDate, N263,
    monthCount, MAX(0, DATEDIF(resDate, tourDate - 3, ""M"") + 1),
    secondDates, ARRAYFORMULA(DATE(YEAR(resDate), MONTH(resDate) + SEQUENCE(monthCount), 2)),
    "&amp;"validDates, FILTER(secondDates, (secondDates &gt; resDate + 2) * (secondDates &lt;= tourDate - 3)),
    IF(ISERROR(validDates), 0, COUNTA(validDates))
  )
)
"),"")</f>
        <v/>
      </c>
      <c r="S263" s="44" t="str">
        <f t="shared" si="8"/>
        <v/>
      </c>
      <c r="T263" s="45" t="str">
        <f t="array" ref="T263">IF(ISBLANK(BO263),IFERROR(
  INDEX(
    INDEX('{INDEX} Payment Terms'!$A:$G, , MATCH(T$3, '{INDEX} Payment Terms'!$4:$4, 0)),
    MATCH(Q263, INDEX('{INDEX} Payment Terms'!$A:$G,0, MATCH("Payment Condition", '{INDEX} Payment Terms'!$4:$4, 0)), 0)
  ),
""),"Cancelled")
</f>
        <v/>
      </c>
      <c r="U263" s="46" t="b">
        <v>0</v>
      </c>
      <c r="V263" s="47" t="str">
        <f>IFERROR(__xludf.DUMMYFUNCTION("IF(OR(L263=""Duo Booking"", L263=""Group Booking""),
IF(U263=FALSE,"""",
    LET(
      bookingType, L263,
      tour, M263,
      mainFirst, H263,
      mainLast, I263,
      mainEmail, G263,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$L$4:L263, bookingType,
          $M$4:M263, tour,
          $H$4:H263, mainFirst,
          $I$4:I263, mainLast,
          $G$4:G263, mainEmail
        ),
        ""000""
      ),
  "&amp;"    baseID &amp; ""-"" &amp; memberNumber
    )
  ),
  """"
)
"),"")</f>
        <v/>
      </c>
      <c r="W263" s="48"/>
      <c r="X263" s="85" t="b">
        <v>0</v>
      </c>
      <c r="Y263" s="85" t="b">
        <v>0</v>
      </c>
      <c r="Z263" s="85" t="b">
        <v>0</v>
      </c>
      <c r="AA263" s="50"/>
      <c r="AB263" s="51"/>
      <c r="AC263" s="85" t="b">
        <v>0</v>
      </c>
      <c r="AD263" s="92"/>
      <c r="AE263" s="88"/>
      <c r="AF263" s="36" t="str">
        <f t="array" ref="AF263">IF(M263="","",INDEX(
      '{INDEX} Tour Packages'!$A:$ZP,
      MATCH($M263, '{INDEX} Tour Packages'!$A:$A, 0),
      MATCH(AF$3, '{INDEX} Tour Packages'!$4:$4, 0)
    ))</f>
        <v/>
      </c>
      <c r="AG263" s="36" t="str">
        <f t="array" ref="AG263">IF(M263="","",INDEX(
      '{INDEX} Tour Packages'!$A:$ZP,
      MATCH($M263, '{INDEX} Tour Packages'!$A:$A, 0),
      MATCH(AG$3, '{INDEX} Tour Packages'!$4:$4, 0)
    ))</f>
        <v/>
      </c>
      <c r="AH263" s="36" t="str">
        <f t="array" ref="AH263">IF(M263="","",INDEX(
      '{INDEX} Tour Packages'!$A:$ZP,
      MATCH($M263, '{INDEX} Tour Packages'!$A:$A, 0),
      MATCH(AH$3, '{INDEX} Tour Packages'!$4:$4, 0)
    ))</f>
        <v/>
      </c>
      <c r="AI263" s="54" t="str">
        <f t="shared" si="9"/>
        <v/>
      </c>
      <c r="AJ263" s="42"/>
      <c r="AK263" s="55"/>
      <c r="AL263" s="46" t="b">
        <v>0</v>
      </c>
      <c r="AM263" s="56"/>
      <c r="AN263" s="57" t="str">
        <f t="shared" si="10"/>
        <v/>
      </c>
      <c r="AO263" s="58" t="str">
        <f t="shared" si="11"/>
        <v/>
      </c>
      <c r="AP263" s="59"/>
      <c r="AQ263" s="60"/>
      <c r="AR263" s="61"/>
      <c r="AS263" s="61"/>
      <c r="AT263" s="61" t="str">
        <f>IFERROR(__xludf.DUMMYFUNCTION("IF( 
  OR($AJ263=""Full Payment"", ISBLANK($K263)),
  """",
  IF(
    OR(
      Q263=""Standard Booking, P1"",
      Q263=""Standard Booking, P2"",
      Q263=""Standard Booking, P3"",
      Q263=""Standard Booking, P4""
    ),
    LET(
      resDate,   $"&amp;"K263,
      tourDate,  $N263,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3" s="62" t="str">
        <f t="shared" si="12"/>
        <v/>
      </c>
      <c r="AV263" s="63"/>
      <c r="AW263" s="64"/>
      <c r="AX263" s="64"/>
      <c r="AY263" s="64"/>
      <c r="AZ263" s="64" t="str">
        <f>IFERROR(__xludf.DUMMYFUNCTION("IF(
  OR($AJ263=""Full Payment"",$AJ263=""P1"", ISBLANK($K263)),
  """",
  IF(
    OR(
      $Q263=""Standard Booking, P2"",
      $Q263=""Standard Booking, P3"",
      $Q263=""Standard Booking, P4""
    ),
    LET(
      resDate,   $K263,
      tourDate,"&amp;"  $N263,
      monthCount, DATEDIF(resDate, tourDate, ""M"") + 1,
      secondDates, ARRAYFORMULA(
        DATE(
          YEAR(resDate),
          MONTH(resDate) + SEQUENCE(monthCount),
          2
        )
      ),
      validDates, FILTER(
        sec"&amp;"ondDates,
        (secondDates &gt; resDate + 2) *
        (secondDates &lt;= tourDate - 3)
      ),
      IF(
        OR($AJ263=""P2"", $AJ263=""P3"", $AJ263=""P4""),
        IF(
          COUNTA(validDates) &lt; 2,
          """",
          TEXT(INDEX(validDates"&amp;", 2), ""mmm d, yyyy"")
        ),
        IF(
          COUNTA(validDates) &lt; 2,
          """",
          TEXTJOIN("", "", TRUE,
            TEXT(INDEX(validDates, 1), ""mmm d, yyyy""),
            TEXT(INDEX(validDates, 2), ""mmm d, yyyy"")
          )
 "&amp;"       )
      )
    ),
    """"
  )
)
"),"")</f>
        <v/>
      </c>
      <c r="BA263" s="65" t="str">
        <f t="shared" si="13"/>
        <v/>
      </c>
      <c r="BB263" s="63"/>
      <c r="BC263" s="64"/>
      <c r="BD263" s="64"/>
      <c r="BE263" s="64"/>
      <c r="BF263" s="64" t="str">
        <f>IFERROR(__xludf.DUMMYFUNCTION("IF(
  OR($AJ263=""Full Payment"",$AJ263=""P1"", $AJ263=""P2""),
  """",
  IF(
    AND(
      NOT(ISBLANK($K263)),
      OR(
        Q263=""Standard Booking, P3"",
        Q263=""Standard Booking, P4""
      )
    ),
    LET(
      resDate,   $K263,
      "&amp;"tourDate,  $N263,
      monthCount, DATEDIF(resDate, tourDate, ""M"") + 1,
      secondDates, ARRAYFORMULA(
        DATE(
          YEAR(resDate),
          MONTH(resDate) + SEQUENCE(monthCount),
          2
        )
      ),
      validDates, FILTER(
  "&amp;"      secondDates,
        (secondDates &gt; resDate + 2) *
        (secondDates &lt;= tourDate - 3)
      ),
      IF(
        $AJ263=""P4"",
        IF(
          COUNTA(validDates) &lt; 3,
          """",
          TEXT(INDEX(validDates, 3), ""mmm d, yyyy"")
  "&amp;"      ),
        IF(
          $AJ263=""P3"",
          IF(
            COUNTA(validDates) &lt; 3,
            """",
            TEXT(INDEX(validDates, 3), ""mmm d, yyyy"")
          ),
          IF(
            COUNTA(validDates) &lt; 3,
            """",
    "&amp;"        TEXTJOIN("", "", TRUE,
              TEXT(INDEX(validDates, 1), ""mmm d, yyyy""),
              TEXT(INDEX(validDates, 2), ""mmm d, yyyy""),
              TEXT(INDEX(validDates, 3), ""mmm d, yyyy"")
            )
          )
        )
      )
    "&amp;"),
    """"
  )
)
"),"")</f>
        <v/>
      </c>
      <c r="BG263" s="65" t="str">
        <f t="shared" si="14"/>
        <v/>
      </c>
      <c r="BH263" s="63"/>
      <c r="BI263" s="64"/>
      <c r="BJ263" s="64"/>
      <c r="BK263" s="64"/>
      <c r="BL263" s="64" t="str">
        <f>IFERROR(__xludf.DUMMYFUNCTION("IF(
  OR($AJ263=""Full Payment"",$AJ263=""P1"",$AJ263=""P2"",$AJ263=""P3""),
  """",
  IF(
    AND(
      NOT(ISBLANK($K263)),
      $Q263=""Standard Booking, P4""
    ),
    LET(
      resDate,   $K263,
      tourDate,  $N263,
      monthCount, DATEDIF(r"&amp;"esDate, tourDate, ""M"") + 1,
      secondDates, ARRAYFORMULA(
        DATE(
          YEAR(resDate),
          MONTH(resDate) + SEQUENCE(monthCount),
          2
        )
      ),
      validDates, FILTER(
        secondDates,
        (secondDates &gt; res"&amp;"Date + 2) *
        (secondDates &lt;= tourDate - 3)
      ),
      IF(
        $AJ263=""P4"",
        IF(
          COUNTA(validDates) &lt; 4,
          """",
          TEXT(
            INDEX(validDates, 4),
            ""mmm d, yyyy""
          )
        ),
"&amp;"        IF(
          COUNTA(validDates) &lt; 4,
          """",
          TEXTJOIN(
            "", "", TRUE,
            TEXT(INDEX(validDates, 1), ""mmm d, yyyy""),
            TEXT(INDEX(validDates, 2), ""mmm d, yyyy""),
            TEXT(INDEX(validDates"&amp;", 3), ""mmm d, yyyy""),
            TEXT(INDEX(validDates, 4), ""mmm d, yyyy"")
          )
        )
      )
    ),
    """"
  )
)
"),"")</f>
        <v/>
      </c>
      <c r="BM263" s="65" t="str">
        <f t="shared" si="15"/>
        <v/>
      </c>
      <c r="BN263" s="66"/>
      <c r="BO263" s="67"/>
      <c r="BP263" s="49" t="b">
        <v>0</v>
      </c>
      <c r="BQ263" s="49" t="b">
        <v>0</v>
      </c>
      <c r="BR263" s="68"/>
      <c r="BS263" s="69"/>
      <c r="BT263" s="70" t="b">
        <v>0</v>
      </c>
      <c r="BU263" s="71"/>
      <c r="BV263" s="72"/>
      <c r="BW263" s="86" t="b">
        <v>0</v>
      </c>
      <c r="BX263" s="87"/>
    </row>
    <row r="264">
      <c r="A264" s="35" t="str">
        <f t="shared" si="1"/>
        <v/>
      </c>
      <c r="B264" s="36" t="str">
        <f t="shared" si="2"/>
        <v/>
      </c>
      <c r="C264" s="36" t="str">
        <f t="array" ref="C264">IF(
  M264="",
  "",
  IFERROR(
    INDEX(
      '{INDEX} Tour Packages'!$A:$ZZ,
      MATCH(
        M264,
        INDEX(
          '{INDEX} Tour Packages'!$A:$ZZ,
          ,
          MATCH("Tour Package Name", '{INDEX} Tour Packages'!$4:$4, 0)
        ),
        0
      ),
      MATCH("Tour Code", '{INDEX} Tour Packages'!$4:$4, 0)
    ),
    "XXX"
  )
)
</f>
        <v/>
      </c>
      <c r="D264" s="36" t="str">
        <f t="shared" si="3"/>
        <v/>
      </c>
      <c r="E264" s="36" t="str">
        <f t="shared" si="4"/>
        <v/>
      </c>
      <c r="F264" s="37" t="str">
        <f t="shared" si="5"/>
        <v/>
      </c>
      <c r="G264" s="89"/>
      <c r="H264" s="89"/>
      <c r="I264" s="90"/>
      <c r="J264" s="40" t="str">
        <f t="shared" si="16"/>
        <v> </v>
      </c>
      <c r="K264" s="91"/>
      <c r="L264" s="55"/>
      <c r="M264" s="55"/>
      <c r="N264" s="91"/>
      <c r="O264" s="43" t="str">
        <f>IFERROR(__xludf.DUMMYFUNCTION("IF(N264="""","""",IFERROR(
  N264 + VALUE(REGEXEXTRACT(P264, ""(\d+)\s+Days"")),
  """"
)
)"),"")</f>
        <v/>
      </c>
      <c r="P264" s="43" t="str">
        <f t="array" ref="P264">IFERROR(
  INDEX(
    INDEX('{INDEX} Tour Packages'!$A:$ZZ, , MATCH(P$3, '{INDEX} Tour Packages'!$4:$4, 0)),
    MATCH(M264, INDEX('{INDEX} Tour Packages'!$A:$ZZ,0, MATCH("Tour Package Name", '{INDEX} Tour Packages'!$4:$4, 0)), 0)
  ),
"")
</f>
        <v/>
      </c>
      <c r="Q264" s="44" t="str">
        <f t="shared" si="7"/>
        <v/>
      </c>
      <c r="R264" s="44" t="str">
        <f>IFERROR(__xludf.DUMMYFUNCTION("IF(OR(ISBLANK(K264), ISBLANK(N264)), """", 
  LET(
    resDate, K264,
    tourDate, N264,
    monthCount, MAX(0, DATEDIF(resDate, tourDate - 3, ""M"") + 1),
    secondDates, ARRAYFORMULA(DATE(YEAR(resDate), MONTH(resDate) + SEQUENCE(monthCount), 2)),
    "&amp;"validDates, FILTER(secondDates, (secondDates &gt; resDate + 2) * (secondDates &lt;= tourDate - 3)),
    IF(ISERROR(validDates), 0, COUNTA(validDates))
  )
)
"),"")</f>
        <v/>
      </c>
      <c r="S264" s="44" t="str">
        <f t="shared" si="8"/>
        <v/>
      </c>
      <c r="T264" s="45" t="str">
        <f t="array" ref="T264">IF(ISBLANK(BO264),IFERROR(
  INDEX(
    INDEX('{INDEX} Payment Terms'!$A:$G, , MATCH(T$3, '{INDEX} Payment Terms'!$4:$4, 0)),
    MATCH(Q264, INDEX('{INDEX} Payment Terms'!$A:$G,0, MATCH("Payment Condition", '{INDEX} Payment Terms'!$4:$4, 0)), 0)
  ),
""),"Cancelled")
</f>
        <v/>
      </c>
      <c r="U264" s="46" t="b">
        <v>0</v>
      </c>
      <c r="V264" s="47" t="str">
        <f>IFERROR(__xludf.DUMMYFUNCTION("IF(OR(L264=""Duo Booking"", L264=""Group Booking""),
IF(U264=FALSE,"""",
    LET(
      bookingType, L264,
      tour, M264,
      mainFirst, H264,
      mainLast, I264,
      mainEmail, G264,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$L$4:L264, bookingType,
          $M$4:M264, tour,
          $H$4:H264, mainFirst,
          $I$4:I264, mainLast,
          $G$4:G264, mainEmail
        ),
        ""000""
      ),
  "&amp;"    baseID &amp; ""-"" &amp; memberNumber
    )
  ),
  """"
)
"),"")</f>
        <v/>
      </c>
      <c r="W264" s="48"/>
      <c r="X264" s="85" t="b">
        <v>0</v>
      </c>
      <c r="Y264" s="85" t="b">
        <v>0</v>
      </c>
      <c r="Z264" s="85" t="b">
        <v>0</v>
      </c>
      <c r="AA264" s="50"/>
      <c r="AB264" s="51"/>
      <c r="AC264" s="85" t="b">
        <v>0</v>
      </c>
      <c r="AD264" s="92"/>
      <c r="AE264" s="88"/>
      <c r="AF264" s="36" t="str">
        <f t="array" ref="AF264">IF(M264="","",INDEX(
      '{INDEX} Tour Packages'!$A:$ZP,
      MATCH($M264, '{INDEX} Tour Packages'!$A:$A, 0),
      MATCH(AF$3, '{INDEX} Tour Packages'!$4:$4, 0)
    ))</f>
        <v/>
      </c>
      <c r="AG264" s="36" t="str">
        <f t="array" ref="AG264">IF(M264="","",INDEX(
      '{INDEX} Tour Packages'!$A:$ZP,
      MATCH($M264, '{INDEX} Tour Packages'!$A:$A, 0),
      MATCH(AG$3, '{INDEX} Tour Packages'!$4:$4, 0)
    ))</f>
        <v/>
      </c>
      <c r="AH264" s="36" t="str">
        <f t="array" ref="AH264">IF(M264="","",INDEX(
      '{INDEX} Tour Packages'!$A:$ZP,
      MATCH($M264, '{INDEX} Tour Packages'!$A:$A, 0),
      MATCH(AH$3, '{INDEX} Tour Packages'!$4:$4, 0)
    ))</f>
        <v/>
      </c>
      <c r="AI264" s="54" t="str">
        <f t="shared" si="9"/>
        <v/>
      </c>
      <c r="AJ264" s="42"/>
      <c r="AK264" s="55"/>
      <c r="AL264" s="46" t="b">
        <v>0</v>
      </c>
      <c r="AM264" s="56"/>
      <c r="AN264" s="57" t="str">
        <f t="shared" si="10"/>
        <v/>
      </c>
      <c r="AO264" s="58" t="str">
        <f t="shared" si="11"/>
        <v/>
      </c>
      <c r="AP264" s="59"/>
      <c r="AQ264" s="60"/>
      <c r="AR264" s="61"/>
      <c r="AS264" s="61"/>
      <c r="AT264" s="61" t="str">
        <f>IFERROR(__xludf.DUMMYFUNCTION("IF( 
  OR($AJ264=""Full Payment"", ISBLANK($K264)),
  """",
  IF(
    OR(
      Q264=""Standard Booking, P1"",
      Q264=""Standard Booking, P2"",
      Q264=""Standard Booking, P3"",
      Q264=""Standard Booking, P4""
    ),
    LET(
      resDate,   $"&amp;"K264,
      tourDate,  $N264,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4" s="62" t="str">
        <f t="shared" si="12"/>
        <v/>
      </c>
      <c r="AV264" s="63"/>
      <c r="AW264" s="64"/>
      <c r="AX264" s="64"/>
      <c r="AY264" s="64"/>
      <c r="AZ264" s="64" t="str">
        <f>IFERROR(__xludf.DUMMYFUNCTION("IF(
  OR($AJ264=""Full Payment"",$AJ264=""P1"", ISBLANK($K264)),
  """",
  IF(
    OR(
      $Q264=""Standard Booking, P2"",
      $Q264=""Standard Booking, P3"",
      $Q264=""Standard Booking, P4""
    ),
    LET(
      resDate,   $K264,
      tourDate,"&amp;"  $N264,
      monthCount, DATEDIF(resDate, tourDate, ""M"") + 1,
      secondDates, ARRAYFORMULA(
        DATE(
          YEAR(resDate),
          MONTH(resDate) + SEQUENCE(monthCount),
          2
        )
      ),
      validDates, FILTER(
        sec"&amp;"ondDates,
        (secondDates &gt; resDate + 2) *
        (secondDates &lt;= tourDate - 3)
      ),
      IF(
        OR($AJ264=""P2"", $AJ264=""P3"", $AJ264=""P4""),
        IF(
          COUNTA(validDates) &lt; 2,
          """",
          TEXT(INDEX(validDates"&amp;", 2), ""mmm d, yyyy"")
        ),
        IF(
          COUNTA(validDates) &lt; 2,
          """",
          TEXTJOIN("", "", TRUE,
            TEXT(INDEX(validDates, 1), ""mmm d, yyyy""),
            TEXT(INDEX(validDates, 2), ""mmm d, yyyy"")
          )
 "&amp;"       )
      )
    ),
    """"
  )
)
"),"")</f>
        <v/>
      </c>
      <c r="BA264" s="65" t="str">
        <f t="shared" si="13"/>
        <v/>
      </c>
      <c r="BB264" s="63"/>
      <c r="BC264" s="64"/>
      <c r="BD264" s="64"/>
      <c r="BE264" s="64"/>
      <c r="BF264" s="64" t="str">
        <f>IFERROR(__xludf.DUMMYFUNCTION("IF(
  OR($AJ264=""Full Payment"",$AJ264=""P1"", $AJ264=""P2""),
  """",
  IF(
    AND(
      NOT(ISBLANK($K264)),
      OR(
        Q264=""Standard Booking, P3"",
        Q264=""Standard Booking, P4""
      )
    ),
    LET(
      resDate,   $K264,
      "&amp;"tourDate,  $N264,
      monthCount, DATEDIF(resDate, tourDate, ""M"") + 1,
      secondDates, ARRAYFORMULA(
        DATE(
          YEAR(resDate),
          MONTH(resDate) + SEQUENCE(monthCount),
          2
        )
      ),
      validDates, FILTER(
  "&amp;"      secondDates,
        (secondDates &gt; resDate + 2) *
        (secondDates &lt;= tourDate - 3)
      ),
      IF(
        $AJ264=""P4"",
        IF(
          COUNTA(validDates) &lt; 3,
          """",
          TEXT(INDEX(validDates, 3), ""mmm d, yyyy"")
  "&amp;"      ),
        IF(
          $AJ264=""P3"",
          IF(
            COUNTA(validDates) &lt; 3,
            """",
            TEXT(INDEX(validDates, 3), ""mmm d, yyyy"")
          ),
          IF(
            COUNTA(validDates) &lt; 3,
            """",
    "&amp;"        TEXTJOIN("", "", TRUE,
              TEXT(INDEX(validDates, 1), ""mmm d, yyyy""),
              TEXT(INDEX(validDates, 2), ""mmm d, yyyy""),
              TEXT(INDEX(validDates, 3), ""mmm d, yyyy"")
            )
          )
        )
      )
    "&amp;"),
    """"
  )
)
"),"")</f>
        <v/>
      </c>
      <c r="BG264" s="65" t="str">
        <f t="shared" si="14"/>
        <v/>
      </c>
      <c r="BH264" s="63"/>
      <c r="BI264" s="64"/>
      <c r="BJ264" s="64"/>
      <c r="BK264" s="64"/>
      <c r="BL264" s="64" t="str">
        <f>IFERROR(__xludf.DUMMYFUNCTION("IF(
  OR($AJ264=""Full Payment"",$AJ264=""P1"",$AJ264=""P2"",$AJ264=""P3""),
  """",
  IF(
    AND(
      NOT(ISBLANK($K264)),
      $Q264=""Standard Booking, P4""
    ),
    LET(
      resDate,   $K264,
      tourDate,  $N264,
      monthCount, DATEDIF(r"&amp;"esDate, tourDate, ""M"") + 1,
      secondDates, ARRAYFORMULA(
        DATE(
          YEAR(resDate),
          MONTH(resDate) + SEQUENCE(monthCount),
          2
        )
      ),
      validDates, FILTER(
        secondDates,
        (secondDates &gt; res"&amp;"Date + 2) *
        (secondDates &lt;= tourDate - 3)
      ),
      IF(
        $AJ264=""P4"",
        IF(
          COUNTA(validDates) &lt; 4,
          """",
          TEXT(
            INDEX(validDates, 4),
            ""mmm d, yyyy""
          )
        ),
"&amp;"        IF(
          COUNTA(validDates) &lt; 4,
          """",
          TEXTJOIN(
            "", "", TRUE,
            TEXT(INDEX(validDates, 1), ""mmm d, yyyy""),
            TEXT(INDEX(validDates, 2), ""mmm d, yyyy""),
            TEXT(INDEX(validDates"&amp;", 3), ""mmm d, yyyy""),
            TEXT(INDEX(validDates, 4), ""mmm d, yyyy"")
          )
        )
      )
    ),
    """"
  )
)
"),"")</f>
        <v/>
      </c>
      <c r="BM264" s="65" t="str">
        <f t="shared" si="15"/>
        <v/>
      </c>
      <c r="BN264" s="66"/>
      <c r="BO264" s="67"/>
      <c r="BP264" s="49" t="b">
        <v>0</v>
      </c>
      <c r="BQ264" s="49" t="b">
        <v>0</v>
      </c>
      <c r="BR264" s="68"/>
      <c r="BS264" s="69"/>
      <c r="BT264" s="70" t="b">
        <v>0</v>
      </c>
      <c r="BU264" s="71"/>
      <c r="BV264" s="72"/>
      <c r="BW264" s="86" t="b">
        <v>0</v>
      </c>
      <c r="BX264" s="87"/>
    </row>
    <row r="265">
      <c r="A265" s="35" t="str">
        <f t="shared" si="1"/>
        <v/>
      </c>
      <c r="B265" s="36" t="str">
        <f t="shared" si="2"/>
        <v/>
      </c>
      <c r="C265" s="36" t="str">
        <f t="array" ref="C265">IF(
  M265="",
  "",
  IFERROR(
    INDEX(
      '{INDEX} Tour Packages'!$A:$ZZ,
      MATCH(
        M265,
        INDEX(
          '{INDEX} Tour Packages'!$A:$ZZ,
          ,
          MATCH("Tour Package Name", '{INDEX} Tour Packages'!$4:$4, 0)
        ),
        0
      ),
      MATCH("Tour Code", '{INDEX} Tour Packages'!$4:$4, 0)
    ),
    "XXX"
  )
)
</f>
        <v/>
      </c>
      <c r="D265" s="36" t="str">
        <f t="shared" si="3"/>
        <v/>
      </c>
      <c r="E265" s="36" t="str">
        <f t="shared" si="4"/>
        <v/>
      </c>
      <c r="F265" s="37" t="str">
        <f t="shared" si="5"/>
        <v/>
      </c>
      <c r="G265" s="89"/>
      <c r="H265" s="89"/>
      <c r="I265" s="90"/>
      <c r="J265" s="40" t="str">
        <f t="shared" si="16"/>
        <v> </v>
      </c>
      <c r="K265" s="91"/>
      <c r="L265" s="55"/>
      <c r="M265" s="55"/>
      <c r="N265" s="91"/>
      <c r="O265" s="43" t="str">
        <f>IFERROR(__xludf.DUMMYFUNCTION("IF(N265="""","""",IFERROR(
  N265 + VALUE(REGEXEXTRACT(P265, ""(\d+)\s+Days"")),
  """"
)
)"),"")</f>
        <v/>
      </c>
      <c r="P265" s="43" t="str">
        <f t="array" ref="P265">IFERROR(
  INDEX(
    INDEX('{INDEX} Tour Packages'!$A:$ZZ, , MATCH(P$3, '{INDEX} Tour Packages'!$4:$4, 0)),
    MATCH(M265, INDEX('{INDEX} Tour Packages'!$A:$ZZ,0, MATCH("Tour Package Name", '{INDEX} Tour Packages'!$4:$4, 0)), 0)
  ),
"")
</f>
        <v/>
      </c>
      <c r="Q265" s="44" t="str">
        <f t="shared" si="7"/>
        <v/>
      </c>
      <c r="R265" s="44" t="str">
        <f>IFERROR(__xludf.DUMMYFUNCTION("IF(OR(ISBLANK(K265), ISBLANK(N265)), """", 
  LET(
    resDate, K265,
    tourDate, N265,
    monthCount, MAX(0, DATEDIF(resDate, tourDate - 3, ""M"") + 1),
    secondDates, ARRAYFORMULA(DATE(YEAR(resDate), MONTH(resDate) + SEQUENCE(monthCount), 2)),
    "&amp;"validDates, FILTER(secondDates, (secondDates &gt; resDate + 2) * (secondDates &lt;= tourDate - 3)),
    IF(ISERROR(validDates), 0, COUNTA(validDates))
  )
)
"),"")</f>
        <v/>
      </c>
      <c r="S265" s="44" t="str">
        <f t="shared" si="8"/>
        <v/>
      </c>
      <c r="T265" s="45" t="str">
        <f t="array" ref="T265">IF(ISBLANK(BO265),IFERROR(
  INDEX(
    INDEX('{INDEX} Payment Terms'!$A:$G, , MATCH(T$3, '{INDEX} Payment Terms'!$4:$4, 0)),
    MATCH(Q265, INDEX('{INDEX} Payment Terms'!$A:$G,0, MATCH("Payment Condition", '{INDEX} Payment Terms'!$4:$4, 0)), 0)
  ),
""),"Cancelled")
</f>
        <v/>
      </c>
      <c r="U265" s="46" t="b">
        <v>0</v>
      </c>
      <c r="V265" s="47" t="str">
        <f>IFERROR(__xludf.DUMMYFUNCTION("IF(OR(L265=""Duo Booking"", L265=""Group Booking""),
IF(U265=FALSE,"""",
    LET(
      bookingType, L265,
      tour, M265,
      mainFirst, H265,
      mainLast, I265,
      mainEmail, G265,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$L$4:L265, bookingType,
          $M$4:M265, tour,
          $H$4:H265, mainFirst,
          $I$4:I265, mainLast,
          $G$4:G265, mainEmail
        ),
        ""000""
      ),
  "&amp;"    baseID &amp; ""-"" &amp; memberNumber
    )
  ),
  """"
)
"),"")</f>
        <v/>
      </c>
      <c r="W265" s="48"/>
      <c r="X265" s="85" t="b">
        <v>0</v>
      </c>
      <c r="Y265" s="85" t="b">
        <v>0</v>
      </c>
      <c r="Z265" s="85" t="b">
        <v>0</v>
      </c>
      <c r="AA265" s="50"/>
      <c r="AB265" s="51"/>
      <c r="AC265" s="85" t="b">
        <v>0</v>
      </c>
      <c r="AD265" s="92"/>
      <c r="AE265" s="88"/>
      <c r="AF265" s="36" t="str">
        <f t="array" ref="AF265">IF(M265="","",INDEX(
      '{INDEX} Tour Packages'!$A:$ZP,
      MATCH($M265, '{INDEX} Tour Packages'!$A:$A, 0),
      MATCH(AF$3, '{INDEX} Tour Packages'!$4:$4, 0)
    ))</f>
        <v/>
      </c>
      <c r="AG265" s="36" t="str">
        <f t="array" ref="AG265">IF(M265="","",INDEX(
      '{INDEX} Tour Packages'!$A:$ZP,
      MATCH($M265, '{INDEX} Tour Packages'!$A:$A, 0),
      MATCH(AG$3, '{INDEX} Tour Packages'!$4:$4, 0)
    ))</f>
        <v/>
      </c>
      <c r="AH265" s="36" t="str">
        <f t="array" ref="AH265">IF(M265="","",INDEX(
      '{INDEX} Tour Packages'!$A:$ZP,
      MATCH($M265, '{INDEX} Tour Packages'!$A:$A, 0),
      MATCH(AH$3, '{INDEX} Tour Packages'!$4:$4, 0)
    ))</f>
        <v/>
      </c>
      <c r="AI265" s="54" t="str">
        <f t="shared" si="9"/>
        <v/>
      </c>
      <c r="AJ265" s="42"/>
      <c r="AK265" s="55"/>
      <c r="AL265" s="46" t="b">
        <v>0</v>
      </c>
      <c r="AM265" s="56"/>
      <c r="AN265" s="57" t="str">
        <f t="shared" si="10"/>
        <v/>
      </c>
      <c r="AO265" s="58" t="str">
        <f t="shared" si="11"/>
        <v/>
      </c>
      <c r="AP265" s="59"/>
      <c r="AQ265" s="60"/>
      <c r="AR265" s="61"/>
      <c r="AS265" s="61"/>
      <c r="AT265" s="61" t="str">
        <f>IFERROR(__xludf.DUMMYFUNCTION("IF( 
  OR($AJ265=""Full Payment"", ISBLANK($K265)),
  """",
  IF(
    OR(
      Q265=""Standard Booking, P1"",
      Q265=""Standard Booking, P2"",
      Q265=""Standard Booking, P3"",
      Q265=""Standard Booking, P4""
    ),
    LET(
      resDate,   $"&amp;"K265,
      tourDate,  $N265,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5" s="62" t="str">
        <f t="shared" si="12"/>
        <v/>
      </c>
      <c r="AV265" s="63"/>
      <c r="AW265" s="64"/>
      <c r="AX265" s="64"/>
      <c r="AY265" s="64"/>
      <c r="AZ265" s="64" t="str">
        <f>IFERROR(__xludf.DUMMYFUNCTION("IF(
  OR($AJ265=""Full Payment"",$AJ265=""P1"", ISBLANK($K265)),
  """",
  IF(
    OR(
      $Q265=""Standard Booking, P2"",
      $Q265=""Standard Booking, P3"",
      $Q265=""Standard Booking, P4""
    ),
    LET(
      resDate,   $K265,
      tourDate,"&amp;"  $N265,
      monthCount, DATEDIF(resDate, tourDate, ""M"") + 1,
      secondDates, ARRAYFORMULA(
        DATE(
          YEAR(resDate),
          MONTH(resDate) + SEQUENCE(monthCount),
          2
        )
      ),
      validDates, FILTER(
        sec"&amp;"ondDates,
        (secondDates &gt; resDate + 2) *
        (secondDates &lt;= tourDate - 3)
      ),
      IF(
        OR($AJ265=""P2"", $AJ265=""P3"", $AJ265=""P4""),
        IF(
          COUNTA(validDates) &lt; 2,
          """",
          TEXT(INDEX(validDates"&amp;", 2), ""mmm d, yyyy"")
        ),
        IF(
          COUNTA(validDates) &lt; 2,
          """",
          TEXTJOIN("", "", TRUE,
            TEXT(INDEX(validDates, 1), ""mmm d, yyyy""),
            TEXT(INDEX(validDates, 2), ""mmm d, yyyy"")
          )
 "&amp;"       )
      )
    ),
    """"
  )
)
"),"")</f>
        <v/>
      </c>
      <c r="BA265" s="65" t="str">
        <f t="shared" si="13"/>
        <v/>
      </c>
      <c r="BB265" s="63"/>
      <c r="BC265" s="64"/>
      <c r="BD265" s="64"/>
      <c r="BE265" s="64"/>
      <c r="BF265" s="64" t="str">
        <f>IFERROR(__xludf.DUMMYFUNCTION("IF(
  OR($AJ265=""Full Payment"",$AJ265=""P1"", $AJ265=""P2""),
  """",
  IF(
    AND(
      NOT(ISBLANK($K265)),
      OR(
        Q265=""Standard Booking, P3"",
        Q265=""Standard Booking, P4""
      )
    ),
    LET(
      resDate,   $K265,
      "&amp;"tourDate,  $N265,
      monthCount, DATEDIF(resDate, tourDate, ""M"") + 1,
      secondDates, ARRAYFORMULA(
        DATE(
          YEAR(resDate),
          MONTH(resDate) + SEQUENCE(monthCount),
          2
        )
      ),
      validDates, FILTER(
  "&amp;"      secondDates,
        (secondDates &gt; resDate + 2) *
        (secondDates &lt;= tourDate - 3)
      ),
      IF(
        $AJ265=""P4"",
        IF(
          COUNTA(validDates) &lt; 3,
          """",
          TEXT(INDEX(validDates, 3), ""mmm d, yyyy"")
  "&amp;"      ),
        IF(
          $AJ265=""P3"",
          IF(
            COUNTA(validDates) &lt; 3,
            """",
            TEXT(INDEX(validDates, 3), ""mmm d, yyyy"")
          ),
          IF(
            COUNTA(validDates) &lt; 3,
            """",
    "&amp;"        TEXTJOIN("", "", TRUE,
              TEXT(INDEX(validDates, 1), ""mmm d, yyyy""),
              TEXT(INDEX(validDates, 2), ""mmm d, yyyy""),
              TEXT(INDEX(validDates, 3), ""mmm d, yyyy"")
            )
          )
        )
      )
    "&amp;"),
    """"
  )
)
"),"")</f>
        <v/>
      </c>
      <c r="BG265" s="65" t="str">
        <f t="shared" si="14"/>
        <v/>
      </c>
      <c r="BH265" s="63"/>
      <c r="BI265" s="64"/>
      <c r="BJ265" s="64"/>
      <c r="BK265" s="64"/>
      <c r="BL265" s="64" t="str">
        <f>IFERROR(__xludf.DUMMYFUNCTION("IF(
  OR($AJ265=""Full Payment"",$AJ265=""P1"",$AJ265=""P2"",$AJ265=""P3""),
  """",
  IF(
    AND(
      NOT(ISBLANK($K265)),
      $Q265=""Standard Booking, P4""
    ),
    LET(
      resDate,   $K265,
      tourDate,  $N265,
      monthCount, DATEDIF(r"&amp;"esDate, tourDate, ""M"") + 1,
      secondDates, ARRAYFORMULA(
        DATE(
          YEAR(resDate),
          MONTH(resDate) + SEQUENCE(monthCount),
          2
        )
      ),
      validDates, FILTER(
        secondDates,
        (secondDates &gt; res"&amp;"Date + 2) *
        (secondDates &lt;= tourDate - 3)
      ),
      IF(
        $AJ265=""P4"",
        IF(
          COUNTA(validDates) &lt; 4,
          """",
          TEXT(
            INDEX(validDates, 4),
            ""mmm d, yyyy""
          )
        ),
"&amp;"        IF(
          COUNTA(validDates) &lt; 4,
          """",
          TEXTJOIN(
            "", "", TRUE,
            TEXT(INDEX(validDates, 1), ""mmm d, yyyy""),
            TEXT(INDEX(validDates, 2), ""mmm d, yyyy""),
            TEXT(INDEX(validDates"&amp;", 3), ""mmm d, yyyy""),
            TEXT(INDEX(validDates, 4), ""mmm d, yyyy"")
          )
        )
      )
    ),
    """"
  )
)
"),"")</f>
        <v/>
      </c>
      <c r="BM265" s="65" t="str">
        <f t="shared" si="15"/>
        <v/>
      </c>
      <c r="BN265" s="66"/>
      <c r="BO265" s="67"/>
      <c r="BP265" s="49" t="b">
        <v>0</v>
      </c>
      <c r="BQ265" s="49" t="b">
        <v>0</v>
      </c>
      <c r="BR265" s="68"/>
      <c r="BS265" s="69"/>
      <c r="BT265" s="70" t="b">
        <v>0</v>
      </c>
      <c r="BU265" s="71"/>
      <c r="BV265" s="72"/>
      <c r="BW265" s="86" t="b">
        <v>0</v>
      </c>
      <c r="BX265" s="87"/>
    </row>
    <row r="266">
      <c r="A266" s="35" t="str">
        <f t="shared" si="1"/>
        <v/>
      </c>
      <c r="B266" s="36" t="str">
        <f t="shared" si="2"/>
        <v/>
      </c>
      <c r="C266" s="36" t="str">
        <f t="array" ref="C266">IF(
  M266="",
  "",
  IFERROR(
    INDEX(
      '{INDEX} Tour Packages'!$A:$ZZ,
      MATCH(
        M266,
        INDEX(
          '{INDEX} Tour Packages'!$A:$ZZ,
          ,
          MATCH("Tour Package Name", '{INDEX} Tour Packages'!$4:$4, 0)
        ),
        0
      ),
      MATCH("Tour Code", '{INDEX} Tour Packages'!$4:$4, 0)
    ),
    "XXX"
  )
)
</f>
        <v/>
      </c>
      <c r="D266" s="36" t="str">
        <f t="shared" si="3"/>
        <v/>
      </c>
      <c r="E266" s="36" t="str">
        <f t="shared" si="4"/>
        <v/>
      </c>
      <c r="F266" s="37" t="str">
        <f t="shared" si="5"/>
        <v/>
      </c>
      <c r="G266" s="89"/>
      <c r="H266" s="89"/>
      <c r="I266" s="90"/>
      <c r="J266" s="40" t="str">
        <f t="shared" si="16"/>
        <v> </v>
      </c>
      <c r="K266" s="91"/>
      <c r="L266" s="55"/>
      <c r="M266" s="55"/>
      <c r="N266" s="91"/>
      <c r="O266" s="43" t="str">
        <f>IFERROR(__xludf.DUMMYFUNCTION("IF(N266="""","""",IFERROR(
  N266 + VALUE(REGEXEXTRACT(P266, ""(\d+)\s+Days"")),
  """"
)
)"),"")</f>
        <v/>
      </c>
      <c r="P266" s="43" t="str">
        <f t="array" ref="P266">IFERROR(
  INDEX(
    INDEX('{INDEX} Tour Packages'!$A:$ZZ, , MATCH(P$3, '{INDEX} Tour Packages'!$4:$4, 0)),
    MATCH(M266, INDEX('{INDEX} Tour Packages'!$A:$ZZ,0, MATCH("Tour Package Name", '{INDEX} Tour Packages'!$4:$4, 0)), 0)
  ),
"")
</f>
        <v/>
      </c>
      <c r="Q266" s="44" t="str">
        <f t="shared" si="7"/>
        <v/>
      </c>
      <c r="R266" s="44" t="str">
        <f>IFERROR(__xludf.DUMMYFUNCTION("IF(OR(ISBLANK(K266), ISBLANK(N266)), """", 
  LET(
    resDate, K266,
    tourDate, N266,
    monthCount, MAX(0, DATEDIF(resDate, tourDate - 3, ""M"") + 1),
    secondDates, ARRAYFORMULA(DATE(YEAR(resDate), MONTH(resDate) + SEQUENCE(monthCount), 2)),
    "&amp;"validDates, FILTER(secondDates, (secondDates &gt; resDate + 2) * (secondDates &lt;= tourDate - 3)),
    IF(ISERROR(validDates), 0, COUNTA(validDates))
  )
)
"),"")</f>
        <v/>
      </c>
      <c r="S266" s="44" t="str">
        <f t="shared" si="8"/>
        <v/>
      </c>
      <c r="T266" s="45" t="str">
        <f t="array" ref="T266">IF(ISBLANK(BO266),IFERROR(
  INDEX(
    INDEX('{INDEX} Payment Terms'!$A:$G, , MATCH(T$3, '{INDEX} Payment Terms'!$4:$4, 0)),
    MATCH(Q266, INDEX('{INDEX} Payment Terms'!$A:$G,0, MATCH("Payment Condition", '{INDEX} Payment Terms'!$4:$4, 0)), 0)
  ),
""),"Cancelled")
</f>
        <v/>
      </c>
      <c r="U266" s="46" t="b">
        <v>0</v>
      </c>
      <c r="V266" s="47" t="str">
        <f>IFERROR(__xludf.DUMMYFUNCTION("IF(OR(L266=""Duo Booking"", L266=""Group Booking""),
IF(U266=FALSE,"""",
    LET(
      bookingType, L266,
      tour, M266,
      mainFirst, H266,
      mainLast, I266,
      mainEmail, G266,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$L$4:L266, bookingType,
          $M$4:M266, tour,
          $H$4:H266, mainFirst,
          $I$4:I266, mainLast,
          $G$4:G266, mainEmail
        ),
        ""000""
      ),
  "&amp;"    baseID &amp; ""-"" &amp; memberNumber
    )
  ),
  """"
)
"),"")</f>
        <v/>
      </c>
      <c r="W266" s="48"/>
      <c r="X266" s="85" t="b">
        <v>0</v>
      </c>
      <c r="Y266" s="85" t="b">
        <v>0</v>
      </c>
      <c r="Z266" s="85" t="b">
        <v>0</v>
      </c>
      <c r="AA266" s="50"/>
      <c r="AB266" s="51"/>
      <c r="AC266" s="85" t="b">
        <v>0</v>
      </c>
      <c r="AD266" s="92"/>
      <c r="AE266" s="88"/>
      <c r="AF266" s="36" t="str">
        <f t="array" ref="AF266">IF(M266="","",INDEX(
      '{INDEX} Tour Packages'!$A:$ZP,
      MATCH($M266, '{INDEX} Tour Packages'!$A:$A, 0),
      MATCH(AF$3, '{INDEX} Tour Packages'!$4:$4, 0)
    ))</f>
        <v/>
      </c>
      <c r="AG266" s="36" t="str">
        <f t="array" ref="AG266">IF(M266="","",INDEX(
      '{INDEX} Tour Packages'!$A:$ZP,
      MATCH($M266, '{INDEX} Tour Packages'!$A:$A, 0),
      MATCH(AG$3, '{INDEX} Tour Packages'!$4:$4, 0)
    ))</f>
        <v/>
      </c>
      <c r="AH266" s="36" t="str">
        <f t="array" ref="AH266">IF(M266="","",INDEX(
      '{INDEX} Tour Packages'!$A:$ZP,
      MATCH($M266, '{INDEX} Tour Packages'!$A:$A, 0),
      MATCH(AH$3, '{INDEX} Tour Packages'!$4:$4, 0)
    ))</f>
        <v/>
      </c>
      <c r="AI266" s="54" t="str">
        <f t="shared" si="9"/>
        <v/>
      </c>
      <c r="AJ266" s="42"/>
      <c r="AK266" s="55"/>
      <c r="AL266" s="46" t="b">
        <v>0</v>
      </c>
      <c r="AM266" s="56"/>
      <c r="AN266" s="57" t="str">
        <f t="shared" si="10"/>
        <v/>
      </c>
      <c r="AO266" s="58" t="str">
        <f t="shared" si="11"/>
        <v/>
      </c>
      <c r="AP266" s="59"/>
      <c r="AQ266" s="60"/>
      <c r="AR266" s="61"/>
      <c r="AS266" s="61"/>
      <c r="AT266" s="61" t="str">
        <f>IFERROR(__xludf.DUMMYFUNCTION("IF( 
  OR($AJ266=""Full Payment"", ISBLANK($K266)),
  """",
  IF(
    OR(
      Q266=""Standard Booking, P1"",
      Q266=""Standard Booking, P2"",
      Q266=""Standard Booking, P3"",
      Q266=""Standard Booking, P4""
    ),
    LET(
      resDate,   $"&amp;"K266,
      tourDate,  $N266,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6" s="62" t="str">
        <f t="shared" si="12"/>
        <v/>
      </c>
      <c r="AV266" s="63"/>
      <c r="AW266" s="64"/>
      <c r="AX266" s="64"/>
      <c r="AY266" s="64"/>
      <c r="AZ266" s="64" t="str">
        <f>IFERROR(__xludf.DUMMYFUNCTION("IF(
  OR($AJ266=""Full Payment"",$AJ266=""P1"", ISBLANK($K266)),
  """",
  IF(
    OR(
      $Q266=""Standard Booking, P2"",
      $Q266=""Standard Booking, P3"",
      $Q266=""Standard Booking, P4""
    ),
    LET(
      resDate,   $K266,
      tourDate,"&amp;"  $N266,
      monthCount, DATEDIF(resDate, tourDate, ""M"") + 1,
      secondDates, ARRAYFORMULA(
        DATE(
          YEAR(resDate),
          MONTH(resDate) + SEQUENCE(monthCount),
          2
        )
      ),
      validDates, FILTER(
        sec"&amp;"ondDates,
        (secondDates &gt; resDate + 2) *
        (secondDates &lt;= tourDate - 3)
      ),
      IF(
        OR($AJ266=""P2"", $AJ266=""P3"", $AJ266=""P4""),
        IF(
          COUNTA(validDates) &lt; 2,
          """",
          TEXT(INDEX(validDates"&amp;", 2), ""mmm d, yyyy"")
        ),
        IF(
          COUNTA(validDates) &lt; 2,
          """",
          TEXTJOIN("", "", TRUE,
            TEXT(INDEX(validDates, 1), ""mmm d, yyyy""),
            TEXT(INDEX(validDates, 2), ""mmm d, yyyy"")
          )
 "&amp;"       )
      )
    ),
    """"
  )
)
"),"")</f>
        <v/>
      </c>
      <c r="BA266" s="65" t="str">
        <f t="shared" si="13"/>
        <v/>
      </c>
      <c r="BB266" s="63"/>
      <c r="BC266" s="64"/>
      <c r="BD266" s="64"/>
      <c r="BE266" s="64"/>
      <c r="BF266" s="64" t="str">
        <f>IFERROR(__xludf.DUMMYFUNCTION("IF(
  OR($AJ266=""Full Payment"",$AJ266=""P1"", $AJ266=""P2""),
  """",
  IF(
    AND(
      NOT(ISBLANK($K266)),
      OR(
        Q266=""Standard Booking, P3"",
        Q266=""Standard Booking, P4""
      )
    ),
    LET(
      resDate,   $K266,
      "&amp;"tourDate,  $N266,
      monthCount, DATEDIF(resDate, tourDate, ""M"") + 1,
      secondDates, ARRAYFORMULA(
        DATE(
          YEAR(resDate),
          MONTH(resDate) + SEQUENCE(monthCount),
          2
        )
      ),
      validDates, FILTER(
  "&amp;"      secondDates,
        (secondDates &gt; resDate + 2) *
        (secondDates &lt;= tourDate - 3)
      ),
      IF(
        $AJ266=""P4"",
        IF(
          COUNTA(validDates) &lt; 3,
          """",
          TEXT(INDEX(validDates, 3), ""mmm d, yyyy"")
  "&amp;"      ),
        IF(
          $AJ266=""P3"",
          IF(
            COUNTA(validDates) &lt; 3,
            """",
            TEXT(INDEX(validDates, 3), ""mmm d, yyyy"")
          ),
          IF(
            COUNTA(validDates) &lt; 3,
            """",
    "&amp;"        TEXTJOIN("", "", TRUE,
              TEXT(INDEX(validDates, 1), ""mmm d, yyyy""),
              TEXT(INDEX(validDates, 2), ""mmm d, yyyy""),
              TEXT(INDEX(validDates, 3), ""mmm d, yyyy"")
            )
          )
        )
      )
    "&amp;"),
    """"
  )
)
"),"")</f>
        <v/>
      </c>
      <c r="BG266" s="65" t="str">
        <f t="shared" si="14"/>
        <v/>
      </c>
      <c r="BH266" s="63"/>
      <c r="BI266" s="64"/>
      <c r="BJ266" s="64"/>
      <c r="BK266" s="64"/>
      <c r="BL266" s="64" t="str">
        <f>IFERROR(__xludf.DUMMYFUNCTION("IF(
  OR($AJ266=""Full Payment"",$AJ266=""P1"",$AJ266=""P2"",$AJ266=""P3""),
  """",
  IF(
    AND(
      NOT(ISBLANK($K266)),
      $Q266=""Standard Booking, P4""
    ),
    LET(
      resDate,   $K266,
      tourDate,  $N266,
      monthCount, DATEDIF(r"&amp;"esDate, tourDate, ""M"") + 1,
      secondDates, ARRAYFORMULA(
        DATE(
          YEAR(resDate),
          MONTH(resDate) + SEQUENCE(monthCount),
          2
        )
      ),
      validDates, FILTER(
        secondDates,
        (secondDates &gt; res"&amp;"Date + 2) *
        (secondDates &lt;= tourDate - 3)
      ),
      IF(
        $AJ266=""P4"",
        IF(
          COUNTA(validDates) &lt; 4,
          """",
          TEXT(
            INDEX(validDates, 4),
            ""mmm d, yyyy""
          )
        ),
"&amp;"        IF(
          COUNTA(validDates) &lt; 4,
          """",
          TEXTJOIN(
            "", "", TRUE,
            TEXT(INDEX(validDates, 1), ""mmm d, yyyy""),
            TEXT(INDEX(validDates, 2), ""mmm d, yyyy""),
            TEXT(INDEX(validDates"&amp;", 3), ""mmm d, yyyy""),
            TEXT(INDEX(validDates, 4), ""mmm d, yyyy"")
          )
        )
      )
    ),
    """"
  )
)
"),"")</f>
        <v/>
      </c>
      <c r="BM266" s="65" t="str">
        <f t="shared" si="15"/>
        <v/>
      </c>
      <c r="BN266" s="66"/>
      <c r="BO266" s="67"/>
      <c r="BP266" s="49" t="b">
        <v>0</v>
      </c>
      <c r="BQ266" s="49" t="b">
        <v>0</v>
      </c>
      <c r="BR266" s="68"/>
      <c r="BS266" s="69"/>
      <c r="BT266" s="70" t="b">
        <v>0</v>
      </c>
      <c r="BU266" s="71"/>
      <c r="BV266" s="72"/>
      <c r="BW266" s="86" t="b">
        <v>0</v>
      </c>
      <c r="BX266" s="87"/>
    </row>
    <row r="267">
      <c r="A267" s="35" t="str">
        <f t="shared" si="1"/>
        <v/>
      </c>
      <c r="B267" s="36" t="str">
        <f t="shared" si="2"/>
        <v/>
      </c>
      <c r="C267" s="36" t="str">
        <f t="array" ref="C267">IF(
  M267="",
  "",
  IFERROR(
    INDEX(
      '{INDEX} Tour Packages'!$A:$ZZ,
      MATCH(
        M267,
        INDEX(
          '{INDEX} Tour Packages'!$A:$ZZ,
          ,
          MATCH("Tour Package Name", '{INDEX} Tour Packages'!$4:$4, 0)
        ),
        0
      ),
      MATCH("Tour Code", '{INDEX} Tour Packages'!$4:$4, 0)
    ),
    "XXX"
  )
)
</f>
        <v/>
      </c>
      <c r="D267" s="36" t="str">
        <f t="shared" si="3"/>
        <v/>
      </c>
      <c r="E267" s="36" t="str">
        <f t="shared" si="4"/>
        <v/>
      </c>
      <c r="F267" s="37" t="str">
        <f t="shared" si="5"/>
        <v/>
      </c>
      <c r="G267" s="89"/>
      <c r="H267" s="89"/>
      <c r="I267" s="90"/>
      <c r="J267" s="40" t="str">
        <f t="shared" si="16"/>
        <v> </v>
      </c>
      <c r="K267" s="91"/>
      <c r="L267" s="55"/>
      <c r="M267" s="55"/>
      <c r="N267" s="91"/>
      <c r="O267" s="43" t="str">
        <f>IFERROR(__xludf.DUMMYFUNCTION("IF(N267="""","""",IFERROR(
  N267 + VALUE(REGEXEXTRACT(P267, ""(\d+)\s+Days"")),
  """"
)
)"),"")</f>
        <v/>
      </c>
      <c r="P267" s="43" t="str">
        <f t="array" ref="P267">IFERROR(
  INDEX(
    INDEX('{INDEX} Tour Packages'!$A:$ZZ, , MATCH(P$3, '{INDEX} Tour Packages'!$4:$4, 0)),
    MATCH(M267, INDEX('{INDEX} Tour Packages'!$A:$ZZ,0, MATCH("Tour Package Name", '{INDEX} Tour Packages'!$4:$4, 0)), 0)
  ),
"")
</f>
        <v/>
      </c>
      <c r="Q267" s="44" t="str">
        <f t="shared" si="7"/>
        <v/>
      </c>
      <c r="R267" s="44" t="str">
        <f>IFERROR(__xludf.DUMMYFUNCTION("IF(OR(ISBLANK(K267), ISBLANK(N267)), """", 
  LET(
    resDate, K267,
    tourDate, N267,
    monthCount, MAX(0, DATEDIF(resDate, tourDate - 3, ""M"") + 1),
    secondDates, ARRAYFORMULA(DATE(YEAR(resDate), MONTH(resDate) + SEQUENCE(monthCount), 2)),
    "&amp;"validDates, FILTER(secondDates, (secondDates &gt; resDate + 2) * (secondDates &lt;= tourDate - 3)),
    IF(ISERROR(validDates), 0, COUNTA(validDates))
  )
)
"),"")</f>
        <v/>
      </c>
      <c r="S267" s="44" t="str">
        <f t="shared" si="8"/>
        <v/>
      </c>
      <c r="T267" s="45" t="str">
        <f t="array" ref="T267">IF(ISBLANK(BO267),IFERROR(
  INDEX(
    INDEX('{INDEX} Payment Terms'!$A:$G, , MATCH(T$3, '{INDEX} Payment Terms'!$4:$4, 0)),
    MATCH(Q267, INDEX('{INDEX} Payment Terms'!$A:$G,0, MATCH("Payment Condition", '{INDEX} Payment Terms'!$4:$4, 0)), 0)
  ),
""),"Cancelled")
</f>
        <v/>
      </c>
      <c r="U267" s="46" t="b">
        <v>0</v>
      </c>
      <c r="V267" s="47" t="str">
        <f>IFERROR(__xludf.DUMMYFUNCTION("IF(OR(L267=""Duo Booking"", L267=""Group Booking""),
IF(U267=FALSE,"""",
    LET(
      bookingType, L267,
      tour, M267,
      mainFirst, H267,
      mainLast, I267,
      mainEmail, G267,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$L$4:L267, bookingType,
          $M$4:M267, tour,
          $H$4:H267, mainFirst,
          $I$4:I267, mainLast,
          $G$4:G267, mainEmail
        ),
        ""000""
      ),
  "&amp;"    baseID &amp; ""-"" &amp; memberNumber
    )
  ),
  """"
)
"),"")</f>
        <v/>
      </c>
      <c r="W267" s="48"/>
      <c r="X267" s="85" t="b">
        <v>0</v>
      </c>
      <c r="Y267" s="85" t="b">
        <v>0</v>
      </c>
      <c r="Z267" s="85" t="b">
        <v>0</v>
      </c>
      <c r="AA267" s="50"/>
      <c r="AB267" s="51"/>
      <c r="AC267" s="85" t="b">
        <v>0</v>
      </c>
      <c r="AD267" s="92"/>
      <c r="AE267" s="88"/>
      <c r="AF267" s="36" t="str">
        <f t="array" ref="AF267">IF(M267="","",INDEX(
      '{INDEX} Tour Packages'!$A:$ZP,
      MATCH($M267, '{INDEX} Tour Packages'!$A:$A, 0),
      MATCH(AF$3, '{INDEX} Tour Packages'!$4:$4, 0)
    ))</f>
        <v/>
      </c>
      <c r="AG267" s="36" t="str">
        <f t="array" ref="AG267">IF(M267="","",INDEX(
      '{INDEX} Tour Packages'!$A:$ZP,
      MATCH($M267, '{INDEX} Tour Packages'!$A:$A, 0),
      MATCH(AG$3, '{INDEX} Tour Packages'!$4:$4, 0)
    ))</f>
        <v/>
      </c>
      <c r="AH267" s="36" t="str">
        <f t="array" ref="AH267">IF(M267="","",INDEX(
      '{INDEX} Tour Packages'!$A:$ZP,
      MATCH($M267, '{INDEX} Tour Packages'!$A:$A, 0),
      MATCH(AH$3, '{INDEX} Tour Packages'!$4:$4, 0)
    ))</f>
        <v/>
      </c>
      <c r="AI267" s="54" t="str">
        <f t="shared" si="9"/>
        <v/>
      </c>
      <c r="AJ267" s="42"/>
      <c r="AK267" s="55"/>
      <c r="AL267" s="46" t="b">
        <v>0</v>
      </c>
      <c r="AM267" s="56"/>
      <c r="AN267" s="57" t="str">
        <f t="shared" si="10"/>
        <v/>
      </c>
      <c r="AO267" s="58" t="str">
        <f t="shared" si="11"/>
        <v/>
      </c>
      <c r="AP267" s="59"/>
      <c r="AQ267" s="60"/>
      <c r="AR267" s="61"/>
      <c r="AS267" s="61"/>
      <c r="AT267" s="61" t="str">
        <f>IFERROR(__xludf.DUMMYFUNCTION("IF( 
  OR($AJ267=""Full Payment"", ISBLANK($K267)),
  """",
  IF(
    OR(
      Q267=""Standard Booking, P1"",
      Q267=""Standard Booking, P2"",
      Q267=""Standard Booking, P3"",
      Q267=""Standard Booking, P4""
    ),
    LET(
      resDate,   $"&amp;"K267,
      tourDate,  $N267,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7" s="62" t="str">
        <f t="shared" si="12"/>
        <v/>
      </c>
      <c r="AV267" s="63"/>
      <c r="AW267" s="64"/>
      <c r="AX267" s="64"/>
      <c r="AY267" s="64"/>
      <c r="AZ267" s="64" t="str">
        <f>IFERROR(__xludf.DUMMYFUNCTION("IF(
  OR($AJ267=""Full Payment"",$AJ267=""P1"", ISBLANK($K267)),
  """",
  IF(
    OR(
      $Q267=""Standard Booking, P2"",
      $Q267=""Standard Booking, P3"",
      $Q267=""Standard Booking, P4""
    ),
    LET(
      resDate,   $K267,
      tourDate,"&amp;"  $N267,
      monthCount, DATEDIF(resDate, tourDate, ""M"") + 1,
      secondDates, ARRAYFORMULA(
        DATE(
          YEAR(resDate),
          MONTH(resDate) + SEQUENCE(monthCount),
          2
        )
      ),
      validDates, FILTER(
        sec"&amp;"ondDates,
        (secondDates &gt; resDate + 2) *
        (secondDates &lt;= tourDate - 3)
      ),
      IF(
        OR($AJ267=""P2"", $AJ267=""P3"", $AJ267=""P4""),
        IF(
          COUNTA(validDates) &lt; 2,
          """",
          TEXT(INDEX(validDates"&amp;", 2), ""mmm d, yyyy"")
        ),
        IF(
          COUNTA(validDates) &lt; 2,
          """",
          TEXTJOIN("", "", TRUE,
            TEXT(INDEX(validDates, 1), ""mmm d, yyyy""),
            TEXT(INDEX(validDates, 2), ""mmm d, yyyy"")
          )
 "&amp;"       )
      )
    ),
    """"
  )
)
"),"")</f>
        <v/>
      </c>
      <c r="BA267" s="65" t="str">
        <f t="shared" si="13"/>
        <v/>
      </c>
      <c r="BB267" s="63"/>
      <c r="BC267" s="64"/>
      <c r="BD267" s="64"/>
      <c r="BE267" s="64"/>
      <c r="BF267" s="64" t="str">
        <f>IFERROR(__xludf.DUMMYFUNCTION("IF(
  OR($AJ267=""Full Payment"",$AJ267=""P1"", $AJ267=""P2""),
  """",
  IF(
    AND(
      NOT(ISBLANK($K267)),
      OR(
        Q267=""Standard Booking, P3"",
        Q267=""Standard Booking, P4""
      )
    ),
    LET(
      resDate,   $K267,
      "&amp;"tourDate,  $N267,
      monthCount, DATEDIF(resDate, tourDate, ""M"") + 1,
      secondDates, ARRAYFORMULA(
        DATE(
          YEAR(resDate),
          MONTH(resDate) + SEQUENCE(monthCount),
          2
        )
      ),
      validDates, FILTER(
  "&amp;"      secondDates,
        (secondDates &gt; resDate + 2) *
        (secondDates &lt;= tourDate - 3)
      ),
      IF(
        $AJ267=""P4"",
        IF(
          COUNTA(validDates) &lt; 3,
          """",
          TEXT(INDEX(validDates, 3), ""mmm d, yyyy"")
  "&amp;"      ),
        IF(
          $AJ267=""P3"",
          IF(
            COUNTA(validDates) &lt; 3,
            """",
            TEXT(INDEX(validDates, 3), ""mmm d, yyyy"")
          ),
          IF(
            COUNTA(validDates) &lt; 3,
            """",
    "&amp;"        TEXTJOIN("", "", TRUE,
              TEXT(INDEX(validDates, 1), ""mmm d, yyyy""),
              TEXT(INDEX(validDates, 2), ""mmm d, yyyy""),
              TEXT(INDEX(validDates, 3), ""mmm d, yyyy"")
            )
          )
        )
      )
    "&amp;"),
    """"
  )
)
"),"")</f>
        <v/>
      </c>
      <c r="BG267" s="65" t="str">
        <f t="shared" si="14"/>
        <v/>
      </c>
      <c r="BH267" s="63"/>
      <c r="BI267" s="64"/>
      <c r="BJ267" s="64"/>
      <c r="BK267" s="64"/>
      <c r="BL267" s="64" t="str">
        <f>IFERROR(__xludf.DUMMYFUNCTION("IF(
  OR($AJ267=""Full Payment"",$AJ267=""P1"",$AJ267=""P2"",$AJ267=""P3""),
  """",
  IF(
    AND(
      NOT(ISBLANK($K267)),
      $Q267=""Standard Booking, P4""
    ),
    LET(
      resDate,   $K267,
      tourDate,  $N267,
      monthCount, DATEDIF(r"&amp;"esDate, tourDate, ""M"") + 1,
      secondDates, ARRAYFORMULA(
        DATE(
          YEAR(resDate),
          MONTH(resDate) + SEQUENCE(monthCount),
          2
        )
      ),
      validDates, FILTER(
        secondDates,
        (secondDates &gt; res"&amp;"Date + 2) *
        (secondDates &lt;= tourDate - 3)
      ),
      IF(
        $AJ267=""P4"",
        IF(
          COUNTA(validDates) &lt; 4,
          """",
          TEXT(
            INDEX(validDates, 4),
            ""mmm d, yyyy""
          )
        ),
"&amp;"        IF(
          COUNTA(validDates) &lt; 4,
          """",
          TEXTJOIN(
            "", "", TRUE,
            TEXT(INDEX(validDates, 1), ""mmm d, yyyy""),
            TEXT(INDEX(validDates, 2), ""mmm d, yyyy""),
            TEXT(INDEX(validDates"&amp;", 3), ""mmm d, yyyy""),
            TEXT(INDEX(validDates, 4), ""mmm d, yyyy"")
          )
        )
      )
    ),
    """"
  )
)
"),"")</f>
        <v/>
      </c>
      <c r="BM267" s="65" t="str">
        <f t="shared" si="15"/>
        <v/>
      </c>
      <c r="BN267" s="66"/>
      <c r="BO267" s="67"/>
      <c r="BP267" s="49" t="b">
        <v>0</v>
      </c>
      <c r="BQ267" s="49" t="b">
        <v>0</v>
      </c>
      <c r="BR267" s="68"/>
      <c r="BS267" s="69"/>
      <c r="BT267" s="70" t="b">
        <v>0</v>
      </c>
      <c r="BU267" s="71"/>
      <c r="BV267" s="72"/>
      <c r="BW267" s="86" t="b">
        <v>0</v>
      </c>
      <c r="BX267" s="87"/>
    </row>
    <row r="268">
      <c r="A268" s="35" t="str">
        <f t="shared" si="1"/>
        <v/>
      </c>
      <c r="B268" s="36" t="str">
        <f t="shared" si="2"/>
        <v/>
      </c>
      <c r="C268" s="36" t="str">
        <f t="array" ref="C268">IF(
  M268="",
  "",
  IFERROR(
    INDEX(
      '{INDEX} Tour Packages'!$A:$ZZ,
      MATCH(
        M268,
        INDEX(
          '{INDEX} Tour Packages'!$A:$ZZ,
          ,
          MATCH("Tour Package Name", '{INDEX} Tour Packages'!$4:$4, 0)
        ),
        0
      ),
      MATCH("Tour Code", '{INDEX} Tour Packages'!$4:$4, 0)
    ),
    "XXX"
  )
)
</f>
        <v/>
      </c>
      <c r="D268" s="36" t="str">
        <f t="shared" si="3"/>
        <v/>
      </c>
      <c r="E268" s="36" t="str">
        <f t="shared" si="4"/>
        <v/>
      </c>
      <c r="F268" s="37" t="str">
        <f t="shared" si="5"/>
        <v/>
      </c>
      <c r="G268" s="89"/>
      <c r="H268" s="89"/>
      <c r="I268" s="90"/>
      <c r="J268" s="40" t="str">
        <f t="shared" si="16"/>
        <v> </v>
      </c>
      <c r="K268" s="91"/>
      <c r="L268" s="55"/>
      <c r="M268" s="55"/>
      <c r="N268" s="91"/>
      <c r="O268" s="43" t="str">
        <f>IFERROR(__xludf.DUMMYFUNCTION("IF(N268="""","""",IFERROR(
  N268 + VALUE(REGEXEXTRACT(P268, ""(\d+)\s+Days"")),
  """"
)
)"),"")</f>
        <v/>
      </c>
      <c r="P268" s="43" t="str">
        <f t="array" ref="P268">IFERROR(
  INDEX(
    INDEX('{INDEX} Tour Packages'!$A:$ZZ, , MATCH(P$3, '{INDEX} Tour Packages'!$4:$4, 0)),
    MATCH(M268, INDEX('{INDEX} Tour Packages'!$A:$ZZ,0, MATCH("Tour Package Name", '{INDEX} Tour Packages'!$4:$4, 0)), 0)
  ),
"")
</f>
        <v/>
      </c>
      <c r="Q268" s="44" t="str">
        <f t="shared" si="7"/>
        <v/>
      </c>
      <c r="R268" s="44" t="str">
        <f>IFERROR(__xludf.DUMMYFUNCTION("IF(OR(ISBLANK(K268), ISBLANK(N268)), """", 
  LET(
    resDate, K268,
    tourDate, N268,
    monthCount, MAX(0, DATEDIF(resDate, tourDate - 3, ""M"") + 1),
    secondDates, ARRAYFORMULA(DATE(YEAR(resDate), MONTH(resDate) + SEQUENCE(monthCount), 2)),
    "&amp;"validDates, FILTER(secondDates, (secondDates &gt; resDate + 2) * (secondDates &lt;= tourDate - 3)),
    IF(ISERROR(validDates), 0, COUNTA(validDates))
  )
)
"),"")</f>
        <v/>
      </c>
      <c r="S268" s="44" t="str">
        <f t="shared" si="8"/>
        <v/>
      </c>
      <c r="T268" s="45" t="str">
        <f t="array" ref="T268">IF(ISBLANK(BO268),IFERROR(
  INDEX(
    INDEX('{INDEX} Payment Terms'!$A:$G, , MATCH(T$3, '{INDEX} Payment Terms'!$4:$4, 0)),
    MATCH(Q268, INDEX('{INDEX} Payment Terms'!$A:$G,0, MATCH("Payment Condition", '{INDEX} Payment Terms'!$4:$4, 0)), 0)
  ),
""),"Cancelled")
</f>
        <v/>
      </c>
      <c r="U268" s="46" t="b">
        <v>0</v>
      </c>
      <c r="V268" s="47" t="str">
        <f>IFERROR(__xludf.DUMMYFUNCTION("IF(OR(L268=""Duo Booking"", L268=""Group Booking""),
IF(U268=FALSE,"""",
    LET(
      bookingType, L268,
      tour, M268,
      mainFirst, H268,
      mainLast, I268,
      mainEmail, G268,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$L$4:L268, bookingType,
          $M$4:M268, tour,
          $H$4:H268, mainFirst,
          $I$4:I268, mainLast,
          $G$4:G268, mainEmail
        ),
        ""000""
      ),
  "&amp;"    baseID &amp; ""-"" &amp; memberNumber
    )
  ),
  """"
)
"),"")</f>
        <v/>
      </c>
      <c r="W268" s="48"/>
      <c r="X268" s="85" t="b">
        <v>0</v>
      </c>
      <c r="Y268" s="85" t="b">
        <v>0</v>
      </c>
      <c r="Z268" s="85" t="b">
        <v>0</v>
      </c>
      <c r="AA268" s="50"/>
      <c r="AB268" s="51"/>
      <c r="AC268" s="85" t="b">
        <v>0</v>
      </c>
      <c r="AD268" s="92"/>
      <c r="AE268" s="88"/>
      <c r="AF268" s="36" t="str">
        <f t="array" ref="AF268">IF(M268="","",INDEX(
      '{INDEX} Tour Packages'!$A:$ZP,
      MATCH($M268, '{INDEX} Tour Packages'!$A:$A, 0),
      MATCH(AF$3, '{INDEX} Tour Packages'!$4:$4, 0)
    ))</f>
        <v/>
      </c>
      <c r="AG268" s="36" t="str">
        <f t="array" ref="AG268">IF(M268="","",INDEX(
      '{INDEX} Tour Packages'!$A:$ZP,
      MATCH($M268, '{INDEX} Tour Packages'!$A:$A, 0),
      MATCH(AG$3, '{INDEX} Tour Packages'!$4:$4, 0)
    ))</f>
        <v/>
      </c>
      <c r="AH268" s="36" t="str">
        <f t="array" ref="AH268">IF(M268="","",INDEX(
      '{INDEX} Tour Packages'!$A:$ZP,
      MATCH($M268, '{INDEX} Tour Packages'!$A:$A, 0),
      MATCH(AH$3, '{INDEX} Tour Packages'!$4:$4, 0)
    ))</f>
        <v/>
      </c>
      <c r="AI268" s="54" t="str">
        <f t="shared" si="9"/>
        <v/>
      </c>
      <c r="AJ268" s="42"/>
      <c r="AK268" s="55"/>
      <c r="AL268" s="46" t="b">
        <v>0</v>
      </c>
      <c r="AM268" s="56"/>
      <c r="AN268" s="57" t="str">
        <f t="shared" si="10"/>
        <v/>
      </c>
      <c r="AO268" s="58" t="str">
        <f t="shared" si="11"/>
        <v/>
      </c>
      <c r="AP268" s="59"/>
      <c r="AQ268" s="60"/>
      <c r="AR268" s="61"/>
      <c r="AS268" s="61"/>
      <c r="AT268" s="61" t="str">
        <f>IFERROR(__xludf.DUMMYFUNCTION("IF( 
  OR($AJ268=""Full Payment"", ISBLANK($K268)),
  """",
  IF(
    OR(
      Q268=""Standard Booking, P1"",
      Q268=""Standard Booking, P2"",
      Q268=""Standard Booking, P3"",
      Q268=""Standard Booking, P4""
    ),
    LET(
      resDate,   $"&amp;"K268,
      tourDate,  $N268,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8" s="62" t="str">
        <f t="shared" si="12"/>
        <v/>
      </c>
      <c r="AV268" s="63"/>
      <c r="AW268" s="64"/>
      <c r="AX268" s="64"/>
      <c r="AY268" s="64"/>
      <c r="AZ268" s="64" t="str">
        <f>IFERROR(__xludf.DUMMYFUNCTION("IF(
  OR($AJ268=""Full Payment"",$AJ268=""P1"", ISBLANK($K268)),
  """",
  IF(
    OR(
      $Q268=""Standard Booking, P2"",
      $Q268=""Standard Booking, P3"",
      $Q268=""Standard Booking, P4""
    ),
    LET(
      resDate,   $K268,
      tourDate,"&amp;"  $N268,
      monthCount, DATEDIF(resDate, tourDate, ""M"") + 1,
      secondDates, ARRAYFORMULA(
        DATE(
          YEAR(resDate),
          MONTH(resDate) + SEQUENCE(monthCount),
          2
        )
      ),
      validDates, FILTER(
        sec"&amp;"ondDates,
        (secondDates &gt; resDate + 2) *
        (secondDates &lt;= tourDate - 3)
      ),
      IF(
        OR($AJ268=""P2"", $AJ268=""P3"", $AJ268=""P4""),
        IF(
          COUNTA(validDates) &lt; 2,
          """",
          TEXT(INDEX(validDates"&amp;", 2), ""mmm d, yyyy"")
        ),
        IF(
          COUNTA(validDates) &lt; 2,
          """",
          TEXTJOIN("", "", TRUE,
            TEXT(INDEX(validDates, 1), ""mmm d, yyyy""),
            TEXT(INDEX(validDates, 2), ""mmm d, yyyy"")
          )
 "&amp;"       )
      )
    ),
    """"
  )
)
"),"")</f>
        <v/>
      </c>
      <c r="BA268" s="65" t="str">
        <f t="shared" si="13"/>
        <v/>
      </c>
      <c r="BB268" s="63"/>
      <c r="BC268" s="64"/>
      <c r="BD268" s="64"/>
      <c r="BE268" s="64"/>
      <c r="BF268" s="64" t="str">
        <f>IFERROR(__xludf.DUMMYFUNCTION("IF(
  OR($AJ268=""Full Payment"",$AJ268=""P1"", $AJ268=""P2""),
  """",
  IF(
    AND(
      NOT(ISBLANK($K268)),
      OR(
        Q268=""Standard Booking, P3"",
        Q268=""Standard Booking, P4""
      )
    ),
    LET(
      resDate,   $K268,
      "&amp;"tourDate,  $N268,
      monthCount, DATEDIF(resDate, tourDate, ""M"") + 1,
      secondDates, ARRAYFORMULA(
        DATE(
          YEAR(resDate),
          MONTH(resDate) + SEQUENCE(monthCount),
          2
        )
      ),
      validDates, FILTER(
  "&amp;"      secondDates,
        (secondDates &gt; resDate + 2) *
        (secondDates &lt;= tourDate - 3)
      ),
      IF(
        $AJ268=""P4"",
        IF(
          COUNTA(validDates) &lt; 3,
          """",
          TEXT(INDEX(validDates, 3), ""mmm d, yyyy"")
  "&amp;"      ),
        IF(
          $AJ268=""P3"",
          IF(
            COUNTA(validDates) &lt; 3,
            """",
            TEXT(INDEX(validDates, 3), ""mmm d, yyyy"")
          ),
          IF(
            COUNTA(validDates) &lt; 3,
            """",
    "&amp;"        TEXTJOIN("", "", TRUE,
              TEXT(INDEX(validDates, 1), ""mmm d, yyyy""),
              TEXT(INDEX(validDates, 2), ""mmm d, yyyy""),
              TEXT(INDEX(validDates, 3), ""mmm d, yyyy"")
            )
          )
        )
      )
    "&amp;"),
    """"
  )
)
"),"")</f>
        <v/>
      </c>
      <c r="BG268" s="65" t="str">
        <f t="shared" si="14"/>
        <v/>
      </c>
      <c r="BH268" s="63"/>
      <c r="BI268" s="64"/>
      <c r="BJ268" s="64"/>
      <c r="BK268" s="64"/>
      <c r="BL268" s="64" t="str">
        <f>IFERROR(__xludf.DUMMYFUNCTION("IF(
  OR($AJ268=""Full Payment"",$AJ268=""P1"",$AJ268=""P2"",$AJ268=""P3""),
  """",
  IF(
    AND(
      NOT(ISBLANK($K268)),
      $Q268=""Standard Booking, P4""
    ),
    LET(
      resDate,   $K268,
      tourDate,  $N268,
      monthCount, DATEDIF(r"&amp;"esDate, tourDate, ""M"") + 1,
      secondDates, ARRAYFORMULA(
        DATE(
          YEAR(resDate),
          MONTH(resDate) + SEQUENCE(monthCount),
          2
        )
      ),
      validDates, FILTER(
        secondDates,
        (secondDates &gt; res"&amp;"Date + 2) *
        (secondDates &lt;= tourDate - 3)
      ),
      IF(
        $AJ268=""P4"",
        IF(
          COUNTA(validDates) &lt; 4,
          """",
          TEXT(
            INDEX(validDates, 4),
            ""mmm d, yyyy""
          )
        ),
"&amp;"        IF(
          COUNTA(validDates) &lt; 4,
          """",
          TEXTJOIN(
            "", "", TRUE,
            TEXT(INDEX(validDates, 1), ""mmm d, yyyy""),
            TEXT(INDEX(validDates, 2), ""mmm d, yyyy""),
            TEXT(INDEX(validDates"&amp;", 3), ""mmm d, yyyy""),
            TEXT(INDEX(validDates, 4), ""mmm d, yyyy"")
          )
        )
      )
    ),
    """"
  )
)
"),"")</f>
        <v/>
      </c>
      <c r="BM268" s="65" t="str">
        <f t="shared" si="15"/>
        <v/>
      </c>
      <c r="BN268" s="66"/>
      <c r="BO268" s="67"/>
      <c r="BP268" s="49" t="b">
        <v>0</v>
      </c>
      <c r="BQ268" s="49" t="b">
        <v>0</v>
      </c>
      <c r="BR268" s="68"/>
      <c r="BS268" s="69"/>
      <c r="BT268" s="70" t="b">
        <v>0</v>
      </c>
      <c r="BU268" s="71"/>
      <c r="BV268" s="72"/>
      <c r="BW268" s="86" t="b">
        <v>0</v>
      </c>
      <c r="BX268" s="87"/>
    </row>
    <row r="269">
      <c r="A269" s="35" t="str">
        <f t="shared" si="1"/>
        <v/>
      </c>
      <c r="B269" s="36" t="str">
        <f t="shared" si="2"/>
        <v/>
      </c>
      <c r="C269" s="36" t="str">
        <f t="array" ref="C269">IF(
  M269="",
  "",
  IFERROR(
    INDEX(
      '{INDEX} Tour Packages'!$A:$ZZ,
      MATCH(
        M269,
        INDEX(
          '{INDEX} Tour Packages'!$A:$ZZ,
          ,
          MATCH("Tour Package Name", '{INDEX} Tour Packages'!$4:$4, 0)
        ),
        0
      ),
      MATCH("Tour Code", '{INDEX} Tour Packages'!$4:$4, 0)
    ),
    "XXX"
  )
)
</f>
        <v/>
      </c>
      <c r="D269" s="36" t="str">
        <f t="shared" si="3"/>
        <v/>
      </c>
      <c r="E269" s="36" t="str">
        <f t="shared" si="4"/>
        <v/>
      </c>
      <c r="F269" s="37" t="str">
        <f t="shared" si="5"/>
        <v/>
      </c>
      <c r="G269" s="89"/>
      <c r="H269" s="89"/>
      <c r="I269" s="90"/>
      <c r="J269" s="40" t="str">
        <f t="shared" si="16"/>
        <v> </v>
      </c>
      <c r="K269" s="91"/>
      <c r="L269" s="55"/>
      <c r="M269" s="55"/>
      <c r="N269" s="91"/>
      <c r="O269" s="43" t="str">
        <f>IFERROR(__xludf.DUMMYFUNCTION("IF(N269="""","""",IFERROR(
  N269 + VALUE(REGEXEXTRACT(P269, ""(\d+)\s+Days"")),
  """"
)
)"),"")</f>
        <v/>
      </c>
      <c r="P269" s="43" t="str">
        <f t="array" ref="P269">IFERROR(
  INDEX(
    INDEX('{INDEX} Tour Packages'!$A:$ZZ, , MATCH(P$3, '{INDEX} Tour Packages'!$4:$4, 0)),
    MATCH(M269, INDEX('{INDEX} Tour Packages'!$A:$ZZ,0, MATCH("Tour Package Name", '{INDEX} Tour Packages'!$4:$4, 0)), 0)
  ),
"")
</f>
        <v/>
      </c>
      <c r="Q269" s="44" t="str">
        <f t="shared" si="7"/>
        <v/>
      </c>
      <c r="R269" s="44" t="str">
        <f>IFERROR(__xludf.DUMMYFUNCTION("IF(OR(ISBLANK(K269), ISBLANK(N269)), """", 
  LET(
    resDate, K269,
    tourDate, N269,
    monthCount, MAX(0, DATEDIF(resDate, tourDate - 3, ""M"") + 1),
    secondDates, ARRAYFORMULA(DATE(YEAR(resDate), MONTH(resDate) + SEQUENCE(monthCount), 2)),
    "&amp;"validDates, FILTER(secondDates, (secondDates &gt; resDate + 2) * (secondDates &lt;= tourDate - 3)),
    IF(ISERROR(validDates), 0, COUNTA(validDates))
  )
)
"),"")</f>
        <v/>
      </c>
      <c r="S269" s="44" t="str">
        <f t="shared" si="8"/>
        <v/>
      </c>
      <c r="T269" s="45" t="str">
        <f t="array" ref="T269">IF(ISBLANK(BO269),IFERROR(
  INDEX(
    INDEX('{INDEX} Payment Terms'!$A:$G, , MATCH(T$3, '{INDEX} Payment Terms'!$4:$4, 0)),
    MATCH(Q269, INDEX('{INDEX} Payment Terms'!$A:$G,0, MATCH("Payment Condition", '{INDEX} Payment Terms'!$4:$4, 0)), 0)
  ),
""),"Cancelled")
</f>
        <v/>
      </c>
      <c r="U269" s="46" t="b">
        <v>0</v>
      </c>
      <c r="V269" s="47" t="str">
        <f>IFERROR(__xludf.DUMMYFUNCTION("IF(OR(L269=""Duo Booking"", L269=""Group Booking""),
IF(U269=FALSE,"""",
    LET(
      bookingType, L269,
      tour, M269,
      mainFirst, H269,
      mainLast, I269,
      mainEmail, G269,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$L$4:L269, bookingType,
          $M$4:M269, tour,
          $H$4:H269, mainFirst,
          $I$4:I269, mainLast,
          $G$4:G269, mainEmail
        ),
        ""000""
      ),
  "&amp;"    baseID &amp; ""-"" &amp; memberNumber
    )
  ),
  """"
)
"),"")</f>
        <v/>
      </c>
      <c r="W269" s="48"/>
      <c r="X269" s="85" t="b">
        <v>0</v>
      </c>
      <c r="Y269" s="85" t="b">
        <v>0</v>
      </c>
      <c r="Z269" s="85" t="b">
        <v>0</v>
      </c>
      <c r="AA269" s="50"/>
      <c r="AB269" s="51"/>
      <c r="AC269" s="85" t="b">
        <v>0</v>
      </c>
      <c r="AD269" s="92"/>
      <c r="AE269" s="88"/>
      <c r="AF269" s="36" t="str">
        <f t="array" ref="AF269">IF(M269="","",INDEX(
      '{INDEX} Tour Packages'!$A:$ZP,
      MATCH($M269, '{INDEX} Tour Packages'!$A:$A, 0),
      MATCH(AF$3, '{INDEX} Tour Packages'!$4:$4, 0)
    ))</f>
        <v/>
      </c>
      <c r="AG269" s="36" t="str">
        <f t="array" ref="AG269">IF(M269="","",INDEX(
      '{INDEX} Tour Packages'!$A:$ZP,
      MATCH($M269, '{INDEX} Tour Packages'!$A:$A, 0),
      MATCH(AG$3, '{INDEX} Tour Packages'!$4:$4, 0)
    ))</f>
        <v/>
      </c>
      <c r="AH269" s="36" t="str">
        <f t="array" ref="AH269">IF(M269="","",INDEX(
      '{INDEX} Tour Packages'!$A:$ZP,
      MATCH($M269, '{INDEX} Tour Packages'!$A:$A, 0),
      MATCH(AH$3, '{INDEX} Tour Packages'!$4:$4, 0)
    ))</f>
        <v/>
      </c>
      <c r="AI269" s="54" t="str">
        <f t="shared" si="9"/>
        <v/>
      </c>
      <c r="AJ269" s="42"/>
      <c r="AK269" s="55"/>
      <c r="AL269" s="46" t="b">
        <v>0</v>
      </c>
      <c r="AM269" s="56"/>
      <c r="AN269" s="57" t="str">
        <f t="shared" si="10"/>
        <v/>
      </c>
      <c r="AO269" s="58" t="str">
        <f t="shared" si="11"/>
        <v/>
      </c>
      <c r="AP269" s="59"/>
      <c r="AQ269" s="60"/>
      <c r="AR269" s="61"/>
      <c r="AS269" s="61"/>
      <c r="AT269" s="61" t="str">
        <f>IFERROR(__xludf.DUMMYFUNCTION("IF( 
  OR($AJ269=""Full Payment"", ISBLANK($K269)),
  """",
  IF(
    OR(
      Q269=""Standard Booking, P1"",
      Q269=""Standard Booking, P2"",
      Q269=""Standard Booking, P3"",
      Q269=""Standard Booking, P4""
    ),
    LET(
      resDate,   $"&amp;"K269,
      tourDate,  $N269,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69" s="62" t="str">
        <f t="shared" si="12"/>
        <v/>
      </c>
      <c r="AV269" s="63"/>
      <c r="AW269" s="64"/>
      <c r="AX269" s="64"/>
      <c r="AY269" s="64"/>
      <c r="AZ269" s="64" t="str">
        <f>IFERROR(__xludf.DUMMYFUNCTION("IF(
  OR($AJ269=""Full Payment"",$AJ269=""P1"", ISBLANK($K269)),
  """",
  IF(
    OR(
      $Q269=""Standard Booking, P2"",
      $Q269=""Standard Booking, P3"",
      $Q269=""Standard Booking, P4""
    ),
    LET(
      resDate,   $K269,
      tourDate,"&amp;"  $N269,
      monthCount, DATEDIF(resDate, tourDate, ""M"") + 1,
      secondDates, ARRAYFORMULA(
        DATE(
          YEAR(resDate),
          MONTH(resDate) + SEQUENCE(monthCount),
          2
        )
      ),
      validDates, FILTER(
        sec"&amp;"ondDates,
        (secondDates &gt; resDate + 2) *
        (secondDates &lt;= tourDate - 3)
      ),
      IF(
        OR($AJ269=""P2"", $AJ269=""P3"", $AJ269=""P4""),
        IF(
          COUNTA(validDates) &lt; 2,
          """",
          TEXT(INDEX(validDates"&amp;", 2), ""mmm d, yyyy"")
        ),
        IF(
          COUNTA(validDates) &lt; 2,
          """",
          TEXTJOIN("", "", TRUE,
            TEXT(INDEX(validDates, 1), ""mmm d, yyyy""),
            TEXT(INDEX(validDates, 2), ""mmm d, yyyy"")
          )
 "&amp;"       )
      )
    ),
    """"
  )
)
"),"")</f>
        <v/>
      </c>
      <c r="BA269" s="65" t="str">
        <f t="shared" si="13"/>
        <v/>
      </c>
      <c r="BB269" s="63"/>
      <c r="BC269" s="64"/>
      <c r="BD269" s="64"/>
      <c r="BE269" s="64"/>
      <c r="BF269" s="64" t="str">
        <f>IFERROR(__xludf.DUMMYFUNCTION("IF(
  OR($AJ269=""Full Payment"",$AJ269=""P1"", $AJ269=""P2""),
  """",
  IF(
    AND(
      NOT(ISBLANK($K269)),
      OR(
        Q269=""Standard Booking, P3"",
        Q269=""Standard Booking, P4""
      )
    ),
    LET(
      resDate,   $K269,
      "&amp;"tourDate,  $N269,
      monthCount, DATEDIF(resDate, tourDate, ""M"") + 1,
      secondDates, ARRAYFORMULA(
        DATE(
          YEAR(resDate),
          MONTH(resDate) + SEQUENCE(monthCount),
          2
        )
      ),
      validDates, FILTER(
  "&amp;"      secondDates,
        (secondDates &gt; resDate + 2) *
        (secondDates &lt;= tourDate - 3)
      ),
      IF(
        $AJ269=""P4"",
        IF(
          COUNTA(validDates) &lt; 3,
          """",
          TEXT(INDEX(validDates, 3), ""mmm d, yyyy"")
  "&amp;"      ),
        IF(
          $AJ269=""P3"",
          IF(
            COUNTA(validDates) &lt; 3,
            """",
            TEXT(INDEX(validDates, 3), ""mmm d, yyyy"")
          ),
          IF(
            COUNTA(validDates) &lt; 3,
            """",
    "&amp;"        TEXTJOIN("", "", TRUE,
              TEXT(INDEX(validDates, 1), ""mmm d, yyyy""),
              TEXT(INDEX(validDates, 2), ""mmm d, yyyy""),
              TEXT(INDEX(validDates, 3), ""mmm d, yyyy"")
            )
          )
        )
      )
    "&amp;"),
    """"
  )
)
"),"")</f>
        <v/>
      </c>
      <c r="BG269" s="65" t="str">
        <f t="shared" si="14"/>
        <v/>
      </c>
      <c r="BH269" s="63"/>
      <c r="BI269" s="64"/>
      <c r="BJ269" s="64"/>
      <c r="BK269" s="64"/>
      <c r="BL269" s="64" t="str">
        <f>IFERROR(__xludf.DUMMYFUNCTION("IF(
  OR($AJ269=""Full Payment"",$AJ269=""P1"",$AJ269=""P2"",$AJ269=""P3""),
  """",
  IF(
    AND(
      NOT(ISBLANK($K269)),
      $Q269=""Standard Booking, P4""
    ),
    LET(
      resDate,   $K269,
      tourDate,  $N269,
      monthCount, DATEDIF(r"&amp;"esDate, tourDate, ""M"") + 1,
      secondDates, ARRAYFORMULA(
        DATE(
          YEAR(resDate),
          MONTH(resDate) + SEQUENCE(monthCount),
          2
        )
      ),
      validDates, FILTER(
        secondDates,
        (secondDates &gt; res"&amp;"Date + 2) *
        (secondDates &lt;= tourDate - 3)
      ),
      IF(
        $AJ269=""P4"",
        IF(
          COUNTA(validDates) &lt; 4,
          """",
          TEXT(
            INDEX(validDates, 4),
            ""mmm d, yyyy""
          )
        ),
"&amp;"        IF(
          COUNTA(validDates) &lt; 4,
          """",
          TEXTJOIN(
            "", "", TRUE,
            TEXT(INDEX(validDates, 1), ""mmm d, yyyy""),
            TEXT(INDEX(validDates, 2), ""mmm d, yyyy""),
            TEXT(INDEX(validDates"&amp;", 3), ""mmm d, yyyy""),
            TEXT(INDEX(validDates, 4), ""mmm d, yyyy"")
          )
        )
      )
    ),
    """"
  )
)
"),"")</f>
        <v/>
      </c>
      <c r="BM269" s="65" t="str">
        <f t="shared" si="15"/>
        <v/>
      </c>
      <c r="BN269" s="66"/>
      <c r="BO269" s="67"/>
      <c r="BP269" s="49" t="b">
        <v>0</v>
      </c>
      <c r="BQ269" s="49" t="b">
        <v>0</v>
      </c>
      <c r="BR269" s="68"/>
      <c r="BS269" s="69"/>
      <c r="BT269" s="70" t="b">
        <v>0</v>
      </c>
      <c r="BU269" s="71"/>
      <c r="BV269" s="72"/>
      <c r="BW269" s="86" t="b">
        <v>0</v>
      </c>
      <c r="BX269" s="87"/>
    </row>
    <row r="270">
      <c r="A270" s="35" t="str">
        <f t="shared" si="1"/>
        <v/>
      </c>
      <c r="B270" s="36" t="str">
        <f t="shared" si="2"/>
        <v/>
      </c>
      <c r="C270" s="36" t="str">
        <f t="array" ref="C270">IF(
  M270="",
  "",
  IFERROR(
    INDEX(
      '{INDEX} Tour Packages'!$A:$ZZ,
      MATCH(
        M270,
        INDEX(
          '{INDEX} Tour Packages'!$A:$ZZ,
          ,
          MATCH("Tour Package Name", '{INDEX} Tour Packages'!$4:$4, 0)
        ),
        0
      ),
      MATCH("Tour Code", '{INDEX} Tour Packages'!$4:$4, 0)
    ),
    "XXX"
  )
)
</f>
        <v/>
      </c>
      <c r="D270" s="36" t="str">
        <f t="shared" si="3"/>
        <v/>
      </c>
      <c r="E270" s="36" t="str">
        <f t="shared" si="4"/>
        <v/>
      </c>
      <c r="F270" s="37" t="str">
        <f t="shared" si="5"/>
        <v/>
      </c>
      <c r="G270" s="89"/>
      <c r="H270" s="89"/>
      <c r="I270" s="90"/>
      <c r="J270" s="40" t="str">
        <f t="shared" si="16"/>
        <v> </v>
      </c>
      <c r="K270" s="91"/>
      <c r="L270" s="55"/>
      <c r="M270" s="55"/>
      <c r="N270" s="91"/>
      <c r="O270" s="43" t="str">
        <f>IFERROR(__xludf.DUMMYFUNCTION("IF(N270="""","""",IFERROR(
  N270 + VALUE(REGEXEXTRACT(P270, ""(\d+)\s+Days"")),
  """"
)
)"),"")</f>
        <v/>
      </c>
      <c r="P270" s="43" t="str">
        <f t="array" ref="P270">IFERROR(
  INDEX(
    INDEX('{INDEX} Tour Packages'!$A:$ZZ, , MATCH(P$3, '{INDEX} Tour Packages'!$4:$4, 0)),
    MATCH(M270, INDEX('{INDEX} Tour Packages'!$A:$ZZ,0, MATCH("Tour Package Name", '{INDEX} Tour Packages'!$4:$4, 0)), 0)
  ),
"")
</f>
        <v/>
      </c>
      <c r="Q270" s="44" t="str">
        <f t="shared" si="7"/>
        <v/>
      </c>
      <c r="R270" s="44" t="str">
        <f>IFERROR(__xludf.DUMMYFUNCTION("IF(OR(ISBLANK(K270), ISBLANK(N270)), """", 
  LET(
    resDate, K270,
    tourDate, N270,
    monthCount, MAX(0, DATEDIF(resDate, tourDate - 3, ""M"") + 1),
    secondDates, ARRAYFORMULA(DATE(YEAR(resDate), MONTH(resDate) + SEQUENCE(monthCount), 2)),
    "&amp;"validDates, FILTER(secondDates, (secondDates &gt; resDate + 2) * (secondDates &lt;= tourDate - 3)),
    IF(ISERROR(validDates), 0, COUNTA(validDates))
  )
)
"),"")</f>
        <v/>
      </c>
      <c r="S270" s="44" t="str">
        <f t="shared" si="8"/>
        <v/>
      </c>
      <c r="T270" s="45" t="str">
        <f t="array" ref="T270">IF(ISBLANK(BO270),IFERROR(
  INDEX(
    INDEX('{INDEX} Payment Terms'!$A:$G, , MATCH(T$3, '{INDEX} Payment Terms'!$4:$4, 0)),
    MATCH(Q270, INDEX('{INDEX} Payment Terms'!$A:$G,0, MATCH("Payment Condition", '{INDEX} Payment Terms'!$4:$4, 0)), 0)
  ),
""),"Cancelled")
</f>
        <v/>
      </c>
      <c r="U270" s="46" t="b">
        <v>0</v>
      </c>
      <c r="V270" s="47" t="str">
        <f>IFERROR(__xludf.DUMMYFUNCTION("IF(OR(L270=""Duo Booking"", L270=""Group Booking""),
IF(U270=FALSE,"""",
    LET(
      bookingType, L270,
      tour, M270,
      mainFirst, H270,
      mainLast, I270,
      mainEmail, G270,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$L$4:L270, bookingType,
          $M$4:M270, tour,
          $H$4:H270, mainFirst,
          $I$4:I270, mainLast,
          $G$4:G270, mainEmail
        ),
        ""000""
      ),
  "&amp;"    baseID &amp; ""-"" &amp; memberNumber
    )
  ),
  """"
)
"),"")</f>
        <v/>
      </c>
      <c r="W270" s="48"/>
      <c r="X270" s="85" t="b">
        <v>0</v>
      </c>
      <c r="Y270" s="85" t="b">
        <v>0</v>
      </c>
      <c r="Z270" s="85" t="b">
        <v>0</v>
      </c>
      <c r="AA270" s="50"/>
      <c r="AB270" s="51"/>
      <c r="AC270" s="85" t="b">
        <v>0</v>
      </c>
      <c r="AD270" s="92"/>
      <c r="AE270" s="88"/>
      <c r="AF270" s="36" t="str">
        <f t="array" ref="AF270">IF(M270="","",INDEX(
      '{INDEX} Tour Packages'!$A:$ZP,
      MATCH($M270, '{INDEX} Tour Packages'!$A:$A, 0),
      MATCH(AF$3, '{INDEX} Tour Packages'!$4:$4, 0)
    ))</f>
        <v/>
      </c>
      <c r="AG270" s="36" t="str">
        <f t="array" ref="AG270">IF(M270="","",INDEX(
      '{INDEX} Tour Packages'!$A:$ZP,
      MATCH($M270, '{INDEX} Tour Packages'!$A:$A, 0),
      MATCH(AG$3, '{INDEX} Tour Packages'!$4:$4, 0)
    ))</f>
        <v/>
      </c>
      <c r="AH270" s="36" t="str">
        <f t="array" ref="AH270">IF(M270="","",INDEX(
      '{INDEX} Tour Packages'!$A:$ZP,
      MATCH($M270, '{INDEX} Tour Packages'!$A:$A, 0),
      MATCH(AH$3, '{INDEX} Tour Packages'!$4:$4, 0)
    ))</f>
        <v/>
      </c>
      <c r="AI270" s="54" t="str">
        <f t="shared" si="9"/>
        <v/>
      </c>
      <c r="AJ270" s="42"/>
      <c r="AK270" s="55"/>
      <c r="AL270" s="46" t="b">
        <v>0</v>
      </c>
      <c r="AM270" s="56"/>
      <c r="AN270" s="57" t="str">
        <f t="shared" si="10"/>
        <v/>
      </c>
      <c r="AO270" s="58" t="str">
        <f t="shared" si="11"/>
        <v/>
      </c>
      <c r="AP270" s="59"/>
      <c r="AQ270" s="60"/>
      <c r="AR270" s="61"/>
      <c r="AS270" s="61"/>
      <c r="AT270" s="61" t="str">
        <f>IFERROR(__xludf.DUMMYFUNCTION("IF( 
  OR($AJ270=""Full Payment"", ISBLANK($K270)),
  """",
  IF(
    OR(
      Q270=""Standard Booking, P1"",
      Q270=""Standard Booking, P2"",
      Q270=""Standard Booking, P3"",
      Q270=""Standard Booking, P4""
    ),
    LET(
      resDate,   $"&amp;"K270,
      tourDate,  $N270,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0" s="62" t="str">
        <f t="shared" si="12"/>
        <v/>
      </c>
      <c r="AV270" s="63"/>
      <c r="AW270" s="64"/>
      <c r="AX270" s="64"/>
      <c r="AY270" s="64"/>
      <c r="AZ270" s="64" t="str">
        <f>IFERROR(__xludf.DUMMYFUNCTION("IF(
  OR($AJ270=""Full Payment"",$AJ270=""P1"", ISBLANK($K270)),
  """",
  IF(
    OR(
      $Q270=""Standard Booking, P2"",
      $Q270=""Standard Booking, P3"",
      $Q270=""Standard Booking, P4""
    ),
    LET(
      resDate,   $K270,
      tourDate,"&amp;"  $N270,
      monthCount, DATEDIF(resDate, tourDate, ""M"") + 1,
      secondDates, ARRAYFORMULA(
        DATE(
          YEAR(resDate),
          MONTH(resDate) + SEQUENCE(monthCount),
          2
        )
      ),
      validDates, FILTER(
        sec"&amp;"ondDates,
        (secondDates &gt; resDate + 2) *
        (secondDates &lt;= tourDate - 3)
      ),
      IF(
        OR($AJ270=""P2"", $AJ270=""P3"", $AJ270=""P4""),
        IF(
          COUNTA(validDates) &lt; 2,
          """",
          TEXT(INDEX(validDates"&amp;", 2), ""mmm d, yyyy"")
        ),
        IF(
          COUNTA(validDates) &lt; 2,
          """",
          TEXTJOIN("", "", TRUE,
            TEXT(INDEX(validDates, 1), ""mmm d, yyyy""),
            TEXT(INDEX(validDates, 2), ""mmm d, yyyy"")
          )
 "&amp;"       )
      )
    ),
    """"
  )
)
"),"")</f>
        <v/>
      </c>
      <c r="BA270" s="65" t="str">
        <f t="shared" si="13"/>
        <v/>
      </c>
      <c r="BB270" s="63"/>
      <c r="BC270" s="64"/>
      <c r="BD270" s="64"/>
      <c r="BE270" s="64"/>
      <c r="BF270" s="64" t="str">
        <f>IFERROR(__xludf.DUMMYFUNCTION("IF(
  OR($AJ270=""Full Payment"",$AJ270=""P1"", $AJ270=""P2""),
  """",
  IF(
    AND(
      NOT(ISBLANK($K270)),
      OR(
        Q270=""Standard Booking, P3"",
        Q270=""Standard Booking, P4""
      )
    ),
    LET(
      resDate,   $K270,
      "&amp;"tourDate,  $N270,
      monthCount, DATEDIF(resDate, tourDate, ""M"") + 1,
      secondDates, ARRAYFORMULA(
        DATE(
          YEAR(resDate),
          MONTH(resDate) + SEQUENCE(monthCount),
          2
        )
      ),
      validDates, FILTER(
  "&amp;"      secondDates,
        (secondDates &gt; resDate + 2) *
        (secondDates &lt;= tourDate - 3)
      ),
      IF(
        $AJ270=""P4"",
        IF(
          COUNTA(validDates) &lt; 3,
          """",
          TEXT(INDEX(validDates, 3), ""mmm d, yyyy"")
  "&amp;"      ),
        IF(
          $AJ270=""P3"",
          IF(
            COUNTA(validDates) &lt; 3,
            """",
            TEXT(INDEX(validDates, 3), ""mmm d, yyyy"")
          ),
          IF(
            COUNTA(validDates) &lt; 3,
            """",
    "&amp;"        TEXTJOIN("", "", TRUE,
              TEXT(INDEX(validDates, 1), ""mmm d, yyyy""),
              TEXT(INDEX(validDates, 2), ""mmm d, yyyy""),
              TEXT(INDEX(validDates, 3), ""mmm d, yyyy"")
            )
          )
        )
      )
    "&amp;"),
    """"
  )
)
"),"")</f>
        <v/>
      </c>
      <c r="BG270" s="65" t="str">
        <f t="shared" si="14"/>
        <v/>
      </c>
      <c r="BH270" s="63"/>
      <c r="BI270" s="64"/>
      <c r="BJ270" s="64"/>
      <c r="BK270" s="64"/>
      <c r="BL270" s="64" t="str">
        <f>IFERROR(__xludf.DUMMYFUNCTION("IF(
  OR($AJ270=""Full Payment"",$AJ270=""P1"",$AJ270=""P2"",$AJ270=""P3""),
  """",
  IF(
    AND(
      NOT(ISBLANK($K270)),
      $Q270=""Standard Booking, P4""
    ),
    LET(
      resDate,   $K270,
      tourDate,  $N270,
      monthCount, DATEDIF(r"&amp;"esDate, tourDate, ""M"") + 1,
      secondDates, ARRAYFORMULA(
        DATE(
          YEAR(resDate),
          MONTH(resDate) + SEQUENCE(monthCount),
          2
        )
      ),
      validDates, FILTER(
        secondDates,
        (secondDates &gt; res"&amp;"Date + 2) *
        (secondDates &lt;= tourDate - 3)
      ),
      IF(
        $AJ270=""P4"",
        IF(
          COUNTA(validDates) &lt; 4,
          """",
          TEXT(
            INDEX(validDates, 4),
            ""mmm d, yyyy""
          )
        ),
"&amp;"        IF(
          COUNTA(validDates) &lt; 4,
          """",
          TEXTJOIN(
            "", "", TRUE,
            TEXT(INDEX(validDates, 1), ""mmm d, yyyy""),
            TEXT(INDEX(validDates, 2), ""mmm d, yyyy""),
            TEXT(INDEX(validDates"&amp;", 3), ""mmm d, yyyy""),
            TEXT(INDEX(validDates, 4), ""mmm d, yyyy"")
          )
        )
      )
    ),
    """"
  )
)
"),"")</f>
        <v/>
      </c>
      <c r="BM270" s="65" t="str">
        <f t="shared" si="15"/>
        <v/>
      </c>
      <c r="BN270" s="66"/>
      <c r="BO270" s="67"/>
      <c r="BP270" s="49" t="b">
        <v>0</v>
      </c>
      <c r="BQ270" s="49" t="b">
        <v>0</v>
      </c>
      <c r="BR270" s="68"/>
      <c r="BS270" s="69"/>
      <c r="BT270" s="70" t="b">
        <v>0</v>
      </c>
      <c r="BU270" s="71"/>
      <c r="BV270" s="72"/>
      <c r="BW270" s="86" t="b">
        <v>0</v>
      </c>
      <c r="BX270" s="87"/>
    </row>
    <row r="271">
      <c r="A271" s="35" t="str">
        <f t="shared" si="1"/>
        <v/>
      </c>
      <c r="B271" s="36" t="str">
        <f t="shared" si="2"/>
        <v/>
      </c>
      <c r="C271" s="36" t="str">
        <f t="array" ref="C271">IF(
  M271="",
  "",
  IFERROR(
    INDEX(
      '{INDEX} Tour Packages'!$A:$ZZ,
      MATCH(
        M271,
        INDEX(
          '{INDEX} Tour Packages'!$A:$ZZ,
          ,
          MATCH("Tour Package Name", '{INDEX} Tour Packages'!$4:$4, 0)
        ),
        0
      ),
      MATCH("Tour Code", '{INDEX} Tour Packages'!$4:$4, 0)
    ),
    "XXX"
  )
)
</f>
        <v/>
      </c>
      <c r="D271" s="36" t="str">
        <f t="shared" si="3"/>
        <v/>
      </c>
      <c r="E271" s="36" t="str">
        <f t="shared" si="4"/>
        <v/>
      </c>
      <c r="F271" s="37" t="str">
        <f t="shared" si="5"/>
        <v/>
      </c>
      <c r="G271" s="89"/>
      <c r="H271" s="89"/>
      <c r="I271" s="90"/>
      <c r="J271" s="40" t="str">
        <f t="shared" si="16"/>
        <v> </v>
      </c>
      <c r="K271" s="91"/>
      <c r="L271" s="55"/>
      <c r="M271" s="55"/>
      <c r="N271" s="91"/>
      <c r="O271" s="43" t="str">
        <f>IFERROR(__xludf.DUMMYFUNCTION("IF(N271="""","""",IFERROR(
  N271 + VALUE(REGEXEXTRACT(P271, ""(\d+)\s+Days"")),
  """"
)
)"),"")</f>
        <v/>
      </c>
      <c r="P271" s="43" t="str">
        <f t="array" ref="P271">IFERROR(
  INDEX(
    INDEX('{INDEX} Tour Packages'!$A:$ZZ, , MATCH(P$3, '{INDEX} Tour Packages'!$4:$4, 0)),
    MATCH(M271, INDEX('{INDEX} Tour Packages'!$A:$ZZ,0, MATCH("Tour Package Name", '{INDEX} Tour Packages'!$4:$4, 0)), 0)
  ),
"")
</f>
        <v/>
      </c>
      <c r="Q271" s="44" t="str">
        <f t="shared" si="7"/>
        <v/>
      </c>
      <c r="R271" s="44" t="str">
        <f>IFERROR(__xludf.DUMMYFUNCTION("IF(OR(ISBLANK(K271), ISBLANK(N271)), """", 
  LET(
    resDate, K271,
    tourDate, N271,
    monthCount, MAX(0, DATEDIF(resDate, tourDate - 3, ""M"") + 1),
    secondDates, ARRAYFORMULA(DATE(YEAR(resDate), MONTH(resDate) + SEQUENCE(monthCount), 2)),
    "&amp;"validDates, FILTER(secondDates, (secondDates &gt; resDate + 2) * (secondDates &lt;= tourDate - 3)),
    IF(ISERROR(validDates), 0, COUNTA(validDates))
  )
)
"),"")</f>
        <v/>
      </c>
      <c r="S271" s="44" t="str">
        <f t="shared" si="8"/>
        <v/>
      </c>
      <c r="T271" s="45" t="str">
        <f t="array" ref="T271">IF(ISBLANK(BO271),IFERROR(
  INDEX(
    INDEX('{INDEX} Payment Terms'!$A:$G, , MATCH(T$3, '{INDEX} Payment Terms'!$4:$4, 0)),
    MATCH(Q271, INDEX('{INDEX} Payment Terms'!$A:$G,0, MATCH("Payment Condition", '{INDEX} Payment Terms'!$4:$4, 0)), 0)
  ),
""),"Cancelled")
</f>
        <v/>
      </c>
      <c r="U271" s="46" t="b">
        <v>0</v>
      </c>
      <c r="V271" s="47" t="str">
        <f>IFERROR(__xludf.DUMMYFUNCTION("IF(OR(L271=""Duo Booking"", L271=""Group Booking""),
IF(U271=FALSE,"""",
    LET(
      bookingType, L271,
      tour, M271,
      mainFirst, H271,
      mainLast, I271,
      mainEmail, G271,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$L$4:L271, bookingType,
          $M$4:M271, tour,
          $H$4:H271, mainFirst,
          $I$4:I271, mainLast,
          $G$4:G271, mainEmail
        ),
        ""000""
      ),
  "&amp;"    baseID &amp; ""-"" &amp; memberNumber
    )
  ),
  """"
)
"),"")</f>
        <v/>
      </c>
      <c r="W271" s="48"/>
      <c r="X271" s="85" t="b">
        <v>0</v>
      </c>
      <c r="Y271" s="85" t="b">
        <v>0</v>
      </c>
      <c r="Z271" s="85" t="b">
        <v>0</v>
      </c>
      <c r="AA271" s="50"/>
      <c r="AB271" s="51"/>
      <c r="AC271" s="85" t="b">
        <v>0</v>
      </c>
      <c r="AD271" s="92"/>
      <c r="AE271" s="88"/>
      <c r="AF271" s="36" t="str">
        <f t="array" ref="AF271">IF(M271="","",INDEX(
      '{INDEX} Tour Packages'!$A:$ZP,
      MATCH($M271, '{INDEX} Tour Packages'!$A:$A, 0),
      MATCH(AF$3, '{INDEX} Tour Packages'!$4:$4, 0)
    ))</f>
        <v/>
      </c>
      <c r="AG271" s="36" t="str">
        <f t="array" ref="AG271">IF(M271="","",INDEX(
      '{INDEX} Tour Packages'!$A:$ZP,
      MATCH($M271, '{INDEX} Tour Packages'!$A:$A, 0),
      MATCH(AG$3, '{INDEX} Tour Packages'!$4:$4, 0)
    ))</f>
        <v/>
      </c>
      <c r="AH271" s="36" t="str">
        <f t="array" ref="AH271">IF(M271="","",INDEX(
      '{INDEX} Tour Packages'!$A:$ZP,
      MATCH($M271, '{INDEX} Tour Packages'!$A:$A, 0),
      MATCH(AH$3, '{INDEX} Tour Packages'!$4:$4, 0)
    ))</f>
        <v/>
      </c>
      <c r="AI271" s="54" t="str">
        <f t="shared" si="9"/>
        <v/>
      </c>
      <c r="AJ271" s="42"/>
      <c r="AK271" s="55"/>
      <c r="AL271" s="46" t="b">
        <v>0</v>
      </c>
      <c r="AM271" s="56"/>
      <c r="AN271" s="57" t="str">
        <f t="shared" si="10"/>
        <v/>
      </c>
      <c r="AO271" s="58" t="str">
        <f t="shared" si="11"/>
        <v/>
      </c>
      <c r="AP271" s="59"/>
      <c r="AQ271" s="60"/>
      <c r="AR271" s="61"/>
      <c r="AS271" s="61"/>
      <c r="AT271" s="61" t="str">
        <f>IFERROR(__xludf.DUMMYFUNCTION("IF( 
  OR($AJ271=""Full Payment"", ISBLANK($K271)),
  """",
  IF(
    OR(
      Q271=""Standard Booking, P1"",
      Q271=""Standard Booking, P2"",
      Q271=""Standard Booking, P3"",
      Q271=""Standard Booking, P4""
    ),
    LET(
      resDate,   $"&amp;"K271,
      tourDate,  $N271,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1" s="62" t="str">
        <f t="shared" si="12"/>
        <v/>
      </c>
      <c r="AV271" s="63"/>
      <c r="AW271" s="64"/>
      <c r="AX271" s="64"/>
      <c r="AY271" s="64"/>
      <c r="AZ271" s="64" t="str">
        <f>IFERROR(__xludf.DUMMYFUNCTION("IF(
  OR($AJ271=""Full Payment"",$AJ271=""P1"", ISBLANK($K271)),
  """",
  IF(
    OR(
      $Q271=""Standard Booking, P2"",
      $Q271=""Standard Booking, P3"",
      $Q271=""Standard Booking, P4""
    ),
    LET(
      resDate,   $K271,
      tourDate,"&amp;"  $N271,
      monthCount, DATEDIF(resDate, tourDate, ""M"") + 1,
      secondDates, ARRAYFORMULA(
        DATE(
          YEAR(resDate),
          MONTH(resDate) + SEQUENCE(monthCount),
          2
        )
      ),
      validDates, FILTER(
        sec"&amp;"ondDates,
        (secondDates &gt; resDate + 2) *
        (secondDates &lt;= tourDate - 3)
      ),
      IF(
        OR($AJ271=""P2"", $AJ271=""P3"", $AJ271=""P4""),
        IF(
          COUNTA(validDates) &lt; 2,
          """",
          TEXT(INDEX(validDates"&amp;", 2), ""mmm d, yyyy"")
        ),
        IF(
          COUNTA(validDates) &lt; 2,
          """",
          TEXTJOIN("", "", TRUE,
            TEXT(INDEX(validDates, 1), ""mmm d, yyyy""),
            TEXT(INDEX(validDates, 2), ""mmm d, yyyy"")
          )
 "&amp;"       )
      )
    ),
    """"
  )
)
"),"")</f>
        <v/>
      </c>
      <c r="BA271" s="65" t="str">
        <f t="shared" si="13"/>
        <v/>
      </c>
      <c r="BB271" s="63"/>
      <c r="BC271" s="64"/>
      <c r="BD271" s="64"/>
      <c r="BE271" s="64"/>
      <c r="BF271" s="64" t="str">
        <f>IFERROR(__xludf.DUMMYFUNCTION("IF(
  OR($AJ271=""Full Payment"",$AJ271=""P1"", $AJ271=""P2""),
  """",
  IF(
    AND(
      NOT(ISBLANK($K271)),
      OR(
        Q271=""Standard Booking, P3"",
        Q271=""Standard Booking, P4""
      )
    ),
    LET(
      resDate,   $K271,
      "&amp;"tourDate,  $N271,
      monthCount, DATEDIF(resDate, tourDate, ""M"") + 1,
      secondDates, ARRAYFORMULA(
        DATE(
          YEAR(resDate),
          MONTH(resDate) + SEQUENCE(monthCount),
          2
        )
      ),
      validDates, FILTER(
  "&amp;"      secondDates,
        (secondDates &gt; resDate + 2) *
        (secondDates &lt;= tourDate - 3)
      ),
      IF(
        $AJ271=""P4"",
        IF(
          COUNTA(validDates) &lt; 3,
          """",
          TEXT(INDEX(validDates, 3), ""mmm d, yyyy"")
  "&amp;"      ),
        IF(
          $AJ271=""P3"",
          IF(
            COUNTA(validDates) &lt; 3,
            """",
            TEXT(INDEX(validDates, 3), ""mmm d, yyyy"")
          ),
          IF(
            COUNTA(validDates) &lt; 3,
            """",
    "&amp;"        TEXTJOIN("", "", TRUE,
              TEXT(INDEX(validDates, 1), ""mmm d, yyyy""),
              TEXT(INDEX(validDates, 2), ""mmm d, yyyy""),
              TEXT(INDEX(validDates, 3), ""mmm d, yyyy"")
            )
          )
        )
      )
    "&amp;"),
    """"
  )
)
"),"")</f>
        <v/>
      </c>
      <c r="BG271" s="65" t="str">
        <f t="shared" si="14"/>
        <v/>
      </c>
      <c r="BH271" s="63"/>
      <c r="BI271" s="64"/>
      <c r="BJ271" s="64"/>
      <c r="BK271" s="64"/>
      <c r="BL271" s="64" t="str">
        <f>IFERROR(__xludf.DUMMYFUNCTION("IF(
  OR($AJ271=""Full Payment"",$AJ271=""P1"",$AJ271=""P2"",$AJ271=""P3""),
  """",
  IF(
    AND(
      NOT(ISBLANK($K271)),
      $Q271=""Standard Booking, P4""
    ),
    LET(
      resDate,   $K271,
      tourDate,  $N271,
      monthCount, DATEDIF(r"&amp;"esDate, tourDate, ""M"") + 1,
      secondDates, ARRAYFORMULA(
        DATE(
          YEAR(resDate),
          MONTH(resDate) + SEQUENCE(monthCount),
          2
        )
      ),
      validDates, FILTER(
        secondDates,
        (secondDates &gt; res"&amp;"Date + 2) *
        (secondDates &lt;= tourDate - 3)
      ),
      IF(
        $AJ271=""P4"",
        IF(
          COUNTA(validDates) &lt; 4,
          """",
          TEXT(
            INDEX(validDates, 4),
            ""mmm d, yyyy""
          )
        ),
"&amp;"        IF(
          COUNTA(validDates) &lt; 4,
          """",
          TEXTJOIN(
            "", "", TRUE,
            TEXT(INDEX(validDates, 1), ""mmm d, yyyy""),
            TEXT(INDEX(validDates, 2), ""mmm d, yyyy""),
            TEXT(INDEX(validDates"&amp;", 3), ""mmm d, yyyy""),
            TEXT(INDEX(validDates, 4), ""mmm d, yyyy"")
          )
        )
      )
    ),
    """"
  )
)
"),"")</f>
        <v/>
      </c>
      <c r="BM271" s="65" t="str">
        <f t="shared" si="15"/>
        <v/>
      </c>
      <c r="BN271" s="66"/>
      <c r="BO271" s="67"/>
      <c r="BP271" s="49" t="b">
        <v>0</v>
      </c>
      <c r="BQ271" s="49" t="b">
        <v>0</v>
      </c>
      <c r="BR271" s="68"/>
      <c r="BS271" s="69"/>
      <c r="BT271" s="70" t="b">
        <v>0</v>
      </c>
      <c r="BU271" s="71"/>
      <c r="BV271" s="72"/>
      <c r="BW271" s="86" t="b">
        <v>0</v>
      </c>
      <c r="BX271" s="87"/>
    </row>
    <row r="272">
      <c r="A272" s="35" t="str">
        <f t="shared" si="1"/>
        <v/>
      </c>
      <c r="B272" s="36" t="str">
        <f t="shared" si="2"/>
        <v/>
      </c>
      <c r="C272" s="36" t="str">
        <f t="array" ref="C272">IF(
  M272="",
  "",
  IFERROR(
    INDEX(
      '{INDEX} Tour Packages'!$A:$ZZ,
      MATCH(
        M272,
        INDEX(
          '{INDEX} Tour Packages'!$A:$ZZ,
          ,
          MATCH("Tour Package Name", '{INDEX} Tour Packages'!$4:$4, 0)
        ),
        0
      ),
      MATCH("Tour Code", '{INDEX} Tour Packages'!$4:$4, 0)
    ),
    "XXX"
  )
)
</f>
        <v/>
      </c>
      <c r="D272" s="36" t="str">
        <f t="shared" si="3"/>
        <v/>
      </c>
      <c r="E272" s="36" t="str">
        <f t="shared" si="4"/>
        <v/>
      </c>
      <c r="F272" s="37" t="str">
        <f t="shared" si="5"/>
        <v/>
      </c>
      <c r="G272" s="89"/>
      <c r="H272" s="89"/>
      <c r="I272" s="90"/>
      <c r="J272" s="40" t="str">
        <f t="shared" si="16"/>
        <v> </v>
      </c>
      <c r="K272" s="91"/>
      <c r="L272" s="55"/>
      <c r="M272" s="55"/>
      <c r="N272" s="91"/>
      <c r="O272" s="43" t="str">
        <f>IFERROR(__xludf.DUMMYFUNCTION("IF(N272="""","""",IFERROR(
  N272 + VALUE(REGEXEXTRACT(P272, ""(\d+)\s+Days"")),
  """"
)
)"),"")</f>
        <v/>
      </c>
      <c r="P272" s="43" t="str">
        <f t="array" ref="P272">IFERROR(
  INDEX(
    INDEX('{INDEX} Tour Packages'!$A:$ZZ, , MATCH(P$3, '{INDEX} Tour Packages'!$4:$4, 0)),
    MATCH(M272, INDEX('{INDEX} Tour Packages'!$A:$ZZ,0, MATCH("Tour Package Name", '{INDEX} Tour Packages'!$4:$4, 0)), 0)
  ),
"")
</f>
        <v/>
      </c>
      <c r="Q272" s="44" t="str">
        <f t="shared" si="7"/>
        <v/>
      </c>
      <c r="R272" s="44" t="str">
        <f>IFERROR(__xludf.DUMMYFUNCTION("IF(OR(ISBLANK(K272), ISBLANK(N272)), """", 
  LET(
    resDate, K272,
    tourDate, N272,
    monthCount, MAX(0, DATEDIF(resDate, tourDate - 3, ""M"") + 1),
    secondDates, ARRAYFORMULA(DATE(YEAR(resDate), MONTH(resDate) + SEQUENCE(monthCount), 2)),
    "&amp;"validDates, FILTER(secondDates, (secondDates &gt; resDate + 2) * (secondDates &lt;= tourDate - 3)),
    IF(ISERROR(validDates), 0, COUNTA(validDates))
  )
)
"),"")</f>
        <v/>
      </c>
      <c r="S272" s="44" t="str">
        <f t="shared" si="8"/>
        <v/>
      </c>
      <c r="T272" s="45" t="str">
        <f t="array" ref="T272">IF(ISBLANK(BO272),IFERROR(
  INDEX(
    INDEX('{INDEX} Payment Terms'!$A:$G, , MATCH(T$3, '{INDEX} Payment Terms'!$4:$4, 0)),
    MATCH(Q272, INDEX('{INDEX} Payment Terms'!$A:$G,0, MATCH("Payment Condition", '{INDEX} Payment Terms'!$4:$4, 0)), 0)
  ),
""),"Cancelled")
</f>
        <v/>
      </c>
      <c r="U272" s="46" t="b">
        <v>0</v>
      </c>
      <c r="V272" s="47" t="str">
        <f>IFERROR(__xludf.DUMMYFUNCTION("IF(OR(L272=""Duo Booking"", L272=""Group Booking""),
IF(U272=FALSE,"""",
    LET(
      bookingType, L272,
      tour, M272,
      mainFirst, H272,
      mainLast, I272,
      mainEmail, G272,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$L$4:L272, bookingType,
          $M$4:M272, tour,
          $H$4:H272, mainFirst,
          $I$4:I272, mainLast,
          $G$4:G272, mainEmail
        ),
        ""000""
      ),
  "&amp;"    baseID &amp; ""-"" &amp; memberNumber
    )
  ),
  """"
)
"),"")</f>
        <v/>
      </c>
      <c r="W272" s="48"/>
      <c r="X272" s="85" t="b">
        <v>0</v>
      </c>
      <c r="Y272" s="85" t="b">
        <v>0</v>
      </c>
      <c r="Z272" s="85" t="b">
        <v>0</v>
      </c>
      <c r="AA272" s="50"/>
      <c r="AB272" s="51"/>
      <c r="AC272" s="85" t="b">
        <v>0</v>
      </c>
      <c r="AD272" s="92"/>
      <c r="AE272" s="88"/>
      <c r="AF272" s="36" t="str">
        <f t="array" ref="AF272">IF(M272="","",INDEX(
      '{INDEX} Tour Packages'!$A:$ZP,
      MATCH($M272, '{INDEX} Tour Packages'!$A:$A, 0),
      MATCH(AF$3, '{INDEX} Tour Packages'!$4:$4, 0)
    ))</f>
        <v/>
      </c>
      <c r="AG272" s="36" t="str">
        <f t="array" ref="AG272">IF(M272="","",INDEX(
      '{INDEX} Tour Packages'!$A:$ZP,
      MATCH($M272, '{INDEX} Tour Packages'!$A:$A, 0),
      MATCH(AG$3, '{INDEX} Tour Packages'!$4:$4, 0)
    ))</f>
        <v/>
      </c>
      <c r="AH272" s="36" t="str">
        <f t="array" ref="AH272">IF(M272="","",INDEX(
      '{INDEX} Tour Packages'!$A:$ZP,
      MATCH($M272, '{INDEX} Tour Packages'!$A:$A, 0),
      MATCH(AH$3, '{INDEX} Tour Packages'!$4:$4, 0)
    ))</f>
        <v/>
      </c>
      <c r="AI272" s="54" t="str">
        <f t="shared" si="9"/>
        <v/>
      </c>
      <c r="AJ272" s="42"/>
      <c r="AK272" s="55"/>
      <c r="AL272" s="46" t="b">
        <v>0</v>
      </c>
      <c r="AM272" s="56"/>
      <c r="AN272" s="57" t="str">
        <f t="shared" si="10"/>
        <v/>
      </c>
      <c r="AO272" s="58" t="str">
        <f t="shared" si="11"/>
        <v/>
      </c>
      <c r="AP272" s="59"/>
      <c r="AQ272" s="60"/>
      <c r="AR272" s="61"/>
      <c r="AS272" s="61"/>
      <c r="AT272" s="61" t="str">
        <f>IFERROR(__xludf.DUMMYFUNCTION("IF( 
  OR($AJ272=""Full Payment"", ISBLANK($K272)),
  """",
  IF(
    OR(
      Q272=""Standard Booking, P1"",
      Q272=""Standard Booking, P2"",
      Q272=""Standard Booking, P3"",
      Q272=""Standard Booking, P4""
    ),
    LET(
      resDate,   $"&amp;"K272,
      tourDate,  $N272,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2" s="62" t="str">
        <f t="shared" si="12"/>
        <v/>
      </c>
      <c r="AV272" s="63"/>
      <c r="AW272" s="64"/>
      <c r="AX272" s="64"/>
      <c r="AY272" s="64"/>
      <c r="AZ272" s="64" t="str">
        <f>IFERROR(__xludf.DUMMYFUNCTION("IF(
  OR($AJ272=""Full Payment"",$AJ272=""P1"", ISBLANK($K272)),
  """",
  IF(
    OR(
      $Q272=""Standard Booking, P2"",
      $Q272=""Standard Booking, P3"",
      $Q272=""Standard Booking, P4""
    ),
    LET(
      resDate,   $K272,
      tourDate,"&amp;"  $N272,
      monthCount, DATEDIF(resDate, tourDate, ""M"") + 1,
      secondDates, ARRAYFORMULA(
        DATE(
          YEAR(resDate),
          MONTH(resDate) + SEQUENCE(monthCount),
          2
        )
      ),
      validDates, FILTER(
        sec"&amp;"ondDates,
        (secondDates &gt; resDate + 2) *
        (secondDates &lt;= tourDate - 3)
      ),
      IF(
        OR($AJ272=""P2"", $AJ272=""P3"", $AJ272=""P4""),
        IF(
          COUNTA(validDates) &lt; 2,
          """",
          TEXT(INDEX(validDates"&amp;", 2), ""mmm d, yyyy"")
        ),
        IF(
          COUNTA(validDates) &lt; 2,
          """",
          TEXTJOIN("", "", TRUE,
            TEXT(INDEX(validDates, 1), ""mmm d, yyyy""),
            TEXT(INDEX(validDates, 2), ""mmm d, yyyy"")
          )
 "&amp;"       )
      )
    ),
    """"
  )
)
"),"")</f>
        <v/>
      </c>
      <c r="BA272" s="65" t="str">
        <f t="shared" si="13"/>
        <v/>
      </c>
      <c r="BB272" s="63"/>
      <c r="BC272" s="64"/>
      <c r="BD272" s="64"/>
      <c r="BE272" s="64"/>
      <c r="BF272" s="64" t="str">
        <f>IFERROR(__xludf.DUMMYFUNCTION("IF(
  OR($AJ272=""Full Payment"",$AJ272=""P1"", $AJ272=""P2""),
  """",
  IF(
    AND(
      NOT(ISBLANK($K272)),
      OR(
        Q272=""Standard Booking, P3"",
        Q272=""Standard Booking, P4""
      )
    ),
    LET(
      resDate,   $K272,
      "&amp;"tourDate,  $N272,
      monthCount, DATEDIF(resDate, tourDate, ""M"") + 1,
      secondDates, ARRAYFORMULA(
        DATE(
          YEAR(resDate),
          MONTH(resDate) + SEQUENCE(monthCount),
          2
        )
      ),
      validDates, FILTER(
  "&amp;"      secondDates,
        (secondDates &gt; resDate + 2) *
        (secondDates &lt;= tourDate - 3)
      ),
      IF(
        $AJ272=""P4"",
        IF(
          COUNTA(validDates) &lt; 3,
          """",
          TEXT(INDEX(validDates, 3), ""mmm d, yyyy"")
  "&amp;"      ),
        IF(
          $AJ272=""P3"",
          IF(
            COUNTA(validDates) &lt; 3,
            """",
            TEXT(INDEX(validDates, 3), ""mmm d, yyyy"")
          ),
          IF(
            COUNTA(validDates) &lt; 3,
            """",
    "&amp;"        TEXTJOIN("", "", TRUE,
              TEXT(INDEX(validDates, 1), ""mmm d, yyyy""),
              TEXT(INDEX(validDates, 2), ""mmm d, yyyy""),
              TEXT(INDEX(validDates, 3), ""mmm d, yyyy"")
            )
          )
        )
      )
    "&amp;"),
    """"
  )
)
"),"")</f>
        <v/>
      </c>
      <c r="BG272" s="65" t="str">
        <f t="shared" si="14"/>
        <v/>
      </c>
      <c r="BH272" s="63"/>
      <c r="BI272" s="64"/>
      <c r="BJ272" s="64"/>
      <c r="BK272" s="64"/>
      <c r="BL272" s="64" t="str">
        <f>IFERROR(__xludf.DUMMYFUNCTION("IF(
  OR($AJ272=""Full Payment"",$AJ272=""P1"",$AJ272=""P2"",$AJ272=""P3""),
  """",
  IF(
    AND(
      NOT(ISBLANK($K272)),
      $Q272=""Standard Booking, P4""
    ),
    LET(
      resDate,   $K272,
      tourDate,  $N272,
      monthCount, DATEDIF(r"&amp;"esDate, tourDate, ""M"") + 1,
      secondDates, ARRAYFORMULA(
        DATE(
          YEAR(resDate),
          MONTH(resDate) + SEQUENCE(monthCount),
          2
        )
      ),
      validDates, FILTER(
        secondDates,
        (secondDates &gt; res"&amp;"Date + 2) *
        (secondDates &lt;= tourDate - 3)
      ),
      IF(
        $AJ272=""P4"",
        IF(
          COUNTA(validDates) &lt; 4,
          """",
          TEXT(
            INDEX(validDates, 4),
            ""mmm d, yyyy""
          )
        ),
"&amp;"        IF(
          COUNTA(validDates) &lt; 4,
          """",
          TEXTJOIN(
            "", "", TRUE,
            TEXT(INDEX(validDates, 1), ""mmm d, yyyy""),
            TEXT(INDEX(validDates, 2), ""mmm d, yyyy""),
            TEXT(INDEX(validDates"&amp;", 3), ""mmm d, yyyy""),
            TEXT(INDEX(validDates, 4), ""mmm d, yyyy"")
          )
        )
      )
    ),
    """"
  )
)
"),"")</f>
        <v/>
      </c>
      <c r="BM272" s="65" t="str">
        <f t="shared" si="15"/>
        <v/>
      </c>
      <c r="BN272" s="66"/>
      <c r="BO272" s="67"/>
      <c r="BP272" s="49" t="b">
        <v>0</v>
      </c>
      <c r="BQ272" s="49" t="b">
        <v>0</v>
      </c>
      <c r="BR272" s="68"/>
      <c r="BS272" s="69"/>
      <c r="BT272" s="70" t="b">
        <v>0</v>
      </c>
      <c r="BU272" s="71"/>
      <c r="BV272" s="72"/>
      <c r="BW272" s="86" t="b">
        <v>0</v>
      </c>
      <c r="BX272" s="87"/>
    </row>
    <row r="273">
      <c r="A273" s="35" t="str">
        <f t="shared" si="1"/>
        <v/>
      </c>
      <c r="B273" s="36" t="str">
        <f t="shared" si="2"/>
        <v/>
      </c>
      <c r="C273" s="36" t="str">
        <f t="array" ref="C273">IF(
  M273="",
  "",
  IFERROR(
    INDEX(
      '{INDEX} Tour Packages'!$A:$ZZ,
      MATCH(
        M273,
        INDEX(
          '{INDEX} Tour Packages'!$A:$ZZ,
          ,
          MATCH("Tour Package Name", '{INDEX} Tour Packages'!$4:$4, 0)
        ),
        0
      ),
      MATCH("Tour Code", '{INDEX} Tour Packages'!$4:$4, 0)
    ),
    "XXX"
  )
)
</f>
        <v/>
      </c>
      <c r="D273" s="36" t="str">
        <f t="shared" si="3"/>
        <v/>
      </c>
      <c r="E273" s="36" t="str">
        <f t="shared" si="4"/>
        <v/>
      </c>
      <c r="F273" s="37" t="str">
        <f t="shared" si="5"/>
        <v/>
      </c>
      <c r="G273" s="89"/>
      <c r="H273" s="89"/>
      <c r="I273" s="90"/>
      <c r="J273" s="40" t="str">
        <f t="shared" si="16"/>
        <v> </v>
      </c>
      <c r="K273" s="91"/>
      <c r="L273" s="55"/>
      <c r="M273" s="55"/>
      <c r="N273" s="91"/>
      <c r="O273" s="43" t="str">
        <f>IFERROR(__xludf.DUMMYFUNCTION("IF(N273="""","""",IFERROR(
  N273 + VALUE(REGEXEXTRACT(P273, ""(\d+)\s+Days"")),
  """"
)
)"),"")</f>
        <v/>
      </c>
      <c r="P273" s="43" t="str">
        <f t="array" ref="P273">IFERROR(
  INDEX(
    INDEX('{INDEX} Tour Packages'!$A:$ZZ, , MATCH(P$3, '{INDEX} Tour Packages'!$4:$4, 0)),
    MATCH(M273, INDEX('{INDEX} Tour Packages'!$A:$ZZ,0, MATCH("Tour Package Name", '{INDEX} Tour Packages'!$4:$4, 0)), 0)
  ),
"")
</f>
        <v/>
      </c>
      <c r="Q273" s="44" t="str">
        <f t="shared" si="7"/>
        <v/>
      </c>
      <c r="R273" s="44" t="str">
        <f>IFERROR(__xludf.DUMMYFUNCTION("IF(OR(ISBLANK(K273), ISBLANK(N273)), """", 
  LET(
    resDate, K273,
    tourDate, N273,
    monthCount, MAX(0, DATEDIF(resDate, tourDate - 3, ""M"") + 1),
    secondDates, ARRAYFORMULA(DATE(YEAR(resDate), MONTH(resDate) + SEQUENCE(monthCount), 2)),
    "&amp;"validDates, FILTER(secondDates, (secondDates &gt; resDate + 2) * (secondDates &lt;= tourDate - 3)),
    IF(ISERROR(validDates), 0, COUNTA(validDates))
  )
)
"),"")</f>
        <v/>
      </c>
      <c r="S273" s="44" t="str">
        <f t="shared" si="8"/>
        <v/>
      </c>
      <c r="T273" s="45" t="str">
        <f t="array" ref="T273">IF(ISBLANK(BO273),IFERROR(
  INDEX(
    INDEX('{INDEX} Payment Terms'!$A:$G, , MATCH(T$3, '{INDEX} Payment Terms'!$4:$4, 0)),
    MATCH(Q273, INDEX('{INDEX} Payment Terms'!$A:$G,0, MATCH("Payment Condition", '{INDEX} Payment Terms'!$4:$4, 0)), 0)
  ),
""),"Cancelled")
</f>
        <v/>
      </c>
      <c r="U273" s="46" t="b">
        <v>0</v>
      </c>
      <c r="V273" s="47" t="str">
        <f>IFERROR(__xludf.DUMMYFUNCTION("IF(OR(L273=""Duo Booking"", L273=""Group Booking""),
IF(U273=FALSE,"""",
    LET(
      bookingType, L273,
      tour, M273,
      mainFirst, H273,
      mainLast, I273,
      mainEmail, G273,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$L$4:L273, bookingType,
          $M$4:M273, tour,
          $H$4:H273, mainFirst,
          $I$4:I273, mainLast,
          $G$4:G273, mainEmail
        ),
        ""000""
      ),
  "&amp;"    baseID &amp; ""-"" &amp; memberNumber
    )
  ),
  """"
)
"),"")</f>
        <v/>
      </c>
      <c r="W273" s="48"/>
      <c r="X273" s="85" t="b">
        <v>0</v>
      </c>
      <c r="Y273" s="85" t="b">
        <v>0</v>
      </c>
      <c r="Z273" s="85" t="b">
        <v>0</v>
      </c>
      <c r="AA273" s="50"/>
      <c r="AB273" s="51"/>
      <c r="AC273" s="85" t="b">
        <v>0</v>
      </c>
      <c r="AD273" s="92"/>
      <c r="AE273" s="88"/>
      <c r="AF273" s="36" t="str">
        <f t="array" ref="AF273">IF(M273="","",INDEX(
      '{INDEX} Tour Packages'!$A:$ZP,
      MATCH($M273, '{INDEX} Tour Packages'!$A:$A, 0),
      MATCH(AF$3, '{INDEX} Tour Packages'!$4:$4, 0)
    ))</f>
        <v/>
      </c>
      <c r="AG273" s="36" t="str">
        <f t="array" ref="AG273">IF(M273="","",INDEX(
      '{INDEX} Tour Packages'!$A:$ZP,
      MATCH($M273, '{INDEX} Tour Packages'!$A:$A, 0),
      MATCH(AG$3, '{INDEX} Tour Packages'!$4:$4, 0)
    ))</f>
        <v/>
      </c>
      <c r="AH273" s="36" t="str">
        <f t="array" ref="AH273">IF(M273="","",INDEX(
      '{INDEX} Tour Packages'!$A:$ZP,
      MATCH($M273, '{INDEX} Tour Packages'!$A:$A, 0),
      MATCH(AH$3, '{INDEX} Tour Packages'!$4:$4, 0)
    ))</f>
        <v/>
      </c>
      <c r="AI273" s="54" t="str">
        <f t="shared" si="9"/>
        <v/>
      </c>
      <c r="AJ273" s="42"/>
      <c r="AK273" s="55"/>
      <c r="AL273" s="46" t="b">
        <v>0</v>
      </c>
      <c r="AM273" s="56"/>
      <c r="AN273" s="57" t="str">
        <f t="shared" si="10"/>
        <v/>
      </c>
      <c r="AO273" s="58" t="str">
        <f t="shared" si="11"/>
        <v/>
      </c>
      <c r="AP273" s="59"/>
      <c r="AQ273" s="60"/>
      <c r="AR273" s="61"/>
      <c r="AS273" s="61"/>
      <c r="AT273" s="61" t="str">
        <f>IFERROR(__xludf.DUMMYFUNCTION("IF( 
  OR($AJ273=""Full Payment"", ISBLANK($K273)),
  """",
  IF(
    OR(
      Q273=""Standard Booking, P1"",
      Q273=""Standard Booking, P2"",
      Q273=""Standard Booking, P3"",
      Q273=""Standard Booking, P4""
    ),
    LET(
      resDate,   $"&amp;"K273,
      tourDate,  $N273,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3" s="62" t="str">
        <f t="shared" si="12"/>
        <v/>
      </c>
      <c r="AV273" s="63"/>
      <c r="AW273" s="64"/>
      <c r="AX273" s="64"/>
      <c r="AY273" s="64"/>
      <c r="AZ273" s="64" t="str">
        <f>IFERROR(__xludf.DUMMYFUNCTION("IF(
  OR($AJ273=""Full Payment"",$AJ273=""P1"", ISBLANK($K273)),
  """",
  IF(
    OR(
      $Q273=""Standard Booking, P2"",
      $Q273=""Standard Booking, P3"",
      $Q273=""Standard Booking, P4""
    ),
    LET(
      resDate,   $K273,
      tourDate,"&amp;"  $N273,
      monthCount, DATEDIF(resDate, tourDate, ""M"") + 1,
      secondDates, ARRAYFORMULA(
        DATE(
          YEAR(resDate),
          MONTH(resDate) + SEQUENCE(monthCount),
          2
        )
      ),
      validDates, FILTER(
        sec"&amp;"ondDates,
        (secondDates &gt; resDate + 2) *
        (secondDates &lt;= tourDate - 3)
      ),
      IF(
        OR($AJ273=""P2"", $AJ273=""P3"", $AJ273=""P4""),
        IF(
          COUNTA(validDates) &lt; 2,
          """",
          TEXT(INDEX(validDates"&amp;", 2), ""mmm d, yyyy"")
        ),
        IF(
          COUNTA(validDates) &lt; 2,
          """",
          TEXTJOIN("", "", TRUE,
            TEXT(INDEX(validDates, 1), ""mmm d, yyyy""),
            TEXT(INDEX(validDates, 2), ""mmm d, yyyy"")
          )
 "&amp;"       )
      )
    ),
    """"
  )
)
"),"")</f>
        <v/>
      </c>
      <c r="BA273" s="65" t="str">
        <f t="shared" si="13"/>
        <v/>
      </c>
      <c r="BB273" s="63"/>
      <c r="BC273" s="64"/>
      <c r="BD273" s="64"/>
      <c r="BE273" s="64"/>
      <c r="BF273" s="64" t="str">
        <f>IFERROR(__xludf.DUMMYFUNCTION("IF(
  OR($AJ273=""Full Payment"",$AJ273=""P1"", $AJ273=""P2""),
  """",
  IF(
    AND(
      NOT(ISBLANK($K273)),
      OR(
        Q273=""Standard Booking, P3"",
        Q273=""Standard Booking, P4""
      )
    ),
    LET(
      resDate,   $K273,
      "&amp;"tourDate,  $N273,
      monthCount, DATEDIF(resDate, tourDate, ""M"") + 1,
      secondDates, ARRAYFORMULA(
        DATE(
          YEAR(resDate),
          MONTH(resDate) + SEQUENCE(monthCount),
          2
        )
      ),
      validDates, FILTER(
  "&amp;"      secondDates,
        (secondDates &gt; resDate + 2) *
        (secondDates &lt;= tourDate - 3)
      ),
      IF(
        $AJ273=""P4"",
        IF(
          COUNTA(validDates) &lt; 3,
          """",
          TEXT(INDEX(validDates, 3), ""mmm d, yyyy"")
  "&amp;"      ),
        IF(
          $AJ273=""P3"",
          IF(
            COUNTA(validDates) &lt; 3,
            """",
            TEXT(INDEX(validDates, 3), ""mmm d, yyyy"")
          ),
          IF(
            COUNTA(validDates) &lt; 3,
            """",
    "&amp;"        TEXTJOIN("", "", TRUE,
              TEXT(INDEX(validDates, 1), ""mmm d, yyyy""),
              TEXT(INDEX(validDates, 2), ""mmm d, yyyy""),
              TEXT(INDEX(validDates, 3), ""mmm d, yyyy"")
            )
          )
        )
      )
    "&amp;"),
    """"
  )
)
"),"")</f>
        <v/>
      </c>
      <c r="BG273" s="65" t="str">
        <f t="shared" si="14"/>
        <v/>
      </c>
      <c r="BH273" s="63"/>
      <c r="BI273" s="64"/>
      <c r="BJ273" s="64"/>
      <c r="BK273" s="64"/>
      <c r="BL273" s="64" t="str">
        <f>IFERROR(__xludf.DUMMYFUNCTION("IF(
  OR($AJ273=""Full Payment"",$AJ273=""P1"",$AJ273=""P2"",$AJ273=""P3""),
  """",
  IF(
    AND(
      NOT(ISBLANK($K273)),
      $Q273=""Standard Booking, P4""
    ),
    LET(
      resDate,   $K273,
      tourDate,  $N273,
      monthCount, DATEDIF(r"&amp;"esDate, tourDate, ""M"") + 1,
      secondDates, ARRAYFORMULA(
        DATE(
          YEAR(resDate),
          MONTH(resDate) + SEQUENCE(monthCount),
          2
        )
      ),
      validDates, FILTER(
        secondDates,
        (secondDates &gt; res"&amp;"Date + 2) *
        (secondDates &lt;= tourDate - 3)
      ),
      IF(
        $AJ273=""P4"",
        IF(
          COUNTA(validDates) &lt; 4,
          """",
          TEXT(
            INDEX(validDates, 4),
            ""mmm d, yyyy""
          )
        ),
"&amp;"        IF(
          COUNTA(validDates) &lt; 4,
          """",
          TEXTJOIN(
            "", "", TRUE,
            TEXT(INDEX(validDates, 1), ""mmm d, yyyy""),
            TEXT(INDEX(validDates, 2), ""mmm d, yyyy""),
            TEXT(INDEX(validDates"&amp;", 3), ""mmm d, yyyy""),
            TEXT(INDEX(validDates, 4), ""mmm d, yyyy"")
          )
        )
      )
    ),
    """"
  )
)
"),"")</f>
        <v/>
      </c>
      <c r="BM273" s="65" t="str">
        <f t="shared" si="15"/>
        <v/>
      </c>
      <c r="BN273" s="66"/>
      <c r="BO273" s="67"/>
      <c r="BP273" s="49" t="b">
        <v>0</v>
      </c>
      <c r="BQ273" s="49" t="b">
        <v>0</v>
      </c>
      <c r="BR273" s="68"/>
      <c r="BS273" s="69"/>
      <c r="BT273" s="70" t="b">
        <v>0</v>
      </c>
      <c r="BU273" s="71"/>
      <c r="BV273" s="72"/>
      <c r="BW273" s="86" t="b">
        <v>0</v>
      </c>
      <c r="BX273" s="87"/>
    </row>
    <row r="274">
      <c r="A274" s="35" t="str">
        <f t="shared" si="1"/>
        <v/>
      </c>
      <c r="B274" s="36" t="str">
        <f t="shared" si="2"/>
        <v/>
      </c>
      <c r="C274" s="36" t="str">
        <f t="array" ref="C274">IF(
  M274="",
  "",
  IFERROR(
    INDEX(
      '{INDEX} Tour Packages'!$A:$ZZ,
      MATCH(
        M274,
        INDEX(
          '{INDEX} Tour Packages'!$A:$ZZ,
          ,
          MATCH("Tour Package Name", '{INDEX} Tour Packages'!$4:$4, 0)
        ),
        0
      ),
      MATCH("Tour Code", '{INDEX} Tour Packages'!$4:$4, 0)
    ),
    "XXX"
  )
)
</f>
        <v/>
      </c>
      <c r="D274" s="36" t="str">
        <f t="shared" si="3"/>
        <v/>
      </c>
      <c r="E274" s="36" t="str">
        <f t="shared" si="4"/>
        <v/>
      </c>
      <c r="F274" s="37" t="str">
        <f t="shared" si="5"/>
        <v/>
      </c>
      <c r="G274" s="89"/>
      <c r="H274" s="89"/>
      <c r="I274" s="90"/>
      <c r="J274" s="40" t="str">
        <f t="shared" si="16"/>
        <v> </v>
      </c>
      <c r="K274" s="91"/>
      <c r="L274" s="55"/>
      <c r="M274" s="55"/>
      <c r="N274" s="91"/>
      <c r="O274" s="43" t="str">
        <f>IFERROR(__xludf.DUMMYFUNCTION("IF(N274="""","""",IFERROR(
  N274 + VALUE(REGEXEXTRACT(P274, ""(\d+)\s+Days"")),
  """"
)
)"),"")</f>
        <v/>
      </c>
      <c r="P274" s="43" t="str">
        <f t="array" ref="P274">IFERROR(
  INDEX(
    INDEX('{INDEX} Tour Packages'!$A:$ZZ, , MATCH(P$3, '{INDEX} Tour Packages'!$4:$4, 0)),
    MATCH(M274, INDEX('{INDEX} Tour Packages'!$A:$ZZ,0, MATCH("Tour Package Name", '{INDEX} Tour Packages'!$4:$4, 0)), 0)
  ),
"")
</f>
        <v/>
      </c>
      <c r="Q274" s="44" t="str">
        <f t="shared" si="7"/>
        <v/>
      </c>
      <c r="R274" s="44" t="str">
        <f>IFERROR(__xludf.DUMMYFUNCTION("IF(OR(ISBLANK(K274), ISBLANK(N274)), """", 
  LET(
    resDate, K274,
    tourDate, N274,
    monthCount, MAX(0, DATEDIF(resDate, tourDate - 3, ""M"") + 1),
    secondDates, ARRAYFORMULA(DATE(YEAR(resDate), MONTH(resDate) + SEQUENCE(monthCount), 2)),
    "&amp;"validDates, FILTER(secondDates, (secondDates &gt; resDate + 2) * (secondDates &lt;= tourDate - 3)),
    IF(ISERROR(validDates), 0, COUNTA(validDates))
  )
)
"),"")</f>
        <v/>
      </c>
      <c r="S274" s="44" t="str">
        <f t="shared" si="8"/>
        <v/>
      </c>
      <c r="T274" s="45" t="str">
        <f t="array" ref="T274">IF(ISBLANK(BO274),IFERROR(
  INDEX(
    INDEX('{INDEX} Payment Terms'!$A:$G, , MATCH(T$3, '{INDEX} Payment Terms'!$4:$4, 0)),
    MATCH(Q274, INDEX('{INDEX} Payment Terms'!$A:$G,0, MATCH("Payment Condition", '{INDEX} Payment Terms'!$4:$4, 0)), 0)
  ),
""),"Cancelled")
</f>
        <v/>
      </c>
      <c r="U274" s="46" t="b">
        <v>0</v>
      </c>
      <c r="V274" s="47" t="str">
        <f>IFERROR(__xludf.DUMMYFUNCTION("IF(OR(L274=""Duo Booking"", L274=""Group Booking""),
IF(U274=FALSE,"""",
    LET(
      bookingType, L274,
      tour, M274,
      mainFirst, H274,
      mainLast, I274,
      mainEmail, G274,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$L$4:L274, bookingType,
          $M$4:M274, tour,
          $H$4:H274, mainFirst,
          $I$4:I274, mainLast,
          $G$4:G274, mainEmail
        ),
        ""000""
      ),
  "&amp;"    baseID &amp; ""-"" &amp; memberNumber
    )
  ),
  """"
)
"),"")</f>
        <v/>
      </c>
      <c r="W274" s="48"/>
      <c r="X274" s="85" t="b">
        <v>0</v>
      </c>
      <c r="Y274" s="85" t="b">
        <v>0</v>
      </c>
      <c r="Z274" s="85" t="b">
        <v>0</v>
      </c>
      <c r="AA274" s="50"/>
      <c r="AB274" s="51"/>
      <c r="AC274" s="85" t="b">
        <v>0</v>
      </c>
      <c r="AD274" s="92"/>
      <c r="AE274" s="88"/>
      <c r="AF274" s="36" t="str">
        <f t="array" ref="AF274">IF(M274="","",INDEX(
      '{INDEX} Tour Packages'!$A:$ZP,
      MATCH($M274, '{INDEX} Tour Packages'!$A:$A, 0),
      MATCH(AF$3, '{INDEX} Tour Packages'!$4:$4, 0)
    ))</f>
        <v/>
      </c>
      <c r="AG274" s="36" t="str">
        <f t="array" ref="AG274">IF(M274="","",INDEX(
      '{INDEX} Tour Packages'!$A:$ZP,
      MATCH($M274, '{INDEX} Tour Packages'!$A:$A, 0),
      MATCH(AG$3, '{INDEX} Tour Packages'!$4:$4, 0)
    ))</f>
        <v/>
      </c>
      <c r="AH274" s="36" t="str">
        <f t="array" ref="AH274">IF(M274="","",INDEX(
      '{INDEX} Tour Packages'!$A:$ZP,
      MATCH($M274, '{INDEX} Tour Packages'!$A:$A, 0),
      MATCH(AH$3, '{INDEX} Tour Packages'!$4:$4, 0)
    ))</f>
        <v/>
      </c>
      <c r="AI274" s="54" t="str">
        <f t="shared" si="9"/>
        <v/>
      </c>
      <c r="AJ274" s="42"/>
      <c r="AK274" s="55"/>
      <c r="AL274" s="46" t="b">
        <v>0</v>
      </c>
      <c r="AM274" s="56"/>
      <c r="AN274" s="57" t="str">
        <f t="shared" si="10"/>
        <v/>
      </c>
      <c r="AO274" s="58" t="str">
        <f t="shared" si="11"/>
        <v/>
      </c>
      <c r="AP274" s="59"/>
      <c r="AQ274" s="60"/>
      <c r="AR274" s="61"/>
      <c r="AS274" s="61"/>
      <c r="AT274" s="61" t="str">
        <f>IFERROR(__xludf.DUMMYFUNCTION("IF( 
  OR($AJ274=""Full Payment"", ISBLANK($K274)),
  """",
  IF(
    OR(
      Q274=""Standard Booking, P1"",
      Q274=""Standard Booking, P2"",
      Q274=""Standard Booking, P3"",
      Q274=""Standard Booking, P4""
    ),
    LET(
      resDate,   $"&amp;"K274,
      tourDate,  $N274,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4" s="62" t="str">
        <f t="shared" si="12"/>
        <v/>
      </c>
      <c r="AV274" s="63"/>
      <c r="AW274" s="64"/>
      <c r="AX274" s="64"/>
      <c r="AY274" s="64"/>
      <c r="AZ274" s="64" t="str">
        <f>IFERROR(__xludf.DUMMYFUNCTION("IF(
  OR($AJ274=""Full Payment"",$AJ274=""P1"", ISBLANK($K274)),
  """",
  IF(
    OR(
      $Q274=""Standard Booking, P2"",
      $Q274=""Standard Booking, P3"",
      $Q274=""Standard Booking, P4""
    ),
    LET(
      resDate,   $K274,
      tourDate,"&amp;"  $N274,
      monthCount, DATEDIF(resDate, tourDate, ""M"") + 1,
      secondDates, ARRAYFORMULA(
        DATE(
          YEAR(resDate),
          MONTH(resDate) + SEQUENCE(monthCount),
          2
        )
      ),
      validDates, FILTER(
        sec"&amp;"ondDates,
        (secondDates &gt; resDate + 2) *
        (secondDates &lt;= tourDate - 3)
      ),
      IF(
        OR($AJ274=""P2"", $AJ274=""P3"", $AJ274=""P4""),
        IF(
          COUNTA(validDates) &lt; 2,
          """",
          TEXT(INDEX(validDates"&amp;", 2), ""mmm d, yyyy"")
        ),
        IF(
          COUNTA(validDates) &lt; 2,
          """",
          TEXTJOIN("", "", TRUE,
            TEXT(INDEX(validDates, 1), ""mmm d, yyyy""),
            TEXT(INDEX(validDates, 2), ""mmm d, yyyy"")
          )
 "&amp;"       )
      )
    ),
    """"
  )
)
"),"")</f>
        <v/>
      </c>
      <c r="BA274" s="65" t="str">
        <f t="shared" si="13"/>
        <v/>
      </c>
      <c r="BB274" s="63"/>
      <c r="BC274" s="64"/>
      <c r="BD274" s="64"/>
      <c r="BE274" s="64"/>
      <c r="BF274" s="64" t="str">
        <f>IFERROR(__xludf.DUMMYFUNCTION("IF(
  OR($AJ274=""Full Payment"",$AJ274=""P1"", $AJ274=""P2""),
  """",
  IF(
    AND(
      NOT(ISBLANK($K274)),
      OR(
        Q274=""Standard Booking, P3"",
        Q274=""Standard Booking, P4""
      )
    ),
    LET(
      resDate,   $K274,
      "&amp;"tourDate,  $N274,
      monthCount, DATEDIF(resDate, tourDate, ""M"") + 1,
      secondDates, ARRAYFORMULA(
        DATE(
          YEAR(resDate),
          MONTH(resDate) + SEQUENCE(monthCount),
          2
        )
      ),
      validDates, FILTER(
  "&amp;"      secondDates,
        (secondDates &gt; resDate + 2) *
        (secondDates &lt;= tourDate - 3)
      ),
      IF(
        $AJ274=""P4"",
        IF(
          COUNTA(validDates) &lt; 3,
          """",
          TEXT(INDEX(validDates, 3), ""mmm d, yyyy"")
  "&amp;"      ),
        IF(
          $AJ274=""P3"",
          IF(
            COUNTA(validDates) &lt; 3,
            """",
            TEXT(INDEX(validDates, 3), ""mmm d, yyyy"")
          ),
          IF(
            COUNTA(validDates) &lt; 3,
            """",
    "&amp;"        TEXTJOIN("", "", TRUE,
              TEXT(INDEX(validDates, 1), ""mmm d, yyyy""),
              TEXT(INDEX(validDates, 2), ""mmm d, yyyy""),
              TEXT(INDEX(validDates, 3), ""mmm d, yyyy"")
            )
          )
        )
      )
    "&amp;"),
    """"
  )
)
"),"")</f>
        <v/>
      </c>
      <c r="BG274" s="65" t="str">
        <f t="shared" si="14"/>
        <v/>
      </c>
      <c r="BH274" s="63"/>
      <c r="BI274" s="64"/>
      <c r="BJ274" s="64"/>
      <c r="BK274" s="64"/>
      <c r="BL274" s="64" t="str">
        <f>IFERROR(__xludf.DUMMYFUNCTION("IF(
  OR($AJ274=""Full Payment"",$AJ274=""P1"",$AJ274=""P2"",$AJ274=""P3""),
  """",
  IF(
    AND(
      NOT(ISBLANK($K274)),
      $Q274=""Standard Booking, P4""
    ),
    LET(
      resDate,   $K274,
      tourDate,  $N274,
      monthCount, DATEDIF(r"&amp;"esDate, tourDate, ""M"") + 1,
      secondDates, ARRAYFORMULA(
        DATE(
          YEAR(resDate),
          MONTH(resDate) + SEQUENCE(monthCount),
          2
        )
      ),
      validDates, FILTER(
        secondDates,
        (secondDates &gt; res"&amp;"Date + 2) *
        (secondDates &lt;= tourDate - 3)
      ),
      IF(
        $AJ274=""P4"",
        IF(
          COUNTA(validDates) &lt; 4,
          """",
          TEXT(
            INDEX(validDates, 4),
            ""mmm d, yyyy""
          )
        ),
"&amp;"        IF(
          COUNTA(validDates) &lt; 4,
          """",
          TEXTJOIN(
            "", "", TRUE,
            TEXT(INDEX(validDates, 1), ""mmm d, yyyy""),
            TEXT(INDEX(validDates, 2), ""mmm d, yyyy""),
            TEXT(INDEX(validDates"&amp;", 3), ""mmm d, yyyy""),
            TEXT(INDEX(validDates, 4), ""mmm d, yyyy"")
          )
        )
      )
    ),
    """"
  )
)
"),"")</f>
        <v/>
      </c>
      <c r="BM274" s="65" t="str">
        <f t="shared" si="15"/>
        <v/>
      </c>
      <c r="BN274" s="66"/>
      <c r="BO274" s="67"/>
      <c r="BP274" s="49" t="b">
        <v>0</v>
      </c>
      <c r="BQ274" s="49" t="b">
        <v>0</v>
      </c>
      <c r="BR274" s="68"/>
      <c r="BS274" s="69"/>
      <c r="BT274" s="70" t="b">
        <v>0</v>
      </c>
      <c r="BU274" s="71"/>
      <c r="BV274" s="72"/>
      <c r="BW274" s="86" t="b">
        <v>0</v>
      </c>
      <c r="BX274" s="87"/>
    </row>
    <row r="275">
      <c r="A275" s="35" t="str">
        <f t="shared" si="1"/>
        <v/>
      </c>
      <c r="B275" s="36" t="str">
        <f t="shared" si="2"/>
        <v/>
      </c>
      <c r="C275" s="36" t="str">
        <f t="array" ref="C275">IF(
  M275="",
  "",
  IFERROR(
    INDEX(
      '{INDEX} Tour Packages'!$A:$ZZ,
      MATCH(
        M275,
        INDEX(
          '{INDEX} Tour Packages'!$A:$ZZ,
          ,
          MATCH("Tour Package Name", '{INDEX} Tour Packages'!$4:$4, 0)
        ),
        0
      ),
      MATCH("Tour Code", '{INDEX} Tour Packages'!$4:$4, 0)
    ),
    "XXX"
  )
)
</f>
        <v/>
      </c>
      <c r="D275" s="36" t="str">
        <f t="shared" si="3"/>
        <v/>
      </c>
      <c r="E275" s="36" t="str">
        <f t="shared" si="4"/>
        <v/>
      </c>
      <c r="F275" s="37" t="str">
        <f t="shared" si="5"/>
        <v/>
      </c>
      <c r="G275" s="89"/>
      <c r="H275" s="89"/>
      <c r="I275" s="90"/>
      <c r="J275" s="40" t="str">
        <f t="shared" si="16"/>
        <v> </v>
      </c>
      <c r="K275" s="91"/>
      <c r="L275" s="55"/>
      <c r="M275" s="55"/>
      <c r="N275" s="91"/>
      <c r="O275" s="43" t="str">
        <f>IFERROR(__xludf.DUMMYFUNCTION("IF(N275="""","""",IFERROR(
  N275 + VALUE(REGEXEXTRACT(P275, ""(\d+)\s+Days"")),
  """"
)
)"),"")</f>
        <v/>
      </c>
      <c r="P275" s="43" t="str">
        <f t="array" ref="P275">IFERROR(
  INDEX(
    INDEX('{INDEX} Tour Packages'!$A:$ZZ, , MATCH(P$3, '{INDEX} Tour Packages'!$4:$4, 0)),
    MATCH(M275, INDEX('{INDEX} Tour Packages'!$A:$ZZ,0, MATCH("Tour Package Name", '{INDEX} Tour Packages'!$4:$4, 0)), 0)
  ),
"")
</f>
        <v/>
      </c>
      <c r="Q275" s="44" t="str">
        <f t="shared" si="7"/>
        <v/>
      </c>
      <c r="R275" s="44" t="str">
        <f>IFERROR(__xludf.DUMMYFUNCTION("IF(OR(ISBLANK(K275), ISBLANK(N275)), """", 
  LET(
    resDate, K275,
    tourDate, N275,
    monthCount, MAX(0, DATEDIF(resDate, tourDate - 3, ""M"") + 1),
    secondDates, ARRAYFORMULA(DATE(YEAR(resDate), MONTH(resDate) + SEQUENCE(monthCount), 2)),
    "&amp;"validDates, FILTER(secondDates, (secondDates &gt; resDate + 2) * (secondDates &lt;= tourDate - 3)),
    IF(ISERROR(validDates), 0, COUNTA(validDates))
  )
)
"),"")</f>
        <v/>
      </c>
      <c r="S275" s="44" t="str">
        <f t="shared" si="8"/>
        <v/>
      </c>
      <c r="T275" s="45" t="str">
        <f t="array" ref="T275">IF(ISBLANK(BO275),IFERROR(
  INDEX(
    INDEX('{INDEX} Payment Terms'!$A:$G, , MATCH(T$3, '{INDEX} Payment Terms'!$4:$4, 0)),
    MATCH(Q275, INDEX('{INDEX} Payment Terms'!$A:$G,0, MATCH("Payment Condition", '{INDEX} Payment Terms'!$4:$4, 0)), 0)
  ),
""),"Cancelled")
</f>
        <v/>
      </c>
      <c r="U275" s="46" t="b">
        <v>0</v>
      </c>
      <c r="V275" s="47" t="str">
        <f>IFERROR(__xludf.DUMMYFUNCTION("IF(OR(L275=""Duo Booking"", L275=""Group Booking""),
IF(U275=FALSE,"""",
    LET(
      bookingType, L275,
      tour, M275,
      mainFirst, H275,
      mainLast, I275,
      mainEmail, G275,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$L$4:L275, bookingType,
          $M$4:M275, tour,
          $H$4:H275, mainFirst,
          $I$4:I275, mainLast,
          $G$4:G275, mainEmail
        ),
        ""000""
      ),
  "&amp;"    baseID &amp; ""-"" &amp; memberNumber
    )
  ),
  """"
)
"),"")</f>
        <v/>
      </c>
      <c r="W275" s="48"/>
      <c r="X275" s="85" t="b">
        <v>0</v>
      </c>
      <c r="Y275" s="85" t="b">
        <v>0</v>
      </c>
      <c r="Z275" s="85" t="b">
        <v>0</v>
      </c>
      <c r="AA275" s="50"/>
      <c r="AB275" s="51"/>
      <c r="AC275" s="85" t="b">
        <v>0</v>
      </c>
      <c r="AD275" s="92"/>
      <c r="AE275" s="88"/>
      <c r="AF275" s="36" t="str">
        <f t="array" ref="AF275">IF(M275="","",INDEX(
      '{INDEX} Tour Packages'!$A:$ZP,
      MATCH($M275, '{INDEX} Tour Packages'!$A:$A, 0),
      MATCH(AF$3, '{INDEX} Tour Packages'!$4:$4, 0)
    ))</f>
        <v/>
      </c>
      <c r="AG275" s="36" t="str">
        <f t="array" ref="AG275">IF(M275="","",INDEX(
      '{INDEX} Tour Packages'!$A:$ZP,
      MATCH($M275, '{INDEX} Tour Packages'!$A:$A, 0),
      MATCH(AG$3, '{INDEX} Tour Packages'!$4:$4, 0)
    ))</f>
        <v/>
      </c>
      <c r="AH275" s="36" t="str">
        <f t="array" ref="AH275">IF(M275="","",INDEX(
      '{INDEX} Tour Packages'!$A:$ZP,
      MATCH($M275, '{INDEX} Tour Packages'!$A:$A, 0),
      MATCH(AH$3, '{INDEX} Tour Packages'!$4:$4, 0)
    ))</f>
        <v/>
      </c>
      <c r="AI275" s="54" t="str">
        <f t="shared" si="9"/>
        <v/>
      </c>
      <c r="AJ275" s="42"/>
      <c r="AK275" s="55"/>
      <c r="AL275" s="46" t="b">
        <v>0</v>
      </c>
      <c r="AM275" s="56"/>
      <c r="AN275" s="57" t="str">
        <f t="shared" si="10"/>
        <v/>
      </c>
      <c r="AO275" s="58" t="str">
        <f t="shared" si="11"/>
        <v/>
      </c>
      <c r="AP275" s="59"/>
      <c r="AQ275" s="60"/>
      <c r="AR275" s="61"/>
      <c r="AS275" s="61"/>
      <c r="AT275" s="61" t="str">
        <f>IFERROR(__xludf.DUMMYFUNCTION("IF( 
  OR($AJ275=""Full Payment"", ISBLANK($K275)),
  """",
  IF(
    OR(
      Q275=""Standard Booking, P1"",
      Q275=""Standard Booking, P2"",
      Q275=""Standard Booking, P3"",
      Q275=""Standard Booking, P4""
    ),
    LET(
      resDate,   $"&amp;"K275,
      tourDate,  $N275,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5" s="62" t="str">
        <f t="shared" si="12"/>
        <v/>
      </c>
      <c r="AV275" s="63"/>
      <c r="AW275" s="64"/>
      <c r="AX275" s="64"/>
      <c r="AY275" s="64"/>
      <c r="AZ275" s="64" t="str">
        <f>IFERROR(__xludf.DUMMYFUNCTION("IF(
  OR($AJ275=""Full Payment"",$AJ275=""P1"", ISBLANK($K275)),
  """",
  IF(
    OR(
      $Q275=""Standard Booking, P2"",
      $Q275=""Standard Booking, P3"",
      $Q275=""Standard Booking, P4""
    ),
    LET(
      resDate,   $K275,
      tourDate,"&amp;"  $N275,
      monthCount, DATEDIF(resDate, tourDate, ""M"") + 1,
      secondDates, ARRAYFORMULA(
        DATE(
          YEAR(resDate),
          MONTH(resDate) + SEQUENCE(monthCount),
          2
        )
      ),
      validDates, FILTER(
        sec"&amp;"ondDates,
        (secondDates &gt; resDate + 2) *
        (secondDates &lt;= tourDate - 3)
      ),
      IF(
        OR($AJ275=""P2"", $AJ275=""P3"", $AJ275=""P4""),
        IF(
          COUNTA(validDates) &lt; 2,
          """",
          TEXT(INDEX(validDates"&amp;", 2), ""mmm d, yyyy"")
        ),
        IF(
          COUNTA(validDates) &lt; 2,
          """",
          TEXTJOIN("", "", TRUE,
            TEXT(INDEX(validDates, 1), ""mmm d, yyyy""),
            TEXT(INDEX(validDates, 2), ""mmm d, yyyy"")
          )
 "&amp;"       )
      )
    ),
    """"
  )
)
"),"")</f>
        <v/>
      </c>
      <c r="BA275" s="65" t="str">
        <f t="shared" si="13"/>
        <v/>
      </c>
      <c r="BB275" s="63"/>
      <c r="BC275" s="64"/>
      <c r="BD275" s="64"/>
      <c r="BE275" s="64"/>
      <c r="BF275" s="64" t="str">
        <f>IFERROR(__xludf.DUMMYFUNCTION("IF(
  OR($AJ275=""Full Payment"",$AJ275=""P1"", $AJ275=""P2""),
  """",
  IF(
    AND(
      NOT(ISBLANK($K275)),
      OR(
        Q275=""Standard Booking, P3"",
        Q275=""Standard Booking, P4""
      )
    ),
    LET(
      resDate,   $K275,
      "&amp;"tourDate,  $N275,
      monthCount, DATEDIF(resDate, tourDate, ""M"") + 1,
      secondDates, ARRAYFORMULA(
        DATE(
          YEAR(resDate),
          MONTH(resDate) + SEQUENCE(monthCount),
          2
        )
      ),
      validDates, FILTER(
  "&amp;"      secondDates,
        (secondDates &gt; resDate + 2) *
        (secondDates &lt;= tourDate - 3)
      ),
      IF(
        $AJ275=""P4"",
        IF(
          COUNTA(validDates) &lt; 3,
          """",
          TEXT(INDEX(validDates, 3), ""mmm d, yyyy"")
  "&amp;"      ),
        IF(
          $AJ275=""P3"",
          IF(
            COUNTA(validDates) &lt; 3,
            """",
            TEXT(INDEX(validDates, 3), ""mmm d, yyyy"")
          ),
          IF(
            COUNTA(validDates) &lt; 3,
            """",
    "&amp;"        TEXTJOIN("", "", TRUE,
              TEXT(INDEX(validDates, 1), ""mmm d, yyyy""),
              TEXT(INDEX(validDates, 2), ""mmm d, yyyy""),
              TEXT(INDEX(validDates, 3), ""mmm d, yyyy"")
            )
          )
        )
      )
    "&amp;"),
    """"
  )
)
"),"")</f>
        <v/>
      </c>
      <c r="BG275" s="65" t="str">
        <f t="shared" si="14"/>
        <v/>
      </c>
      <c r="BH275" s="63"/>
      <c r="BI275" s="64"/>
      <c r="BJ275" s="64"/>
      <c r="BK275" s="64"/>
      <c r="BL275" s="64" t="str">
        <f>IFERROR(__xludf.DUMMYFUNCTION("IF(
  OR($AJ275=""Full Payment"",$AJ275=""P1"",$AJ275=""P2"",$AJ275=""P3""),
  """",
  IF(
    AND(
      NOT(ISBLANK($K275)),
      $Q275=""Standard Booking, P4""
    ),
    LET(
      resDate,   $K275,
      tourDate,  $N275,
      monthCount, DATEDIF(r"&amp;"esDate, tourDate, ""M"") + 1,
      secondDates, ARRAYFORMULA(
        DATE(
          YEAR(resDate),
          MONTH(resDate) + SEQUENCE(monthCount),
          2
        )
      ),
      validDates, FILTER(
        secondDates,
        (secondDates &gt; res"&amp;"Date + 2) *
        (secondDates &lt;= tourDate - 3)
      ),
      IF(
        $AJ275=""P4"",
        IF(
          COUNTA(validDates) &lt; 4,
          """",
          TEXT(
            INDEX(validDates, 4),
            ""mmm d, yyyy""
          )
        ),
"&amp;"        IF(
          COUNTA(validDates) &lt; 4,
          """",
          TEXTJOIN(
            "", "", TRUE,
            TEXT(INDEX(validDates, 1), ""mmm d, yyyy""),
            TEXT(INDEX(validDates, 2), ""mmm d, yyyy""),
            TEXT(INDEX(validDates"&amp;", 3), ""mmm d, yyyy""),
            TEXT(INDEX(validDates, 4), ""mmm d, yyyy"")
          )
        )
      )
    ),
    """"
  )
)
"),"")</f>
        <v/>
      </c>
      <c r="BM275" s="65" t="str">
        <f t="shared" si="15"/>
        <v/>
      </c>
      <c r="BN275" s="66"/>
      <c r="BO275" s="67"/>
      <c r="BP275" s="49" t="b">
        <v>0</v>
      </c>
      <c r="BQ275" s="49" t="b">
        <v>0</v>
      </c>
      <c r="BR275" s="68"/>
      <c r="BS275" s="69"/>
      <c r="BT275" s="70" t="b">
        <v>0</v>
      </c>
      <c r="BU275" s="71"/>
      <c r="BV275" s="72"/>
      <c r="BW275" s="86" t="b">
        <v>0</v>
      </c>
      <c r="BX275" s="87"/>
    </row>
    <row r="276">
      <c r="A276" s="35" t="str">
        <f t="shared" si="1"/>
        <v/>
      </c>
      <c r="B276" s="36" t="str">
        <f t="shared" si="2"/>
        <v/>
      </c>
      <c r="C276" s="36" t="str">
        <f t="array" ref="C276">IF(
  M276="",
  "",
  IFERROR(
    INDEX(
      '{INDEX} Tour Packages'!$A:$ZZ,
      MATCH(
        M276,
        INDEX(
          '{INDEX} Tour Packages'!$A:$ZZ,
          ,
          MATCH("Tour Package Name", '{INDEX} Tour Packages'!$4:$4, 0)
        ),
        0
      ),
      MATCH("Tour Code", '{INDEX} Tour Packages'!$4:$4, 0)
    ),
    "XXX"
  )
)
</f>
        <v/>
      </c>
      <c r="D276" s="36" t="str">
        <f t="shared" si="3"/>
        <v/>
      </c>
      <c r="E276" s="36" t="str">
        <f t="shared" si="4"/>
        <v/>
      </c>
      <c r="F276" s="37" t="str">
        <f t="shared" si="5"/>
        <v/>
      </c>
      <c r="G276" s="89"/>
      <c r="H276" s="89"/>
      <c r="I276" s="90"/>
      <c r="J276" s="40" t="str">
        <f t="shared" si="16"/>
        <v> </v>
      </c>
      <c r="K276" s="91"/>
      <c r="L276" s="55"/>
      <c r="M276" s="55"/>
      <c r="N276" s="91"/>
      <c r="O276" s="43" t="str">
        <f>IFERROR(__xludf.DUMMYFUNCTION("IF(N276="""","""",IFERROR(
  N276 + VALUE(REGEXEXTRACT(P276, ""(\d+)\s+Days"")),
  """"
)
)"),"")</f>
        <v/>
      </c>
      <c r="P276" s="43" t="str">
        <f t="array" ref="P276">IFERROR(
  INDEX(
    INDEX('{INDEX} Tour Packages'!$A:$ZZ, , MATCH(P$3, '{INDEX} Tour Packages'!$4:$4, 0)),
    MATCH(M276, INDEX('{INDEX} Tour Packages'!$A:$ZZ,0, MATCH("Tour Package Name", '{INDEX} Tour Packages'!$4:$4, 0)), 0)
  ),
"")
</f>
        <v/>
      </c>
      <c r="Q276" s="44" t="str">
        <f t="shared" si="7"/>
        <v/>
      </c>
      <c r="R276" s="44" t="str">
        <f>IFERROR(__xludf.DUMMYFUNCTION("IF(OR(ISBLANK(K276), ISBLANK(N276)), """", 
  LET(
    resDate, K276,
    tourDate, N276,
    monthCount, MAX(0, DATEDIF(resDate, tourDate - 3, ""M"") + 1),
    secondDates, ARRAYFORMULA(DATE(YEAR(resDate), MONTH(resDate) + SEQUENCE(monthCount), 2)),
    "&amp;"validDates, FILTER(secondDates, (secondDates &gt; resDate + 2) * (secondDates &lt;= tourDate - 3)),
    IF(ISERROR(validDates), 0, COUNTA(validDates))
  )
)
"),"")</f>
        <v/>
      </c>
      <c r="S276" s="44" t="str">
        <f t="shared" si="8"/>
        <v/>
      </c>
      <c r="T276" s="45" t="str">
        <f t="array" ref="T276">IF(ISBLANK(BO276),IFERROR(
  INDEX(
    INDEX('{INDEX} Payment Terms'!$A:$G, , MATCH(T$3, '{INDEX} Payment Terms'!$4:$4, 0)),
    MATCH(Q276, INDEX('{INDEX} Payment Terms'!$A:$G,0, MATCH("Payment Condition", '{INDEX} Payment Terms'!$4:$4, 0)), 0)
  ),
""),"Cancelled")
</f>
        <v/>
      </c>
      <c r="U276" s="46" t="b">
        <v>0</v>
      </c>
      <c r="V276" s="47" t="str">
        <f>IFERROR(__xludf.DUMMYFUNCTION("IF(OR(L276=""Duo Booking"", L276=""Group Booking""),
IF(U276=FALSE,"""",
    LET(
      bookingType, L276,
      tour, M276,
      mainFirst, H276,
      mainLast, I276,
      mainEmail, G276,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$L$4:L276, bookingType,
          $M$4:M276, tour,
          $H$4:H276, mainFirst,
          $I$4:I276, mainLast,
          $G$4:G276, mainEmail
        ),
        ""000""
      ),
  "&amp;"    baseID &amp; ""-"" &amp; memberNumber
    )
  ),
  """"
)
"),"")</f>
        <v/>
      </c>
      <c r="W276" s="48"/>
      <c r="X276" s="85" t="b">
        <v>0</v>
      </c>
      <c r="Y276" s="85" t="b">
        <v>0</v>
      </c>
      <c r="Z276" s="85" t="b">
        <v>0</v>
      </c>
      <c r="AA276" s="50"/>
      <c r="AB276" s="51"/>
      <c r="AC276" s="85" t="b">
        <v>0</v>
      </c>
      <c r="AD276" s="92"/>
      <c r="AE276" s="88"/>
      <c r="AF276" s="36" t="str">
        <f t="array" ref="AF276">IF(M276="","",INDEX(
      '{INDEX} Tour Packages'!$A:$ZP,
      MATCH($M276, '{INDEX} Tour Packages'!$A:$A, 0),
      MATCH(AF$3, '{INDEX} Tour Packages'!$4:$4, 0)
    ))</f>
        <v/>
      </c>
      <c r="AG276" s="36" t="str">
        <f t="array" ref="AG276">IF(M276="","",INDEX(
      '{INDEX} Tour Packages'!$A:$ZP,
      MATCH($M276, '{INDEX} Tour Packages'!$A:$A, 0),
      MATCH(AG$3, '{INDEX} Tour Packages'!$4:$4, 0)
    ))</f>
        <v/>
      </c>
      <c r="AH276" s="36" t="str">
        <f t="array" ref="AH276">IF(M276="","",INDEX(
      '{INDEX} Tour Packages'!$A:$ZP,
      MATCH($M276, '{INDEX} Tour Packages'!$A:$A, 0),
      MATCH(AH$3, '{INDEX} Tour Packages'!$4:$4, 0)
    ))</f>
        <v/>
      </c>
      <c r="AI276" s="54" t="str">
        <f t="shared" si="9"/>
        <v/>
      </c>
      <c r="AJ276" s="42"/>
      <c r="AK276" s="55"/>
      <c r="AL276" s="46" t="b">
        <v>0</v>
      </c>
      <c r="AM276" s="56"/>
      <c r="AN276" s="57" t="str">
        <f t="shared" si="10"/>
        <v/>
      </c>
      <c r="AO276" s="58" t="str">
        <f t="shared" si="11"/>
        <v/>
      </c>
      <c r="AP276" s="59"/>
      <c r="AQ276" s="60"/>
      <c r="AR276" s="61"/>
      <c r="AS276" s="61"/>
      <c r="AT276" s="61" t="str">
        <f>IFERROR(__xludf.DUMMYFUNCTION("IF( 
  OR($AJ276=""Full Payment"", ISBLANK($K276)),
  """",
  IF(
    OR(
      Q276=""Standard Booking, P1"",
      Q276=""Standard Booking, P2"",
      Q276=""Standard Booking, P3"",
      Q276=""Standard Booking, P4""
    ),
    LET(
      resDate,   $"&amp;"K276,
      tourDate,  $N276,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6" s="62" t="str">
        <f t="shared" si="12"/>
        <v/>
      </c>
      <c r="AV276" s="63"/>
      <c r="AW276" s="64"/>
      <c r="AX276" s="64"/>
      <c r="AY276" s="64"/>
      <c r="AZ276" s="64" t="str">
        <f>IFERROR(__xludf.DUMMYFUNCTION("IF(
  OR($AJ276=""Full Payment"",$AJ276=""P1"", ISBLANK($K276)),
  """",
  IF(
    OR(
      $Q276=""Standard Booking, P2"",
      $Q276=""Standard Booking, P3"",
      $Q276=""Standard Booking, P4""
    ),
    LET(
      resDate,   $K276,
      tourDate,"&amp;"  $N276,
      monthCount, DATEDIF(resDate, tourDate, ""M"") + 1,
      secondDates, ARRAYFORMULA(
        DATE(
          YEAR(resDate),
          MONTH(resDate) + SEQUENCE(monthCount),
          2
        )
      ),
      validDates, FILTER(
        sec"&amp;"ondDates,
        (secondDates &gt; resDate + 2) *
        (secondDates &lt;= tourDate - 3)
      ),
      IF(
        OR($AJ276=""P2"", $AJ276=""P3"", $AJ276=""P4""),
        IF(
          COUNTA(validDates) &lt; 2,
          """",
          TEXT(INDEX(validDates"&amp;", 2), ""mmm d, yyyy"")
        ),
        IF(
          COUNTA(validDates) &lt; 2,
          """",
          TEXTJOIN("", "", TRUE,
            TEXT(INDEX(validDates, 1), ""mmm d, yyyy""),
            TEXT(INDEX(validDates, 2), ""mmm d, yyyy"")
          )
 "&amp;"       )
      )
    ),
    """"
  )
)
"),"")</f>
        <v/>
      </c>
      <c r="BA276" s="65" t="str">
        <f t="shared" si="13"/>
        <v/>
      </c>
      <c r="BB276" s="63"/>
      <c r="BC276" s="64"/>
      <c r="BD276" s="64"/>
      <c r="BE276" s="64"/>
      <c r="BF276" s="64" t="str">
        <f>IFERROR(__xludf.DUMMYFUNCTION("IF(
  OR($AJ276=""Full Payment"",$AJ276=""P1"", $AJ276=""P2""),
  """",
  IF(
    AND(
      NOT(ISBLANK($K276)),
      OR(
        Q276=""Standard Booking, P3"",
        Q276=""Standard Booking, P4""
      )
    ),
    LET(
      resDate,   $K276,
      "&amp;"tourDate,  $N276,
      monthCount, DATEDIF(resDate, tourDate, ""M"") + 1,
      secondDates, ARRAYFORMULA(
        DATE(
          YEAR(resDate),
          MONTH(resDate) + SEQUENCE(monthCount),
          2
        )
      ),
      validDates, FILTER(
  "&amp;"      secondDates,
        (secondDates &gt; resDate + 2) *
        (secondDates &lt;= tourDate - 3)
      ),
      IF(
        $AJ276=""P4"",
        IF(
          COUNTA(validDates) &lt; 3,
          """",
          TEXT(INDEX(validDates, 3), ""mmm d, yyyy"")
  "&amp;"      ),
        IF(
          $AJ276=""P3"",
          IF(
            COUNTA(validDates) &lt; 3,
            """",
            TEXT(INDEX(validDates, 3), ""mmm d, yyyy"")
          ),
          IF(
            COUNTA(validDates) &lt; 3,
            """",
    "&amp;"        TEXTJOIN("", "", TRUE,
              TEXT(INDEX(validDates, 1), ""mmm d, yyyy""),
              TEXT(INDEX(validDates, 2), ""mmm d, yyyy""),
              TEXT(INDEX(validDates, 3), ""mmm d, yyyy"")
            )
          )
        )
      )
    "&amp;"),
    """"
  )
)
"),"")</f>
        <v/>
      </c>
      <c r="BG276" s="65" t="str">
        <f t="shared" si="14"/>
        <v/>
      </c>
      <c r="BH276" s="63"/>
      <c r="BI276" s="64"/>
      <c r="BJ276" s="64"/>
      <c r="BK276" s="64"/>
      <c r="BL276" s="64" t="str">
        <f>IFERROR(__xludf.DUMMYFUNCTION("IF(
  OR($AJ276=""Full Payment"",$AJ276=""P1"",$AJ276=""P2"",$AJ276=""P3""),
  """",
  IF(
    AND(
      NOT(ISBLANK($K276)),
      $Q276=""Standard Booking, P4""
    ),
    LET(
      resDate,   $K276,
      tourDate,  $N276,
      monthCount, DATEDIF(r"&amp;"esDate, tourDate, ""M"") + 1,
      secondDates, ARRAYFORMULA(
        DATE(
          YEAR(resDate),
          MONTH(resDate) + SEQUENCE(monthCount),
          2
        )
      ),
      validDates, FILTER(
        secondDates,
        (secondDates &gt; res"&amp;"Date + 2) *
        (secondDates &lt;= tourDate - 3)
      ),
      IF(
        $AJ276=""P4"",
        IF(
          COUNTA(validDates) &lt; 4,
          """",
          TEXT(
            INDEX(validDates, 4),
            ""mmm d, yyyy""
          )
        ),
"&amp;"        IF(
          COUNTA(validDates) &lt; 4,
          """",
          TEXTJOIN(
            "", "", TRUE,
            TEXT(INDEX(validDates, 1), ""mmm d, yyyy""),
            TEXT(INDEX(validDates, 2), ""mmm d, yyyy""),
            TEXT(INDEX(validDates"&amp;", 3), ""mmm d, yyyy""),
            TEXT(INDEX(validDates, 4), ""mmm d, yyyy"")
          )
        )
      )
    ),
    """"
  )
)
"),"")</f>
        <v/>
      </c>
      <c r="BM276" s="65" t="str">
        <f t="shared" si="15"/>
        <v/>
      </c>
      <c r="BN276" s="66"/>
      <c r="BO276" s="67"/>
      <c r="BP276" s="49" t="b">
        <v>0</v>
      </c>
      <c r="BQ276" s="49" t="b">
        <v>0</v>
      </c>
      <c r="BR276" s="68"/>
      <c r="BS276" s="69"/>
      <c r="BT276" s="70" t="b">
        <v>0</v>
      </c>
      <c r="BU276" s="71"/>
      <c r="BV276" s="72"/>
      <c r="BW276" s="86" t="b">
        <v>0</v>
      </c>
      <c r="BX276" s="87"/>
    </row>
    <row r="277">
      <c r="A277" s="35" t="str">
        <f t="shared" si="1"/>
        <v/>
      </c>
      <c r="B277" s="36" t="str">
        <f t="shared" si="2"/>
        <v/>
      </c>
      <c r="C277" s="36" t="str">
        <f t="array" ref="C277">IF(
  M277="",
  "",
  IFERROR(
    INDEX(
      '{INDEX} Tour Packages'!$A:$ZZ,
      MATCH(
        M277,
        INDEX(
          '{INDEX} Tour Packages'!$A:$ZZ,
          ,
          MATCH("Tour Package Name", '{INDEX} Tour Packages'!$4:$4, 0)
        ),
        0
      ),
      MATCH("Tour Code", '{INDEX} Tour Packages'!$4:$4, 0)
    ),
    "XXX"
  )
)
</f>
        <v/>
      </c>
      <c r="D277" s="36" t="str">
        <f t="shared" si="3"/>
        <v/>
      </c>
      <c r="E277" s="36" t="str">
        <f t="shared" si="4"/>
        <v/>
      </c>
      <c r="F277" s="37" t="str">
        <f t="shared" si="5"/>
        <v/>
      </c>
      <c r="G277" s="89"/>
      <c r="H277" s="89"/>
      <c r="I277" s="90"/>
      <c r="J277" s="40" t="str">
        <f t="shared" si="16"/>
        <v> </v>
      </c>
      <c r="K277" s="91"/>
      <c r="L277" s="55"/>
      <c r="M277" s="55"/>
      <c r="N277" s="91"/>
      <c r="O277" s="43" t="str">
        <f>IFERROR(__xludf.DUMMYFUNCTION("IF(N277="""","""",IFERROR(
  N277 + VALUE(REGEXEXTRACT(P277, ""(\d+)\s+Days"")),
  """"
)
)"),"")</f>
        <v/>
      </c>
      <c r="P277" s="43" t="str">
        <f t="array" ref="P277">IFERROR(
  INDEX(
    INDEX('{INDEX} Tour Packages'!$A:$ZZ, , MATCH(P$3, '{INDEX} Tour Packages'!$4:$4, 0)),
    MATCH(M277, INDEX('{INDEX} Tour Packages'!$A:$ZZ,0, MATCH("Tour Package Name", '{INDEX} Tour Packages'!$4:$4, 0)), 0)
  ),
"")
</f>
        <v/>
      </c>
      <c r="Q277" s="44" t="str">
        <f t="shared" si="7"/>
        <v/>
      </c>
      <c r="R277" s="44" t="str">
        <f>IFERROR(__xludf.DUMMYFUNCTION("IF(OR(ISBLANK(K277), ISBLANK(N277)), """", 
  LET(
    resDate, K277,
    tourDate, N277,
    monthCount, MAX(0, DATEDIF(resDate, tourDate - 3, ""M"") + 1),
    secondDates, ARRAYFORMULA(DATE(YEAR(resDate), MONTH(resDate) + SEQUENCE(monthCount), 2)),
    "&amp;"validDates, FILTER(secondDates, (secondDates &gt; resDate + 2) * (secondDates &lt;= tourDate - 3)),
    IF(ISERROR(validDates), 0, COUNTA(validDates))
  )
)
"),"")</f>
        <v/>
      </c>
      <c r="S277" s="44" t="str">
        <f t="shared" si="8"/>
        <v/>
      </c>
      <c r="T277" s="45" t="str">
        <f t="array" ref="T277">IF(ISBLANK(BO277),IFERROR(
  INDEX(
    INDEX('{INDEX} Payment Terms'!$A:$G, , MATCH(T$3, '{INDEX} Payment Terms'!$4:$4, 0)),
    MATCH(Q277, INDEX('{INDEX} Payment Terms'!$A:$G,0, MATCH("Payment Condition", '{INDEX} Payment Terms'!$4:$4, 0)), 0)
  ),
""),"Cancelled")
</f>
        <v/>
      </c>
      <c r="U277" s="46" t="b">
        <v>0</v>
      </c>
      <c r="V277" s="47" t="str">
        <f>IFERROR(__xludf.DUMMYFUNCTION("IF(OR(L277=""Duo Booking"", L277=""Group Booking""),
IF(U277=FALSE,"""",
    LET(
      bookingType, L277,
      tour, M277,
      mainFirst, H277,
      mainLast, I277,
      mainEmail, G277,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$L$4:L277, bookingType,
          $M$4:M277, tour,
          $H$4:H277, mainFirst,
          $I$4:I277, mainLast,
          $G$4:G277, mainEmail
        ),
        ""000""
      ),
  "&amp;"    baseID &amp; ""-"" &amp; memberNumber
    )
  ),
  """"
)
"),"")</f>
        <v/>
      </c>
      <c r="W277" s="48"/>
      <c r="X277" s="85" t="b">
        <v>0</v>
      </c>
      <c r="Y277" s="85" t="b">
        <v>0</v>
      </c>
      <c r="Z277" s="85" t="b">
        <v>0</v>
      </c>
      <c r="AA277" s="50"/>
      <c r="AB277" s="51"/>
      <c r="AC277" s="85" t="b">
        <v>0</v>
      </c>
      <c r="AD277" s="92"/>
      <c r="AE277" s="88"/>
      <c r="AF277" s="36" t="str">
        <f t="array" ref="AF277">IF(M277="","",INDEX(
      '{INDEX} Tour Packages'!$A:$ZP,
      MATCH($M277, '{INDEX} Tour Packages'!$A:$A, 0),
      MATCH(AF$3, '{INDEX} Tour Packages'!$4:$4, 0)
    ))</f>
        <v/>
      </c>
      <c r="AG277" s="36" t="str">
        <f t="array" ref="AG277">IF(M277="","",INDEX(
      '{INDEX} Tour Packages'!$A:$ZP,
      MATCH($M277, '{INDEX} Tour Packages'!$A:$A, 0),
      MATCH(AG$3, '{INDEX} Tour Packages'!$4:$4, 0)
    ))</f>
        <v/>
      </c>
      <c r="AH277" s="36" t="str">
        <f t="array" ref="AH277">IF(M277="","",INDEX(
      '{INDEX} Tour Packages'!$A:$ZP,
      MATCH($M277, '{INDEX} Tour Packages'!$A:$A, 0),
      MATCH(AH$3, '{INDEX} Tour Packages'!$4:$4, 0)
    ))</f>
        <v/>
      </c>
      <c r="AI277" s="54" t="str">
        <f t="shared" si="9"/>
        <v/>
      </c>
      <c r="AJ277" s="42"/>
      <c r="AK277" s="55"/>
      <c r="AL277" s="46" t="b">
        <v>0</v>
      </c>
      <c r="AM277" s="56"/>
      <c r="AN277" s="57" t="str">
        <f t="shared" si="10"/>
        <v/>
      </c>
      <c r="AO277" s="58" t="str">
        <f t="shared" si="11"/>
        <v/>
      </c>
      <c r="AP277" s="59"/>
      <c r="AQ277" s="60"/>
      <c r="AR277" s="61"/>
      <c r="AS277" s="61"/>
      <c r="AT277" s="61" t="str">
        <f>IFERROR(__xludf.DUMMYFUNCTION("IF( 
  OR($AJ277=""Full Payment"", ISBLANK($K277)),
  """",
  IF(
    OR(
      Q277=""Standard Booking, P1"",
      Q277=""Standard Booking, P2"",
      Q277=""Standard Booking, P3"",
      Q277=""Standard Booking, P4""
    ),
    LET(
      resDate,   $"&amp;"K277,
      tourDate,  $N277,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7" s="62" t="str">
        <f t="shared" si="12"/>
        <v/>
      </c>
      <c r="AV277" s="63"/>
      <c r="AW277" s="64"/>
      <c r="AX277" s="64"/>
      <c r="AY277" s="64"/>
      <c r="AZ277" s="64" t="str">
        <f>IFERROR(__xludf.DUMMYFUNCTION("IF(
  OR($AJ277=""Full Payment"",$AJ277=""P1"", ISBLANK($K277)),
  """",
  IF(
    OR(
      $Q277=""Standard Booking, P2"",
      $Q277=""Standard Booking, P3"",
      $Q277=""Standard Booking, P4""
    ),
    LET(
      resDate,   $K277,
      tourDate,"&amp;"  $N277,
      monthCount, DATEDIF(resDate, tourDate, ""M"") + 1,
      secondDates, ARRAYFORMULA(
        DATE(
          YEAR(resDate),
          MONTH(resDate) + SEQUENCE(monthCount),
          2
        )
      ),
      validDates, FILTER(
        sec"&amp;"ondDates,
        (secondDates &gt; resDate + 2) *
        (secondDates &lt;= tourDate - 3)
      ),
      IF(
        OR($AJ277=""P2"", $AJ277=""P3"", $AJ277=""P4""),
        IF(
          COUNTA(validDates) &lt; 2,
          """",
          TEXT(INDEX(validDates"&amp;", 2), ""mmm d, yyyy"")
        ),
        IF(
          COUNTA(validDates) &lt; 2,
          """",
          TEXTJOIN("", "", TRUE,
            TEXT(INDEX(validDates, 1), ""mmm d, yyyy""),
            TEXT(INDEX(validDates, 2), ""mmm d, yyyy"")
          )
 "&amp;"       )
      )
    ),
    """"
  )
)
"),"")</f>
        <v/>
      </c>
      <c r="BA277" s="65" t="str">
        <f t="shared" si="13"/>
        <v/>
      </c>
      <c r="BB277" s="63"/>
      <c r="BC277" s="64"/>
      <c r="BD277" s="64"/>
      <c r="BE277" s="64"/>
      <c r="BF277" s="64" t="str">
        <f>IFERROR(__xludf.DUMMYFUNCTION("IF(
  OR($AJ277=""Full Payment"",$AJ277=""P1"", $AJ277=""P2""),
  """",
  IF(
    AND(
      NOT(ISBLANK($K277)),
      OR(
        Q277=""Standard Booking, P3"",
        Q277=""Standard Booking, P4""
      )
    ),
    LET(
      resDate,   $K277,
      "&amp;"tourDate,  $N277,
      monthCount, DATEDIF(resDate, tourDate, ""M"") + 1,
      secondDates, ARRAYFORMULA(
        DATE(
          YEAR(resDate),
          MONTH(resDate) + SEQUENCE(monthCount),
          2
        )
      ),
      validDates, FILTER(
  "&amp;"      secondDates,
        (secondDates &gt; resDate + 2) *
        (secondDates &lt;= tourDate - 3)
      ),
      IF(
        $AJ277=""P4"",
        IF(
          COUNTA(validDates) &lt; 3,
          """",
          TEXT(INDEX(validDates, 3), ""mmm d, yyyy"")
  "&amp;"      ),
        IF(
          $AJ277=""P3"",
          IF(
            COUNTA(validDates) &lt; 3,
            """",
            TEXT(INDEX(validDates, 3), ""mmm d, yyyy"")
          ),
          IF(
            COUNTA(validDates) &lt; 3,
            """",
    "&amp;"        TEXTJOIN("", "", TRUE,
              TEXT(INDEX(validDates, 1), ""mmm d, yyyy""),
              TEXT(INDEX(validDates, 2), ""mmm d, yyyy""),
              TEXT(INDEX(validDates, 3), ""mmm d, yyyy"")
            )
          )
        )
      )
    "&amp;"),
    """"
  )
)
"),"")</f>
        <v/>
      </c>
      <c r="BG277" s="65" t="str">
        <f t="shared" si="14"/>
        <v/>
      </c>
      <c r="BH277" s="63"/>
      <c r="BI277" s="64"/>
      <c r="BJ277" s="64"/>
      <c r="BK277" s="64"/>
      <c r="BL277" s="64" t="str">
        <f>IFERROR(__xludf.DUMMYFUNCTION("IF(
  OR($AJ277=""Full Payment"",$AJ277=""P1"",$AJ277=""P2"",$AJ277=""P3""),
  """",
  IF(
    AND(
      NOT(ISBLANK($K277)),
      $Q277=""Standard Booking, P4""
    ),
    LET(
      resDate,   $K277,
      tourDate,  $N277,
      monthCount, DATEDIF(r"&amp;"esDate, tourDate, ""M"") + 1,
      secondDates, ARRAYFORMULA(
        DATE(
          YEAR(resDate),
          MONTH(resDate) + SEQUENCE(monthCount),
          2
        )
      ),
      validDates, FILTER(
        secondDates,
        (secondDates &gt; res"&amp;"Date + 2) *
        (secondDates &lt;= tourDate - 3)
      ),
      IF(
        $AJ277=""P4"",
        IF(
          COUNTA(validDates) &lt; 4,
          """",
          TEXT(
            INDEX(validDates, 4),
            ""mmm d, yyyy""
          )
        ),
"&amp;"        IF(
          COUNTA(validDates) &lt; 4,
          """",
          TEXTJOIN(
            "", "", TRUE,
            TEXT(INDEX(validDates, 1), ""mmm d, yyyy""),
            TEXT(INDEX(validDates, 2), ""mmm d, yyyy""),
            TEXT(INDEX(validDates"&amp;", 3), ""mmm d, yyyy""),
            TEXT(INDEX(validDates, 4), ""mmm d, yyyy"")
          )
        )
      )
    ),
    """"
  )
)
"),"")</f>
        <v/>
      </c>
      <c r="BM277" s="65" t="str">
        <f t="shared" si="15"/>
        <v/>
      </c>
      <c r="BN277" s="66"/>
      <c r="BO277" s="67"/>
      <c r="BP277" s="49" t="b">
        <v>0</v>
      </c>
      <c r="BQ277" s="49" t="b">
        <v>0</v>
      </c>
      <c r="BR277" s="68"/>
      <c r="BS277" s="69"/>
      <c r="BT277" s="70" t="b">
        <v>0</v>
      </c>
      <c r="BU277" s="71"/>
      <c r="BV277" s="72"/>
      <c r="BW277" s="86" t="b">
        <v>0</v>
      </c>
      <c r="BX277" s="87"/>
    </row>
    <row r="278">
      <c r="A278" s="35" t="str">
        <f t="shared" si="1"/>
        <v/>
      </c>
      <c r="B278" s="36" t="str">
        <f t="shared" si="2"/>
        <v/>
      </c>
      <c r="C278" s="36" t="str">
        <f t="array" ref="C278">IF(
  M278="",
  "",
  IFERROR(
    INDEX(
      '{INDEX} Tour Packages'!$A:$ZZ,
      MATCH(
        M278,
        INDEX(
          '{INDEX} Tour Packages'!$A:$ZZ,
          ,
          MATCH("Tour Package Name", '{INDEX} Tour Packages'!$4:$4, 0)
        ),
        0
      ),
      MATCH("Tour Code", '{INDEX} Tour Packages'!$4:$4, 0)
    ),
    "XXX"
  )
)
</f>
        <v/>
      </c>
      <c r="D278" s="36" t="str">
        <f t="shared" si="3"/>
        <v/>
      </c>
      <c r="E278" s="36" t="str">
        <f t="shared" si="4"/>
        <v/>
      </c>
      <c r="F278" s="37" t="str">
        <f t="shared" si="5"/>
        <v/>
      </c>
      <c r="G278" s="89"/>
      <c r="H278" s="89"/>
      <c r="I278" s="90"/>
      <c r="J278" s="40" t="str">
        <f t="shared" si="16"/>
        <v> </v>
      </c>
      <c r="K278" s="91"/>
      <c r="L278" s="55"/>
      <c r="M278" s="55"/>
      <c r="N278" s="91"/>
      <c r="O278" s="43" t="str">
        <f>IFERROR(__xludf.DUMMYFUNCTION("IF(N278="""","""",IFERROR(
  N278 + VALUE(REGEXEXTRACT(P278, ""(\d+)\s+Days"")),
  """"
)
)"),"")</f>
        <v/>
      </c>
      <c r="P278" s="43" t="str">
        <f t="array" ref="P278">IFERROR(
  INDEX(
    INDEX('{INDEX} Tour Packages'!$A:$ZZ, , MATCH(P$3, '{INDEX} Tour Packages'!$4:$4, 0)),
    MATCH(M278, INDEX('{INDEX} Tour Packages'!$A:$ZZ,0, MATCH("Tour Package Name", '{INDEX} Tour Packages'!$4:$4, 0)), 0)
  ),
"")
</f>
        <v/>
      </c>
      <c r="Q278" s="44" t="str">
        <f t="shared" si="7"/>
        <v/>
      </c>
      <c r="R278" s="44" t="str">
        <f>IFERROR(__xludf.DUMMYFUNCTION("IF(OR(ISBLANK(K278), ISBLANK(N278)), """", 
  LET(
    resDate, K278,
    tourDate, N278,
    monthCount, MAX(0, DATEDIF(resDate, tourDate - 3, ""M"") + 1),
    secondDates, ARRAYFORMULA(DATE(YEAR(resDate), MONTH(resDate) + SEQUENCE(monthCount), 2)),
    "&amp;"validDates, FILTER(secondDates, (secondDates &gt; resDate + 2) * (secondDates &lt;= tourDate - 3)),
    IF(ISERROR(validDates), 0, COUNTA(validDates))
  )
)
"),"")</f>
        <v/>
      </c>
      <c r="S278" s="44" t="str">
        <f t="shared" si="8"/>
        <v/>
      </c>
      <c r="T278" s="45" t="str">
        <f t="array" ref="T278">IF(ISBLANK(BO278),IFERROR(
  INDEX(
    INDEX('{INDEX} Payment Terms'!$A:$G, , MATCH(T$3, '{INDEX} Payment Terms'!$4:$4, 0)),
    MATCH(Q278, INDEX('{INDEX} Payment Terms'!$A:$G,0, MATCH("Payment Condition", '{INDEX} Payment Terms'!$4:$4, 0)), 0)
  ),
""),"Cancelled")
</f>
        <v/>
      </c>
      <c r="U278" s="46" t="b">
        <v>0</v>
      </c>
      <c r="V278" s="47" t="str">
        <f>IFERROR(__xludf.DUMMYFUNCTION("IF(OR(L278=""Duo Booking"", L278=""Group Booking""),
IF(U278=FALSE,"""",
    LET(
      bookingType, L278,
      tour, M278,
      mainFirst, H278,
      mainLast, I278,
      mainEmail, G278,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$L$4:L278, bookingType,
          $M$4:M278, tour,
          $H$4:H278, mainFirst,
          $I$4:I278, mainLast,
          $G$4:G278, mainEmail
        ),
        ""000""
      ),
  "&amp;"    baseID &amp; ""-"" &amp; memberNumber
    )
  ),
  """"
)
"),"")</f>
        <v/>
      </c>
      <c r="W278" s="48"/>
      <c r="X278" s="85" t="b">
        <v>0</v>
      </c>
      <c r="Y278" s="85" t="b">
        <v>0</v>
      </c>
      <c r="Z278" s="85" t="b">
        <v>0</v>
      </c>
      <c r="AA278" s="50"/>
      <c r="AB278" s="51"/>
      <c r="AC278" s="85" t="b">
        <v>0</v>
      </c>
      <c r="AD278" s="92"/>
      <c r="AE278" s="88"/>
      <c r="AF278" s="36" t="str">
        <f t="array" ref="AF278">IF(M278="","",INDEX(
      '{INDEX} Tour Packages'!$A:$ZP,
      MATCH($M278, '{INDEX} Tour Packages'!$A:$A, 0),
      MATCH(AF$3, '{INDEX} Tour Packages'!$4:$4, 0)
    ))</f>
        <v/>
      </c>
      <c r="AG278" s="36" t="str">
        <f t="array" ref="AG278">IF(M278="","",INDEX(
      '{INDEX} Tour Packages'!$A:$ZP,
      MATCH($M278, '{INDEX} Tour Packages'!$A:$A, 0),
      MATCH(AG$3, '{INDEX} Tour Packages'!$4:$4, 0)
    ))</f>
        <v/>
      </c>
      <c r="AH278" s="36" t="str">
        <f t="array" ref="AH278">IF(M278="","",INDEX(
      '{INDEX} Tour Packages'!$A:$ZP,
      MATCH($M278, '{INDEX} Tour Packages'!$A:$A, 0),
      MATCH(AH$3, '{INDEX} Tour Packages'!$4:$4, 0)
    ))</f>
        <v/>
      </c>
      <c r="AI278" s="54" t="str">
        <f t="shared" si="9"/>
        <v/>
      </c>
      <c r="AJ278" s="42"/>
      <c r="AK278" s="55"/>
      <c r="AL278" s="46" t="b">
        <v>0</v>
      </c>
      <c r="AM278" s="56"/>
      <c r="AN278" s="57" t="str">
        <f t="shared" si="10"/>
        <v/>
      </c>
      <c r="AO278" s="58" t="str">
        <f t="shared" si="11"/>
        <v/>
      </c>
      <c r="AP278" s="59"/>
      <c r="AQ278" s="60"/>
      <c r="AR278" s="61"/>
      <c r="AS278" s="61"/>
      <c r="AT278" s="61" t="str">
        <f>IFERROR(__xludf.DUMMYFUNCTION("IF( 
  OR($AJ278=""Full Payment"", ISBLANK($K278)),
  """",
  IF(
    OR(
      Q278=""Standard Booking, P1"",
      Q278=""Standard Booking, P2"",
      Q278=""Standard Booking, P3"",
      Q278=""Standard Booking, P4""
    ),
    LET(
      resDate,   $"&amp;"K278,
      tourDate,  $N278,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8" s="62" t="str">
        <f t="shared" si="12"/>
        <v/>
      </c>
      <c r="AV278" s="63"/>
      <c r="AW278" s="64"/>
      <c r="AX278" s="64"/>
      <c r="AY278" s="64"/>
      <c r="AZ278" s="64" t="str">
        <f>IFERROR(__xludf.DUMMYFUNCTION("IF(
  OR($AJ278=""Full Payment"",$AJ278=""P1"", ISBLANK($K278)),
  """",
  IF(
    OR(
      $Q278=""Standard Booking, P2"",
      $Q278=""Standard Booking, P3"",
      $Q278=""Standard Booking, P4""
    ),
    LET(
      resDate,   $K278,
      tourDate,"&amp;"  $N278,
      monthCount, DATEDIF(resDate, tourDate, ""M"") + 1,
      secondDates, ARRAYFORMULA(
        DATE(
          YEAR(resDate),
          MONTH(resDate) + SEQUENCE(monthCount),
          2
        )
      ),
      validDates, FILTER(
        sec"&amp;"ondDates,
        (secondDates &gt; resDate + 2) *
        (secondDates &lt;= tourDate - 3)
      ),
      IF(
        OR($AJ278=""P2"", $AJ278=""P3"", $AJ278=""P4""),
        IF(
          COUNTA(validDates) &lt; 2,
          """",
          TEXT(INDEX(validDates"&amp;", 2), ""mmm d, yyyy"")
        ),
        IF(
          COUNTA(validDates) &lt; 2,
          """",
          TEXTJOIN("", "", TRUE,
            TEXT(INDEX(validDates, 1), ""mmm d, yyyy""),
            TEXT(INDEX(validDates, 2), ""mmm d, yyyy"")
          )
 "&amp;"       )
      )
    ),
    """"
  )
)
"),"")</f>
        <v/>
      </c>
      <c r="BA278" s="65" t="str">
        <f t="shared" si="13"/>
        <v/>
      </c>
      <c r="BB278" s="63"/>
      <c r="BC278" s="64"/>
      <c r="BD278" s="64"/>
      <c r="BE278" s="64"/>
      <c r="BF278" s="64" t="str">
        <f>IFERROR(__xludf.DUMMYFUNCTION("IF(
  OR($AJ278=""Full Payment"",$AJ278=""P1"", $AJ278=""P2""),
  """",
  IF(
    AND(
      NOT(ISBLANK($K278)),
      OR(
        Q278=""Standard Booking, P3"",
        Q278=""Standard Booking, P4""
      )
    ),
    LET(
      resDate,   $K278,
      "&amp;"tourDate,  $N278,
      monthCount, DATEDIF(resDate, tourDate, ""M"") + 1,
      secondDates, ARRAYFORMULA(
        DATE(
          YEAR(resDate),
          MONTH(resDate) + SEQUENCE(monthCount),
          2
        )
      ),
      validDates, FILTER(
  "&amp;"      secondDates,
        (secondDates &gt; resDate + 2) *
        (secondDates &lt;= tourDate - 3)
      ),
      IF(
        $AJ278=""P4"",
        IF(
          COUNTA(validDates) &lt; 3,
          """",
          TEXT(INDEX(validDates, 3), ""mmm d, yyyy"")
  "&amp;"      ),
        IF(
          $AJ278=""P3"",
          IF(
            COUNTA(validDates) &lt; 3,
            """",
            TEXT(INDEX(validDates, 3), ""mmm d, yyyy"")
          ),
          IF(
            COUNTA(validDates) &lt; 3,
            """",
    "&amp;"        TEXTJOIN("", "", TRUE,
              TEXT(INDEX(validDates, 1), ""mmm d, yyyy""),
              TEXT(INDEX(validDates, 2), ""mmm d, yyyy""),
              TEXT(INDEX(validDates, 3), ""mmm d, yyyy"")
            )
          )
        )
      )
    "&amp;"),
    """"
  )
)
"),"")</f>
        <v/>
      </c>
      <c r="BG278" s="65" t="str">
        <f t="shared" si="14"/>
        <v/>
      </c>
      <c r="BH278" s="63"/>
      <c r="BI278" s="64"/>
      <c r="BJ278" s="64"/>
      <c r="BK278" s="64"/>
      <c r="BL278" s="64" t="str">
        <f>IFERROR(__xludf.DUMMYFUNCTION("IF(
  OR($AJ278=""Full Payment"",$AJ278=""P1"",$AJ278=""P2"",$AJ278=""P3""),
  """",
  IF(
    AND(
      NOT(ISBLANK($K278)),
      $Q278=""Standard Booking, P4""
    ),
    LET(
      resDate,   $K278,
      tourDate,  $N278,
      monthCount, DATEDIF(r"&amp;"esDate, tourDate, ""M"") + 1,
      secondDates, ARRAYFORMULA(
        DATE(
          YEAR(resDate),
          MONTH(resDate) + SEQUENCE(monthCount),
          2
        )
      ),
      validDates, FILTER(
        secondDates,
        (secondDates &gt; res"&amp;"Date + 2) *
        (secondDates &lt;= tourDate - 3)
      ),
      IF(
        $AJ278=""P4"",
        IF(
          COUNTA(validDates) &lt; 4,
          """",
          TEXT(
            INDEX(validDates, 4),
            ""mmm d, yyyy""
          )
        ),
"&amp;"        IF(
          COUNTA(validDates) &lt; 4,
          """",
          TEXTJOIN(
            "", "", TRUE,
            TEXT(INDEX(validDates, 1), ""mmm d, yyyy""),
            TEXT(INDEX(validDates, 2), ""mmm d, yyyy""),
            TEXT(INDEX(validDates"&amp;", 3), ""mmm d, yyyy""),
            TEXT(INDEX(validDates, 4), ""mmm d, yyyy"")
          )
        )
      )
    ),
    """"
  )
)
"),"")</f>
        <v/>
      </c>
      <c r="BM278" s="65" t="str">
        <f t="shared" si="15"/>
        <v/>
      </c>
      <c r="BN278" s="66"/>
      <c r="BO278" s="67"/>
      <c r="BP278" s="49" t="b">
        <v>0</v>
      </c>
      <c r="BQ278" s="49" t="b">
        <v>0</v>
      </c>
      <c r="BR278" s="68"/>
      <c r="BS278" s="69"/>
      <c r="BT278" s="70" t="b">
        <v>0</v>
      </c>
      <c r="BU278" s="71"/>
      <c r="BV278" s="72"/>
      <c r="BW278" s="86" t="b">
        <v>0</v>
      </c>
      <c r="BX278" s="87"/>
    </row>
    <row r="279">
      <c r="A279" s="35" t="str">
        <f t="shared" si="1"/>
        <v/>
      </c>
      <c r="B279" s="36" t="str">
        <f t="shared" si="2"/>
        <v/>
      </c>
      <c r="C279" s="36" t="str">
        <f t="array" ref="C279">IF(
  M279="",
  "",
  IFERROR(
    INDEX(
      '{INDEX} Tour Packages'!$A:$ZZ,
      MATCH(
        M279,
        INDEX(
          '{INDEX} Tour Packages'!$A:$ZZ,
          ,
          MATCH("Tour Package Name", '{INDEX} Tour Packages'!$4:$4, 0)
        ),
        0
      ),
      MATCH("Tour Code", '{INDEX} Tour Packages'!$4:$4, 0)
    ),
    "XXX"
  )
)
</f>
        <v/>
      </c>
      <c r="D279" s="36" t="str">
        <f t="shared" si="3"/>
        <v/>
      </c>
      <c r="E279" s="36" t="str">
        <f t="shared" si="4"/>
        <v/>
      </c>
      <c r="F279" s="37" t="str">
        <f t="shared" si="5"/>
        <v/>
      </c>
      <c r="G279" s="89"/>
      <c r="H279" s="89"/>
      <c r="I279" s="90"/>
      <c r="J279" s="40" t="str">
        <f t="shared" si="16"/>
        <v> </v>
      </c>
      <c r="K279" s="91"/>
      <c r="L279" s="55"/>
      <c r="M279" s="55"/>
      <c r="N279" s="91"/>
      <c r="O279" s="43" t="str">
        <f>IFERROR(__xludf.DUMMYFUNCTION("IF(N279="""","""",IFERROR(
  N279 + VALUE(REGEXEXTRACT(P279, ""(\d+)\s+Days"")),
  """"
)
)"),"")</f>
        <v/>
      </c>
      <c r="P279" s="43" t="str">
        <f t="array" ref="P279">IFERROR(
  INDEX(
    INDEX('{INDEX} Tour Packages'!$A:$ZZ, , MATCH(P$3, '{INDEX} Tour Packages'!$4:$4, 0)),
    MATCH(M279, INDEX('{INDEX} Tour Packages'!$A:$ZZ,0, MATCH("Tour Package Name", '{INDEX} Tour Packages'!$4:$4, 0)), 0)
  ),
"")
</f>
        <v/>
      </c>
      <c r="Q279" s="44" t="str">
        <f t="shared" si="7"/>
        <v/>
      </c>
      <c r="R279" s="44" t="str">
        <f>IFERROR(__xludf.DUMMYFUNCTION("IF(OR(ISBLANK(K279), ISBLANK(N279)), """", 
  LET(
    resDate, K279,
    tourDate, N279,
    monthCount, MAX(0, DATEDIF(resDate, tourDate - 3, ""M"") + 1),
    secondDates, ARRAYFORMULA(DATE(YEAR(resDate), MONTH(resDate) + SEQUENCE(monthCount), 2)),
    "&amp;"validDates, FILTER(secondDates, (secondDates &gt; resDate + 2) * (secondDates &lt;= tourDate - 3)),
    IF(ISERROR(validDates), 0, COUNTA(validDates))
  )
)
"),"")</f>
        <v/>
      </c>
      <c r="S279" s="44" t="str">
        <f t="shared" si="8"/>
        <v/>
      </c>
      <c r="T279" s="45" t="str">
        <f t="array" ref="T279">IF(ISBLANK(BO279),IFERROR(
  INDEX(
    INDEX('{INDEX} Payment Terms'!$A:$G, , MATCH(T$3, '{INDEX} Payment Terms'!$4:$4, 0)),
    MATCH(Q279, INDEX('{INDEX} Payment Terms'!$A:$G,0, MATCH("Payment Condition", '{INDEX} Payment Terms'!$4:$4, 0)), 0)
  ),
""),"Cancelled")
</f>
        <v/>
      </c>
      <c r="U279" s="46" t="b">
        <v>0</v>
      </c>
      <c r="V279" s="47" t="str">
        <f>IFERROR(__xludf.DUMMYFUNCTION("IF(OR(L279=""Duo Booking"", L279=""Group Booking""),
IF(U279=FALSE,"""",
    LET(
      bookingType, L279,
      tour, M279,
      mainFirst, H279,
      mainLast, I279,
      mainEmail, G279,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$L$4:L279, bookingType,
          $M$4:M279, tour,
          $H$4:H279, mainFirst,
          $I$4:I279, mainLast,
          $G$4:G279, mainEmail
        ),
        ""000""
      ),
  "&amp;"    baseID &amp; ""-"" &amp; memberNumber
    )
  ),
  """"
)
"),"")</f>
        <v/>
      </c>
      <c r="W279" s="48"/>
      <c r="X279" s="85" t="b">
        <v>0</v>
      </c>
      <c r="Y279" s="85" t="b">
        <v>0</v>
      </c>
      <c r="Z279" s="85" t="b">
        <v>0</v>
      </c>
      <c r="AA279" s="50"/>
      <c r="AB279" s="51"/>
      <c r="AC279" s="85" t="b">
        <v>0</v>
      </c>
      <c r="AD279" s="92"/>
      <c r="AE279" s="88"/>
      <c r="AF279" s="36" t="str">
        <f t="array" ref="AF279">IF(M279="","",INDEX(
      '{INDEX} Tour Packages'!$A:$ZP,
      MATCH($M279, '{INDEX} Tour Packages'!$A:$A, 0),
      MATCH(AF$3, '{INDEX} Tour Packages'!$4:$4, 0)
    ))</f>
        <v/>
      </c>
      <c r="AG279" s="36" t="str">
        <f t="array" ref="AG279">IF(M279="","",INDEX(
      '{INDEX} Tour Packages'!$A:$ZP,
      MATCH($M279, '{INDEX} Tour Packages'!$A:$A, 0),
      MATCH(AG$3, '{INDEX} Tour Packages'!$4:$4, 0)
    ))</f>
        <v/>
      </c>
      <c r="AH279" s="36" t="str">
        <f t="array" ref="AH279">IF(M279="","",INDEX(
      '{INDEX} Tour Packages'!$A:$ZP,
      MATCH($M279, '{INDEX} Tour Packages'!$A:$A, 0),
      MATCH(AH$3, '{INDEX} Tour Packages'!$4:$4, 0)
    ))</f>
        <v/>
      </c>
      <c r="AI279" s="54" t="str">
        <f t="shared" si="9"/>
        <v/>
      </c>
      <c r="AJ279" s="42"/>
      <c r="AK279" s="55"/>
      <c r="AL279" s="46" t="b">
        <v>0</v>
      </c>
      <c r="AM279" s="56"/>
      <c r="AN279" s="57" t="str">
        <f t="shared" si="10"/>
        <v/>
      </c>
      <c r="AO279" s="58" t="str">
        <f t="shared" si="11"/>
        <v/>
      </c>
      <c r="AP279" s="59"/>
      <c r="AQ279" s="60"/>
      <c r="AR279" s="61"/>
      <c r="AS279" s="61"/>
      <c r="AT279" s="61" t="str">
        <f>IFERROR(__xludf.DUMMYFUNCTION("IF( 
  OR($AJ279=""Full Payment"", ISBLANK($K279)),
  """",
  IF(
    OR(
      Q279=""Standard Booking, P1"",
      Q279=""Standard Booking, P2"",
      Q279=""Standard Booking, P3"",
      Q279=""Standard Booking, P4""
    ),
    LET(
      resDate,   $"&amp;"K279,
      tourDate,  $N279,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79" s="62" t="str">
        <f t="shared" si="12"/>
        <v/>
      </c>
      <c r="AV279" s="63"/>
      <c r="AW279" s="64"/>
      <c r="AX279" s="64"/>
      <c r="AY279" s="64"/>
      <c r="AZ279" s="64" t="str">
        <f>IFERROR(__xludf.DUMMYFUNCTION("IF(
  OR($AJ279=""Full Payment"",$AJ279=""P1"", ISBLANK($K279)),
  """",
  IF(
    OR(
      $Q279=""Standard Booking, P2"",
      $Q279=""Standard Booking, P3"",
      $Q279=""Standard Booking, P4""
    ),
    LET(
      resDate,   $K279,
      tourDate,"&amp;"  $N279,
      monthCount, DATEDIF(resDate, tourDate, ""M"") + 1,
      secondDates, ARRAYFORMULA(
        DATE(
          YEAR(resDate),
          MONTH(resDate) + SEQUENCE(monthCount),
          2
        )
      ),
      validDates, FILTER(
        sec"&amp;"ondDates,
        (secondDates &gt; resDate + 2) *
        (secondDates &lt;= tourDate - 3)
      ),
      IF(
        OR($AJ279=""P2"", $AJ279=""P3"", $AJ279=""P4""),
        IF(
          COUNTA(validDates) &lt; 2,
          """",
          TEXT(INDEX(validDates"&amp;", 2), ""mmm d, yyyy"")
        ),
        IF(
          COUNTA(validDates) &lt; 2,
          """",
          TEXTJOIN("", "", TRUE,
            TEXT(INDEX(validDates, 1), ""mmm d, yyyy""),
            TEXT(INDEX(validDates, 2), ""mmm d, yyyy"")
          )
 "&amp;"       )
      )
    ),
    """"
  )
)
"),"")</f>
        <v/>
      </c>
      <c r="BA279" s="65" t="str">
        <f t="shared" si="13"/>
        <v/>
      </c>
      <c r="BB279" s="63"/>
      <c r="BC279" s="64"/>
      <c r="BD279" s="64"/>
      <c r="BE279" s="64"/>
      <c r="BF279" s="64" t="str">
        <f>IFERROR(__xludf.DUMMYFUNCTION("IF(
  OR($AJ279=""Full Payment"",$AJ279=""P1"", $AJ279=""P2""),
  """",
  IF(
    AND(
      NOT(ISBLANK($K279)),
      OR(
        Q279=""Standard Booking, P3"",
        Q279=""Standard Booking, P4""
      )
    ),
    LET(
      resDate,   $K279,
      "&amp;"tourDate,  $N279,
      monthCount, DATEDIF(resDate, tourDate, ""M"") + 1,
      secondDates, ARRAYFORMULA(
        DATE(
          YEAR(resDate),
          MONTH(resDate) + SEQUENCE(monthCount),
          2
        )
      ),
      validDates, FILTER(
  "&amp;"      secondDates,
        (secondDates &gt; resDate + 2) *
        (secondDates &lt;= tourDate - 3)
      ),
      IF(
        $AJ279=""P4"",
        IF(
          COUNTA(validDates) &lt; 3,
          """",
          TEXT(INDEX(validDates, 3), ""mmm d, yyyy"")
  "&amp;"      ),
        IF(
          $AJ279=""P3"",
          IF(
            COUNTA(validDates) &lt; 3,
            """",
            TEXT(INDEX(validDates, 3), ""mmm d, yyyy"")
          ),
          IF(
            COUNTA(validDates) &lt; 3,
            """",
    "&amp;"        TEXTJOIN("", "", TRUE,
              TEXT(INDEX(validDates, 1), ""mmm d, yyyy""),
              TEXT(INDEX(validDates, 2), ""mmm d, yyyy""),
              TEXT(INDEX(validDates, 3), ""mmm d, yyyy"")
            )
          )
        )
      )
    "&amp;"),
    """"
  )
)
"),"")</f>
        <v/>
      </c>
      <c r="BG279" s="65" t="str">
        <f t="shared" si="14"/>
        <v/>
      </c>
      <c r="BH279" s="63"/>
      <c r="BI279" s="64"/>
      <c r="BJ279" s="64"/>
      <c r="BK279" s="64"/>
      <c r="BL279" s="64" t="str">
        <f>IFERROR(__xludf.DUMMYFUNCTION("IF(
  OR($AJ279=""Full Payment"",$AJ279=""P1"",$AJ279=""P2"",$AJ279=""P3""),
  """",
  IF(
    AND(
      NOT(ISBLANK($K279)),
      $Q279=""Standard Booking, P4""
    ),
    LET(
      resDate,   $K279,
      tourDate,  $N279,
      monthCount, DATEDIF(r"&amp;"esDate, tourDate, ""M"") + 1,
      secondDates, ARRAYFORMULA(
        DATE(
          YEAR(resDate),
          MONTH(resDate) + SEQUENCE(monthCount),
          2
        )
      ),
      validDates, FILTER(
        secondDates,
        (secondDates &gt; res"&amp;"Date + 2) *
        (secondDates &lt;= tourDate - 3)
      ),
      IF(
        $AJ279=""P4"",
        IF(
          COUNTA(validDates) &lt; 4,
          """",
          TEXT(
            INDEX(validDates, 4),
            ""mmm d, yyyy""
          )
        ),
"&amp;"        IF(
          COUNTA(validDates) &lt; 4,
          """",
          TEXTJOIN(
            "", "", TRUE,
            TEXT(INDEX(validDates, 1), ""mmm d, yyyy""),
            TEXT(INDEX(validDates, 2), ""mmm d, yyyy""),
            TEXT(INDEX(validDates"&amp;", 3), ""mmm d, yyyy""),
            TEXT(INDEX(validDates, 4), ""mmm d, yyyy"")
          )
        )
      )
    ),
    """"
  )
)
"),"")</f>
        <v/>
      </c>
      <c r="BM279" s="65" t="str">
        <f t="shared" si="15"/>
        <v/>
      </c>
      <c r="BN279" s="66"/>
      <c r="BO279" s="67"/>
      <c r="BP279" s="49" t="b">
        <v>0</v>
      </c>
      <c r="BQ279" s="49" t="b">
        <v>0</v>
      </c>
      <c r="BR279" s="68"/>
      <c r="BS279" s="69"/>
      <c r="BT279" s="70" t="b">
        <v>0</v>
      </c>
      <c r="BU279" s="71"/>
      <c r="BV279" s="72"/>
      <c r="BW279" s="86" t="b">
        <v>0</v>
      </c>
      <c r="BX279" s="87"/>
    </row>
    <row r="280">
      <c r="A280" s="35" t="str">
        <f t="shared" si="1"/>
        <v/>
      </c>
      <c r="B280" s="36" t="str">
        <f t="shared" si="2"/>
        <v/>
      </c>
      <c r="C280" s="36" t="str">
        <f t="array" ref="C280">IF(
  M280="",
  "",
  IFERROR(
    INDEX(
      '{INDEX} Tour Packages'!$A:$ZZ,
      MATCH(
        M280,
        INDEX(
          '{INDEX} Tour Packages'!$A:$ZZ,
          ,
          MATCH("Tour Package Name", '{INDEX} Tour Packages'!$4:$4, 0)
        ),
        0
      ),
      MATCH("Tour Code", '{INDEX} Tour Packages'!$4:$4, 0)
    ),
    "XXX"
  )
)
</f>
        <v/>
      </c>
      <c r="D280" s="36" t="str">
        <f t="shared" si="3"/>
        <v/>
      </c>
      <c r="E280" s="36" t="str">
        <f t="shared" si="4"/>
        <v/>
      </c>
      <c r="F280" s="37" t="str">
        <f t="shared" si="5"/>
        <v/>
      </c>
      <c r="G280" s="89"/>
      <c r="H280" s="89"/>
      <c r="I280" s="90"/>
      <c r="J280" s="40" t="str">
        <f t="shared" si="16"/>
        <v> </v>
      </c>
      <c r="K280" s="91"/>
      <c r="L280" s="55"/>
      <c r="M280" s="55"/>
      <c r="N280" s="91"/>
      <c r="O280" s="43" t="str">
        <f>IFERROR(__xludf.DUMMYFUNCTION("IF(N280="""","""",IFERROR(
  N280 + VALUE(REGEXEXTRACT(P280, ""(\d+)\s+Days"")),
  """"
)
)"),"")</f>
        <v/>
      </c>
      <c r="P280" s="43" t="str">
        <f t="array" ref="P280">IFERROR(
  INDEX(
    INDEX('{INDEX} Tour Packages'!$A:$ZZ, , MATCH(P$3, '{INDEX} Tour Packages'!$4:$4, 0)),
    MATCH(M280, INDEX('{INDEX} Tour Packages'!$A:$ZZ,0, MATCH("Tour Package Name", '{INDEX} Tour Packages'!$4:$4, 0)), 0)
  ),
"")
</f>
        <v/>
      </c>
      <c r="Q280" s="44" t="str">
        <f t="shared" si="7"/>
        <v/>
      </c>
      <c r="R280" s="44" t="str">
        <f>IFERROR(__xludf.DUMMYFUNCTION("IF(OR(ISBLANK(K280), ISBLANK(N280)), """", 
  LET(
    resDate, K280,
    tourDate, N280,
    monthCount, MAX(0, DATEDIF(resDate, tourDate - 3, ""M"") + 1),
    secondDates, ARRAYFORMULA(DATE(YEAR(resDate), MONTH(resDate) + SEQUENCE(monthCount), 2)),
    "&amp;"validDates, FILTER(secondDates, (secondDates &gt; resDate + 2) * (secondDates &lt;= tourDate - 3)),
    IF(ISERROR(validDates), 0, COUNTA(validDates))
  )
)
"),"")</f>
        <v/>
      </c>
      <c r="S280" s="44" t="str">
        <f t="shared" si="8"/>
        <v/>
      </c>
      <c r="T280" s="45" t="str">
        <f t="array" ref="T280">IF(ISBLANK(BO280),IFERROR(
  INDEX(
    INDEX('{INDEX} Payment Terms'!$A:$G, , MATCH(T$3, '{INDEX} Payment Terms'!$4:$4, 0)),
    MATCH(Q280, INDEX('{INDEX} Payment Terms'!$A:$G,0, MATCH("Payment Condition", '{INDEX} Payment Terms'!$4:$4, 0)), 0)
  ),
""),"Cancelled")
</f>
        <v/>
      </c>
      <c r="U280" s="46" t="b">
        <v>0</v>
      </c>
      <c r="V280" s="47" t="str">
        <f>IFERROR(__xludf.DUMMYFUNCTION("IF(OR(L280=""Duo Booking"", L280=""Group Booking""),
IF(U280=FALSE,"""",
    LET(
      bookingType, L280,
      tour, M280,
      mainFirst, H280,
      mainLast, I280,
      mainEmail, G280,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$L$4:L280, bookingType,
          $M$4:M280, tour,
          $H$4:H280, mainFirst,
          $I$4:I280, mainLast,
          $G$4:G280, mainEmail
        ),
        ""000""
      ),
  "&amp;"    baseID &amp; ""-"" &amp; memberNumber
    )
  ),
  """"
)
"),"")</f>
        <v/>
      </c>
      <c r="W280" s="48"/>
      <c r="X280" s="85" t="b">
        <v>0</v>
      </c>
      <c r="Y280" s="85" t="b">
        <v>0</v>
      </c>
      <c r="Z280" s="85" t="b">
        <v>0</v>
      </c>
      <c r="AA280" s="50"/>
      <c r="AB280" s="51"/>
      <c r="AC280" s="85" t="b">
        <v>0</v>
      </c>
      <c r="AD280" s="92"/>
      <c r="AE280" s="88"/>
      <c r="AF280" s="36" t="str">
        <f t="array" ref="AF280">IF(M280="","",INDEX(
      '{INDEX} Tour Packages'!$A:$ZP,
      MATCH($M280, '{INDEX} Tour Packages'!$A:$A, 0),
      MATCH(AF$3, '{INDEX} Tour Packages'!$4:$4, 0)
    ))</f>
        <v/>
      </c>
      <c r="AG280" s="36" t="str">
        <f t="array" ref="AG280">IF(M280="","",INDEX(
      '{INDEX} Tour Packages'!$A:$ZP,
      MATCH($M280, '{INDEX} Tour Packages'!$A:$A, 0),
      MATCH(AG$3, '{INDEX} Tour Packages'!$4:$4, 0)
    ))</f>
        <v/>
      </c>
      <c r="AH280" s="36" t="str">
        <f t="array" ref="AH280">IF(M280="","",INDEX(
      '{INDEX} Tour Packages'!$A:$ZP,
      MATCH($M280, '{INDEX} Tour Packages'!$A:$A, 0),
      MATCH(AH$3, '{INDEX} Tour Packages'!$4:$4, 0)
    ))</f>
        <v/>
      </c>
      <c r="AI280" s="54" t="str">
        <f t="shared" si="9"/>
        <v/>
      </c>
      <c r="AJ280" s="42"/>
      <c r="AK280" s="55"/>
      <c r="AL280" s="46" t="b">
        <v>0</v>
      </c>
      <c r="AM280" s="56"/>
      <c r="AN280" s="57" t="str">
        <f t="shared" si="10"/>
        <v/>
      </c>
      <c r="AO280" s="58" t="str">
        <f t="shared" si="11"/>
        <v/>
      </c>
      <c r="AP280" s="59"/>
      <c r="AQ280" s="60"/>
      <c r="AR280" s="61"/>
      <c r="AS280" s="61"/>
      <c r="AT280" s="61" t="str">
        <f>IFERROR(__xludf.DUMMYFUNCTION("IF( 
  OR($AJ280=""Full Payment"", ISBLANK($K280)),
  """",
  IF(
    OR(
      Q280=""Standard Booking, P1"",
      Q280=""Standard Booking, P2"",
      Q280=""Standard Booking, P3"",
      Q280=""Standard Booking, P4""
    ),
    LET(
      resDate,   $"&amp;"K280,
      tourDate,  $N280,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0" s="62" t="str">
        <f t="shared" si="12"/>
        <v/>
      </c>
      <c r="AV280" s="63"/>
      <c r="AW280" s="64"/>
      <c r="AX280" s="64"/>
      <c r="AY280" s="64"/>
      <c r="AZ280" s="64" t="str">
        <f>IFERROR(__xludf.DUMMYFUNCTION("IF(
  OR($AJ280=""Full Payment"",$AJ280=""P1"", ISBLANK($K280)),
  """",
  IF(
    OR(
      $Q280=""Standard Booking, P2"",
      $Q280=""Standard Booking, P3"",
      $Q280=""Standard Booking, P4""
    ),
    LET(
      resDate,   $K280,
      tourDate,"&amp;"  $N280,
      monthCount, DATEDIF(resDate, tourDate, ""M"") + 1,
      secondDates, ARRAYFORMULA(
        DATE(
          YEAR(resDate),
          MONTH(resDate) + SEQUENCE(monthCount),
          2
        )
      ),
      validDates, FILTER(
        sec"&amp;"ondDates,
        (secondDates &gt; resDate + 2) *
        (secondDates &lt;= tourDate - 3)
      ),
      IF(
        OR($AJ280=""P2"", $AJ280=""P3"", $AJ280=""P4""),
        IF(
          COUNTA(validDates) &lt; 2,
          """",
          TEXT(INDEX(validDates"&amp;", 2), ""mmm d, yyyy"")
        ),
        IF(
          COUNTA(validDates) &lt; 2,
          """",
          TEXTJOIN("", "", TRUE,
            TEXT(INDEX(validDates, 1), ""mmm d, yyyy""),
            TEXT(INDEX(validDates, 2), ""mmm d, yyyy"")
          )
 "&amp;"       )
      )
    ),
    """"
  )
)
"),"")</f>
        <v/>
      </c>
      <c r="BA280" s="65" t="str">
        <f t="shared" si="13"/>
        <v/>
      </c>
      <c r="BB280" s="63"/>
      <c r="BC280" s="64"/>
      <c r="BD280" s="64"/>
      <c r="BE280" s="64"/>
      <c r="BF280" s="64" t="str">
        <f>IFERROR(__xludf.DUMMYFUNCTION("IF(
  OR($AJ280=""Full Payment"",$AJ280=""P1"", $AJ280=""P2""),
  """",
  IF(
    AND(
      NOT(ISBLANK($K280)),
      OR(
        Q280=""Standard Booking, P3"",
        Q280=""Standard Booking, P4""
      )
    ),
    LET(
      resDate,   $K280,
      "&amp;"tourDate,  $N280,
      monthCount, DATEDIF(resDate, tourDate, ""M"") + 1,
      secondDates, ARRAYFORMULA(
        DATE(
          YEAR(resDate),
          MONTH(resDate) + SEQUENCE(monthCount),
          2
        )
      ),
      validDates, FILTER(
  "&amp;"      secondDates,
        (secondDates &gt; resDate + 2) *
        (secondDates &lt;= tourDate - 3)
      ),
      IF(
        $AJ280=""P4"",
        IF(
          COUNTA(validDates) &lt; 3,
          """",
          TEXT(INDEX(validDates, 3), ""mmm d, yyyy"")
  "&amp;"      ),
        IF(
          $AJ280=""P3"",
          IF(
            COUNTA(validDates) &lt; 3,
            """",
            TEXT(INDEX(validDates, 3), ""mmm d, yyyy"")
          ),
          IF(
            COUNTA(validDates) &lt; 3,
            """",
    "&amp;"        TEXTJOIN("", "", TRUE,
              TEXT(INDEX(validDates, 1), ""mmm d, yyyy""),
              TEXT(INDEX(validDates, 2), ""mmm d, yyyy""),
              TEXT(INDEX(validDates, 3), ""mmm d, yyyy"")
            )
          )
        )
      )
    "&amp;"),
    """"
  )
)
"),"")</f>
        <v/>
      </c>
      <c r="BG280" s="65" t="str">
        <f t="shared" si="14"/>
        <v/>
      </c>
      <c r="BH280" s="63"/>
      <c r="BI280" s="64"/>
      <c r="BJ280" s="64"/>
      <c r="BK280" s="64"/>
      <c r="BL280" s="64" t="str">
        <f>IFERROR(__xludf.DUMMYFUNCTION("IF(
  OR($AJ280=""Full Payment"",$AJ280=""P1"",$AJ280=""P2"",$AJ280=""P3""),
  """",
  IF(
    AND(
      NOT(ISBLANK($K280)),
      $Q280=""Standard Booking, P4""
    ),
    LET(
      resDate,   $K280,
      tourDate,  $N280,
      monthCount, DATEDIF(r"&amp;"esDate, tourDate, ""M"") + 1,
      secondDates, ARRAYFORMULA(
        DATE(
          YEAR(resDate),
          MONTH(resDate) + SEQUENCE(monthCount),
          2
        )
      ),
      validDates, FILTER(
        secondDates,
        (secondDates &gt; res"&amp;"Date + 2) *
        (secondDates &lt;= tourDate - 3)
      ),
      IF(
        $AJ280=""P4"",
        IF(
          COUNTA(validDates) &lt; 4,
          """",
          TEXT(
            INDEX(validDates, 4),
            ""mmm d, yyyy""
          )
        ),
"&amp;"        IF(
          COUNTA(validDates) &lt; 4,
          """",
          TEXTJOIN(
            "", "", TRUE,
            TEXT(INDEX(validDates, 1), ""mmm d, yyyy""),
            TEXT(INDEX(validDates, 2), ""mmm d, yyyy""),
            TEXT(INDEX(validDates"&amp;", 3), ""mmm d, yyyy""),
            TEXT(INDEX(validDates, 4), ""mmm d, yyyy"")
          )
        )
      )
    ),
    """"
  )
)
"),"")</f>
        <v/>
      </c>
      <c r="BM280" s="65" t="str">
        <f t="shared" si="15"/>
        <v/>
      </c>
      <c r="BN280" s="66"/>
      <c r="BO280" s="67"/>
      <c r="BP280" s="49" t="b">
        <v>0</v>
      </c>
      <c r="BQ280" s="49" t="b">
        <v>0</v>
      </c>
      <c r="BR280" s="68"/>
      <c r="BS280" s="69"/>
      <c r="BT280" s="70" t="b">
        <v>0</v>
      </c>
      <c r="BU280" s="71"/>
      <c r="BV280" s="72"/>
      <c r="BW280" s="86" t="b">
        <v>0</v>
      </c>
      <c r="BX280" s="87"/>
    </row>
    <row r="281">
      <c r="A281" s="35" t="str">
        <f t="shared" si="1"/>
        <v/>
      </c>
      <c r="B281" s="36" t="str">
        <f t="shared" si="2"/>
        <v/>
      </c>
      <c r="C281" s="36" t="str">
        <f t="array" ref="C281">IF(
  M281="",
  "",
  IFERROR(
    INDEX(
      '{INDEX} Tour Packages'!$A:$ZZ,
      MATCH(
        M281,
        INDEX(
          '{INDEX} Tour Packages'!$A:$ZZ,
          ,
          MATCH("Tour Package Name", '{INDEX} Tour Packages'!$4:$4, 0)
        ),
        0
      ),
      MATCH("Tour Code", '{INDEX} Tour Packages'!$4:$4, 0)
    ),
    "XXX"
  )
)
</f>
        <v/>
      </c>
      <c r="D281" s="36" t="str">
        <f t="shared" si="3"/>
        <v/>
      </c>
      <c r="E281" s="36" t="str">
        <f t="shared" si="4"/>
        <v/>
      </c>
      <c r="F281" s="37" t="str">
        <f t="shared" si="5"/>
        <v/>
      </c>
      <c r="G281" s="89"/>
      <c r="H281" s="89"/>
      <c r="I281" s="90"/>
      <c r="J281" s="40" t="str">
        <f t="shared" si="16"/>
        <v> </v>
      </c>
      <c r="K281" s="91"/>
      <c r="L281" s="55"/>
      <c r="M281" s="55"/>
      <c r="N281" s="91"/>
      <c r="O281" s="43" t="str">
        <f>IFERROR(__xludf.DUMMYFUNCTION("IF(N281="""","""",IFERROR(
  N281 + VALUE(REGEXEXTRACT(P281, ""(\d+)\s+Days"")),
  """"
)
)"),"")</f>
        <v/>
      </c>
      <c r="P281" s="43" t="str">
        <f t="array" ref="P281">IFERROR(
  INDEX(
    INDEX('{INDEX} Tour Packages'!$A:$ZZ, , MATCH(P$3, '{INDEX} Tour Packages'!$4:$4, 0)),
    MATCH(M281, INDEX('{INDEX} Tour Packages'!$A:$ZZ,0, MATCH("Tour Package Name", '{INDEX} Tour Packages'!$4:$4, 0)), 0)
  ),
"")
</f>
        <v/>
      </c>
      <c r="Q281" s="44" t="str">
        <f t="shared" si="7"/>
        <v/>
      </c>
      <c r="R281" s="44" t="str">
        <f>IFERROR(__xludf.DUMMYFUNCTION("IF(OR(ISBLANK(K281), ISBLANK(N281)), """", 
  LET(
    resDate, K281,
    tourDate, N281,
    monthCount, MAX(0, DATEDIF(resDate, tourDate - 3, ""M"") + 1),
    secondDates, ARRAYFORMULA(DATE(YEAR(resDate), MONTH(resDate) + SEQUENCE(monthCount), 2)),
    "&amp;"validDates, FILTER(secondDates, (secondDates &gt; resDate + 2) * (secondDates &lt;= tourDate - 3)),
    IF(ISERROR(validDates), 0, COUNTA(validDates))
  )
)
"),"")</f>
        <v/>
      </c>
      <c r="S281" s="44" t="str">
        <f t="shared" si="8"/>
        <v/>
      </c>
      <c r="T281" s="45" t="str">
        <f t="array" ref="T281">IF(ISBLANK(BO281),IFERROR(
  INDEX(
    INDEX('{INDEX} Payment Terms'!$A:$G, , MATCH(T$3, '{INDEX} Payment Terms'!$4:$4, 0)),
    MATCH(Q281, INDEX('{INDEX} Payment Terms'!$A:$G,0, MATCH("Payment Condition", '{INDEX} Payment Terms'!$4:$4, 0)), 0)
  ),
""),"Cancelled")
</f>
        <v/>
      </c>
      <c r="U281" s="46" t="b">
        <v>0</v>
      </c>
      <c r="V281" s="47" t="str">
        <f>IFERROR(__xludf.DUMMYFUNCTION("IF(OR(L281=""Duo Booking"", L281=""Group Booking""),
IF(U281=FALSE,"""",
    LET(
      bookingType, L281,
      tour, M281,
      mainFirst, H281,
      mainLast, I281,
      mainEmail, G281,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$L$4:L281, bookingType,
          $M$4:M281, tour,
          $H$4:H281, mainFirst,
          $I$4:I281, mainLast,
          $G$4:G281, mainEmail
        ),
        ""000""
      ),
  "&amp;"    baseID &amp; ""-"" &amp; memberNumber
    )
  ),
  """"
)
"),"")</f>
        <v/>
      </c>
      <c r="W281" s="48"/>
      <c r="X281" s="85" t="b">
        <v>0</v>
      </c>
      <c r="Y281" s="85" t="b">
        <v>0</v>
      </c>
      <c r="Z281" s="85" t="b">
        <v>0</v>
      </c>
      <c r="AA281" s="50"/>
      <c r="AB281" s="51"/>
      <c r="AC281" s="85" t="b">
        <v>0</v>
      </c>
      <c r="AD281" s="92"/>
      <c r="AE281" s="88"/>
      <c r="AF281" s="36" t="str">
        <f t="array" ref="AF281">IF(M281="","",INDEX(
      '{INDEX} Tour Packages'!$A:$ZP,
      MATCH($M281, '{INDEX} Tour Packages'!$A:$A, 0),
      MATCH(AF$3, '{INDEX} Tour Packages'!$4:$4, 0)
    ))</f>
        <v/>
      </c>
      <c r="AG281" s="36" t="str">
        <f t="array" ref="AG281">IF(M281="","",INDEX(
      '{INDEX} Tour Packages'!$A:$ZP,
      MATCH($M281, '{INDEX} Tour Packages'!$A:$A, 0),
      MATCH(AG$3, '{INDEX} Tour Packages'!$4:$4, 0)
    ))</f>
        <v/>
      </c>
      <c r="AH281" s="36" t="str">
        <f t="array" ref="AH281">IF(M281="","",INDEX(
      '{INDEX} Tour Packages'!$A:$ZP,
      MATCH($M281, '{INDEX} Tour Packages'!$A:$A, 0),
      MATCH(AH$3, '{INDEX} Tour Packages'!$4:$4, 0)
    ))</f>
        <v/>
      </c>
      <c r="AI281" s="54" t="str">
        <f t="shared" si="9"/>
        <v/>
      </c>
      <c r="AJ281" s="42"/>
      <c r="AK281" s="55"/>
      <c r="AL281" s="46" t="b">
        <v>0</v>
      </c>
      <c r="AM281" s="56"/>
      <c r="AN281" s="57" t="str">
        <f t="shared" si="10"/>
        <v/>
      </c>
      <c r="AO281" s="58" t="str">
        <f t="shared" si="11"/>
        <v/>
      </c>
      <c r="AP281" s="59"/>
      <c r="AQ281" s="60"/>
      <c r="AR281" s="61"/>
      <c r="AS281" s="61"/>
      <c r="AT281" s="61" t="str">
        <f>IFERROR(__xludf.DUMMYFUNCTION("IF( 
  OR($AJ281=""Full Payment"", ISBLANK($K281)),
  """",
  IF(
    OR(
      Q281=""Standard Booking, P1"",
      Q281=""Standard Booking, P2"",
      Q281=""Standard Booking, P3"",
      Q281=""Standard Booking, P4""
    ),
    LET(
      resDate,   $"&amp;"K281,
      tourDate,  $N281,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1" s="62" t="str">
        <f t="shared" si="12"/>
        <v/>
      </c>
      <c r="AV281" s="63"/>
      <c r="AW281" s="64"/>
      <c r="AX281" s="64"/>
      <c r="AY281" s="64"/>
      <c r="AZ281" s="64" t="str">
        <f>IFERROR(__xludf.DUMMYFUNCTION("IF(
  OR($AJ281=""Full Payment"",$AJ281=""P1"", ISBLANK($K281)),
  """",
  IF(
    OR(
      $Q281=""Standard Booking, P2"",
      $Q281=""Standard Booking, P3"",
      $Q281=""Standard Booking, P4""
    ),
    LET(
      resDate,   $K281,
      tourDate,"&amp;"  $N281,
      monthCount, DATEDIF(resDate, tourDate, ""M"") + 1,
      secondDates, ARRAYFORMULA(
        DATE(
          YEAR(resDate),
          MONTH(resDate) + SEQUENCE(monthCount),
          2
        )
      ),
      validDates, FILTER(
        sec"&amp;"ondDates,
        (secondDates &gt; resDate + 2) *
        (secondDates &lt;= tourDate - 3)
      ),
      IF(
        OR($AJ281=""P2"", $AJ281=""P3"", $AJ281=""P4""),
        IF(
          COUNTA(validDates) &lt; 2,
          """",
          TEXT(INDEX(validDates"&amp;", 2), ""mmm d, yyyy"")
        ),
        IF(
          COUNTA(validDates) &lt; 2,
          """",
          TEXTJOIN("", "", TRUE,
            TEXT(INDEX(validDates, 1), ""mmm d, yyyy""),
            TEXT(INDEX(validDates, 2), ""mmm d, yyyy"")
          )
 "&amp;"       )
      )
    ),
    """"
  )
)
"),"")</f>
        <v/>
      </c>
      <c r="BA281" s="65" t="str">
        <f t="shared" si="13"/>
        <v/>
      </c>
      <c r="BB281" s="63"/>
      <c r="BC281" s="64"/>
      <c r="BD281" s="64"/>
      <c r="BE281" s="64"/>
      <c r="BF281" s="64" t="str">
        <f>IFERROR(__xludf.DUMMYFUNCTION("IF(
  OR($AJ281=""Full Payment"",$AJ281=""P1"", $AJ281=""P2""),
  """",
  IF(
    AND(
      NOT(ISBLANK($K281)),
      OR(
        Q281=""Standard Booking, P3"",
        Q281=""Standard Booking, P4""
      )
    ),
    LET(
      resDate,   $K281,
      "&amp;"tourDate,  $N281,
      monthCount, DATEDIF(resDate, tourDate, ""M"") + 1,
      secondDates, ARRAYFORMULA(
        DATE(
          YEAR(resDate),
          MONTH(resDate) + SEQUENCE(monthCount),
          2
        )
      ),
      validDates, FILTER(
  "&amp;"      secondDates,
        (secondDates &gt; resDate + 2) *
        (secondDates &lt;= tourDate - 3)
      ),
      IF(
        $AJ281=""P4"",
        IF(
          COUNTA(validDates) &lt; 3,
          """",
          TEXT(INDEX(validDates, 3), ""mmm d, yyyy"")
  "&amp;"      ),
        IF(
          $AJ281=""P3"",
          IF(
            COUNTA(validDates) &lt; 3,
            """",
            TEXT(INDEX(validDates, 3), ""mmm d, yyyy"")
          ),
          IF(
            COUNTA(validDates) &lt; 3,
            """",
    "&amp;"        TEXTJOIN("", "", TRUE,
              TEXT(INDEX(validDates, 1), ""mmm d, yyyy""),
              TEXT(INDEX(validDates, 2), ""mmm d, yyyy""),
              TEXT(INDEX(validDates, 3), ""mmm d, yyyy"")
            )
          )
        )
      )
    "&amp;"),
    """"
  )
)
"),"")</f>
        <v/>
      </c>
      <c r="BG281" s="65" t="str">
        <f t="shared" si="14"/>
        <v/>
      </c>
      <c r="BH281" s="63"/>
      <c r="BI281" s="64"/>
      <c r="BJ281" s="64"/>
      <c r="BK281" s="64"/>
      <c r="BL281" s="64" t="str">
        <f>IFERROR(__xludf.DUMMYFUNCTION("IF(
  OR($AJ281=""Full Payment"",$AJ281=""P1"",$AJ281=""P2"",$AJ281=""P3""),
  """",
  IF(
    AND(
      NOT(ISBLANK($K281)),
      $Q281=""Standard Booking, P4""
    ),
    LET(
      resDate,   $K281,
      tourDate,  $N281,
      monthCount, DATEDIF(r"&amp;"esDate, tourDate, ""M"") + 1,
      secondDates, ARRAYFORMULA(
        DATE(
          YEAR(resDate),
          MONTH(resDate) + SEQUENCE(monthCount),
          2
        )
      ),
      validDates, FILTER(
        secondDates,
        (secondDates &gt; res"&amp;"Date + 2) *
        (secondDates &lt;= tourDate - 3)
      ),
      IF(
        $AJ281=""P4"",
        IF(
          COUNTA(validDates) &lt; 4,
          """",
          TEXT(
            INDEX(validDates, 4),
            ""mmm d, yyyy""
          )
        ),
"&amp;"        IF(
          COUNTA(validDates) &lt; 4,
          """",
          TEXTJOIN(
            "", "", TRUE,
            TEXT(INDEX(validDates, 1), ""mmm d, yyyy""),
            TEXT(INDEX(validDates, 2), ""mmm d, yyyy""),
            TEXT(INDEX(validDates"&amp;", 3), ""mmm d, yyyy""),
            TEXT(INDEX(validDates, 4), ""mmm d, yyyy"")
          )
        )
      )
    ),
    """"
  )
)
"),"")</f>
        <v/>
      </c>
      <c r="BM281" s="65" t="str">
        <f t="shared" si="15"/>
        <v/>
      </c>
      <c r="BN281" s="66"/>
      <c r="BO281" s="67"/>
      <c r="BP281" s="49" t="b">
        <v>0</v>
      </c>
      <c r="BQ281" s="49" t="b">
        <v>0</v>
      </c>
      <c r="BR281" s="68"/>
      <c r="BS281" s="69"/>
      <c r="BT281" s="70" t="b">
        <v>0</v>
      </c>
      <c r="BU281" s="71"/>
      <c r="BV281" s="72"/>
      <c r="BW281" s="86" t="b">
        <v>0</v>
      </c>
      <c r="BX281" s="87"/>
    </row>
    <row r="282">
      <c r="A282" s="35" t="str">
        <f t="shared" si="1"/>
        <v/>
      </c>
      <c r="B282" s="36" t="str">
        <f t="shared" si="2"/>
        <v/>
      </c>
      <c r="C282" s="36" t="str">
        <f t="array" ref="C282">IF(
  M282="",
  "",
  IFERROR(
    INDEX(
      '{INDEX} Tour Packages'!$A:$ZZ,
      MATCH(
        M282,
        INDEX(
          '{INDEX} Tour Packages'!$A:$ZZ,
          ,
          MATCH("Tour Package Name", '{INDEX} Tour Packages'!$4:$4, 0)
        ),
        0
      ),
      MATCH("Tour Code", '{INDEX} Tour Packages'!$4:$4, 0)
    ),
    "XXX"
  )
)
</f>
        <v/>
      </c>
      <c r="D282" s="36" t="str">
        <f t="shared" si="3"/>
        <v/>
      </c>
      <c r="E282" s="36" t="str">
        <f t="shared" si="4"/>
        <v/>
      </c>
      <c r="F282" s="37" t="str">
        <f t="shared" si="5"/>
        <v/>
      </c>
      <c r="G282" s="89"/>
      <c r="H282" s="89"/>
      <c r="I282" s="90"/>
      <c r="J282" s="40" t="str">
        <f t="shared" si="16"/>
        <v> </v>
      </c>
      <c r="K282" s="91"/>
      <c r="L282" s="55"/>
      <c r="M282" s="55"/>
      <c r="N282" s="91"/>
      <c r="O282" s="43" t="str">
        <f>IFERROR(__xludf.DUMMYFUNCTION("IF(N282="""","""",IFERROR(
  N282 + VALUE(REGEXEXTRACT(P282, ""(\d+)\s+Days"")),
  """"
)
)"),"")</f>
        <v/>
      </c>
      <c r="P282" s="43" t="str">
        <f t="array" ref="P282">IFERROR(
  INDEX(
    INDEX('{INDEX} Tour Packages'!$A:$ZZ, , MATCH(P$3, '{INDEX} Tour Packages'!$4:$4, 0)),
    MATCH(M282, INDEX('{INDEX} Tour Packages'!$A:$ZZ,0, MATCH("Tour Package Name", '{INDEX} Tour Packages'!$4:$4, 0)), 0)
  ),
"")
</f>
        <v/>
      </c>
      <c r="Q282" s="44" t="str">
        <f t="shared" si="7"/>
        <v/>
      </c>
      <c r="R282" s="44" t="str">
        <f>IFERROR(__xludf.DUMMYFUNCTION("IF(OR(ISBLANK(K282), ISBLANK(N282)), """", 
  LET(
    resDate, K282,
    tourDate, N282,
    monthCount, MAX(0, DATEDIF(resDate, tourDate - 3, ""M"") + 1),
    secondDates, ARRAYFORMULA(DATE(YEAR(resDate), MONTH(resDate) + SEQUENCE(monthCount), 2)),
    "&amp;"validDates, FILTER(secondDates, (secondDates &gt; resDate + 2) * (secondDates &lt;= tourDate - 3)),
    IF(ISERROR(validDates), 0, COUNTA(validDates))
  )
)
"),"")</f>
        <v/>
      </c>
      <c r="S282" s="44" t="str">
        <f t="shared" si="8"/>
        <v/>
      </c>
      <c r="T282" s="45" t="str">
        <f t="array" ref="T282">IF(ISBLANK(BO282),IFERROR(
  INDEX(
    INDEX('{INDEX} Payment Terms'!$A:$G, , MATCH(T$3, '{INDEX} Payment Terms'!$4:$4, 0)),
    MATCH(Q282, INDEX('{INDEX} Payment Terms'!$A:$G,0, MATCH("Payment Condition", '{INDEX} Payment Terms'!$4:$4, 0)), 0)
  ),
""),"Cancelled")
</f>
        <v/>
      </c>
      <c r="U282" s="46" t="b">
        <v>0</v>
      </c>
      <c r="V282" s="47" t="str">
        <f>IFERROR(__xludf.DUMMYFUNCTION("IF(OR(L282=""Duo Booking"", L282=""Group Booking""),
IF(U282=FALSE,"""",
    LET(
      bookingType, L282,
      tour, M282,
      mainFirst, H282,
      mainLast, I282,
      mainEmail, G282,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$L$4:L282, bookingType,
          $M$4:M282, tour,
          $H$4:H282, mainFirst,
          $I$4:I282, mainLast,
          $G$4:G282, mainEmail
        ),
        ""000""
      ),
  "&amp;"    baseID &amp; ""-"" &amp; memberNumber
    )
  ),
  """"
)
"),"")</f>
        <v/>
      </c>
      <c r="W282" s="48"/>
      <c r="X282" s="85" t="b">
        <v>0</v>
      </c>
      <c r="Y282" s="85" t="b">
        <v>0</v>
      </c>
      <c r="Z282" s="85" t="b">
        <v>0</v>
      </c>
      <c r="AA282" s="50"/>
      <c r="AB282" s="51"/>
      <c r="AC282" s="85" t="b">
        <v>0</v>
      </c>
      <c r="AD282" s="92"/>
      <c r="AE282" s="88"/>
      <c r="AF282" s="36" t="str">
        <f t="array" ref="AF282">IF(M282="","",INDEX(
      '{INDEX} Tour Packages'!$A:$ZP,
      MATCH($M282, '{INDEX} Tour Packages'!$A:$A, 0),
      MATCH(AF$3, '{INDEX} Tour Packages'!$4:$4, 0)
    ))</f>
        <v/>
      </c>
      <c r="AG282" s="36" t="str">
        <f t="array" ref="AG282">IF(M282="","",INDEX(
      '{INDEX} Tour Packages'!$A:$ZP,
      MATCH($M282, '{INDEX} Tour Packages'!$A:$A, 0),
      MATCH(AG$3, '{INDEX} Tour Packages'!$4:$4, 0)
    ))</f>
        <v/>
      </c>
      <c r="AH282" s="36" t="str">
        <f t="array" ref="AH282">IF(M282="","",INDEX(
      '{INDEX} Tour Packages'!$A:$ZP,
      MATCH($M282, '{INDEX} Tour Packages'!$A:$A, 0),
      MATCH(AH$3, '{INDEX} Tour Packages'!$4:$4, 0)
    ))</f>
        <v/>
      </c>
      <c r="AI282" s="54" t="str">
        <f t="shared" si="9"/>
        <v/>
      </c>
      <c r="AJ282" s="42"/>
      <c r="AK282" s="55"/>
      <c r="AL282" s="46" t="b">
        <v>0</v>
      </c>
      <c r="AM282" s="56"/>
      <c r="AN282" s="57" t="str">
        <f t="shared" si="10"/>
        <v/>
      </c>
      <c r="AO282" s="58" t="str">
        <f t="shared" si="11"/>
        <v/>
      </c>
      <c r="AP282" s="59"/>
      <c r="AQ282" s="60"/>
      <c r="AR282" s="61"/>
      <c r="AS282" s="61"/>
      <c r="AT282" s="61" t="str">
        <f>IFERROR(__xludf.DUMMYFUNCTION("IF( 
  OR($AJ282=""Full Payment"", ISBLANK($K282)),
  """",
  IF(
    OR(
      Q282=""Standard Booking, P1"",
      Q282=""Standard Booking, P2"",
      Q282=""Standard Booking, P3"",
      Q282=""Standard Booking, P4""
    ),
    LET(
      resDate,   $"&amp;"K282,
      tourDate,  $N282,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2" s="62" t="str">
        <f t="shared" si="12"/>
        <v/>
      </c>
      <c r="AV282" s="63"/>
      <c r="AW282" s="64"/>
      <c r="AX282" s="64"/>
      <c r="AY282" s="64"/>
      <c r="AZ282" s="64" t="str">
        <f>IFERROR(__xludf.DUMMYFUNCTION("IF(
  OR($AJ282=""Full Payment"",$AJ282=""P1"", ISBLANK($K282)),
  """",
  IF(
    OR(
      $Q282=""Standard Booking, P2"",
      $Q282=""Standard Booking, P3"",
      $Q282=""Standard Booking, P4""
    ),
    LET(
      resDate,   $K282,
      tourDate,"&amp;"  $N282,
      monthCount, DATEDIF(resDate, tourDate, ""M"") + 1,
      secondDates, ARRAYFORMULA(
        DATE(
          YEAR(resDate),
          MONTH(resDate) + SEQUENCE(monthCount),
          2
        )
      ),
      validDates, FILTER(
        sec"&amp;"ondDates,
        (secondDates &gt; resDate + 2) *
        (secondDates &lt;= tourDate - 3)
      ),
      IF(
        OR($AJ282=""P2"", $AJ282=""P3"", $AJ282=""P4""),
        IF(
          COUNTA(validDates) &lt; 2,
          """",
          TEXT(INDEX(validDates"&amp;", 2), ""mmm d, yyyy"")
        ),
        IF(
          COUNTA(validDates) &lt; 2,
          """",
          TEXTJOIN("", "", TRUE,
            TEXT(INDEX(validDates, 1), ""mmm d, yyyy""),
            TEXT(INDEX(validDates, 2), ""mmm d, yyyy"")
          )
 "&amp;"       )
      )
    ),
    """"
  )
)
"),"")</f>
        <v/>
      </c>
      <c r="BA282" s="65" t="str">
        <f t="shared" si="13"/>
        <v/>
      </c>
      <c r="BB282" s="63"/>
      <c r="BC282" s="64"/>
      <c r="BD282" s="64"/>
      <c r="BE282" s="64"/>
      <c r="BF282" s="64" t="str">
        <f>IFERROR(__xludf.DUMMYFUNCTION("IF(
  OR($AJ282=""Full Payment"",$AJ282=""P1"", $AJ282=""P2""),
  """",
  IF(
    AND(
      NOT(ISBLANK($K282)),
      OR(
        Q282=""Standard Booking, P3"",
        Q282=""Standard Booking, P4""
      )
    ),
    LET(
      resDate,   $K282,
      "&amp;"tourDate,  $N282,
      monthCount, DATEDIF(resDate, tourDate, ""M"") + 1,
      secondDates, ARRAYFORMULA(
        DATE(
          YEAR(resDate),
          MONTH(resDate) + SEQUENCE(monthCount),
          2
        )
      ),
      validDates, FILTER(
  "&amp;"      secondDates,
        (secondDates &gt; resDate + 2) *
        (secondDates &lt;= tourDate - 3)
      ),
      IF(
        $AJ282=""P4"",
        IF(
          COUNTA(validDates) &lt; 3,
          """",
          TEXT(INDEX(validDates, 3), ""mmm d, yyyy"")
  "&amp;"      ),
        IF(
          $AJ282=""P3"",
          IF(
            COUNTA(validDates) &lt; 3,
            """",
            TEXT(INDEX(validDates, 3), ""mmm d, yyyy"")
          ),
          IF(
            COUNTA(validDates) &lt; 3,
            """",
    "&amp;"        TEXTJOIN("", "", TRUE,
              TEXT(INDEX(validDates, 1), ""mmm d, yyyy""),
              TEXT(INDEX(validDates, 2), ""mmm d, yyyy""),
              TEXT(INDEX(validDates, 3), ""mmm d, yyyy"")
            )
          )
        )
      )
    "&amp;"),
    """"
  )
)
"),"")</f>
        <v/>
      </c>
      <c r="BG282" s="65" t="str">
        <f t="shared" si="14"/>
        <v/>
      </c>
      <c r="BH282" s="63"/>
      <c r="BI282" s="64"/>
      <c r="BJ282" s="64"/>
      <c r="BK282" s="64"/>
      <c r="BL282" s="64" t="str">
        <f>IFERROR(__xludf.DUMMYFUNCTION("IF(
  OR($AJ282=""Full Payment"",$AJ282=""P1"",$AJ282=""P2"",$AJ282=""P3""),
  """",
  IF(
    AND(
      NOT(ISBLANK($K282)),
      $Q282=""Standard Booking, P4""
    ),
    LET(
      resDate,   $K282,
      tourDate,  $N282,
      monthCount, DATEDIF(r"&amp;"esDate, tourDate, ""M"") + 1,
      secondDates, ARRAYFORMULA(
        DATE(
          YEAR(resDate),
          MONTH(resDate) + SEQUENCE(monthCount),
          2
        )
      ),
      validDates, FILTER(
        secondDates,
        (secondDates &gt; res"&amp;"Date + 2) *
        (secondDates &lt;= tourDate - 3)
      ),
      IF(
        $AJ282=""P4"",
        IF(
          COUNTA(validDates) &lt; 4,
          """",
          TEXT(
            INDEX(validDates, 4),
            ""mmm d, yyyy""
          )
        ),
"&amp;"        IF(
          COUNTA(validDates) &lt; 4,
          """",
          TEXTJOIN(
            "", "", TRUE,
            TEXT(INDEX(validDates, 1), ""mmm d, yyyy""),
            TEXT(INDEX(validDates, 2), ""mmm d, yyyy""),
            TEXT(INDEX(validDates"&amp;", 3), ""mmm d, yyyy""),
            TEXT(INDEX(validDates, 4), ""mmm d, yyyy"")
          )
        )
      )
    ),
    """"
  )
)
"),"")</f>
        <v/>
      </c>
      <c r="BM282" s="65" t="str">
        <f t="shared" si="15"/>
        <v/>
      </c>
      <c r="BN282" s="66"/>
      <c r="BO282" s="67"/>
      <c r="BP282" s="49" t="b">
        <v>0</v>
      </c>
      <c r="BQ282" s="49" t="b">
        <v>0</v>
      </c>
      <c r="BR282" s="68"/>
      <c r="BS282" s="69"/>
      <c r="BT282" s="70" t="b">
        <v>0</v>
      </c>
      <c r="BU282" s="71"/>
      <c r="BV282" s="72"/>
      <c r="BW282" s="86" t="b">
        <v>0</v>
      </c>
      <c r="BX282" s="87"/>
    </row>
    <row r="283">
      <c r="A283" s="35" t="str">
        <f t="shared" si="1"/>
        <v/>
      </c>
      <c r="B283" s="36" t="str">
        <f t="shared" si="2"/>
        <v/>
      </c>
      <c r="C283" s="36" t="str">
        <f t="array" ref="C283">IF(
  M283="",
  "",
  IFERROR(
    INDEX(
      '{INDEX} Tour Packages'!$A:$ZZ,
      MATCH(
        M283,
        INDEX(
          '{INDEX} Tour Packages'!$A:$ZZ,
          ,
          MATCH("Tour Package Name", '{INDEX} Tour Packages'!$4:$4, 0)
        ),
        0
      ),
      MATCH("Tour Code", '{INDEX} Tour Packages'!$4:$4, 0)
    ),
    "XXX"
  )
)
</f>
        <v/>
      </c>
      <c r="D283" s="36" t="str">
        <f t="shared" si="3"/>
        <v/>
      </c>
      <c r="E283" s="36" t="str">
        <f t="shared" si="4"/>
        <v/>
      </c>
      <c r="F283" s="37" t="str">
        <f t="shared" si="5"/>
        <v/>
      </c>
      <c r="G283" s="89"/>
      <c r="H283" s="89"/>
      <c r="I283" s="90"/>
      <c r="J283" s="40" t="str">
        <f t="shared" si="16"/>
        <v> </v>
      </c>
      <c r="K283" s="91"/>
      <c r="L283" s="55"/>
      <c r="M283" s="55"/>
      <c r="N283" s="91"/>
      <c r="O283" s="43" t="str">
        <f>IFERROR(__xludf.DUMMYFUNCTION("IF(N283="""","""",IFERROR(
  N283 + VALUE(REGEXEXTRACT(P283, ""(\d+)\s+Days"")),
  """"
)
)"),"")</f>
        <v/>
      </c>
      <c r="P283" s="43" t="str">
        <f t="array" ref="P283">IFERROR(
  INDEX(
    INDEX('{INDEX} Tour Packages'!$A:$ZZ, , MATCH(P$3, '{INDEX} Tour Packages'!$4:$4, 0)),
    MATCH(M283, INDEX('{INDEX} Tour Packages'!$A:$ZZ,0, MATCH("Tour Package Name", '{INDEX} Tour Packages'!$4:$4, 0)), 0)
  ),
"")
</f>
        <v/>
      </c>
      <c r="Q283" s="44" t="str">
        <f t="shared" si="7"/>
        <v/>
      </c>
      <c r="R283" s="44" t="str">
        <f>IFERROR(__xludf.DUMMYFUNCTION("IF(OR(ISBLANK(K283), ISBLANK(N283)), """", 
  LET(
    resDate, K283,
    tourDate, N283,
    monthCount, MAX(0, DATEDIF(resDate, tourDate - 3, ""M"") + 1),
    secondDates, ARRAYFORMULA(DATE(YEAR(resDate), MONTH(resDate) + SEQUENCE(monthCount), 2)),
    "&amp;"validDates, FILTER(secondDates, (secondDates &gt; resDate + 2) * (secondDates &lt;= tourDate - 3)),
    IF(ISERROR(validDates), 0, COUNTA(validDates))
  )
)
"),"")</f>
        <v/>
      </c>
      <c r="S283" s="44" t="str">
        <f t="shared" si="8"/>
        <v/>
      </c>
      <c r="T283" s="45" t="str">
        <f t="array" ref="T283">IF(ISBLANK(BO283),IFERROR(
  INDEX(
    INDEX('{INDEX} Payment Terms'!$A:$G, , MATCH(T$3, '{INDEX} Payment Terms'!$4:$4, 0)),
    MATCH(Q283, INDEX('{INDEX} Payment Terms'!$A:$G,0, MATCH("Payment Condition", '{INDEX} Payment Terms'!$4:$4, 0)), 0)
  ),
""),"Cancelled")
</f>
        <v/>
      </c>
      <c r="U283" s="46" t="b">
        <v>0</v>
      </c>
      <c r="V283" s="47" t="str">
        <f>IFERROR(__xludf.DUMMYFUNCTION("IF(OR(L283=""Duo Booking"", L283=""Group Booking""),
IF(U283=FALSE,"""",
    LET(
      bookingType, L283,
      tour, M283,
      mainFirst, H283,
      mainLast, I283,
      mainEmail, G283,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$L$4:L283, bookingType,
          $M$4:M283, tour,
          $H$4:H283, mainFirst,
          $I$4:I283, mainLast,
          $G$4:G283, mainEmail
        ),
        ""000""
      ),
  "&amp;"    baseID &amp; ""-"" &amp; memberNumber
    )
  ),
  """"
)
"),"")</f>
        <v/>
      </c>
      <c r="W283" s="48"/>
      <c r="X283" s="85" t="b">
        <v>0</v>
      </c>
      <c r="Y283" s="85" t="b">
        <v>0</v>
      </c>
      <c r="Z283" s="85" t="b">
        <v>0</v>
      </c>
      <c r="AA283" s="50"/>
      <c r="AB283" s="51"/>
      <c r="AC283" s="85" t="b">
        <v>0</v>
      </c>
      <c r="AD283" s="92"/>
      <c r="AE283" s="88"/>
      <c r="AF283" s="36" t="str">
        <f t="array" ref="AF283">IF(M283="","",INDEX(
      '{INDEX} Tour Packages'!$A:$ZP,
      MATCH($M283, '{INDEX} Tour Packages'!$A:$A, 0),
      MATCH(AF$3, '{INDEX} Tour Packages'!$4:$4, 0)
    ))</f>
        <v/>
      </c>
      <c r="AG283" s="36" t="str">
        <f t="array" ref="AG283">IF(M283="","",INDEX(
      '{INDEX} Tour Packages'!$A:$ZP,
      MATCH($M283, '{INDEX} Tour Packages'!$A:$A, 0),
      MATCH(AG$3, '{INDEX} Tour Packages'!$4:$4, 0)
    ))</f>
        <v/>
      </c>
      <c r="AH283" s="36" t="str">
        <f t="array" ref="AH283">IF(M283="","",INDEX(
      '{INDEX} Tour Packages'!$A:$ZP,
      MATCH($M283, '{INDEX} Tour Packages'!$A:$A, 0),
      MATCH(AH$3, '{INDEX} Tour Packages'!$4:$4, 0)
    ))</f>
        <v/>
      </c>
      <c r="AI283" s="54" t="str">
        <f t="shared" si="9"/>
        <v/>
      </c>
      <c r="AJ283" s="42"/>
      <c r="AK283" s="55"/>
      <c r="AL283" s="46" t="b">
        <v>0</v>
      </c>
      <c r="AM283" s="56"/>
      <c r="AN283" s="57" t="str">
        <f t="shared" si="10"/>
        <v/>
      </c>
      <c r="AO283" s="58" t="str">
        <f t="shared" si="11"/>
        <v/>
      </c>
      <c r="AP283" s="59"/>
      <c r="AQ283" s="60"/>
      <c r="AR283" s="61"/>
      <c r="AS283" s="61"/>
      <c r="AT283" s="61" t="str">
        <f>IFERROR(__xludf.DUMMYFUNCTION("IF( 
  OR($AJ283=""Full Payment"", ISBLANK($K283)),
  """",
  IF(
    OR(
      Q283=""Standard Booking, P1"",
      Q283=""Standard Booking, P2"",
      Q283=""Standard Booking, P3"",
      Q283=""Standard Booking, P4""
    ),
    LET(
      resDate,   $"&amp;"K283,
      tourDate,  $N283,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3" s="62" t="str">
        <f t="shared" si="12"/>
        <v/>
      </c>
      <c r="AV283" s="63"/>
      <c r="AW283" s="64"/>
      <c r="AX283" s="64"/>
      <c r="AY283" s="64"/>
      <c r="AZ283" s="64" t="str">
        <f>IFERROR(__xludf.DUMMYFUNCTION("IF(
  OR($AJ283=""Full Payment"",$AJ283=""P1"", ISBLANK($K283)),
  """",
  IF(
    OR(
      $Q283=""Standard Booking, P2"",
      $Q283=""Standard Booking, P3"",
      $Q283=""Standard Booking, P4""
    ),
    LET(
      resDate,   $K283,
      tourDate,"&amp;"  $N283,
      monthCount, DATEDIF(resDate, tourDate, ""M"") + 1,
      secondDates, ARRAYFORMULA(
        DATE(
          YEAR(resDate),
          MONTH(resDate) + SEQUENCE(monthCount),
          2
        )
      ),
      validDates, FILTER(
        sec"&amp;"ondDates,
        (secondDates &gt; resDate + 2) *
        (secondDates &lt;= tourDate - 3)
      ),
      IF(
        OR($AJ283=""P2"", $AJ283=""P3"", $AJ283=""P4""),
        IF(
          COUNTA(validDates) &lt; 2,
          """",
          TEXT(INDEX(validDates"&amp;", 2), ""mmm d, yyyy"")
        ),
        IF(
          COUNTA(validDates) &lt; 2,
          """",
          TEXTJOIN("", "", TRUE,
            TEXT(INDEX(validDates, 1), ""mmm d, yyyy""),
            TEXT(INDEX(validDates, 2), ""mmm d, yyyy"")
          )
 "&amp;"       )
      )
    ),
    """"
  )
)
"),"")</f>
        <v/>
      </c>
      <c r="BA283" s="65" t="str">
        <f t="shared" si="13"/>
        <v/>
      </c>
      <c r="BB283" s="63"/>
      <c r="BC283" s="64"/>
      <c r="BD283" s="64"/>
      <c r="BE283" s="64"/>
      <c r="BF283" s="64" t="str">
        <f>IFERROR(__xludf.DUMMYFUNCTION("IF(
  OR($AJ283=""Full Payment"",$AJ283=""P1"", $AJ283=""P2""),
  """",
  IF(
    AND(
      NOT(ISBLANK($K283)),
      OR(
        Q283=""Standard Booking, P3"",
        Q283=""Standard Booking, P4""
      )
    ),
    LET(
      resDate,   $K283,
      "&amp;"tourDate,  $N283,
      monthCount, DATEDIF(resDate, tourDate, ""M"") + 1,
      secondDates, ARRAYFORMULA(
        DATE(
          YEAR(resDate),
          MONTH(resDate) + SEQUENCE(monthCount),
          2
        )
      ),
      validDates, FILTER(
  "&amp;"      secondDates,
        (secondDates &gt; resDate + 2) *
        (secondDates &lt;= tourDate - 3)
      ),
      IF(
        $AJ283=""P4"",
        IF(
          COUNTA(validDates) &lt; 3,
          """",
          TEXT(INDEX(validDates, 3), ""mmm d, yyyy"")
  "&amp;"      ),
        IF(
          $AJ283=""P3"",
          IF(
            COUNTA(validDates) &lt; 3,
            """",
            TEXT(INDEX(validDates, 3), ""mmm d, yyyy"")
          ),
          IF(
            COUNTA(validDates) &lt; 3,
            """",
    "&amp;"        TEXTJOIN("", "", TRUE,
              TEXT(INDEX(validDates, 1), ""mmm d, yyyy""),
              TEXT(INDEX(validDates, 2), ""mmm d, yyyy""),
              TEXT(INDEX(validDates, 3), ""mmm d, yyyy"")
            )
          )
        )
      )
    "&amp;"),
    """"
  )
)
"),"")</f>
        <v/>
      </c>
      <c r="BG283" s="65" t="str">
        <f t="shared" si="14"/>
        <v/>
      </c>
      <c r="BH283" s="63"/>
      <c r="BI283" s="64"/>
      <c r="BJ283" s="64"/>
      <c r="BK283" s="64"/>
      <c r="BL283" s="64" t="str">
        <f>IFERROR(__xludf.DUMMYFUNCTION("IF(
  OR($AJ283=""Full Payment"",$AJ283=""P1"",$AJ283=""P2"",$AJ283=""P3""),
  """",
  IF(
    AND(
      NOT(ISBLANK($K283)),
      $Q283=""Standard Booking, P4""
    ),
    LET(
      resDate,   $K283,
      tourDate,  $N283,
      monthCount, DATEDIF(r"&amp;"esDate, tourDate, ""M"") + 1,
      secondDates, ARRAYFORMULA(
        DATE(
          YEAR(resDate),
          MONTH(resDate) + SEQUENCE(monthCount),
          2
        )
      ),
      validDates, FILTER(
        secondDates,
        (secondDates &gt; res"&amp;"Date + 2) *
        (secondDates &lt;= tourDate - 3)
      ),
      IF(
        $AJ283=""P4"",
        IF(
          COUNTA(validDates) &lt; 4,
          """",
          TEXT(
            INDEX(validDates, 4),
            ""mmm d, yyyy""
          )
        ),
"&amp;"        IF(
          COUNTA(validDates) &lt; 4,
          """",
          TEXTJOIN(
            "", "", TRUE,
            TEXT(INDEX(validDates, 1), ""mmm d, yyyy""),
            TEXT(INDEX(validDates, 2), ""mmm d, yyyy""),
            TEXT(INDEX(validDates"&amp;", 3), ""mmm d, yyyy""),
            TEXT(INDEX(validDates, 4), ""mmm d, yyyy"")
          )
        )
      )
    ),
    """"
  )
)
"),"")</f>
        <v/>
      </c>
      <c r="BM283" s="65" t="str">
        <f t="shared" si="15"/>
        <v/>
      </c>
      <c r="BN283" s="66"/>
      <c r="BO283" s="67"/>
      <c r="BP283" s="49" t="b">
        <v>0</v>
      </c>
      <c r="BQ283" s="49" t="b">
        <v>0</v>
      </c>
      <c r="BR283" s="68"/>
      <c r="BS283" s="69"/>
      <c r="BT283" s="70" t="b">
        <v>0</v>
      </c>
      <c r="BU283" s="71"/>
      <c r="BV283" s="72"/>
      <c r="BW283" s="86" t="b">
        <v>0</v>
      </c>
      <c r="BX283" s="87"/>
    </row>
    <row r="284">
      <c r="A284" s="35" t="str">
        <f t="shared" si="1"/>
        <v/>
      </c>
      <c r="B284" s="36" t="str">
        <f t="shared" si="2"/>
        <v/>
      </c>
      <c r="C284" s="36" t="str">
        <f t="array" ref="C284">IF(
  M284="",
  "",
  IFERROR(
    INDEX(
      '{INDEX} Tour Packages'!$A:$ZZ,
      MATCH(
        M284,
        INDEX(
          '{INDEX} Tour Packages'!$A:$ZZ,
          ,
          MATCH("Tour Package Name", '{INDEX} Tour Packages'!$4:$4, 0)
        ),
        0
      ),
      MATCH("Tour Code", '{INDEX} Tour Packages'!$4:$4, 0)
    ),
    "XXX"
  )
)
</f>
        <v/>
      </c>
      <c r="D284" s="36" t="str">
        <f t="shared" si="3"/>
        <v/>
      </c>
      <c r="E284" s="36" t="str">
        <f t="shared" si="4"/>
        <v/>
      </c>
      <c r="F284" s="37" t="str">
        <f t="shared" si="5"/>
        <v/>
      </c>
      <c r="G284" s="89"/>
      <c r="H284" s="89"/>
      <c r="I284" s="90"/>
      <c r="J284" s="40" t="str">
        <f t="shared" si="16"/>
        <v> </v>
      </c>
      <c r="K284" s="91"/>
      <c r="L284" s="55"/>
      <c r="M284" s="55"/>
      <c r="N284" s="91"/>
      <c r="O284" s="43" t="str">
        <f>IFERROR(__xludf.DUMMYFUNCTION("IF(N284="""","""",IFERROR(
  N284 + VALUE(REGEXEXTRACT(P284, ""(\d+)\s+Days"")),
  """"
)
)"),"")</f>
        <v/>
      </c>
      <c r="P284" s="43" t="str">
        <f t="array" ref="P284">IFERROR(
  INDEX(
    INDEX('{INDEX} Tour Packages'!$A:$ZZ, , MATCH(P$3, '{INDEX} Tour Packages'!$4:$4, 0)),
    MATCH(M284, INDEX('{INDEX} Tour Packages'!$A:$ZZ,0, MATCH("Tour Package Name", '{INDEX} Tour Packages'!$4:$4, 0)), 0)
  ),
"")
</f>
        <v/>
      </c>
      <c r="Q284" s="44" t="str">
        <f t="shared" si="7"/>
        <v/>
      </c>
      <c r="R284" s="44" t="str">
        <f>IFERROR(__xludf.DUMMYFUNCTION("IF(OR(ISBLANK(K284), ISBLANK(N284)), """", 
  LET(
    resDate, K284,
    tourDate, N284,
    monthCount, MAX(0, DATEDIF(resDate, tourDate - 3, ""M"") + 1),
    secondDates, ARRAYFORMULA(DATE(YEAR(resDate), MONTH(resDate) + SEQUENCE(monthCount), 2)),
    "&amp;"validDates, FILTER(secondDates, (secondDates &gt; resDate + 2) * (secondDates &lt;= tourDate - 3)),
    IF(ISERROR(validDates), 0, COUNTA(validDates))
  )
)
"),"")</f>
        <v/>
      </c>
      <c r="S284" s="44" t="str">
        <f t="shared" si="8"/>
        <v/>
      </c>
      <c r="T284" s="45" t="str">
        <f t="array" ref="T284">IF(ISBLANK(BO284),IFERROR(
  INDEX(
    INDEX('{INDEX} Payment Terms'!$A:$G, , MATCH(T$3, '{INDEX} Payment Terms'!$4:$4, 0)),
    MATCH(Q284, INDEX('{INDEX} Payment Terms'!$A:$G,0, MATCH("Payment Condition", '{INDEX} Payment Terms'!$4:$4, 0)), 0)
  ),
""),"Cancelled")
</f>
        <v/>
      </c>
      <c r="U284" s="46" t="b">
        <v>0</v>
      </c>
      <c r="V284" s="47" t="str">
        <f>IFERROR(__xludf.DUMMYFUNCTION("IF(OR(L284=""Duo Booking"", L284=""Group Booking""),
IF(U284=FALSE,"""",
    LET(
      bookingType, L284,
      tour, M284,
      mainFirst, H284,
      mainLast, I284,
      mainEmail, G284,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$L$4:L284, bookingType,
          $M$4:M284, tour,
          $H$4:H284, mainFirst,
          $I$4:I284, mainLast,
          $G$4:G284, mainEmail
        ),
        ""000""
      ),
  "&amp;"    baseID &amp; ""-"" &amp; memberNumber
    )
  ),
  """"
)
"),"")</f>
        <v/>
      </c>
      <c r="W284" s="48"/>
      <c r="X284" s="85" t="b">
        <v>0</v>
      </c>
      <c r="Y284" s="85" t="b">
        <v>0</v>
      </c>
      <c r="Z284" s="85" t="b">
        <v>0</v>
      </c>
      <c r="AA284" s="50"/>
      <c r="AB284" s="51"/>
      <c r="AC284" s="85" t="b">
        <v>0</v>
      </c>
      <c r="AD284" s="92"/>
      <c r="AE284" s="88"/>
      <c r="AF284" s="36" t="str">
        <f t="array" ref="AF284">IF(M284="","",INDEX(
      '{INDEX} Tour Packages'!$A:$ZP,
      MATCH($M284, '{INDEX} Tour Packages'!$A:$A, 0),
      MATCH(AF$3, '{INDEX} Tour Packages'!$4:$4, 0)
    ))</f>
        <v/>
      </c>
      <c r="AG284" s="36" t="str">
        <f t="array" ref="AG284">IF(M284="","",INDEX(
      '{INDEX} Tour Packages'!$A:$ZP,
      MATCH($M284, '{INDEX} Tour Packages'!$A:$A, 0),
      MATCH(AG$3, '{INDEX} Tour Packages'!$4:$4, 0)
    ))</f>
        <v/>
      </c>
      <c r="AH284" s="36" t="str">
        <f t="array" ref="AH284">IF(M284="","",INDEX(
      '{INDEX} Tour Packages'!$A:$ZP,
      MATCH($M284, '{INDEX} Tour Packages'!$A:$A, 0),
      MATCH(AH$3, '{INDEX} Tour Packages'!$4:$4, 0)
    ))</f>
        <v/>
      </c>
      <c r="AI284" s="54" t="str">
        <f t="shared" si="9"/>
        <v/>
      </c>
      <c r="AJ284" s="42"/>
      <c r="AK284" s="55"/>
      <c r="AL284" s="46" t="b">
        <v>0</v>
      </c>
      <c r="AM284" s="56"/>
      <c r="AN284" s="57" t="str">
        <f t="shared" si="10"/>
        <v/>
      </c>
      <c r="AO284" s="58" t="str">
        <f t="shared" si="11"/>
        <v/>
      </c>
      <c r="AP284" s="59"/>
      <c r="AQ284" s="60"/>
      <c r="AR284" s="61"/>
      <c r="AS284" s="61"/>
      <c r="AT284" s="61" t="str">
        <f>IFERROR(__xludf.DUMMYFUNCTION("IF( 
  OR($AJ284=""Full Payment"", ISBLANK($K284)),
  """",
  IF(
    OR(
      Q284=""Standard Booking, P1"",
      Q284=""Standard Booking, P2"",
      Q284=""Standard Booking, P3"",
      Q284=""Standard Booking, P4""
    ),
    LET(
      resDate,   $"&amp;"K284,
      tourDate,  $N284,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4" s="62" t="str">
        <f t="shared" si="12"/>
        <v/>
      </c>
      <c r="AV284" s="63"/>
      <c r="AW284" s="64"/>
      <c r="AX284" s="64"/>
      <c r="AY284" s="64"/>
      <c r="AZ284" s="64" t="str">
        <f>IFERROR(__xludf.DUMMYFUNCTION("IF(
  OR($AJ284=""Full Payment"",$AJ284=""P1"", ISBLANK($K284)),
  """",
  IF(
    OR(
      $Q284=""Standard Booking, P2"",
      $Q284=""Standard Booking, P3"",
      $Q284=""Standard Booking, P4""
    ),
    LET(
      resDate,   $K284,
      tourDate,"&amp;"  $N284,
      monthCount, DATEDIF(resDate, tourDate, ""M"") + 1,
      secondDates, ARRAYFORMULA(
        DATE(
          YEAR(resDate),
          MONTH(resDate) + SEQUENCE(monthCount),
          2
        )
      ),
      validDates, FILTER(
        sec"&amp;"ondDates,
        (secondDates &gt; resDate + 2) *
        (secondDates &lt;= tourDate - 3)
      ),
      IF(
        OR($AJ284=""P2"", $AJ284=""P3"", $AJ284=""P4""),
        IF(
          COUNTA(validDates) &lt; 2,
          """",
          TEXT(INDEX(validDates"&amp;", 2), ""mmm d, yyyy"")
        ),
        IF(
          COUNTA(validDates) &lt; 2,
          """",
          TEXTJOIN("", "", TRUE,
            TEXT(INDEX(validDates, 1), ""mmm d, yyyy""),
            TEXT(INDEX(validDates, 2), ""mmm d, yyyy"")
          )
 "&amp;"       )
      )
    ),
    """"
  )
)
"),"")</f>
        <v/>
      </c>
      <c r="BA284" s="65" t="str">
        <f t="shared" si="13"/>
        <v/>
      </c>
      <c r="BB284" s="63"/>
      <c r="BC284" s="64"/>
      <c r="BD284" s="64"/>
      <c r="BE284" s="64"/>
      <c r="BF284" s="64" t="str">
        <f>IFERROR(__xludf.DUMMYFUNCTION("IF(
  OR($AJ284=""Full Payment"",$AJ284=""P1"", $AJ284=""P2""),
  """",
  IF(
    AND(
      NOT(ISBLANK($K284)),
      OR(
        Q284=""Standard Booking, P3"",
        Q284=""Standard Booking, P4""
      )
    ),
    LET(
      resDate,   $K284,
      "&amp;"tourDate,  $N284,
      monthCount, DATEDIF(resDate, tourDate, ""M"") + 1,
      secondDates, ARRAYFORMULA(
        DATE(
          YEAR(resDate),
          MONTH(resDate) + SEQUENCE(monthCount),
          2
        )
      ),
      validDates, FILTER(
  "&amp;"      secondDates,
        (secondDates &gt; resDate + 2) *
        (secondDates &lt;= tourDate - 3)
      ),
      IF(
        $AJ284=""P4"",
        IF(
          COUNTA(validDates) &lt; 3,
          """",
          TEXT(INDEX(validDates, 3), ""mmm d, yyyy"")
  "&amp;"      ),
        IF(
          $AJ284=""P3"",
          IF(
            COUNTA(validDates) &lt; 3,
            """",
            TEXT(INDEX(validDates, 3), ""mmm d, yyyy"")
          ),
          IF(
            COUNTA(validDates) &lt; 3,
            """",
    "&amp;"        TEXTJOIN("", "", TRUE,
              TEXT(INDEX(validDates, 1), ""mmm d, yyyy""),
              TEXT(INDEX(validDates, 2), ""mmm d, yyyy""),
              TEXT(INDEX(validDates, 3), ""mmm d, yyyy"")
            )
          )
        )
      )
    "&amp;"),
    """"
  )
)
"),"")</f>
        <v/>
      </c>
      <c r="BG284" s="65" t="str">
        <f t="shared" si="14"/>
        <v/>
      </c>
      <c r="BH284" s="63"/>
      <c r="BI284" s="64"/>
      <c r="BJ284" s="64"/>
      <c r="BK284" s="64"/>
      <c r="BL284" s="64" t="str">
        <f>IFERROR(__xludf.DUMMYFUNCTION("IF(
  OR($AJ284=""Full Payment"",$AJ284=""P1"",$AJ284=""P2"",$AJ284=""P3""),
  """",
  IF(
    AND(
      NOT(ISBLANK($K284)),
      $Q284=""Standard Booking, P4""
    ),
    LET(
      resDate,   $K284,
      tourDate,  $N284,
      monthCount, DATEDIF(r"&amp;"esDate, tourDate, ""M"") + 1,
      secondDates, ARRAYFORMULA(
        DATE(
          YEAR(resDate),
          MONTH(resDate) + SEQUENCE(monthCount),
          2
        )
      ),
      validDates, FILTER(
        secondDates,
        (secondDates &gt; res"&amp;"Date + 2) *
        (secondDates &lt;= tourDate - 3)
      ),
      IF(
        $AJ284=""P4"",
        IF(
          COUNTA(validDates) &lt; 4,
          """",
          TEXT(
            INDEX(validDates, 4),
            ""mmm d, yyyy""
          )
        ),
"&amp;"        IF(
          COUNTA(validDates) &lt; 4,
          """",
          TEXTJOIN(
            "", "", TRUE,
            TEXT(INDEX(validDates, 1), ""mmm d, yyyy""),
            TEXT(INDEX(validDates, 2), ""mmm d, yyyy""),
            TEXT(INDEX(validDates"&amp;", 3), ""mmm d, yyyy""),
            TEXT(INDEX(validDates, 4), ""mmm d, yyyy"")
          )
        )
      )
    ),
    """"
  )
)
"),"")</f>
        <v/>
      </c>
      <c r="BM284" s="65" t="str">
        <f t="shared" si="15"/>
        <v/>
      </c>
      <c r="BN284" s="66"/>
      <c r="BO284" s="67"/>
      <c r="BP284" s="49" t="b">
        <v>0</v>
      </c>
      <c r="BQ284" s="49" t="b">
        <v>0</v>
      </c>
      <c r="BR284" s="68"/>
      <c r="BS284" s="69"/>
      <c r="BT284" s="70" t="b">
        <v>0</v>
      </c>
      <c r="BU284" s="71"/>
      <c r="BV284" s="72"/>
      <c r="BW284" s="86" t="b">
        <v>0</v>
      </c>
      <c r="BX284" s="87"/>
    </row>
    <row r="285">
      <c r="A285" s="35" t="str">
        <f t="shared" si="1"/>
        <v/>
      </c>
      <c r="B285" s="36" t="str">
        <f t="shared" si="2"/>
        <v/>
      </c>
      <c r="C285" s="36" t="str">
        <f t="array" ref="C285">IF(
  M285="",
  "",
  IFERROR(
    INDEX(
      '{INDEX} Tour Packages'!$A:$ZZ,
      MATCH(
        M285,
        INDEX(
          '{INDEX} Tour Packages'!$A:$ZZ,
          ,
          MATCH("Tour Package Name", '{INDEX} Tour Packages'!$4:$4, 0)
        ),
        0
      ),
      MATCH("Tour Code", '{INDEX} Tour Packages'!$4:$4, 0)
    ),
    "XXX"
  )
)
</f>
        <v/>
      </c>
      <c r="D285" s="36" t="str">
        <f t="shared" si="3"/>
        <v/>
      </c>
      <c r="E285" s="36" t="str">
        <f t="shared" si="4"/>
        <v/>
      </c>
      <c r="F285" s="37" t="str">
        <f t="shared" si="5"/>
        <v/>
      </c>
      <c r="G285" s="89"/>
      <c r="H285" s="89"/>
      <c r="I285" s="90"/>
      <c r="J285" s="40" t="str">
        <f t="shared" si="16"/>
        <v> </v>
      </c>
      <c r="K285" s="91"/>
      <c r="L285" s="55"/>
      <c r="M285" s="55"/>
      <c r="N285" s="91"/>
      <c r="O285" s="43" t="str">
        <f>IFERROR(__xludf.DUMMYFUNCTION("IF(N285="""","""",IFERROR(
  N285 + VALUE(REGEXEXTRACT(P285, ""(\d+)\s+Days"")),
  """"
)
)"),"")</f>
        <v/>
      </c>
      <c r="P285" s="43" t="str">
        <f t="array" ref="P285">IFERROR(
  INDEX(
    INDEX('{INDEX} Tour Packages'!$A:$ZZ, , MATCH(P$3, '{INDEX} Tour Packages'!$4:$4, 0)),
    MATCH(M285, INDEX('{INDEX} Tour Packages'!$A:$ZZ,0, MATCH("Tour Package Name", '{INDEX} Tour Packages'!$4:$4, 0)), 0)
  ),
"")
</f>
        <v/>
      </c>
      <c r="Q285" s="44" t="str">
        <f t="shared" si="7"/>
        <v/>
      </c>
      <c r="R285" s="44" t="str">
        <f>IFERROR(__xludf.DUMMYFUNCTION("IF(OR(ISBLANK(K285), ISBLANK(N285)), """", 
  LET(
    resDate, K285,
    tourDate, N285,
    monthCount, MAX(0, DATEDIF(resDate, tourDate - 3, ""M"") + 1),
    secondDates, ARRAYFORMULA(DATE(YEAR(resDate), MONTH(resDate) + SEQUENCE(monthCount), 2)),
    "&amp;"validDates, FILTER(secondDates, (secondDates &gt; resDate + 2) * (secondDates &lt;= tourDate - 3)),
    IF(ISERROR(validDates), 0, COUNTA(validDates))
  )
)
"),"")</f>
        <v/>
      </c>
      <c r="S285" s="44" t="str">
        <f t="shared" si="8"/>
        <v/>
      </c>
      <c r="T285" s="45" t="str">
        <f t="array" ref="T285">IF(ISBLANK(BO285),IFERROR(
  INDEX(
    INDEX('{INDEX} Payment Terms'!$A:$G, , MATCH(T$3, '{INDEX} Payment Terms'!$4:$4, 0)),
    MATCH(Q285, INDEX('{INDEX} Payment Terms'!$A:$G,0, MATCH("Payment Condition", '{INDEX} Payment Terms'!$4:$4, 0)), 0)
  ),
""),"Cancelled")
</f>
        <v/>
      </c>
      <c r="U285" s="46" t="b">
        <v>0</v>
      </c>
      <c r="V285" s="47" t="str">
        <f>IFERROR(__xludf.DUMMYFUNCTION("IF(OR(L285=""Duo Booking"", L285=""Group Booking""),
IF(U285=FALSE,"""",
    LET(
      bookingType, L285,
      tour, M285,
      mainFirst, H285,
      mainLast, I285,
      mainEmail, G285,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$L$4:L285, bookingType,
          $M$4:M285, tour,
          $H$4:H285, mainFirst,
          $I$4:I285, mainLast,
          $G$4:G285, mainEmail
        ),
        ""000""
      ),
  "&amp;"    baseID &amp; ""-"" &amp; memberNumber
    )
  ),
  """"
)
"),"")</f>
        <v/>
      </c>
      <c r="W285" s="48"/>
      <c r="X285" s="85" t="b">
        <v>0</v>
      </c>
      <c r="Y285" s="85" t="b">
        <v>0</v>
      </c>
      <c r="Z285" s="85" t="b">
        <v>0</v>
      </c>
      <c r="AA285" s="50"/>
      <c r="AB285" s="51"/>
      <c r="AC285" s="85" t="b">
        <v>0</v>
      </c>
      <c r="AD285" s="92"/>
      <c r="AE285" s="88"/>
      <c r="AF285" s="36" t="str">
        <f t="array" ref="AF285">IF(M285="","",INDEX(
      '{INDEX} Tour Packages'!$A:$ZP,
      MATCH($M285, '{INDEX} Tour Packages'!$A:$A, 0),
      MATCH(AF$3, '{INDEX} Tour Packages'!$4:$4, 0)
    ))</f>
        <v/>
      </c>
      <c r="AG285" s="36" t="str">
        <f t="array" ref="AG285">IF(M285="","",INDEX(
      '{INDEX} Tour Packages'!$A:$ZP,
      MATCH($M285, '{INDEX} Tour Packages'!$A:$A, 0),
      MATCH(AG$3, '{INDEX} Tour Packages'!$4:$4, 0)
    ))</f>
        <v/>
      </c>
      <c r="AH285" s="36" t="str">
        <f t="array" ref="AH285">IF(M285="","",INDEX(
      '{INDEX} Tour Packages'!$A:$ZP,
      MATCH($M285, '{INDEX} Tour Packages'!$A:$A, 0),
      MATCH(AH$3, '{INDEX} Tour Packages'!$4:$4, 0)
    ))</f>
        <v/>
      </c>
      <c r="AI285" s="54" t="str">
        <f t="shared" si="9"/>
        <v/>
      </c>
      <c r="AJ285" s="42"/>
      <c r="AK285" s="55"/>
      <c r="AL285" s="46" t="b">
        <v>0</v>
      </c>
      <c r="AM285" s="56"/>
      <c r="AN285" s="57" t="str">
        <f t="shared" si="10"/>
        <v/>
      </c>
      <c r="AO285" s="58" t="str">
        <f t="shared" si="11"/>
        <v/>
      </c>
      <c r="AP285" s="59"/>
      <c r="AQ285" s="60"/>
      <c r="AR285" s="61"/>
      <c r="AS285" s="61"/>
      <c r="AT285" s="61" t="str">
        <f>IFERROR(__xludf.DUMMYFUNCTION("IF( 
  OR($AJ285=""Full Payment"", ISBLANK($K285)),
  """",
  IF(
    OR(
      Q285=""Standard Booking, P1"",
      Q285=""Standard Booking, P2"",
      Q285=""Standard Booking, P3"",
      Q285=""Standard Booking, P4""
    ),
    LET(
      resDate,   $"&amp;"K285,
      tourDate,  $N285,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5" s="62" t="str">
        <f t="shared" si="12"/>
        <v/>
      </c>
      <c r="AV285" s="63"/>
      <c r="AW285" s="64"/>
      <c r="AX285" s="64"/>
      <c r="AY285" s="64"/>
      <c r="AZ285" s="64" t="str">
        <f>IFERROR(__xludf.DUMMYFUNCTION("IF(
  OR($AJ285=""Full Payment"",$AJ285=""P1"", ISBLANK($K285)),
  """",
  IF(
    OR(
      $Q285=""Standard Booking, P2"",
      $Q285=""Standard Booking, P3"",
      $Q285=""Standard Booking, P4""
    ),
    LET(
      resDate,   $K285,
      tourDate,"&amp;"  $N285,
      monthCount, DATEDIF(resDate, tourDate, ""M"") + 1,
      secondDates, ARRAYFORMULA(
        DATE(
          YEAR(resDate),
          MONTH(resDate) + SEQUENCE(monthCount),
          2
        )
      ),
      validDates, FILTER(
        sec"&amp;"ondDates,
        (secondDates &gt; resDate + 2) *
        (secondDates &lt;= tourDate - 3)
      ),
      IF(
        OR($AJ285=""P2"", $AJ285=""P3"", $AJ285=""P4""),
        IF(
          COUNTA(validDates) &lt; 2,
          """",
          TEXT(INDEX(validDates"&amp;", 2), ""mmm d, yyyy"")
        ),
        IF(
          COUNTA(validDates) &lt; 2,
          """",
          TEXTJOIN("", "", TRUE,
            TEXT(INDEX(validDates, 1), ""mmm d, yyyy""),
            TEXT(INDEX(validDates, 2), ""mmm d, yyyy"")
          )
 "&amp;"       )
      )
    ),
    """"
  )
)
"),"")</f>
        <v/>
      </c>
      <c r="BA285" s="65" t="str">
        <f t="shared" si="13"/>
        <v/>
      </c>
      <c r="BB285" s="63"/>
      <c r="BC285" s="64"/>
      <c r="BD285" s="64"/>
      <c r="BE285" s="64"/>
      <c r="BF285" s="64" t="str">
        <f>IFERROR(__xludf.DUMMYFUNCTION("IF(
  OR($AJ285=""Full Payment"",$AJ285=""P1"", $AJ285=""P2""),
  """",
  IF(
    AND(
      NOT(ISBLANK($K285)),
      OR(
        Q285=""Standard Booking, P3"",
        Q285=""Standard Booking, P4""
      )
    ),
    LET(
      resDate,   $K285,
      "&amp;"tourDate,  $N285,
      monthCount, DATEDIF(resDate, tourDate, ""M"") + 1,
      secondDates, ARRAYFORMULA(
        DATE(
          YEAR(resDate),
          MONTH(resDate) + SEQUENCE(monthCount),
          2
        )
      ),
      validDates, FILTER(
  "&amp;"      secondDates,
        (secondDates &gt; resDate + 2) *
        (secondDates &lt;= tourDate - 3)
      ),
      IF(
        $AJ285=""P4"",
        IF(
          COUNTA(validDates) &lt; 3,
          """",
          TEXT(INDEX(validDates, 3), ""mmm d, yyyy"")
  "&amp;"      ),
        IF(
          $AJ285=""P3"",
          IF(
            COUNTA(validDates) &lt; 3,
            """",
            TEXT(INDEX(validDates, 3), ""mmm d, yyyy"")
          ),
          IF(
            COUNTA(validDates) &lt; 3,
            """",
    "&amp;"        TEXTJOIN("", "", TRUE,
              TEXT(INDEX(validDates, 1), ""mmm d, yyyy""),
              TEXT(INDEX(validDates, 2), ""mmm d, yyyy""),
              TEXT(INDEX(validDates, 3), ""mmm d, yyyy"")
            )
          )
        )
      )
    "&amp;"),
    """"
  )
)
"),"")</f>
        <v/>
      </c>
      <c r="BG285" s="65" t="str">
        <f t="shared" si="14"/>
        <v/>
      </c>
      <c r="BH285" s="63"/>
      <c r="BI285" s="64"/>
      <c r="BJ285" s="64"/>
      <c r="BK285" s="64"/>
      <c r="BL285" s="64" t="str">
        <f>IFERROR(__xludf.DUMMYFUNCTION("IF(
  OR($AJ285=""Full Payment"",$AJ285=""P1"",$AJ285=""P2"",$AJ285=""P3""),
  """",
  IF(
    AND(
      NOT(ISBLANK($K285)),
      $Q285=""Standard Booking, P4""
    ),
    LET(
      resDate,   $K285,
      tourDate,  $N285,
      monthCount, DATEDIF(r"&amp;"esDate, tourDate, ""M"") + 1,
      secondDates, ARRAYFORMULA(
        DATE(
          YEAR(resDate),
          MONTH(resDate) + SEQUENCE(monthCount),
          2
        )
      ),
      validDates, FILTER(
        secondDates,
        (secondDates &gt; res"&amp;"Date + 2) *
        (secondDates &lt;= tourDate - 3)
      ),
      IF(
        $AJ285=""P4"",
        IF(
          COUNTA(validDates) &lt; 4,
          """",
          TEXT(
            INDEX(validDates, 4),
            ""mmm d, yyyy""
          )
        ),
"&amp;"        IF(
          COUNTA(validDates) &lt; 4,
          """",
          TEXTJOIN(
            "", "", TRUE,
            TEXT(INDEX(validDates, 1), ""mmm d, yyyy""),
            TEXT(INDEX(validDates, 2), ""mmm d, yyyy""),
            TEXT(INDEX(validDates"&amp;", 3), ""mmm d, yyyy""),
            TEXT(INDEX(validDates, 4), ""mmm d, yyyy"")
          )
        )
      )
    ),
    """"
  )
)
"),"")</f>
        <v/>
      </c>
      <c r="BM285" s="65" t="str">
        <f t="shared" si="15"/>
        <v/>
      </c>
      <c r="BN285" s="66"/>
      <c r="BO285" s="67"/>
      <c r="BP285" s="49" t="b">
        <v>0</v>
      </c>
      <c r="BQ285" s="49" t="b">
        <v>0</v>
      </c>
      <c r="BR285" s="68"/>
      <c r="BS285" s="69"/>
      <c r="BT285" s="70" t="b">
        <v>0</v>
      </c>
      <c r="BU285" s="71"/>
      <c r="BV285" s="72"/>
      <c r="BW285" s="86" t="b">
        <v>0</v>
      </c>
      <c r="BX285" s="87"/>
    </row>
    <row r="286">
      <c r="A286" s="35" t="str">
        <f t="shared" si="1"/>
        <v/>
      </c>
      <c r="B286" s="36" t="str">
        <f t="shared" si="2"/>
        <v/>
      </c>
      <c r="C286" s="36" t="str">
        <f t="array" ref="C286">IF(
  M286="",
  "",
  IFERROR(
    INDEX(
      '{INDEX} Tour Packages'!$A:$ZZ,
      MATCH(
        M286,
        INDEX(
          '{INDEX} Tour Packages'!$A:$ZZ,
          ,
          MATCH("Tour Package Name", '{INDEX} Tour Packages'!$4:$4, 0)
        ),
        0
      ),
      MATCH("Tour Code", '{INDEX} Tour Packages'!$4:$4, 0)
    ),
    "XXX"
  )
)
</f>
        <v/>
      </c>
      <c r="D286" s="36" t="str">
        <f t="shared" si="3"/>
        <v/>
      </c>
      <c r="E286" s="36" t="str">
        <f t="shared" si="4"/>
        <v/>
      </c>
      <c r="F286" s="37" t="str">
        <f t="shared" si="5"/>
        <v/>
      </c>
      <c r="G286" s="89"/>
      <c r="H286" s="89"/>
      <c r="I286" s="90"/>
      <c r="J286" s="40" t="str">
        <f t="shared" si="16"/>
        <v> </v>
      </c>
      <c r="K286" s="91"/>
      <c r="L286" s="55"/>
      <c r="M286" s="55"/>
      <c r="N286" s="91"/>
      <c r="O286" s="43" t="str">
        <f>IFERROR(__xludf.DUMMYFUNCTION("IF(N286="""","""",IFERROR(
  N286 + VALUE(REGEXEXTRACT(P286, ""(\d+)\s+Days"")),
  """"
)
)"),"")</f>
        <v/>
      </c>
      <c r="P286" s="43" t="str">
        <f t="array" ref="P286">IFERROR(
  INDEX(
    INDEX('{INDEX} Tour Packages'!$A:$ZZ, , MATCH(P$3, '{INDEX} Tour Packages'!$4:$4, 0)),
    MATCH(M286, INDEX('{INDEX} Tour Packages'!$A:$ZZ,0, MATCH("Tour Package Name", '{INDEX} Tour Packages'!$4:$4, 0)), 0)
  ),
"")
</f>
        <v/>
      </c>
      <c r="Q286" s="44" t="str">
        <f t="shared" si="7"/>
        <v/>
      </c>
      <c r="R286" s="44" t="str">
        <f>IFERROR(__xludf.DUMMYFUNCTION("IF(OR(ISBLANK(K286), ISBLANK(N286)), """", 
  LET(
    resDate, K286,
    tourDate, N286,
    monthCount, MAX(0, DATEDIF(resDate, tourDate - 3, ""M"") + 1),
    secondDates, ARRAYFORMULA(DATE(YEAR(resDate), MONTH(resDate) + SEQUENCE(monthCount), 2)),
    "&amp;"validDates, FILTER(secondDates, (secondDates &gt; resDate + 2) * (secondDates &lt;= tourDate - 3)),
    IF(ISERROR(validDates), 0, COUNTA(validDates))
  )
)
"),"")</f>
        <v/>
      </c>
      <c r="S286" s="44" t="str">
        <f t="shared" si="8"/>
        <v/>
      </c>
      <c r="T286" s="45" t="str">
        <f t="array" ref="T286">IF(ISBLANK(BO286),IFERROR(
  INDEX(
    INDEX('{INDEX} Payment Terms'!$A:$G, , MATCH(T$3, '{INDEX} Payment Terms'!$4:$4, 0)),
    MATCH(Q286, INDEX('{INDEX} Payment Terms'!$A:$G,0, MATCH("Payment Condition", '{INDEX} Payment Terms'!$4:$4, 0)), 0)
  ),
""),"Cancelled")
</f>
        <v/>
      </c>
      <c r="U286" s="46" t="b">
        <v>0</v>
      </c>
      <c r="V286" s="47" t="str">
        <f>IFERROR(__xludf.DUMMYFUNCTION("IF(OR(L286=""Duo Booking"", L286=""Group Booking""),
IF(U286=FALSE,"""",
    LET(
      bookingType, L286,
      tour, M286,
      mainFirst, H286,
      mainLast, I286,
      mainEmail, G286,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$L$4:L286, bookingType,
          $M$4:M286, tour,
          $H$4:H286, mainFirst,
          $I$4:I286, mainLast,
          $G$4:G286, mainEmail
        ),
        ""000""
      ),
  "&amp;"    baseID &amp; ""-"" &amp; memberNumber
    )
  ),
  """"
)
"),"")</f>
        <v/>
      </c>
      <c r="W286" s="48"/>
      <c r="X286" s="85" t="b">
        <v>0</v>
      </c>
      <c r="Y286" s="85" t="b">
        <v>0</v>
      </c>
      <c r="Z286" s="85" t="b">
        <v>0</v>
      </c>
      <c r="AA286" s="50"/>
      <c r="AB286" s="51"/>
      <c r="AC286" s="85" t="b">
        <v>0</v>
      </c>
      <c r="AD286" s="92"/>
      <c r="AE286" s="88"/>
      <c r="AF286" s="36" t="str">
        <f t="array" ref="AF286">IF(M286="","",INDEX(
      '{INDEX} Tour Packages'!$A:$ZP,
      MATCH($M286, '{INDEX} Tour Packages'!$A:$A, 0),
      MATCH(AF$3, '{INDEX} Tour Packages'!$4:$4, 0)
    ))</f>
        <v/>
      </c>
      <c r="AG286" s="36" t="str">
        <f t="array" ref="AG286">IF(M286="","",INDEX(
      '{INDEX} Tour Packages'!$A:$ZP,
      MATCH($M286, '{INDEX} Tour Packages'!$A:$A, 0),
      MATCH(AG$3, '{INDEX} Tour Packages'!$4:$4, 0)
    ))</f>
        <v/>
      </c>
      <c r="AH286" s="36" t="str">
        <f t="array" ref="AH286">IF(M286="","",INDEX(
      '{INDEX} Tour Packages'!$A:$ZP,
      MATCH($M286, '{INDEX} Tour Packages'!$A:$A, 0),
      MATCH(AH$3, '{INDEX} Tour Packages'!$4:$4, 0)
    ))</f>
        <v/>
      </c>
      <c r="AI286" s="54" t="str">
        <f t="shared" si="9"/>
        <v/>
      </c>
      <c r="AJ286" s="42"/>
      <c r="AK286" s="55"/>
      <c r="AL286" s="46" t="b">
        <v>0</v>
      </c>
      <c r="AM286" s="56"/>
      <c r="AN286" s="57" t="str">
        <f t="shared" si="10"/>
        <v/>
      </c>
      <c r="AO286" s="58" t="str">
        <f t="shared" si="11"/>
        <v/>
      </c>
      <c r="AP286" s="59"/>
      <c r="AQ286" s="60"/>
      <c r="AR286" s="61"/>
      <c r="AS286" s="61"/>
      <c r="AT286" s="61" t="str">
        <f>IFERROR(__xludf.DUMMYFUNCTION("IF( 
  OR($AJ286=""Full Payment"", ISBLANK($K286)),
  """",
  IF(
    OR(
      Q286=""Standard Booking, P1"",
      Q286=""Standard Booking, P2"",
      Q286=""Standard Booking, P3"",
      Q286=""Standard Booking, P4""
    ),
    LET(
      resDate,   $"&amp;"K286,
      tourDate,  $N286,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6" s="62" t="str">
        <f t="shared" si="12"/>
        <v/>
      </c>
      <c r="AV286" s="63"/>
      <c r="AW286" s="64"/>
      <c r="AX286" s="64"/>
      <c r="AY286" s="64"/>
      <c r="AZ286" s="64" t="str">
        <f>IFERROR(__xludf.DUMMYFUNCTION("IF(
  OR($AJ286=""Full Payment"",$AJ286=""P1"", ISBLANK($K286)),
  """",
  IF(
    OR(
      $Q286=""Standard Booking, P2"",
      $Q286=""Standard Booking, P3"",
      $Q286=""Standard Booking, P4""
    ),
    LET(
      resDate,   $K286,
      tourDate,"&amp;"  $N286,
      monthCount, DATEDIF(resDate, tourDate, ""M"") + 1,
      secondDates, ARRAYFORMULA(
        DATE(
          YEAR(resDate),
          MONTH(resDate) + SEQUENCE(monthCount),
          2
        )
      ),
      validDates, FILTER(
        sec"&amp;"ondDates,
        (secondDates &gt; resDate + 2) *
        (secondDates &lt;= tourDate - 3)
      ),
      IF(
        OR($AJ286=""P2"", $AJ286=""P3"", $AJ286=""P4""),
        IF(
          COUNTA(validDates) &lt; 2,
          """",
          TEXT(INDEX(validDates"&amp;", 2), ""mmm d, yyyy"")
        ),
        IF(
          COUNTA(validDates) &lt; 2,
          """",
          TEXTJOIN("", "", TRUE,
            TEXT(INDEX(validDates, 1), ""mmm d, yyyy""),
            TEXT(INDEX(validDates, 2), ""mmm d, yyyy"")
          )
 "&amp;"       )
      )
    ),
    """"
  )
)
"),"")</f>
        <v/>
      </c>
      <c r="BA286" s="65" t="str">
        <f t="shared" si="13"/>
        <v/>
      </c>
      <c r="BB286" s="63"/>
      <c r="BC286" s="64"/>
      <c r="BD286" s="64"/>
      <c r="BE286" s="64"/>
      <c r="BF286" s="64" t="str">
        <f>IFERROR(__xludf.DUMMYFUNCTION("IF(
  OR($AJ286=""Full Payment"",$AJ286=""P1"", $AJ286=""P2""),
  """",
  IF(
    AND(
      NOT(ISBLANK($K286)),
      OR(
        Q286=""Standard Booking, P3"",
        Q286=""Standard Booking, P4""
      )
    ),
    LET(
      resDate,   $K286,
      "&amp;"tourDate,  $N286,
      monthCount, DATEDIF(resDate, tourDate, ""M"") + 1,
      secondDates, ARRAYFORMULA(
        DATE(
          YEAR(resDate),
          MONTH(resDate) + SEQUENCE(monthCount),
          2
        )
      ),
      validDates, FILTER(
  "&amp;"      secondDates,
        (secondDates &gt; resDate + 2) *
        (secondDates &lt;= tourDate - 3)
      ),
      IF(
        $AJ286=""P4"",
        IF(
          COUNTA(validDates) &lt; 3,
          """",
          TEXT(INDEX(validDates, 3), ""mmm d, yyyy"")
  "&amp;"      ),
        IF(
          $AJ286=""P3"",
          IF(
            COUNTA(validDates) &lt; 3,
            """",
            TEXT(INDEX(validDates, 3), ""mmm d, yyyy"")
          ),
          IF(
            COUNTA(validDates) &lt; 3,
            """",
    "&amp;"        TEXTJOIN("", "", TRUE,
              TEXT(INDEX(validDates, 1), ""mmm d, yyyy""),
              TEXT(INDEX(validDates, 2), ""mmm d, yyyy""),
              TEXT(INDEX(validDates, 3), ""mmm d, yyyy"")
            )
          )
        )
      )
    "&amp;"),
    """"
  )
)
"),"")</f>
        <v/>
      </c>
      <c r="BG286" s="65" t="str">
        <f t="shared" si="14"/>
        <v/>
      </c>
      <c r="BH286" s="63"/>
      <c r="BI286" s="64"/>
      <c r="BJ286" s="64"/>
      <c r="BK286" s="64"/>
      <c r="BL286" s="64" t="str">
        <f>IFERROR(__xludf.DUMMYFUNCTION("IF(
  OR($AJ286=""Full Payment"",$AJ286=""P1"",$AJ286=""P2"",$AJ286=""P3""),
  """",
  IF(
    AND(
      NOT(ISBLANK($K286)),
      $Q286=""Standard Booking, P4""
    ),
    LET(
      resDate,   $K286,
      tourDate,  $N286,
      monthCount, DATEDIF(r"&amp;"esDate, tourDate, ""M"") + 1,
      secondDates, ARRAYFORMULA(
        DATE(
          YEAR(resDate),
          MONTH(resDate) + SEQUENCE(monthCount),
          2
        )
      ),
      validDates, FILTER(
        secondDates,
        (secondDates &gt; res"&amp;"Date + 2) *
        (secondDates &lt;= tourDate - 3)
      ),
      IF(
        $AJ286=""P4"",
        IF(
          COUNTA(validDates) &lt; 4,
          """",
          TEXT(
            INDEX(validDates, 4),
            ""mmm d, yyyy""
          )
        ),
"&amp;"        IF(
          COUNTA(validDates) &lt; 4,
          """",
          TEXTJOIN(
            "", "", TRUE,
            TEXT(INDEX(validDates, 1), ""mmm d, yyyy""),
            TEXT(INDEX(validDates, 2), ""mmm d, yyyy""),
            TEXT(INDEX(validDates"&amp;", 3), ""mmm d, yyyy""),
            TEXT(INDEX(validDates, 4), ""mmm d, yyyy"")
          )
        )
      )
    ),
    """"
  )
)
"),"")</f>
        <v/>
      </c>
      <c r="BM286" s="65" t="str">
        <f t="shared" si="15"/>
        <v/>
      </c>
      <c r="BN286" s="66"/>
      <c r="BO286" s="67"/>
      <c r="BP286" s="49" t="b">
        <v>0</v>
      </c>
      <c r="BQ286" s="49" t="b">
        <v>0</v>
      </c>
      <c r="BR286" s="68"/>
      <c r="BS286" s="69"/>
      <c r="BT286" s="70" t="b">
        <v>0</v>
      </c>
      <c r="BU286" s="71"/>
      <c r="BV286" s="72"/>
      <c r="BW286" s="86" t="b">
        <v>0</v>
      </c>
      <c r="BX286" s="87"/>
    </row>
    <row r="287">
      <c r="A287" s="35" t="str">
        <f t="shared" si="1"/>
        <v/>
      </c>
      <c r="B287" s="36" t="str">
        <f t="shared" si="2"/>
        <v/>
      </c>
      <c r="C287" s="36" t="str">
        <f t="array" ref="C287">IF(
  M287="",
  "",
  IFERROR(
    INDEX(
      '{INDEX} Tour Packages'!$A:$ZZ,
      MATCH(
        M287,
        INDEX(
          '{INDEX} Tour Packages'!$A:$ZZ,
          ,
          MATCH("Tour Package Name", '{INDEX} Tour Packages'!$4:$4, 0)
        ),
        0
      ),
      MATCH("Tour Code", '{INDEX} Tour Packages'!$4:$4, 0)
    ),
    "XXX"
  )
)
</f>
        <v/>
      </c>
      <c r="D287" s="36" t="str">
        <f t="shared" si="3"/>
        <v/>
      </c>
      <c r="E287" s="36" t="str">
        <f t="shared" si="4"/>
        <v/>
      </c>
      <c r="F287" s="37" t="str">
        <f t="shared" si="5"/>
        <v/>
      </c>
      <c r="G287" s="89"/>
      <c r="H287" s="89"/>
      <c r="I287" s="90"/>
      <c r="J287" s="40" t="str">
        <f t="shared" si="16"/>
        <v> </v>
      </c>
      <c r="K287" s="91"/>
      <c r="L287" s="55"/>
      <c r="M287" s="55"/>
      <c r="N287" s="91"/>
      <c r="O287" s="43" t="str">
        <f>IFERROR(__xludf.DUMMYFUNCTION("IF(N287="""","""",IFERROR(
  N287 + VALUE(REGEXEXTRACT(P287, ""(\d+)\s+Days"")),
  """"
)
)"),"")</f>
        <v/>
      </c>
      <c r="P287" s="43" t="str">
        <f t="array" ref="P287">IFERROR(
  INDEX(
    INDEX('{INDEX} Tour Packages'!$A:$ZZ, , MATCH(P$3, '{INDEX} Tour Packages'!$4:$4, 0)),
    MATCH(M287, INDEX('{INDEX} Tour Packages'!$A:$ZZ,0, MATCH("Tour Package Name", '{INDEX} Tour Packages'!$4:$4, 0)), 0)
  ),
"")
</f>
        <v/>
      </c>
      <c r="Q287" s="44" t="str">
        <f t="shared" si="7"/>
        <v/>
      </c>
      <c r="R287" s="44" t="str">
        <f>IFERROR(__xludf.DUMMYFUNCTION("IF(OR(ISBLANK(K287), ISBLANK(N287)), """", 
  LET(
    resDate, K287,
    tourDate, N287,
    monthCount, MAX(0, DATEDIF(resDate, tourDate - 3, ""M"") + 1),
    secondDates, ARRAYFORMULA(DATE(YEAR(resDate), MONTH(resDate) + SEQUENCE(monthCount), 2)),
    "&amp;"validDates, FILTER(secondDates, (secondDates &gt; resDate + 2) * (secondDates &lt;= tourDate - 3)),
    IF(ISERROR(validDates), 0, COUNTA(validDates))
  )
)
"),"")</f>
        <v/>
      </c>
      <c r="S287" s="44" t="str">
        <f t="shared" si="8"/>
        <v/>
      </c>
      <c r="T287" s="45" t="str">
        <f t="array" ref="T287">IF(ISBLANK(BO287),IFERROR(
  INDEX(
    INDEX('{INDEX} Payment Terms'!$A:$G, , MATCH(T$3, '{INDEX} Payment Terms'!$4:$4, 0)),
    MATCH(Q287, INDEX('{INDEX} Payment Terms'!$A:$G,0, MATCH("Payment Condition", '{INDEX} Payment Terms'!$4:$4, 0)), 0)
  ),
""),"Cancelled")
</f>
        <v/>
      </c>
      <c r="U287" s="46" t="b">
        <v>0</v>
      </c>
      <c r="V287" s="47" t="str">
        <f>IFERROR(__xludf.DUMMYFUNCTION("IF(OR(L287=""Duo Booking"", L287=""Group Booking""),
IF(U287=FALSE,"""",
    LET(
      bookingType, L287,
      tour, M287,
      mainFirst, H287,
      mainLast, I287,
      mainEmail, G287,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$L$4:L287, bookingType,
          $M$4:M287, tour,
          $H$4:H287, mainFirst,
          $I$4:I287, mainLast,
          $G$4:G287, mainEmail
        ),
        ""000""
      ),
  "&amp;"    baseID &amp; ""-"" &amp; memberNumber
    )
  ),
  """"
)
"),"")</f>
        <v/>
      </c>
      <c r="W287" s="48"/>
      <c r="X287" s="85" t="b">
        <v>0</v>
      </c>
      <c r="Y287" s="85" t="b">
        <v>0</v>
      </c>
      <c r="Z287" s="85" t="b">
        <v>0</v>
      </c>
      <c r="AA287" s="50"/>
      <c r="AB287" s="51"/>
      <c r="AC287" s="85" t="b">
        <v>0</v>
      </c>
      <c r="AD287" s="92"/>
      <c r="AE287" s="88"/>
      <c r="AF287" s="36" t="str">
        <f t="array" ref="AF287">IF(M287="","",INDEX(
      '{INDEX} Tour Packages'!$A:$ZP,
      MATCH($M287, '{INDEX} Tour Packages'!$A:$A, 0),
      MATCH(AF$3, '{INDEX} Tour Packages'!$4:$4, 0)
    ))</f>
        <v/>
      </c>
      <c r="AG287" s="36" t="str">
        <f t="array" ref="AG287">IF(M287="","",INDEX(
      '{INDEX} Tour Packages'!$A:$ZP,
      MATCH($M287, '{INDEX} Tour Packages'!$A:$A, 0),
      MATCH(AG$3, '{INDEX} Tour Packages'!$4:$4, 0)
    ))</f>
        <v/>
      </c>
      <c r="AH287" s="36" t="str">
        <f t="array" ref="AH287">IF(M287="","",INDEX(
      '{INDEX} Tour Packages'!$A:$ZP,
      MATCH($M287, '{INDEX} Tour Packages'!$A:$A, 0),
      MATCH(AH$3, '{INDEX} Tour Packages'!$4:$4, 0)
    ))</f>
        <v/>
      </c>
      <c r="AI287" s="54" t="str">
        <f t="shared" si="9"/>
        <v/>
      </c>
      <c r="AJ287" s="42"/>
      <c r="AK287" s="55"/>
      <c r="AL287" s="46" t="b">
        <v>0</v>
      </c>
      <c r="AM287" s="56"/>
      <c r="AN287" s="57" t="str">
        <f t="shared" si="10"/>
        <v/>
      </c>
      <c r="AO287" s="58" t="str">
        <f t="shared" si="11"/>
        <v/>
      </c>
      <c r="AP287" s="59"/>
      <c r="AQ287" s="60"/>
      <c r="AR287" s="61"/>
      <c r="AS287" s="61"/>
      <c r="AT287" s="61" t="str">
        <f>IFERROR(__xludf.DUMMYFUNCTION("IF( 
  OR($AJ287=""Full Payment"", ISBLANK($K287)),
  """",
  IF(
    OR(
      Q287=""Standard Booking, P1"",
      Q287=""Standard Booking, P2"",
      Q287=""Standard Booking, P3"",
      Q287=""Standard Booking, P4""
    ),
    LET(
      resDate,   $"&amp;"K287,
      tourDate,  $N287,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7" s="62" t="str">
        <f t="shared" si="12"/>
        <v/>
      </c>
      <c r="AV287" s="63"/>
      <c r="AW287" s="64"/>
      <c r="AX287" s="64"/>
      <c r="AY287" s="64"/>
      <c r="AZ287" s="64" t="str">
        <f>IFERROR(__xludf.DUMMYFUNCTION("IF(
  OR($AJ287=""Full Payment"",$AJ287=""P1"", ISBLANK($K287)),
  """",
  IF(
    OR(
      $Q287=""Standard Booking, P2"",
      $Q287=""Standard Booking, P3"",
      $Q287=""Standard Booking, P4""
    ),
    LET(
      resDate,   $K287,
      tourDate,"&amp;"  $N287,
      monthCount, DATEDIF(resDate, tourDate, ""M"") + 1,
      secondDates, ARRAYFORMULA(
        DATE(
          YEAR(resDate),
          MONTH(resDate) + SEQUENCE(monthCount),
          2
        )
      ),
      validDates, FILTER(
        sec"&amp;"ondDates,
        (secondDates &gt; resDate + 2) *
        (secondDates &lt;= tourDate - 3)
      ),
      IF(
        OR($AJ287=""P2"", $AJ287=""P3"", $AJ287=""P4""),
        IF(
          COUNTA(validDates) &lt; 2,
          """",
          TEXT(INDEX(validDates"&amp;", 2), ""mmm d, yyyy"")
        ),
        IF(
          COUNTA(validDates) &lt; 2,
          """",
          TEXTJOIN("", "", TRUE,
            TEXT(INDEX(validDates, 1), ""mmm d, yyyy""),
            TEXT(INDEX(validDates, 2), ""mmm d, yyyy"")
          )
 "&amp;"       )
      )
    ),
    """"
  )
)
"),"")</f>
        <v/>
      </c>
      <c r="BA287" s="65" t="str">
        <f t="shared" si="13"/>
        <v/>
      </c>
      <c r="BB287" s="63"/>
      <c r="BC287" s="64"/>
      <c r="BD287" s="64"/>
      <c r="BE287" s="64"/>
      <c r="BF287" s="64" t="str">
        <f>IFERROR(__xludf.DUMMYFUNCTION("IF(
  OR($AJ287=""Full Payment"",$AJ287=""P1"", $AJ287=""P2""),
  """",
  IF(
    AND(
      NOT(ISBLANK($K287)),
      OR(
        Q287=""Standard Booking, P3"",
        Q287=""Standard Booking, P4""
      )
    ),
    LET(
      resDate,   $K287,
      "&amp;"tourDate,  $N287,
      monthCount, DATEDIF(resDate, tourDate, ""M"") + 1,
      secondDates, ARRAYFORMULA(
        DATE(
          YEAR(resDate),
          MONTH(resDate) + SEQUENCE(monthCount),
          2
        )
      ),
      validDates, FILTER(
  "&amp;"      secondDates,
        (secondDates &gt; resDate + 2) *
        (secondDates &lt;= tourDate - 3)
      ),
      IF(
        $AJ287=""P4"",
        IF(
          COUNTA(validDates) &lt; 3,
          """",
          TEXT(INDEX(validDates, 3), ""mmm d, yyyy"")
  "&amp;"      ),
        IF(
          $AJ287=""P3"",
          IF(
            COUNTA(validDates) &lt; 3,
            """",
            TEXT(INDEX(validDates, 3), ""mmm d, yyyy"")
          ),
          IF(
            COUNTA(validDates) &lt; 3,
            """",
    "&amp;"        TEXTJOIN("", "", TRUE,
              TEXT(INDEX(validDates, 1), ""mmm d, yyyy""),
              TEXT(INDEX(validDates, 2), ""mmm d, yyyy""),
              TEXT(INDEX(validDates, 3), ""mmm d, yyyy"")
            )
          )
        )
      )
    "&amp;"),
    """"
  )
)
"),"")</f>
        <v/>
      </c>
      <c r="BG287" s="65" t="str">
        <f t="shared" si="14"/>
        <v/>
      </c>
      <c r="BH287" s="63"/>
      <c r="BI287" s="64"/>
      <c r="BJ287" s="64"/>
      <c r="BK287" s="64"/>
      <c r="BL287" s="64" t="str">
        <f>IFERROR(__xludf.DUMMYFUNCTION("IF(
  OR($AJ287=""Full Payment"",$AJ287=""P1"",$AJ287=""P2"",$AJ287=""P3""),
  """",
  IF(
    AND(
      NOT(ISBLANK($K287)),
      $Q287=""Standard Booking, P4""
    ),
    LET(
      resDate,   $K287,
      tourDate,  $N287,
      monthCount, DATEDIF(r"&amp;"esDate, tourDate, ""M"") + 1,
      secondDates, ARRAYFORMULA(
        DATE(
          YEAR(resDate),
          MONTH(resDate) + SEQUENCE(monthCount),
          2
        )
      ),
      validDates, FILTER(
        secondDates,
        (secondDates &gt; res"&amp;"Date + 2) *
        (secondDates &lt;= tourDate - 3)
      ),
      IF(
        $AJ287=""P4"",
        IF(
          COUNTA(validDates) &lt; 4,
          """",
          TEXT(
            INDEX(validDates, 4),
            ""mmm d, yyyy""
          )
        ),
"&amp;"        IF(
          COUNTA(validDates) &lt; 4,
          """",
          TEXTJOIN(
            "", "", TRUE,
            TEXT(INDEX(validDates, 1), ""mmm d, yyyy""),
            TEXT(INDEX(validDates, 2), ""mmm d, yyyy""),
            TEXT(INDEX(validDates"&amp;", 3), ""mmm d, yyyy""),
            TEXT(INDEX(validDates, 4), ""mmm d, yyyy"")
          )
        )
      )
    ),
    """"
  )
)
"),"")</f>
        <v/>
      </c>
      <c r="BM287" s="65" t="str">
        <f t="shared" si="15"/>
        <v/>
      </c>
      <c r="BN287" s="66"/>
      <c r="BO287" s="67"/>
      <c r="BP287" s="49" t="b">
        <v>0</v>
      </c>
      <c r="BQ287" s="49" t="b">
        <v>0</v>
      </c>
      <c r="BR287" s="68"/>
      <c r="BS287" s="69"/>
      <c r="BT287" s="70" t="b">
        <v>0</v>
      </c>
      <c r="BU287" s="71"/>
      <c r="BV287" s="72"/>
      <c r="BW287" s="86" t="b">
        <v>0</v>
      </c>
      <c r="BX287" s="87"/>
    </row>
    <row r="288">
      <c r="A288" s="35" t="str">
        <f t="shared" si="1"/>
        <v/>
      </c>
      <c r="B288" s="36" t="str">
        <f t="shared" si="2"/>
        <v/>
      </c>
      <c r="C288" s="36" t="str">
        <f t="array" ref="C288">IF(
  M288="",
  "",
  IFERROR(
    INDEX(
      '{INDEX} Tour Packages'!$A:$ZZ,
      MATCH(
        M288,
        INDEX(
          '{INDEX} Tour Packages'!$A:$ZZ,
          ,
          MATCH("Tour Package Name", '{INDEX} Tour Packages'!$4:$4, 0)
        ),
        0
      ),
      MATCH("Tour Code", '{INDEX} Tour Packages'!$4:$4, 0)
    ),
    "XXX"
  )
)
</f>
        <v/>
      </c>
      <c r="D288" s="36" t="str">
        <f t="shared" si="3"/>
        <v/>
      </c>
      <c r="E288" s="36" t="str">
        <f t="shared" si="4"/>
        <v/>
      </c>
      <c r="F288" s="37" t="str">
        <f t="shared" si="5"/>
        <v/>
      </c>
      <c r="G288" s="89"/>
      <c r="H288" s="89"/>
      <c r="I288" s="90"/>
      <c r="J288" s="40" t="str">
        <f t="shared" si="16"/>
        <v> </v>
      </c>
      <c r="K288" s="91"/>
      <c r="L288" s="55"/>
      <c r="M288" s="55"/>
      <c r="N288" s="91"/>
      <c r="O288" s="43" t="str">
        <f>IFERROR(__xludf.DUMMYFUNCTION("IF(N288="""","""",IFERROR(
  N288 + VALUE(REGEXEXTRACT(P288, ""(\d+)\s+Days"")),
  """"
)
)"),"")</f>
        <v/>
      </c>
      <c r="P288" s="43" t="str">
        <f t="array" ref="P288">IFERROR(
  INDEX(
    INDEX('{INDEX} Tour Packages'!$A:$ZZ, , MATCH(P$3, '{INDEX} Tour Packages'!$4:$4, 0)),
    MATCH(M288, INDEX('{INDEX} Tour Packages'!$A:$ZZ,0, MATCH("Tour Package Name", '{INDEX} Tour Packages'!$4:$4, 0)), 0)
  ),
"")
</f>
        <v/>
      </c>
      <c r="Q288" s="44" t="str">
        <f t="shared" si="7"/>
        <v/>
      </c>
      <c r="R288" s="44" t="str">
        <f>IFERROR(__xludf.DUMMYFUNCTION("IF(OR(ISBLANK(K288), ISBLANK(N288)), """", 
  LET(
    resDate, K288,
    tourDate, N288,
    monthCount, MAX(0, DATEDIF(resDate, tourDate - 3, ""M"") + 1),
    secondDates, ARRAYFORMULA(DATE(YEAR(resDate), MONTH(resDate) + SEQUENCE(monthCount), 2)),
    "&amp;"validDates, FILTER(secondDates, (secondDates &gt; resDate + 2) * (secondDates &lt;= tourDate - 3)),
    IF(ISERROR(validDates), 0, COUNTA(validDates))
  )
)
"),"")</f>
        <v/>
      </c>
      <c r="S288" s="44" t="str">
        <f t="shared" si="8"/>
        <v/>
      </c>
      <c r="T288" s="45" t="str">
        <f t="array" ref="T288">IF(ISBLANK(BO288),IFERROR(
  INDEX(
    INDEX('{INDEX} Payment Terms'!$A:$G, , MATCH(T$3, '{INDEX} Payment Terms'!$4:$4, 0)),
    MATCH(Q288, INDEX('{INDEX} Payment Terms'!$A:$G,0, MATCH("Payment Condition", '{INDEX} Payment Terms'!$4:$4, 0)), 0)
  ),
""),"Cancelled")
</f>
        <v/>
      </c>
      <c r="U288" s="46" t="b">
        <v>0</v>
      </c>
      <c r="V288" s="47" t="str">
        <f>IFERROR(__xludf.DUMMYFUNCTION("IF(OR(L288=""Duo Booking"", L288=""Group Booking""),
IF(U288=FALSE,"""",
    LET(
      bookingType, L288,
      tour, M288,
      mainFirst, H288,
      mainLast, I288,
      mainEmail, G288,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$L$4:L288, bookingType,
          $M$4:M288, tour,
          $H$4:H288, mainFirst,
          $I$4:I288, mainLast,
          $G$4:G288, mainEmail
        ),
        ""000""
      ),
  "&amp;"    baseID &amp; ""-"" &amp; memberNumber
    )
  ),
  """"
)
"),"")</f>
        <v/>
      </c>
      <c r="W288" s="48"/>
      <c r="X288" s="85" t="b">
        <v>0</v>
      </c>
      <c r="Y288" s="85" t="b">
        <v>0</v>
      </c>
      <c r="Z288" s="85" t="b">
        <v>0</v>
      </c>
      <c r="AA288" s="50"/>
      <c r="AB288" s="51"/>
      <c r="AC288" s="85" t="b">
        <v>0</v>
      </c>
      <c r="AD288" s="92"/>
      <c r="AE288" s="88"/>
      <c r="AF288" s="36" t="str">
        <f t="array" ref="AF288">IF(M288="","",INDEX(
      '{INDEX} Tour Packages'!$A:$ZP,
      MATCH($M288, '{INDEX} Tour Packages'!$A:$A, 0),
      MATCH(AF$3, '{INDEX} Tour Packages'!$4:$4, 0)
    ))</f>
        <v/>
      </c>
      <c r="AG288" s="36" t="str">
        <f t="array" ref="AG288">IF(M288="","",INDEX(
      '{INDEX} Tour Packages'!$A:$ZP,
      MATCH($M288, '{INDEX} Tour Packages'!$A:$A, 0),
      MATCH(AG$3, '{INDEX} Tour Packages'!$4:$4, 0)
    ))</f>
        <v/>
      </c>
      <c r="AH288" s="36" t="str">
        <f t="array" ref="AH288">IF(M288="","",INDEX(
      '{INDEX} Tour Packages'!$A:$ZP,
      MATCH($M288, '{INDEX} Tour Packages'!$A:$A, 0),
      MATCH(AH$3, '{INDEX} Tour Packages'!$4:$4, 0)
    ))</f>
        <v/>
      </c>
      <c r="AI288" s="54" t="str">
        <f t="shared" si="9"/>
        <v/>
      </c>
      <c r="AJ288" s="42"/>
      <c r="AK288" s="55"/>
      <c r="AL288" s="46" t="b">
        <v>0</v>
      </c>
      <c r="AM288" s="56"/>
      <c r="AN288" s="57" t="str">
        <f t="shared" si="10"/>
        <v/>
      </c>
      <c r="AO288" s="58" t="str">
        <f t="shared" si="11"/>
        <v/>
      </c>
      <c r="AP288" s="59"/>
      <c r="AQ288" s="60"/>
      <c r="AR288" s="61"/>
      <c r="AS288" s="61"/>
      <c r="AT288" s="61" t="str">
        <f>IFERROR(__xludf.DUMMYFUNCTION("IF( 
  OR($AJ288=""Full Payment"", ISBLANK($K288)),
  """",
  IF(
    OR(
      Q288=""Standard Booking, P1"",
      Q288=""Standard Booking, P2"",
      Q288=""Standard Booking, P3"",
      Q288=""Standard Booking, P4""
    ),
    LET(
      resDate,   $"&amp;"K288,
      tourDate,  $N288,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8" s="62" t="str">
        <f t="shared" si="12"/>
        <v/>
      </c>
      <c r="AV288" s="63"/>
      <c r="AW288" s="64"/>
      <c r="AX288" s="64"/>
      <c r="AY288" s="64"/>
      <c r="AZ288" s="64" t="str">
        <f>IFERROR(__xludf.DUMMYFUNCTION("IF(
  OR($AJ288=""Full Payment"",$AJ288=""P1"", ISBLANK($K288)),
  """",
  IF(
    OR(
      $Q288=""Standard Booking, P2"",
      $Q288=""Standard Booking, P3"",
      $Q288=""Standard Booking, P4""
    ),
    LET(
      resDate,   $K288,
      tourDate,"&amp;"  $N288,
      monthCount, DATEDIF(resDate, tourDate, ""M"") + 1,
      secondDates, ARRAYFORMULA(
        DATE(
          YEAR(resDate),
          MONTH(resDate) + SEQUENCE(monthCount),
          2
        )
      ),
      validDates, FILTER(
        sec"&amp;"ondDates,
        (secondDates &gt; resDate + 2) *
        (secondDates &lt;= tourDate - 3)
      ),
      IF(
        OR($AJ288=""P2"", $AJ288=""P3"", $AJ288=""P4""),
        IF(
          COUNTA(validDates) &lt; 2,
          """",
          TEXT(INDEX(validDates"&amp;", 2), ""mmm d, yyyy"")
        ),
        IF(
          COUNTA(validDates) &lt; 2,
          """",
          TEXTJOIN("", "", TRUE,
            TEXT(INDEX(validDates, 1), ""mmm d, yyyy""),
            TEXT(INDEX(validDates, 2), ""mmm d, yyyy"")
          )
 "&amp;"       )
      )
    ),
    """"
  )
)
"),"")</f>
        <v/>
      </c>
      <c r="BA288" s="65" t="str">
        <f t="shared" si="13"/>
        <v/>
      </c>
      <c r="BB288" s="63"/>
      <c r="BC288" s="64"/>
      <c r="BD288" s="64"/>
      <c r="BE288" s="64"/>
      <c r="BF288" s="64" t="str">
        <f>IFERROR(__xludf.DUMMYFUNCTION("IF(
  OR($AJ288=""Full Payment"",$AJ288=""P1"", $AJ288=""P2""),
  """",
  IF(
    AND(
      NOT(ISBLANK($K288)),
      OR(
        Q288=""Standard Booking, P3"",
        Q288=""Standard Booking, P4""
      )
    ),
    LET(
      resDate,   $K288,
      "&amp;"tourDate,  $N288,
      monthCount, DATEDIF(resDate, tourDate, ""M"") + 1,
      secondDates, ARRAYFORMULA(
        DATE(
          YEAR(resDate),
          MONTH(resDate) + SEQUENCE(monthCount),
          2
        )
      ),
      validDates, FILTER(
  "&amp;"      secondDates,
        (secondDates &gt; resDate + 2) *
        (secondDates &lt;= tourDate - 3)
      ),
      IF(
        $AJ288=""P4"",
        IF(
          COUNTA(validDates) &lt; 3,
          """",
          TEXT(INDEX(validDates, 3), ""mmm d, yyyy"")
  "&amp;"      ),
        IF(
          $AJ288=""P3"",
          IF(
            COUNTA(validDates) &lt; 3,
            """",
            TEXT(INDEX(validDates, 3), ""mmm d, yyyy"")
          ),
          IF(
            COUNTA(validDates) &lt; 3,
            """",
    "&amp;"        TEXTJOIN("", "", TRUE,
              TEXT(INDEX(validDates, 1), ""mmm d, yyyy""),
              TEXT(INDEX(validDates, 2), ""mmm d, yyyy""),
              TEXT(INDEX(validDates, 3), ""mmm d, yyyy"")
            )
          )
        )
      )
    "&amp;"),
    """"
  )
)
"),"")</f>
        <v/>
      </c>
      <c r="BG288" s="65" t="str">
        <f t="shared" si="14"/>
        <v/>
      </c>
      <c r="BH288" s="63"/>
      <c r="BI288" s="64"/>
      <c r="BJ288" s="64"/>
      <c r="BK288" s="64"/>
      <c r="BL288" s="64" t="str">
        <f>IFERROR(__xludf.DUMMYFUNCTION("IF(
  OR($AJ288=""Full Payment"",$AJ288=""P1"",$AJ288=""P2"",$AJ288=""P3""),
  """",
  IF(
    AND(
      NOT(ISBLANK($K288)),
      $Q288=""Standard Booking, P4""
    ),
    LET(
      resDate,   $K288,
      tourDate,  $N288,
      monthCount, DATEDIF(r"&amp;"esDate, tourDate, ""M"") + 1,
      secondDates, ARRAYFORMULA(
        DATE(
          YEAR(resDate),
          MONTH(resDate) + SEQUENCE(monthCount),
          2
        )
      ),
      validDates, FILTER(
        secondDates,
        (secondDates &gt; res"&amp;"Date + 2) *
        (secondDates &lt;= tourDate - 3)
      ),
      IF(
        $AJ288=""P4"",
        IF(
          COUNTA(validDates) &lt; 4,
          """",
          TEXT(
            INDEX(validDates, 4),
            ""mmm d, yyyy""
          )
        ),
"&amp;"        IF(
          COUNTA(validDates) &lt; 4,
          """",
          TEXTJOIN(
            "", "", TRUE,
            TEXT(INDEX(validDates, 1), ""mmm d, yyyy""),
            TEXT(INDEX(validDates, 2), ""mmm d, yyyy""),
            TEXT(INDEX(validDates"&amp;", 3), ""mmm d, yyyy""),
            TEXT(INDEX(validDates, 4), ""mmm d, yyyy"")
          )
        )
      )
    ),
    """"
  )
)
"),"")</f>
        <v/>
      </c>
      <c r="BM288" s="65" t="str">
        <f t="shared" si="15"/>
        <v/>
      </c>
      <c r="BN288" s="66"/>
      <c r="BO288" s="67"/>
      <c r="BP288" s="49" t="b">
        <v>0</v>
      </c>
      <c r="BQ288" s="49" t="b">
        <v>0</v>
      </c>
      <c r="BR288" s="68"/>
      <c r="BS288" s="69"/>
      <c r="BT288" s="70" t="b">
        <v>0</v>
      </c>
      <c r="BU288" s="71"/>
      <c r="BV288" s="72"/>
      <c r="BW288" s="86" t="b">
        <v>0</v>
      </c>
      <c r="BX288" s="87"/>
    </row>
    <row r="289">
      <c r="A289" s="35" t="str">
        <f t="shared" si="1"/>
        <v/>
      </c>
      <c r="B289" s="36" t="str">
        <f t="shared" si="2"/>
        <v/>
      </c>
      <c r="C289" s="36" t="str">
        <f t="array" ref="C289">IF(
  M289="",
  "",
  IFERROR(
    INDEX(
      '{INDEX} Tour Packages'!$A:$ZZ,
      MATCH(
        M289,
        INDEX(
          '{INDEX} Tour Packages'!$A:$ZZ,
          ,
          MATCH("Tour Package Name", '{INDEX} Tour Packages'!$4:$4, 0)
        ),
        0
      ),
      MATCH("Tour Code", '{INDEX} Tour Packages'!$4:$4, 0)
    ),
    "XXX"
  )
)
</f>
        <v/>
      </c>
      <c r="D289" s="36" t="str">
        <f t="shared" si="3"/>
        <v/>
      </c>
      <c r="E289" s="36" t="str">
        <f t="shared" si="4"/>
        <v/>
      </c>
      <c r="F289" s="37" t="str">
        <f t="shared" si="5"/>
        <v/>
      </c>
      <c r="G289" s="89"/>
      <c r="H289" s="89"/>
      <c r="I289" s="90"/>
      <c r="J289" s="40" t="str">
        <f t="shared" si="16"/>
        <v> </v>
      </c>
      <c r="K289" s="91"/>
      <c r="L289" s="55"/>
      <c r="M289" s="55"/>
      <c r="N289" s="91"/>
      <c r="O289" s="43" t="str">
        <f>IFERROR(__xludf.DUMMYFUNCTION("IF(N289="""","""",IFERROR(
  N289 + VALUE(REGEXEXTRACT(P289, ""(\d+)\s+Days"")),
  """"
)
)"),"")</f>
        <v/>
      </c>
      <c r="P289" s="43" t="str">
        <f t="array" ref="P289">IFERROR(
  INDEX(
    INDEX('{INDEX} Tour Packages'!$A:$ZZ, , MATCH(P$3, '{INDEX} Tour Packages'!$4:$4, 0)),
    MATCH(M289, INDEX('{INDEX} Tour Packages'!$A:$ZZ,0, MATCH("Tour Package Name", '{INDEX} Tour Packages'!$4:$4, 0)), 0)
  ),
"")
</f>
        <v/>
      </c>
      <c r="Q289" s="44" t="str">
        <f t="shared" si="7"/>
        <v/>
      </c>
      <c r="R289" s="44" t="str">
        <f>IFERROR(__xludf.DUMMYFUNCTION("IF(OR(ISBLANK(K289), ISBLANK(N289)), """", 
  LET(
    resDate, K289,
    tourDate, N289,
    monthCount, MAX(0, DATEDIF(resDate, tourDate - 3, ""M"") + 1),
    secondDates, ARRAYFORMULA(DATE(YEAR(resDate), MONTH(resDate) + SEQUENCE(monthCount), 2)),
    "&amp;"validDates, FILTER(secondDates, (secondDates &gt; resDate + 2) * (secondDates &lt;= tourDate - 3)),
    IF(ISERROR(validDates), 0, COUNTA(validDates))
  )
)
"),"")</f>
        <v/>
      </c>
      <c r="S289" s="44" t="str">
        <f t="shared" si="8"/>
        <v/>
      </c>
      <c r="T289" s="45" t="str">
        <f t="array" ref="T289">IF(ISBLANK(BO289),IFERROR(
  INDEX(
    INDEX('{INDEX} Payment Terms'!$A:$G, , MATCH(T$3, '{INDEX} Payment Terms'!$4:$4, 0)),
    MATCH(Q289, INDEX('{INDEX} Payment Terms'!$A:$G,0, MATCH("Payment Condition", '{INDEX} Payment Terms'!$4:$4, 0)), 0)
  ),
""),"Cancelled")
</f>
        <v/>
      </c>
      <c r="U289" s="46" t="b">
        <v>0</v>
      </c>
      <c r="V289" s="47" t="str">
        <f>IFERROR(__xludf.DUMMYFUNCTION("IF(OR(L289=""Duo Booking"", L289=""Group Booking""),
IF(U289=FALSE,"""",
    LET(
      bookingType, L289,
      tour, M289,
      mainFirst, H289,
      mainLast, I289,
      mainEmail, G289,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$L$4:L289, bookingType,
          $M$4:M289, tour,
          $H$4:H289, mainFirst,
          $I$4:I289, mainLast,
          $G$4:G289, mainEmail
        ),
        ""000""
      ),
  "&amp;"    baseID &amp; ""-"" &amp; memberNumber
    )
  ),
  """"
)
"),"")</f>
        <v/>
      </c>
      <c r="W289" s="48"/>
      <c r="X289" s="85" t="b">
        <v>0</v>
      </c>
      <c r="Y289" s="85" t="b">
        <v>0</v>
      </c>
      <c r="Z289" s="85" t="b">
        <v>0</v>
      </c>
      <c r="AA289" s="50"/>
      <c r="AB289" s="51"/>
      <c r="AC289" s="85" t="b">
        <v>0</v>
      </c>
      <c r="AD289" s="92"/>
      <c r="AE289" s="88"/>
      <c r="AF289" s="36" t="str">
        <f t="array" ref="AF289">IF(M289="","",INDEX(
      '{INDEX} Tour Packages'!$A:$ZP,
      MATCH($M289, '{INDEX} Tour Packages'!$A:$A, 0),
      MATCH(AF$3, '{INDEX} Tour Packages'!$4:$4, 0)
    ))</f>
        <v/>
      </c>
      <c r="AG289" s="36" t="str">
        <f t="array" ref="AG289">IF(M289="","",INDEX(
      '{INDEX} Tour Packages'!$A:$ZP,
      MATCH($M289, '{INDEX} Tour Packages'!$A:$A, 0),
      MATCH(AG$3, '{INDEX} Tour Packages'!$4:$4, 0)
    ))</f>
        <v/>
      </c>
      <c r="AH289" s="36" t="str">
        <f t="array" ref="AH289">IF(M289="","",INDEX(
      '{INDEX} Tour Packages'!$A:$ZP,
      MATCH($M289, '{INDEX} Tour Packages'!$A:$A, 0),
      MATCH(AH$3, '{INDEX} Tour Packages'!$4:$4, 0)
    ))</f>
        <v/>
      </c>
      <c r="AI289" s="54" t="str">
        <f t="shared" si="9"/>
        <v/>
      </c>
      <c r="AJ289" s="42"/>
      <c r="AK289" s="55"/>
      <c r="AL289" s="46" t="b">
        <v>0</v>
      </c>
      <c r="AM289" s="56"/>
      <c r="AN289" s="57" t="str">
        <f t="shared" si="10"/>
        <v/>
      </c>
      <c r="AO289" s="58" t="str">
        <f t="shared" si="11"/>
        <v/>
      </c>
      <c r="AP289" s="59"/>
      <c r="AQ289" s="60"/>
      <c r="AR289" s="61"/>
      <c r="AS289" s="61"/>
      <c r="AT289" s="61" t="str">
        <f>IFERROR(__xludf.DUMMYFUNCTION("IF( 
  OR($AJ289=""Full Payment"", ISBLANK($K289)),
  """",
  IF(
    OR(
      Q289=""Standard Booking, P1"",
      Q289=""Standard Booking, P2"",
      Q289=""Standard Booking, P3"",
      Q289=""Standard Booking, P4""
    ),
    LET(
      resDate,   $"&amp;"K289,
      tourDate,  $N289,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89" s="62" t="str">
        <f t="shared" si="12"/>
        <v/>
      </c>
      <c r="AV289" s="63"/>
      <c r="AW289" s="64"/>
      <c r="AX289" s="64"/>
      <c r="AY289" s="64"/>
      <c r="AZ289" s="64" t="str">
        <f>IFERROR(__xludf.DUMMYFUNCTION("IF(
  OR($AJ289=""Full Payment"",$AJ289=""P1"", ISBLANK($K289)),
  """",
  IF(
    OR(
      $Q289=""Standard Booking, P2"",
      $Q289=""Standard Booking, P3"",
      $Q289=""Standard Booking, P4""
    ),
    LET(
      resDate,   $K289,
      tourDate,"&amp;"  $N289,
      monthCount, DATEDIF(resDate, tourDate, ""M"") + 1,
      secondDates, ARRAYFORMULA(
        DATE(
          YEAR(resDate),
          MONTH(resDate) + SEQUENCE(monthCount),
          2
        )
      ),
      validDates, FILTER(
        sec"&amp;"ondDates,
        (secondDates &gt; resDate + 2) *
        (secondDates &lt;= tourDate - 3)
      ),
      IF(
        OR($AJ289=""P2"", $AJ289=""P3"", $AJ289=""P4""),
        IF(
          COUNTA(validDates) &lt; 2,
          """",
          TEXT(INDEX(validDates"&amp;", 2), ""mmm d, yyyy"")
        ),
        IF(
          COUNTA(validDates) &lt; 2,
          """",
          TEXTJOIN("", "", TRUE,
            TEXT(INDEX(validDates, 1), ""mmm d, yyyy""),
            TEXT(INDEX(validDates, 2), ""mmm d, yyyy"")
          )
 "&amp;"       )
      )
    ),
    """"
  )
)
"),"")</f>
        <v/>
      </c>
      <c r="BA289" s="65" t="str">
        <f t="shared" si="13"/>
        <v/>
      </c>
      <c r="BB289" s="63"/>
      <c r="BC289" s="64"/>
      <c r="BD289" s="64"/>
      <c r="BE289" s="64"/>
      <c r="BF289" s="64" t="str">
        <f>IFERROR(__xludf.DUMMYFUNCTION("IF(
  OR($AJ289=""Full Payment"",$AJ289=""P1"", $AJ289=""P2""),
  """",
  IF(
    AND(
      NOT(ISBLANK($K289)),
      OR(
        Q289=""Standard Booking, P3"",
        Q289=""Standard Booking, P4""
      )
    ),
    LET(
      resDate,   $K289,
      "&amp;"tourDate,  $N289,
      monthCount, DATEDIF(resDate, tourDate, ""M"") + 1,
      secondDates, ARRAYFORMULA(
        DATE(
          YEAR(resDate),
          MONTH(resDate) + SEQUENCE(monthCount),
          2
        )
      ),
      validDates, FILTER(
  "&amp;"      secondDates,
        (secondDates &gt; resDate + 2) *
        (secondDates &lt;= tourDate - 3)
      ),
      IF(
        $AJ289=""P4"",
        IF(
          COUNTA(validDates) &lt; 3,
          """",
          TEXT(INDEX(validDates, 3), ""mmm d, yyyy"")
  "&amp;"      ),
        IF(
          $AJ289=""P3"",
          IF(
            COUNTA(validDates) &lt; 3,
            """",
            TEXT(INDEX(validDates, 3), ""mmm d, yyyy"")
          ),
          IF(
            COUNTA(validDates) &lt; 3,
            """",
    "&amp;"        TEXTJOIN("", "", TRUE,
              TEXT(INDEX(validDates, 1), ""mmm d, yyyy""),
              TEXT(INDEX(validDates, 2), ""mmm d, yyyy""),
              TEXT(INDEX(validDates, 3), ""mmm d, yyyy"")
            )
          )
        )
      )
    "&amp;"),
    """"
  )
)
"),"")</f>
        <v/>
      </c>
      <c r="BG289" s="65" t="str">
        <f t="shared" si="14"/>
        <v/>
      </c>
      <c r="BH289" s="63"/>
      <c r="BI289" s="64"/>
      <c r="BJ289" s="64"/>
      <c r="BK289" s="64"/>
      <c r="BL289" s="64" t="str">
        <f>IFERROR(__xludf.DUMMYFUNCTION("IF(
  OR($AJ289=""Full Payment"",$AJ289=""P1"",$AJ289=""P2"",$AJ289=""P3""),
  """",
  IF(
    AND(
      NOT(ISBLANK($K289)),
      $Q289=""Standard Booking, P4""
    ),
    LET(
      resDate,   $K289,
      tourDate,  $N289,
      monthCount, DATEDIF(r"&amp;"esDate, tourDate, ""M"") + 1,
      secondDates, ARRAYFORMULA(
        DATE(
          YEAR(resDate),
          MONTH(resDate) + SEQUENCE(monthCount),
          2
        )
      ),
      validDates, FILTER(
        secondDates,
        (secondDates &gt; res"&amp;"Date + 2) *
        (secondDates &lt;= tourDate - 3)
      ),
      IF(
        $AJ289=""P4"",
        IF(
          COUNTA(validDates) &lt; 4,
          """",
          TEXT(
            INDEX(validDates, 4),
            ""mmm d, yyyy""
          )
        ),
"&amp;"        IF(
          COUNTA(validDates) &lt; 4,
          """",
          TEXTJOIN(
            "", "", TRUE,
            TEXT(INDEX(validDates, 1), ""mmm d, yyyy""),
            TEXT(INDEX(validDates, 2), ""mmm d, yyyy""),
            TEXT(INDEX(validDates"&amp;", 3), ""mmm d, yyyy""),
            TEXT(INDEX(validDates, 4), ""mmm d, yyyy"")
          )
        )
      )
    ),
    """"
  )
)
"),"")</f>
        <v/>
      </c>
      <c r="BM289" s="65" t="str">
        <f t="shared" si="15"/>
        <v/>
      </c>
      <c r="BN289" s="66"/>
      <c r="BO289" s="67"/>
      <c r="BP289" s="49" t="b">
        <v>0</v>
      </c>
      <c r="BQ289" s="49" t="b">
        <v>0</v>
      </c>
      <c r="BR289" s="68"/>
      <c r="BS289" s="69"/>
      <c r="BT289" s="70" t="b">
        <v>0</v>
      </c>
      <c r="BU289" s="71"/>
      <c r="BV289" s="72"/>
      <c r="BW289" s="86" t="b">
        <v>0</v>
      </c>
      <c r="BX289" s="87"/>
    </row>
    <row r="290">
      <c r="A290" s="35" t="str">
        <f t="shared" si="1"/>
        <v/>
      </c>
      <c r="B290" s="36" t="str">
        <f t="shared" si="2"/>
        <v/>
      </c>
      <c r="C290" s="36" t="str">
        <f t="array" ref="C290">IF(
  M290="",
  "",
  IFERROR(
    INDEX(
      '{INDEX} Tour Packages'!$A:$ZZ,
      MATCH(
        M290,
        INDEX(
          '{INDEX} Tour Packages'!$A:$ZZ,
          ,
          MATCH("Tour Package Name", '{INDEX} Tour Packages'!$4:$4, 0)
        ),
        0
      ),
      MATCH("Tour Code", '{INDEX} Tour Packages'!$4:$4, 0)
    ),
    "XXX"
  )
)
</f>
        <v/>
      </c>
      <c r="D290" s="36" t="str">
        <f t="shared" si="3"/>
        <v/>
      </c>
      <c r="E290" s="36" t="str">
        <f t="shared" si="4"/>
        <v/>
      </c>
      <c r="F290" s="37" t="str">
        <f t="shared" si="5"/>
        <v/>
      </c>
      <c r="G290" s="89"/>
      <c r="H290" s="89"/>
      <c r="I290" s="90"/>
      <c r="J290" s="40" t="str">
        <f t="shared" si="16"/>
        <v> </v>
      </c>
      <c r="K290" s="91"/>
      <c r="L290" s="55"/>
      <c r="M290" s="55"/>
      <c r="N290" s="91"/>
      <c r="O290" s="43" t="str">
        <f>IFERROR(__xludf.DUMMYFUNCTION("IF(N290="""","""",IFERROR(
  N290 + VALUE(REGEXEXTRACT(P290, ""(\d+)\s+Days"")),
  """"
)
)"),"")</f>
        <v/>
      </c>
      <c r="P290" s="43" t="str">
        <f t="array" ref="P290">IFERROR(
  INDEX(
    INDEX('{INDEX} Tour Packages'!$A:$ZZ, , MATCH(P$3, '{INDEX} Tour Packages'!$4:$4, 0)),
    MATCH(M290, INDEX('{INDEX} Tour Packages'!$A:$ZZ,0, MATCH("Tour Package Name", '{INDEX} Tour Packages'!$4:$4, 0)), 0)
  ),
"")
</f>
        <v/>
      </c>
      <c r="Q290" s="44" t="str">
        <f t="shared" si="7"/>
        <v/>
      </c>
      <c r="R290" s="44" t="str">
        <f>IFERROR(__xludf.DUMMYFUNCTION("IF(OR(ISBLANK(K290), ISBLANK(N290)), """", 
  LET(
    resDate, K290,
    tourDate, N290,
    monthCount, MAX(0, DATEDIF(resDate, tourDate - 3, ""M"") + 1),
    secondDates, ARRAYFORMULA(DATE(YEAR(resDate), MONTH(resDate) + SEQUENCE(monthCount), 2)),
    "&amp;"validDates, FILTER(secondDates, (secondDates &gt; resDate + 2) * (secondDates &lt;= tourDate - 3)),
    IF(ISERROR(validDates), 0, COUNTA(validDates))
  )
)
"),"")</f>
        <v/>
      </c>
      <c r="S290" s="44" t="str">
        <f t="shared" si="8"/>
        <v/>
      </c>
      <c r="T290" s="45" t="str">
        <f t="array" ref="T290">IF(ISBLANK(BO290),IFERROR(
  INDEX(
    INDEX('{INDEX} Payment Terms'!$A:$G, , MATCH(T$3, '{INDEX} Payment Terms'!$4:$4, 0)),
    MATCH(Q290, INDEX('{INDEX} Payment Terms'!$A:$G,0, MATCH("Payment Condition", '{INDEX} Payment Terms'!$4:$4, 0)), 0)
  ),
""),"Cancelled")
</f>
        <v/>
      </c>
      <c r="U290" s="46" t="b">
        <v>0</v>
      </c>
      <c r="V290" s="47" t="str">
        <f>IFERROR(__xludf.DUMMYFUNCTION("IF(OR(L290=""Duo Booking"", L290=""Group Booking""),
IF(U290=FALSE,"""",
    LET(
      bookingType, L290,
      tour, M290,
      mainFirst, H290,
      mainLast, I290,
      mainEmail, G290,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$L$4:L290, bookingType,
          $M$4:M290, tour,
          $H$4:H290, mainFirst,
          $I$4:I290, mainLast,
          $G$4:G290, mainEmail
        ),
        ""000""
      ),
  "&amp;"    baseID &amp; ""-"" &amp; memberNumber
    )
  ),
  """"
)
"),"")</f>
        <v/>
      </c>
      <c r="W290" s="48"/>
      <c r="X290" s="85" t="b">
        <v>0</v>
      </c>
      <c r="Y290" s="85" t="b">
        <v>0</v>
      </c>
      <c r="Z290" s="85" t="b">
        <v>0</v>
      </c>
      <c r="AA290" s="50"/>
      <c r="AB290" s="51"/>
      <c r="AC290" s="85" t="b">
        <v>0</v>
      </c>
      <c r="AD290" s="92"/>
      <c r="AE290" s="88"/>
      <c r="AF290" s="36" t="str">
        <f t="array" ref="AF290">IF(M290="","",INDEX(
      '{INDEX} Tour Packages'!$A:$ZP,
      MATCH($M290, '{INDEX} Tour Packages'!$A:$A, 0),
      MATCH(AF$3, '{INDEX} Tour Packages'!$4:$4, 0)
    ))</f>
        <v/>
      </c>
      <c r="AG290" s="36" t="str">
        <f t="array" ref="AG290">IF(M290="","",INDEX(
      '{INDEX} Tour Packages'!$A:$ZP,
      MATCH($M290, '{INDEX} Tour Packages'!$A:$A, 0),
      MATCH(AG$3, '{INDEX} Tour Packages'!$4:$4, 0)
    ))</f>
        <v/>
      </c>
      <c r="AH290" s="36" t="str">
        <f t="array" ref="AH290">IF(M290="","",INDEX(
      '{INDEX} Tour Packages'!$A:$ZP,
      MATCH($M290, '{INDEX} Tour Packages'!$A:$A, 0),
      MATCH(AH$3, '{INDEX} Tour Packages'!$4:$4, 0)
    ))</f>
        <v/>
      </c>
      <c r="AI290" s="54" t="str">
        <f t="shared" si="9"/>
        <v/>
      </c>
      <c r="AJ290" s="42"/>
      <c r="AK290" s="55"/>
      <c r="AL290" s="46" t="b">
        <v>0</v>
      </c>
      <c r="AM290" s="56"/>
      <c r="AN290" s="57" t="str">
        <f t="shared" si="10"/>
        <v/>
      </c>
      <c r="AO290" s="58" t="str">
        <f t="shared" si="11"/>
        <v/>
      </c>
      <c r="AP290" s="59"/>
      <c r="AQ290" s="60"/>
      <c r="AR290" s="61"/>
      <c r="AS290" s="61"/>
      <c r="AT290" s="61" t="str">
        <f>IFERROR(__xludf.DUMMYFUNCTION("IF( 
  OR($AJ290=""Full Payment"", ISBLANK($K290)),
  """",
  IF(
    OR(
      Q290=""Standard Booking, P1"",
      Q290=""Standard Booking, P2"",
      Q290=""Standard Booking, P3"",
      Q290=""Standard Booking, P4""
    ),
    LET(
      resDate,   $"&amp;"K290,
      tourDate,  $N290,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0" s="62" t="str">
        <f t="shared" si="12"/>
        <v/>
      </c>
      <c r="AV290" s="63"/>
      <c r="AW290" s="64"/>
      <c r="AX290" s="64"/>
      <c r="AY290" s="64"/>
      <c r="AZ290" s="64" t="str">
        <f>IFERROR(__xludf.DUMMYFUNCTION("IF(
  OR($AJ290=""Full Payment"",$AJ290=""P1"", ISBLANK($K290)),
  """",
  IF(
    OR(
      $Q290=""Standard Booking, P2"",
      $Q290=""Standard Booking, P3"",
      $Q290=""Standard Booking, P4""
    ),
    LET(
      resDate,   $K290,
      tourDate,"&amp;"  $N290,
      monthCount, DATEDIF(resDate, tourDate, ""M"") + 1,
      secondDates, ARRAYFORMULA(
        DATE(
          YEAR(resDate),
          MONTH(resDate) + SEQUENCE(monthCount),
          2
        )
      ),
      validDates, FILTER(
        sec"&amp;"ondDates,
        (secondDates &gt; resDate + 2) *
        (secondDates &lt;= tourDate - 3)
      ),
      IF(
        OR($AJ290=""P2"", $AJ290=""P3"", $AJ290=""P4""),
        IF(
          COUNTA(validDates) &lt; 2,
          """",
          TEXT(INDEX(validDates"&amp;", 2), ""mmm d, yyyy"")
        ),
        IF(
          COUNTA(validDates) &lt; 2,
          """",
          TEXTJOIN("", "", TRUE,
            TEXT(INDEX(validDates, 1), ""mmm d, yyyy""),
            TEXT(INDEX(validDates, 2), ""mmm d, yyyy"")
          )
 "&amp;"       )
      )
    ),
    """"
  )
)
"),"")</f>
        <v/>
      </c>
      <c r="BA290" s="65" t="str">
        <f t="shared" si="13"/>
        <v/>
      </c>
      <c r="BB290" s="63"/>
      <c r="BC290" s="64"/>
      <c r="BD290" s="64"/>
      <c r="BE290" s="64"/>
      <c r="BF290" s="64" t="str">
        <f>IFERROR(__xludf.DUMMYFUNCTION("IF(
  OR($AJ290=""Full Payment"",$AJ290=""P1"", $AJ290=""P2""),
  """",
  IF(
    AND(
      NOT(ISBLANK($K290)),
      OR(
        Q290=""Standard Booking, P3"",
        Q290=""Standard Booking, P4""
      )
    ),
    LET(
      resDate,   $K290,
      "&amp;"tourDate,  $N290,
      monthCount, DATEDIF(resDate, tourDate, ""M"") + 1,
      secondDates, ARRAYFORMULA(
        DATE(
          YEAR(resDate),
          MONTH(resDate) + SEQUENCE(monthCount),
          2
        )
      ),
      validDates, FILTER(
  "&amp;"      secondDates,
        (secondDates &gt; resDate + 2) *
        (secondDates &lt;= tourDate - 3)
      ),
      IF(
        $AJ290=""P4"",
        IF(
          COUNTA(validDates) &lt; 3,
          """",
          TEXT(INDEX(validDates, 3), ""mmm d, yyyy"")
  "&amp;"      ),
        IF(
          $AJ290=""P3"",
          IF(
            COUNTA(validDates) &lt; 3,
            """",
            TEXT(INDEX(validDates, 3), ""mmm d, yyyy"")
          ),
          IF(
            COUNTA(validDates) &lt; 3,
            """",
    "&amp;"        TEXTJOIN("", "", TRUE,
              TEXT(INDEX(validDates, 1), ""mmm d, yyyy""),
              TEXT(INDEX(validDates, 2), ""mmm d, yyyy""),
              TEXT(INDEX(validDates, 3), ""mmm d, yyyy"")
            )
          )
        )
      )
    "&amp;"),
    """"
  )
)
"),"")</f>
        <v/>
      </c>
      <c r="BG290" s="65" t="str">
        <f t="shared" si="14"/>
        <v/>
      </c>
      <c r="BH290" s="63"/>
      <c r="BI290" s="64"/>
      <c r="BJ290" s="64"/>
      <c r="BK290" s="64"/>
      <c r="BL290" s="64" t="str">
        <f>IFERROR(__xludf.DUMMYFUNCTION("IF(
  OR($AJ290=""Full Payment"",$AJ290=""P1"",$AJ290=""P2"",$AJ290=""P3""),
  """",
  IF(
    AND(
      NOT(ISBLANK($K290)),
      $Q290=""Standard Booking, P4""
    ),
    LET(
      resDate,   $K290,
      tourDate,  $N290,
      monthCount, DATEDIF(r"&amp;"esDate, tourDate, ""M"") + 1,
      secondDates, ARRAYFORMULA(
        DATE(
          YEAR(resDate),
          MONTH(resDate) + SEQUENCE(monthCount),
          2
        )
      ),
      validDates, FILTER(
        secondDates,
        (secondDates &gt; res"&amp;"Date + 2) *
        (secondDates &lt;= tourDate - 3)
      ),
      IF(
        $AJ290=""P4"",
        IF(
          COUNTA(validDates) &lt; 4,
          """",
          TEXT(
            INDEX(validDates, 4),
            ""mmm d, yyyy""
          )
        ),
"&amp;"        IF(
          COUNTA(validDates) &lt; 4,
          """",
          TEXTJOIN(
            "", "", TRUE,
            TEXT(INDEX(validDates, 1), ""mmm d, yyyy""),
            TEXT(INDEX(validDates, 2), ""mmm d, yyyy""),
            TEXT(INDEX(validDates"&amp;", 3), ""mmm d, yyyy""),
            TEXT(INDEX(validDates, 4), ""mmm d, yyyy"")
          )
        )
      )
    ),
    """"
  )
)
"),"")</f>
        <v/>
      </c>
      <c r="BM290" s="65" t="str">
        <f t="shared" si="15"/>
        <v/>
      </c>
      <c r="BN290" s="66"/>
      <c r="BO290" s="67"/>
      <c r="BP290" s="49" t="b">
        <v>0</v>
      </c>
      <c r="BQ290" s="49" t="b">
        <v>0</v>
      </c>
      <c r="BR290" s="68"/>
      <c r="BS290" s="69"/>
      <c r="BT290" s="70" t="b">
        <v>0</v>
      </c>
      <c r="BU290" s="71"/>
      <c r="BV290" s="72"/>
      <c r="BW290" s="86" t="b">
        <v>0</v>
      </c>
      <c r="BX290" s="87"/>
    </row>
    <row r="291">
      <c r="A291" s="35" t="str">
        <f t="shared" si="1"/>
        <v/>
      </c>
      <c r="B291" s="36" t="str">
        <f t="shared" si="2"/>
        <v/>
      </c>
      <c r="C291" s="36" t="str">
        <f t="array" ref="C291">IF(
  M291="",
  "",
  IFERROR(
    INDEX(
      '{INDEX} Tour Packages'!$A:$ZZ,
      MATCH(
        M291,
        INDEX(
          '{INDEX} Tour Packages'!$A:$ZZ,
          ,
          MATCH("Tour Package Name", '{INDEX} Tour Packages'!$4:$4, 0)
        ),
        0
      ),
      MATCH("Tour Code", '{INDEX} Tour Packages'!$4:$4, 0)
    ),
    "XXX"
  )
)
</f>
        <v/>
      </c>
      <c r="D291" s="36" t="str">
        <f t="shared" si="3"/>
        <v/>
      </c>
      <c r="E291" s="36" t="str">
        <f t="shared" si="4"/>
        <v/>
      </c>
      <c r="F291" s="37" t="str">
        <f t="shared" si="5"/>
        <v/>
      </c>
      <c r="G291" s="89"/>
      <c r="H291" s="89"/>
      <c r="I291" s="90"/>
      <c r="J291" s="40" t="str">
        <f t="shared" si="16"/>
        <v> </v>
      </c>
      <c r="K291" s="91"/>
      <c r="L291" s="55"/>
      <c r="M291" s="55"/>
      <c r="N291" s="91"/>
      <c r="O291" s="43" t="str">
        <f>IFERROR(__xludf.DUMMYFUNCTION("IF(N291="""","""",IFERROR(
  N291 + VALUE(REGEXEXTRACT(P291, ""(\d+)\s+Days"")),
  """"
)
)"),"")</f>
        <v/>
      </c>
      <c r="P291" s="43" t="str">
        <f t="array" ref="P291">IFERROR(
  INDEX(
    INDEX('{INDEX} Tour Packages'!$A:$ZZ, , MATCH(P$3, '{INDEX} Tour Packages'!$4:$4, 0)),
    MATCH(M291, INDEX('{INDEX} Tour Packages'!$A:$ZZ,0, MATCH("Tour Package Name", '{INDEX} Tour Packages'!$4:$4, 0)), 0)
  ),
"")
</f>
        <v/>
      </c>
      <c r="Q291" s="44" t="str">
        <f t="shared" si="7"/>
        <v/>
      </c>
      <c r="R291" s="44" t="str">
        <f>IFERROR(__xludf.DUMMYFUNCTION("IF(OR(ISBLANK(K291), ISBLANK(N291)), """", 
  LET(
    resDate, K291,
    tourDate, N291,
    monthCount, MAX(0, DATEDIF(resDate, tourDate - 3, ""M"") + 1),
    secondDates, ARRAYFORMULA(DATE(YEAR(resDate), MONTH(resDate) + SEQUENCE(monthCount), 2)),
    "&amp;"validDates, FILTER(secondDates, (secondDates &gt; resDate + 2) * (secondDates &lt;= tourDate - 3)),
    IF(ISERROR(validDates), 0, COUNTA(validDates))
  )
)
"),"")</f>
        <v/>
      </c>
      <c r="S291" s="44" t="str">
        <f t="shared" si="8"/>
        <v/>
      </c>
      <c r="T291" s="45" t="str">
        <f t="array" ref="T291">IF(ISBLANK(BO291),IFERROR(
  INDEX(
    INDEX('{INDEX} Payment Terms'!$A:$G, , MATCH(T$3, '{INDEX} Payment Terms'!$4:$4, 0)),
    MATCH(Q291, INDEX('{INDEX} Payment Terms'!$A:$G,0, MATCH("Payment Condition", '{INDEX} Payment Terms'!$4:$4, 0)), 0)
  ),
""),"Cancelled")
</f>
        <v/>
      </c>
      <c r="U291" s="46" t="b">
        <v>0</v>
      </c>
      <c r="V291" s="47" t="str">
        <f>IFERROR(__xludf.DUMMYFUNCTION("IF(OR(L291=""Duo Booking"", L291=""Group Booking""),
IF(U291=FALSE,"""",
    LET(
      bookingType, L291,
      tour, M291,
      mainFirst, H291,
      mainLast, I291,
      mainEmail, G291,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$L$4:L291, bookingType,
          $M$4:M291, tour,
          $H$4:H291, mainFirst,
          $I$4:I291, mainLast,
          $G$4:G291, mainEmail
        ),
        ""000""
      ),
  "&amp;"    baseID &amp; ""-"" &amp; memberNumber
    )
  ),
  """"
)
"),"")</f>
        <v/>
      </c>
      <c r="W291" s="48"/>
      <c r="X291" s="85" t="b">
        <v>0</v>
      </c>
      <c r="Y291" s="85" t="b">
        <v>0</v>
      </c>
      <c r="Z291" s="85" t="b">
        <v>0</v>
      </c>
      <c r="AA291" s="50"/>
      <c r="AB291" s="51"/>
      <c r="AC291" s="85" t="b">
        <v>0</v>
      </c>
      <c r="AD291" s="92"/>
      <c r="AE291" s="88"/>
      <c r="AF291" s="36" t="str">
        <f t="array" ref="AF291">IF(M291="","",INDEX(
      '{INDEX} Tour Packages'!$A:$ZP,
      MATCH($M291, '{INDEX} Tour Packages'!$A:$A, 0),
      MATCH(AF$3, '{INDEX} Tour Packages'!$4:$4, 0)
    ))</f>
        <v/>
      </c>
      <c r="AG291" s="36" t="str">
        <f t="array" ref="AG291">IF(M291="","",INDEX(
      '{INDEX} Tour Packages'!$A:$ZP,
      MATCH($M291, '{INDEX} Tour Packages'!$A:$A, 0),
      MATCH(AG$3, '{INDEX} Tour Packages'!$4:$4, 0)
    ))</f>
        <v/>
      </c>
      <c r="AH291" s="36" t="str">
        <f t="array" ref="AH291">IF(M291="","",INDEX(
      '{INDEX} Tour Packages'!$A:$ZP,
      MATCH($M291, '{INDEX} Tour Packages'!$A:$A, 0),
      MATCH(AH$3, '{INDEX} Tour Packages'!$4:$4, 0)
    ))</f>
        <v/>
      </c>
      <c r="AI291" s="54" t="str">
        <f t="shared" si="9"/>
        <v/>
      </c>
      <c r="AJ291" s="42"/>
      <c r="AK291" s="55"/>
      <c r="AL291" s="46" t="b">
        <v>0</v>
      </c>
      <c r="AM291" s="56"/>
      <c r="AN291" s="57" t="str">
        <f t="shared" si="10"/>
        <v/>
      </c>
      <c r="AO291" s="58" t="str">
        <f t="shared" si="11"/>
        <v/>
      </c>
      <c r="AP291" s="59"/>
      <c r="AQ291" s="60"/>
      <c r="AR291" s="61"/>
      <c r="AS291" s="61"/>
      <c r="AT291" s="61" t="str">
        <f>IFERROR(__xludf.DUMMYFUNCTION("IF( 
  OR($AJ291=""Full Payment"", ISBLANK($K291)),
  """",
  IF(
    OR(
      Q291=""Standard Booking, P1"",
      Q291=""Standard Booking, P2"",
      Q291=""Standard Booking, P3"",
      Q291=""Standard Booking, P4""
    ),
    LET(
      resDate,   $"&amp;"K291,
      tourDate,  $N291,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1" s="62" t="str">
        <f t="shared" si="12"/>
        <v/>
      </c>
      <c r="AV291" s="63"/>
      <c r="AW291" s="64"/>
      <c r="AX291" s="64"/>
      <c r="AY291" s="64"/>
      <c r="AZ291" s="64" t="str">
        <f>IFERROR(__xludf.DUMMYFUNCTION("IF(
  OR($AJ291=""Full Payment"",$AJ291=""P1"", ISBLANK($K291)),
  """",
  IF(
    OR(
      $Q291=""Standard Booking, P2"",
      $Q291=""Standard Booking, P3"",
      $Q291=""Standard Booking, P4""
    ),
    LET(
      resDate,   $K291,
      tourDate,"&amp;"  $N291,
      monthCount, DATEDIF(resDate, tourDate, ""M"") + 1,
      secondDates, ARRAYFORMULA(
        DATE(
          YEAR(resDate),
          MONTH(resDate) + SEQUENCE(monthCount),
          2
        )
      ),
      validDates, FILTER(
        sec"&amp;"ondDates,
        (secondDates &gt; resDate + 2) *
        (secondDates &lt;= tourDate - 3)
      ),
      IF(
        OR($AJ291=""P2"", $AJ291=""P3"", $AJ291=""P4""),
        IF(
          COUNTA(validDates) &lt; 2,
          """",
          TEXT(INDEX(validDates"&amp;", 2), ""mmm d, yyyy"")
        ),
        IF(
          COUNTA(validDates) &lt; 2,
          """",
          TEXTJOIN("", "", TRUE,
            TEXT(INDEX(validDates, 1), ""mmm d, yyyy""),
            TEXT(INDEX(validDates, 2), ""mmm d, yyyy"")
          )
 "&amp;"       )
      )
    ),
    """"
  )
)
"),"")</f>
        <v/>
      </c>
      <c r="BA291" s="65" t="str">
        <f t="shared" si="13"/>
        <v/>
      </c>
      <c r="BB291" s="63"/>
      <c r="BC291" s="64"/>
      <c r="BD291" s="64"/>
      <c r="BE291" s="64"/>
      <c r="BF291" s="64" t="str">
        <f>IFERROR(__xludf.DUMMYFUNCTION("IF(
  OR($AJ291=""Full Payment"",$AJ291=""P1"", $AJ291=""P2""),
  """",
  IF(
    AND(
      NOT(ISBLANK($K291)),
      OR(
        Q291=""Standard Booking, P3"",
        Q291=""Standard Booking, P4""
      )
    ),
    LET(
      resDate,   $K291,
      "&amp;"tourDate,  $N291,
      monthCount, DATEDIF(resDate, tourDate, ""M"") + 1,
      secondDates, ARRAYFORMULA(
        DATE(
          YEAR(resDate),
          MONTH(resDate) + SEQUENCE(monthCount),
          2
        )
      ),
      validDates, FILTER(
  "&amp;"      secondDates,
        (secondDates &gt; resDate + 2) *
        (secondDates &lt;= tourDate - 3)
      ),
      IF(
        $AJ291=""P4"",
        IF(
          COUNTA(validDates) &lt; 3,
          """",
          TEXT(INDEX(validDates, 3), ""mmm d, yyyy"")
  "&amp;"      ),
        IF(
          $AJ291=""P3"",
          IF(
            COUNTA(validDates) &lt; 3,
            """",
            TEXT(INDEX(validDates, 3), ""mmm d, yyyy"")
          ),
          IF(
            COUNTA(validDates) &lt; 3,
            """",
    "&amp;"        TEXTJOIN("", "", TRUE,
              TEXT(INDEX(validDates, 1), ""mmm d, yyyy""),
              TEXT(INDEX(validDates, 2), ""mmm d, yyyy""),
              TEXT(INDEX(validDates, 3), ""mmm d, yyyy"")
            )
          )
        )
      )
    "&amp;"),
    """"
  )
)
"),"")</f>
        <v/>
      </c>
      <c r="BG291" s="65" t="str">
        <f t="shared" si="14"/>
        <v/>
      </c>
      <c r="BH291" s="63"/>
      <c r="BI291" s="64"/>
      <c r="BJ291" s="64"/>
      <c r="BK291" s="64"/>
      <c r="BL291" s="64" t="str">
        <f>IFERROR(__xludf.DUMMYFUNCTION("IF(
  OR($AJ291=""Full Payment"",$AJ291=""P1"",$AJ291=""P2"",$AJ291=""P3""),
  """",
  IF(
    AND(
      NOT(ISBLANK($K291)),
      $Q291=""Standard Booking, P4""
    ),
    LET(
      resDate,   $K291,
      tourDate,  $N291,
      monthCount, DATEDIF(r"&amp;"esDate, tourDate, ""M"") + 1,
      secondDates, ARRAYFORMULA(
        DATE(
          YEAR(resDate),
          MONTH(resDate) + SEQUENCE(monthCount),
          2
        )
      ),
      validDates, FILTER(
        secondDates,
        (secondDates &gt; res"&amp;"Date + 2) *
        (secondDates &lt;= tourDate - 3)
      ),
      IF(
        $AJ291=""P4"",
        IF(
          COUNTA(validDates) &lt; 4,
          """",
          TEXT(
            INDEX(validDates, 4),
            ""mmm d, yyyy""
          )
        ),
"&amp;"        IF(
          COUNTA(validDates) &lt; 4,
          """",
          TEXTJOIN(
            "", "", TRUE,
            TEXT(INDEX(validDates, 1), ""mmm d, yyyy""),
            TEXT(INDEX(validDates, 2), ""mmm d, yyyy""),
            TEXT(INDEX(validDates"&amp;", 3), ""mmm d, yyyy""),
            TEXT(INDEX(validDates, 4), ""mmm d, yyyy"")
          )
        )
      )
    ),
    """"
  )
)
"),"")</f>
        <v/>
      </c>
      <c r="BM291" s="65" t="str">
        <f t="shared" si="15"/>
        <v/>
      </c>
      <c r="BN291" s="66"/>
      <c r="BO291" s="67"/>
      <c r="BP291" s="49" t="b">
        <v>0</v>
      </c>
      <c r="BQ291" s="49" t="b">
        <v>0</v>
      </c>
      <c r="BR291" s="68"/>
      <c r="BS291" s="69"/>
      <c r="BT291" s="70" t="b">
        <v>0</v>
      </c>
      <c r="BU291" s="71"/>
      <c r="BV291" s="72"/>
      <c r="BW291" s="86" t="b">
        <v>0</v>
      </c>
      <c r="BX291" s="87"/>
    </row>
    <row r="292">
      <c r="A292" s="35" t="str">
        <f t="shared" si="1"/>
        <v/>
      </c>
      <c r="B292" s="36" t="str">
        <f t="shared" si="2"/>
        <v/>
      </c>
      <c r="C292" s="36" t="str">
        <f t="array" ref="C292">IF(
  M292="",
  "",
  IFERROR(
    INDEX(
      '{INDEX} Tour Packages'!$A:$ZZ,
      MATCH(
        M292,
        INDEX(
          '{INDEX} Tour Packages'!$A:$ZZ,
          ,
          MATCH("Tour Package Name", '{INDEX} Tour Packages'!$4:$4, 0)
        ),
        0
      ),
      MATCH("Tour Code", '{INDEX} Tour Packages'!$4:$4, 0)
    ),
    "XXX"
  )
)
</f>
        <v/>
      </c>
      <c r="D292" s="36" t="str">
        <f t="shared" si="3"/>
        <v/>
      </c>
      <c r="E292" s="36" t="str">
        <f t="shared" si="4"/>
        <v/>
      </c>
      <c r="F292" s="37" t="str">
        <f t="shared" si="5"/>
        <v/>
      </c>
      <c r="G292" s="89"/>
      <c r="H292" s="89"/>
      <c r="I292" s="90"/>
      <c r="J292" s="40" t="str">
        <f t="shared" si="16"/>
        <v> </v>
      </c>
      <c r="K292" s="91"/>
      <c r="L292" s="55"/>
      <c r="M292" s="55"/>
      <c r="N292" s="91"/>
      <c r="O292" s="43" t="str">
        <f>IFERROR(__xludf.DUMMYFUNCTION("IF(N292="""","""",IFERROR(
  N292 + VALUE(REGEXEXTRACT(P292, ""(\d+)\s+Days"")),
  """"
)
)"),"")</f>
        <v/>
      </c>
      <c r="P292" s="43" t="str">
        <f t="array" ref="P292">IFERROR(
  INDEX(
    INDEX('{INDEX} Tour Packages'!$A:$ZZ, , MATCH(P$3, '{INDEX} Tour Packages'!$4:$4, 0)),
    MATCH(M292, INDEX('{INDEX} Tour Packages'!$A:$ZZ,0, MATCH("Tour Package Name", '{INDEX} Tour Packages'!$4:$4, 0)), 0)
  ),
"")
</f>
        <v/>
      </c>
      <c r="Q292" s="44" t="str">
        <f t="shared" si="7"/>
        <v/>
      </c>
      <c r="R292" s="44" t="str">
        <f>IFERROR(__xludf.DUMMYFUNCTION("IF(OR(ISBLANK(K292), ISBLANK(N292)), """", 
  LET(
    resDate, K292,
    tourDate, N292,
    monthCount, MAX(0, DATEDIF(resDate, tourDate - 3, ""M"") + 1),
    secondDates, ARRAYFORMULA(DATE(YEAR(resDate), MONTH(resDate) + SEQUENCE(monthCount), 2)),
    "&amp;"validDates, FILTER(secondDates, (secondDates &gt; resDate + 2) * (secondDates &lt;= tourDate - 3)),
    IF(ISERROR(validDates), 0, COUNTA(validDates))
  )
)
"),"")</f>
        <v/>
      </c>
      <c r="S292" s="44" t="str">
        <f t="shared" si="8"/>
        <v/>
      </c>
      <c r="T292" s="45" t="str">
        <f t="array" ref="T292">IF(ISBLANK(BO292),IFERROR(
  INDEX(
    INDEX('{INDEX} Payment Terms'!$A:$G, , MATCH(T$3, '{INDEX} Payment Terms'!$4:$4, 0)),
    MATCH(Q292, INDEX('{INDEX} Payment Terms'!$A:$G,0, MATCH("Payment Condition", '{INDEX} Payment Terms'!$4:$4, 0)), 0)
  ),
""),"Cancelled")
</f>
        <v/>
      </c>
      <c r="U292" s="46" t="b">
        <v>0</v>
      </c>
      <c r="V292" s="47" t="str">
        <f>IFERROR(__xludf.DUMMYFUNCTION("IF(OR(L292=""Duo Booking"", L292=""Group Booking""),
IF(U292=FALSE,"""",
    LET(
      bookingType, L292,
      tour, M292,
      mainFirst, H292,
      mainLast, I292,
      mainEmail, G292,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$L$4:L292, bookingType,
          $M$4:M292, tour,
          $H$4:H292, mainFirst,
          $I$4:I292, mainLast,
          $G$4:G292, mainEmail
        ),
        ""000""
      ),
  "&amp;"    baseID &amp; ""-"" &amp; memberNumber
    )
  ),
  """"
)
"),"")</f>
        <v/>
      </c>
      <c r="W292" s="48"/>
      <c r="X292" s="85" t="b">
        <v>0</v>
      </c>
      <c r="Y292" s="85" t="b">
        <v>0</v>
      </c>
      <c r="Z292" s="85" t="b">
        <v>0</v>
      </c>
      <c r="AA292" s="50"/>
      <c r="AB292" s="51"/>
      <c r="AC292" s="85" t="b">
        <v>0</v>
      </c>
      <c r="AD292" s="92"/>
      <c r="AE292" s="88"/>
      <c r="AF292" s="36" t="str">
        <f t="array" ref="AF292">IF(M292="","",INDEX(
      '{INDEX} Tour Packages'!$A:$ZP,
      MATCH($M292, '{INDEX} Tour Packages'!$A:$A, 0),
      MATCH(AF$3, '{INDEX} Tour Packages'!$4:$4, 0)
    ))</f>
        <v/>
      </c>
      <c r="AG292" s="36" t="str">
        <f t="array" ref="AG292">IF(M292="","",INDEX(
      '{INDEX} Tour Packages'!$A:$ZP,
      MATCH($M292, '{INDEX} Tour Packages'!$A:$A, 0),
      MATCH(AG$3, '{INDEX} Tour Packages'!$4:$4, 0)
    ))</f>
        <v/>
      </c>
      <c r="AH292" s="36" t="str">
        <f t="array" ref="AH292">IF(M292="","",INDEX(
      '{INDEX} Tour Packages'!$A:$ZP,
      MATCH($M292, '{INDEX} Tour Packages'!$A:$A, 0),
      MATCH(AH$3, '{INDEX} Tour Packages'!$4:$4, 0)
    ))</f>
        <v/>
      </c>
      <c r="AI292" s="54" t="str">
        <f t="shared" si="9"/>
        <v/>
      </c>
      <c r="AJ292" s="42"/>
      <c r="AK292" s="55"/>
      <c r="AL292" s="46" t="b">
        <v>0</v>
      </c>
      <c r="AM292" s="56"/>
      <c r="AN292" s="57" t="str">
        <f t="shared" si="10"/>
        <v/>
      </c>
      <c r="AO292" s="58" t="str">
        <f t="shared" si="11"/>
        <v/>
      </c>
      <c r="AP292" s="59"/>
      <c r="AQ292" s="60"/>
      <c r="AR292" s="61"/>
      <c r="AS292" s="61"/>
      <c r="AT292" s="61" t="str">
        <f>IFERROR(__xludf.DUMMYFUNCTION("IF( 
  OR($AJ292=""Full Payment"", ISBLANK($K292)),
  """",
  IF(
    OR(
      Q292=""Standard Booking, P1"",
      Q292=""Standard Booking, P2"",
      Q292=""Standard Booking, P3"",
      Q292=""Standard Booking, P4""
    ),
    LET(
      resDate,   $"&amp;"K292,
      tourDate,  $N292,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2" s="62" t="str">
        <f t="shared" si="12"/>
        <v/>
      </c>
      <c r="AV292" s="63"/>
      <c r="AW292" s="64"/>
      <c r="AX292" s="64"/>
      <c r="AY292" s="64"/>
      <c r="AZ292" s="64" t="str">
        <f>IFERROR(__xludf.DUMMYFUNCTION("IF(
  OR($AJ292=""Full Payment"",$AJ292=""P1"", ISBLANK($K292)),
  """",
  IF(
    OR(
      $Q292=""Standard Booking, P2"",
      $Q292=""Standard Booking, P3"",
      $Q292=""Standard Booking, P4""
    ),
    LET(
      resDate,   $K292,
      tourDate,"&amp;"  $N292,
      monthCount, DATEDIF(resDate, tourDate, ""M"") + 1,
      secondDates, ARRAYFORMULA(
        DATE(
          YEAR(resDate),
          MONTH(resDate) + SEQUENCE(monthCount),
          2
        )
      ),
      validDates, FILTER(
        sec"&amp;"ondDates,
        (secondDates &gt; resDate + 2) *
        (secondDates &lt;= tourDate - 3)
      ),
      IF(
        OR($AJ292=""P2"", $AJ292=""P3"", $AJ292=""P4""),
        IF(
          COUNTA(validDates) &lt; 2,
          """",
          TEXT(INDEX(validDates"&amp;", 2), ""mmm d, yyyy"")
        ),
        IF(
          COUNTA(validDates) &lt; 2,
          """",
          TEXTJOIN("", "", TRUE,
            TEXT(INDEX(validDates, 1), ""mmm d, yyyy""),
            TEXT(INDEX(validDates, 2), ""mmm d, yyyy"")
          )
 "&amp;"       )
      )
    ),
    """"
  )
)
"),"")</f>
        <v/>
      </c>
      <c r="BA292" s="65" t="str">
        <f t="shared" si="13"/>
        <v/>
      </c>
      <c r="BB292" s="63"/>
      <c r="BC292" s="64"/>
      <c r="BD292" s="64"/>
      <c r="BE292" s="64"/>
      <c r="BF292" s="64" t="str">
        <f>IFERROR(__xludf.DUMMYFUNCTION("IF(
  OR($AJ292=""Full Payment"",$AJ292=""P1"", $AJ292=""P2""),
  """",
  IF(
    AND(
      NOT(ISBLANK($K292)),
      OR(
        Q292=""Standard Booking, P3"",
        Q292=""Standard Booking, P4""
      )
    ),
    LET(
      resDate,   $K292,
      "&amp;"tourDate,  $N292,
      monthCount, DATEDIF(resDate, tourDate, ""M"") + 1,
      secondDates, ARRAYFORMULA(
        DATE(
          YEAR(resDate),
          MONTH(resDate) + SEQUENCE(monthCount),
          2
        )
      ),
      validDates, FILTER(
  "&amp;"      secondDates,
        (secondDates &gt; resDate + 2) *
        (secondDates &lt;= tourDate - 3)
      ),
      IF(
        $AJ292=""P4"",
        IF(
          COUNTA(validDates) &lt; 3,
          """",
          TEXT(INDEX(validDates, 3), ""mmm d, yyyy"")
  "&amp;"      ),
        IF(
          $AJ292=""P3"",
          IF(
            COUNTA(validDates) &lt; 3,
            """",
            TEXT(INDEX(validDates, 3), ""mmm d, yyyy"")
          ),
          IF(
            COUNTA(validDates) &lt; 3,
            """",
    "&amp;"        TEXTJOIN("", "", TRUE,
              TEXT(INDEX(validDates, 1), ""mmm d, yyyy""),
              TEXT(INDEX(validDates, 2), ""mmm d, yyyy""),
              TEXT(INDEX(validDates, 3), ""mmm d, yyyy"")
            )
          )
        )
      )
    "&amp;"),
    """"
  )
)
"),"")</f>
        <v/>
      </c>
      <c r="BG292" s="65" t="str">
        <f t="shared" si="14"/>
        <v/>
      </c>
      <c r="BH292" s="63"/>
      <c r="BI292" s="64"/>
      <c r="BJ292" s="64"/>
      <c r="BK292" s="64"/>
      <c r="BL292" s="64" t="str">
        <f>IFERROR(__xludf.DUMMYFUNCTION("IF(
  OR($AJ292=""Full Payment"",$AJ292=""P1"",$AJ292=""P2"",$AJ292=""P3""),
  """",
  IF(
    AND(
      NOT(ISBLANK($K292)),
      $Q292=""Standard Booking, P4""
    ),
    LET(
      resDate,   $K292,
      tourDate,  $N292,
      monthCount, DATEDIF(r"&amp;"esDate, tourDate, ""M"") + 1,
      secondDates, ARRAYFORMULA(
        DATE(
          YEAR(resDate),
          MONTH(resDate) + SEQUENCE(monthCount),
          2
        )
      ),
      validDates, FILTER(
        secondDates,
        (secondDates &gt; res"&amp;"Date + 2) *
        (secondDates &lt;= tourDate - 3)
      ),
      IF(
        $AJ292=""P4"",
        IF(
          COUNTA(validDates) &lt; 4,
          """",
          TEXT(
            INDEX(validDates, 4),
            ""mmm d, yyyy""
          )
        ),
"&amp;"        IF(
          COUNTA(validDates) &lt; 4,
          """",
          TEXTJOIN(
            "", "", TRUE,
            TEXT(INDEX(validDates, 1), ""mmm d, yyyy""),
            TEXT(INDEX(validDates, 2), ""mmm d, yyyy""),
            TEXT(INDEX(validDates"&amp;", 3), ""mmm d, yyyy""),
            TEXT(INDEX(validDates, 4), ""mmm d, yyyy"")
          )
        )
      )
    ),
    """"
  )
)
"),"")</f>
        <v/>
      </c>
      <c r="BM292" s="65" t="str">
        <f t="shared" si="15"/>
        <v/>
      </c>
      <c r="BN292" s="66"/>
      <c r="BO292" s="67"/>
      <c r="BP292" s="49" t="b">
        <v>0</v>
      </c>
      <c r="BQ292" s="49" t="b">
        <v>0</v>
      </c>
      <c r="BR292" s="68"/>
      <c r="BS292" s="69"/>
      <c r="BT292" s="70" t="b">
        <v>0</v>
      </c>
      <c r="BU292" s="71"/>
      <c r="BV292" s="72"/>
      <c r="BW292" s="86" t="b">
        <v>0</v>
      </c>
      <c r="BX292" s="87"/>
    </row>
    <row r="293">
      <c r="A293" s="35" t="str">
        <f t="shared" si="1"/>
        <v/>
      </c>
      <c r="B293" s="36" t="str">
        <f t="shared" si="2"/>
        <v/>
      </c>
      <c r="C293" s="36" t="str">
        <f t="array" ref="C293">IF(
  M293="",
  "",
  IFERROR(
    INDEX(
      '{INDEX} Tour Packages'!$A:$ZZ,
      MATCH(
        M293,
        INDEX(
          '{INDEX} Tour Packages'!$A:$ZZ,
          ,
          MATCH("Tour Package Name", '{INDEX} Tour Packages'!$4:$4, 0)
        ),
        0
      ),
      MATCH("Tour Code", '{INDEX} Tour Packages'!$4:$4, 0)
    ),
    "XXX"
  )
)
</f>
        <v/>
      </c>
      <c r="D293" s="36" t="str">
        <f t="shared" si="3"/>
        <v/>
      </c>
      <c r="E293" s="36" t="str">
        <f t="shared" si="4"/>
        <v/>
      </c>
      <c r="F293" s="37" t="str">
        <f t="shared" si="5"/>
        <v/>
      </c>
      <c r="G293" s="89"/>
      <c r="H293" s="89"/>
      <c r="I293" s="90"/>
      <c r="J293" s="40" t="str">
        <f t="shared" si="16"/>
        <v> </v>
      </c>
      <c r="K293" s="91"/>
      <c r="L293" s="55"/>
      <c r="M293" s="55"/>
      <c r="N293" s="91"/>
      <c r="O293" s="43" t="str">
        <f>IFERROR(__xludf.DUMMYFUNCTION("IF(N293="""","""",IFERROR(
  N293 + VALUE(REGEXEXTRACT(P293, ""(\d+)\s+Days"")),
  """"
)
)"),"")</f>
        <v/>
      </c>
      <c r="P293" s="43" t="str">
        <f t="array" ref="P293">IFERROR(
  INDEX(
    INDEX('{INDEX} Tour Packages'!$A:$ZZ, , MATCH(P$3, '{INDEX} Tour Packages'!$4:$4, 0)),
    MATCH(M293, INDEX('{INDEX} Tour Packages'!$A:$ZZ,0, MATCH("Tour Package Name", '{INDEX} Tour Packages'!$4:$4, 0)), 0)
  ),
"")
</f>
        <v/>
      </c>
      <c r="Q293" s="44" t="str">
        <f t="shared" si="7"/>
        <v/>
      </c>
      <c r="R293" s="44" t="str">
        <f>IFERROR(__xludf.DUMMYFUNCTION("IF(OR(ISBLANK(K293), ISBLANK(N293)), """", 
  LET(
    resDate, K293,
    tourDate, N293,
    monthCount, MAX(0, DATEDIF(resDate, tourDate - 3, ""M"") + 1),
    secondDates, ARRAYFORMULA(DATE(YEAR(resDate), MONTH(resDate) + SEQUENCE(monthCount), 2)),
    "&amp;"validDates, FILTER(secondDates, (secondDates &gt; resDate + 2) * (secondDates &lt;= tourDate - 3)),
    IF(ISERROR(validDates), 0, COUNTA(validDates))
  )
)
"),"")</f>
        <v/>
      </c>
      <c r="S293" s="44" t="str">
        <f t="shared" si="8"/>
        <v/>
      </c>
      <c r="T293" s="45" t="str">
        <f t="array" ref="T293">IF(ISBLANK(BO293),IFERROR(
  INDEX(
    INDEX('{INDEX} Payment Terms'!$A:$G, , MATCH(T$3, '{INDEX} Payment Terms'!$4:$4, 0)),
    MATCH(Q293, INDEX('{INDEX} Payment Terms'!$A:$G,0, MATCH("Payment Condition", '{INDEX} Payment Terms'!$4:$4, 0)), 0)
  ),
""),"Cancelled")
</f>
        <v/>
      </c>
      <c r="U293" s="46" t="b">
        <v>0</v>
      </c>
      <c r="V293" s="47" t="str">
        <f>IFERROR(__xludf.DUMMYFUNCTION("IF(OR(L293=""Duo Booking"", L293=""Group Booking""),
IF(U293=FALSE,"""",
    LET(
      bookingType, L293,
      tour, M293,
      mainFirst, H293,
      mainLast, I293,
      mainEmail, G293,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$L$4:L293, bookingType,
          $M$4:M293, tour,
          $H$4:H293, mainFirst,
          $I$4:I293, mainLast,
          $G$4:G293, mainEmail
        ),
        ""000""
      ),
  "&amp;"    baseID &amp; ""-"" &amp; memberNumber
    )
  ),
  """"
)
"),"")</f>
        <v/>
      </c>
      <c r="W293" s="48"/>
      <c r="X293" s="85" t="b">
        <v>0</v>
      </c>
      <c r="Y293" s="85" t="b">
        <v>0</v>
      </c>
      <c r="Z293" s="85" t="b">
        <v>0</v>
      </c>
      <c r="AA293" s="50"/>
      <c r="AB293" s="51"/>
      <c r="AC293" s="85" t="b">
        <v>0</v>
      </c>
      <c r="AD293" s="92"/>
      <c r="AE293" s="88"/>
      <c r="AF293" s="36" t="str">
        <f t="array" ref="AF293">IF(M293="","",INDEX(
      '{INDEX} Tour Packages'!$A:$ZP,
      MATCH($M293, '{INDEX} Tour Packages'!$A:$A, 0),
      MATCH(AF$3, '{INDEX} Tour Packages'!$4:$4, 0)
    ))</f>
        <v/>
      </c>
      <c r="AG293" s="36" t="str">
        <f t="array" ref="AG293">IF(M293="","",INDEX(
      '{INDEX} Tour Packages'!$A:$ZP,
      MATCH($M293, '{INDEX} Tour Packages'!$A:$A, 0),
      MATCH(AG$3, '{INDEX} Tour Packages'!$4:$4, 0)
    ))</f>
        <v/>
      </c>
      <c r="AH293" s="36" t="str">
        <f t="array" ref="AH293">IF(M293="","",INDEX(
      '{INDEX} Tour Packages'!$A:$ZP,
      MATCH($M293, '{INDEX} Tour Packages'!$A:$A, 0),
      MATCH(AH$3, '{INDEX} Tour Packages'!$4:$4, 0)
    ))</f>
        <v/>
      </c>
      <c r="AI293" s="54" t="str">
        <f t="shared" si="9"/>
        <v/>
      </c>
      <c r="AJ293" s="42"/>
      <c r="AK293" s="55"/>
      <c r="AL293" s="46" t="b">
        <v>0</v>
      </c>
      <c r="AM293" s="56"/>
      <c r="AN293" s="57" t="str">
        <f t="shared" si="10"/>
        <v/>
      </c>
      <c r="AO293" s="58" t="str">
        <f t="shared" si="11"/>
        <v/>
      </c>
      <c r="AP293" s="59"/>
      <c r="AQ293" s="60"/>
      <c r="AR293" s="61"/>
      <c r="AS293" s="61"/>
      <c r="AT293" s="61" t="str">
        <f>IFERROR(__xludf.DUMMYFUNCTION("IF( 
  OR($AJ293=""Full Payment"", ISBLANK($K293)),
  """",
  IF(
    OR(
      Q293=""Standard Booking, P1"",
      Q293=""Standard Booking, P2"",
      Q293=""Standard Booking, P3"",
      Q293=""Standard Booking, P4""
    ),
    LET(
      resDate,   $"&amp;"K293,
      tourDate,  $N293,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3" s="62" t="str">
        <f t="shared" si="12"/>
        <v/>
      </c>
      <c r="AV293" s="63"/>
      <c r="AW293" s="64"/>
      <c r="AX293" s="64"/>
      <c r="AY293" s="64"/>
      <c r="AZ293" s="64" t="str">
        <f>IFERROR(__xludf.DUMMYFUNCTION("IF(
  OR($AJ293=""Full Payment"",$AJ293=""P1"", ISBLANK($K293)),
  """",
  IF(
    OR(
      $Q293=""Standard Booking, P2"",
      $Q293=""Standard Booking, P3"",
      $Q293=""Standard Booking, P4""
    ),
    LET(
      resDate,   $K293,
      tourDate,"&amp;"  $N293,
      monthCount, DATEDIF(resDate, tourDate, ""M"") + 1,
      secondDates, ARRAYFORMULA(
        DATE(
          YEAR(resDate),
          MONTH(resDate) + SEQUENCE(monthCount),
          2
        )
      ),
      validDates, FILTER(
        sec"&amp;"ondDates,
        (secondDates &gt; resDate + 2) *
        (secondDates &lt;= tourDate - 3)
      ),
      IF(
        OR($AJ293=""P2"", $AJ293=""P3"", $AJ293=""P4""),
        IF(
          COUNTA(validDates) &lt; 2,
          """",
          TEXT(INDEX(validDates"&amp;", 2), ""mmm d, yyyy"")
        ),
        IF(
          COUNTA(validDates) &lt; 2,
          """",
          TEXTJOIN("", "", TRUE,
            TEXT(INDEX(validDates, 1), ""mmm d, yyyy""),
            TEXT(INDEX(validDates, 2), ""mmm d, yyyy"")
          )
 "&amp;"       )
      )
    ),
    """"
  )
)
"),"")</f>
        <v/>
      </c>
      <c r="BA293" s="65" t="str">
        <f t="shared" si="13"/>
        <v/>
      </c>
      <c r="BB293" s="63"/>
      <c r="BC293" s="64"/>
      <c r="BD293" s="64"/>
      <c r="BE293" s="64"/>
      <c r="BF293" s="64" t="str">
        <f>IFERROR(__xludf.DUMMYFUNCTION("IF(
  OR($AJ293=""Full Payment"",$AJ293=""P1"", $AJ293=""P2""),
  """",
  IF(
    AND(
      NOT(ISBLANK($K293)),
      OR(
        Q293=""Standard Booking, P3"",
        Q293=""Standard Booking, P4""
      )
    ),
    LET(
      resDate,   $K293,
      "&amp;"tourDate,  $N293,
      monthCount, DATEDIF(resDate, tourDate, ""M"") + 1,
      secondDates, ARRAYFORMULA(
        DATE(
          YEAR(resDate),
          MONTH(resDate) + SEQUENCE(monthCount),
          2
        )
      ),
      validDates, FILTER(
  "&amp;"      secondDates,
        (secondDates &gt; resDate + 2) *
        (secondDates &lt;= tourDate - 3)
      ),
      IF(
        $AJ293=""P4"",
        IF(
          COUNTA(validDates) &lt; 3,
          """",
          TEXT(INDEX(validDates, 3), ""mmm d, yyyy"")
  "&amp;"      ),
        IF(
          $AJ293=""P3"",
          IF(
            COUNTA(validDates) &lt; 3,
            """",
            TEXT(INDEX(validDates, 3), ""mmm d, yyyy"")
          ),
          IF(
            COUNTA(validDates) &lt; 3,
            """",
    "&amp;"        TEXTJOIN("", "", TRUE,
              TEXT(INDEX(validDates, 1), ""mmm d, yyyy""),
              TEXT(INDEX(validDates, 2), ""mmm d, yyyy""),
              TEXT(INDEX(validDates, 3), ""mmm d, yyyy"")
            )
          )
        )
      )
    "&amp;"),
    """"
  )
)
"),"")</f>
        <v/>
      </c>
      <c r="BG293" s="65" t="str">
        <f t="shared" si="14"/>
        <v/>
      </c>
      <c r="BH293" s="63"/>
      <c r="BI293" s="64"/>
      <c r="BJ293" s="64"/>
      <c r="BK293" s="64"/>
      <c r="BL293" s="64" t="str">
        <f>IFERROR(__xludf.DUMMYFUNCTION("IF(
  OR($AJ293=""Full Payment"",$AJ293=""P1"",$AJ293=""P2"",$AJ293=""P3""),
  """",
  IF(
    AND(
      NOT(ISBLANK($K293)),
      $Q293=""Standard Booking, P4""
    ),
    LET(
      resDate,   $K293,
      tourDate,  $N293,
      monthCount, DATEDIF(r"&amp;"esDate, tourDate, ""M"") + 1,
      secondDates, ARRAYFORMULA(
        DATE(
          YEAR(resDate),
          MONTH(resDate) + SEQUENCE(monthCount),
          2
        )
      ),
      validDates, FILTER(
        secondDates,
        (secondDates &gt; res"&amp;"Date + 2) *
        (secondDates &lt;= tourDate - 3)
      ),
      IF(
        $AJ293=""P4"",
        IF(
          COUNTA(validDates) &lt; 4,
          """",
          TEXT(
            INDEX(validDates, 4),
            ""mmm d, yyyy""
          )
        ),
"&amp;"        IF(
          COUNTA(validDates) &lt; 4,
          """",
          TEXTJOIN(
            "", "", TRUE,
            TEXT(INDEX(validDates, 1), ""mmm d, yyyy""),
            TEXT(INDEX(validDates, 2), ""mmm d, yyyy""),
            TEXT(INDEX(validDates"&amp;", 3), ""mmm d, yyyy""),
            TEXT(INDEX(validDates, 4), ""mmm d, yyyy"")
          )
        )
      )
    ),
    """"
  )
)
"),"")</f>
        <v/>
      </c>
      <c r="BM293" s="65" t="str">
        <f t="shared" si="15"/>
        <v/>
      </c>
      <c r="BN293" s="66"/>
      <c r="BO293" s="67"/>
      <c r="BP293" s="49" t="b">
        <v>0</v>
      </c>
      <c r="BQ293" s="49" t="b">
        <v>0</v>
      </c>
      <c r="BR293" s="68"/>
      <c r="BS293" s="69"/>
      <c r="BT293" s="70" t="b">
        <v>0</v>
      </c>
      <c r="BU293" s="71"/>
      <c r="BV293" s="72"/>
      <c r="BW293" s="86" t="b">
        <v>0</v>
      </c>
      <c r="BX293" s="87"/>
    </row>
    <row r="294">
      <c r="A294" s="35" t="str">
        <f t="shared" si="1"/>
        <v/>
      </c>
      <c r="B294" s="36" t="str">
        <f t="shared" si="2"/>
        <v/>
      </c>
      <c r="C294" s="36" t="str">
        <f t="array" ref="C294">IF(
  M294="",
  "",
  IFERROR(
    INDEX(
      '{INDEX} Tour Packages'!$A:$ZZ,
      MATCH(
        M294,
        INDEX(
          '{INDEX} Tour Packages'!$A:$ZZ,
          ,
          MATCH("Tour Package Name", '{INDEX} Tour Packages'!$4:$4, 0)
        ),
        0
      ),
      MATCH("Tour Code", '{INDEX} Tour Packages'!$4:$4, 0)
    ),
    "XXX"
  )
)
</f>
        <v/>
      </c>
      <c r="D294" s="36" t="str">
        <f t="shared" si="3"/>
        <v/>
      </c>
      <c r="E294" s="36" t="str">
        <f t="shared" si="4"/>
        <v/>
      </c>
      <c r="F294" s="37" t="str">
        <f t="shared" si="5"/>
        <v/>
      </c>
      <c r="G294" s="89"/>
      <c r="H294" s="89"/>
      <c r="I294" s="90"/>
      <c r="J294" s="40" t="str">
        <f t="shared" si="16"/>
        <v> </v>
      </c>
      <c r="K294" s="91"/>
      <c r="L294" s="55"/>
      <c r="M294" s="55"/>
      <c r="N294" s="91"/>
      <c r="O294" s="43" t="str">
        <f>IFERROR(__xludf.DUMMYFUNCTION("IF(N294="""","""",IFERROR(
  N294 + VALUE(REGEXEXTRACT(P294, ""(\d+)\s+Days"")),
  """"
)
)"),"")</f>
        <v/>
      </c>
      <c r="P294" s="43" t="str">
        <f t="array" ref="P294">IFERROR(
  INDEX(
    INDEX('{INDEX} Tour Packages'!$A:$ZZ, , MATCH(P$3, '{INDEX} Tour Packages'!$4:$4, 0)),
    MATCH(M294, INDEX('{INDEX} Tour Packages'!$A:$ZZ,0, MATCH("Tour Package Name", '{INDEX} Tour Packages'!$4:$4, 0)), 0)
  ),
"")
</f>
        <v/>
      </c>
      <c r="Q294" s="44" t="str">
        <f t="shared" si="7"/>
        <v/>
      </c>
      <c r="R294" s="44" t="str">
        <f>IFERROR(__xludf.DUMMYFUNCTION("IF(OR(ISBLANK(K294), ISBLANK(N294)), """", 
  LET(
    resDate, K294,
    tourDate, N294,
    monthCount, MAX(0, DATEDIF(resDate, tourDate - 3, ""M"") + 1),
    secondDates, ARRAYFORMULA(DATE(YEAR(resDate), MONTH(resDate) + SEQUENCE(monthCount), 2)),
    "&amp;"validDates, FILTER(secondDates, (secondDates &gt; resDate + 2) * (secondDates &lt;= tourDate - 3)),
    IF(ISERROR(validDates), 0, COUNTA(validDates))
  )
)
"),"")</f>
        <v/>
      </c>
      <c r="S294" s="44" t="str">
        <f t="shared" si="8"/>
        <v/>
      </c>
      <c r="T294" s="45" t="str">
        <f t="array" ref="T294">IF(ISBLANK(BO294),IFERROR(
  INDEX(
    INDEX('{INDEX} Payment Terms'!$A:$G, , MATCH(T$3, '{INDEX} Payment Terms'!$4:$4, 0)),
    MATCH(Q294, INDEX('{INDEX} Payment Terms'!$A:$G,0, MATCH("Payment Condition", '{INDEX} Payment Terms'!$4:$4, 0)), 0)
  ),
""),"Cancelled")
</f>
        <v/>
      </c>
      <c r="U294" s="46" t="b">
        <v>0</v>
      </c>
      <c r="V294" s="47" t="str">
        <f>IFERROR(__xludf.DUMMYFUNCTION("IF(OR(L294=""Duo Booking"", L294=""Group Booking""),
IF(U294=FALSE,"""",
    LET(
      bookingType, L294,
      tour, M294,
      mainFirst, H294,
      mainLast, I294,
      mainEmail, G294,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$L$4:L294, bookingType,
          $M$4:M294, tour,
          $H$4:H294, mainFirst,
          $I$4:I294, mainLast,
          $G$4:G294, mainEmail
        ),
        ""000""
      ),
  "&amp;"    baseID &amp; ""-"" &amp; memberNumber
    )
  ),
  """"
)
"),"")</f>
        <v/>
      </c>
      <c r="W294" s="48"/>
      <c r="X294" s="85" t="b">
        <v>0</v>
      </c>
      <c r="Y294" s="85" t="b">
        <v>0</v>
      </c>
      <c r="Z294" s="85" t="b">
        <v>0</v>
      </c>
      <c r="AA294" s="50"/>
      <c r="AB294" s="51"/>
      <c r="AC294" s="85" t="b">
        <v>0</v>
      </c>
      <c r="AD294" s="92"/>
      <c r="AE294" s="88"/>
      <c r="AF294" s="36" t="str">
        <f t="array" ref="AF294">IF(M294="","",INDEX(
      '{INDEX} Tour Packages'!$A:$ZP,
      MATCH($M294, '{INDEX} Tour Packages'!$A:$A, 0),
      MATCH(AF$3, '{INDEX} Tour Packages'!$4:$4, 0)
    ))</f>
        <v/>
      </c>
      <c r="AG294" s="36" t="str">
        <f t="array" ref="AG294">IF(M294="","",INDEX(
      '{INDEX} Tour Packages'!$A:$ZP,
      MATCH($M294, '{INDEX} Tour Packages'!$A:$A, 0),
      MATCH(AG$3, '{INDEX} Tour Packages'!$4:$4, 0)
    ))</f>
        <v/>
      </c>
      <c r="AH294" s="36" t="str">
        <f t="array" ref="AH294">IF(M294="","",INDEX(
      '{INDEX} Tour Packages'!$A:$ZP,
      MATCH($M294, '{INDEX} Tour Packages'!$A:$A, 0),
      MATCH(AH$3, '{INDEX} Tour Packages'!$4:$4, 0)
    ))</f>
        <v/>
      </c>
      <c r="AI294" s="54" t="str">
        <f t="shared" si="9"/>
        <v/>
      </c>
      <c r="AJ294" s="42"/>
      <c r="AK294" s="55"/>
      <c r="AL294" s="46" t="b">
        <v>0</v>
      </c>
      <c r="AM294" s="56"/>
      <c r="AN294" s="57" t="str">
        <f t="shared" si="10"/>
        <v/>
      </c>
      <c r="AO294" s="58" t="str">
        <f t="shared" si="11"/>
        <v/>
      </c>
      <c r="AP294" s="59"/>
      <c r="AQ294" s="60"/>
      <c r="AR294" s="61"/>
      <c r="AS294" s="61"/>
      <c r="AT294" s="61" t="str">
        <f>IFERROR(__xludf.DUMMYFUNCTION("IF( 
  OR($AJ294=""Full Payment"", ISBLANK($K294)),
  """",
  IF(
    OR(
      Q294=""Standard Booking, P1"",
      Q294=""Standard Booking, P2"",
      Q294=""Standard Booking, P3"",
      Q294=""Standard Booking, P4""
    ),
    LET(
      resDate,   $"&amp;"K294,
      tourDate,  $N294,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4" s="62" t="str">
        <f t="shared" si="12"/>
        <v/>
      </c>
      <c r="AV294" s="63"/>
      <c r="AW294" s="64"/>
      <c r="AX294" s="64"/>
      <c r="AY294" s="64"/>
      <c r="AZ294" s="64" t="str">
        <f>IFERROR(__xludf.DUMMYFUNCTION("IF(
  OR($AJ294=""Full Payment"",$AJ294=""P1"", ISBLANK($K294)),
  """",
  IF(
    OR(
      $Q294=""Standard Booking, P2"",
      $Q294=""Standard Booking, P3"",
      $Q294=""Standard Booking, P4""
    ),
    LET(
      resDate,   $K294,
      tourDate,"&amp;"  $N294,
      monthCount, DATEDIF(resDate, tourDate, ""M"") + 1,
      secondDates, ARRAYFORMULA(
        DATE(
          YEAR(resDate),
          MONTH(resDate) + SEQUENCE(monthCount),
          2
        )
      ),
      validDates, FILTER(
        sec"&amp;"ondDates,
        (secondDates &gt; resDate + 2) *
        (secondDates &lt;= tourDate - 3)
      ),
      IF(
        OR($AJ294=""P2"", $AJ294=""P3"", $AJ294=""P4""),
        IF(
          COUNTA(validDates) &lt; 2,
          """",
          TEXT(INDEX(validDates"&amp;", 2), ""mmm d, yyyy"")
        ),
        IF(
          COUNTA(validDates) &lt; 2,
          """",
          TEXTJOIN("", "", TRUE,
            TEXT(INDEX(validDates, 1), ""mmm d, yyyy""),
            TEXT(INDEX(validDates, 2), ""mmm d, yyyy"")
          )
 "&amp;"       )
      )
    ),
    """"
  )
)
"),"")</f>
        <v/>
      </c>
      <c r="BA294" s="65" t="str">
        <f t="shared" si="13"/>
        <v/>
      </c>
      <c r="BB294" s="63"/>
      <c r="BC294" s="64"/>
      <c r="BD294" s="64"/>
      <c r="BE294" s="64"/>
      <c r="BF294" s="64" t="str">
        <f>IFERROR(__xludf.DUMMYFUNCTION("IF(
  OR($AJ294=""Full Payment"",$AJ294=""P1"", $AJ294=""P2""),
  """",
  IF(
    AND(
      NOT(ISBLANK($K294)),
      OR(
        Q294=""Standard Booking, P3"",
        Q294=""Standard Booking, P4""
      )
    ),
    LET(
      resDate,   $K294,
      "&amp;"tourDate,  $N294,
      monthCount, DATEDIF(resDate, tourDate, ""M"") + 1,
      secondDates, ARRAYFORMULA(
        DATE(
          YEAR(resDate),
          MONTH(resDate) + SEQUENCE(monthCount),
          2
        )
      ),
      validDates, FILTER(
  "&amp;"      secondDates,
        (secondDates &gt; resDate + 2) *
        (secondDates &lt;= tourDate - 3)
      ),
      IF(
        $AJ294=""P4"",
        IF(
          COUNTA(validDates) &lt; 3,
          """",
          TEXT(INDEX(validDates, 3), ""mmm d, yyyy"")
  "&amp;"      ),
        IF(
          $AJ294=""P3"",
          IF(
            COUNTA(validDates) &lt; 3,
            """",
            TEXT(INDEX(validDates, 3), ""mmm d, yyyy"")
          ),
          IF(
            COUNTA(validDates) &lt; 3,
            """",
    "&amp;"        TEXTJOIN("", "", TRUE,
              TEXT(INDEX(validDates, 1), ""mmm d, yyyy""),
              TEXT(INDEX(validDates, 2), ""mmm d, yyyy""),
              TEXT(INDEX(validDates, 3), ""mmm d, yyyy"")
            )
          )
        )
      )
    "&amp;"),
    """"
  )
)
"),"")</f>
        <v/>
      </c>
      <c r="BG294" s="65" t="str">
        <f t="shared" si="14"/>
        <v/>
      </c>
      <c r="BH294" s="63"/>
      <c r="BI294" s="64"/>
      <c r="BJ294" s="64"/>
      <c r="BK294" s="64"/>
      <c r="BL294" s="64" t="str">
        <f>IFERROR(__xludf.DUMMYFUNCTION("IF(
  OR($AJ294=""Full Payment"",$AJ294=""P1"",$AJ294=""P2"",$AJ294=""P3""),
  """",
  IF(
    AND(
      NOT(ISBLANK($K294)),
      $Q294=""Standard Booking, P4""
    ),
    LET(
      resDate,   $K294,
      tourDate,  $N294,
      monthCount, DATEDIF(r"&amp;"esDate, tourDate, ""M"") + 1,
      secondDates, ARRAYFORMULA(
        DATE(
          YEAR(resDate),
          MONTH(resDate) + SEQUENCE(monthCount),
          2
        )
      ),
      validDates, FILTER(
        secondDates,
        (secondDates &gt; res"&amp;"Date + 2) *
        (secondDates &lt;= tourDate - 3)
      ),
      IF(
        $AJ294=""P4"",
        IF(
          COUNTA(validDates) &lt; 4,
          """",
          TEXT(
            INDEX(validDates, 4),
            ""mmm d, yyyy""
          )
        ),
"&amp;"        IF(
          COUNTA(validDates) &lt; 4,
          """",
          TEXTJOIN(
            "", "", TRUE,
            TEXT(INDEX(validDates, 1), ""mmm d, yyyy""),
            TEXT(INDEX(validDates, 2), ""mmm d, yyyy""),
            TEXT(INDEX(validDates"&amp;", 3), ""mmm d, yyyy""),
            TEXT(INDEX(validDates, 4), ""mmm d, yyyy"")
          )
        )
      )
    ),
    """"
  )
)
"),"")</f>
        <v/>
      </c>
      <c r="BM294" s="65" t="str">
        <f t="shared" si="15"/>
        <v/>
      </c>
      <c r="BN294" s="66"/>
      <c r="BO294" s="67"/>
      <c r="BP294" s="49" t="b">
        <v>0</v>
      </c>
      <c r="BQ294" s="49" t="b">
        <v>0</v>
      </c>
      <c r="BR294" s="68"/>
      <c r="BS294" s="69"/>
      <c r="BT294" s="70" t="b">
        <v>0</v>
      </c>
      <c r="BU294" s="71"/>
      <c r="BV294" s="72"/>
      <c r="BW294" s="86" t="b">
        <v>0</v>
      </c>
      <c r="BX294" s="87"/>
    </row>
    <row r="295">
      <c r="A295" s="35" t="str">
        <f t="shared" si="1"/>
        <v/>
      </c>
      <c r="B295" s="36" t="str">
        <f t="shared" si="2"/>
        <v/>
      </c>
      <c r="C295" s="36" t="str">
        <f t="array" ref="C295">IF(
  M295="",
  "",
  IFERROR(
    INDEX(
      '{INDEX} Tour Packages'!$A:$ZZ,
      MATCH(
        M295,
        INDEX(
          '{INDEX} Tour Packages'!$A:$ZZ,
          ,
          MATCH("Tour Package Name", '{INDEX} Tour Packages'!$4:$4, 0)
        ),
        0
      ),
      MATCH("Tour Code", '{INDEX} Tour Packages'!$4:$4, 0)
    ),
    "XXX"
  )
)
</f>
        <v/>
      </c>
      <c r="D295" s="36" t="str">
        <f t="shared" si="3"/>
        <v/>
      </c>
      <c r="E295" s="36" t="str">
        <f t="shared" si="4"/>
        <v/>
      </c>
      <c r="F295" s="37" t="str">
        <f t="shared" si="5"/>
        <v/>
      </c>
      <c r="G295" s="89"/>
      <c r="H295" s="89"/>
      <c r="I295" s="90"/>
      <c r="J295" s="40" t="str">
        <f t="shared" si="16"/>
        <v> </v>
      </c>
      <c r="K295" s="91"/>
      <c r="L295" s="55"/>
      <c r="M295" s="55"/>
      <c r="N295" s="91"/>
      <c r="O295" s="43" t="str">
        <f>IFERROR(__xludf.DUMMYFUNCTION("IF(N295="""","""",IFERROR(
  N295 + VALUE(REGEXEXTRACT(P295, ""(\d+)\s+Days"")),
  """"
)
)"),"")</f>
        <v/>
      </c>
      <c r="P295" s="43" t="str">
        <f t="array" ref="P295">IFERROR(
  INDEX(
    INDEX('{INDEX} Tour Packages'!$A:$ZZ, , MATCH(P$3, '{INDEX} Tour Packages'!$4:$4, 0)),
    MATCH(M295, INDEX('{INDEX} Tour Packages'!$A:$ZZ,0, MATCH("Tour Package Name", '{INDEX} Tour Packages'!$4:$4, 0)), 0)
  ),
"")
</f>
        <v/>
      </c>
      <c r="Q295" s="44" t="str">
        <f t="shared" si="7"/>
        <v/>
      </c>
      <c r="R295" s="44" t="str">
        <f>IFERROR(__xludf.DUMMYFUNCTION("IF(OR(ISBLANK(K295), ISBLANK(N295)), """", 
  LET(
    resDate, K295,
    tourDate, N295,
    monthCount, MAX(0, DATEDIF(resDate, tourDate - 3, ""M"") + 1),
    secondDates, ARRAYFORMULA(DATE(YEAR(resDate), MONTH(resDate) + SEQUENCE(monthCount), 2)),
    "&amp;"validDates, FILTER(secondDates, (secondDates &gt; resDate + 2) * (secondDates &lt;= tourDate - 3)),
    IF(ISERROR(validDates), 0, COUNTA(validDates))
  )
)
"),"")</f>
        <v/>
      </c>
      <c r="S295" s="44" t="str">
        <f t="shared" si="8"/>
        <v/>
      </c>
      <c r="T295" s="45" t="str">
        <f t="array" ref="T295">IF(ISBLANK(BO295),IFERROR(
  INDEX(
    INDEX('{INDEX} Payment Terms'!$A:$G, , MATCH(T$3, '{INDEX} Payment Terms'!$4:$4, 0)),
    MATCH(Q295, INDEX('{INDEX} Payment Terms'!$A:$G,0, MATCH("Payment Condition", '{INDEX} Payment Terms'!$4:$4, 0)), 0)
  ),
""),"Cancelled")
</f>
        <v/>
      </c>
      <c r="U295" s="46" t="b">
        <v>0</v>
      </c>
      <c r="V295" s="47" t="str">
        <f>IFERROR(__xludf.DUMMYFUNCTION("IF(OR(L295=""Duo Booking"", L295=""Group Booking""),
IF(U295=FALSE,"""",
    LET(
      bookingType, L295,
      tour, M295,
      mainFirst, H295,
      mainLast, I295,
      mainEmail, G295,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$L$4:L295, bookingType,
          $M$4:M295, tour,
          $H$4:H295, mainFirst,
          $I$4:I295, mainLast,
          $G$4:G295, mainEmail
        ),
        ""000""
      ),
  "&amp;"    baseID &amp; ""-"" &amp; memberNumber
    )
  ),
  """"
)
"),"")</f>
        <v/>
      </c>
      <c r="W295" s="48"/>
      <c r="X295" s="85" t="b">
        <v>0</v>
      </c>
      <c r="Y295" s="85" t="b">
        <v>0</v>
      </c>
      <c r="Z295" s="85" t="b">
        <v>0</v>
      </c>
      <c r="AA295" s="50"/>
      <c r="AB295" s="51"/>
      <c r="AC295" s="85" t="b">
        <v>0</v>
      </c>
      <c r="AD295" s="92"/>
      <c r="AE295" s="88"/>
      <c r="AF295" s="36" t="str">
        <f t="array" ref="AF295">IF(M295="","",INDEX(
      '{INDEX} Tour Packages'!$A:$ZP,
      MATCH($M295, '{INDEX} Tour Packages'!$A:$A, 0),
      MATCH(AF$3, '{INDEX} Tour Packages'!$4:$4, 0)
    ))</f>
        <v/>
      </c>
      <c r="AG295" s="36" t="str">
        <f t="array" ref="AG295">IF(M295="","",INDEX(
      '{INDEX} Tour Packages'!$A:$ZP,
      MATCH($M295, '{INDEX} Tour Packages'!$A:$A, 0),
      MATCH(AG$3, '{INDEX} Tour Packages'!$4:$4, 0)
    ))</f>
        <v/>
      </c>
      <c r="AH295" s="36" t="str">
        <f t="array" ref="AH295">IF(M295="","",INDEX(
      '{INDEX} Tour Packages'!$A:$ZP,
      MATCH($M295, '{INDEX} Tour Packages'!$A:$A, 0),
      MATCH(AH$3, '{INDEX} Tour Packages'!$4:$4, 0)
    ))</f>
        <v/>
      </c>
      <c r="AI295" s="54" t="str">
        <f t="shared" si="9"/>
        <v/>
      </c>
      <c r="AJ295" s="42"/>
      <c r="AK295" s="55"/>
      <c r="AL295" s="46" t="b">
        <v>0</v>
      </c>
      <c r="AM295" s="56"/>
      <c r="AN295" s="57" t="str">
        <f t="shared" si="10"/>
        <v/>
      </c>
      <c r="AO295" s="58" t="str">
        <f t="shared" si="11"/>
        <v/>
      </c>
      <c r="AP295" s="59"/>
      <c r="AQ295" s="60"/>
      <c r="AR295" s="61"/>
      <c r="AS295" s="61"/>
      <c r="AT295" s="61" t="str">
        <f>IFERROR(__xludf.DUMMYFUNCTION("IF( 
  OR($AJ295=""Full Payment"", ISBLANK($K295)),
  """",
  IF(
    OR(
      Q295=""Standard Booking, P1"",
      Q295=""Standard Booking, P2"",
      Q295=""Standard Booking, P3"",
      Q295=""Standard Booking, P4""
    ),
    LET(
      resDate,   $"&amp;"K295,
      tourDate,  $N295,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5" s="62" t="str">
        <f t="shared" si="12"/>
        <v/>
      </c>
      <c r="AV295" s="63"/>
      <c r="AW295" s="64"/>
      <c r="AX295" s="64"/>
      <c r="AY295" s="64"/>
      <c r="AZ295" s="64" t="str">
        <f>IFERROR(__xludf.DUMMYFUNCTION("IF(
  OR($AJ295=""Full Payment"",$AJ295=""P1"", ISBLANK($K295)),
  """",
  IF(
    OR(
      $Q295=""Standard Booking, P2"",
      $Q295=""Standard Booking, P3"",
      $Q295=""Standard Booking, P4""
    ),
    LET(
      resDate,   $K295,
      tourDate,"&amp;"  $N295,
      monthCount, DATEDIF(resDate, tourDate, ""M"") + 1,
      secondDates, ARRAYFORMULA(
        DATE(
          YEAR(resDate),
          MONTH(resDate) + SEQUENCE(monthCount),
          2
        )
      ),
      validDates, FILTER(
        sec"&amp;"ondDates,
        (secondDates &gt; resDate + 2) *
        (secondDates &lt;= tourDate - 3)
      ),
      IF(
        OR($AJ295=""P2"", $AJ295=""P3"", $AJ295=""P4""),
        IF(
          COUNTA(validDates) &lt; 2,
          """",
          TEXT(INDEX(validDates"&amp;", 2), ""mmm d, yyyy"")
        ),
        IF(
          COUNTA(validDates) &lt; 2,
          """",
          TEXTJOIN("", "", TRUE,
            TEXT(INDEX(validDates, 1), ""mmm d, yyyy""),
            TEXT(INDEX(validDates, 2), ""mmm d, yyyy"")
          )
 "&amp;"       )
      )
    ),
    """"
  )
)
"),"")</f>
        <v/>
      </c>
      <c r="BA295" s="65" t="str">
        <f t="shared" si="13"/>
        <v/>
      </c>
      <c r="BB295" s="63"/>
      <c r="BC295" s="64"/>
      <c r="BD295" s="64"/>
      <c r="BE295" s="64"/>
      <c r="BF295" s="64" t="str">
        <f>IFERROR(__xludf.DUMMYFUNCTION("IF(
  OR($AJ295=""Full Payment"",$AJ295=""P1"", $AJ295=""P2""),
  """",
  IF(
    AND(
      NOT(ISBLANK($K295)),
      OR(
        Q295=""Standard Booking, P3"",
        Q295=""Standard Booking, P4""
      )
    ),
    LET(
      resDate,   $K295,
      "&amp;"tourDate,  $N295,
      monthCount, DATEDIF(resDate, tourDate, ""M"") + 1,
      secondDates, ARRAYFORMULA(
        DATE(
          YEAR(resDate),
          MONTH(resDate) + SEQUENCE(monthCount),
          2
        )
      ),
      validDates, FILTER(
  "&amp;"      secondDates,
        (secondDates &gt; resDate + 2) *
        (secondDates &lt;= tourDate - 3)
      ),
      IF(
        $AJ295=""P4"",
        IF(
          COUNTA(validDates) &lt; 3,
          """",
          TEXT(INDEX(validDates, 3), ""mmm d, yyyy"")
  "&amp;"      ),
        IF(
          $AJ295=""P3"",
          IF(
            COUNTA(validDates) &lt; 3,
            """",
            TEXT(INDEX(validDates, 3), ""mmm d, yyyy"")
          ),
          IF(
            COUNTA(validDates) &lt; 3,
            """",
    "&amp;"        TEXTJOIN("", "", TRUE,
              TEXT(INDEX(validDates, 1), ""mmm d, yyyy""),
              TEXT(INDEX(validDates, 2), ""mmm d, yyyy""),
              TEXT(INDEX(validDates, 3), ""mmm d, yyyy"")
            )
          )
        )
      )
    "&amp;"),
    """"
  )
)
"),"")</f>
        <v/>
      </c>
      <c r="BG295" s="65" t="str">
        <f t="shared" si="14"/>
        <v/>
      </c>
      <c r="BH295" s="63"/>
      <c r="BI295" s="64"/>
      <c r="BJ295" s="64"/>
      <c r="BK295" s="64"/>
      <c r="BL295" s="64" t="str">
        <f>IFERROR(__xludf.DUMMYFUNCTION("IF(
  OR($AJ295=""Full Payment"",$AJ295=""P1"",$AJ295=""P2"",$AJ295=""P3""),
  """",
  IF(
    AND(
      NOT(ISBLANK($K295)),
      $Q295=""Standard Booking, P4""
    ),
    LET(
      resDate,   $K295,
      tourDate,  $N295,
      monthCount, DATEDIF(r"&amp;"esDate, tourDate, ""M"") + 1,
      secondDates, ARRAYFORMULA(
        DATE(
          YEAR(resDate),
          MONTH(resDate) + SEQUENCE(monthCount),
          2
        )
      ),
      validDates, FILTER(
        secondDates,
        (secondDates &gt; res"&amp;"Date + 2) *
        (secondDates &lt;= tourDate - 3)
      ),
      IF(
        $AJ295=""P4"",
        IF(
          COUNTA(validDates) &lt; 4,
          """",
          TEXT(
            INDEX(validDates, 4),
            ""mmm d, yyyy""
          )
        ),
"&amp;"        IF(
          COUNTA(validDates) &lt; 4,
          """",
          TEXTJOIN(
            "", "", TRUE,
            TEXT(INDEX(validDates, 1), ""mmm d, yyyy""),
            TEXT(INDEX(validDates, 2), ""mmm d, yyyy""),
            TEXT(INDEX(validDates"&amp;", 3), ""mmm d, yyyy""),
            TEXT(INDEX(validDates, 4), ""mmm d, yyyy"")
          )
        )
      )
    ),
    """"
  )
)
"),"")</f>
        <v/>
      </c>
      <c r="BM295" s="65" t="str">
        <f t="shared" si="15"/>
        <v/>
      </c>
      <c r="BN295" s="66"/>
      <c r="BO295" s="67"/>
      <c r="BP295" s="49" t="b">
        <v>0</v>
      </c>
      <c r="BQ295" s="49" t="b">
        <v>0</v>
      </c>
      <c r="BR295" s="68"/>
      <c r="BS295" s="69"/>
      <c r="BT295" s="70" t="b">
        <v>0</v>
      </c>
      <c r="BU295" s="71"/>
      <c r="BV295" s="72"/>
      <c r="BW295" s="86" t="b">
        <v>0</v>
      </c>
      <c r="BX295" s="87"/>
    </row>
    <row r="296">
      <c r="A296" s="35" t="str">
        <f t="shared" si="1"/>
        <v/>
      </c>
      <c r="B296" s="36" t="str">
        <f t="shared" si="2"/>
        <v/>
      </c>
      <c r="C296" s="36" t="str">
        <f t="array" ref="C296">IF(
  M296="",
  "",
  IFERROR(
    INDEX(
      '{INDEX} Tour Packages'!$A:$ZZ,
      MATCH(
        M296,
        INDEX(
          '{INDEX} Tour Packages'!$A:$ZZ,
          ,
          MATCH("Tour Package Name", '{INDEX} Tour Packages'!$4:$4, 0)
        ),
        0
      ),
      MATCH("Tour Code", '{INDEX} Tour Packages'!$4:$4, 0)
    ),
    "XXX"
  )
)
</f>
        <v/>
      </c>
      <c r="D296" s="36" t="str">
        <f t="shared" si="3"/>
        <v/>
      </c>
      <c r="E296" s="36" t="str">
        <f t="shared" si="4"/>
        <v/>
      </c>
      <c r="F296" s="37" t="str">
        <f t="shared" si="5"/>
        <v/>
      </c>
      <c r="G296" s="89"/>
      <c r="H296" s="89"/>
      <c r="I296" s="90"/>
      <c r="J296" s="40" t="str">
        <f t="shared" si="16"/>
        <v> </v>
      </c>
      <c r="K296" s="91"/>
      <c r="L296" s="55"/>
      <c r="M296" s="55"/>
      <c r="N296" s="91"/>
      <c r="O296" s="43" t="str">
        <f>IFERROR(__xludf.DUMMYFUNCTION("IF(N296="""","""",IFERROR(
  N296 + VALUE(REGEXEXTRACT(P296, ""(\d+)\s+Days"")),
  """"
)
)"),"")</f>
        <v/>
      </c>
      <c r="P296" s="43" t="str">
        <f t="array" ref="P296">IFERROR(
  INDEX(
    INDEX('{INDEX} Tour Packages'!$A:$ZZ, , MATCH(P$3, '{INDEX} Tour Packages'!$4:$4, 0)),
    MATCH(M296, INDEX('{INDEX} Tour Packages'!$A:$ZZ,0, MATCH("Tour Package Name", '{INDEX} Tour Packages'!$4:$4, 0)), 0)
  ),
"")
</f>
        <v/>
      </c>
      <c r="Q296" s="44" t="str">
        <f t="shared" si="7"/>
        <v/>
      </c>
      <c r="R296" s="44" t="str">
        <f>IFERROR(__xludf.DUMMYFUNCTION("IF(OR(ISBLANK(K296), ISBLANK(N296)), """", 
  LET(
    resDate, K296,
    tourDate, N296,
    monthCount, MAX(0, DATEDIF(resDate, tourDate - 3, ""M"") + 1),
    secondDates, ARRAYFORMULA(DATE(YEAR(resDate), MONTH(resDate) + SEQUENCE(monthCount), 2)),
    "&amp;"validDates, FILTER(secondDates, (secondDates &gt; resDate + 2) * (secondDates &lt;= tourDate - 3)),
    IF(ISERROR(validDates), 0, COUNTA(validDates))
  )
)
"),"")</f>
        <v/>
      </c>
      <c r="S296" s="44" t="str">
        <f t="shared" si="8"/>
        <v/>
      </c>
      <c r="T296" s="45" t="str">
        <f t="array" ref="T296">IF(ISBLANK(BO296),IFERROR(
  INDEX(
    INDEX('{INDEX} Payment Terms'!$A:$G, , MATCH(T$3, '{INDEX} Payment Terms'!$4:$4, 0)),
    MATCH(Q296, INDEX('{INDEX} Payment Terms'!$A:$G,0, MATCH("Payment Condition", '{INDEX} Payment Terms'!$4:$4, 0)), 0)
  ),
""),"Cancelled")
</f>
        <v/>
      </c>
      <c r="U296" s="46" t="b">
        <v>0</v>
      </c>
      <c r="V296" s="47" t="str">
        <f>IFERROR(__xludf.DUMMYFUNCTION("IF(OR(L296=""Duo Booking"", L296=""Group Booking""),
IF(U296=FALSE,"""",
    LET(
      bookingType, L296,
      tour, M296,
      mainFirst, H296,
      mainLast, I296,
      mainEmail, G296,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$L$4:L296, bookingType,
          $M$4:M296, tour,
          $H$4:H296, mainFirst,
          $I$4:I296, mainLast,
          $G$4:G296, mainEmail
        ),
        ""000""
      ),
  "&amp;"    baseID &amp; ""-"" &amp; memberNumber
    )
  ),
  """"
)
"),"")</f>
        <v/>
      </c>
      <c r="W296" s="48"/>
      <c r="X296" s="85" t="b">
        <v>0</v>
      </c>
      <c r="Y296" s="85" t="b">
        <v>0</v>
      </c>
      <c r="Z296" s="85" t="b">
        <v>0</v>
      </c>
      <c r="AA296" s="50"/>
      <c r="AB296" s="51"/>
      <c r="AC296" s="85" t="b">
        <v>0</v>
      </c>
      <c r="AD296" s="92"/>
      <c r="AE296" s="88"/>
      <c r="AF296" s="36" t="str">
        <f t="array" ref="AF296">IF(M296="","",INDEX(
      '{INDEX} Tour Packages'!$A:$ZP,
      MATCH($M296, '{INDEX} Tour Packages'!$A:$A, 0),
      MATCH(AF$3, '{INDEX} Tour Packages'!$4:$4, 0)
    ))</f>
        <v/>
      </c>
      <c r="AG296" s="36" t="str">
        <f t="array" ref="AG296">IF(M296="","",INDEX(
      '{INDEX} Tour Packages'!$A:$ZP,
      MATCH($M296, '{INDEX} Tour Packages'!$A:$A, 0),
      MATCH(AG$3, '{INDEX} Tour Packages'!$4:$4, 0)
    ))</f>
        <v/>
      </c>
      <c r="AH296" s="36" t="str">
        <f t="array" ref="AH296">IF(M296="","",INDEX(
      '{INDEX} Tour Packages'!$A:$ZP,
      MATCH($M296, '{INDEX} Tour Packages'!$A:$A, 0),
      MATCH(AH$3, '{INDEX} Tour Packages'!$4:$4, 0)
    ))</f>
        <v/>
      </c>
      <c r="AI296" s="54" t="str">
        <f t="shared" si="9"/>
        <v/>
      </c>
      <c r="AJ296" s="42"/>
      <c r="AK296" s="55"/>
      <c r="AL296" s="46" t="b">
        <v>0</v>
      </c>
      <c r="AM296" s="56"/>
      <c r="AN296" s="57" t="str">
        <f t="shared" si="10"/>
        <v/>
      </c>
      <c r="AO296" s="58" t="str">
        <f t="shared" si="11"/>
        <v/>
      </c>
      <c r="AP296" s="59"/>
      <c r="AQ296" s="60"/>
      <c r="AR296" s="61"/>
      <c r="AS296" s="61"/>
      <c r="AT296" s="61" t="str">
        <f>IFERROR(__xludf.DUMMYFUNCTION("IF( 
  OR($AJ296=""Full Payment"", ISBLANK($K296)),
  """",
  IF(
    OR(
      Q296=""Standard Booking, P1"",
      Q296=""Standard Booking, P2"",
      Q296=""Standard Booking, P3"",
      Q296=""Standard Booking, P4""
    ),
    LET(
      resDate,   $"&amp;"K296,
      tourDate,  $N296,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6" s="62" t="str">
        <f t="shared" si="12"/>
        <v/>
      </c>
      <c r="AV296" s="63"/>
      <c r="AW296" s="64"/>
      <c r="AX296" s="64"/>
      <c r="AY296" s="64"/>
      <c r="AZ296" s="64" t="str">
        <f>IFERROR(__xludf.DUMMYFUNCTION("IF(
  OR($AJ296=""Full Payment"",$AJ296=""P1"", ISBLANK($K296)),
  """",
  IF(
    OR(
      $Q296=""Standard Booking, P2"",
      $Q296=""Standard Booking, P3"",
      $Q296=""Standard Booking, P4""
    ),
    LET(
      resDate,   $K296,
      tourDate,"&amp;"  $N296,
      monthCount, DATEDIF(resDate, tourDate, ""M"") + 1,
      secondDates, ARRAYFORMULA(
        DATE(
          YEAR(resDate),
          MONTH(resDate) + SEQUENCE(monthCount),
          2
        )
      ),
      validDates, FILTER(
        sec"&amp;"ondDates,
        (secondDates &gt; resDate + 2) *
        (secondDates &lt;= tourDate - 3)
      ),
      IF(
        OR($AJ296=""P2"", $AJ296=""P3"", $AJ296=""P4""),
        IF(
          COUNTA(validDates) &lt; 2,
          """",
          TEXT(INDEX(validDates"&amp;", 2), ""mmm d, yyyy"")
        ),
        IF(
          COUNTA(validDates) &lt; 2,
          """",
          TEXTJOIN("", "", TRUE,
            TEXT(INDEX(validDates, 1), ""mmm d, yyyy""),
            TEXT(INDEX(validDates, 2), ""mmm d, yyyy"")
          )
 "&amp;"       )
      )
    ),
    """"
  )
)
"),"")</f>
        <v/>
      </c>
      <c r="BA296" s="65" t="str">
        <f t="shared" si="13"/>
        <v/>
      </c>
      <c r="BB296" s="63"/>
      <c r="BC296" s="64"/>
      <c r="BD296" s="64"/>
      <c r="BE296" s="64"/>
      <c r="BF296" s="64" t="str">
        <f>IFERROR(__xludf.DUMMYFUNCTION("IF(
  OR($AJ296=""Full Payment"",$AJ296=""P1"", $AJ296=""P2""),
  """",
  IF(
    AND(
      NOT(ISBLANK($K296)),
      OR(
        Q296=""Standard Booking, P3"",
        Q296=""Standard Booking, P4""
      )
    ),
    LET(
      resDate,   $K296,
      "&amp;"tourDate,  $N296,
      monthCount, DATEDIF(resDate, tourDate, ""M"") + 1,
      secondDates, ARRAYFORMULA(
        DATE(
          YEAR(resDate),
          MONTH(resDate) + SEQUENCE(monthCount),
          2
        )
      ),
      validDates, FILTER(
  "&amp;"      secondDates,
        (secondDates &gt; resDate + 2) *
        (secondDates &lt;= tourDate - 3)
      ),
      IF(
        $AJ296=""P4"",
        IF(
          COUNTA(validDates) &lt; 3,
          """",
          TEXT(INDEX(validDates, 3), ""mmm d, yyyy"")
  "&amp;"      ),
        IF(
          $AJ296=""P3"",
          IF(
            COUNTA(validDates) &lt; 3,
            """",
            TEXT(INDEX(validDates, 3), ""mmm d, yyyy"")
          ),
          IF(
            COUNTA(validDates) &lt; 3,
            """",
    "&amp;"        TEXTJOIN("", "", TRUE,
              TEXT(INDEX(validDates, 1), ""mmm d, yyyy""),
              TEXT(INDEX(validDates, 2), ""mmm d, yyyy""),
              TEXT(INDEX(validDates, 3), ""mmm d, yyyy"")
            )
          )
        )
      )
    "&amp;"),
    """"
  )
)
"),"")</f>
        <v/>
      </c>
      <c r="BG296" s="65" t="str">
        <f t="shared" si="14"/>
        <v/>
      </c>
      <c r="BH296" s="63"/>
      <c r="BI296" s="64"/>
      <c r="BJ296" s="64"/>
      <c r="BK296" s="64"/>
      <c r="BL296" s="64" t="str">
        <f>IFERROR(__xludf.DUMMYFUNCTION("IF(
  OR($AJ296=""Full Payment"",$AJ296=""P1"",$AJ296=""P2"",$AJ296=""P3""),
  """",
  IF(
    AND(
      NOT(ISBLANK($K296)),
      $Q296=""Standard Booking, P4""
    ),
    LET(
      resDate,   $K296,
      tourDate,  $N296,
      monthCount, DATEDIF(r"&amp;"esDate, tourDate, ""M"") + 1,
      secondDates, ARRAYFORMULA(
        DATE(
          YEAR(resDate),
          MONTH(resDate) + SEQUENCE(monthCount),
          2
        )
      ),
      validDates, FILTER(
        secondDates,
        (secondDates &gt; res"&amp;"Date + 2) *
        (secondDates &lt;= tourDate - 3)
      ),
      IF(
        $AJ296=""P4"",
        IF(
          COUNTA(validDates) &lt; 4,
          """",
          TEXT(
            INDEX(validDates, 4),
            ""mmm d, yyyy""
          )
        ),
"&amp;"        IF(
          COUNTA(validDates) &lt; 4,
          """",
          TEXTJOIN(
            "", "", TRUE,
            TEXT(INDEX(validDates, 1), ""mmm d, yyyy""),
            TEXT(INDEX(validDates, 2), ""mmm d, yyyy""),
            TEXT(INDEX(validDates"&amp;", 3), ""mmm d, yyyy""),
            TEXT(INDEX(validDates, 4), ""mmm d, yyyy"")
          )
        )
      )
    ),
    """"
  )
)
"),"")</f>
        <v/>
      </c>
      <c r="BM296" s="65" t="str">
        <f t="shared" si="15"/>
        <v/>
      </c>
      <c r="BN296" s="66"/>
      <c r="BO296" s="67"/>
      <c r="BP296" s="49" t="b">
        <v>0</v>
      </c>
      <c r="BQ296" s="49" t="b">
        <v>0</v>
      </c>
      <c r="BR296" s="68"/>
      <c r="BS296" s="69"/>
      <c r="BT296" s="70" t="b">
        <v>0</v>
      </c>
      <c r="BU296" s="71"/>
      <c r="BV296" s="72"/>
      <c r="BW296" s="86" t="b">
        <v>0</v>
      </c>
      <c r="BX296" s="87"/>
    </row>
    <row r="297">
      <c r="A297" s="35" t="str">
        <f t="shared" si="1"/>
        <v/>
      </c>
      <c r="B297" s="36" t="str">
        <f t="shared" si="2"/>
        <v/>
      </c>
      <c r="C297" s="36" t="str">
        <f t="array" ref="C297">IF(
  M297="",
  "",
  IFERROR(
    INDEX(
      '{INDEX} Tour Packages'!$A:$ZZ,
      MATCH(
        M297,
        INDEX(
          '{INDEX} Tour Packages'!$A:$ZZ,
          ,
          MATCH("Tour Package Name", '{INDEX} Tour Packages'!$4:$4, 0)
        ),
        0
      ),
      MATCH("Tour Code", '{INDEX} Tour Packages'!$4:$4, 0)
    ),
    "XXX"
  )
)
</f>
        <v/>
      </c>
      <c r="D297" s="36" t="str">
        <f t="shared" si="3"/>
        <v/>
      </c>
      <c r="E297" s="36" t="str">
        <f t="shared" si="4"/>
        <v/>
      </c>
      <c r="F297" s="37" t="str">
        <f t="shared" si="5"/>
        <v/>
      </c>
      <c r="G297" s="89"/>
      <c r="H297" s="89"/>
      <c r="I297" s="90"/>
      <c r="J297" s="40" t="str">
        <f t="shared" si="16"/>
        <v> </v>
      </c>
      <c r="K297" s="91"/>
      <c r="L297" s="55"/>
      <c r="M297" s="55"/>
      <c r="N297" s="91"/>
      <c r="O297" s="43" t="str">
        <f>IFERROR(__xludf.DUMMYFUNCTION("IF(N297="""","""",IFERROR(
  N297 + VALUE(REGEXEXTRACT(P297, ""(\d+)\s+Days"")),
  """"
)
)"),"")</f>
        <v/>
      </c>
      <c r="P297" s="43" t="str">
        <f t="array" ref="P297">IFERROR(
  INDEX(
    INDEX('{INDEX} Tour Packages'!$A:$ZZ, , MATCH(P$3, '{INDEX} Tour Packages'!$4:$4, 0)),
    MATCH(M297, INDEX('{INDEX} Tour Packages'!$A:$ZZ,0, MATCH("Tour Package Name", '{INDEX} Tour Packages'!$4:$4, 0)), 0)
  ),
"")
</f>
        <v/>
      </c>
      <c r="Q297" s="44" t="str">
        <f t="shared" si="7"/>
        <v/>
      </c>
      <c r="R297" s="44" t="str">
        <f>IFERROR(__xludf.DUMMYFUNCTION("IF(OR(ISBLANK(K297), ISBLANK(N297)), """", 
  LET(
    resDate, K297,
    tourDate, N297,
    monthCount, MAX(0, DATEDIF(resDate, tourDate - 3, ""M"") + 1),
    secondDates, ARRAYFORMULA(DATE(YEAR(resDate), MONTH(resDate) + SEQUENCE(monthCount), 2)),
    "&amp;"validDates, FILTER(secondDates, (secondDates &gt; resDate + 2) * (secondDates &lt;= tourDate - 3)),
    IF(ISERROR(validDates), 0, COUNTA(validDates))
  )
)
"),"")</f>
        <v/>
      </c>
      <c r="S297" s="44" t="str">
        <f t="shared" si="8"/>
        <v/>
      </c>
      <c r="T297" s="45" t="str">
        <f t="array" ref="T297">IF(ISBLANK(BO297),IFERROR(
  INDEX(
    INDEX('{INDEX} Payment Terms'!$A:$G, , MATCH(T$3, '{INDEX} Payment Terms'!$4:$4, 0)),
    MATCH(Q297, INDEX('{INDEX} Payment Terms'!$A:$G,0, MATCH("Payment Condition", '{INDEX} Payment Terms'!$4:$4, 0)), 0)
  ),
""),"Cancelled")
</f>
        <v/>
      </c>
      <c r="U297" s="46" t="b">
        <v>0</v>
      </c>
      <c r="V297" s="47" t="str">
        <f>IFERROR(__xludf.DUMMYFUNCTION("IF(OR(L297=""Duo Booking"", L297=""Group Booking""),
IF(U297=FALSE,"""",
    LET(
      bookingType, L297,
      tour, M297,
      mainFirst, H297,
      mainLast, I297,
      mainEmail, G297,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$L$4:L297, bookingType,
          $M$4:M297, tour,
          $H$4:H297, mainFirst,
          $I$4:I297, mainLast,
          $G$4:G297, mainEmail
        ),
        ""000""
      ),
  "&amp;"    baseID &amp; ""-"" &amp; memberNumber
    )
  ),
  """"
)
"),"")</f>
        <v/>
      </c>
      <c r="W297" s="48"/>
      <c r="X297" s="85" t="b">
        <v>0</v>
      </c>
      <c r="Y297" s="85" t="b">
        <v>0</v>
      </c>
      <c r="Z297" s="85" t="b">
        <v>0</v>
      </c>
      <c r="AA297" s="50"/>
      <c r="AB297" s="51"/>
      <c r="AC297" s="85" t="b">
        <v>0</v>
      </c>
      <c r="AD297" s="92"/>
      <c r="AE297" s="88"/>
      <c r="AF297" s="36" t="str">
        <f t="array" ref="AF297">IF(M297="","",INDEX(
      '{INDEX} Tour Packages'!$A:$ZP,
      MATCH($M297, '{INDEX} Tour Packages'!$A:$A, 0),
      MATCH(AF$3, '{INDEX} Tour Packages'!$4:$4, 0)
    ))</f>
        <v/>
      </c>
      <c r="AG297" s="36" t="str">
        <f t="array" ref="AG297">IF(M297="","",INDEX(
      '{INDEX} Tour Packages'!$A:$ZP,
      MATCH($M297, '{INDEX} Tour Packages'!$A:$A, 0),
      MATCH(AG$3, '{INDEX} Tour Packages'!$4:$4, 0)
    ))</f>
        <v/>
      </c>
      <c r="AH297" s="36" t="str">
        <f t="array" ref="AH297">IF(M297="","",INDEX(
      '{INDEX} Tour Packages'!$A:$ZP,
      MATCH($M297, '{INDEX} Tour Packages'!$A:$A, 0),
      MATCH(AH$3, '{INDEX} Tour Packages'!$4:$4, 0)
    ))</f>
        <v/>
      </c>
      <c r="AI297" s="54" t="str">
        <f t="shared" si="9"/>
        <v/>
      </c>
      <c r="AJ297" s="42"/>
      <c r="AK297" s="55"/>
      <c r="AL297" s="46" t="b">
        <v>0</v>
      </c>
      <c r="AM297" s="56"/>
      <c r="AN297" s="57" t="str">
        <f t="shared" si="10"/>
        <v/>
      </c>
      <c r="AO297" s="58" t="str">
        <f t="shared" si="11"/>
        <v/>
      </c>
      <c r="AP297" s="59"/>
      <c r="AQ297" s="60"/>
      <c r="AR297" s="61"/>
      <c r="AS297" s="61"/>
      <c r="AT297" s="61" t="str">
        <f>IFERROR(__xludf.DUMMYFUNCTION("IF( 
  OR($AJ297=""Full Payment"", ISBLANK($K297)),
  """",
  IF(
    OR(
      Q297=""Standard Booking, P1"",
      Q297=""Standard Booking, P2"",
      Q297=""Standard Booking, P3"",
      Q297=""Standard Booking, P4""
    ),
    LET(
      resDate,   $"&amp;"K297,
      tourDate,  $N297,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7" s="62" t="str">
        <f t="shared" si="12"/>
        <v/>
      </c>
      <c r="AV297" s="63"/>
      <c r="AW297" s="64"/>
      <c r="AX297" s="64"/>
      <c r="AY297" s="64"/>
      <c r="AZ297" s="64" t="str">
        <f>IFERROR(__xludf.DUMMYFUNCTION("IF(
  OR($AJ297=""Full Payment"",$AJ297=""P1"", ISBLANK($K297)),
  """",
  IF(
    OR(
      $Q297=""Standard Booking, P2"",
      $Q297=""Standard Booking, P3"",
      $Q297=""Standard Booking, P4""
    ),
    LET(
      resDate,   $K297,
      tourDate,"&amp;"  $N297,
      monthCount, DATEDIF(resDate, tourDate, ""M"") + 1,
      secondDates, ARRAYFORMULA(
        DATE(
          YEAR(resDate),
          MONTH(resDate) + SEQUENCE(monthCount),
          2
        )
      ),
      validDates, FILTER(
        sec"&amp;"ondDates,
        (secondDates &gt; resDate + 2) *
        (secondDates &lt;= tourDate - 3)
      ),
      IF(
        OR($AJ297=""P2"", $AJ297=""P3"", $AJ297=""P4""),
        IF(
          COUNTA(validDates) &lt; 2,
          """",
          TEXT(INDEX(validDates"&amp;", 2), ""mmm d, yyyy"")
        ),
        IF(
          COUNTA(validDates) &lt; 2,
          """",
          TEXTJOIN("", "", TRUE,
            TEXT(INDEX(validDates, 1), ""mmm d, yyyy""),
            TEXT(INDEX(validDates, 2), ""mmm d, yyyy"")
          )
 "&amp;"       )
      )
    ),
    """"
  )
)
"),"")</f>
        <v/>
      </c>
      <c r="BA297" s="65" t="str">
        <f t="shared" si="13"/>
        <v/>
      </c>
      <c r="BB297" s="63"/>
      <c r="BC297" s="64"/>
      <c r="BD297" s="64"/>
      <c r="BE297" s="64"/>
      <c r="BF297" s="64" t="str">
        <f>IFERROR(__xludf.DUMMYFUNCTION("IF(
  OR($AJ297=""Full Payment"",$AJ297=""P1"", $AJ297=""P2""),
  """",
  IF(
    AND(
      NOT(ISBLANK($K297)),
      OR(
        Q297=""Standard Booking, P3"",
        Q297=""Standard Booking, P4""
      )
    ),
    LET(
      resDate,   $K297,
      "&amp;"tourDate,  $N297,
      monthCount, DATEDIF(resDate, tourDate, ""M"") + 1,
      secondDates, ARRAYFORMULA(
        DATE(
          YEAR(resDate),
          MONTH(resDate) + SEQUENCE(monthCount),
          2
        )
      ),
      validDates, FILTER(
  "&amp;"      secondDates,
        (secondDates &gt; resDate + 2) *
        (secondDates &lt;= tourDate - 3)
      ),
      IF(
        $AJ297=""P4"",
        IF(
          COUNTA(validDates) &lt; 3,
          """",
          TEXT(INDEX(validDates, 3), ""mmm d, yyyy"")
  "&amp;"      ),
        IF(
          $AJ297=""P3"",
          IF(
            COUNTA(validDates) &lt; 3,
            """",
            TEXT(INDEX(validDates, 3), ""mmm d, yyyy"")
          ),
          IF(
            COUNTA(validDates) &lt; 3,
            """",
    "&amp;"        TEXTJOIN("", "", TRUE,
              TEXT(INDEX(validDates, 1), ""mmm d, yyyy""),
              TEXT(INDEX(validDates, 2), ""mmm d, yyyy""),
              TEXT(INDEX(validDates, 3), ""mmm d, yyyy"")
            )
          )
        )
      )
    "&amp;"),
    """"
  )
)
"),"")</f>
        <v/>
      </c>
      <c r="BG297" s="65" t="str">
        <f t="shared" si="14"/>
        <v/>
      </c>
      <c r="BH297" s="63"/>
      <c r="BI297" s="64"/>
      <c r="BJ297" s="64"/>
      <c r="BK297" s="64"/>
      <c r="BL297" s="64" t="str">
        <f>IFERROR(__xludf.DUMMYFUNCTION("IF(
  OR($AJ297=""Full Payment"",$AJ297=""P1"",$AJ297=""P2"",$AJ297=""P3""),
  """",
  IF(
    AND(
      NOT(ISBLANK($K297)),
      $Q297=""Standard Booking, P4""
    ),
    LET(
      resDate,   $K297,
      tourDate,  $N297,
      monthCount, DATEDIF(r"&amp;"esDate, tourDate, ""M"") + 1,
      secondDates, ARRAYFORMULA(
        DATE(
          YEAR(resDate),
          MONTH(resDate) + SEQUENCE(monthCount),
          2
        )
      ),
      validDates, FILTER(
        secondDates,
        (secondDates &gt; res"&amp;"Date + 2) *
        (secondDates &lt;= tourDate - 3)
      ),
      IF(
        $AJ297=""P4"",
        IF(
          COUNTA(validDates) &lt; 4,
          """",
          TEXT(
            INDEX(validDates, 4),
            ""mmm d, yyyy""
          )
        ),
"&amp;"        IF(
          COUNTA(validDates) &lt; 4,
          """",
          TEXTJOIN(
            "", "", TRUE,
            TEXT(INDEX(validDates, 1), ""mmm d, yyyy""),
            TEXT(INDEX(validDates, 2), ""mmm d, yyyy""),
            TEXT(INDEX(validDates"&amp;", 3), ""mmm d, yyyy""),
            TEXT(INDEX(validDates, 4), ""mmm d, yyyy"")
          )
        )
      )
    ),
    """"
  )
)
"),"")</f>
        <v/>
      </c>
      <c r="BM297" s="65" t="str">
        <f t="shared" si="15"/>
        <v/>
      </c>
      <c r="BN297" s="66"/>
      <c r="BO297" s="67"/>
      <c r="BP297" s="49" t="b">
        <v>0</v>
      </c>
      <c r="BQ297" s="49" t="b">
        <v>0</v>
      </c>
      <c r="BR297" s="68"/>
      <c r="BS297" s="69"/>
      <c r="BT297" s="70" t="b">
        <v>0</v>
      </c>
      <c r="BU297" s="71"/>
      <c r="BV297" s="72"/>
      <c r="BW297" s="86" t="b">
        <v>0</v>
      </c>
      <c r="BX297" s="87"/>
    </row>
    <row r="298">
      <c r="A298" s="35" t="str">
        <f t="shared" si="1"/>
        <v/>
      </c>
      <c r="B298" s="36" t="str">
        <f t="shared" si="2"/>
        <v/>
      </c>
      <c r="C298" s="36" t="str">
        <f t="array" ref="C298">IF(
  M298="",
  "",
  IFERROR(
    INDEX(
      '{INDEX} Tour Packages'!$A:$ZZ,
      MATCH(
        M298,
        INDEX(
          '{INDEX} Tour Packages'!$A:$ZZ,
          ,
          MATCH("Tour Package Name", '{INDEX} Tour Packages'!$4:$4, 0)
        ),
        0
      ),
      MATCH("Tour Code", '{INDEX} Tour Packages'!$4:$4, 0)
    ),
    "XXX"
  )
)
</f>
        <v/>
      </c>
      <c r="D298" s="36" t="str">
        <f t="shared" si="3"/>
        <v/>
      </c>
      <c r="E298" s="36" t="str">
        <f t="shared" si="4"/>
        <v/>
      </c>
      <c r="F298" s="37" t="str">
        <f t="shared" si="5"/>
        <v/>
      </c>
      <c r="G298" s="89"/>
      <c r="H298" s="89"/>
      <c r="I298" s="90"/>
      <c r="J298" s="40" t="str">
        <f t="shared" si="16"/>
        <v> </v>
      </c>
      <c r="K298" s="91"/>
      <c r="L298" s="55"/>
      <c r="M298" s="55"/>
      <c r="N298" s="91"/>
      <c r="O298" s="43" t="str">
        <f>IFERROR(__xludf.DUMMYFUNCTION("IF(N298="""","""",IFERROR(
  N298 + VALUE(REGEXEXTRACT(P298, ""(\d+)\s+Days"")),
  """"
)
)"),"")</f>
        <v/>
      </c>
      <c r="P298" s="43" t="str">
        <f t="array" ref="P298">IFERROR(
  INDEX(
    INDEX('{INDEX} Tour Packages'!$A:$ZZ, , MATCH(P$3, '{INDEX} Tour Packages'!$4:$4, 0)),
    MATCH(M298, INDEX('{INDEX} Tour Packages'!$A:$ZZ,0, MATCH("Tour Package Name", '{INDEX} Tour Packages'!$4:$4, 0)), 0)
  ),
"")
</f>
        <v/>
      </c>
      <c r="Q298" s="44" t="str">
        <f t="shared" si="7"/>
        <v/>
      </c>
      <c r="R298" s="44" t="str">
        <f>IFERROR(__xludf.DUMMYFUNCTION("IF(OR(ISBLANK(K298), ISBLANK(N298)), """", 
  LET(
    resDate, K298,
    tourDate, N298,
    monthCount, MAX(0, DATEDIF(resDate, tourDate - 3, ""M"") + 1),
    secondDates, ARRAYFORMULA(DATE(YEAR(resDate), MONTH(resDate) + SEQUENCE(monthCount), 2)),
    "&amp;"validDates, FILTER(secondDates, (secondDates &gt; resDate + 2) * (secondDates &lt;= tourDate - 3)),
    IF(ISERROR(validDates), 0, COUNTA(validDates))
  )
)
"),"")</f>
        <v/>
      </c>
      <c r="S298" s="44" t="str">
        <f t="shared" si="8"/>
        <v/>
      </c>
      <c r="T298" s="45" t="str">
        <f t="array" ref="T298">IF(ISBLANK(BO298),IFERROR(
  INDEX(
    INDEX('{INDEX} Payment Terms'!$A:$G, , MATCH(T$3, '{INDEX} Payment Terms'!$4:$4, 0)),
    MATCH(Q298, INDEX('{INDEX} Payment Terms'!$A:$G,0, MATCH("Payment Condition", '{INDEX} Payment Terms'!$4:$4, 0)), 0)
  ),
""),"Cancelled")
</f>
        <v/>
      </c>
      <c r="U298" s="46" t="b">
        <v>0</v>
      </c>
      <c r="V298" s="47" t="str">
        <f>IFERROR(__xludf.DUMMYFUNCTION("IF(OR(L298=""Duo Booking"", L298=""Group Booking""),
IF(U298=FALSE,"""",
    LET(
      bookingType, L298,
      tour, M298,
      mainFirst, H298,
      mainLast, I298,
      mainEmail, G298,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$L$4:L298, bookingType,
          $M$4:M298, tour,
          $H$4:H298, mainFirst,
          $I$4:I298, mainLast,
          $G$4:G298, mainEmail
        ),
        ""000""
      ),
  "&amp;"    baseID &amp; ""-"" &amp; memberNumber
    )
  ),
  """"
)
"),"")</f>
        <v/>
      </c>
      <c r="W298" s="48"/>
      <c r="X298" s="85" t="b">
        <v>0</v>
      </c>
      <c r="Y298" s="85" t="b">
        <v>0</v>
      </c>
      <c r="Z298" s="85" t="b">
        <v>0</v>
      </c>
      <c r="AA298" s="50"/>
      <c r="AB298" s="51"/>
      <c r="AC298" s="85" t="b">
        <v>0</v>
      </c>
      <c r="AD298" s="92"/>
      <c r="AE298" s="88"/>
      <c r="AF298" s="36" t="str">
        <f t="array" ref="AF298">IF(M298="","",INDEX(
      '{INDEX} Tour Packages'!$A:$ZP,
      MATCH($M298, '{INDEX} Tour Packages'!$A:$A, 0),
      MATCH(AF$3, '{INDEX} Tour Packages'!$4:$4, 0)
    ))</f>
        <v/>
      </c>
      <c r="AG298" s="36" t="str">
        <f t="array" ref="AG298">IF(M298="","",INDEX(
      '{INDEX} Tour Packages'!$A:$ZP,
      MATCH($M298, '{INDEX} Tour Packages'!$A:$A, 0),
      MATCH(AG$3, '{INDEX} Tour Packages'!$4:$4, 0)
    ))</f>
        <v/>
      </c>
      <c r="AH298" s="36" t="str">
        <f t="array" ref="AH298">IF(M298="","",INDEX(
      '{INDEX} Tour Packages'!$A:$ZP,
      MATCH($M298, '{INDEX} Tour Packages'!$A:$A, 0),
      MATCH(AH$3, '{INDEX} Tour Packages'!$4:$4, 0)
    ))</f>
        <v/>
      </c>
      <c r="AI298" s="54" t="str">
        <f t="shared" si="9"/>
        <v/>
      </c>
      <c r="AJ298" s="42"/>
      <c r="AK298" s="55"/>
      <c r="AL298" s="46" t="b">
        <v>0</v>
      </c>
      <c r="AM298" s="56"/>
      <c r="AN298" s="57" t="str">
        <f t="shared" si="10"/>
        <v/>
      </c>
      <c r="AO298" s="58" t="str">
        <f t="shared" si="11"/>
        <v/>
      </c>
      <c r="AP298" s="59"/>
      <c r="AQ298" s="60"/>
      <c r="AR298" s="61"/>
      <c r="AS298" s="61"/>
      <c r="AT298" s="61" t="str">
        <f>IFERROR(__xludf.DUMMYFUNCTION("IF( 
  OR($AJ298=""Full Payment"", ISBLANK($K298)),
  """",
  IF(
    OR(
      Q298=""Standard Booking, P1"",
      Q298=""Standard Booking, P2"",
      Q298=""Standard Booking, P3"",
      Q298=""Standard Booking, P4""
    ),
    LET(
      resDate,   $"&amp;"K298,
      tourDate,  $N298,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8" s="62" t="str">
        <f t="shared" si="12"/>
        <v/>
      </c>
      <c r="AV298" s="63"/>
      <c r="AW298" s="64"/>
      <c r="AX298" s="64"/>
      <c r="AY298" s="64"/>
      <c r="AZ298" s="64" t="str">
        <f>IFERROR(__xludf.DUMMYFUNCTION("IF(
  OR($AJ298=""Full Payment"",$AJ298=""P1"", ISBLANK($K298)),
  """",
  IF(
    OR(
      $Q298=""Standard Booking, P2"",
      $Q298=""Standard Booking, P3"",
      $Q298=""Standard Booking, P4""
    ),
    LET(
      resDate,   $K298,
      tourDate,"&amp;"  $N298,
      monthCount, DATEDIF(resDate, tourDate, ""M"") + 1,
      secondDates, ARRAYFORMULA(
        DATE(
          YEAR(resDate),
          MONTH(resDate) + SEQUENCE(monthCount),
          2
        )
      ),
      validDates, FILTER(
        sec"&amp;"ondDates,
        (secondDates &gt; resDate + 2) *
        (secondDates &lt;= tourDate - 3)
      ),
      IF(
        OR($AJ298=""P2"", $AJ298=""P3"", $AJ298=""P4""),
        IF(
          COUNTA(validDates) &lt; 2,
          """",
          TEXT(INDEX(validDates"&amp;", 2), ""mmm d, yyyy"")
        ),
        IF(
          COUNTA(validDates) &lt; 2,
          """",
          TEXTJOIN("", "", TRUE,
            TEXT(INDEX(validDates, 1), ""mmm d, yyyy""),
            TEXT(INDEX(validDates, 2), ""mmm d, yyyy"")
          )
 "&amp;"       )
      )
    ),
    """"
  )
)
"),"")</f>
        <v/>
      </c>
      <c r="BA298" s="65" t="str">
        <f t="shared" si="13"/>
        <v/>
      </c>
      <c r="BB298" s="63"/>
      <c r="BC298" s="64"/>
      <c r="BD298" s="64"/>
      <c r="BE298" s="64"/>
      <c r="BF298" s="64" t="str">
        <f>IFERROR(__xludf.DUMMYFUNCTION("IF(
  OR($AJ298=""Full Payment"",$AJ298=""P1"", $AJ298=""P2""),
  """",
  IF(
    AND(
      NOT(ISBLANK($K298)),
      OR(
        Q298=""Standard Booking, P3"",
        Q298=""Standard Booking, P4""
      )
    ),
    LET(
      resDate,   $K298,
      "&amp;"tourDate,  $N298,
      monthCount, DATEDIF(resDate, tourDate, ""M"") + 1,
      secondDates, ARRAYFORMULA(
        DATE(
          YEAR(resDate),
          MONTH(resDate) + SEQUENCE(monthCount),
          2
        )
      ),
      validDates, FILTER(
  "&amp;"      secondDates,
        (secondDates &gt; resDate + 2) *
        (secondDates &lt;= tourDate - 3)
      ),
      IF(
        $AJ298=""P4"",
        IF(
          COUNTA(validDates) &lt; 3,
          """",
          TEXT(INDEX(validDates, 3), ""mmm d, yyyy"")
  "&amp;"      ),
        IF(
          $AJ298=""P3"",
          IF(
            COUNTA(validDates) &lt; 3,
            """",
            TEXT(INDEX(validDates, 3), ""mmm d, yyyy"")
          ),
          IF(
            COUNTA(validDates) &lt; 3,
            """",
    "&amp;"        TEXTJOIN("", "", TRUE,
              TEXT(INDEX(validDates, 1), ""mmm d, yyyy""),
              TEXT(INDEX(validDates, 2), ""mmm d, yyyy""),
              TEXT(INDEX(validDates, 3), ""mmm d, yyyy"")
            )
          )
        )
      )
    "&amp;"),
    """"
  )
)
"),"")</f>
        <v/>
      </c>
      <c r="BG298" s="65" t="str">
        <f t="shared" si="14"/>
        <v/>
      </c>
      <c r="BH298" s="63"/>
      <c r="BI298" s="64"/>
      <c r="BJ298" s="64"/>
      <c r="BK298" s="64"/>
      <c r="BL298" s="64" t="str">
        <f>IFERROR(__xludf.DUMMYFUNCTION("IF(
  OR($AJ298=""Full Payment"",$AJ298=""P1"",$AJ298=""P2"",$AJ298=""P3""),
  """",
  IF(
    AND(
      NOT(ISBLANK($K298)),
      $Q298=""Standard Booking, P4""
    ),
    LET(
      resDate,   $K298,
      tourDate,  $N298,
      monthCount, DATEDIF(r"&amp;"esDate, tourDate, ""M"") + 1,
      secondDates, ARRAYFORMULA(
        DATE(
          YEAR(resDate),
          MONTH(resDate) + SEQUENCE(monthCount),
          2
        )
      ),
      validDates, FILTER(
        secondDates,
        (secondDates &gt; res"&amp;"Date + 2) *
        (secondDates &lt;= tourDate - 3)
      ),
      IF(
        $AJ298=""P4"",
        IF(
          COUNTA(validDates) &lt; 4,
          """",
          TEXT(
            INDEX(validDates, 4),
            ""mmm d, yyyy""
          )
        ),
"&amp;"        IF(
          COUNTA(validDates) &lt; 4,
          """",
          TEXTJOIN(
            "", "", TRUE,
            TEXT(INDEX(validDates, 1), ""mmm d, yyyy""),
            TEXT(INDEX(validDates, 2), ""mmm d, yyyy""),
            TEXT(INDEX(validDates"&amp;", 3), ""mmm d, yyyy""),
            TEXT(INDEX(validDates, 4), ""mmm d, yyyy"")
          )
        )
      )
    ),
    """"
  )
)
"),"")</f>
        <v/>
      </c>
      <c r="BM298" s="65" t="str">
        <f t="shared" si="15"/>
        <v/>
      </c>
      <c r="BN298" s="66"/>
      <c r="BO298" s="67"/>
      <c r="BP298" s="49" t="b">
        <v>0</v>
      </c>
      <c r="BQ298" s="49" t="b">
        <v>0</v>
      </c>
      <c r="BR298" s="68"/>
      <c r="BS298" s="69"/>
      <c r="BT298" s="70" t="b">
        <v>0</v>
      </c>
      <c r="BU298" s="71"/>
      <c r="BV298" s="72"/>
      <c r="BW298" s="86" t="b">
        <v>0</v>
      </c>
      <c r="BX298" s="87"/>
    </row>
    <row r="299">
      <c r="A299" s="35" t="str">
        <f t="shared" si="1"/>
        <v/>
      </c>
      <c r="B299" s="36" t="str">
        <f t="shared" si="2"/>
        <v/>
      </c>
      <c r="C299" s="36" t="str">
        <f t="array" ref="C299">IF(
  M299="",
  "",
  IFERROR(
    INDEX(
      '{INDEX} Tour Packages'!$A:$ZZ,
      MATCH(
        M299,
        INDEX(
          '{INDEX} Tour Packages'!$A:$ZZ,
          ,
          MATCH("Tour Package Name", '{INDEX} Tour Packages'!$4:$4, 0)
        ),
        0
      ),
      MATCH("Tour Code", '{INDEX} Tour Packages'!$4:$4, 0)
    ),
    "XXX"
  )
)
</f>
        <v/>
      </c>
      <c r="D299" s="36" t="str">
        <f t="shared" si="3"/>
        <v/>
      </c>
      <c r="E299" s="36" t="str">
        <f t="shared" si="4"/>
        <v/>
      </c>
      <c r="F299" s="37" t="str">
        <f t="shared" si="5"/>
        <v/>
      </c>
      <c r="G299" s="89"/>
      <c r="H299" s="89"/>
      <c r="I299" s="90"/>
      <c r="J299" s="40" t="str">
        <f t="shared" si="16"/>
        <v> </v>
      </c>
      <c r="K299" s="91"/>
      <c r="L299" s="55"/>
      <c r="M299" s="55"/>
      <c r="N299" s="91"/>
      <c r="O299" s="43" t="str">
        <f>IFERROR(__xludf.DUMMYFUNCTION("IF(N299="""","""",IFERROR(
  N299 + VALUE(REGEXEXTRACT(P299, ""(\d+)\s+Days"")),
  """"
)
)"),"")</f>
        <v/>
      </c>
      <c r="P299" s="43" t="str">
        <f t="array" ref="P299">IFERROR(
  INDEX(
    INDEX('{INDEX} Tour Packages'!$A:$ZZ, , MATCH(P$3, '{INDEX} Tour Packages'!$4:$4, 0)),
    MATCH(M299, INDEX('{INDEX} Tour Packages'!$A:$ZZ,0, MATCH("Tour Package Name", '{INDEX} Tour Packages'!$4:$4, 0)), 0)
  ),
"")
</f>
        <v/>
      </c>
      <c r="Q299" s="44" t="str">
        <f t="shared" si="7"/>
        <v/>
      </c>
      <c r="R299" s="44" t="str">
        <f>IFERROR(__xludf.DUMMYFUNCTION("IF(OR(ISBLANK(K299), ISBLANK(N299)), """", 
  LET(
    resDate, K299,
    tourDate, N299,
    monthCount, MAX(0, DATEDIF(resDate, tourDate - 3, ""M"") + 1),
    secondDates, ARRAYFORMULA(DATE(YEAR(resDate), MONTH(resDate) + SEQUENCE(monthCount), 2)),
    "&amp;"validDates, FILTER(secondDates, (secondDates &gt; resDate + 2) * (secondDates &lt;= tourDate - 3)),
    IF(ISERROR(validDates), 0, COUNTA(validDates))
  )
)
"),"")</f>
        <v/>
      </c>
      <c r="S299" s="44" t="str">
        <f t="shared" si="8"/>
        <v/>
      </c>
      <c r="T299" s="45" t="str">
        <f t="array" ref="T299">IF(ISBLANK(BO299),IFERROR(
  INDEX(
    INDEX('{INDEX} Payment Terms'!$A:$G, , MATCH(T$3, '{INDEX} Payment Terms'!$4:$4, 0)),
    MATCH(Q299, INDEX('{INDEX} Payment Terms'!$A:$G,0, MATCH("Payment Condition", '{INDEX} Payment Terms'!$4:$4, 0)), 0)
  ),
""),"Cancelled")
</f>
        <v/>
      </c>
      <c r="U299" s="46" t="b">
        <v>0</v>
      </c>
      <c r="V299" s="47" t="str">
        <f>IFERROR(__xludf.DUMMYFUNCTION("IF(OR(L299=""Duo Booking"", L299=""Group Booking""),
IF(U299=FALSE,"""",
    LET(
      bookingType, L299,
      tour, M299,
      mainFirst, H299,
      mainLast, I299,
      mainEmail, G299,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$L$4:L299, bookingType,
          $M$4:M299, tour,
          $H$4:H299, mainFirst,
          $I$4:I299, mainLast,
          $G$4:G299, mainEmail
        ),
        ""000""
      ),
  "&amp;"    baseID &amp; ""-"" &amp; memberNumber
    )
  ),
  """"
)
"),"")</f>
        <v/>
      </c>
      <c r="W299" s="48"/>
      <c r="X299" s="85" t="b">
        <v>0</v>
      </c>
      <c r="Y299" s="85" t="b">
        <v>0</v>
      </c>
      <c r="Z299" s="85" t="b">
        <v>0</v>
      </c>
      <c r="AA299" s="50"/>
      <c r="AB299" s="51"/>
      <c r="AC299" s="85" t="b">
        <v>0</v>
      </c>
      <c r="AD299" s="92"/>
      <c r="AE299" s="88"/>
      <c r="AF299" s="36" t="str">
        <f t="array" ref="AF299">IF(M299="","",INDEX(
      '{INDEX} Tour Packages'!$A:$ZP,
      MATCH($M299, '{INDEX} Tour Packages'!$A:$A, 0),
      MATCH(AF$3, '{INDEX} Tour Packages'!$4:$4, 0)
    ))</f>
        <v/>
      </c>
      <c r="AG299" s="36" t="str">
        <f t="array" ref="AG299">IF(M299="","",INDEX(
      '{INDEX} Tour Packages'!$A:$ZP,
      MATCH($M299, '{INDEX} Tour Packages'!$A:$A, 0),
      MATCH(AG$3, '{INDEX} Tour Packages'!$4:$4, 0)
    ))</f>
        <v/>
      </c>
      <c r="AH299" s="36" t="str">
        <f t="array" ref="AH299">IF(M299="","",INDEX(
      '{INDEX} Tour Packages'!$A:$ZP,
      MATCH($M299, '{INDEX} Tour Packages'!$A:$A, 0),
      MATCH(AH$3, '{INDEX} Tour Packages'!$4:$4, 0)
    ))</f>
        <v/>
      </c>
      <c r="AI299" s="54" t="str">
        <f t="shared" si="9"/>
        <v/>
      </c>
      <c r="AJ299" s="42"/>
      <c r="AK299" s="55"/>
      <c r="AL299" s="46" t="b">
        <v>0</v>
      </c>
      <c r="AM299" s="56"/>
      <c r="AN299" s="57" t="str">
        <f t="shared" si="10"/>
        <v/>
      </c>
      <c r="AO299" s="58" t="str">
        <f t="shared" si="11"/>
        <v/>
      </c>
      <c r="AP299" s="59"/>
      <c r="AQ299" s="60"/>
      <c r="AR299" s="61"/>
      <c r="AS299" s="61"/>
      <c r="AT299" s="61" t="str">
        <f>IFERROR(__xludf.DUMMYFUNCTION("IF( 
  OR($AJ299=""Full Payment"", ISBLANK($K299)),
  """",
  IF(
    OR(
      Q299=""Standard Booking, P1"",
      Q299=""Standard Booking, P2"",
      Q299=""Standard Booking, P3"",
      Q299=""Standard Booking, P4""
    ),
    LET(
      resDate,   $"&amp;"K299,
      tourDate,  $N299,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299" s="62" t="str">
        <f t="shared" si="12"/>
        <v/>
      </c>
      <c r="AV299" s="63"/>
      <c r="AW299" s="64"/>
      <c r="AX299" s="64"/>
      <c r="AY299" s="64"/>
      <c r="AZ299" s="64" t="str">
        <f>IFERROR(__xludf.DUMMYFUNCTION("IF(
  OR($AJ299=""Full Payment"",$AJ299=""P1"", ISBLANK($K299)),
  """",
  IF(
    OR(
      $Q299=""Standard Booking, P2"",
      $Q299=""Standard Booking, P3"",
      $Q299=""Standard Booking, P4""
    ),
    LET(
      resDate,   $K299,
      tourDate,"&amp;"  $N299,
      monthCount, DATEDIF(resDate, tourDate, ""M"") + 1,
      secondDates, ARRAYFORMULA(
        DATE(
          YEAR(resDate),
          MONTH(resDate) + SEQUENCE(monthCount),
          2
        )
      ),
      validDates, FILTER(
        sec"&amp;"ondDates,
        (secondDates &gt; resDate + 2) *
        (secondDates &lt;= tourDate - 3)
      ),
      IF(
        OR($AJ299=""P2"", $AJ299=""P3"", $AJ299=""P4""),
        IF(
          COUNTA(validDates) &lt; 2,
          """",
          TEXT(INDEX(validDates"&amp;", 2), ""mmm d, yyyy"")
        ),
        IF(
          COUNTA(validDates) &lt; 2,
          """",
          TEXTJOIN("", "", TRUE,
            TEXT(INDEX(validDates, 1), ""mmm d, yyyy""),
            TEXT(INDEX(validDates, 2), ""mmm d, yyyy"")
          )
 "&amp;"       )
      )
    ),
    """"
  )
)
"),"")</f>
        <v/>
      </c>
      <c r="BA299" s="65" t="str">
        <f t="shared" si="13"/>
        <v/>
      </c>
      <c r="BB299" s="63"/>
      <c r="BC299" s="64"/>
      <c r="BD299" s="64"/>
      <c r="BE299" s="64"/>
      <c r="BF299" s="64" t="str">
        <f>IFERROR(__xludf.DUMMYFUNCTION("IF(
  OR($AJ299=""Full Payment"",$AJ299=""P1"", $AJ299=""P2""),
  """",
  IF(
    AND(
      NOT(ISBLANK($K299)),
      OR(
        Q299=""Standard Booking, P3"",
        Q299=""Standard Booking, P4""
      )
    ),
    LET(
      resDate,   $K299,
      "&amp;"tourDate,  $N299,
      monthCount, DATEDIF(resDate, tourDate, ""M"") + 1,
      secondDates, ARRAYFORMULA(
        DATE(
          YEAR(resDate),
          MONTH(resDate) + SEQUENCE(monthCount),
          2
        )
      ),
      validDates, FILTER(
  "&amp;"      secondDates,
        (secondDates &gt; resDate + 2) *
        (secondDates &lt;= tourDate - 3)
      ),
      IF(
        $AJ299=""P4"",
        IF(
          COUNTA(validDates) &lt; 3,
          """",
          TEXT(INDEX(validDates, 3), ""mmm d, yyyy"")
  "&amp;"      ),
        IF(
          $AJ299=""P3"",
          IF(
            COUNTA(validDates) &lt; 3,
            """",
            TEXT(INDEX(validDates, 3), ""mmm d, yyyy"")
          ),
          IF(
            COUNTA(validDates) &lt; 3,
            """",
    "&amp;"        TEXTJOIN("", "", TRUE,
              TEXT(INDEX(validDates, 1), ""mmm d, yyyy""),
              TEXT(INDEX(validDates, 2), ""mmm d, yyyy""),
              TEXT(INDEX(validDates, 3), ""mmm d, yyyy"")
            )
          )
        )
      )
    "&amp;"),
    """"
  )
)
"),"")</f>
        <v/>
      </c>
      <c r="BG299" s="65" t="str">
        <f t="shared" si="14"/>
        <v/>
      </c>
      <c r="BH299" s="63"/>
      <c r="BI299" s="64"/>
      <c r="BJ299" s="64"/>
      <c r="BK299" s="64"/>
      <c r="BL299" s="64" t="str">
        <f>IFERROR(__xludf.DUMMYFUNCTION("IF(
  OR($AJ299=""Full Payment"",$AJ299=""P1"",$AJ299=""P2"",$AJ299=""P3""),
  """",
  IF(
    AND(
      NOT(ISBLANK($K299)),
      $Q299=""Standard Booking, P4""
    ),
    LET(
      resDate,   $K299,
      tourDate,  $N299,
      monthCount, DATEDIF(r"&amp;"esDate, tourDate, ""M"") + 1,
      secondDates, ARRAYFORMULA(
        DATE(
          YEAR(resDate),
          MONTH(resDate) + SEQUENCE(monthCount),
          2
        )
      ),
      validDates, FILTER(
        secondDates,
        (secondDates &gt; res"&amp;"Date + 2) *
        (secondDates &lt;= tourDate - 3)
      ),
      IF(
        $AJ299=""P4"",
        IF(
          COUNTA(validDates) &lt; 4,
          """",
          TEXT(
            INDEX(validDates, 4),
            ""mmm d, yyyy""
          )
        ),
"&amp;"        IF(
          COUNTA(validDates) &lt; 4,
          """",
          TEXTJOIN(
            "", "", TRUE,
            TEXT(INDEX(validDates, 1), ""mmm d, yyyy""),
            TEXT(INDEX(validDates, 2), ""mmm d, yyyy""),
            TEXT(INDEX(validDates"&amp;", 3), ""mmm d, yyyy""),
            TEXT(INDEX(validDates, 4), ""mmm d, yyyy"")
          )
        )
      )
    ),
    """"
  )
)
"),"")</f>
        <v/>
      </c>
      <c r="BM299" s="65" t="str">
        <f t="shared" si="15"/>
        <v/>
      </c>
      <c r="BN299" s="66"/>
      <c r="BO299" s="67"/>
      <c r="BP299" s="49" t="b">
        <v>0</v>
      </c>
      <c r="BQ299" s="49" t="b">
        <v>0</v>
      </c>
      <c r="BR299" s="68"/>
      <c r="BS299" s="69"/>
      <c r="BT299" s="70" t="b">
        <v>0</v>
      </c>
      <c r="BU299" s="71"/>
      <c r="BV299" s="72"/>
      <c r="BW299" s="86" t="b">
        <v>0</v>
      </c>
      <c r="BX299" s="87"/>
    </row>
    <row r="300">
      <c r="A300" s="35" t="str">
        <f t="shared" si="1"/>
        <v/>
      </c>
      <c r="B300" s="36" t="str">
        <f t="shared" si="2"/>
        <v/>
      </c>
      <c r="C300" s="36" t="str">
        <f t="array" ref="C300">IF(
  M300="",
  "",
  IFERROR(
    INDEX(
      '{INDEX} Tour Packages'!$A:$ZZ,
      MATCH(
        M300,
        INDEX(
          '{INDEX} Tour Packages'!$A:$ZZ,
          ,
          MATCH("Tour Package Name", '{INDEX} Tour Packages'!$4:$4, 0)
        ),
        0
      ),
      MATCH("Tour Code", '{INDEX} Tour Packages'!$4:$4, 0)
    ),
    "XXX"
  )
)
</f>
        <v/>
      </c>
      <c r="D300" s="36" t="str">
        <f t="shared" si="3"/>
        <v/>
      </c>
      <c r="E300" s="36" t="str">
        <f t="shared" si="4"/>
        <v/>
      </c>
      <c r="F300" s="37" t="str">
        <f t="shared" si="5"/>
        <v/>
      </c>
      <c r="G300" s="89"/>
      <c r="H300" s="89"/>
      <c r="I300" s="90"/>
      <c r="J300" s="40" t="str">
        <f t="shared" si="16"/>
        <v> </v>
      </c>
      <c r="K300" s="91"/>
      <c r="L300" s="55"/>
      <c r="M300" s="55"/>
      <c r="N300" s="91"/>
      <c r="O300" s="43" t="str">
        <f>IFERROR(__xludf.DUMMYFUNCTION("IF(N300="""","""",IFERROR(
  N300 + VALUE(REGEXEXTRACT(P300, ""(\d+)\s+Days"")),
  """"
)
)"),"")</f>
        <v/>
      </c>
      <c r="P300" s="43" t="str">
        <f t="array" ref="P300">IFERROR(
  INDEX(
    INDEX('{INDEX} Tour Packages'!$A:$ZZ, , MATCH(P$3, '{INDEX} Tour Packages'!$4:$4, 0)),
    MATCH(M300, INDEX('{INDEX} Tour Packages'!$A:$ZZ,0, MATCH("Tour Package Name", '{INDEX} Tour Packages'!$4:$4, 0)), 0)
  ),
"")
</f>
        <v/>
      </c>
      <c r="Q300" s="44" t="str">
        <f t="shared" si="7"/>
        <v/>
      </c>
      <c r="R300" s="44" t="str">
        <f>IFERROR(__xludf.DUMMYFUNCTION("IF(OR(ISBLANK(K300), ISBLANK(N300)), """", 
  LET(
    resDate, K300,
    tourDate, N300,
    monthCount, MAX(0, DATEDIF(resDate, tourDate - 3, ""M"") + 1),
    secondDates, ARRAYFORMULA(DATE(YEAR(resDate), MONTH(resDate) + SEQUENCE(monthCount), 2)),
    "&amp;"validDates, FILTER(secondDates, (secondDates &gt; resDate + 2) * (secondDates &lt;= tourDate - 3)),
    IF(ISERROR(validDates), 0, COUNTA(validDates))
  )
)
"),"")</f>
        <v/>
      </c>
      <c r="S300" s="44" t="str">
        <f t="shared" si="8"/>
        <v/>
      </c>
      <c r="T300" s="45" t="str">
        <f t="array" ref="T300">IF(ISBLANK(BO300),IFERROR(
  INDEX(
    INDEX('{INDEX} Payment Terms'!$A:$G, , MATCH(T$3, '{INDEX} Payment Terms'!$4:$4, 0)),
    MATCH(Q300, INDEX('{INDEX} Payment Terms'!$A:$G,0, MATCH("Payment Condition", '{INDEX} Payment Terms'!$4:$4, 0)), 0)
  ),
""),"Cancelled")
</f>
        <v/>
      </c>
      <c r="U300" s="46" t="b">
        <v>0</v>
      </c>
      <c r="V300" s="47" t="str">
        <f>IFERROR(__xludf.DUMMYFUNCTION("IF(OR(L300=""Duo Booking"", L300=""Group Booking""),
IF(U300=FALSE,"""",
    LET(
      bookingType, L300,
      tour, M300,
      mainFirst, H300,
      mainLast, I300,
      mainEmail, G300,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$L$4:L300, bookingType,
          $M$4:M300, tour,
          $H$4:H300, mainFirst,
          $I$4:I300, mainLast,
          $G$4:G300, mainEmail
        ),
        ""000""
      ),
  "&amp;"    baseID &amp; ""-"" &amp; memberNumber
    )
  ),
  """"
)
"),"")</f>
        <v/>
      </c>
      <c r="W300" s="48"/>
      <c r="X300" s="85" t="b">
        <v>0</v>
      </c>
      <c r="Y300" s="85" t="b">
        <v>0</v>
      </c>
      <c r="Z300" s="85" t="b">
        <v>0</v>
      </c>
      <c r="AA300" s="50"/>
      <c r="AB300" s="51"/>
      <c r="AC300" s="85" t="b">
        <v>0</v>
      </c>
      <c r="AD300" s="92"/>
      <c r="AE300" s="88"/>
      <c r="AF300" s="36" t="str">
        <f t="array" ref="AF300">IF(M300="","",INDEX(
      '{INDEX} Tour Packages'!$A:$ZP,
      MATCH($M300, '{INDEX} Tour Packages'!$A:$A, 0),
      MATCH(AF$3, '{INDEX} Tour Packages'!$4:$4, 0)
    ))</f>
        <v/>
      </c>
      <c r="AG300" s="36" t="str">
        <f t="array" ref="AG300">IF(M300="","",INDEX(
      '{INDEX} Tour Packages'!$A:$ZP,
      MATCH($M300, '{INDEX} Tour Packages'!$A:$A, 0),
      MATCH(AG$3, '{INDEX} Tour Packages'!$4:$4, 0)
    ))</f>
        <v/>
      </c>
      <c r="AH300" s="36" t="str">
        <f t="array" ref="AH300">IF(M300="","",INDEX(
      '{INDEX} Tour Packages'!$A:$ZP,
      MATCH($M300, '{INDEX} Tour Packages'!$A:$A, 0),
      MATCH(AH$3, '{INDEX} Tour Packages'!$4:$4, 0)
    ))</f>
        <v/>
      </c>
      <c r="AI300" s="54" t="str">
        <f t="shared" si="9"/>
        <v/>
      </c>
      <c r="AJ300" s="42"/>
      <c r="AK300" s="55"/>
      <c r="AL300" s="46" t="b">
        <v>0</v>
      </c>
      <c r="AM300" s="56"/>
      <c r="AN300" s="57" t="str">
        <f t="shared" si="10"/>
        <v/>
      </c>
      <c r="AO300" s="58" t="str">
        <f t="shared" si="11"/>
        <v/>
      </c>
      <c r="AP300" s="59"/>
      <c r="AQ300" s="60"/>
      <c r="AR300" s="61"/>
      <c r="AS300" s="61"/>
      <c r="AT300" s="61" t="str">
        <f>IFERROR(__xludf.DUMMYFUNCTION("IF( 
  OR($AJ300=""Full Payment"", ISBLANK($K300)),
  """",
  IF(
    OR(
      Q300=""Standard Booking, P1"",
      Q300=""Standard Booking, P2"",
      Q300=""Standard Booking, P3"",
      Q300=""Standard Booking, P4""
    ),
    LET(
      resDate,   $"&amp;"K300,
      tourDate,  $N300,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0" s="62" t="str">
        <f t="shared" si="12"/>
        <v/>
      </c>
      <c r="AV300" s="63"/>
      <c r="AW300" s="64"/>
      <c r="AX300" s="64"/>
      <c r="AY300" s="64"/>
      <c r="AZ300" s="64" t="str">
        <f>IFERROR(__xludf.DUMMYFUNCTION("IF(
  OR($AJ300=""Full Payment"",$AJ300=""P1"", ISBLANK($K300)),
  """",
  IF(
    OR(
      $Q300=""Standard Booking, P2"",
      $Q300=""Standard Booking, P3"",
      $Q300=""Standard Booking, P4""
    ),
    LET(
      resDate,   $K300,
      tourDate,"&amp;"  $N300,
      monthCount, DATEDIF(resDate, tourDate, ""M"") + 1,
      secondDates, ARRAYFORMULA(
        DATE(
          YEAR(resDate),
          MONTH(resDate) + SEQUENCE(monthCount),
          2
        )
      ),
      validDates, FILTER(
        sec"&amp;"ondDates,
        (secondDates &gt; resDate + 2) *
        (secondDates &lt;= tourDate - 3)
      ),
      IF(
        OR($AJ300=""P2"", $AJ300=""P3"", $AJ300=""P4""),
        IF(
          COUNTA(validDates) &lt; 2,
          """",
          TEXT(INDEX(validDates"&amp;", 2), ""mmm d, yyyy"")
        ),
        IF(
          COUNTA(validDates) &lt; 2,
          """",
          TEXTJOIN("", "", TRUE,
            TEXT(INDEX(validDates, 1), ""mmm d, yyyy""),
            TEXT(INDEX(validDates, 2), ""mmm d, yyyy"")
          )
 "&amp;"       )
      )
    ),
    """"
  )
)
"),"")</f>
        <v/>
      </c>
      <c r="BA300" s="65" t="str">
        <f t="shared" si="13"/>
        <v/>
      </c>
      <c r="BB300" s="63"/>
      <c r="BC300" s="64"/>
      <c r="BD300" s="64"/>
      <c r="BE300" s="64"/>
      <c r="BF300" s="64" t="str">
        <f>IFERROR(__xludf.DUMMYFUNCTION("IF(
  OR($AJ300=""Full Payment"",$AJ300=""P1"", $AJ300=""P2""),
  """",
  IF(
    AND(
      NOT(ISBLANK($K300)),
      OR(
        Q300=""Standard Booking, P3"",
        Q300=""Standard Booking, P4""
      )
    ),
    LET(
      resDate,   $K300,
      "&amp;"tourDate,  $N300,
      monthCount, DATEDIF(resDate, tourDate, ""M"") + 1,
      secondDates, ARRAYFORMULA(
        DATE(
          YEAR(resDate),
          MONTH(resDate) + SEQUENCE(monthCount),
          2
        )
      ),
      validDates, FILTER(
  "&amp;"      secondDates,
        (secondDates &gt; resDate + 2) *
        (secondDates &lt;= tourDate - 3)
      ),
      IF(
        $AJ300=""P4"",
        IF(
          COUNTA(validDates) &lt; 3,
          """",
          TEXT(INDEX(validDates, 3), ""mmm d, yyyy"")
  "&amp;"      ),
        IF(
          $AJ300=""P3"",
          IF(
            COUNTA(validDates) &lt; 3,
            """",
            TEXT(INDEX(validDates, 3), ""mmm d, yyyy"")
          ),
          IF(
            COUNTA(validDates) &lt; 3,
            """",
    "&amp;"        TEXTJOIN("", "", TRUE,
              TEXT(INDEX(validDates, 1), ""mmm d, yyyy""),
              TEXT(INDEX(validDates, 2), ""mmm d, yyyy""),
              TEXT(INDEX(validDates, 3), ""mmm d, yyyy"")
            )
          )
        )
      )
    "&amp;"),
    """"
  )
)
"),"")</f>
        <v/>
      </c>
      <c r="BG300" s="65" t="str">
        <f t="shared" si="14"/>
        <v/>
      </c>
      <c r="BH300" s="63"/>
      <c r="BI300" s="64"/>
      <c r="BJ300" s="64"/>
      <c r="BK300" s="64"/>
      <c r="BL300" s="64" t="str">
        <f>IFERROR(__xludf.DUMMYFUNCTION("IF(
  OR($AJ300=""Full Payment"",$AJ300=""P1"",$AJ300=""P2"",$AJ300=""P3""),
  """",
  IF(
    AND(
      NOT(ISBLANK($K300)),
      $Q300=""Standard Booking, P4""
    ),
    LET(
      resDate,   $K300,
      tourDate,  $N300,
      monthCount, DATEDIF(r"&amp;"esDate, tourDate, ""M"") + 1,
      secondDates, ARRAYFORMULA(
        DATE(
          YEAR(resDate),
          MONTH(resDate) + SEQUENCE(monthCount),
          2
        )
      ),
      validDates, FILTER(
        secondDates,
        (secondDates &gt; res"&amp;"Date + 2) *
        (secondDates &lt;= tourDate - 3)
      ),
      IF(
        $AJ300=""P4"",
        IF(
          COUNTA(validDates) &lt; 4,
          """",
          TEXT(
            INDEX(validDates, 4),
            ""mmm d, yyyy""
          )
        ),
"&amp;"        IF(
          COUNTA(validDates) &lt; 4,
          """",
          TEXTJOIN(
            "", "", TRUE,
            TEXT(INDEX(validDates, 1), ""mmm d, yyyy""),
            TEXT(INDEX(validDates, 2), ""mmm d, yyyy""),
            TEXT(INDEX(validDates"&amp;", 3), ""mmm d, yyyy""),
            TEXT(INDEX(validDates, 4), ""mmm d, yyyy"")
          )
        )
      )
    ),
    """"
  )
)
"),"")</f>
        <v/>
      </c>
      <c r="BM300" s="65" t="str">
        <f t="shared" si="15"/>
        <v/>
      </c>
      <c r="BN300" s="66"/>
      <c r="BO300" s="67"/>
      <c r="BP300" s="49" t="b">
        <v>0</v>
      </c>
      <c r="BQ300" s="49" t="b">
        <v>0</v>
      </c>
      <c r="BR300" s="68"/>
      <c r="BS300" s="69"/>
      <c r="BT300" s="70" t="b">
        <v>0</v>
      </c>
      <c r="BU300" s="71"/>
      <c r="BV300" s="72"/>
      <c r="BW300" s="86" t="b">
        <v>0</v>
      </c>
      <c r="BX300" s="87"/>
    </row>
    <row r="301">
      <c r="A301" s="35" t="str">
        <f t="shared" si="1"/>
        <v/>
      </c>
      <c r="B301" s="36" t="str">
        <f t="shared" si="2"/>
        <v/>
      </c>
      <c r="C301" s="36" t="str">
        <f t="array" ref="C301">IF(
  M301="",
  "",
  IFERROR(
    INDEX(
      '{INDEX} Tour Packages'!$A:$ZZ,
      MATCH(
        M301,
        INDEX(
          '{INDEX} Tour Packages'!$A:$ZZ,
          ,
          MATCH("Tour Package Name", '{INDEX} Tour Packages'!$4:$4, 0)
        ),
        0
      ),
      MATCH("Tour Code", '{INDEX} Tour Packages'!$4:$4, 0)
    ),
    "XXX"
  )
)
</f>
        <v/>
      </c>
      <c r="D301" s="36" t="str">
        <f t="shared" si="3"/>
        <v/>
      </c>
      <c r="E301" s="36" t="str">
        <f t="shared" si="4"/>
        <v/>
      </c>
      <c r="F301" s="37" t="str">
        <f t="shared" si="5"/>
        <v/>
      </c>
      <c r="G301" s="89"/>
      <c r="H301" s="89"/>
      <c r="I301" s="90"/>
      <c r="J301" s="40" t="str">
        <f t="shared" si="16"/>
        <v> </v>
      </c>
      <c r="K301" s="91"/>
      <c r="L301" s="55"/>
      <c r="M301" s="55"/>
      <c r="N301" s="91"/>
      <c r="O301" s="43" t="str">
        <f>IFERROR(__xludf.DUMMYFUNCTION("IF(N301="""","""",IFERROR(
  N301 + VALUE(REGEXEXTRACT(P301, ""(\d+)\s+Days"")),
  """"
)
)"),"")</f>
        <v/>
      </c>
      <c r="P301" s="43" t="str">
        <f t="array" ref="P301">IFERROR(
  INDEX(
    INDEX('{INDEX} Tour Packages'!$A:$ZZ, , MATCH(P$3, '{INDEX} Tour Packages'!$4:$4, 0)),
    MATCH(M301, INDEX('{INDEX} Tour Packages'!$A:$ZZ,0, MATCH("Tour Package Name", '{INDEX} Tour Packages'!$4:$4, 0)), 0)
  ),
"")
</f>
        <v/>
      </c>
      <c r="Q301" s="44" t="str">
        <f t="shared" si="7"/>
        <v/>
      </c>
      <c r="R301" s="44" t="str">
        <f>IFERROR(__xludf.DUMMYFUNCTION("IF(OR(ISBLANK(K301), ISBLANK(N301)), """", 
  LET(
    resDate, K301,
    tourDate, N301,
    monthCount, MAX(0, DATEDIF(resDate, tourDate - 3, ""M"") + 1),
    secondDates, ARRAYFORMULA(DATE(YEAR(resDate), MONTH(resDate) + SEQUENCE(monthCount), 2)),
    "&amp;"validDates, FILTER(secondDates, (secondDates &gt; resDate + 2) * (secondDates &lt;= tourDate - 3)),
    IF(ISERROR(validDates), 0, COUNTA(validDates))
  )
)
"),"")</f>
        <v/>
      </c>
      <c r="S301" s="44" t="str">
        <f t="shared" si="8"/>
        <v/>
      </c>
      <c r="T301" s="45" t="str">
        <f t="array" ref="T301">IF(ISBLANK(BO301),IFERROR(
  INDEX(
    INDEX('{INDEX} Payment Terms'!$A:$G, , MATCH(T$3, '{INDEX} Payment Terms'!$4:$4, 0)),
    MATCH(Q301, INDEX('{INDEX} Payment Terms'!$A:$G,0, MATCH("Payment Condition", '{INDEX} Payment Terms'!$4:$4, 0)), 0)
  ),
""),"Cancelled")
</f>
        <v/>
      </c>
      <c r="U301" s="46" t="b">
        <v>0</v>
      </c>
      <c r="V301" s="47" t="str">
        <f>IFERROR(__xludf.DUMMYFUNCTION("IF(OR(L301=""Duo Booking"", L301=""Group Booking""),
IF(U301=FALSE,"""",
    LET(
      bookingType, L301,
      tour, M301,
      mainFirst, H301,
      mainLast, I301,
      mainEmail, G301,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$L$4:L301, bookingType,
          $M$4:M301, tour,
          $H$4:H301, mainFirst,
          $I$4:I301, mainLast,
          $G$4:G301, mainEmail
        ),
        ""000""
      ),
  "&amp;"    baseID &amp; ""-"" &amp; memberNumber
    )
  ),
  """"
)
"),"")</f>
        <v/>
      </c>
      <c r="W301" s="48"/>
      <c r="X301" s="85" t="b">
        <v>0</v>
      </c>
      <c r="Y301" s="85" t="b">
        <v>0</v>
      </c>
      <c r="Z301" s="85" t="b">
        <v>0</v>
      </c>
      <c r="AA301" s="50"/>
      <c r="AB301" s="51"/>
      <c r="AC301" s="85" t="b">
        <v>0</v>
      </c>
      <c r="AD301" s="92"/>
      <c r="AE301" s="88"/>
      <c r="AF301" s="36" t="str">
        <f t="array" ref="AF301">IF(M301="","",INDEX(
      '{INDEX} Tour Packages'!$A:$ZP,
      MATCH($M301, '{INDEX} Tour Packages'!$A:$A, 0),
      MATCH(AF$3, '{INDEX} Tour Packages'!$4:$4, 0)
    ))</f>
        <v/>
      </c>
      <c r="AG301" s="36" t="str">
        <f t="array" ref="AG301">IF(M301="","",INDEX(
      '{INDEX} Tour Packages'!$A:$ZP,
      MATCH($M301, '{INDEX} Tour Packages'!$A:$A, 0),
      MATCH(AG$3, '{INDEX} Tour Packages'!$4:$4, 0)
    ))</f>
        <v/>
      </c>
      <c r="AH301" s="36" t="str">
        <f t="array" ref="AH301">IF(M301="","",INDEX(
      '{INDEX} Tour Packages'!$A:$ZP,
      MATCH($M301, '{INDEX} Tour Packages'!$A:$A, 0),
      MATCH(AH$3, '{INDEX} Tour Packages'!$4:$4, 0)
    ))</f>
        <v/>
      </c>
      <c r="AI301" s="54" t="str">
        <f t="shared" si="9"/>
        <v/>
      </c>
      <c r="AJ301" s="42"/>
      <c r="AK301" s="55"/>
      <c r="AL301" s="46" t="b">
        <v>0</v>
      </c>
      <c r="AM301" s="56"/>
      <c r="AN301" s="57" t="str">
        <f t="shared" si="10"/>
        <v/>
      </c>
      <c r="AO301" s="58" t="str">
        <f t="shared" si="11"/>
        <v/>
      </c>
      <c r="AP301" s="59"/>
      <c r="AQ301" s="60"/>
      <c r="AR301" s="61"/>
      <c r="AS301" s="61"/>
      <c r="AT301" s="61" t="str">
        <f>IFERROR(__xludf.DUMMYFUNCTION("IF( 
  OR($AJ301=""Full Payment"", ISBLANK($K301)),
  """",
  IF(
    OR(
      Q301=""Standard Booking, P1"",
      Q301=""Standard Booking, P2"",
      Q301=""Standard Booking, P3"",
      Q301=""Standard Booking, P4""
    ),
    LET(
      resDate,   $"&amp;"K301,
      tourDate,  $N301,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1" s="62" t="str">
        <f t="shared" si="12"/>
        <v/>
      </c>
      <c r="AV301" s="63"/>
      <c r="AW301" s="64"/>
      <c r="AX301" s="64"/>
      <c r="AY301" s="64"/>
      <c r="AZ301" s="64" t="str">
        <f>IFERROR(__xludf.DUMMYFUNCTION("IF(
  OR($AJ301=""Full Payment"",$AJ301=""P1"", ISBLANK($K301)),
  """",
  IF(
    OR(
      $Q301=""Standard Booking, P2"",
      $Q301=""Standard Booking, P3"",
      $Q301=""Standard Booking, P4""
    ),
    LET(
      resDate,   $K301,
      tourDate,"&amp;"  $N301,
      monthCount, DATEDIF(resDate, tourDate, ""M"") + 1,
      secondDates, ARRAYFORMULA(
        DATE(
          YEAR(resDate),
          MONTH(resDate) + SEQUENCE(monthCount),
          2
        )
      ),
      validDates, FILTER(
        sec"&amp;"ondDates,
        (secondDates &gt; resDate + 2) *
        (secondDates &lt;= tourDate - 3)
      ),
      IF(
        OR($AJ301=""P2"", $AJ301=""P3"", $AJ301=""P4""),
        IF(
          COUNTA(validDates) &lt; 2,
          """",
          TEXT(INDEX(validDates"&amp;", 2), ""mmm d, yyyy"")
        ),
        IF(
          COUNTA(validDates) &lt; 2,
          """",
          TEXTJOIN("", "", TRUE,
            TEXT(INDEX(validDates, 1), ""mmm d, yyyy""),
            TEXT(INDEX(validDates, 2), ""mmm d, yyyy"")
          )
 "&amp;"       )
      )
    ),
    """"
  )
)
"),"")</f>
        <v/>
      </c>
      <c r="BA301" s="65" t="str">
        <f t="shared" si="13"/>
        <v/>
      </c>
      <c r="BB301" s="63"/>
      <c r="BC301" s="64"/>
      <c r="BD301" s="64"/>
      <c r="BE301" s="64"/>
      <c r="BF301" s="64" t="str">
        <f>IFERROR(__xludf.DUMMYFUNCTION("IF(
  OR($AJ301=""Full Payment"",$AJ301=""P1"", $AJ301=""P2""),
  """",
  IF(
    AND(
      NOT(ISBLANK($K301)),
      OR(
        Q301=""Standard Booking, P3"",
        Q301=""Standard Booking, P4""
      )
    ),
    LET(
      resDate,   $K301,
      "&amp;"tourDate,  $N301,
      monthCount, DATEDIF(resDate, tourDate, ""M"") + 1,
      secondDates, ARRAYFORMULA(
        DATE(
          YEAR(resDate),
          MONTH(resDate) + SEQUENCE(monthCount),
          2
        )
      ),
      validDates, FILTER(
  "&amp;"      secondDates,
        (secondDates &gt; resDate + 2) *
        (secondDates &lt;= tourDate - 3)
      ),
      IF(
        $AJ301=""P4"",
        IF(
          COUNTA(validDates) &lt; 3,
          """",
          TEXT(INDEX(validDates, 3), ""mmm d, yyyy"")
  "&amp;"      ),
        IF(
          $AJ301=""P3"",
          IF(
            COUNTA(validDates) &lt; 3,
            """",
            TEXT(INDEX(validDates, 3), ""mmm d, yyyy"")
          ),
          IF(
            COUNTA(validDates) &lt; 3,
            """",
    "&amp;"        TEXTJOIN("", "", TRUE,
              TEXT(INDEX(validDates, 1), ""mmm d, yyyy""),
              TEXT(INDEX(validDates, 2), ""mmm d, yyyy""),
              TEXT(INDEX(validDates, 3), ""mmm d, yyyy"")
            )
          )
        )
      )
    "&amp;"),
    """"
  )
)
"),"")</f>
        <v/>
      </c>
      <c r="BG301" s="65" t="str">
        <f t="shared" si="14"/>
        <v/>
      </c>
      <c r="BH301" s="63"/>
      <c r="BI301" s="64"/>
      <c r="BJ301" s="64"/>
      <c r="BK301" s="64"/>
      <c r="BL301" s="64" t="str">
        <f>IFERROR(__xludf.DUMMYFUNCTION("IF(
  OR($AJ301=""Full Payment"",$AJ301=""P1"",$AJ301=""P2"",$AJ301=""P3""),
  """",
  IF(
    AND(
      NOT(ISBLANK($K301)),
      $Q301=""Standard Booking, P4""
    ),
    LET(
      resDate,   $K301,
      tourDate,  $N301,
      monthCount, DATEDIF(r"&amp;"esDate, tourDate, ""M"") + 1,
      secondDates, ARRAYFORMULA(
        DATE(
          YEAR(resDate),
          MONTH(resDate) + SEQUENCE(monthCount),
          2
        )
      ),
      validDates, FILTER(
        secondDates,
        (secondDates &gt; res"&amp;"Date + 2) *
        (secondDates &lt;= tourDate - 3)
      ),
      IF(
        $AJ301=""P4"",
        IF(
          COUNTA(validDates) &lt; 4,
          """",
          TEXT(
            INDEX(validDates, 4),
            ""mmm d, yyyy""
          )
        ),
"&amp;"        IF(
          COUNTA(validDates) &lt; 4,
          """",
          TEXTJOIN(
            "", "", TRUE,
            TEXT(INDEX(validDates, 1), ""mmm d, yyyy""),
            TEXT(INDEX(validDates, 2), ""mmm d, yyyy""),
            TEXT(INDEX(validDates"&amp;", 3), ""mmm d, yyyy""),
            TEXT(INDEX(validDates, 4), ""mmm d, yyyy"")
          )
        )
      )
    ),
    """"
  )
)
"),"")</f>
        <v/>
      </c>
      <c r="BM301" s="65" t="str">
        <f t="shared" si="15"/>
        <v/>
      </c>
      <c r="BN301" s="66"/>
      <c r="BO301" s="67"/>
      <c r="BP301" s="49" t="b">
        <v>0</v>
      </c>
      <c r="BQ301" s="49" t="b">
        <v>0</v>
      </c>
      <c r="BR301" s="68"/>
      <c r="BS301" s="69"/>
      <c r="BT301" s="70" t="b">
        <v>0</v>
      </c>
      <c r="BU301" s="71"/>
      <c r="BV301" s="72"/>
      <c r="BW301" s="86" t="b">
        <v>0</v>
      </c>
      <c r="BX301" s="87"/>
    </row>
    <row r="302">
      <c r="A302" s="35" t="str">
        <f t="shared" si="1"/>
        <v/>
      </c>
      <c r="B302" s="36" t="str">
        <f t="shared" si="2"/>
        <v/>
      </c>
      <c r="C302" s="36" t="str">
        <f t="array" ref="C302">IF(
  M302="",
  "",
  IFERROR(
    INDEX(
      '{INDEX} Tour Packages'!$A:$ZZ,
      MATCH(
        M302,
        INDEX(
          '{INDEX} Tour Packages'!$A:$ZZ,
          ,
          MATCH("Tour Package Name", '{INDEX} Tour Packages'!$4:$4, 0)
        ),
        0
      ),
      MATCH("Tour Code", '{INDEX} Tour Packages'!$4:$4, 0)
    ),
    "XXX"
  )
)
</f>
        <v/>
      </c>
      <c r="D302" s="36" t="str">
        <f t="shared" si="3"/>
        <v/>
      </c>
      <c r="E302" s="36" t="str">
        <f t="shared" si="4"/>
        <v/>
      </c>
      <c r="F302" s="37" t="str">
        <f t="shared" si="5"/>
        <v/>
      </c>
      <c r="G302" s="89"/>
      <c r="H302" s="89"/>
      <c r="I302" s="90"/>
      <c r="J302" s="40" t="str">
        <f t="shared" si="16"/>
        <v> </v>
      </c>
      <c r="K302" s="91"/>
      <c r="L302" s="55"/>
      <c r="M302" s="55"/>
      <c r="N302" s="91"/>
      <c r="O302" s="43" t="str">
        <f>IFERROR(__xludf.DUMMYFUNCTION("IF(N302="""","""",IFERROR(
  N302 + VALUE(REGEXEXTRACT(P302, ""(\d+)\s+Days"")),
  """"
)
)"),"")</f>
        <v/>
      </c>
      <c r="P302" s="43" t="str">
        <f t="array" ref="P302">IFERROR(
  INDEX(
    INDEX('{INDEX} Tour Packages'!$A:$ZZ, , MATCH(P$3, '{INDEX} Tour Packages'!$4:$4, 0)),
    MATCH(M302, INDEX('{INDEX} Tour Packages'!$A:$ZZ,0, MATCH("Tour Package Name", '{INDEX} Tour Packages'!$4:$4, 0)), 0)
  ),
"")
</f>
        <v/>
      </c>
      <c r="Q302" s="44" t="str">
        <f t="shared" si="7"/>
        <v/>
      </c>
      <c r="R302" s="44" t="str">
        <f>IFERROR(__xludf.DUMMYFUNCTION("IF(OR(ISBLANK(K302), ISBLANK(N302)), """", 
  LET(
    resDate, K302,
    tourDate, N302,
    monthCount, MAX(0, DATEDIF(resDate, tourDate - 3, ""M"") + 1),
    secondDates, ARRAYFORMULA(DATE(YEAR(resDate), MONTH(resDate) + SEQUENCE(monthCount), 2)),
    "&amp;"validDates, FILTER(secondDates, (secondDates &gt; resDate + 2) * (secondDates &lt;= tourDate - 3)),
    IF(ISERROR(validDates), 0, COUNTA(validDates))
  )
)
"),"")</f>
        <v/>
      </c>
      <c r="S302" s="44" t="str">
        <f t="shared" si="8"/>
        <v/>
      </c>
      <c r="T302" s="45" t="str">
        <f t="array" ref="T302">IF(ISBLANK(BO302),IFERROR(
  INDEX(
    INDEX('{INDEX} Payment Terms'!$A:$G, , MATCH(T$3, '{INDEX} Payment Terms'!$4:$4, 0)),
    MATCH(Q302, INDEX('{INDEX} Payment Terms'!$A:$G,0, MATCH("Payment Condition", '{INDEX} Payment Terms'!$4:$4, 0)), 0)
  ),
""),"Cancelled")
</f>
        <v/>
      </c>
      <c r="U302" s="46" t="b">
        <v>0</v>
      </c>
      <c r="V302" s="47" t="str">
        <f>IFERROR(__xludf.DUMMYFUNCTION("IF(OR(L302=""Duo Booking"", L302=""Group Booking""),
IF(U302=FALSE,"""",
    LET(
      bookingType, L302,
      tour, M302,
      mainFirst, H302,
      mainLast, I302,
      mainEmail, G302,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$L$4:L302, bookingType,
          $M$4:M302, tour,
          $H$4:H302, mainFirst,
          $I$4:I302, mainLast,
          $G$4:G302, mainEmail
        ),
        ""000""
      ),
  "&amp;"    baseID &amp; ""-"" &amp; memberNumber
    )
  ),
  """"
)
"),"")</f>
        <v/>
      </c>
      <c r="W302" s="48"/>
      <c r="X302" s="85" t="b">
        <v>0</v>
      </c>
      <c r="Y302" s="85" t="b">
        <v>0</v>
      </c>
      <c r="Z302" s="85" t="b">
        <v>0</v>
      </c>
      <c r="AA302" s="50"/>
      <c r="AB302" s="51"/>
      <c r="AC302" s="85" t="b">
        <v>0</v>
      </c>
      <c r="AD302" s="92"/>
      <c r="AE302" s="88"/>
      <c r="AF302" s="36" t="str">
        <f t="array" ref="AF302">IF(M302="","",INDEX(
      '{INDEX} Tour Packages'!$A:$ZP,
      MATCH($M302, '{INDEX} Tour Packages'!$A:$A, 0),
      MATCH(AF$3, '{INDEX} Tour Packages'!$4:$4, 0)
    ))</f>
        <v/>
      </c>
      <c r="AG302" s="36" t="str">
        <f t="array" ref="AG302">IF(M302="","",INDEX(
      '{INDEX} Tour Packages'!$A:$ZP,
      MATCH($M302, '{INDEX} Tour Packages'!$A:$A, 0),
      MATCH(AG$3, '{INDEX} Tour Packages'!$4:$4, 0)
    ))</f>
        <v/>
      </c>
      <c r="AH302" s="36" t="str">
        <f t="array" ref="AH302">IF(M302="","",INDEX(
      '{INDEX} Tour Packages'!$A:$ZP,
      MATCH($M302, '{INDEX} Tour Packages'!$A:$A, 0),
      MATCH(AH$3, '{INDEX} Tour Packages'!$4:$4, 0)
    ))</f>
        <v/>
      </c>
      <c r="AI302" s="54" t="str">
        <f t="shared" si="9"/>
        <v/>
      </c>
      <c r="AJ302" s="42"/>
      <c r="AK302" s="55"/>
      <c r="AL302" s="46" t="b">
        <v>0</v>
      </c>
      <c r="AM302" s="56"/>
      <c r="AN302" s="57" t="str">
        <f t="shared" si="10"/>
        <v/>
      </c>
      <c r="AO302" s="58" t="str">
        <f t="shared" si="11"/>
        <v/>
      </c>
      <c r="AP302" s="59"/>
      <c r="AQ302" s="60"/>
      <c r="AR302" s="61"/>
      <c r="AS302" s="61"/>
      <c r="AT302" s="61" t="str">
        <f>IFERROR(__xludf.DUMMYFUNCTION("IF( 
  OR($AJ302=""Full Payment"", ISBLANK($K302)),
  """",
  IF(
    OR(
      Q302=""Standard Booking, P1"",
      Q302=""Standard Booking, P2"",
      Q302=""Standard Booking, P3"",
      Q302=""Standard Booking, P4""
    ),
    LET(
      resDate,   $"&amp;"K302,
      tourDate,  $N302,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2" s="62" t="str">
        <f t="shared" si="12"/>
        <v/>
      </c>
      <c r="AV302" s="63"/>
      <c r="AW302" s="64"/>
      <c r="AX302" s="64"/>
      <c r="AY302" s="64"/>
      <c r="AZ302" s="64" t="str">
        <f>IFERROR(__xludf.DUMMYFUNCTION("IF(
  OR($AJ302=""Full Payment"",$AJ302=""P1"", ISBLANK($K302)),
  """",
  IF(
    OR(
      $Q302=""Standard Booking, P2"",
      $Q302=""Standard Booking, P3"",
      $Q302=""Standard Booking, P4""
    ),
    LET(
      resDate,   $K302,
      tourDate,"&amp;"  $N302,
      monthCount, DATEDIF(resDate, tourDate, ""M"") + 1,
      secondDates, ARRAYFORMULA(
        DATE(
          YEAR(resDate),
          MONTH(resDate) + SEQUENCE(monthCount),
          2
        )
      ),
      validDates, FILTER(
        sec"&amp;"ondDates,
        (secondDates &gt; resDate + 2) *
        (secondDates &lt;= tourDate - 3)
      ),
      IF(
        OR($AJ302=""P2"", $AJ302=""P3"", $AJ302=""P4""),
        IF(
          COUNTA(validDates) &lt; 2,
          """",
          TEXT(INDEX(validDates"&amp;", 2), ""mmm d, yyyy"")
        ),
        IF(
          COUNTA(validDates) &lt; 2,
          """",
          TEXTJOIN("", "", TRUE,
            TEXT(INDEX(validDates, 1), ""mmm d, yyyy""),
            TEXT(INDEX(validDates, 2), ""mmm d, yyyy"")
          )
 "&amp;"       )
      )
    ),
    """"
  )
)
"),"")</f>
        <v/>
      </c>
      <c r="BA302" s="65" t="str">
        <f t="shared" si="13"/>
        <v/>
      </c>
      <c r="BB302" s="63"/>
      <c r="BC302" s="64"/>
      <c r="BD302" s="64"/>
      <c r="BE302" s="64"/>
      <c r="BF302" s="64" t="str">
        <f>IFERROR(__xludf.DUMMYFUNCTION("IF(
  OR($AJ302=""Full Payment"",$AJ302=""P1"", $AJ302=""P2""),
  """",
  IF(
    AND(
      NOT(ISBLANK($K302)),
      OR(
        Q302=""Standard Booking, P3"",
        Q302=""Standard Booking, P4""
      )
    ),
    LET(
      resDate,   $K302,
      "&amp;"tourDate,  $N302,
      monthCount, DATEDIF(resDate, tourDate, ""M"") + 1,
      secondDates, ARRAYFORMULA(
        DATE(
          YEAR(resDate),
          MONTH(resDate) + SEQUENCE(monthCount),
          2
        )
      ),
      validDates, FILTER(
  "&amp;"      secondDates,
        (secondDates &gt; resDate + 2) *
        (secondDates &lt;= tourDate - 3)
      ),
      IF(
        $AJ302=""P4"",
        IF(
          COUNTA(validDates) &lt; 3,
          """",
          TEXT(INDEX(validDates, 3), ""mmm d, yyyy"")
  "&amp;"      ),
        IF(
          $AJ302=""P3"",
          IF(
            COUNTA(validDates) &lt; 3,
            """",
            TEXT(INDEX(validDates, 3), ""mmm d, yyyy"")
          ),
          IF(
            COUNTA(validDates) &lt; 3,
            """",
    "&amp;"        TEXTJOIN("", "", TRUE,
              TEXT(INDEX(validDates, 1), ""mmm d, yyyy""),
              TEXT(INDEX(validDates, 2), ""mmm d, yyyy""),
              TEXT(INDEX(validDates, 3), ""mmm d, yyyy"")
            )
          )
        )
      )
    "&amp;"),
    """"
  )
)
"),"")</f>
        <v/>
      </c>
      <c r="BG302" s="65" t="str">
        <f t="shared" si="14"/>
        <v/>
      </c>
      <c r="BH302" s="63"/>
      <c r="BI302" s="64"/>
      <c r="BJ302" s="64"/>
      <c r="BK302" s="64"/>
      <c r="BL302" s="64" t="str">
        <f>IFERROR(__xludf.DUMMYFUNCTION("IF(
  OR($AJ302=""Full Payment"",$AJ302=""P1"",$AJ302=""P2"",$AJ302=""P3""),
  """",
  IF(
    AND(
      NOT(ISBLANK($K302)),
      $Q302=""Standard Booking, P4""
    ),
    LET(
      resDate,   $K302,
      tourDate,  $N302,
      monthCount, DATEDIF(r"&amp;"esDate, tourDate, ""M"") + 1,
      secondDates, ARRAYFORMULA(
        DATE(
          YEAR(resDate),
          MONTH(resDate) + SEQUENCE(monthCount),
          2
        )
      ),
      validDates, FILTER(
        secondDates,
        (secondDates &gt; res"&amp;"Date + 2) *
        (secondDates &lt;= tourDate - 3)
      ),
      IF(
        $AJ302=""P4"",
        IF(
          COUNTA(validDates) &lt; 4,
          """",
          TEXT(
            INDEX(validDates, 4),
            ""mmm d, yyyy""
          )
        ),
"&amp;"        IF(
          COUNTA(validDates) &lt; 4,
          """",
          TEXTJOIN(
            "", "", TRUE,
            TEXT(INDEX(validDates, 1), ""mmm d, yyyy""),
            TEXT(INDEX(validDates, 2), ""mmm d, yyyy""),
            TEXT(INDEX(validDates"&amp;", 3), ""mmm d, yyyy""),
            TEXT(INDEX(validDates, 4), ""mmm d, yyyy"")
          )
        )
      )
    ),
    """"
  )
)
"),"")</f>
        <v/>
      </c>
      <c r="BM302" s="65" t="str">
        <f t="shared" si="15"/>
        <v/>
      </c>
      <c r="BN302" s="66"/>
      <c r="BO302" s="67"/>
      <c r="BP302" s="49" t="b">
        <v>0</v>
      </c>
      <c r="BQ302" s="49" t="b">
        <v>0</v>
      </c>
      <c r="BR302" s="68"/>
      <c r="BS302" s="69"/>
      <c r="BT302" s="70" t="b">
        <v>0</v>
      </c>
      <c r="BU302" s="71"/>
      <c r="BV302" s="72"/>
      <c r="BW302" s="86" t="b">
        <v>0</v>
      </c>
      <c r="BX302" s="87"/>
    </row>
    <row r="303">
      <c r="A303" s="35" t="str">
        <f t="shared" si="1"/>
        <v/>
      </c>
      <c r="B303" s="36" t="str">
        <f t="shared" si="2"/>
        <v/>
      </c>
      <c r="C303" s="36" t="str">
        <f t="array" ref="C303">IF(
  M303="",
  "",
  IFERROR(
    INDEX(
      '{INDEX} Tour Packages'!$A:$ZZ,
      MATCH(
        M303,
        INDEX(
          '{INDEX} Tour Packages'!$A:$ZZ,
          ,
          MATCH("Tour Package Name", '{INDEX} Tour Packages'!$4:$4, 0)
        ),
        0
      ),
      MATCH("Tour Code", '{INDEX} Tour Packages'!$4:$4, 0)
    ),
    "XXX"
  )
)
</f>
        <v/>
      </c>
      <c r="D303" s="36" t="str">
        <f t="shared" si="3"/>
        <v/>
      </c>
      <c r="E303" s="36" t="str">
        <f t="shared" si="4"/>
        <v/>
      </c>
      <c r="F303" s="37" t="str">
        <f t="shared" si="5"/>
        <v/>
      </c>
      <c r="G303" s="89"/>
      <c r="H303" s="89"/>
      <c r="I303" s="90"/>
      <c r="J303" s="40" t="str">
        <f t="shared" si="16"/>
        <v> </v>
      </c>
      <c r="K303" s="91"/>
      <c r="L303" s="55"/>
      <c r="M303" s="55"/>
      <c r="N303" s="91"/>
      <c r="O303" s="43" t="str">
        <f>IFERROR(__xludf.DUMMYFUNCTION("IF(N303="""","""",IFERROR(
  N303 + VALUE(REGEXEXTRACT(P303, ""(\d+)\s+Days"")),
  """"
)
)"),"")</f>
        <v/>
      </c>
      <c r="P303" s="43" t="str">
        <f t="array" ref="P303">IFERROR(
  INDEX(
    INDEX('{INDEX} Tour Packages'!$A:$ZZ, , MATCH(P$3, '{INDEX} Tour Packages'!$4:$4, 0)),
    MATCH(M303, INDEX('{INDEX} Tour Packages'!$A:$ZZ,0, MATCH("Tour Package Name", '{INDEX} Tour Packages'!$4:$4, 0)), 0)
  ),
"")
</f>
        <v/>
      </c>
      <c r="Q303" s="44" t="str">
        <f t="shared" si="7"/>
        <v/>
      </c>
      <c r="R303" s="44" t="str">
        <f>IFERROR(__xludf.DUMMYFUNCTION("IF(OR(ISBLANK(K303), ISBLANK(N303)), """", 
  LET(
    resDate, K303,
    tourDate, N303,
    monthCount, MAX(0, DATEDIF(resDate, tourDate - 3, ""M"") + 1),
    secondDates, ARRAYFORMULA(DATE(YEAR(resDate), MONTH(resDate) + SEQUENCE(monthCount), 2)),
    "&amp;"validDates, FILTER(secondDates, (secondDates &gt; resDate + 2) * (secondDates &lt;= tourDate - 3)),
    IF(ISERROR(validDates), 0, COUNTA(validDates))
  )
)
"),"")</f>
        <v/>
      </c>
      <c r="S303" s="44" t="str">
        <f t="shared" si="8"/>
        <v/>
      </c>
      <c r="T303" s="45" t="str">
        <f t="array" ref="T303">IF(ISBLANK(BO303),IFERROR(
  INDEX(
    INDEX('{INDEX} Payment Terms'!$A:$G, , MATCH(T$3, '{INDEX} Payment Terms'!$4:$4, 0)),
    MATCH(Q303, INDEX('{INDEX} Payment Terms'!$A:$G,0, MATCH("Payment Condition", '{INDEX} Payment Terms'!$4:$4, 0)), 0)
  ),
""),"Cancelled")
</f>
        <v/>
      </c>
      <c r="U303" s="46" t="b">
        <v>0</v>
      </c>
      <c r="V303" s="47" t="str">
        <f>IFERROR(__xludf.DUMMYFUNCTION("IF(OR(L303=""Duo Booking"", L303=""Group Booking""),
IF(U303=FALSE,"""",
    LET(
      bookingType, L303,
      tour, M303,
      mainFirst, H303,
      mainLast, I303,
      mainEmail, G303,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$L$4:L303, bookingType,
          $M$4:M303, tour,
          $H$4:H303, mainFirst,
          $I$4:I303, mainLast,
          $G$4:G303, mainEmail
        ),
        ""000""
      ),
  "&amp;"    baseID &amp; ""-"" &amp; memberNumber
    )
  ),
  """"
)
"),"")</f>
        <v/>
      </c>
      <c r="W303" s="48"/>
      <c r="X303" s="85" t="b">
        <v>0</v>
      </c>
      <c r="Y303" s="85" t="b">
        <v>0</v>
      </c>
      <c r="Z303" s="85" t="b">
        <v>0</v>
      </c>
      <c r="AA303" s="50"/>
      <c r="AB303" s="51"/>
      <c r="AC303" s="85" t="b">
        <v>0</v>
      </c>
      <c r="AD303" s="92"/>
      <c r="AE303" s="88"/>
      <c r="AF303" s="36" t="str">
        <f t="array" ref="AF303">IF(M303="","",INDEX(
      '{INDEX} Tour Packages'!$A:$ZP,
      MATCH($M303, '{INDEX} Tour Packages'!$A:$A, 0),
      MATCH(AF$3, '{INDEX} Tour Packages'!$4:$4, 0)
    ))</f>
        <v/>
      </c>
      <c r="AG303" s="36" t="str">
        <f t="array" ref="AG303">IF(M303="","",INDEX(
      '{INDEX} Tour Packages'!$A:$ZP,
      MATCH($M303, '{INDEX} Tour Packages'!$A:$A, 0),
      MATCH(AG$3, '{INDEX} Tour Packages'!$4:$4, 0)
    ))</f>
        <v/>
      </c>
      <c r="AH303" s="36" t="str">
        <f t="array" ref="AH303">IF(M303="","",INDEX(
      '{INDEX} Tour Packages'!$A:$ZP,
      MATCH($M303, '{INDEX} Tour Packages'!$A:$A, 0),
      MATCH(AH$3, '{INDEX} Tour Packages'!$4:$4, 0)
    ))</f>
        <v/>
      </c>
      <c r="AI303" s="54" t="str">
        <f t="shared" si="9"/>
        <v/>
      </c>
      <c r="AJ303" s="42"/>
      <c r="AK303" s="55"/>
      <c r="AL303" s="46" t="b">
        <v>0</v>
      </c>
      <c r="AM303" s="56"/>
      <c r="AN303" s="57" t="str">
        <f t="shared" si="10"/>
        <v/>
      </c>
      <c r="AO303" s="58" t="str">
        <f t="shared" si="11"/>
        <v/>
      </c>
      <c r="AP303" s="59"/>
      <c r="AQ303" s="60"/>
      <c r="AR303" s="61"/>
      <c r="AS303" s="61"/>
      <c r="AT303" s="61" t="str">
        <f>IFERROR(__xludf.DUMMYFUNCTION("IF( 
  OR($AJ303=""Full Payment"", ISBLANK($K303)),
  """",
  IF(
    OR(
      Q303=""Standard Booking, P1"",
      Q303=""Standard Booking, P2"",
      Q303=""Standard Booking, P3"",
      Q303=""Standard Booking, P4""
    ),
    LET(
      resDate,   $"&amp;"K303,
      tourDate,  $N303,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3" s="62" t="str">
        <f t="shared" si="12"/>
        <v/>
      </c>
      <c r="AV303" s="63"/>
      <c r="AW303" s="64"/>
      <c r="AX303" s="64"/>
      <c r="AY303" s="64"/>
      <c r="AZ303" s="64" t="str">
        <f>IFERROR(__xludf.DUMMYFUNCTION("IF(
  OR($AJ303=""Full Payment"",$AJ303=""P1"", ISBLANK($K303)),
  """",
  IF(
    OR(
      $Q303=""Standard Booking, P2"",
      $Q303=""Standard Booking, P3"",
      $Q303=""Standard Booking, P4""
    ),
    LET(
      resDate,   $K303,
      tourDate,"&amp;"  $N303,
      monthCount, DATEDIF(resDate, tourDate, ""M"") + 1,
      secondDates, ARRAYFORMULA(
        DATE(
          YEAR(resDate),
          MONTH(resDate) + SEQUENCE(monthCount),
          2
        )
      ),
      validDates, FILTER(
        sec"&amp;"ondDates,
        (secondDates &gt; resDate + 2) *
        (secondDates &lt;= tourDate - 3)
      ),
      IF(
        OR($AJ303=""P2"", $AJ303=""P3"", $AJ303=""P4""),
        IF(
          COUNTA(validDates) &lt; 2,
          """",
          TEXT(INDEX(validDates"&amp;", 2), ""mmm d, yyyy"")
        ),
        IF(
          COUNTA(validDates) &lt; 2,
          """",
          TEXTJOIN("", "", TRUE,
            TEXT(INDEX(validDates, 1), ""mmm d, yyyy""),
            TEXT(INDEX(validDates, 2), ""mmm d, yyyy"")
          )
 "&amp;"       )
      )
    ),
    """"
  )
)
"),"")</f>
        <v/>
      </c>
      <c r="BA303" s="65" t="str">
        <f t="shared" si="13"/>
        <v/>
      </c>
      <c r="BB303" s="63"/>
      <c r="BC303" s="64"/>
      <c r="BD303" s="64"/>
      <c r="BE303" s="64"/>
      <c r="BF303" s="64" t="str">
        <f>IFERROR(__xludf.DUMMYFUNCTION("IF(
  OR($AJ303=""Full Payment"",$AJ303=""P1"", $AJ303=""P2""),
  """",
  IF(
    AND(
      NOT(ISBLANK($K303)),
      OR(
        Q303=""Standard Booking, P3"",
        Q303=""Standard Booking, P4""
      )
    ),
    LET(
      resDate,   $K303,
      "&amp;"tourDate,  $N303,
      monthCount, DATEDIF(resDate, tourDate, ""M"") + 1,
      secondDates, ARRAYFORMULA(
        DATE(
          YEAR(resDate),
          MONTH(resDate) + SEQUENCE(monthCount),
          2
        )
      ),
      validDates, FILTER(
  "&amp;"      secondDates,
        (secondDates &gt; resDate + 2) *
        (secondDates &lt;= tourDate - 3)
      ),
      IF(
        $AJ303=""P4"",
        IF(
          COUNTA(validDates) &lt; 3,
          """",
          TEXT(INDEX(validDates, 3), ""mmm d, yyyy"")
  "&amp;"      ),
        IF(
          $AJ303=""P3"",
          IF(
            COUNTA(validDates) &lt; 3,
            """",
            TEXT(INDEX(validDates, 3), ""mmm d, yyyy"")
          ),
          IF(
            COUNTA(validDates) &lt; 3,
            """",
    "&amp;"        TEXTJOIN("", "", TRUE,
              TEXT(INDEX(validDates, 1), ""mmm d, yyyy""),
              TEXT(INDEX(validDates, 2), ""mmm d, yyyy""),
              TEXT(INDEX(validDates, 3), ""mmm d, yyyy"")
            )
          )
        )
      )
    "&amp;"),
    """"
  )
)
"),"")</f>
        <v/>
      </c>
      <c r="BG303" s="65" t="str">
        <f t="shared" si="14"/>
        <v/>
      </c>
      <c r="BH303" s="63"/>
      <c r="BI303" s="64"/>
      <c r="BJ303" s="64"/>
      <c r="BK303" s="64"/>
      <c r="BL303" s="64" t="str">
        <f>IFERROR(__xludf.DUMMYFUNCTION("IF(
  OR($AJ303=""Full Payment"",$AJ303=""P1"",$AJ303=""P2"",$AJ303=""P3""),
  """",
  IF(
    AND(
      NOT(ISBLANK($K303)),
      $Q303=""Standard Booking, P4""
    ),
    LET(
      resDate,   $K303,
      tourDate,  $N303,
      monthCount, DATEDIF(r"&amp;"esDate, tourDate, ""M"") + 1,
      secondDates, ARRAYFORMULA(
        DATE(
          YEAR(resDate),
          MONTH(resDate) + SEQUENCE(monthCount),
          2
        )
      ),
      validDates, FILTER(
        secondDates,
        (secondDates &gt; res"&amp;"Date + 2) *
        (secondDates &lt;= tourDate - 3)
      ),
      IF(
        $AJ303=""P4"",
        IF(
          COUNTA(validDates) &lt; 4,
          """",
          TEXT(
            INDEX(validDates, 4),
            ""mmm d, yyyy""
          )
        ),
"&amp;"        IF(
          COUNTA(validDates) &lt; 4,
          """",
          TEXTJOIN(
            "", "", TRUE,
            TEXT(INDEX(validDates, 1), ""mmm d, yyyy""),
            TEXT(INDEX(validDates, 2), ""mmm d, yyyy""),
            TEXT(INDEX(validDates"&amp;", 3), ""mmm d, yyyy""),
            TEXT(INDEX(validDates, 4), ""mmm d, yyyy"")
          )
        )
      )
    ),
    """"
  )
)
"),"")</f>
        <v/>
      </c>
      <c r="BM303" s="65" t="str">
        <f t="shared" si="15"/>
        <v/>
      </c>
      <c r="BN303" s="66"/>
      <c r="BO303" s="67"/>
      <c r="BP303" s="49" t="b">
        <v>0</v>
      </c>
      <c r="BQ303" s="49" t="b">
        <v>0</v>
      </c>
      <c r="BR303" s="68"/>
      <c r="BS303" s="69"/>
      <c r="BT303" s="70" t="b">
        <v>0</v>
      </c>
      <c r="BU303" s="71"/>
      <c r="BV303" s="72"/>
      <c r="BW303" s="86" t="b">
        <v>0</v>
      </c>
      <c r="BX303" s="87"/>
    </row>
    <row r="304">
      <c r="A304" s="35" t="str">
        <f t="shared" si="1"/>
        <v/>
      </c>
      <c r="B304" s="36" t="str">
        <f t="shared" si="2"/>
        <v/>
      </c>
      <c r="C304" s="36" t="str">
        <f t="array" ref="C304">IF(
  M304="",
  "",
  IFERROR(
    INDEX(
      '{INDEX} Tour Packages'!$A:$ZZ,
      MATCH(
        M304,
        INDEX(
          '{INDEX} Tour Packages'!$A:$ZZ,
          ,
          MATCH("Tour Package Name", '{INDEX} Tour Packages'!$4:$4, 0)
        ),
        0
      ),
      MATCH("Tour Code", '{INDEX} Tour Packages'!$4:$4, 0)
    ),
    "XXX"
  )
)
</f>
        <v/>
      </c>
      <c r="D304" s="36" t="str">
        <f t="shared" si="3"/>
        <v/>
      </c>
      <c r="E304" s="36" t="str">
        <f t="shared" si="4"/>
        <v/>
      </c>
      <c r="F304" s="37" t="str">
        <f t="shared" si="5"/>
        <v/>
      </c>
      <c r="G304" s="89"/>
      <c r="H304" s="89"/>
      <c r="I304" s="90"/>
      <c r="J304" s="40" t="str">
        <f t="shared" si="16"/>
        <v> </v>
      </c>
      <c r="K304" s="91"/>
      <c r="L304" s="55"/>
      <c r="M304" s="55"/>
      <c r="N304" s="91"/>
      <c r="O304" s="43" t="str">
        <f>IFERROR(__xludf.DUMMYFUNCTION("IF(N304="""","""",IFERROR(
  N304 + VALUE(REGEXEXTRACT(P304, ""(\d+)\s+Days"")),
  """"
)
)"),"")</f>
        <v/>
      </c>
      <c r="P304" s="43" t="str">
        <f t="array" ref="P304">IFERROR(
  INDEX(
    INDEX('{INDEX} Tour Packages'!$A:$ZZ, , MATCH(P$3, '{INDEX} Tour Packages'!$4:$4, 0)),
    MATCH(M304, INDEX('{INDEX} Tour Packages'!$A:$ZZ,0, MATCH("Tour Package Name", '{INDEX} Tour Packages'!$4:$4, 0)), 0)
  ),
"")
</f>
        <v/>
      </c>
      <c r="Q304" s="44" t="str">
        <f t="shared" si="7"/>
        <v/>
      </c>
      <c r="R304" s="44" t="str">
        <f>IFERROR(__xludf.DUMMYFUNCTION("IF(OR(ISBLANK(K304), ISBLANK(N304)), """", 
  LET(
    resDate, K304,
    tourDate, N304,
    monthCount, MAX(0, DATEDIF(resDate, tourDate - 3, ""M"") + 1),
    secondDates, ARRAYFORMULA(DATE(YEAR(resDate), MONTH(resDate) + SEQUENCE(monthCount), 2)),
    "&amp;"validDates, FILTER(secondDates, (secondDates &gt; resDate + 2) * (secondDates &lt;= tourDate - 3)),
    IF(ISERROR(validDates), 0, COUNTA(validDates))
  )
)
"),"")</f>
        <v/>
      </c>
      <c r="S304" s="44" t="str">
        <f t="shared" si="8"/>
        <v/>
      </c>
      <c r="T304" s="45" t="str">
        <f t="array" ref="T304">IF(ISBLANK(BO304),IFERROR(
  INDEX(
    INDEX('{INDEX} Payment Terms'!$A:$G, , MATCH(T$3, '{INDEX} Payment Terms'!$4:$4, 0)),
    MATCH(Q304, INDEX('{INDEX} Payment Terms'!$A:$G,0, MATCH("Payment Condition", '{INDEX} Payment Terms'!$4:$4, 0)), 0)
  ),
""),"Cancelled")
</f>
        <v/>
      </c>
      <c r="U304" s="46" t="b">
        <v>0</v>
      </c>
      <c r="V304" s="47" t="str">
        <f>IFERROR(__xludf.DUMMYFUNCTION("IF(OR(L304=""Duo Booking"", L304=""Group Booking""),
IF(U304=FALSE,"""",
    LET(
      bookingType, L304,
      tour, M304,
      mainFirst, H304,
      mainLast, I304,
      mainEmail, G304,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$L$4:L304, bookingType,
          $M$4:M304, tour,
          $H$4:H304, mainFirst,
          $I$4:I304, mainLast,
          $G$4:G304, mainEmail
        ),
        ""000""
      ),
  "&amp;"    baseID &amp; ""-"" &amp; memberNumber
    )
  ),
  """"
)
"),"")</f>
        <v/>
      </c>
      <c r="W304" s="48"/>
      <c r="X304" s="85" t="b">
        <v>0</v>
      </c>
      <c r="Y304" s="85" t="b">
        <v>0</v>
      </c>
      <c r="Z304" s="85" t="b">
        <v>0</v>
      </c>
      <c r="AA304" s="50"/>
      <c r="AB304" s="51"/>
      <c r="AC304" s="85" t="b">
        <v>0</v>
      </c>
      <c r="AD304" s="92"/>
      <c r="AE304" s="88"/>
      <c r="AF304" s="36" t="str">
        <f t="array" ref="AF304">IF(M304="","",INDEX(
      '{INDEX} Tour Packages'!$A:$ZP,
      MATCH($M304, '{INDEX} Tour Packages'!$A:$A, 0),
      MATCH(AF$3, '{INDEX} Tour Packages'!$4:$4, 0)
    ))</f>
        <v/>
      </c>
      <c r="AG304" s="36" t="str">
        <f t="array" ref="AG304">IF(M304="","",INDEX(
      '{INDEX} Tour Packages'!$A:$ZP,
      MATCH($M304, '{INDEX} Tour Packages'!$A:$A, 0),
      MATCH(AG$3, '{INDEX} Tour Packages'!$4:$4, 0)
    ))</f>
        <v/>
      </c>
      <c r="AH304" s="36" t="str">
        <f t="array" ref="AH304">IF(M304="","",INDEX(
      '{INDEX} Tour Packages'!$A:$ZP,
      MATCH($M304, '{INDEX} Tour Packages'!$A:$A, 0),
      MATCH(AH$3, '{INDEX} Tour Packages'!$4:$4, 0)
    ))</f>
        <v/>
      </c>
      <c r="AI304" s="54" t="str">
        <f t="shared" si="9"/>
        <v/>
      </c>
      <c r="AJ304" s="42"/>
      <c r="AK304" s="55"/>
      <c r="AL304" s="46" t="b">
        <v>0</v>
      </c>
      <c r="AM304" s="56"/>
      <c r="AN304" s="57" t="str">
        <f t="shared" si="10"/>
        <v/>
      </c>
      <c r="AO304" s="58" t="str">
        <f t="shared" si="11"/>
        <v/>
      </c>
      <c r="AP304" s="59"/>
      <c r="AQ304" s="60"/>
      <c r="AR304" s="61"/>
      <c r="AS304" s="61"/>
      <c r="AT304" s="61" t="str">
        <f>IFERROR(__xludf.DUMMYFUNCTION("IF( 
  OR($AJ304=""Full Payment"", ISBLANK($K304)),
  """",
  IF(
    OR(
      Q304=""Standard Booking, P1"",
      Q304=""Standard Booking, P2"",
      Q304=""Standard Booking, P3"",
      Q304=""Standard Booking, P4""
    ),
    LET(
      resDate,   $"&amp;"K304,
      tourDate,  $N304,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4" s="62" t="str">
        <f t="shared" si="12"/>
        <v/>
      </c>
      <c r="AV304" s="63"/>
      <c r="AW304" s="64"/>
      <c r="AX304" s="64"/>
      <c r="AY304" s="64"/>
      <c r="AZ304" s="64" t="str">
        <f>IFERROR(__xludf.DUMMYFUNCTION("IF(
  OR($AJ304=""Full Payment"",$AJ304=""P1"", ISBLANK($K304)),
  """",
  IF(
    OR(
      $Q304=""Standard Booking, P2"",
      $Q304=""Standard Booking, P3"",
      $Q304=""Standard Booking, P4""
    ),
    LET(
      resDate,   $K304,
      tourDate,"&amp;"  $N304,
      monthCount, DATEDIF(resDate, tourDate, ""M"") + 1,
      secondDates, ARRAYFORMULA(
        DATE(
          YEAR(resDate),
          MONTH(resDate) + SEQUENCE(monthCount),
          2
        )
      ),
      validDates, FILTER(
        sec"&amp;"ondDates,
        (secondDates &gt; resDate + 2) *
        (secondDates &lt;= tourDate - 3)
      ),
      IF(
        OR($AJ304=""P2"", $AJ304=""P3"", $AJ304=""P4""),
        IF(
          COUNTA(validDates) &lt; 2,
          """",
          TEXT(INDEX(validDates"&amp;", 2), ""mmm d, yyyy"")
        ),
        IF(
          COUNTA(validDates) &lt; 2,
          """",
          TEXTJOIN("", "", TRUE,
            TEXT(INDEX(validDates, 1), ""mmm d, yyyy""),
            TEXT(INDEX(validDates, 2), ""mmm d, yyyy"")
          )
 "&amp;"       )
      )
    ),
    """"
  )
)
"),"")</f>
        <v/>
      </c>
      <c r="BA304" s="65" t="str">
        <f t="shared" si="13"/>
        <v/>
      </c>
      <c r="BB304" s="63"/>
      <c r="BC304" s="64"/>
      <c r="BD304" s="64"/>
      <c r="BE304" s="64"/>
      <c r="BF304" s="64" t="str">
        <f>IFERROR(__xludf.DUMMYFUNCTION("IF(
  OR($AJ304=""Full Payment"",$AJ304=""P1"", $AJ304=""P2""),
  """",
  IF(
    AND(
      NOT(ISBLANK($K304)),
      OR(
        Q304=""Standard Booking, P3"",
        Q304=""Standard Booking, P4""
      )
    ),
    LET(
      resDate,   $K304,
      "&amp;"tourDate,  $N304,
      monthCount, DATEDIF(resDate, tourDate, ""M"") + 1,
      secondDates, ARRAYFORMULA(
        DATE(
          YEAR(resDate),
          MONTH(resDate) + SEQUENCE(monthCount),
          2
        )
      ),
      validDates, FILTER(
  "&amp;"      secondDates,
        (secondDates &gt; resDate + 2) *
        (secondDates &lt;= tourDate - 3)
      ),
      IF(
        $AJ304=""P4"",
        IF(
          COUNTA(validDates) &lt; 3,
          """",
          TEXT(INDEX(validDates, 3), ""mmm d, yyyy"")
  "&amp;"      ),
        IF(
          $AJ304=""P3"",
          IF(
            COUNTA(validDates) &lt; 3,
            """",
            TEXT(INDEX(validDates, 3), ""mmm d, yyyy"")
          ),
          IF(
            COUNTA(validDates) &lt; 3,
            """",
    "&amp;"        TEXTJOIN("", "", TRUE,
              TEXT(INDEX(validDates, 1), ""mmm d, yyyy""),
              TEXT(INDEX(validDates, 2), ""mmm d, yyyy""),
              TEXT(INDEX(validDates, 3), ""mmm d, yyyy"")
            )
          )
        )
      )
    "&amp;"),
    """"
  )
)
"),"")</f>
        <v/>
      </c>
      <c r="BG304" s="65" t="str">
        <f t="shared" si="14"/>
        <v/>
      </c>
      <c r="BH304" s="63"/>
      <c r="BI304" s="64"/>
      <c r="BJ304" s="64"/>
      <c r="BK304" s="64"/>
      <c r="BL304" s="64" t="str">
        <f>IFERROR(__xludf.DUMMYFUNCTION("IF(
  OR($AJ304=""Full Payment"",$AJ304=""P1"",$AJ304=""P2"",$AJ304=""P3""),
  """",
  IF(
    AND(
      NOT(ISBLANK($K304)),
      $Q304=""Standard Booking, P4""
    ),
    LET(
      resDate,   $K304,
      tourDate,  $N304,
      monthCount, DATEDIF(r"&amp;"esDate, tourDate, ""M"") + 1,
      secondDates, ARRAYFORMULA(
        DATE(
          YEAR(resDate),
          MONTH(resDate) + SEQUENCE(monthCount),
          2
        )
      ),
      validDates, FILTER(
        secondDates,
        (secondDates &gt; res"&amp;"Date + 2) *
        (secondDates &lt;= tourDate - 3)
      ),
      IF(
        $AJ304=""P4"",
        IF(
          COUNTA(validDates) &lt; 4,
          """",
          TEXT(
            INDEX(validDates, 4),
            ""mmm d, yyyy""
          )
        ),
"&amp;"        IF(
          COUNTA(validDates) &lt; 4,
          """",
          TEXTJOIN(
            "", "", TRUE,
            TEXT(INDEX(validDates, 1), ""mmm d, yyyy""),
            TEXT(INDEX(validDates, 2), ""mmm d, yyyy""),
            TEXT(INDEX(validDates"&amp;", 3), ""mmm d, yyyy""),
            TEXT(INDEX(validDates, 4), ""mmm d, yyyy"")
          )
        )
      )
    ),
    """"
  )
)
"),"")</f>
        <v/>
      </c>
      <c r="BM304" s="65" t="str">
        <f t="shared" si="15"/>
        <v/>
      </c>
      <c r="BN304" s="66"/>
      <c r="BO304" s="67"/>
      <c r="BP304" s="49" t="b">
        <v>0</v>
      </c>
      <c r="BQ304" s="49" t="b">
        <v>0</v>
      </c>
      <c r="BR304" s="68"/>
      <c r="BS304" s="69"/>
      <c r="BT304" s="70" t="b">
        <v>0</v>
      </c>
      <c r="BU304" s="71"/>
      <c r="BV304" s="72"/>
      <c r="BW304" s="86" t="b">
        <v>0</v>
      </c>
      <c r="BX304" s="87"/>
    </row>
    <row r="305">
      <c r="A305" s="35" t="str">
        <f t="shared" si="1"/>
        <v/>
      </c>
      <c r="B305" s="36" t="str">
        <f t="shared" si="2"/>
        <v/>
      </c>
      <c r="C305" s="36" t="str">
        <f t="array" ref="C305">IF(
  M305="",
  "",
  IFERROR(
    INDEX(
      '{INDEX} Tour Packages'!$A:$ZZ,
      MATCH(
        M305,
        INDEX(
          '{INDEX} Tour Packages'!$A:$ZZ,
          ,
          MATCH("Tour Package Name", '{INDEX} Tour Packages'!$4:$4, 0)
        ),
        0
      ),
      MATCH("Tour Code", '{INDEX} Tour Packages'!$4:$4, 0)
    ),
    "XXX"
  )
)
</f>
        <v/>
      </c>
      <c r="D305" s="36" t="str">
        <f t="shared" si="3"/>
        <v/>
      </c>
      <c r="E305" s="36" t="str">
        <f t="shared" si="4"/>
        <v/>
      </c>
      <c r="F305" s="37" t="str">
        <f t="shared" si="5"/>
        <v/>
      </c>
      <c r="G305" s="89"/>
      <c r="H305" s="89"/>
      <c r="I305" s="90"/>
      <c r="J305" s="40" t="str">
        <f t="shared" si="16"/>
        <v> </v>
      </c>
      <c r="K305" s="91"/>
      <c r="L305" s="55"/>
      <c r="M305" s="55"/>
      <c r="N305" s="91"/>
      <c r="O305" s="43" t="str">
        <f>IFERROR(__xludf.DUMMYFUNCTION("IF(N305="""","""",IFERROR(
  N305 + VALUE(REGEXEXTRACT(P305, ""(\d+)\s+Days"")),
  """"
)
)"),"")</f>
        <v/>
      </c>
      <c r="P305" s="43" t="str">
        <f t="array" ref="P305">IFERROR(
  INDEX(
    INDEX('{INDEX} Tour Packages'!$A:$ZZ, , MATCH(P$3, '{INDEX} Tour Packages'!$4:$4, 0)),
    MATCH(M305, INDEX('{INDEX} Tour Packages'!$A:$ZZ,0, MATCH("Tour Package Name", '{INDEX} Tour Packages'!$4:$4, 0)), 0)
  ),
"")
</f>
        <v/>
      </c>
      <c r="Q305" s="44" t="str">
        <f t="shared" si="7"/>
        <v/>
      </c>
      <c r="R305" s="44" t="str">
        <f>IFERROR(__xludf.DUMMYFUNCTION("IF(OR(ISBLANK(K305), ISBLANK(N305)), """", 
  LET(
    resDate, K305,
    tourDate, N305,
    monthCount, MAX(0, DATEDIF(resDate, tourDate - 3, ""M"") + 1),
    secondDates, ARRAYFORMULA(DATE(YEAR(resDate), MONTH(resDate) + SEQUENCE(monthCount), 2)),
    "&amp;"validDates, FILTER(secondDates, (secondDates &gt; resDate + 2) * (secondDates &lt;= tourDate - 3)),
    IF(ISERROR(validDates), 0, COUNTA(validDates))
  )
)
"),"")</f>
        <v/>
      </c>
      <c r="S305" s="44" t="str">
        <f t="shared" si="8"/>
        <v/>
      </c>
      <c r="T305" s="45" t="str">
        <f t="array" ref="T305">IF(ISBLANK(BO305),IFERROR(
  INDEX(
    INDEX('{INDEX} Payment Terms'!$A:$G, , MATCH(T$3, '{INDEX} Payment Terms'!$4:$4, 0)),
    MATCH(Q305, INDEX('{INDEX} Payment Terms'!$A:$G,0, MATCH("Payment Condition", '{INDEX} Payment Terms'!$4:$4, 0)), 0)
  ),
""),"Cancelled")
</f>
        <v/>
      </c>
      <c r="U305" s="46" t="b">
        <v>0</v>
      </c>
      <c r="V305" s="47" t="str">
        <f>IFERROR(__xludf.DUMMYFUNCTION("IF(OR(L305=""Duo Booking"", L305=""Group Booking""),
IF(U305=FALSE,"""",
    LET(
      bookingType, L305,
      tour, M305,
      mainFirst, H305,
      mainLast, I305,
      mainEmail, G305,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$L$4:L305, bookingType,
          $M$4:M305, tour,
          $H$4:H305, mainFirst,
          $I$4:I305, mainLast,
          $G$4:G305, mainEmail
        ),
        ""000""
      ),
  "&amp;"    baseID &amp; ""-"" &amp; memberNumber
    )
  ),
  """"
)
"),"")</f>
        <v/>
      </c>
      <c r="W305" s="48"/>
      <c r="X305" s="85" t="b">
        <v>0</v>
      </c>
      <c r="Y305" s="85" t="b">
        <v>0</v>
      </c>
      <c r="Z305" s="85" t="b">
        <v>0</v>
      </c>
      <c r="AA305" s="50"/>
      <c r="AB305" s="51"/>
      <c r="AC305" s="85" t="b">
        <v>0</v>
      </c>
      <c r="AD305" s="92"/>
      <c r="AE305" s="88"/>
      <c r="AF305" s="36" t="str">
        <f t="array" ref="AF305">IF(M305="","",INDEX(
      '{INDEX} Tour Packages'!$A:$ZP,
      MATCH($M305, '{INDEX} Tour Packages'!$A:$A, 0),
      MATCH(AF$3, '{INDEX} Tour Packages'!$4:$4, 0)
    ))</f>
        <v/>
      </c>
      <c r="AG305" s="36" t="str">
        <f t="array" ref="AG305">IF(M305="","",INDEX(
      '{INDEX} Tour Packages'!$A:$ZP,
      MATCH($M305, '{INDEX} Tour Packages'!$A:$A, 0),
      MATCH(AG$3, '{INDEX} Tour Packages'!$4:$4, 0)
    ))</f>
        <v/>
      </c>
      <c r="AH305" s="36" t="str">
        <f t="array" ref="AH305">IF(M305="","",INDEX(
      '{INDEX} Tour Packages'!$A:$ZP,
      MATCH($M305, '{INDEX} Tour Packages'!$A:$A, 0),
      MATCH(AH$3, '{INDEX} Tour Packages'!$4:$4, 0)
    ))</f>
        <v/>
      </c>
      <c r="AI305" s="54" t="str">
        <f t="shared" si="9"/>
        <v/>
      </c>
      <c r="AJ305" s="42"/>
      <c r="AK305" s="55"/>
      <c r="AL305" s="46" t="b">
        <v>0</v>
      </c>
      <c r="AM305" s="56"/>
      <c r="AN305" s="57" t="str">
        <f t="shared" si="10"/>
        <v/>
      </c>
      <c r="AO305" s="58" t="str">
        <f t="shared" si="11"/>
        <v/>
      </c>
      <c r="AP305" s="59"/>
      <c r="AQ305" s="60"/>
      <c r="AR305" s="61"/>
      <c r="AS305" s="61"/>
      <c r="AT305" s="61" t="str">
        <f>IFERROR(__xludf.DUMMYFUNCTION("IF( 
  OR($AJ305=""Full Payment"", ISBLANK($K305)),
  """",
  IF(
    OR(
      Q305=""Standard Booking, P1"",
      Q305=""Standard Booking, P2"",
      Q305=""Standard Booking, P3"",
      Q305=""Standard Booking, P4""
    ),
    LET(
      resDate,   $"&amp;"K305,
      tourDate,  $N305,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5" s="62" t="str">
        <f t="shared" si="12"/>
        <v/>
      </c>
      <c r="AV305" s="63"/>
      <c r="AW305" s="64"/>
      <c r="AX305" s="64"/>
      <c r="AY305" s="64"/>
      <c r="AZ305" s="64" t="str">
        <f>IFERROR(__xludf.DUMMYFUNCTION("IF(
  OR($AJ305=""Full Payment"",$AJ305=""P1"", ISBLANK($K305)),
  """",
  IF(
    OR(
      $Q305=""Standard Booking, P2"",
      $Q305=""Standard Booking, P3"",
      $Q305=""Standard Booking, P4""
    ),
    LET(
      resDate,   $K305,
      tourDate,"&amp;"  $N305,
      monthCount, DATEDIF(resDate, tourDate, ""M"") + 1,
      secondDates, ARRAYFORMULA(
        DATE(
          YEAR(resDate),
          MONTH(resDate) + SEQUENCE(monthCount),
          2
        )
      ),
      validDates, FILTER(
        sec"&amp;"ondDates,
        (secondDates &gt; resDate + 2) *
        (secondDates &lt;= tourDate - 3)
      ),
      IF(
        OR($AJ305=""P2"", $AJ305=""P3"", $AJ305=""P4""),
        IF(
          COUNTA(validDates) &lt; 2,
          """",
          TEXT(INDEX(validDates"&amp;", 2), ""mmm d, yyyy"")
        ),
        IF(
          COUNTA(validDates) &lt; 2,
          """",
          TEXTJOIN("", "", TRUE,
            TEXT(INDEX(validDates, 1), ""mmm d, yyyy""),
            TEXT(INDEX(validDates, 2), ""mmm d, yyyy"")
          )
 "&amp;"       )
      )
    ),
    """"
  )
)
"),"")</f>
        <v/>
      </c>
      <c r="BA305" s="65" t="str">
        <f t="shared" si="13"/>
        <v/>
      </c>
      <c r="BB305" s="63"/>
      <c r="BC305" s="64"/>
      <c r="BD305" s="64"/>
      <c r="BE305" s="64"/>
      <c r="BF305" s="64" t="str">
        <f>IFERROR(__xludf.DUMMYFUNCTION("IF(
  OR($AJ305=""Full Payment"",$AJ305=""P1"", $AJ305=""P2""),
  """",
  IF(
    AND(
      NOT(ISBLANK($K305)),
      OR(
        Q305=""Standard Booking, P3"",
        Q305=""Standard Booking, P4""
      )
    ),
    LET(
      resDate,   $K305,
      "&amp;"tourDate,  $N305,
      monthCount, DATEDIF(resDate, tourDate, ""M"") + 1,
      secondDates, ARRAYFORMULA(
        DATE(
          YEAR(resDate),
          MONTH(resDate) + SEQUENCE(monthCount),
          2
        )
      ),
      validDates, FILTER(
  "&amp;"      secondDates,
        (secondDates &gt; resDate + 2) *
        (secondDates &lt;= tourDate - 3)
      ),
      IF(
        $AJ305=""P4"",
        IF(
          COUNTA(validDates) &lt; 3,
          """",
          TEXT(INDEX(validDates, 3), ""mmm d, yyyy"")
  "&amp;"      ),
        IF(
          $AJ305=""P3"",
          IF(
            COUNTA(validDates) &lt; 3,
            """",
            TEXT(INDEX(validDates, 3), ""mmm d, yyyy"")
          ),
          IF(
            COUNTA(validDates) &lt; 3,
            """",
    "&amp;"        TEXTJOIN("", "", TRUE,
              TEXT(INDEX(validDates, 1), ""mmm d, yyyy""),
              TEXT(INDEX(validDates, 2), ""mmm d, yyyy""),
              TEXT(INDEX(validDates, 3), ""mmm d, yyyy"")
            )
          )
        )
      )
    "&amp;"),
    """"
  )
)
"),"")</f>
        <v/>
      </c>
      <c r="BG305" s="65" t="str">
        <f t="shared" si="14"/>
        <v/>
      </c>
      <c r="BH305" s="63"/>
      <c r="BI305" s="64"/>
      <c r="BJ305" s="64"/>
      <c r="BK305" s="64"/>
      <c r="BL305" s="64" t="str">
        <f>IFERROR(__xludf.DUMMYFUNCTION("IF(
  OR($AJ305=""Full Payment"",$AJ305=""P1"",$AJ305=""P2"",$AJ305=""P3""),
  """",
  IF(
    AND(
      NOT(ISBLANK($K305)),
      $Q305=""Standard Booking, P4""
    ),
    LET(
      resDate,   $K305,
      tourDate,  $N305,
      monthCount, DATEDIF(r"&amp;"esDate, tourDate, ""M"") + 1,
      secondDates, ARRAYFORMULA(
        DATE(
          YEAR(resDate),
          MONTH(resDate) + SEQUENCE(monthCount),
          2
        )
      ),
      validDates, FILTER(
        secondDates,
        (secondDates &gt; res"&amp;"Date + 2) *
        (secondDates &lt;= tourDate - 3)
      ),
      IF(
        $AJ305=""P4"",
        IF(
          COUNTA(validDates) &lt; 4,
          """",
          TEXT(
            INDEX(validDates, 4),
            ""mmm d, yyyy""
          )
        ),
"&amp;"        IF(
          COUNTA(validDates) &lt; 4,
          """",
          TEXTJOIN(
            "", "", TRUE,
            TEXT(INDEX(validDates, 1), ""mmm d, yyyy""),
            TEXT(INDEX(validDates, 2), ""mmm d, yyyy""),
            TEXT(INDEX(validDates"&amp;", 3), ""mmm d, yyyy""),
            TEXT(INDEX(validDates, 4), ""mmm d, yyyy"")
          )
        )
      )
    ),
    """"
  )
)
"),"")</f>
        <v/>
      </c>
      <c r="BM305" s="65" t="str">
        <f t="shared" si="15"/>
        <v/>
      </c>
      <c r="BN305" s="66"/>
      <c r="BO305" s="67"/>
      <c r="BP305" s="49" t="b">
        <v>0</v>
      </c>
      <c r="BQ305" s="49" t="b">
        <v>0</v>
      </c>
      <c r="BR305" s="68"/>
      <c r="BS305" s="69"/>
      <c r="BT305" s="70" t="b">
        <v>0</v>
      </c>
      <c r="BU305" s="71"/>
      <c r="BV305" s="72"/>
      <c r="BW305" s="86" t="b">
        <v>0</v>
      </c>
      <c r="BX305" s="87"/>
    </row>
    <row r="306">
      <c r="A306" s="35" t="str">
        <f t="shared" si="1"/>
        <v/>
      </c>
      <c r="B306" s="36" t="str">
        <f t="shared" si="2"/>
        <v/>
      </c>
      <c r="C306" s="36" t="str">
        <f t="array" ref="C306">IF(
  M306="",
  "",
  IFERROR(
    INDEX(
      '{INDEX} Tour Packages'!$A:$ZZ,
      MATCH(
        M306,
        INDEX(
          '{INDEX} Tour Packages'!$A:$ZZ,
          ,
          MATCH("Tour Package Name", '{INDEX} Tour Packages'!$4:$4, 0)
        ),
        0
      ),
      MATCH("Tour Code", '{INDEX} Tour Packages'!$4:$4, 0)
    ),
    "XXX"
  )
)
</f>
        <v/>
      </c>
      <c r="D306" s="36" t="str">
        <f t="shared" si="3"/>
        <v/>
      </c>
      <c r="E306" s="36" t="str">
        <f t="shared" si="4"/>
        <v/>
      </c>
      <c r="F306" s="37" t="str">
        <f t="shared" si="5"/>
        <v/>
      </c>
      <c r="G306" s="89"/>
      <c r="H306" s="89"/>
      <c r="I306" s="90"/>
      <c r="J306" s="40" t="str">
        <f t="shared" si="16"/>
        <v> </v>
      </c>
      <c r="K306" s="91"/>
      <c r="L306" s="55"/>
      <c r="M306" s="55"/>
      <c r="N306" s="91"/>
      <c r="O306" s="43" t="str">
        <f>IFERROR(__xludf.DUMMYFUNCTION("IF(N306="""","""",IFERROR(
  N306 + VALUE(REGEXEXTRACT(P306, ""(\d+)\s+Days"")),
  """"
)
)"),"")</f>
        <v/>
      </c>
      <c r="P306" s="43" t="str">
        <f t="array" ref="P306">IFERROR(
  INDEX(
    INDEX('{INDEX} Tour Packages'!$A:$ZZ, , MATCH(P$3, '{INDEX} Tour Packages'!$4:$4, 0)),
    MATCH(M306, INDEX('{INDEX} Tour Packages'!$A:$ZZ,0, MATCH("Tour Package Name", '{INDEX} Tour Packages'!$4:$4, 0)), 0)
  ),
"")
</f>
        <v/>
      </c>
      <c r="Q306" s="44" t="str">
        <f t="shared" si="7"/>
        <v/>
      </c>
      <c r="R306" s="44" t="str">
        <f>IFERROR(__xludf.DUMMYFUNCTION("IF(OR(ISBLANK(K306), ISBLANK(N306)), """", 
  LET(
    resDate, K306,
    tourDate, N306,
    monthCount, MAX(0, DATEDIF(resDate, tourDate - 3, ""M"") + 1),
    secondDates, ARRAYFORMULA(DATE(YEAR(resDate), MONTH(resDate) + SEQUENCE(monthCount), 2)),
    "&amp;"validDates, FILTER(secondDates, (secondDates &gt; resDate + 2) * (secondDates &lt;= tourDate - 3)),
    IF(ISERROR(validDates), 0, COUNTA(validDates))
  )
)
"),"")</f>
        <v/>
      </c>
      <c r="S306" s="44" t="str">
        <f t="shared" si="8"/>
        <v/>
      </c>
      <c r="T306" s="45" t="str">
        <f t="array" ref="T306">IF(ISBLANK(BO306),IFERROR(
  INDEX(
    INDEX('{INDEX} Payment Terms'!$A:$G, , MATCH(T$3, '{INDEX} Payment Terms'!$4:$4, 0)),
    MATCH(Q306, INDEX('{INDEX} Payment Terms'!$A:$G,0, MATCH("Payment Condition", '{INDEX} Payment Terms'!$4:$4, 0)), 0)
  ),
""),"Cancelled")
</f>
        <v/>
      </c>
      <c r="U306" s="46" t="b">
        <v>0</v>
      </c>
      <c r="V306" s="47" t="str">
        <f>IFERROR(__xludf.DUMMYFUNCTION("IF(OR(L306=""Duo Booking"", L306=""Group Booking""),
IF(U306=FALSE,"""",
    LET(
      bookingType, L306,
      tour, M306,
      mainFirst, H306,
      mainLast, I306,
      mainEmail, G306,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$L$4:L306, bookingType,
          $M$4:M306, tour,
          $H$4:H306, mainFirst,
          $I$4:I306, mainLast,
          $G$4:G306, mainEmail
        ),
        ""000""
      ),
  "&amp;"    baseID &amp; ""-"" &amp; memberNumber
    )
  ),
  """"
)
"),"")</f>
        <v/>
      </c>
      <c r="W306" s="48"/>
      <c r="X306" s="85" t="b">
        <v>0</v>
      </c>
      <c r="Y306" s="85" t="b">
        <v>0</v>
      </c>
      <c r="Z306" s="85" t="b">
        <v>0</v>
      </c>
      <c r="AA306" s="50"/>
      <c r="AB306" s="51"/>
      <c r="AC306" s="85" t="b">
        <v>0</v>
      </c>
      <c r="AD306" s="92"/>
      <c r="AE306" s="88"/>
      <c r="AF306" s="36" t="str">
        <f t="array" ref="AF306">IF(M306="","",INDEX(
      '{INDEX} Tour Packages'!$A:$ZP,
      MATCH($M306, '{INDEX} Tour Packages'!$A:$A, 0),
      MATCH(AF$3, '{INDEX} Tour Packages'!$4:$4, 0)
    ))</f>
        <v/>
      </c>
      <c r="AG306" s="36" t="str">
        <f t="array" ref="AG306">IF(M306="","",INDEX(
      '{INDEX} Tour Packages'!$A:$ZP,
      MATCH($M306, '{INDEX} Tour Packages'!$A:$A, 0),
      MATCH(AG$3, '{INDEX} Tour Packages'!$4:$4, 0)
    ))</f>
        <v/>
      </c>
      <c r="AH306" s="36" t="str">
        <f t="array" ref="AH306">IF(M306="","",INDEX(
      '{INDEX} Tour Packages'!$A:$ZP,
      MATCH($M306, '{INDEX} Tour Packages'!$A:$A, 0),
      MATCH(AH$3, '{INDEX} Tour Packages'!$4:$4, 0)
    ))</f>
        <v/>
      </c>
      <c r="AI306" s="54" t="str">
        <f t="shared" si="9"/>
        <v/>
      </c>
      <c r="AJ306" s="42"/>
      <c r="AK306" s="55"/>
      <c r="AL306" s="46" t="b">
        <v>0</v>
      </c>
      <c r="AM306" s="56"/>
      <c r="AN306" s="57" t="str">
        <f t="shared" si="10"/>
        <v/>
      </c>
      <c r="AO306" s="58" t="str">
        <f t="shared" si="11"/>
        <v/>
      </c>
      <c r="AP306" s="59"/>
      <c r="AQ306" s="60"/>
      <c r="AR306" s="61"/>
      <c r="AS306" s="61"/>
      <c r="AT306" s="61" t="str">
        <f>IFERROR(__xludf.DUMMYFUNCTION("IF( 
  OR($AJ306=""Full Payment"", ISBLANK($K306)),
  """",
  IF(
    OR(
      Q306=""Standard Booking, P1"",
      Q306=""Standard Booking, P2"",
      Q306=""Standard Booking, P3"",
      Q306=""Standard Booking, P4""
    ),
    LET(
      resDate,   $"&amp;"K306,
      tourDate,  $N306,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6" s="62" t="str">
        <f t="shared" si="12"/>
        <v/>
      </c>
      <c r="AV306" s="63"/>
      <c r="AW306" s="64"/>
      <c r="AX306" s="64"/>
      <c r="AY306" s="64"/>
      <c r="AZ306" s="64" t="str">
        <f>IFERROR(__xludf.DUMMYFUNCTION("IF(
  OR($AJ306=""Full Payment"",$AJ306=""P1"", ISBLANK($K306)),
  """",
  IF(
    OR(
      $Q306=""Standard Booking, P2"",
      $Q306=""Standard Booking, P3"",
      $Q306=""Standard Booking, P4""
    ),
    LET(
      resDate,   $K306,
      tourDate,"&amp;"  $N306,
      monthCount, DATEDIF(resDate, tourDate, ""M"") + 1,
      secondDates, ARRAYFORMULA(
        DATE(
          YEAR(resDate),
          MONTH(resDate) + SEQUENCE(monthCount),
          2
        )
      ),
      validDates, FILTER(
        sec"&amp;"ondDates,
        (secondDates &gt; resDate + 2) *
        (secondDates &lt;= tourDate - 3)
      ),
      IF(
        OR($AJ306=""P2"", $AJ306=""P3"", $AJ306=""P4""),
        IF(
          COUNTA(validDates) &lt; 2,
          """",
          TEXT(INDEX(validDates"&amp;", 2), ""mmm d, yyyy"")
        ),
        IF(
          COUNTA(validDates) &lt; 2,
          """",
          TEXTJOIN("", "", TRUE,
            TEXT(INDEX(validDates, 1), ""mmm d, yyyy""),
            TEXT(INDEX(validDates, 2), ""mmm d, yyyy"")
          )
 "&amp;"       )
      )
    ),
    """"
  )
)
"),"")</f>
        <v/>
      </c>
      <c r="BA306" s="65" t="str">
        <f t="shared" si="13"/>
        <v/>
      </c>
      <c r="BB306" s="63"/>
      <c r="BC306" s="64"/>
      <c r="BD306" s="64"/>
      <c r="BE306" s="64"/>
      <c r="BF306" s="64" t="str">
        <f>IFERROR(__xludf.DUMMYFUNCTION("IF(
  OR($AJ306=""Full Payment"",$AJ306=""P1"", $AJ306=""P2""),
  """",
  IF(
    AND(
      NOT(ISBLANK($K306)),
      OR(
        Q306=""Standard Booking, P3"",
        Q306=""Standard Booking, P4""
      )
    ),
    LET(
      resDate,   $K306,
      "&amp;"tourDate,  $N306,
      monthCount, DATEDIF(resDate, tourDate, ""M"") + 1,
      secondDates, ARRAYFORMULA(
        DATE(
          YEAR(resDate),
          MONTH(resDate) + SEQUENCE(monthCount),
          2
        )
      ),
      validDates, FILTER(
  "&amp;"      secondDates,
        (secondDates &gt; resDate + 2) *
        (secondDates &lt;= tourDate - 3)
      ),
      IF(
        $AJ306=""P4"",
        IF(
          COUNTA(validDates) &lt; 3,
          """",
          TEXT(INDEX(validDates, 3), ""mmm d, yyyy"")
  "&amp;"      ),
        IF(
          $AJ306=""P3"",
          IF(
            COUNTA(validDates) &lt; 3,
            """",
            TEXT(INDEX(validDates, 3), ""mmm d, yyyy"")
          ),
          IF(
            COUNTA(validDates) &lt; 3,
            """",
    "&amp;"        TEXTJOIN("", "", TRUE,
              TEXT(INDEX(validDates, 1), ""mmm d, yyyy""),
              TEXT(INDEX(validDates, 2), ""mmm d, yyyy""),
              TEXT(INDEX(validDates, 3), ""mmm d, yyyy"")
            )
          )
        )
      )
    "&amp;"),
    """"
  )
)
"),"")</f>
        <v/>
      </c>
      <c r="BG306" s="65" t="str">
        <f t="shared" si="14"/>
        <v/>
      </c>
      <c r="BH306" s="63"/>
      <c r="BI306" s="64"/>
      <c r="BJ306" s="64"/>
      <c r="BK306" s="64"/>
      <c r="BL306" s="64" t="str">
        <f>IFERROR(__xludf.DUMMYFUNCTION("IF(
  OR($AJ306=""Full Payment"",$AJ306=""P1"",$AJ306=""P2"",$AJ306=""P3""),
  """",
  IF(
    AND(
      NOT(ISBLANK($K306)),
      $Q306=""Standard Booking, P4""
    ),
    LET(
      resDate,   $K306,
      tourDate,  $N306,
      monthCount, DATEDIF(r"&amp;"esDate, tourDate, ""M"") + 1,
      secondDates, ARRAYFORMULA(
        DATE(
          YEAR(resDate),
          MONTH(resDate) + SEQUENCE(monthCount),
          2
        )
      ),
      validDates, FILTER(
        secondDates,
        (secondDates &gt; res"&amp;"Date + 2) *
        (secondDates &lt;= tourDate - 3)
      ),
      IF(
        $AJ306=""P4"",
        IF(
          COUNTA(validDates) &lt; 4,
          """",
          TEXT(
            INDEX(validDates, 4),
            ""mmm d, yyyy""
          )
        ),
"&amp;"        IF(
          COUNTA(validDates) &lt; 4,
          """",
          TEXTJOIN(
            "", "", TRUE,
            TEXT(INDEX(validDates, 1), ""mmm d, yyyy""),
            TEXT(INDEX(validDates, 2), ""mmm d, yyyy""),
            TEXT(INDEX(validDates"&amp;", 3), ""mmm d, yyyy""),
            TEXT(INDEX(validDates, 4), ""mmm d, yyyy"")
          )
        )
      )
    ),
    """"
  )
)
"),"")</f>
        <v/>
      </c>
      <c r="BM306" s="65" t="str">
        <f t="shared" si="15"/>
        <v/>
      </c>
      <c r="BN306" s="66"/>
      <c r="BO306" s="67"/>
      <c r="BP306" s="49" t="b">
        <v>0</v>
      </c>
      <c r="BQ306" s="49" t="b">
        <v>0</v>
      </c>
      <c r="BR306" s="68"/>
      <c r="BS306" s="69"/>
      <c r="BT306" s="70" t="b">
        <v>0</v>
      </c>
      <c r="BU306" s="71"/>
      <c r="BV306" s="72"/>
      <c r="BW306" s="86" t="b">
        <v>0</v>
      </c>
      <c r="BX306" s="87"/>
    </row>
    <row r="307">
      <c r="A307" s="35" t="str">
        <f t="shared" si="1"/>
        <v/>
      </c>
      <c r="B307" s="36" t="str">
        <f t="shared" si="2"/>
        <v/>
      </c>
      <c r="C307" s="36" t="str">
        <f t="array" ref="C307">IF(
  M307="",
  "",
  IFERROR(
    INDEX(
      '{INDEX} Tour Packages'!$A:$ZZ,
      MATCH(
        M307,
        INDEX(
          '{INDEX} Tour Packages'!$A:$ZZ,
          ,
          MATCH("Tour Package Name", '{INDEX} Tour Packages'!$4:$4, 0)
        ),
        0
      ),
      MATCH("Tour Code", '{INDEX} Tour Packages'!$4:$4, 0)
    ),
    "XXX"
  )
)
</f>
        <v/>
      </c>
      <c r="D307" s="36" t="str">
        <f t="shared" si="3"/>
        <v/>
      </c>
      <c r="E307" s="36" t="str">
        <f t="shared" si="4"/>
        <v/>
      </c>
      <c r="F307" s="37" t="str">
        <f t="shared" si="5"/>
        <v/>
      </c>
      <c r="G307" s="89"/>
      <c r="H307" s="89"/>
      <c r="I307" s="90"/>
      <c r="J307" s="40" t="str">
        <f t="shared" si="16"/>
        <v> </v>
      </c>
      <c r="K307" s="91"/>
      <c r="L307" s="55"/>
      <c r="M307" s="55"/>
      <c r="N307" s="91"/>
      <c r="O307" s="43" t="str">
        <f>IFERROR(__xludf.DUMMYFUNCTION("IF(N307="""","""",IFERROR(
  N307 + VALUE(REGEXEXTRACT(P307, ""(\d+)\s+Days"")),
  """"
)
)"),"")</f>
        <v/>
      </c>
      <c r="P307" s="43" t="str">
        <f t="array" ref="P307">IFERROR(
  INDEX(
    INDEX('{INDEX} Tour Packages'!$A:$ZZ, , MATCH(P$3, '{INDEX} Tour Packages'!$4:$4, 0)),
    MATCH(M307, INDEX('{INDEX} Tour Packages'!$A:$ZZ,0, MATCH("Tour Package Name", '{INDEX} Tour Packages'!$4:$4, 0)), 0)
  ),
"")
</f>
        <v/>
      </c>
      <c r="Q307" s="44" t="str">
        <f t="shared" si="7"/>
        <v/>
      </c>
      <c r="R307" s="44" t="str">
        <f>IFERROR(__xludf.DUMMYFUNCTION("IF(OR(ISBLANK(K307), ISBLANK(N307)), """", 
  LET(
    resDate, K307,
    tourDate, N307,
    monthCount, MAX(0, DATEDIF(resDate, tourDate - 3, ""M"") + 1),
    secondDates, ARRAYFORMULA(DATE(YEAR(resDate), MONTH(resDate) + SEQUENCE(monthCount), 2)),
    "&amp;"validDates, FILTER(secondDates, (secondDates &gt; resDate + 2) * (secondDates &lt;= tourDate - 3)),
    IF(ISERROR(validDates), 0, COUNTA(validDates))
  )
)
"),"")</f>
        <v/>
      </c>
      <c r="S307" s="44" t="str">
        <f t="shared" si="8"/>
        <v/>
      </c>
      <c r="T307" s="45" t="str">
        <f t="array" ref="T307">IF(ISBLANK(BO307),IFERROR(
  INDEX(
    INDEX('{INDEX} Payment Terms'!$A:$G, , MATCH(T$3, '{INDEX} Payment Terms'!$4:$4, 0)),
    MATCH(Q307, INDEX('{INDEX} Payment Terms'!$A:$G,0, MATCH("Payment Condition", '{INDEX} Payment Terms'!$4:$4, 0)), 0)
  ),
""),"Cancelled")
</f>
        <v/>
      </c>
      <c r="U307" s="46" t="b">
        <v>0</v>
      </c>
      <c r="V307" s="47" t="str">
        <f>IFERROR(__xludf.DUMMYFUNCTION("IF(OR(L307=""Duo Booking"", L307=""Group Booking""),
IF(U307=FALSE,"""",
    LET(
      bookingType, L307,
      tour, M307,
      mainFirst, H307,
      mainLast, I307,
      mainEmail, G307,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$L$4:L307, bookingType,
          $M$4:M307, tour,
          $H$4:H307, mainFirst,
          $I$4:I307, mainLast,
          $G$4:G307, mainEmail
        ),
        ""000""
      ),
  "&amp;"    baseID &amp; ""-"" &amp; memberNumber
    )
  ),
  """"
)
"),"")</f>
        <v/>
      </c>
      <c r="W307" s="48"/>
      <c r="X307" s="85" t="b">
        <v>0</v>
      </c>
      <c r="Y307" s="85" t="b">
        <v>0</v>
      </c>
      <c r="Z307" s="85" t="b">
        <v>0</v>
      </c>
      <c r="AA307" s="50"/>
      <c r="AB307" s="51"/>
      <c r="AC307" s="85" t="b">
        <v>0</v>
      </c>
      <c r="AD307" s="92"/>
      <c r="AE307" s="88"/>
      <c r="AF307" s="36" t="str">
        <f t="array" ref="AF307">IF(M307="","",INDEX(
      '{INDEX} Tour Packages'!$A:$ZP,
      MATCH($M307, '{INDEX} Tour Packages'!$A:$A, 0),
      MATCH(AF$3, '{INDEX} Tour Packages'!$4:$4, 0)
    ))</f>
        <v/>
      </c>
      <c r="AG307" s="36" t="str">
        <f t="array" ref="AG307">IF(M307="","",INDEX(
      '{INDEX} Tour Packages'!$A:$ZP,
      MATCH($M307, '{INDEX} Tour Packages'!$A:$A, 0),
      MATCH(AG$3, '{INDEX} Tour Packages'!$4:$4, 0)
    ))</f>
        <v/>
      </c>
      <c r="AH307" s="36" t="str">
        <f t="array" ref="AH307">IF(M307="","",INDEX(
      '{INDEX} Tour Packages'!$A:$ZP,
      MATCH($M307, '{INDEX} Tour Packages'!$A:$A, 0),
      MATCH(AH$3, '{INDEX} Tour Packages'!$4:$4, 0)
    ))</f>
        <v/>
      </c>
      <c r="AI307" s="54" t="str">
        <f t="shared" si="9"/>
        <v/>
      </c>
      <c r="AJ307" s="42"/>
      <c r="AK307" s="55"/>
      <c r="AL307" s="46" t="b">
        <v>0</v>
      </c>
      <c r="AM307" s="56"/>
      <c r="AN307" s="57" t="str">
        <f t="shared" si="10"/>
        <v/>
      </c>
      <c r="AO307" s="58" t="str">
        <f t="shared" si="11"/>
        <v/>
      </c>
      <c r="AP307" s="59"/>
      <c r="AQ307" s="60"/>
      <c r="AR307" s="61"/>
      <c r="AS307" s="61"/>
      <c r="AT307" s="61" t="str">
        <f>IFERROR(__xludf.DUMMYFUNCTION("IF( 
  OR($AJ307=""Full Payment"", ISBLANK($K307)),
  """",
  IF(
    OR(
      Q307=""Standard Booking, P1"",
      Q307=""Standard Booking, P2"",
      Q307=""Standard Booking, P3"",
      Q307=""Standard Booking, P4""
    ),
    LET(
      resDate,   $"&amp;"K307,
      tourDate,  $N307,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7" s="62" t="str">
        <f t="shared" si="12"/>
        <v/>
      </c>
      <c r="AV307" s="63"/>
      <c r="AW307" s="64"/>
      <c r="AX307" s="64"/>
      <c r="AY307" s="64"/>
      <c r="AZ307" s="64" t="str">
        <f>IFERROR(__xludf.DUMMYFUNCTION("IF(
  OR($AJ307=""Full Payment"",$AJ307=""P1"", ISBLANK($K307)),
  """",
  IF(
    OR(
      $Q307=""Standard Booking, P2"",
      $Q307=""Standard Booking, P3"",
      $Q307=""Standard Booking, P4""
    ),
    LET(
      resDate,   $K307,
      tourDate,"&amp;"  $N307,
      monthCount, DATEDIF(resDate, tourDate, ""M"") + 1,
      secondDates, ARRAYFORMULA(
        DATE(
          YEAR(resDate),
          MONTH(resDate) + SEQUENCE(monthCount),
          2
        )
      ),
      validDates, FILTER(
        sec"&amp;"ondDates,
        (secondDates &gt; resDate + 2) *
        (secondDates &lt;= tourDate - 3)
      ),
      IF(
        OR($AJ307=""P2"", $AJ307=""P3"", $AJ307=""P4""),
        IF(
          COUNTA(validDates) &lt; 2,
          """",
          TEXT(INDEX(validDates"&amp;", 2), ""mmm d, yyyy"")
        ),
        IF(
          COUNTA(validDates) &lt; 2,
          """",
          TEXTJOIN("", "", TRUE,
            TEXT(INDEX(validDates, 1), ""mmm d, yyyy""),
            TEXT(INDEX(validDates, 2), ""mmm d, yyyy"")
          )
 "&amp;"       )
      )
    ),
    """"
  )
)
"),"")</f>
        <v/>
      </c>
      <c r="BA307" s="65" t="str">
        <f t="shared" si="13"/>
        <v/>
      </c>
      <c r="BB307" s="63"/>
      <c r="BC307" s="64"/>
      <c r="BD307" s="64"/>
      <c r="BE307" s="64"/>
      <c r="BF307" s="64" t="str">
        <f>IFERROR(__xludf.DUMMYFUNCTION("IF(
  OR($AJ307=""Full Payment"",$AJ307=""P1"", $AJ307=""P2""),
  """",
  IF(
    AND(
      NOT(ISBLANK($K307)),
      OR(
        Q307=""Standard Booking, P3"",
        Q307=""Standard Booking, P4""
      )
    ),
    LET(
      resDate,   $K307,
      "&amp;"tourDate,  $N307,
      monthCount, DATEDIF(resDate, tourDate, ""M"") + 1,
      secondDates, ARRAYFORMULA(
        DATE(
          YEAR(resDate),
          MONTH(resDate) + SEQUENCE(monthCount),
          2
        )
      ),
      validDates, FILTER(
  "&amp;"      secondDates,
        (secondDates &gt; resDate + 2) *
        (secondDates &lt;= tourDate - 3)
      ),
      IF(
        $AJ307=""P4"",
        IF(
          COUNTA(validDates) &lt; 3,
          """",
          TEXT(INDEX(validDates, 3), ""mmm d, yyyy"")
  "&amp;"      ),
        IF(
          $AJ307=""P3"",
          IF(
            COUNTA(validDates) &lt; 3,
            """",
            TEXT(INDEX(validDates, 3), ""mmm d, yyyy"")
          ),
          IF(
            COUNTA(validDates) &lt; 3,
            """",
    "&amp;"        TEXTJOIN("", "", TRUE,
              TEXT(INDEX(validDates, 1), ""mmm d, yyyy""),
              TEXT(INDEX(validDates, 2), ""mmm d, yyyy""),
              TEXT(INDEX(validDates, 3), ""mmm d, yyyy"")
            )
          )
        )
      )
    "&amp;"),
    """"
  )
)
"),"")</f>
        <v/>
      </c>
      <c r="BG307" s="65" t="str">
        <f t="shared" si="14"/>
        <v/>
      </c>
      <c r="BH307" s="63"/>
      <c r="BI307" s="64"/>
      <c r="BJ307" s="64"/>
      <c r="BK307" s="64"/>
      <c r="BL307" s="64" t="str">
        <f>IFERROR(__xludf.DUMMYFUNCTION("IF(
  OR($AJ307=""Full Payment"",$AJ307=""P1"",$AJ307=""P2"",$AJ307=""P3""),
  """",
  IF(
    AND(
      NOT(ISBLANK($K307)),
      $Q307=""Standard Booking, P4""
    ),
    LET(
      resDate,   $K307,
      tourDate,  $N307,
      monthCount, DATEDIF(r"&amp;"esDate, tourDate, ""M"") + 1,
      secondDates, ARRAYFORMULA(
        DATE(
          YEAR(resDate),
          MONTH(resDate) + SEQUENCE(monthCount),
          2
        )
      ),
      validDates, FILTER(
        secondDates,
        (secondDates &gt; res"&amp;"Date + 2) *
        (secondDates &lt;= tourDate - 3)
      ),
      IF(
        $AJ307=""P4"",
        IF(
          COUNTA(validDates) &lt; 4,
          """",
          TEXT(
            INDEX(validDates, 4),
            ""mmm d, yyyy""
          )
        ),
"&amp;"        IF(
          COUNTA(validDates) &lt; 4,
          """",
          TEXTJOIN(
            "", "", TRUE,
            TEXT(INDEX(validDates, 1), ""mmm d, yyyy""),
            TEXT(INDEX(validDates, 2), ""mmm d, yyyy""),
            TEXT(INDEX(validDates"&amp;", 3), ""mmm d, yyyy""),
            TEXT(INDEX(validDates, 4), ""mmm d, yyyy"")
          )
        )
      )
    ),
    """"
  )
)
"),"")</f>
        <v/>
      </c>
      <c r="BM307" s="65" t="str">
        <f t="shared" si="15"/>
        <v/>
      </c>
      <c r="BN307" s="66"/>
      <c r="BO307" s="67"/>
      <c r="BP307" s="49" t="b">
        <v>0</v>
      </c>
      <c r="BQ307" s="49" t="b">
        <v>0</v>
      </c>
      <c r="BR307" s="68"/>
      <c r="BS307" s="69"/>
      <c r="BT307" s="70" t="b">
        <v>0</v>
      </c>
      <c r="BU307" s="71"/>
      <c r="BV307" s="72"/>
      <c r="BW307" s="86" t="b">
        <v>0</v>
      </c>
      <c r="BX307" s="87"/>
    </row>
    <row r="308">
      <c r="A308" s="35" t="str">
        <f t="shared" si="1"/>
        <v/>
      </c>
      <c r="B308" s="36" t="str">
        <f t="shared" si="2"/>
        <v/>
      </c>
      <c r="C308" s="36" t="str">
        <f t="array" ref="C308">IF(
  M308="",
  "",
  IFERROR(
    INDEX(
      '{INDEX} Tour Packages'!$A:$ZZ,
      MATCH(
        M308,
        INDEX(
          '{INDEX} Tour Packages'!$A:$ZZ,
          ,
          MATCH("Tour Package Name", '{INDEX} Tour Packages'!$4:$4, 0)
        ),
        0
      ),
      MATCH("Tour Code", '{INDEX} Tour Packages'!$4:$4, 0)
    ),
    "XXX"
  )
)
</f>
        <v/>
      </c>
      <c r="D308" s="36" t="str">
        <f t="shared" si="3"/>
        <v/>
      </c>
      <c r="E308" s="36" t="str">
        <f t="shared" si="4"/>
        <v/>
      </c>
      <c r="F308" s="37" t="str">
        <f t="shared" si="5"/>
        <v/>
      </c>
      <c r="G308" s="89"/>
      <c r="H308" s="89"/>
      <c r="I308" s="90"/>
      <c r="J308" s="40" t="str">
        <f t="shared" si="16"/>
        <v> </v>
      </c>
      <c r="K308" s="91"/>
      <c r="L308" s="55"/>
      <c r="M308" s="55"/>
      <c r="N308" s="91"/>
      <c r="O308" s="43" t="str">
        <f>IFERROR(__xludf.DUMMYFUNCTION("IF(N308="""","""",IFERROR(
  N308 + VALUE(REGEXEXTRACT(P308, ""(\d+)\s+Days"")),
  """"
)
)"),"")</f>
        <v/>
      </c>
      <c r="P308" s="43" t="str">
        <f t="array" ref="P308">IFERROR(
  INDEX(
    INDEX('{INDEX} Tour Packages'!$A:$ZZ, , MATCH(P$3, '{INDEX} Tour Packages'!$4:$4, 0)),
    MATCH(M308, INDEX('{INDEX} Tour Packages'!$A:$ZZ,0, MATCH("Tour Package Name", '{INDEX} Tour Packages'!$4:$4, 0)), 0)
  ),
"")
</f>
        <v/>
      </c>
      <c r="Q308" s="44" t="str">
        <f t="shared" si="7"/>
        <v/>
      </c>
      <c r="R308" s="44" t="str">
        <f>IFERROR(__xludf.DUMMYFUNCTION("IF(OR(ISBLANK(K308), ISBLANK(N308)), """", 
  LET(
    resDate, K308,
    tourDate, N308,
    monthCount, MAX(0, DATEDIF(resDate, tourDate - 3, ""M"") + 1),
    secondDates, ARRAYFORMULA(DATE(YEAR(resDate), MONTH(resDate) + SEQUENCE(monthCount), 2)),
    "&amp;"validDates, FILTER(secondDates, (secondDates &gt; resDate + 2) * (secondDates &lt;= tourDate - 3)),
    IF(ISERROR(validDates), 0, COUNTA(validDates))
  )
)
"),"")</f>
        <v/>
      </c>
      <c r="S308" s="44" t="str">
        <f t="shared" si="8"/>
        <v/>
      </c>
      <c r="T308" s="45" t="str">
        <f t="array" ref="T308">IF(ISBLANK(BO308),IFERROR(
  INDEX(
    INDEX('{INDEX} Payment Terms'!$A:$G, , MATCH(T$3, '{INDEX} Payment Terms'!$4:$4, 0)),
    MATCH(Q308, INDEX('{INDEX} Payment Terms'!$A:$G,0, MATCH("Payment Condition", '{INDEX} Payment Terms'!$4:$4, 0)), 0)
  ),
""),"Cancelled")
</f>
        <v/>
      </c>
      <c r="U308" s="46" t="b">
        <v>0</v>
      </c>
      <c r="V308" s="47" t="str">
        <f>IFERROR(__xludf.DUMMYFUNCTION("IF(OR(L308=""Duo Booking"", L308=""Group Booking""),
IF(U308=FALSE,"""",
    LET(
      bookingType, L308,
      tour, M308,
      mainFirst, H308,
      mainLast, I308,
      mainEmail, G308,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$L$4:L308, bookingType,
          $M$4:M308, tour,
          $H$4:H308, mainFirst,
          $I$4:I308, mainLast,
          $G$4:G308, mainEmail
        ),
        ""000""
      ),
  "&amp;"    baseID &amp; ""-"" &amp; memberNumber
    )
  ),
  """"
)
"),"")</f>
        <v/>
      </c>
      <c r="W308" s="48"/>
      <c r="X308" s="85" t="b">
        <v>0</v>
      </c>
      <c r="Y308" s="85" t="b">
        <v>0</v>
      </c>
      <c r="Z308" s="85" t="b">
        <v>0</v>
      </c>
      <c r="AA308" s="50"/>
      <c r="AB308" s="51"/>
      <c r="AC308" s="85" t="b">
        <v>0</v>
      </c>
      <c r="AD308" s="92"/>
      <c r="AE308" s="88"/>
      <c r="AF308" s="36" t="str">
        <f t="array" ref="AF308">IF(M308="","",INDEX(
      '{INDEX} Tour Packages'!$A:$ZP,
      MATCH($M308, '{INDEX} Tour Packages'!$A:$A, 0),
      MATCH(AF$3, '{INDEX} Tour Packages'!$4:$4, 0)
    ))</f>
        <v/>
      </c>
      <c r="AG308" s="36" t="str">
        <f t="array" ref="AG308">IF(M308="","",INDEX(
      '{INDEX} Tour Packages'!$A:$ZP,
      MATCH($M308, '{INDEX} Tour Packages'!$A:$A, 0),
      MATCH(AG$3, '{INDEX} Tour Packages'!$4:$4, 0)
    ))</f>
        <v/>
      </c>
      <c r="AH308" s="36" t="str">
        <f t="array" ref="AH308">IF(M308="","",INDEX(
      '{INDEX} Tour Packages'!$A:$ZP,
      MATCH($M308, '{INDEX} Tour Packages'!$A:$A, 0),
      MATCH(AH$3, '{INDEX} Tour Packages'!$4:$4, 0)
    ))</f>
        <v/>
      </c>
      <c r="AI308" s="54" t="str">
        <f t="shared" si="9"/>
        <v/>
      </c>
      <c r="AJ308" s="42"/>
      <c r="AK308" s="55"/>
      <c r="AL308" s="46" t="b">
        <v>0</v>
      </c>
      <c r="AM308" s="56"/>
      <c r="AN308" s="57" t="str">
        <f t="shared" si="10"/>
        <v/>
      </c>
      <c r="AO308" s="58" t="str">
        <f t="shared" si="11"/>
        <v/>
      </c>
      <c r="AP308" s="59"/>
      <c r="AQ308" s="60"/>
      <c r="AR308" s="61"/>
      <c r="AS308" s="61"/>
      <c r="AT308" s="61" t="str">
        <f>IFERROR(__xludf.DUMMYFUNCTION("IF( 
  OR($AJ308=""Full Payment"", ISBLANK($K308)),
  """",
  IF(
    OR(
      Q308=""Standard Booking, P1"",
      Q308=""Standard Booking, P2"",
      Q308=""Standard Booking, P3"",
      Q308=""Standard Booking, P4""
    ),
    LET(
      resDate,   $"&amp;"K308,
      tourDate,  $N308,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8" s="62" t="str">
        <f t="shared" si="12"/>
        <v/>
      </c>
      <c r="AV308" s="63"/>
      <c r="AW308" s="64"/>
      <c r="AX308" s="64"/>
      <c r="AY308" s="64"/>
      <c r="AZ308" s="64" t="str">
        <f>IFERROR(__xludf.DUMMYFUNCTION("IF(
  OR($AJ308=""Full Payment"",$AJ308=""P1"", ISBLANK($K308)),
  """",
  IF(
    OR(
      $Q308=""Standard Booking, P2"",
      $Q308=""Standard Booking, P3"",
      $Q308=""Standard Booking, P4""
    ),
    LET(
      resDate,   $K308,
      tourDate,"&amp;"  $N308,
      monthCount, DATEDIF(resDate, tourDate, ""M"") + 1,
      secondDates, ARRAYFORMULA(
        DATE(
          YEAR(resDate),
          MONTH(resDate) + SEQUENCE(monthCount),
          2
        )
      ),
      validDates, FILTER(
        sec"&amp;"ondDates,
        (secondDates &gt; resDate + 2) *
        (secondDates &lt;= tourDate - 3)
      ),
      IF(
        OR($AJ308=""P2"", $AJ308=""P3"", $AJ308=""P4""),
        IF(
          COUNTA(validDates) &lt; 2,
          """",
          TEXT(INDEX(validDates"&amp;", 2), ""mmm d, yyyy"")
        ),
        IF(
          COUNTA(validDates) &lt; 2,
          """",
          TEXTJOIN("", "", TRUE,
            TEXT(INDEX(validDates, 1), ""mmm d, yyyy""),
            TEXT(INDEX(validDates, 2), ""mmm d, yyyy"")
          )
 "&amp;"       )
      )
    ),
    """"
  )
)
"),"")</f>
        <v/>
      </c>
      <c r="BA308" s="65" t="str">
        <f t="shared" si="13"/>
        <v/>
      </c>
      <c r="BB308" s="63"/>
      <c r="BC308" s="64"/>
      <c r="BD308" s="64"/>
      <c r="BE308" s="64"/>
      <c r="BF308" s="64" t="str">
        <f>IFERROR(__xludf.DUMMYFUNCTION("IF(
  OR($AJ308=""Full Payment"",$AJ308=""P1"", $AJ308=""P2""),
  """",
  IF(
    AND(
      NOT(ISBLANK($K308)),
      OR(
        Q308=""Standard Booking, P3"",
        Q308=""Standard Booking, P4""
      )
    ),
    LET(
      resDate,   $K308,
      "&amp;"tourDate,  $N308,
      monthCount, DATEDIF(resDate, tourDate, ""M"") + 1,
      secondDates, ARRAYFORMULA(
        DATE(
          YEAR(resDate),
          MONTH(resDate) + SEQUENCE(monthCount),
          2
        )
      ),
      validDates, FILTER(
  "&amp;"      secondDates,
        (secondDates &gt; resDate + 2) *
        (secondDates &lt;= tourDate - 3)
      ),
      IF(
        $AJ308=""P4"",
        IF(
          COUNTA(validDates) &lt; 3,
          """",
          TEXT(INDEX(validDates, 3), ""mmm d, yyyy"")
  "&amp;"      ),
        IF(
          $AJ308=""P3"",
          IF(
            COUNTA(validDates) &lt; 3,
            """",
            TEXT(INDEX(validDates, 3), ""mmm d, yyyy"")
          ),
          IF(
            COUNTA(validDates) &lt; 3,
            """",
    "&amp;"        TEXTJOIN("", "", TRUE,
              TEXT(INDEX(validDates, 1), ""mmm d, yyyy""),
              TEXT(INDEX(validDates, 2), ""mmm d, yyyy""),
              TEXT(INDEX(validDates, 3), ""mmm d, yyyy"")
            )
          )
        )
      )
    "&amp;"),
    """"
  )
)
"),"")</f>
        <v/>
      </c>
      <c r="BG308" s="65" t="str">
        <f t="shared" si="14"/>
        <v/>
      </c>
      <c r="BH308" s="63"/>
      <c r="BI308" s="64"/>
      <c r="BJ308" s="64"/>
      <c r="BK308" s="64"/>
      <c r="BL308" s="64" t="str">
        <f>IFERROR(__xludf.DUMMYFUNCTION("IF(
  OR($AJ308=""Full Payment"",$AJ308=""P1"",$AJ308=""P2"",$AJ308=""P3""),
  """",
  IF(
    AND(
      NOT(ISBLANK($K308)),
      $Q308=""Standard Booking, P4""
    ),
    LET(
      resDate,   $K308,
      tourDate,  $N308,
      monthCount, DATEDIF(r"&amp;"esDate, tourDate, ""M"") + 1,
      secondDates, ARRAYFORMULA(
        DATE(
          YEAR(resDate),
          MONTH(resDate) + SEQUENCE(monthCount),
          2
        )
      ),
      validDates, FILTER(
        secondDates,
        (secondDates &gt; res"&amp;"Date + 2) *
        (secondDates &lt;= tourDate - 3)
      ),
      IF(
        $AJ308=""P4"",
        IF(
          COUNTA(validDates) &lt; 4,
          """",
          TEXT(
            INDEX(validDates, 4),
            ""mmm d, yyyy""
          )
        ),
"&amp;"        IF(
          COUNTA(validDates) &lt; 4,
          """",
          TEXTJOIN(
            "", "", TRUE,
            TEXT(INDEX(validDates, 1), ""mmm d, yyyy""),
            TEXT(INDEX(validDates, 2), ""mmm d, yyyy""),
            TEXT(INDEX(validDates"&amp;", 3), ""mmm d, yyyy""),
            TEXT(INDEX(validDates, 4), ""mmm d, yyyy"")
          )
        )
      )
    ),
    """"
  )
)
"),"")</f>
        <v/>
      </c>
      <c r="BM308" s="65" t="str">
        <f t="shared" si="15"/>
        <v/>
      </c>
      <c r="BN308" s="66"/>
      <c r="BO308" s="67"/>
      <c r="BP308" s="49" t="b">
        <v>0</v>
      </c>
      <c r="BQ308" s="49" t="b">
        <v>0</v>
      </c>
      <c r="BR308" s="68"/>
      <c r="BS308" s="69"/>
      <c r="BT308" s="70" t="b">
        <v>0</v>
      </c>
      <c r="BU308" s="71"/>
      <c r="BV308" s="72"/>
      <c r="BW308" s="86" t="b">
        <v>0</v>
      </c>
      <c r="BX308" s="87"/>
    </row>
    <row r="309">
      <c r="A309" s="35" t="str">
        <f t="shared" si="1"/>
        <v/>
      </c>
      <c r="B309" s="36" t="str">
        <f t="shared" si="2"/>
        <v/>
      </c>
      <c r="C309" s="36" t="str">
        <f t="array" ref="C309">IF(
  M309="",
  "",
  IFERROR(
    INDEX(
      '{INDEX} Tour Packages'!$A:$ZZ,
      MATCH(
        M309,
        INDEX(
          '{INDEX} Tour Packages'!$A:$ZZ,
          ,
          MATCH("Tour Package Name", '{INDEX} Tour Packages'!$4:$4, 0)
        ),
        0
      ),
      MATCH("Tour Code", '{INDEX} Tour Packages'!$4:$4, 0)
    ),
    "XXX"
  )
)
</f>
        <v/>
      </c>
      <c r="D309" s="36" t="str">
        <f t="shared" si="3"/>
        <v/>
      </c>
      <c r="E309" s="36" t="str">
        <f t="shared" si="4"/>
        <v/>
      </c>
      <c r="F309" s="37" t="str">
        <f t="shared" si="5"/>
        <v/>
      </c>
      <c r="G309" s="89"/>
      <c r="H309" s="89"/>
      <c r="I309" s="90"/>
      <c r="J309" s="40" t="str">
        <f t="shared" si="16"/>
        <v> </v>
      </c>
      <c r="K309" s="91"/>
      <c r="L309" s="55"/>
      <c r="M309" s="55"/>
      <c r="N309" s="91"/>
      <c r="O309" s="43" t="str">
        <f>IFERROR(__xludf.DUMMYFUNCTION("IF(N309="""","""",IFERROR(
  N309 + VALUE(REGEXEXTRACT(P309, ""(\d+)\s+Days"")),
  """"
)
)"),"")</f>
        <v/>
      </c>
      <c r="P309" s="43" t="str">
        <f t="array" ref="P309">IFERROR(
  INDEX(
    INDEX('{INDEX} Tour Packages'!$A:$ZZ, , MATCH(P$3, '{INDEX} Tour Packages'!$4:$4, 0)),
    MATCH(M309, INDEX('{INDEX} Tour Packages'!$A:$ZZ,0, MATCH("Tour Package Name", '{INDEX} Tour Packages'!$4:$4, 0)), 0)
  ),
"")
</f>
        <v/>
      </c>
      <c r="Q309" s="44" t="str">
        <f t="shared" si="7"/>
        <v/>
      </c>
      <c r="R309" s="44" t="str">
        <f>IFERROR(__xludf.DUMMYFUNCTION("IF(OR(ISBLANK(K309), ISBLANK(N309)), """", 
  LET(
    resDate, K309,
    tourDate, N309,
    monthCount, MAX(0, DATEDIF(resDate, tourDate - 3, ""M"") + 1),
    secondDates, ARRAYFORMULA(DATE(YEAR(resDate), MONTH(resDate) + SEQUENCE(monthCount), 2)),
    "&amp;"validDates, FILTER(secondDates, (secondDates &gt; resDate + 2) * (secondDates &lt;= tourDate - 3)),
    IF(ISERROR(validDates), 0, COUNTA(validDates))
  )
)
"),"")</f>
        <v/>
      </c>
      <c r="S309" s="44" t="str">
        <f t="shared" si="8"/>
        <v/>
      </c>
      <c r="T309" s="45" t="str">
        <f t="array" ref="T309">IF(ISBLANK(BO309),IFERROR(
  INDEX(
    INDEX('{INDEX} Payment Terms'!$A:$G, , MATCH(T$3, '{INDEX} Payment Terms'!$4:$4, 0)),
    MATCH(Q309, INDEX('{INDEX} Payment Terms'!$A:$G,0, MATCH("Payment Condition", '{INDEX} Payment Terms'!$4:$4, 0)), 0)
  ),
""),"Cancelled")
</f>
        <v/>
      </c>
      <c r="U309" s="46" t="b">
        <v>0</v>
      </c>
      <c r="V309" s="47" t="str">
        <f>IFERROR(__xludf.DUMMYFUNCTION("IF(OR(L309=""Duo Booking"", L309=""Group Booking""),
IF(U309=FALSE,"""",
    LET(
      bookingType, L309,
      tour, M309,
      mainFirst, H309,
      mainLast, I309,
      mainEmail, G309,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$L$4:L309, bookingType,
          $M$4:M309, tour,
          $H$4:H309, mainFirst,
          $I$4:I309, mainLast,
          $G$4:G309, mainEmail
        ),
        ""000""
      ),
  "&amp;"    baseID &amp; ""-"" &amp; memberNumber
    )
  ),
  """"
)
"),"")</f>
        <v/>
      </c>
      <c r="W309" s="48"/>
      <c r="X309" s="85" t="b">
        <v>0</v>
      </c>
      <c r="Y309" s="85" t="b">
        <v>0</v>
      </c>
      <c r="Z309" s="85" t="b">
        <v>0</v>
      </c>
      <c r="AA309" s="50"/>
      <c r="AB309" s="51"/>
      <c r="AC309" s="85" t="b">
        <v>0</v>
      </c>
      <c r="AD309" s="92"/>
      <c r="AE309" s="88"/>
      <c r="AF309" s="36" t="str">
        <f t="array" ref="AF309">IF(M309="","",INDEX(
      '{INDEX} Tour Packages'!$A:$ZP,
      MATCH($M309, '{INDEX} Tour Packages'!$A:$A, 0),
      MATCH(AF$3, '{INDEX} Tour Packages'!$4:$4, 0)
    ))</f>
        <v/>
      </c>
      <c r="AG309" s="36" t="str">
        <f t="array" ref="AG309">IF(M309="","",INDEX(
      '{INDEX} Tour Packages'!$A:$ZP,
      MATCH($M309, '{INDEX} Tour Packages'!$A:$A, 0),
      MATCH(AG$3, '{INDEX} Tour Packages'!$4:$4, 0)
    ))</f>
        <v/>
      </c>
      <c r="AH309" s="36" t="str">
        <f t="array" ref="AH309">IF(M309="","",INDEX(
      '{INDEX} Tour Packages'!$A:$ZP,
      MATCH($M309, '{INDEX} Tour Packages'!$A:$A, 0),
      MATCH(AH$3, '{INDEX} Tour Packages'!$4:$4, 0)
    ))</f>
        <v/>
      </c>
      <c r="AI309" s="54" t="str">
        <f t="shared" si="9"/>
        <v/>
      </c>
      <c r="AJ309" s="42"/>
      <c r="AK309" s="55"/>
      <c r="AL309" s="46" t="b">
        <v>0</v>
      </c>
      <c r="AM309" s="56"/>
      <c r="AN309" s="57" t="str">
        <f t="shared" si="10"/>
        <v/>
      </c>
      <c r="AO309" s="58" t="str">
        <f t="shared" si="11"/>
        <v/>
      </c>
      <c r="AP309" s="59"/>
      <c r="AQ309" s="60"/>
      <c r="AR309" s="61"/>
      <c r="AS309" s="61"/>
      <c r="AT309" s="61" t="str">
        <f>IFERROR(__xludf.DUMMYFUNCTION("IF( 
  OR($AJ309=""Full Payment"", ISBLANK($K309)),
  """",
  IF(
    OR(
      Q309=""Standard Booking, P1"",
      Q309=""Standard Booking, P2"",
      Q309=""Standard Booking, P3"",
      Q309=""Standard Booking, P4""
    ),
    LET(
      resDate,   $"&amp;"K309,
      tourDate,  $N309,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09" s="62" t="str">
        <f t="shared" si="12"/>
        <v/>
      </c>
      <c r="AV309" s="63"/>
      <c r="AW309" s="64"/>
      <c r="AX309" s="64"/>
      <c r="AY309" s="64"/>
      <c r="AZ309" s="64" t="str">
        <f>IFERROR(__xludf.DUMMYFUNCTION("IF(
  OR($AJ309=""Full Payment"",$AJ309=""P1"", ISBLANK($K309)),
  """",
  IF(
    OR(
      $Q309=""Standard Booking, P2"",
      $Q309=""Standard Booking, P3"",
      $Q309=""Standard Booking, P4""
    ),
    LET(
      resDate,   $K309,
      tourDate,"&amp;"  $N309,
      monthCount, DATEDIF(resDate, tourDate, ""M"") + 1,
      secondDates, ARRAYFORMULA(
        DATE(
          YEAR(resDate),
          MONTH(resDate) + SEQUENCE(monthCount),
          2
        )
      ),
      validDates, FILTER(
        sec"&amp;"ondDates,
        (secondDates &gt; resDate + 2) *
        (secondDates &lt;= tourDate - 3)
      ),
      IF(
        OR($AJ309=""P2"", $AJ309=""P3"", $AJ309=""P4""),
        IF(
          COUNTA(validDates) &lt; 2,
          """",
          TEXT(INDEX(validDates"&amp;", 2), ""mmm d, yyyy"")
        ),
        IF(
          COUNTA(validDates) &lt; 2,
          """",
          TEXTJOIN("", "", TRUE,
            TEXT(INDEX(validDates, 1), ""mmm d, yyyy""),
            TEXT(INDEX(validDates, 2), ""mmm d, yyyy"")
          )
 "&amp;"       )
      )
    ),
    """"
  )
)
"),"")</f>
        <v/>
      </c>
      <c r="BA309" s="65" t="str">
        <f t="shared" si="13"/>
        <v/>
      </c>
      <c r="BB309" s="63"/>
      <c r="BC309" s="64"/>
      <c r="BD309" s="64"/>
      <c r="BE309" s="64"/>
      <c r="BF309" s="64" t="str">
        <f>IFERROR(__xludf.DUMMYFUNCTION("IF(
  OR($AJ309=""Full Payment"",$AJ309=""P1"", $AJ309=""P2""),
  """",
  IF(
    AND(
      NOT(ISBLANK($K309)),
      OR(
        Q309=""Standard Booking, P3"",
        Q309=""Standard Booking, P4""
      )
    ),
    LET(
      resDate,   $K309,
      "&amp;"tourDate,  $N309,
      monthCount, DATEDIF(resDate, tourDate, ""M"") + 1,
      secondDates, ARRAYFORMULA(
        DATE(
          YEAR(resDate),
          MONTH(resDate) + SEQUENCE(monthCount),
          2
        )
      ),
      validDates, FILTER(
  "&amp;"      secondDates,
        (secondDates &gt; resDate + 2) *
        (secondDates &lt;= tourDate - 3)
      ),
      IF(
        $AJ309=""P4"",
        IF(
          COUNTA(validDates) &lt; 3,
          """",
          TEXT(INDEX(validDates, 3), ""mmm d, yyyy"")
  "&amp;"      ),
        IF(
          $AJ309=""P3"",
          IF(
            COUNTA(validDates) &lt; 3,
            """",
            TEXT(INDEX(validDates, 3), ""mmm d, yyyy"")
          ),
          IF(
            COUNTA(validDates) &lt; 3,
            """",
    "&amp;"        TEXTJOIN("", "", TRUE,
              TEXT(INDEX(validDates, 1), ""mmm d, yyyy""),
              TEXT(INDEX(validDates, 2), ""mmm d, yyyy""),
              TEXT(INDEX(validDates, 3), ""mmm d, yyyy"")
            )
          )
        )
      )
    "&amp;"),
    """"
  )
)
"),"")</f>
        <v/>
      </c>
      <c r="BG309" s="65" t="str">
        <f t="shared" si="14"/>
        <v/>
      </c>
      <c r="BH309" s="63"/>
      <c r="BI309" s="64"/>
      <c r="BJ309" s="64"/>
      <c r="BK309" s="64"/>
      <c r="BL309" s="64" t="str">
        <f>IFERROR(__xludf.DUMMYFUNCTION("IF(
  OR($AJ309=""Full Payment"",$AJ309=""P1"",$AJ309=""P2"",$AJ309=""P3""),
  """",
  IF(
    AND(
      NOT(ISBLANK($K309)),
      $Q309=""Standard Booking, P4""
    ),
    LET(
      resDate,   $K309,
      tourDate,  $N309,
      monthCount, DATEDIF(r"&amp;"esDate, tourDate, ""M"") + 1,
      secondDates, ARRAYFORMULA(
        DATE(
          YEAR(resDate),
          MONTH(resDate) + SEQUENCE(monthCount),
          2
        )
      ),
      validDates, FILTER(
        secondDates,
        (secondDates &gt; res"&amp;"Date + 2) *
        (secondDates &lt;= tourDate - 3)
      ),
      IF(
        $AJ309=""P4"",
        IF(
          COUNTA(validDates) &lt; 4,
          """",
          TEXT(
            INDEX(validDates, 4),
            ""mmm d, yyyy""
          )
        ),
"&amp;"        IF(
          COUNTA(validDates) &lt; 4,
          """",
          TEXTJOIN(
            "", "", TRUE,
            TEXT(INDEX(validDates, 1), ""mmm d, yyyy""),
            TEXT(INDEX(validDates, 2), ""mmm d, yyyy""),
            TEXT(INDEX(validDates"&amp;", 3), ""mmm d, yyyy""),
            TEXT(INDEX(validDates, 4), ""mmm d, yyyy"")
          )
        )
      )
    ),
    """"
  )
)
"),"")</f>
        <v/>
      </c>
      <c r="BM309" s="65" t="str">
        <f t="shared" si="15"/>
        <v/>
      </c>
      <c r="BN309" s="66"/>
      <c r="BO309" s="67"/>
      <c r="BP309" s="49" t="b">
        <v>0</v>
      </c>
      <c r="BQ309" s="49" t="b">
        <v>0</v>
      </c>
      <c r="BR309" s="68"/>
      <c r="BS309" s="69"/>
      <c r="BT309" s="70" t="b">
        <v>0</v>
      </c>
      <c r="BU309" s="71"/>
      <c r="BV309" s="72"/>
      <c r="BW309" s="86" t="b">
        <v>0</v>
      </c>
      <c r="BX309" s="87"/>
    </row>
    <row r="310">
      <c r="A310" s="35" t="str">
        <f t="shared" si="1"/>
        <v/>
      </c>
      <c r="B310" s="36" t="str">
        <f t="shared" si="2"/>
        <v/>
      </c>
      <c r="C310" s="36" t="str">
        <f t="array" ref="C310">IF(
  M310="",
  "",
  IFERROR(
    INDEX(
      '{INDEX} Tour Packages'!$A:$ZZ,
      MATCH(
        M310,
        INDEX(
          '{INDEX} Tour Packages'!$A:$ZZ,
          ,
          MATCH("Tour Package Name", '{INDEX} Tour Packages'!$4:$4, 0)
        ),
        0
      ),
      MATCH("Tour Code", '{INDEX} Tour Packages'!$4:$4, 0)
    ),
    "XXX"
  )
)
</f>
        <v/>
      </c>
      <c r="D310" s="36" t="str">
        <f t="shared" si="3"/>
        <v/>
      </c>
      <c r="E310" s="36" t="str">
        <f t="shared" si="4"/>
        <v/>
      </c>
      <c r="F310" s="37" t="str">
        <f t="shared" si="5"/>
        <v/>
      </c>
      <c r="G310" s="89"/>
      <c r="H310" s="89"/>
      <c r="I310" s="90"/>
      <c r="J310" s="40" t="str">
        <f t="shared" si="16"/>
        <v> </v>
      </c>
      <c r="K310" s="91"/>
      <c r="L310" s="55"/>
      <c r="M310" s="55"/>
      <c r="N310" s="91"/>
      <c r="O310" s="43" t="str">
        <f>IFERROR(__xludf.DUMMYFUNCTION("IF(N310="""","""",IFERROR(
  N310 + VALUE(REGEXEXTRACT(P310, ""(\d+)\s+Days"")),
  """"
)
)"),"")</f>
        <v/>
      </c>
      <c r="P310" s="43" t="str">
        <f t="array" ref="P310">IFERROR(
  INDEX(
    INDEX('{INDEX} Tour Packages'!$A:$ZZ, , MATCH(P$3, '{INDEX} Tour Packages'!$4:$4, 0)),
    MATCH(M310, INDEX('{INDEX} Tour Packages'!$A:$ZZ,0, MATCH("Tour Package Name", '{INDEX} Tour Packages'!$4:$4, 0)), 0)
  ),
"")
</f>
        <v/>
      </c>
      <c r="Q310" s="44" t="str">
        <f t="shared" si="7"/>
        <v/>
      </c>
      <c r="R310" s="44" t="str">
        <f>IFERROR(__xludf.DUMMYFUNCTION("IF(OR(ISBLANK(K310), ISBLANK(N310)), """", 
  LET(
    resDate, K310,
    tourDate, N310,
    monthCount, MAX(0, DATEDIF(resDate, tourDate - 3, ""M"") + 1),
    secondDates, ARRAYFORMULA(DATE(YEAR(resDate), MONTH(resDate) + SEQUENCE(monthCount), 2)),
    "&amp;"validDates, FILTER(secondDates, (secondDates &gt; resDate + 2) * (secondDates &lt;= tourDate - 3)),
    IF(ISERROR(validDates), 0, COUNTA(validDates))
  )
)
"),"")</f>
        <v/>
      </c>
      <c r="S310" s="44" t="str">
        <f t="shared" si="8"/>
        <v/>
      </c>
      <c r="T310" s="45" t="str">
        <f t="array" ref="T310">IF(ISBLANK(BO310),IFERROR(
  INDEX(
    INDEX('{INDEX} Payment Terms'!$A:$G, , MATCH(T$3, '{INDEX} Payment Terms'!$4:$4, 0)),
    MATCH(Q310, INDEX('{INDEX} Payment Terms'!$A:$G,0, MATCH("Payment Condition", '{INDEX} Payment Terms'!$4:$4, 0)), 0)
  ),
""),"Cancelled")
</f>
        <v/>
      </c>
      <c r="U310" s="46" t="b">
        <v>0</v>
      </c>
      <c r="V310" s="47" t="str">
        <f>IFERROR(__xludf.DUMMYFUNCTION("IF(OR(L310=""Duo Booking"", L310=""Group Booking""),
IF(U310=FALSE,"""",
    LET(
      bookingType, L310,
      tour, M310,
      mainFirst, H310,
      mainLast, I310,
      mainEmail, G310,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$L$4:L310, bookingType,
          $M$4:M310, tour,
          $H$4:H310, mainFirst,
          $I$4:I310, mainLast,
          $G$4:G310, mainEmail
        ),
        ""000""
      ),
  "&amp;"    baseID &amp; ""-"" &amp; memberNumber
    )
  ),
  """"
)
"),"")</f>
        <v/>
      </c>
      <c r="W310" s="48"/>
      <c r="X310" s="85" t="b">
        <v>0</v>
      </c>
      <c r="Y310" s="85" t="b">
        <v>0</v>
      </c>
      <c r="Z310" s="85" t="b">
        <v>0</v>
      </c>
      <c r="AA310" s="50"/>
      <c r="AB310" s="51"/>
      <c r="AC310" s="85" t="b">
        <v>0</v>
      </c>
      <c r="AD310" s="92"/>
      <c r="AE310" s="88"/>
      <c r="AF310" s="36" t="str">
        <f t="array" ref="AF310">IF(M310="","",INDEX(
      '{INDEX} Tour Packages'!$A:$ZP,
      MATCH($M310, '{INDEX} Tour Packages'!$A:$A, 0),
      MATCH(AF$3, '{INDEX} Tour Packages'!$4:$4, 0)
    ))</f>
        <v/>
      </c>
      <c r="AG310" s="36" t="str">
        <f t="array" ref="AG310">IF(M310="","",INDEX(
      '{INDEX} Tour Packages'!$A:$ZP,
      MATCH($M310, '{INDEX} Tour Packages'!$A:$A, 0),
      MATCH(AG$3, '{INDEX} Tour Packages'!$4:$4, 0)
    ))</f>
        <v/>
      </c>
      <c r="AH310" s="36" t="str">
        <f t="array" ref="AH310">IF(M310="","",INDEX(
      '{INDEX} Tour Packages'!$A:$ZP,
      MATCH($M310, '{INDEX} Tour Packages'!$A:$A, 0),
      MATCH(AH$3, '{INDEX} Tour Packages'!$4:$4, 0)
    ))</f>
        <v/>
      </c>
      <c r="AI310" s="54" t="str">
        <f t="shared" si="9"/>
        <v/>
      </c>
      <c r="AJ310" s="42"/>
      <c r="AK310" s="55"/>
      <c r="AL310" s="46" t="b">
        <v>0</v>
      </c>
      <c r="AM310" s="56"/>
      <c r="AN310" s="57" t="str">
        <f t="shared" si="10"/>
        <v/>
      </c>
      <c r="AO310" s="58" t="str">
        <f t="shared" si="11"/>
        <v/>
      </c>
      <c r="AP310" s="59"/>
      <c r="AQ310" s="60"/>
      <c r="AR310" s="61"/>
      <c r="AS310" s="61"/>
      <c r="AT310" s="61" t="str">
        <f>IFERROR(__xludf.DUMMYFUNCTION("IF( 
  OR($AJ310=""Full Payment"", ISBLANK($K310)),
  """",
  IF(
    OR(
      Q310=""Standard Booking, P1"",
      Q310=""Standard Booking, P2"",
      Q310=""Standard Booking, P3"",
      Q310=""Standard Booking, P4""
    ),
    LET(
      resDate,   $"&amp;"K310,
      tourDate,  $N310,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0" s="62" t="str">
        <f t="shared" si="12"/>
        <v/>
      </c>
      <c r="AV310" s="63"/>
      <c r="AW310" s="64"/>
      <c r="AX310" s="64"/>
      <c r="AY310" s="64"/>
      <c r="AZ310" s="64" t="str">
        <f>IFERROR(__xludf.DUMMYFUNCTION("IF(
  OR($AJ310=""Full Payment"",$AJ310=""P1"", ISBLANK($K310)),
  """",
  IF(
    OR(
      $Q310=""Standard Booking, P2"",
      $Q310=""Standard Booking, P3"",
      $Q310=""Standard Booking, P4""
    ),
    LET(
      resDate,   $K310,
      tourDate,"&amp;"  $N310,
      monthCount, DATEDIF(resDate, tourDate, ""M"") + 1,
      secondDates, ARRAYFORMULA(
        DATE(
          YEAR(resDate),
          MONTH(resDate) + SEQUENCE(monthCount),
          2
        )
      ),
      validDates, FILTER(
        sec"&amp;"ondDates,
        (secondDates &gt; resDate + 2) *
        (secondDates &lt;= tourDate - 3)
      ),
      IF(
        OR($AJ310=""P2"", $AJ310=""P3"", $AJ310=""P4""),
        IF(
          COUNTA(validDates) &lt; 2,
          """",
          TEXT(INDEX(validDates"&amp;", 2), ""mmm d, yyyy"")
        ),
        IF(
          COUNTA(validDates) &lt; 2,
          """",
          TEXTJOIN("", "", TRUE,
            TEXT(INDEX(validDates, 1), ""mmm d, yyyy""),
            TEXT(INDEX(validDates, 2), ""mmm d, yyyy"")
          )
 "&amp;"       )
      )
    ),
    """"
  )
)
"),"")</f>
        <v/>
      </c>
      <c r="BA310" s="65" t="str">
        <f t="shared" si="13"/>
        <v/>
      </c>
      <c r="BB310" s="63"/>
      <c r="BC310" s="64"/>
      <c r="BD310" s="64"/>
      <c r="BE310" s="64"/>
      <c r="BF310" s="64" t="str">
        <f>IFERROR(__xludf.DUMMYFUNCTION("IF(
  OR($AJ310=""Full Payment"",$AJ310=""P1"", $AJ310=""P2""),
  """",
  IF(
    AND(
      NOT(ISBLANK($K310)),
      OR(
        Q310=""Standard Booking, P3"",
        Q310=""Standard Booking, P4""
      )
    ),
    LET(
      resDate,   $K310,
      "&amp;"tourDate,  $N310,
      monthCount, DATEDIF(resDate, tourDate, ""M"") + 1,
      secondDates, ARRAYFORMULA(
        DATE(
          YEAR(resDate),
          MONTH(resDate) + SEQUENCE(monthCount),
          2
        )
      ),
      validDates, FILTER(
  "&amp;"      secondDates,
        (secondDates &gt; resDate + 2) *
        (secondDates &lt;= tourDate - 3)
      ),
      IF(
        $AJ310=""P4"",
        IF(
          COUNTA(validDates) &lt; 3,
          """",
          TEXT(INDEX(validDates, 3), ""mmm d, yyyy"")
  "&amp;"      ),
        IF(
          $AJ310=""P3"",
          IF(
            COUNTA(validDates) &lt; 3,
            """",
            TEXT(INDEX(validDates, 3), ""mmm d, yyyy"")
          ),
          IF(
            COUNTA(validDates) &lt; 3,
            """",
    "&amp;"        TEXTJOIN("", "", TRUE,
              TEXT(INDEX(validDates, 1), ""mmm d, yyyy""),
              TEXT(INDEX(validDates, 2), ""mmm d, yyyy""),
              TEXT(INDEX(validDates, 3), ""mmm d, yyyy"")
            )
          )
        )
      )
    "&amp;"),
    """"
  )
)
"),"")</f>
        <v/>
      </c>
      <c r="BG310" s="65" t="str">
        <f t="shared" si="14"/>
        <v/>
      </c>
      <c r="BH310" s="63"/>
      <c r="BI310" s="64"/>
      <c r="BJ310" s="64"/>
      <c r="BK310" s="64"/>
      <c r="BL310" s="64" t="str">
        <f>IFERROR(__xludf.DUMMYFUNCTION("IF(
  OR($AJ310=""Full Payment"",$AJ310=""P1"",$AJ310=""P2"",$AJ310=""P3""),
  """",
  IF(
    AND(
      NOT(ISBLANK($K310)),
      $Q310=""Standard Booking, P4""
    ),
    LET(
      resDate,   $K310,
      tourDate,  $N310,
      monthCount, DATEDIF(r"&amp;"esDate, tourDate, ""M"") + 1,
      secondDates, ARRAYFORMULA(
        DATE(
          YEAR(resDate),
          MONTH(resDate) + SEQUENCE(monthCount),
          2
        )
      ),
      validDates, FILTER(
        secondDates,
        (secondDates &gt; res"&amp;"Date + 2) *
        (secondDates &lt;= tourDate - 3)
      ),
      IF(
        $AJ310=""P4"",
        IF(
          COUNTA(validDates) &lt; 4,
          """",
          TEXT(
            INDEX(validDates, 4),
            ""mmm d, yyyy""
          )
        ),
"&amp;"        IF(
          COUNTA(validDates) &lt; 4,
          """",
          TEXTJOIN(
            "", "", TRUE,
            TEXT(INDEX(validDates, 1), ""mmm d, yyyy""),
            TEXT(INDEX(validDates, 2), ""mmm d, yyyy""),
            TEXT(INDEX(validDates"&amp;", 3), ""mmm d, yyyy""),
            TEXT(INDEX(validDates, 4), ""mmm d, yyyy"")
          )
        )
      )
    ),
    """"
  )
)
"),"")</f>
        <v/>
      </c>
      <c r="BM310" s="65" t="str">
        <f t="shared" si="15"/>
        <v/>
      </c>
      <c r="BN310" s="66"/>
      <c r="BO310" s="67"/>
      <c r="BP310" s="49" t="b">
        <v>0</v>
      </c>
      <c r="BQ310" s="49" t="b">
        <v>0</v>
      </c>
      <c r="BR310" s="68"/>
      <c r="BS310" s="69"/>
      <c r="BT310" s="70" t="b">
        <v>0</v>
      </c>
      <c r="BU310" s="71"/>
      <c r="BV310" s="72"/>
      <c r="BW310" s="86" t="b">
        <v>0</v>
      </c>
      <c r="BX310" s="87"/>
    </row>
    <row r="311">
      <c r="A311" s="35" t="str">
        <f t="shared" si="1"/>
        <v/>
      </c>
      <c r="B311" s="36" t="str">
        <f t="shared" si="2"/>
        <v/>
      </c>
      <c r="C311" s="36" t="str">
        <f t="array" ref="C311">IF(
  M311="",
  "",
  IFERROR(
    INDEX(
      '{INDEX} Tour Packages'!$A:$ZZ,
      MATCH(
        M311,
        INDEX(
          '{INDEX} Tour Packages'!$A:$ZZ,
          ,
          MATCH("Tour Package Name", '{INDEX} Tour Packages'!$4:$4, 0)
        ),
        0
      ),
      MATCH("Tour Code", '{INDEX} Tour Packages'!$4:$4, 0)
    ),
    "XXX"
  )
)
</f>
        <v/>
      </c>
      <c r="D311" s="36" t="str">
        <f t="shared" si="3"/>
        <v/>
      </c>
      <c r="E311" s="36" t="str">
        <f t="shared" si="4"/>
        <v/>
      </c>
      <c r="F311" s="37" t="str">
        <f t="shared" si="5"/>
        <v/>
      </c>
      <c r="G311" s="89"/>
      <c r="H311" s="89"/>
      <c r="I311" s="90"/>
      <c r="J311" s="40" t="str">
        <f t="shared" si="16"/>
        <v> </v>
      </c>
      <c r="K311" s="91"/>
      <c r="L311" s="55"/>
      <c r="M311" s="55"/>
      <c r="N311" s="91"/>
      <c r="O311" s="43" t="str">
        <f>IFERROR(__xludf.DUMMYFUNCTION("IF(N311="""","""",IFERROR(
  N311 + VALUE(REGEXEXTRACT(P311, ""(\d+)\s+Days"")),
  """"
)
)"),"")</f>
        <v/>
      </c>
      <c r="P311" s="43" t="str">
        <f t="array" ref="P311">IFERROR(
  INDEX(
    INDEX('{INDEX} Tour Packages'!$A:$ZZ, , MATCH(P$3, '{INDEX} Tour Packages'!$4:$4, 0)),
    MATCH(M311, INDEX('{INDEX} Tour Packages'!$A:$ZZ,0, MATCH("Tour Package Name", '{INDEX} Tour Packages'!$4:$4, 0)), 0)
  ),
"")
</f>
        <v/>
      </c>
      <c r="Q311" s="44" t="str">
        <f t="shared" si="7"/>
        <v/>
      </c>
      <c r="R311" s="44" t="str">
        <f>IFERROR(__xludf.DUMMYFUNCTION("IF(OR(ISBLANK(K311), ISBLANK(N311)), """", 
  LET(
    resDate, K311,
    tourDate, N311,
    monthCount, MAX(0, DATEDIF(resDate, tourDate - 3, ""M"") + 1),
    secondDates, ARRAYFORMULA(DATE(YEAR(resDate), MONTH(resDate) + SEQUENCE(monthCount), 2)),
    "&amp;"validDates, FILTER(secondDates, (secondDates &gt; resDate + 2) * (secondDates &lt;= tourDate - 3)),
    IF(ISERROR(validDates), 0, COUNTA(validDates))
  )
)
"),"")</f>
        <v/>
      </c>
      <c r="S311" s="44" t="str">
        <f t="shared" si="8"/>
        <v/>
      </c>
      <c r="T311" s="45" t="str">
        <f t="array" ref="T311">IF(ISBLANK(BO311),IFERROR(
  INDEX(
    INDEX('{INDEX} Payment Terms'!$A:$G, , MATCH(T$3, '{INDEX} Payment Terms'!$4:$4, 0)),
    MATCH(Q311, INDEX('{INDEX} Payment Terms'!$A:$G,0, MATCH("Payment Condition", '{INDEX} Payment Terms'!$4:$4, 0)), 0)
  ),
""),"Cancelled")
</f>
        <v/>
      </c>
      <c r="U311" s="46" t="b">
        <v>0</v>
      </c>
      <c r="V311" s="47" t="str">
        <f>IFERROR(__xludf.DUMMYFUNCTION("IF(OR(L311=""Duo Booking"", L311=""Group Booking""),
IF(U311=FALSE,"""",
    LET(
      bookingType, L311,
      tour, M311,
      mainFirst, H311,
      mainLast, I311,
      mainEmail, G311,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$L$4:L311, bookingType,
          $M$4:M311, tour,
          $H$4:H311, mainFirst,
          $I$4:I311, mainLast,
          $G$4:G311, mainEmail
        ),
        ""000""
      ),
  "&amp;"    baseID &amp; ""-"" &amp; memberNumber
    )
  ),
  """"
)
"),"")</f>
        <v/>
      </c>
      <c r="W311" s="48"/>
      <c r="X311" s="85" t="b">
        <v>0</v>
      </c>
      <c r="Y311" s="85" t="b">
        <v>0</v>
      </c>
      <c r="Z311" s="85" t="b">
        <v>0</v>
      </c>
      <c r="AA311" s="50"/>
      <c r="AB311" s="51"/>
      <c r="AC311" s="85" t="b">
        <v>0</v>
      </c>
      <c r="AD311" s="92"/>
      <c r="AE311" s="88"/>
      <c r="AF311" s="36" t="str">
        <f t="array" ref="AF311">IF(M311="","",INDEX(
      '{INDEX} Tour Packages'!$A:$ZP,
      MATCH($M311, '{INDEX} Tour Packages'!$A:$A, 0),
      MATCH(AF$3, '{INDEX} Tour Packages'!$4:$4, 0)
    ))</f>
        <v/>
      </c>
      <c r="AG311" s="36" t="str">
        <f t="array" ref="AG311">IF(M311="","",INDEX(
      '{INDEX} Tour Packages'!$A:$ZP,
      MATCH($M311, '{INDEX} Tour Packages'!$A:$A, 0),
      MATCH(AG$3, '{INDEX} Tour Packages'!$4:$4, 0)
    ))</f>
        <v/>
      </c>
      <c r="AH311" s="36" t="str">
        <f t="array" ref="AH311">IF(M311="","",INDEX(
      '{INDEX} Tour Packages'!$A:$ZP,
      MATCH($M311, '{INDEX} Tour Packages'!$A:$A, 0),
      MATCH(AH$3, '{INDEX} Tour Packages'!$4:$4, 0)
    ))</f>
        <v/>
      </c>
      <c r="AI311" s="54" t="str">
        <f t="shared" si="9"/>
        <v/>
      </c>
      <c r="AJ311" s="42"/>
      <c r="AK311" s="55"/>
      <c r="AL311" s="46" t="b">
        <v>0</v>
      </c>
      <c r="AM311" s="56"/>
      <c r="AN311" s="57" t="str">
        <f t="shared" si="10"/>
        <v/>
      </c>
      <c r="AO311" s="58" t="str">
        <f t="shared" si="11"/>
        <v/>
      </c>
      <c r="AP311" s="59"/>
      <c r="AQ311" s="60"/>
      <c r="AR311" s="61"/>
      <c r="AS311" s="61"/>
      <c r="AT311" s="61" t="str">
        <f>IFERROR(__xludf.DUMMYFUNCTION("IF( 
  OR($AJ311=""Full Payment"", ISBLANK($K311)),
  """",
  IF(
    OR(
      Q311=""Standard Booking, P1"",
      Q311=""Standard Booking, P2"",
      Q311=""Standard Booking, P3"",
      Q311=""Standard Booking, P4""
    ),
    LET(
      resDate,   $"&amp;"K311,
      tourDate,  $N311,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1" s="62" t="str">
        <f t="shared" si="12"/>
        <v/>
      </c>
      <c r="AV311" s="63"/>
      <c r="AW311" s="64"/>
      <c r="AX311" s="64"/>
      <c r="AY311" s="64"/>
      <c r="AZ311" s="64" t="str">
        <f>IFERROR(__xludf.DUMMYFUNCTION("IF(
  OR($AJ311=""Full Payment"",$AJ311=""P1"", ISBLANK($K311)),
  """",
  IF(
    OR(
      $Q311=""Standard Booking, P2"",
      $Q311=""Standard Booking, P3"",
      $Q311=""Standard Booking, P4""
    ),
    LET(
      resDate,   $K311,
      tourDate,"&amp;"  $N311,
      monthCount, DATEDIF(resDate, tourDate, ""M"") + 1,
      secondDates, ARRAYFORMULA(
        DATE(
          YEAR(resDate),
          MONTH(resDate) + SEQUENCE(monthCount),
          2
        )
      ),
      validDates, FILTER(
        sec"&amp;"ondDates,
        (secondDates &gt; resDate + 2) *
        (secondDates &lt;= tourDate - 3)
      ),
      IF(
        OR($AJ311=""P2"", $AJ311=""P3"", $AJ311=""P4""),
        IF(
          COUNTA(validDates) &lt; 2,
          """",
          TEXT(INDEX(validDates"&amp;", 2), ""mmm d, yyyy"")
        ),
        IF(
          COUNTA(validDates) &lt; 2,
          """",
          TEXTJOIN("", "", TRUE,
            TEXT(INDEX(validDates, 1), ""mmm d, yyyy""),
            TEXT(INDEX(validDates, 2), ""mmm d, yyyy"")
          )
 "&amp;"       )
      )
    ),
    """"
  )
)
"),"")</f>
        <v/>
      </c>
      <c r="BA311" s="65" t="str">
        <f t="shared" si="13"/>
        <v/>
      </c>
      <c r="BB311" s="63"/>
      <c r="BC311" s="64"/>
      <c r="BD311" s="64"/>
      <c r="BE311" s="64"/>
      <c r="BF311" s="64" t="str">
        <f>IFERROR(__xludf.DUMMYFUNCTION("IF(
  OR($AJ311=""Full Payment"",$AJ311=""P1"", $AJ311=""P2""),
  """",
  IF(
    AND(
      NOT(ISBLANK($K311)),
      OR(
        Q311=""Standard Booking, P3"",
        Q311=""Standard Booking, P4""
      )
    ),
    LET(
      resDate,   $K311,
      "&amp;"tourDate,  $N311,
      monthCount, DATEDIF(resDate, tourDate, ""M"") + 1,
      secondDates, ARRAYFORMULA(
        DATE(
          YEAR(resDate),
          MONTH(resDate) + SEQUENCE(monthCount),
          2
        )
      ),
      validDates, FILTER(
  "&amp;"      secondDates,
        (secondDates &gt; resDate + 2) *
        (secondDates &lt;= tourDate - 3)
      ),
      IF(
        $AJ311=""P4"",
        IF(
          COUNTA(validDates) &lt; 3,
          """",
          TEXT(INDEX(validDates, 3), ""mmm d, yyyy"")
  "&amp;"      ),
        IF(
          $AJ311=""P3"",
          IF(
            COUNTA(validDates) &lt; 3,
            """",
            TEXT(INDEX(validDates, 3), ""mmm d, yyyy"")
          ),
          IF(
            COUNTA(validDates) &lt; 3,
            """",
    "&amp;"        TEXTJOIN("", "", TRUE,
              TEXT(INDEX(validDates, 1), ""mmm d, yyyy""),
              TEXT(INDEX(validDates, 2), ""mmm d, yyyy""),
              TEXT(INDEX(validDates, 3), ""mmm d, yyyy"")
            )
          )
        )
      )
    "&amp;"),
    """"
  )
)
"),"")</f>
        <v/>
      </c>
      <c r="BG311" s="65" t="str">
        <f t="shared" si="14"/>
        <v/>
      </c>
      <c r="BH311" s="63"/>
      <c r="BI311" s="64"/>
      <c r="BJ311" s="64"/>
      <c r="BK311" s="64"/>
      <c r="BL311" s="64" t="str">
        <f>IFERROR(__xludf.DUMMYFUNCTION("IF(
  OR($AJ311=""Full Payment"",$AJ311=""P1"",$AJ311=""P2"",$AJ311=""P3""),
  """",
  IF(
    AND(
      NOT(ISBLANK($K311)),
      $Q311=""Standard Booking, P4""
    ),
    LET(
      resDate,   $K311,
      tourDate,  $N311,
      monthCount, DATEDIF(r"&amp;"esDate, tourDate, ""M"") + 1,
      secondDates, ARRAYFORMULA(
        DATE(
          YEAR(resDate),
          MONTH(resDate) + SEQUENCE(monthCount),
          2
        )
      ),
      validDates, FILTER(
        secondDates,
        (secondDates &gt; res"&amp;"Date + 2) *
        (secondDates &lt;= tourDate - 3)
      ),
      IF(
        $AJ311=""P4"",
        IF(
          COUNTA(validDates) &lt; 4,
          """",
          TEXT(
            INDEX(validDates, 4),
            ""mmm d, yyyy""
          )
        ),
"&amp;"        IF(
          COUNTA(validDates) &lt; 4,
          """",
          TEXTJOIN(
            "", "", TRUE,
            TEXT(INDEX(validDates, 1), ""mmm d, yyyy""),
            TEXT(INDEX(validDates, 2), ""mmm d, yyyy""),
            TEXT(INDEX(validDates"&amp;", 3), ""mmm d, yyyy""),
            TEXT(INDEX(validDates, 4), ""mmm d, yyyy"")
          )
        )
      )
    ),
    """"
  )
)
"),"")</f>
        <v/>
      </c>
      <c r="BM311" s="65" t="str">
        <f t="shared" si="15"/>
        <v/>
      </c>
      <c r="BN311" s="66"/>
      <c r="BO311" s="67"/>
      <c r="BP311" s="49" t="b">
        <v>0</v>
      </c>
      <c r="BQ311" s="49" t="b">
        <v>0</v>
      </c>
      <c r="BR311" s="68"/>
      <c r="BS311" s="69"/>
      <c r="BT311" s="70" t="b">
        <v>0</v>
      </c>
      <c r="BU311" s="71"/>
      <c r="BV311" s="72"/>
      <c r="BW311" s="86" t="b">
        <v>0</v>
      </c>
      <c r="BX311" s="87"/>
    </row>
    <row r="312">
      <c r="A312" s="35" t="str">
        <f t="shared" si="1"/>
        <v/>
      </c>
      <c r="B312" s="36" t="str">
        <f t="shared" si="2"/>
        <v/>
      </c>
      <c r="C312" s="36" t="str">
        <f t="array" ref="C312">IF(
  M312="",
  "",
  IFERROR(
    INDEX(
      '{INDEX} Tour Packages'!$A:$ZZ,
      MATCH(
        M312,
        INDEX(
          '{INDEX} Tour Packages'!$A:$ZZ,
          ,
          MATCH("Tour Package Name", '{INDEX} Tour Packages'!$4:$4, 0)
        ),
        0
      ),
      MATCH("Tour Code", '{INDEX} Tour Packages'!$4:$4, 0)
    ),
    "XXX"
  )
)
</f>
        <v/>
      </c>
      <c r="D312" s="36" t="str">
        <f t="shared" si="3"/>
        <v/>
      </c>
      <c r="E312" s="36" t="str">
        <f t="shared" si="4"/>
        <v/>
      </c>
      <c r="F312" s="37" t="str">
        <f t="shared" si="5"/>
        <v/>
      </c>
      <c r="G312" s="89"/>
      <c r="H312" s="89"/>
      <c r="I312" s="90"/>
      <c r="J312" s="40" t="str">
        <f t="shared" si="16"/>
        <v> </v>
      </c>
      <c r="K312" s="91"/>
      <c r="L312" s="55"/>
      <c r="M312" s="55"/>
      <c r="N312" s="91"/>
      <c r="O312" s="43" t="str">
        <f>IFERROR(__xludf.DUMMYFUNCTION("IF(N312="""","""",IFERROR(
  N312 + VALUE(REGEXEXTRACT(P312, ""(\d+)\s+Days"")),
  """"
)
)"),"")</f>
        <v/>
      </c>
      <c r="P312" s="43" t="str">
        <f t="array" ref="P312">IFERROR(
  INDEX(
    INDEX('{INDEX} Tour Packages'!$A:$ZZ, , MATCH(P$3, '{INDEX} Tour Packages'!$4:$4, 0)),
    MATCH(M312, INDEX('{INDEX} Tour Packages'!$A:$ZZ,0, MATCH("Tour Package Name", '{INDEX} Tour Packages'!$4:$4, 0)), 0)
  ),
"")
</f>
        <v/>
      </c>
      <c r="Q312" s="44" t="str">
        <f t="shared" si="7"/>
        <v/>
      </c>
      <c r="R312" s="44" t="str">
        <f>IFERROR(__xludf.DUMMYFUNCTION("IF(OR(ISBLANK(K312), ISBLANK(N312)), """", 
  LET(
    resDate, K312,
    tourDate, N312,
    monthCount, MAX(0, DATEDIF(resDate, tourDate - 3, ""M"") + 1),
    secondDates, ARRAYFORMULA(DATE(YEAR(resDate), MONTH(resDate) + SEQUENCE(monthCount), 2)),
    "&amp;"validDates, FILTER(secondDates, (secondDates &gt; resDate + 2) * (secondDates &lt;= tourDate - 3)),
    IF(ISERROR(validDates), 0, COUNTA(validDates))
  )
)
"),"")</f>
        <v/>
      </c>
      <c r="S312" s="44" t="str">
        <f t="shared" si="8"/>
        <v/>
      </c>
      <c r="T312" s="45" t="str">
        <f t="array" ref="T312">IF(ISBLANK(BO312),IFERROR(
  INDEX(
    INDEX('{INDEX} Payment Terms'!$A:$G, , MATCH(T$3, '{INDEX} Payment Terms'!$4:$4, 0)),
    MATCH(Q312, INDEX('{INDEX} Payment Terms'!$A:$G,0, MATCH("Payment Condition", '{INDEX} Payment Terms'!$4:$4, 0)), 0)
  ),
""),"Cancelled")
</f>
        <v/>
      </c>
      <c r="U312" s="46" t="b">
        <v>0</v>
      </c>
      <c r="V312" s="47" t="str">
        <f>IFERROR(__xludf.DUMMYFUNCTION("IF(OR(L312=""Duo Booking"", L312=""Group Booking""),
IF(U312=FALSE,"""",
    LET(
      bookingType, L312,
      tour, M312,
      mainFirst, H312,
      mainLast, I312,
      mainEmail, G312,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$L$4:L312, bookingType,
          $M$4:M312, tour,
          $H$4:H312, mainFirst,
          $I$4:I312, mainLast,
          $G$4:G312, mainEmail
        ),
        ""000""
      ),
  "&amp;"    baseID &amp; ""-"" &amp; memberNumber
    )
  ),
  """"
)
"),"")</f>
        <v/>
      </c>
      <c r="W312" s="48"/>
      <c r="X312" s="85" t="b">
        <v>0</v>
      </c>
      <c r="Y312" s="85" t="b">
        <v>0</v>
      </c>
      <c r="Z312" s="85" t="b">
        <v>0</v>
      </c>
      <c r="AA312" s="50"/>
      <c r="AB312" s="51"/>
      <c r="AC312" s="85" t="b">
        <v>0</v>
      </c>
      <c r="AD312" s="92"/>
      <c r="AE312" s="88"/>
      <c r="AF312" s="36" t="str">
        <f t="array" ref="AF312">IF(M312="","",INDEX(
      '{INDEX} Tour Packages'!$A:$ZP,
      MATCH($M312, '{INDEX} Tour Packages'!$A:$A, 0),
      MATCH(AF$3, '{INDEX} Tour Packages'!$4:$4, 0)
    ))</f>
        <v/>
      </c>
      <c r="AG312" s="36" t="str">
        <f t="array" ref="AG312">IF(M312="","",INDEX(
      '{INDEX} Tour Packages'!$A:$ZP,
      MATCH($M312, '{INDEX} Tour Packages'!$A:$A, 0),
      MATCH(AG$3, '{INDEX} Tour Packages'!$4:$4, 0)
    ))</f>
        <v/>
      </c>
      <c r="AH312" s="36" t="str">
        <f t="array" ref="AH312">IF(M312="","",INDEX(
      '{INDEX} Tour Packages'!$A:$ZP,
      MATCH($M312, '{INDEX} Tour Packages'!$A:$A, 0),
      MATCH(AH$3, '{INDEX} Tour Packages'!$4:$4, 0)
    ))</f>
        <v/>
      </c>
      <c r="AI312" s="54" t="str">
        <f t="shared" si="9"/>
        <v/>
      </c>
      <c r="AJ312" s="42"/>
      <c r="AK312" s="55"/>
      <c r="AL312" s="46" t="b">
        <v>0</v>
      </c>
      <c r="AM312" s="56"/>
      <c r="AN312" s="57" t="str">
        <f t="shared" si="10"/>
        <v/>
      </c>
      <c r="AO312" s="58" t="str">
        <f t="shared" si="11"/>
        <v/>
      </c>
      <c r="AP312" s="59"/>
      <c r="AQ312" s="60"/>
      <c r="AR312" s="61"/>
      <c r="AS312" s="61"/>
      <c r="AT312" s="61" t="str">
        <f>IFERROR(__xludf.DUMMYFUNCTION("IF( 
  OR($AJ312=""Full Payment"", ISBLANK($K312)),
  """",
  IF(
    OR(
      Q312=""Standard Booking, P1"",
      Q312=""Standard Booking, P2"",
      Q312=""Standard Booking, P3"",
      Q312=""Standard Booking, P4""
    ),
    LET(
      resDate,   $"&amp;"K312,
      tourDate,  $N312,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2" s="62" t="str">
        <f t="shared" si="12"/>
        <v/>
      </c>
      <c r="AV312" s="63"/>
      <c r="AW312" s="64"/>
      <c r="AX312" s="64"/>
      <c r="AY312" s="64"/>
      <c r="AZ312" s="64" t="str">
        <f>IFERROR(__xludf.DUMMYFUNCTION("IF(
  OR($AJ312=""Full Payment"",$AJ312=""P1"", ISBLANK($K312)),
  """",
  IF(
    OR(
      $Q312=""Standard Booking, P2"",
      $Q312=""Standard Booking, P3"",
      $Q312=""Standard Booking, P4""
    ),
    LET(
      resDate,   $K312,
      tourDate,"&amp;"  $N312,
      monthCount, DATEDIF(resDate, tourDate, ""M"") + 1,
      secondDates, ARRAYFORMULA(
        DATE(
          YEAR(resDate),
          MONTH(resDate) + SEQUENCE(monthCount),
          2
        )
      ),
      validDates, FILTER(
        sec"&amp;"ondDates,
        (secondDates &gt; resDate + 2) *
        (secondDates &lt;= tourDate - 3)
      ),
      IF(
        OR($AJ312=""P2"", $AJ312=""P3"", $AJ312=""P4""),
        IF(
          COUNTA(validDates) &lt; 2,
          """",
          TEXT(INDEX(validDates"&amp;", 2), ""mmm d, yyyy"")
        ),
        IF(
          COUNTA(validDates) &lt; 2,
          """",
          TEXTJOIN("", "", TRUE,
            TEXT(INDEX(validDates, 1), ""mmm d, yyyy""),
            TEXT(INDEX(validDates, 2), ""mmm d, yyyy"")
          )
 "&amp;"       )
      )
    ),
    """"
  )
)
"),"")</f>
        <v/>
      </c>
      <c r="BA312" s="65" t="str">
        <f t="shared" si="13"/>
        <v/>
      </c>
      <c r="BB312" s="63"/>
      <c r="BC312" s="64"/>
      <c r="BD312" s="64"/>
      <c r="BE312" s="64"/>
      <c r="BF312" s="64" t="str">
        <f>IFERROR(__xludf.DUMMYFUNCTION("IF(
  OR($AJ312=""Full Payment"",$AJ312=""P1"", $AJ312=""P2""),
  """",
  IF(
    AND(
      NOT(ISBLANK($K312)),
      OR(
        Q312=""Standard Booking, P3"",
        Q312=""Standard Booking, P4""
      )
    ),
    LET(
      resDate,   $K312,
      "&amp;"tourDate,  $N312,
      monthCount, DATEDIF(resDate, tourDate, ""M"") + 1,
      secondDates, ARRAYFORMULA(
        DATE(
          YEAR(resDate),
          MONTH(resDate) + SEQUENCE(monthCount),
          2
        )
      ),
      validDates, FILTER(
  "&amp;"      secondDates,
        (secondDates &gt; resDate + 2) *
        (secondDates &lt;= tourDate - 3)
      ),
      IF(
        $AJ312=""P4"",
        IF(
          COUNTA(validDates) &lt; 3,
          """",
          TEXT(INDEX(validDates, 3), ""mmm d, yyyy"")
  "&amp;"      ),
        IF(
          $AJ312=""P3"",
          IF(
            COUNTA(validDates) &lt; 3,
            """",
            TEXT(INDEX(validDates, 3), ""mmm d, yyyy"")
          ),
          IF(
            COUNTA(validDates) &lt; 3,
            """",
    "&amp;"        TEXTJOIN("", "", TRUE,
              TEXT(INDEX(validDates, 1), ""mmm d, yyyy""),
              TEXT(INDEX(validDates, 2), ""mmm d, yyyy""),
              TEXT(INDEX(validDates, 3), ""mmm d, yyyy"")
            )
          )
        )
      )
    "&amp;"),
    """"
  )
)
"),"")</f>
        <v/>
      </c>
      <c r="BG312" s="65" t="str">
        <f t="shared" si="14"/>
        <v/>
      </c>
      <c r="BH312" s="63"/>
      <c r="BI312" s="64"/>
      <c r="BJ312" s="64"/>
      <c r="BK312" s="64"/>
      <c r="BL312" s="64" t="str">
        <f>IFERROR(__xludf.DUMMYFUNCTION("IF(
  OR($AJ312=""Full Payment"",$AJ312=""P1"",$AJ312=""P2"",$AJ312=""P3""),
  """",
  IF(
    AND(
      NOT(ISBLANK($K312)),
      $Q312=""Standard Booking, P4""
    ),
    LET(
      resDate,   $K312,
      tourDate,  $N312,
      monthCount, DATEDIF(r"&amp;"esDate, tourDate, ""M"") + 1,
      secondDates, ARRAYFORMULA(
        DATE(
          YEAR(resDate),
          MONTH(resDate) + SEQUENCE(monthCount),
          2
        )
      ),
      validDates, FILTER(
        secondDates,
        (secondDates &gt; res"&amp;"Date + 2) *
        (secondDates &lt;= tourDate - 3)
      ),
      IF(
        $AJ312=""P4"",
        IF(
          COUNTA(validDates) &lt; 4,
          """",
          TEXT(
            INDEX(validDates, 4),
            ""mmm d, yyyy""
          )
        ),
"&amp;"        IF(
          COUNTA(validDates) &lt; 4,
          """",
          TEXTJOIN(
            "", "", TRUE,
            TEXT(INDEX(validDates, 1), ""mmm d, yyyy""),
            TEXT(INDEX(validDates, 2), ""mmm d, yyyy""),
            TEXT(INDEX(validDates"&amp;", 3), ""mmm d, yyyy""),
            TEXT(INDEX(validDates, 4), ""mmm d, yyyy"")
          )
        )
      )
    ),
    """"
  )
)
"),"")</f>
        <v/>
      </c>
      <c r="BM312" s="65" t="str">
        <f t="shared" si="15"/>
        <v/>
      </c>
      <c r="BN312" s="66"/>
      <c r="BO312" s="67"/>
      <c r="BP312" s="49" t="b">
        <v>0</v>
      </c>
      <c r="BQ312" s="49" t="b">
        <v>0</v>
      </c>
      <c r="BR312" s="68"/>
      <c r="BS312" s="69"/>
      <c r="BT312" s="70" t="b">
        <v>0</v>
      </c>
      <c r="BU312" s="71"/>
      <c r="BV312" s="72"/>
      <c r="BW312" s="86" t="b">
        <v>0</v>
      </c>
      <c r="BX312" s="87"/>
    </row>
    <row r="313">
      <c r="A313" s="35" t="str">
        <f t="shared" si="1"/>
        <v/>
      </c>
      <c r="B313" s="36" t="str">
        <f t="shared" si="2"/>
        <v/>
      </c>
      <c r="C313" s="36" t="str">
        <f t="array" ref="C313">IF(
  M313="",
  "",
  IFERROR(
    INDEX(
      '{INDEX} Tour Packages'!$A:$ZZ,
      MATCH(
        M313,
        INDEX(
          '{INDEX} Tour Packages'!$A:$ZZ,
          ,
          MATCH("Tour Package Name", '{INDEX} Tour Packages'!$4:$4, 0)
        ),
        0
      ),
      MATCH("Tour Code", '{INDEX} Tour Packages'!$4:$4, 0)
    ),
    "XXX"
  )
)
</f>
        <v/>
      </c>
      <c r="D313" s="36" t="str">
        <f t="shared" si="3"/>
        <v/>
      </c>
      <c r="E313" s="36" t="str">
        <f t="shared" si="4"/>
        <v/>
      </c>
      <c r="F313" s="37" t="str">
        <f t="shared" si="5"/>
        <v/>
      </c>
      <c r="G313" s="89"/>
      <c r="H313" s="89"/>
      <c r="I313" s="90"/>
      <c r="J313" s="40" t="str">
        <f t="shared" si="16"/>
        <v> </v>
      </c>
      <c r="K313" s="91"/>
      <c r="L313" s="55"/>
      <c r="M313" s="55"/>
      <c r="N313" s="91"/>
      <c r="O313" s="43" t="str">
        <f>IFERROR(__xludf.DUMMYFUNCTION("IF(N313="""","""",IFERROR(
  N313 + VALUE(REGEXEXTRACT(P313, ""(\d+)\s+Days"")),
  """"
)
)"),"")</f>
        <v/>
      </c>
      <c r="P313" s="43" t="str">
        <f t="array" ref="P313">IFERROR(
  INDEX(
    INDEX('{INDEX} Tour Packages'!$A:$ZZ, , MATCH(P$3, '{INDEX} Tour Packages'!$4:$4, 0)),
    MATCH(M313, INDEX('{INDEX} Tour Packages'!$A:$ZZ,0, MATCH("Tour Package Name", '{INDEX} Tour Packages'!$4:$4, 0)), 0)
  ),
"")
</f>
        <v/>
      </c>
      <c r="Q313" s="44" t="str">
        <f t="shared" si="7"/>
        <v/>
      </c>
      <c r="R313" s="44" t="str">
        <f>IFERROR(__xludf.DUMMYFUNCTION("IF(OR(ISBLANK(K313), ISBLANK(N313)), """", 
  LET(
    resDate, K313,
    tourDate, N313,
    monthCount, MAX(0, DATEDIF(resDate, tourDate - 3, ""M"") + 1),
    secondDates, ARRAYFORMULA(DATE(YEAR(resDate), MONTH(resDate) + SEQUENCE(monthCount), 2)),
    "&amp;"validDates, FILTER(secondDates, (secondDates &gt; resDate + 2) * (secondDates &lt;= tourDate - 3)),
    IF(ISERROR(validDates), 0, COUNTA(validDates))
  )
)
"),"")</f>
        <v/>
      </c>
      <c r="S313" s="44" t="str">
        <f t="shared" si="8"/>
        <v/>
      </c>
      <c r="T313" s="45" t="str">
        <f t="array" ref="T313">IF(ISBLANK(BO313),IFERROR(
  INDEX(
    INDEX('{INDEX} Payment Terms'!$A:$G, , MATCH(T$3, '{INDEX} Payment Terms'!$4:$4, 0)),
    MATCH(Q313, INDEX('{INDEX} Payment Terms'!$A:$G,0, MATCH("Payment Condition", '{INDEX} Payment Terms'!$4:$4, 0)), 0)
  ),
""),"Cancelled")
</f>
        <v/>
      </c>
      <c r="U313" s="46" t="b">
        <v>0</v>
      </c>
      <c r="V313" s="47" t="str">
        <f>IFERROR(__xludf.DUMMYFUNCTION("IF(OR(L313=""Duo Booking"", L313=""Group Booking""),
IF(U313=FALSE,"""",
    LET(
      bookingType, L313,
      tour, M313,
      mainFirst, H313,
      mainLast, I313,
      mainEmail, G313,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$L$4:L313, bookingType,
          $M$4:M313, tour,
          $H$4:H313, mainFirst,
          $I$4:I313, mainLast,
          $G$4:G313, mainEmail
        ),
        ""000""
      ),
  "&amp;"    baseID &amp; ""-"" &amp; memberNumber
    )
  ),
  """"
)
"),"")</f>
        <v/>
      </c>
      <c r="W313" s="48"/>
      <c r="X313" s="85" t="b">
        <v>0</v>
      </c>
      <c r="Y313" s="85" t="b">
        <v>0</v>
      </c>
      <c r="Z313" s="85" t="b">
        <v>0</v>
      </c>
      <c r="AA313" s="50"/>
      <c r="AB313" s="51"/>
      <c r="AC313" s="85" t="b">
        <v>0</v>
      </c>
      <c r="AD313" s="92"/>
      <c r="AE313" s="88"/>
      <c r="AF313" s="36" t="str">
        <f t="array" ref="AF313">IF(M313="","",INDEX(
      '{INDEX} Tour Packages'!$A:$ZP,
      MATCH($M313, '{INDEX} Tour Packages'!$A:$A, 0),
      MATCH(AF$3, '{INDEX} Tour Packages'!$4:$4, 0)
    ))</f>
        <v/>
      </c>
      <c r="AG313" s="36" t="str">
        <f t="array" ref="AG313">IF(M313="","",INDEX(
      '{INDEX} Tour Packages'!$A:$ZP,
      MATCH($M313, '{INDEX} Tour Packages'!$A:$A, 0),
      MATCH(AG$3, '{INDEX} Tour Packages'!$4:$4, 0)
    ))</f>
        <v/>
      </c>
      <c r="AH313" s="36" t="str">
        <f t="array" ref="AH313">IF(M313="","",INDEX(
      '{INDEX} Tour Packages'!$A:$ZP,
      MATCH($M313, '{INDEX} Tour Packages'!$A:$A, 0),
      MATCH(AH$3, '{INDEX} Tour Packages'!$4:$4, 0)
    ))</f>
        <v/>
      </c>
      <c r="AI313" s="54" t="str">
        <f t="shared" si="9"/>
        <v/>
      </c>
      <c r="AJ313" s="42"/>
      <c r="AK313" s="55"/>
      <c r="AL313" s="46" t="b">
        <v>0</v>
      </c>
      <c r="AM313" s="56"/>
      <c r="AN313" s="57" t="str">
        <f t="shared" si="10"/>
        <v/>
      </c>
      <c r="AO313" s="58" t="str">
        <f t="shared" si="11"/>
        <v/>
      </c>
      <c r="AP313" s="59"/>
      <c r="AQ313" s="60"/>
      <c r="AR313" s="61"/>
      <c r="AS313" s="61"/>
      <c r="AT313" s="61" t="str">
        <f>IFERROR(__xludf.DUMMYFUNCTION("IF( 
  OR($AJ313=""Full Payment"", ISBLANK($K313)),
  """",
  IF(
    OR(
      Q313=""Standard Booking, P1"",
      Q313=""Standard Booking, P2"",
      Q313=""Standard Booking, P3"",
      Q313=""Standard Booking, P4""
    ),
    LET(
      resDate,   $"&amp;"K313,
      tourDate,  $N313,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3" s="62" t="str">
        <f t="shared" si="12"/>
        <v/>
      </c>
      <c r="AV313" s="63"/>
      <c r="AW313" s="64"/>
      <c r="AX313" s="64"/>
      <c r="AY313" s="64"/>
      <c r="AZ313" s="64" t="str">
        <f>IFERROR(__xludf.DUMMYFUNCTION("IF(
  OR($AJ313=""Full Payment"",$AJ313=""P1"", ISBLANK($K313)),
  """",
  IF(
    OR(
      $Q313=""Standard Booking, P2"",
      $Q313=""Standard Booking, P3"",
      $Q313=""Standard Booking, P4""
    ),
    LET(
      resDate,   $K313,
      tourDate,"&amp;"  $N313,
      monthCount, DATEDIF(resDate, tourDate, ""M"") + 1,
      secondDates, ARRAYFORMULA(
        DATE(
          YEAR(resDate),
          MONTH(resDate) + SEQUENCE(monthCount),
          2
        )
      ),
      validDates, FILTER(
        sec"&amp;"ondDates,
        (secondDates &gt; resDate + 2) *
        (secondDates &lt;= tourDate - 3)
      ),
      IF(
        OR($AJ313=""P2"", $AJ313=""P3"", $AJ313=""P4""),
        IF(
          COUNTA(validDates) &lt; 2,
          """",
          TEXT(INDEX(validDates"&amp;", 2), ""mmm d, yyyy"")
        ),
        IF(
          COUNTA(validDates) &lt; 2,
          """",
          TEXTJOIN("", "", TRUE,
            TEXT(INDEX(validDates, 1), ""mmm d, yyyy""),
            TEXT(INDEX(validDates, 2), ""mmm d, yyyy"")
          )
 "&amp;"       )
      )
    ),
    """"
  )
)
"),"")</f>
        <v/>
      </c>
      <c r="BA313" s="65" t="str">
        <f t="shared" si="13"/>
        <v/>
      </c>
      <c r="BB313" s="63"/>
      <c r="BC313" s="64"/>
      <c r="BD313" s="64"/>
      <c r="BE313" s="64"/>
      <c r="BF313" s="64" t="str">
        <f>IFERROR(__xludf.DUMMYFUNCTION("IF(
  OR($AJ313=""Full Payment"",$AJ313=""P1"", $AJ313=""P2""),
  """",
  IF(
    AND(
      NOT(ISBLANK($K313)),
      OR(
        Q313=""Standard Booking, P3"",
        Q313=""Standard Booking, P4""
      )
    ),
    LET(
      resDate,   $K313,
      "&amp;"tourDate,  $N313,
      monthCount, DATEDIF(resDate, tourDate, ""M"") + 1,
      secondDates, ARRAYFORMULA(
        DATE(
          YEAR(resDate),
          MONTH(resDate) + SEQUENCE(monthCount),
          2
        )
      ),
      validDates, FILTER(
  "&amp;"      secondDates,
        (secondDates &gt; resDate + 2) *
        (secondDates &lt;= tourDate - 3)
      ),
      IF(
        $AJ313=""P4"",
        IF(
          COUNTA(validDates) &lt; 3,
          """",
          TEXT(INDEX(validDates, 3), ""mmm d, yyyy"")
  "&amp;"      ),
        IF(
          $AJ313=""P3"",
          IF(
            COUNTA(validDates) &lt; 3,
            """",
            TEXT(INDEX(validDates, 3), ""mmm d, yyyy"")
          ),
          IF(
            COUNTA(validDates) &lt; 3,
            """",
    "&amp;"        TEXTJOIN("", "", TRUE,
              TEXT(INDEX(validDates, 1), ""mmm d, yyyy""),
              TEXT(INDEX(validDates, 2), ""mmm d, yyyy""),
              TEXT(INDEX(validDates, 3), ""mmm d, yyyy"")
            )
          )
        )
      )
    "&amp;"),
    """"
  )
)
"),"")</f>
        <v/>
      </c>
      <c r="BG313" s="65" t="str">
        <f t="shared" si="14"/>
        <v/>
      </c>
      <c r="BH313" s="63"/>
      <c r="BI313" s="64"/>
      <c r="BJ313" s="64"/>
      <c r="BK313" s="64"/>
      <c r="BL313" s="64" t="str">
        <f>IFERROR(__xludf.DUMMYFUNCTION("IF(
  OR($AJ313=""Full Payment"",$AJ313=""P1"",$AJ313=""P2"",$AJ313=""P3""),
  """",
  IF(
    AND(
      NOT(ISBLANK($K313)),
      $Q313=""Standard Booking, P4""
    ),
    LET(
      resDate,   $K313,
      tourDate,  $N313,
      monthCount, DATEDIF(r"&amp;"esDate, tourDate, ""M"") + 1,
      secondDates, ARRAYFORMULA(
        DATE(
          YEAR(resDate),
          MONTH(resDate) + SEQUENCE(monthCount),
          2
        )
      ),
      validDates, FILTER(
        secondDates,
        (secondDates &gt; res"&amp;"Date + 2) *
        (secondDates &lt;= tourDate - 3)
      ),
      IF(
        $AJ313=""P4"",
        IF(
          COUNTA(validDates) &lt; 4,
          """",
          TEXT(
            INDEX(validDates, 4),
            ""mmm d, yyyy""
          )
        ),
"&amp;"        IF(
          COUNTA(validDates) &lt; 4,
          """",
          TEXTJOIN(
            "", "", TRUE,
            TEXT(INDEX(validDates, 1), ""mmm d, yyyy""),
            TEXT(INDEX(validDates, 2), ""mmm d, yyyy""),
            TEXT(INDEX(validDates"&amp;", 3), ""mmm d, yyyy""),
            TEXT(INDEX(validDates, 4), ""mmm d, yyyy"")
          )
        )
      )
    ),
    """"
  )
)
"),"")</f>
        <v/>
      </c>
      <c r="BM313" s="65" t="str">
        <f t="shared" si="15"/>
        <v/>
      </c>
      <c r="BN313" s="66"/>
      <c r="BO313" s="67"/>
      <c r="BP313" s="49" t="b">
        <v>0</v>
      </c>
      <c r="BQ313" s="49" t="b">
        <v>0</v>
      </c>
      <c r="BR313" s="68"/>
      <c r="BS313" s="69"/>
      <c r="BT313" s="70" t="b">
        <v>0</v>
      </c>
      <c r="BU313" s="71"/>
      <c r="BV313" s="72"/>
      <c r="BW313" s="86" t="b">
        <v>0</v>
      </c>
      <c r="BX313" s="87"/>
    </row>
    <row r="314">
      <c r="A314" s="35" t="str">
        <f t="shared" si="1"/>
        <v/>
      </c>
      <c r="B314" s="36" t="str">
        <f t="shared" si="2"/>
        <v/>
      </c>
      <c r="C314" s="36" t="str">
        <f t="array" ref="C314">IF(
  M314="",
  "",
  IFERROR(
    INDEX(
      '{INDEX} Tour Packages'!$A:$ZZ,
      MATCH(
        M314,
        INDEX(
          '{INDEX} Tour Packages'!$A:$ZZ,
          ,
          MATCH("Tour Package Name", '{INDEX} Tour Packages'!$4:$4, 0)
        ),
        0
      ),
      MATCH("Tour Code", '{INDEX} Tour Packages'!$4:$4, 0)
    ),
    "XXX"
  )
)
</f>
        <v/>
      </c>
      <c r="D314" s="36" t="str">
        <f t="shared" si="3"/>
        <v/>
      </c>
      <c r="E314" s="36" t="str">
        <f t="shared" si="4"/>
        <v/>
      </c>
      <c r="F314" s="37" t="str">
        <f t="shared" si="5"/>
        <v/>
      </c>
      <c r="G314" s="89"/>
      <c r="H314" s="89"/>
      <c r="I314" s="90"/>
      <c r="J314" s="40" t="str">
        <f t="shared" si="16"/>
        <v> </v>
      </c>
      <c r="K314" s="91"/>
      <c r="L314" s="55"/>
      <c r="M314" s="55"/>
      <c r="N314" s="91"/>
      <c r="O314" s="43" t="str">
        <f>IFERROR(__xludf.DUMMYFUNCTION("IF(N314="""","""",IFERROR(
  N314 + VALUE(REGEXEXTRACT(P314, ""(\d+)\s+Days"")),
  """"
)
)"),"")</f>
        <v/>
      </c>
      <c r="P314" s="43" t="str">
        <f t="array" ref="P314">IFERROR(
  INDEX(
    INDEX('{INDEX} Tour Packages'!$A:$ZZ, , MATCH(P$3, '{INDEX} Tour Packages'!$4:$4, 0)),
    MATCH(M314, INDEX('{INDEX} Tour Packages'!$A:$ZZ,0, MATCH("Tour Package Name", '{INDEX} Tour Packages'!$4:$4, 0)), 0)
  ),
"")
</f>
        <v/>
      </c>
      <c r="Q314" s="44" t="str">
        <f t="shared" si="7"/>
        <v/>
      </c>
      <c r="R314" s="44" t="str">
        <f>IFERROR(__xludf.DUMMYFUNCTION("IF(OR(ISBLANK(K314), ISBLANK(N314)), """", 
  LET(
    resDate, K314,
    tourDate, N314,
    monthCount, MAX(0, DATEDIF(resDate, tourDate - 3, ""M"") + 1),
    secondDates, ARRAYFORMULA(DATE(YEAR(resDate), MONTH(resDate) + SEQUENCE(monthCount), 2)),
    "&amp;"validDates, FILTER(secondDates, (secondDates &gt; resDate + 2) * (secondDates &lt;= tourDate - 3)),
    IF(ISERROR(validDates), 0, COUNTA(validDates))
  )
)
"),"")</f>
        <v/>
      </c>
      <c r="S314" s="44" t="str">
        <f t="shared" si="8"/>
        <v/>
      </c>
      <c r="T314" s="45" t="str">
        <f t="array" ref="T314">IF(ISBLANK(BO314),IFERROR(
  INDEX(
    INDEX('{INDEX} Payment Terms'!$A:$G, , MATCH(T$3, '{INDEX} Payment Terms'!$4:$4, 0)),
    MATCH(Q314, INDEX('{INDEX} Payment Terms'!$A:$G,0, MATCH("Payment Condition", '{INDEX} Payment Terms'!$4:$4, 0)), 0)
  ),
""),"Cancelled")
</f>
        <v/>
      </c>
      <c r="U314" s="46" t="b">
        <v>0</v>
      </c>
      <c r="V314" s="47" t="str">
        <f>IFERROR(__xludf.DUMMYFUNCTION("IF(OR(L314=""Duo Booking"", L314=""Group Booking""),
IF(U314=FALSE,"""",
    LET(
      bookingType, L314,
      tour, M314,
      mainFirst, H314,
      mainLast, I314,
      mainEmail, G314,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$L$4:L314, bookingType,
          $M$4:M314, tour,
          $H$4:H314, mainFirst,
          $I$4:I314, mainLast,
          $G$4:G314, mainEmail
        ),
        ""000""
      ),
  "&amp;"    baseID &amp; ""-"" &amp; memberNumber
    )
  ),
  """"
)
"),"")</f>
        <v/>
      </c>
      <c r="W314" s="48"/>
      <c r="X314" s="85" t="b">
        <v>0</v>
      </c>
      <c r="Y314" s="85" t="b">
        <v>0</v>
      </c>
      <c r="Z314" s="85" t="b">
        <v>0</v>
      </c>
      <c r="AA314" s="50"/>
      <c r="AB314" s="51"/>
      <c r="AC314" s="85" t="b">
        <v>0</v>
      </c>
      <c r="AD314" s="92"/>
      <c r="AE314" s="88"/>
      <c r="AF314" s="36" t="str">
        <f t="array" ref="AF314">IF(M314="","",INDEX(
      '{INDEX} Tour Packages'!$A:$ZP,
      MATCH($M314, '{INDEX} Tour Packages'!$A:$A, 0),
      MATCH(AF$3, '{INDEX} Tour Packages'!$4:$4, 0)
    ))</f>
        <v/>
      </c>
      <c r="AG314" s="36" t="str">
        <f t="array" ref="AG314">IF(M314="","",INDEX(
      '{INDEX} Tour Packages'!$A:$ZP,
      MATCH($M314, '{INDEX} Tour Packages'!$A:$A, 0),
      MATCH(AG$3, '{INDEX} Tour Packages'!$4:$4, 0)
    ))</f>
        <v/>
      </c>
      <c r="AH314" s="36" t="str">
        <f t="array" ref="AH314">IF(M314="","",INDEX(
      '{INDEX} Tour Packages'!$A:$ZP,
      MATCH($M314, '{INDEX} Tour Packages'!$A:$A, 0),
      MATCH(AH$3, '{INDEX} Tour Packages'!$4:$4, 0)
    ))</f>
        <v/>
      </c>
      <c r="AI314" s="54" t="str">
        <f t="shared" si="9"/>
        <v/>
      </c>
      <c r="AJ314" s="42"/>
      <c r="AK314" s="55"/>
      <c r="AL314" s="46" t="b">
        <v>0</v>
      </c>
      <c r="AM314" s="56"/>
      <c r="AN314" s="57" t="str">
        <f t="shared" si="10"/>
        <v/>
      </c>
      <c r="AO314" s="58" t="str">
        <f t="shared" si="11"/>
        <v/>
      </c>
      <c r="AP314" s="59"/>
      <c r="AQ314" s="60"/>
      <c r="AR314" s="61"/>
      <c r="AS314" s="61"/>
      <c r="AT314" s="61" t="str">
        <f>IFERROR(__xludf.DUMMYFUNCTION("IF( 
  OR($AJ314=""Full Payment"", ISBLANK($K314)),
  """",
  IF(
    OR(
      Q314=""Standard Booking, P1"",
      Q314=""Standard Booking, P2"",
      Q314=""Standard Booking, P3"",
      Q314=""Standard Booking, P4""
    ),
    LET(
      resDate,   $"&amp;"K314,
      tourDate,  $N314,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4" s="62" t="str">
        <f t="shared" si="12"/>
        <v/>
      </c>
      <c r="AV314" s="63"/>
      <c r="AW314" s="64"/>
      <c r="AX314" s="64"/>
      <c r="AY314" s="64"/>
      <c r="AZ314" s="64" t="str">
        <f>IFERROR(__xludf.DUMMYFUNCTION("IF(
  OR($AJ314=""Full Payment"",$AJ314=""P1"", ISBLANK($K314)),
  """",
  IF(
    OR(
      $Q314=""Standard Booking, P2"",
      $Q314=""Standard Booking, P3"",
      $Q314=""Standard Booking, P4""
    ),
    LET(
      resDate,   $K314,
      tourDate,"&amp;"  $N314,
      monthCount, DATEDIF(resDate, tourDate, ""M"") + 1,
      secondDates, ARRAYFORMULA(
        DATE(
          YEAR(resDate),
          MONTH(resDate) + SEQUENCE(monthCount),
          2
        )
      ),
      validDates, FILTER(
        sec"&amp;"ondDates,
        (secondDates &gt; resDate + 2) *
        (secondDates &lt;= tourDate - 3)
      ),
      IF(
        OR($AJ314=""P2"", $AJ314=""P3"", $AJ314=""P4""),
        IF(
          COUNTA(validDates) &lt; 2,
          """",
          TEXT(INDEX(validDates"&amp;", 2), ""mmm d, yyyy"")
        ),
        IF(
          COUNTA(validDates) &lt; 2,
          """",
          TEXTJOIN("", "", TRUE,
            TEXT(INDEX(validDates, 1), ""mmm d, yyyy""),
            TEXT(INDEX(validDates, 2), ""mmm d, yyyy"")
          )
 "&amp;"       )
      )
    ),
    """"
  )
)
"),"")</f>
        <v/>
      </c>
      <c r="BA314" s="65" t="str">
        <f t="shared" si="13"/>
        <v/>
      </c>
      <c r="BB314" s="63"/>
      <c r="BC314" s="64"/>
      <c r="BD314" s="64"/>
      <c r="BE314" s="64"/>
      <c r="BF314" s="64" t="str">
        <f>IFERROR(__xludf.DUMMYFUNCTION("IF(
  OR($AJ314=""Full Payment"",$AJ314=""P1"", $AJ314=""P2""),
  """",
  IF(
    AND(
      NOT(ISBLANK($K314)),
      OR(
        Q314=""Standard Booking, P3"",
        Q314=""Standard Booking, P4""
      )
    ),
    LET(
      resDate,   $K314,
      "&amp;"tourDate,  $N314,
      monthCount, DATEDIF(resDate, tourDate, ""M"") + 1,
      secondDates, ARRAYFORMULA(
        DATE(
          YEAR(resDate),
          MONTH(resDate) + SEQUENCE(monthCount),
          2
        )
      ),
      validDates, FILTER(
  "&amp;"      secondDates,
        (secondDates &gt; resDate + 2) *
        (secondDates &lt;= tourDate - 3)
      ),
      IF(
        $AJ314=""P4"",
        IF(
          COUNTA(validDates) &lt; 3,
          """",
          TEXT(INDEX(validDates, 3), ""mmm d, yyyy"")
  "&amp;"      ),
        IF(
          $AJ314=""P3"",
          IF(
            COUNTA(validDates) &lt; 3,
            """",
            TEXT(INDEX(validDates, 3), ""mmm d, yyyy"")
          ),
          IF(
            COUNTA(validDates) &lt; 3,
            """",
    "&amp;"        TEXTJOIN("", "", TRUE,
              TEXT(INDEX(validDates, 1), ""mmm d, yyyy""),
              TEXT(INDEX(validDates, 2), ""mmm d, yyyy""),
              TEXT(INDEX(validDates, 3), ""mmm d, yyyy"")
            )
          )
        )
      )
    "&amp;"),
    """"
  )
)
"),"")</f>
        <v/>
      </c>
      <c r="BG314" s="65" t="str">
        <f t="shared" si="14"/>
        <v/>
      </c>
      <c r="BH314" s="63"/>
      <c r="BI314" s="64"/>
      <c r="BJ314" s="64"/>
      <c r="BK314" s="64"/>
      <c r="BL314" s="64" t="str">
        <f>IFERROR(__xludf.DUMMYFUNCTION("IF(
  OR($AJ314=""Full Payment"",$AJ314=""P1"",$AJ314=""P2"",$AJ314=""P3""),
  """",
  IF(
    AND(
      NOT(ISBLANK($K314)),
      $Q314=""Standard Booking, P4""
    ),
    LET(
      resDate,   $K314,
      tourDate,  $N314,
      monthCount, DATEDIF(r"&amp;"esDate, tourDate, ""M"") + 1,
      secondDates, ARRAYFORMULA(
        DATE(
          YEAR(resDate),
          MONTH(resDate) + SEQUENCE(monthCount),
          2
        )
      ),
      validDates, FILTER(
        secondDates,
        (secondDates &gt; res"&amp;"Date + 2) *
        (secondDates &lt;= tourDate - 3)
      ),
      IF(
        $AJ314=""P4"",
        IF(
          COUNTA(validDates) &lt; 4,
          """",
          TEXT(
            INDEX(validDates, 4),
            ""mmm d, yyyy""
          )
        ),
"&amp;"        IF(
          COUNTA(validDates) &lt; 4,
          """",
          TEXTJOIN(
            "", "", TRUE,
            TEXT(INDEX(validDates, 1), ""mmm d, yyyy""),
            TEXT(INDEX(validDates, 2), ""mmm d, yyyy""),
            TEXT(INDEX(validDates"&amp;", 3), ""mmm d, yyyy""),
            TEXT(INDEX(validDates, 4), ""mmm d, yyyy"")
          )
        )
      )
    ),
    """"
  )
)
"),"")</f>
        <v/>
      </c>
      <c r="BM314" s="65" t="str">
        <f t="shared" si="15"/>
        <v/>
      </c>
      <c r="BN314" s="66"/>
      <c r="BO314" s="67"/>
      <c r="BP314" s="49" t="b">
        <v>0</v>
      </c>
      <c r="BQ314" s="49" t="b">
        <v>0</v>
      </c>
      <c r="BR314" s="68"/>
      <c r="BS314" s="69"/>
      <c r="BT314" s="70" t="b">
        <v>0</v>
      </c>
      <c r="BU314" s="71"/>
      <c r="BV314" s="72"/>
      <c r="BW314" s="86" t="b">
        <v>0</v>
      </c>
      <c r="BX314" s="87"/>
    </row>
    <row r="315">
      <c r="A315" s="35" t="str">
        <f t="shared" si="1"/>
        <v/>
      </c>
      <c r="B315" s="36" t="str">
        <f t="shared" si="2"/>
        <v/>
      </c>
      <c r="C315" s="36" t="str">
        <f t="array" ref="C315">IF(
  M315="",
  "",
  IFERROR(
    INDEX(
      '{INDEX} Tour Packages'!$A:$ZZ,
      MATCH(
        M315,
        INDEX(
          '{INDEX} Tour Packages'!$A:$ZZ,
          ,
          MATCH("Tour Package Name", '{INDEX} Tour Packages'!$4:$4, 0)
        ),
        0
      ),
      MATCH("Tour Code", '{INDEX} Tour Packages'!$4:$4, 0)
    ),
    "XXX"
  )
)
</f>
        <v/>
      </c>
      <c r="D315" s="36" t="str">
        <f t="shared" si="3"/>
        <v/>
      </c>
      <c r="E315" s="36" t="str">
        <f t="shared" si="4"/>
        <v/>
      </c>
      <c r="F315" s="37" t="str">
        <f t="shared" si="5"/>
        <v/>
      </c>
      <c r="G315" s="89"/>
      <c r="H315" s="89"/>
      <c r="I315" s="90"/>
      <c r="J315" s="40" t="str">
        <f t="shared" si="16"/>
        <v> </v>
      </c>
      <c r="K315" s="91"/>
      <c r="L315" s="55"/>
      <c r="M315" s="55"/>
      <c r="N315" s="91"/>
      <c r="O315" s="43" t="str">
        <f>IFERROR(__xludf.DUMMYFUNCTION("IF(N315="""","""",IFERROR(
  N315 + VALUE(REGEXEXTRACT(P315, ""(\d+)\s+Days"")),
  """"
)
)"),"")</f>
        <v/>
      </c>
      <c r="P315" s="43" t="str">
        <f t="array" ref="P315">IFERROR(
  INDEX(
    INDEX('{INDEX} Tour Packages'!$A:$ZZ, , MATCH(P$3, '{INDEX} Tour Packages'!$4:$4, 0)),
    MATCH(M315, INDEX('{INDEX} Tour Packages'!$A:$ZZ,0, MATCH("Tour Package Name", '{INDEX} Tour Packages'!$4:$4, 0)), 0)
  ),
"")
</f>
        <v/>
      </c>
      <c r="Q315" s="44" t="str">
        <f t="shared" si="7"/>
        <v/>
      </c>
      <c r="R315" s="44" t="str">
        <f>IFERROR(__xludf.DUMMYFUNCTION("IF(OR(ISBLANK(K315), ISBLANK(N315)), """", 
  LET(
    resDate, K315,
    tourDate, N315,
    monthCount, MAX(0, DATEDIF(resDate, tourDate - 3, ""M"") + 1),
    secondDates, ARRAYFORMULA(DATE(YEAR(resDate), MONTH(resDate) + SEQUENCE(monthCount), 2)),
    "&amp;"validDates, FILTER(secondDates, (secondDates &gt; resDate + 2) * (secondDates &lt;= tourDate - 3)),
    IF(ISERROR(validDates), 0, COUNTA(validDates))
  )
)
"),"")</f>
        <v/>
      </c>
      <c r="S315" s="44" t="str">
        <f t="shared" si="8"/>
        <v/>
      </c>
      <c r="T315" s="45" t="str">
        <f t="array" ref="T315">IF(ISBLANK(BO315),IFERROR(
  INDEX(
    INDEX('{INDEX} Payment Terms'!$A:$G, , MATCH(T$3, '{INDEX} Payment Terms'!$4:$4, 0)),
    MATCH(Q315, INDEX('{INDEX} Payment Terms'!$A:$G,0, MATCH("Payment Condition", '{INDEX} Payment Terms'!$4:$4, 0)), 0)
  ),
""),"Cancelled")
</f>
        <v/>
      </c>
      <c r="U315" s="46" t="b">
        <v>0</v>
      </c>
      <c r="V315" s="47" t="str">
        <f>IFERROR(__xludf.DUMMYFUNCTION("IF(OR(L315=""Duo Booking"", L315=""Group Booking""),
IF(U315=FALSE,"""",
    LET(
      bookingType, L315,
      tour, M315,
      mainFirst, H315,
      mainLast, I315,
      mainEmail, G315,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$L$4:L315, bookingType,
          $M$4:M315, tour,
          $H$4:H315, mainFirst,
          $I$4:I315, mainLast,
          $G$4:G315, mainEmail
        ),
        ""000""
      ),
  "&amp;"    baseID &amp; ""-"" &amp; memberNumber
    )
  ),
  """"
)
"),"")</f>
        <v/>
      </c>
      <c r="W315" s="48"/>
      <c r="X315" s="85" t="b">
        <v>0</v>
      </c>
      <c r="Y315" s="85" t="b">
        <v>0</v>
      </c>
      <c r="Z315" s="85" t="b">
        <v>0</v>
      </c>
      <c r="AA315" s="50"/>
      <c r="AB315" s="51"/>
      <c r="AC315" s="85" t="b">
        <v>0</v>
      </c>
      <c r="AD315" s="92"/>
      <c r="AE315" s="88"/>
      <c r="AF315" s="36" t="str">
        <f t="array" ref="AF315">IF(M315="","",INDEX(
      '{INDEX} Tour Packages'!$A:$ZP,
      MATCH($M315, '{INDEX} Tour Packages'!$A:$A, 0),
      MATCH(AF$3, '{INDEX} Tour Packages'!$4:$4, 0)
    ))</f>
        <v/>
      </c>
      <c r="AG315" s="36" t="str">
        <f t="array" ref="AG315">IF(M315="","",INDEX(
      '{INDEX} Tour Packages'!$A:$ZP,
      MATCH($M315, '{INDEX} Tour Packages'!$A:$A, 0),
      MATCH(AG$3, '{INDEX} Tour Packages'!$4:$4, 0)
    ))</f>
        <v/>
      </c>
      <c r="AH315" s="36" t="str">
        <f t="array" ref="AH315">IF(M315="","",INDEX(
      '{INDEX} Tour Packages'!$A:$ZP,
      MATCH($M315, '{INDEX} Tour Packages'!$A:$A, 0),
      MATCH(AH$3, '{INDEX} Tour Packages'!$4:$4, 0)
    ))</f>
        <v/>
      </c>
      <c r="AI315" s="54" t="str">
        <f t="shared" si="9"/>
        <v/>
      </c>
      <c r="AJ315" s="42"/>
      <c r="AK315" s="55"/>
      <c r="AL315" s="46" t="b">
        <v>0</v>
      </c>
      <c r="AM315" s="56"/>
      <c r="AN315" s="57" t="str">
        <f t="shared" si="10"/>
        <v/>
      </c>
      <c r="AO315" s="58" t="str">
        <f t="shared" si="11"/>
        <v/>
      </c>
      <c r="AP315" s="59"/>
      <c r="AQ315" s="60"/>
      <c r="AR315" s="61"/>
      <c r="AS315" s="61"/>
      <c r="AT315" s="61" t="str">
        <f>IFERROR(__xludf.DUMMYFUNCTION("IF( 
  OR($AJ315=""Full Payment"", ISBLANK($K315)),
  """",
  IF(
    OR(
      Q315=""Standard Booking, P1"",
      Q315=""Standard Booking, P2"",
      Q315=""Standard Booking, P3"",
      Q315=""Standard Booking, P4""
    ),
    LET(
      resDate,   $"&amp;"K315,
      tourDate,  $N315,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5" s="62" t="str">
        <f t="shared" si="12"/>
        <v/>
      </c>
      <c r="AV315" s="63"/>
      <c r="AW315" s="64"/>
      <c r="AX315" s="64"/>
      <c r="AY315" s="64"/>
      <c r="AZ315" s="64" t="str">
        <f>IFERROR(__xludf.DUMMYFUNCTION("IF(
  OR($AJ315=""Full Payment"",$AJ315=""P1"", ISBLANK($K315)),
  """",
  IF(
    OR(
      $Q315=""Standard Booking, P2"",
      $Q315=""Standard Booking, P3"",
      $Q315=""Standard Booking, P4""
    ),
    LET(
      resDate,   $K315,
      tourDate,"&amp;"  $N315,
      monthCount, DATEDIF(resDate, tourDate, ""M"") + 1,
      secondDates, ARRAYFORMULA(
        DATE(
          YEAR(resDate),
          MONTH(resDate) + SEQUENCE(monthCount),
          2
        )
      ),
      validDates, FILTER(
        sec"&amp;"ondDates,
        (secondDates &gt; resDate + 2) *
        (secondDates &lt;= tourDate - 3)
      ),
      IF(
        OR($AJ315=""P2"", $AJ315=""P3"", $AJ315=""P4""),
        IF(
          COUNTA(validDates) &lt; 2,
          """",
          TEXT(INDEX(validDates"&amp;", 2), ""mmm d, yyyy"")
        ),
        IF(
          COUNTA(validDates) &lt; 2,
          """",
          TEXTJOIN("", "", TRUE,
            TEXT(INDEX(validDates, 1), ""mmm d, yyyy""),
            TEXT(INDEX(validDates, 2), ""mmm d, yyyy"")
          )
 "&amp;"       )
      )
    ),
    """"
  )
)
"),"")</f>
        <v/>
      </c>
      <c r="BA315" s="65" t="str">
        <f t="shared" si="13"/>
        <v/>
      </c>
      <c r="BB315" s="63"/>
      <c r="BC315" s="64"/>
      <c r="BD315" s="64"/>
      <c r="BE315" s="64"/>
      <c r="BF315" s="64" t="str">
        <f>IFERROR(__xludf.DUMMYFUNCTION("IF(
  OR($AJ315=""Full Payment"",$AJ315=""P1"", $AJ315=""P2""),
  """",
  IF(
    AND(
      NOT(ISBLANK($K315)),
      OR(
        Q315=""Standard Booking, P3"",
        Q315=""Standard Booking, P4""
      )
    ),
    LET(
      resDate,   $K315,
      "&amp;"tourDate,  $N315,
      monthCount, DATEDIF(resDate, tourDate, ""M"") + 1,
      secondDates, ARRAYFORMULA(
        DATE(
          YEAR(resDate),
          MONTH(resDate) + SEQUENCE(monthCount),
          2
        )
      ),
      validDates, FILTER(
  "&amp;"      secondDates,
        (secondDates &gt; resDate + 2) *
        (secondDates &lt;= tourDate - 3)
      ),
      IF(
        $AJ315=""P4"",
        IF(
          COUNTA(validDates) &lt; 3,
          """",
          TEXT(INDEX(validDates, 3), ""mmm d, yyyy"")
  "&amp;"      ),
        IF(
          $AJ315=""P3"",
          IF(
            COUNTA(validDates) &lt; 3,
            """",
            TEXT(INDEX(validDates, 3), ""mmm d, yyyy"")
          ),
          IF(
            COUNTA(validDates) &lt; 3,
            """",
    "&amp;"        TEXTJOIN("", "", TRUE,
              TEXT(INDEX(validDates, 1), ""mmm d, yyyy""),
              TEXT(INDEX(validDates, 2), ""mmm d, yyyy""),
              TEXT(INDEX(validDates, 3), ""mmm d, yyyy"")
            )
          )
        )
      )
    "&amp;"),
    """"
  )
)
"),"")</f>
        <v/>
      </c>
      <c r="BG315" s="65" t="str">
        <f t="shared" si="14"/>
        <v/>
      </c>
      <c r="BH315" s="63"/>
      <c r="BI315" s="64"/>
      <c r="BJ315" s="64"/>
      <c r="BK315" s="64"/>
      <c r="BL315" s="64" t="str">
        <f>IFERROR(__xludf.DUMMYFUNCTION("IF(
  OR($AJ315=""Full Payment"",$AJ315=""P1"",$AJ315=""P2"",$AJ315=""P3""),
  """",
  IF(
    AND(
      NOT(ISBLANK($K315)),
      $Q315=""Standard Booking, P4""
    ),
    LET(
      resDate,   $K315,
      tourDate,  $N315,
      monthCount, DATEDIF(r"&amp;"esDate, tourDate, ""M"") + 1,
      secondDates, ARRAYFORMULA(
        DATE(
          YEAR(resDate),
          MONTH(resDate) + SEQUENCE(monthCount),
          2
        )
      ),
      validDates, FILTER(
        secondDates,
        (secondDates &gt; res"&amp;"Date + 2) *
        (secondDates &lt;= tourDate - 3)
      ),
      IF(
        $AJ315=""P4"",
        IF(
          COUNTA(validDates) &lt; 4,
          """",
          TEXT(
            INDEX(validDates, 4),
            ""mmm d, yyyy""
          )
        ),
"&amp;"        IF(
          COUNTA(validDates) &lt; 4,
          """",
          TEXTJOIN(
            "", "", TRUE,
            TEXT(INDEX(validDates, 1), ""mmm d, yyyy""),
            TEXT(INDEX(validDates, 2), ""mmm d, yyyy""),
            TEXT(INDEX(validDates"&amp;", 3), ""mmm d, yyyy""),
            TEXT(INDEX(validDates, 4), ""mmm d, yyyy"")
          )
        )
      )
    ),
    """"
  )
)
"),"")</f>
        <v/>
      </c>
      <c r="BM315" s="65" t="str">
        <f t="shared" si="15"/>
        <v/>
      </c>
      <c r="BN315" s="66"/>
      <c r="BO315" s="67"/>
      <c r="BP315" s="49" t="b">
        <v>0</v>
      </c>
      <c r="BQ315" s="49" t="b">
        <v>0</v>
      </c>
      <c r="BR315" s="68"/>
      <c r="BS315" s="69"/>
      <c r="BT315" s="70" t="b">
        <v>0</v>
      </c>
      <c r="BU315" s="71"/>
      <c r="BV315" s="72"/>
      <c r="BW315" s="86" t="b">
        <v>0</v>
      </c>
      <c r="BX315" s="87"/>
    </row>
    <row r="316">
      <c r="A316" s="35" t="str">
        <f t="shared" si="1"/>
        <v/>
      </c>
      <c r="B316" s="36" t="str">
        <f t="shared" si="2"/>
        <v/>
      </c>
      <c r="C316" s="36" t="str">
        <f t="array" ref="C316">IF(
  M316="",
  "",
  IFERROR(
    INDEX(
      '{INDEX} Tour Packages'!$A:$ZZ,
      MATCH(
        M316,
        INDEX(
          '{INDEX} Tour Packages'!$A:$ZZ,
          ,
          MATCH("Tour Package Name", '{INDEX} Tour Packages'!$4:$4, 0)
        ),
        0
      ),
      MATCH("Tour Code", '{INDEX} Tour Packages'!$4:$4, 0)
    ),
    "XXX"
  )
)
</f>
        <v/>
      </c>
      <c r="D316" s="36" t="str">
        <f t="shared" si="3"/>
        <v/>
      </c>
      <c r="E316" s="36" t="str">
        <f t="shared" si="4"/>
        <v/>
      </c>
      <c r="F316" s="37" t="str">
        <f t="shared" si="5"/>
        <v/>
      </c>
      <c r="G316" s="89"/>
      <c r="H316" s="89"/>
      <c r="I316" s="90"/>
      <c r="J316" s="40" t="str">
        <f t="shared" si="16"/>
        <v> </v>
      </c>
      <c r="K316" s="91"/>
      <c r="L316" s="55"/>
      <c r="M316" s="55"/>
      <c r="N316" s="91"/>
      <c r="O316" s="43" t="str">
        <f>IFERROR(__xludf.DUMMYFUNCTION("IF(N316="""","""",IFERROR(
  N316 + VALUE(REGEXEXTRACT(P316, ""(\d+)\s+Days"")),
  """"
)
)"),"")</f>
        <v/>
      </c>
      <c r="P316" s="43" t="str">
        <f t="array" ref="P316">IFERROR(
  INDEX(
    INDEX('{INDEX} Tour Packages'!$A:$ZZ, , MATCH(P$3, '{INDEX} Tour Packages'!$4:$4, 0)),
    MATCH(M316, INDEX('{INDEX} Tour Packages'!$A:$ZZ,0, MATCH("Tour Package Name", '{INDEX} Tour Packages'!$4:$4, 0)), 0)
  ),
"")
</f>
        <v/>
      </c>
      <c r="Q316" s="44" t="str">
        <f t="shared" si="7"/>
        <v/>
      </c>
      <c r="R316" s="44" t="str">
        <f>IFERROR(__xludf.DUMMYFUNCTION("IF(OR(ISBLANK(K316), ISBLANK(N316)), """", 
  LET(
    resDate, K316,
    tourDate, N316,
    monthCount, MAX(0, DATEDIF(resDate, tourDate - 3, ""M"") + 1),
    secondDates, ARRAYFORMULA(DATE(YEAR(resDate), MONTH(resDate) + SEQUENCE(monthCount), 2)),
    "&amp;"validDates, FILTER(secondDates, (secondDates &gt; resDate + 2) * (secondDates &lt;= tourDate - 3)),
    IF(ISERROR(validDates), 0, COUNTA(validDates))
  )
)
"),"")</f>
        <v/>
      </c>
      <c r="S316" s="44" t="str">
        <f t="shared" si="8"/>
        <v/>
      </c>
      <c r="T316" s="45" t="str">
        <f t="array" ref="T316">IF(ISBLANK(BO316),IFERROR(
  INDEX(
    INDEX('{INDEX} Payment Terms'!$A:$G, , MATCH(T$3, '{INDEX} Payment Terms'!$4:$4, 0)),
    MATCH(Q316, INDEX('{INDEX} Payment Terms'!$A:$G,0, MATCH("Payment Condition", '{INDEX} Payment Terms'!$4:$4, 0)), 0)
  ),
""),"Cancelled")
</f>
        <v/>
      </c>
      <c r="U316" s="46" t="b">
        <v>0</v>
      </c>
      <c r="V316" s="47" t="str">
        <f>IFERROR(__xludf.DUMMYFUNCTION("IF(OR(L316=""Duo Booking"", L316=""Group Booking""),
IF(U316=FALSE,"""",
    LET(
      bookingType, L316,
      tour, M316,
      mainFirst, H316,
      mainLast, I316,
      mainEmail, G316,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$L$4:L316, bookingType,
          $M$4:M316, tour,
          $H$4:H316, mainFirst,
          $I$4:I316, mainLast,
          $G$4:G316, mainEmail
        ),
        ""000""
      ),
  "&amp;"    baseID &amp; ""-"" &amp; memberNumber
    )
  ),
  """"
)
"),"")</f>
        <v/>
      </c>
      <c r="W316" s="48"/>
      <c r="X316" s="85" t="b">
        <v>0</v>
      </c>
      <c r="Y316" s="85" t="b">
        <v>0</v>
      </c>
      <c r="Z316" s="85" t="b">
        <v>0</v>
      </c>
      <c r="AA316" s="50"/>
      <c r="AB316" s="51"/>
      <c r="AC316" s="85" t="b">
        <v>0</v>
      </c>
      <c r="AD316" s="92"/>
      <c r="AE316" s="88"/>
      <c r="AF316" s="36" t="str">
        <f t="array" ref="AF316">IF(M316="","",INDEX(
      '{INDEX} Tour Packages'!$A:$ZP,
      MATCH($M316, '{INDEX} Tour Packages'!$A:$A, 0),
      MATCH(AF$3, '{INDEX} Tour Packages'!$4:$4, 0)
    ))</f>
        <v/>
      </c>
      <c r="AG316" s="36" t="str">
        <f t="array" ref="AG316">IF(M316="","",INDEX(
      '{INDEX} Tour Packages'!$A:$ZP,
      MATCH($M316, '{INDEX} Tour Packages'!$A:$A, 0),
      MATCH(AG$3, '{INDEX} Tour Packages'!$4:$4, 0)
    ))</f>
        <v/>
      </c>
      <c r="AH316" s="36" t="str">
        <f t="array" ref="AH316">IF(M316="","",INDEX(
      '{INDEX} Tour Packages'!$A:$ZP,
      MATCH($M316, '{INDEX} Tour Packages'!$A:$A, 0),
      MATCH(AH$3, '{INDEX} Tour Packages'!$4:$4, 0)
    ))</f>
        <v/>
      </c>
      <c r="AI316" s="54" t="str">
        <f t="shared" si="9"/>
        <v/>
      </c>
      <c r="AJ316" s="42"/>
      <c r="AK316" s="55"/>
      <c r="AL316" s="46" t="b">
        <v>0</v>
      </c>
      <c r="AM316" s="56"/>
      <c r="AN316" s="57" t="str">
        <f t="shared" si="10"/>
        <v/>
      </c>
      <c r="AO316" s="58" t="str">
        <f t="shared" si="11"/>
        <v/>
      </c>
      <c r="AP316" s="59"/>
      <c r="AQ316" s="60"/>
      <c r="AR316" s="61"/>
      <c r="AS316" s="61"/>
      <c r="AT316" s="61" t="str">
        <f>IFERROR(__xludf.DUMMYFUNCTION("IF( 
  OR($AJ316=""Full Payment"", ISBLANK($K316)),
  """",
  IF(
    OR(
      Q316=""Standard Booking, P1"",
      Q316=""Standard Booking, P2"",
      Q316=""Standard Booking, P3"",
      Q316=""Standard Booking, P4""
    ),
    LET(
      resDate,   $"&amp;"K316,
      tourDate,  $N316,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6" s="62" t="str">
        <f t="shared" si="12"/>
        <v/>
      </c>
      <c r="AV316" s="63"/>
      <c r="AW316" s="64"/>
      <c r="AX316" s="64"/>
      <c r="AY316" s="64"/>
      <c r="AZ316" s="64" t="str">
        <f>IFERROR(__xludf.DUMMYFUNCTION("IF(
  OR($AJ316=""Full Payment"",$AJ316=""P1"", ISBLANK($K316)),
  """",
  IF(
    OR(
      $Q316=""Standard Booking, P2"",
      $Q316=""Standard Booking, P3"",
      $Q316=""Standard Booking, P4""
    ),
    LET(
      resDate,   $K316,
      tourDate,"&amp;"  $N316,
      monthCount, DATEDIF(resDate, tourDate, ""M"") + 1,
      secondDates, ARRAYFORMULA(
        DATE(
          YEAR(resDate),
          MONTH(resDate) + SEQUENCE(monthCount),
          2
        )
      ),
      validDates, FILTER(
        sec"&amp;"ondDates,
        (secondDates &gt; resDate + 2) *
        (secondDates &lt;= tourDate - 3)
      ),
      IF(
        OR($AJ316=""P2"", $AJ316=""P3"", $AJ316=""P4""),
        IF(
          COUNTA(validDates) &lt; 2,
          """",
          TEXT(INDEX(validDates"&amp;", 2), ""mmm d, yyyy"")
        ),
        IF(
          COUNTA(validDates) &lt; 2,
          """",
          TEXTJOIN("", "", TRUE,
            TEXT(INDEX(validDates, 1), ""mmm d, yyyy""),
            TEXT(INDEX(validDates, 2), ""mmm d, yyyy"")
          )
 "&amp;"       )
      )
    ),
    """"
  )
)
"),"")</f>
        <v/>
      </c>
      <c r="BA316" s="65" t="str">
        <f t="shared" si="13"/>
        <v/>
      </c>
      <c r="BB316" s="63"/>
      <c r="BC316" s="64"/>
      <c r="BD316" s="64"/>
      <c r="BE316" s="64"/>
      <c r="BF316" s="64" t="str">
        <f>IFERROR(__xludf.DUMMYFUNCTION("IF(
  OR($AJ316=""Full Payment"",$AJ316=""P1"", $AJ316=""P2""),
  """",
  IF(
    AND(
      NOT(ISBLANK($K316)),
      OR(
        Q316=""Standard Booking, P3"",
        Q316=""Standard Booking, P4""
      )
    ),
    LET(
      resDate,   $K316,
      "&amp;"tourDate,  $N316,
      monthCount, DATEDIF(resDate, tourDate, ""M"") + 1,
      secondDates, ARRAYFORMULA(
        DATE(
          YEAR(resDate),
          MONTH(resDate) + SEQUENCE(monthCount),
          2
        )
      ),
      validDates, FILTER(
  "&amp;"      secondDates,
        (secondDates &gt; resDate + 2) *
        (secondDates &lt;= tourDate - 3)
      ),
      IF(
        $AJ316=""P4"",
        IF(
          COUNTA(validDates) &lt; 3,
          """",
          TEXT(INDEX(validDates, 3), ""mmm d, yyyy"")
  "&amp;"      ),
        IF(
          $AJ316=""P3"",
          IF(
            COUNTA(validDates) &lt; 3,
            """",
            TEXT(INDEX(validDates, 3), ""mmm d, yyyy"")
          ),
          IF(
            COUNTA(validDates) &lt; 3,
            """",
    "&amp;"        TEXTJOIN("", "", TRUE,
              TEXT(INDEX(validDates, 1), ""mmm d, yyyy""),
              TEXT(INDEX(validDates, 2), ""mmm d, yyyy""),
              TEXT(INDEX(validDates, 3), ""mmm d, yyyy"")
            )
          )
        )
      )
    "&amp;"),
    """"
  )
)
"),"")</f>
        <v/>
      </c>
      <c r="BG316" s="65" t="str">
        <f t="shared" si="14"/>
        <v/>
      </c>
      <c r="BH316" s="63"/>
      <c r="BI316" s="64"/>
      <c r="BJ316" s="64"/>
      <c r="BK316" s="64"/>
      <c r="BL316" s="64" t="str">
        <f>IFERROR(__xludf.DUMMYFUNCTION("IF(
  OR($AJ316=""Full Payment"",$AJ316=""P1"",$AJ316=""P2"",$AJ316=""P3""),
  """",
  IF(
    AND(
      NOT(ISBLANK($K316)),
      $Q316=""Standard Booking, P4""
    ),
    LET(
      resDate,   $K316,
      tourDate,  $N316,
      monthCount, DATEDIF(r"&amp;"esDate, tourDate, ""M"") + 1,
      secondDates, ARRAYFORMULA(
        DATE(
          YEAR(resDate),
          MONTH(resDate) + SEQUENCE(monthCount),
          2
        )
      ),
      validDates, FILTER(
        secondDates,
        (secondDates &gt; res"&amp;"Date + 2) *
        (secondDates &lt;= tourDate - 3)
      ),
      IF(
        $AJ316=""P4"",
        IF(
          COUNTA(validDates) &lt; 4,
          """",
          TEXT(
            INDEX(validDates, 4),
            ""mmm d, yyyy""
          )
        ),
"&amp;"        IF(
          COUNTA(validDates) &lt; 4,
          """",
          TEXTJOIN(
            "", "", TRUE,
            TEXT(INDEX(validDates, 1), ""mmm d, yyyy""),
            TEXT(INDEX(validDates, 2), ""mmm d, yyyy""),
            TEXT(INDEX(validDates"&amp;", 3), ""mmm d, yyyy""),
            TEXT(INDEX(validDates, 4), ""mmm d, yyyy"")
          )
        )
      )
    ),
    """"
  )
)
"),"")</f>
        <v/>
      </c>
      <c r="BM316" s="65" t="str">
        <f t="shared" si="15"/>
        <v/>
      </c>
      <c r="BN316" s="66"/>
      <c r="BO316" s="67"/>
      <c r="BP316" s="49" t="b">
        <v>0</v>
      </c>
      <c r="BQ316" s="49" t="b">
        <v>0</v>
      </c>
      <c r="BR316" s="68"/>
      <c r="BS316" s="69"/>
      <c r="BT316" s="70" t="b">
        <v>0</v>
      </c>
      <c r="BU316" s="71"/>
      <c r="BV316" s="72"/>
      <c r="BW316" s="86" t="b">
        <v>0</v>
      </c>
      <c r="BX316" s="87"/>
    </row>
    <row r="317">
      <c r="A317" s="35" t="str">
        <f t="shared" si="1"/>
        <v/>
      </c>
      <c r="B317" s="36" t="str">
        <f t="shared" si="2"/>
        <v/>
      </c>
      <c r="C317" s="36" t="str">
        <f t="array" ref="C317">IF(
  M317="",
  "",
  IFERROR(
    INDEX(
      '{INDEX} Tour Packages'!$A:$ZZ,
      MATCH(
        M317,
        INDEX(
          '{INDEX} Tour Packages'!$A:$ZZ,
          ,
          MATCH("Tour Package Name", '{INDEX} Tour Packages'!$4:$4, 0)
        ),
        0
      ),
      MATCH("Tour Code", '{INDEX} Tour Packages'!$4:$4, 0)
    ),
    "XXX"
  )
)
</f>
        <v/>
      </c>
      <c r="D317" s="36" t="str">
        <f t="shared" si="3"/>
        <v/>
      </c>
      <c r="E317" s="36" t="str">
        <f t="shared" si="4"/>
        <v/>
      </c>
      <c r="F317" s="37" t="str">
        <f t="shared" si="5"/>
        <v/>
      </c>
      <c r="G317" s="89"/>
      <c r="H317" s="89"/>
      <c r="I317" s="90"/>
      <c r="J317" s="40" t="str">
        <f t="shared" si="16"/>
        <v> </v>
      </c>
      <c r="K317" s="91"/>
      <c r="L317" s="55"/>
      <c r="M317" s="55"/>
      <c r="N317" s="91"/>
      <c r="O317" s="43" t="str">
        <f>IFERROR(__xludf.DUMMYFUNCTION("IF(N317="""","""",IFERROR(
  N317 + VALUE(REGEXEXTRACT(P317, ""(\d+)\s+Days"")),
  """"
)
)"),"")</f>
        <v/>
      </c>
      <c r="P317" s="43" t="str">
        <f t="array" ref="P317">IFERROR(
  INDEX(
    INDEX('{INDEX} Tour Packages'!$A:$ZZ, , MATCH(P$3, '{INDEX} Tour Packages'!$4:$4, 0)),
    MATCH(M317, INDEX('{INDEX} Tour Packages'!$A:$ZZ,0, MATCH("Tour Package Name", '{INDEX} Tour Packages'!$4:$4, 0)), 0)
  ),
"")
</f>
        <v/>
      </c>
      <c r="Q317" s="44" t="str">
        <f t="shared" si="7"/>
        <v/>
      </c>
      <c r="R317" s="44" t="str">
        <f>IFERROR(__xludf.DUMMYFUNCTION("IF(OR(ISBLANK(K317), ISBLANK(N317)), """", 
  LET(
    resDate, K317,
    tourDate, N317,
    monthCount, MAX(0, DATEDIF(resDate, tourDate - 3, ""M"") + 1),
    secondDates, ARRAYFORMULA(DATE(YEAR(resDate), MONTH(resDate) + SEQUENCE(monthCount), 2)),
    "&amp;"validDates, FILTER(secondDates, (secondDates &gt; resDate + 2) * (secondDates &lt;= tourDate - 3)),
    IF(ISERROR(validDates), 0, COUNTA(validDates))
  )
)
"),"")</f>
        <v/>
      </c>
      <c r="S317" s="44" t="str">
        <f t="shared" si="8"/>
        <v/>
      </c>
      <c r="T317" s="45" t="str">
        <f t="array" ref="T317">IF(ISBLANK(BO317),IFERROR(
  INDEX(
    INDEX('{INDEX} Payment Terms'!$A:$G, , MATCH(T$3, '{INDEX} Payment Terms'!$4:$4, 0)),
    MATCH(Q317, INDEX('{INDEX} Payment Terms'!$A:$G,0, MATCH("Payment Condition", '{INDEX} Payment Terms'!$4:$4, 0)), 0)
  ),
""),"Cancelled")
</f>
        <v/>
      </c>
      <c r="U317" s="46" t="b">
        <v>0</v>
      </c>
      <c r="V317" s="47" t="str">
        <f>IFERROR(__xludf.DUMMYFUNCTION("IF(OR(L317=""Duo Booking"", L317=""Group Booking""),
IF(U317=FALSE,"""",
    LET(
      bookingType, L317,
      tour, M317,
      mainFirst, H317,
      mainLast, I317,
      mainEmail, G317,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$L$4:L317, bookingType,
          $M$4:M317, tour,
          $H$4:H317, mainFirst,
          $I$4:I317, mainLast,
          $G$4:G317, mainEmail
        ),
        ""000""
      ),
  "&amp;"    baseID &amp; ""-"" &amp; memberNumber
    )
  ),
  """"
)
"),"")</f>
        <v/>
      </c>
      <c r="W317" s="48"/>
      <c r="X317" s="85" t="b">
        <v>0</v>
      </c>
      <c r="Y317" s="85" t="b">
        <v>0</v>
      </c>
      <c r="Z317" s="85" t="b">
        <v>0</v>
      </c>
      <c r="AA317" s="50"/>
      <c r="AB317" s="51"/>
      <c r="AC317" s="85" t="b">
        <v>0</v>
      </c>
      <c r="AD317" s="92"/>
      <c r="AE317" s="88"/>
      <c r="AF317" s="36" t="str">
        <f t="array" ref="AF317">IF(M317="","",INDEX(
      '{INDEX} Tour Packages'!$A:$ZP,
      MATCH($M317, '{INDEX} Tour Packages'!$A:$A, 0),
      MATCH(AF$3, '{INDEX} Tour Packages'!$4:$4, 0)
    ))</f>
        <v/>
      </c>
      <c r="AG317" s="36" t="str">
        <f t="array" ref="AG317">IF(M317="","",INDEX(
      '{INDEX} Tour Packages'!$A:$ZP,
      MATCH($M317, '{INDEX} Tour Packages'!$A:$A, 0),
      MATCH(AG$3, '{INDEX} Tour Packages'!$4:$4, 0)
    ))</f>
        <v/>
      </c>
      <c r="AH317" s="36" t="str">
        <f t="array" ref="AH317">IF(M317="","",INDEX(
      '{INDEX} Tour Packages'!$A:$ZP,
      MATCH($M317, '{INDEX} Tour Packages'!$A:$A, 0),
      MATCH(AH$3, '{INDEX} Tour Packages'!$4:$4, 0)
    ))</f>
        <v/>
      </c>
      <c r="AI317" s="54" t="str">
        <f t="shared" si="9"/>
        <v/>
      </c>
      <c r="AJ317" s="42"/>
      <c r="AK317" s="55"/>
      <c r="AL317" s="46" t="b">
        <v>0</v>
      </c>
      <c r="AM317" s="56"/>
      <c r="AN317" s="57" t="str">
        <f t="shared" si="10"/>
        <v/>
      </c>
      <c r="AO317" s="58" t="str">
        <f t="shared" si="11"/>
        <v/>
      </c>
      <c r="AP317" s="59"/>
      <c r="AQ317" s="60"/>
      <c r="AR317" s="61"/>
      <c r="AS317" s="61"/>
      <c r="AT317" s="61" t="str">
        <f>IFERROR(__xludf.DUMMYFUNCTION("IF( 
  OR($AJ317=""Full Payment"", ISBLANK($K317)),
  """",
  IF(
    OR(
      Q317=""Standard Booking, P1"",
      Q317=""Standard Booking, P2"",
      Q317=""Standard Booking, P3"",
      Q317=""Standard Booking, P4""
    ),
    LET(
      resDate,   $"&amp;"K317,
      tourDate,  $N317,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7" s="62" t="str">
        <f t="shared" si="12"/>
        <v/>
      </c>
      <c r="AV317" s="63"/>
      <c r="AW317" s="64"/>
      <c r="AX317" s="64"/>
      <c r="AY317" s="64"/>
      <c r="AZ317" s="64" t="str">
        <f>IFERROR(__xludf.DUMMYFUNCTION("IF(
  OR($AJ317=""Full Payment"",$AJ317=""P1"", ISBLANK($K317)),
  """",
  IF(
    OR(
      $Q317=""Standard Booking, P2"",
      $Q317=""Standard Booking, P3"",
      $Q317=""Standard Booking, P4""
    ),
    LET(
      resDate,   $K317,
      tourDate,"&amp;"  $N317,
      monthCount, DATEDIF(resDate, tourDate, ""M"") + 1,
      secondDates, ARRAYFORMULA(
        DATE(
          YEAR(resDate),
          MONTH(resDate) + SEQUENCE(monthCount),
          2
        )
      ),
      validDates, FILTER(
        sec"&amp;"ondDates,
        (secondDates &gt; resDate + 2) *
        (secondDates &lt;= tourDate - 3)
      ),
      IF(
        OR($AJ317=""P2"", $AJ317=""P3"", $AJ317=""P4""),
        IF(
          COUNTA(validDates) &lt; 2,
          """",
          TEXT(INDEX(validDates"&amp;", 2), ""mmm d, yyyy"")
        ),
        IF(
          COUNTA(validDates) &lt; 2,
          """",
          TEXTJOIN("", "", TRUE,
            TEXT(INDEX(validDates, 1), ""mmm d, yyyy""),
            TEXT(INDEX(validDates, 2), ""mmm d, yyyy"")
          )
 "&amp;"       )
      )
    ),
    """"
  )
)
"),"")</f>
        <v/>
      </c>
      <c r="BA317" s="65" t="str">
        <f t="shared" si="13"/>
        <v/>
      </c>
      <c r="BB317" s="63"/>
      <c r="BC317" s="64"/>
      <c r="BD317" s="64"/>
      <c r="BE317" s="64"/>
      <c r="BF317" s="64" t="str">
        <f>IFERROR(__xludf.DUMMYFUNCTION("IF(
  OR($AJ317=""Full Payment"",$AJ317=""P1"", $AJ317=""P2""),
  """",
  IF(
    AND(
      NOT(ISBLANK($K317)),
      OR(
        Q317=""Standard Booking, P3"",
        Q317=""Standard Booking, P4""
      )
    ),
    LET(
      resDate,   $K317,
      "&amp;"tourDate,  $N317,
      monthCount, DATEDIF(resDate, tourDate, ""M"") + 1,
      secondDates, ARRAYFORMULA(
        DATE(
          YEAR(resDate),
          MONTH(resDate) + SEQUENCE(monthCount),
          2
        )
      ),
      validDates, FILTER(
  "&amp;"      secondDates,
        (secondDates &gt; resDate + 2) *
        (secondDates &lt;= tourDate - 3)
      ),
      IF(
        $AJ317=""P4"",
        IF(
          COUNTA(validDates) &lt; 3,
          """",
          TEXT(INDEX(validDates, 3), ""mmm d, yyyy"")
  "&amp;"      ),
        IF(
          $AJ317=""P3"",
          IF(
            COUNTA(validDates) &lt; 3,
            """",
            TEXT(INDEX(validDates, 3), ""mmm d, yyyy"")
          ),
          IF(
            COUNTA(validDates) &lt; 3,
            """",
    "&amp;"        TEXTJOIN("", "", TRUE,
              TEXT(INDEX(validDates, 1), ""mmm d, yyyy""),
              TEXT(INDEX(validDates, 2), ""mmm d, yyyy""),
              TEXT(INDEX(validDates, 3), ""mmm d, yyyy"")
            )
          )
        )
      )
    "&amp;"),
    """"
  )
)
"),"")</f>
        <v/>
      </c>
      <c r="BG317" s="65" t="str">
        <f t="shared" si="14"/>
        <v/>
      </c>
      <c r="BH317" s="63"/>
      <c r="BI317" s="64"/>
      <c r="BJ317" s="64"/>
      <c r="BK317" s="64"/>
      <c r="BL317" s="64" t="str">
        <f>IFERROR(__xludf.DUMMYFUNCTION("IF(
  OR($AJ317=""Full Payment"",$AJ317=""P1"",$AJ317=""P2"",$AJ317=""P3""),
  """",
  IF(
    AND(
      NOT(ISBLANK($K317)),
      $Q317=""Standard Booking, P4""
    ),
    LET(
      resDate,   $K317,
      tourDate,  $N317,
      monthCount, DATEDIF(r"&amp;"esDate, tourDate, ""M"") + 1,
      secondDates, ARRAYFORMULA(
        DATE(
          YEAR(resDate),
          MONTH(resDate) + SEQUENCE(monthCount),
          2
        )
      ),
      validDates, FILTER(
        secondDates,
        (secondDates &gt; res"&amp;"Date + 2) *
        (secondDates &lt;= tourDate - 3)
      ),
      IF(
        $AJ317=""P4"",
        IF(
          COUNTA(validDates) &lt; 4,
          """",
          TEXT(
            INDEX(validDates, 4),
            ""mmm d, yyyy""
          )
        ),
"&amp;"        IF(
          COUNTA(validDates) &lt; 4,
          """",
          TEXTJOIN(
            "", "", TRUE,
            TEXT(INDEX(validDates, 1), ""mmm d, yyyy""),
            TEXT(INDEX(validDates, 2), ""mmm d, yyyy""),
            TEXT(INDEX(validDates"&amp;", 3), ""mmm d, yyyy""),
            TEXT(INDEX(validDates, 4), ""mmm d, yyyy"")
          )
        )
      )
    ),
    """"
  )
)
"),"")</f>
        <v/>
      </c>
      <c r="BM317" s="65" t="str">
        <f t="shared" si="15"/>
        <v/>
      </c>
      <c r="BN317" s="66"/>
      <c r="BO317" s="67"/>
      <c r="BP317" s="49" t="b">
        <v>0</v>
      </c>
      <c r="BQ317" s="49" t="b">
        <v>0</v>
      </c>
      <c r="BR317" s="68"/>
      <c r="BS317" s="69"/>
      <c r="BT317" s="70" t="b">
        <v>0</v>
      </c>
      <c r="BU317" s="71"/>
      <c r="BV317" s="72"/>
      <c r="BW317" s="86" t="b">
        <v>0</v>
      </c>
      <c r="BX317" s="87"/>
    </row>
    <row r="318">
      <c r="A318" s="35" t="str">
        <f t="shared" si="1"/>
        <v/>
      </c>
      <c r="B318" s="36" t="str">
        <f t="shared" si="2"/>
        <v/>
      </c>
      <c r="C318" s="36" t="str">
        <f t="array" ref="C318">IF(
  M318="",
  "",
  IFERROR(
    INDEX(
      '{INDEX} Tour Packages'!$A:$ZZ,
      MATCH(
        M318,
        INDEX(
          '{INDEX} Tour Packages'!$A:$ZZ,
          ,
          MATCH("Tour Package Name", '{INDEX} Tour Packages'!$4:$4, 0)
        ),
        0
      ),
      MATCH("Tour Code", '{INDEX} Tour Packages'!$4:$4, 0)
    ),
    "XXX"
  )
)
</f>
        <v/>
      </c>
      <c r="D318" s="36" t="str">
        <f t="shared" si="3"/>
        <v/>
      </c>
      <c r="E318" s="36" t="str">
        <f t="shared" si="4"/>
        <v/>
      </c>
      <c r="F318" s="37" t="str">
        <f t="shared" si="5"/>
        <v/>
      </c>
      <c r="G318" s="89"/>
      <c r="H318" s="89"/>
      <c r="I318" s="90"/>
      <c r="J318" s="40" t="str">
        <f t="shared" si="16"/>
        <v> </v>
      </c>
      <c r="K318" s="91"/>
      <c r="L318" s="55"/>
      <c r="M318" s="55"/>
      <c r="N318" s="91"/>
      <c r="O318" s="43" t="str">
        <f>IFERROR(__xludf.DUMMYFUNCTION("IF(N318="""","""",IFERROR(
  N318 + VALUE(REGEXEXTRACT(P318, ""(\d+)\s+Days"")),
  """"
)
)"),"")</f>
        <v/>
      </c>
      <c r="P318" s="43" t="str">
        <f t="array" ref="P318">IFERROR(
  INDEX(
    INDEX('{INDEX} Tour Packages'!$A:$ZZ, , MATCH(P$3, '{INDEX} Tour Packages'!$4:$4, 0)),
    MATCH(M318, INDEX('{INDEX} Tour Packages'!$A:$ZZ,0, MATCH("Tour Package Name", '{INDEX} Tour Packages'!$4:$4, 0)), 0)
  ),
"")
</f>
        <v/>
      </c>
      <c r="Q318" s="44" t="str">
        <f t="shared" si="7"/>
        <v/>
      </c>
      <c r="R318" s="44" t="str">
        <f>IFERROR(__xludf.DUMMYFUNCTION("IF(OR(ISBLANK(K318), ISBLANK(N318)), """", 
  LET(
    resDate, K318,
    tourDate, N318,
    monthCount, MAX(0, DATEDIF(resDate, tourDate - 3, ""M"") + 1),
    secondDates, ARRAYFORMULA(DATE(YEAR(resDate), MONTH(resDate) + SEQUENCE(monthCount), 2)),
    "&amp;"validDates, FILTER(secondDates, (secondDates &gt; resDate + 2) * (secondDates &lt;= tourDate - 3)),
    IF(ISERROR(validDates), 0, COUNTA(validDates))
  )
)
"),"")</f>
        <v/>
      </c>
      <c r="S318" s="44" t="str">
        <f t="shared" si="8"/>
        <v/>
      </c>
      <c r="T318" s="45" t="str">
        <f t="array" ref="T318">IF(ISBLANK(BO318),IFERROR(
  INDEX(
    INDEX('{INDEX} Payment Terms'!$A:$G, , MATCH(T$3, '{INDEX} Payment Terms'!$4:$4, 0)),
    MATCH(Q318, INDEX('{INDEX} Payment Terms'!$A:$G,0, MATCH("Payment Condition", '{INDEX} Payment Terms'!$4:$4, 0)), 0)
  ),
""),"Cancelled")
</f>
        <v/>
      </c>
      <c r="U318" s="46" t="b">
        <v>0</v>
      </c>
      <c r="V318" s="47" t="str">
        <f>IFERROR(__xludf.DUMMYFUNCTION("IF(OR(L318=""Duo Booking"", L318=""Group Booking""),
IF(U318=FALSE,"""",
    LET(
      bookingType, L318,
      tour, M318,
      mainFirst, H318,
      mainLast, I318,
      mainEmail, G318,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$L$4:L318, bookingType,
          $M$4:M318, tour,
          $H$4:H318, mainFirst,
          $I$4:I318, mainLast,
          $G$4:G318, mainEmail
        ),
        ""000""
      ),
  "&amp;"    baseID &amp; ""-"" &amp; memberNumber
    )
  ),
  """"
)
"),"")</f>
        <v/>
      </c>
      <c r="W318" s="48"/>
      <c r="X318" s="85" t="b">
        <v>0</v>
      </c>
      <c r="Y318" s="85" t="b">
        <v>0</v>
      </c>
      <c r="Z318" s="85" t="b">
        <v>0</v>
      </c>
      <c r="AA318" s="50"/>
      <c r="AB318" s="51"/>
      <c r="AC318" s="85" t="b">
        <v>0</v>
      </c>
      <c r="AD318" s="92"/>
      <c r="AE318" s="88"/>
      <c r="AF318" s="36" t="str">
        <f t="array" ref="AF318">IF(M318="","",INDEX(
      '{INDEX} Tour Packages'!$A:$ZP,
      MATCH($M318, '{INDEX} Tour Packages'!$A:$A, 0),
      MATCH(AF$3, '{INDEX} Tour Packages'!$4:$4, 0)
    ))</f>
        <v/>
      </c>
      <c r="AG318" s="36" t="str">
        <f t="array" ref="AG318">IF(M318="","",INDEX(
      '{INDEX} Tour Packages'!$A:$ZP,
      MATCH($M318, '{INDEX} Tour Packages'!$A:$A, 0),
      MATCH(AG$3, '{INDEX} Tour Packages'!$4:$4, 0)
    ))</f>
        <v/>
      </c>
      <c r="AH318" s="36" t="str">
        <f t="array" ref="AH318">IF(M318="","",INDEX(
      '{INDEX} Tour Packages'!$A:$ZP,
      MATCH($M318, '{INDEX} Tour Packages'!$A:$A, 0),
      MATCH(AH$3, '{INDEX} Tour Packages'!$4:$4, 0)
    ))</f>
        <v/>
      </c>
      <c r="AI318" s="54" t="str">
        <f t="shared" si="9"/>
        <v/>
      </c>
      <c r="AJ318" s="42"/>
      <c r="AK318" s="55"/>
      <c r="AL318" s="46" t="b">
        <v>0</v>
      </c>
      <c r="AM318" s="56"/>
      <c r="AN318" s="57" t="str">
        <f t="shared" si="10"/>
        <v/>
      </c>
      <c r="AO318" s="58" t="str">
        <f t="shared" si="11"/>
        <v/>
      </c>
      <c r="AP318" s="59"/>
      <c r="AQ318" s="60"/>
      <c r="AR318" s="61"/>
      <c r="AS318" s="61"/>
      <c r="AT318" s="61" t="str">
        <f>IFERROR(__xludf.DUMMYFUNCTION("IF( 
  OR($AJ318=""Full Payment"", ISBLANK($K318)),
  """",
  IF(
    OR(
      Q318=""Standard Booking, P1"",
      Q318=""Standard Booking, P2"",
      Q318=""Standard Booking, P3"",
      Q318=""Standard Booking, P4""
    ),
    LET(
      resDate,   $"&amp;"K318,
      tourDate,  $N318,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8" s="62" t="str">
        <f t="shared" si="12"/>
        <v/>
      </c>
      <c r="AV318" s="63"/>
      <c r="AW318" s="64"/>
      <c r="AX318" s="64"/>
      <c r="AY318" s="64"/>
      <c r="AZ318" s="64" t="str">
        <f>IFERROR(__xludf.DUMMYFUNCTION("IF(
  OR($AJ318=""Full Payment"",$AJ318=""P1"", ISBLANK($K318)),
  """",
  IF(
    OR(
      $Q318=""Standard Booking, P2"",
      $Q318=""Standard Booking, P3"",
      $Q318=""Standard Booking, P4""
    ),
    LET(
      resDate,   $K318,
      tourDate,"&amp;"  $N318,
      monthCount, DATEDIF(resDate, tourDate, ""M"") + 1,
      secondDates, ARRAYFORMULA(
        DATE(
          YEAR(resDate),
          MONTH(resDate) + SEQUENCE(monthCount),
          2
        )
      ),
      validDates, FILTER(
        sec"&amp;"ondDates,
        (secondDates &gt; resDate + 2) *
        (secondDates &lt;= tourDate - 3)
      ),
      IF(
        OR($AJ318=""P2"", $AJ318=""P3"", $AJ318=""P4""),
        IF(
          COUNTA(validDates) &lt; 2,
          """",
          TEXT(INDEX(validDates"&amp;", 2), ""mmm d, yyyy"")
        ),
        IF(
          COUNTA(validDates) &lt; 2,
          """",
          TEXTJOIN("", "", TRUE,
            TEXT(INDEX(validDates, 1), ""mmm d, yyyy""),
            TEXT(INDEX(validDates, 2), ""mmm d, yyyy"")
          )
 "&amp;"       )
      )
    ),
    """"
  )
)
"),"")</f>
        <v/>
      </c>
      <c r="BA318" s="65" t="str">
        <f t="shared" si="13"/>
        <v/>
      </c>
      <c r="BB318" s="63"/>
      <c r="BC318" s="64"/>
      <c r="BD318" s="64"/>
      <c r="BE318" s="64"/>
      <c r="BF318" s="64" t="str">
        <f>IFERROR(__xludf.DUMMYFUNCTION("IF(
  OR($AJ318=""Full Payment"",$AJ318=""P1"", $AJ318=""P2""),
  """",
  IF(
    AND(
      NOT(ISBLANK($K318)),
      OR(
        Q318=""Standard Booking, P3"",
        Q318=""Standard Booking, P4""
      )
    ),
    LET(
      resDate,   $K318,
      "&amp;"tourDate,  $N318,
      monthCount, DATEDIF(resDate, tourDate, ""M"") + 1,
      secondDates, ARRAYFORMULA(
        DATE(
          YEAR(resDate),
          MONTH(resDate) + SEQUENCE(monthCount),
          2
        )
      ),
      validDates, FILTER(
  "&amp;"      secondDates,
        (secondDates &gt; resDate + 2) *
        (secondDates &lt;= tourDate - 3)
      ),
      IF(
        $AJ318=""P4"",
        IF(
          COUNTA(validDates) &lt; 3,
          """",
          TEXT(INDEX(validDates, 3), ""mmm d, yyyy"")
  "&amp;"      ),
        IF(
          $AJ318=""P3"",
          IF(
            COUNTA(validDates) &lt; 3,
            """",
            TEXT(INDEX(validDates, 3), ""mmm d, yyyy"")
          ),
          IF(
            COUNTA(validDates) &lt; 3,
            """",
    "&amp;"        TEXTJOIN("", "", TRUE,
              TEXT(INDEX(validDates, 1), ""mmm d, yyyy""),
              TEXT(INDEX(validDates, 2), ""mmm d, yyyy""),
              TEXT(INDEX(validDates, 3), ""mmm d, yyyy"")
            )
          )
        )
      )
    "&amp;"),
    """"
  )
)
"),"")</f>
        <v/>
      </c>
      <c r="BG318" s="65" t="str">
        <f t="shared" si="14"/>
        <v/>
      </c>
      <c r="BH318" s="63"/>
      <c r="BI318" s="64"/>
      <c r="BJ318" s="64"/>
      <c r="BK318" s="64"/>
      <c r="BL318" s="64" t="str">
        <f>IFERROR(__xludf.DUMMYFUNCTION("IF(
  OR($AJ318=""Full Payment"",$AJ318=""P1"",$AJ318=""P2"",$AJ318=""P3""),
  """",
  IF(
    AND(
      NOT(ISBLANK($K318)),
      $Q318=""Standard Booking, P4""
    ),
    LET(
      resDate,   $K318,
      tourDate,  $N318,
      monthCount, DATEDIF(r"&amp;"esDate, tourDate, ""M"") + 1,
      secondDates, ARRAYFORMULA(
        DATE(
          YEAR(resDate),
          MONTH(resDate) + SEQUENCE(monthCount),
          2
        )
      ),
      validDates, FILTER(
        secondDates,
        (secondDates &gt; res"&amp;"Date + 2) *
        (secondDates &lt;= tourDate - 3)
      ),
      IF(
        $AJ318=""P4"",
        IF(
          COUNTA(validDates) &lt; 4,
          """",
          TEXT(
            INDEX(validDates, 4),
            ""mmm d, yyyy""
          )
        ),
"&amp;"        IF(
          COUNTA(validDates) &lt; 4,
          """",
          TEXTJOIN(
            "", "", TRUE,
            TEXT(INDEX(validDates, 1), ""mmm d, yyyy""),
            TEXT(INDEX(validDates, 2), ""mmm d, yyyy""),
            TEXT(INDEX(validDates"&amp;", 3), ""mmm d, yyyy""),
            TEXT(INDEX(validDates, 4), ""mmm d, yyyy"")
          )
        )
      )
    ),
    """"
  )
)
"),"")</f>
        <v/>
      </c>
      <c r="BM318" s="65" t="str">
        <f t="shared" si="15"/>
        <v/>
      </c>
      <c r="BN318" s="66"/>
      <c r="BO318" s="67"/>
      <c r="BP318" s="49" t="b">
        <v>0</v>
      </c>
      <c r="BQ318" s="49" t="b">
        <v>0</v>
      </c>
      <c r="BR318" s="68"/>
      <c r="BS318" s="69"/>
      <c r="BT318" s="70" t="b">
        <v>0</v>
      </c>
      <c r="BU318" s="71"/>
      <c r="BV318" s="72"/>
      <c r="BW318" s="86" t="b">
        <v>0</v>
      </c>
      <c r="BX318" s="87"/>
    </row>
    <row r="319">
      <c r="A319" s="35" t="str">
        <f t="shared" si="1"/>
        <v/>
      </c>
      <c r="B319" s="36" t="str">
        <f t="shared" si="2"/>
        <v/>
      </c>
      <c r="C319" s="36" t="str">
        <f t="array" ref="C319">IF(
  M319="",
  "",
  IFERROR(
    INDEX(
      '{INDEX} Tour Packages'!$A:$ZZ,
      MATCH(
        M319,
        INDEX(
          '{INDEX} Tour Packages'!$A:$ZZ,
          ,
          MATCH("Tour Package Name", '{INDEX} Tour Packages'!$4:$4, 0)
        ),
        0
      ),
      MATCH("Tour Code", '{INDEX} Tour Packages'!$4:$4, 0)
    ),
    "XXX"
  )
)
</f>
        <v/>
      </c>
      <c r="D319" s="36" t="str">
        <f t="shared" si="3"/>
        <v/>
      </c>
      <c r="E319" s="36" t="str">
        <f t="shared" si="4"/>
        <v/>
      </c>
      <c r="F319" s="37" t="str">
        <f t="shared" si="5"/>
        <v/>
      </c>
      <c r="G319" s="89"/>
      <c r="H319" s="89"/>
      <c r="I319" s="90"/>
      <c r="J319" s="40" t="str">
        <f t="shared" si="16"/>
        <v> </v>
      </c>
      <c r="K319" s="91"/>
      <c r="L319" s="55"/>
      <c r="M319" s="55"/>
      <c r="N319" s="91"/>
      <c r="O319" s="43" t="str">
        <f>IFERROR(__xludf.DUMMYFUNCTION("IF(N319="""","""",IFERROR(
  N319 + VALUE(REGEXEXTRACT(P319, ""(\d+)\s+Days"")),
  """"
)
)"),"")</f>
        <v/>
      </c>
      <c r="P319" s="43" t="str">
        <f t="array" ref="P319">IFERROR(
  INDEX(
    INDEX('{INDEX} Tour Packages'!$A:$ZZ, , MATCH(P$3, '{INDEX} Tour Packages'!$4:$4, 0)),
    MATCH(M319, INDEX('{INDEX} Tour Packages'!$A:$ZZ,0, MATCH("Tour Package Name", '{INDEX} Tour Packages'!$4:$4, 0)), 0)
  ),
"")
</f>
        <v/>
      </c>
      <c r="Q319" s="44" t="str">
        <f t="shared" si="7"/>
        <v/>
      </c>
      <c r="R319" s="44" t="str">
        <f>IFERROR(__xludf.DUMMYFUNCTION("IF(OR(ISBLANK(K319), ISBLANK(N319)), """", 
  LET(
    resDate, K319,
    tourDate, N319,
    monthCount, MAX(0, DATEDIF(resDate, tourDate - 3, ""M"") + 1),
    secondDates, ARRAYFORMULA(DATE(YEAR(resDate), MONTH(resDate) + SEQUENCE(monthCount), 2)),
    "&amp;"validDates, FILTER(secondDates, (secondDates &gt; resDate + 2) * (secondDates &lt;= tourDate - 3)),
    IF(ISERROR(validDates), 0, COUNTA(validDates))
  )
)
"),"")</f>
        <v/>
      </c>
      <c r="S319" s="44" t="str">
        <f t="shared" si="8"/>
        <v/>
      </c>
      <c r="T319" s="45" t="str">
        <f t="array" ref="T319">IF(ISBLANK(BO319),IFERROR(
  INDEX(
    INDEX('{INDEX} Payment Terms'!$A:$G, , MATCH(T$3, '{INDEX} Payment Terms'!$4:$4, 0)),
    MATCH(Q319, INDEX('{INDEX} Payment Terms'!$A:$G,0, MATCH("Payment Condition", '{INDEX} Payment Terms'!$4:$4, 0)), 0)
  ),
""),"Cancelled")
</f>
        <v/>
      </c>
      <c r="U319" s="46" t="b">
        <v>0</v>
      </c>
      <c r="V319" s="47" t="str">
        <f>IFERROR(__xludf.DUMMYFUNCTION("IF(OR(L319=""Duo Booking"", L319=""Group Booking""),
IF(U319=FALSE,"""",
    LET(
      bookingType, L319,
      tour, M319,
      mainFirst, H319,
      mainLast, I319,
      mainEmail, G319,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$L$4:L319, bookingType,
          $M$4:M319, tour,
          $H$4:H319, mainFirst,
          $I$4:I319, mainLast,
          $G$4:G319, mainEmail
        ),
        ""000""
      ),
  "&amp;"    baseID &amp; ""-"" &amp; memberNumber
    )
  ),
  """"
)
"),"")</f>
        <v/>
      </c>
      <c r="W319" s="48"/>
      <c r="X319" s="85" t="b">
        <v>0</v>
      </c>
      <c r="Y319" s="85" t="b">
        <v>0</v>
      </c>
      <c r="Z319" s="85" t="b">
        <v>0</v>
      </c>
      <c r="AA319" s="50"/>
      <c r="AB319" s="51"/>
      <c r="AC319" s="85" t="b">
        <v>0</v>
      </c>
      <c r="AD319" s="92"/>
      <c r="AE319" s="88"/>
      <c r="AF319" s="36" t="str">
        <f t="array" ref="AF319">IF(M319="","",INDEX(
      '{INDEX} Tour Packages'!$A:$ZP,
      MATCH($M319, '{INDEX} Tour Packages'!$A:$A, 0),
      MATCH(AF$3, '{INDEX} Tour Packages'!$4:$4, 0)
    ))</f>
        <v/>
      </c>
      <c r="AG319" s="36" t="str">
        <f t="array" ref="AG319">IF(M319="","",INDEX(
      '{INDEX} Tour Packages'!$A:$ZP,
      MATCH($M319, '{INDEX} Tour Packages'!$A:$A, 0),
      MATCH(AG$3, '{INDEX} Tour Packages'!$4:$4, 0)
    ))</f>
        <v/>
      </c>
      <c r="AH319" s="36" t="str">
        <f t="array" ref="AH319">IF(M319="","",INDEX(
      '{INDEX} Tour Packages'!$A:$ZP,
      MATCH($M319, '{INDEX} Tour Packages'!$A:$A, 0),
      MATCH(AH$3, '{INDEX} Tour Packages'!$4:$4, 0)
    ))</f>
        <v/>
      </c>
      <c r="AI319" s="54" t="str">
        <f t="shared" si="9"/>
        <v/>
      </c>
      <c r="AJ319" s="42"/>
      <c r="AK319" s="55"/>
      <c r="AL319" s="46" t="b">
        <v>0</v>
      </c>
      <c r="AM319" s="56"/>
      <c r="AN319" s="57" t="str">
        <f t="shared" si="10"/>
        <v/>
      </c>
      <c r="AO319" s="58" t="str">
        <f t="shared" si="11"/>
        <v/>
      </c>
      <c r="AP319" s="59"/>
      <c r="AQ319" s="60"/>
      <c r="AR319" s="61"/>
      <c r="AS319" s="61"/>
      <c r="AT319" s="61" t="str">
        <f>IFERROR(__xludf.DUMMYFUNCTION("IF( 
  OR($AJ319=""Full Payment"", ISBLANK($K319)),
  """",
  IF(
    OR(
      Q319=""Standard Booking, P1"",
      Q319=""Standard Booking, P2"",
      Q319=""Standard Booking, P3"",
      Q319=""Standard Booking, P4""
    ),
    LET(
      resDate,   $"&amp;"K319,
      tourDate,  $N319,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19" s="62" t="str">
        <f t="shared" si="12"/>
        <v/>
      </c>
      <c r="AV319" s="63"/>
      <c r="AW319" s="64"/>
      <c r="AX319" s="64"/>
      <c r="AY319" s="64"/>
      <c r="AZ319" s="64" t="str">
        <f>IFERROR(__xludf.DUMMYFUNCTION("IF(
  OR($AJ319=""Full Payment"",$AJ319=""P1"", ISBLANK($K319)),
  """",
  IF(
    OR(
      $Q319=""Standard Booking, P2"",
      $Q319=""Standard Booking, P3"",
      $Q319=""Standard Booking, P4""
    ),
    LET(
      resDate,   $K319,
      tourDate,"&amp;"  $N319,
      monthCount, DATEDIF(resDate, tourDate, ""M"") + 1,
      secondDates, ARRAYFORMULA(
        DATE(
          YEAR(resDate),
          MONTH(resDate) + SEQUENCE(monthCount),
          2
        )
      ),
      validDates, FILTER(
        sec"&amp;"ondDates,
        (secondDates &gt; resDate + 2) *
        (secondDates &lt;= tourDate - 3)
      ),
      IF(
        OR($AJ319=""P2"", $AJ319=""P3"", $AJ319=""P4""),
        IF(
          COUNTA(validDates) &lt; 2,
          """",
          TEXT(INDEX(validDates"&amp;", 2), ""mmm d, yyyy"")
        ),
        IF(
          COUNTA(validDates) &lt; 2,
          """",
          TEXTJOIN("", "", TRUE,
            TEXT(INDEX(validDates, 1), ""mmm d, yyyy""),
            TEXT(INDEX(validDates, 2), ""mmm d, yyyy"")
          )
 "&amp;"       )
      )
    ),
    """"
  )
)
"),"")</f>
        <v/>
      </c>
      <c r="BA319" s="65" t="str">
        <f t="shared" si="13"/>
        <v/>
      </c>
      <c r="BB319" s="63"/>
      <c r="BC319" s="64"/>
      <c r="BD319" s="64"/>
      <c r="BE319" s="64"/>
      <c r="BF319" s="64" t="str">
        <f>IFERROR(__xludf.DUMMYFUNCTION("IF(
  OR($AJ319=""Full Payment"",$AJ319=""P1"", $AJ319=""P2""),
  """",
  IF(
    AND(
      NOT(ISBLANK($K319)),
      OR(
        Q319=""Standard Booking, P3"",
        Q319=""Standard Booking, P4""
      )
    ),
    LET(
      resDate,   $K319,
      "&amp;"tourDate,  $N319,
      monthCount, DATEDIF(resDate, tourDate, ""M"") + 1,
      secondDates, ARRAYFORMULA(
        DATE(
          YEAR(resDate),
          MONTH(resDate) + SEQUENCE(monthCount),
          2
        )
      ),
      validDates, FILTER(
  "&amp;"      secondDates,
        (secondDates &gt; resDate + 2) *
        (secondDates &lt;= tourDate - 3)
      ),
      IF(
        $AJ319=""P4"",
        IF(
          COUNTA(validDates) &lt; 3,
          """",
          TEXT(INDEX(validDates, 3), ""mmm d, yyyy"")
  "&amp;"      ),
        IF(
          $AJ319=""P3"",
          IF(
            COUNTA(validDates) &lt; 3,
            """",
            TEXT(INDEX(validDates, 3), ""mmm d, yyyy"")
          ),
          IF(
            COUNTA(validDates) &lt; 3,
            """",
    "&amp;"        TEXTJOIN("", "", TRUE,
              TEXT(INDEX(validDates, 1), ""mmm d, yyyy""),
              TEXT(INDEX(validDates, 2), ""mmm d, yyyy""),
              TEXT(INDEX(validDates, 3), ""mmm d, yyyy"")
            )
          )
        )
      )
    "&amp;"),
    """"
  )
)
"),"")</f>
        <v/>
      </c>
      <c r="BG319" s="65" t="str">
        <f t="shared" si="14"/>
        <v/>
      </c>
      <c r="BH319" s="63"/>
      <c r="BI319" s="64"/>
      <c r="BJ319" s="64"/>
      <c r="BK319" s="64"/>
      <c r="BL319" s="64" t="str">
        <f>IFERROR(__xludf.DUMMYFUNCTION("IF(
  OR($AJ319=""Full Payment"",$AJ319=""P1"",$AJ319=""P2"",$AJ319=""P3""),
  """",
  IF(
    AND(
      NOT(ISBLANK($K319)),
      $Q319=""Standard Booking, P4""
    ),
    LET(
      resDate,   $K319,
      tourDate,  $N319,
      monthCount, DATEDIF(r"&amp;"esDate, tourDate, ""M"") + 1,
      secondDates, ARRAYFORMULA(
        DATE(
          YEAR(resDate),
          MONTH(resDate) + SEQUENCE(monthCount),
          2
        )
      ),
      validDates, FILTER(
        secondDates,
        (secondDates &gt; res"&amp;"Date + 2) *
        (secondDates &lt;= tourDate - 3)
      ),
      IF(
        $AJ319=""P4"",
        IF(
          COUNTA(validDates) &lt; 4,
          """",
          TEXT(
            INDEX(validDates, 4),
            ""mmm d, yyyy""
          )
        ),
"&amp;"        IF(
          COUNTA(validDates) &lt; 4,
          """",
          TEXTJOIN(
            "", "", TRUE,
            TEXT(INDEX(validDates, 1), ""mmm d, yyyy""),
            TEXT(INDEX(validDates, 2), ""mmm d, yyyy""),
            TEXT(INDEX(validDates"&amp;", 3), ""mmm d, yyyy""),
            TEXT(INDEX(validDates, 4), ""mmm d, yyyy"")
          )
        )
      )
    ),
    """"
  )
)
"),"")</f>
        <v/>
      </c>
      <c r="BM319" s="65" t="str">
        <f t="shared" si="15"/>
        <v/>
      </c>
      <c r="BN319" s="66"/>
      <c r="BO319" s="67"/>
      <c r="BP319" s="49" t="b">
        <v>0</v>
      </c>
      <c r="BQ319" s="49" t="b">
        <v>0</v>
      </c>
      <c r="BR319" s="68"/>
      <c r="BS319" s="69"/>
      <c r="BT319" s="70" t="b">
        <v>0</v>
      </c>
      <c r="BU319" s="71"/>
      <c r="BV319" s="72"/>
      <c r="BW319" s="86" t="b">
        <v>0</v>
      </c>
      <c r="BX319" s="87"/>
    </row>
    <row r="320">
      <c r="A320" s="35" t="str">
        <f t="shared" si="1"/>
        <v/>
      </c>
      <c r="B320" s="36" t="str">
        <f t="shared" si="2"/>
        <v/>
      </c>
      <c r="C320" s="36" t="str">
        <f t="array" ref="C320">IF(
  M320="",
  "",
  IFERROR(
    INDEX(
      '{INDEX} Tour Packages'!$A:$ZZ,
      MATCH(
        M320,
        INDEX(
          '{INDEX} Tour Packages'!$A:$ZZ,
          ,
          MATCH("Tour Package Name", '{INDEX} Tour Packages'!$4:$4, 0)
        ),
        0
      ),
      MATCH("Tour Code", '{INDEX} Tour Packages'!$4:$4, 0)
    ),
    "XXX"
  )
)
</f>
        <v/>
      </c>
      <c r="D320" s="36" t="str">
        <f t="shared" si="3"/>
        <v/>
      </c>
      <c r="E320" s="36" t="str">
        <f t="shared" si="4"/>
        <v/>
      </c>
      <c r="F320" s="37" t="str">
        <f t="shared" si="5"/>
        <v/>
      </c>
      <c r="G320" s="89"/>
      <c r="H320" s="89"/>
      <c r="I320" s="90"/>
      <c r="J320" s="40" t="str">
        <f t="shared" si="16"/>
        <v> </v>
      </c>
      <c r="K320" s="91"/>
      <c r="L320" s="55"/>
      <c r="M320" s="55"/>
      <c r="N320" s="91"/>
      <c r="O320" s="43" t="str">
        <f>IFERROR(__xludf.DUMMYFUNCTION("IF(N320="""","""",IFERROR(
  N320 + VALUE(REGEXEXTRACT(P320, ""(\d+)\s+Days"")),
  """"
)
)"),"")</f>
        <v/>
      </c>
      <c r="P320" s="43" t="str">
        <f t="array" ref="P320">IFERROR(
  INDEX(
    INDEX('{INDEX} Tour Packages'!$A:$ZZ, , MATCH(P$3, '{INDEX} Tour Packages'!$4:$4, 0)),
    MATCH(M320, INDEX('{INDEX} Tour Packages'!$A:$ZZ,0, MATCH("Tour Package Name", '{INDEX} Tour Packages'!$4:$4, 0)), 0)
  ),
"")
</f>
        <v/>
      </c>
      <c r="Q320" s="44" t="str">
        <f t="shared" si="7"/>
        <v/>
      </c>
      <c r="R320" s="44" t="str">
        <f>IFERROR(__xludf.DUMMYFUNCTION("IF(OR(ISBLANK(K320), ISBLANK(N320)), """", 
  LET(
    resDate, K320,
    tourDate, N320,
    monthCount, MAX(0, DATEDIF(resDate, tourDate - 3, ""M"") + 1),
    secondDates, ARRAYFORMULA(DATE(YEAR(resDate), MONTH(resDate) + SEQUENCE(monthCount), 2)),
    "&amp;"validDates, FILTER(secondDates, (secondDates &gt; resDate + 2) * (secondDates &lt;= tourDate - 3)),
    IF(ISERROR(validDates), 0, COUNTA(validDates))
  )
)
"),"")</f>
        <v/>
      </c>
      <c r="S320" s="44" t="str">
        <f t="shared" si="8"/>
        <v/>
      </c>
      <c r="T320" s="45" t="str">
        <f t="array" ref="T320">IF(ISBLANK(BO320),IFERROR(
  INDEX(
    INDEX('{INDEX} Payment Terms'!$A:$G, , MATCH(T$3, '{INDEX} Payment Terms'!$4:$4, 0)),
    MATCH(Q320, INDEX('{INDEX} Payment Terms'!$A:$G,0, MATCH("Payment Condition", '{INDEX} Payment Terms'!$4:$4, 0)), 0)
  ),
""),"Cancelled")
</f>
        <v/>
      </c>
      <c r="U320" s="46" t="b">
        <v>0</v>
      </c>
      <c r="V320" s="47" t="str">
        <f>IFERROR(__xludf.DUMMYFUNCTION("IF(OR(L320=""Duo Booking"", L320=""Group Booking""),
IF(U320=FALSE,"""",
    LET(
      bookingType, L320,
      tour, M320,
      mainFirst, H320,
      mainLast, I320,
      mainEmail, G320,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$L$4:L320, bookingType,
          $M$4:M320, tour,
          $H$4:H320, mainFirst,
          $I$4:I320, mainLast,
          $G$4:G320, mainEmail
        ),
        ""000""
      ),
  "&amp;"    baseID &amp; ""-"" &amp; memberNumber
    )
  ),
  """"
)
"),"")</f>
        <v/>
      </c>
      <c r="W320" s="48"/>
      <c r="X320" s="85" t="b">
        <v>0</v>
      </c>
      <c r="Y320" s="85" t="b">
        <v>0</v>
      </c>
      <c r="Z320" s="85" t="b">
        <v>0</v>
      </c>
      <c r="AA320" s="50"/>
      <c r="AB320" s="51"/>
      <c r="AC320" s="85" t="b">
        <v>0</v>
      </c>
      <c r="AD320" s="92"/>
      <c r="AE320" s="88"/>
      <c r="AF320" s="36" t="str">
        <f t="array" ref="AF320">IF(M320="","",INDEX(
      '{INDEX} Tour Packages'!$A:$ZP,
      MATCH($M320, '{INDEX} Tour Packages'!$A:$A, 0),
      MATCH(AF$3, '{INDEX} Tour Packages'!$4:$4, 0)
    ))</f>
        <v/>
      </c>
      <c r="AG320" s="36" t="str">
        <f t="array" ref="AG320">IF(M320="","",INDEX(
      '{INDEX} Tour Packages'!$A:$ZP,
      MATCH($M320, '{INDEX} Tour Packages'!$A:$A, 0),
      MATCH(AG$3, '{INDEX} Tour Packages'!$4:$4, 0)
    ))</f>
        <v/>
      </c>
      <c r="AH320" s="36" t="str">
        <f t="array" ref="AH320">IF(M320="","",INDEX(
      '{INDEX} Tour Packages'!$A:$ZP,
      MATCH($M320, '{INDEX} Tour Packages'!$A:$A, 0),
      MATCH(AH$3, '{INDEX} Tour Packages'!$4:$4, 0)
    ))</f>
        <v/>
      </c>
      <c r="AI320" s="54" t="str">
        <f t="shared" si="9"/>
        <v/>
      </c>
      <c r="AJ320" s="42"/>
      <c r="AK320" s="55"/>
      <c r="AL320" s="46" t="b">
        <v>0</v>
      </c>
      <c r="AM320" s="56"/>
      <c r="AN320" s="57" t="str">
        <f t="shared" si="10"/>
        <v/>
      </c>
      <c r="AO320" s="58" t="str">
        <f t="shared" si="11"/>
        <v/>
      </c>
      <c r="AP320" s="59"/>
      <c r="AQ320" s="60"/>
      <c r="AR320" s="61"/>
      <c r="AS320" s="61"/>
      <c r="AT320" s="61" t="str">
        <f>IFERROR(__xludf.DUMMYFUNCTION("IF( 
  OR($AJ320=""Full Payment"", ISBLANK($K320)),
  """",
  IF(
    OR(
      Q320=""Standard Booking, P1"",
      Q320=""Standard Booking, P2"",
      Q320=""Standard Booking, P3"",
      Q320=""Standard Booking, P4""
    ),
    LET(
      resDate,   $"&amp;"K320,
      tourDate,  $N320,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0" s="62" t="str">
        <f t="shared" si="12"/>
        <v/>
      </c>
      <c r="AV320" s="63"/>
      <c r="AW320" s="64"/>
      <c r="AX320" s="64"/>
      <c r="AY320" s="64"/>
      <c r="AZ320" s="64" t="str">
        <f>IFERROR(__xludf.DUMMYFUNCTION("IF(
  OR($AJ320=""Full Payment"",$AJ320=""P1"", ISBLANK($K320)),
  """",
  IF(
    OR(
      $Q320=""Standard Booking, P2"",
      $Q320=""Standard Booking, P3"",
      $Q320=""Standard Booking, P4""
    ),
    LET(
      resDate,   $K320,
      tourDate,"&amp;"  $N320,
      monthCount, DATEDIF(resDate, tourDate, ""M"") + 1,
      secondDates, ARRAYFORMULA(
        DATE(
          YEAR(resDate),
          MONTH(resDate) + SEQUENCE(monthCount),
          2
        )
      ),
      validDates, FILTER(
        sec"&amp;"ondDates,
        (secondDates &gt; resDate + 2) *
        (secondDates &lt;= tourDate - 3)
      ),
      IF(
        OR($AJ320=""P2"", $AJ320=""P3"", $AJ320=""P4""),
        IF(
          COUNTA(validDates) &lt; 2,
          """",
          TEXT(INDEX(validDates"&amp;", 2), ""mmm d, yyyy"")
        ),
        IF(
          COUNTA(validDates) &lt; 2,
          """",
          TEXTJOIN("", "", TRUE,
            TEXT(INDEX(validDates, 1), ""mmm d, yyyy""),
            TEXT(INDEX(validDates, 2), ""mmm d, yyyy"")
          )
 "&amp;"       )
      )
    ),
    """"
  )
)
"),"")</f>
        <v/>
      </c>
      <c r="BA320" s="65" t="str">
        <f t="shared" si="13"/>
        <v/>
      </c>
      <c r="BB320" s="63"/>
      <c r="BC320" s="64"/>
      <c r="BD320" s="64"/>
      <c r="BE320" s="64"/>
      <c r="BF320" s="64" t="str">
        <f>IFERROR(__xludf.DUMMYFUNCTION("IF(
  OR($AJ320=""Full Payment"",$AJ320=""P1"", $AJ320=""P2""),
  """",
  IF(
    AND(
      NOT(ISBLANK($K320)),
      OR(
        Q320=""Standard Booking, P3"",
        Q320=""Standard Booking, P4""
      )
    ),
    LET(
      resDate,   $K320,
      "&amp;"tourDate,  $N320,
      monthCount, DATEDIF(resDate, tourDate, ""M"") + 1,
      secondDates, ARRAYFORMULA(
        DATE(
          YEAR(resDate),
          MONTH(resDate) + SEQUENCE(monthCount),
          2
        )
      ),
      validDates, FILTER(
  "&amp;"      secondDates,
        (secondDates &gt; resDate + 2) *
        (secondDates &lt;= tourDate - 3)
      ),
      IF(
        $AJ320=""P4"",
        IF(
          COUNTA(validDates) &lt; 3,
          """",
          TEXT(INDEX(validDates, 3), ""mmm d, yyyy"")
  "&amp;"      ),
        IF(
          $AJ320=""P3"",
          IF(
            COUNTA(validDates) &lt; 3,
            """",
            TEXT(INDEX(validDates, 3), ""mmm d, yyyy"")
          ),
          IF(
            COUNTA(validDates) &lt; 3,
            """",
    "&amp;"        TEXTJOIN("", "", TRUE,
              TEXT(INDEX(validDates, 1), ""mmm d, yyyy""),
              TEXT(INDEX(validDates, 2), ""mmm d, yyyy""),
              TEXT(INDEX(validDates, 3), ""mmm d, yyyy"")
            )
          )
        )
      )
    "&amp;"),
    """"
  )
)
"),"")</f>
        <v/>
      </c>
      <c r="BG320" s="65" t="str">
        <f t="shared" si="14"/>
        <v/>
      </c>
      <c r="BH320" s="63"/>
      <c r="BI320" s="64"/>
      <c r="BJ320" s="64"/>
      <c r="BK320" s="64"/>
      <c r="BL320" s="64" t="str">
        <f>IFERROR(__xludf.DUMMYFUNCTION("IF(
  OR($AJ320=""Full Payment"",$AJ320=""P1"",$AJ320=""P2"",$AJ320=""P3""),
  """",
  IF(
    AND(
      NOT(ISBLANK($K320)),
      $Q320=""Standard Booking, P4""
    ),
    LET(
      resDate,   $K320,
      tourDate,  $N320,
      monthCount, DATEDIF(r"&amp;"esDate, tourDate, ""M"") + 1,
      secondDates, ARRAYFORMULA(
        DATE(
          YEAR(resDate),
          MONTH(resDate) + SEQUENCE(monthCount),
          2
        )
      ),
      validDates, FILTER(
        secondDates,
        (secondDates &gt; res"&amp;"Date + 2) *
        (secondDates &lt;= tourDate - 3)
      ),
      IF(
        $AJ320=""P4"",
        IF(
          COUNTA(validDates) &lt; 4,
          """",
          TEXT(
            INDEX(validDates, 4),
            ""mmm d, yyyy""
          )
        ),
"&amp;"        IF(
          COUNTA(validDates) &lt; 4,
          """",
          TEXTJOIN(
            "", "", TRUE,
            TEXT(INDEX(validDates, 1), ""mmm d, yyyy""),
            TEXT(INDEX(validDates, 2), ""mmm d, yyyy""),
            TEXT(INDEX(validDates"&amp;", 3), ""mmm d, yyyy""),
            TEXT(INDEX(validDates, 4), ""mmm d, yyyy"")
          )
        )
      )
    ),
    """"
  )
)
"),"")</f>
        <v/>
      </c>
      <c r="BM320" s="65" t="str">
        <f t="shared" si="15"/>
        <v/>
      </c>
      <c r="BN320" s="66"/>
      <c r="BO320" s="67"/>
      <c r="BP320" s="49" t="b">
        <v>0</v>
      </c>
      <c r="BQ320" s="49" t="b">
        <v>0</v>
      </c>
      <c r="BR320" s="68"/>
      <c r="BS320" s="69"/>
      <c r="BT320" s="70" t="b">
        <v>0</v>
      </c>
      <c r="BU320" s="71"/>
      <c r="BV320" s="72"/>
      <c r="BW320" s="86" t="b">
        <v>0</v>
      </c>
      <c r="BX320" s="87"/>
    </row>
    <row r="321">
      <c r="A321" s="35" t="str">
        <f t="shared" si="1"/>
        <v/>
      </c>
      <c r="B321" s="36" t="str">
        <f t="shared" si="2"/>
        <v/>
      </c>
      <c r="C321" s="36" t="str">
        <f t="array" ref="C321">IF(
  M321="",
  "",
  IFERROR(
    INDEX(
      '{INDEX} Tour Packages'!$A:$ZZ,
      MATCH(
        M321,
        INDEX(
          '{INDEX} Tour Packages'!$A:$ZZ,
          ,
          MATCH("Tour Package Name", '{INDEX} Tour Packages'!$4:$4, 0)
        ),
        0
      ),
      MATCH("Tour Code", '{INDEX} Tour Packages'!$4:$4, 0)
    ),
    "XXX"
  )
)
</f>
        <v/>
      </c>
      <c r="D321" s="36" t="str">
        <f t="shared" si="3"/>
        <v/>
      </c>
      <c r="E321" s="36" t="str">
        <f t="shared" si="4"/>
        <v/>
      </c>
      <c r="F321" s="37" t="str">
        <f t="shared" si="5"/>
        <v/>
      </c>
      <c r="G321" s="89"/>
      <c r="H321" s="89"/>
      <c r="I321" s="90"/>
      <c r="J321" s="40" t="str">
        <f t="shared" si="16"/>
        <v> </v>
      </c>
      <c r="K321" s="91"/>
      <c r="L321" s="55"/>
      <c r="M321" s="55"/>
      <c r="N321" s="91"/>
      <c r="O321" s="43" t="str">
        <f>IFERROR(__xludf.DUMMYFUNCTION("IF(N321="""","""",IFERROR(
  N321 + VALUE(REGEXEXTRACT(P321, ""(\d+)\s+Days"")),
  """"
)
)"),"")</f>
        <v/>
      </c>
      <c r="P321" s="43" t="str">
        <f t="array" ref="P321">IFERROR(
  INDEX(
    INDEX('{INDEX} Tour Packages'!$A:$ZZ, , MATCH(P$3, '{INDEX} Tour Packages'!$4:$4, 0)),
    MATCH(M321, INDEX('{INDEX} Tour Packages'!$A:$ZZ,0, MATCH("Tour Package Name", '{INDEX} Tour Packages'!$4:$4, 0)), 0)
  ),
"")
</f>
        <v/>
      </c>
      <c r="Q321" s="44" t="str">
        <f t="shared" si="7"/>
        <v/>
      </c>
      <c r="R321" s="44" t="str">
        <f>IFERROR(__xludf.DUMMYFUNCTION("IF(OR(ISBLANK(K321), ISBLANK(N321)), """", 
  LET(
    resDate, K321,
    tourDate, N321,
    monthCount, MAX(0, DATEDIF(resDate, tourDate - 3, ""M"") + 1),
    secondDates, ARRAYFORMULA(DATE(YEAR(resDate), MONTH(resDate) + SEQUENCE(monthCount), 2)),
    "&amp;"validDates, FILTER(secondDates, (secondDates &gt; resDate + 2) * (secondDates &lt;= tourDate - 3)),
    IF(ISERROR(validDates), 0, COUNTA(validDates))
  )
)
"),"")</f>
        <v/>
      </c>
      <c r="S321" s="44" t="str">
        <f t="shared" si="8"/>
        <v/>
      </c>
      <c r="T321" s="45" t="str">
        <f t="array" ref="T321">IF(ISBLANK(BO321),IFERROR(
  INDEX(
    INDEX('{INDEX} Payment Terms'!$A:$G, , MATCH(T$3, '{INDEX} Payment Terms'!$4:$4, 0)),
    MATCH(Q321, INDEX('{INDEX} Payment Terms'!$A:$G,0, MATCH("Payment Condition", '{INDEX} Payment Terms'!$4:$4, 0)), 0)
  ),
""),"Cancelled")
</f>
        <v/>
      </c>
      <c r="U321" s="46" t="b">
        <v>0</v>
      </c>
      <c r="V321" s="47" t="str">
        <f>IFERROR(__xludf.DUMMYFUNCTION("IF(OR(L321=""Duo Booking"", L321=""Group Booking""),
IF(U321=FALSE,"""",
    LET(
      bookingType, L321,
      tour, M321,
      mainFirst, H321,
      mainLast, I321,
      mainEmail, G321,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$L$4:L321, bookingType,
          $M$4:M321, tour,
          $H$4:H321, mainFirst,
          $I$4:I321, mainLast,
          $G$4:G321, mainEmail
        ),
        ""000""
      ),
  "&amp;"    baseID &amp; ""-"" &amp; memberNumber
    )
  ),
  """"
)
"),"")</f>
        <v/>
      </c>
      <c r="W321" s="48"/>
      <c r="X321" s="85" t="b">
        <v>0</v>
      </c>
      <c r="Y321" s="85" t="b">
        <v>0</v>
      </c>
      <c r="Z321" s="85" t="b">
        <v>0</v>
      </c>
      <c r="AA321" s="50"/>
      <c r="AB321" s="51"/>
      <c r="AC321" s="85" t="b">
        <v>0</v>
      </c>
      <c r="AD321" s="92"/>
      <c r="AE321" s="88"/>
      <c r="AF321" s="36" t="str">
        <f t="array" ref="AF321">IF(M321="","",INDEX(
      '{INDEX} Tour Packages'!$A:$ZP,
      MATCH($M321, '{INDEX} Tour Packages'!$A:$A, 0),
      MATCH(AF$3, '{INDEX} Tour Packages'!$4:$4, 0)
    ))</f>
        <v/>
      </c>
      <c r="AG321" s="36" t="str">
        <f t="array" ref="AG321">IF(M321="","",INDEX(
      '{INDEX} Tour Packages'!$A:$ZP,
      MATCH($M321, '{INDEX} Tour Packages'!$A:$A, 0),
      MATCH(AG$3, '{INDEX} Tour Packages'!$4:$4, 0)
    ))</f>
        <v/>
      </c>
      <c r="AH321" s="36" t="str">
        <f t="array" ref="AH321">IF(M321="","",INDEX(
      '{INDEX} Tour Packages'!$A:$ZP,
      MATCH($M321, '{INDEX} Tour Packages'!$A:$A, 0),
      MATCH(AH$3, '{INDEX} Tour Packages'!$4:$4, 0)
    ))</f>
        <v/>
      </c>
      <c r="AI321" s="54" t="str">
        <f t="shared" si="9"/>
        <v/>
      </c>
      <c r="AJ321" s="42"/>
      <c r="AK321" s="55"/>
      <c r="AL321" s="46" t="b">
        <v>0</v>
      </c>
      <c r="AM321" s="56"/>
      <c r="AN321" s="57" t="str">
        <f t="shared" si="10"/>
        <v/>
      </c>
      <c r="AO321" s="58" t="str">
        <f t="shared" si="11"/>
        <v/>
      </c>
      <c r="AP321" s="59"/>
      <c r="AQ321" s="60"/>
      <c r="AR321" s="61"/>
      <c r="AS321" s="61"/>
      <c r="AT321" s="61" t="str">
        <f>IFERROR(__xludf.DUMMYFUNCTION("IF( 
  OR($AJ321=""Full Payment"", ISBLANK($K321)),
  """",
  IF(
    OR(
      Q321=""Standard Booking, P1"",
      Q321=""Standard Booking, P2"",
      Q321=""Standard Booking, P3"",
      Q321=""Standard Booking, P4""
    ),
    LET(
      resDate,   $"&amp;"K321,
      tourDate,  $N321,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1" s="62" t="str">
        <f t="shared" si="12"/>
        <v/>
      </c>
      <c r="AV321" s="63"/>
      <c r="AW321" s="64"/>
      <c r="AX321" s="64"/>
      <c r="AY321" s="64"/>
      <c r="AZ321" s="64" t="str">
        <f>IFERROR(__xludf.DUMMYFUNCTION("IF(
  OR($AJ321=""Full Payment"",$AJ321=""P1"", ISBLANK($K321)),
  """",
  IF(
    OR(
      $Q321=""Standard Booking, P2"",
      $Q321=""Standard Booking, P3"",
      $Q321=""Standard Booking, P4""
    ),
    LET(
      resDate,   $K321,
      tourDate,"&amp;"  $N321,
      monthCount, DATEDIF(resDate, tourDate, ""M"") + 1,
      secondDates, ARRAYFORMULA(
        DATE(
          YEAR(resDate),
          MONTH(resDate) + SEQUENCE(monthCount),
          2
        )
      ),
      validDates, FILTER(
        sec"&amp;"ondDates,
        (secondDates &gt; resDate + 2) *
        (secondDates &lt;= tourDate - 3)
      ),
      IF(
        OR($AJ321=""P2"", $AJ321=""P3"", $AJ321=""P4""),
        IF(
          COUNTA(validDates) &lt; 2,
          """",
          TEXT(INDEX(validDates"&amp;", 2), ""mmm d, yyyy"")
        ),
        IF(
          COUNTA(validDates) &lt; 2,
          """",
          TEXTJOIN("", "", TRUE,
            TEXT(INDEX(validDates, 1), ""mmm d, yyyy""),
            TEXT(INDEX(validDates, 2), ""mmm d, yyyy"")
          )
 "&amp;"       )
      )
    ),
    """"
  )
)
"),"")</f>
        <v/>
      </c>
      <c r="BA321" s="65" t="str">
        <f t="shared" si="13"/>
        <v/>
      </c>
      <c r="BB321" s="63"/>
      <c r="BC321" s="64"/>
      <c r="BD321" s="64"/>
      <c r="BE321" s="64"/>
      <c r="BF321" s="64" t="str">
        <f>IFERROR(__xludf.DUMMYFUNCTION("IF(
  OR($AJ321=""Full Payment"",$AJ321=""P1"", $AJ321=""P2""),
  """",
  IF(
    AND(
      NOT(ISBLANK($K321)),
      OR(
        Q321=""Standard Booking, P3"",
        Q321=""Standard Booking, P4""
      )
    ),
    LET(
      resDate,   $K321,
      "&amp;"tourDate,  $N321,
      monthCount, DATEDIF(resDate, tourDate, ""M"") + 1,
      secondDates, ARRAYFORMULA(
        DATE(
          YEAR(resDate),
          MONTH(resDate) + SEQUENCE(monthCount),
          2
        )
      ),
      validDates, FILTER(
  "&amp;"      secondDates,
        (secondDates &gt; resDate + 2) *
        (secondDates &lt;= tourDate - 3)
      ),
      IF(
        $AJ321=""P4"",
        IF(
          COUNTA(validDates) &lt; 3,
          """",
          TEXT(INDEX(validDates, 3), ""mmm d, yyyy"")
  "&amp;"      ),
        IF(
          $AJ321=""P3"",
          IF(
            COUNTA(validDates) &lt; 3,
            """",
            TEXT(INDEX(validDates, 3), ""mmm d, yyyy"")
          ),
          IF(
            COUNTA(validDates) &lt; 3,
            """",
    "&amp;"        TEXTJOIN("", "", TRUE,
              TEXT(INDEX(validDates, 1), ""mmm d, yyyy""),
              TEXT(INDEX(validDates, 2), ""mmm d, yyyy""),
              TEXT(INDEX(validDates, 3), ""mmm d, yyyy"")
            )
          )
        )
      )
    "&amp;"),
    """"
  )
)
"),"")</f>
        <v/>
      </c>
      <c r="BG321" s="65" t="str">
        <f t="shared" si="14"/>
        <v/>
      </c>
      <c r="BH321" s="63"/>
      <c r="BI321" s="64"/>
      <c r="BJ321" s="64"/>
      <c r="BK321" s="64"/>
      <c r="BL321" s="64" t="str">
        <f>IFERROR(__xludf.DUMMYFUNCTION("IF(
  OR($AJ321=""Full Payment"",$AJ321=""P1"",$AJ321=""P2"",$AJ321=""P3""),
  """",
  IF(
    AND(
      NOT(ISBLANK($K321)),
      $Q321=""Standard Booking, P4""
    ),
    LET(
      resDate,   $K321,
      tourDate,  $N321,
      monthCount, DATEDIF(r"&amp;"esDate, tourDate, ""M"") + 1,
      secondDates, ARRAYFORMULA(
        DATE(
          YEAR(resDate),
          MONTH(resDate) + SEQUENCE(monthCount),
          2
        )
      ),
      validDates, FILTER(
        secondDates,
        (secondDates &gt; res"&amp;"Date + 2) *
        (secondDates &lt;= tourDate - 3)
      ),
      IF(
        $AJ321=""P4"",
        IF(
          COUNTA(validDates) &lt; 4,
          """",
          TEXT(
            INDEX(validDates, 4),
            ""mmm d, yyyy""
          )
        ),
"&amp;"        IF(
          COUNTA(validDates) &lt; 4,
          """",
          TEXTJOIN(
            "", "", TRUE,
            TEXT(INDEX(validDates, 1), ""mmm d, yyyy""),
            TEXT(INDEX(validDates, 2), ""mmm d, yyyy""),
            TEXT(INDEX(validDates"&amp;", 3), ""mmm d, yyyy""),
            TEXT(INDEX(validDates, 4), ""mmm d, yyyy"")
          )
        )
      )
    ),
    """"
  )
)
"),"")</f>
        <v/>
      </c>
      <c r="BM321" s="65" t="str">
        <f t="shared" si="15"/>
        <v/>
      </c>
      <c r="BN321" s="66"/>
      <c r="BO321" s="67"/>
      <c r="BP321" s="49" t="b">
        <v>0</v>
      </c>
      <c r="BQ321" s="49" t="b">
        <v>0</v>
      </c>
      <c r="BR321" s="68"/>
      <c r="BS321" s="69"/>
      <c r="BT321" s="70" t="b">
        <v>0</v>
      </c>
      <c r="BU321" s="71"/>
      <c r="BV321" s="72"/>
      <c r="BW321" s="86" t="b">
        <v>0</v>
      </c>
      <c r="BX321" s="87"/>
    </row>
    <row r="322">
      <c r="A322" s="35" t="str">
        <f t="shared" si="1"/>
        <v/>
      </c>
      <c r="B322" s="36" t="str">
        <f t="shared" si="2"/>
        <v/>
      </c>
      <c r="C322" s="36" t="str">
        <f t="array" ref="C322">IF(
  M322="",
  "",
  IFERROR(
    INDEX(
      '{INDEX} Tour Packages'!$A:$ZZ,
      MATCH(
        M322,
        INDEX(
          '{INDEX} Tour Packages'!$A:$ZZ,
          ,
          MATCH("Tour Package Name", '{INDEX} Tour Packages'!$4:$4, 0)
        ),
        0
      ),
      MATCH("Tour Code", '{INDEX} Tour Packages'!$4:$4, 0)
    ),
    "XXX"
  )
)
</f>
        <v/>
      </c>
      <c r="D322" s="36" t="str">
        <f t="shared" si="3"/>
        <v/>
      </c>
      <c r="E322" s="36" t="str">
        <f t="shared" si="4"/>
        <v/>
      </c>
      <c r="F322" s="37" t="str">
        <f t="shared" si="5"/>
        <v/>
      </c>
      <c r="G322" s="89"/>
      <c r="H322" s="89"/>
      <c r="I322" s="90"/>
      <c r="J322" s="40" t="str">
        <f t="shared" si="16"/>
        <v> </v>
      </c>
      <c r="K322" s="91"/>
      <c r="L322" s="55"/>
      <c r="M322" s="55"/>
      <c r="N322" s="91"/>
      <c r="O322" s="43" t="str">
        <f>IFERROR(__xludf.DUMMYFUNCTION("IF(N322="""","""",IFERROR(
  N322 + VALUE(REGEXEXTRACT(P322, ""(\d+)\s+Days"")),
  """"
)
)"),"")</f>
        <v/>
      </c>
      <c r="P322" s="43" t="str">
        <f t="array" ref="P322">IFERROR(
  INDEX(
    INDEX('{INDEX} Tour Packages'!$A:$ZZ, , MATCH(P$3, '{INDEX} Tour Packages'!$4:$4, 0)),
    MATCH(M322, INDEX('{INDEX} Tour Packages'!$A:$ZZ,0, MATCH("Tour Package Name", '{INDEX} Tour Packages'!$4:$4, 0)), 0)
  ),
"")
</f>
        <v/>
      </c>
      <c r="Q322" s="44" t="str">
        <f t="shared" si="7"/>
        <v/>
      </c>
      <c r="R322" s="44" t="str">
        <f>IFERROR(__xludf.DUMMYFUNCTION("IF(OR(ISBLANK(K322), ISBLANK(N322)), """", 
  LET(
    resDate, K322,
    tourDate, N322,
    monthCount, MAX(0, DATEDIF(resDate, tourDate - 3, ""M"") + 1),
    secondDates, ARRAYFORMULA(DATE(YEAR(resDate), MONTH(resDate) + SEQUENCE(monthCount), 2)),
    "&amp;"validDates, FILTER(secondDates, (secondDates &gt; resDate + 2) * (secondDates &lt;= tourDate - 3)),
    IF(ISERROR(validDates), 0, COUNTA(validDates))
  )
)
"),"")</f>
        <v/>
      </c>
      <c r="S322" s="44" t="str">
        <f t="shared" si="8"/>
        <v/>
      </c>
      <c r="T322" s="45" t="str">
        <f t="array" ref="T322">IF(ISBLANK(BO322),IFERROR(
  INDEX(
    INDEX('{INDEX} Payment Terms'!$A:$G, , MATCH(T$3, '{INDEX} Payment Terms'!$4:$4, 0)),
    MATCH(Q322, INDEX('{INDEX} Payment Terms'!$A:$G,0, MATCH("Payment Condition", '{INDEX} Payment Terms'!$4:$4, 0)), 0)
  ),
""),"Cancelled")
</f>
        <v/>
      </c>
      <c r="U322" s="46" t="b">
        <v>0</v>
      </c>
      <c r="V322" s="47" t="str">
        <f>IFERROR(__xludf.DUMMYFUNCTION("IF(OR(L322=""Duo Booking"", L322=""Group Booking""),
IF(U322=FALSE,"""",
    LET(
      bookingType, L322,
      tour, M322,
      mainFirst, H322,
      mainLast, I322,
      mainEmail, G322,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$L$4:L322, bookingType,
          $M$4:M322, tour,
          $H$4:H322, mainFirst,
          $I$4:I322, mainLast,
          $G$4:G322, mainEmail
        ),
        ""000""
      ),
  "&amp;"    baseID &amp; ""-"" &amp; memberNumber
    )
  ),
  """"
)
"),"")</f>
        <v/>
      </c>
      <c r="W322" s="48"/>
      <c r="X322" s="85" t="b">
        <v>0</v>
      </c>
      <c r="Y322" s="85" t="b">
        <v>0</v>
      </c>
      <c r="Z322" s="85" t="b">
        <v>0</v>
      </c>
      <c r="AA322" s="50"/>
      <c r="AB322" s="51"/>
      <c r="AC322" s="85" t="b">
        <v>0</v>
      </c>
      <c r="AD322" s="92"/>
      <c r="AE322" s="88"/>
      <c r="AF322" s="36" t="str">
        <f t="array" ref="AF322">IF(M322="","",INDEX(
      '{INDEX} Tour Packages'!$A:$ZP,
      MATCH($M322, '{INDEX} Tour Packages'!$A:$A, 0),
      MATCH(AF$3, '{INDEX} Tour Packages'!$4:$4, 0)
    ))</f>
        <v/>
      </c>
      <c r="AG322" s="36" t="str">
        <f t="array" ref="AG322">IF(M322="","",INDEX(
      '{INDEX} Tour Packages'!$A:$ZP,
      MATCH($M322, '{INDEX} Tour Packages'!$A:$A, 0),
      MATCH(AG$3, '{INDEX} Tour Packages'!$4:$4, 0)
    ))</f>
        <v/>
      </c>
      <c r="AH322" s="36" t="str">
        <f t="array" ref="AH322">IF(M322="","",INDEX(
      '{INDEX} Tour Packages'!$A:$ZP,
      MATCH($M322, '{INDEX} Tour Packages'!$A:$A, 0),
      MATCH(AH$3, '{INDEX} Tour Packages'!$4:$4, 0)
    ))</f>
        <v/>
      </c>
      <c r="AI322" s="54" t="str">
        <f t="shared" si="9"/>
        <v/>
      </c>
      <c r="AJ322" s="42"/>
      <c r="AK322" s="55"/>
      <c r="AL322" s="46" t="b">
        <v>0</v>
      </c>
      <c r="AM322" s="56"/>
      <c r="AN322" s="57" t="str">
        <f t="shared" si="10"/>
        <v/>
      </c>
      <c r="AO322" s="58" t="str">
        <f t="shared" si="11"/>
        <v/>
      </c>
      <c r="AP322" s="59"/>
      <c r="AQ322" s="60"/>
      <c r="AR322" s="61"/>
      <c r="AS322" s="61"/>
      <c r="AT322" s="61" t="str">
        <f>IFERROR(__xludf.DUMMYFUNCTION("IF( 
  OR($AJ322=""Full Payment"", ISBLANK($K322)),
  """",
  IF(
    OR(
      Q322=""Standard Booking, P1"",
      Q322=""Standard Booking, P2"",
      Q322=""Standard Booking, P3"",
      Q322=""Standard Booking, P4""
    ),
    LET(
      resDate,   $"&amp;"K322,
      tourDate,  $N322,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2" s="62" t="str">
        <f t="shared" si="12"/>
        <v/>
      </c>
      <c r="AV322" s="63"/>
      <c r="AW322" s="64"/>
      <c r="AX322" s="64"/>
      <c r="AY322" s="64"/>
      <c r="AZ322" s="64" t="str">
        <f>IFERROR(__xludf.DUMMYFUNCTION("IF(
  OR($AJ322=""Full Payment"",$AJ322=""P1"", ISBLANK($K322)),
  """",
  IF(
    OR(
      $Q322=""Standard Booking, P2"",
      $Q322=""Standard Booking, P3"",
      $Q322=""Standard Booking, P4""
    ),
    LET(
      resDate,   $K322,
      tourDate,"&amp;"  $N322,
      monthCount, DATEDIF(resDate, tourDate, ""M"") + 1,
      secondDates, ARRAYFORMULA(
        DATE(
          YEAR(resDate),
          MONTH(resDate) + SEQUENCE(monthCount),
          2
        )
      ),
      validDates, FILTER(
        sec"&amp;"ondDates,
        (secondDates &gt; resDate + 2) *
        (secondDates &lt;= tourDate - 3)
      ),
      IF(
        OR($AJ322=""P2"", $AJ322=""P3"", $AJ322=""P4""),
        IF(
          COUNTA(validDates) &lt; 2,
          """",
          TEXT(INDEX(validDates"&amp;", 2), ""mmm d, yyyy"")
        ),
        IF(
          COUNTA(validDates) &lt; 2,
          """",
          TEXTJOIN("", "", TRUE,
            TEXT(INDEX(validDates, 1), ""mmm d, yyyy""),
            TEXT(INDEX(validDates, 2), ""mmm d, yyyy"")
          )
 "&amp;"       )
      )
    ),
    """"
  )
)
"),"")</f>
        <v/>
      </c>
      <c r="BA322" s="65" t="str">
        <f t="shared" si="13"/>
        <v/>
      </c>
      <c r="BB322" s="63"/>
      <c r="BC322" s="64"/>
      <c r="BD322" s="64"/>
      <c r="BE322" s="64"/>
      <c r="BF322" s="64" t="str">
        <f>IFERROR(__xludf.DUMMYFUNCTION("IF(
  OR($AJ322=""Full Payment"",$AJ322=""P1"", $AJ322=""P2""),
  """",
  IF(
    AND(
      NOT(ISBLANK($K322)),
      OR(
        Q322=""Standard Booking, P3"",
        Q322=""Standard Booking, P4""
      )
    ),
    LET(
      resDate,   $K322,
      "&amp;"tourDate,  $N322,
      monthCount, DATEDIF(resDate, tourDate, ""M"") + 1,
      secondDates, ARRAYFORMULA(
        DATE(
          YEAR(resDate),
          MONTH(resDate) + SEQUENCE(monthCount),
          2
        )
      ),
      validDates, FILTER(
  "&amp;"      secondDates,
        (secondDates &gt; resDate + 2) *
        (secondDates &lt;= tourDate - 3)
      ),
      IF(
        $AJ322=""P4"",
        IF(
          COUNTA(validDates) &lt; 3,
          """",
          TEXT(INDEX(validDates, 3), ""mmm d, yyyy"")
  "&amp;"      ),
        IF(
          $AJ322=""P3"",
          IF(
            COUNTA(validDates) &lt; 3,
            """",
            TEXT(INDEX(validDates, 3), ""mmm d, yyyy"")
          ),
          IF(
            COUNTA(validDates) &lt; 3,
            """",
    "&amp;"        TEXTJOIN("", "", TRUE,
              TEXT(INDEX(validDates, 1), ""mmm d, yyyy""),
              TEXT(INDEX(validDates, 2), ""mmm d, yyyy""),
              TEXT(INDEX(validDates, 3), ""mmm d, yyyy"")
            )
          )
        )
      )
    "&amp;"),
    """"
  )
)
"),"")</f>
        <v/>
      </c>
      <c r="BG322" s="65" t="str">
        <f t="shared" si="14"/>
        <v/>
      </c>
      <c r="BH322" s="63"/>
      <c r="BI322" s="64"/>
      <c r="BJ322" s="64"/>
      <c r="BK322" s="64"/>
      <c r="BL322" s="64" t="str">
        <f>IFERROR(__xludf.DUMMYFUNCTION("IF(
  OR($AJ322=""Full Payment"",$AJ322=""P1"",$AJ322=""P2"",$AJ322=""P3""),
  """",
  IF(
    AND(
      NOT(ISBLANK($K322)),
      $Q322=""Standard Booking, P4""
    ),
    LET(
      resDate,   $K322,
      tourDate,  $N322,
      monthCount, DATEDIF(r"&amp;"esDate, tourDate, ""M"") + 1,
      secondDates, ARRAYFORMULA(
        DATE(
          YEAR(resDate),
          MONTH(resDate) + SEQUENCE(monthCount),
          2
        )
      ),
      validDates, FILTER(
        secondDates,
        (secondDates &gt; res"&amp;"Date + 2) *
        (secondDates &lt;= tourDate - 3)
      ),
      IF(
        $AJ322=""P4"",
        IF(
          COUNTA(validDates) &lt; 4,
          """",
          TEXT(
            INDEX(validDates, 4),
            ""mmm d, yyyy""
          )
        ),
"&amp;"        IF(
          COUNTA(validDates) &lt; 4,
          """",
          TEXTJOIN(
            "", "", TRUE,
            TEXT(INDEX(validDates, 1), ""mmm d, yyyy""),
            TEXT(INDEX(validDates, 2), ""mmm d, yyyy""),
            TEXT(INDEX(validDates"&amp;", 3), ""mmm d, yyyy""),
            TEXT(INDEX(validDates, 4), ""mmm d, yyyy"")
          )
        )
      )
    ),
    """"
  )
)
"),"")</f>
        <v/>
      </c>
      <c r="BM322" s="65" t="str">
        <f t="shared" si="15"/>
        <v/>
      </c>
      <c r="BN322" s="66"/>
      <c r="BO322" s="67"/>
      <c r="BP322" s="49" t="b">
        <v>0</v>
      </c>
      <c r="BQ322" s="49" t="b">
        <v>0</v>
      </c>
      <c r="BR322" s="68"/>
      <c r="BS322" s="69"/>
      <c r="BT322" s="70" t="b">
        <v>0</v>
      </c>
      <c r="BU322" s="71"/>
      <c r="BV322" s="72"/>
      <c r="BW322" s="86" t="b">
        <v>0</v>
      </c>
      <c r="BX322" s="87"/>
    </row>
    <row r="323">
      <c r="A323" s="35" t="str">
        <f t="shared" si="1"/>
        <v/>
      </c>
      <c r="B323" s="36" t="str">
        <f t="shared" si="2"/>
        <v/>
      </c>
      <c r="C323" s="36" t="str">
        <f t="array" ref="C323">IF(
  M323="",
  "",
  IFERROR(
    INDEX(
      '{INDEX} Tour Packages'!$A:$ZZ,
      MATCH(
        M323,
        INDEX(
          '{INDEX} Tour Packages'!$A:$ZZ,
          ,
          MATCH("Tour Package Name", '{INDEX} Tour Packages'!$4:$4, 0)
        ),
        0
      ),
      MATCH("Tour Code", '{INDEX} Tour Packages'!$4:$4, 0)
    ),
    "XXX"
  )
)
</f>
        <v/>
      </c>
      <c r="D323" s="36" t="str">
        <f t="shared" si="3"/>
        <v/>
      </c>
      <c r="E323" s="36" t="str">
        <f t="shared" si="4"/>
        <v/>
      </c>
      <c r="F323" s="37" t="str">
        <f t="shared" si="5"/>
        <v/>
      </c>
      <c r="G323" s="89"/>
      <c r="H323" s="89"/>
      <c r="I323" s="90"/>
      <c r="J323" s="40" t="str">
        <f t="shared" si="16"/>
        <v> </v>
      </c>
      <c r="K323" s="91"/>
      <c r="L323" s="55"/>
      <c r="M323" s="55"/>
      <c r="N323" s="91"/>
      <c r="O323" s="43" t="str">
        <f>IFERROR(__xludf.DUMMYFUNCTION("IF(N323="""","""",IFERROR(
  N323 + VALUE(REGEXEXTRACT(P323, ""(\d+)\s+Days"")),
  """"
)
)"),"")</f>
        <v/>
      </c>
      <c r="P323" s="43" t="str">
        <f t="array" ref="P323">IFERROR(
  INDEX(
    INDEX('{INDEX} Tour Packages'!$A:$ZZ, , MATCH(P$3, '{INDEX} Tour Packages'!$4:$4, 0)),
    MATCH(M323, INDEX('{INDEX} Tour Packages'!$A:$ZZ,0, MATCH("Tour Package Name", '{INDEX} Tour Packages'!$4:$4, 0)), 0)
  ),
"")
</f>
        <v/>
      </c>
      <c r="Q323" s="44" t="str">
        <f t="shared" si="7"/>
        <v/>
      </c>
      <c r="R323" s="44" t="str">
        <f>IFERROR(__xludf.DUMMYFUNCTION("IF(OR(ISBLANK(K323), ISBLANK(N323)), """", 
  LET(
    resDate, K323,
    tourDate, N323,
    monthCount, MAX(0, DATEDIF(resDate, tourDate - 3, ""M"") + 1),
    secondDates, ARRAYFORMULA(DATE(YEAR(resDate), MONTH(resDate) + SEQUENCE(monthCount), 2)),
    "&amp;"validDates, FILTER(secondDates, (secondDates &gt; resDate + 2) * (secondDates &lt;= tourDate - 3)),
    IF(ISERROR(validDates), 0, COUNTA(validDates))
  )
)
"),"")</f>
        <v/>
      </c>
      <c r="S323" s="44" t="str">
        <f t="shared" si="8"/>
        <v/>
      </c>
      <c r="T323" s="45" t="str">
        <f t="array" ref="T323">IF(ISBLANK(BO323),IFERROR(
  INDEX(
    INDEX('{INDEX} Payment Terms'!$A:$G, , MATCH(T$3, '{INDEX} Payment Terms'!$4:$4, 0)),
    MATCH(Q323, INDEX('{INDEX} Payment Terms'!$A:$G,0, MATCH("Payment Condition", '{INDEX} Payment Terms'!$4:$4, 0)), 0)
  ),
""),"Cancelled")
</f>
        <v/>
      </c>
      <c r="U323" s="46" t="b">
        <v>0</v>
      </c>
      <c r="V323" s="47" t="str">
        <f>IFERROR(__xludf.DUMMYFUNCTION("IF(OR(L323=""Duo Booking"", L323=""Group Booking""),
IF(U323=FALSE,"""",
    LET(
      bookingType, L323,
      tour, M323,
      mainFirst, H323,
      mainLast, I323,
      mainEmail, G323,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$L$4:L323, bookingType,
          $M$4:M323, tour,
          $H$4:H323, mainFirst,
          $I$4:I323, mainLast,
          $G$4:G323, mainEmail
        ),
        ""000""
      ),
  "&amp;"    baseID &amp; ""-"" &amp; memberNumber
    )
  ),
  """"
)
"),"")</f>
        <v/>
      </c>
      <c r="W323" s="48"/>
      <c r="X323" s="85" t="b">
        <v>0</v>
      </c>
      <c r="Y323" s="85" t="b">
        <v>0</v>
      </c>
      <c r="Z323" s="85" t="b">
        <v>0</v>
      </c>
      <c r="AA323" s="50"/>
      <c r="AB323" s="51"/>
      <c r="AC323" s="85" t="b">
        <v>0</v>
      </c>
      <c r="AD323" s="92"/>
      <c r="AE323" s="88"/>
      <c r="AF323" s="36" t="str">
        <f t="array" ref="AF323">IF(M323="","",INDEX(
      '{INDEX} Tour Packages'!$A:$ZP,
      MATCH($M323, '{INDEX} Tour Packages'!$A:$A, 0),
      MATCH(AF$3, '{INDEX} Tour Packages'!$4:$4, 0)
    ))</f>
        <v/>
      </c>
      <c r="AG323" s="36" t="str">
        <f t="array" ref="AG323">IF(M323="","",INDEX(
      '{INDEX} Tour Packages'!$A:$ZP,
      MATCH($M323, '{INDEX} Tour Packages'!$A:$A, 0),
      MATCH(AG$3, '{INDEX} Tour Packages'!$4:$4, 0)
    ))</f>
        <v/>
      </c>
      <c r="AH323" s="36" t="str">
        <f t="array" ref="AH323">IF(M323="","",INDEX(
      '{INDEX} Tour Packages'!$A:$ZP,
      MATCH($M323, '{INDEX} Tour Packages'!$A:$A, 0),
      MATCH(AH$3, '{INDEX} Tour Packages'!$4:$4, 0)
    ))</f>
        <v/>
      </c>
      <c r="AI323" s="54" t="str">
        <f t="shared" si="9"/>
        <v/>
      </c>
      <c r="AJ323" s="42"/>
      <c r="AK323" s="55"/>
      <c r="AL323" s="46" t="b">
        <v>0</v>
      </c>
      <c r="AM323" s="56"/>
      <c r="AN323" s="57" t="str">
        <f t="shared" si="10"/>
        <v/>
      </c>
      <c r="AO323" s="58" t="str">
        <f t="shared" si="11"/>
        <v/>
      </c>
      <c r="AP323" s="59"/>
      <c r="AQ323" s="60"/>
      <c r="AR323" s="61"/>
      <c r="AS323" s="61"/>
      <c r="AT323" s="61" t="str">
        <f>IFERROR(__xludf.DUMMYFUNCTION("IF( 
  OR($AJ323=""Full Payment"", ISBLANK($K323)),
  """",
  IF(
    OR(
      Q323=""Standard Booking, P1"",
      Q323=""Standard Booking, P2"",
      Q323=""Standard Booking, P3"",
      Q323=""Standard Booking, P4""
    ),
    LET(
      resDate,   $"&amp;"K323,
      tourDate,  $N323,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3" s="62" t="str">
        <f t="shared" si="12"/>
        <v/>
      </c>
      <c r="AV323" s="63"/>
      <c r="AW323" s="64"/>
      <c r="AX323" s="64"/>
      <c r="AY323" s="64"/>
      <c r="AZ323" s="64" t="str">
        <f>IFERROR(__xludf.DUMMYFUNCTION("IF(
  OR($AJ323=""Full Payment"",$AJ323=""P1"", ISBLANK($K323)),
  """",
  IF(
    OR(
      $Q323=""Standard Booking, P2"",
      $Q323=""Standard Booking, P3"",
      $Q323=""Standard Booking, P4""
    ),
    LET(
      resDate,   $K323,
      tourDate,"&amp;"  $N323,
      monthCount, DATEDIF(resDate, tourDate, ""M"") + 1,
      secondDates, ARRAYFORMULA(
        DATE(
          YEAR(resDate),
          MONTH(resDate) + SEQUENCE(monthCount),
          2
        )
      ),
      validDates, FILTER(
        sec"&amp;"ondDates,
        (secondDates &gt; resDate + 2) *
        (secondDates &lt;= tourDate - 3)
      ),
      IF(
        OR($AJ323=""P2"", $AJ323=""P3"", $AJ323=""P4""),
        IF(
          COUNTA(validDates) &lt; 2,
          """",
          TEXT(INDEX(validDates"&amp;", 2), ""mmm d, yyyy"")
        ),
        IF(
          COUNTA(validDates) &lt; 2,
          """",
          TEXTJOIN("", "", TRUE,
            TEXT(INDEX(validDates, 1), ""mmm d, yyyy""),
            TEXT(INDEX(validDates, 2), ""mmm d, yyyy"")
          )
 "&amp;"       )
      )
    ),
    """"
  )
)
"),"")</f>
        <v/>
      </c>
      <c r="BA323" s="65" t="str">
        <f t="shared" si="13"/>
        <v/>
      </c>
      <c r="BB323" s="63"/>
      <c r="BC323" s="64"/>
      <c r="BD323" s="64"/>
      <c r="BE323" s="64"/>
      <c r="BF323" s="64" t="str">
        <f>IFERROR(__xludf.DUMMYFUNCTION("IF(
  OR($AJ323=""Full Payment"",$AJ323=""P1"", $AJ323=""P2""),
  """",
  IF(
    AND(
      NOT(ISBLANK($K323)),
      OR(
        Q323=""Standard Booking, P3"",
        Q323=""Standard Booking, P4""
      )
    ),
    LET(
      resDate,   $K323,
      "&amp;"tourDate,  $N323,
      monthCount, DATEDIF(resDate, tourDate, ""M"") + 1,
      secondDates, ARRAYFORMULA(
        DATE(
          YEAR(resDate),
          MONTH(resDate) + SEQUENCE(monthCount),
          2
        )
      ),
      validDates, FILTER(
  "&amp;"      secondDates,
        (secondDates &gt; resDate + 2) *
        (secondDates &lt;= tourDate - 3)
      ),
      IF(
        $AJ323=""P4"",
        IF(
          COUNTA(validDates) &lt; 3,
          """",
          TEXT(INDEX(validDates, 3), ""mmm d, yyyy"")
  "&amp;"      ),
        IF(
          $AJ323=""P3"",
          IF(
            COUNTA(validDates) &lt; 3,
            """",
            TEXT(INDEX(validDates, 3), ""mmm d, yyyy"")
          ),
          IF(
            COUNTA(validDates) &lt; 3,
            """",
    "&amp;"        TEXTJOIN("", "", TRUE,
              TEXT(INDEX(validDates, 1), ""mmm d, yyyy""),
              TEXT(INDEX(validDates, 2), ""mmm d, yyyy""),
              TEXT(INDEX(validDates, 3), ""mmm d, yyyy"")
            )
          )
        )
      )
    "&amp;"),
    """"
  )
)
"),"")</f>
        <v/>
      </c>
      <c r="BG323" s="65" t="str">
        <f t="shared" si="14"/>
        <v/>
      </c>
      <c r="BH323" s="63"/>
      <c r="BI323" s="64"/>
      <c r="BJ323" s="64"/>
      <c r="BK323" s="64"/>
      <c r="BL323" s="64" t="str">
        <f>IFERROR(__xludf.DUMMYFUNCTION("IF(
  OR($AJ323=""Full Payment"",$AJ323=""P1"",$AJ323=""P2"",$AJ323=""P3""),
  """",
  IF(
    AND(
      NOT(ISBLANK($K323)),
      $Q323=""Standard Booking, P4""
    ),
    LET(
      resDate,   $K323,
      tourDate,  $N323,
      monthCount, DATEDIF(r"&amp;"esDate, tourDate, ""M"") + 1,
      secondDates, ARRAYFORMULA(
        DATE(
          YEAR(resDate),
          MONTH(resDate) + SEQUENCE(monthCount),
          2
        )
      ),
      validDates, FILTER(
        secondDates,
        (secondDates &gt; res"&amp;"Date + 2) *
        (secondDates &lt;= tourDate - 3)
      ),
      IF(
        $AJ323=""P4"",
        IF(
          COUNTA(validDates) &lt; 4,
          """",
          TEXT(
            INDEX(validDates, 4),
            ""mmm d, yyyy""
          )
        ),
"&amp;"        IF(
          COUNTA(validDates) &lt; 4,
          """",
          TEXTJOIN(
            "", "", TRUE,
            TEXT(INDEX(validDates, 1), ""mmm d, yyyy""),
            TEXT(INDEX(validDates, 2), ""mmm d, yyyy""),
            TEXT(INDEX(validDates"&amp;", 3), ""mmm d, yyyy""),
            TEXT(INDEX(validDates, 4), ""mmm d, yyyy"")
          )
        )
      )
    ),
    """"
  )
)
"),"")</f>
        <v/>
      </c>
      <c r="BM323" s="65" t="str">
        <f t="shared" si="15"/>
        <v/>
      </c>
      <c r="BN323" s="66"/>
      <c r="BO323" s="67"/>
      <c r="BP323" s="49" t="b">
        <v>0</v>
      </c>
      <c r="BQ323" s="49" t="b">
        <v>0</v>
      </c>
      <c r="BR323" s="68"/>
      <c r="BS323" s="69"/>
      <c r="BT323" s="70" t="b">
        <v>0</v>
      </c>
      <c r="BU323" s="71"/>
      <c r="BV323" s="72"/>
      <c r="BW323" s="86" t="b">
        <v>0</v>
      </c>
      <c r="BX323" s="87"/>
    </row>
    <row r="324">
      <c r="A324" s="35" t="str">
        <f t="shared" si="1"/>
        <v/>
      </c>
      <c r="B324" s="36" t="str">
        <f t="shared" si="2"/>
        <v/>
      </c>
      <c r="C324" s="36" t="str">
        <f t="array" ref="C324">IF(
  M324="",
  "",
  IFERROR(
    INDEX(
      '{INDEX} Tour Packages'!$A:$ZZ,
      MATCH(
        M324,
        INDEX(
          '{INDEX} Tour Packages'!$A:$ZZ,
          ,
          MATCH("Tour Package Name", '{INDEX} Tour Packages'!$4:$4, 0)
        ),
        0
      ),
      MATCH("Tour Code", '{INDEX} Tour Packages'!$4:$4, 0)
    ),
    "XXX"
  )
)
</f>
        <v/>
      </c>
      <c r="D324" s="36" t="str">
        <f t="shared" si="3"/>
        <v/>
      </c>
      <c r="E324" s="36" t="str">
        <f t="shared" si="4"/>
        <v/>
      </c>
      <c r="F324" s="37" t="str">
        <f t="shared" si="5"/>
        <v/>
      </c>
      <c r="G324" s="89"/>
      <c r="H324" s="89"/>
      <c r="I324" s="90"/>
      <c r="J324" s="40" t="str">
        <f t="shared" si="16"/>
        <v> </v>
      </c>
      <c r="K324" s="91"/>
      <c r="L324" s="55"/>
      <c r="M324" s="55"/>
      <c r="N324" s="91"/>
      <c r="O324" s="43" t="str">
        <f>IFERROR(__xludf.DUMMYFUNCTION("IF(N324="""","""",IFERROR(
  N324 + VALUE(REGEXEXTRACT(P324, ""(\d+)\s+Days"")),
  """"
)
)"),"")</f>
        <v/>
      </c>
      <c r="P324" s="43" t="str">
        <f t="array" ref="P324">IFERROR(
  INDEX(
    INDEX('{INDEX} Tour Packages'!$A:$ZZ, , MATCH(P$3, '{INDEX} Tour Packages'!$4:$4, 0)),
    MATCH(M324, INDEX('{INDEX} Tour Packages'!$A:$ZZ,0, MATCH("Tour Package Name", '{INDEX} Tour Packages'!$4:$4, 0)), 0)
  ),
"")
</f>
        <v/>
      </c>
      <c r="Q324" s="44" t="str">
        <f t="shared" si="7"/>
        <v/>
      </c>
      <c r="R324" s="44" t="str">
        <f>IFERROR(__xludf.DUMMYFUNCTION("IF(OR(ISBLANK(K324), ISBLANK(N324)), """", 
  LET(
    resDate, K324,
    tourDate, N324,
    monthCount, MAX(0, DATEDIF(resDate, tourDate - 3, ""M"") + 1),
    secondDates, ARRAYFORMULA(DATE(YEAR(resDate), MONTH(resDate) + SEQUENCE(monthCount), 2)),
    "&amp;"validDates, FILTER(secondDates, (secondDates &gt; resDate + 2) * (secondDates &lt;= tourDate - 3)),
    IF(ISERROR(validDates), 0, COUNTA(validDates))
  )
)
"),"")</f>
        <v/>
      </c>
      <c r="S324" s="44" t="str">
        <f t="shared" si="8"/>
        <v/>
      </c>
      <c r="T324" s="45" t="str">
        <f t="array" ref="T324">IF(ISBLANK(BO324),IFERROR(
  INDEX(
    INDEX('{INDEX} Payment Terms'!$A:$G, , MATCH(T$3, '{INDEX} Payment Terms'!$4:$4, 0)),
    MATCH(Q324, INDEX('{INDEX} Payment Terms'!$A:$G,0, MATCH("Payment Condition", '{INDEX} Payment Terms'!$4:$4, 0)), 0)
  ),
""),"Cancelled")
</f>
        <v/>
      </c>
      <c r="U324" s="46" t="b">
        <v>0</v>
      </c>
      <c r="V324" s="47" t="str">
        <f>IFERROR(__xludf.DUMMYFUNCTION("IF(OR(L324=""Duo Booking"", L324=""Group Booking""),
IF(U324=FALSE,"""",
    LET(
      bookingType, L324,
      tour, M324,
      mainFirst, H324,
      mainLast, I324,
      mainEmail, G324,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$L$4:L324, bookingType,
          $M$4:M324, tour,
          $H$4:H324, mainFirst,
          $I$4:I324, mainLast,
          $G$4:G324, mainEmail
        ),
        ""000""
      ),
  "&amp;"    baseID &amp; ""-"" &amp; memberNumber
    )
  ),
  """"
)
"),"")</f>
        <v/>
      </c>
      <c r="W324" s="48"/>
      <c r="X324" s="85" t="b">
        <v>0</v>
      </c>
      <c r="Y324" s="85" t="b">
        <v>0</v>
      </c>
      <c r="Z324" s="85" t="b">
        <v>0</v>
      </c>
      <c r="AA324" s="50"/>
      <c r="AB324" s="51"/>
      <c r="AC324" s="85" t="b">
        <v>0</v>
      </c>
      <c r="AD324" s="92"/>
      <c r="AE324" s="88"/>
      <c r="AF324" s="36" t="str">
        <f t="array" ref="AF324">IF(M324="","",INDEX(
      '{INDEX} Tour Packages'!$A:$ZP,
      MATCH($M324, '{INDEX} Tour Packages'!$A:$A, 0),
      MATCH(AF$3, '{INDEX} Tour Packages'!$4:$4, 0)
    ))</f>
        <v/>
      </c>
      <c r="AG324" s="36" t="str">
        <f t="array" ref="AG324">IF(M324="","",INDEX(
      '{INDEX} Tour Packages'!$A:$ZP,
      MATCH($M324, '{INDEX} Tour Packages'!$A:$A, 0),
      MATCH(AG$3, '{INDEX} Tour Packages'!$4:$4, 0)
    ))</f>
        <v/>
      </c>
      <c r="AH324" s="36" t="str">
        <f t="array" ref="AH324">IF(M324="","",INDEX(
      '{INDEX} Tour Packages'!$A:$ZP,
      MATCH($M324, '{INDEX} Tour Packages'!$A:$A, 0),
      MATCH(AH$3, '{INDEX} Tour Packages'!$4:$4, 0)
    ))</f>
        <v/>
      </c>
      <c r="AI324" s="54" t="str">
        <f t="shared" si="9"/>
        <v/>
      </c>
      <c r="AJ324" s="42"/>
      <c r="AK324" s="55"/>
      <c r="AL324" s="46" t="b">
        <v>0</v>
      </c>
      <c r="AM324" s="56"/>
      <c r="AN324" s="57" t="str">
        <f t="shared" si="10"/>
        <v/>
      </c>
      <c r="AO324" s="58" t="str">
        <f t="shared" si="11"/>
        <v/>
      </c>
      <c r="AP324" s="59"/>
      <c r="AQ324" s="60"/>
      <c r="AR324" s="61"/>
      <c r="AS324" s="61"/>
      <c r="AT324" s="61" t="str">
        <f>IFERROR(__xludf.DUMMYFUNCTION("IF( 
  OR($AJ324=""Full Payment"", ISBLANK($K324)),
  """",
  IF(
    OR(
      Q324=""Standard Booking, P1"",
      Q324=""Standard Booking, P2"",
      Q324=""Standard Booking, P3"",
      Q324=""Standard Booking, P4""
    ),
    LET(
      resDate,   $"&amp;"K324,
      tourDate,  $N324,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4" s="62" t="str">
        <f t="shared" si="12"/>
        <v/>
      </c>
      <c r="AV324" s="63"/>
      <c r="AW324" s="64"/>
      <c r="AX324" s="64"/>
      <c r="AY324" s="64"/>
      <c r="AZ324" s="64" t="str">
        <f>IFERROR(__xludf.DUMMYFUNCTION("IF(
  OR($AJ324=""Full Payment"",$AJ324=""P1"", ISBLANK($K324)),
  """",
  IF(
    OR(
      $Q324=""Standard Booking, P2"",
      $Q324=""Standard Booking, P3"",
      $Q324=""Standard Booking, P4""
    ),
    LET(
      resDate,   $K324,
      tourDate,"&amp;"  $N324,
      monthCount, DATEDIF(resDate, tourDate, ""M"") + 1,
      secondDates, ARRAYFORMULA(
        DATE(
          YEAR(resDate),
          MONTH(resDate) + SEQUENCE(monthCount),
          2
        )
      ),
      validDates, FILTER(
        sec"&amp;"ondDates,
        (secondDates &gt; resDate + 2) *
        (secondDates &lt;= tourDate - 3)
      ),
      IF(
        OR($AJ324=""P2"", $AJ324=""P3"", $AJ324=""P4""),
        IF(
          COUNTA(validDates) &lt; 2,
          """",
          TEXT(INDEX(validDates"&amp;", 2), ""mmm d, yyyy"")
        ),
        IF(
          COUNTA(validDates) &lt; 2,
          """",
          TEXTJOIN("", "", TRUE,
            TEXT(INDEX(validDates, 1), ""mmm d, yyyy""),
            TEXT(INDEX(validDates, 2), ""mmm d, yyyy"")
          )
 "&amp;"       )
      )
    ),
    """"
  )
)
"),"")</f>
        <v/>
      </c>
      <c r="BA324" s="65" t="str">
        <f t="shared" si="13"/>
        <v/>
      </c>
      <c r="BB324" s="63"/>
      <c r="BC324" s="64"/>
      <c r="BD324" s="64"/>
      <c r="BE324" s="64"/>
      <c r="BF324" s="64" t="str">
        <f>IFERROR(__xludf.DUMMYFUNCTION("IF(
  OR($AJ324=""Full Payment"",$AJ324=""P1"", $AJ324=""P2""),
  """",
  IF(
    AND(
      NOT(ISBLANK($K324)),
      OR(
        Q324=""Standard Booking, P3"",
        Q324=""Standard Booking, P4""
      )
    ),
    LET(
      resDate,   $K324,
      "&amp;"tourDate,  $N324,
      monthCount, DATEDIF(resDate, tourDate, ""M"") + 1,
      secondDates, ARRAYFORMULA(
        DATE(
          YEAR(resDate),
          MONTH(resDate) + SEQUENCE(monthCount),
          2
        )
      ),
      validDates, FILTER(
  "&amp;"      secondDates,
        (secondDates &gt; resDate + 2) *
        (secondDates &lt;= tourDate - 3)
      ),
      IF(
        $AJ324=""P4"",
        IF(
          COUNTA(validDates) &lt; 3,
          """",
          TEXT(INDEX(validDates, 3), ""mmm d, yyyy"")
  "&amp;"      ),
        IF(
          $AJ324=""P3"",
          IF(
            COUNTA(validDates) &lt; 3,
            """",
            TEXT(INDEX(validDates, 3), ""mmm d, yyyy"")
          ),
          IF(
            COUNTA(validDates) &lt; 3,
            """",
    "&amp;"        TEXTJOIN("", "", TRUE,
              TEXT(INDEX(validDates, 1), ""mmm d, yyyy""),
              TEXT(INDEX(validDates, 2), ""mmm d, yyyy""),
              TEXT(INDEX(validDates, 3), ""mmm d, yyyy"")
            )
          )
        )
      )
    "&amp;"),
    """"
  )
)
"),"")</f>
        <v/>
      </c>
      <c r="BG324" s="65" t="str">
        <f t="shared" si="14"/>
        <v/>
      </c>
      <c r="BH324" s="63"/>
      <c r="BI324" s="64"/>
      <c r="BJ324" s="64"/>
      <c r="BK324" s="64"/>
      <c r="BL324" s="64" t="str">
        <f>IFERROR(__xludf.DUMMYFUNCTION("IF(
  OR($AJ324=""Full Payment"",$AJ324=""P1"",$AJ324=""P2"",$AJ324=""P3""),
  """",
  IF(
    AND(
      NOT(ISBLANK($K324)),
      $Q324=""Standard Booking, P4""
    ),
    LET(
      resDate,   $K324,
      tourDate,  $N324,
      monthCount, DATEDIF(r"&amp;"esDate, tourDate, ""M"") + 1,
      secondDates, ARRAYFORMULA(
        DATE(
          YEAR(resDate),
          MONTH(resDate) + SEQUENCE(monthCount),
          2
        )
      ),
      validDates, FILTER(
        secondDates,
        (secondDates &gt; res"&amp;"Date + 2) *
        (secondDates &lt;= tourDate - 3)
      ),
      IF(
        $AJ324=""P4"",
        IF(
          COUNTA(validDates) &lt; 4,
          """",
          TEXT(
            INDEX(validDates, 4),
            ""mmm d, yyyy""
          )
        ),
"&amp;"        IF(
          COUNTA(validDates) &lt; 4,
          """",
          TEXTJOIN(
            "", "", TRUE,
            TEXT(INDEX(validDates, 1), ""mmm d, yyyy""),
            TEXT(INDEX(validDates, 2), ""mmm d, yyyy""),
            TEXT(INDEX(validDates"&amp;", 3), ""mmm d, yyyy""),
            TEXT(INDEX(validDates, 4), ""mmm d, yyyy"")
          )
        )
      )
    ),
    """"
  )
)
"),"")</f>
        <v/>
      </c>
      <c r="BM324" s="65" t="str">
        <f t="shared" si="15"/>
        <v/>
      </c>
      <c r="BN324" s="66"/>
      <c r="BO324" s="67"/>
      <c r="BP324" s="49" t="b">
        <v>0</v>
      </c>
      <c r="BQ324" s="49" t="b">
        <v>0</v>
      </c>
      <c r="BR324" s="68"/>
      <c r="BS324" s="69"/>
      <c r="BT324" s="70" t="b">
        <v>0</v>
      </c>
      <c r="BU324" s="71"/>
      <c r="BV324" s="72"/>
      <c r="BW324" s="86" t="b">
        <v>0</v>
      </c>
      <c r="BX324" s="87"/>
    </row>
    <row r="325">
      <c r="A325" s="35" t="str">
        <f t="shared" si="1"/>
        <v/>
      </c>
      <c r="B325" s="36" t="str">
        <f t="shared" si="2"/>
        <v/>
      </c>
      <c r="C325" s="36" t="str">
        <f t="array" ref="C325">IF(
  M325="",
  "",
  IFERROR(
    INDEX(
      '{INDEX} Tour Packages'!$A:$ZZ,
      MATCH(
        M325,
        INDEX(
          '{INDEX} Tour Packages'!$A:$ZZ,
          ,
          MATCH("Tour Package Name", '{INDEX} Tour Packages'!$4:$4, 0)
        ),
        0
      ),
      MATCH("Tour Code", '{INDEX} Tour Packages'!$4:$4, 0)
    ),
    "XXX"
  )
)
</f>
        <v/>
      </c>
      <c r="D325" s="36" t="str">
        <f t="shared" si="3"/>
        <v/>
      </c>
      <c r="E325" s="36" t="str">
        <f t="shared" si="4"/>
        <v/>
      </c>
      <c r="F325" s="37" t="str">
        <f t="shared" si="5"/>
        <v/>
      </c>
      <c r="G325" s="89"/>
      <c r="H325" s="89"/>
      <c r="I325" s="90"/>
      <c r="J325" s="40" t="str">
        <f t="shared" si="16"/>
        <v> </v>
      </c>
      <c r="K325" s="91"/>
      <c r="L325" s="55"/>
      <c r="M325" s="55"/>
      <c r="N325" s="91"/>
      <c r="O325" s="43" t="str">
        <f>IFERROR(__xludf.DUMMYFUNCTION("IF(N325="""","""",IFERROR(
  N325 + VALUE(REGEXEXTRACT(P325, ""(\d+)\s+Days"")),
  """"
)
)"),"")</f>
        <v/>
      </c>
      <c r="P325" s="43" t="str">
        <f t="array" ref="P325">IFERROR(
  INDEX(
    INDEX('{INDEX} Tour Packages'!$A:$ZZ, , MATCH(P$3, '{INDEX} Tour Packages'!$4:$4, 0)),
    MATCH(M325, INDEX('{INDEX} Tour Packages'!$A:$ZZ,0, MATCH("Tour Package Name", '{INDEX} Tour Packages'!$4:$4, 0)), 0)
  ),
"")
</f>
        <v/>
      </c>
      <c r="Q325" s="44" t="str">
        <f t="shared" si="7"/>
        <v/>
      </c>
      <c r="R325" s="44" t="str">
        <f>IFERROR(__xludf.DUMMYFUNCTION("IF(OR(ISBLANK(K325), ISBLANK(N325)), """", 
  LET(
    resDate, K325,
    tourDate, N325,
    monthCount, MAX(0, DATEDIF(resDate, tourDate - 3, ""M"") + 1),
    secondDates, ARRAYFORMULA(DATE(YEAR(resDate), MONTH(resDate) + SEQUENCE(monthCount), 2)),
    "&amp;"validDates, FILTER(secondDates, (secondDates &gt; resDate + 2) * (secondDates &lt;= tourDate - 3)),
    IF(ISERROR(validDates), 0, COUNTA(validDates))
  )
)
"),"")</f>
        <v/>
      </c>
      <c r="S325" s="44" t="str">
        <f t="shared" si="8"/>
        <v/>
      </c>
      <c r="T325" s="45" t="str">
        <f t="array" ref="T325">IF(ISBLANK(BO325),IFERROR(
  INDEX(
    INDEX('{INDEX} Payment Terms'!$A:$G, , MATCH(T$3, '{INDEX} Payment Terms'!$4:$4, 0)),
    MATCH(Q325, INDEX('{INDEX} Payment Terms'!$A:$G,0, MATCH("Payment Condition", '{INDEX} Payment Terms'!$4:$4, 0)), 0)
  ),
""),"Cancelled")
</f>
        <v/>
      </c>
      <c r="U325" s="46" t="b">
        <v>0</v>
      </c>
      <c r="V325" s="47" t="str">
        <f>IFERROR(__xludf.DUMMYFUNCTION("IF(OR(L325=""Duo Booking"", L325=""Group Booking""),
IF(U325=FALSE,"""",
    LET(
      bookingType, L325,
      tour, M325,
      mainFirst, H325,
      mainLast, I325,
      mainEmail, G325,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$L$4:L325, bookingType,
          $M$4:M325, tour,
          $H$4:H325, mainFirst,
          $I$4:I325, mainLast,
          $G$4:G325, mainEmail
        ),
        ""000""
      ),
  "&amp;"    baseID &amp; ""-"" &amp; memberNumber
    )
  ),
  """"
)
"),"")</f>
        <v/>
      </c>
      <c r="W325" s="48"/>
      <c r="X325" s="85" t="b">
        <v>0</v>
      </c>
      <c r="Y325" s="85" t="b">
        <v>0</v>
      </c>
      <c r="Z325" s="85" t="b">
        <v>0</v>
      </c>
      <c r="AA325" s="50"/>
      <c r="AB325" s="51"/>
      <c r="AC325" s="85" t="b">
        <v>0</v>
      </c>
      <c r="AD325" s="92"/>
      <c r="AE325" s="88"/>
      <c r="AF325" s="36" t="str">
        <f t="array" ref="AF325">IF(M325="","",INDEX(
      '{INDEX} Tour Packages'!$A:$ZP,
      MATCH($M325, '{INDEX} Tour Packages'!$A:$A, 0),
      MATCH(AF$3, '{INDEX} Tour Packages'!$4:$4, 0)
    ))</f>
        <v/>
      </c>
      <c r="AG325" s="36" t="str">
        <f t="array" ref="AG325">IF(M325="","",INDEX(
      '{INDEX} Tour Packages'!$A:$ZP,
      MATCH($M325, '{INDEX} Tour Packages'!$A:$A, 0),
      MATCH(AG$3, '{INDEX} Tour Packages'!$4:$4, 0)
    ))</f>
        <v/>
      </c>
      <c r="AH325" s="36" t="str">
        <f t="array" ref="AH325">IF(M325="","",INDEX(
      '{INDEX} Tour Packages'!$A:$ZP,
      MATCH($M325, '{INDEX} Tour Packages'!$A:$A, 0),
      MATCH(AH$3, '{INDEX} Tour Packages'!$4:$4, 0)
    ))</f>
        <v/>
      </c>
      <c r="AI325" s="54" t="str">
        <f t="shared" si="9"/>
        <v/>
      </c>
      <c r="AJ325" s="42"/>
      <c r="AK325" s="55"/>
      <c r="AL325" s="46" t="b">
        <v>0</v>
      </c>
      <c r="AM325" s="56"/>
      <c r="AN325" s="57" t="str">
        <f t="shared" si="10"/>
        <v/>
      </c>
      <c r="AO325" s="58" t="str">
        <f t="shared" si="11"/>
        <v/>
      </c>
      <c r="AP325" s="59"/>
      <c r="AQ325" s="60"/>
      <c r="AR325" s="61"/>
      <c r="AS325" s="61"/>
      <c r="AT325" s="61" t="str">
        <f>IFERROR(__xludf.DUMMYFUNCTION("IF( 
  OR($AJ325=""Full Payment"", ISBLANK($K325)),
  """",
  IF(
    OR(
      Q325=""Standard Booking, P1"",
      Q325=""Standard Booking, P2"",
      Q325=""Standard Booking, P3"",
      Q325=""Standard Booking, P4""
    ),
    LET(
      resDate,   $"&amp;"K325,
      tourDate,  $N325,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5" s="62" t="str">
        <f t="shared" si="12"/>
        <v/>
      </c>
      <c r="AV325" s="63"/>
      <c r="AW325" s="64"/>
      <c r="AX325" s="64"/>
      <c r="AY325" s="64"/>
      <c r="AZ325" s="64" t="str">
        <f>IFERROR(__xludf.DUMMYFUNCTION("IF(
  OR($AJ325=""Full Payment"",$AJ325=""P1"", ISBLANK($K325)),
  """",
  IF(
    OR(
      $Q325=""Standard Booking, P2"",
      $Q325=""Standard Booking, P3"",
      $Q325=""Standard Booking, P4""
    ),
    LET(
      resDate,   $K325,
      tourDate,"&amp;"  $N325,
      monthCount, DATEDIF(resDate, tourDate, ""M"") + 1,
      secondDates, ARRAYFORMULA(
        DATE(
          YEAR(resDate),
          MONTH(resDate) + SEQUENCE(monthCount),
          2
        )
      ),
      validDates, FILTER(
        sec"&amp;"ondDates,
        (secondDates &gt; resDate + 2) *
        (secondDates &lt;= tourDate - 3)
      ),
      IF(
        OR($AJ325=""P2"", $AJ325=""P3"", $AJ325=""P4""),
        IF(
          COUNTA(validDates) &lt; 2,
          """",
          TEXT(INDEX(validDates"&amp;", 2), ""mmm d, yyyy"")
        ),
        IF(
          COUNTA(validDates) &lt; 2,
          """",
          TEXTJOIN("", "", TRUE,
            TEXT(INDEX(validDates, 1), ""mmm d, yyyy""),
            TEXT(INDEX(validDates, 2), ""mmm d, yyyy"")
          )
 "&amp;"       )
      )
    ),
    """"
  )
)
"),"")</f>
        <v/>
      </c>
      <c r="BA325" s="65" t="str">
        <f t="shared" si="13"/>
        <v/>
      </c>
      <c r="BB325" s="63"/>
      <c r="BC325" s="64"/>
      <c r="BD325" s="64"/>
      <c r="BE325" s="64"/>
      <c r="BF325" s="64" t="str">
        <f>IFERROR(__xludf.DUMMYFUNCTION("IF(
  OR($AJ325=""Full Payment"",$AJ325=""P1"", $AJ325=""P2""),
  """",
  IF(
    AND(
      NOT(ISBLANK($K325)),
      OR(
        Q325=""Standard Booking, P3"",
        Q325=""Standard Booking, P4""
      )
    ),
    LET(
      resDate,   $K325,
      "&amp;"tourDate,  $N325,
      monthCount, DATEDIF(resDate, tourDate, ""M"") + 1,
      secondDates, ARRAYFORMULA(
        DATE(
          YEAR(resDate),
          MONTH(resDate) + SEQUENCE(monthCount),
          2
        )
      ),
      validDates, FILTER(
  "&amp;"      secondDates,
        (secondDates &gt; resDate + 2) *
        (secondDates &lt;= tourDate - 3)
      ),
      IF(
        $AJ325=""P4"",
        IF(
          COUNTA(validDates) &lt; 3,
          """",
          TEXT(INDEX(validDates, 3), ""mmm d, yyyy"")
  "&amp;"      ),
        IF(
          $AJ325=""P3"",
          IF(
            COUNTA(validDates) &lt; 3,
            """",
            TEXT(INDEX(validDates, 3), ""mmm d, yyyy"")
          ),
          IF(
            COUNTA(validDates) &lt; 3,
            """",
    "&amp;"        TEXTJOIN("", "", TRUE,
              TEXT(INDEX(validDates, 1), ""mmm d, yyyy""),
              TEXT(INDEX(validDates, 2), ""mmm d, yyyy""),
              TEXT(INDEX(validDates, 3), ""mmm d, yyyy"")
            )
          )
        )
      )
    "&amp;"),
    """"
  )
)
"),"")</f>
        <v/>
      </c>
      <c r="BG325" s="65" t="str">
        <f t="shared" si="14"/>
        <v/>
      </c>
      <c r="BH325" s="63"/>
      <c r="BI325" s="64"/>
      <c r="BJ325" s="64"/>
      <c r="BK325" s="64"/>
      <c r="BL325" s="64" t="str">
        <f>IFERROR(__xludf.DUMMYFUNCTION("IF(
  OR($AJ325=""Full Payment"",$AJ325=""P1"",$AJ325=""P2"",$AJ325=""P3""),
  """",
  IF(
    AND(
      NOT(ISBLANK($K325)),
      $Q325=""Standard Booking, P4""
    ),
    LET(
      resDate,   $K325,
      tourDate,  $N325,
      monthCount, DATEDIF(r"&amp;"esDate, tourDate, ""M"") + 1,
      secondDates, ARRAYFORMULA(
        DATE(
          YEAR(resDate),
          MONTH(resDate) + SEQUENCE(monthCount),
          2
        )
      ),
      validDates, FILTER(
        secondDates,
        (secondDates &gt; res"&amp;"Date + 2) *
        (secondDates &lt;= tourDate - 3)
      ),
      IF(
        $AJ325=""P4"",
        IF(
          COUNTA(validDates) &lt; 4,
          """",
          TEXT(
            INDEX(validDates, 4),
            ""mmm d, yyyy""
          )
        ),
"&amp;"        IF(
          COUNTA(validDates) &lt; 4,
          """",
          TEXTJOIN(
            "", "", TRUE,
            TEXT(INDEX(validDates, 1), ""mmm d, yyyy""),
            TEXT(INDEX(validDates, 2), ""mmm d, yyyy""),
            TEXT(INDEX(validDates"&amp;", 3), ""mmm d, yyyy""),
            TEXT(INDEX(validDates, 4), ""mmm d, yyyy"")
          )
        )
      )
    ),
    """"
  )
)
"),"")</f>
        <v/>
      </c>
      <c r="BM325" s="65" t="str">
        <f t="shared" si="15"/>
        <v/>
      </c>
      <c r="BN325" s="66"/>
      <c r="BO325" s="67"/>
      <c r="BP325" s="49" t="b">
        <v>0</v>
      </c>
      <c r="BQ325" s="49" t="b">
        <v>0</v>
      </c>
      <c r="BR325" s="68"/>
      <c r="BS325" s="69"/>
      <c r="BT325" s="70" t="b">
        <v>0</v>
      </c>
      <c r="BU325" s="71"/>
      <c r="BV325" s="72"/>
      <c r="BW325" s="86" t="b">
        <v>0</v>
      </c>
      <c r="BX325" s="87"/>
    </row>
    <row r="326">
      <c r="A326" s="35" t="str">
        <f t="shared" si="1"/>
        <v/>
      </c>
      <c r="B326" s="36" t="str">
        <f t="shared" si="2"/>
        <v/>
      </c>
      <c r="C326" s="36" t="str">
        <f t="array" ref="C326">IF(
  M326="",
  "",
  IFERROR(
    INDEX(
      '{INDEX} Tour Packages'!$A:$ZZ,
      MATCH(
        M326,
        INDEX(
          '{INDEX} Tour Packages'!$A:$ZZ,
          ,
          MATCH("Tour Package Name", '{INDEX} Tour Packages'!$4:$4, 0)
        ),
        0
      ),
      MATCH("Tour Code", '{INDEX} Tour Packages'!$4:$4, 0)
    ),
    "XXX"
  )
)
</f>
        <v/>
      </c>
      <c r="D326" s="36" t="str">
        <f t="shared" si="3"/>
        <v/>
      </c>
      <c r="E326" s="36" t="str">
        <f t="shared" si="4"/>
        <v/>
      </c>
      <c r="F326" s="37" t="str">
        <f t="shared" si="5"/>
        <v/>
      </c>
      <c r="G326" s="89"/>
      <c r="H326" s="89"/>
      <c r="I326" s="90"/>
      <c r="J326" s="40" t="str">
        <f t="shared" si="16"/>
        <v> </v>
      </c>
      <c r="K326" s="91"/>
      <c r="L326" s="55"/>
      <c r="M326" s="55"/>
      <c r="N326" s="91"/>
      <c r="O326" s="43" t="str">
        <f>IFERROR(__xludf.DUMMYFUNCTION("IF(N326="""","""",IFERROR(
  N326 + VALUE(REGEXEXTRACT(P326, ""(\d+)\s+Days"")),
  """"
)
)"),"")</f>
        <v/>
      </c>
      <c r="P326" s="43" t="str">
        <f t="array" ref="P326">IFERROR(
  INDEX(
    INDEX('{INDEX} Tour Packages'!$A:$ZZ, , MATCH(P$3, '{INDEX} Tour Packages'!$4:$4, 0)),
    MATCH(M326, INDEX('{INDEX} Tour Packages'!$A:$ZZ,0, MATCH("Tour Package Name", '{INDEX} Tour Packages'!$4:$4, 0)), 0)
  ),
"")
</f>
        <v/>
      </c>
      <c r="Q326" s="44" t="str">
        <f t="shared" si="7"/>
        <v/>
      </c>
      <c r="R326" s="44" t="str">
        <f>IFERROR(__xludf.DUMMYFUNCTION("IF(OR(ISBLANK(K326), ISBLANK(N326)), """", 
  LET(
    resDate, K326,
    tourDate, N326,
    monthCount, MAX(0, DATEDIF(resDate, tourDate - 3, ""M"") + 1),
    secondDates, ARRAYFORMULA(DATE(YEAR(resDate), MONTH(resDate) + SEQUENCE(monthCount), 2)),
    "&amp;"validDates, FILTER(secondDates, (secondDates &gt; resDate + 2) * (secondDates &lt;= tourDate - 3)),
    IF(ISERROR(validDates), 0, COUNTA(validDates))
  )
)
"),"")</f>
        <v/>
      </c>
      <c r="S326" s="44" t="str">
        <f t="shared" si="8"/>
        <v/>
      </c>
      <c r="T326" s="45" t="str">
        <f t="array" ref="T326">IF(ISBLANK(BO326),IFERROR(
  INDEX(
    INDEX('{INDEX} Payment Terms'!$A:$G, , MATCH(T$3, '{INDEX} Payment Terms'!$4:$4, 0)),
    MATCH(Q326, INDEX('{INDEX} Payment Terms'!$A:$G,0, MATCH("Payment Condition", '{INDEX} Payment Terms'!$4:$4, 0)), 0)
  ),
""),"Cancelled")
</f>
        <v/>
      </c>
      <c r="U326" s="46" t="b">
        <v>0</v>
      </c>
      <c r="V326" s="47" t="str">
        <f>IFERROR(__xludf.DUMMYFUNCTION("IF(OR(L326=""Duo Booking"", L326=""Group Booking""),
IF(U326=FALSE,"""",
    LET(
      bookingType, L326,
      tour, M326,
      mainFirst, H326,
      mainLast, I326,
      mainEmail, G326,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$L$4:L326, bookingType,
          $M$4:M326, tour,
          $H$4:H326, mainFirst,
          $I$4:I326, mainLast,
          $G$4:G326, mainEmail
        ),
        ""000""
      ),
  "&amp;"    baseID &amp; ""-"" &amp; memberNumber
    )
  ),
  """"
)
"),"")</f>
        <v/>
      </c>
      <c r="W326" s="48"/>
      <c r="X326" s="85" t="b">
        <v>0</v>
      </c>
      <c r="Y326" s="85" t="b">
        <v>0</v>
      </c>
      <c r="Z326" s="85" t="b">
        <v>0</v>
      </c>
      <c r="AA326" s="50"/>
      <c r="AB326" s="51"/>
      <c r="AC326" s="85" t="b">
        <v>0</v>
      </c>
      <c r="AD326" s="92"/>
      <c r="AE326" s="88"/>
      <c r="AF326" s="36" t="str">
        <f t="array" ref="AF326">IF(M326="","",INDEX(
      '{INDEX} Tour Packages'!$A:$ZP,
      MATCH($M326, '{INDEX} Tour Packages'!$A:$A, 0),
      MATCH(AF$3, '{INDEX} Tour Packages'!$4:$4, 0)
    ))</f>
        <v/>
      </c>
      <c r="AG326" s="36" t="str">
        <f t="array" ref="AG326">IF(M326="","",INDEX(
      '{INDEX} Tour Packages'!$A:$ZP,
      MATCH($M326, '{INDEX} Tour Packages'!$A:$A, 0),
      MATCH(AG$3, '{INDEX} Tour Packages'!$4:$4, 0)
    ))</f>
        <v/>
      </c>
      <c r="AH326" s="36" t="str">
        <f t="array" ref="AH326">IF(M326="","",INDEX(
      '{INDEX} Tour Packages'!$A:$ZP,
      MATCH($M326, '{INDEX} Tour Packages'!$A:$A, 0),
      MATCH(AH$3, '{INDEX} Tour Packages'!$4:$4, 0)
    ))</f>
        <v/>
      </c>
      <c r="AI326" s="54" t="str">
        <f t="shared" si="9"/>
        <v/>
      </c>
      <c r="AJ326" s="42"/>
      <c r="AK326" s="55"/>
      <c r="AL326" s="46" t="b">
        <v>0</v>
      </c>
      <c r="AM326" s="56"/>
      <c r="AN326" s="57" t="str">
        <f t="shared" si="10"/>
        <v/>
      </c>
      <c r="AO326" s="58" t="str">
        <f t="shared" si="11"/>
        <v/>
      </c>
      <c r="AP326" s="59"/>
      <c r="AQ326" s="60"/>
      <c r="AR326" s="61"/>
      <c r="AS326" s="61"/>
      <c r="AT326" s="61" t="str">
        <f>IFERROR(__xludf.DUMMYFUNCTION("IF( 
  OR($AJ326=""Full Payment"", ISBLANK($K326)),
  """",
  IF(
    OR(
      Q326=""Standard Booking, P1"",
      Q326=""Standard Booking, P2"",
      Q326=""Standard Booking, P3"",
      Q326=""Standard Booking, P4""
    ),
    LET(
      resDate,   $"&amp;"K326,
      tourDate,  $N326,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6" s="62" t="str">
        <f t="shared" si="12"/>
        <v/>
      </c>
      <c r="AV326" s="63"/>
      <c r="AW326" s="64"/>
      <c r="AX326" s="64"/>
      <c r="AY326" s="64"/>
      <c r="AZ326" s="64" t="str">
        <f>IFERROR(__xludf.DUMMYFUNCTION("IF(
  OR($AJ326=""Full Payment"",$AJ326=""P1"", ISBLANK($K326)),
  """",
  IF(
    OR(
      $Q326=""Standard Booking, P2"",
      $Q326=""Standard Booking, P3"",
      $Q326=""Standard Booking, P4""
    ),
    LET(
      resDate,   $K326,
      tourDate,"&amp;"  $N326,
      monthCount, DATEDIF(resDate, tourDate, ""M"") + 1,
      secondDates, ARRAYFORMULA(
        DATE(
          YEAR(resDate),
          MONTH(resDate) + SEQUENCE(monthCount),
          2
        )
      ),
      validDates, FILTER(
        sec"&amp;"ondDates,
        (secondDates &gt; resDate + 2) *
        (secondDates &lt;= tourDate - 3)
      ),
      IF(
        OR($AJ326=""P2"", $AJ326=""P3"", $AJ326=""P4""),
        IF(
          COUNTA(validDates) &lt; 2,
          """",
          TEXT(INDEX(validDates"&amp;", 2), ""mmm d, yyyy"")
        ),
        IF(
          COUNTA(validDates) &lt; 2,
          """",
          TEXTJOIN("", "", TRUE,
            TEXT(INDEX(validDates, 1), ""mmm d, yyyy""),
            TEXT(INDEX(validDates, 2), ""mmm d, yyyy"")
          )
 "&amp;"       )
      )
    ),
    """"
  )
)
"),"")</f>
        <v/>
      </c>
      <c r="BA326" s="65" t="str">
        <f t="shared" si="13"/>
        <v/>
      </c>
      <c r="BB326" s="63"/>
      <c r="BC326" s="64"/>
      <c r="BD326" s="64"/>
      <c r="BE326" s="64"/>
      <c r="BF326" s="64" t="str">
        <f>IFERROR(__xludf.DUMMYFUNCTION("IF(
  OR($AJ326=""Full Payment"",$AJ326=""P1"", $AJ326=""P2""),
  """",
  IF(
    AND(
      NOT(ISBLANK($K326)),
      OR(
        Q326=""Standard Booking, P3"",
        Q326=""Standard Booking, P4""
      )
    ),
    LET(
      resDate,   $K326,
      "&amp;"tourDate,  $N326,
      monthCount, DATEDIF(resDate, tourDate, ""M"") + 1,
      secondDates, ARRAYFORMULA(
        DATE(
          YEAR(resDate),
          MONTH(resDate) + SEQUENCE(monthCount),
          2
        )
      ),
      validDates, FILTER(
  "&amp;"      secondDates,
        (secondDates &gt; resDate + 2) *
        (secondDates &lt;= tourDate - 3)
      ),
      IF(
        $AJ326=""P4"",
        IF(
          COUNTA(validDates) &lt; 3,
          """",
          TEXT(INDEX(validDates, 3), ""mmm d, yyyy"")
  "&amp;"      ),
        IF(
          $AJ326=""P3"",
          IF(
            COUNTA(validDates) &lt; 3,
            """",
            TEXT(INDEX(validDates, 3), ""mmm d, yyyy"")
          ),
          IF(
            COUNTA(validDates) &lt; 3,
            """",
    "&amp;"        TEXTJOIN("", "", TRUE,
              TEXT(INDEX(validDates, 1), ""mmm d, yyyy""),
              TEXT(INDEX(validDates, 2), ""mmm d, yyyy""),
              TEXT(INDEX(validDates, 3), ""mmm d, yyyy"")
            )
          )
        )
      )
    "&amp;"),
    """"
  )
)
"),"")</f>
        <v/>
      </c>
      <c r="BG326" s="65" t="str">
        <f t="shared" si="14"/>
        <v/>
      </c>
      <c r="BH326" s="63"/>
      <c r="BI326" s="64"/>
      <c r="BJ326" s="64"/>
      <c r="BK326" s="64"/>
      <c r="BL326" s="64" t="str">
        <f>IFERROR(__xludf.DUMMYFUNCTION("IF(
  OR($AJ326=""Full Payment"",$AJ326=""P1"",$AJ326=""P2"",$AJ326=""P3""),
  """",
  IF(
    AND(
      NOT(ISBLANK($K326)),
      $Q326=""Standard Booking, P4""
    ),
    LET(
      resDate,   $K326,
      tourDate,  $N326,
      monthCount, DATEDIF(r"&amp;"esDate, tourDate, ""M"") + 1,
      secondDates, ARRAYFORMULA(
        DATE(
          YEAR(resDate),
          MONTH(resDate) + SEQUENCE(monthCount),
          2
        )
      ),
      validDates, FILTER(
        secondDates,
        (secondDates &gt; res"&amp;"Date + 2) *
        (secondDates &lt;= tourDate - 3)
      ),
      IF(
        $AJ326=""P4"",
        IF(
          COUNTA(validDates) &lt; 4,
          """",
          TEXT(
            INDEX(validDates, 4),
            ""mmm d, yyyy""
          )
        ),
"&amp;"        IF(
          COUNTA(validDates) &lt; 4,
          """",
          TEXTJOIN(
            "", "", TRUE,
            TEXT(INDEX(validDates, 1), ""mmm d, yyyy""),
            TEXT(INDEX(validDates, 2), ""mmm d, yyyy""),
            TEXT(INDEX(validDates"&amp;", 3), ""mmm d, yyyy""),
            TEXT(INDEX(validDates, 4), ""mmm d, yyyy"")
          )
        )
      )
    ),
    """"
  )
)
"),"")</f>
        <v/>
      </c>
      <c r="BM326" s="65" t="str">
        <f t="shared" si="15"/>
        <v/>
      </c>
      <c r="BN326" s="66"/>
      <c r="BO326" s="67"/>
      <c r="BP326" s="49" t="b">
        <v>0</v>
      </c>
      <c r="BQ326" s="49" t="b">
        <v>0</v>
      </c>
      <c r="BR326" s="68"/>
      <c r="BS326" s="69"/>
      <c r="BT326" s="70" t="b">
        <v>0</v>
      </c>
      <c r="BU326" s="71"/>
      <c r="BV326" s="72"/>
      <c r="BW326" s="86" t="b">
        <v>0</v>
      </c>
      <c r="BX326" s="87"/>
    </row>
    <row r="327">
      <c r="A327" s="35" t="str">
        <f t="shared" si="1"/>
        <v/>
      </c>
      <c r="B327" s="36" t="str">
        <f t="shared" si="2"/>
        <v/>
      </c>
      <c r="C327" s="36" t="str">
        <f t="array" ref="C327">IF(
  M327="",
  "",
  IFERROR(
    INDEX(
      '{INDEX} Tour Packages'!$A:$ZZ,
      MATCH(
        M327,
        INDEX(
          '{INDEX} Tour Packages'!$A:$ZZ,
          ,
          MATCH("Tour Package Name", '{INDEX} Tour Packages'!$4:$4, 0)
        ),
        0
      ),
      MATCH("Tour Code", '{INDEX} Tour Packages'!$4:$4, 0)
    ),
    "XXX"
  )
)
</f>
        <v/>
      </c>
      <c r="D327" s="36" t="str">
        <f t="shared" si="3"/>
        <v/>
      </c>
      <c r="E327" s="36" t="str">
        <f t="shared" si="4"/>
        <v/>
      </c>
      <c r="F327" s="37" t="str">
        <f t="shared" si="5"/>
        <v/>
      </c>
      <c r="G327" s="89"/>
      <c r="H327" s="89"/>
      <c r="I327" s="90"/>
      <c r="J327" s="40" t="str">
        <f t="shared" si="16"/>
        <v> </v>
      </c>
      <c r="K327" s="91"/>
      <c r="L327" s="55"/>
      <c r="M327" s="55"/>
      <c r="N327" s="91"/>
      <c r="O327" s="43" t="str">
        <f>IFERROR(__xludf.DUMMYFUNCTION("IF(N327="""","""",IFERROR(
  N327 + VALUE(REGEXEXTRACT(P327, ""(\d+)\s+Days"")),
  """"
)
)"),"")</f>
        <v/>
      </c>
      <c r="P327" s="43" t="str">
        <f t="array" ref="P327">IFERROR(
  INDEX(
    INDEX('{INDEX} Tour Packages'!$A:$ZZ, , MATCH(P$3, '{INDEX} Tour Packages'!$4:$4, 0)),
    MATCH(M327, INDEX('{INDEX} Tour Packages'!$A:$ZZ,0, MATCH("Tour Package Name", '{INDEX} Tour Packages'!$4:$4, 0)), 0)
  ),
"")
</f>
        <v/>
      </c>
      <c r="Q327" s="44" t="str">
        <f t="shared" si="7"/>
        <v/>
      </c>
      <c r="R327" s="44" t="str">
        <f>IFERROR(__xludf.DUMMYFUNCTION("IF(OR(ISBLANK(K327), ISBLANK(N327)), """", 
  LET(
    resDate, K327,
    tourDate, N327,
    monthCount, MAX(0, DATEDIF(resDate, tourDate - 3, ""M"") + 1),
    secondDates, ARRAYFORMULA(DATE(YEAR(resDate), MONTH(resDate) + SEQUENCE(monthCount), 2)),
    "&amp;"validDates, FILTER(secondDates, (secondDates &gt; resDate + 2) * (secondDates &lt;= tourDate - 3)),
    IF(ISERROR(validDates), 0, COUNTA(validDates))
  )
)
"),"")</f>
        <v/>
      </c>
      <c r="S327" s="44" t="str">
        <f t="shared" si="8"/>
        <v/>
      </c>
      <c r="T327" s="45" t="str">
        <f t="array" ref="T327">IF(ISBLANK(BO327),IFERROR(
  INDEX(
    INDEX('{INDEX} Payment Terms'!$A:$G, , MATCH(T$3, '{INDEX} Payment Terms'!$4:$4, 0)),
    MATCH(Q327, INDEX('{INDEX} Payment Terms'!$A:$G,0, MATCH("Payment Condition", '{INDEX} Payment Terms'!$4:$4, 0)), 0)
  ),
""),"Cancelled")
</f>
        <v/>
      </c>
      <c r="U327" s="46" t="b">
        <v>0</v>
      </c>
      <c r="V327" s="47" t="str">
        <f>IFERROR(__xludf.DUMMYFUNCTION("IF(OR(L327=""Duo Booking"", L327=""Group Booking""),
IF(U327=FALSE,"""",
    LET(
      bookingType, L327,
      tour, M327,
      mainFirst, H327,
      mainLast, I327,
      mainEmail, G327,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$L$4:L327, bookingType,
          $M$4:M327, tour,
          $H$4:H327, mainFirst,
          $I$4:I327, mainLast,
          $G$4:G327, mainEmail
        ),
        ""000""
      ),
  "&amp;"    baseID &amp; ""-"" &amp; memberNumber
    )
  ),
  """"
)
"),"")</f>
        <v/>
      </c>
      <c r="W327" s="48"/>
      <c r="X327" s="85" t="b">
        <v>0</v>
      </c>
      <c r="Y327" s="85" t="b">
        <v>0</v>
      </c>
      <c r="Z327" s="85" t="b">
        <v>0</v>
      </c>
      <c r="AA327" s="50"/>
      <c r="AB327" s="51"/>
      <c r="AC327" s="85" t="b">
        <v>0</v>
      </c>
      <c r="AD327" s="92"/>
      <c r="AE327" s="88"/>
      <c r="AF327" s="36" t="str">
        <f t="array" ref="AF327">IF(M327="","",INDEX(
      '{INDEX} Tour Packages'!$A:$ZP,
      MATCH($M327, '{INDEX} Tour Packages'!$A:$A, 0),
      MATCH(AF$3, '{INDEX} Tour Packages'!$4:$4, 0)
    ))</f>
        <v/>
      </c>
      <c r="AG327" s="36" t="str">
        <f t="array" ref="AG327">IF(M327="","",INDEX(
      '{INDEX} Tour Packages'!$A:$ZP,
      MATCH($M327, '{INDEX} Tour Packages'!$A:$A, 0),
      MATCH(AG$3, '{INDEX} Tour Packages'!$4:$4, 0)
    ))</f>
        <v/>
      </c>
      <c r="AH327" s="36" t="str">
        <f t="array" ref="AH327">IF(M327="","",INDEX(
      '{INDEX} Tour Packages'!$A:$ZP,
      MATCH($M327, '{INDEX} Tour Packages'!$A:$A, 0),
      MATCH(AH$3, '{INDEX} Tour Packages'!$4:$4, 0)
    ))</f>
        <v/>
      </c>
      <c r="AI327" s="54" t="str">
        <f t="shared" si="9"/>
        <v/>
      </c>
      <c r="AJ327" s="42"/>
      <c r="AK327" s="55"/>
      <c r="AL327" s="46" t="b">
        <v>0</v>
      </c>
      <c r="AM327" s="56"/>
      <c r="AN327" s="57" t="str">
        <f t="shared" si="10"/>
        <v/>
      </c>
      <c r="AO327" s="58" t="str">
        <f t="shared" si="11"/>
        <v/>
      </c>
      <c r="AP327" s="59"/>
      <c r="AQ327" s="60"/>
      <c r="AR327" s="61"/>
      <c r="AS327" s="61"/>
      <c r="AT327" s="61" t="str">
        <f>IFERROR(__xludf.DUMMYFUNCTION("IF( 
  OR($AJ327=""Full Payment"", ISBLANK($K327)),
  """",
  IF(
    OR(
      Q327=""Standard Booking, P1"",
      Q327=""Standard Booking, P2"",
      Q327=""Standard Booking, P3"",
      Q327=""Standard Booking, P4""
    ),
    LET(
      resDate,   $"&amp;"K327,
      tourDate,  $N327,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7" s="62" t="str">
        <f t="shared" si="12"/>
        <v/>
      </c>
      <c r="AV327" s="63"/>
      <c r="AW327" s="64"/>
      <c r="AX327" s="64"/>
      <c r="AY327" s="64"/>
      <c r="AZ327" s="64" t="str">
        <f>IFERROR(__xludf.DUMMYFUNCTION("IF(
  OR($AJ327=""Full Payment"",$AJ327=""P1"", ISBLANK($K327)),
  """",
  IF(
    OR(
      $Q327=""Standard Booking, P2"",
      $Q327=""Standard Booking, P3"",
      $Q327=""Standard Booking, P4""
    ),
    LET(
      resDate,   $K327,
      tourDate,"&amp;"  $N327,
      monthCount, DATEDIF(resDate, tourDate, ""M"") + 1,
      secondDates, ARRAYFORMULA(
        DATE(
          YEAR(resDate),
          MONTH(resDate) + SEQUENCE(monthCount),
          2
        )
      ),
      validDates, FILTER(
        sec"&amp;"ondDates,
        (secondDates &gt; resDate + 2) *
        (secondDates &lt;= tourDate - 3)
      ),
      IF(
        OR($AJ327=""P2"", $AJ327=""P3"", $AJ327=""P4""),
        IF(
          COUNTA(validDates) &lt; 2,
          """",
          TEXT(INDEX(validDates"&amp;", 2), ""mmm d, yyyy"")
        ),
        IF(
          COUNTA(validDates) &lt; 2,
          """",
          TEXTJOIN("", "", TRUE,
            TEXT(INDEX(validDates, 1), ""mmm d, yyyy""),
            TEXT(INDEX(validDates, 2), ""mmm d, yyyy"")
          )
 "&amp;"       )
      )
    ),
    """"
  )
)
"),"")</f>
        <v/>
      </c>
      <c r="BA327" s="65" t="str">
        <f t="shared" si="13"/>
        <v/>
      </c>
      <c r="BB327" s="63"/>
      <c r="BC327" s="64"/>
      <c r="BD327" s="64"/>
      <c r="BE327" s="64"/>
      <c r="BF327" s="64" t="str">
        <f>IFERROR(__xludf.DUMMYFUNCTION("IF(
  OR($AJ327=""Full Payment"",$AJ327=""P1"", $AJ327=""P2""),
  """",
  IF(
    AND(
      NOT(ISBLANK($K327)),
      OR(
        Q327=""Standard Booking, P3"",
        Q327=""Standard Booking, P4""
      )
    ),
    LET(
      resDate,   $K327,
      "&amp;"tourDate,  $N327,
      monthCount, DATEDIF(resDate, tourDate, ""M"") + 1,
      secondDates, ARRAYFORMULA(
        DATE(
          YEAR(resDate),
          MONTH(resDate) + SEQUENCE(monthCount),
          2
        )
      ),
      validDates, FILTER(
  "&amp;"      secondDates,
        (secondDates &gt; resDate + 2) *
        (secondDates &lt;= tourDate - 3)
      ),
      IF(
        $AJ327=""P4"",
        IF(
          COUNTA(validDates) &lt; 3,
          """",
          TEXT(INDEX(validDates, 3), ""mmm d, yyyy"")
  "&amp;"      ),
        IF(
          $AJ327=""P3"",
          IF(
            COUNTA(validDates) &lt; 3,
            """",
            TEXT(INDEX(validDates, 3), ""mmm d, yyyy"")
          ),
          IF(
            COUNTA(validDates) &lt; 3,
            """",
    "&amp;"        TEXTJOIN("", "", TRUE,
              TEXT(INDEX(validDates, 1), ""mmm d, yyyy""),
              TEXT(INDEX(validDates, 2), ""mmm d, yyyy""),
              TEXT(INDEX(validDates, 3), ""mmm d, yyyy"")
            )
          )
        )
      )
    "&amp;"),
    """"
  )
)
"),"")</f>
        <v/>
      </c>
      <c r="BG327" s="65" t="str">
        <f t="shared" si="14"/>
        <v/>
      </c>
      <c r="BH327" s="63"/>
      <c r="BI327" s="64"/>
      <c r="BJ327" s="64"/>
      <c r="BK327" s="64"/>
      <c r="BL327" s="64" t="str">
        <f>IFERROR(__xludf.DUMMYFUNCTION("IF(
  OR($AJ327=""Full Payment"",$AJ327=""P1"",$AJ327=""P2"",$AJ327=""P3""),
  """",
  IF(
    AND(
      NOT(ISBLANK($K327)),
      $Q327=""Standard Booking, P4""
    ),
    LET(
      resDate,   $K327,
      tourDate,  $N327,
      monthCount, DATEDIF(r"&amp;"esDate, tourDate, ""M"") + 1,
      secondDates, ARRAYFORMULA(
        DATE(
          YEAR(resDate),
          MONTH(resDate) + SEQUENCE(monthCount),
          2
        )
      ),
      validDates, FILTER(
        secondDates,
        (secondDates &gt; res"&amp;"Date + 2) *
        (secondDates &lt;= tourDate - 3)
      ),
      IF(
        $AJ327=""P4"",
        IF(
          COUNTA(validDates) &lt; 4,
          """",
          TEXT(
            INDEX(validDates, 4),
            ""mmm d, yyyy""
          )
        ),
"&amp;"        IF(
          COUNTA(validDates) &lt; 4,
          """",
          TEXTJOIN(
            "", "", TRUE,
            TEXT(INDEX(validDates, 1), ""mmm d, yyyy""),
            TEXT(INDEX(validDates, 2), ""mmm d, yyyy""),
            TEXT(INDEX(validDates"&amp;", 3), ""mmm d, yyyy""),
            TEXT(INDEX(validDates, 4), ""mmm d, yyyy"")
          )
        )
      )
    ),
    """"
  )
)
"),"")</f>
        <v/>
      </c>
      <c r="BM327" s="65" t="str">
        <f t="shared" si="15"/>
        <v/>
      </c>
      <c r="BN327" s="66"/>
      <c r="BO327" s="67"/>
      <c r="BP327" s="49" t="b">
        <v>0</v>
      </c>
      <c r="BQ327" s="49" t="b">
        <v>0</v>
      </c>
      <c r="BR327" s="68"/>
      <c r="BS327" s="69"/>
      <c r="BT327" s="70" t="b">
        <v>0</v>
      </c>
      <c r="BU327" s="71"/>
      <c r="BV327" s="72"/>
      <c r="BW327" s="86" t="b">
        <v>0</v>
      </c>
      <c r="BX327" s="87"/>
    </row>
    <row r="328">
      <c r="A328" s="35" t="str">
        <f t="shared" si="1"/>
        <v/>
      </c>
      <c r="B328" s="36" t="str">
        <f t="shared" si="2"/>
        <v/>
      </c>
      <c r="C328" s="36" t="str">
        <f t="array" ref="C328">IF(
  M328="",
  "",
  IFERROR(
    INDEX(
      '{INDEX} Tour Packages'!$A:$ZZ,
      MATCH(
        M328,
        INDEX(
          '{INDEX} Tour Packages'!$A:$ZZ,
          ,
          MATCH("Tour Package Name", '{INDEX} Tour Packages'!$4:$4, 0)
        ),
        0
      ),
      MATCH("Tour Code", '{INDEX} Tour Packages'!$4:$4, 0)
    ),
    "XXX"
  )
)
</f>
        <v/>
      </c>
      <c r="D328" s="36" t="str">
        <f t="shared" si="3"/>
        <v/>
      </c>
      <c r="E328" s="36" t="str">
        <f t="shared" si="4"/>
        <v/>
      </c>
      <c r="F328" s="37" t="str">
        <f t="shared" si="5"/>
        <v/>
      </c>
      <c r="G328" s="89"/>
      <c r="H328" s="89"/>
      <c r="I328" s="90"/>
      <c r="J328" s="40" t="str">
        <f t="shared" si="16"/>
        <v> </v>
      </c>
      <c r="K328" s="91"/>
      <c r="L328" s="55"/>
      <c r="M328" s="55"/>
      <c r="N328" s="91"/>
      <c r="O328" s="43" t="str">
        <f>IFERROR(__xludf.DUMMYFUNCTION("IF(N328="""","""",IFERROR(
  N328 + VALUE(REGEXEXTRACT(P328, ""(\d+)\s+Days"")),
  """"
)
)"),"")</f>
        <v/>
      </c>
      <c r="P328" s="43" t="str">
        <f t="array" ref="P328">IFERROR(
  INDEX(
    INDEX('{INDEX} Tour Packages'!$A:$ZZ, , MATCH(P$3, '{INDEX} Tour Packages'!$4:$4, 0)),
    MATCH(M328, INDEX('{INDEX} Tour Packages'!$A:$ZZ,0, MATCH("Tour Package Name", '{INDEX} Tour Packages'!$4:$4, 0)), 0)
  ),
"")
</f>
        <v/>
      </c>
      <c r="Q328" s="44" t="str">
        <f t="shared" si="7"/>
        <v/>
      </c>
      <c r="R328" s="44" t="str">
        <f>IFERROR(__xludf.DUMMYFUNCTION("IF(OR(ISBLANK(K328), ISBLANK(N328)), """", 
  LET(
    resDate, K328,
    tourDate, N328,
    monthCount, MAX(0, DATEDIF(resDate, tourDate - 3, ""M"") + 1),
    secondDates, ARRAYFORMULA(DATE(YEAR(resDate), MONTH(resDate) + SEQUENCE(monthCount), 2)),
    "&amp;"validDates, FILTER(secondDates, (secondDates &gt; resDate + 2) * (secondDates &lt;= tourDate - 3)),
    IF(ISERROR(validDates), 0, COUNTA(validDates))
  )
)
"),"")</f>
        <v/>
      </c>
      <c r="S328" s="44" t="str">
        <f t="shared" si="8"/>
        <v/>
      </c>
      <c r="T328" s="45" t="str">
        <f t="array" ref="T328">IF(ISBLANK(BO328),IFERROR(
  INDEX(
    INDEX('{INDEX} Payment Terms'!$A:$G, , MATCH(T$3, '{INDEX} Payment Terms'!$4:$4, 0)),
    MATCH(Q328, INDEX('{INDEX} Payment Terms'!$A:$G,0, MATCH("Payment Condition", '{INDEX} Payment Terms'!$4:$4, 0)), 0)
  ),
""),"Cancelled")
</f>
        <v/>
      </c>
      <c r="U328" s="46" t="b">
        <v>0</v>
      </c>
      <c r="V328" s="47" t="str">
        <f>IFERROR(__xludf.DUMMYFUNCTION("IF(OR(L328=""Duo Booking"", L328=""Group Booking""),
IF(U328=FALSE,"""",
    LET(
      bookingType, L328,
      tour, M328,
      mainFirst, H328,
      mainLast, I328,
      mainEmail, G328,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$L$4:L328, bookingType,
          $M$4:M328, tour,
          $H$4:H328, mainFirst,
          $I$4:I328, mainLast,
          $G$4:G328, mainEmail
        ),
        ""000""
      ),
  "&amp;"    baseID &amp; ""-"" &amp; memberNumber
    )
  ),
  """"
)
"),"")</f>
        <v/>
      </c>
      <c r="W328" s="48"/>
      <c r="X328" s="85" t="b">
        <v>0</v>
      </c>
      <c r="Y328" s="85" t="b">
        <v>0</v>
      </c>
      <c r="Z328" s="85" t="b">
        <v>0</v>
      </c>
      <c r="AA328" s="50"/>
      <c r="AB328" s="51"/>
      <c r="AC328" s="85" t="b">
        <v>0</v>
      </c>
      <c r="AD328" s="92"/>
      <c r="AE328" s="88"/>
      <c r="AF328" s="36" t="str">
        <f t="array" ref="AF328">IF(M328="","",INDEX(
      '{INDEX} Tour Packages'!$A:$ZP,
      MATCH($M328, '{INDEX} Tour Packages'!$A:$A, 0),
      MATCH(AF$3, '{INDEX} Tour Packages'!$4:$4, 0)
    ))</f>
        <v/>
      </c>
      <c r="AG328" s="36" t="str">
        <f t="array" ref="AG328">IF(M328="","",INDEX(
      '{INDEX} Tour Packages'!$A:$ZP,
      MATCH($M328, '{INDEX} Tour Packages'!$A:$A, 0),
      MATCH(AG$3, '{INDEX} Tour Packages'!$4:$4, 0)
    ))</f>
        <v/>
      </c>
      <c r="AH328" s="36" t="str">
        <f t="array" ref="AH328">IF(M328="","",INDEX(
      '{INDEX} Tour Packages'!$A:$ZP,
      MATCH($M328, '{INDEX} Tour Packages'!$A:$A, 0),
      MATCH(AH$3, '{INDEX} Tour Packages'!$4:$4, 0)
    ))</f>
        <v/>
      </c>
      <c r="AI328" s="54" t="str">
        <f t="shared" si="9"/>
        <v/>
      </c>
      <c r="AJ328" s="42"/>
      <c r="AK328" s="55"/>
      <c r="AL328" s="46" t="b">
        <v>0</v>
      </c>
      <c r="AM328" s="56"/>
      <c r="AN328" s="57" t="str">
        <f t="shared" si="10"/>
        <v/>
      </c>
      <c r="AO328" s="58" t="str">
        <f t="shared" si="11"/>
        <v/>
      </c>
      <c r="AP328" s="59"/>
      <c r="AQ328" s="60"/>
      <c r="AR328" s="61"/>
      <c r="AS328" s="61"/>
      <c r="AT328" s="61" t="str">
        <f>IFERROR(__xludf.DUMMYFUNCTION("IF( 
  OR($AJ328=""Full Payment"", ISBLANK($K328)),
  """",
  IF(
    OR(
      Q328=""Standard Booking, P1"",
      Q328=""Standard Booking, P2"",
      Q328=""Standard Booking, P3"",
      Q328=""Standard Booking, P4""
    ),
    LET(
      resDate,   $"&amp;"K328,
      tourDate,  $N328,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8" s="62" t="str">
        <f t="shared" si="12"/>
        <v/>
      </c>
      <c r="AV328" s="63"/>
      <c r="AW328" s="64"/>
      <c r="AX328" s="64"/>
      <c r="AY328" s="64"/>
      <c r="AZ328" s="64" t="str">
        <f>IFERROR(__xludf.DUMMYFUNCTION("IF(
  OR($AJ328=""Full Payment"",$AJ328=""P1"", ISBLANK($K328)),
  """",
  IF(
    OR(
      $Q328=""Standard Booking, P2"",
      $Q328=""Standard Booking, P3"",
      $Q328=""Standard Booking, P4""
    ),
    LET(
      resDate,   $K328,
      tourDate,"&amp;"  $N328,
      monthCount, DATEDIF(resDate, tourDate, ""M"") + 1,
      secondDates, ARRAYFORMULA(
        DATE(
          YEAR(resDate),
          MONTH(resDate) + SEQUENCE(monthCount),
          2
        )
      ),
      validDates, FILTER(
        sec"&amp;"ondDates,
        (secondDates &gt; resDate + 2) *
        (secondDates &lt;= tourDate - 3)
      ),
      IF(
        OR($AJ328=""P2"", $AJ328=""P3"", $AJ328=""P4""),
        IF(
          COUNTA(validDates) &lt; 2,
          """",
          TEXT(INDEX(validDates"&amp;", 2), ""mmm d, yyyy"")
        ),
        IF(
          COUNTA(validDates) &lt; 2,
          """",
          TEXTJOIN("", "", TRUE,
            TEXT(INDEX(validDates, 1), ""mmm d, yyyy""),
            TEXT(INDEX(validDates, 2), ""mmm d, yyyy"")
          )
 "&amp;"       )
      )
    ),
    """"
  )
)
"),"")</f>
        <v/>
      </c>
      <c r="BA328" s="65" t="str">
        <f t="shared" si="13"/>
        <v/>
      </c>
      <c r="BB328" s="63"/>
      <c r="BC328" s="64"/>
      <c r="BD328" s="64"/>
      <c r="BE328" s="64"/>
      <c r="BF328" s="64" t="str">
        <f>IFERROR(__xludf.DUMMYFUNCTION("IF(
  OR($AJ328=""Full Payment"",$AJ328=""P1"", $AJ328=""P2""),
  """",
  IF(
    AND(
      NOT(ISBLANK($K328)),
      OR(
        Q328=""Standard Booking, P3"",
        Q328=""Standard Booking, P4""
      )
    ),
    LET(
      resDate,   $K328,
      "&amp;"tourDate,  $N328,
      monthCount, DATEDIF(resDate, tourDate, ""M"") + 1,
      secondDates, ARRAYFORMULA(
        DATE(
          YEAR(resDate),
          MONTH(resDate) + SEQUENCE(monthCount),
          2
        )
      ),
      validDates, FILTER(
  "&amp;"      secondDates,
        (secondDates &gt; resDate + 2) *
        (secondDates &lt;= tourDate - 3)
      ),
      IF(
        $AJ328=""P4"",
        IF(
          COUNTA(validDates) &lt; 3,
          """",
          TEXT(INDEX(validDates, 3), ""mmm d, yyyy"")
  "&amp;"      ),
        IF(
          $AJ328=""P3"",
          IF(
            COUNTA(validDates) &lt; 3,
            """",
            TEXT(INDEX(validDates, 3), ""mmm d, yyyy"")
          ),
          IF(
            COUNTA(validDates) &lt; 3,
            """",
    "&amp;"        TEXTJOIN("", "", TRUE,
              TEXT(INDEX(validDates, 1), ""mmm d, yyyy""),
              TEXT(INDEX(validDates, 2), ""mmm d, yyyy""),
              TEXT(INDEX(validDates, 3), ""mmm d, yyyy"")
            )
          )
        )
      )
    "&amp;"),
    """"
  )
)
"),"")</f>
        <v/>
      </c>
      <c r="BG328" s="65" t="str">
        <f t="shared" si="14"/>
        <v/>
      </c>
      <c r="BH328" s="63"/>
      <c r="BI328" s="64"/>
      <c r="BJ328" s="64"/>
      <c r="BK328" s="64"/>
      <c r="BL328" s="64" t="str">
        <f>IFERROR(__xludf.DUMMYFUNCTION("IF(
  OR($AJ328=""Full Payment"",$AJ328=""P1"",$AJ328=""P2"",$AJ328=""P3""),
  """",
  IF(
    AND(
      NOT(ISBLANK($K328)),
      $Q328=""Standard Booking, P4""
    ),
    LET(
      resDate,   $K328,
      tourDate,  $N328,
      monthCount, DATEDIF(r"&amp;"esDate, tourDate, ""M"") + 1,
      secondDates, ARRAYFORMULA(
        DATE(
          YEAR(resDate),
          MONTH(resDate) + SEQUENCE(monthCount),
          2
        )
      ),
      validDates, FILTER(
        secondDates,
        (secondDates &gt; res"&amp;"Date + 2) *
        (secondDates &lt;= tourDate - 3)
      ),
      IF(
        $AJ328=""P4"",
        IF(
          COUNTA(validDates) &lt; 4,
          """",
          TEXT(
            INDEX(validDates, 4),
            ""mmm d, yyyy""
          )
        ),
"&amp;"        IF(
          COUNTA(validDates) &lt; 4,
          """",
          TEXTJOIN(
            "", "", TRUE,
            TEXT(INDEX(validDates, 1), ""mmm d, yyyy""),
            TEXT(INDEX(validDates, 2), ""mmm d, yyyy""),
            TEXT(INDEX(validDates"&amp;", 3), ""mmm d, yyyy""),
            TEXT(INDEX(validDates, 4), ""mmm d, yyyy"")
          )
        )
      )
    ),
    """"
  )
)
"),"")</f>
        <v/>
      </c>
      <c r="BM328" s="65" t="str">
        <f t="shared" si="15"/>
        <v/>
      </c>
      <c r="BN328" s="66"/>
      <c r="BO328" s="67"/>
      <c r="BP328" s="49" t="b">
        <v>0</v>
      </c>
      <c r="BQ328" s="49" t="b">
        <v>0</v>
      </c>
      <c r="BR328" s="68"/>
      <c r="BS328" s="69"/>
      <c r="BT328" s="70" t="b">
        <v>0</v>
      </c>
      <c r="BU328" s="71"/>
      <c r="BV328" s="72"/>
      <c r="BW328" s="86" t="b">
        <v>0</v>
      </c>
      <c r="BX328" s="87"/>
    </row>
    <row r="329">
      <c r="A329" s="35" t="str">
        <f t="shared" si="1"/>
        <v/>
      </c>
      <c r="B329" s="36" t="str">
        <f t="shared" si="2"/>
        <v/>
      </c>
      <c r="C329" s="36" t="str">
        <f t="array" ref="C329">IF(
  M329="",
  "",
  IFERROR(
    INDEX(
      '{INDEX} Tour Packages'!$A:$ZZ,
      MATCH(
        M329,
        INDEX(
          '{INDEX} Tour Packages'!$A:$ZZ,
          ,
          MATCH("Tour Package Name", '{INDEX} Tour Packages'!$4:$4, 0)
        ),
        0
      ),
      MATCH("Tour Code", '{INDEX} Tour Packages'!$4:$4, 0)
    ),
    "XXX"
  )
)
</f>
        <v/>
      </c>
      <c r="D329" s="36" t="str">
        <f t="shared" si="3"/>
        <v/>
      </c>
      <c r="E329" s="36" t="str">
        <f t="shared" si="4"/>
        <v/>
      </c>
      <c r="F329" s="37" t="str">
        <f t="shared" si="5"/>
        <v/>
      </c>
      <c r="G329" s="89"/>
      <c r="H329" s="89"/>
      <c r="I329" s="90"/>
      <c r="J329" s="40" t="str">
        <f t="shared" si="16"/>
        <v> </v>
      </c>
      <c r="K329" s="91"/>
      <c r="L329" s="55"/>
      <c r="M329" s="55"/>
      <c r="N329" s="91"/>
      <c r="O329" s="43" t="str">
        <f>IFERROR(__xludf.DUMMYFUNCTION("IF(N329="""","""",IFERROR(
  N329 + VALUE(REGEXEXTRACT(P329, ""(\d+)\s+Days"")),
  """"
)
)"),"")</f>
        <v/>
      </c>
      <c r="P329" s="43" t="str">
        <f t="array" ref="P329">IFERROR(
  INDEX(
    INDEX('{INDEX} Tour Packages'!$A:$ZZ, , MATCH(P$3, '{INDEX} Tour Packages'!$4:$4, 0)),
    MATCH(M329, INDEX('{INDEX} Tour Packages'!$A:$ZZ,0, MATCH("Tour Package Name", '{INDEX} Tour Packages'!$4:$4, 0)), 0)
  ),
"")
</f>
        <v/>
      </c>
      <c r="Q329" s="44" t="str">
        <f t="shared" si="7"/>
        <v/>
      </c>
      <c r="R329" s="44" t="str">
        <f>IFERROR(__xludf.DUMMYFUNCTION("IF(OR(ISBLANK(K329), ISBLANK(N329)), """", 
  LET(
    resDate, K329,
    tourDate, N329,
    monthCount, MAX(0, DATEDIF(resDate, tourDate - 3, ""M"") + 1),
    secondDates, ARRAYFORMULA(DATE(YEAR(resDate), MONTH(resDate) + SEQUENCE(monthCount), 2)),
    "&amp;"validDates, FILTER(secondDates, (secondDates &gt; resDate + 2) * (secondDates &lt;= tourDate - 3)),
    IF(ISERROR(validDates), 0, COUNTA(validDates))
  )
)
"),"")</f>
        <v/>
      </c>
      <c r="S329" s="44" t="str">
        <f t="shared" si="8"/>
        <v/>
      </c>
      <c r="T329" s="45" t="str">
        <f t="array" ref="T329">IF(ISBLANK(BO329),IFERROR(
  INDEX(
    INDEX('{INDEX} Payment Terms'!$A:$G, , MATCH(T$3, '{INDEX} Payment Terms'!$4:$4, 0)),
    MATCH(Q329, INDEX('{INDEX} Payment Terms'!$A:$G,0, MATCH("Payment Condition", '{INDEX} Payment Terms'!$4:$4, 0)), 0)
  ),
""),"Cancelled")
</f>
        <v/>
      </c>
      <c r="U329" s="46" t="b">
        <v>0</v>
      </c>
      <c r="V329" s="47" t="str">
        <f>IFERROR(__xludf.DUMMYFUNCTION("IF(OR(L329=""Duo Booking"", L329=""Group Booking""),
IF(U329=FALSE,"""",
    LET(
      bookingType, L329,
      tour, M329,
      mainFirst, H329,
      mainLast, I329,
      mainEmail, G329,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$L$4:L329, bookingType,
          $M$4:M329, tour,
          $H$4:H329, mainFirst,
          $I$4:I329, mainLast,
          $G$4:G329, mainEmail
        ),
        ""000""
      ),
  "&amp;"    baseID &amp; ""-"" &amp; memberNumber
    )
  ),
  """"
)
"),"")</f>
        <v/>
      </c>
      <c r="W329" s="48"/>
      <c r="X329" s="85" t="b">
        <v>0</v>
      </c>
      <c r="Y329" s="85" t="b">
        <v>0</v>
      </c>
      <c r="Z329" s="85" t="b">
        <v>0</v>
      </c>
      <c r="AA329" s="50"/>
      <c r="AB329" s="51"/>
      <c r="AC329" s="85" t="b">
        <v>0</v>
      </c>
      <c r="AD329" s="92"/>
      <c r="AE329" s="88"/>
      <c r="AF329" s="36" t="str">
        <f t="array" ref="AF329">IF(M329="","",INDEX(
      '{INDEX} Tour Packages'!$A:$ZP,
      MATCH($M329, '{INDEX} Tour Packages'!$A:$A, 0),
      MATCH(AF$3, '{INDEX} Tour Packages'!$4:$4, 0)
    ))</f>
        <v/>
      </c>
      <c r="AG329" s="36" t="str">
        <f t="array" ref="AG329">IF(M329="","",INDEX(
      '{INDEX} Tour Packages'!$A:$ZP,
      MATCH($M329, '{INDEX} Tour Packages'!$A:$A, 0),
      MATCH(AG$3, '{INDEX} Tour Packages'!$4:$4, 0)
    ))</f>
        <v/>
      </c>
      <c r="AH329" s="36" t="str">
        <f t="array" ref="AH329">IF(M329="","",INDEX(
      '{INDEX} Tour Packages'!$A:$ZP,
      MATCH($M329, '{INDEX} Tour Packages'!$A:$A, 0),
      MATCH(AH$3, '{INDEX} Tour Packages'!$4:$4, 0)
    ))</f>
        <v/>
      </c>
      <c r="AI329" s="54" t="str">
        <f t="shared" si="9"/>
        <v/>
      </c>
      <c r="AJ329" s="42"/>
      <c r="AK329" s="55"/>
      <c r="AL329" s="46" t="b">
        <v>0</v>
      </c>
      <c r="AM329" s="56"/>
      <c r="AN329" s="57" t="str">
        <f t="shared" si="10"/>
        <v/>
      </c>
      <c r="AO329" s="58" t="str">
        <f t="shared" si="11"/>
        <v/>
      </c>
      <c r="AP329" s="59"/>
      <c r="AQ329" s="60"/>
      <c r="AR329" s="61"/>
      <c r="AS329" s="61"/>
      <c r="AT329" s="61" t="str">
        <f>IFERROR(__xludf.DUMMYFUNCTION("IF( 
  OR($AJ329=""Full Payment"", ISBLANK($K329)),
  """",
  IF(
    OR(
      Q329=""Standard Booking, P1"",
      Q329=""Standard Booking, P2"",
      Q329=""Standard Booking, P3"",
      Q329=""Standard Booking, P4""
    ),
    LET(
      resDate,   $"&amp;"K329,
      tourDate,  $N329,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29" s="62" t="str">
        <f t="shared" si="12"/>
        <v/>
      </c>
      <c r="AV329" s="63"/>
      <c r="AW329" s="64"/>
      <c r="AX329" s="64"/>
      <c r="AY329" s="64"/>
      <c r="AZ329" s="64" t="str">
        <f>IFERROR(__xludf.DUMMYFUNCTION("IF(
  OR($AJ329=""Full Payment"",$AJ329=""P1"", ISBLANK($K329)),
  """",
  IF(
    OR(
      $Q329=""Standard Booking, P2"",
      $Q329=""Standard Booking, P3"",
      $Q329=""Standard Booking, P4""
    ),
    LET(
      resDate,   $K329,
      tourDate,"&amp;"  $N329,
      monthCount, DATEDIF(resDate, tourDate, ""M"") + 1,
      secondDates, ARRAYFORMULA(
        DATE(
          YEAR(resDate),
          MONTH(resDate) + SEQUENCE(monthCount),
          2
        )
      ),
      validDates, FILTER(
        sec"&amp;"ondDates,
        (secondDates &gt; resDate + 2) *
        (secondDates &lt;= tourDate - 3)
      ),
      IF(
        OR($AJ329=""P2"", $AJ329=""P3"", $AJ329=""P4""),
        IF(
          COUNTA(validDates) &lt; 2,
          """",
          TEXT(INDEX(validDates"&amp;", 2), ""mmm d, yyyy"")
        ),
        IF(
          COUNTA(validDates) &lt; 2,
          """",
          TEXTJOIN("", "", TRUE,
            TEXT(INDEX(validDates, 1), ""mmm d, yyyy""),
            TEXT(INDEX(validDates, 2), ""mmm d, yyyy"")
          )
 "&amp;"       )
      )
    ),
    """"
  )
)
"),"")</f>
        <v/>
      </c>
      <c r="BA329" s="65" t="str">
        <f t="shared" si="13"/>
        <v/>
      </c>
      <c r="BB329" s="63"/>
      <c r="BC329" s="64"/>
      <c r="BD329" s="64"/>
      <c r="BE329" s="64"/>
      <c r="BF329" s="64" t="str">
        <f>IFERROR(__xludf.DUMMYFUNCTION("IF(
  OR($AJ329=""Full Payment"",$AJ329=""P1"", $AJ329=""P2""),
  """",
  IF(
    AND(
      NOT(ISBLANK($K329)),
      OR(
        Q329=""Standard Booking, P3"",
        Q329=""Standard Booking, P4""
      )
    ),
    LET(
      resDate,   $K329,
      "&amp;"tourDate,  $N329,
      monthCount, DATEDIF(resDate, tourDate, ""M"") + 1,
      secondDates, ARRAYFORMULA(
        DATE(
          YEAR(resDate),
          MONTH(resDate) + SEQUENCE(monthCount),
          2
        )
      ),
      validDates, FILTER(
  "&amp;"      secondDates,
        (secondDates &gt; resDate + 2) *
        (secondDates &lt;= tourDate - 3)
      ),
      IF(
        $AJ329=""P4"",
        IF(
          COUNTA(validDates) &lt; 3,
          """",
          TEXT(INDEX(validDates, 3), ""mmm d, yyyy"")
  "&amp;"      ),
        IF(
          $AJ329=""P3"",
          IF(
            COUNTA(validDates) &lt; 3,
            """",
            TEXT(INDEX(validDates, 3), ""mmm d, yyyy"")
          ),
          IF(
            COUNTA(validDates) &lt; 3,
            """",
    "&amp;"        TEXTJOIN("", "", TRUE,
              TEXT(INDEX(validDates, 1), ""mmm d, yyyy""),
              TEXT(INDEX(validDates, 2), ""mmm d, yyyy""),
              TEXT(INDEX(validDates, 3), ""mmm d, yyyy"")
            )
          )
        )
      )
    "&amp;"),
    """"
  )
)
"),"")</f>
        <v/>
      </c>
      <c r="BG329" s="65" t="str">
        <f t="shared" si="14"/>
        <v/>
      </c>
      <c r="BH329" s="63"/>
      <c r="BI329" s="64"/>
      <c r="BJ329" s="64"/>
      <c r="BK329" s="64"/>
      <c r="BL329" s="64" t="str">
        <f>IFERROR(__xludf.DUMMYFUNCTION("IF(
  OR($AJ329=""Full Payment"",$AJ329=""P1"",$AJ329=""P2"",$AJ329=""P3""),
  """",
  IF(
    AND(
      NOT(ISBLANK($K329)),
      $Q329=""Standard Booking, P4""
    ),
    LET(
      resDate,   $K329,
      tourDate,  $N329,
      monthCount, DATEDIF(r"&amp;"esDate, tourDate, ""M"") + 1,
      secondDates, ARRAYFORMULA(
        DATE(
          YEAR(resDate),
          MONTH(resDate) + SEQUENCE(monthCount),
          2
        )
      ),
      validDates, FILTER(
        secondDates,
        (secondDates &gt; res"&amp;"Date + 2) *
        (secondDates &lt;= tourDate - 3)
      ),
      IF(
        $AJ329=""P4"",
        IF(
          COUNTA(validDates) &lt; 4,
          """",
          TEXT(
            INDEX(validDates, 4),
            ""mmm d, yyyy""
          )
        ),
"&amp;"        IF(
          COUNTA(validDates) &lt; 4,
          """",
          TEXTJOIN(
            "", "", TRUE,
            TEXT(INDEX(validDates, 1), ""mmm d, yyyy""),
            TEXT(INDEX(validDates, 2), ""mmm d, yyyy""),
            TEXT(INDEX(validDates"&amp;", 3), ""mmm d, yyyy""),
            TEXT(INDEX(validDates, 4), ""mmm d, yyyy"")
          )
        )
      )
    ),
    """"
  )
)
"),"")</f>
        <v/>
      </c>
      <c r="BM329" s="65" t="str">
        <f t="shared" si="15"/>
        <v/>
      </c>
      <c r="BN329" s="66"/>
      <c r="BO329" s="67"/>
      <c r="BP329" s="49" t="b">
        <v>0</v>
      </c>
      <c r="BQ329" s="49" t="b">
        <v>0</v>
      </c>
      <c r="BR329" s="68"/>
      <c r="BS329" s="69"/>
      <c r="BT329" s="70" t="b">
        <v>0</v>
      </c>
      <c r="BU329" s="71"/>
      <c r="BV329" s="72"/>
      <c r="BW329" s="86" t="b">
        <v>0</v>
      </c>
      <c r="BX329" s="87"/>
    </row>
    <row r="330">
      <c r="A330" s="35" t="str">
        <f t="shared" si="1"/>
        <v/>
      </c>
      <c r="B330" s="36" t="str">
        <f t="shared" si="2"/>
        <v/>
      </c>
      <c r="C330" s="36" t="str">
        <f t="array" ref="C330">IF(
  M330="",
  "",
  IFERROR(
    INDEX(
      '{INDEX} Tour Packages'!$A:$ZZ,
      MATCH(
        M330,
        INDEX(
          '{INDEX} Tour Packages'!$A:$ZZ,
          ,
          MATCH("Tour Package Name", '{INDEX} Tour Packages'!$4:$4, 0)
        ),
        0
      ),
      MATCH("Tour Code", '{INDEX} Tour Packages'!$4:$4, 0)
    ),
    "XXX"
  )
)
</f>
        <v/>
      </c>
      <c r="D330" s="36" t="str">
        <f t="shared" si="3"/>
        <v/>
      </c>
      <c r="E330" s="36" t="str">
        <f t="shared" si="4"/>
        <v/>
      </c>
      <c r="F330" s="37" t="str">
        <f t="shared" si="5"/>
        <v/>
      </c>
      <c r="G330" s="89"/>
      <c r="H330" s="89"/>
      <c r="I330" s="90"/>
      <c r="J330" s="40" t="str">
        <f t="shared" si="16"/>
        <v> </v>
      </c>
      <c r="K330" s="91"/>
      <c r="L330" s="55"/>
      <c r="M330" s="55"/>
      <c r="N330" s="91"/>
      <c r="O330" s="43" t="str">
        <f>IFERROR(__xludf.DUMMYFUNCTION("IF(N330="""","""",IFERROR(
  N330 + VALUE(REGEXEXTRACT(P330, ""(\d+)\s+Days"")),
  """"
)
)"),"")</f>
        <v/>
      </c>
      <c r="P330" s="43" t="str">
        <f t="array" ref="P330">IFERROR(
  INDEX(
    INDEX('{INDEX} Tour Packages'!$A:$ZZ, , MATCH(P$3, '{INDEX} Tour Packages'!$4:$4, 0)),
    MATCH(M330, INDEX('{INDEX} Tour Packages'!$A:$ZZ,0, MATCH("Tour Package Name", '{INDEX} Tour Packages'!$4:$4, 0)), 0)
  ),
"")
</f>
        <v/>
      </c>
      <c r="Q330" s="44" t="str">
        <f t="shared" si="7"/>
        <v/>
      </c>
      <c r="R330" s="44" t="str">
        <f>IFERROR(__xludf.DUMMYFUNCTION("IF(OR(ISBLANK(K330), ISBLANK(N330)), """", 
  LET(
    resDate, K330,
    tourDate, N330,
    monthCount, MAX(0, DATEDIF(resDate, tourDate - 3, ""M"") + 1),
    secondDates, ARRAYFORMULA(DATE(YEAR(resDate), MONTH(resDate) + SEQUENCE(monthCount), 2)),
    "&amp;"validDates, FILTER(secondDates, (secondDates &gt; resDate + 2) * (secondDates &lt;= tourDate - 3)),
    IF(ISERROR(validDates), 0, COUNTA(validDates))
  )
)
"),"")</f>
        <v/>
      </c>
      <c r="S330" s="44" t="str">
        <f t="shared" si="8"/>
        <v/>
      </c>
      <c r="T330" s="45" t="str">
        <f t="array" ref="T330">IF(ISBLANK(BO330),IFERROR(
  INDEX(
    INDEX('{INDEX} Payment Terms'!$A:$G, , MATCH(T$3, '{INDEX} Payment Terms'!$4:$4, 0)),
    MATCH(Q330, INDEX('{INDEX} Payment Terms'!$A:$G,0, MATCH("Payment Condition", '{INDEX} Payment Terms'!$4:$4, 0)), 0)
  ),
""),"Cancelled")
</f>
        <v/>
      </c>
      <c r="U330" s="46" t="b">
        <v>0</v>
      </c>
      <c r="V330" s="47" t="str">
        <f>IFERROR(__xludf.DUMMYFUNCTION("IF(OR(L330=""Duo Booking"", L330=""Group Booking""),
IF(U330=FALSE,"""",
    LET(
      bookingType, L330,
      tour, M330,
      mainFirst, H330,
      mainLast, I330,
      mainEmail, G330,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$L$4:L330, bookingType,
          $M$4:M330, tour,
          $H$4:H330, mainFirst,
          $I$4:I330, mainLast,
          $G$4:G330, mainEmail
        ),
        ""000""
      ),
  "&amp;"    baseID &amp; ""-"" &amp; memberNumber
    )
  ),
  """"
)
"),"")</f>
        <v/>
      </c>
      <c r="W330" s="48"/>
      <c r="X330" s="85" t="b">
        <v>0</v>
      </c>
      <c r="Y330" s="85" t="b">
        <v>0</v>
      </c>
      <c r="Z330" s="85" t="b">
        <v>0</v>
      </c>
      <c r="AA330" s="50"/>
      <c r="AB330" s="51"/>
      <c r="AC330" s="85" t="b">
        <v>0</v>
      </c>
      <c r="AD330" s="92"/>
      <c r="AE330" s="88"/>
      <c r="AF330" s="36" t="str">
        <f t="array" ref="AF330">IF(M330="","",INDEX(
      '{INDEX} Tour Packages'!$A:$ZP,
      MATCH($M330, '{INDEX} Tour Packages'!$A:$A, 0),
      MATCH(AF$3, '{INDEX} Tour Packages'!$4:$4, 0)
    ))</f>
        <v/>
      </c>
      <c r="AG330" s="36" t="str">
        <f t="array" ref="AG330">IF(M330="","",INDEX(
      '{INDEX} Tour Packages'!$A:$ZP,
      MATCH($M330, '{INDEX} Tour Packages'!$A:$A, 0),
      MATCH(AG$3, '{INDEX} Tour Packages'!$4:$4, 0)
    ))</f>
        <v/>
      </c>
      <c r="AH330" s="36" t="str">
        <f t="array" ref="AH330">IF(M330="","",INDEX(
      '{INDEX} Tour Packages'!$A:$ZP,
      MATCH($M330, '{INDEX} Tour Packages'!$A:$A, 0),
      MATCH(AH$3, '{INDEX} Tour Packages'!$4:$4, 0)
    ))</f>
        <v/>
      </c>
      <c r="AI330" s="54" t="str">
        <f t="shared" si="9"/>
        <v/>
      </c>
      <c r="AJ330" s="42"/>
      <c r="AK330" s="55"/>
      <c r="AL330" s="46" t="b">
        <v>0</v>
      </c>
      <c r="AM330" s="56"/>
      <c r="AN330" s="57" t="str">
        <f t="shared" si="10"/>
        <v/>
      </c>
      <c r="AO330" s="58" t="str">
        <f t="shared" si="11"/>
        <v/>
      </c>
      <c r="AP330" s="59"/>
      <c r="AQ330" s="60"/>
      <c r="AR330" s="61"/>
      <c r="AS330" s="61"/>
      <c r="AT330" s="61" t="str">
        <f>IFERROR(__xludf.DUMMYFUNCTION("IF( 
  OR($AJ330=""Full Payment"", ISBLANK($K330)),
  """",
  IF(
    OR(
      Q330=""Standard Booking, P1"",
      Q330=""Standard Booking, P2"",
      Q330=""Standard Booking, P3"",
      Q330=""Standard Booking, P4""
    ),
    LET(
      resDate,   $"&amp;"K330,
      tourDate,  $N330,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0" s="62" t="str">
        <f t="shared" si="12"/>
        <v/>
      </c>
      <c r="AV330" s="63"/>
      <c r="AW330" s="64"/>
      <c r="AX330" s="64"/>
      <c r="AY330" s="64"/>
      <c r="AZ330" s="64" t="str">
        <f>IFERROR(__xludf.DUMMYFUNCTION("IF(
  OR($AJ330=""Full Payment"",$AJ330=""P1"", ISBLANK($K330)),
  """",
  IF(
    OR(
      $Q330=""Standard Booking, P2"",
      $Q330=""Standard Booking, P3"",
      $Q330=""Standard Booking, P4""
    ),
    LET(
      resDate,   $K330,
      tourDate,"&amp;"  $N330,
      monthCount, DATEDIF(resDate, tourDate, ""M"") + 1,
      secondDates, ARRAYFORMULA(
        DATE(
          YEAR(resDate),
          MONTH(resDate) + SEQUENCE(monthCount),
          2
        )
      ),
      validDates, FILTER(
        sec"&amp;"ondDates,
        (secondDates &gt; resDate + 2) *
        (secondDates &lt;= tourDate - 3)
      ),
      IF(
        OR($AJ330=""P2"", $AJ330=""P3"", $AJ330=""P4""),
        IF(
          COUNTA(validDates) &lt; 2,
          """",
          TEXT(INDEX(validDates"&amp;", 2), ""mmm d, yyyy"")
        ),
        IF(
          COUNTA(validDates) &lt; 2,
          """",
          TEXTJOIN("", "", TRUE,
            TEXT(INDEX(validDates, 1), ""mmm d, yyyy""),
            TEXT(INDEX(validDates, 2), ""mmm d, yyyy"")
          )
 "&amp;"       )
      )
    ),
    """"
  )
)
"),"")</f>
        <v/>
      </c>
      <c r="BA330" s="65" t="str">
        <f t="shared" si="13"/>
        <v/>
      </c>
      <c r="BB330" s="63"/>
      <c r="BC330" s="64"/>
      <c r="BD330" s="64"/>
      <c r="BE330" s="64"/>
      <c r="BF330" s="64" t="str">
        <f>IFERROR(__xludf.DUMMYFUNCTION("IF(
  OR($AJ330=""Full Payment"",$AJ330=""P1"", $AJ330=""P2""),
  """",
  IF(
    AND(
      NOT(ISBLANK($K330)),
      OR(
        Q330=""Standard Booking, P3"",
        Q330=""Standard Booking, P4""
      )
    ),
    LET(
      resDate,   $K330,
      "&amp;"tourDate,  $N330,
      monthCount, DATEDIF(resDate, tourDate, ""M"") + 1,
      secondDates, ARRAYFORMULA(
        DATE(
          YEAR(resDate),
          MONTH(resDate) + SEQUENCE(monthCount),
          2
        )
      ),
      validDates, FILTER(
  "&amp;"      secondDates,
        (secondDates &gt; resDate + 2) *
        (secondDates &lt;= tourDate - 3)
      ),
      IF(
        $AJ330=""P4"",
        IF(
          COUNTA(validDates) &lt; 3,
          """",
          TEXT(INDEX(validDates, 3), ""mmm d, yyyy"")
  "&amp;"      ),
        IF(
          $AJ330=""P3"",
          IF(
            COUNTA(validDates) &lt; 3,
            """",
            TEXT(INDEX(validDates, 3), ""mmm d, yyyy"")
          ),
          IF(
            COUNTA(validDates) &lt; 3,
            """",
    "&amp;"        TEXTJOIN("", "", TRUE,
              TEXT(INDEX(validDates, 1), ""mmm d, yyyy""),
              TEXT(INDEX(validDates, 2), ""mmm d, yyyy""),
              TEXT(INDEX(validDates, 3), ""mmm d, yyyy"")
            )
          )
        )
      )
    "&amp;"),
    """"
  )
)
"),"")</f>
        <v/>
      </c>
      <c r="BG330" s="65" t="str">
        <f t="shared" si="14"/>
        <v/>
      </c>
      <c r="BH330" s="63"/>
      <c r="BI330" s="64"/>
      <c r="BJ330" s="64"/>
      <c r="BK330" s="64"/>
      <c r="BL330" s="64" t="str">
        <f>IFERROR(__xludf.DUMMYFUNCTION("IF(
  OR($AJ330=""Full Payment"",$AJ330=""P1"",$AJ330=""P2"",$AJ330=""P3""),
  """",
  IF(
    AND(
      NOT(ISBLANK($K330)),
      $Q330=""Standard Booking, P4""
    ),
    LET(
      resDate,   $K330,
      tourDate,  $N330,
      monthCount, DATEDIF(r"&amp;"esDate, tourDate, ""M"") + 1,
      secondDates, ARRAYFORMULA(
        DATE(
          YEAR(resDate),
          MONTH(resDate) + SEQUENCE(monthCount),
          2
        )
      ),
      validDates, FILTER(
        secondDates,
        (secondDates &gt; res"&amp;"Date + 2) *
        (secondDates &lt;= tourDate - 3)
      ),
      IF(
        $AJ330=""P4"",
        IF(
          COUNTA(validDates) &lt; 4,
          """",
          TEXT(
            INDEX(validDates, 4),
            ""mmm d, yyyy""
          )
        ),
"&amp;"        IF(
          COUNTA(validDates) &lt; 4,
          """",
          TEXTJOIN(
            "", "", TRUE,
            TEXT(INDEX(validDates, 1), ""mmm d, yyyy""),
            TEXT(INDEX(validDates, 2), ""mmm d, yyyy""),
            TEXT(INDEX(validDates"&amp;", 3), ""mmm d, yyyy""),
            TEXT(INDEX(validDates, 4), ""mmm d, yyyy"")
          )
        )
      )
    ),
    """"
  )
)
"),"")</f>
        <v/>
      </c>
      <c r="BM330" s="65" t="str">
        <f t="shared" si="15"/>
        <v/>
      </c>
      <c r="BN330" s="66"/>
      <c r="BO330" s="67"/>
      <c r="BP330" s="49" t="b">
        <v>0</v>
      </c>
      <c r="BQ330" s="49" t="b">
        <v>0</v>
      </c>
      <c r="BR330" s="68"/>
      <c r="BS330" s="69"/>
      <c r="BT330" s="70" t="b">
        <v>0</v>
      </c>
      <c r="BU330" s="71"/>
      <c r="BV330" s="72"/>
      <c r="BW330" s="86" t="b">
        <v>0</v>
      </c>
      <c r="BX330" s="87"/>
    </row>
    <row r="331">
      <c r="A331" s="35" t="str">
        <f t="shared" si="1"/>
        <v/>
      </c>
      <c r="B331" s="36" t="str">
        <f t="shared" si="2"/>
        <v/>
      </c>
      <c r="C331" s="36" t="str">
        <f t="array" ref="C331">IF(
  M331="",
  "",
  IFERROR(
    INDEX(
      '{INDEX} Tour Packages'!$A:$ZZ,
      MATCH(
        M331,
        INDEX(
          '{INDEX} Tour Packages'!$A:$ZZ,
          ,
          MATCH("Tour Package Name", '{INDEX} Tour Packages'!$4:$4, 0)
        ),
        0
      ),
      MATCH("Tour Code", '{INDEX} Tour Packages'!$4:$4, 0)
    ),
    "XXX"
  )
)
</f>
        <v/>
      </c>
      <c r="D331" s="36" t="str">
        <f t="shared" si="3"/>
        <v/>
      </c>
      <c r="E331" s="36" t="str">
        <f t="shared" si="4"/>
        <v/>
      </c>
      <c r="F331" s="37" t="str">
        <f t="shared" si="5"/>
        <v/>
      </c>
      <c r="G331" s="89"/>
      <c r="H331" s="89"/>
      <c r="I331" s="90"/>
      <c r="J331" s="40" t="str">
        <f t="shared" si="16"/>
        <v> </v>
      </c>
      <c r="K331" s="91"/>
      <c r="L331" s="55"/>
      <c r="M331" s="55"/>
      <c r="N331" s="91"/>
      <c r="O331" s="43" t="str">
        <f>IFERROR(__xludf.DUMMYFUNCTION("IF(N331="""","""",IFERROR(
  N331 + VALUE(REGEXEXTRACT(P331, ""(\d+)\s+Days"")),
  """"
)
)"),"")</f>
        <v/>
      </c>
      <c r="P331" s="43" t="str">
        <f t="array" ref="P331">IFERROR(
  INDEX(
    INDEX('{INDEX} Tour Packages'!$A:$ZZ, , MATCH(P$3, '{INDEX} Tour Packages'!$4:$4, 0)),
    MATCH(M331, INDEX('{INDEX} Tour Packages'!$A:$ZZ,0, MATCH("Tour Package Name", '{INDEX} Tour Packages'!$4:$4, 0)), 0)
  ),
"")
</f>
        <v/>
      </c>
      <c r="Q331" s="44" t="str">
        <f t="shared" si="7"/>
        <v/>
      </c>
      <c r="R331" s="44" t="str">
        <f>IFERROR(__xludf.DUMMYFUNCTION("IF(OR(ISBLANK(K331), ISBLANK(N331)), """", 
  LET(
    resDate, K331,
    tourDate, N331,
    monthCount, MAX(0, DATEDIF(resDate, tourDate - 3, ""M"") + 1),
    secondDates, ARRAYFORMULA(DATE(YEAR(resDate), MONTH(resDate) + SEQUENCE(monthCount), 2)),
    "&amp;"validDates, FILTER(secondDates, (secondDates &gt; resDate + 2) * (secondDates &lt;= tourDate - 3)),
    IF(ISERROR(validDates), 0, COUNTA(validDates))
  )
)
"),"")</f>
        <v/>
      </c>
      <c r="S331" s="44" t="str">
        <f t="shared" si="8"/>
        <v/>
      </c>
      <c r="T331" s="45" t="str">
        <f t="array" ref="T331">IF(ISBLANK(BO331),IFERROR(
  INDEX(
    INDEX('{INDEX} Payment Terms'!$A:$G, , MATCH(T$3, '{INDEX} Payment Terms'!$4:$4, 0)),
    MATCH(Q331, INDEX('{INDEX} Payment Terms'!$A:$G,0, MATCH("Payment Condition", '{INDEX} Payment Terms'!$4:$4, 0)), 0)
  ),
""),"Cancelled")
</f>
        <v/>
      </c>
      <c r="U331" s="46" t="b">
        <v>0</v>
      </c>
      <c r="V331" s="47" t="str">
        <f>IFERROR(__xludf.DUMMYFUNCTION("IF(OR(L331=""Duo Booking"", L331=""Group Booking""),
IF(U331=FALSE,"""",
    LET(
      bookingType, L331,
      tour, M331,
      mainFirst, H331,
      mainLast, I331,
      mainEmail, G331,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$L$4:L331, bookingType,
          $M$4:M331, tour,
          $H$4:H331, mainFirst,
          $I$4:I331, mainLast,
          $G$4:G331, mainEmail
        ),
        ""000""
      ),
  "&amp;"    baseID &amp; ""-"" &amp; memberNumber
    )
  ),
  """"
)
"),"")</f>
        <v/>
      </c>
      <c r="W331" s="48"/>
      <c r="X331" s="85" t="b">
        <v>0</v>
      </c>
      <c r="Y331" s="85" t="b">
        <v>0</v>
      </c>
      <c r="Z331" s="85" t="b">
        <v>0</v>
      </c>
      <c r="AA331" s="50"/>
      <c r="AB331" s="51"/>
      <c r="AC331" s="85" t="b">
        <v>0</v>
      </c>
      <c r="AD331" s="92"/>
      <c r="AE331" s="88"/>
      <c r="AF331" s="36" t="str">
        <f t="array" ref="AF331">IF(M331="","",INDEX(
      '{INDEX} Tour Packages'!$A:$ZP,
      MATCH($M331, '{INDEX} Tour Packages'!$A:$A, 0),
      MATCH(AF$3, '{INDEX} Tour Packages'!$4:$4, 0)
    ))</f>
        <v/>
      </c>
      <c r="AG331" s="36" t="str">
        <f t="array" ref="AG331">IF(M331="","",INDEX(
      '{INDEX} Tour Packages'!$A:$ZP,
      MATCH($M331, '{INDEX} Tour Packages'!$A:$A, 0),
      MATCH(AG$3, '{INDEX} Tour Packages'!$4:$4, 0)
    ))</f>
        <v/>
      </c>
      <c r="AH331" s="36" t="str">
        <f t="array" ref="AH331">IF(M331="","",INDEX(
      '{INDEX} Tour Packages'!$A:$ZP,
      MATCH($M331, '{INDEX} Tour Packages'!$A:$A, 0),
      MATCH(AH$3, '{INDEX} Tour Packages'!$4:$4, 0)
    ))</f>
        <v/>
      </c>
      <c r="AI331" s="54" t="str">
        <f t="shared" si="9"/>
        <v/>
      </c>
      <c r="AJ331" s="42"/>
      <c r="AK331" s="55"/>
      <c r="AL331" s="46" t="b">
        <v>0</v>
      </c>
      <c r="AM331" s="56"/>
      <c r="AN331" s="57" t="str">
        <f t="shared" si="10"/>
        <v/>
      </c>
      <c r="AO331" s="58" t="str">
        <f t="shared" si="11"/>
        <v/>
      </c>
      <c r="AP331" s="59"/>
      <c r="AQ331" s="60"/>
      <c r="AR331" s="61"/>
      <c r="AS331" s="61"/>
      <c r="AT331" s="61" t="str">
        <f>IFERROR(__xludf.DUMMYFUNCTION("IF( 
  OR($AJ331=""Full Payment"", ISBLANK($K331)),
  """",
  IF(
    OR(
      Q331=""Standard Booking, P1"",
      Q331=""Standard Booking, P2"",
      Q331=""Standard Booking, P3"",
      Q331=""Standard Booking, P4""
    ),
    LET(
      resDate,   $"&amp;"K331,
      tourDate,  $N331,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1" s="62" t="str">
        <f t="shared" si="12"/>
        <v/>
      </c>
      <c r="AV331" s="63"/>
      <c r="AW331" s="64"/>
      <c r="AX331" s="64"/>
      <c r="AY331" s="64"/>
      <c r="AZ331" s="64" t="str">
        <f>IFERROR(__xludf.DUMMYFUNCTION("IF(
  OR($AJ331=""Full Payment"",$AJ331=""P1"", ISBLANK($K331)),
  """",
  IF(
    OR(
      $Q331=""Standard Booking, P2"",
      $Q331=""Standard Booking, P3"",
      $Q331=""Standard Booking, P4""
    ),
    LET(
      resDate,   $K331,
      tourDate,"&amp;"  $N331,
      monthCount, DATEDIF(resDate, tourDate, ""M"") + 1,
      secondDates, ARRAYFORMULA(
        DATE(
          YEAR(resDate),
          MONTH(resDate) + SEQUENCE(monthCount),
          2
        )
      ),
      validDates, FILTER(
        sec"&amp;"ondDates,
        (secondDates &gt; resDate + 2) *
        (secondDates &lt;= tourDate - 3)
      ),
      IF(
        OR($AJ331=""P2"", $AJ331=""P3"", $AJ331=""P4""),
        IF(
          COUNTA(validDates) &lt; 2,
          """",
          TEXT(INDEX(validDates"&amp;", 2), ""mmm d, yyyy"")
        ),
        IF(
          COUNTA(validDates) &lt; 2,
          """",
          TEXTJOIN("", "", TRUE,
            TEXT(INDEX(validDates, 1), ""mmm d, yyyy""),
            TEXT(INDEX(validDates, 2), ""mmm d, yyyy"")
          )
 "&amp;"       )
      )
    ),
    """"
  )
)
"),"")</f>
        <v/>
      </c>
      <c r="BA331" s="65" t="str">
        <f t="shared" si="13"/>
        <v/>
      </c>
      <c r="BB331" s="63"/>
      <c r="BC331" s="64"/>
      <c r="BD331" s="64"/>
      <c r="BE331" s="64"/>
      <c r="BF331" s="64" t="str">
        <f>IFERROR(__xludf.DUMMYFUNCTION("IF(
  OR($AJ331=""Full Payment"",$AJ331=""P1"", $AJ331=""P2""),
  """",
  IF(
    AND(
      NOT(ISBLANK($K331)),
      OR(
        Q331=""Standard Booking, P3"",
        Q331=""Standard Booking, P4""
      )
    ),
    LET(
      resDate,   $K331,
      "&amp;"tourDate,  $N331,
      monthCount, DATEDIF(resDate, tourDate, ""M"") + 1,
      secondDates, ARRAYFORMULA(
        DATE(
          YEAR(resDate),
          MONTH(resDate) + SEQUENCE(monthCount),
          2
        )
      ),
      validDates, FILTER(
  "&amp;"      secondDates,
        (secondDates &gt; resDate + 2) *
        (secondDates &lt;= tourDate - 3)
      ),
      IF(
        $AJ331=""P4"",
        IF(
          COUNTA(validDates) &lt; 3,
          """",
          TEXT(INDEX(validDates, 3), ""mmm d, yyyy"")
  "&amp;"      ),
        IF(
          $AJ331=""P3"",
          IF(
            COUNTA(validDates) &lt; 3,
            """",
            TEXT(INDEX(validDates, 3), ""mmm d, yyyy"")
          ),
          IF(
            COUNTA(validDates) &lt; 3,
            """",
    "&amp;"        TEXTJOIN("", "", TRUE,
              TEXT(INDEX(validDates, 1), ""mmm d, yyyy""),
              TEXT(INDEX(validDates, 2), ""mmm d, yyyy""),
              TEXT(INDEX(validDates, 3), ""mmm d, yyyy"")
            )
          )
        )
      )
    "&amp;"),
    """"
  )
)
"),"")</f>
        <v/>
      </c>
      <c r="BG331" s="65" t="str">
        <f t="shared" si="14"/>
        <v/>
      </c>
      <c r="BH331" s="63"/>
      <c r="BI331" s="64"/>
      <c r="BJ331" s="64"/>
      <c r="BK331" s="64"/>
      <c r="BL331" s="64" t="str">
        <f>IFERROR(__xludf.DUMMYFUNCTION("IF(
  OR($AJ331=""Full Payment"",$AJ331=""P1"",$AJ331=""P2"",$AJ331=""P3""),
  """",
  IF(
    AND(
      NOT(ISBLANK($K331)),
      $Q331=""Standard Booking, P4""
    ),
    LET(
      resDate,   $K331,
      tourDate,  $N331,
      monthCount, DATEDIF(r"&amp;"esDate, tourDate, ""M"") + 1,
      secondDates, ARRAYFORMULA(
        DATE(
          YEAR(resDate),
          MONTH(resDate) + SEQUENCE(monthCount),
          2
        )
      ),
      validDates, FILTER(
        secondDates,
        (secondDates &gt; res"&amp;"Date + 2) *
        (secondDates &lt;= tourDate - 3)
      ),
      IF(
        $AJ331=""P4"",
        IF(
          COUNTA(validDates) &lt; 4,
          """",
          TEXT(
            INDEX(validDates, 4),
            ""mmm d, yyyy""
          )
        ),
"&amp;"        IF(
          COUNTA(validDates) &lt; 4,
          """",
          TEXTJOIN(
            "", "", TRUE,
            TEXT(INDEX(validDates, 1), ""mmm d, yyyy""),
            TEXT(INDEX(validDates, 2), ""mmm d, yyyy""),
            TEXT(INDEX(validDates"&amp;", 3), ""mmm d, yyyy""),
            TEXT(INDEX(validDates, 4), ""mmm d, yyyy"")
          )
        )
      )
    ),
    """"
  )
)
"),"")</f>
        <v/>
      </c>
      <c r="BM331" s="65" t="str">
        <f t="shared" si="15"/>
        <v/>
      </c>
      <c r="BN331" s="66"/>
      <c r="BO331" s="67"/>
      <c r="BP331" s="49" t="b">
        <v>0</v>
      </c>
      <c r="BQ331" s="49" t="b">
        <v>0</v>
      </c>
      <c r="BR331" s="68"/>
      <c r="BS331" s="69"/>
      <c r="BT331" s="70" t="b">
        <v>0</v>
      </c>
      <c r="BU331" s="71"/>
      <c r="BV331" s="72"/>
      <c r="BW331" s="86" t="b">
        <v>0</v>
      </c>
      <c r="BX331" s="87"/>
    </row>
    <row r="332">
      <c r="A332" s="35" t="str">
        <f t="shared" si="1"/>
        <v/>
      </c>
      <c r="B332" s="36" t="str">
        <f t="shared" si="2"/>
        <v/>
      </c>
      <c r="C332" s="36" t="str">
        <f t="array" ref="C332">IF(
  M332="",
  "",
  IFERROR(
    INDEX(
      '{INDEX} Tour Packages'!$A:$ZZ,
      MATCH(
        M332,
        INDEX(
          '{INDEX} Tour Packages'!$A:$ZZ,
          ,
          MATCH("Tour Package Name", '{INDEX} Tour Packages'!$4:$4, 0)
        ),
        0
      ),
      MATCH("Tour Code", '{INDEX} Tour Packages'!$4:$4, 0)
    ),
    "XXX"
  )
)
</f>
        <v/>
      </c>
      <c r="D332" s="36" t="str">
        <f t="shared" si="3"/>
        <v/>
      </c>
      <c r="E332" s="36" t="str">
        <f t="shared" si="4"/>
        <v/>
      </c>
      <c r="F332" s="37" t="str">
        <f t="shared" si="5"/>
        <v/>
      </c>
      <c r="G332" s="89"/>
      <c r="H332" s="89"/>
      <c r="I332" s="90"/>
      <c r="J332" s="40" t="str">
        <f t="shared" si="16"/>
        <v> </v>
      </c>
      <c r="K332" s="91"/>
      <c r="L332" s="55"/>
      <c r="M332" s="55"/>
      <c r="N332" s="91"/>
      <c r="O332" s="43" t="str">
        <f>IFERROR(__xludf.DUMMYFUNCTION("IF(N332="""","""",IFERROR(
  N332 + VALUE(REGEXEXTRACT(P332, ""(\d+)\s+Days"")),
  """"
)
)"),"")</f>
        <v/>
      </c>
      <c r="P332" s="43" t="str">
        <f t="array" ref="P332">IFERROR(
  INDEX(
    INDEX('{INDEX} Tour Packages'!$A:$ZZ, , MATCH(P$3, '{INDEX} Tour Packages'!$4:$4, 0)),
    MATCH(M332, INDEX('{INDEX} Tour Packages'!$A:$ZZ,0, MATCH("Tour Package Name", '{INDEX} Tour Packages'!$4:$4, 0)), 0)
  ),
"")
</f>
        <v/>
      </c>
      <c r="Q332" s="44" t="str">
        <f t="shared" si="7"/>
        <v/>
      </c>
      <c r="R332" s="44" t="str">
        <f>IFERROR(__xludf.DUMMYFUNCTION("IF(OR(ISBLANK(K332), ISBLANK(N332)), """", 
  LET(
    resDate, K332,
    tourDate, N332,
    monthCount, MAX(0, DATEDIF(resDate, tourDate - 3, ""M"") + 1),
    secondDates, ARRAYFORMULA(DATE(YEAR(resDate), MONTH(resDate) + SEQUENCE(monthCount), 2)),
    "&amp;"validDates, FILTER(secondDates, (secondDates &gt; resDate + 2) * (secondDates &lt;= tourDate - 3)),
    IF(ISERROR(validDates), 0, COUNTA(validDates))
  )
)
"),"")</f>
        <v/>
      </c>
      <c r="S332" s="44" t="str">
        <f t="shared" si="8"/>
        <v/>
      </c>
      <c r="T332" s="45" t="str">
        <f t="array" ref="T332">IF(ISBLANK(BO332),IFERROR(
  INDEX(
    INDEX('{INDEX} Payment Terms'!$A:$G, , MATCH(T$3, '{INDEX} Payment Terms'!$4:$4, 0)),
    MATCH(Q332, INDEX('{INDEX} Payment Terms'!$A:$G,0, MATCH("Payment Condition", '{INDEX} Payment Terms'!$4:$4, 0)), 0)
  ),
""),"Cancelled")
</f>
        <v/>
      </c>
      <c r="U332" s="46" t="b">
        <v>0</v>
      </c>
      <c r="V332" s="47" t="str">
        <f>IFERROR(__xludf.DUMMYFUNCTION("IF(OR(L332=""Duo Booking"", L332=""Group Booking""),
IF(U332=FALSE,"""",
    LET(
      bookingType, L332,
      tour, M332,
      mainFirst, H332,
      mainLast, I332,
      mainEmail, G332,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$L$4:L332, bookingType,
          $M$4:M332, tour,
          $H$4:H332, mainFirst,
          $I$4:I332, mainLast,
          $G$4:G332, mainEmail
        ),
        ""000""
      ),
  "&amp;"    baseID &amp; ""-"" &amp; memberNumber
    )
  ),
  """"
)
"),"")</f>
        <v/>
      </c>
      <c r="W332" s="48"/>
      <c r="X332" s="85" t="b">
        <v>0</v>
      </c>
      <c r="Y332" s="85" t="b">
        <v>0</v>
      </c>
      <c r="Z332" s="85" t="b">
        <v>0</v>
      </c>
      <c r="AA332" s="50"/>
      <c r="AB332" s="51"/>
      <c r="AC332" s="85" t="b">
        <v>0</v>
      </c>
      <c r="AD332" s="92"/>
      <c r="AE332" s="88"/>
      <c r="AF332" s="36" t="str">
        <f t="array" ref="AF332">IF(M332="","",INDEX(
      '{INDEX} Tour Packages'!$A:$ZP,
      MATCH($M332, '{INDEX} Tour Packages'!$A:$A, 0),
      MATCH(AF$3, '{INDEX} Tour Packages'!$4:$4, 0)
    ))</f>
        <v/>
      </c>
      <c r="AG332" s="36" t="str">
        <f t="array" ref="AG332">IF(M332="","",INDEX(
      '{INDEX} Tour Packages'!$A:$ZP,
      MATCH($M332, '{INDEX} Tour Packages'!$A:$A, 0),
      MATCH(AG$3, '{INDEX} Tour Packages'!$4:$4, 0)
    ))</f>
        <v/>
      </c>
      <c r="AH332" s="36" t="str">
        <f t="array" ref="AH332">IF(M332="","",INDEX(
      '{INDEX} Tour Packages'!$A:$ZP,
      MATCH($M332, '{INDEX} Tour Packages'!$A:$A, 0),
      MATCH(AH$3, '{INDEX} Tour Packages'!$4:$4, 0)
    ))</f>
        <v/>
      </c>
      <c r="AI332" s="54" t="str">
        <f t="shared" si="9"/>
        <v/>
      </c>
      <c r="AJ332" s="42"/>
      <c r="AK332" s="55"/>
      <c r="AL332" s="46" t="b">
        <v>0</v>
      </c>
      <c r="AM332" s="56"/>
      <c r="AN332" s="57" t="str">
        <f t="shared" si="10"/>
        <v/>
      </c>
      <c r="AO332" s="58" t="str">
        <f t="shared" si="11"/>
        <v/>
      </c>
      <c r="AP332" s="59"/>
      <c r="AQ332" s="60"/>
      <c r="AR332" s="61"/>
      <c r="AS332" s="61"/>
      <c r="AT332" s="61" t="str">
        <f>IFERROR(__xludf.DUMMYFUNCTION("IF( 
  OR($AJ332=""Full Payment"", ISBLANK($K332)),
  """",
  IF(
    OR(
      Q332=""Standard Booking, P1"",
      Q332=""Standard Booking, P2"",
      Q332=""Standard Booking, P3"",
      Q332=""Standard Booking, P4""
    ),
    LET(
      resDate,   $"&amp;"K332,
      tourDate,  $N332,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2" s="62" t="str">
        <f t="shared" si="12"/>
        <v/>
      </c>
      <c r="AV332" s="63"/>
      <c r="AW332" s="64"/>
      <c r="AX332" s="64"/>
      <c r="AY332" s="64"/>
      <c r="AZ332" s="64" t="str">
        <f>IFERROR(__xludf.DUMMYFUNCTION("IF(
  OR($AJ332=""Full Payment"",$AJ332=""P1"", ISBLANK($K332)),
  """",
  IF(
    OR(
      $Q332=""Standard Booking, P2"",
      $Q332=""Standard Booking, P3"",
      $Q332=""Standard Booking, P4""
    ),
    LET(
      resDate,   $K332,
      tourDate,"&amp;"  $N332,
      monthCount, DATEDIF(resDate, tourDate, ""M"") + 1,
      secondDates, ARRAYFORMULA(
        DATE(
          YEAR(resDate),
          MONTH(resDate) + SEQUENCE(monthCount),
          2
        )
      ),
      validDates, FILTER(
        sec"&amp;"ondDates,
        (secondDates &gt; resDate + 2) *
        (secondDates &lt;= tourDate - 3)
      ),
      IF(
        OR($AJ332=""P2"", $AJ332=""P3"", $AJ332=""P4""),
        IF(
          COUNTA(validDates) &lt; 2,
          """",
          TEXT(INDEX(validDates"&amp;", 2), ""mmm d, yyyy"")
        ),
        IF(
          COUNTA(validDates) &lt; 2,
          """",
          TEXTJOIN("", "", TRUE,
            TEXT(INDEX(validDates, 1), ""mmm d, yyyy""),
            TEXT(INDEX(validDates, 2), ""mmm d, yyyy"")
          )
 "&amp;"       )
      )
    ),
    """"
  )
)
"),"")</f>
        <v/>
      </c>
      <c r="BA332" s="65" t="str">
        <f t="shared" si="13"/>
        <v/>
      </c>
      <c r="BB332" s="63"/>
      <c r="BC332" s="64"/>
      <c r="BD332" s="64"/>
      <c r="BE332" s="64"/>
      <c r="BF332" s="64" t="str">
        <f>IFERROR(__xludf.DUMMYFUNCTION("IF(
  OR($AJ332=""Full Payment"",$AJ332=""P1"", $AJ332=""P2""),
  """",
  IF(
    AND(
      NOT(ISBLANK($K332)),
      OR(
        Q332=""Standard Booking, P3"",
        Q332=""Standard Booking, P4""
      )
    ),
    LET(
      resDate,   $K332,
      "&amp;"tourDate,  $N332,
      monthCount, DATEDIF(resDate, tourDate, ""M"") + 1,
      secondDates, ARRAYFORMULA(
        DATE(
          YEAR(resDate),
          MONTH(resDate) + SEQUENCE(monthCount),
          2
        )
      ),
      validDates, FILTER(
  "&amp;"      secondDates,
        (secondDates &gt; resDate + 2) *
        (secondDates &lt;= tourDate - 3)
      ),
      IF(
        $AJ332=""P4"",
        IF(
          COUNTA(validDates) &lt; 3,
          """",
          TEXT(INDEX(validDates, 3), ""mmm d, yyyy"")
  "&amp;"      ),
        IF(
          $AJ332=""P3"",
          IF(
            COUNTA(validDates) &lt; 3,
            """",
            TEXT(INDEX(validDates, 3), ""mmm d, yyyy"")
          ),
          IF(
            COUNTA(validDates) &lt; 3,
            """",
    "&amp;"        TEXTJOIN("", "", TRUE,
              TEXT(INDEX(validDates, 1), ""mmm d, yyyy""),
              TEXT(INDEX(validDates, 2), ""mmm d, yyyy""),
              TEXT(INDEX(validDates, 3), ""mmm d, yyyy"")
            )
          )
        )
      )
    "&amp;"),
    """"
  )
)
"),"")</f>
        <v/>
      </c>
      <c r="BG332" s="65" t="str">
        <f t="shared" si="14"/>
        <v/>
      </c>
      <c r="BH332" s="63"/>
      <c r="BI332" s="64"/>
      <c r="BJ332" s="64"/>
      <c r="BK332" s="64"/>
      <c r="BL332" s="64" t="str">
        <f>IFERROR(__xludf.DUMMYFUNCTION("IF(
  OR($AJ332=""Full Payment"",$AJ332=""P1"",$AJ332=""P2"",$AJ332=""P3""),
  """",
  IF(
    AND(
      NOT(ISBLANK($K332)),
      $Q332=""Standard Booking, P4""
    ),
    LET(
      resDate,   $K332,
      tourDate,  $N332,
      monthCount, DATEDIF(r"&amp;"esDate, tourDate, ""M"") + 1,
      secondDates, ARRAYFORMULA(
        DATE(
          YEAR(resDate),
          MONTH(resDate) + SEQUENCE(monthCount),
          2
        )
      ),
      validDates, FILTER(
        secondDates,
        (secondDates &gt; res"&amp;"Date + 2) *
        (secondDates &lt;= tourDate - 3)
      ),
      IF(
        $AJ332=""P4"",
        IF(
          COUNTA(validDates) &lt; 4,
          """",
          TEXT(
            INDEX(validDates, 4),
            ""mmm d, yyyy""
          )
        ),
"&amp;"        IF(
          COUNTA(validDates) &lt; 4,
          """",
          TEXTJOIN(
            "", "", TRUE,
            TEXT(INDEX(validDates, 1), ""mmm d, yyyy""),
            TEXT(INDEX(validDates, 2), ""mmm d, yyyy""),
            TEXT(INDEX(validDates"&amp;", 3), ""mmm d, yyyy""),
            TEXT(INDEX(validDates, 4), ""mmm d, yyyy"")
          )
        )
      )
    ),
    """"
  )
)
"),"")</f>
        <v/>
      </c>
      <c r="BM332" s="65" t="str">
        <f t="shared" si="15"/>
        <v/>
      </c>
      <c r="BN332" s="66"/>
      <c r="BO332" s="67"/>
      <c r="BP332" s="49" t="b">
        <v>0</v>
      </c>
      <c r="BQ332" s="49" t="b">
        <v>0</v>
      </c>
      <c r="BR332" s="68"/>
      <c r="BS332" s="69"/>
      <c r="BT332" s="70" t="b">
        <v>0</v>
      </c>
      <c r="BU332" s="71"/>
      <c r="BV332" s="72"/>
      <c r="BW332" s="86" t="b">
        <v>0</v>
      </c>
      <c r="BX332" s="87"/>
    </row>
    <row r="333">
      <c r="A333" s="35" t="str">
        <f t="shared" si="1"/>
        <v/>
      </c>
      <c r="B333" s="36" t="str">
        <f t="shared" si="2"/>
        <v/>
      </c>
      <c r="C333" s="36" t="str">
        <f t="array" ref="C333">IF(
  M333="",
  "",
  IFERROR(
    INDEX(
      '{INDEX} Tour Packages'!$A:$ZZ,
      MATCH(
        M333,
        INDEX(
          '{INDEX} Tour Packages'!$A:$ZZ,
          ,
          MATCH("Tour Package Name", '{INDEX} Tour Packages'!$4:$4, 0)
        ),
        0
      ),
      MATCH("Tour Code", '{INDEX} Tour Packages'!$4:$4, 0)
    ),
    "XXX"
  )
)
</f>
        <v/>
      </c>
      <c r="D333" s="36" t="str">
        <f t="shared" si="3"/>
        <v/>
      </c>
      <c r="E333" s="36" t="str">
        <f t="shared" si="4"/>
        <v/>
      </c>
      <c r="F333" s="37" t="str">
        <f t="shared" si="5"/>
        <v/>
      </c>
      <c r="G333" s="89"/>
      <c r="H333" s="89"/>
      <c r="I333" s="90"/>
      <c r="J333" s="40" t="str">
        <f t="shared" si="16"/>
        <v> </v>
      </c>
      <c r="K333" s="91"/>
      <c r="L333" s="55"/>
      <c r="M333" s="55"/>
      <c r="N333" s="91"/>
      <c r="O333" s="43" t="str">
        <f>IFERROR(__xludf.DUMMYFUNCTION("IF(N333="""","""",IFERROR(
  N333 + VALUE(REGEXEXTRACT(P333, ""(\d+)\s+Days"")),
  """"
)
)"),"")</f>
        <v/>
      </c>
      <c r="P333" s="43" t="str">
        <f t="array" ref="P333">IFERROR(
  INDEX(
    INDEX('{INDEX} Tour Packages'!$A:$ZZ, , MATCH(P$3, '{INDEX} Tour Packages'!$4:$4, 0)),
    MATCH(M333, INDEX('{INDEX} Tour Packages'!$A:$ZZ,0, MATCH("Tour Package Name", '{INDEX} Tour Packages'!$4:$4, 0)), 0)
  ),
"")
</f>
        <v/>
      </c>
      <c r="Q333" s="44" t="str">
        <f t="shared" si="7"/>
        <v/>
      </c>
      <c r="R333" s="44" t="str">
        <f>IFERROR(__xludf.DUMMYFUNCTION("IF(OR(ISBLANK(K333), ISBLANK(N333)), """", 
  LET(
    resDate, K333,
    tourDate, N333,
    monthCount, MAX(0, DATEDIF(resDate, tourDate - 3, ""M"") + 1),
    secondDates, ARRAYFORMULA(DATE(YEAR(resDate), MONTH(resDate) + SEQUENCE(monthCount), 2)),
    "&amp;"validDates, FILTER(secondDates, (secondDates &gt; resDate + 2) * (secondDates &lt;= tourDate - 3)),
    IF(ISERROR(validDates), 0, COUNTA(validDates))
  )
)
"),"")</f>
        <v/>
      </c>
      <c r="S333" s="44" t="str">
        <f t="shared" si="8"/>
        <v/>
      </c>
      <c r="T333" s="45" t="str">
        <f t="array" ref="T333">IF(ISBLANK(BO333),IFERROR(
  INDEX(
    INDEX('{INDEX} Payment Terms'!$A:$G, , MATCH(T$3, '{INDEX} Payment Terms'!$4:$4, 0)),
    MATCH(Q333, INDEX('{INDEX} Payment Terms'!$A:$G,0, MATCH("Payment Condition", '{INDEX} Payment Terms'!$4:$4, 0)), 0)
  ),
""),"Cancelled")
</f>
        <v/>
      </c>
      <c r="U333" s="46" t="b">
        <v>0</v>
      </c>
      <c r="V333" s="47" t="str">
        <f>IFERROR(__xludf.DUMMYFUNCTION("IF(OR(L333=""Duo Booking"", L333=""Group Booking""),
IF(U333=FALSE,"""",
    LET(
      bookingType, L333,
      tour, M333,
      mainFirst, H333,
      mainLast, I333,
      mainEmail, G333,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$L$4:L333, bookingType,
          $M$4:M333, tour,
          $H$4:H333, mainFirst,
          $I$4:I333, mainLast,
          $G$4:G333, mainEmail
        ),
        ""000""
      ),
  "&amp;"    baseID &amp; ""-"" &amp; memberNumber
    )
  ),
  """"
)
"),"")</f>
        <v/>
      </c>
      <c r="W333" s="48"/>
      <c r="X333" s="85" t="b">
        <v>0</v>
      </c>
      <c r="Y333" s="85" t="b">
        <v>0</v>
      </c>
      <c r="Z333" s="85" t="b">
        <v>0</v>
      </c>
      <c r="AA333" s="50"/>
      <c r="AB333" s="51"/>
      <c r="AC333" s="85" t="b">
        <v>0</v>
      </c>
      <c r="AD333" s="92"/>
      <c r="AE333" s="88"/>
      <c r="AF333" s="36" t="str">
        <f t="array" ref="AF333">IF(M333="","",INDEX(
      '{INDEX} Tour Packages'!$A:$ZP,
      MATCH($M333, '{INDEX} Tour Packages'!$A:$A, 0),
      MATCH(AF$3, '{INDEX} Tour Packages'!$4:$4, 0)
    ))</f>
        <v/>
      </c>
      <c r="AG333" s="36" t="str">
        <f t="array" ref="AG333">IF(M333="","",INDEX(
      '{INDEX} Tour Packages'!$A:$ZP,
      MATCH($M333, '{INDEX} Tour Packages'!$A:$A, 0),
      MATCH(AG$3, '{INDEX} Tour Packages'!$4:$4, 0)
    ))</f>
        <v/>
      </c>
      <c r="AH333" s="36" t="str">
        <f t="array" ref="AH333">IF(M333="","",INDEX(
      '{INDEX} Tour Packages'!$A:$ZP,
      MATCH($M333, '{INDEX} Tour Packages'!$A:$A, 0),
      MATCH(AH$3, '{INDEX} Tour Packages'!$4:$4, 0)
    ))</f>
        <v/>
      </c>
      <c r="AI333" s="54" t="str">
        <f t="shared" si="9"/>
        <v/>
      </c>
      <c r="AJ333" s="42"/>
      <c r="AK333" s="55"/>
      <c r="AL333" s="46" t="b">
        <v>0</v>
      </c>
      <c r="AM333" s="56"/>
      <c r="AN333" s="57" t="str">
        <f t="shared" si="10"/>
        <v/>
      </c>
      <c r="AO333" s="58" t="str">
        <f t="shared" si="11"/>
        <v/>
      </c>
      <c r="AP333" s="59"/>
      <c r="AQ333" s="60"/>
      <c r="AR333" s="61"/>
      <c r="AS333" s="61"/>
      <c r="AT333" s="61" t="str">
        <f>IFERROR(__xludf.DUMMYFUNCTION("IF( 
  OR($AJ333=""Full Payment"", ISBLANK($K333)),
  """",
  IF(
    OR(
      Q333=""Standard Booking, P1"",
      Q333=""Standard Booking, P2"",
      Q333=""Standard Booking, P3"",
      Q333=""Standard Booking, P4""
    ),
    LET(
      resDate,   $"&amp;"K333,
      tourDate,  $N333,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3" s="62" t="str">
        <f t="shared" si="12"/>
        <v/>
      </c>
      <c r="AV333" s="63"/>
      <c r="AW333" s="64"/>
      <c r="AX333" s="64"/>
      <c r="AY333" s="64"/>
      <c r="AZ333" s="64" t="str">
        <f>IFERROR(__xludf.DUMMYFUNCTION("IF(
  OR($AJ333=""Full Payment"",$AJ333=""P1"", ISBLANK($K333)),
  """",
  IF(
    OR(
      $Q333=""Standard Booking, P2"",
      $Q333=""Standard Booking, P3"",
      $Q333=""Standard Booking, P4""
    ),
    LET(
      resDate,   $K333,
      tourDate,"&amp;"  $N333,
      monthCount, DATEDIF(resDate, tourDate, ""M"") + 1,
      secondDates, ARRAYFORMULA(
        DATE(
          YEAR(resDate),
          MONTH(resDate) + SEQUENCE(monthCount),
          2
        )
      ),
      validDates, FILTER(
        sec"&amp;"ondDates,
        (secondDates &gt; resDate + 2) *
        (secondDates &lt;= tourDate - 3)
      ),
      IF(
        OR($AJ333=""P2"", $AJ333=""P3"", $AJ333=""P4""),
        IF(
          COUNTA(validDates) &lt; 2,
          """",
          TEXT(INDEX(validDates"&amp;", 2), ""mmm d, yyyy"")
        ),
        IF(
          COUNTA(validDates) &lt; 2,
          """",
          TEXTJOIN("", "", TRUE,
            TEXT(INDEX(validDates, 1), ""mmm d, yyyy""),
            TEXT(INDEX(validDates, 2), ""mmm d, yyyy"")
          )
 "&amp;"       )
      )
    ),
    """"
  )
)
"),"")</f>
        <v/>
      </c>
      <c r="BA333" s="65" t="str">
        <f t="shared" si="13"/>
        <v/>
      </c>
      <c r="BB333" s="63"/>
      <c r="BC333" s="64"/>
      <c r="BD333" s="64"/>
      <c r="BE333" s="64"/>
      <c r="BF333" s="64" t="str">
        <f>IFERROR(__xludf.DUMMYFUNCTION("IF(
  OR($AJ333=""Full Payment"",$AJ333=""P1"", $AJ333=""P2""),
  """",
  IF(
    AND(
      NOT(ISBLANK($K333)),
      OR(
        Q333=""Standard Booking, P3"",
        Q333=""Standard Booking, P4""
      )
    ),
    LET(
      resDate,   $K333,
      "&amp;"tourDate,  $N333,
      monthCount, DATEDIF(resDate, tourDate, ""M"") + 1,
      secondDates, ARRAYFORMULA(
        DATE(
          YEAR(resDate),
          MONTH(resDate) + SEQUENCE(monthCount),
          2
        )
      ),
      validDates, FILTER(
  "&amp;"      secondDates,
        (secondDates &gt; resDate + 2) *
        (secondDates &lt;= tourDate - 3)
      ),
      IF(
        $AJ333=""P4"",
        IF(
          COUNTA(validDates) &lt; 3,
          """",
          TEXT(INDEX(validDates, 3), ""mmm d, yyyy"")
  "&amp;"      ),
        IF(
          $AJ333=""P3"",
          IF(
            COUNTA(validDates) &lt; 3,
            """",
            TEXT(INDEX(validDates, 3), ""mmm d, yyyy"")
          ),
          IF(
            COUNTA(validDates) &lt; 3,
            """",
    "&amp;"        TEXTJOIN("", "", TRUE,
              TEXT(INDEX(validDates, 1), ""mmm d, yyyy""),
              TEXT(INDEX(validDates, 2), ""mmm d, yyyy""),
              TEXT(INDEX(validDates, 3), ""mmm d, yyyy"")
            )
          )
        )
      )
    "&amp;"),
    """"
  )
)
"),"")</f>
        <v/>
      </c>
      <c r="BG333" s="65" t="str">
        <f t="shared" si="14"/>
        <v/>
      </c>
      <c r="BH333" s="63"/>
      <c r="BI333" s="64"/>
      <c r="BJ333" s="64"/>
      <c r="BK333" s="64"/>
      <c r="BL333" s="64" t="str">
        <f>IFERROR(__xludf.DUMMYFUNCTION("IF(
  OR($AJ333=""Full Payment"",$AJ333=""P1"",$AJ333=""P2"",$AJ333=""P3""),
  """",
  IF(
    AND(
      NOT(ISBLANK($K333)),
      $Q333=""Standard Booking, P4""
    ),
    LET(
      resDate,   $K333,
      tourDate,  $N333,
      monthCount, DATEDIF(r"&amp;"esDate, tourDate, ""M"") + 1,
      secondDates, ARRAYFORMULA(
        DATE(
          YEAR(resDate),
          MONTH(resDate) + SEQUENCE(monthCount),
          2
        )
      ),
      validDates, FILTER(
        secondDates,
        (secondDates &gt; res"&amp;"Date + 2) *
        (secondDates &lt;= tourDate - 3)
      ),
      IF(
        $AJ333=""P4"",
        IF(
          COUNTA(validDates) &lt; 4,
          """",
          TEXT(
            INDEX(validDates, 4),
            ""mmm d, yyyy""
          )
        ),
"&amp;"        IF(
          COUNTA(validDates) &lt; 4,
          """",
          TEXTJOIN(
            "", "", TRUE,
            TEXT(INDEX(validDates, 1), ""mmm d, yyyy""),
            TEXT(INDEX(validDates, 2), ""mmm d, yyyy""),
            TEXT(INDEX(validDates"&amp;", 3), ""mmm d, yyyy""),
            TEXT(INDEX(validDates, 4), ""mmm d, yyyy"")
          )
        )
      )
    ),
    """"
  )
)
"),"")</f>
        <v/>
      </c>
      <c r="BM333" s="65" t="str">
        <f t="shared" si="15"/>
        <v/>
      </c>
      <c r="BN333" s="66"/>
      <c r="BO333" s="67"/>
      <c r="BP333" s="49" t="b">
        <v>0</v>
      </c>
      <c r="BQ333" s="49" t="b">
        <v>0</v>
      </c>
      <c r="BR333" s="68"/>
      <c r="BS333" s="69"/>
      <c r="BT333" s="70" t="b">
        <v>0</v>
      </c>
      <c r="BU333" s="71"/>
      <c r="BV333" s="72"/>
      <c r="BW333" s="86" t="b">
        <v>0</v>
      </c>
      <c r="BX333" s="87"/>
    </row>
    <row r="334">
      <c r="A334" s="35" t="str">
        <f t="shared" si="1"/>
        <v/>
      </c>
      <c r="B334" s="36" t="str">
        <f t="shared" si="2"/>
        <v/>
      </c>
      <c r="C334" s="36" t="str">
        <f t="array" ref="C334">IF(
  M334="",
  "",
  IFERROR(
    INDEX(
      '{INDEX} Tour Packages'!$A:$ZZ,
      MATCH(
        M334,
        INDEX(
          '{INDEX} Tour Packages'!$A:$ZZ,
          ,
          MATCH("Tour Package Name", '{INDEX} Tour Packages'!$4:$4, 0)
        ),
        0
      ),
      MATCH("Tour Code", '{INDEX} Tour Packages'!$4:$4, 0)
    ),
    "XXX"
  )
)
</f>
        <v/>
      </c>
      <c r="D334" s="36" t="str">
        <f t="shared" si="3"/>
        <v/>
      </c>
      <c r="E334" s="36" t="str">
        <f t="shared" si="4"/>
        <v/>
      </c>
      <c r="F334" s="37" t="str">
        <f t="shared" si="5"/>
        <v/>
      </c>
      <c r="G334" s="89"/>
      <c r="H334" s="89"/>
      <c r="I334" s="90"/>
      <c r="J334" s="40" t="str">
        <f t="shared" si="16"/>
        <v> </v>
      </c>
      <c r="K334" s="91"/>
      <c r="L334" s="55"/>
      <c r="M334" s="55"/>
      <c r="N334" s="91"/>
      <c r="O334" s="43" t="str">
        <f>IFERROR(__xludf.DUMMYFUNCTION("IF(N334="""","""",IFERROR(
  N334 + VALUE(REGEXEXTRACT(P334, ""(\d+)\s+Days"")),
  """"
)
)"),"")</f>
        <v/>
      </c>
      <c r="P334" s="43" t="str">
        <f t="array" ref="P334">IFERROR(
  INDEX(
    INDEX('{INDEX} Tour Packages'!$A:$ZZ, , MATCH(P$3, '{INDEX} Tour Packages'!$4:$4, 0)),
    MATCH(M334, INDEX('{INDEX} Tour Packages'!$A:$ZZ,0, MATCH("Tour Package Name", '{INDEX} Tour Packages'!$4:$4, 0)), 0)
  ),
"")
</f>
        <v/>
      </c>
      <c r="Q334" s="44" t="str">
        <f t="shared" si="7"/>
        <v/>
      </c>
      <c r="R334" s="44" t="str">
        <f>IFERROR(__xludf.DUMMYFUNCTION("IF(OR(ISBLANK(K334), ISBLANK(N334)), """", 
  LET(
    resDate, K334,
    tourDate, N334,
    monthCount, MAX(0, DATEDIF(resDate, tourDate - 3, ""M"") + 1),
    secondDates, ARRAYFORMULA(DATE(YEAR(resDate), MONTH(resDate) + SEQUENCE(monthCount), 2)),
    "&amp;"validDates, FILTER(secondDates, (secondDates &gt; resDate + 2) * (secondDates &lt;= tourDate - 3)),
    IF(ISERROR(validDates), 0, COUNTA(validDates))
  )
)
"),"")</f>
        <v/>
      </c>
      <c r="S334" s="44" t="str">
        <f t="shared" si="8"/>
        <v/>
      </c>
      <c r="T334" s="45" t="str">
        <f t="array" ref="T334">IF(ISBLANK(BO334),IFERROR(
  INDEX(
    INDEX('{INDEX} Payment Terms'!$A:$G, , MATCH(T$3, '{INDEX} Payment Terms'!$4:$4, 0)),
    MATCH(Q334, INDEX('{INDEX} Payment Terms'!$A:$G,0, MATCH("Payment Condition", '{INDEX} Payment Terms'!$4:$4, 0)), 0)
  ),
""),"Cancelled")
</f>
        <v/>
      </c>
      <c r="U334" s="46" t="b">
        <v>0</v>
      </c>
      <c r="V334" s="47" t="str">
        <f>IFERROR(__xludf.DUMMYFUNCTION("IF(OR(L334=""Duo Booking"", L334=""Group Booking""),
IF(U334=FALSE,"""",
    LET(
      bookingType, L334,
      tour, M334,
      mainFirst, H334,
      mainLast, I334,
      mainEmail, G334,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$L$4:L334, bookingType,
          $M$4:M334, tour,
          $H$4:H334, mainFirst,
          $I$4:I334, mainLast,
          $G$4:G334, mainEmail
        ),
        ""000""
      ),
  "&amp;"    baseID &amp; ""-"" &amp; memberNumber
    )
  ),
  """"
)
"),"")</f>
        <v/>
      </c>
      <c r="W334" s="48"/>
      <c r="X334" s="85" t="b">
        <v>0</v>
      </c>
      <c r="Y334" s="85" t="b">
        <v>0</v>
      </c>
      <c r="Z334" s="85" t="b">
        <v>0</v>
      </c>
      <c r="AA334" s="50"/>
      <c r="AB334" s="51"/>
      <c r="AC334" s="85" t="b">
        <v>0</v>
      </c>
      <c r="AD334" s="92"/>
      <c r="AE334" s="88"/>
      <c r="AF334" s="36" t="str">
        <f t="array" ref="AF334">IF(M334="","",INDEX(
      '{INDEX} Tour Packages'!$A:$ZP,
      MATCH($M334, '{INDEX} Tour Packages'!$A:$A, 0),
      MATCH(AF$3, '{INDEX} Tour Packages'!$4:$4, 0)
    ))</f>
        <v/>
      </c>
      <c r="AG334" s="36" t="str">
        <f t="array" ref="AG334">IF(M334="","",INDEX(
      '{INDEX} Tour Packages'!$A:$ZP,
      MATCH($M334, '{INDEX} Tour Packages'!$A:$A, 0),
      MATCH(AG$3, '{INDEX} Tour Packages'!$4:$4, 0)
    ))</f>
        <v/>
      </c>
      <c r="AH334" s="36" t="str">
        <f t="array" ref="AH334">IF(M334="","",INDEX(
      '{INDEX} Tour Packages'!$A:$ZP,
      MATCH($M334, '{INDEX} Tour Packages'!$A:$A, 0),
      MATCH(AH$3, '{INDEX} Tour Packages'!$4:$4, 0)
    ))</f>
        <v/>
      </c>
      <c r="AI334" s="54" t="str">
        <f t="shared" si="9"/>
        <v/>
      </c>
      <c r="AJ334" s="42"/>
      <c r="AK334" s="55"/>
      <c r="AL334" s="46" t="b">
        <v>0</v>
      </c>
      <c r="AM334" s="56"/>
      <c r="AN334" s="57" t="str">
        <f t="shared" si="10"/>
        <v/>
      </c>
      <c r="AO334" s="58" t="str">
        <f t="shared" si="11"/>
        <v/>
      </c>
      <c r="AP334" s="59"/>
      <c r="AQ334" s="60"/>
      <c r="AR334" s="61"/>
      <c r="AS334" s="61"/>
      <c r="AT334" s="61" t="str">
        <f>IFERROR(__xludf.DUMMYFUNCTION("IF( 
  OR($AJ334=""Full Payment"", ISBLANK($K334)),
  """",
  IF(
    OR(
      Q334=""Standard Booking, P1"",
      Q334=""Standard Booking, P2"",
      Q334=""Standard Booking, P3"",
      Q334=""Standard Booking, P4""
    ),
    LET(
      resDate,   $"&amp;"K334,
      tourDate,  $N334,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4" s="62" t="str">
        <f t="shared" si="12"/>
        <v/>
      </c>
      <c r="AV334" s="63"/>
      <c r="AW334" s="64"/>
      <c r="AX334" s="64"/>
      <c r="AY334" s="64"/>
      <c r="AZ334" s="64" t="str">
        <f>IFERROR(__xludf.DUMMYFUNCTION("IF(
  OR($AJ334=""Full Payment"",$AJ334=""P1"", ISBLANK($K334)),
  """",
  IF(
    OR(
      $Q334=""Standard Booking, P2"",
      $Q334=""Standard Booking, P3"",
      $Q334=""Standard Booking, P4""
    ),
    LET(
      resDate,   $K334,
      tourDate,"&amp;"  $N334,
      monthCount, DATEDIF(resDate, tourDate, ""M"") + 1,
      secondDates, ARRAYFORMULA(
        DATE(
          YEAR(resDate),
          MONTH(resDate) + SEQUENCE(monthCount),
          2
        )
      ),
      validDates, FILTER(
        sec"&amp;"ondDates,
        (secondDates &gt; resDate + 2) *
        (secondDates &lt;= tourDate - 3)
      ),
      IF(
        OR($AJ334=""P2"", $AJ334=""P3"", $AJ334=""P4""),
        IF(
          COUNTA(validDates) &lt; 2,
          """",
          TEXT(INDEX(validDates"&amp;", 2), ""mmm d, yyyy"")
        ),
        IF(
          COUNTA(validDates) &lt; 2,
          """",
          TEXTJOIN("", "", TRUE,
            TEXT(INDEX(validDates, 1), ""mmm d, yyyy""),
            TEXT(INDEX(validDates, 2), ""mmm d, yyyy"")
          )
 "&amp;"       )
      )
    ),
    """"
  )
)
"),"")</f>
        <v/>
      </c>
      <c r="BA334" s="65" t="str">
        <f t="shared" si="13"/>
        <v/>
      </c>
      <c r="BB334" s="63"/>
      <c r="BC334" s="64"/>
      <c r="BD334" s="64"/>
      <c r="BE334" s="64"/>
      <c r="BF334" s="64" t="str">
        <f>IFERROR(__xludf.DUMMYFUNCTION("IF(
  OR($AJ334=""Full Payment"",$AJ334=""P1"", $AJ334=""P2""),
  """",
  IF(
    AND(
      NOT(ISBLANK($K334)),
      OR(
        Q334=""Standard Booking, P3"",
        Q334=""Standard Booking, P4""
      )
    ),
    LET(
      resDate,   $K334,
      "&amp;"tourDate,  $N334,
      monthCount, DATEDIF(resDate, tourDate, ""M"") + 1,
      secondDates, ARRAYFORMULA(
        DATE(
          YEAR(resDate),
          MONTH(resDate) + SEQUENCE(monthCount),
          2
        )
      ),
      validDates, FILTER(
  "&amp;"      secondDates,
        (secondDates &gt; resDate + 2) *
        (secondDates &lt;= tourDate - 3)
      ),
      IF(
        $AJ334=""P4"",
        IF(
          COUNTA(validDates) &lt; 3,
          """",
          TEXT(INDEX(validDates, 3), ""mmm d, yyyy"")
  "&amp;"      ),
        IF(
          $AJ334=""P3"",
          IF(
            COUNTA(validDates) &lt; 3,
            """",
            TEXT(INDEX(validDates, 3), ""mmm d, yyyy"")
          ),
          IF(
            COUNTA(validDates) &lt; 3,
            """",
    "&amp;"        TEXTJOIN("", "", TRUE,
              TEXT(INDEX(validDates, 1), ""mmm d, yyyy""),
              TEXT(INDEX(validDates, 2), ""mmm d, yyyy""),
              TEXT(INDEX(validDates, 3), ""mmm d, yyyy"")
            )
          )
        )
      )
    "&amp;"),
    """"
  )
)
"),"")</f>
        <v/>
      </c>
      <c r="BG334" s="65" t="str">
        <f t="shared" si="14"/>
        <v/>
      </c>
      <c r="BH334" s="63"/>
      <c r="BI334" s="64"/>
      <c r="BJ334" s="64"/>
      <c r="BK334" s="64"/>
      <c r="BL334" s="64" t="str">
        <f>IFERROR(__xludf.DUMMYFUNCTION("IF(
  OR($AJ334=""Full Payment"",$AJ334=""P1"",$AJ334=""P2"",$AJ334=""P3""),
  """",
  IF(
    AND(
      NOT(ISBLANK($K334)),
      $Q334=""Standard Booking, P4""
    ),
    LET(
      resDate,   $K334,
      tourDate,  $N334,
      monthCount, DATEDIF(r"&amp;"esDate, tourDate, ""M"") + 1,
      secondDates, ARRAYFORMULA(
        DATE(
          YEAR(resDate),
          MONTH(resDate) + SEQUENCE(monthCount),
          2
        )
      ),
      validDates, FILTER(
        secondDates,
        (secondDates &gt; res"&amp;"Date + 2) *
        (secondDates &lt;= tourDate - 3)
      ),
      IF(
        $AJ334=""P4"",
        IF(
          COUNTA(validDates) &lt; 4,
          """",
          TEXT(
            INDEX(validDates, 4),
            ""mmm d, yyyy""
          )
        ),
"&amp;"        IF(
          COUNTA(validDates) &lt; 4,
          """",
          TEXTJOIN(
            "", "", TRUE,
            TEXT(INDEX(validDates, 1), ""mmm d, yyyy""),
            TEXT(INDEX(validDates, 2), ""mmm d, yyyy""),
            TEXT(INDEX(validDates"&amp;", 3), ""mmm d, yyyy""),
            TEXT(INDEX(validDates, 4), ""mmm d, yyyy"")
          )
        )
      )
    ),
    """"
  )
)
"),"")</f>
        <v/>
      </c>
      <c r="BM334" s="65" t="str">
        <f t="shared" si="15"/>
        <v/>
      </c>
      <c r="BN334" s="66"/>
      <c r="BO334" s="67"/>
      <c r="BP334" s="49" t="b">
        <v>0</v>
      </c>
      <c r="BQ334" s="49" t="b">
        <v>0</v>
      </c>
      <c r="BR334" s="68"/>
      <c r="BS334" s="69"/>
      <c r="BT334" s="70" t="b">
        <v>0</v>
      </c>
      <c r="BU334" s="71"/>
      <c r="BV334" s="72"/>
      <c r="BW334" s="86" t="b">
        <v>0</v>
      </c>
      <c r="BX334" s="87"/>
    </row>
    <row r="335">
      <c r="A335" s="35" t="str">
        <f t="shared" si="1"/>
        <v/>
      </c>
      <c r="B335" s="36" t="str">
        <f t="shared" si="2"/>
        <v/>
      </c>
      <c r="C335" s="36" t="str">
        <f t="array" ref="C335">IF(
  M335="",
  "",
  IFERROR(
    INDEX(
      '{INDEX} Tour Packages'!$A:$ZZ,
      MATCH(
        M335,
        INDEX(
          '{INDEX} Tour Packages'!$A:$ZZ,
          ,
          MATCH("Tour Package Name", '{INDEX} Tour Packages'!$4:$4, 0)
        ),
        0
      ),
      MATCH("Tour Code", '{INDEX} Tour Packages'!$4:$4, 0)
    ),
    "XXX"
  )
)
</f>
        <v/>
      </c>
      <c r="D335" s="36" t="str">
        <f t="shared" si="3"/>
        <v/>
      </c>
      <c r="E335" s="36" t="str">
        <f t="shared" si="4"/>
        <v/>
      </c>
      <c r="F335" s="37" t="str">
        <f t="shared" si="5"/>
        <v/>
      </c>
      <c r="G335" s="89"/>
      <c r="H335" s="89"/>
      <c r="I335" s="90"/>
      <c r="J335" s="40" t="str">
        <f t="shared" si="16"/>
        <v> </v>
      </c>
      <c r="K335" s="91"/>
      <c r="L335" s="55"/>
      <c r="M335" s="55"/>
      <c r="N335" s="91"/>
      <c r="O335" s="43" t="str">
        <f>IFERROR(__xludf.DUMMYFUNCTION("IF(N335="""","""",IFERROR(
  N335 + VALUE(REGEXEXTRACT(P335, ""(\d+)\s+Days"")),
  """"
)
)"),"")</f>
        <v/>
      </c>
      <c r="P335" s="43" t="str">
        <f t="array" ref="P335">IFERROR(
  INDEX(
    INDEX('{INDEX} Tour Packages'!$A:$ZZ, , MATCH(P$3, '{INDEX} Tour Packages'!$4:$4, 0)),
    MATCH(M335, INDEX('{INDEX} Tour Packages'!$A:$ZZ,0, MATCH("Tour Package Name", '{INDEX} Tour Packages'!$4:$4, 0)), 0)
  ),
"")
</f>
        <v/>
      </c>
      <c r="Q335" s="44" t="str">
        <f t="shared" si="7"/>
        <v/>
      </c>
      <c r="R335" s="44" t="str">
        <f>IFERROR(__xludf.DUMMYFUNCTION("IF(OR(ISBLANK(K335), ISBLANK(N335)), """", 
  LET(
    resDate, K335,
    tourDate, N335,
    monthCount, MAX(0, DATEDIF(resDate, tourDate - 3, ""M"") + 1),
    secondDates, ARRAYFORMULA(DATE(YEAR(resDate), MONTH(resDate) + SEQUENCE(monthCount), 2)),
    "&amp;"validDates, FILTER(secondDates, (secondDates &gt; resDate + 2) * (secondDates &lt;= tourDate - 3)),
    IF(ISERROR(validDates), 0, COUNTA(validDates))
  )
)
"),"")</f>
        <v/>
      </c>
      <c r="S335" s="44" t="str">
        <f t="shared" si="8"/>
        <v/>
      </c>
      <c r="T335" s="45" t="str">
        <f t="array" ref="T335">IF(ISBLANK(BO335),IFERROR(
  INDEX(
    INDEX('{INDEX} Payment Terms'!$A:$G, , MATCH(T$3, '{INDEX} Payment Terms'!$4:$4, 0)),
    MATCH(Q335, INDEX('{INDEX} Payment Terms'!$A:$G,0, MATCH("Payment Condition", '{INDEX} Payment Terms'!$4:$4, 0)), 0)
  ),
""),"Cancelled")
</f>
        <v/>
      </c>
      <c r="U335" s="46" t="b">
        <v>0</v>
      </c>
      <c r="V335" s="47" t="str">
        <f>IFERROR(__xludf.DUMMYFUNCTION("IF(OR(L335=""Duo Booking"", L335=""Group Booking""),
IF(U335=FALSE,"""",
    LET(
      bookingType, L335,
      tour, M335,
      mainFirst, H335,
      mainLast, I335,
      mainEmail, G335,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$L$4:L335, bookingType,
          $M$4:M335, tour,
          $H$4:H335, mainFirst,
          $I$4:I335, mainLast,
          $G$4:G335, mainEmail
        ),
        ""000""
      ),
  "&amp;"    baseID &amp; ""-"" &amp; memberNumber
    )
  ),
  """"
)
"),"")</f>
        <v/>
      </c>
      <c r="W335" s="48"/>
      <c r="X335" s="85" t="b">
        <v>0</v>
      </c>
      <c r="Y335" s="85" t="b">
        <v>0</v>
      </c>
      <c r="Z335" s="85" t="b">
        <v>0</v>
      </c>
      <c r="AA335" s="50"/>
      <c r="AB335" s="51"/>
      <c r="AC335" s="85" t="b">
        <v>0</v>
      </c>
      <c r="AD335" s="92"/>
      <c r="AE335" s="88"/>
      <c r="AF335" s="36" t="str">
        <f t="array" ref="AF335">IF(M335="","",INDEX(
      '{INDEX} Tour Packages'!$A:$ZP,
      MATCH($M335, '{INDEX} Tour Packages'!$A:$A, 0),
      MATCH(AF$3, '{INDEX} Tour Packages'!$4:$4, 0)
    ))</f>
        <v/>
      </c>
      <c r="AG335" s="36" t="str">
        <f t="array" ref="AG335">IF(M335="","",INDEX(
      '{INDEX} Tour Packages'!$A:$ZP,
      MATCH($M335, '{INDEX} Tour Packages'!$A:$A, 0),
      MATCH(AG$3, '{INDEX} Tour Packages'!$4:$4, 0)
    ))</f>
        <v/>
      </c>
      <c r="AH335" s="36" t="str">
        <f t="array" ref="AH335">IF(M335="","",INDEX(
      '{INDEX} Tour Packages'!$A:$ZP,
      MATCH($M335, '{INDEX} Tour Packages'!$A:$A, 0),
      MATCH(AH$3, '{INDEX} Tour Packages'!$4:$4, 0)
    ))</f>
        <v/>
      </c>
      <c r="AI335" s="54" t="str">
        <f t="shared" si="9"/>
        <v/>
      </c>
      <c r="AJ335" s="42"/>
      <c r="AK335" s="55"/>
      <c r="AL335" s="46" t="b">
        <v>0</v>
      </c>
      <c r="AM335" s="56"/>
      <c r="AN335" s="57" t="str">
        <f t="shared" si="10"/>
        <v/>
      </c>
      <c r="AO335" s="58" t="str">
        <f t="shared" si="11"/>
        <v/>
      </c>
      <c r="AP335" s="59"/>
      <c r="AQ335" s="60"/>
      <c r="AR335" s="61"/>
      <c r="AS335" s="61"/>
      <c r="AT335" s="61" t="str">
        <f>IFERROR(__xludf.DUMMYFUNCTION("IF( 
  OR($AJ335=""Full Payment"", ISBLANK($K335)),
  """",
  IF(
    OR(
      Q335=""Standard Booking, P1"",
      Q335=""Standard Booking, P2"",
      Q335=""Standard Booking, P3"",
      Q335=""Standard Booking, P4""
    ),
    LET(
      resDate,   $"&amp;"K335,
      tourDate,  $N335,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5" s="62" t="str">
        <f t="shared" si="12"/>
        <v/>
      </c>
      <c r="AV335" s="63"/>
      <c r="AW335" s="64"/>
      <c r="AX335" s="64"/>
      <c r="AY335" s="64"/>
      <c r="AZ335" s="64" t="str">
        <f>IFERROR(__xludf.DUMMYFUNCTION("IF(
  OR($AJ335=""Full Payment"",$AJ335=""P1"", ISBLANK($K335)),
  """",
  IF(
    OR(
      $Q335=""Standard Booking, P2"",
      $Q335=""Standard Booking, P3"",
      $Q335=""Standard Booking, P4""
    ),
    LET(
      resDate,   $K335,
      tourDate,"&amp;"  $N335,
      monthCount, DATEDIF(resDate, tourDate, ""M"") + 1,
      secondDates, ARRAYFORMULA(
        DATE(
          YEAR(resDate),
          MONTH(resDate) + SEQUENCE(monthCount),
          2
        )
      ),
      validDates, FILTER(
        sec"&amp;"ondDates,
        (secondDates &gt; resDate + 2) *
        (secondDates &lt;= tourDate - 3)
      ),
      IF(
        OR($AJ335=""P2"", $AJ335=""P3"", $AJ335=""P4""),
        IF(
          COUNTA(validDates) &lt; 2,
          """",
          TEXT(INDEX(validDates"&amp;", 2), ""mmm d, yyyy"")
        ),
        IF(
          COUNTA(validDates) &lt; 2,
          """",
          TEXTJOIN("", "", TRUE,
            TEXT(INDEX(validDates, 1), ""mmm d, yyyy""),
            TEXT(INDEX(validDates, 2), ""mmm d, yyyy"")
          )
 "&amp;"       )
      )
    ),
    """"
  )
)
"),"")</f>
        <v/>
      </c>
      <c r="BA335" s="65" t="str">
        <f t="shared" si="13"/>
        <v/>
      </c>
      <c r="BB335" s="63"/>
      <c r="BC335" s="64"/>
      <c r="BD335" s="64"/>
      <c r="BE335" s="64"/>
      <c r="BF335" s="64" t="str">
        <f>IFERROR(__xludf.DUMMYFUNCTION("IF(
  OR($AJ335=""Full Payment"",$AJ335=""P1"", $AJ335=""P2""),
  """",
  IF(
    AND(
      NOT(ISBLANK($K335)),
      OR(
        Q335=""Standard Booking, P3"",
        Q335=""Standard Booking, P4""
      )
    ),
    LET(
      resDate,   $K335,
      "&amp;"tourDate,  $N335,
      monthCount, DATEDIF(resDate, tourDate, ""M"") + 1,
      secondDates, ARRAYFORMULA(
        DATE(
          YEAR(resDate),
          MONTH(resDate) + SEQUENCE(monthCount),
          2
        )
      ),
      validDates, FILTER(
  "&amp;"      secondDates,
        (secondDates &gt; resDate + 2) *
        (secondDates &lt;= tourDate - 3)
      ),
      IF(
        $AJ335=""P4"",
        IF(
          COUNTA(validDates) &lt; 3,
          """",
          TEXT(INDEX(validDates, 3), ""mmm d, yyyy"")
  "&amp;"      ),
        IF(
          $AJ335=""P3"",
          IF(
            COUNTA(validDates) &lt; 3,
            """",
            TEXT(INDEX(validDates, 3), ""mmm d, yyyy"")
          ),
          IF(
            COUNTA(validDates) &lt; 3,
            """",
    "&amp;"        TEXTJOIN("", "", TRUE,
              TEXT(INDEX(validDates, 1), ""mmm d, yyyy""),
              TEXT(INDEX(validDates, 2), ""mmm d, yyyy""),
              TEXT(INDEX(validDates, 3), ""mmm d, yyyy"")
            )
          )
        )
      )
    "&amp;"),
    """"
  )
)
"),"")</f>
        <v/>
      </c>
      <c r="BG335" s="65" t="str">
        <f t="shared" si="14"/>
        <v/>
      </c>
      <c r="BH335" s="63"/>
      <c r="BI335" s="64"/>
      <c r="BJ335" s="64"/>
      <c r="BK335" s="64"/>
      <c r="BL335" s="64" t="str">
        <f>IFERROR(__xludf.DUMMYFUNCTION("IF(
  OR($AJ335=""Full Payment"",$AJ335=""P1"",$AJ335=""P2"",$AJ335=""P3""),
  """",
  IF(
    AND(
      NOT(ISBLANK($K335)),
      $Q335=""Standard Booking, P4""
    ),
    LET(
      resDate,   $K335,
      tourDate,  $N335,
      monthCount, DATEDIF(r"&amp;"esDate, tourDate, ""M"") + 1,
      secondDates, ARRAYFORMULA(
        DATE(
          YEAR(resDate),
          MONTH(resDate) + SEQUENCE(monthCount),
          2
        )
      ),
      validDates, FILTER(
        secondDates,
        (secondDates &gt; res"&amp;"Date + 2) *
        (secondDates &lt;= tourDate - 3)
      ),
      IF(
        $AJ335=""P4"",
        IF(
          COUNTA(validDates) &lt; 4,
          """",
          TEXT(
            INDEX(validDates, 4),
            ""mmm d, yyyy""
          )
        ),
"&amp;"        IF(
          COUNTA(validDates) &lt; 4,
          """",
          TEXTJOIN(
            "", "", TRUE,
            TEXT(INDEX(validDates, 1), ""mmm d, yyyy""),
            TEXT(INDEX(validDates, 2), ""mmm d, yyyy""),
            TEXT(INDEX(validDates"&amp;", 3), ""mmm d, yyyy""),
            TEXT(INDEX(validDates, 4), ""mmm d, yyyy"")
          )
        )
      )
    ),
    """"
  )
)
"),"")</f>
        <v/>
      </c>
      <c r="BM335" s="65" t="str">
        <f t="shared" si="15"/>
        <v/>
      </c>
      <c r="BN335" s="66"/>
      <c r="BO335" s="67"/>
      <c r="BP335" s="49" t="b">
        <v>0</v>
      </c>
      <c r="BQ335" s="49" t="b">
        <v>0</v>
      </c>
      <c r="BR335" s="68"/>
      <c r="BS335" s="69"/>
      <c r="BT335" s="70" t="b">
        <v>0</v>
      </c>
      <c r="BU335" s="71"/>
      <c r="BV335" s="72"/>
      <c r="BW335" s="86" t="b">
        <v>0</v>
      </c>
      <c r="BX335" s="87"/>
    </row>
    <row r="336">
      <c r="A336" s="35" t="str">
        <f t="shared" si="1"/>
        <v/>
      </c>
      <c r="B336" s="36" t="str">
        <f t="shared" si="2"/>
        <v/>
      </c>
      <c r="C336" s="36" t="str">
        <f t="array" ref="C336">IF(
  M336="",
  "",
  IFERROR(
    INDEX(
      '{INDEX} Tour Packages'!$A:$ZZ,
      MATCH(
        M336,
        INDEX(
          '{INDEX} Tour Packages'!$A:$ZZ,
          ,
          MATCH("Tour Package Name", '{INDEX} Tour Packages'!$4:$4, 0)
        ),
        0
      ),
      MATCH("Tour Code", '{INDEX} Tour Packages'!$4:$4, 0)
    ),
    "XXX"
  )
)
</f>
        <v/>
      </c>
      <c r="D336" s="36" t="str">
        <f t="shared" si="3"/>
        <v/>
      </c>
      <c r="E336" s="36" t="str">
        <f t="shared" si="4"/>
        <v/>
      </c>
      <c r="F336" s="37" t="str">
        <f t="shared" si="5"/>
        <v/>
      </c>
      <c r="G336" s="89"/>
      <c r="H336" s="89"/>
      <c r="I336" s="90"/>
      <c r="J336" s="40" t="str">
        <f t="shared" si="16"/>
        <v> </v>
      </c>
      <c r="K336" s="91"/>
      <c r="L336" s="55"/>
      <c r="M336" s="55"/>
      <c r="N336" s="91"/>
      <c r="O336" s="43" t="str">
        <f>IFERROR(__xludf.DUMMYFUNCTION("IF(N336="""","""",IFERROR(
  N336 + VALUE(REGEXEXTRACT(P336, ""(\d+)\s+Days"")),
  """"
)
)"),"")</f>
        <v/>
      </c>
      <c r="P336" s="43" t="str">
        <f t="array" ref="P336">IFERROR(
  INDEX(
    INDEX('{INDEX} Tour Packages'!$A:$ZZ, , MATCH(P$3, '{INDEX} Tour Packages'!$4:$4, 0)),
    MATCH(M336, INDEX('{INDEX} Tour Packages'!$A:$ZZ,0, MATCH("Tour Package Name", '{INDEX} Tour Packages'!$4:$4, 0)), 0)
  ),
"")
</f>
        <v/>
      </c>
      <c r="Q336" s="44" t="str">
        <f t="shared" si="7"/>
        <v/>
      </c>
      <c r="R336" s="44" t="str">
        <f>IFERROR(__xludf.DUMMYFUNCTION("IF(OR(ISBLANK(K336), ISBLANK(N336)), """", 
  LET(
    resDate, K336,
    tourDate, N336,
    monthCount, MAX(0, DATEDIF(resDate, tourDate - 3, ""M"") + 1),
    secondDates, ARRAYFORMULA(DATE(YEAR(resDate), MONTH(resDate) + SEQUENCE(monthCount), 2)),
    "&amp;"validDates, FILTER(secondDates, (secondDates &gt; resDate + 2) * (secondDates &lt;= tourDate - 3)),
    IF(ISERROR(validDates), 0, COUNTA(validDates))
  )
)
"),"")</f>
        <v/>
      </c>
      <c r="S336" s="44" t="str">
        <f t="shared" si="8"/>
        <v/>
      </c>
      <c r="T336" s="45" t="str">
        <f t="array" ref="T336">IF(ISBLANK(BO336),IFERROR(
  INDEX(
    INDEX('{INDEX} Payment Terms'!$A:$G, , MATCH(T$3, '{INDEX} Payment Terms'!$4:$4, 0)),
    MATCH(Q336, INDEX('{INDEX} Payment Terms'!$A:$G,0, MATCH("Payment Condition", '{INDEX} Payment Terms'!$4:$4, 0)), 0)
  ),
""),"Cancelled")
</f>
        <v/>
      </c>
      <c r="U336" s="46" t="b">
        <v>0</v>
      </c>
      <c r="V336" s="47" t="str">
        <f>IFERROR(__xludf.DUMMYFUNCTION("IF(OR(L336=""Duo Booking"", L336=""Group Booking""),
IF(U336=FALSE,"""",
    LET(
      bookingType, L336,
      tour, M336,
      mainFirst, H336,
      mainLast, I336,
      mainEmail, G336,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$L$4:L336, bookingType,
          $M$4:M336, tour,
          $H$4:H336, mainFirst,
          $I$4:I336, mainLast,
          $G$4:G336, mainEmail
        ),
        ""000""
      ),
  "&amp;"    baseID &amp; ""-"" &amp; memberNumber
    )
  ),
  """"
)
"),"")</f>
        <v/>
      </c>
      <c r="W336" s="48"/>
      <c r="X336" s="85" t="b">
        <v>0</v>
      </c>
      <c r="Y336" s="85" t="b">
        <v>0</v>
      </c>
      <c r="Z336" s="85" t="b">
        <v>0</v>
      </c>
      <c r="AA336" s="50"/>
      <c r="AB336" s="51"/>
      <c r="AC336" s="85" t="b">
        <v>0</v>
      </c>
      <c r="AD336" s="92"/>
      <c r="AE336" s="88"/>
      <c r="AF336" s="36" t="str">
        <f t="array" ref="AF336">IF(M336="","",INDEX(
      '{INDEX} Tour Packages'!$A:$ZP,
      MATCH($M336, '{INDEX} Tour Packages'!$A:$A, 0),
      MATCH(AF$3, '{INDEX} Tour Packages'!$4:$4, 0)
    ))</f>
        <v/>
      </c>
      <c r="AG336" s="36" t="str">
        <f t="array" ref="AG336">IF(M336="","",INDEX(
      '{INDEX} Tour Packages'!$A:$ZP,
      MATCH($M336, '{INDEX} Tour Packages'!$A:$A, 0),
      MATCH(AG$3, '{INDEX} Tour Packages'!$4:$4, 0)
    ))</f>
        <v/>
      </c>
      <c r="AH336" s="36" t="str">
        <f t="array" ref="AH336">IF(M336="","",INDEX(
      '{INDEX} Tour Packages'!$A:$ZP,
      MATCH($M336, '{INDEX} Tour Packages'!$A:$A, 0),
      MATCH(AH$3, '{INDEX} Tour Packages'!$4:$4, 0)
    ))</f>
        <v/>
      </c>
      <c r="AI336" s="54" t="str">
        <f t="shared" si="9"/>
        <v/>
      </c>
      <c r="AJ336" s="42"/>
      <c r="AK336" s="55"/>
      <c r="AL336" s="46" t="b">
        <v>0</v>
      </c>
      <c r="AM336" s="56"/>
      <c r="AN336" s="57" t="str">
        <f t="shared" si="10"/>
        <v/>
      </c>
      <c r="AO336" s="58" t="str">
        <f t="shared" si="11"/>
        <v/>
      </c>
      <c r="AP336" s="59"/>
      <c r="AQ336" s="60"/>
      <c r="AR336" s="61"/>
      <c r="AS336" s="61"/>
      <c r="AT336" s="61" t="str">
        <f>IFERROR(__xludf.DUMMYFUNCTION("IF( 
  OR($AJ336=""Full Payment"", ISBLANK($K336)),
  """",
  IF(
    OR(
      Q336=""Standard Booking, P1"",
      Q336=""Standard Booking, P2"",
      Q336=""Standard Booking, P3"",
      Q336=""Standard Booking, P4""
    ),
    LET(
      resDate,   $"&amp;"K336,
      tourDate,  $N336,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6" s="62" t="str">
        <f t="shared" si="12"/>
        <v/>
      </c>
      <c r="AV336" s="63"/>
      <c r="AW336" s="64"/>
      <c r="AX336" s="64"/>
      <c r="AY336" s="64"/>
      <c r="AZ336" s="64" t="str">
        <f>IFERROR(__xludf.DUMMYFUNCTION("IF(
  OR($AJ336=""Full Payment"",$AJ336=""P1"", ISBLANK($K336)),
  """",
  IF(
    OR(
      $Q336=""Standard Booking, P2"",
      $Q336=""Standard Booking, P3"",
      $Q336=""Standard Booking, P4""
    ),
    LET(
      resDate,   $K336,
      tourDate,"&amp;"  $N336,
      monthCount, DATEDIF(resDate, tourDate, ""M"") + 1,
      secondDates, ARRAYFORMULA(
        DATE(
          YEAR(resDate),
          MONTH(resDate) + SEQUENCE(monthCount),
          2
        )
      ),
      validDates, FILTER(
        sec"&amp;"ondDates,
        (secondDates &gt; resDate + 2) *
        (secondDates &lt;= tourDate - 3)
      ),
      IF(
        OR($AJ336=""P2"", $AJ336=""P3"", $AJ336=""P4""),
        IF(
          COUNTA(validDates) &lt; 2,
          """",
          TEXT(INDEX(validDates"&amp;", 2), ""mmm d, yyyy"")
        ),
        IF(
          COUNTA(validDates) &lt; 2,
          """",
          TEXTJOIN("", "", TRUE,
            TEXT(INDEX(validDates, 1), ""mmm d, yyyy""),
            TEXT(INDEX(validDates, 2), ""mmm d, yyyy"")
          )
 "&amp;"       )
      )
    ),
    """"
  )
)
"),"")</f>
        <v/>
      </c>
      <c r="BA336" s="65" t="str">
        <f t="shared" si="13"/>
        <v/>
      </c>
      <c r="BB336" s="63"/>
      <c r="BC336" s="64"/>
      <c r="BD336" s="64"/>
      <c r="BE336" s="64"/>
      <c r="BF336" s="64" t="str">
        <f>IFERROR(__xludf.DUMMYFUNCTION("IF(
  OR($AJ336=""Full Payment"",$AJ336=""P1"", $AJ336=""P2""),
  """",
  IF(
    AND(
      NOT(ISBLANK($K336)),
      OR(
        Q336=""Standard Booking, P3"",
        Q336=""Standard Booking, P4""
      )
    ),
    LET(
      resDate,   $K336,
      "&amp;"tourDate,  $N336,
      monthCount, DATEDIF(resDate, tourDate, ""M"") + 1,
      secondDates, ARRAYFORMULA(
        DATE(
          YEAR(resDate),
          MONTH(resDate) + SEQUENCE(monthCount),
          2
        )
      ),
      validDates, FILTER(
  "&amp;"      secondDates,
        (secondDates &gt; resDate + 2) *
        (secondDates &lt;= tourDate - 3)
      ),
      IF(
        $AJ336=""P4"",
        IF(
          COUNTA(validDates) &lt; 3,
          """",
          TEXT(INDEX(validDates, 3), ""mmm d, yyyy"")
  "&amp;"      ),
        IF(
          $AJ336=""P3"",
          IF(
            COUNTA(validDates) &lt; 3,
            """",
            TEXT(INDEX(validDates, 3), ""mmm d, yyyy"")
          ),
          IF(
            COUNTA(validDates) &lt; 3,
            """",
    "&amp;"        TEXTJOIN("", "", TRUE,
              TEXT(INDEX(validDates, 1), ""mmm d, yyyy""),
              TEXT(INDEX(validDates, 2), ""mmm d, yyyy""),
              TEXT(INDEX(validDates, 3), ""mmm d, yyyy"")
            )
          )
        )
      )
    "&amp;"),
    """"
  )
)
"),"")</f>
        <v/>
      </c>
      <c r="BG336" s="65" t="str">
        <f t="shared" si="14"/>
        <v/>
      </c>
      <c r="BH336" s="63"/>
      <c r="BI336" s="64"/>
      <c r="BJ336" s="64"/>
      <c r="BK336" s="64"/>
      <c r="BL336" s="64" t="str">
        <f>IFERROR(__xludf.DUMMYFUNCTION("IF(
  OR($AJ336=""Full Payment"",$AJ336=""P1"",$AJ336=""P2"",$AJ336=""P3""),
  """",
  IF(
    AND(
      NOT(ISBLANK($K336)),
      $Q336=""Standard Booking, P4""
    ),
    LET(
      resDate,   $K336,
      tourDate,  $N336,
      monthCount, DATEDIF(r"&amp;"esDate, tourDate, ""M"") + 1,
      secondDates, ARRAYFORMULA(
        DATE(
          YEAR(resDate),
          MONTH(resDate) + SEQUENCE(monthCount),
          2
        )
      ),
      validDates, FILTER(
        secondDates,
        (secondDates &gt; res"&amp;"Date + 2) *
        (secondDates &lt;= tourDate - 3)
      ),
      IF(
        $AJ336=""P4"",
        IF(
          COUNTA(validDates) &lt; 4,
          """",
          TEXT(
            INDEX(validDates, 4),
            ""mmm d, yyyy""
          )
        ),
"&amp;"        IF(
          COUNTA(validDates) &lt; 4,
          """",
          TEXTJOIN(
            "", "", TRUE,
            TEXT(INDEX(validDates, 1), ""mmm d, yyyy""),
            TEXT(INDEX(validDates, 2), ""mmm d, yyyy""),
            TEXT(INDEX(validDates"&amp;", 3), ""mmm d, yyyy""),
            TEXT(INDEX(validDates, 4), ""mmm d, yyyy"")
          )
        )
      )
    ),
    """"
  )
)
"),"")</f>
        <v/>
      </c>
      <c r="BM336" s="65" t="str">
        <f t="shared" si="15"/>
        <v/>
      </c>
      <c r="BN336" s="66"/>
      <c r="BO336" s="67"/>
      <c r="BP336" s="49" t="b">
        <v>0</v>
      </c>
      <c r="BQ336" s="49" t="b">
        <v>0</v>
      </c>
      <c r="BR336" s="68"/>
      <c r="BS336" s="69"/>
      <c r="BT336" s="70" t="b">
        <v>0</v>
      </c>
      <c r="BU336" s="71"/>
      <c r="BV336" s="72"/>
      <c r="BW336" s="86" t="b">
        <v>0</v>
      </c>
      <c r="BX336" s="87"/>
    </row>
    <row r="337">
      <c r="A337" s="35" t="str">
        <f t="shared" si="1"/>
        <v/>
      </c>
      <c r="B337" s="36" t="str">
        <f t="shared" si="2"/>
        <v/>
      </c>
      <c r="C337" s="36" t="str">
        <f t="array" ref="C337">IF(
  M337="",
  "",
  IFERROR(
    INDEX(
      '{INDEX} Tour Packages'!$A:$ZZ,
      MATCH(
        M337,
        INDEX(
          '{INDEX} Tour Packages'!$A:$ZZ,
          ,
          MATCH("Tour Package Name", '{INDEX} Tour Packages'!$4:$4, 0)
        ),
        0
      ),
      MATCH("Tour Code", '{INDEX} Tour Packages'!$4:$4, 0)
    ),
    "XXX"
  )
)
</f>
        <v/>
      </c>
      <c r="D337" s="36" t="str">
        <f t="shared" si="3"/>
        <v/>
      </c>
      <c r="E337" s="36" t="str">
        <f t="shared" si="4"/>
        <v/>
      </c>
      <c r="F337" s="37" t="str">
        <f t="shared" si="5"/>
        <v/>
      </c>
      <c r="G337" s="89"/>
      <c r="H337" s="89"/>
      <c r="I337" s="90"/>
      <c r="J337" s="40" t="str">
        <f t="shared" si="16"/>
        <v> </v>
      </c>
      <c r="K337" s="91"/>
      <c r="L337" s="55"/>
      <c r="M337" s="55"/>
      <c r="N337" s="91"/>
      <c r="O337" s="43" t="str">
        <f>IFERROR(__xludf.DUMMYFUNCTION("IF(N337="""","""",IFERROR(
  N337 + VALUE(REGEXEXTRACT(P337, ""(\d+)\s+Days"")),
  """"
)
)"),"")</f>
        <v/>
      </c>
      <c r="P337" s="43" t="str">
        <f t="array" ref="P337">IFERROR(
  INDEX(
    INDEX('{INDEX} Tour Packages'!$A:$ZZ, , MATCH(P$3, '{INDEX} Tour Packages'!$4:$4, 0)),
    MATCH(M337, INDEX('{INDEX} Tour Packages'!$A:$ZZ,0, MATCH("Tour Package Name", '{INDEX} Tour Packages'!$4:$4, 0)), 0)
  ),
"")
</f>
        <v/>
      </c>
      <c r="Q337" s="44" t="str">
        <f t="shared" si="7"/>
        <v/>
      </c>
      <c r="R337" s="44" t="str">
        <f>IFERROR(__xludf.DUMMYFUNCTION("IF(OR(ISBLANK(K337), ISBLANK(N337)), """", 
  LET(
    resDate, K337,
    tourDate, N337,
    monthCount, MAX(0, DATEDIF(resDate, tourDate - 3, ""M"") + 1),
    secondDates, ARRAYFORMULA(DATE(YEAR(resDate), MONTH(resDate) + SEQUENCE(monthCount), 2)),
    "&amp;"validDates, FILTER(secondDates, (secondDates &gt; resDate + 2) * (secondDates &lt;= tourDate - 3)),
    IF(ISERROR(validDates), 0, COUNTA(validDates))
  )
)
"),"")</f>
        <v/>
      </c>
      <c r="S337" s="44" t="str">
        <f t="shared" si="8"/>
        <v/>
      </c>
      <c r="T337" s="45" t="str">
        <f t="array" ref="T337">IF(ISBLANK(BO337),IFERROR(
  INDEX(
    INDEX('{INDEX} Payment Terms'!$A:$G, , MATCH(T$3, '{INDEX} Payment Terms'!$4:$4, 0)),
    MATCH(Q337, INDEX('{INDEX} Payment Terms'!$A:$G,0, MATCH("Payment Condition", '{INDEX} Payment Terms'!$4:$4, 0)), 0)
  ),
""),"Cancelled")
</f>
        <v/>
      </c>
      <c r="U337" s="46" t="b">
        <v>0</v>
      </c>
      <c r="V337" s="47" t="str">
        <f>IFERROR(__xludf.DUMMYFUNCTION("IF(OR(L337=""Duo Booking"", L337=""Group Booking""),
IF(U337=FALSE,"""",
    LET(
      bookingType, L337,
      tour, M337,
      mainFirst, H337,
      mainLast, I337,
      mainEmail, G337,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$L$4:L337, bookingType,
          $M$4:M337, tour,
          $H$4:H337, mainFirst,
          $I$4:I337, mainLast,
          $G$4:G337, mainEmail
        ),
        ""000""
      ),
  "&amp;"    baseID &amp; ""-"" &amp; memberNumber
    )
  ),
  """"
)
"),"")</f>
        <v/>
      </c>
      <c r="W337" s="48"/>
      <c r="X337" s="85" t="b">
        <v>0</v>
      </c>
      <c r="Y337" s="85" t="b">
        <v>0</v>
      </c>
      <c r="Z337" s="85" t="b">
        <v>0</v>
      </c>
      <c r="AA337" s="50"/>
      <c r="AB337" s="51"/>
      <c r="AC337" s="85" t="b">
        <v>0</v>
      </c>
      <c r="AD337" s="92"/>
      <c r="AE337" s="88"/>
      <c r="AF337" s="36" t="str">
        <f t="array" ref="AF337">IF(M337="","",INDEX(
      '{INDEX} Tour Packages'!$A:$ZP,
      MATCH($M337, '{INDEX} Tour Packages'!$A:$A, 0),
      MATCH(AF$3, '{INDEX} Tour Packages'!$4:$4, 0)
    ))</f>
        <v/>
      </c>
      <c r="AG337" s="36" t="str">
        <f t="array" ref="AG337">IF(M337="","",INDEX(
      '{INDEX} Tour Packages'!$A:$ZP,
      MATCH($M337, '{INDEX} Tour Packages'!$A:$A, 0),
      MATCH(AG$3, '{INDEX} Tour Packages'!$4:$4, 0)
    ))</f>
        <v/>
      </c>
      <c r="AH337" s="36" t="str">
        <f t="array" ref="AH337">IF(M337="","",INDEX(
      '{INDEX} Tour Packages'!$A:$ZP,
      MATCH($M337, '{INDEX} Tour Packages'!$A:$A, 0),
      MATCH(AH$3, '{INDEX} Tour Packages'!$4:$4, 0)
    ))</f>
        <v/>
      </c>
      <c r="AI337" s="54" t="str">
        <f t="shared" si="9"/>
        <v/>
      </c>
      <c r="AJ337" s="42"/>
      <c r="AK337" s="55"/>
      <c r="AL337" s="46" t="b">
        <v>0</v>
      </c>
      <c r="AM337" s="56"/>
      <c r="AN337" s="57" t="str">
        <f t="shared" si="10"/>
        <v/>
      </c>
      <c r="AO337" s="58" t="str">
        <f t="shared" si="11"/>
        <v/>
      </c>
      <c r="AP337" s="59"/>
      <c r="AQ337" s="60"/>
      <c r="AR337" s="61"/>
      <c r="AS337" s="61"/>
      <c r="AT337" s="61" t="str">
        <f>IFERROR(__xludf.DUMMYFUNCTION("IF( 
  OR($AJ337=""Full Payment"", ISBLANK($K337)),
  """",
  IF(
    OR(
      Q337=""Standard Booking, P1"",
      Q337=""Standard Booking, P2"",
      Q337=""Standard Booking, P3"",
      Q337=""Standard Booking, P4""
    ),
    LET(
      resDate,   $"&amp;"K337,
      tourDate,  $N337,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7" s="62" t="str">
        <f t="shared" si="12"/>
        <v/>
      </c>
      <c r="AV337" s="63"/>
      <c r="AW337" s="64"/>
      <c r="AX337" s="64"/>
      <c r="AY337" s="64"/>
      <c r="AZ337" s="64" t="str">
        <f>IFERROR(__xludf.DUMMYFUNCTION("IF(
  OR($AJ337=""Full Payment"",$AJ337=""P1"", ISBLANK($K337)),
  """",
  IF(
    OR(
      $Q337=""Standard Booking, P2"",
      $Q337=""Standard Booking, P3"",
      $Q337=""Standard Booking, P4""
    ),
    LET(
      resDate,   $K337,
      tourDate,"&amp;"  $N337,
      monthCount, DATEDIF(resDate, tourDate, ""M"") + 1,
      secondDates, ARRAYFORMULA(
        DATE(
          YEAR(resDate),
          MONTH(resDate) + SEQUENCE(monthCount),
          2
        )
      ),
      validDates, FILTER(
        sec"&amp;"ondDates,
        (secondDates &gt; resDate + 2) *
        (secondDates &lt;= tourDate - 3)
      ),
      IF(
        OR($AJ337=""P2"", $AJ337=""P3"", $AJ337=""P4""),
        IF(
          COUNTA(validDates) &lt; 2,
          """",
          TEXT(INDEX(validDates"&amp;", 2), ""mmm d, yyyy"")
        ),
        IF(
          COUNTA(validDates) &lt; 2,
          """",
          TEXTJOIN("", "", TRUE,
            TEXT(INDEX(validDates, 1), ""mmm d, yyyy""),
            TEXT(INDEX(validDates, 2), ""mmm d, yyyy"")
          )
 "&amp;"       )
      )
    ),
    """"
  )
)
"),"")</f>
        <v/>
      </c>
      <c r="BA337" s="65" t="str">
        <f t="shared" si="13"/>
        <v/>
      </c>
      <c r="BB337" s="63"/>
      <c r="BC337" s="64"/>
      <c r="BD337" s="64"/>
      <c r="BE337" s="64"/>
      <c r="BF337" s="64" t="str">
        <f>IFERROR(__xludf.DUMMYFUNCTION("IF(
  OR($AJ337=""Full Payment"",$AJ337=""P1"", $AJ337=""P2""),
  """",
  IF(
    AND(
      NOT(ISBLANK($K337)),
      OR(
        Q337=""Standard Booking, P3"",
        Q337=""Standard Booking, P4""
      )
    ),
    LET(
      resDate,   $K337,
      "&amp;"tourDate,  $N337,
      monthCount, DATEDIF(resDate, tourDate, ""M"") + 1,
      secondDates, ARRAYFORMULA(
        DATE(
          YEAR(resDate),
          MONTH(resDate) + SEQUENCE(monthCount),
          2
        )
      ),
      validDates, FILTER(
  "&amp;"      secondDates,
        (secondDates &gt; resDate + 2) *
        (secondDates &lt;= tourDate - 3)
      ),
      IF(
        $AJ337=""P4"",
        IF(
          COUNTA(validDates) &lt; 3,
          """",
          TEXT(INDEX(validDates, 3), ""mmm d, yyyy"")
  "&amp;"      ),
        IF(
          $AJ337=""P3"",
          IF(
            COUNTA(validDates) &lt; 3,
            """",
            TEXT(INDEX(validDates, 3), ""mmm d, yyyy"")
          ),
          IF(
            COUNTA(validDates) &lt; 3,
            """",
    "&amp;"        TEXTJOIN("", "", TRUE,
              TEXT(INDEX(validDates, 1), ""mmm d, yyyy""),
              TEXT(INDEX(validDates, 2), ""mmm d, yyyy""),
              TEXT(INDEX(validDates, 3), ""mmm d, yyyy"")
            )
          )
        )
      )
    "&amp;"),
    """"
  )
)
"),"")</f>
        <v/>
      </c>
      <c r="BG337" s="65" t="str">
        <f t="shared" si="14"/>
        <v/>
      </c>
      <c r="BH337" s="63"/>
      <c r="BI337" s="64"/>
      <c r="BJ337" s="64"/>
      <c r="BK337" s="64"/>
      <c r="BL337" s="64" t="str">
        <f>IFERROR(__xludf.DUMMYFUNCTION("IF(
  OR($AJ337=""Full Payment"",$AJ337=""P1"",$AJ337=""P2"",$AJ337=""P3""),
  """",
  IF(
    AND(
      NOT(ISBLANK($K337)),
      $Q337=""Standard Booking, P4""
    ),
    LET(
      resDate,   $K337,
      tourDate,  $N337,
      monthCount, DATEDIF(r"&amp;"esDate, tourDate, ""M"") + 1,
      secondDates, ARRAYFORMULA(
        DATE(
          YEAR(resDate),
          MONTH(resDate) + SEQUENCE(monthCount),
          2
        )
      ),
      validDates, FILTER(
        secondDates,
        (secondDates &gt; res"&amp;"Date + 2) *
        (secondDates &lt;= tourDate - 3)
      ),
      IF(
        $AJ337=""P4"",
        IF(
          COUNTA(validDates) &lt; 4,
          """",
          TEXT(
            INDEX(validDates, 4),
            ""mmm d, yyyy""
          )
        ),
"&amp;"        IF(
          COUNTA(validDates) &lt; 4,
          """",
          TEXTJOIN(
            "", "", TRUE,
            TEXT(INDEX(validDates, 1), ""mmm d, yyyy""),
            TEXT(INDEX(validDates, 2), ""mmm d, yyyy""),
            TEXT(INDEX(validDates"&amp;", 3), ""mmm d, yyyy""),
            TEXT(INDEX(validDates, 4), ""mmm d, yyyy"")
          )
        )
      )
    ),
    """"
  )
)
"),"")</f>
        <v/>
      </c>
      <c r="BM337" s="65" t="str">
        <f t="shared" si="15"/>
        <v/>
      </c>
      <c r="BN337" s="66"/>
      <c r="BO337" s="67"/>
      <c r="BP337" s="49" t="b">
        <v>0</v>
      </c>
      <c r="BQ337" s="49" t="b">
        <v>0</v>
      </c>
      <c r="BR337" s="68"/>
      <c r="BS337" s="69"/>
      <c r="BT337" s="70" t="b">
        <v>0</v>
      </c>
      <c r="BU337" s="71"/>
      <c r="BV337" s="72"/>
      <c r="BW337" s="86" t="b">
        <v>0</v>
      </c>
      <c r="BX337" s="87"/>
    </row>
    <row r="338">
      <c r="A338" s="35" t="str">
        <f t="shared" si="1"/>
        <v/>
      </c>
      <c r="B338" s="36" t="str">
        <f t="shared" si="2"/>
        <v/>
      </c>
      <c r="C338" s="36" t="str">
        <f t="array" ref="C338">IF(
  M338="",
  "",
  IFERROR(
    INDEX(
      '{INDEX} Tour Packages'!$A:$ZZ,
      MATCH(
        M338,
        INDEX(
          '{INDEX} Tour Packages'!$A:$ZZ,
          ,
          MATCH("Tour Package Name", '{INDEX} Tour Packages'!$4:$4, 0)
        ),
        0
      ),
      MATCH("Tour Code", '{INDEX} Tour Packages'!$4:$4, 0)
    ),
    "XXX"
  )
)
</f>
        <v/>
      </c>
      <c r="D338" s="36" t="str">
        <f t="shared" si="3"/>
        <v/>
      </c>
      <c r="E338" s="36" t="str">
        <f t="shared" si="4"/>
        <v/>
      </c>
      <c r="F338" s="37" t="str">
        <f t="shared" si="5"/>
        <v/>
      </c>
      <c r="G338" s="89"/>
      <c r="H338" s="89"/>
      <c r="I338" s="90"/>
      <c r="J338" s="40" t="str">
        <f t="shared" si="16"/>
        <v> </v>
      </c>
      <c r="K338" s="91"/>
      <c r="L338" s="55"/>
      <c r="M338" s="55"/>
      <c r="N338" s="91"/>
      <c r="O338" s="43" t="str">
        <f>IFERROR(__xludf.DUMMYFUNCTION("IF(N338="""","""",IFERROR(
  N338 + VALUE(REGEXEXTRACT(P338, ""(\d+)\s+Days"")),
  """"
)
)"),"")</f>
        <v/>
      </c>
      <c r="P338" s="43" t="str">
        <f t="array" ref="P338">IFERROR(
  INDEX(
    INDEX('{INDEX} Tour Packages'!$A:$ZZ, , MATCH(P$3, '{INDEX} Tour Packages'!$4:$4, 0)),
    MATCH(M338, INDEX('{INDEX} Tour Packages'!$A:$ZZ,0, MATCH("Tour Package Name", '{INDEX} Tour Packages'!$4:$4, 0)), 0)
  ),
"")
</f>
        <v/>
      </c>
      <c r="Q338" s="44" t="str">
        <f t="shared" si="7"/>
        <v/>
      </c>
      <c r="R338" s="44" t="str">
        <f>IFERROR(__xludf.DUMMYFUNCTION("IF(OR(ISBLANK(K338), ISBLANK(N338)), """", 
  LET(
    resDate, K338,
    tourDate, N338,
    monthCount, MAX(0, DATEDIF(resDate, tourDate - 3, ""M"") + 1),
    secondDates, ARRAYFORMULA(DATE(YEAR(resDate), MONTH(resDate) + SEQUENCE(monthCount), 2)),
    "&amp;"validDates, FILTER(secondDates, (secondDates &gt; resDate + 2) * (secondDates &lt;= tourDate - 3)),
    IF(ISERROR(validDates), 0, COUNTA(validDates))
  )
)
"),"")</f>
        <v/>
      </c>
      <c r="S338" s="44" t="str">
        <f t="shared" si="8"/>
        <v/>
      </c>
      <c r="T338" s="45" t="str">
        <f t="array" ref="T338">IF(ISBLANK(BO338),IFERROR(
  INDEX(
    INDEX('{INDEX} Payment Terms'!$A:$G, , MATCH(T$3, '{INDEX} Payment Terms'!$4:$4, 0)),
    MATCH(Q338, INDEX('{INDEX} Payment Terms'!$A:$G,0, MATCH("Payment Condition", '{INDEX} Payment Terms'!$4:$4, 0)), 0)
  ),
""),"Cancelled")
</f>
        <v/>
      </c>
      <c r="U338" s="46" t="b">
        <v>0</v>
      </c>
      <c r="V338" s="47" t="str">
        <f>IFERROR(__xludf.DUMMYFUNCTION("IF(OR(L338=""Duo Booking"", L338=""Group Booking""),
IF(U338=FALSE,"""",
    LET(
      bookingType, L338,
      tour, M338,
      mainFirst, H338,
      mainLast, I338,
      mainEmail, G338,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$L$4:L338, bookingType,
          $M$4:M338, tour,
          $H$4:H338, mainFirst,
          $I$4:I338, mainLast,
          $G$4:G338, mainEmail
        ),
        ""000""
      ),
  "&amp;"    baseID &amp; ""-"" &amp; memberNumber
    )
  ),
  """"
)
"),"")</f>
        <v/>
      </c>
      <c r="W338" s="48"/>
      <c r="X338" s="85" t="b">
        <v>0</v>
      </c>
      <c r="Y338" s="85" t="b">
        <v>0</v>
      </c>
      <c r="Z338" s="85" t="b">
        <v>0</v>
      </c>
      <c r="AA338" s="50"/>
      <c r="AB338" s="51"/>
      <c r="AC338" s="85" t="b">
        <v>0</v>
      </c>
      <c r="AD338" s="92"/>
      <c r="AE338" s="88"/>
      <c r="AF338" s="36" t="str">
        <f t="array" ref="AF338">IF(M338="","",INDEX(
      '{INDEX} Tour Packages'!$A:$ZP,
      MATCH($M338, '{INDEX} Tour Packages'!$A:$A, 0),
      MATCH(AF$3, '{INDEX} Tour Packages'!$4:$4, 0)
    ))</f>
        <v/>
      </c>
      <c r="AG338" s="36" t="str">
        <f t="array" ref="AG338">IF(M338="","",INDEX(
      '{INDEX} Tour Packages'!$A:$ZP,
      MATCH($M338, '{INDEX} Tour Packages'!$A:$A, 0),
      MATCH(AG$3, '{INDEX} Tour Packages'!$4:$4, 0)
    ))</f>
        <v/>
      </c>
      <c r="AH338" s="36" t="str">
        <f t="array" ref="AH338">IF(M338="","",INDEX(
      '{INDEX} Tour Packages'!$A:$ZP,
      MATCH($M338, '{INDEX} Tour Packages'!$A:$A, 0),
      MATCH(AH$3, '{INDEX} Tour Packages'!$4:$4, 0)
    ))</f>
        <v/>
      </c>
      <c r="AI338" s="54" t="str">
        <f t="shared" si="9"/>
        <v/>
      </c>
      <c r="AJ338" s="42"/>
      <c r="AK338" s="55"/>
      <c r="AL338" s="46" t="b">
        <v>0</v>
      </c>
      <c r="AM338" s="56"/>
      <c r="AN338" s="57" t="str">
        <f t="shared" si="10"/>
        <v/>
      </c>
      <c r="AO338" s="58" t="str">
        <f t="shared" si="11"/>
        <v/>
      </c>
      <c r="AP338" s="59"/>
      <c r="AQ338" s="60"/>
      <c r="AR338" s="61"/>
      <c r="AS338" s="61"/>
      <c r="AT338" s="61" t="str">
        <f>IFERROR(__xludf.DUMMYFUNCTION("IF( 
  OR($AJ338=""Full Payment"", ISBLANK($K338)),
  """",
  IF(
    OR(
      Q338=""Standard Booking, P1"",
      Q338=""Standard Booking, P2"",
      Q338=""Standard Booking, P3"",
      Q338=""Standard Booking, P4""
    ),
    LET(
      resDate,   $"&amp;"K338,
      tourDate,  $N338,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8" s="62" t="str">
        <f t="shared" si="12"/>
        <v/>
      </c>
      <c r="AV338" s="63"/>
      <c r="AW338" s="64"/>
      <c r="AX338" s="64"/>
      <c r="AY338" s="64"/>
      <c r="AZ338" s="64" t="str">
        <f>IFERROR(__xludf.DUMMYFUNCTION("IF(
  OR($AJ338=""Full Payment"",$AJ338=""P1"", ISBLANK($K338)),
  """",
  IF(
    OR(
      $Q338=""Standard Booking, P2"",
      $Q338=""Standard Booking, P3"",
      $Q338=""Standard Booking, P4""
    ),
    LET(
      resDate,   $K338,
      tourDate,"&amp;"  $N338,
      monthCount, DATEDIF(resDate, tourDate, ""M"") + 1,
      secondDates, ARRAYFORMULA(
        DATE(
          YEAR(resDate),
          MONTH(resDate) + SEQUENCE(monthCount),
          2
        )
      ),
      validDates, FILTER(
        sec"&amp;"ondDates,
        (secondDates &gt; resDate + 2) *
        (secondDates &lt;= tourDate - 3)
      ),
      IF(
        OR($AJ338=""P2"", $AJ338=""P3"", $AJ338=""P4""),
        IF(
          COUNTA(validDates) &lt; 2,
          """",
          TEXT(INDEX(validDates"&amp;", 2), ""mmm d, yyyy"")
        ),
        IF(
          COUNTA(validDates) &lt; 2,
          """",
          TEXTJOIN("", "", TRUE,
            TEXT(INDEX(validDates, 1), ""mmm d, yyyy""),
            TEXT(INDEX(validDates, 2), ""mmm d, yyyy"")
          )
 "&amp;"       )
      )
    ),
    """"
  )
)
"),"")</f>
        <v/>
      </c>
      <c r="BA338" s="65" t="str">
        <f t="shared" si="13"/>
        <v/>
      </c>
      <c r="BB338" s="63"/>
      <c r="BC338" s="64"/>
      <c r="BD338" s="64"/>
      <c r="BE338" s="64"/>
      <c r="BF338" s="64" t="str">
        <f>IFERROR(__xludf.DUMMYFUNCTION("IF(
  OR($AJ338=""Full Payment"",$AJ338=""P1"", $AJ338=""P2""),
  """",
  IF(
    AND(
      NOT(ISBLANK($K338)),
      OR(
        Q338=""Standard Booking, P3"",
        Q338=""Standard Booking, P4""
      )
    ),
    LET(
      resDate,   $K338,
      "&amp;"tourDate,  $N338,
      monthCount, DATEDIF(resDate, tourDate, ""M"") + 1,
      secondDates, ARRAYFORMULA(
        DATE(
          YEAR(resDate),
          MONTH(resDate) + SEQUENCE(monthCount),
          2
        )
      ),
      validDates, FILTER(
  "&amp;"      secondDates,
        (secondDates &gt; resDate + 2) *
        (secondDates &lt;= tourDate - 3)
      ),
      IF(
        $AJ338=""P4"",
        IF(
          COUNTA(validDates) &lt; 3,
          """",
          TEXT(INDEX(validDates, 3), ""mmm d, yyyy"")
  "&amp;"      ),
        IF(
          $AJ338=""P3"",
          IF(
            COUNTA(validDates) &lt; 3,
            """",
            TEXT(INDEX(validDates, 3), ""mmm d, yyyy"")
          ),
          IF(
            COUNTA(validDates) &lt; 3,
            """",
    "&amp;"        TEXTJOIN("", "", TRUE,
              TEXT(INDEX(validDates, 1), ""mmm d, yyyy""),
              TEXT(INDEX(validDates, 2), ""mmm d, yyyy""),
              TEXT(INDEX(validDates, 3), ""mmm d, yyyy"")
            )
          )
        )
      )
    "&amp;"),
    """"
  )
)
"),"")</f>
        <v/>
      </c>
      <c r="BG338" s="65" t="str">
        <f t="shared" si="14"/>
        <v/>
      </c>
      <c r="BH338" s="63"/>
      <c r="BI338" s="64"/>
      <c r="BJ338" s="64"/>
      <c r="BK338" s="64"/>
      <c r="BL338" s="64" t="str">
        <f>IFERROR(__xludf.DUMMYFUNCTION("IF(
  OR($AJ338=""Full Payment"",$AJ338=""P1"",$AJ338=""P2"",$AJ338=""P3""),
  """",
  IF(
    AND(
      NOT(ISBLANK($K338)),
      $Q338=""Standard Booking, P4""
    ),
    LET(
      resDate,   $K338,
      tourDate,  $N338,
      monthCount, DATEDIF(r"&amp;"esDate, tourDate, ""M"") + 1,
      secondDates, ARRAYFORMULA(
        DATE(
          YEAR(resDate),
          MONTH(resDate) + SEQUENCE(monthCount),
          2
        )
      ),
      validDates, FILTER(
        secondDates,
        (secondDates &gt; res"&amp;"Date + 2) *
        (secondDates &lt;= tourDate - 3)
      ),
      IF(
        $AJ338=""P4"",
        IF(
          COUNTA(validDates) &lt; 4,
          """",
          TEXT(
            INDEX(validDates, 4),
            ""mmm d, yyyy""
          )
        ),
"&amp;"        IF(
          COUNTA(validDates) &lt; 4,
          """",
          TEXTJOIN(
            "", "", TRUE,
            TEXT(INDEX(validDates, 1), ""mmm d, yyyy""),
            TEXT(INDEX(validDates, 2), ""mmm d, yyyy""),
            TEXT(INDEX(validDates"&amp;", 3), ""mmm d, yyyy""),
            TEXT(INDEX(validDates, 4), ""mmm d, yyyy"")
          )
        )
      )
    ),
    """"
  )
)
"),"")</f>
        <v/>
      </c>
      <c r="BM338" s="65" t="str">
        <f t="shared" si="15"/>
        <v/>
      </c>
      <c r="BN338" s="66"/>
      <c r="BO338" s="67"/>
      <c r="BP338" s="49" t="b">
        <v>0</v>
      </c>
      <c r="BQ338" s="49" t="b">
        <v>0</v>
      </c>
      <c r="BR338" s="68"/>
      <c r="BS338" s="69"/>
      <c r="BT338" s="70" t="b">
        <v>0</v>
      </c>
      <c r="BU338" s="71"/>
      <c r="BV338" s="72"/>
      <c r="BW338" s="86" t="b">
        <v>0</v>
      </c>
      <c r="BX338" s="87"/>
    </row>
    <row r="339">
      <c r="A339" s="35" t="str">
        <f t="shared" si="1"/>
        <v/>
      </c>
      <c r="B339" s="36" t="str">
        <f t="shared" si="2"/>
        <v/>
      </c>
      <c r="C339" s="36" t="str">
        <f t="array" ref="C339">IF(
  M339="",
  "",
  IFERROR(
    INDEX(
      '{INDEX} Tour Packages'!$A:$ZZ,
      MATCH(
        M339,
        INDEX(
          '{INDEX} Tour Packages'!$A:$ZZ,
          ,
          MATCH("Tour Package Name", '{INDEX} Tour Packages'!$4:$4, 0)
        ),
        0
      ),
      MATCH("Tour Code", '{INDEX} Tour Packages'!$4:$4, 0)
    ),
    "XXX"
  )
)
</f>
        <v/>
      </c>
      <c r="D339" s="36" t="str">
        <f t="shared" si="3"/>
        <v/>
      </c>
      <c r="E339" s="36" t="str">
        <f t="shared" si="4"/>
        <v/>
      </c>
      <c r="F339" s="37" t="str">
        <f t="shared" si="5"/>
        <v/>
      </c>
      <c r="G339" s="89"/>
      <c r="H339" s="89"/>
      <c r="I339" s="90"/>
      <c r="J339" s="40" t="str">
        <f t="shared" si="16"/>
        <v> </v>
      </c>
      <c r="K339" s="91"/>
      <c r="L339" s="55"/>
      <c r="M339" s="55"/>
      <c r="N339" s="91"/>
      <c r="O339" s="43" t="str">
        <f>IFERROR(__xludf.DUMMYFUNCTION("IF(N339="""","""",IFERROR(
  N339 + VALUE(REGEXEXTRACT(P339, ""(\d+)\s+Days"")),
  """"
)
)"),"")</f>
        <v/>
      </c>
      <c r="P339" s="43" t="str">
        <f t="array" ref="P339">IFERROR(
  INDEX(
    INDEX('{INDEX} Tour Packages'!$A:$ZZ, , MATCH(P$3, '{INDEX} Tour Packages'!$4:$4, 0)),
    MATCH(M339, INDEX('{INDEX} Tour Packages'!$A:$ZZ,0, MATCH("Tour Package Name", '{INDEX} Tour Packages'!$4:$4, 0)), 0)
  ),
"")
</f>
        <v/>
      </c>
      <c r="Q339" s="44" t="str">
        <f t="shared" si="7"/>
        <v/>
      </c>
      <c r="R339" s="44" t="str">
        <f>IFERROR(__xludf.DUMMYFUNCTION("IF(OR(ISBLANK(K339), ISBLANK(N339)), """", 
  LET(
    resDate, K339,
    tourDate, N339,
    monthCount, MAX(0, DATEDIF(resDate, tourDate - 3, ""M"") + 1),
    secondDates, ARRAYFORMULA(DATE(YEAR(resDate), MONTH(resDate) + SEQUENCE(monthCount), 2)),
    "&amp;"validDates, FILTER(secondDates, (secondDates &gt; resDate + 2) * (secondDates &lt;= tourDate - 3)),
    IF(ISERROR(validDates), 0, COUNTA(validDates))
  )
)
"),"")</f>
        <v/>
      </c>
      <c r="S339" s="44" t="str">
        <f t="shared" si="8"/>
        <v/>
      </c>
      <c r="T339" s="45" t="str">
        <f t="array" ref="T339">IF(ISBLANK(BO339),IFERROR(
  INDEX(
    INDEX('{INDEX} Payment Terms'!$A:$G, , MATCH(T$3, '{INDEX} Payment Terms'!$4:$4, 0)),
    MATCH(Q339, INDEX('{INDEX} Payment Terms'!$A:$G,0, MATCH("Payment Condition", '{INDEX} Payment Terms'!$4:$4, 0)), 0)
  ),
""),"Cancelled")
</f>
        <v/>
      </c>
      <c r="U339" s="46" t="b">
        <v>0</v>
      </c>
      <c r="V339" s="47" t="str">
        <f>IFERROR(__xludf.DUMMYFUNCTION("IF(OR(L339=""Duo Booking"", L339=""Group Booking""),
IF(U339=FALSE,"""",
    LET(
      bookingType, L339,
      tour, M339,
      mainFirst, H339,
      mainLast, I339,
      mainEmail, G339,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$L$4:L339, bookingType,
          $M$4:M339, tour,
          $H$4:H339, mainFirst,
          $I$4:I339, mainLast,
          $G$4:G339, mainEmail
        ),
        ""000""
      ),
  "&amp;"    baseID &amp; ""-"" &amp; memberNumber
    )
  ),
  """"
)
"),"")</f>
        <v/>
      </c>
      <c r="W339" s="48"/>
      <c r="X339" s="85" t="b">
        <v>0</v>
      </c>
      <c r="Y339" s="85" t="b">
        <v>0</v>
      </c>
      <c r="Z339" s="85" t="b">
        <v>0</v>
      </c>
      <c r="AA339" s="50"/>
      <c r="AB339" s="51"/>
      <c r="AC339" s="85" t="b">
        <v>0</v>
      </c>
      <c r="AD339" s="92"/>
      <c r="AE339" s="88"/>
      <c r="AF339" s="36" t="str">
        <f t="array" ref="AF339">IF(M339="","",INDEX(
      '{INDEX} Tour Packages'!$A:$ZP,
      MATCH($M339, '{INDEX} Tour Packages'!$A:$A, 0),
      MATCH(AF$3, '{INDEX} Tour Packages'!$4:$4, 0)
    ))</f>
        <v/>
      </c>
      <c r="AG339" s="36" t="str">
        <f t="array" ref="AG339">IF(M339="","",INDEX(
      '{INDEX} Tour Packages'!$A:$ZP,
      MATCH($M339, '{INDEX} Tour Packages'!$A:$A, 0),
      MATCH(AG$3, '{INDEX} Tour Packages'!$4:$4, 0)
    ))</f>
        <v/>
      </c>
      <c r="AH339" s="36" t="str">
        <f t="array" ref="AH339">IF(M339="","",INDEX(
      '{INDEX} Tour Packages'!$A:$ZP,
      MATCH($M339, '{INDEX} Tour Packages'!$A:$A, 0),
      MATCH(AH$3, '{INDEX} Tour Packages'!$4:$4, 0)
    ))</f>
        <v/>
      </c>
      <c r="AI339" s="54" t="str">
        <f t="shared" si="9"/>
        <v/>
      </c>
      <c r="AJ339" s="42"/>
      <c r="AK339" s="55"/>
      <c r="AL339" s="46" t="b">
        <v>0</v>
      </c>
      <c r="AM339" s="56"/>
      <c r="AN339" s="57" t="str">
        <f t="shared" si="10"/>
        <v/>
      </c>
      <c r="AO339" s="58" t="str">
        <f t="shared" si="11"/>
        <v/>
      </c>
      <c r="AP339" s="59"/>
      <c r="AQ339" s="60"/>
      <c r="AR339" s="61"/>
      <c r="AS339" s="61"/>
      <c r="AT339" s="61" t="str">
        <f>IFERROR(__xludf.DUMMYFUNCTION("IF( 
  OR($AJ339=""Full Payment"", ISBLANK($K339)),
  """",
  IF(
    OR(
      Q339=""Standard Booking, P1"",
      Q339=""Standard Booking, P2"",
      Q339=""Standard Booking, P3"",
      Q339=""Standard Booking, P4""
    ),
    LET(
      resDate,   $"&amp;"K339,
      tourDate,  $N339,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39" s="62" t="str">
        <f t="shared" si="12"/>
        <v/>
      </c>
      <c r="AV339" s="63"/>
      <c r="AW339" s="64"/>
      <c r="AX339" s="64"/>
      <c r="AY339" s="64"/>
      <c r="AZ339" s="64" t="str">
        <f>IFERROR(__xludf.DUMMYFUNCTION("IF(
  OR($AJ339=""Full Payment"",$AJ339=""P1"", ISBLANK($K339)),
  """",
  IF(
    OR(
      $Q339=""Standard Booking, P2"",
      $Q339=""Standard Booking, P3"",
      $Q339=""Standard Booking, P4""
    ),
    LET(
      resDate,   $K339,
      tourDate,"&amp;"  $N339,
      monthCount, DATEDIF(resDate, tourDate, ""M"") + 1,
      secondDates, ARRAYFORMULA(
        DATE(
          YEAR(resDate),
          MONTH(resDate) + SEQUENCE(monthCount),
          2
        )
      ),
      validDates, FILTER(
        sec"&amp;"ondDates,
        (secondDates &gt; resDate + 2) *
        (secondDates &lt;= tourDate - 3)
      ),
      IF(
        OR($AJ339=""P2"", $AJ339=""P3"", $AJ339=""P4""),
        IF(
          COUNTA(validDates) &lt; 2,
          """",
          TEXT(INDEX(validDates"&amp;", 2), ""mmm d, yyyy"")
        ),
        IF(
          COUNTA(validDates) &lt; 2,
          """",
          TEXTJOIN("", "", TRUE,
            TEXT(INDEX(validDates, 1), ""mmm d, yyyy""),
            TEXT(INDEX(validDates, 2), ""mmm d, yyyy"")
          )
 "&amp;"       )
      )
    ),
    """"
  )
)
"),"")</f>
        <v/>
      </c>
      <c r="BA339" s="65" t="str">
        <f t="shared" si="13"/>
        <v/>
      </c>
      <c r="BB339" s="63"/>
      <c r="BC339" s="64"/>
      <c r="BD339" s="64"/>
      <c r="BE339" s="64"/>
      <c r="BF339" s="64" t="str">
        <f>IFERROR(__xludf.DUMMYFUNCTION("IF(
  OR($AJ339=""Full Payment"",$AJ339=""P1"", $AJ339=""P2""),
  """",
  IF(
    AND(
      NOT(ISBLANK($K339)),
      OR(
        Q339=""Standard Booking, P3"",
        Q339=""Standard Booking, P4""
      )
    ),
    LET(
      resDate,   $K339,
      "&amp;"tourDate,  $N339,
      monthCount, DATEDIF(resDate, tourDate, ""M"") + 1,
      secondDates, ARRAYFORMULA(
        DATE(
          YEAR(resDate),
          MONTH(resDate) + SEQUENCE(monthCount),
          2
        )
      ),
      validDates, FILTER(
  "&amp;"      secondDates,
        (secondDates &gt; resDate + 2) *
        (secondDates &lt;= tourDate - 3)
      ),
      IF(
        $AJ339=""P4"",
        IF(
          COUNTA(validDates) &lt; 3,
          """",
          TEXT(INDEX(validDates, 3), ""mmm d, yyyy"")
  "&amp;"      ),
        IF(
          $AJ339=""P3"",
          IF(
            COUNTA(validDates) &lt; 3,
            """",
            TEXT(INDEX(validDates, 3), ""mmm d, yyyy"")
          ),
          IF(
            COUNTA(validDates) &lt; 3,
            """",
    "&amp;"        TEXTJOIN("", "", TRUE,
              TEXT(INDEX(validDates, 1), ""mmm d, yyyy""),
              TEXT(INDEX(validDates, 2), ""mmm d, yyyy""),
              TEXT(INDEX(validDates, 3), ""mmm d, yyyy"")
            )
          )
        )
      )
    "&amp;"),
    """"
  )
)
"),"")</f>
        <v/>
      </c>
      <c r="BG339" s="65" t="str">
        <f t="shared" si="14"/>
        <v/>
      </c>
      <c r="BH339" s="63"/>
      <c r="BI339" s="64"/>
      <c r="BJ339" s="64"/>
      <c r="BK339" s="64"/>
      <c r="BL339" s="64" t="str">
        <f>IFERROR(__xludf.DUMMYFUNCTION("IF(
  OR($AJ339=""Full Payment"",$AJ339=""P1"",$AJ339=""P2"",$AJ339=""P3""),
  """",
  IF(
    AND(
      NOT(ISBLANK($K339)),
      $Q339=""Standard Booking, P4""
    ),
    LET(
      resDate,   $K339,
      tourDate,  $N339,
      monthCount, DATEDIF(r"&amp;"esDate, tourDate, ""M"") + 1,
      secondDates, ARRAYFORMULA(
        DATE(
          YEAR(resDate),
          MONTH(resDate) + SEQUENCE(monthCount),
          2
        )
      ),
      validDates, FILTER(
        secondDates,
        (secondDates &gt; res"&amp;"Date + 2) *
        (secondDates &lt;= tourDate - 3)
      ),
      IF(
        $AJ339=""P4"",
        IF(
          COUNTA(validDates) &lt; 4,
          """",
          TEXT(
            INDEX(validDates, 4),
            ""mmm d, yyyy""
          )
        ),
"&amp;"        IF(
          COUNTA(validDates) &lt; 4,
          """",
          TEXTJOIN(
            "", "", TRUE,
            TEXT(INDEX(validDates, 1), ""mmm d, yyyy""),
            TEXT(INDEX(validDates, 2), ""mmm d, yyyy""),
            TEXT(INDEX(validDates"&amp;", 3), ""mmm d, yyyy""),
            TEXT(INDEX(validDates, 4), ""mmm d, yyyy"")
          )
        )
      )
    ),
    """"
  )
)
"),"")</f>
        <v/>
      </c>
      <c r="BM339" s="65" t="str">
        <f t="shared" si="15"/>
        <v/>
      </c>
      <c r="BN339" s="66"/>
      <c r="BO339" s="67"/>
      <c r="BP339" s="49" t="b">
        <v>0</v>
      </c>
      <c r="BQ339" s="49" t="b">
        <v>0</v>
      </c>
      <c r="BR339" s="68"/>
      <c r="BS339" s="69"/>
      <c r="BT339" s="70" t="b">
        <v>0</v>
      </c>
      <c r="BU339" s="71"/>
      <c r="BV339" s="72"/>
      <c r="BW339" s="86" t="b">
        <v>0</v>
      </c>
      <c r="BX339" s="87"/>
    </row>
    <row r="340">
      <c r="A340" s="35" t="str">
        <f t="shared" si="1"/>
        <v/>
      </c>
      <c r="B340" s="36" t="str">
        <f t="shared" si="2"/>
        <v/>
      </c>
      <c r="C340" s="36" t="str">
        <f t="array" ref="C340">IF(
  M340="",
  "",
  IFERROR(
    INDEX(
      '{INDEX} Tour Packages'!$A:$ZZ,
      MATCH(
        M340,
        INDEX(
          '{INDEX} Tour Packages'!$A:$ZZ,
          ,
          MATCH("Tour Package Name", '{INDEX} Tour Packages'!$4:$4, 0)
        ),
        0
      ),
      MATCH("Tour Code", '{INDEX} Tour Packages'!$4:$4, 0)
    ),
    "XXX"
  )
)
</f>
        <v/>
      </c>
      <c r="D340" s="36" t="str">
        <f t="shared" si="3"/>
        <v/>
      </c>
      <c r="E340" s="36" t="str">
        <f t="shared" si="4"/>
        <v/>
      </c>
      <c r="F340" s="37" t="str">
        <f t="shared" si="5"/>
        <v/>
      </c>
      <c r="G340" s="89"/>
      <c r="H340" s="89"/>
      <c r="I340" s="90"/>
      <c r="J340" s="40" t="str">
        <f t="shared" si="16"/>
        <v> </v>
      </c>
      <c r="K340" s="91"/>
      <c r="L340" s="55"/>
      <c r="M340" s="55"/>
      <c r="N340" s="91"/>
      <c r="O340" s="43" t="str">
        <f>IFERROR(__xludf.DUMMYFUNCTION("IF(N340="""","""",IFERROR(
  N340 + VALUE(REGEXEXTRACT(P340, ""(\d+)\s+Days"")),
  """"
)
)"),"")</f>
        <v/>
      </c>
      <c r="P340" s="43" t="str">
        <f t="array" ref="P340">IFERROR(
  INDEX(
    INDEX('{INDEX} Tour Packages'!$A:$ZZ, , MATCH(P$3, '{INDEX} Tour Packages'!$4:$4, 0)),
    MATCH(M340, INDEX('{INDEX} Tour Packages'!$A:$ZZ,0, MATCH("Tour Package Name", '{INDEX} Tour Packages'!$4:$4, 0)), 0)
  ),
"")
</f>
        <v/>
      </c>
      <c r="Q340" s="44" t="str">
        <f t="shared" si="7"/>
        <v/>
      </c>
      <c r="R340" s="44" t="str">
        <f>IFERROR(__xludf.DUMMYFUNCTION("IF(OR(ISBLANK(K340), ISBLANK(N340)), """", 
  LET(
    resDate, K340,
    tourDate, N340,
    monthCount, MAX(0, DATEDIF(resDate, tourDate - 3, ""M"") + 1),
    secondDates, ARRAYFORMULA(DATE(YEAR(resDate), MONTH(resDate) + SEQUENCE(monthCount), 2)),
    "&amp;"validDates, FILTER(secondDates, (secondDates &gt; resDate + 2) * (secondDates &lt;= tourDate - 3)),
    IF(ISERROR(validDates), 0, COUNTA(validDates))
  )
)
"),"")</f>
        <v/>
      </c>
      <c r="S340" s="44" t="str">
        <f t="shared" si="8"/>
        <v/>
      </c>
      <c r="T340" s="45" t="str">
        <f t="array" ref="T340">IF(ISBLANK(BO340),IFERROR(
  INDEX(
    INDEX('{INDEX} Payment Terms'!$A:$G, , MATCH(T$3, '{INDEX} Payment Terms'!$4:$4, 0)),
    MATCH(Q340, INDEX('{INDEX} Payment Terms'!$A:$G,0, MATCH("Payment Condition", '{INDEX} Payment Terms'!$4:$4, 0)), 0)
  ),
""),"Cancelled")
</f>
        <v/>
      </c>
      <c r="U340" s="46" t="b">
        <v>0</v>
      </c>
      <c r="V340" s="47" t="str">
        <f>IFERROR(__xludf.DUMMYFUNCTION("IF(OR(L340=""Duo Booking"", L340=""Group Booking""),
IF(U340=FALSE,"""",
    LET(
      bookingType, L340,
      tour, M340,
      mainFirst, H340,
      mainLast, I340,
      mainEmail, G340,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$L$4:L340, bookingType,
          $M$4:M340, tour,
          $H$4:H340, mainFirst,
          $I$4:I340, mainLast,
          $G$4:G340, mainEmail
        ),
        ""000""
      ),
  "&amp;"    baseID &amp; ""-"" &amp; memberNumber
    )
  ),
  """"
)
"),"")</f>
        <v/>
      </c>
      <c r="W340" s="48"/>
      <c r="X340" s="85" t="b">
        <v>0</v>
      </c>
      <c r="Y340" s="85" t="b">
        <v>0</v>
      </c>
      <c r="Z340" s="85" t="b">
        <v>0</v>
      </c>
      <c r="AA340" s="50"/>
      <c r="AB340" s="51"/>
      <c r="AC340" s="85" t="b">
        <v>0</v>
      </c>
      <c r="AD340" s="92"/>
      <c r="AE340" s="88"/>
      <c r="AF340" s="36" t="str">
        <f t="array" ref="AF340">IF(M340="","",INDEX(
      '{INDEX} Tour Packages'!$A:$ZP,
      MATCH($M340, '{INDEX} Tour Packages'!$A:$A, 0),
      MATCH(AF$3, '{INDEX} Tour Packages'!$4:$4, 0)
    ))</f>
        <v/>
      </c>
      <c r="AG340" s="36" t="str">
        <f t="array" ref="AG340">IF(M340="","",INDEX(
      '{INDEX} Tour Packages'!$A:$ZP,
      MATCH($M340, '{INDEX} Tour Packages'!$A:$A, 0),
      MATCH(AG$3, '{INDEX} Tour Packages'!$4:$4, 0)
    ))</f>
        <v/>
      </c>
      <c r="AH340" s="36" t="str">
        <f t="array" ref="AH340">IF(M340="","",INDEX(
      '{INDEX} Tour Packages'!$A:$ZP,
      MATCH($M340, '{INDEX} Tour Packages'!$A:$A, 0),
      MATCH(AH$3, '{INDEX} Tour Packages'!$4:$4, 0)
    ))</f>
        <v/>
      </c>
      <c r="AI340" s="54" t="str">
        <f t="shared" si="9"/>
        <v/>
      </c>
      <c r="AJ340" s="42"/>
      <c r="AK340" s="55"/>
      <c r="AL340" s="46" t="b">
        <v>0</v>
      </c>
      <c r="AM340" s="56"/>
      <c r="AN340" s="57" t="str">
        <f t="shared" si="10"/>
        <v/>
      </c>
      <c r="AO340" s="58" t="str">
        <f t="shared" si="11"/>
        <v/>
      </c>
      <c r="AP340" s="59"/>
      <c r="AQ340" s="60"/>
      <c r="AR340" s="61"/>
      <c r="AS340" s="61"/>
      <c r="AT340" s="61" t="str">
        <f>IFERROR(__xludf.DUMMYFUNCTION("IF( 
  OR($AJ340=""Full Payment"", ISBLANK($K340)),
  """",
  IF(
    OR(
      Q340=""Standard Booking, P1"",
      Q340=""Standard Booking, P2"",
      Q340=""Standard Booking, P3"",
      Q340=""Standard Booking, P4""
    ),
    LET(
      resDate,   $"&amp;"K340,
      tourDate,  $N340,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0" s="62" t="str">
        <f t="shared" si="12"/>
        <v/>
      </c>
      <c r="AV340" s="63"/>
      <c r="AW340" s="64"/>
      <c r="AX340" s="64"/>
      <c r="AY340" s="64"/>
      <c r="AZ340" s="64" t="str">
        <f>IFERROR(__xludf.DUMMYFUNCTION("IF(
  OR($AJ340=""Full Payment"",$AJ340=""P1"", ISBLANK($K340)),
  """",
  IF(
    OR(
      $Q340=""Standard Booking, P2"",
      $Q340=""Standard Booking, P3"",
      $Q340=""Standard Booking, P4""
    ),
    LET(
      resDate,   $K340,
      tourDate,"&amp;"  $N340,
      monthCount, DATEDIF(resDate, tourDate, ""M"") + 1,
      secondDates, ARRAYFORMULA(
        DATE(
          YEAR(resDate),
          MONTH(resDate) + SEQUENCE(monthCount),
          2
        )
      ),
      validDates, FILTER(
        sec"&amp;"ondDates,
        (secondDates &gt; resDate + 2) *
        (secondDates &lt;= tourDate - 3)
      ),
      IF(
        OR($AJ340=""P2"", $AJ340=""P3"", $AJ340=""P4""),
        IF(
          COUNTA(validDates) &lt; 2,
          """",
          TEXT(INDEX(validDates"&amp;", 2), ""mmm d, yyyy"")
        ),
        IF(
          COUNTA(validDates) &lt; 2,
          """",
          TEXTJOIN("", "", TRUE,
            TEXT(INDEX(validDates, 1), ""mmm d, yyyy""),
            TEXT(INDEX(validDates, 2), ""mmm d, yyyy"")
          )
 "&amp;"       )
      )
    ),
    """"
  )
)
"),"")</f>
        <v/>
      </c>
      <c r="BA340" s="65" t="str">
        <f t="shared" si="13"/>
        <v/>
      </c>
      <c r="BB340" s="63"/>
      <c r="BC340" s="64"/>
      <c r="BD340" s="64"/>
      <c r="BE340" s="64"/>
      <c r="BF340" s="64" t="str">
        <f>IFERROR(__xludf.DUMMYFUNCTION("IF(
  OR($AJ340=""Full Payment"",$AJ340=""P1"", $AJ340=""P2""),
  """",
  IF(
    AND(
      NOT(ISBLANK($K340)),
      OR(
        Q340=""Standard Booking, P3"",
        Q340=""Standard Booking, P4""
      )
    ),
    LET(
      resDate,   $K340,
      "&amp;"tourDate,  $N340,
      monthCount, DATEDIF(resDate, tourDate, ""M"") + 1,
      secondDates, ARRAYFORMULA(
        DATE(
          YEAR(resDate),
          MONTH(resDate) + SEQUENCE(monthCount),
          2
        )
      ),
      validDates, FILTER(
  "&amp;"      secondDates,
        (secondDates &gt; resDate + 2) *
        (secondDates &lt;= tourDate - 3)
      ),
      IF(
        $AJ340=""P4"",
        IF(
          COUNTA(validDates) &lt; 3,
          """",
          TEXT(INDEX(validDates, 3), ""mmm d, yyyy"")
  "&amp;"      ),
        IF(
          $AJ340=""P3"",
          IF(
            COUNTA(validDates) &lt; 3,
            """",
            TEXT(INDEX(validDates, 3), ""mmm d, yyyy"")
          ),
          IF(
            COUNTA(validDates) &lt; 3,
            """",
    "&amp;"        TEXTJOIN("", "", TRUE,
              TEXT(INDEX(validDates, 1), ""mmm d, yyyy""),
              TEXT(INDEX(validDates, 2), ""mmm d, yyyy""),
              TEXT(INDEX(validDates, 3), ""mmm d, yyyy"")
            )
          )
        )
      )
    "&amp;"),
    """"
  )
)
"),"")</f>
        <v/>
      </c>
      <c r="BG340" s="65" t="str">
        <f t="shared" si="14"/>
        <v/>
      </c>
      <c r="BH340" s="63"/>
      <c r="BI340" s="64"/>
      <c r="BJ340" s="64"/>
      <c r="BK340" s="64"/>
      <c r="BL340" s="64" t="str">
        <f>IFERROR(__xludf.DUMMYFUNCTION("IF(
  OR($AJ340=""Full Payment"",$AJ340=""P1"",$AJ340=""P2"",$AJ340=""P3""),
  """",
  IF(
    AND(
      NOT(ISBLANK($K340)),
      $Q340=""Standard Booking, P4""
    ),
    LET(
      resDate,   $K340,
      tourDate,  $N340,
      monthCount, DATEDIF(r"&amp;"esDate, tourDate, ""M"") + 1,
      secondDates, ARRAYFORMULA(
        DATE(
          YEAR(resDate),
          MONTH(resDate) + SEQUENCE(monthCount),
          2
        )
      ),
      validDates, FILTER(
        secondDates,
        (secondDates &gt; res"&amp;"Date + 2) *
        (secondDates &lt;= tourDate - 3)
      ),
      IF(
        $AJ340=""P4"",
        IF(
          COUNTA(validDates) &lt; 4,
          """",
          TEXT(
            INDEX(validDates, 4),
            ""mmm d, yyyy""
          )
        ),
"&amp;"        IF(
          COUNTA(validDates) &lt; 4,
          """",
          TEXTJOIN(
            "", "", TRUE,
            TEXT(INDEX(validDates, 1), ""mmm d, yyyy""),
            TEXT(INDEX(validDates, 2), ""mmm d, yyyy""),
            TEXT(INDEX(validDates"&amp;", 3), ""mmm d, yyyy""),
            TEXT(INDEX(validDates, 4), ""mmm d, yyyy"")
          )
        )
      )
    ),
    """"
  )
)
"),"")</f>
        <v/>
      </c>
      <c r="BM340" s="65" t="str">
        <f t="shared" si="15"/>
        <v/>
      </c>
      <c r="BN340" s="66"/>
      <c r="BO340" s="67"/>
      <c r="BP340" s="49" t="b">
        <v>0</v>
      </c>
      <c r="BQ340" s="49" t="b">
        <v>0</v>
      </c>
      <c r="BR340" s="68"/>
      <c r="BS340" s="69"/>
      <c r="BT340" s="70" t="b">
        <v>0</v>
      </c>
      <c r="BU340" s="71"/>
      <c r="BV340" s="72"/>
      <c r="BW340" s="86" t="b">
        <v>0</v>
      </c>
      <c r="BX340" s="87"/>
    </row>
    <row r="341">
      <c r="A341" s="35" t="str">
        <f t="shared" si="1"/>
        <v/>
      </c>
      <c r="B341" s="36" t="str">
        <f t="shared" si="2"/>
        <v/>
      </c>
      <c r="C341" s="36" t="str">
        <f t="array" ref="C341">IF(
  M341="",
  "",
  IFERROR(
    INDEX(
      '{INDEX} Tour Packages'!$A:$ZZ,
      MATCH(
        M341,
        INDEX(
          '{INDEX} Tour Packages'!$A:$ZZ,
          ,
          MATCH("Tour Package Name", '{INDEX} Tour Packages'!$4:$4, 0)
        ),
        0
      ),
      MATCH("Tour Code", '{INDEX} Tour Packages'!$4:$4, 0)
    ),
    "XXX"
  )
)
</f>
        <v/>
      </c>
      <c r="D341" s="36" t="str">
        <f t="shared" si="3"/>
        <v/>
      </c>
      <c r="E341" s="36" t="str">
        <f t="shared" si="4"/>
        <v/>
      </c>
      <c r="F341" s="37" t="str">
        <f t="shared" si="5"/>
        <v/>
      </c>
      <c r="G341" s="89"/>
      <c r="H341" s="89"/>
      <c r="I341" s="90"/>
      <c r="J341" s="40" t="str">
        <f t="shared" si="16"/>
        <v> </v>
      </c>
      <c r="K341" s="91"/>
      <c r="L341" s="55"/>
      <c r="M341" s="55"/>
      <c r="N341" s="91"/>
      <c r="O341" s="43" t="str">
        <f>IFERROR(__xludf.DUMMYFUNCTION("IF(N341="""","""",IFERROR(
  N341 + VALUE(REGEXEXTRACT(P341, ""(\d+)\s+Days"")),
  """"
)
)"),"")</f>
        <v/>
      </c>
      <c r="P341" s="43" t="str">
        <f t="array" ref="P341">IFERROR(
  INDEX(
    INDEX('{INDEX} Tour Packages'!$A:$ZZ, , MATCH(P$3, '{INDEX} Tour Packages'!$4:$4, 0)),
    MATCH(M341, INDEX('{INDEX} Tour Packages'!$A:$ZZ,0, MATCH("Tour Package Name", '{INDEX} Tour Packages'!$4:$4, 0)), 0)
  ),
"")
</f>
        <v/>
      </c>
      <c r="Q341" s="44" t="str">
        <f t="shared" si="7"/>
        <v/>
      </c>
      <c r="R341" s="44" t="str">
        <f>IFERROR(__xludf.DUMMYFUNCTION("IF(OR(ISBLANK(K341), ISBLANK(N341)), """", 
  LET(
    resDate, K341,
    tourDate, N341,
    monthCount, MAX(0, DATEDIF(resDate, tourDate - 3, ""M"") + 1),
    secondDates, ARRAYFORMULA(DATE(YEAR(resDate), MONTH(resDate) + SEQUENCE(monthCount), 2)),
    "&amp;"validDates, FILTER(secondDates, (secondDates &gt; resDate + 2) * (secondDates &lt;= tourDate - 3)),
    IF(ISERROR(validDates), 0, COUNTA(validDates))
  )
)
"),"")</f>
        <v/>
      </c>
      <c r="S341" s="44" t="str">
        <f t="shared" si="8"/>
        <v/>
      </c>
      <c r="T341" s="45" t="str">
        <f t="array" ref="T341">IF(ISBLANK(BO341),IFERROR(
  INDEX(
    INDEX('{INDEX} Payment Terms'!$A:$G, , MATCH(T$3, '{INDEX} Payment Terms'!$4:$4, 0)),
    MATCH(Q341, INDEX('{INDEX} Payment Terms'!$A:$G,0, MATCH("Payment Condition", '{INDEX} Payment Terms'!$4:$4, 0)), 0)
  ),
""),"Cancelled")
</f>
        <v/>
      </c>
      <c r="U341" s="46" t="b">
        <v>0</v>
      </c>
      <c r="V341" s="47" t="str">
        <f>IFERROR(__xludf.DUMMYFUNCTION("IF(OR(L341=""Duo Booking"", L341=""Group Booking""),
IF(U341=FALSE,"""",
    LET(
      bookingType, L341,
      tour, M341,
      mainFirst, H341,
      mainLast, I341,
      mainEmail, G341,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$L$4:L341, bookingType,
          $M$4:M341, tour,
          $H$4:H341, mainFirst,
          $I$4:I341, mainLast,
          $G$4:G341, mainEmail
        ),
        ""000""
      ),
  "&amp;"    baseID &amp; ""-"" &amp; memberNumber
    )
  ),
  """"
)
"),"")</f>
        <v/>
      </c>
      <c r="W341" s="48"/>
      <c r="X341" s="85" t="b">
        <v>0</v>
      </c>
      <c r="Y341" s="85" t="b">
        <v>0</v>
      </c>
      <c r="Z341" s="85" t="b">
        <v>0</v>
      </c>
      <c r="AA341" s="50"/>
      <c r="AB341" s="51"/>
      <c r="AC341" s="85" t="b">
        <v>0</v>
      </c>
      <c r="AD341" s="92"/>
      <c r="AE341" s="88"/>
      <c r="AF341" s="36" t="str">
        <f t="array" ref="AF341">IF(M341="","",INDEX(
      '{INDEX} Tour Packages'!$A:$ZP,
      MATCH($M341, '{INDEX} Tour Packages'!$A:$A, 0),
      MATCH(AF$3, '{INDEX} Tour Packages'!$4:$4, 0)
    ))</f>
        <v/>
      </c>
      <c r="AG341" s="36" t="str">
        <f t="array" ref="AG341">IF(M341="","",INDEX(
      '{INDEX} Tour Packages'!$A:$ZP,
      MATCH($M341, '{INDEX} Tour Packages'!$A:$A, 0),
      MATCH(AG$3, '{INDEX} Tour Packages'!$4:$4, 0)
    ))</f>
        <v/>
      </c>
      <c r="AH341" s="36" t="str">
        <f t="array" ref="AH341">IF(M341="","",INDEX(
      '{INDEX} Tour Packages'!$A:$ZP,
      MATCH($M341, '{INDEX} Tour Packages'!$A:$A, 0),
      MATCH(AH$3, '{INDEX} Tour Packages'!$4:$4, 0)
    ))</f>
        <v/>
      </c>
      <c r="AI341" s="54" t="str">
        <f t="shared" si="9"/>
        <v/>
      </c>
      <c r="AJ341" s="42"/>
      <c r="AK341" s="55"/>
      <c r="AL341" s="46" t="b">
        <v>0</v>
      </c>
      <c r="AM341" s="56"/>
      <c r="AN341" s="57" t="str">
        <f t="shared" si="10"/>
        <v/>
      </c>
      <c r="AO341" s="58" t="str">
        <f t="shared" si="11"/>
        <v/>
      </c>
      <c r="AP341" s="59"/>
      <c r="AQ341" s="60"/>
      <c r="AR341" s="61"/>
      <c r="AS341" s="61"/>
      <c r="AT341" s="61" t="str">
        <f>IFERROR(__xludf.DUMMYFUNCTION("IF( 
  OR($AJ341=""Full Payment"", ISBLANK($K341)),
  """",
  IF(
    OR(
      Q341=""Standard Booking, P1"",
      Q341=""Standard Booking, P2"",
      Q341=""Standard Booking, P3"",
      Q341=""Standard Booking, P4""
    ),
    LET(
      resDate,   $"&amp;"K341,
      tourDate,  $N341,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1" s="62" t="str">
        <f t="shared" si="12"/>
        <v/>
      </c>
      <c r="AV341" s="63"/>
      <c r="AW341" s="64"/>
      <c r="AX341" s="64"/>
      <c r="AY341" s="64"/>
      <c r="AZ341" s="64" t="str">
        <f>IFERROR(__xludf.DUMMYFUNCTION("IF(
  OR($AJ341=""Full Payment"",$AJ341=""P1"", ISBLANK($K341)),
  """",
  IF(
    OR(
      $Q341=""Standard Booking, P2"",
      $Q341=""Standard Booking, P3"",
      $Q341=""Standard Booking, P4""
    ),
    LET(
      resDate,   $K341,
      tourDate,"&amp;"  $N341,
      monthCount, DATEDIF(resDate, tourDate, ""M"") + 1,
      secondDates, ARRAYFORMULA(
        DATE(
          YEAR(resDate),
          MONTH(resDate) + SEQUENCE(monthCount),
          2
        )
      ),
      validDates, FILTER(
        sec"&amp;"ondDates,
        (secondDates &gt; resDate + 2) *
        (secondDates &lt;= tourDate - 3)
      ),
      IF(
        OR($AJ341=""P2"", $AJ341=""P3"", $AJ341=""P4""),
        IF(
          COUNTA(validDates) &lt; 2,
          """",
          TEXT(INDEX(validDates"&amp;", 2), ""mmm d, yyyy"")
        ),
        IF(
          COUNTA(validDates) &lt; 2,
          """",
          TEXTJOIN("", "", TRUE,
            TEXT(INDEX(validDates, 1), ""mmm d, yyyy""),
            TEXT(INDEX(validDates, 2), ""mmm d, yyyy"")
          )
 "&amp;"       )
      )
    ),
    """"
  )
)
"),"")</f>
        <v/>
      </c>
      <c r="BA341" s="65" t="str">
        <f t="shared" si="13"/>
        <v/>
      </c>
      <c r="BB341" s="63"/>
      <c r="BC341" s="64"/>
      <c r="BD341" s="64"/>
      <c r="BE341" s="64"/>
      <c r="BF341" s="64" t="str">
        <f>IFERROR(__xludf.DUMMYFUNCTION("IF(
  OR($AJ341=""Full Payment"",$AJ341=""P1"", $AJ341=""P2""),
  """",
  IF(
    AND(
      NOT(ISBLANK($K341)),
      OR(
        Q341=""Standard Booking, P3"",
        Q341=""Standard Booking, P4""
      )
    ),
    LET(
      resDate,   $K341,
      "&amp;"tourDate,  $N341,
      monthCount, DATEDIF(resDate, tourDate, ""M"") + 1,
      secondDates, ARRAYFORMULA(
        DATE(
          YEAR(resDate),
          MONTH(resDate) + SEQUENCE(monthCount),
          2
        )
      ),
      validDates, FILTER(
  "&amp;"      secondDates,
        (secondDates &gt; resDate + 2) *
        (secondDates &lt;= tourDate - 3)
      ),
      IF(
        $AJ341=""P4"",
        IF(
          COUNTA(validDates) &lt; 3,
          """",
          TEXT(INDEX(validDates, 3), ""mmm d, yyyy"")
  "&amp;"      ),
        IF(
          $AJ341=""P3"",
          IF(
            COUNTA(validDates) &lt; 3,
            """",
            TEXT(INDEX(validDates, 3), ""mmm d, yyyy"")
          ),
          IF(
            COUNTA(validDates) &lt; 3,
            """",
    "&amp;"        TEXTJOIN("", "", TRUE,
              TEXT(INDEX(validDates, 1), ""mmm d, yyyy""),
              TEXT(INDEX(validDates, 2), ""mmm d, yyyy""),
              TEXT(INDEX(validDates, 3), ""mmm d, yyyy"")
            )
          )
        )
      )
    "&amp;"),
    """"
  )
)
"),"")</f>
        <v/>
      </c>
      <c r="BG341" s="65" t="str">
        <f t="shared" si="14"/>
        <v/>
      </c>
      <c r="BH341" s="63"/>
      <c r="BI341" s="64"/>
      <c r="BJ341" s="64"/>
      <c r="BK341" s="64"/>
      <c r="BL341" s="64" t="str">
        <f>IFERROR(__xludf.DUMMYFUNCTION("IF(
  OR($AJ341=""Full Payment"",$AJ341=""P1"",$AJ341=""P2"",$AJ341=""P3""),
  """",
  IF(
    AND(
      NOT(ISBLANK($K341)),
      $Q341=""Standard Booking, P4""
    ),
    LET(
      resDate,   $K341,
      tourDate,  $N341,
      monthCount, DATEDIF(r"&amp;"esDate, tourDate, ""M"") + 1,
      secondDates, ARRAYFORMULA(
        DATE(
          YEAR(resDate),
          MONTH(resDate) + SEQUENCE(monthCount),
          2
        )
      ),
      validDates, FILTER(
        secondDates,
        (secondDates &gt; res"&amp;"Date + 2) *
        (secondDates &lt;= tourDate - 3)
      ),
      IF(
        $AJ341=""P4"",
        IF(
          COUNTA(validDates) &lt; 4,
          """",
          TEXT(
            INDEX(validDates, 4),
            ""mmm d, yyyy""
          )
        ),
"&amp;"        IF(
          COUNTA(validDates) &lt; 4,
          """",
          TEXTJOIN(
            "", "", TRUE,
            TEXT(INDEX(validDates, 1), ""mmm d, yyyy""),
            TEXT(INDEX(validDates, 2), ""mmm d, yyyy""),
            TEXT(INDEX(validDates"&amp;", 3), ""mmm d, yyyy""),
            TEXT(INDEX(validDates, 4), ""mmm d, yyyy"")
          )
        )
      )
    ),
    """"
  )
)
"),"")</f>
        <v/>
      </c>
      <c r="BM341" s="65" t="str">
        <f t="shared" si="15"/>
        <v/>
      </c>
      <c r="BN341" s="66"/>
      <c r="BO341" s="67"/>
      <c r="BP341" s="49" t="b">
        <v>0</v>
      </c>
      <c r="BQ341" s="49" t="b">
        <v>0</v>
      </c>
      <c r="BR341" s="68"/>
      <c r="BS341" s="69"/>
      <c r="BT341" s="70" t="b">
        <v>0</v>
      </c>
      <c r="BU341" s="71"/>
      <c r="BV341" s="72"/>
      <c r="BW341" s="86" t="b">
        <v>0</v>
      </c>
      <c r="BX341" s="87"/>
    </row>
    <row r="342">
      <c r="A342" s="35" t="str">
        <f t="shared" si="1"/>
        <v/>
      </c>
      <c r="B342" s="36" t="str">
        <f t="shared" si="2"/>
        <v/>
      </c>
      <c r="C342" s="36" t="str">
        <f t="array" ref="C342">IF(
  M342="",
  "",
  IFERROR(
    INDEX(
      '{INDEX} Tour Packages'!$A:$ZZ,
      MATCH(
        M342,
        INDEX(
          '{INDEX} Tour Packages'!$A:$ZZ,
          ,
          MATCH("Tour Package Name", '{INDEX} Tour Packages'!$4:$4, 0)
        ),
        0
      ),
      MATCH("Tour Code", '{INDEX} Tour Packages'!$4:$4, 0)
    ),
    "XXX"
  )
)
</f>
        <v/>
      </c>
      <c r="D342" s="36" t="str">
        <f t="shared" si="3"/>
        <v/>
      </c>
      <c r="E342" s="36" t="str">
        <f t="shared" si="4"/>
        <v/>
      </c>
      <c r="F342" s="37" t="str">
        <f t="shared" si="5"/>
        <v/>
      </c>
      <c r="G342" s="89"/>
      <c r="H342" s="89"/>
      <c r="I342" s="90"/>
      <c r="J342" s="40" t="str">
        <f t="shared" si="16"/>
        <v> </v>
      </c>
      <c r="K342" s="91"/>
      <c r="L342" s="55"/>
      <c r="M342" s="55"/>
      <c r="N342" s="91"/>
      <c r="O342" s="43" t="str">
        <f>IFERROR(__xludf.DUMMYFUNCTION("IF(N342="""","""",IFERROR(
  N342 + VALUE(REGEXEXTRACT(P342, ""(\d+)\s+Days"")),
  """"
)
)"),"")</f>
        <v/>
      </c>
      <c r="P342" s="43" t="str">
        <f t="array" ref="P342">IFERROR(
  INDEX(
    INDEX('{INDEX} Tour Packages'!$A:$ZZ, , MATCH(P$3, '{INDEX} Tour Packages'!$4:$4, 0)),
    MATCH(M342, INDEX('{INDEX} Tour Packages'!$A:$ZZ,0, MATCH("Tour Package Name", '{INDEX} Tour Packages'!$4:$4, 0)), 0)
  ),
"")
</f>
        <v/>
      </c>
      <c r="Q342" s="44" t="str">
        <f t="shared" si="7"/>
        <v/>
      </c>
      <c r="R342" s="44" t="str">
        <f>IFERROR(__xludf.DUMMYFUNCTION("IF(OR(ISBLANK(K342), ISBLANK(N342)), """", 
  LET(
    resDate, K342,
    tourDate, N342,
    monthCount, MAX(0, DATEDIF(resDate, tourDate - 3, ""M"") + 1),
    secondDates, ARRAYFORMULA(DATE(YEAR(resDate), MONTH(resDate) + SEQUENCE(monthCount), 2)),
    "&amp;"validDates, FILTER(secondDates, (secondDates &gt; resDate + 2) * (secondDates &lt;= tourDate - 3)),
    IF(ISERROR(validDates), 0, COUNTA(validDates))
  )
)
"),"")</f>
        <v/>
      </c>
      <c r="S342" s="44" t="str">
        <f t="shared" si="8"/>
        <v/>
      </c>
      <c r="T342" s="45" t="str">
        <f t="array" ref="T342">IF(ISBLANK(BO342),IFERROR(
  INDEX(
    INDEX('{INDEX} Payment Terms'!$A:$G, , MATCH(T$3, '{INDEX} Payment Terms'!$4:$4, 0)),
    MATCH(Q342, INDEX('{INDEX} Payment Terms'!$A:$G,0, MATCH("Payment Condition", '{INDEX} Payment Terms'!$4:$4, 0)), 0)
  ),
""),"Cancelled")
</f>
        <v/>
      </c>
      <c r="U342" s="46" t="b">
        <v>0</v>
      </c>
      <c r="V342" s="47" t="str">
        <f>IFERROR(__xludf.DUMMYFUNCTION("IF(OR(L342=""Duo Booking"", L342=""Group Booking""),
IF(U342=FALSE,"""",
    LET(
      bookingType, L342,
      tour, M342,
      mainFirst, H342,
      mainLast, I342,
      mainEmail, G342,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$L$4:L342, bookingType,
          $M$4:M342, tour,
          $H$4:H342, mainFirst,
          $I$4:I342, mainLast,
          $G$4:G342, mainEmail
        ),
        ""000""
      ),
  "&amp;"    baseID &amp; ""-"" &amp; memberNumber
    )
  ),
  """"
)
"),"")</f>
        <v/>
      </c>
      <c r="W342" s="48"/>
      <c r="X342" s="85" t="b">
        <v>0</v>
      </c>
      <c r="Y342" s="85" t="b">
        <v>0</v>
      </c>
      <c r="Z342" s="85" t="b">
        <v>0</v>
      </c>
      <c r="AA342" s="50"/>
      <c r="AB342" s="51"/>
      <c r="AC342" s="85" t="b">
        <v>0</v>
      </c>
      <c r="AD342" s="92"/>
      <c r="AE342" s="88"/>
      <c r="AF342" s="36" t="str">
        <f t="array" ref="AF342">IF(M342="","",INDEX(
      '{INDEX} Tour Packages'!$A:$ZP,
      MATCH($M342, '{INDEX} Tour Packages'!$A:$A, 0),
      MATCH(AF$3, '{INDEX} Tour Packages'!$4:$4, 0)
    ))</f>
        <v/>
      </c>
      <c r="AG342" s="36" t="str">
        <f t="array" ref="AG342">IF(M342="","",INDEX(
      '{INDEX} Tour Packages'!$A:$ZP,
      MATCH($M342, '{INDEX} Tour Packages'!$A:$A, 0),
      MATCH(AG$3, '{INDEX} Tour Packages'!$4:$4, 0)
    ))</f>
        <v/>
      </c>
      <c r="AH342" s="36" t="str">
        <f t="array" ref="AH342">IF(M342="","",INDEX(
      '{INDEX} Tour Packages'!$A:$ZP,
      MATCH($M342, '{INDEX} Tour Packages'!$A:$A, 0),
      MATCH(AH$3, '{INDEX} Tour Packages'!$4:$4, 0)
    ))</f>
        <v/>
      </c>
      <c r="AI342" s="54" t="str">
        <f t="shared" si="9"/>
        <v/>
      </c>
      <c r="AJ342" s="42"/>
      <c r="AK342" s="55"/>
      <c r="AL342" s="46" t="b">
        <v>0</v>
      </c>
      <c r="AM342" s="56"/>
      <c r="AN342" s="57" t="str">
        <f t="shared" si="10"/>
        <v/>
      </c>
      <c r="AO342" s="58" t="str">
        <f t="shared" si="11"/>
        <v/>
      </c>
      <c r="AP342" s="59"/>
      <c r="AQ342" s="60"/>
      <c r="AR342" s="61"/>
      <c r="AS342" s="61"/>
      <c r="AT342" s="61" t="str">
        <f>IFERROR(__xludf.DUMMYFUNCTION("IF( 
  OR($AJ342=""Full Payment"", ISBLANK($K342)),
  """",
  IF(
    OR(
      Q342=""Standard Booking, P1"",
      Q342=""Standard Booking, P2"",
      Q342=""Standard Booking, P3"",
      Q342=""Standard Booking, P4""
    ),
    LET(
      resDate,   $"&amp;"K342,
      tourDate,  $N342,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2" s="62" t="str">
        <f t="shared" si="12"/>
        <v/>
      </c>
      <c r="AV342" s="63"/>
      <c r="AW342" s="64"/>
      <c r="AX342" s="64"/>
      <c r="AY342" s="64"/>
      <c r="AZ342" s="64" t="str">
        <f>IFERROR(__xludf.DUMMYFUNCTION("IF(
  OR($AJ342=""Full Payment"",$AJ342=""P1"", ISBLANK($K342)),
  """",
  IF(
    OR(
      $Q342=""Standard Booking, P2"",
      $Q342=""Standard Booking, P3"",
      $Q342=""Standard Booking, P4""
    ),
    LET(
      resDate,   $K342,
      tourDate,"&amp;"  $N342,
      monthCount, DATEDIF(resDate, tourDate, ""M"") + 1,
      secondDates, ARRAYFORMULA(
        DATE(
          YEAR(resDate),
          MONTH(resDate) + SEQUENCE(monthCount),
          2
        )
      ),
      validDates, FILTER(
        sec"&amp;"ondDates,
        (secondDates &gt; resDate + 2) *
        (secondDates &lt;= tourDate - 3)
      ),
      IF(
        OR($AJ342=""P2"", $AJ342=""P3"", $AJ342=""P4""),
        IF(
          COUNTA(validDates) &lt; 2,
          """",
          TEXT(INDEX(validDates"&amp;", 2), ""mmm d, yyyy"")
        ),
        IF(
          COUNTA(validDates) &lt; 2,
          """",
          TEXTJOIN("", "", TRUE,
            TEXT(INDEX(validDates, 1), ""mmm d, yyyy""),
            TEXT(INDEX(validDates, 2), ""mmm d, yyyy"")
          )
 "&amp;"       )
      )
    ),
    """"
  )
)
"),"")</f>
        <v/>
      </c>
      <c r="BA342" s="65" t="str">
        <f t="shared" si="13"/>
        <v/>
      </c>
      <c r="BB342" s="63"/>
      <c r="BC342" s="64"/>
      <c r="BD342" s="64"/>
      <c r="BE342" s="64"/>
      <c r="BF342" s="64" t="str">
        <f>IFERROR(__xludf.DUMMYFUNCTION("IF(
  OR($AJ342=""Full Payment"",$AJ342=""P1"", $AJ342=""P2""),
  """",
  IF(
    AND(
      NOT(ISBLANK($K342)),
      OR(
        Q342=""Standard Booking, P3"",
        Q342=""Standard Booking, P4""
      )
    ),
    LET(
      resDate,   $K342,
      "&amp;"tourDate,  $N342,
      monthCount, DATEDIF(resDate, tourDate, ""M"") + 1,
      secondDates, ARRAYFORMULA(
        DATE(
          YEAR(resDate),
          MONTH(resDate) + SEQUENCE(monthCount),
          2
        )
      ),
      validDates, FILTER(
  "&amp;"      secondDates,
        (secondDates &gt; resDate + 2) *
        (secondDates &lt;= tourDate - 3)
      ),
      IF(
        $AJ342=""P4"",
        IF(
          COUNTA(validDates) &lt; 3,
          """",
          TEXT(INDEX(validDates, 3), ""mmm d, yyyy"")
  "&amp;"      ),
        IF(
          $AJ342=""P3"",
          IF(
            COUNTA(validDates) &lt; 3,
            """",
            TEXT(INDEX(validDates, 3), ""mmm d, yyyy"")
          ),
          IF(
            COUNTA(validDates) &lt; 3,
            """",
    "&amp;"        TEXTJOIN("", "", TRUE,
              TEXT(INDEX(validDates, 1), ""mmm d, yyyy""),
              TEXT(INDEX(validDates, 2), ""mmm d, yyyy""),
              TEXT(INDEX(validDates, 3), ""mmm d, yyyy"")
            )
          )
        )
      )
    "&amp;"),
    """"
  )
)
"),"")</f>
        <v/>
      </c>
      <c r="BG342" s="65" t="str">
        <f t="shared" si="14"/>
        <v/>
      </c>
      <c r="BH342" s="63"/>
      <c r="BI342" s="64"/>
      <c r="BJ342" s="64"/>
      <c r="BK342" s="64"/>
      <c r="BL342" s="64" t="str">
        <f>IFERROR(__xludf.DUMMYFUNCTION("IF(
  OR($AJ342=""Full Payment"",$AJ342=""P1"",$AJ342=""P2"",$AJ342=""P3""),
  """",
  IF(
    AND(
      NOT(ISBLANK($K342)),
      $Q342=""Standard Booking, P4""
    ),
    LET(
      resDate,   $K342,
      tourDate,  $N342,
      monthCount, DATEDIF(r"&amp;"esDate, tourDate, ""M"") + 1,
      secondDates, ARRAYFORMULA(
        DATE(
          YEAR(resDate),
          MONTH(resDate) + SEQUENCE(monthCount),
          2
        )
      ),
      validDates, FILTER(
        secondDates,
        (secondDates &gt; res"&amp;"Date + 2) *
        (secondDates &lt;= tourDate - 3)
      ),
      IF(
        $AJ342=""P4"",
        IF(
          COUNTA(validDates) &lt; 4,
          """",
          TEXT(
            INDEX(validDates, 4),
            ""mmm d, yyyy""
          )
        ),
"&amp;"        IF(
          COUNTA(validDates) &lt; 4,
          """",
          TEXTJOIN(
            "", "", TRUE,
            TEXT(INDEX(validDates, 1), ""mmm d, yyyy""),
            TEXT(INDEX(validDates, 2), ""mmm d, yyyy""),
            TEXT(INDEX(validDates"&amp;", 3), ""mmm d, yyyy""),
            TEXT(INDEX(validDates, 4), ""mmm d, yyyy"")
          )
        )
      )
    ),
    """"
  )
)
"),"")</f>
        <v/>
      </c>
      <c r="BM342" s="65" t="str">
        <f t="shared" si="15"/>
        <v/>
      </c>
      <c r="BN342" s="66"/>
      <c r="BO342" s="67"/>
      <c r="BP342" s="49" t="b">
        <v>0</v>
      </c>
      <c r="BQ342" s="49" t="b">
        <v>0</v>
      </c>
      <c r="BR342" s="68"/>
      <c r="BS342" s="69"/>
      <c r="BT342" s="70" t="b">
        <v>0</v>
      </c>
      <c r="BU342" s="71"/>
      <c r="BV342" s="72"/>
      <c r="BW342" s="86" t="b">
        <v>0</v>
      </c>
      <c r="BX342" s="87"/>
    </row>
    <row r="343">
      <c r="A343" s="35" t="str">
        <f t="shared" si="1"/>
        <v/>
      </c>
      <c r="B343" s="36" t="str">
        <f t="shared" si="2"/>
        <v/>
      </c>
      <c r="C343" s="36" t="str">
        <f t="array" ref="C343">IF(
  M343="",
  "",
  IFERROR(
    INDEX(
      '{INDEX} Tour Packages'!$A:$ZZ,
      MATCH(
        M343,
        INDEX(
          '{INDEX} Tour Packages'!$A:$ZZ,
          ,
          MATCH("Tour Package Name", '{INDEX} Tour Packages'!$4:$4, 0)
        ),
        0
      ),
      MATCH("Tour Code", '{INDEX} Tour Packages'!$4:$4, 0)
    ),
    "XXX"
  )
)
</f>
        <v/>
      </c>
      <c r="D343" s="36" t="str">
        <f t="shared" si="3"/>
        <v/>
      </c>
      <c r="E343" s="36" t="str">
        <f t="shared" si="4"/>
        <v/>
      </c>
      <c r="F343" s="37" t="str">
        <f t="shared" si="5"/>
        <v/>
      </c>
      <c r="G343" s="89"/>
      <c r="H343" s="89"/>
      <c r="I343" s="90"/>
      <c r="J343" s="40" t="str">
        <f t="shared" si="16"/>
        <v> </v>
      </c>
      <c r="K343" s="91"/>
      <c r="L343" s="55"/>
      <c r="M343" s="55"/>
      <c r="N343" s="91"/>
      <c r="O343" s="43" t="str">
        <f>IFERROR(__xludf.DUMMYFUNCTION("IF(N343="""","""",IFERROR(
  N343 + VALUE(REGEXEXTRACT(P343, ""(\d+)\s+Days"")),
  """"
)
)"),"")</f>
        <v/>
      </c>
      <c r="P343" s="43" t="str">
        <f t="array" ref="P343">IFERROR(
  INDEX(
    INDEX('{INDEX} Tour Packages'!$A:$ZZ, , MATCH(P$3, '{INDEX} Tour Packages'!$4:$4, 0)),
    MATCH(M343, INDEX('{INDEX} Tour Packages'!$A:$ZZ,0, MATCH("Tour Package Name", '{INDEX} Tour Packages'!$4:$4, 0)), 0)
  ),
"")
</f>
        <v/>
      </c>
      <c r="Q343" s="44" t="str">
        <f t="shared" si="7"/>
        <v/>
      </c>
      <c r="R343" s="44" t="str">
        <f>IFERROR(__xludf.DUMMYFUNCTION("IF(OR(ISBLANK(K343), ISBLANK(N343)), """", 
  LET(
    resDate, K343,
    tourDate, N343,
    monthCount, MAX(0, DATEDIF(resDate, tourDate - 3, ""M"") + 1),
    secondDates, ARRAYFORMULA(DATE(YEAR(resDate), MONTH(resDate) + SEQUENCE(monthCount), 2)),
    "&amp;"validDates, FILTER(secondDates, (secondDates &gt; resDate + 2) * (secondDates &lt;= tourDate - 3)),
    IF(ISERROR(validDates), 0, COUNTA(validDates))
  )
)
"),"")</f>
        <v/>
      </c>
      <c r="S343" s="44" t="str">
        <f t="shared" si="8"/>
        <v/>
      </c>
      <c r="T343" s="45" t="str">
        <f t="array" ref="T343">IF(ISBLANK(BO343),IFERROR(
  INDEX(
    INDEX('{INDEX} Payment Terms'!$A:$G, , MATCH(T$3, '{INDEX} Payment Terms'!$4:$4, 0)),
    MATCH(Q343, INDEX('{INDEX} Payment Terms'!$A:$G,0, MATCH("Payment Condition", '{INDEX} Payment Terms'!$4:$4, 0)), 0)
  ),
""),"Cancelled")
</f>
        <v/>
      </c>
      <c r="U343" s="46" t="b">
        <v>0</v>
      </c>
      <c r="V343" s="47" t="str">
        <f>IFERROR(__xludf.DUMMYFUNCTION("IF(OR(L343=""Duo Booking"", L343=""Group Booking""),
IF(U343=FALSE,"""",
    LET(
      bookingType, L343,
      tour, M343,
      mainFirst, H343,
      mainLast, I343,
      mainEmail, G343,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$L$4:L343, bookingType,
          $M$4:M343, tour,
          $H$4:H343, mainFirst,
          $I$4:I343, mainLast,
          $G$4:G343, mainEmail
        ),
        ""000""
      ),
  "&amp;"    baseID &amp; ""-"" &amp; memberNumber
    )
  ),
  """"
)
"),"")</f>
        <v/>
      </c>
      <c r="W343" s="48"/>
      <c r="X343" s="85" t="b">
        <v>0</v>
      </c>
      <c r="Y343" s="85" t="b">
        <v>0</v>
      </c>
      <c r="Z343" s="85" t="b">
        <v>0</v>
      </c>
      <c r="AA343" s="50"/>
      <c r="AB343" s="51"/>
      <c r="AC343" s="85" t="b">
        <v>0</v>
      </c>
      <c r="AD343" s="92"/>
      <c r="AE343" s="88"/>
      <c r="AF343" s="36" t="str">
        <f t="array" ref="AF343">IF(M343="","",INDEX(
      '{INDEX} Tour Packages'!$A:$ZP,
      MATCH($M343, '{INDEX} Tour Packages'!$A:$A, 0),
      MATCH(AF$3, '{INDEX} Tour Packages'!$4:$4, 0)
    ))</f>
        <v/>
      </c>
      <c r="AG343" s="36" t="str">
        <f t="array" ref="AG343">IF(M343="","",INDEX(
      '{INDEX} Tour Packages'!$A:$ZP,
      MATCH($M343, '{INDEX} Tour Packages'!$A:$A, 0),
      MATCH(AG$3, '{INDEX} Tour Packages'!$4:$4, 0)
    ))</f>
        <v/>
      </c>
      <c r="AH343" s="36" t="str">
        <f t="array" ref="AH343">IF(M343="","",INDEX(
      '{INDEX} Tour Packages'!$A:$ZP,
      MATCH($M343, '{INDEX} Tour Packages'!$A:$A, 0),
      MATCH(AH$3, '{INDEX} Tour Packages'!$4:$4, 0)
    ))</f>
        <v/>
      </c>
      <c r="AI343" s="54" t="str">
        <f t="shared" si="9"/>
        <v/>
      </c>
      <c r="AJ343" s="42"/>
      <c r="AK343" s="55"/>
      <c r="AL343" s="46" t="b">
        <v>0</v>
      </c>
      <c r="AM343" s="56"/>
      <c r="AN343" s="57" t="str">
        <f t="shared" si="10"/>
        <v/>
      </c>
      <c r="AO343" s="58" t="str">
        <f t="shared" si="11"/>
        <v/>
      </c>
      <c r="AP343" s="59"/>
      <c r="AQ343" s="60"/>
      <c r="AR343" s="61"/>
      <c r="AS343" s="61"/>
      <c r="AT343" s="61" t="str">
        <f>IFERROR(__xludf.DUMMYFUNCTION("IF( 
  OR($AJ343=""Full Payment"", ISBLANK($K343)),
  """",
  IF(
    OR(
      Q343=""Standard Booking, P1"",
      Q343=""Standard Booking, P2"",
      Q343=""Standard Booking, P3"",
      Q343=""Standard Booking, P4""
    ),
    LET(
      resDate,   $"&amp;"K343,
      tourDate,  $N343,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3" s="62" t="str">
        <f t="shared" si="12"/>
        <v/>
      </c>
      <c r="AV343" s="63"/>
      <c r="AW343" s="64"/>
      <c r="AX343" s="64"/>
      <c r="AY343" s="64"/>
      <c r="AZ343" s="64" t="str">
        <f>IFERROR(__xludf.DUMMYFUNCTION("IF(
  OR($AJ343=""Full Payment"",$AJ343=""P1"", ISBLANK($K343)),
  """",
  IF(
    OR(
      $Q343=""Standard Booking, P2"",
      $Q343=""Standard Booking, P3"",
      $Q343=""Standard Booking, P4""
    ),
    LET(
      resDate,   $K343,
      tourDate,"&amp;"  $N343,
      monthCount, DATEDIF(resDate, tourDate, ""M"") + 1,
      secondDates, ARRAYFORMULA(
        DATE(
          YEAR(resDate),
          MONTH(resDate) + SEQUENCE(monthCount),
          2
        )
      ),
      validDates, FILTER(
        sec"&amp;"ondDates,
        (secondDates &gt; resDate + 2) *
        (secondDates &lt;= tourDate - 3)
      ),
      IF(
        OR($AJ343=""P2"", $AJ343=""P3"", $AJ343=""P4""),
        IF(
          COUNTA(validDates) &lt; 2,
          """",
          TEXT(INDEX(validDates"&amp;", 2), ""mmm d, yyyy"")
        ),
        IF(
          COUNTA(validDates) &lt; 2,
          """",
          TEXTJOIN("", "", TRUE,
            TEXT(INDEX(validDates, 1), ""mmm d, yyyy""),
            TEXT(INDEX(validDates, 2), ""mmm d, yyyy"")
          )
 "&amp;"       )
      )
    ),
    """"
  )
)
"),"")</f>
        <v/>
      </c>
      <c r="BA343" s="65" t="str">
        <f t="shared" si="13"/>
        <v/>
      </c>
      <c r="BB343" s="63"/>
      <c r="BC343" s="64"/>
      <c r="BD343" s="64"/>
      <c r="BE343" s="64"/>
      <c r="BF343" s="64" t="str">
        <f>IFERROR(__xludf.DUMMYFUNCTION("IF(
  OR($AJ343=""Full Payment"",$AJ343=""P1"", $AJ343=""P2""),
  """",
  IF(
    AND(
      NOT(ISBLANK($K343)),
      OR(
        Q343=""Standard Booking, P3"",
        Q343=""Standard Booking, P4""
      )
    ),
    LET(
      resDate,   $K343,
      "&amp;"tourDate,  $N343,
      monthCount, DATEDIF(resDate, tourDate, ""M"") + 1,
      secondDates, ARRAYFORMULA(
        DATE(
          YEAR(resDate),
          MONTH(resDate) + SEQUENCE(monthCount),
          2
        )
      ),
      validDates, FILTER(
  "&amp;"      secondDates,
        (secondDates &gt; resDate + 2) *
        (secondDates &lt;= tourDate - 3)
      ),
      IF(
        $AJ343=""P4"",
        IF(
          COUNTA(validDates) &lt; 3,
          """",
          TEXT(INDEX(validDates, 3), ""mmm d, yyyy"")
  "&amp;"      ),
        IF(
          $AJ343=""P3"",
          IF(
            COUNTA(validDates) &lt; 3,
            """",
            TEXT(INDEX(validDates, 3), ""mmm d, yyyy"")
          ),
          IF(
            COUNTA(validDates) &lt; 3,
            """",
    "&amp;"        TEXTJOIN("", "", TRUE,
              TEXT(INDEX(validDates, 1), ""mmm d, yyyy""),
              TEXT(INDEX(validDates, 2), ""mmm d, yyyy""),
              TEXT(INDEX(validDates, 3), ""mmm d, yyyy"")
            )
          )
        )
      )
    "&amp;"),
    """"
  )
)
"),"")</f>
        <v/>
      </c>
      <c r="BG343" s="65" t="str">
        <f t="shared" si="14"/>
        <v/>
      </c>
      <c r="BH343" s="63"/>
      <c r="BI343" s="64"/>
      <c r="BJ343" s="64"/>
      <c r="BK343" s="64"/>
      <c r="BL343" s="64" t="str">
        <f>IFERROR(__xludf.DUMMYFUNCTION("IF(
  OR($AJ343=""Full Payment"",$AJ343=""P1"",$AJ343=""P2"",$AJ343=""P3""),
  """",
  IF(
    AND(
      NOT(ISBLANK($K343)),
      $Q343=""Standard Booking, P4""
    ),
    LET(
      resDate,   $K343,
      tourDate,  $N343,
      monthCount, DATEDIF(r"&amp;"esDate, tourDate, ""M"") + 1,
      secondDates, ARRAYFORMULA(
        DATE(
          YEAR(resDate),
          MONTH(resDate) + SEQUENCE(monthCount),
          2
        )
      ),
      validDates, FILTER(
        secondDates,
        (secondDates &gt; res"&amp;"Date + 2) *
        (secondDates &lt;= tourDate - 3)
      ),
      IF(
        $AJ343=""P4"",
        IF(
          COUNTA(validDates) &lt; 4,
          """",
          TEXT(
            INDEX(validDates, 4),
            ""mmm d, yyyy""
          )
        ),
"&amp;"        IF(
          COUNTA(validDates) &lt; 4,
          """",
          TEXTJOIN(
            "", "", TRUE,
            TEXT(INDEX(validDates, 1), ""mmm d, yyyy""),
            TEXT(INDEX(validDates, 2), ""mmm d, yyyy""),
            TEXT(INDEX(validDates"&amp;", 3), ""mmm d, yyyy""),
            TEXT(INDEX(validDates, 4), ""mmm d, yyyy"")
          )
        )
      )
    ),
    """"
  )
)
"),"")</f>
        <v/>
      </c>
      <c r="BM343" s="65" t="str">
        <f t="shared" si="15"/>
        <v/>
      </c>
      <c r="BN343" s="66"/>
      <c r="BO343" s="67"/>
      <c r="BP343" s="49" t="b">
        <v>0</v>
      </c>
      <c r="BQ343" s="49" t="b">
        <v>0</v>
      </c>
      <c r="BR343" s="68"/>
      <c r="BS343" s="69"/>
      <c r="BT343" s="70" t="b">
        <v>0</v>
      </c>
      <c r="BU343" s="71"/>
      <c r="BV343" s="72"/>
      <c r="BW343" s="86" t="b">
        <v>0</v>
      </c>
      <c r="BX343" s="87"/>
    </row>
    <row r="344">
      <c r="A344" s="35" t="str">
        <f t="shared" si="1"/>
        <v/>
      </c>
      <c r="B344" s="36" t="str">
        <f t="shared" si="2"/>
        <v/>
      </c>
      <c r="C344" s="36" t="str">
        <f t="array" ref="C344">IF(
  M344="",
  "",
  IFERROR(
    INDEX(
      '{INDEX} Tour Packages'!$A:$ZZ,
      MATCH(
        M344,
        INDEX(
          '{INDEX} Tour Packages'!$A:$ZZ,
          ,
          MATCH("Tour Package Name", '{INDEX} Tour Packages'!$4:$4, 0)
        ),
        0
      ),
      MATCH("Tour Code", '{INDEX} Tour Packages'!$4:$4, 0)
    ),
    "XXX"
  )
)
</f>
        <v/>
      </c>
      <c r="D344" s="36" t="str">
        <f t="shared" si="3"/>
        <v/>
      </c>
      <c r="E344" s="36" t="str">
        <f t="shared" si="4"/>
        <v/>
      </c>
      <c r="F344" s="37" t="str">
        <f t="shared" si="5"/>
        <v/>
      </c>
      <c r="G344" s="89"/>
      <c r="H344" s="89"/>
      <c r="I344" s="90"/>
      <c r="J344" s="40" t="str">
        <f t="shared" si="16"/>
        <v> </v>
      </c>
      <c r="K344" s="91"/>
      <c r="L344" s="55"/>
      <c r="M344" s="55"/>
      <c r="N344" s="91"/>
      <c r="O344" s="43" t="str">
        <f>IFERROR(__xludf.DUMMYFUNCTION("IF(N344="""","""",IFERROR(
  N344 + VALUE(REGEXEXTRACT(P344, ""(\d+)\s+Days"")),
  """"
)
)"),"")</f>
        <v/>
      </c>
      <c r="P344" s="43" t="str">
        <f t="array" ref="P344">IFERROR(
  INDEX(
    INDEX('{INDEX} Tour Packages'!$A:$ZZ, , MATCH(P$3, '{INDEX} Tour Packages'!$4:$4, 0)),
    MATCH(M344, INDEX('{INDEX} Tour Packages'!$A:$ZZ,0, MATCH("Tour Package Name", '{INDEX} Tour Packages'!$4:$4, 0)), 0)
  ),
"")
</f>
        <v/>
      </c>
      <c r="Q344" s="44" t="str">
        <f t="shared" si="7"/>
        <v/>
      </c>
      <c r="R344" s="44" t="str">
        <f>IFERROR(__xludf.DUMMYFUNCTION("IF(OR(ISBLANK(K344), ISBLANK(N344)), """", 
  LET(
    resDate, K344,
    tourDate, N344,
    monthCount, MAX(0, DATEDIF(resDate, tourDate - 3, ""M"") + 1),
    secondDates, ARRAYFORMULA(DATE(YEAR(resDate), MONTH(resDate) + SEQUENCE(monthCount), 2)),
    "&amp;"validDates, FILTER(secondDates, (secondDates &gt; resDate + 2) * (secondDates &lt;= tourDate - 3)),
    IF(ISERROR(validDates), 0, COUNTA(validDates))
  )
)
"),"")</f>
        <v/>
      </c>
      <c r="S344" s="44" t="str">
        <f t="shared" si="8"/>
        <v/>
      </c>
      <c r="T344" s="45" t="str">
        <f t="array" ref="T344">IF(ISBLANK(BO344),IFERROR(
  INDEX(
    INDEX('{INDEX} Payment Terms'!$A:$G, , MATCH(T$3, '{INDEX} Payment Terms'!$4:$4, 0)),
    MATCH(Q344, INDEX('{INDEX} Payment Terms'!$A:$G,0, MATCH("Payment Condition", '{INDEX} Payment Terms'!$4:$4, 0)), 0)
  ),
""),"Cancelled")
</f>
        <v/>
      </c>
      <c r="U344" s="46" t="b">
        <v>0</v>
      </c>
      <c r="V344" s="47" t="str">
        <f>IFERROR(__xludf.DUMMYFUNCTION("IF(OR(L344=""Duo Booking"", L344=""Group Booking""),
IF(U344=FALSE,"""",
    LET(
      bookingType, L344,
      tour, M344,
      mainFirst, H344,
      mainLast, I344,
      mainEmail, G344,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$L$4:L344, bookingType,
          $M$4:M344, tour,
          $H$4:H344, mainFirst,
          $I$4:I344, mainLast,
          $G$4:G344, mainEmail
        ),
        ""000""
      ),
  "&amp;"    baseID &amp; ""-"" &amp; memberNumber
    )
  ),
  """"
)
"),"")</f>
        <v/>
      </c>
      <c r="W344" s="48"/>
      <c r="X344" s="85" t="b">
        <v>0</v>
      </c>
      <c r="Y344" s="85" t="b">
        <v>0</v>
      </c>
      <c r="Z344" s="85" t="b">
        <v>0</v>
      </c>
      <c r="AA344" s="50"/>
      <c r="AB344" s="51"/>
      <c r="AC344" s="85" t="b">
        <v>0</v>
      </c>
      <c r="AD344" s="92"/>
      <c r="AE344" s="88"/>
      <c r="AF344" s="36" t="str">
        <f t="array" ref="AF344">IF(M344="","",INDEX(
      '{INDEX} Tour Packages'!$A:$ZP,
      MATCH($M344, '{INDEX} Tour Packages'!$A:$A, 0),
      MATCH(AF$3, '{INDEX} Tour Packages'!$4:$4, 0)
    ))</f>
        <v/>
      </c>
      <c r="AG344" s="36" t="str">
        <f t="array" ref="AG344">IF(M344="","",INDEX(
      '{INDEX} Tour Packages'!$A:$ZP,
      MATCH($M344, '{INDEX} Tour Packages'!$A:$A, 0),
      MATCH(AG$3, '{INDEX} Tour Packages'!$4:$4, 0)
    ))</f>
        <v/>
      </c>
      <c r="AH344" s="36" t="str">
        <f t="array" ref="AH344">IF(M344="","",INDEX(
      '{INDEX} Tour Packages'!$A:$ZP,
      MATCH($M344, '{INDEX} Tour Packages'!$A:$A, 0),
      MATCH(AH$3, '{INDEX} Tour Packages'!$4:$4, 0)
    ))</f>
        <v/>
      </c>
      <c r="AI344" s="54" t="str">
        <f t="shared" si="9"/>
        <v/>
      </c>
      <c r="AJ344" s="42"/>
      <c r="AK344" s="55"/>
      <c r="AL344" s="46" t="b">
        <v>0</v>
      </c>
      <c r="AM344" s="56"/>
      <c r="AN344" s="57" t="str">
        <f t="shared" si="10"/>
        <v/>
      </c>
      <c r="AO344" s="58" t="str">
        <f t="shared" si="11"/>
        <v/>
      </c>
      <c r="AP344" s="59"/>
      <c r="AQ344" s="60"/>
      <c r="AR344" s="61"/>
      <c r="AS344" s="61"/>
      <c r="AT344" s="61" t="str">
        <f>IFERROR(__xludf.DUMMYFUNCTION("IF( 
  OR($AJ344=""Full Payment"", ISBLANK($K344)),
  """",
  IF(
    OR(
      Q344=""Standard Booking, P1"",
      Q344=""Standard Booking, P2"",
      Q344=""Standard Booking, P3"",
      Q344=""Standard Booking, P4""
    ),
    LET(
      resDate,   $"&amp;"K344,
      tourDate,  $N344,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4" s="62" t="str">
        <f t="shared" si="12"/>
        <v/>
      </c>
      <c r="AV344" s="63"/>
      <c r="AW344" s="64"/>
      <c r="AX344" s="64"/>
      <c r="AY344" s="64"/>
      <c r="AZ344" s="64" t="str">
        <f>IFERROR(__xludf.DUMMYFUNCTION("IF(
  OR($AJ344=""Full Payment"",$AJ344=""P1"", ISBLANK($K344)),
  """",
  IF(
    OR(
      $Q344=""Standard Booking, P2"",
      $Q344=""Standard Booking, P3"",
      $Q344=""Standard Booking, P4""
    ),
    LET(
      resDate,   $K344,
      tourDate,"&amp;"  $N344,
      monthCount, DATEDIF(resDate, tourDate, ""M"") + 1,
      secondDates, ARRAYFORMULA(
        DATE(
          YEAR(resDate),
          MONTH(resDate) + SEQUENCE(monthCount),
          2
        )
      ),
      validDates, FILTER(
        sec"&amp;"ondDates,
        (secondDates &gt; resDate + 2) *
        (secondDates &lt;= tourDate - 3)
      ),
      IF(
        OR($AJ344=""P2"", $AJ344=""P3"", $AJ344=""P4""),
        IF(
          COUNTA(validDates) &lt; 2,
          """",
          TEXT(INDEX(validDates"&amp;", 2), ""mmm d, yyyy"")
        ),
        IF(
          COUNTA(validDates) &lt; 2,
          """",
          TEXTJOIN("", "", TRUE,
            TEXT(INDEX(validDates, 1), ""mmm d, yyyy""),
            TEXT(INDEX(validDates, 2), ""mmm d, yyyy"")
          )
 "&amp;"       )
      )
    ),
    """"
  )
)
"),"")</f>
        <v/>
      </c>
      <c r="BA344" s="65" t="str">
        <f t="shared" si="13"/>
        <v/>
      </c>
      <c r="BB344" s="63"/>
      <c r="BC344" s="64"/>
      <c r="BD344" s="64"/>
      <c r="BE344" s="64"/>
      <c r="BF344" s="64" t="str">
        <f>IFERROR(__xludf.DUMMYFUNCTION("IF(
  OR($AJ344=""Full Payment"",$AJ344=""P1"", $AJ344=""P2""),
  """",
  IF(
    AND(
      NOT(ISBLANK($K344)),
      OR(
        Q344=""Standard Booking, P3"",
        Q344=""Standard Booking, P4""
      )
    ),
    LET(
      resDate,   $K344,
      "&amp;"tourDate,  $N344,
      monthCount, DATEDIF(resDate, tourDate, ""M"") + 1,
      secondDates, ARRAYFORMULA(
        DATE(
          YEAR(resDate),
          MONTH(resDate) + SEQUENCE(monthCount),
          2
        )
      ),
      validDates, FILTER(
  "&amp;"      secondDates,
        (secondDates &gt; resDate + 2) *
        (secondDates &lt;= tourDate - 3)
      ),
      IF(
        $AJ344=""P4"",
        IF(
          COUNTA(validDates) &lt; 3,
          """",
          TEXT(INDEX(validDates, 3), ""mmm d, yyyy"")
  "&amp;"      ),
        IF(
          $AJ344=""P3"",
          IF(
            COUNTA(validDates) &lt; 3,
            """",
            TEXT(INDEX(validDates, 3), ""mmm d, yyyy"")
          ),
          IF(
            COUNTA(validDates) &lt; 3,
            """",
    "&amp;"        TEXTJOIN("", "", TRUE,
              TEXT(INDEX(validDates, 1), ""mmm d, yyyy""),
              TEXT(INDEX(validDates, 2), ""mmm d, yyyy""),
              TEXT(INDEX(validDates, 3), ""mmm d, yyyy"")
            )
          )
        )
      )
    "&amp;"),
    """"
  )
)
"),"")</f>
        <v/>
      </c>
      <c r="BG344" s="65" t="str">
        <f t="shared" si="14"/>
        <v/>
      </c>
      <c r="BH344" s="63"/>
      <c r="BI344" s="64"/>
      <c r="BJ344" s="64"/>
      <c r="BK344" s="64"/>
      <c r="BL344" s="64" t="str">
        <f>IFERROR(__xludf.DUMMYFUNCTION("IF(
  OR($AJ344=""Full Payment"",$AJ344=""P1"",$AJ344=""P2"",$AJ344=""P3""),
  """",
  IF(
    AND(
      NOT(ISBLANK($K344)),
      $Q344=""Standard Booking, P4""
    ),
    LET(
      resDate,   $K344,
      tourDate,  $N344,
      monthCount, DATEDIF(r"&amp;"esDate, tourDate, ""M"") + 1,
      secondDates, ARRAYFORMULA(
        DATE(
          YEAR(resDate),
          MONTH(resDate) + SEQUENCE(monthCount),
          2
        )
      ),
      validDates, FILTER(
        secondDates,
        (secondDates &gt; res"&amp;"Date + 2) *
        (secondDates &lt;= tourDate - 3)
      ),
      IF(
        $AJ344=""P4"",
        IF(
          COUNTA(validDates) &lt; 4,
          """",
          TEXT(
            INDEX(validDates, 4),
            ""mmm d, yyyy""
          )
        ),
"&amp;"        IF(
          COUNTA(validDates) &lt; 4,
          """",
          TEXTJOIN(
            "", "", TRUE,
            TEXT(INDEX(validDates, 1), ""mmm d, yyyy""),
            TEXT(INDEX(validDates, 2), ""mmm d, yyyy""),
            TEXT(INDEX(validDates"&amp;", 3), ""mmm d, yyyy""),
            TEXT(INDEX(validDates, 4), ""mmm d, yyyy"")
          )
        )
      )
    ),
    """"
  )
)
"),"")</f>
        <v/>
      </c>
      <c r="BM344" s="65" t="str">
        <f t="shared" si="15"/>
        <v/>
      </c>
      <c r="BN344" s="66"/>
      <c r="BO344" s="67"/>
      <c r="BP344" s="49" t="b">
        <v>0</v>
      </c>
      <c r="BQ344" s="49" t="b">
        <v>0</v>
      </c>
      <c r="BR344" s="68"/>
      <c r="BS344" s="69"/>
      <c r="BT344" s="70" t="b">
        <v>0</v>
      </c>
      <c r="BU344" s="71"/>
      <c r="BV344" s="72"/>
      <c r="BW344" s="86" t="b">
        <v>0</v>
      </c>
      <c r="BX344" s="87"/>
    </row>
    <row r="345">
      <c r="A345" s="35" t="str">
        <f t="shared" si="1"/>
        <v/>
      </c>
      <c r="B345" s="36" t="str">
        <f t="shared" si="2"/>
        <v/>
      </c>
      <c r="C345" s="36" t="str">
        <f t="array" ref="C345">IF(
  M345="",
  "",
  IFERROR(
    INDEX(
      '{INDEX} Tour Packages'!$A:$ZZ,
      MATCH(
        M345,
        INDEX(
          '{INDEX} Tour Packages'!$A:$ZZ,
          ,
          MATCH("Tour Package Name", '{INDEX} Tour Packages'!$4:$4, 0)
        ),
        0
      ),
      MATCH("Tour Code", '{INDEX} Tour Packages'!$4:$4, 0)
    ),
    "XXX"
  )
)
</f>
        <v/>
      </c>
      <c r="D345" s="36" t="str">
        <f t="shared" si="3"/>
        <v/>
      </c>
      <c r="E345" s="36" t="str">
        <f t="shared" si="4"/>
        <v/>
      </c>
      <c r="F345" s="37" t="str">
        <f t="shared" si="5"/>
        <v/>
      </c>
      <c r="G345" s="89"/>
      <c r="H345" s="89"/>
      <c r="I345" s="90"/>
      <c r="J345" s="40" t="str">
        <f t="shared" si="16"/>
        <v> </v>
      </c>
      <c r="K345" s="91"/>
      <c r="L345" s="55"/>
      <c r="M345" s="55"/>
      <c r="N345" s="91"/>
      <c r="O345" s="43" t="str">
        <f>IFERROR(__xludf.DUMMYFUNCTION("IF(N345="""","""",IFERROR(
  N345 + VALUE(REGEXEXTRACT(P345, ""(\d+)\s+Days"")),
  """"
)
)"),"")</f>
        <v/>
      </c>
      <c r="P345" s="43" t="str">
        <f t="array" ref="P345">IFERROR(
  INDEX(
    INDEX('{INDEX} Tour Packages'!$A:$ZZ, , MATCH(P$3, '{INDEX} Tour Packages'!$4:$4, 0)),
    MATCH(M345, INDEX('{INDEX} Tour Packages'!$A:$ZZ,0, MATCH("Tour Package Name", '{INDEX} Tour Packages'!$4:$4, 0)), 0)
  ),
"")
</f>
        <v/>
      </c>
      <c r="Q345" s="44" t="str">
        <f t="shared" si="7"/>
        <v/>
      </c>
      <c r="R345" s="44" t="str">
        <f>IFERROR(__xludf.DUMMYFUNCTION("IF(OR(ISBLANK(K345), ISBLANK(N345)), """", 
  LET(
    resDate, K345,
    tourDate, N345,
    monthCount, MAX(0, DATEDIF(resDate, tourDate - 3, ""M"") + 1),
    secondDates, ARRAYFORMULA(DATE(YEAR(resDate), MONTH(resDate) + SEQUENCE(monthCount), 2)),
    "&amp;"validDates, FILTER(secondDates, (secondDates &gt; resDate + 2) * (secondDates &lt;= tourDate - 3)),
    IF(ISERROR(validDates), 0, COUNTA(validDates))
  )
)
"),"")</f>
        <v/>
      </c>
      <c r="S345" s="44" t="str">
        <f t="shared" si="8"/>
        <v/>
      </c>
      <c r="T345" s="45" t="str">
        <f t="array" ref="T345">IF(ISBLANK(BO345),IFERROR(
  INDEX(
    INDEX('{INDEX} Payment Terms'!$A:$G, , MATCH(T$3, '{INDEX} Payment Terms'!$4:$4, 0)),
    MATCH(Q345, INDEX('{INDEX} Payment Terms'!$A:$G,0, MATCH("Payment Condition", '{INDEX} Payment Terms'!$4:$4, 0)), 0)
  ),
""),"Cancelled")
</f>
        <v/>
      </c>
      <c r="U345" s="46" t="b">
        <v>0</v>
      </c>
      <c r="V345" s="47" t="str">
        <f>IFERROR(__xludf.DUMMYFUNCTION("IF(OR(L345=""Duo Booking"", L345=""Group Booking""),
IF(U345=FALSE,"""",
    LET(
      bookingType, L345,
      tour, M345,
      mainFirst, H345,
      mainLast, I345,
      mainEmail, G345,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$L$4:L345, bookingType,
          $M$4:M345, tour,
          $H$4:H345, mainFirst,
          $I$4:I345, mainLast,
          $G$4:G345, mainEmail
        ),
        ""000""
      ),
  "&amp;"    baseID &amp; ""-"" &amp; memberNumber
    )
  ),
  """"
)
"),"")</f>
        <v/>
      </c>
      <c r="W345" s="48"/>
      <c r="X345" s="85" t="b">
        <v>0</v>
      </c>
      <c r="Y345" s="85" t="b">
        <v>0</v>
      </c>
      <c r="Z345" s="85" t="b">
        <v>0</v>
      </c>
      <c r="AA345" s="50"/>
      <c r="AB345" s="51"/>
      <c r="AC345" s="85" t="b">
        <v>0</v>
      </c>
      <c r="AD345" s="92"/>
      <c r="AE345" s="88"/>
      <c r="AF345" s="36" t="str">
        <f t="array" ref="AF345">IF(M345="","",INDEX(
      '{INDEX} Tour Packages'!$A:$ZP,
      MATCH($M345, '{INDEX} Tour Packages'!$A:$A, 0),
      MATCH(AF$3, '{INDEX} Tour Packages'!$4:$4, 0)
    ))</f>
        <v/>
      </c>
      <c r="AG345" s="36" t="str">
        <f t="array" ref="AG345">IF(M345="","",INDEX(
      '{INDEX} Tour Packages'!$A:$ZP,
      MATCH($M345, '{INDEX} Tour Packages'!$A:$A, 0),
      MATCH(AG$3, '{INDEX} Tour Packages'!$4:$4, 0)
    ))</f>
        <v/>
      </c>
      <c r="AH345" s="36" t="str">
        <f t="array" ref="AH345">IF(M345="","",INDEX(
      '{INDEX} Tour Packages'!$A:$ZP,
      MATCH($M345, '{INDEX} Tour Packages'!$A:$A, 0),
      MATCH(AH$3, '{INDEX} Tour Packages'!$4:$4, 0)
    ))</f>
        <v/>
      </c>
      <c r="AI345" s="54" t="str">
        <f t="shared" si="9"/>
        <v/>
      </c>
      <c r="AJ345" s="42"/>
      <c r="AK345" s="55"/>
      <c r="AL345" s="46" t="b">
        <v>0</v>
      </c>
      <c r="AM345" s="56"/>
      <c r="AN345" s="57" t="str">
        <f t="shared" si="10"/>
        <v/>
      </c>
      <c r="AO345" s="58" t="str">
        <f t="shared" si="11"/>
        <v/>
      </c>
      <c r="AP345" s="59"/>
      <c r="AQ345" s="60"/>
      <c r="AR345" s="61"/>
      <c r="AS345" s="61"/>
      <c r="AT345" s="61" t="str">
        <f>IFERROR(__xludf.DUMMYFUNCTION("IF( 
  OR($AJ345=""Full Payment"", ISBLANK($K345)),
  """",
  IF(
    OR(
      Q345=""Standard Booking, P1"",
      Q345=""Standard Booking, P2"",
      Q345=""Standard Booking, P3"",
      Q345=""Standard Booking, P4""
    ),
    LET(
      resDate,   $"&amp;"K345,
      tourDate,  $N345,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5" s="62" t="str">
        <f t="shared" si="12"/>
        <v/>
      </c>
      <c r="AV345" s="63"/>
      <c r="AW345" s="64"/>
      <c r="AX345" s="64"/>
      <c r="AY345" s="64"/>
      <c r="AZ345" s="64" t="str">
        <f>IFERROR(__xludf.DUMMYFUNCTION("IF(
  OR($AJ345=""Full Payment"",$AJ345=""P1"", ISBLANK($K345)),
  """",
  IF(
    OR(
      $Q345=""Standard Booking, P2"",
      $Q345=""Standard Booking, P3"",
      $Q345=""Standard Booking, P4""
    ),
    LET(
      resDate,   $K345,
      tourDate,"&amp;"  $N345,
      monthCount, DATEDIF(resDate, tourDate, ""M"") + 1,
      secondDates, ARRAYFORMULA(
        DATE(
          YEAR(resDate),
          MONTH(resDate) + SEQUENCE(monthCount),
          2
        )
      ),
      validDates, FILTER(
        sec"&amp;"ondDates,
        (secondDates &gt; resDate + 2) *
        (secondDates &lt;= tourDate - 3)
      ),
      IF(
        OR($AJ345=""P2"", $AJ345=""P3"", $AJ345=""P4""),
        IF(
          COUNTA(validDates) &lt; 2,
          """",
          TEXT(INDEX(validDates"&amp;", 2), ""mmm d, yyyy"")
        ),
        IF(
          COUNTA(validDates) &lt; 2,
          """",
          TEXTJOIN("", "", TRUE,
            TEXT(INDEX(validDates, 1), ""mmm d, yyyy""),
            TEXT(INDEX(validDates, 2), ""mmm d, yyyy"")
          )
 "&amp;"       )
      )
    ),
    """"
  )
)
"),"")</f>
        <v/>
      </c>
      <c r="BA345" s="65" t="str">
        <f t="shared" si="13"/>
        <v/>
      </c>
      <c r="BB345" s="63"/>
      <c r="BC345" s="64"/>
      <c r="BD345" s="64"/>
      <c r="BE345" s="64"/>
      <c r="BF345" s="64" t="str">
        <f>IFERROR(__xludf.DUMMYFUNCTION("IF(
  OR($AJ345=""Full Payment"",$AJ345=""P1"", $AJ345=""P2""),
  """",
  IF(
    AND(
      NOT(ISBLANK($K345)),
      OR(
        Q345=""Standard Booking, P3"",
        Q345=""Standard Booking, P4""
      )
    ),
    LET(
      resDate,   $K345,
      "&amp;"tourDate,  $N345,
      monthCount, DATEDIF(resDate, tourDate, ""M"") + 1,
      secondDates, ARRAYFORMULA(
        DATE(
          YEAR(resDate),
          MONTH(resDate) + SEQUENCE(monthCount),
          2
        )
      ),
      validDates, FILTER(
  "&amp;"      secondDates,
        (secondDates &gt; resDate + 2) *
        (secondDates &lt;= tourDate - 3)
      ),
      IF(
        $AJ345=""P4"",
        IF(
          COUNTA(validDates) &lt; 3,
          """",
          TEXT(INDEX(validDates, 3), ""mmm d, yyyy"")
  "&amp;"      ),
        IF(
          $AJ345=""P3"",
          IF(
            COUNTA(validDates) &lt; 3,
            """",
            TEXT(INDEX(validDates, 3), ""mmm d, yyyy"")
          ),
          IF(
            COUNTA(validDates) &lt; 3,
            """",
    "&amp;"        TEXTJOIN("", "", TRUE,
              TEXT(INDEX(validDates, 1), ""mmm d, yyyy""),
              TEXT(INDEX(validDates, 2), ""mmm d, yyyy""),
              TEXT(INDEX(validDates, 3), ""mmm d, yyyy"")
            )
          )
        )
      )
    "&amp;"),
    """"
  )
)
"),"")</f>
        <v/>
      </c>
      <c r="BG345" s="65" t="str">
        <f t="shared" si="14"/>
        <v/>
      </c>
      <c r="BH345" s="63"/>
      <c r="BI345" s="64"/>
      <c r="BJ345" s="64"/>
      <c r="BK345" s="64"/>
      <c r="BL345" s="64" t="str">
        <f>IFERROR(__xludf.DUMMYFUNCTION("IF(
  OR($AJ345=""Full Payment"",$AJ345=""P1"",$AJ345=""P2"",$AJ345=""P3""),
  """",
  IF(
    AND(
      NOT(ISBLANK($K345)),
      $Q345=""Standard Booking, P4""
    ),
    LET(
      resDate,   $K345,
      tourDate,  $N345,
      monthCount, DATEDIF(r"&amp;"esDate, tourDate, ""M"") + 1,
      secondDates, ARRAYFORMULA(
        DATE(
          YEAR(resDate),
          MONTH(resDate) + SEQUENCE(monthCount),
          2
        )
      ),
      validDates, FILTER(
        secondDates,
        (secondDates &gt; res"&amp;"Date + 2) *
        (secondDates &lt;= tourDate - 3)
      ),
      IF(
        $AJ345=""P4"",
        IF(
          COUNTA(validDates) &lt; 4,
          """",
          TEXT(
            INDEX(validDates, 4),
            ""mmm d, yyyy""
          )
        ),
"&amp;"        IF(
          COUNTA(validDates) &lt; 4,
          """",
          TEXTJOIN(
            "", "", TRUE,
            TEXT(INDEX(validDates, 1), ""mmm d, yyyy""),
            TEXT(INDEX(validDates, 2), ""mmm d, yyyy""),
            TEXT(INDEX(validDates"&amp;", 3), ""mmm d, yyyy""),
            TEXT(INDEX(validDates, 4), ""mmm d, yyyy"")
          )
        )
      )
    ),
    """"
  )
)
"),"")</f>
        <v/>
      </c>
      <c r="BM345" s="65" t="str">
        <f t="shared" si="15"/>
        <v/>
      </c>
      <c r="BN345" s="66"/>
      <c r="BO345" s="67"/>
      <c r="BP345" s="49" t="b">
        <v>0</v>
      </c>
      <c r="BQ345" s="49" t="b">
        <v>0</v>
      </c>
      <c r="BR345" s="68"/>
      <c r="BS345" s="69"/>
      <c r="BT345" s="70" t="b">
        <v>0</v>
      </c>
      <c r="BU345" s="71"/>
      <c r="BV345" s="72"/>
      <c r="BW345" s="86" t="b">
        <v>0</v>
      </c>
      <c r="BX345" s="87"/>
    </row>
    <row r="346">
      <c r="A346" s="35" t="str">
        <f t="shared" si="1"/>
        <v/>
      </c>
      <c r="B346" s="36" t="str">
        <f t="shared" si="2"/>
        <v/>
      </c>
      <c r="C346" s="36" t="str">
        <f t="array" ref="C346">IF(
  M346="",
  "",
  IFERROR(
    INDEX(
      '{INDEX} Tour Packages'!$A:$ZZ,
      MATCH(
        M346,
        INDEX(
          '{INDEX} Tour Packages'!$A:$ZZ,
          ,
          MATCH("Tour Package Name", '{INDEX} Tour Packages'!$4:$4, 0)
        ),
        0
      ),
      MATCH("Tour Code", '{INDEX} Tour Packages'!$4:$4, 0)
    ),
    "XXX"
  )
)
</f>
        <v/>
      </c>
      <c r="D346" s="36" t="str">
        <f t="shared" si="3"/>
        <v/>
      </c>
      <c r="E346" s="36" t="str">
        <f t="shared" si="4"/>
        <v/>
      </c>
      <c r="F346" s="37" t="str">
        <f t="shared" si="5"/>
        <v/>
      </c>
      <c r="G346" s="89"/>
      <c r="H346" s="89"/>
      <c r="I346" s="90"/>
      <c r="J346" s="40" t="str">
        <f t="shared" si="16"/>
        <v> </v>
      </c>
      <c r="K346" s="91"/>
      <c r="L346" s="55"/>
      <c r="M346" s="55"/>
      <c r="N346" s="91"/>
      <c r="O346" s="43" t="str">
        <f>IFERROR(__xludf.DUMMYFUNCTION("IF(N346="""","""",IFERROR(
  N346 + VALUE(REGEXEXTRACT(P346, ""(\d+)\s+Days"")),
  """"
)
)"),"")</f>
        <v/>
      </c>
      <c r="P346" s="43" t="str">
        <f t="array" ref="P346">IFERROR(
  INDEX(
    INDEX('{INDEX} Tour Packages'!$A:$ZZ, , MATCH(P$3, '{INDEX} Tour Packages'!$4:$4, 0)),
    MATCH(M346, INDEX('{INDEX} Tour Packages'!$A:$ZZ,0, MATCH("Tour Package Name", '{INDEX} Tour Packages'!$4:$4, 0)), 0)
  ),
"")
</f>
        <v/>
      </c>
      <c r="Q346" s="44" t="str">
        <f t="shared" si="7"/>
        <v/>
      </c>
      <c r="R346" s="44" t="str">
        <f>IFERROR(__xludf.DUMMYFUNCTION("IF(OR(ISBLANK(K346), ISBLANK(N346)), """", 
  LET(
    resDate, K346,
    tourDate, N346,
    monthCount, MAX(0, DATEDIF(resDate, tourDate - 3, ""M"") + 1),
    secondDates, ARRAYFORMULA(DATE(YEAR(resDate), MONTH(resDate) + SEQUENCE(monthCount), 2)),
    "&amp;"validDates, FILTER(secondDates, (secondDates &gt; resDate + 2) * (secondDates &lt;= tourDate - 3)),
    IF(ISERROR(validDates), 0, COUNTA(validDates))
  )
)
"),"")</f>
        <v/>
      </c>
      <c r="S346" s="44" t="str">
        <f t="shared" si="8"/>
        <v/>
      </c>
      <c r="T346" s="45" t="str">
        <f t="array" ref="T346">IF(ISBLANK(BO346),IFERROR(
  INDEX(
    INDEX('{INDEX} Payment Terms'!$A:$G, , MATCH(T$3, '{INDEX} Payment Terms'!$4:$4, 0)),
    MATCH(Q346, INDEX('{INDEX} Payment Terms'!$A:$G,0, MATCH("Payment Condition", '{INDEX} Payment Terms'!$4:$4, 0)), 0)
  ),
""),"Cancelled")
</f>
        <v/>
      </c>
      <c r="U346" s="46" t="b">
        <v>0</v>
      </c>
      <c r="V346" s="47" t="str">
        <f>IFERROR(__xludf.DUMMYFUNCTION("IF(OR(L346=""Duo Booking"", L346=""Group Booking""),
IF(U346=FALSE,"""",
    LET(
      bookingType, L346,
      tour, M346,
      mainFirst, H346,
      mainLast, I346,
      mainEmail, G346,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$L$4:L346, bookingType,
          $M$4:M346, tour,
          $H$4:H346, mainFirst,
          $I$4:I346, mainLast,
          $G$4:G346, mainEmail
        ),
        ""000""
      ),
  "&amp;"    baseID &amp; ""-"" &amp; memberNumber
    )
  ),
  """"
)
"),"")</f>
        <v/>
      </c>
      <c r="W346" s="48"/>
      <c r="X346" s="85" t="b">
        <v>0</v>
      </c>
      <c r="Y346" s="85" t="b">
        <v>0</v>
      </c>
      <c r="Z346" s="85" t="b">
        <v>0</v>
      </c>
      <c r="AA346" s="50"/>
      <c r="AB346" s="51"/>
      <c r="AC346" s="85" t="b">
        <v>0</v>
      </c>
      <c r="AD346" s="92"/>
      <c r="AE346" s="88"/>
      <c r="AF346" s="36" t="str">
        <f t="array" ref="AF346">IF(M346="","",INDEX(
      '{INDEX} Tour Packages'!$A:$ZP,
      MATCH($M346, '{INDEX} Tour Packages'!$A:$A, 0),
      MATCH(AF$3, '{INDEX} Tour Packages'!$4:$4, 0)
    ))</f>
        <v/>
      </c>
      <c r="AG346" s="36" t="str">
        <f t="array" ref="AG346">IF(M346="","",INDEX(
      '{INDEX} Tour Packages'!$A:$ZP,
      MATCH($M346, '{INDEX} Tour Packages'!$A:$A, 0),
      MATCH(AG$3, '{INDEX} Tour Packages'!$4:$4, 0)
    ))</f>
        <v/>
      </c>
      <c r="AH346" s="36" t="str">
        <f t="array" ref="AH346">IF(M346="","",INDEX(
      '{INDEX} Tour Packages'!$A:$ZP,
      MATCH($M346, '{INDEX} Tour Packages'!$A:$A, 0),
      MATCH(AH$3, '{INDEX} Tour Packages'!$4:$4, 0)
    ))</f>
        <v/>
      </c>
      <c r="AI346" s="54" t="str">
        <f t="shared" si="9"/>
        <v/>
      </c>
      <c r="AJ346" s="42"/>
      <c r="AK346" s="55"/>
      <c r="AL346" s="46" t="b">
        <v>0</v>
      </c>
      <c r="AM346" s="56"/>
      <c r="AN346" s="57" t="str">
        <f t="shared" si="10"/>
        <v/>
      </c>
      <c r="AO346" s="58" t="str">
        <f t="shared" si="11"/>
        <v/>
      </c>
      <c r="AP346" s="59"/>
      <c r="AQ346" s="60"/>
      <c r="AR346" s="61"/>
      <c r="AS346" s="61"/>
      <c r="AT346" s="61" t="str">
        <f>IFERROR(__xludf.DUMMYFUNCTION("IF( 
  OR($AJ346=""Full Payment"", ISBLANK($K346)),
  """",
  IF(
    OR(
      Q346=""Standard Booking, P1"",
      Q346=""Standard Booking, P2"",
      Q346=""Standard Booking, P3"",
      Q346=""Standard Booking, P4""
    ),
    LET(
      resDate,   $"&amp;"K346,
      tourDate,  $N346,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6" s="62" t="str">
        <f t="shared" si="12"/>
        <v/>
      </c>
      <c r="AV346" s="63"/>
      <c r="AW346" s="64"/>
      <c r="AX346" s="64"/>
      <c r="AY346" s="64"/>
      <c r="AZ346" s="64" t="str">
        <f>IFERROR(__xludf.DUMMYFUNCTION("IF(
  OR($AJ346=""Full Payment"",$AJ346=""P1"", ISBLANK($K346)),
  """",
  IF(
    OR(
      $Q346=""Standard Booking, P2"",
      $Q346=""Standard Booking, P3"",
      $Q346=""Standard Booking, P4""
    ),
    LET(
      resDate,   $K346,
      tourDate,"&amp;"  $N346,
      monthCount, DATEDIF(resDate, tourDate, ""M"") + 1,
      secondDates, ARRAYFORMULA(
        DATE(
          YEAR(resDate),
          MONTH(resDate) + SEQUENCE(monthCount),
          2
        )
      ),
      validDates, FILTER(
        sec"&amp;"ondDates,
        (secondDates &gt; resDate + 2) *
        (secondDates &lt;= tourDate - 3)
      ),
      IF(
        OR($AJ346=""P2"", $AJ346=""P3"", $AJ346=""P4""),
        IF(
          COUNTA(validDates) &lt; 2,
          """",
          TEXT(INDEX(validDates"&amp;", 2), ""mmm d, yyyy"")
        ),
        IF(
          COUNTA(validDates) &lt; 2,
          """",
          TEXTJOIN("", "", TRUE,
            TEXT(INDEX(validDates, 1), ""mmm d, yyyy""),
            TEXT(INDEX(validDates, 2), ""mmm d, yyyy"")
          )
 "&amp;"       )
      )
    ),
    """"
  )
)
"),"")</f>
        <v/>
      </c>
      <c r="BA346" s="65" t="str">
        <f t="shared" si="13"/>
        <v/>
      </c>
      <c r="BB346" s="63"/>
      <c r="BC346" s="64"/>
      <c r="BD346" s="64"/>
      <c r="BE346" s="64"/>
      <c r="BF346" s="64" t="str">
        <f>IFERROR(__xludf.DUMMYFUNCTION("IF(
  OR($AJ346=""Full Payment"",$AJ346=""P1"", $AJ346=""P2""),
  """",
  IF(
    AND(
      NOT(ISBLANK($K346)),
      OR(
        Q346=""Standard Booking, P3"",
        Q346=""Standard Booking, P4""
      )
    ),
    LET(
      resDate,   $K346,
      "&amp;"tourDate,  $N346,
      monthCount, DATEDIF(resDate, tourDate, ""M"") + 1,
      secondDates, ARRAYFORMULA(
        DATE(
          YEAR(resDate),
          MONTH(resDate) + SEQUENCE(monthCount),
          2
        )
      ),
      validDates, FILTER(
  "&amp;"      secondDates,
        (secondDates &gt; resDate + 2) *
        (secondDates &lt;= tourDate - 3)
      ),
      IF(
        $AJ346=""P4"",
        IF(
          COUNTA(validDates) &lt; 3,
          """",
          TEXT(INDEX(validDates, 3), ""mmm d, yyyy"")
  "&amp;"      ),
        IF(
          $AJ346=""P3"",
          IF(
            COUNTA(validDates) &lt; 3,
            """",
            TEXT(INDEX(validDates, 3), ""mmm d, yyyy"")
          ),
          IF(
            COUNTA(validDates) &lt; 3,
            """",
    "&amp;"        TEXTJOIN("", "", TRUE,
              TEXT(INDEX(validDates, 1), ""mmm d, yyyy""),
              TEXT(INDEX(validDates, 2), ""mmm d, yyyy""),
              TEXT(INDEX(validDates, 3), ""mmm d, yyyy"")
            )
          )
        )
      )
    "&amp;"),
    """"
  )
)
"),"")</f>
        <v/>
      </c>
      <c r="BG346" s="65" t="str">
        <f t="shared" si="14"/>
        <v/>
      </c>
      <c r="BH346" s="63"/>
      <c r="BI346" s="64"/>
      <c r="BJ346" s="64"/>
      <c r="BK346" s="64"/>
      <c r="BL346" s="64" t="str">
        <f>IFERROR(__xludf.DUMMYFUNCTION("IF(
  OR($AJ346=""Full Payment"",$AJ346=""P1"",$AJ346=""P2"",$AJ346=""P3""),
  """",
  IF(
    AND(
      NOT(ISBLANK($K346)),
      $Q346=""Standard Booking, P4""
    ),
    LET(
      resDate,   $K346,
      tourDate,  $N346,
      monthCount, DATEDIF(r"&amp;"esDate, tourDate, ""M"") + 1,
      secondDates, ARRAYFORMULA(
        DATE(
          YEAR(resDate),
          MONTH(resDate) + SEQUENCE(monthCount),
          2
        )
      ),
      validDates, FILTER(
        secondDates,
        (secondDates &gt; res"&amp;"Date + 2) *
        (secondDates &lt;= tourDate - 3)
      ),
      IF(
        $AJ346=""P4"",
        IF(
          COUNTA(validDates) &lt; 4,
          """",
          TEXT(
            INDEX(validDates, 4),
            ""mmm d, yyyy""
          )
        ),
"&amp;"        IF(
          COUNTA(validDates) &lt; 4,
          """",
          TEXTJOIN(
            "", "", TRUE,
            TEXT(INDEX(validDates, 1), ""mmm d, yyyy""),
            TEXT(INDEX(validDates, 2), ""mmm d, yyyy""),
            TEXT(INDEX(validDates"&amp;", 3), ""mmm d, yyyy""),
            TEXT(INDEX(validDates, 4), ""mmm d, yyyy"")
          )
        )
      )
    ),
    """"
  )
)
"),"")</f>
        <v/>
      </c>
      <c r="BM346" s="65" t="str">
        <f t="shared" si="15"/>
        <v/>
      </c>
      <c r="BN346" s="66"/>
      <c r="BO346" s="67"/>
      <c r="BP346" s="49" t="b">
        <v>0</v>
      </c>
      <c r="BQ346" s="49" t="b">
        <v>0</v>
      </c>
      <c r="BR346" s="68"/>
      <c r="BS346" s="69"/>
      <c r="BT346" s="70" t="b">
        <v>0</v>
      </c>
      <c r="BU346" s="71"/>
      <c r="BV346" s="72"/>
      <c r="BW346" s="86" t="b">
        <v>0</v>
      </c>
      <c r="BX346" s="87"/>
    </row>
    <row r="347">
      <c r="A347" s="35" t="str">
        <f t="shared" si="1"/>
        <v/>
      </c>
      <c r="B347" s="36" t="str">
        <f t="shared" si="2"/>
        <v/>
      </c>
      <c r="C347" s="36" t="str">
        <f t="array" ref="C347">IF(
  M347="",
  "",
  IFERROR(
    INDEX(
      '{INDEX} Tour Packages'!$A:$ZZ,
      MATCH(
        M347,
        INDEX(
          '{INDEX} Tour Packages'!$A:$ZZ,
          ,
          MATCH("Tour Package Name", '{INDEX} Tour Packages'!$4:$4, 0)
        ),
        0
      ),
      MATCH("Tour Code", '{INDEX} Tour Packages'!$4:$4, 0)
    ),
    "XXX"
  )
)
</f>
        <v/>
      </c>
      <c r="D347" s="36" t="str">
        <f t="shared" si="3"/>
        <v/>
      </c>
      <c r="E347" s="36" t="str">
        <f t="shared" si="4"/>
        <v/>
      </c>
      <c r="F347" s="37" t="str">
        <f t="shared" si="5"/>
        <v/>
      </c>
      <c r="G347" s="89"/>
      <c r="H347" s="89"/>
      <c r="I347" s="90"/>
      <c r="J347" s="40" t="str">
        <f t="shared" si="16"/>
        <v> </v>
      </c>
      <c r="K347" s="91"/>
      <c r="L347" s="55"/>
      <c r="M347" s="55"/>
      <c r="N347" s="91"/>
      <c r="O347" s="43" t="str">
        <f>IFERROR(__xludf.DUMMYFUNCTION("IF(N347="""","""",IFERROR(
  N347 + VALUE(REGEXEXTRACT(P347, ""(\d+)\s+Days"")),
  """"
)
)"),"")</f>
        <v/>
      </c>
      <c r="P347" s="43" t="str">
        <f t="array" ref="P347">IFERROR(
  INDEX(
    INDEX('{INDEX} Tour Packages'!$A:$ZZ, , MATCH(P$3, '{INDEX} Tour Packages'!$4:$4, 0)),
    MATCH(M347, INDEX('{INDEX} Tour Packages'!$A:$ZZ,0, MATCH("Tour Package Name", '{INDEX} Tour Packages'!$4:$4, 0)), 0)
  ),
"")
</f>
        <v/>
      </c>
      <c r="Q347" s="44" t="str">
        <f t="shared" si="7"/>
        <v/>
      </c>
      <c r="R347" s="44" t="str">
        <f>IFERROR(__xludf.DUMMYFUNCTION("IF(OR(ISBLANK(K347), ISBLANK(N347)), """", 
  LET(
    resDate, K347,
    tourDate, N347,
    monthCount, MAX(0, DATEDIF(resDate, tourDate - 3, ""M"") + 1),
    secondDates, ARRAYFORMULA(DATE(YEAR(resDate), MONTH(resDate) + SEQUENCE(monthCount), 2)),
    "&amp;"validDates, FILTER(secondDates, (secondDates &gt; resDate + 2) * (secondDates &lt;= tourDate - 3)),
    IF(ISERROR(validDates), 0, COUNTA(validDates))
  )
)
"),"")</f>
        <v/>
      </c>
      <c r="S347" s="44" t="str">
        <f t="shared" si="8"/>
        <v/>
      </c>
      <c r="T347" s="45" t="str">
        <f t="array" ref="T347">IF(ISBLANK(BO347),IFERROR(
  INDEX(
    INDEX('{INDEX} Payment Terms'!$A:$G, , MATCH(T$3, '{INDEX} Payment Terms'!$4:$4, 0)),
    MATCH(Q347, INDEX('{INDEX} Payment Terms'!$A:$G,0, MATCH("Payment Condition", '{INDEX} Payment Terms'!$4:$4, 0)), 0)
  ),
""),"Cancelled")
</f>
        <v/>
      </c>
      <c r="U347" s="46" t="b">
        <v>0</v>
      </c>
      <c r="V347" s="47" t="str">
        <f>IFERROR(__xludf.DUMMYFUNCTION("IF(OR(L347=""Duo Booking"", L347=""Group Booking""),
IF(U347=FALSE,"""",
    LET(
      bookingType, L347,
      tour, M347,
      mainFirst, H347,
      mainLast, I347,
      mainEmail, G347,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$L$4:L347, bookingType,
          $M$4:M347, tour,
          $H$4:H347, mainFirst,
          $I$4:I347, mainLast,
          $G$4:G347, mainEmail
        ),
        ""000""
      ),
  "&amp;"    baseID &amp; ""-"" &amp; memberNumber
    )
  ),
  """"
)
"),"")</f>
        <v/>
      </c>
      <c r="W347" s="48"/>
      <c r="X347" s="85" t="b">
        <v>0</v>
      </c>
      <c r="Y347" s="85" t="b">
        <v>0</v>
      </c>
      <c r="Z347" s="85" t="b">
        <v>0</v>
      </c>
      <c r="AA347" s="50"/>
      <c r="AB347" s="51"/>
      <c r="AC347" s="85" t="b">
        <v>0</v>
      </c>
      <c r="AD347" s="92"/>
      <c r="AE347" s="88"/>
      <c r="AF347" s="36" t="str">
        <f t="array" ref="AF347">IF(M347="","",INDEX(
      '{INDEX} Tour Packages'!$A:$ZP,
      MATCH($M347, '{INDEX} Tour Packages'!$A:$A, 0),
      MATCH(AF$3, '{INDEX} Tour Packages'!$4:$4, 0)
    ))</f>
        <v/>
      </c>
      <c r="AG347" s="36" t="str">
        <f t="array" ref="AG347">IF(M347="","",INDEX(
      '{INDEX} Tour Packages'!$A:$ZP,
      MATCH($M347, '{INDEX} Tour Packages'!$A:$A, 0),
      MATCH(AG$3, '{INDEX} Tour Packages'!$4:$4, 0)
    ))</f>
        <v/>
      </c>
      <c r="AH347" s="36" t="str">
        <f t="array" ref="AH347">IF(M347="","",INDEX(
      '{INDEX} Tour Packages'!$A:$ZP,
      MATCH($M347, '{INDEX} Tour Packages'!$A:$A, 0),
      MATCH(AH$3, '{INDEX} Tour Packages'!$4:$4, 0)
    ))</f>
        <v/>
      </c>
      <c r="AI347" s="54" t="str">
        <f t="shared" si="9"/>
        <v/>
      </c>
      <c r="AJ347" s="42"/>
      <c r="AK347" s="55"/>
      <c r="AL347" s="46" t="b">
        <v>0</v>
      </c>
      <c r="AM347" s="56"/>
      <c r="AN347" s="57" t="str">
        <f t="shared" si="10"/>
        <v/>
      </c>
      <c r="AO347" s="58" t="str">
        <f t="shared" si="11"/>
        <v/>
      </c>
      <c r="AP347" s="59"/>
      <c r="AQ347" s="60"/>
      <c r="AR347" s="61"/>
      <c r="AS347" s="61"/>
      <c r="AT347" s="61" t="str">
        <f>IFERROR(__xludf.DUMMYFUNCTION("IF( 
  OR($AJ347=""Full Payment"", ISBLANK($K347)),
  """",
  IF(
    OR(
      Q347=""Standard Booking, P1"",
      Q347=""Standard Booking, P2"",
      Q347=""Standard Booking, P3"",
      Q347=""Standard Booking, P4""
    ),
    LET(
      resDate,   $"&amp;"K347,
      tourDate,  $N347,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7" s="62" t="str">
        <f t="shared" si="12"/>
        <v/>
      </c>
      <c r="AV347" s="63"/>
      <c r="AW347" s="64"/>
      <c r="AX347" s="64"/>
      <c r="AY347" s="64"/>
      <c r="AZ347" s="64" t="str">
        <f>IFERROR(__xludf.DUMMYFUNCTION("IF(
  OR($AJ347=""Full Payment"",$AJ347=""P1"", ISBLANK($K347)),
  """",
  IF(
    OR(
      $Q347=""Standard Booking, P2"",
      $Q347=""Standard Booking, P3"",
      $Q347=""Standard Booking, P4""
    ),
    LET(
      resDate,   $K347,
      tourDate,"&amp;"  $N347,
      monthCount, DATEDIF(resDate, tourDate, ""M"") + 1,
      secondDates, ARRAYFORMULA(
        DATE(
          YEAR(resDate),
          MONTH(resDate) + SEQUENCE(monthCount),
          2
        )
      ),
      validDates, FILTER(
        sec"&amp;"ondDates,
        (secondDates &gt; resDate + 2) *
        (secondDates &lt;= tourDate - 3)
      ),
      IF(
        OR($AJ347=""P2"", $AJ347=""P3"", $AJ347=""P4""),
        IF(
          COUNTA(validDates) &lt; 2,
          """",
          TEXT(INDEX(validDates"&amp;", 2), ""mmm d, yyyy"")
        ),
        IF(
          COUNTA(validDates) &lt; 2,
          """",
          TEXTJOIN("", "", TRUE,
            TEXT(INDEX(validDates, 1), ""mmm d, yyyy""),
            TEXT(INDEX(validDates, 2), ""mmm d, yyyy"")
          )
 "&amp;"       )
      )
    ),
    """"
  )
)
"),"")</f>
        <v/>
      </c>
      <c r="BA347" s="65" t="str">
        <f t="shared" si="13"/>
        <v/>
      </c>
      <c r="BB347" s="63"/>
      <c r="BC347" s="64"/>
      <c r="BD347" s="64"/>
      <c r="BE347" s="64"/>
      <c r="BF347" s="64" t="str">
        <f>IFERROR(__xludf.DUMMYFUNCTION("IF(
  OR($AJ347=""Full Payment"",$AJ347=""P1"", $AJ347=""P2""),
  """",
  IF(
    AND(
      NOT(ISBLANK($K347)),
      OR(
        Q347=""Standard Booking, P3"",
        Q347=""Standard Booking, P4""
      )
    ),
    LET(
      resDate,   $K347,
      "&amp;"tourDate,  $N347,
      monthCount, DATEDIF(resDate, tourDate, ""M"") + 1,
      secondDates, ARRAYFORMULA(
        DATE(
          YEAR(resDate),
          MONTH(resDate) + SEQUENCE(monthCount),
          2
        )
      ),
      validDates, FILTER(
  "&amp;"      secondDates,
        (secondDates &gt; resDate + 2) *
        (secondDates &lt;= tourDate - 3)
      ),
      IF(
        $AJ347=""P4"",
        IF(
          COUNTA(validDates) &lt; 3,
          """",
          TEXT(INDEX(validDates, 3), ""mmm d, yyyy"")
  "&amp;"      ),
        IF(
          $AJ347=""P3"",
          IF(
            COUNTA(validDates) &lt; 3,
            """",
            TEXT(INDEX(validDates, 3), ""mmm d, yyyy"")
          ),
          IF(
            COUNTA(validDates) &lt; 3,
            """",
    "&amp;"        TEXTJOIN("", "", TRUE,
              TEXT(INDEX(validDates, 1), ""mmm d, yyyy""),
              TEXT(INDEX(validDates, 2), ""mmm d, yyyy""),
              TEXT(INDEX(validDates, 3), ""mmm d, yyyy"")
            )
          )
        )
      )
    "&amp;"),
    """"
  )
)
"),"")</f>
        <v/>
      </c>
      <c r="BG347" s="65" t="str">
        <f t="shared" si="14"/>
        <v/>
      </c>
      <c r="BH347" s="63"/>
      <c r="BI347" s="64"/>
      <c r="BJ347" s="64"/>
      <c r="BK347" s="64"/>
      <c r="BL347" s="64" t="str">
        <f>IFERROR(__xludf.DUMMYFUNCTION("IF(
  OR($AJ347=""Full Payment"",$AJ347=""P1"",$AJ347=""P2"",$AJ347=""P3""),
  """",
  IF(
    AND(
      NOT(ISBLANK($K347)),
      $Q347=""Standard Booking, P4""
    ),
    LET(
      resDate,   $K347,
      tourDate,  $N347,
      monthCount, DATEDIF(r"&amp;"esDate, tourDate, ""M"") + 1,
      secondDates, ARRAYFORMULA(
        DATE(
          YEAR(resDate),
          MONTH(resDate) + SEQUENCE(monthCount),
          2
        )
      ),
      validDates, FILTER(
        secondDates,
        (secondDates &gt; res"&amp;"Date + 2) *
        (secondDates &lt;= tourDate - 3)
      ),
      IF(
        $AJ347=""P4"",
        IF(
          COUNTA(validDates) &lt; 4,
          """",
          TEXT(
            INDEX(validDates, 4),
            ""mmm d, yyyy""
          )
        ),
"&amp;"        IF(
          COUNTA(validDates) &lt; 4,
          """",
          TEXTJOIN(
            "", "", TRUE,
            TEXT(INDEX(validDates, 1), ""mmm d, yyyy""),
            TEXT(INDEX(validDates, 2), ""mmm d, yyyy""),
            TEXT(INDEX(validDates"&amp;", 3), ""mmm d, yyyy""),
            TEXT(INDEX(validDates, 4), ""mmm d, yyyy"")
          )
        )
      )
    ),
    """"
  )
)
"),"")</f>
        <v/>
      </c>
      <c r="BM347" s="65" t="str">
        <f t="shared" si="15"/>
        <v/>
      </c>
      <c r="BN347" s="66"/>
      <c r="BO347" s="67"/>
      <c r="BP347" s="49" t="b">
        <v>0</v>
      </c>
      <c r="BQ347" s="49" t="b">
        <v>0</v>
      </c>
      <c r="BR347" s="68"/>
      <c r="BS347" s="69"/>
      <c r="BT347" s="70" t="b">
        <v>0</v>
      </c>
      <c r="BU347" s="71"/>
      <c r="BV347" s="72"/>
      <c r="BW347" s="86" t="b">
        <v>0</v>
      </c>
      <c r="BX347" s="87"/>
    </row>
    <row r="348">
      <c r="A348" s="35" t="str">
        <f t="shared" si="1"/>
        <v/>
      </c>
      <c r="B348" s="36" t="str">
        <f t="shared" si="2"/>
        <v/>
      </c>
      <c r="C348" s="36" t="str">
        <f t="array" ref="C348">IF(
  M348="",
  "",
  IFERROR(
    INDEX(
      '{INDEX} Tour Packages'!$A:$ZZ,
      MATCH(
        M348,
        INDEX(
          '{INDEX} Tour Packages'!$A:$ZZ,
          ,
          MATCH("Tour Package Name", '{INDEX} Tour Packages'!$4:$4, 0)
        ),
        0
      ),
      MATCH("Tour Code", '{INDEX} Tour Packages'!$4:$4, 0)
    ),
    "XXX"
  )
)
</f>
        <v/>
      </c>
      <c r="D348" s="36" t="str">
        <f t="shared" si="3"/>
        <v/>
      </c>
      <c r="E348" s="36" t="str">
        <f t="shared" si="4"/>
        <v/>
      </c>
      <c r="F348" s="37" t="str">
        <f t="shared" si="5"/>
        <v/>
      </c>
      <c r="G348" s="89"/>
      <c r="H348" s="89"/>
      <c r="I348" s="90"/>
      <c r="J348" s="40" t="str">
        <f t="shared" si="16"/>
        <v> </v>
      </c>
      <c r="K348" s="91"/>
      <c r="L348" s="55"/>
      <c r="M348" s="55"/>
      <c r="N348" s="91"/>
      <c r="O348" s="43" t="str">
        <f>IFERROR(__xludf.DUMMYFUNCTION("IF(N348="""","""",IFERROR(
  N348 + VALUE(REGEXEXTRACT(P348, ""(\d+)\s+Days"")),
  """"
)
)"),"")</f>
        <v/>
      </c>
      <c r="P348" s="43" t="str">
        <f t="array" ref="P348">IFERROR(
  INDEX(
    INDEX('{INDEX} Tour Packages'!$A:$ZZ, , MATCH(P$3, '{INDEX} Tour Packages'!$4:$4, 0)),
    MATCH(M348, INDEX('{INDEX} Tour Packages'!$A:$ZZ,0, MATCH("Tour Package Name", '{INDEX} Tour Packages'!$4:$4, 0)), 0)
  ),
"")
</f>
        <v/>
      </c>
      <c r="Q348" s="44" t="str">
        <f t="shared" si="7"/>
        <v/>
      </c>
      <c r="R348" s="44" t="str">
        <f>IFERROR(__xludf.DUMMYFUNCTION("IF(OR(ISBLANK(K348), ISBLANK(N348)), """", 
  LET(
    resDate, K348,
    tourDate, N348,
    monthCount, MAX(0, DATEDIF(resDate, tourDate - 3, ""M"") + 1),
    secondDates, ARRAYFORMULA(DATE(YEAR(resDate), MONTH(resDate) + SEQUENCE(monthCount), 2)),
    "&amp;"validDates, FILTER(secondDates, (secondDates &gt; resDate + 2) * (secondDates &lt;= tourDate - 3)),
    IF(ISERROR(validDates), 0, COUNTA(validDates))
  )
)
"),"")</f>
        <v/>
      </c>
      <c r="S348" s="44" t="str">
        <f t="shared" si="8"/>
        <v/>
      </c>
      <c r="T348" s="45" t="str">
        <f t="array" ref="T348">IF(ISBLANK(BO348),IFERROR(
  INDEX(
    INDEX('{INDEX} Payment Terms'!$A:$G, , MATCH(T$3, '{INDEX} Payment Terms'!$4:$4, 0)),
    MATCH(Q348, INDEX('{INDEX} Payment Terms'!$A:$G,0, MATCH("Payment Condition", '{INDEX} Payment Terms'!$4:$4, 0)), 0)
  ),
""),"Cancelled")
</f>
        <v/>
      </c>
      <c r="U348" s="46" t="b">
        <v>0</v>
      </c>
      <c r="V348" s="47" t="str">
        <f>IFERROR(__xludf.DUMMYFUNCTION("IF(OR(L348=""Duo Booking"", L348=""Group Booking""),
IF(U348=FALSE,"""",
    LET(
      bookingType, L348,
      tour, M348,
      mainFirst, H348,
      mainLast, I348,
      mainEmail, G348,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$L$4:L348, bookingType,
          $M$4:M348, tour,
          $H$4:H348, mainFirst,
          $I$4:I348, mainLast,
          $G$4:G348, mainEmail
        ),
        ""000""
      ),
  "&amp;"    baseID &amp; ""-"" &amp; memberNumber
    )
  ),
  """"
)
"),"")</f>
        <v/>
      </c>
      <c r="W348" s="48"/>
      <c r="X348" s="85" t="b">
        <v>0</v>
      </c>
      <c r="Y348" s="85" t="b">
        <v>0</v>
      </c>
      <c r="Z348" s="85" t="b">
        <v>0</v>
      </c>
      <c r="AA348" s="50"/>
      <c r="AB348" s="51"/>
      <c r="AC348" s="85" t="b">
        <v>0</v>
      </c>
      <c r="AD348" s="92"/>
      <c r="AE348" s="88"/>
      <c r="AF348" s="36" t="str">
        <f t="array" ref="AF348">IF(M348="","",INDEX(
      '{INDEX} Tour Packages'!$A:$ZP,
      MATCH($M348, '{INDEX} Tour Packages'!$A:$A, 0),
      MATCH(AF$3, '{INDEX} Tour Packages'!$4:$4, 0)
    ))</f>
        <v/>
      </c>
      <c r="AG348" s="36" t="str">
        <f t="array" ref="AG348">IF(M348="","",INDEX(
      '{INDEX} Tour Packages'!$A:$ZP,
      MATCH($M348, '{INDEX} Tour Packages'!$A:$A, 0),
      MATCH(AG$3, '{INDEX} Tour Packages'!$4:$4, 0)
    ))</f>
        <v/>
      </c>
      <c r="AH348" s="36" t="str">
        <f t="array" ref="AH348">IF(M348="","",INDEX(
      '{INDEX} Tour Packages'!$A:$ZP,
      MATCH($M348, '{INDEX} Tour Packages'!$A:$A, 0),
      MATCH(AH$3, '{INDEX} Tour Packages'!$4:$4, 0)
    ))</f>
        <v/>
      </c>
      <c r="AI348" s="54" t="str">
        <f t="shared" si="9"/>
        <v/>
      </c>
      <c r="AJ348" s="42"/>
      <c r="AK348" s="55"/>
      <c r="AL348" s="46" t="b">
        <v>0</v>
      </c>
      <c r="AM348" s="56"/>
      <c r="AN348" s="57" t="str">
        <f t="shared" si="10"/>
        <v/>
      </c>
      <c r="AO348" s="58" t="str">
        <f t="shared" si="11"/>
        <v/>
      </c>
      <c r="AP348" s="59"/>
      <c r="AQ348" s="60"/>
      <c r="AR348" s="61"/>
      <c r="AS348" s="61"/>
      <c r="AT348" s="61" t="str">
        <f>IFERROR(__xludf.DUMMYFUNCTION("IF( 
  OR($AJ348=""Full Payment"", ISBLANK($K348)),
  """",
  IF(
    OR(
      Q348=""Standard Booking, P1"",
      Q348=""Standard Booking, P2"",
      Q348=""Standard Booking, P3"",
      Q348=""Standard Booking, P4""
    ),
    LET(
      resDate,   $"&amp;"K348,
      tourDate,  $N348,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8" s="62" t="str">
        <f t="shared" si="12"/>
        <v/>
      </c>
      <c r="AV348" s="63"/>
      <c r="AW348" s="64"/>
      <c r="AX348" s="64"/>
      <c r="AY348" s="64"/>
      <c r="AZ348" s="64" t="str">
        <f>IFERROR(__xludf.DUMMYFUNCTION("IF(
  OR($AJ348=""Full Payment"",$AJ348=""P1"", ISBLANK($K348)),
  """",
  IF(
    OR(
      $Q348=""Standard Booking, P2"",
      $Q348=""Standard Booking, P3"",
      $Q348=""Standard Booking, P4""
    ),
    LET(
      resDate,   $K348,
      tourDate,"&amp;"  $N348,
      monthCount, DATEDIF(resDate, tourDate, ""M"") + 1,
      secondDates, ARRAYFORMULA(
        DATE(
          YEAR(resDate),
          MONTH(resDate) + SEQUENCE(monthCount),
          2
        )
      ),
      validDates, FILTER(
        sec"&amp;"ondDates,
        (secondDates &gt; resDate + 2) *
        (secondDates &lt;= tourDate - 3)
      ),
      IF(
        OR($AJ348=""P2"", $AJ348=""P3"", $AJ348=""P4""),
        IF(
          COUNTA(validDates) &lt; 2,
          """",
          TEXT(INDEX(validDates"&amp;", 2), ""mmm d, yyyy"")
        ),
        IF(
          COUNTA(validDates) &lt; 2,
          """",
          TEXTJOIN("", "", TRUE,
            TEXT(INDEX(validDates, 1), ""mmm d, yyyy""),
            TEXT(INDEX(validDates, 2), ""mmm d, yyyy"")
          )
 "&amp;"       )
      )
    ),
    """"
  )
)
"),"")</f>
        <v/>
      </c>
      <c r="BA348" s="65" t="str">
        <f t="shared" si="13"/>
        <v/>
      </c>
      <c r="BB348" s="63"/>
      <c r="BC348" s="64"/>
      <c r="BD348" s="64"/>
      <c r="BE348" s="64"/>
      <c r="BF348" s="64" t="str">
        <f>IFERROR(__xludf.DUMMYFUNCTION("IF(
  OR($AJ348=""Full Payment"",$AJ348=""P1"", $AJ348=""P2""),
  """",
  IF(
    AND(
      NOT(ISBLANK($K348)),
      OR(
        Q348=""Standard Booking, P3"",
        Q348=""Standard Booking, P4""
      )
    ),
    LET(
      resDate,   $K348,
      "&amp;"tourDate,  $N348,
      monthCount, DATEDIF(resDate, tourDate, ""M"") + 1,
      secondDates, ARRAYFORMULA(
        DATE(
          YEAR(resDate),
          MONTH(resDate) + SEQUENCE(monthCount),
          2
        )
      ),
      validDates, FILTER(
  "&amp;"      secondDates,
        (secondDates &gt; resDate + 2) *
        (secondDates &lt;= tourDate - 3)
      ),
      IF(
        $AJ348=""P4"",
        IF(
          COUNTA(validDates) &lt; 3,
          """",
          TEXT(INDEX(validDates, 3), ""mmm d, yyyy"")
  "&amp;"      ),
        IF(
          $AJ348=""P3"",
          IF(
            COUNTA(validDates) &lt; 3,
            """",
            TEXT(INDEX(validDates, 3), ""mmm d, yyyy"")
          ),
          IF(
            COUNTA(validDates) &lt; 3,
            """",
    "&amp;"        TEXTJOIN("", "", TRUE,
              TEXT(INDEX(validDates, 1), ""mmm d, yyyy""),
              TEXT(INDEX(validDates, 2), ""mmm d, yyyy""),
              TEXT(INDEX(validDates, 3), ""mmm d, yyyy"")
            )
          )
        )
      )
    "&amp;"),
    """"
  )
)
"),"")</f>
        <v/>
      </c>
      <c r="BG348" s="65" t="str">
        <f t="shared" si="14"/>
        <v/>
      </c>
      <c r="BH348" s="63"/>
      <c r="BI348" s="64"/>
      <c r="BJ348" s="64"/>
      <c r="BK348" s="64"/>
      <c r="BL348" s="64" t="str">
        <f>IFERROR(__xludf.DUMMYFUNCTION("IF(
  OR($AJ348=""Full Payment"",$AJ348=""P1"",$AJ348=""P2"",$AJ348=""P3""),
  """",
  IF(
    AND(
      NOT(ISBLANK($K348)),
      $Q348=""Standard Booking, P4""
    ),
    LET(
      resDate,   $K348,
      tourDate,  $N348,
      monthCount, DATEDIF(r"&amp;"esDate, tourDate, ""M"") + 1,
      secondDates, ARRAYFORMULA(
        DATE(
          YEAR(resDate),
          MONTH(resDate) + SEQUENCE(monthCount),
          2
        )
      ),
      validDates, FILTER(
        secondDates,
        (secondDates &gt; res"&amp;"Date + 2) *
        (secondDates &lt;= tourDate - 3)
      ),
      IF(
        $AJ348=""P4"",
        IF(
          COUNTA(validDates) &lt; 4,
          """",
          TEXT(
            INDEX(validDates, 4),
            ""mmm d, yyyy""
          )
        ),
"&amp;"        IF(
          COUNTA(validDates) &lt; 4,
          """",
          TEXTJOIN(
            "", "", TRUE,
            TEXT(INDEX(validDates, 1), ""mmm d, yyyy""),
            TEXT(INDEX(validDates, 2), ""mmm d, yyyy""),
            TEXT(INDEX(validDates"&amp;", 3), ""mmm d, yyyy""),
            TEXT(INDEX(validDates, 4), ""mmm d, yyyy"")
          )
        )
      )
    ),
    """"
  )
)
"),"")</f>
        <v/>
      </c>
      <c r="BM348" s="65" t="str">
        <f t="shared" si="15"/>
        <v/>
      </c>
      <c r="BN348" s="66"/>
      <c r="BO348" s="67"/>
      <c r="BP348" s="49" t="b">
        <v>0</v>
      </c>
      <c r="BQ348" s="49" t="b">
        <v>0</v>
      </c>
      <c r="BR348" s="68"/>
      <c r="BS348" s="69"/>
      <c r="BT348" s="70" t="b">
        <v>0</v>
      </c>
      <c r="BU348" s="71"/>
      <c r="BV348" s="72"/>
      <c r="BW348" s="86" t="b">
        <v>0</v>
      </c>
      <c r="BX348" s="87"/>
    </row>
    <row r="349">
      <c r="A349" s="35" t="str">
        <f t="shared" si="1"/>
        <v/>
      </c>
      <c r="B349" s="36" t="str">
        <f t="shared" si="2"/>
        <v/>
      </c>
      <c r="C349" s="36" t="str">
        <f t="array" ref="C349">IF(
  M349="",
  "",
  IFERROR(
    INDEX(
      '{INDEX} Tour Packages'!$A:$ZZ,
      MATCH(
        M349,
        INDEX(
          '{INDEX} Tour Packages'!$A:$ZZ,
          ,
          MATCH("Tour Package Name", '{INDEX} Tour Packages'!$4:$4, 0)
        ),
        0
      ),
      MATCH("Tour Code", '{INDEX} Tour Packages'!$4:$4, 0)
    ),
    "XXX"
  )
)
</f>
        <v/>
      </c>
      <c r="D349" s="36" t="str">
        <f t="shared" si="3"/>
        <v/>
      </c>
      <c r="E349" s="36" t="str">
        <f t="shared" si="4"/>
        <v/>
      </c>
      <c r="F349" s="37" t="str">
        <f t="shared" si="5"/>
        <v/>
      </c>
      <c r="G349" s="89"/>
      <c r="H349" s="89"/>
      <c r="I349" s="90"/>
      <c r="J349" s="40" t="str">
        <f t="shared" si="16"/>
        <v> </v>
      </c>
      <c r="K349" s="91"/>
      <c r="L349" s="55"/>
      <c r="M349" s="55"/>
      <c r="N349" s="91"/>
      <c r="O349" s="43" t="str">
        <f>IFERROR(__xludf.DUMMYFUNCTION("IF(N349="""","""",IFERROR(
  N349 + VALUE(REGEXEXTRACT(P349, ""(\d+)\s+Days"")),
  """"
)
)"),"")</f>
        <v/>
      </c>
      <c r="P349" s="43" t="str">
        <f t="array" ref="P349">IFERROR(
  INDEX(
    INDEX('{INDEX} Tour Packages'!$A:$ZZ, , MATCH(P$3, '{INDEX} Tour Packages'!$4:$4, 0)),
    MATCH(M349, INDEX('{INDEX} Tour Packages'!$A:$ZZ,0, MATCH("Tour Package Name", '{INDEX} Tour Packages'!$4:$4, 0)), 0)
  ),
"")
</f>
        <v/>
      </c>
      <c r="Q349" s="44" t="str">
        <f t="shared" si="7"/>
        <v/>
      </c>
      <c r="R349" s="44" t="str">
        <f>IFERROR(__xludf.DUMMYFUNCTION("IF(OR(ISBLANK(K349), ISBLANK(N349)), """", 
  LET(
    resDate, K349,
    tourDate, N349,
    monthCount, MAX(0, DATEDIF(resDate, tourDate - 3, ""M"") + 1),
    secondDates, ARRAYFORMULA(DATE(YEAR(resDate), MONTH(resDate) + SEQUENCE(monthCount), 2)),
    "&amp;"validDates, FILTER(secondDates, (secondDates &gt; resDate + 2) * (secondDates &lt;= tourDate - 3)),
    IF(ISERROR(validDates), 0, COUNTA(validDates))
  )
)
"),"")</f>
        <v/>
      </c>
      <c r="S349" s="44" t="str">
        <f t="shared" si="8"/>
        <v/>
      </c>
      <c r="T349" s="45" t="str">
        <f t="array" ref="T349">IF(ISBLANK(BO349),IFERROR(
  INDEX(
    INDEX('{INDEX} Payment Terms'!$A:$G, , MATCH(T$3, '{INDEX} Payment Terms'!$4:$4, 0)),
    MATCH(Q349, INDEX('{INDEX} Payment Terms'!$A:$G,0, MATCH("Payment Condition", '{INDEX} Payment Terms'!$4:$4, 0)), 0)
  ),
""),"Cancelled")
</f>
        <v/>
      </c>
      <c r="U349" s="46" t="b">
        <v>0</v>
      </c>
      <c r="V349" s="47" t="str">
        <f>IFERROR(__xludf.DUMMYFUNCTION("IF(OR(L349=""Duo Booking"", L349=""Group Booking""),
IF(U349=FALSE,"""",
    LET(
      bookingType, L349,
      tour, M349,
      mainFirst, H349,
      mainLast, I349,
      mainEmail, G349,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$L$4:L349, bookingType,
          $M$4:M349, tour,
          $H$4:H349, mainFirst,
          $I$4:I349, mainLast,
          $G$4:G349, mainEmail
        ),
        ""000""
      ),
  "&amp;"    baseID &amp; ""-"" &amp; memberNumber
    )
  ),
  """"
)
"),"")</f>
        <v/>
      </c>
      <c r="W349" s="48"/>
      <c r="X349" s="85" t="b">
        <v>0</v>
      </c>
      <c r="Y349" s="85" t="b">
        <v>0</v>
      </c>
      <c r="Z349" s="85" t="b">
        <v>0</v>
      </c>
      <c r="AA349" s="50"/>
      <c r="AB349" s="51"/>
      <c r="AC349" s="85" t="b">
        <v>0</v>
      </c>
      <c r="AD349" s="92"/>
      <c r="AE349" s="88"/>
      <c r="AF349" s="36" t="str">
        <f t="array" ref="AF349">IF(M349="","",INDEX(
      '{INDEX} Tour Packages'!$A:$ZP,
      MATCH($M349, '{INDEX} Tour Packages'!$A:$A, 0),
      MATCH(AF$3, '{INDEX} Tour Packages'!$4:$4, 0)
    ))</f>
        <v/>
      </c>
      <c r="AG349" s="36" t="str">
        <f t="array" ref="AG349">IF(M349="","",INDEX(
      '{INDEX} Tour Packages'!$A:$ZP,
      MATCH($M349, '{INDEX} Tour Packages'!$A:$A, 0),
      MATCH(AG$3, '{INDEX} Tour Packages'!$4:$4, 0)
    ))</f>
        <v/>
      </c>
      <c r="AH349" s="36" t="str">
        <f t="array" ref="AH349">IF(M349="","",INDEX(
      '{INDEX} Tour Packages'!$A:$ZP,
      MATCH($M349, '{INDEX} Tour Packages'!$A:$A, 0),
      MATCH(AH$3, '{INDEX} Tour Packages'!$4:$4, 0)
    ))</f>
        <v/>
      </c>
      <c r="AI349" s="54" t="str">
        <f t="shared" si="9"/>
        <v/>
      </c>
      <c r="AJ349" s="42"/>
      <c r="AK349" s="55"/>
      <c r="AL349" s="46" t="b">
        <v>0</v>
      </c>
      <c r="AM349" s="56"/>
      <c r="AN349" s="57" t="str">
        <f t="shared" si="10"/>
        <v/>
      </c>
      <c r="AO349" s="58" t="str">
        <f t="shared" si="11"/>
        <v/>
      </c>
      <c r="AP349" s="59"/>
      <c r="AQ349" s="60"/>
      <c r="AR349" s="61"/>
      <c r="AS349" s="61"/>
      <c r="AT349" s="61" t="str">
        <f>IFERROR(__xludf.DUMMYFUNCTION("IF( 
  OR($AJ349=""Full Payment"", ISBLANK($K349)),
  """",
  IF(
    OR(
      Q349=""Standard Booking, P1"",
      Q349=""Standard Booking, P2"",
      Q349=""Standard Booking, P3"",
      Q349=""Standard Booking, P4""
    ),
    LET(
      resDate,   $"&amp;"K349,
      tourDate,  $N349,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49" s="62" t="str">
        <f t="shared" si="12"/>
        <v/>
      </c>
      <c r="AV349" s="63"/>
      <c r="AW349" s="64"/>
      <c r="AX349" s="64"/>
      <c r="AY349" s="64"/>
      <c r="AZ349" s="64" t="str">
        <f>IFERROR(__xludf.DUMMYFUNCTION("IF(
  OR($AJ349=""Full Payment"",$AJ349=""P1"", ISBLANK($K349)),
  """",
  IF(
    OR(
      $Q349=""Standard Booking, P2"",
      $Q349=""Standard Booking, P3"",
      $Q349=""Standard Booking, P4""
    ),
    LET(
      resDate,   $K349,
      tourDate,"&amp;"  $N349,
      monthCount, DATEDIF(resDate, tourDate, ""M"") + 1,
      secondDates, ARRAYFORMULA(
        DATE(
          YEAR(resDate),
          MONTH(resDate) + SEQUENCE(monthCount),
          2
        )
      ),
      validDates, FILTER(
        sec"&amp;"ondDates,
        (secondDates &gt; resDate + 2) *
        (secondDates &lt;= tourDate - 3)
      ),
      IF(
        OR($AJ349=""P2"", $AJ349=""P3"", $AJ349=""P4""),
        IF(
          COUNTA(validDates) &lt; 2,
          """",
          TEXT(INDEX(validDates"&amp;", 2), ""mmm d, yyyy"")
        ),
        IF(
          COUNTA(validDates) &lt; 2,
          """",
          TEXTJOIN("", "", TRUE,
            TEXT(INDEX(validDates, 1), ""mmm d, yyyy""),
            TEXT(INDEX(validDates, 2), ""mmm d, yyyy"")
          )
 "&amp;"       )
      )
    ),
    """"
  )
)
"),"")</f>
        <v/>
      </c>
      <c r="BA349" s="65" t="str">
        <f t="shared" si="13"/>
        <v/>
      </c>
      <c r="BB349" s="63"/>
      <c r="BC349" s="64"/>
      <c r="BD349" s="64"/>
      <c r="BE349" s="64"/>
      <c r="BF349" s="64" t="str">
        <f>IFERROR(__xludf.DUMMYFUNCTION("IF(
  OR($AJ349=""Full Payment"",$AJ349=""P1"", $AJ349=""P2""),
  """",
  IF(
    AND(
      NOT(ISBLANK($K349)),
      OR(
        Q349=""Standard Booking, P3"",
        Q349=""Standard Booking, P4""
      )
    ),
    LET(
      resDate,   $K349,
      "&amp;"tourDate,  $N349,
      monthCount, DATEDIF(resDate, tourDate, ""M"") + 1,
      secondDates, ARRAYFORMULA(
        DATE(
          YEAR(resDate),
          MONTH(resDate) + SEQUENCE(monthCount),
          2
        )
      ),
      validDates, FILTER(
  "&amp;"      secondDates,
        (secondDates &gt; resDate + 2) *
        (secondDates &lt;= tourDate - 3)
      ),
      IF(
        $AJ349=""P4"",
        IF(
          COUNTA(validDates) &lt; 3,
          """",
          TEXT(INDEX(validDates, 3), ""mmm d, yyyy"")
  "&amp;"      ),
        IF(
          $AJ349=""P3"",
          IF(
            COUNTA(validDates) &lt; 3,
            """",
            TEXT(INDEX(validDates, 3), ""mmm d, yyyy"")
          ),
          IF(
            COUNTA(validDates) &lt; 3,
            """",
    "&amp;"        TEXTJOIN("", "", TRUE,
              TEXT(INDEX(validDates, 1), ""mmm d, yyyy""),
              TEXT(INDEX(validDates, 2), ""mmm d, yyyy""),
              TEXT(INDEX(validDates, 3), ""mmm d, yyyy"")
            )
          )
        )
      )
    "&amp;"),
    """"
  )
)
"),"")</f>
        <v/>
      </c>
      <c r="BG349" s="65" t="str">
        <f t="shared" si="14"/>
        <v/>
      </c>
      <c r="BH349" s="63"/>
      <c r="BI349" s="64"/>
      <c r="BJ349" s="64"/>
      <c r="BK349" s="64"/>
      <c r="BL349" s="64" t="str">
        <f>IFERROR(__xludf.DUMMYFUNCTION("IF(
  OR($AJ349=""Full Payment"",$AJ349=""P1"",$AJ349=""P2"",$AJ349=""P3""),
  """",
  IF(
    AND(
      NOT(ISBLANK($K349)),
      $Q349=""Standard Booking, P4""
    ),
    LET(
      resDate,   $K349,
      tourDate,  $N349,
      monthCount, DATEDIF(r"&amp;"esDate, tourDate, ""M"") + 1,
      secondDates, ARRAYFORMULA(
        DATE(
          YEAR(resDate),
          MONTH(resDate) + SEQUENCE(monthCount),
          2
        )
      ),
      validDates, FILTER(
        secondDates,
        (secondDates &gt; res"&amp;"Date + 2) *
        (secondDates &lt;= tourDate - 3)
      ),
      IF(
        $AJ349=""P4"",
        IF(
          COUNTA(validDates) &lt; 4,
          """",
          TEXT(
            INDEX(validDates, 4),
            ""mmm d, yyyy""
          )
        ),
"&amp;"        IF(
          COUNTA(validDates) &lt; 4,
          """",
          TEXTJOIN(
            "", "", TRUE,
            TEXT(INDEX(validDates, 1), ""mmm d, yyyy""),
            TEXT(INDEX(validDates, 2), ""mmm d, yyyy""),
            TEXT(INDEX(validDates"&amp;", 3), ""mmm d, yyyy""),
            TEXT(INDEX(validDates, 4), ""mmm d, yyyy"")
          )
        )
      )
    ),
    """"
  )
)
"),"")</f>
        <v/>
      </c>
      <c r="BM349" s="65" t="str">
        <f t="shared" si="15"/>
        <v/>
      </c>
      <c r="BN349" s="66"/>
      <c r="BO349" s="67"/>
      <c r="BP349" s="49" t="b">
        <v>0</v>
      </c>
      <c r="BQ349" s="49" t="b">
        <v>0</v>
      </c>
      <c r="BR349" s="68"/>
      <c r="BS349" s="69"/>
      <c r="BT349" s="70" t="b">
        <v>0</v>
      </c>
      <c r="BU349" s="71"/>
      <c r="BV349" s="72"/>
      <c r="BW349" s="86" t="b">
        <v>0</v>
      </c>
      <c r="BX349" s="87"/>
    </row>
    <row r="350">
      <c r="A350" s="35" t="str">
        <f t="shared" si="1"/>
        <v/>
      </c>
      <c r="B350" s="36" t="str">
        <f t="shared" si="2"/>
        <v/>
      </c>
      <c r="C350" s="36" t="str">
        <f t="array" ref="C350">IF(
  M350="",
  "",
  IFERROR(
    INDEX(
      '{INDEX} Tour Packages'!$A:$ZZ,
      MATCH(
        M350,
        INDEX(
          '{INDEX} Tour Packages'!$A:$ZZ,
          ,
          MATCH("Tour Package Name", '{INDEX} Tour Packages'!$4:$4, 0)
        ),
        0
      ),
      MATCH("Tour Code", '{INDEX} Tour Packages'!$4:$4, 0)
    ),
    "XXX"
  )
)
</f>
        <v/>
      </c>
      <c r="D350" s="36" t="str">
        <f t="shared" si="3"/>
        <v/>
      </c>
      <c r="E350" s="36" t="str">
        <f t="shared" si="4"/>
        <v/>
      </c>
      <c r="F350" s="37" t="str">
        <f t="shared" si="5"/>
        <v/>
      </c>
      <c r="G350" s="89"/>
      <c r="H350" s="89"/>
      <c r="I350" s="90"/>
      <c r="J350" s="40" t="str">
        <f t="shared" si="16"/>
        <v> </v>
      </c>
      <c r="K350" s="91"/>
      <c r="L350" s="55"/>
      <c r="M350" s="55"/>
      <c r="N350" s="91"/>
      <c r="O350" s="43" t="str">
        <f>IFERROR(__xludf.DUMMYFUNCTION("IF(N350="""","""",IFERROR(
  N350 + VALUE(REGEXEXTRACT(P350, ""(\d+)\s+Days"")),
  """"
)
)"),"")</f>
        <v/>
      </c>
      <c r="P350" s="43" t="str">
        <f t="array" ref="P350">IFERROR(
  INDEX(
    INDEX('{INDEX} Tour Packages'!$A:$ZZ, , MATCH(P$3, '{INDEX} Tour Packages'!$4:$4, 0)),
    MATCH(M350, INDEX('{INDEX} Tour Packages'!$A:$ZZ,0, MATCH("Tour Package Name", '{INDEX} Tour Packages'!$4:$4, 0)), 0)
  ),
"")
</f>
        <v/>
      </c>
      <c r="Q350" s="44" t="str">
        <f t="shared" si="7"/>
        <v/>
      </c>
      <c r="R350" s="44" t="str">
        <f>IFERROR(__xludf.DUMMYFUNCTION("IF(OR(ISBLANK(K350), ISBLANK(N350)), """", 
  LET(
    resDate, K350,
    tourDate, N350,
    monthCount, MAX(0, DATEDIF(resDate, tourDate - 3, ""M"") + 1),
    secondDates, ARRAYFORMULA(DATE(YEAR(resDate), MONTH(resDate) + SEQUENCE(monthCount), 2)),
    "&amp;"validDates, FILTER(secondDates, (secondDates &gt; resDate + 2) * (secondDates &lt;= tourDate - 3)),
    IF(ISERROR(validDates), 0, COUNTA(validDates))
  )
)
"),"")</f>
        <v/>
      </c>
      <c r="S350" s="44" t="str">
        <f t="shared" si="8"/>
        <v/>
      </c>
      <c r="T350" s="45" t="str">
        <f t="array" ref="T350">IF(ISBLANK(BO350),IFERROR(
  INDEX(
    INDEX('{INDEX} Payment Terms'!$A:$G, , MATCH(T$3, '{INDEX} Payment Terms'!$4:$4, 0)),
    MATCH(Q350, INDEX('{INDEX} Payment Terms'!$A:$G,0, MATCH("Payment Condition", '{INDEX} Payment Terms'!$4:$4, 0)), 0)
  ),
""),"Cancelled")
</f>
        <v/>
      </c>
      <c r="U350" s="46" t="b">
        <v>0</v>
      </c>
      <c r="V350" s="47" t="str">
        <f>IFERROR(__xludf.DUMMYFUNCTION("IF(OR(L350=""Duo Booking"", L350=""Group Booking""),
IF(U350=FALSE,"""",
    LET(
      bookingType, L350,
      tour, M350,
      mainFirst, H350,
      mainLast, I350,
      mainEmail, G350,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$L$4:L350, bookingType,
          $M$4:M350, tour,
          $H$4:H350, mainFirst,
          $I$4:I350, mainLast,
          $G$4:G350, mainEmail
        ),
        ""000""
      ),
  "&amp;"    baseID &amp; ""-"" &amp; memberNumber
    )
  ),
  """"
)
"),"")</f>
        <v/>
      </c>
      <c r="W350" s="48"/>
      <c r="X350" s="85" t="b">
        <v>0</v>
      </c>
      <c r="Y350" s="85" t="b">
        <v>0</v>
      </c>
      <c r="Z350" s="85" t="b">
        <v>0</v>
      </c>
      <c r="AA350" s="50"/>
      <c r="AB350" s="51"/>
      <c r="AC350" s="85" t="b">
        <v>0</v>
      </c>
      <c r="AD350" s="92"/>
      <c r="AE350" s="88"/>
      <c r="AF350" s="36" t="str">
        <f t="array" ref="AF350">IF(M350="","",INDEX(
      '{INDEX} Tour Packages'!$A:$ZP,
      MATCH($M350, '{INDEX} Tour Packages'!$A:$A, 0),
      MATCH(AF$3, '{INDEX} Tour Packages'!$4:$4, 0)
    ))</f>
        <v/>
      </c>
      <c r="AG350" s="36" t="str">
        <f t="array" ref="AG350">IF(M350="","",INDEX(
      '{INDEX} Tour Packages'!$A:$ZP,
      MATCH($M350, '{INDEX} Tour Packages'!$A:$A, 0),
      MATCH(AG$3, '{INDEX} Tour Packages'!$4:$4, 0)
    ))</f>
        <v/>
      </c>
      <c r="AH350" s="36" t="str">
        <f t="array" ref="AH350">IF(M350="","",INDEX(
      '{INDEX} Tour Packages'!$A:$ZP,
      MATCH($M350, '{INDEX} Tour Packages'!$A:$A, 0),
      MATCH(AH$3, '{INDEX} Tour Packages'!$4:$4, 0)
    ))</f>
        <v/>
      </c>
      <c r="AI350" s="54" t="str">
        <f t="shared" si="9"/>
        <v/>
      </c>
      <c r="AJ350" s="42"/>
      <c r="AK350" s="55"/>
      <c r="AL350" s="46" t="b">
        <v>0</v>
      </c>
      <c r="AM350" s="56"/>
      <c r="AN350" s="57" t="str">
        <f t="shared" si="10"/>
        <v/>
      </c>
      <c r="AO350" s="58" t="str">
        <f t="shared" si="11"/>
        <v/>
      </c>
      <c r="AP350" s="59"/>
      <c r="AQ350" s="60"/>
      <c r="AR350" s="61"/>
      <c r="AS350" s="61"/>
      <c r="AT350" s="61" t="str">
        <f>IFERROR(__xludf.DUMMYFUNCTION("IF( 
  OR($AJ350=""Full Payment"", ISBLANK($K350)),
  """",
  IF(
    OR(
      Q350=""Standard Booking, P1"",
      Q350=""Standard Booking, P2"",
      Q350=""Standard Booking, P3"",
      Q350=""Standard Booking, P4""
    ),
    LET(
      resDate,   $"&amp;"K350,
      tourDate,  $N350,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0" s="62" t="str">
        <f t="shared" si="12"/>
        <v/>
      </c>
      <c r="AV350" s="63"/>
      <c r="AW350" s="64"/>
      <c r="AX350" s="64"/>
      <c r="AY350" s="64"/>
      <c r="AZ350" s="64" t="str">
        <f>IFERROR(__xludf.DUMMYFUNCTION("IF(
  OR($AJ350=""Full Payment"",$AJ350=""P1"", ISBLANK($K350)),
  """",
  IF(
    OR(
      $Q350=""Standard Booking, P2"",
      $Q350=""Standard Booking, P3"",
      $Q350=""Standard Booking, P4""
    ),
    LET(
      resDate,   $K350,
      tourDate,"&amp;"  $N350,
      monthCount, DATEDIF(resDate, tourDate, ""M"") + 1,
      secondDates, ARRAYFORMULA(
        DATE(
          YEAR(resDate),
          MONTH(resDate) + SEQUENCE(monthCount),
          2
        )
      ),
      validDates, FILTER(
        sec"&amp;"ondDates,
        (secondDates &gt; resDate + 2) *
        (secondDates &lt;= tourDate - 3)
      ),
      IF(
        OR($AJ350=""P2"", $AJ350=""P3"", $AJ350=""P4""),
        IF(
          COUNTA(validDates) &lt; 2,
          """",
          TEXT(INDEX(validDates"&amp;", 2), ""mmm d, yyyy"")
        ),
        IF(
          COUNTA(validDates) &lt; 2,
          """",
          TEXTJOIN("", "", TRUE,
            TEXT(INDEX(validDates, 1), ""mmm d, yyyy""),
            TEXT(INDEX(validDates, 2), ""mmm d, yyyy"")
          )
 "&amp;"       )
      )
    ),
    """"
  )
)
"),"")</f>
        <v/>
      </c>
      <c r="BA350" s="65" t="str">
        <f t="shared" si="13"/>
        <v/>
      </c>
      <c r="BB350" s="63"/>
      <c r="BC350" s="64"/>
      <c r="BD350" s="64"/>
      <c r="BE350" s="64"/>
      <c r="BF350" s="64" t="str">
        <f>IFERROR(__xludf.DUMMYFUNCTION("IF(
  OR($AJ350=""Full Payment"",$AJ350=""P1"", $AJ350=""P2""),
  """",
  IF(
    AND(
      NOT(ISBLANK($K350)),
      OR(
        Q350=""Standard Booking, P3"",
        Q350=""Standard Booking, P4""
      )
    ),
    LET(
      resDate,   $K350,
      "&amp;"tourDate,  $N350,
      monthCount, DATEDIF(resDate, tourDate, ""M"") + 1,
      secondDates, ARRAYFORMULA(
        DATE(
          YEAR(resDate),
          MONTH(resDate) + SEQUENCE(monthCount),
          2
        )
      ),
      validDates, FILTER(
  "&amp;"      secondDates,
        (secondDates &gt; resDate + 2) *
        (secondDates &lt;= tourDate - 3)
      ),
      IF(
        $AJ350=""P4"",
        IF(
          COUNTA(validDates) &lt; 3,
          """",
          TEXT(INDEX(validDates, 3), ""mmm d, yyyy"")
  "&amp;"      ),
        IF(
          $AJ350=""P3"",
          IF(
            COUNTA(validDates) &lt; 3,
            """",
            TEXT(INDEX(validDates, 3), ""mmm d, yyyy"")
          ),
          IF(
            COUNTA(validDates) &lt; 3,
            """",
    "&amp;"        TEXTJOIN("", "", TRUE,
              TEXT(INDEX(validDates, 1), ""mmm d, yyyy""),
              TEXT(INDEX(validDates, 2), ""mmm d, yyyy""),
              TEXT(INDEX(validDates, 3), ""mmm d, yyyy"")
            )
          )
        )
      )
    "&amp;"),
    """"
  )
)
"),"")</f>
        <v/>
      </c>
      <c r="BG350" s="65" t="str">
        <f t="shared" si="14"/>
        <v/>
      </c>
      <c r="BH350" s="63"/>
      <c r="BI350" s="64"/>
      <c r="BJ350" s="64"/>
      <c r="BK350" s="64"/>
      <c r="BL350" s="64" t="str">
        <f>IFERROR(__xludf.DUMMYFUNCTION("IF(
  OR($AJ350=""Full Payment"",$AJ350=""P1"",$AJ350=""P2"",$AJ350=""P3""),
  """",
  IF(
    AND(
      NOT(ISBLANK($K350)),
      $Q350=""Standard Booking, P4""
    ),
    LET(
      resDate,   $K350,
      tourDate,  $N350,
      monthCount, DATEDIF(r"&amp;"esDate, tourDate, ""M"") + 1,
      secondDates, ARRAYFORMULA(
        DATE(
          YEAR(resDate),
          MONTH(resDate) + SEQUENCE(monthCount),
          2
        )
      ),
      validDates, FILTER(
        secondDates,
        (secondDates &gt; res"&amp;"Date + 2) *
        (secondDates &lt;= tourDate - 3)
      ),
      IF(
        $AJ350=""P4"",
        IF(
          COUNTA(validDates) &lt; 4,
          """",
          TEXT(
            INDEX(validDates, 4),
            ""mmm d, yyyy""
          )
        ),
"&amp;"        IF(
          COUNTA(validDates) &lt; 4,
          """",
          TEXTJOIN(
            "", "", TRUE,
            TEXT(INDEX(validDates, 1), ""mmm d, yyyy""),
            TEXT(INDEX(validDates, 2), ""mmm d, yyyy""),
            TEXT(INDEX(validDates"&amp;", 3), ""mmm d, yyyy""),
            TEXT(INDEX(validDates, 4), ""mmm d, yyyy"")
          )
        )
      )
    ),
    """"
  )
)
"),"")</f>
        <v/>
      </c>
      <c r="BM350" s="65" t="str">
        <f t="shared" si="15"/>
        <v/>
      </c>
      <c r="BN350" s="66"/>
      <c r="BO350" s="67"/>
      <c r="BP350" s="49" t="b">
        <v>0</v>
      </c>
      <c r="BQ350" s="49" t="b">
        <v>0</v>
      </c>
      <c r="BR350" s="68"/>
      <c r="BS350" s="69"/>
      <c r="BT350" s="70" t="b">
        <v>0</v>
      </c>
      <c r="BU350" s="71"/>
      <c r="BV350" s="72"/>
      <c r="BW350" s="86" t="b">
        <v>0</v>
      </c>
      <c r="BX350" s="87"/>
    </row>
    <row r="351">
      <c r="A351" s="35" t="str">
        <f t="shared" si="1"/>
        <v/>
      </c>
      <c r="B351" s="36" t="str">
        <f t="shared" si="2"/>
        <v/>
      </c>
      <c r="C351" s="36" t="str">
        <f t="array" ref="C351">IF(
  M351="",
  "",
  IFERROR(
    INDEX(
      '{INDEX} Tour Packages'!$A:$ZZ,
      MATCH(
        M351,
        INDEX(
          '{INDEX} Tour Packages'!$A:$ZZ,
          ,
          MATCH("Tour Package Name", '{INDEX} Tour Packages'!$4:$4, 0)
        ),
        0
      ),
      MATCH("Tour Code", '{INDEX} Tour Packages'!$4:$4, 0)
    ),
    "XXX"
  )
)
</f>
        <v/>
      </c>
      <c r="D351" s="36" t="str">
        <f t="shared" si="3"/>
        <v/>
      </c>
      <c r="E351" s="36" t="str">
        <f t="shared" si="4"/>
        <v/>
      </c>
      <c r="F351" s="37" t="str">
        <f t="shared" si="5"/>
        <v/>
      </c>
      <c r="G351" s="89"/>
      <c r="H351" s="89"/>
      <c r="I351" s="90"/>
      <c r="J351" s="40" t="str">
        <f t="shared" si="16"/>
        <v> </v>
      </c>
      <c r="K351" s="91"/>
      <c r="L351" s="55"/>
      <c r="M351" s="55"/>
      <c r="N351" s="91"/>
      <c r="O351" s="43" t="str">
        <f>IFERROR(__xludf.DUMMYFUNCTION("IF(N351="""","""",IFERROR(
  N351 + VALUE(REGEXEXTRACT(P351, ""(\d+)\s+Days"")),
  """"
)
)"),"")</f>
        <v/>
      </c>
      <c r="P351" s="43" t="str">
        <f t="array" ref="P351">IFERROR(
  INDEX(
    INDEX('{INDEX} Tour Packages'!$A:$ZZ, , MATCH(P$3, '{INDEX} Tour Packages'!$4:$4, 0)),
    MATCH(M351, INDEX('{INDEX} Tour Packages'!$A:$ZZ,0, MATCH("Tour Package Name", '{INDEX} Tour Packages'!$4:$4, 0)), 0)
  ),
"")
</f>
        <v/>
      </c>
      <c r="Q351" s="44" t="str">
        <f t="shared" si="7"/>
        <v/>
      </c>
      <c r="R351" s="44" t="str">
        <f>IFERROR(__xludf.DUMMYFUNCTION("IF(OR(ISBLANK(K351), ISBLANK(N351)), """", 
  LET(
    resDate, K351,
    tourDate, N351,
    monthCount, MAX(0, DATEDIF(resDate, tourDate - 3, ""M"") + 1),
    secondDates, ARRAYFORMULA(DATE(YEAR(resDate), MONTH(resDate) + SEQUENCE(monthCount), 2)),
    "&amp;"validDates, FILTER(secondDates, (secondDates &gt; resDate + 2) * (secondDates &lt;= tourDate - 3)),
    IF(ISERROR(validDates), 0, COUNTA(validDates))
  )
)
"),"")</f>
        <v/>
      </c>
      <c r="S351" s="44" t="str">
        <f t="shared" si="8"/>
        <v/>
      </c>
      <c r="T351" s="45" t="str">
        <f t="array" ref="T351">IF(ISBLANK(BO351),IFERROR(
  INDEX(
    INDEX('{INDEX} Payment Terms'!$A:$G, , MATCH(T$3, '{INDEX} Payment Terms'!$4:$4, 0)),
    MATCH(Q351, INDEX('{INDEX} Payment Terms'!$A:$G,0, MATCH("Payment Condition", '{INDEX} Payment Terms'!$4:$4, 0)), 0)
  ),
""),"Cancelled")
</f>
        <v/>
      </c>
      <c r="U351" s="46" t="b">
        <v>0</v>
      </c>
      <c r="V351" s="47" t="str">
        <f>IFERROR(__xludf.DUMMYFUNCTION("IF(OR(L351=""Duo Booking"", L351=""Group Booking""),
IF(U351=FALSE,"""",
    LET(
      bookingType, L351,
      tour, M351,
      mainFirst, H351,
      mainLast, I351,
      mainEmail, G351,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$L$4:L351, bookingType,
          $M$4:M351, tour,
          $H$4:H351, mainFirst,
          $I$4:I351, mainLast,
          $G$4:G351, mainEmail
        ),
        ""000""
      ),
  "&amp;"    baseID &amp; ""-"" &amp; memberNumber
    )
  ),
  """"
)
"),"")</f>
        <v/>
      </c>
      <c r="W351" s="48"/>
      <c r="X351" s="85" t="b">
        <v>0</v>
      </c>
      <c r="Y351" s="85" t="b">
        <v>0</v>
      </c>
      <c r="Z351" s="85" t="b">
        <v>0</v>
      </c>
      <c r="AA351" s="50"/>
      <c r="AB351" s="51"/>
      <c r="AC351" s="85" t="b">
        <v>0</v>
      </c>
      <c r="AD351" s="92"/>
      <c r="AE351" s="88"/>
      <c r="AF351" s="36" t="str">
        <f t="array" ref="AF351">IF(M351="","",INDEX(
      '{INDEX} Tour Packages'!$A:$ZP,
      MATCH($M351, '{INDEX} Tour Packages'!$A:$A, 0),
      MATCH(AF$3, '{INDEX} Tour Packages'!$4:$4, 0)
    ))</f>
        <v/>
      </c>
      <c r="AG351" s="36" t="str">
        <f t="array" ref="AG351">IF(M351="","",INDEX(
      '{INDEX} Tour Packages'!$A:$ZP,
      MATCH($M351, '{INDEX} Tour Packages'!$A:$A, 0),
      MATCH(AG$3, '{INDEX} Tour Packages'!$4:$4, 0)
    ))</f>
        <v/>
      </c>
      <c r="AH351" s="36" t="str">
        <f t="array" ref="AH351">IF(M351="","",INDEX(
      '{INDEX} Tour Packages'!$A:$ZP,
      MATCH($M351, '{INDEX} Tour Packages'!$A:$A, 0),
      MATCH(AH$3, '{INDEX} Tour Packages'!$4:$4, 0)
    ))</f>
        <v/>
      </c>
      <c r="AI351" s="54" t="str">
        <f t="shared" si="9"/>
        <v/>
      </c>
      <c r="AJ351" s="42"/>
      <c r="AK351" s="55"/>
      <c r="AL351" s="46" t="b">
        <v>0</v>
      </c>
      <c r="AM351" s="56"/>
      <c r="AN351" s="57" t="str">
        <f t="shared" si="10"/>
        <v/>
      </c>
      <c r="AO351" s="58" t="str">
        <f t="shared" si="11"/>
        <v/>
      </c>
      <c r="AP351" s="59"/>
      <c r="AQ351" s="60"/>
      <c r="AR351" s="61"/>
      <c r="AS351" s="61"/>
      <c r="AT351" s="61" t="str">
        <f>IFERROR(__xludf.DUMMYFUNCTION("IF( 
  OR($AJ351=""Full Payment"", ISBLANK($K351)),
  """",
  IF(
    OR(
      Q351=""Standard Booking, P1"",
      Q351=""Standard Booking, P2"",
      Q351=""Standard Booking, P3"",
      Q351=""Standard Booking, P4""
    ),
    LET(
      resDate,   $"&amp;"K351,
      tourDate,  $N351,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1" s="62" t="str">
        <f t="shared" si="12"/>
        <v/>
      </c>
      <c r="AV351" s="63"/>
      <c r="AW351" s="64"/>
      <c r="AX351" s="64"/>
      <c r="AY351" s="64"/>
      <c r="AZ351" s="64" t="str">
        <f>IFERROR(__xludf.DUMMYFUNCTION("IF(
  OR($AJ351=""Full Payment"",$AJ351=""P1"", ISBLANK($K351)),
  """",
  IF(
    OR(
      $Q351=""Standard Booking, P2"",
      $Q351=""Standard Booking, P3"",
      $Q351=""Standard Booking, P4""
    ),
    LET(
      resDate,   $K351,
      tourDate,"&amp;"  $N351,
      monthCount, DATEDIF(resDate, tourDate, ""M"") + 1,
      secondDates, ARRAYFORMULA(
        DATE(
          YEAR(resDate),
          MONTH(resDate) + SEQUENCE(monthCount),
          2
        )
      ),
      validDates, FILTER(
        sec"&amp;"ondDates,
        (secondDates &gt; resDate + 2) *
        (secondDates &lt;= tourDate - 3)
      ),
      IF(
        OR($AJ351=""P2"", $AJ351=""P3"", $AJ351=""P4""),
        IF(
          COUNTA(validDates) &lt; 2,
          """",
          TEXT(INDEX(validDates"&amp;", 2), ""mmm d, yyyy"")
        ),
        IF(
          COUNTA(validDates) &lt; 2,
          """",
          TEXTJOIN("", "", TRUE,
            TEXT(INDEX(validDates, 1), ""mmm d, yyyy""),
            TEXT(INDEX(validDates, 2), ""mmm d, yyyy"")
          )
 "&amp;"       )
      )
    ),
    """"
  )
)
"),"")</f>
        <v/>
      </c>
      <c r="BA351" s="65" t="str">
        <f t="shared" si="13"/>
        <v/>
      </c>
      <c r="BB351" s="63"/>
      <c r="BC351" s="64"/>
      <c r="BD351" s="64"/>
      <c r="BE351" s="64"/>
      <c r="BF351" s="64" t="str">
        <f>IFERROR(__xludf.DUMMYFUNCTION("IF(
  OR($AJ351=""Full Payment"",$AJ351=""P1"", $AJ351=""P2""),
  """",
  IF(
    AND(
      NOT(ISBLANK($K351)),
      OR(
        Q351=""Standard Booking, P3"",
        Q351=""Standard Booking, P4""
      )
    ),
    LET(
      resDate,   $K351,
      "&amp;"tourDate,  $N351,
      monthCount, DATEDIF(resDate, tourDate, ""M"") + 1,
      secondDates, ARRAYFORMULA(
        DATE(
          YEAR(resDate),
          MONTH(resDate) + SEQUENCE(monthCount),
          2
        )
      ),
      validDates, FILTER(
  "&amp;"      secondDates,
        (secondDates &gt; resDate + 2) *
        (secondDates &lt;= tourDate - 3)
      ),
      IF(
        $AJ351=""P4"",
        IF(
          COUNTA(validDates) &lt; 3,
          """",
          TEXT(INDEX(validDates, 3), ""mmm d, yyyy"")
  "&amp;"      ),
        IF(
          $AJ351=""P3"",
          IF(
            COUNTA(validDates) &lt; 3,
            """",
            TEXT(INDEX(validDates, 3), ""mmm d, yyyy"")
          ),
          IF(
            COUNTA(validDates) &lt; 3,
            """",
    "&amp;"        TEXTJOIN("", "", TRUE,
              TEXT(INDEX(validDates, 1), ""mmm d, yyyy""),
              TEXT(INDEX(validDates, 2), ""mmm d, yyyy""),
              TEXT(INDEX(validDates, 3), ""mmm d, yyyy"")
            )
          )
        )
      )
    "&amp;"),
    """"
  )
)
"),"")</f>
        <v/>
      </c>
      <c r="BG351" s="65" t="str">
        <f t="shared" si="14"/>
        <v/>
      </c>
      <c r="BH351" s="63"/>
      <c r="BI351" s="64"/>
      <c r="BJ351" s="64"/>
      <c r="BK351" s="64"/>
      <c r="BL351" s="64" t="str">
        <f>IFERROR(__xludf.DUMMYFUNCTION("IF(
  OR($AJ351=""Full Payment"",$AJ351=""P1"",$AJ351=""P2"",$AJ351=""P3""),
  """",
  IF(
    AND(
      NOT(ISBLANK($K351)),
      $Q351=""Standard Booking, P4""
    ),
    LET(
      resDate,   $K351,
      tourDate,  $N351,
      monthCount, DATEDIF(r"&amp;"esDate, tourDate, ""M"") + 1,
      secondDates, ARRAYFORMULA(
        DATE(
          YEAR(resDate),
          MONTH(resDate) + SEQUENCE(monthCount),
          2
        )
      ),
      validDates, FILTER(
        secondDates,
        (secondDates &gt; res"&amp;"Date + 2) *
        (secondDates &lt;= tourDate - 3)
      ),
      IF(
        $AJ351=""P4"",
        IF(
          COUNTA(validDates) &lt; 4,
          """",
          TEXT(
            INDEX(validDates, 4),
            ""mmm d, yyyy""
          )
        ),
"&amp;"        IF(
          COUNTA(validDates) &lt; 4,
          """",
          TEXTJOIN(
            "", "", TRUE,
            TEXT(INDEX(validDates, 1), ""mmm d, yyyy""),
            TEXT(INDEX(validDates, 2), ""mmm d, yyyy""),
            TEXT(INDEX(validDates"&amp;", 3), ""mmm d, yyyy""),
            TEXT(INDEX(validDates, 4), ""mmm d, yyyy"")
          )
        )
      )
    ),
    """"
  )
)
"),"")</f>
        <v/>
      </c>
      <c r="BM351" s="65" t="str">
        <f t="shared" si="15"/>
        <v/>
      </c>
      <c r="BN351" s="66"/>
      <c r="BO351" s="67"/>
      <c r="BP351" s="49" t="b">
        <v>0</v>
      </c>
      <c r="BQ351" s="49" t="b">
        <v>0</v>
      </c>
      <c r="BR351" s="68"/>
      <c r="BS351" s="69"/>
      <c r="BT351" s="70" t="b">
        <v>0</v>
      </c>
      <c r="BU351" s="71"/>
      <c r="BV351" s="72"/>
      <c r="BW351" s="86" t="b">
        <v>0</v>
      </c>
      <c r="BX351" s="87"/>
    </row>
    <row r="352">
      <c r="A352" s="35" t="str">
        <f t="shared" si="1"/>
        <v/>
      </c>
      <c r="B352" s="36" t="str">
        <f t="shared" si="2"/>
        <v/>
      </c>
      <c r="C352" s="36" t="str">
        <f t="array" ref="C352">IF(
  M352="",
  "",
  IFERROR(
    INDEX(
      '{INDEX} Tour Packages'!$A:$ZZ,
      MATCH(
        M352,
        INDEX(
          '{INDEX} Tour Packages'!$A:$ZZ,
          ,
          MATCH("Tour Package Name", '{INDEX} Tour Packages'!$4:$4, 0)
        ),
        0
      ),
      MATCH("Tour Code", '{INDEX} Tour Packages'!$4:$4, 0)
    ),
    "XXX"
  )
)
</f>
        <v/>
      </c>
      <c r="D352" s="36" t="str">
        <f t="shared" si="3"/>
        <v/>
      </c>
      <c r="E352" s="36" t="str">
        <f t="shared" si="4"/>
        <v/>
      </c>
      <c r="F352" s="37" t="str">
        <f t="shared" si="5"/>
        <v/>
      </c>
      <c r="G352" s="89"/>
      <c r="H352" s="89"/>
      <c r="I352" s="90"/>
      <c r="J352" s="40" t="str">
        <f t="shared" si="16"/>
        <v> </v>
      </c>
      <c r="K352" s="91"/>
      <c r="L352" s="55"/>
      <c r="M352" s="55"/>
      <c r="N352" s="91"/>
      <c r="O352" s="43" t="str">
        <f>IFERROR(__xludf.DUMMYFUNCTION("IF(N352="""","""",IFERROR(
  N352 + VALUE(REGEXEXTRACT(P352, ""(\d+)\s+Days"")),
  """"
)
)"),"")</f>
        <v/>
      </c>
      <c r="P352" s="43" t="str">
        <f t="array" ref="P352">IFERROR(
  INDEX(
    INDEX('{INDEX} Tour Packages'!$A:$ZZ, , MATCH(P$3, '{INDEX} Tour Packages'!$4:$4, 0)),
    MATCH(M352, INDEX('{INDEX} Tour Packages'!$A:$ZZ,0, MATCH("Tour Package Name", '{INDEX} Tour Packages'!$4:$4, 0)), 0)
  ),
"")
</f>
        <v/>
      </c>
      <c r="Q352" s="44" t="str">
        <f t="shared" si="7"/>
        <v/>
      </c>
      <c r="R352" s="44" t="str">
        <f>IFERROR(__xludf.DUMMYFUNCTION("IF(OR(ISBLANK(K352), ISBLANK(N352)), """", 
  LET(
    resDate, K352,
    tourDate, N352,
    monthCount, MAX(0, DATEDIF(resDate, tourDate - 3, ""M"") + 1),
    secondDates, ARRAYFORMULA(DATE(YEAR(resDate), MONTH(resDate) + SEQUENCE(monthCount), 2)),
    "&amp;"validDates, FILTER(secondDates, (secondDates &gt; resDate + 2) * (secondDates &lt;= tourDate - 3)),
    IF(ISERROR(validDates), 0, COUNTA(validDates))
  )
)
"),"")</f>
        <v/>
      </c>
      <c r="S352" s="44" t="str">
        <f t="shared" si="8"/>
        <v/>
      </c>
      <c r="T352" s="45" t="str">
        <f t="array" ref="T352">IF(ISBLANK(BO352),IFERROR(
  INDEX(
    INDEX('{INDEX} Payment Terms'!$A:$G, , MATCH(T$3, '{INDEX} Payment Terms'!$4:$4, 0)),
    MATCH(Q352, INDEX('{INDEX} Payment Terms'!$A:$G,0, MATCH("Payment Condition", '{INDEX} Payment Terms'!$4:$4, 0)), 0)
  ),
""),"Cancelled")
</f>
        <v/>
      </c>
      <c r="U352" s="46" t="b">
        <v>0</v>
      </c>
      <c r="V352" s="47" t="str">
        <f>IFERROR(__xludf.DUMMYFUNCTION("IF(OR(L352=""Duo Booking"", L352=""Group Booking""),
IF(U352=FALSE,"""",
    LET(
      bookingType, L352,
      tour, M352,
      mainFirst, H352,
      mainLast, I352,
      mainEmail, G352,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$L$4:L352, bookingType,
          $M$4:M352, tour,
          $H$4:H352, mainFirst,
          $I$4:I352, mainLast,
          $G$4:G352, mainEmail
        ),
        ""000""
      ),
  "&amp;"    baseID &amp; ""-"" &amp; memberNumber
    )
  ),
  """"
)
"),"")</f>
        <v/>
      </c>
      <c r="W352" s="48"/>
      <c r="X352" s="85" t="b">
        <v>0</v>
      </c>
      <c r="Y352" s="85" t="b">
        <v>0</v>
      </c>
      <c r="Z352" s="85" t="b">
        <v>0</v>
      </c>
      <c r="AA352" s="50"/>
      <c r="AB352" s="51"/>
      <c r="AC352" s="85" t="b">
        <v>0</v>
      </c>
      <c r="AD352" s="92"/>
      <c r="AE352" s="88"/>
      <c r="AF352" s="36" t="str">
        <f t="array" ref="AF352">IF(M352="","",INDEX(
      '{INDEX} Tour Packages'!$A:$ZP,
      MATCH($M352, '{INDEX} Tour Packages'!$A:$A, 0),
      MATCH(AF$3, '{INDEX} Tour Packages'!$4:$4, 0)
    ))</f>
        <v/>
      </c>
      <c r="AG352" s="36" t="str">
        <f t="array" ref="AG352">IF(M352="","",INDEX(
      '{INDEX} Tour Packages'!$A:$ZP,
      MATCH($M352, '{INDEX} Tour Packages'!$A:$A, 0),
      MATCH(AG$3, '{INDEX} Tour Packages'!$4:$4, 0)
    ))</f>
        <v/>
      </c>
      <c r="AH352" s="36" t="str">
        <f t="array" ref="AH352">IF(M352="","",INDEX(
      '{INDEX} Tour Packages'!$A:$ZP,
      MATCH($M352, '{INDEX} Tour Packages'!$A:$A, 0),
      MATCH(AH$3, '{INDEX} Tour Packages'!$4:$4, 0)
    ))</f>
        <v/>
      </c>
      <c r="AI352" s="54" t="str">
        <f t="shared" si="9"/>
        <v/>
      </c>
      <c r="AJ352" s="42"/>
      <c r="AK352" s="55"/>
      <c r="AL352" s="46" t="b">
        <v>0</v>
      </c>
      <c r="AM352" s="56"/>
      <c r="AN352" s="57" t="str">
        <f t="shared" si="10"/>
        <v/>
      </c>
      <c r="AO352" s="58" t="str">
        <f t="shared" si="11"/>
        <v/>
      </c>
      <c r="AP352" s="59"/>
      <c r="AQ352" s="60"/>
      <c r="AR352" s="61"/>
      <c r="AS352" s="61"/>
      <c r="AT352" s="61" t="str">
        <f>IFERROR(__xludf.DUMMYFUNCTION("IF( 
  OR($AJ352=""Full Payment"", ISBLANK($K352)),
  """",
  IF(
    OR(
      Q352=""Standard Booking, P1"",
      Q352=""Standard Booking, P2"",
      Q352=""Standard Booking, P3"",
      Q352=""Standard Booking, P4""
    ),
    LET(
      resDate,   $"&amp;"K352,
      tourDate,  $N352,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2" s="62" t="str">
        <f t="shared" si="12"/>
        <v/>
      </c>
      <c r="AV352" s="63"/>
      <c r="AW352" s="64"/>
      <c r="AX352" s="64"/>
      <c r="AY352" s="64"/>
      <c r="AZ352" s="64" t="str">
        <f>IFERROR(__xludf.DUMMYFUNCTION("IF(
  OR($AJ352=""Full Payment"",$AJ352=""P1"", ISBLANK($K352)),
  """",
  IF(
    OR(
      $Q352=""Standard Booking, P2"",
      $Q352=""Standard Booking, P3"",
      $Q352=""Standard Booking, P4""
    ),
    LET(
      resDate,   $K352,
      tourDate,"&amp;"  $N352,
      monthCount, DATEDIF(resDate, tourDate, ""M"") + 1,
      secondDates, ARRAYFORMULA(
        DATE(
          YEAR(resDate),
          MONTH(resDate) + SEQUENCE(monthCount),
          2
        )
      ),
      validDates, FILTER(
        sec"&amp;"ondDates,
        (secondDates &gt; resDate + 2) *
        (secondDates &lt;= tourDate - 3)
      ),
      IF(
        OR($AJ352=""P2"", $AJ352=""P3"", $AJ352=""P4""),
        IF(
          COUNTA(validDates) &lt; 2,
          """",
          TEXT(INDEX(validDates"&amp;", 2), ""mmm d, yyyy"")
        ),
        IF(
          COUNTA(validDates) &lt; 2,
          """",
          TEXTJOIN("", "", TRUE,
            TEXT(INDEX(validDates, 1), ""mmm d, yyyy""),
            TEXT(INDEX(validDates, 2), ""mmm d, yyyy"")
          )
 "&amp;"       )
      )
    ),
    """"
  )
)
"),"")</f>
        <v/>
      </c>
      <c r="BA352" s="65" t="str">
        <f t="shared" si="13"/>
        <v/>
      </c>
      <c r="BB352" s="63"/>
      <c r="BC352" s="64"/>
      <c r="BD352" s="64"/>
      <c r="BE352" s="64"/>
      <c r="BF352" s="64" t="str">
        <f>IFERROR(__xludf.DUMMYFUNCTION("IF(
  OR($AJ352=""Full Payment"",$AJ352=""P1"", $AJ352=""P2""),
  """",
  IF(
    AND(
      NOT(ISBLANK($K352)),
      OR(
        Q352=""Standard Booking, P3"",
        Q352=""Standard Booking, P4""
      )
    ),
    LET(
      resDate,   $K352,
      "&amp;"tourDate,  $N352,
      monthCount, DATEDIF(resDate, tourDate, ""M"") + 1,
      secondDates, ARRAYFORMULA(
        DATE(
          YEAR(resDate),
          MONTH(resDate) + SEQUENCE(monthCount),
          2
        )
      ),
      validDates, FILTER(
  "&amp;"      secondDates,
        (secondDates &gt; resDate + 2) *
        (secondDates &lt;= tourDate - 3)
      ),
      IF(
        $AJ352=""P4"",
        IF(
          COUNTA(validDates) &lt; 3,
          """",
          TEXT(INDEX(validDates, 3), ""mmm d, yyyy"")
  "&amp;"      ),
        IF(
          $AJ352=""P3"",
          IF(
            COUNTA(validDates) &lt; 3,
            """",
            TEXT(INDEX(validDates, 3), ""mmm d, yyyy"")
          ),
          IF(
            COUNTA(validDates) &lt; 3,
            """",
    "&amp;"        TEXTJOIN("", "", TRUE,
              TEXT(INDEX(validDates, 1), ""mmm d, yyyy""),
              TEXT(INDEX(validDates, 2), ""mmm d, yyyy""),
              TEXT(INDEX(validDates, 3), ""mmm d, yyyy"")
            )
          )
        )
      )
    "&amp;"),
    """"
  )
)
"),"")</f>
        <v/>
      </c>
      <c r="BG352" s="65" t="str">
        <f t="shared" si="14"/>
        <v/>
      </c>
      <c r="BH352" s="63"/>
      <c r="BI352" s="64"/>
      <c r="BJ352" s="64"/>
      <c r="BK352" s="64"/>
      <c r="BL352" s="64" t="str">
        <f>IFERROR(__xludf.DUMMYFUNCTION("IF(
  OR($AJ352=""Full Payment"",$AJ352=""P1"",$AJ352=""P2"",$AJ352=""P3""),
  """",
  IF(
    AND(
      NOT(ISBLANK($K352)),
      $Q352=""Standard Booking, P4""
    ),
    LET(
      resDate,   $K352,
      tourDate,  $N352,
      monthCount, DATEDIF(r"&amp;"esDate, tourDate, ""M"") + 1,
      secondDates, ARRAYFORMULA(
        DATE(
          YEAR(resDate),
          MONTH(resDate) + SEQUENCE(monthCount),
          2
        )
      ),
      validDates, FILTER(
        secondDates,
        (secondDates &gt; res"&amp;"Date + 2) *
        (secondDates &lt;= tourDate - 3)
      ),
      IF(
        $AJ352=""P4"",
        IF(
          COUNTA(validDates) &lt; 4,
          """",
          TEXT(
            INDEX(validDates, 4),
            ""mmm d, yyyy""
          )
        ),
"&amp;"        IF(
          COUNTA(validDates) &lt; 4,
          """",
          TEXTJOIN(
            "", "", TRUE,
            TEXT(INDEX(validDates, 1), ""mmm d, yyyy""),
            TEXT(INDEX(validDates, 2), ""mmm d, yyyy""),
            TEXT(INDEX(validDates"&amp;", 3), ""mmm d, yyyy""),
            TEXT(INDEX(validDates, 4), ""mmm d, yyyy"")
          )
        )
      )
    ),
    """"
  )
)
"),"")</f>
        <v/>
      </c>
      <c r="BM352" s="65" t="str">
        <f t="shared" si="15"/>
        <v/>
      </c>
      <c r="BN352" s="66"/>
      <c r="BO352" s="67"/>
      <c r="BP352" s="49" t="b">
        <v>0</v>
      </c>
      <c r="BQ352" s="49" t="b">
        <v>0</v>
      </c>
      <c r="BR352" s="68"/>
      <c r="BS352" s="69"/>
      <c r="BT352" s="70" t="b">
        <v>0</v>
      </c>
      <c r="BU352" s="71"/>
      <c r="BV352" s="72"/>
      <c r="BW352" s="86" t="b">
        <v>0</v>
      </c>
      <c r="BX352" s="87"/>
    </row>
    <row r="353">
      <c r="A353" s="35" t="str">
        <f t="shared" si="1"/>
        <v/>
      </c>
      <c r="B353" s="36" t="str">
        <f t="shared" si="2"/>
        <v/>
      </c>
      <c r="C353" s="36" t="str">
        <f t="array" ref="C353">IF(
  M353="",
  "",
  IFERROR(
    INDEX(
      '{INDEX} Tour Packages'!$A:$ZZ,
      MATCH(
        M353,
        INDEX(
          '{INDEX} Tour Packages'!$A:$ZZ,
          ,
          MATCH("Tour Package Name", '{INDEX} Tour Packages'!$4:$4, 0)
        ),
        0
      ),
      MATCH("Tour Code", '{INDEX} Tour Packages'!$4:$4, 0)
    ),
    "XXX"
  )
)
</f>
        <v/>
      </c>
      <c r="D353" s="36" t="str">
        <f t="shared" si="3"/>
        <v/>
      </c>
      <c r="E353" s="36" t="str">
        <f t="shared" si="4"/>
        <v/>
      </c>
      <c r="F353" s="37" t="str">
        <f t="shared" si="5"/>
        <v/>
      </c>
      <c r="G353" s="89"/>
      <c r="H353" s="89"/>
      <c r="I353" s="90"/>
      <c r="J353" s="40" t="str">
        <f t="shared" si="16"/>
        <v> </v>
      </c>
      <c r="K353" s="91"/>
      <c r="L353" s="55"/>
      <c r="M353" s="55"/>
      <c r="N353" s="91"/>
      <c r="O353" s="43" t="str">
        <f>IFERROR(__xludf.DUMMYFUNCTION("IF(N353="""","""",IFERROR(
  N353 + VALUE(REGEXEXTRACT(P353, ""(\d+)\s+Days"")),
  """"
)
)"),"")</f>
        <v/>
      </c>
      <c r="P353" s="43" t="str">
        <f t="array" ref="P353">IFERROR(
  INDEX(
    INDEX('{INDEX} Tour Packages'!$A:$ZZ, , MATCH(P$3, '{INDEX} Tour Packages'!$4:$4, 0)),
    MATCH(M353, INDEX('{INDEX} Tour Packages'!$A:$ZZ,0, MATCH("Tour Package Name", '{INDEX} Tour Packages'!$4:$4, 0)), 0)
  ),
"")
</f>
        <v/>
      </c>
      <c r="Q353" s="44" t="str">
        <f t="shared" si="7"/>
        <v/>
      </c>
      <c r="R353" s="44" t="str">
        <f>IFERROR(__xludf.DUMMYFUNCTION("IF(OR(ISBLANK(K353), ISBLANK(N353)), """", 
  LET(
    resDate, K353,
    tourDate, N353,
    monthCount, MAX(0, DATEDIF(resDate, tourDate - 3, ""M"") + 1),
    secondDates, ARRAYFORMULA(DATE(YEAR(resDate), MONTH(resDate) + SEQUENCE(monthCount), 2)),
    "&amp;"validDates, FILTER(secondDates, (secondDates &gt; resDate + 2) * (secondDates &lt;= tourDate - 3)),
    IF(ISERROR(validDates), 0, COUNTA(validDates))
  )
)
"),"")</f>
        <v/>
      </c>
      <c r="S353" s="44" t="str">
        <f t="shared" si="8"/>
        <v/>
      </c>
      <c r="T353" s="45" t="str">
        <f t="array" ref="T353">IF(ISBLANK(BO353),IFERROR(
  INDEX(
    INDEX('{INDEX} Payment Terms'!$A:$G, , MATCH(T$3, '{INDEX} Payment Terms'!$4:$4, 0)),
    MATCH(Q353, INDEX('{INDEX} Payment Terms'!$A:$G,0, MATCH("Payment Condition", '{INDEX} Payment Terms'!$4:$4, 0)), 0)
  ),
""),"Cancelled")
</f>
        <v/>
      </c>
      <c r="U353" s="46" t="b">
        <v>0</v>
      </c>
      <c r="V353" s="47" t="str">
        <f>IFERROR(__xludf.DUMMYFUNCTION("IF(OR(L353=""Duo Booking"", L353=""Group Booking""),
IF(U353=FALSE,"""",
    LET(
      bookingType, L353,
      tour, M353,
      mainFirst, H353,
      mainLast, I353,
      mainEmail, G353,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$L$4:L353, bookingType,
          $M$4:M353, tour,
          $H$4:H353, mainFirst,
          $I$4:I353, mainLast,
          $G$4:G353, mainEmail
        ),
        ""000""
      ),
  "&amp;"    baseID &amp; ""-"" &amp; memberNumber
    )
  ),
  """"
)
"),"")</f>
        <v/>
      </c>
      <c r="W353" s="48"/>
      <c r="X353" s="85" t="b">
        <v>0</v>
      </c>
      <c r="Y353" s="85" t="b">
        <v>0</v>
      </c>
      <c r="Z353" s="85" t="b">
        <v>0</v>
      </c>
      <c r="AA353" s="50"/>
      <c r="AB353" s="51"/>
      <c r="AC353" s="85" t="b">
        <v>0</v>
      </c>
      <c r="AD353" s="92"/>
      <c r="AE353" s="88"/>
      <c r="AF353" s="36" t="str">
        <f t="array" ref="AF353">IF(M353="","",INDEX(
      '{INDEX} Tour Packages'!$A:$ZP,
      MATCH($M353, '{INDEX} Tour Packages'!$A:$A, 0),
      MATCH(AF$3, '{INDEX} Tour Packages'!$4:$4, 0)
    ))</f>
        <v/>
      </c>
      <c r="AG353" s="36" t="str">
        <f t="array" ref="AG353">IF(M353="","",INDEX(
      '{INDEX} Tour Packages'!$A:$ZP,
      MATCH($M353, '{INDEX} Tour Packages'!$A:$A, 0),
      MATCH(AG$3, '{INDEX} Tour Packages'!$4:$4, 0)
    ))</f>
        <v/>
      </c>
      <c r="AH353" s="36" t="str">
        <f t="array" ref="AH353">IF(M353="","",INDEX(
      '{INDEX} Tour Packages'!$A:$ZP,
      MATCH($M353, '{INDEX} Tour Packages'!$A:$A, 0),
      MATCH(AH$3, '{INDEX} Tour Packages'!$4:$4, 0)
    ))</f>
        <v/>
      </c>
      <c r="AI353" s="54" t="str">
        <f t="shared" si="9"/>
        <v/>
      </c>
      <c r="AJ353" s="42"/>
      <c r="AK353" s="55"/>
      <c r="AL353" s="46" t="b">
        <v>0</v>
      </c>
      <c r="AM353" s="56"/>
      <c r="AN353" s="57" t="str">
        <f t="shared" si="10"/>
        <v/>
      </c>
      <c r="AO353" s="58" t="str">
        <f t="shared" si="11"/>
        <v/>
      </c>
      <c r="AP353" s="59"/>
      <c r="AQ353" s="60"/>
      <c r="AR353" s="61"/>
      <c r="AS353" s="61"/>
      <c r="AT353" s="61" t="str">
        <f>IFERROR(__xludf.DUMMYFUNCTION("IF( 
  OR($AJ353=""Full Payment"", ISBLANK($K353)),
  """",
  IF(
    OR(
      Q353=""Standard Booking, P1"",
      Q353=""Standard Booking, P2"",
      Q353=""Standard Booking, P3"",
      Q353=""Standard Booking, P4""
    ),
    LET(
      resDate,   $"&amp;"K353,
      tourDate,  $N353,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3" s="62" t="str">
        <f t="shared" si="12"/>
        <v/>
      </c>
      <c r="AV353" s="63"/>
      <c r="AW353" s="64"/>
      <c r="AX353" s="64"/>
      <c r="AY353" s="64"/>
      <c r="AZ353" s="64" t="str">
        <f>IFERROR(__xludf.DUMMYFUNCTION("IF(
  OR($AJ353=""Full Payment"",$AJ353=""P1"", ISBLANK($K353)),
  """",
  IF(
    OR(
      $Q353=""Standard Booking, P2"",
      $Q353=""Standard Booking, P3"",
      $Q353=""Standard Booking, P4""
    ),
    LET(
      resDate,   $K353,
      tourDate,"&amp;"  $N353,
      monthCount, DATEDIF(resDate, tourDate, ""M"") + 1,
      secondDates, ARRAYFORMULA(
        DATE(
          YEAR(resDate),
          MONTH(resDate) + SEQUENCE(monthCount),
          2
        )
      ),
      validDates, FILTER(
        sec"&amp;"ondDates,
        (secondDates &gt; resDate + 2) *
        (secondDates &lt;= tourDate - 3)
      ),
      IF(
        OR($AJ353=""P2"", $AJ353=""P3"", $AJ353=""P4""),
        IF(
          COUNTA(validDates) &lt; 2,
          """",
          TEXT(INDEX(validDates"&amp;", 2), ""mmm d, yyyy"")
        ),
        IF(
          COUNTA(validDates) &lt; 2,
          """",
          TEXTJOIN("", "", TRUE,
            TEXT(INDEX(validDates, 1), ""mmm d, yyyy""),
            TEXT(INDEX(validDates, 2), ""mmm d, yyyy"")
          )
 "&amp;"       )
      )
    ),
    """"
  )
)
"),"")</f>
        <v/>
      </c>
      <c r="BA353" s="65" t="str">
        <f t="shared" si="13"/>
        <v/>
      </c>
      <c r="BB353" s="63"/>
      <c r="BC353" s="64"/>
      <c r="BD353" s="64"/>
      <c r="BE353" s="64"/>
      <c r="BF353" s="64" t="str">
        <f>IFERROR(__xludf.DUMMYFUNCTION("IF(
  OR($AJ353=""Full Payment"",$AJ353=""P1"", $AJ353=""P2""),
  """",
  IF(
    AND(
      NOT(ISBLANK($K353)),
      OR(
        Q353=""Standard Booking, P3"",
        Q353=""Standard Booking, P4""
      )
    ),
    LET(
      resDate,   $K353,
      "&amp;"tourDate,  $N353,
      monthCount, DATEDIF(resDate, tourDate, ""M"") + 1,
      secondDates, ARRAYFORMULA(
        DATE(
          YEAR(resDate),
          MONTH(resDate) + SEQUENCE(monthCount),
          2
        )
      ),
      validDates, FILTER(
  "&amp;"      secondDates,
        (secondDates &gt; resDate + 2) *
        (secondDates &lt;= tourDate - 3)
      ),
      IF(
        $AJ353=""P4"",
        IF(
          COUNTA(validDates) &lt; 3,
          """",
          TEXT(INDEX(validDates, 3), ""mmm d, yyyy"")
  "&amp;"      ),
        IF(
          $AJ353=""P3"",
          IF(
            COUNTA(validDates) &lt; 3,
            """",
            TEXT(INDEX(validDates, 3), ""mmm d, yyyy"")
          ),
          IF(
            COUNTA(validDates) &lt; 3,
            """",
    "&amp;"        TEXTJOIN("", "", TRUE,
              TEXT(INDEX(validDates, 1), ""mmm d, yyyy""),
              TEXT(INDEX(validDates, 2), ""mmm d, yyyy""),
              TEXT(INDEX(validDates, 3), ""mmm d, yyyy"")
            )
          )
        )
      )
    "&amp;"),
    """"
  )
)
"),"")</f>
        <v/>
      </c>
      <c r="BG353" s="65" t="str">
        <f t="shared" si="14"/>
        <v/>
      </c>
      <c r="BH353" s="63"/>
      <c r="BI353" s="64"/>
      <c r="BJ353" s="64"/>
      <c r="BK353" s="64"/>
      <c r="BL353" s="64" t="str">
        <f>IFERROR(__xludf.DUMMYFUNCTION("IF(
  OR($AJ353=""Full Payment"",$AJ353=""P1"",$AJ353=""P2"",$AJ353=""P3""),
  """",
  IF(
    AND(
      NOT(ISBLANK($K353)),
      $Q353=""Standard Booking, P4""
    ),
    LET(
      resDate,   $K353,
      tourDate,  $N353,
      monthCount, DATEDIF(r"&amp;"esDate, tourDate, ""M"") + 1,
      secondDates, ARRAYFORMULA(
        DATE(
          YEAR(resDate),
          MONTH(resDate) + SEQUENCE(monthCount),
          2
        )
      ),
      validDates, FILTER(
        secondDates,
        (secondDates &gt; res"&amp;"Date + 2) *
        (secondDates &lt;= tourDate - 3)
      ),
      IF(
        $AJ353=""P4"",
        IF(
          COUNTA(validDates) &lt; 4,
          """",
          TEXT(
            INDEX(validDates, 4),
            ""mmm d, yyyy""
          )
        ),
"&amp;"        IF(
          COUNTA(validDates) &lt; 4,
          """",
          TEXTJOIN(
            "", "", TRUE,
            TEXT(INDEX(validDates, 1), ""mmm d, yyyy""),
            TEXT(INDEX(validDates, 2), ""mmm d, yyyy""),
            TEXT(INDEX(validDates"&amp;", 3), ""mmm d, yyyy""),
            TEXT(INDEX(validDates, 4), ""mmm d, yyyy"")
          )
        )
      )
    ),
    """"
  )
)
"),"")</f>
        <v/>
      </c>
      <c r="BM353" s="65" t="str">
        <f t="shared" si="15"/>
        <v/>
      </c>
      <c r="BN353" s="66"/>
      <c r="BO353" s="67"/>
      <c r="BP353" s="49" t="b">
        <v>0</v>
      </c>
      <c r="BQ353" s="49" t="b">
        <v>0</v>
      </c>
      <c r="BR353" s="68"/>
      <c r="BS353" s="69"/>
      <c r="BT353" s="70" t="b">
        <v>0</v>
      </c>
      <c r="BU353" s="71"/>
      <c r="BV353" s="72"/>
      <c r="BW353" s="86" t="b">
        <v>0</v>
      </c>
      <c r="BX353" s="87"/>
    </row>
    <row r="354">
      <c r="A354" s="35" t="str">
        <f t="shared" si="1"/>
        <v/>
      </c>
      <c r="B354" s="36" t="str">
        <f t="shared" si="2"/>
        <v/>
      </c>
      <c r="C354" s="36" t="str">
        <f t="array" ref="C354">IF(
  M354="",
  "",
  IFERROR(
    INDEX(
      '{INDEX} Tour Packages'!$A:$ZZ,
      MATCH(
        M354,
        INDEX(
          '{INDEX} Tour Packages'!$A:$ZZ,
          ,
          MATCH("Tour Package Name", '{INDEX} Tour Packages'!$4:$4, 0)
        ),
        0
      ),
      MATCH("Tour Code", '{INDEX} Tour Packages'!$4:$4, 0)
    ),
    "XXX"
  )
)
</f>
        <v/>
      </c>
      <c r="D354" s="36" t="str">
        <f t="shared" si="3"/>
        <v/>
      </c>
      <c r="E354" s="36" t="str">
        <f t="shared" si="4"/>
        <v/>
      </c>
      <c r="F354" s="37" t="str">
        <f t="shared" si="5"/>
        <v/>
      </c>
      <c r="G354" s="89"/>
      <c r="H354" s="89"/>
      <c r="I354" s="90"/>
      <c r="J354" s="40" t="str">
        <f t="shared" si="16"/>
        <v> </v>
      </c>
      <c r="K354" s="91"/>
      <c r="L354" s="55"/>
      <c r="M354" s="55"/>
      <c r="N354" s="91"/>
      <c r="O354" s="43" t="str">
        <f>IFERROR(__xludf.DUMMYFUNCTION("IF(N354="""","""",IFERROR(
  N354 + VALUE(REGEXEXTRACT(P354, ""(\d+)\s+Days"")),
  """"
)
)"),"")</f>
        <v/>
      </c>
      <c r="P354" s="43" t="str">
        <f t="array" ref="P354">IFERROR(
  INDEX(
    INDEX('{INDEX} Tour Packages'!$A:$ZZ, , MATCH(P$3, '{INDEX} Tour Packages'!$4:$4, 0)),
    MATCH(M354, INDEX('{INDEX} Tour Packages'!$A:$ZZ,0, MATCH("Tour Package Name", '{INDEX} Tour Packages'!$4:$4, 0)), 0)
  ),
"")
</f>
        <v/>
      </c>
      <c r="Q354" s="44" t="str">
        <f t="shared" si="7"/>
        <v/>
      </c>
      <c r="R354" s="44" t="str">
        <f>IFERROR(__xludf.DUMMYFUNCTION("IF(OR(ISBLANK(K354), ISBLANK(N354)), """", 
  LET(
    resDate, K354,
    tourDate, N354,
    monthCount, MAX(0, DATEDIF(resDate, tourDate - 3, ""M"") + 1),
    secondDates, ARRAYFORMULA(DATE(YEAR(resDate), MONTH(resDate) + SEQUENCE(monthCount), 2)),
    "&amp;"validDates, FILTER(secondDates, (secondDates &gt; resDate + 2) * (secondDates &lt;= tourDate - 3)),
    IF(ISERROR(validDates), 0, COUNTA(validDates))
  )
)
"),"")</f>
        <v/>
      </c>
      <c r="S354" s="44" t="str">
        <f t="shared" si="8"/>
        <v/>
      </c>
      <c r="T354" s="45" t="str">
        <f t="array" ref="T354">IF(ISBLANK(BO354),IFERROR(
  INDEX(
    INDEX('{INDEX} Payment Terms'!$A:$G, , MATCH(T$3, '{INDEX} Payment Terms'!$4:$4, 0)),
    MATCH(Q354, INDEX('{INDEX} Payment Terms'!$A:$G,0, MATCH("Payment Condition", '{INDEX} Payment Terms'!$4:$4, 0)), 0)
  ),
""),"Cancelled")
</f>
        <v/>
      </c>
      <c r="U354" s="46" t="b">
        <v>0</v>
      </c>
      <c r="V354" s="47" t="str">
        <f>IFERROR(__xludf.DUMMYFUNCTION("IF(OR(L354=""Duo Booking"", L354=""Group Booking""),
IF(U354=FALSE,"""",
    LET(
      bookingType, L354,
      tour, M354,
      mainFirst, H354,
      mainLast, I354,
      mainEmail, G354,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$L$4:L354, bookingType,
          $M$4:M354, tour,
          $H$4:H354, mainFirst,
          $I$4:I354, mainLast,
          $G$4:G354, mainEmail
        ),
        ""000""
      ),
  "&amp;"    baseID &amp; ""-"" &amp; memberNumber
    )
  ),
  """"
)
"),"")</f>
        <v/>
      </c>
      <c r="W354" s="48"/>
      <c r="X354" s="85" t="b">
        <v>0</v>
      </c>
      <c r="Y354" s="85" t="b">
        <v>0</v>
      </c>
      <c r="Z354" s="85" t="b">
        <v>0</v>
      </c>
      <c r="AA354" s="50"/>
      <c r="AB354" s="51"/>
      <c r="AC354" s="85" t="b">
        <v>0</v>
      </c>
      <c r="AD354" s="92"/>
      <c r="AE354" s="88"/>
      <c r="AF354" s="36" t="str">
        <f t="array" ref="AF354">IF(M354="","",INDEX(
      '{INDEX} Tour Packages'!$A:$ZP,
      MATCH($M354, '{INDEX} Tour Packages'!$A:$A, 0),
      MATCH(AF$3, '{INDEX} Tour Packages'!$4:$4, 0)
    ))</f>
        <v/>
      </c>
      <c r="AG354" s="36" t="str">
        <f t="array" ref="AG354">IF(M354="","",INDEX(
      '{INDEX} Tour Packages'!$A:$ZP,
      MATCH($M354, '{INDEX} Tour Packages'!$A:$A, 0),
      MATCH(AG$3, '{INDEX} Tour Packages'!$4:$4, 0)
    ))</f>
        <v/>
      </c>
      <c r="AH354" s="36" t="str">
        <f t="array" ref="AH354">IF(M354="","",INDEX(
      '{INDEX} Tour Packages'!$A:$ZP,
      MATCH($M354, '{INDEX} Tour Packages'!$A:$A, 0),
      MATCH(AH$3, '{INDEX} Tour Packages'!$4:$4, 0)
    ))</f>
        <v/>
      </c>
      <c r="AI354" s="54" t="str">
        <f t="shared" si="9"/>
        <v/>
      </c>
      <c r="AJ354" s="42"/>
      <c r="AK354" s="55"/>
      <c r="AL354" s="46" t="b">
        <v>0</v>
      </c>
      <c r="AM354" s="56"/>
      <c r="AN354" s="57" t="str">
        <f t="shared" si="10"/>
        <v/>
      </c>
      <c r="AO354" s="58" t="str">
        <f t="shared" si="11"/>
        <v/>
      </c>
      <c r="AP354" s="59"/>
      <c r="AQ354" s="60"/>
      <c r="AR354" s="61"/>
      <c r="AS354" s="61"/>
      <c r="AT354" s="61" t="str">
        <f>IFERROR(__xludf.DUMMYFUNCTION("IF( 
  OR($AJ354=""Full Payment"", ISBLANK($K354)),
  """",
  IF(
    OR(
      Q354=""Standard Booking, P1"",
      Q354=""Standard Booking, P2"",
      Q354=""Standard Booking, P3"",
      Q354=""Standard Booking, P4""
    ),
    LET(
      resDate,   $"&amp;"K354,
      tourDate,  $N354,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4" s="62" t="str">
        <f t="shared" si="12"/>
        <v/>
      </c>
      <c r="AV354" s="63"/>
      <c r="AW354" s="64"/>
      <c r="AX354" s="64"/>
      <c r="AY354" s="64"/>
      <c r="AZ354" s="64" t="str">
        <f>IFERROR(__xludf.DUMMYFUNCTION("IF(
  OR($AJ354=""Full Payment"",$AJ354=""P1"", ISBLANK($K354)),
  """",
  IF(
    OR(
      $Q354=""Standard Booking, P2"",
      $Q354=""Standard Booking, P3"",
      $Q354=""Standard Booking, P4""
    ),
    LET(
      resDate,   $K354,
      tourDate,"&amp;"  $N354,
      monthCount, DATEDIF(resDate, tourDate, ""M"") + 1,
      secondDates, ARRAYFORMULA(
        DATE(
          YEAR(resDate),
          MONTH(resDate) + SEQUENCE(monthCount),
          2
        )
      ),
      validDates, FILTER(
        sec"&amp;"ondDates,
        (secondDates &gt; resDate + 2) *
        (secondDates &lt;= tourDate - 3)
      ),
      IF(
        OR($AJ354=""P2"", $AJ354=""P3"", $AJ354=""P4""),
        IF(
          COUNTA(validDates) &lt; 2,
          """",
          TEXT(INDEX(validDates"&amp;", 2), ""mmm d, yyyy"")
        ),
        IF(
          COUNTA(validDates) &lt; 2,
          """",
          TEXTJOIN("", "", TRUE,
            TEXT(INDEX(validDates, 1), ""mmm d, yyyy""),
            TEXT(INDEX(validDates, 2), ""mmm d, yyyy"")
          )
 "&amp;"       )
      )
    ),
    """"
  )
)
"),"")</f>
        <v/>
      </c>
      <c r="BA354" s="65" t="str">
        <f t="shared" si="13"/>
        <v/>
      </c>
      <c r="BB354" s="63"/>
      <c r="BC354" s="64"/>
      <c r="BD354" s="64"/>
      <c r="BE354" s="64"/>
      <c r="BF354" s="64" t="str">
        <f>IFERROR(__xludf.DUMMYFUNCTION("IF(
  OR($AJ354=""Full Payment"",$AJ354=""P1"", $AJ354=""P2""),
  """",
  IF(
    AND(
      NOT(ISBLANK($K354)),
      OR(
        Q354=""Standard Booking, P3"",
        Q354=""Standard Booking, P4""
      )
    ),
    LET(
      resDate,   $K354,
      "&amp;"tourDate,  $N354,
      monthCount, DATEDIF(resDate, tourDate, ""M"") + 1,
      secondDates, ARRAYFORMULA(
        DATE(
          YEAR(resDate),
          MONTH(resDate) + SEQUENCE(monthCount),
          2
        )
      ),
      validDates, FILTER(
  "&amp;"      secondDates,
        (secondDates &gt; resDate + 2) *
        (secondDates &lt;= tourDate - 3)
      ),
      IF(
        $AJ354=""P4"",
        IF(
          COUNTA(validDates) &lt; 3,
          """",
          TEXT(INDEX(validDates, 3), ""mmm d, yyyy"")
  "&amp;"      ),
        IF(
          $AJ354=""P3"",
          IF(
            COUNTA(validDates) &lt; 3,
            """",
            TEXT(INDEX(validDates, 3), ""mmm d, yyyy"")
          ),
          IF(
            COUNTA(validDates) &lt; 3,
            """",
    "&amp;"        TEXTJOIN("", "", TRUE,
              TEXT(INDEX(validDates, 1), ""mmm d, yyyy""),
              TEXT(INDEX(validDates, 2), ""mmm d, yyyy""),
              TEXT(INDEX(validDates, 3), ""mmm d, yyyy"")
            )
          )
        )
      )
    "&amp;"),
    """"
  )
)
"),"")</f>
        <v/>
      </c>
      <c r="BG354" s="65" t="str">
        <f t="shared" si="14"/>
        <v/>
      </c>
      <c r="BH354" s="63"/>
      <c r="BI354" s="64"/>
      <c r="BJ354" s="64"/>
      <c r="BK354" s="64"/>
      <c r="BL354" s="64" t="str">
        <f>IFERROR(__xludf.DUMMYFUNCTION("IF(
  OR($AJ354=""Full Payment"",$AJ354=""P1"",$AJ354=""P2"",$AJ354=""P3""),
  """",
  IF(
    AND(
      NOT(ISBLANK($K354)),
      $Q354=""Standard Booking, P4""
    ),
    LET(
      resDate,   $K354,
      tourDate,  $N354,
      monthCount, DATEDIF(r"&amp;"esDate, tourDate, ""M"") + 1,
      secondDates, ARRAYFORMULA(
        DATE(
          YEAR(resDate),
          MONTH(resDate) + SEQUENCE(monthCount),
          2
        )
      ),
      validDates, FILTER(
        secondDates,
        (secondDates &gt; res"&amp;"Date + 2) *
        (secondDates &lt;= tourDate - 3)
      ),
      IF(
        $AJ354=""P4"",
        IF(
          COUNTA(validDates) &lt; 4,
          """",
          TEXT(
            INDEX(validDates, 4),
            ""mmm d, yyyy""
          )
        ),
"&amp;"        IF(
          COUNTA(validDates) &lt; 4,
          """",
          TEXTJOIN(
            "", "", TRUE,
            TEXT(INDEX(validDates, 1), ""mmm d, yyyy""),
            TEXT(INDEX(validDates, 2), ""mmm d, yyyy""),
            TEXT(INDEX(validDates"&amp;", 3), ""mmm d, yyyy""),
            TEXT(INDEX(validDates, 4), ""mmm d, yyyy"")
          )
        )
      )
    ),
    """"
  )
)
"),"")</f>
        <v/>
      </c>
      <c r="BM354" s="65" t="str">
        <f t="shared" si="15"/>
        <v/>
      </c>
      <c r="BN354" s="66"/>
      <c r="BO354" s="67"/>
      <c r="BP354" s="49" t="b">
        <v>0</v>
      </c>
      <c r="BQ354" s="49" t="b">
        <v>0</v>
      </c>
      <c r="BR354" s="68"/>
      <c r="BS354" s="69"/>
      <c r="BT354" s="70" t="b">
        <v>0</v>
      </c>
      <c r="BU354" s="71"/>
      <c r="BV354" s="72"/>
      <c r="BW354" s="86" t="b">
        <v>0</v>
      </c>
      <c r="BX354" s="87"/>
    </row>
    <row r="355">
      <c r="A355" s="35" t="str">
        <f t="shared" si="1"/>
        <v/>
      </c>
      <c r="B355" s="36" t="str">
        <f t="shared" si="2"/>
        <v/>
      </c>
      <c r="C355" s="36" t="str">
        <f t="array" ref="C355">IF(
  M355="",
  "",
  IFERROR(
    INDEX(
      '{INDEX} Tour Packages'!$A:$ZZ,
      MATCH(
        M355,
        INDEX(
          '{INDEX} Tour Packages'!$A:$ZZ,
          ,
          MATCH("Tour Package Name", '{INDEX} Tour Packages'!$4:$4, 0)
        ),
        0
      ),
      MATCH("Tour Code", '{INDEX} Tour Packages'!$4:$4, 0)
    ),
    "XXX"
  )
)
</f>
        <v/>
      </c>
      <c r="D355" s="36" t="str">
        <f t="shared" si="3"/>
        <v/>
      </c>
      <c r="E355" s="36" t="str">
        <f t="shared" si="4"/>
        <v/>
      </c>
      <c r="F355" s="37" t="str">
        <f t="shared" si="5"/>
        <v/>
      </c>
      <c r="G355" s="89"/>
      <c r="H355" s="89"/>
      <c r="I355" s="90"/>
      <c r="J355" s="40" t="str">
        <f t="shared" si="16"/>
        <v> </v>
      </c>
      <c r="K355" s="91"/>
      <c r="L355" s="55"/>
      <c r="M355" s="55"/>
      <c r="N355" s="91"/>
      <c r="O355" s="43" t="str">
        <f>IFERROR(__xludf.DUMMYFUNCTION("IF(N355="""","""",IFERROR(
  N355 + VALUE(REGEXEXTRACT(P355, ""(\d+)\s+Days"")),
  """"
)
)"),"")</f>
        <v/>
      </c>
      <c r="P355" s="43" t="str">
        <f t="array" ref="P355">IFERROR(
  INDEX(
    INDEX('{INDEX} Tour Packages'!$A:$ZZ, , MATCH(P$3, '{INDEX} Tour Packages'!$4:$4, 0)),
    MATCH(M355, INDEX('{INDEX} Tour Packages'!$A:$ZZ,0, MATCH("Tour Package Name", '{INDEX} Tour Packages'!$4:$4, 0)), 0)
  ),
"")
</f>
        <v/>
      </c>
      <c r="Q355" s="44" t="str">
        <f t="shared" si="7"/>
        <v/>
      </c>
      <c r="R355" s="44" t="str">
        <f>IFERROR(__xludf.DUMMYFUNCTION("IF(OR(ISBLANK(K355), ISBLANK(N355)), """", 
  LET(
    resDate, K355,
    tourDate, N355,
    monthCount, MAX(0, DATEDIF(resDate, tourDate - 3, ""M"") + 1),
    secondDates, ARRAYFORMULA(DATE(YEAR(resDate), MONTH(resDate) + SEQUENCE(monthCount), 2)),
    "&amp;"validDates, FILTER(secondDates, (secondDates &gt; resDate + 2) * (secondDates &lt;= tourDate - 3)),
    IF(ISERROR(validDates), 0, COUNTA(validDates))
  )
)
"),"")</f>
        <v/>
      </c>
      <c r="S355" s="44" t="str">
        <f t="shared" si="8"/>
        <v/>
      </c>
      <c r="T355" s="45" t="str">
        <f t="array" ref="T355">IF(ISBLANK(BO355),IFERROR(
  INDEX(
    INDEX('{INDEX} Payment Terms'!$A:$G, , MATCH(T$3, '{INDEX} Payment Terms'!$4:$4, 0)),
    MATCH(Q355, INDEX('{INDEX} Payment Terms'!$A:$G,0, MATCH("Payment Condition", '{INDEX} Payment Terms'!$4:$4, 0)), 0)
  ),
""),"Cancelled")
</f>
        <v/>
      </c>
      <c r="U355" s="46" t="b">
        <v>0</v>
      </c>
      <c r="V355" s="47" t="str">
        <f>IFERROR(__xludf.DUMMYFUNCTION("IF(OR(L355=""Duo Booking"", L355=""Group Booking""),
IF(U355=FALSE,"""",
    LET(
      bookingType, L355,
      tour, M355,
      mainFirst, H355,
      mainLast, I355,
      mainEmail, G355,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$L$4:L355, bookingType,
          $M$4:M355, tour,
          $H$4:H355, mainFirst,
          $I$4:I355, mainLast,
          $G$4:G355, mainEmail
        ),
        ""000""
      ),
  "&amp;"    baseID &amp; ""-"" &amp; memberNumber
    )
  ),
  """"
)
"),"")</f>
        <v/>
      </c>
      <c r="W355" s="48"/>
      <c r="X355" s="85" t="b">
        <v>0</v>
      </c>
      <c r="Y355" s="85" t="b">
        <v>0</v>
      </c>
      <c r="Z355" s="85" t="b">
        <v>0</v>
      </c>
      <c r="AA355" s="50"/>
      <c r="AB355" s="51"/>
      <c r="AC355" s="85" t="b">
        <v>0</v>
      </c>
      <c r="AD355" s="92"/>
      <c r="AE355" s="88"/>
      <c r="AF355" s="36" t="str">
        <f t="array" ref="AF355">IF(M355="","",INDEX(
      '{INDEX} Tour Packages'!$A:$ZP,
      MATCH($M355, '{INDEX} Tour Packages'!$A:$A, 0),
      MATCH(AF$3, '{INDEX} Tour Packages'!$4:$4, 0)
    ))</f>
        <v/>
      </c>
      <c r="AG355" s="36" t="str">
        <f t="array" ref="AG355">IF(M355="","",INDEX(
      '{INDEX} Tour Packages'!$A:$ZP,
      MATCH($M355, '{INDEX} Tour Packages'!$A:$A, 0),
      MATCH(AG$3, '{INDEX} Tour Packages'!$4:$4, 0)
    ))</f>
        <v/>
      </c>
      <c r="AH355" s="36" t="str">
        <f t="array" ref="AH355">IF(M355="","",INDEX(
      '{INDEX} Tour Packages'!$A:$ZP,
      MATCH($M355, '{INDEX} Tour Packages'!$A:$A, 0),
      MATCH(AH$3, '{INDEX} Tour Packages'!$4:$4, 0)
    ))</f>
        <v/>
      </c>
      <c r="AI355" s="54" t="str">
        <f t="shared" si="9"/>
        <v/>
      </c>
      <c r="AJ355" s="42"/>
      <c r="AK355" s="55"/>
      <c r="AL355" s="46" t="b">
        <v>0</v>
      </c>
      <c r="AM355" s="56"/>
      <c r="AN355" s="57" t="str">
        <f t="shared" si="10"/>
        <v/>
      </c>
      <c r="AO355" s="58" t="str">
        <f t="shared" si="11"/>
        <v/>
      </c>
      <c r="AP355" s="59"/>
      <c r="AQ355" s="60"/>
      <c r="AR355" s="61"/>
      <c r="AS355" s="61"/>
      <c r="AT355" s="61" t="str">
        <f>IFERROR(__xludf.DUMMYFUNCTION("IF( 
  OR($AJ355=""Full Payment"", ISBLANK($K355)),
  """",
  IF(
    OR(
      Q355=""Standard Booking, P1"",
      Q355=""Standard Booking, P2"",
      Q355=""Standard Booking, P3"",
      Q355=""Standard Booking, P4""
    ),
    LET(
      resDate,   $"&amp;"K355,
      tourDate,  $N355,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5" s="62" t="str">
        <f t="shared" si="12"/>
        <v/>
      </c>
      <c r="AV355" s="63"/>
      <c r="AW355" s="64"/>
      <c r="AX355" s="64"/>
      <c r="AY355" s="64"/>
      <c r="AZ355" s="64" t="str">
        <f>IFERROR(__xludf.DUMMYFUNCTION("IF(
  OR($AJ355=""Full Payment"",$AJ355=""P1"", ISBLANK($K355)),
  """",
  IF(
    OR(
      $Q355=""Standard Booking, P2"",
      $Q355=""Standard Booking, P3"",
      $Q355=""Standard Booking, P4""
    ),
    LET(
      resDate,   $K355,
      tourDate,"&amp;"  $N355,
      monthCount, DATEDIF(resDate, tourDate, ""M"") + 1,
      secondDates, ARRAYFORMULA(
        DATE(
          YEAR(resDate),
          MONTH(resDate) + SEQUENCE(monthCount),
          2
        )
      ),
      validDates, FILTER(
        sec"&amp;"ondDates,
        (secondDates &gt; resDate + 2) *
        (secondDates &lt;= tourDate - 3)
      ),
      IF(
        OR($AJ355=""P2"", $AJ355=""P3"", $AJ355=""P4""),
        IF(
          COUNTA(validDates) &lt; 2,
          """",
          TEXT(INDEX(validDates"&amp;", 2), ""mmm d, yyyy"")
        ),
        IF(
          COUNTA(validDates) &lt; 2,
          """",
          TEXTJOIN("", "", TRUE,
            TEXT(INDEX(validDates, 1), ""mmm d, yyyy""),
            TEXT(INDEX(validDates, 2), ""mmm d, yyyy"")
          )
 "&amp;"       )
      )
    ),
    """"
  )
)
"),"")</f>
        <v/>
      </c>
      <c r="BA355" s="65" t="str">
        <f t="shared" si="13"/>
        <v/>
      </c>
      <c r="BB355" s="63"/>
      <c r="BC355" s="64"/>
      <c r="BD355" s="64"/>
      <c r="BE355" s="64"/>
      <c r="BF355" s="64" t="str">
        <f>IFERROR(__xludf.DUMMYFUNCTION("IF(
  OR($AJ355=""Full Payment"",$AJ355=""P1"", $AJ355=""P2""),
  """",
  IF(
    AND(
      NOT(ISBLANK($K355)),
      OR(
        Q355=""Standard Booking, P3"",
        Q355=""Standard Booking, P4""
      )
    ),
    LET(
      resDate,   $K355,
      "&amp;"tourDate,  $N355,
      monthCount, DATEDIF(resDate, tourDate, ""M"") + 1,
      secondDates, ARRAYFORMULA(
        DATE(
          YEAR(resDate),
          MONTH(resDate) + SEQUENCE(monthCount),
          2
        )
      ),
      validDates, FILTER(
  "&amp;"      secondDates,
        (secondDates &gt; resDate + 2) *
        (secondDates &lt;= tourDate - 3)
      ),
      IF(
        $AJ355=""P4"",
        IF(
          COUNTA(validDates) &lt; 3,
          """",
          TEXT(INDEX(validDates, 3), ""mmm d, yyyy"")
  "&amp;"      ),
        IF(
          $AJ355=""P3"",
          IF(
            COUNTA(validDates) &lt; 3,
            """",
            TEXT(INDEX(validDates, 3), ""mmm d, yyyy"")
          ),
          IF(
            COUNTA(validDates) &lt; 3,
            """",
    "&amp;"        TEXTJOIN("", "", TRUE,
              TEXT(INDEX(validDates, 1), ""mmm d, yyyy""),
              TEXT(INDEX(validDates, 2), ""mmm d, yyyy""),
              TEXT(INDEX(validDates, 3), ""mmm d, yyyy"")
            )
          )
        )
      )
    "&amp;"),
    """"
  )
)
"),"")</f>
        <v/>
      </c>
      <c r="BG355" s="65" t="str">
        <f t="shared" si="14"/>
        <v/>
      </c>
      <c r="BH355" s="63"/>
      <c r="BI355" s="64"/>
      <c r="BJ355" s="64"/>
      <c r="BK355" s="64"/>
      <c r="BL355" s="64" t="str">
        <f>IFERROR(__xludf.DUMMYFUNCTION("IF(
  OR($AJ355=""Full Payment"",$AJ355=""P1"",$AJ355=""P2"",$AJ355=""P3""),
  """",
  IF(
    AND(
      NOT(ISBLANK($K355)),
      $Q355=""Standard Booking, P4""
    ),
    LET(
      resDate,   $K355,
      tourDate,  $N355,
      monthCount, DATEDIF(r"&amp;"esDate, tourDate, ""M"") + 1,
      secondDates, ARRAYFORMULA(
        DATE(
          YEAR(resDate),
          MONTH(resDate) + SEQUENCE(monthCount),
          2
        )
      ),
      validDates, FILTER(
        secondDates,
        (secondDates &gt; res"&amp;"Date + 2) *
        (secondDates &lt;= tourDate - 3)
      ),
      IF(
        $AJ355=""P4"",
        IF(
          COUNTA(validDates) &lt; 4,
          """",
          TEXT(
            INDEX(validDates, 4),
            ""mmm d, yyyy""
          )
        ),
"&amp;"        IF(
          COUNTA(validDates) &lt; 4,
          """",
          TEXTJOIN(
            "", "", TRUE,
            TEXT(INDEX(validDates, 1), ""mmm d, yyyy""),
            TEXT(INDEX(validDates, 2), ""mmm d, yyyy""),
            TEXT(INDEX(validDates"&amp;", 3), ""mmm d, yyyy""),
            TEXT(INDEX(validDates, 4), ""mmm d, yyyy"")
          )
        )
      )
    ),
    """"
  )
)
"),"")</f>
        <v/>
      </c>
      <c r="BM355" s="65" t="str">
        <f t="shared" si="15"/>
        <v/>
      </c>
      <c r="BN355" s="66"/>
      <c r="BO355" s="67"/>
      <c r="BP355" s="49" t="b">
        <v>0</v>
      </c>
      <c r="BQ355" s="49" t="b">
        <v>0</v>
      </c>
      <c r="BR355" s="68"/>
      <c r="BS355" s="69"/>
      <c r="BT355" s="70" t="b">
        <v>0</v>
      </c>
      <c r="BU355" s="71"/>
      <c r="BV355" s="72"/>
      <c r="BW355" s="86" t="b">
        <v>0</v>
      </c>
      <c r="BX355" s="87"/>
    </row>
    <row r="356">
      <c r="A356" s="35" t="str">
        <f t="shared" si="1"/>
        <v/>
      </c>
      <c r="B356" s="36" t="str">
        <f t="shared" si="2"/>
        <v/>
      </c>
      <c r="C356" s="36" t="str">
        <f t="array" ref="C356">IF(
  M356="",
  "",
  IFERROR(
    INDEX(
      '{INDEX} Tour Packages'!$A:$ZZ,
      MATCH(
        M356,
        INDEX(
          '{INDEX} Tour Packages'!$A:$ZZ,
          ,
          MATCH("Tour Package Name", '{INDEX} Tour Packages'!$4:$4, 0)
        ),
        0
      ),
      MATCH("Tour Code", '{INDEX} Tour Packages'!$4:$4, 0)
    ),
    "XXX"
  )
)
</f>
        <v/>
      </c>
      <c r="D356" s="36" t="str">
        <f t="shared" si="3"/>
        <v/>
      </c>
      <c r="E356" s="36" t="str">
        <f t="shared" si="4"/>
        <v/>
      </c>
      <c r="F356" s="37" t="str">
        <f t="shared" si="5"/>
        <v/>
      </c>
      <c r="G356" s="89"/>
      <c r="H356" s="89"/>
      <c r="I356" s="90"/>
      <c r="J356" s="40" t="str">
        <f t="shared" si="16"/>
        <v> </v>
      </c>
      <c r="K356" s="91"/>
      <c r="L356" s="55"/>
      <c r="M356" s="55"/>
      <c r="N356" s="91"/>
      <c r="O356" s="43" t="str">
        <f>IFERROR(__xludf.DUMMYFUNCTION("IF(N356="""","""",IFERROR(
  N356 + VALUE(REGEXEXTRACT(P356, ""(\d+)\s+Days"")),
  """"
)
)"),"")</f>
        <v/>
      </c>
      <c r="P356" s="43" t="str">
        <f t="array" ref="P356">IFERROR(
  INDEX(
    INDEX('{INDEX} Tour Packages'!$A:$ZZ, , MATCH(P$3, '{INDEX} Tour Packages'!$4:$4, 0)),
    MATCH(M356, INDEX('{INDEX} Tour Packages'!$A:$ZZ,0, MATCH("Tour Package Name", '{INDEX} Tour Packages'!$4:$4, 0)), 0)
  ),
"")
</f>
        <v/>
      </c>
      <c r="Q356" s="44" t="str">
        <f t="shared" si="7"/>
        <v/>
      </c>
      <c r="R356" s="44" t="str">
        <f>IFERROR(__xludf.DUMMYFUNCTION("IF(OR(ISBLANK(K356), ISBLANK(N356)), """", 
  LET(
    resDate, K356,
    tourDate, N356,
    monthCount, MAX(0, DATEDIF(resDate, tourDate - 3, ""M"") + 1),
    secondDates, ARRAYFORMULA(DATE(YEAR(resDate), MONTH(resDate) + SEQUENCE(monthCount), 2)),
    "&amp;"validDates, FILTER(secondDates, (secondDates &gt; resDate + 2) * (secondDates &lt;= tourDate - 3)),
    IF(ISERROR(validDates), 0, COUNTA(validDates))
  )
)
"),"")</f>
        <v/>
      </c>
      <c r="S356" s="44" t="str">
        <f t="shared" si="8"/>
        <v/>
      </c>
      <c r="T356" s="45" t="str">
        <f t="array" ref="T356">IF(ISBLANK(BO356),IFERROR(
  INDEX(
    INDEX('{INDEX} Payment Terms'!$A:$G, , MATCH(T$3, '{INDEX} Payment Terms'!$4:$4, 0)),
    MATCH(Q356, INDEX('{INDEX} Payment Terms'!$A:$G,0, MATCH("Payment Condition", '{INDEX} Payment Terms'!$4:$4, 0)), 0)
  ),
""),"Cancelled")
</f>
        <v/>
      </c>
      <c r="U356" s="46" t="b">
        <v>0</v>
      </c>
      <c r="V356" s="47" t="str">
        <f>IFERROR(__xludf.DUMMYFUNCTION("IF(OR(L356=""Duo Booking"", L356=""Group Booking""),
IF(U356=FALSE,"""",
    LET(
      bookingType, L356,
      tour, M356,
      mainFirst, H356,
      mainLast, I356,
      mainEmail, G356,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$L$4:L356, bookingType,
          $M$4:M356, tour,
          $H$4:H356, mainFirst,
          $I$4:I356, mainLast,
          $G$4:G356, mainEmail
        ),
        ""000""
      ),
  "&amp;"    baseID &amp; ""-"" &amp; memberNumber
    )
  ),
  """"
)
"),"")</f>
        <v/>
      </c>
      <c r="W356" s="48"/>
      <c r="X356" s="85" t="b">
        <v>0</v>
      </c>
      <c r="Y356" s="85" t="b">
        <v>0</v>
      </c>
      <c r="Z356" s="85" t="b">
        <v>0</v>
      </c>
      <c r="AA356" s="50"/>
      <c r="AB356" s="51"/>
      <c r="AC356" s="85" t="b">
        <v>0</v>
      </c>
      <c r="AD356" s="92"/>
      <c r="AE356" s="88"/>
      <c r="AF356" s="36" t="str">
        <f t="array" ref="AF356">IF(M356="","",INDEX(
      '{INDEX} Tour Packages'!$A:$ZP,
      MATCH($M356, '{INDEX} Tour Packages'!$A:$A, 0),
      MATCH(AF$3, '{INDEX} Tour Packages'!$4:$4, 0)
    ))</f>
        <v/>
      </c>
      <c r="AG356" s="36" t="str">
        <f t="array" ref="AG356">IF(M356="","",INDEX(
      '{INDEX} Tour Packages'!$A:$ZP,
      MATCH($M356, '{INDEX} Tour Packages'!$A:$A, 0),
      MATCH(AG$3, '{INDEX} Tour Packages'!$4:$4, 0)
    ))</f>
        <v/>
      </c>
      <c r="AH356" s="36" t="str">
        <f t="array" ref="AH356">IF(M356="","",INDEX(
      '{INDEX} Tour Packages'!$A:$ZP,
      MATCH($M356, '{INDEX} Tour Packages'!$A:$A, 0),
      MATCH(AH$3, '{INDEX} Tour Packages'!$4:$4, 0)
    ))</f>
        <v/>
      </c>
      <c r="AI356" s="54" t="str">
        <f t="shared" si="9"/>
        <v/>
      </c>
      <c r="AJ356" s="42"/>
      <c r="AK356" s="55"/>
      <c r="AL356" s="46" t="b">
        <v>0</v>
      </c>
      <c r="AM356" s="56"/>
      <c r="AN356" s="57" t="str">
        <f t="shared" si="10"/>
        <v/>
      </c>
      <c r="AO356" s="58" t="str">
        <f t="shared" si="11"/>
        <v/>
      </c>
      <c r="AP356" s="59"/>
      <c r="AQ356" s="60"/>
      <c r="AR356" s="61"/>
      <c r="AS356" s="61"/>
      <c r="AT356" s="61" t="str">
        <f>IFERROR(__xludf.DUMMYFUNCTION("IF( 
  OR($AJ356=""Full Payment"", ISBLANK($K356)),
  """",
  IF(
    OR(
      Q356=""Standard Booking, P1"",
      Q356=""Standard Booking, P2"",
      Q356=""Standard Booking, P3"",
      Q356=""Standard Booking, P4""
    ),
    LET(
      resDate,   $"&amp;"K356,
      tourDate,  $N356,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6" s="62" t="str">
        <f t="shared" si="12"/>
        <v/>
      </c>
      <c r="AV356" s="63"/>
      <c r="AW356" s="64"/>
      <c r="AX356" s="64"/>
      <c r="AY356" s="64"/>
      <c r="AZ356" s="64" t="str">
        <f>IFERROR(__xludf.DUMMYFUNCTION("IF(
  OR($AJ356=""Full Payment"",$AJ356=""P1"", ISBLANK($K356)),
  """",
  IF(
    OR(
      $Q356=""Standard Booking, P2"",
      $Q356=""Standard Booking, P3"",
      $Q356=""Standard Booking, P4""
    ),
    LET(
      resDate,   $K356,
      tourDate,"&amp;"  $N356,
      monthCount, DATEDIF(resDate, tourDate, ""M"") + 1,
      secondDates, ARRAYFORMULA(
        DATE(
          YEAR(resDate),
          MONTH(resDate) + SEQUENCE(monthCount),
          2
        )
      ),
      validDates, FILTER(
        sec"&amp;"ondDates,
        (secondDates &gt; resDate + 2) *
        (secondDates &lt;= tourDate - 3)
      ),
      IF(
        OR($AJ356=""P2"", $AJ356=""P3"", $AJ356=""P4""),
        IF(
          COUNTA(validDates) &lt; 2,
          """",
          TEXT(INDEX(validDates"&amp;", 2), ""mmm d, yyyy"")
        ),
        IF(
          COUNTA(validDates) &lt; 2,
          """",
          TEXTJOIN("", "", TRUE,
            TEXT(INDEX(validDates, 1), ""mmm d, yyyy""),
            TEXT(INDEX(validDates, 2), ""mmm d, yyyy"")
          )
 "&amp;"       )
      )
    ),
    """"
  )
)
"),"")</f>
        <v/>
      </c>
      <c r="BA356" s="65" t="str">
        <f t="shared" si="13"/>
        <v/>
      </c>
      <c r="BB356" s="63"/>
      <c r="BC356" s="64"/>
      <c r="BD356" s="64"/>
      <c r="BE356" s="64"/>
      <c r="BF356" s="64" t="str">
        <f>IFERROR(__xludf.DUMMYFUNCTION("IF(
  OR($AJ356=""Full Payment"",$AJ356=""P1"", $AJ356=""P2""),
  """",
  IF(
    AND(
      NOT(ISBLANK($K356)),
      OR(
        Q356=""Standard Booking, P3"",
        Q356=""Standard Booking, P4""
      )
    ),
    LET(
      resDate,   $K356,
      "&amp;"tourDate,  $N356,
      monthCount, DATEDIF(resDate, tourDate, ""M"") + 1,
      secondDates, ARRAYFORMULA(
        DATE(
          YEAR(resDate),
          MONTH(resDate) + SEQUENCE(monthCount),
          2
        )
      ),
      validDates, FILTER(
  "&amp;"      secondDates,
        (secondDates &gt; resDate + 2) *
        (secondDates &lt;= tourDate - 3)
      ),
      IF(
        $AJ356=""P4"",
        IF(
          COUNTA(validDates) &lt; 3,
          """",
          TEXT(INDEX(validDates, 3), ""mmm d, yyyy"")
  "&amp;"      ),
        IF(
          $AJ356=""P3"",
          IF(
            COUNTA(validDates) &lt; 3,
            """",
            TEXT(INDEX(validDates, 3), ""mmm d, yyyy"")
          ),
          IF(
            COUNTA(validDates) &lt; 3,
            """",
    "&amp;"        TEXTJOIN("", "", TRUE,
              TEXT(INDEX(validDates, 1), ""mmm d, yyyy""),
              TEXT(INDEX(validDates, 2), ""mmm d, yyyy""),
              TEXT(INDEX(validDates, 3), ""mmm d, yyyy"")
            )
          )
        )
      )
    "&amp;"),
    """"
  )
)
"),"")</f>
        <v/>
      </c>
      <c r="BG356" s="65" t="str">
        <f t="shared" si="14"/>
        <v/>
      </c>
      <c r="BH356" s="63"/>
      <c r="BI356" s="64"/>
      <c r="BJ356" s="64"/>
      <c r="BK356" s="64"/>
      <c r="BL356" s="64" t="str">
        <f>IFERROR(__xludf.DUMMYFUNCTION("IF(
  OR($AJ356=""Full Payment"",$AJ356=""P1"",$AJ356=""P2"",$AJ356=""P3""),
  """",
  IF(
    AND(
      NOT(ISBLANK($K356)),
      $Q356=""Standard Booking, P4""
    ),
    LET(
      resDate,   $K356,
      tourDate,  $N356,
      monthCount, DATEDIF(r"&amp;"esDate, tourDate, ""M"") + 1,
      secondDates, ARRAYFORMULA(
        DATE(
          YEAR(resDate),
          MONTH(resDate) + SEQUENCE(monthCount),
          2
        )
      ),
      validDates, FILTER(
        secondDates,
        (secondDates &gt; res"&amp;"Date + 2) *
        (secondDates &lt;= tourDate - 3)
      ),
      IF(
        $AJ356=""P4"",
        IF(
          COUNTA(validDates) &lt; 4,
          """",
          TEXT(
            INDEX(validDates, 4),
            ""mmm d, yyyy""
          )
        ),
"&amp;"        IF(
          COUNTA(validDates) &lt; 4,
          """",
          TEXTJOIN(
            "", "", TRUE,
            TEXT(INDEX(validDates, 1), ""mmm d, yyyy""),
            TEXT(INDEX(validDates, 2), ""mmm d, yyyy""),
            TEXT(INDEX(validDates"&amp;", 3), ""mmm d, yyyy""),
            TEXT(INDEX(validDates, 4), ""mmm d, yyyy"")
          )
        )
      )
    ),
    """"
  )
)
"),"")</f>
        <v/>
      </c>
      <c r="BM356" s="65" t="str">
        <f t="shared" si="15"/>
        <v/>
      </c>
      <c r="BN356" s="66"/>
      <c r="BO356" s="67"/>
      <c r="BP356" s="49" t="b">
        <v>0</v>
      </c>
      <c r="BQ356" s="49" t="b">
        <v>0</v>
      </c>
      <c r="BR356" s="68"/>
      <c r="BS356" s="69"/>
      <c r="BT356" s="70" t="b">
        <v>0</v>
      </c>
      <c r="BU356" s="71"/>
      <c r="BV356" s="72"/>
      <c r="BW356" s="86" t="b">
        <v>0</v>
      </c>
      <c r="BX356" s="87"/>
    </row>
    <row r="357">
      <c r="A357" s="35" t="str">
        <f t="shared" si="1"/>
        <v/>
      </c>
      <c r="B357" s="36" t="str">
        <f t="shared" si="2"/>
        <v/>
      </c>
      <c r="C357" s="36" t="str">
        <f t="array" ref="C357">IF(
  M357="",
  "",
  IFERROR(
    INDEX(
      '{INDEX} Tour Packages'!$A:$ZZ,
      MATCH(
        M357,
        INDEX(
          '{INDEX} Tour Packages'!$A:$ZZ,
          ,
          MATCH("Tour Package Name", '{INDEX} Tour Packages'!$4:$4, 0)
        ),
        0
      ),
      MATCH("Tour Code", '{INDEX} Tour Packages'!$4:$4, 0)
    ),
    "XXX"
  )
)
</f>
        <v/>
      </c>
      <c r="D357" s="36" t="str">
        <f t="shared" si="3"/>
        <v/>
      </c>
      <c r="E357" s="36" t="str">
        <f t="shared" si="4"/>
        <v/>
      </c>
      <c r="F357" s="37" t="str">
        <f t="shared" si="5"/>
        <v/>
      </c>
      <c r="G357" s="89"/>
      <c r="H357" s="89"/>
      <c r="I357" s="90"/>
      <c r="J357" s="40" t="str">
        <f t="shared" si="16"/>
        <v> </v>
      </c>
      <c r="K357" s="91"/>
      <c r="L357" s="55"/>
      <c r="M357" s="55"/>
      <c r="N357" s="91"/>
      <c r="O357" s="43" t="str">
        <f>IFERROR(__xludf.DUMMYFUNCTION("IF(N357="""","""",IFERROR(
  N357 + VALUE(REGEXEXTRACT(P357, ""(\d+)\s+Days"")),
  """"
)
)"),"")</f>
        <v/>
      </c>
      <c r="P357" s="43" t="str">
        <f t="array" ref="P357">IFERROR(
  INDEX(
    INDEX('{INDEX} Tour Packages'!$A:$ZZ, , MATCH(P$3, '{INDEX} Tour Packages'!$4:$4, 0)),
    MATCH(M357, INDEX('{INDEX} Tour Packages'!$A:$ZZ,0, MATCH("Tour Package Name", '{INDEX} Tour Packages'!$4:$4, 0)), 0)
  ),
"")
</f>
        <v/>
      </c>
      <c r="Q357" s="44" t="str">
        <f t="shared" si="7"/>
        <v/>
      </c>
      <c r="R357" s="44" t="str">
        <f>IFERROR(__xludf.DUMMYFUNCTION("IF(OR(ISBLANK(K357), ISBLANK(N357)), """", 
  LET(
    resDate, K357,
    tourDate, N357,
    monthCount, MAX(0, DATEDIF(resDate, tourDate - 3, ""M"") + 1),
    secondDates, ARRAYFORMULA(DATE(YEAR(resDate), MONTH(resDate) + SEQUENCE(monthCount), 2)),
    "&amp;"validDates, FILTER(secondDates, (secondDates &gt; resDate + 2) * (secondDates &lt;= tourDate - 3)),
    IF(ISERROR(validDates), 0, COUNTA(validDates))
  )
)
"),"")</f>
        <v/>
      </c>
      <c r="S357" s="44" t="str">
        <f t="shared" si="8"/>
        <v/>
      </c>
      <c r="T357" s="45" t="str">
        <f t="array" ref="T357">IF(ISBLANK(BO357),IFERROR(
  INDEX(
    INDEX('{INDEX} Payment Terms'!$A:$G, , MATCH(T$3, '{INDEX} Payment Terms'!$4:$4, 0)),
    MATCH(Q357, INDEX('{INDEX} Payment Terms'!$A:$G,0, MATCH("Payment Condition", '{INDEX} Payment Terms'!$4:$4, 0)), 0)
  ),
""),"Cancelled")
</f>
        <v/>
      </c>
      <c r="U357" s="46" t="b">
        <v>0</v>
      </c>
      <c r="V357" s="47" t="str">
        <f>IFERROR(__xludf.DUMMYFUNCTION("IF(OR(L357=""Duo Booking"", L357=""Group Booking""),
IF(U357=FALSE,"""",
    LET(
      bookingType, L357,
      tour, M357,
      mainFirst, H357,
      mainLast, I357,
      mainEmail, G357,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$L$4:L357, bookingType,
          $M$4:M357, tour,
          $H$4:H357, mainFirst,
          $I$4:I357, mainLast,
          $G$4:G357, mainEmail
        ),
        ""000""
      ),
  "&amp;"    baseID &amp; ""-"" &amp; memberNumber
    )
  ),
  """"
)
"),"")</f>
        <v/>
      </c>
      <c r="W357" s="48"/>
      <c r="X357" s="85" t="b">
        <v>0</v>
      </c>
      <c r="Y357" s="85" t="b">
        <v>0</v>
      </c>
      <c r="Z357" s="85" t="b">
        <v>0</v>
      </c>
      <c r="AA357" s="50"/>
      <c r="AB357" s="51"/>
      <c r="AC357" s="85" t="b">
        <v>0</v>
      </c>
      <c r="AD357" s="92"/>
      <c r="AE357" s="88"/>
      <c r="AF357" s="36" t="str">
        <f t="array" ref="AF357">IF(M357="","",INDEX(
      '{INDEX} Tour Packages'!$A:$ZP,
      MATCH($M357, '{INDEX} Tour Packages'!$A:$A, 0),
      MATCH(AF$3, '{INDEX} Tour Packages'!$4:$4, 0)
    ))</f>
        <v/>
      </c>
      <c r="AG357" s="36" t="str">
        <f t="array" ref="AG357">IF(M357="","",INDEX(
      '{INDEX} Tour Packages'!$A:$ZP,
      MATCH($M357, '{INDEX} Tour Packages'!$A:$A, 0),
      MATCH(AG$3, '{INDEX} Tour Packages'!$4:$4, 0)
    ))</f>
        <v/>
      </c>
      <c r="AH357" s="36" t="str">
        <f t="array" ref="AH357">IF(M357="","",INDEX(
      '{INDEX} Tour Packages'!$A:$ZP,
      MATCH($M357, '{INDEX} Tour Packages'!$A:$A, 0),
      MATCH(AH$3, '{INDEX} Tour Packages'!$4:$4, 0)
    ))</f>
        <v/>
      </c>
      <c r="AI357" s="54" t="str">
        <f t="shared" si="9"/>
        <v/>
      </c>
      <c r="AJ357" s="42"/>
      <c r="AK357" s="55"/>
      <c r="AL357" s="46" t="b">
        <v>0</v>
      </c>
      <c r="AM357" s="56"/>
      <c r="AN357" s="57" t="str">
        <f t="shared" si="10"/>
        <v/>
      </c>
      <c r="AO357" s="58" t="str">
        <f t="shared" si="11"/>
        <v/>
      </c>
      <c r="AP357" s="59"/>
      <c r="AQ357" s="60"/>
      <c r="AR357" s="61"/>
      <c r="AS357" s="61"/>
      <c r="AT357" s="61" t="str">
        <f>IFERROR(__xludf.DUMMYFUNCTION("IF( 
  OR($AJ357=""Full Payment"", ISBLANK($K357)),
  """",
  IF(
    OR(
      Q357=""Standard Booking, P1"",
      Q357=""Standard Booking, P2"",
      Q357=""Standard Booking, P3"",
      Q357=""Standard Booking, P4""
    ),
    LET(
      resDate,   $"&amp;"K357,
      tourDate,  $N357,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7" s="62" t="str">
        <f t="shared" si="12"/>
        <v/>
      </c>
      <c r="AV357" s="63"/>
      <c r="AW357" s="64"/>
      <c r="AX357" s="64"/>
      <c r="AY357" s="64"/>
      <c r="AZ357" s="64" t="str">
        <f>IFERROR(__xludf.DUMMYFUNCTION("IF(
  OR($AJ357=""Full Payment"",$AJ357=""P1"", ISBLANK($K357)),
  """",
  IF(
    OR(
      $Q357=""Standard Booking, P2"",
      $Q357=""Standard Booking, P3"",
      $Q357=""Standard Booking, P4""
    ),
    LET(
      resDate,   $K357,
      tourDate,"&amp;"  $N357,
      monthCount, DATEDIF(resDate, tourDate, ""M"") + 1,
      secondDates, ARRAYFORMULA(
        DATE(
          YEAR(resDate),
          MONTH(resDate) + SEQUENCE(monthCount),
          2
        )
      ),
      validDates, FILTER(
        sec"&amp;"ondDates,
        (secondDates &gt; resDate + 2) *
        (secondDates &lt;= tourDate - 3)
      ),
      IF(
        OR($AJ357=""P2"", $AJ357=""P3"", $AJ357=""P4""),
        IF(
          COUNTA(validDates) &lt; 2,
          """",
          TEXT(INDEX(validDates"&amp;", 2), ""mmm d, yyyy"")
        ),
        IF(
          COUNTA(validDates) &lt; 2,
          """",
          TEXTJOIN("", "", TRUE,
            TEXT(INDEX(validDates, 1), ""mmm d, yyyy""),
            TEXT(INDEX(validDates, 2), ""mmm d, yyyy"")
          )
 "&amp;"       )
      )
    ),
    """"
  )
)
"),"")</f>
        <v/>
      </c>
      <c r="BA357" s="65" t="str">
        <f t="shared" si="13"/>
        <v/>
      </c>
      <c r="BB357" s="63"/>
      <c r="BC357" s="64"/>
      <c r="BD357" s="64"/>
      <c r="BE357" s="64"/>
      <c r="BF357" s="64" t="str">
        <f>IFERROR(__xludf.DUMMYFUNCTION("IF(
  OR($AJ357=""Full Payment"",$AJ357=""P1"", $AJ357=""P2""),
  """",
  IF(
    AND(
      NOT(ISBLANK($K357)),
      OR(
        Q357=""Standard Booking, P3"",
        Q357=""Standard Booking, P4""
      )
    ),
    LET(
      resDate,   $K357,
      "&amp;"tourDate,  $N357,
      monthCount, DATEDIF(resDate, tourDate, ""M"") + 1,
      secondDates, ARRAYFORMULA(
        DATE(
          YEAR(resDate),
          MONTH(resDate) + SEQUENCE(monthCount),
          2
        )
      ),
      validDates, FILTER(
  "&amp;"      secondDates,
        (secondDates &gt; resDate + 2) *
        (secondDates &lt;= tourDate - 3)
      ),
      IF(
        $AJ357=""P4"",
        IF(
          COUNTA(validDates) &lt; 3,
          """",
          TEXT(INDEX(validDates, 3), ""mmm d, yyyy"")
  "&amp;"      ),
        IF(
          $AJ357=""P3"",
          IF(
            COUNTA(validDates) &lt; 3,
            """",
            TEXT(INDEX(validDates, 3), ""mmm d, yyyy"")
          ),
          IF(
            COUNTA(validDates) &lt; 3,
            """",
    "&amp;"        TEXTJOIN("", "", TRUE,
              TEXT(INDEX(validDates, 1), ""mmm d, yyyy""),
              TEXT(INDEX(validDates, 2), ""mmm d, yyyy""),
              TEXT(INDEX(validDates, 3), ""mmm d, yyyy"")
            )
          )
        )
      )
    "&amp;"),
    """"
  )
)
"),"")</f>
        <v/>
      </c>
      <c r="BG357" s="65" t="str">
        <f t="shared" si="14"/>
        <v/>
      </c>
      <c r="BH357" s="63"/>
      <c r="BI357" s="64"/>
      <c r="BJ357" s="64"/>
      <c r="BK357" s="64"/>
      <c r="BL357" s="64" t="str">
        <f>IFERROR(__xludf.DUMMYFUNCTION("IF(
  OR($AJ357=""Full Payment"",$AJ357=""P1"",$AJ357=""P2"",$AJ357=""P3""),
  """",
  IF(
    AND(
      NOT(ISBLANK($K357)),
      $Q357=""Standard Booking, P4""
    ),
    LET(
      resDate,   $K357,
      tourDate,  $N357,
      monthCount, DATEDIF(r"&amp;"esDate, tourDate, ""M"") + 1,
      secondDates, ARRAYFORMULA(
        DATE(
          YEAR(resDate),
          MONTH(resDate) + SEQUENCE(monthCount),
          2
        )
      ),
      validDates, FILTER(
        secondDates,
        (secondDates &gt; res"&amp;"Date + 2) *
        (secondDates &lt;= tourDate - 3)
      ),
      IF(
        $AJ357=""P4"",
        IF(
          COUNTA(validDates) &lt; 4,
          """",
          TEXT(
            INDEX(validDates, 4),
            ""mmm d, yyyy""
          )
        ),
"&amp;"        IF(
          COUNTA(validDates) &lt; 4,
          """",
          TEXTJOIN(
            "", "", TRUE,
            TEXT(INDEX(validDates, 1), ""mmm d, yyyy""),
            TEXT(INDEX(validDates, 2), ""mmm d, yyyy""),
            TEXT(INDEX(validDates"&amp;", 3), ""mmm d, yyyy""),
            TEXT(INDEX(validDates, 4), ""mmm d, yyyy"")
          )
        )
      )
    ),
    """"
  )
)
"),"")</f>
        <v/>
      </c>
      <c r="BM357" s="65" t="str">
        <f t="shared" si="15"/>
        <v/>
      </c>
      <c r="BN357" s="66"/>
      <c r="BO357" s="67"/>
      <c r="BP357" s="49" t="b">
        <v>0</v>
      </c>
      <c r="BQ357" s="49" t="b">
        <v>0</v>
      </c>
      <c r="BR357" s="68"/>
      <c r="BS357" s="69"/>
      <c r="BT357" s="70" t="b">
        <v>0</v>
      </c>
      <c r="BU357" s="71"/>
      <c r="BV357" s="72"/>
      <c r="BW357" s="86" t="b">
        <v>0</v>
      </c>
      <c r="BX357" s="87"/>
    </row>
    <row r="358">
      <c r="A358" s="35" t="str">
        <f t="shared" si="1"/>
        <v/>
      </c>
      <c r="B358" s="36" t="str">
        <f t="shared" si="2"/>
        <v/>
      </c>
      <c r="C358" s="36" t="str">
        <f t="array" ref="C358">IF(
  M358="",
  "",
  IFERROR(
    INDEX(
      '{INDEX} Tour Packages'!$A:$ZZ,
      MATCH(
        M358,
        INDEX(
          '{INDEX} Tour Packages'!$A:$ZZ,
          ,
          MATCH("Tour Package Name", '{INDEX} Tour Packages'!$4:$4, 0)
        ),
        0
      ),
      MATCH("Tour Code", '{INDEX} Tour Packages'!$4:$4, 0)
    ),
    "XXX"
  )
)
</f>
        <v/>
      </c>
      <c r="D358" s="36" t="str">
        <f t="shared" si="3"/>
        <v/>
      </c>
      <c r="E358" s="36" t="str">
        <f t="shared" si="4"/>
        <v/>
      </c>
      <c r="F358" s="37" t="str">
        <f t="shared" si="5"/>
        <v/>
      </c>
      <c r="G358" s="89"/>
      <c r="H358" s="89"/>
      <c r="I358" s="90"/>
      <c r="J358" s="40" t="str">
        <f t="shared" si="16"/>
        <v> </v>
      </c>
      <c r="K358" s="91"/>
      <c r="L358" s="55"/>
      <c r="M358" s="55"/>
      <c r="N358" s="91"/>
      <c r="O358" s="43" t="str">
        <f>IFERROR(__xludf.DUMMYFUNCTION("IF(N358="""","""",IFERROR(
  N358 + VALUE(REGEXEXTRACT(P358, ""(\d+)\s+Days"")),
  """"
)
)"),"")</f>
        <v/>
      </c>
      <c r="P358" s="43" t="str">
        <f t="array" ref="P358">IFERROR(
  INDEX(
    INDEX('{INDEX} Tour Packages'!$A:$ZZ, , MATCH(P$3, '{INDEX} Tour Packages'!$4:$4, 0)),
    MATCH(M358, INDEX('{INDEX} Tour Packages'!$A:$ZZ,0, MATCH("Tour Package Name", '{INDEX} Tour Packages'!$4:$4, 0)), 0)
  ),
"")
</f>
        <v/>
      </c>
      <c r="Q358" s="44" t="str">
        <f t="shared" si="7"/>
        <v/>
      </c>
      <c r="R358" s="44" t="str">
        <f>IFERROR(__xludf.DUMMYFUNCTION("IF(OR(ISBLANK(K358), ISBLANK(N358)), """", 
  LET(
    resDate, K358,
    tourDate, N358,
    monthCount, MAX(0, DATEDIF(resDate, tourDate - 3, ""M"") + 1),
    secondDates, ARRAYFORMULA(DATE(YEAR(resDate), MONTH(resDate) + SEQUENCE(monthCount), 2)),
    "&amp;"validDates, FILTER(secondDates, (secondDates &gt; resDate + 2) * (secondDates &lt;= tourDate - 3)),
    IF(ISERROR(validDates), 0, COUNTA(validDates))
  )
)
"),"")</f>
        <v/>
      </c>
      <c r="S358" s="44" t="str">
        <f t="shared" si="8"/>
        <v/>
      </c>
      <c r="T358" s="45" t="str">
        <f t="array" ref="T358">IF(ISBLANK(BO358),IFERROR(
  INDEX(
    INDEX('{INDEX} Payment Terms'!$A:$G, , MATCH(T$3, '{INDEX} Payment Terms'!$4:$4, 0)),
    MATCH(Q358, INDEX('{INDEX} Payment Terms'!$A:$G,0, MATCH("Payment Condition", '{INDEX} Payment Terms'!$4:$4, 0)), 0)
  ),
""),"Cancelled")
</f>
        <v/>
      </c>
      <c r="U358" s="46" t="b">
        <v>0</v>
      </c>
      <c r="V358" s="47" t="str">
        <f>IFERROR(__xludf.DUMMYFUNCTION("IF(OR(L358=""Duo Booking"", L358=""Group Booking""),
IF(U358=FALSE,"""",
    LET(
      bookingType, L358,
      tour, M358,
      mainFirst, H358,
      mainLast, I358,
      mainEmail, G358,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$L$4:L358, bookingType,
          $M$4:M358, tour,
          $H$4:H358, mainFirst,
          $I$4:I358, mainLast,
          $G$4:G358, mainEmail
        ),
        ""000""
      ),
  "&amp;"    baseID &amp; ""-"" &amp; memberNumber
    )
  ),
  """"
)
"),"")</f>
        <v/>
      </c>
      <c r="W358" s="48"/>
      <c r="X358" s="85" t="b">
        <v>0</v>
      </c>
      <c r="Y358" s="85" t="b">
        <v>0</v>
      </c>
      <c r="Z358" s="85" t="b">
        <v>0</v>
      </c>
      <c r="AA358" s="50"/>
      <c r="AB358" s="51"/>
      <c r="AC358" s="85" t="b">
        <v>0</v>
      </c>
      <c r="AD358" s="92"/>
      <c r="AE358" s="88"/>
      <c r="AF358" s="36" t="str">
        <f t="array" ref="AF358">IF(M358="","",INDEX(
      '{INDEX} Tour Packages'!$A:$ZP,
      MATCH($M358, '{INDEX} Tour Packages'!$A:$A, 0),
      MATCH(AF$3, '{INDEX} Tour Packages'!$4:$4, 0)
    ))</f>
        <v/>
      </c>
      <c r="AG358" s="36" t="str">
        <f t="array" ref="AG358">IF(M358="","",INDEX(
      '{INDEX} Tour Packages'!$A:$ZP,
      MATCH($M358, '{INDEX} Tour Packages'!$A:$A, 0),
      MATCH(AG$3, '{INDEX} Tour Packages'!$4:$4, 0)
    ))</f>
        <v/>
      </c>
      <c r="AH358" s="36" t="str">
        <f t="array" ref="AH358">IF(M358="","",INDEX(
      '{INDEX} Tour Packages'!$A:$ZP,
      MATCH($M358, '{INDEX} Tour Packages'!$A:$A, 0),
      MATCH(AH$3, '{INDEX} Tour Packages'!$4:$4, 0)
    ))</f>
        <v/>
      </c>
      <c r="AI358" s="54" t="str">
        <f t="shared" si="9"/>
        <v/>
      </c>
      <c r="AJ358" s="42"/>
      <c r="AK358" s="55"/>
      <c r="AL358" s="46" t="b">
        <v>0</v>
      </c>
      <c r="AM358" s="56"/>
      <c r="AN358" s="57" t="str">
        <f t="shared" si="10"/>
        <v/>
      </c>
      <c r="AO358" s="58" t="str">
        <f t="shared" si="11"/>
        <v/>
      </c>
      <c r="AP358" s="59"/>
      <c r="AQ358" s="60"/>
      <c r="AR358" s="61"/>
      <c r="AS358" s="61"/>
      <c r="AT358" s="61" t="str">
        <f>IFERROR(__xludf.DUMMYFUNCTION("IF( 
  OR($AJ358=""Full Payment"", ISBLANK($K358)),
  """",
  IF(
    OR(
      Q358=""Standard Booking, P1"",
      Q358=""Standard Booking, P2"",
      Q358=""Standard Booking, P3"",
      Q358=""Standard Booking, P4""
    ),
    LET(
      resDate,   $"&amp;"K358,
      tourDate,  $N358,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8" s="62" t="str">
        <f t="shared" si="12"/>
        <v/>
      </c>
      <c r="AV358" s="63"/>
      <c r="AW358" s="64"/>
      <c r="AX358" s="64"/>
      <c r="AY358" s="64"/>
      <c r="AZ358" s="64" t="str">
        <f>IFERROR(__xludf.DUMMYFUNCTION("IF(
  OR($AJ358=""Full Payment"",$AJ358=""P1"", ISBLANK($K358)),
  """",
  IF(
    OR(
      $Q358=""Standard Booking, P2"",
      $Q358=""Standard Booking, P3"",
      $Q358=""Standard Booking, P4""
    ),
    LET(
      resDate,   $K358,
      tourDate,"&amp;"  $N358,
      monthCount, DATEDIF(resDate, tourDate, ""M"") + 1,
      secondDates, ARRAYFORMULA(
        DATE(
          YEAR(resDate),
          MONTH(resDate) + SEQUENCE(monthCount),
          2
        )
      ),
      validDates, FILTER(
        sec"&amp;"ondDates,
        (secondDates &gt; resDate + 2) *
        (secondDates &lt;= tourDate - 3)
      ),
      IF(
        OR($AJ358=""P2"", $AJ358=""P3"", $AJ358=""P4""),
        IF(
          COUNTA(validDates) &lt; 2,
          """",
          TEXT(INDEX(validDates"&amp;", 2), ""mmm d, yyyy"")
        ),
        IF(
          COUNTA(validDates) &lt; 2,
          """",
          TEXTJOIN("", "", TRUE,
            TEXT(INDEX(validDates, 1), ""mmm d, yyyy""),
            TEXT(INDEX(validDates, 2), ""mmm d, yyyy"")
          )
 "&amp;"       )
      )
    ),
    """"
  )
)
"),"")</f>
        <v/>
      </c>
      <c r="BA358" s="65" t="str">
        <f t="shared" si="13"/>
        <v/>
      </c>
      <c r="BB358" s="63"/>
      <c r="BC358" s="64"/>
      <c r="BD358" s="64"/>
      <c r="BE358" s="64"/>
      <c r="BF358" s="64" t="str">
        <f>IFERROR(__xludf.DUMMYFUNCTION("IF(
  OR($AJ358=""Full Payment"",$AJ358=""P1"", $AJ358=""P2""),
  """",
  IF(
    AND(
      NOT(ISBLANK($K358)),
      OR(
        Q358=""Standard Booking, P3"",
        Q358=""Standard Booking, P4""
      )
    ),
    LET(
      resDate,   $K358,
      "&amp;"tourDate,  $N358,
      monthCount, DATEDIF(resDate, tourDate, ""M"") + 1,
      secondDates, ARRAYFORMULA(
        DATE(
          YEAR(resDate),
          MONTH(resDate) + SEQUENCE(monthCount),
          2
        )
      ),
      validDates, FILTER(
  "&amp;"      secondDates,
        (secondDates &gt; resDate + 2) *
        (secondDates &lt;= tourDate - 3)
      ),
      IF(
        $AJ358=""P4"",
        IF(
          COUNTA(validDates) &lt; 3,
          """",
          TEXT(INDEX(validDates, 3), ""mmm d, yyyy"")
  "&amp;"      ),
        IF(
          $AJ358=""P3"",
          IF(
            COUNTA(validDates) &lt; 3,
            """",
            TEXT(INDEX(validDates, 3), ""mmm d, yyyy"")
          ),
          IF(
            COUNTA(validDates) &lt; 3,
            """",
    "&amp;"        TEXTJOIN("", "", TRUE,
              TEXT(INDEX(validDates, 1), ""mmm d, yyyy""),
              TEXT(INDEX(validDates, 2), ""mmm d, yyyy""),
              TEXT(INDEX(validDates, 3), ""mmm d, yyyy"")
            )
          )
        )
      )
    "&amp;"),
    """"
  )
)
"),"")</f>
        <v/>
      </c>
      <c r="BG358" s="65" t="str">
        <f t="shared" si="14"/>
        <v/>
      </c>
      <c r="BH358" s="63"/>
      <c r="BI358" s="64"/>
      <c r="BJ358" s="64"/>
      <c r="BK358" s="64"/>
      <c r="BL358" s="64" t="str">
        <f>IFERROR(__xludf.DUMMYFUNCTION("IF(
  OR($AJ358=""Full Payment"",$AJ358=""P1"",$AJ358=""P2"",$AJ358=""P3""),
  """",
  IF(
    AND(
      NOT(ISBLANK($K358)),
      $Q358=""Standard Booking, P4""
    ),
    LET(
      resDate,   $K358,
      tourDate,  $N358,
      monthCount, DATEDIF(r"&amp;"esDate, tourDate, ""M"") + 1,
      secondDates, ARRAYFORMULA(
        DATE(
          YEAR(resDate),
          MONTH(resDate) + SEQUENCE(monthCount),
          2
        )
      ),
      validDates, FILTER(
        secondDates,
        (secondDates &gt; res"&amp;"Date + 2) *
        (secondDates &lt;= tourDate - 3)
      ),
      IF(
        $AJ358=""P4"",
        IF(
          COUNTA(validDates) &lt; 4,
          """",
          TEXT(
            INDEX(validDates, 4),
            ""mmm d, yyyy""
          )
        ),
"&amp;"        IF(
          COUNTA(validDates) &lt; 4,
          """",
          TEXTJOIN(
            "", "", TRUE,
            TEXT(INDEX(validDates, 1), ""mmm d, yyyy""),
            TEXT(INDEX(validDates, 2), ""mmm d, yyyy""),
            TEXT(INDEX(validDates"&amp;", 3), ""mmm d, yyyy""),
            TEXT(INDEX(validDates, 4), ""mmm d, yyyy"")
          )
        )
      )
    ),
    """"
  )
)
"),"")</f>
        <v/>
      </c>
      <c r="BM358" s="65" t="str">
        <f t="shared" si="15"/>
        <v/>
      </c>
      <c r="BN358" s="66"/>
      <c r="BO358" s="67"/>
      <c r="BP358" s="49" t="b">
        <v>0</v>
      </c>
      <c r="BQ358" s="49" t="b">
        <v>0</v>
      </c>
      <c r="BR358" s="68"/>
      <c r="BS358" s="69"/>
      <c r="BT358" s="70" t="b">
        <v>0</v>
      </c>
      <c r="BU358" s="71"/>
      <c r="BV358" s="72"/>
      <c r="BW358" s="86" t="b">
        <v>0</v>
      </c>
      <c r="BX358" s="87"/>
    </row>
    <row r="359">
      <c r="A359" s="35" t="str">
        <f t="shared" si="1"/>
        <v/>
      </c>
      <c r="B359" s="36" t="str">
        <f t="shared" si="2"/>
        <v/>
      </c>
      <c r="C359" s="36" t="str">
        <f t="array" ref="C359">IF(
  M359="",
  "",
  IFERROR(
    INDEX(
      '{INDEX} Tour Packages'!$A:$ZZ,
      MATCH(
        M359,
        INDEX(
          '{INDEX} Tour Packages'!$A:$ZZ,
          ,
          MATCH("Tour Package Name", '{INDEX} Tour Packages'!$4:$4, 0)
        ),
        0
      ),
      MATCH("Tour Code", '{INDEX} Tour Packages'!$4:$4, 0)
    ),
    "XXX"
  )
)
</f>
        <v/>
      </c>
      <c r="D359" s="36" t="str">
        <f t="shared" si="3"/>
        <v/>
      </c>
      <c r="E359" s="36" t="str">
        <f t="shared" si="4"/>
        <v/>
      </c>
      <c r="F359" s="37" t="str">
        <f t="shared" si="5"/>
        <v/>
      </c>
      <c r="G359" s="89"/>
      <c r="H359" s="89"/>
      <c r="I359" s="90"/>
      <c r="J359" s="40" t="str">
        <f t="shared" si="16"/>
        <v> </v>
      </c>
      <c r="K359" s="91"/>
      <c r="L359" s="55"/>
      <c r="M359" s="55"/>
      <c r="N359" s="91"/>
      <c r="O359" s="43" t="str">
        <f>IFERROR(__xludf.DUMMYFUNCTION("IF(N359="""","""",IFERROR(
  N359 + VALUE(REGEXEXTRACT(P359, ""(\d+)\s+Days"")),
  """"
)
)"),"")</f>
        <v/>
      </c>
      <c r="P359" s="43" t="str">
        <f t="array" ref="P359">IFERROR(
  INDEX(
    INDEX('{INDEX} Tour Packages'!$A:$ZZ, , MATCH(P$3, '{INDEX} Tour Packages'!$4:$4, 0)),
    MATCH(M359, INDEX('{INDEX} Tour Packages'!$A:$ZZ,0, MATCH("Tour Package Name", '{INDEX} Tour Packages'!$4:$4, 0)), 0)
  ),
"")
</f>
        <v/>
      </c>
      <c r="Q359" s="44" t="str">
        <f t="shared" si="7"/>
        <v/>
      </c>
      <c r="R359" s="44" t="str">
        <f>IFERROR(__xludf.DUMMYFUNCTION("IF(OR(ISBLANK(K359), ISBLANK(N359)), """", 
  LET(
    resDate, K359,
    tourDate, N359,
    monthCount, MAX(0, DATEDIF(resDate, tourDate - 3, ""M"") + 1),
    secondDates, ARRAYFORMULA(DATE(YEAR(resDate), MONTH(resDate) + SEQUENCE(monthCount), 2)),
    "&amp;"validDates, FILTER(secondDates, (secondDates &gt; resDate + 2) * (secondDates &lt;= tourDate - 3)),
    IF(ISERROR(validDates), 0, COUNTA(validDates))
  )
)
"),"")</f>
        <v/>
      </c>
      <c r="S359" s="44" t="str">
        <f t="shared" si="8"/>
        <v/>
      </c>
      <c r="T359" s="45" t="str">
        <f t="array" ref="T359">IF(ISBLANK(BO359),IFERROR(
  INDEX(
    INDEX('{INDEX} Payment Terms'!$A:$G, , MATCH(T$3, '{INDEX} Payment Terms'!$4:$4, 0)),
    MATCH(Q359, INDEX('{INDEX} Payment Terms'!$A:$G,0, MATCH("Payment Condition", '{INDEX} Payment Terms'!$4:$4, 0)), 0)
  ),
""),"Cancelled")
</f>
        <v/>
      </c>
      <c r="U359" s="46" t="b">
        <v>0</v>
      </c>
      <c r="V359" s="47" t="str">
        <f>IFERROR(__xludf.DUMMYFUNCTION("IF(OR(L359=""Duo Booking"", L359=""Group Booking""),
IF(U359=FALSE,"""",
    LET(
      bookingType, L359,
      tour, M359,
      mainFirst, H359,
      mainLast, I359,
      mainEmail, G359,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$L$4:L359, bookingType,
          $M$4:M359, tour,
          $H$4:H359, mainFirst,
          $I$4:I359, mainLast,
          $G$4:G359, mainEmail
        ),
        ""000""
      ),
  "&amp;"    baseID &amp; ""-"" &amp; memberNumber
    )
  ),
  """"
)
"),"")</f>
        <v/>
      </c>
      <c r="W359" s="48"/>
      <c r="X359" s="85" t="b">
        <v>0</v>
      </c>
      <c r="Y359" s="85" t="b">
        <v>0</v>
      </c>
      <c r="Z359" s="85" t="b">
        <v>0</v>
      </c>
      <c r="AA359" s="50"/>
      <c r="AB359" s="51"/>
      <c r="AC359" s="85" t="b">
        <v>0</v>
      </c>
      <c r="AD359" s="92"/>
      <c r="AE359" s="88"/>
      <c r="AF359" s="36" t="str">
        <f t="array" ref="AF359">IF(M359="","",INDEX(
      '{INDEX} Tour Packages'!$A:$ZP,
      MATCH($M359, '{INDEX} Tour Packages'!$A:$A, 0),
      MATCH(AF$3, '{INDEX} Tour Packages'!$4:$4, 0)
    ))</f>
        <v/>
      </c>
      <c r="AG359" s="36" t="str">
        <f t="array" ref="AG359">IF(M359="","",INDEX(
      '{INDEX} Tour Packages'!$A:$ZP,
      MATCH($M359, '{INDEX} Tour Packages'!$A:$A, 0),
      MATCH(AG$3, '{INDEX} Tour Packages'!$4:$4, 0)
    ))</f>
        <v/>
      </c>
      <c r="AH359" s="36" t="str">
        <f t="array" ref="AH359">IF(M359="","",INDEX(
      '{INDEX} Tour Packages'!$A:$ZP,
      MATCH($M359, '{INDEX} Tour Packages'!$A:$A, 0),
      MATCH(AH$3, '{INDEX} Tour Packages'!$4:$4, 0)
    ))</f>
        <v/>
      </c>
      <c r="AI359" s="54" t="str">
        <f t="shared" si="9"/>
        <v/>
      </c>
      <c r="AJ359" s="42"/>
      <c r="AK359" s="55"/>
      <c r="AL359" s="46" t="b">
        <v>0</v>
      </c>
      <c r="AM359" s="56"/>
      <c r="AN359" s="57" t="str">
        <f t="shared" si="10"/>
        <v/>
      </c>
      <c r="AO359" s="58" t="str">
        <f t="shared" si="11"/>
        <v/>
      </c>
      <c r="AP359" s="59"/>
      <c r="AQ359" s="60"/>
      <c r="AR359" s="61"/>
      <c r="AS359" s="61"/>
      <c r="AT359" s="61" t="str">
        <f>IFERROR(__xludf.DUMMYFUNCTION("IF( 
  OR($AJ359=""Full Payment"", ISBLANK($K359)),
  """",
  IF(
    OR(
      Q359=""Standard Booking, P1"",
      Q359=""Standard Booking, P2"",
      Q359=""Standard Booking, P3"",
      Q359=""Standard Booking, P4""
    ),
    LET(
      resDate,   $"&amp;"K359,
      tourDate,  $N359,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59" s="62" t="str">
        <f t="shared" si="12"/>
        <v/>
      </c>
      <c r="AV359" s="63"/>
      <c r="AW359" s="64"/>
      <c r="AX359" s="64"/>
      <c r="AY359" s="64"/>
      <c r="AZ359" s="64" t="str">
        <f>IFERROR(__xludf.DUMMYFUNCTION("IF(
  OR($AJ359=""Full Payment"",$AJ359=""P1"", ISBLANK($K359)),
  """",
  IF(
    OR(
      $Q359=""Standard Booking, P2"",
      $Q359=""Standard Booking, P3"",
      $Q359=""Standard Booking, P4""
    ),
    LET(
      resDate,   $K359,
      tourDate,"&amp;"  $N359,
      monthCount, DATEDIF(resDate, tourDate, ""M"") + 1,
      secondDates, ARRAYFORMULA(
        DATE(
          YEAR(resDate),
          MONTH(resDate) + SEQUENCE(monthCount),
          2
        )
      ),
      validDates, FILTER(
        sec"&amp;"ondDates,
        (secondDates &gt; resDate + 2) *
        (secondDates &lt;= tourDate - 3)
      ),
      IF(
        OR($AJ359=""P2"", $AJ359=""P3"", $AJ359=""P4""),
        IF(
          COUNTA(validDates) &lt; 2,
          """",
          TEXT(INDEX(validDates"&amp;", 2), ""mmm d, yyyy"")
        ),
        IF(
          COUNTA(validDates) &lt; 2,
          """",
          TEXTJOIN("", "", TRUE,
            TEXT(INDEX(validDates, 1), ""mmm d, yyyy""),
            TEXT(INDEX(validDates, 2), ""mmm d, yyyy"")
          )
 "&amp;"       )
      )
    ),
    """"
  )
)
"),"")</f>
        <v/>
      </c>
      <c r="BA359" s="65" t="str">
        <f t="shared" si="13"/>
        <v/>
      </c>
      <c r="BB359" s="63"/>
      <c r="BC359" s="64"/>
      <c r="BD359" s="64"/>
      <c r="BE359" s="64"/>
      <c r="BF359" s="64" t="str">
        <f>IFERROR(__xludf.DUMMYFUNCTION("IF(
  OR($AJ359=""Full Payment"",$AJ359=""P1"", $AJ359=""P2""),
  """",
  IF(
    AND(
      NOT(ISBLANK($K359)),
      OR(
        Q359=""Standard Booking, P3"",
        Q359=""Standard Booking, P4""
      )
    ),
    LET(
      resDate,   $K359,
      "&amp;"tourDate,  $N359,
      monthCount, DATEDIF(resDate, tourDate, ""M"") + 1,
      secondDates, ARRAYFORMULA(
        DATE(
          YEAR(resDate),
          MONTH(resDate) + SEQUENCE(monthCount),
          2
        )
      ),
      validDates, FILTER(
  "&amp;"      secondDates,
        (secondDates &gt; resDate + 2) *
        (secondDates &lt;= tourDate - 3)
      ),
      IF(
        $AJ359=""P4"",
        IF(
          COUNTA(validDates) &lt; 3,
          """",
          TEXT(INDEX(validDates, 3), ""mmm d, yyyy"")
  "&amp;"      ),
        IF(
          $AJ359=""P3"",
          IF(
            COUNTA(validDates) &lt; 3,
            """",
            TEXT(INDEX(validDates, 3), ""mmm d, yyyy"")
          ),
          IF(
            COUNTA(validDates) &lt; 3,
            """",
    "&amp;"        TEXTJOIN("", "", TRUE,
              TEXT(INDEX(validDates, 1), ""mmm d, yyyy""),
              TEXT(INDEX(validDates, 2), ""mmm d, yyyy""),
              TEXT(INDEX(validDates, 3), ""mmm d, yyyy"")
            )
          )
        )
      )
    "&amp;"),
    """"
  )
)
"),"")</f>
        <v/>
      </c>
      <c r="BG359" s="65" t="str">
        <f t="shared" si="14"/>
        <v/>
      </c>
      <c r="BH359" s="63"/>
      <c r="BI359" s="64"/>
      <c r="BJ359" s="64"/>
      <c r="BK359" s="64"/>
      <c r="BL359" s="64" t="str">
        <f>IFERROR(__xludf.DUMMYFUNCTION("IF(
  OR($AJ359=""Full Payment"",$AJ359=""P1"",$AJ359=""P2"",$AJ359=""P3""),
  """",
  IF(
    AND(
      NOT(ISBLANK($K359)),
      $Q359=""Standard Booking, P4""
    ),
    LET(
      resDate,   $K359,
      tourDate,  $N359,
      monthCount, DATEDIF(r"&amp;"esDate, tourDate, ""M"") + 1,
      secondDates, ARRAYFORMULA(
        DATE(
          YEAR(resDate),
          MONTH(resDate) + SEQUENCE(monthCount),
          2
        )
      ),
      validDates, FILTER(
        secondDates,
        (secondDates &gt; res"&amp;"Date + 2) *
        (secondDates &lt;= tourDate - 3)
      ),
      IF(
        $AJ359=""P4"",
        IF(
          COUNTA(validDates) &lt; 4,
          """",
          TEXT(
            INDEX(validDates, 4),
            ""mmm d, yyyy""
          )
        ),
"&amp;"        IF(
          COUNTA(validDates) &lt; 4,
          """",
          TEXTJOIN(
            "", "", TRUE,
            TEXT(INDEX(validDates, 1), ""mmm d, yyyy""),
            TEXT(INDEX(validDates, 2), ""mmm d, yyyy""),
            TEXT(INDEX(validDates"&amp;", 3), ""mmm d, yyyy""),
            TEXT(INDEX(validDates, 4), ""mmm d, yyyy"")
          )
        )
      )
    ),
    """"
  )
)
"),"")</f>
        <v/>
      </c>
      <c r="BM359" s="65" t="str">
        <f t="shared" si="15"/>
        <v/>
      </c>
      <c r="BN359" s="66"/>
      <c r="BO359" s="67"/>
      <c r="BP359" s="49" t="b">
        <v>0</v>
      </c>
      <c r="BQ359" s="49" t="b">
        <v>0</v>
      </c>
      <c r="BR359" s="68"/>
      <c r="BS359" s="69"/>
      <c r="BT359" s="70" t="b">
        <v>0</v>
      </c>
      <c r="BU359" s="71"/>
      <c r="BV359" s="72"/>
      <c r="BW359" s="86" t="b">
        <v>0</v>
      </c>
      <c r="BX359" s="87"/>
    </row>
    <row r="360">
      <c r="A360" s="35" t="str">
        <f t="shared" si="1"/>
        <v/>
      </c>
      <c r="B360" s="36" t="str">
        <f t="shared" si="2"/>
        <v/>
      </c>
      <c r="C360" s="36" t="str">
        <f t="array" ref="C360">IF(
  M360="",
  "",
  IFERROR(
    INDEX(
      '{INDEX} Tour Packages'!$A:$ZZ,
      MATCH(
        M360,
        INDEX(
          '{INDEX} Tour Packages'!$A:$ZZ,
          ,
          MATCH("Tour Package Name", '{INDEX} Tour Packages'!$4:$4, 0)
        ),
        0
      ),
      MATCH("Tour Code", '{INDEX} Tour Packages'!$4:$4, 0)
    ),
    "XXX"
  )
)
</f>
        <v/>
      </c>
      <c r="D360" s="36" t="str">
        <f t="shared" si="3"/>
        <v/>
      </c>
      <c r="E360" s="36" t="str">
        <f t="shared" si="4"/>
        <v/>
      </c>
      <c r="F360" s="37" t="str">
        <f t="shared" si="5"/>
        <v/>
      </c>
      <c r="G360" s="89"/>
      <c r="H360" s="89"/>
      <c r="I360" s="90"/>
      <c r="J360" s="40" t="str">
        <f t="shared" si="16"/>
        <v> </v>
      </c>
      <c r="K360" s="91"/>
      <c r="L360" s="55"/>
      <c r="M360" s="55"/>
      <c r="N360" s="91"/>
      <c r="O360" s="43" t="str">
        <f>IFERROR(__xludf.DUMMYFUNCTION("IF(N360="""","""",IFERROR(
  N360 + VALUE(REGEXEXTRACT(P360, ""(\d+)\s+Days"")),
  """"
)
)"),"")</f>
        <v/>
      </c>
      <c r="P360" s="43" t="str">
        <f t="array" ref="P360">IFERROR(
  INDEX(
    INDEX('{INDEX} Tour Packages'!$A:$ZZ, , MATCH(P$3, '{INDEX} Tour Packages'!$4:$4, 0)),
    MATCH(M360, INDEX('{INDEX} Tour Packages'!$A:$ZZ,0, MATCH("Tour Package Name", '{INDEX} Tour Packages'!$4:$4, 0)), 0)
  ),
"")
</f>
        <v/>
      </c>
      <c r="Q360" s="44" t="str">
        <f t="shared" si="7"/>
        <v/>
      </c>
      <c r="R360" s="44" t="str">
        <f>IFERROR(__xludf.DUMMYFUNCTION("IF(OR(ISBLANK(K360), ISBLANK(N360)), """", 
  LET(
    resDate, K360,
    tourDate, N360,
    monthCount, MAX(0, DATEDIF(resDate, tourDate - 3, ""M"") + 1),
    secondDates, ARRAYFORMULA(DATE(YEAR(resDate), MONTH(resDate) + SEQUENCE(monthCount), 2)),
    "&amp;"validDates, FILTER(secondDates, (secondDates &gt; resDate + 2) * (secondDates &lt;= tourDate - 3)),
    IF(ISERROR(validDates), 0, COUNTA(validDates))
  )
)
"),"")</f>
        <v/>
      </c>
      <c r="S360" s="44" t="str">
        <f t="shared" si="8"/>
        <v/>
      </c>
      <c r="T360" s="45" t="str">
        <f t="array" ref="T360">IF(ISBLANK(BO360),IFERROR(
  INDEX(
    INDEX('{INDEX} Payment Terms'!$A:$G, , MATCH(T$3, '{INDEX} Payment Terms'!$4:$4, 0)),
    MATCH(Q360, INDEX('{INDEX} Payment Terms'!$A:$G,0, MATCH("Payment Condition", '{INDEX} Payment Terms'!$4:$4, 0)), 0)
  ),
""),"Cancelled")
</f>
        <v/>
      </c>
      <c r="U360" s="46" t="b">
        <v>0</v>
      </c>
      <c r="V360" s="47" t="str">
        <f>IFERROR(__xludf.DUMMYFUNCTION("IF(OR(L360=""Duo Booking"", L360=""Group Booking""),
IF(U360=FALSE,"""",
    LET(
      bookingType, L360,
      tour, M360,
      mainFirst, H360,
      mainLast, I360,
      mainEmail, G360,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$L$4:L360, bookingType,
          $M$4:M360, tour,
          $H$4:H360, mainFirst,
          $I$4:I360, mainLast,
          $G$4:G360, mainEmail
        ),
        ""000""
      ),
  "&amp;"    baseID &amp; ""-"" &amp; memberNumber
    )
  ),
  """"
)
"),"")</f>
        <v/>
      </c>
      <c r="W360" s="48"/>
      <c r="X360" s="85" t="b">
        <v>0</v>
      </c>
      <c r="Y360" s="85" t="b">
        <v>0</v>
      </c>
      <c r="Z360" s="85" t="b">
        <v>0</v>
      </c>
      <c r="AA360" s="50"/>
      <c r="AB360" s="51"/>
      <c r="AC360" s="85" t="b">
        <v>0</v>
      </c>
      <c r="AD360" s="92"/>
      <c r="AE360" s="88"/>
      <c r="AF360" s="36" t="str">
        <f t="array" ref="AF360">IF(M360="","",INDEX(
      '{INDEX} Tour Packages'!$A:$ZP,
      MATCH($M360, '{INDEX} Tour Packages'!$A:$A, 0),
      MATCH(AF$3, '{INDEX} Tour Packages'!$4:$4, 0)
    ))</f>
        <v/>
      </c>
      <c r="AG360" s="36" t="str">
        <f t="array" ref="AG360">IF(M360="","",INDEX(
      '{INDEX} Tour Packages'!$A:$ZP,
      MATCH($M360, '{INDEX} Tour Packages'!$A:$A, 0),
      MATCH(AG$3, '{INDEX} Tour Packages'!$4:$4, 0)
    ))</f>
        <v/>
      </c>
      <c r="AH360" s="36" t="str">
        <f t="array" ref="AH360">IF(M360="","",INDEX(
      '{INDEX} Tour Packages'!$A:$ZP,
      MATCH($M360, '{INDEX} Tour Packages'!$A:$A, 0),
      MATCH(AH$3, '{INDEX} Tour Packages'!$4:$4, 0)
    ))</f>
        <v/>
      </c>
      <c r="AI360" s="54" t="str">
        <f t="shared" si="9"/>
        <v/>
      </c>
      <c r="AJ360" s="42"/>
      <c r="AK360" s="55"/>
      <c r="AL360" s="46" t="b">
        <v>0</v>
      </c>
      <c r="AM360" s="56"/>
      <c r="AN360" s="57" t="str">
        <f t="shared" si="10"/>
        <v/>
      </c>
      <c r="AO360" s="58" t="str">
        <f t="shared" si="11"/>
        <v/>
      </c>
      <c r="AP360" s="59"/>
      <c r="AQ360" s="60"/>
      <c r="AR360" s="61"/>
      <c r="AS360" s="61"/>
      <c r="AT360" s="61" t="str">
        <f>IFERROR(__xludf.DUMMYFUNCTION("IF( 
  OR($AJ360=""Full Payment"", ISBLANK($K360)),
  """",
  IF(
    OR(
      Q360=""Standard Booking, P1"",
      Q360=""Standard Booking, P2"",
      Q360=""Standard Booking, P3"",
      Q360=""Standard Booking, P4""
    ),
    LET(
      resDate,   $"&amp;"K360,
      tourDate,  $N360,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0" s="62" t="str">
        <f t="shared" si="12"/>
        <v/>
      </c>
      <c r="AV360" s="63"/>
      <c r="AW360" s="64"/>
      <c r="AX360" s="64"/>
      <c r="AY360" s="64"/>
      <c r="AZ360" s="64" t="str">
        <f>IFERROR(__xludf.DUMMYFUNCTION("IF(
  OR($AJ360=""Full Payment"",$AJ360=""P1"", ISBLANK($K360)),
  """",
  IF(
    OR(
      $Q360=""Standard Booking, P2"",
      $Q360=""Standard Booking, P3"",
      $Q360=""Standard Booking, P4""
    ),
    LET(
      resDate,   $K360,
      tourDate,"&amp;"  $N360,
      monthCount, DATEDIF(resDate, tourDate, ""M"") + 1,
      secondDates, ARRAYFORMULA(
        DATE(
          YEAR(resDate),
          MONTH(resDate) + SEQUENCE(monthCount),
          2
        )
      ),
      validDates, FILTER(
        sec"&amp;"ondDates,
        (secondDates &gt; resDate + 2) *
        (secondDates &lt;= tourDate - 3)
      ),
      IF(
        OR($AJ360=""P2"", $AJ360=""P3"", $AJ360=""P4""),
        IF(
          COUNTA(validDates) &lt; 2,
          """",
          TEXT(INDEX(validDates"&amp;", 2), ""mmm d, yyyy"")
        ),
        IF(
          COUNTA(validDates) &lt; 2,
          """",
          TEXTJOIN("", "", TRUE,
            TEXT(INDEX(validDates, 1), ""mmm d, yyyy""),
            TEXT(INDEX(validDates, 2), ""mmm d, yyyy"")
          )
 "&amp;"       )
      )
    ),
    """"
  )
)
"),"")</f>
        <v/>
      </c>
      <c r="BA360" s="65" t="str">
        <f t="shared" si="13"/>
        <v/>
      </c>
      <c r="BB360" s="63"/>
      <c r="BC360" s="64"/>
      <c r="BD360" s="64"/>
      <c r="BE360" s="64"/>
      <c r="BF360" s="64" t="str">
        <f>IFERROR(__xludf.DUMMYFUNCTION("IF(
  OR($AJ360=""Full Payment"",$AJ360=""P1"", $AJ360=""P2""),
  """",
  IF(
    AND(
      NOT(ISBLANK($K360)),
      OR(
        Q360=""Standard Booking, P3"",
        Q360=""Standard Booking, P4""
      )
    ),
    LET(
      resDate,   $K360,
      "&amp;"tourDate,  $N360,
      monthCount, DATEDIF(resDate, tourDate, ""M"") + 1,
      secondDates, ARRAYFORMULA(
        DATE(
          YEAR(resDate),
          MONTH(resDate) + SEQUENCE(monthCount),
          2
        )
      ),
      validDates, FILTER(
  "&amp;"      secondDates,
        (secondDates &gt; resDate + 2) *
        (secondDates &lt;= tourDate - 3)
      ),
      IF(
        $AJ360=""P4"",
        IF(
          COUNTA(validDates) &lt; 3,
          """",
          TEXT(INDEX(validDates, 3), ""mmm d, yyyy"")
  "&amp;"      ),
        IF(
          $AJ360=""P3"",
          IF(
            COUNTA(validDates) &lt; 3,
            """",
            TEXT(INDEX(validDates, 3), ""mmm d, yyyy"")
          ),
          IF(
            COUNTA(validDates) &lt; 3,
            """",
    "&amp;"        TEXTJOIN("", "", TRUE,
              TEXT(INDEX(validDates, 1), ""mmm d, yyyy""),
              TEXT(INDEX(validDates, 2), ""mmm d, yyyy""),
              TEXT(INDEX(validDates, 3), ""mmm d, yyyy"")
            )
          )
        )
      )
    "&amp;"),
    """"
  )
)
"),"")</f>
        <v/>
      </c>
      <c r="BG360" s="65" t="str">
        <f t="shared" si="14"/>
        <v/>
      </c>
      <c r="BH360" s="63"/>
      <c r="BI360" s="64"/>
      <c r="BJ360" s="64"/>
      <c r="BK360" s="64"/>
      <c r="BL360" s="64" t="str">
        <f>IFERROR(__xludf.DUMMYFUNCTION("IF(
  OR($AJ360=""Full Payment"",$AJ360=""P1"",$AJ360=""P2"",$AJ360=""P3""),
  """",
  IF(
    AND(
      NOT(ISBLANK($K360)),
      $Q360=""Standard Booking, P4""
    ),
    LET(
      resDate,   $K360,
      tourDate,  $N360,
      monthCount, DATEDIF(r"&amp;"esDate, tourDate, ""M"") + 1,
      secondDates, ARRAYFORMULA(
        DATE(
          YEAR(resDate),
          MONTH(resDate) + SEQUENCE(monthCount),
          2
        )
      ),
      validDates, FILTER(
        secondDates,
        (secondDates &gt; res"&amp;"Date + 2) *
        (secondDates &lt;= tourDate - 3)
      ),
      IF(
        $AJ360=""P4"",
        IF(
          COUNTA(validDates) &lt; 4,
          """",
          TEXT(
            INDEX(validDates, 4),
            ""mmm d, yyyy""
          )
        ),
"&amp;"        IF(
          COUNTA(validDates) &lt; 4,
          """",
          TEXTJOIN(
            "", "", TRUE,
            TEXT(INDEX(validDates, 1), ""mmm d, yyyy""),
            TEXT(INDEX(validDates, 2), ""mmm d, yyyy""),
            TEXT(INDEX(validDates"&amp;", 3), ""mmm d, yyyy""),
            TEXT(INDEX(validDates, 4), ""mmm d, yyyy"")
          )
        )
      )
    ),
    """"
  )
)
"),"")</f>
        <v/>
      </c>
      <c r="BM360" s="65" t="str">
        <f t="shared" si="15"/>
        <v/>
      </c>
      <c r="BN360" s="66"/>
      <c r="BO360" s="67"/>
      <c r="BP360" s="49" t="b">
        <v>0</v>
      </c>
      <c r="BQ360" s="49" t="b">
        <v>0</v>
      </c>
      <c r="BR360" s="68"/>
      <c r="BS360" s="69"/>
      <c r="BT360" s="70" t="b">
        <v>0</v>
      </c>
      <c r="BU360" s="71"/>
      <c r="BV360" s="72"/>
      <c r="BW360" s="86" t="b">
        <v>0</v>
      </c>
      <c r="BX360" s="87"/>
    </row>
    <row r="361">
      <c r="A361" s="35" t="str">
        <f t="shared" si="1"/>
        <v/>
      </c>
      <c r="B361" s="36" t="str">
        <f t="shared" si="2"/>
        <v/>
      </c>
      <c r="C361" s="36" t="str">
        <f t="array" ref="C361">IF(
  M361="",
  "",
  IFERROR(
    INDEX(
      '{INDEX} Tour Packages'!$A:$ZZ,
      MATCH(
        M361,
        INDEX(
          '{INDEX} Tour Packages'!$A:$ZZ,
          ,
          MATCH("Tour Package Name", '{INDEX} Tour Packages'!$4:$4, 0)
        ),
        0
      ),
      MATCH("Tour Code", '{INDEX} Tour Packages'!$4:$4, 0)
    ),
    "XXX"
  )
)
</f>
        <v/>
      </c>
      <c r="D361" s="36" t="str">
        <f t="shared" si="3"/>
        <v/>
      </c>
      <c r="E361" s="36" t="str">
        <f t="shared" si="4"/>
        <v/>
      </c>
      <c r="F361" s="37" t="str">
        <f t="shared" si="5"/>
        <v/>
      </c>
      <c r="G361" s="89"/>
      <c r="H361" s="89"/>
      <c r="I361" s="90"/>
      <c r="J361" s="40" t="str">
        <f t="shared" si="16"/>
        <v> </v>
      </c>
      <c r="K361" s="91"/>
      <c r="L361" s="55"/>
      <c r="M361" s="55"/>
      <c r="N361" s="91"/>
      <c r="O361" s="43" t="str">
        <f>IFERROR(__xludf.DUMMYFUNCTION("IF(N361="""","""",IFERROR(
  N361 + VALUE(REGEXEXTRACT(P361, ""(\d+)\s+Days"")),
  """"
)
)"),"")</f>
        <v/>
      </c>
      <c r="P361" s="43" t="str">
        <f t="array" ref="P361">IFERROR(
  INDEX(
    INDEX('{INDEX} Tour Packages'!$A:$ZZ, , MATCH(P$3, '{INDEX} Tour Packages'!$4:$4, 0)),
    MATCH(M361, INDEX('{INDEX} Tour Packages'!$A:$ZZ,0, MATCH("Tour Package Name", '{INDEX} Tour Packages'!$4:$4, 0)), 0)
  ),
"")
</f>
        <v/>
      </c>
      <c r="Q361" s="44" t="str">
        <f t="shared" si="7"/>
        <v/>
      </c>
      <c r="R361" s="44" t="str">
        <f>IFERROR(__xludf.DUMMYFUNCTION("IF(OR(ISBLANK(K361), ISBLANK(N361)), """", 
  LET(
    resDate, K361,
    tourDate, N361,
    monthCount, MAX(0, DATEDIF(resDate, tourDate - 3, ""M"") + 1),
    secondDates, ARRAYFORMULA(DATE(YEAR(resDate), MONTH(resDate) + SEQUENCE(monthCount), 2)),
    "&amp;"validDates, FILTER(secondDates, (secondDates &gt; resDate + 2) * (secondDates &lt;= tourDate - 3)),
    IF(ISERROR(validDates), 0, COUNTA(validDates))
  )
)
"),"")</f>
        <v/>
      </c>
      <c r="S361" s="44" t="str">
        <f t="shared" si="8"/>
        <v/>
      </c>
      <c r="T361" s="45" t="str">
        <f t="array" ref="T361">IF(ISBLANK(BO361),IFERROR(
  INDEX(
    INDEX('{INDEX} Payment Terms'!$A:$G, , MATCH(T$3, '{INDEX} Payment Terms'!$4:$4, 0)),
    MATCH(Q361, INDEX('{INDEX} Payment Terms'!$A:$G,0, MATCH("Payment Condition", '{INDEX} Payment Terms'!$4:$4, 0)), 0)
  ),
""),"Cancelled")
</f>
        <v/>
      </c>
      <c r="U361" s="46" t="b">
        <v>0</v>
      </c>
      <c r="V361" s="47" t="str">
        <f>IFERROR(__xludf.DUMMYFUNCTION("IF(OR(L361=""Duo Booking"", L361=""Group Booking""),
IF(U361=FALSE,"""",
    LET(
      bookingType, L361,
      tour, M361,
      mainFirst, H361,
      mainLast, I361,
      mainEmail, G361,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$L$4:L361, bookingType,
          $M$4:M361, tour,
          $H$4:H361, mainFirst,
          $I$4:I361, mainLast,
          $G$4:G361, mainEmail
        ),
        ""000""
      ),
  "&amp;"    baseID &amp; ""-"" &amp; memberNumber
    )
  ),
  """"
)
"),"")</f>
        <v/>
      </c>
      <c r="W361" s="48"/>
      <c r="X361" s="85" t="b">
        <v>0</v>
      </c>
      <c r="Y361" s="85" t="b">
        <v>0</v>
      </c>
      <c r="Z361" s="85" t="b">
        <v>0</v>
      </c>
      <c r="AA361" s="50"/>
      <c r="AB361" s="51"/>
      <c r="AC361" s="85" t="b">
        <v>0</v>
      </c>
      <c r="AD361" s="92"/>
      <c r="AE361" s="88"/>
      <c r="AF361" s="36" t="str">
        <f t="array" ref="AF361">IF(M361="","",INDEX(
      '{INDEX} Tour Packages'!$A:$ZP,
      MATCH($M361, '{INDEX} Tour Packages'!$A:$A, 0),
      MATCH(AF$3, '{INDEX} Tour Packages'!$4:$4, 0)
    ))</f>
        <v/>
      </c>
      <c r="AG361" s="36" t="str">
        <f t="array" ref="AG361">IF(M361="","",INDEX(
      '{INDEX} Tour Packages'!$A:$ZP,
      MATCH($M361, '{INDEX} Tour Packages'!$A:$A, 0),
      MATCH(AG$3, '{INDEX} Tour Packages'!$4:$4, 0)
    ))</f>
        <v/>
      </c>
      <c r="AH361" s="36" t="str">
        <f t="array" ref="AH361">IF(M361="","",INDEX(
      '{INDEX} Tour Packages'!$A:$ZP,
      MATCH($M361, '{INDEX} Tour Packages'!$A:$A, 0),
      MATCH(AH$3, '{INDEX} Tour Packages'!$4:$4, 0)
    ))</f>
        <v/>
      </c>
      <c r="AI361" s="54" t="str">
        <f t="shared" si="9"/>
        <v/>
      </c>
      <c r="AJ361" s="42"/>
      <c r="AK361" s="55"/>
      <c r="AL361" s="46" t="b">
        <v>0</v>
      </c>
      <c r="AM361" s="56"/>
      <c r="AN361" s="57" t="str">
        <f t="shared" si="10"/>
        <v/>
      </c>
      <c r="AO361" s="58" t="str">
        <f t="shared" si="11"/>
        <v/>
      </c>
      <c r="AP361" s="59"/>
      <c r="AQ361" s="60"/>
      <c r="AR361" s="61"/>
      <c r="AS361" s="61"/>
      <c r="AT361" s="61" t="str">
        <f>IFERROR(__xludf.DUMMYFUNCTION("IF( 
  OR($AJ361=""Full Payment"", ISBLANK($K361)),
  """",
  IF(
    OR(
      Q361=""Standard Booking, P1"",
      Q361=""Standard Booking, P2"",
      Q361=""Standard Booking, P3"",
      Q361=""Standard Booking, P4""
    ),
    LET(
      resDate,   $"&amp;"K361,
      tourDate,  $N361,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1" s="62" t="str">
        <f t="shared" si="12"/>
        <v/>
      </c>
      <c r="AV361" s="63"/>
      <c r="AW361" s="64"/>
      <c r="AX361" s="64"/>
      <c r="AY361" s="64"/>
      <c r="AZ361" s="64" t="str">
        <f>IFERROR(__xludf.DUMMYFUNCTION("IF(
  OR($AJ361=""Full Payment"",$AJ361=""P1"", ISBLANK($K361)),
  """",
  IF(
    OR(
      $Q361=""Standard Booking, P2"",
      $Q361=""Standard Booking, P3"",
      $Q361=""Standard Booking, P4""
    ),
    LET(
      resDate,   $K361,
      tourDate,"&amp;"  $N361,
      monthCount, DATEDIF(resDate, tourDate, ""M"") + 1,
      secondDates, ARRAYFORMULA(
        DATE(
          YEAR(resDate),
          MONTH(resDate) + SEQUENCE(monthCount),
          2
        )
      ),
      validDates, FILTER(
        sec"&amp;"ondDates,
        (secondDates &gt; resDate + 2) *
        (secondDates &lt;= tourDate - 3)
      ),
      IF(
        OR($AJ361=""P2"", $AJ361=""P3"", $AJ361=""P4""),
        IF(
          COUNTA(validDates) &lt; 2,
          """",
          TEXT(INDEX(validDates"&amp;", 2), ""mmm d, yyyy"")
        ),
        IF(
          COUNTA(validDates) &lt; 2,
          """",
          TEXTJOIN("", "", TRUE,
            TEXT(INDEX(validDates, 1), ""mmm d, yyyy""),
            TEXT(INDEX(validDates, 2), ""mmm d, yyyy"")
          )
 "&amp;"       )
      )
    ),
    """"
  )
)
"),"")</f>
        <v/>
      </c>
      <c r="BA361" s="65" t="str">
        <f t="shared" si="13"/>
        <v/>
      </c>
      <c r="BB361" s="63"/>
      <c r="BC361" s="64"/>
      <c r="BD361" s="64"/>
      <c r="BE361" s="64"/>
      <c r="BF361" s="64" t="str">
        <f>IFERROR(__xludf.DUMMYFUNCTION("IF(
  OR($AJ361=""Full Payment"",$AJ361=""P1"", $AJ361=""P2""),
  """",
  IF(
    AND(
      NOT(ISBLANK($K361)),
      OR(
        Q361=""Standard Booking, P3"",
        Q361=""Standard Booking, P4""
      )
    ),
    LET(
      resDate,   $K361,
      "&amp;"tourDate,  $N361,
      monthCount, DATEDIF(resDate, tourDate, ""M"") + 1,
      secondDates, ARRAYFORMULA(
        DATE(
          YEAR(resDate),
          MONTH(resDate) + SEQUENCE(monthCount),
          2
        )
      ),
      validDates, FILTER(
  "&amp;"      secondDates,
        (secondDates &gt; resDate + 2) *
        (secondDates &lt;= tourDate - 3)
      ),
      IF(
        $AJ361=""P4"",
        IF(
          COUNTA(validDates) &lt; 3,
          """",
          TEXT(INDEX(validDates, 3), ""mmm d, yyyy"")
  "&amp;"      ),
        IF(
          $AJ361=""P3"",
          IF(
            COUNTA(validDates) &lt; 3,
            """",
            TEXT(INDEX(validDates, 3), ""mmm d, yyyy"")
          ),
          IF(
            COUNTA(validDates) &lt; 3,
            """",
    "&amp;"        TEXTJOIN("", "", TRUE,
              TEXT(INDEX(validDates, 1), ""mmm d, yyyy""),
              TEXT(INDEX(validDates, 2), ""mmm d, yyyy""),
              TEXT(INDEX(validDates, 3), ""mmm d, yyyy"")
            )
          )
        )
      )
    "&amp;"),
    """"
  )
)
"),"")</f>
        <v/>
      </c>
      <c r="BG361" s="65" t="str">
        <f t="shared" si="14"/>
        <v/>
      </c>
      <c r="BH361" s="63"/>
      <c r="BI361" s="64"/>
      <c r="BJ361" s="64"/>
      <c r="BK361" s="64"/>
      <c r="BL361" s="64" t="str">
        <f>IFERROR(__xludf.DUMMYFUNCTION("IF(
  OR($AJ361=""Full Payment"",$AJ361=""P1"",$AJ361=""P2"",$AJ361=""P3""),
  """",
  IF(
    AND(
      NOT(ISBLANK($K361)),
      $Q361=""Standard Booking, P4""
    ),
    LET(
      resDate,   $K361,
      tourDate,  $N361,
      monthCount, DATEDIF(r"&amp;"esDate, tourDate, ""M"") + 1,
      secondDates, ARRAYFORMULA(
        DATE(
          YEAR(resDate),
          MONTH(resDate) + SEQUENCE(monthCount),
          2
        )
      ),
      validDates, FILTER(
        secondDates,
        (secondDates &gt; res"&amp;"Date + 2) *
        (secondDates &lt;= tourDate - 3)
      ),
      IF(
        $AJ361=""P4"",
        IF(
          COUNTA(validDates) &lt; 4,
          """",
          TEXT(
            INDEX(validDates, 4),
            ""mmm d, yyyy""
          )
        ),
"&amp;"        IF(
          COUNTA(validDates) &lt; 4,
          """",
          TEXTJOIN(
            "", "", TRUE,
            TEXT(INDEX(validDates, 1), ""mmm d, yyyy""),
            TEXT(INDEX(validDates, 2), ""mmm d, yyyy""),
            TEXT(INDEX(validDates"&amp;", 3), ""mmm d, yyyy""),
            TEXT(INDEX(validDates, 4), ""mmm d, yyyy"")
          )
        )
      )
    ),
    """"
  )
)
"),"")</f>
        <v/>
      </c>
      <c r="BM361" s="65" t="str">
        <f t="shared" si="15"/>
        <v/>
      </c>
      <c r="BN361" s="66"/>
      <c r="BO361" s="67"/>
      <c r="BP361" s="49" t="b">
        <v>0</v>
      </c>
      <c r="BQ361" s="49" t="b">
        <v>0</v>
      </c>
      <c r="BR361" s="68"/>
      <c r="BS361" s="69"/>
      <c r="BT361" s="70" t="b">
        <v>0</v>
      </c>
      <c r="BU361" s="71"/>
      <c r="BV361" s="72"/>
      <c r="BW361" s="86" t="b">
        <v>0</v>
      </c>
      <c r="BX361" s="87"/>
    </row>
    <row r="362">
      <c r="A362" s="35" t="str">
        <f t="shared" si="1"/>
        <v/>
      </c>
      <c r="B362" s="36" t="str">
        <f t="shared" si="2"/>
        <v/>
      </c>
      <c r="C362" s="36" t="str">
        <f t="array" ref="C362">IF(
  M362="",
  "",
  IFERROR(
    INDEX(
      '{INDEX} Tour Packages'!$A:$ZZ,
      MATCH(
        M362,
        INDEX(
          '{INDEX} Tour Packages'!$A:$ZZ,
          ,
          MATCH("Tour Package Name", '{INDEX} Tour Packages'!$4:$4, 0)
        ),
        0
      ),
      MATCH("Tour Code", '{INDEX} Tour Packages'!$4:$4, 0)
    ),
    "XXX"
  )
)
</f>
        <v/>
      </c>
      <c r="D362" s="36" t="str">
        <f t="shared" si="3"/>
        <v/>
      </c>
      <c r="E362" s="36" t="str">
        <f t="shared" si="4"/>
        <v/>
      </c>
      <c r="F362" s="37" t="str">
        <f t="shared" si="5"/>
        <v/>
      </c>
      <c r="G362" s="89"/>
      <c r="H362" s="89"/>
      <c r="I362" s="90"/>
      <c r="J362" s="40" t="str">
        <f t="shared" si="16"/>
        <v> </v>
      </c>
      <c r="K362" s="91"/>
      <c r="L362" s="55"/>
      <c r="M362" s="55"/>
      <c r="N362" s="91"/>
      <c r="O362" s="43" t="str">
        <f>IFERROR(__xludf.DUMMYFUNCTION("IF(N362="""","""",IFERROR(
  N362 + VALUE(REGEXEXTRACT(P362, ""(\d+)\s+Days"")),
  """"
)
)"),"")</f>
        <v/>
      </c>
      <c r="P362" s="43" t="str">
        <f t="array" ref="P362">IFERROR(
  INDEX(
    INDEX('{INDEX} Tour Packages'!$A:$ZZ, , MATCH(P$3, '{INDEX} Tour Packages'!$4:$4, 0)),
    MATCH(M362, INDEX('{INDEX} Tour Packages'!$A:$ZZ,0, MATCH("Tour Package Name", '{INDEX} Tour Packages'!$4:$4, 0)), 0)
  ),
"")
</f>
        <v/>
      </c>
      <c r="Q362" s="44" t="str">
        <f t="shared" si="7"/>
        <v/>
      </c>
      <c r="R362" s="44" t="str">
        <f>IFERROR(__xludf.DUMMYFUNCTION("IF(OR(ISBLANK(K362), ISBLANK(N362)), """", 
  LET(
    resDate, K362,
    tourDate, N362,
    monthCount, MAX(0, DATEDIF(resDate, tourDate - 3, ""M"") + 1),
    secondDates, ARRAYFORMULA(DATE(YEAR(resDate), MONTH(resDate) + SEQUENCE(monthCount), 2)),
    "&amp;"validDates, FILTER(secondDates, (secondDates &gt; resDate + 2) * (secondDates &lt;= tourDate - 3)),
    IF(ISERROR(validDates), 0, COUNTA(validDates))
  )
)
"),"")</f>
        <v/>
      </c>
      <c r="S362" s="44" t="str">
        <f t="shared" si="8"/>
        <v/>
      </c>
      <c r="T362" s="45" t="str">
        <f t="array" ref="T362">IF(ISBLANK(BO362),IFERROR(
  INDEX(
    INDEX('{INDEX} Payment Terms'!$A:$G, , MATCH(T$3, '{INDEX} Payment Terms'!$4:$4, 0)),
    MATCH(Q362, INDEX('{INDEX} Payment Terms'!$A:$G,0, MATCH("Payment Condition", '{INDEX} Payment Terms'!$4:$4, 0)), 0)
  ),
""),"Cancelled")
</f>
        <v/>
      </c>
      <c r="U362" s="46" t="b">
        <v>0</v>
      </c>
      <c r="V362" s="47" t="str">
        <f>IFERROR(__xludf.DUMMYFUNCTION("IF(OR(L362=""Duo Booking"", L362=""Group Booking""),
IF(U362=FALSE,"""",
    LET(
      bookingType, L362,
      tour, M362,
      mainFirst, H362,
      mainLast, I362,
      mainEmail, G362,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$L$4:L362, bookingType,
          $M$4:M362, tour,
          $H$4:H362, mainFirst,
          $I$4:I362, mainLast,
          $G$4:G362, mainEmail
        ),
        ""000""
      ),
  "&amp;"    baseID &amp; ""-"" &amp; memberNumber
    )
  ),
  """"
)
"),"")</f>
        <v/>
      </c>
      <c r="W362" s="48"/>
      <c r="X362" s="85" t="b">
        <v>0</v>
      </c>
      <c r="Y362" s="85" t="b">
        <v>0</v>
      </c>
      <c r="Z362" s="85" t="b">
        <v>0</v>
      </c>
      <c r="AA362" s="50"/>
      <c r="AB362" s="51"/>
      <c r="AC362" s="85" t="b">
        <v>0</v>
      </c>
      <c r="AD362" s="92"/>
      <c r="AE362" s="88"/>
      <c r="AF362" s="36" t="str">
        <f t="array" ref="AF362">IF(M362="","",INDEX(
      '{INDEX} Tour Packages'!$A:$ZP,
      MATCH($M362, '{INDEX} Tour Packages'!$A:$A, 0),
      MATCH(AF$3, '{INDEX} Tour Packages'!$4:$4, 0)
    ))</f>
        <v/>
      </c>
      <c r="AG362" s="36" t="str">
        <f t="array" ref="AG362">IF(M362="","",INDEX(
      '{INDEX} Tour Packages'!$A:$ZP,
      MATCH($M362, '{INDEX} Tour Packages'!$A:$A, 0),
      MATCH(AG$3, '{INDEX} Tour Packages'!$4:$4, 0)
    ))</f>
        <v/>
      </c>
      <c r="AH362" s="36" t="str">
        <f t="array" ref="AH362">IF(M362="","",INDEX(
      '{INDEX} Tour Packages'!$A:$ZP,
      MATCH($M362, '{INDEX} Tour Packages'!$A:$A, 0),
      MATCH(AH$3, '{INDEX} Tour Packages'!$4:$4, 0)
    ))</f>
        <v/>
      </c>
      <c r="AI362" s="54" t="str">
        <f t="shared" si="9"/>
        <v/>
      </c>
      <c r="AJ362" s="42"/>
      <c r="AK362" s="55"/>
      <c r="AL362" s="46" t="b">
        <v>0</v>
      </c>
      <c r="AM362" s="56"/>
      <c r="AN362" s="57" t="str">
        <f t="shared" si="10"/>
        <v/>
      </c>
      <c r="AO362" s="58" t="str">
        <f t="shared" si="11"/>
        <v/>
      </c>
      <c r="AP362" s="59"/>
      <c r="AQ362" s="60"/>
      <c r="AR362" s="61"/>
      <c r="AS362" s="61"/>
      <c r="AT362" s="61" t="str">
        <f>IFERROR(__xludf.DUMMYFUNCTION("IF( 
  OR($AJ362=""Full Payment"", ISBLANK($K362)),
  """",
  IF(
    OR(
      Q362=""Standard Booking, P1"",
      Q362=""Standard Booking, P2"",
      Q362=""Standard Booking, P3"",
      Q362=""Standard Booking, P4""
    ),
    LET(
      resDate,   $"&amp;"K362,
      tourDate,  $N362,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2" s="62" t="str">
        <f t="shared" si="12"/>
        <v/>
      </c>
      <c r="AV362" s="63"/>
      <c r="AW362" s="64"/>
      <c r="AX362" s="64"/>
      <c r="AY362" s="64"/>
      <c r="AZ362" s="64" t="str">
        <f>IFERROR(__xludf.DUMMYFUNCTION("IF(
  OR($AJ362=""Full Payment"",$AJ362=""P1"", ISBLANK($K362)),
  """",
  IF(
    OR(
      $Q362=""Standard Booking, P2"",
      $Q362=""Standard Booking, P3"",
      $Q362=""Standard Booking, P4""
    ),
    LET(
      resDate,   $K362,
      tourDate,"&amp;"  $N362,
      monthCount, DATEDIF(resDate, tourDate, ""M"") + 1,
      secondDates, ARRAYFORMULA(
        DATE(
          YEAR(resDate),
          MONTH(resDate) + SEQUENCE(monthCount),
          2
        )
      ),
      validDates, FILTER(
        sec"&amp;"ondDates,
        (secondDates &gt; resDate + 2) *
        (secondDates &lt;= tourDate - 3)
      ),
      IF(
        OR($AJ362=""P2"", $AJ362=""P3"", $AJ362=""P4""),
        IF(
          COUNTA(validDates) &lt; 2,
          """",
          TEXT(INDEX(validDates"&amp;", 2), ""mmm d, yyyy"")
        ),
        IF(
          COUNTA(validDates) &lt; 2,
          """",
          TEXTJOIN("", "", TRUE,
            TEXT(INDEX(validDates, 1), ""mmm d, yyyy""),
            TEXT(INDEX(validDates, 2), ""mmm d, yyyy"")
          )
 "&amp;"       )
      )
    ),
    """"
  )
)
"),"")</f>
        <v/>
      </c>
      <c r="BA362" s="65" t="str">
        <f t="shared" si="13"/>
        <v/>
      </c>
      <c r="BB362" s="63"/>
      <c r="BC362" s="64"/>
      <c r="BD362" s="64"/>
      <c r="BE362" s="64"/>
      <c r="BF362" s="64" t="str">
        <f>IFERROR(__xludf.DUMMYFUNCTION("IF(
  OR($AJ362=""Full Payment"",$AJ362=""P1"", $AJ362=""P2""),
  """",
  IF(
    AND(
      NOT(ISBLANK($K362)),
      OR(
        Q362=""Standard Booking, P3"",
        Q362=""Standard Booking, P4""
      )
    ),
    LET(
      resDate,   $K362,
      "&amp;"tourDate,  $N362,
      monthCount, DATEDIF(resDate, tourDate, ""M"") + 1,
      secondDates, ARRAYFORMULA(
        DATE(
          YEAR(resDate),
          MONTH(resDate) + SEQUENCE(monthCount),
          2
        )
      ),
      validDates, FILTER(
  "&amp;"      secondDates,
        (secondDates &gt; resDate + 2) *
        (secondDates &lt;= tourDate - 3)
      ),
      IF(
        $AJ362=""P4"",
        IF(
          COUNTA(validDates) &lt; 3,
          """",
          TEXT(INDEX(validDates, 3), ""mmm d, yyyy"")
  "&amp;"      ),
        IF(
          $AJ362=""P3"",
          IF(
            COUNTA(validDates) &lt; 3,
            """",
            TEXT(INDEX(validDates, 3), ""mmm d, yyyy"")
          ),
          IF(
            COUNTA(validDates) &lt; 3,
            """",
    "&amp;"        TEXTJOIN("", "", TRUE,
              TEXT(INDEX(validDates, 1), ""mmm d, yyyy""),
              TEXT(INDEX(validDates, 2), ""mmm d, yyyy""),
              TEXT(INDEX(validDates, 3), ""mmm d, yyyy"")
            )
          )
        )
      )
    "&amp;"),
    """"
  )
)
"),"")</f>
        <v/>
      </c>
      <c r="BG362" s="65" t="str">
        <f t="shared" si="14"/>
        <v/>
      </c>
      <c r="BH362" s="63"/>
      <c r="BI362" s="64"/>
      <c r="BJ362" s="64"/>
      <c r="BK362" s="64"/>
      <c r="BL362" s="64" t="str">
        <f>IFERROR(__xludf.DUMMYFUNCTION("IF(
  OR($AJ362=""Full Payment"",$AJ362=""P1"",$AJ362=""P2"",$AJ362=""P3""),
  """",
  IF(
    AND(
      NOT(ISBLANK($K362)),
      $Q362=""Standard Booking, P4""
    ),
    LET(
      resDate,   $K362,
      tourDate,  $N362,
      monthCount, DATEDIF(r"&amp;"esDate, tourDate, ""M"") + 1,
      secondDates, ARRAYFORMULA(
        DATE(
          YEAR(resDate),
          MONTH(resDate) + SEQUENCE(monthCount),
          2
        )
      ),
      validDates, FILTER(
        secondDates,
        (secondDates &gt; res"&amp;"Date + 2) *
        (secondDates &lt;= tourDate - 3)
      ),
      IF(
        $AJ362=""P4"",
        IF(
          COUNTA(validDates) &lt; 4,
          """",
          TEXT(
            INDEX(validDates, 4),
            ""mmm d, yyyy""
          )
        ),
"&amp;"        IF(
          COUNTA(validDates) &lt; 4,
          """",
          TEXTJOIN(
            "", "", TRUE,
            TEXT(INDEX(validDates, 1), ""mmm d, yyyy""),
            TEXT(INDEX(validDates, 2), ""mmm d, yyyy""),
            TEXT(INDEX(validDates"&amp;", 3), ""mmm d, yyyy""),
            TEXT(INDEX(validDates, 4), ""mmm d, yyyy"")
          )
        )
      )
    ),
    """"
  )
)
"),"")</f>
        <v/>
      </c>
      <c r="BM362" s="65" t="str">
        <f t="shared" si="15"/>
        <v/>
      </c>
      <c r="BN362" s="66"/>
      <c r="BO362" s="67"/>
      <c r="BP362" s="49" t="b">
        <v>0</v>
      </c>
      <c r="BQ362" s="49" t="b">
        <v>0</v>
      </c>
      <c r="BR362" s="68"/>
      <c r="BS362" s="69"/>
      <c r="BT362" s="70" t="b">
        <v>0</v>
      </c>
      <c r="BU362" s="71"/>
      <c r="BV362" s="72"/>
      <c r="BW362" s="86" t="b">
        <v>0</v>
      </c>
      <c r="BX362" s="87"/>
    </row>
    <row r="363">
      <c r="A363" s="35" t="str">
        <f t="shared" si="1"/>
        <v/>
      </c>
      <c r="B363" s="36" t="str">
        <f t="shared" si="2"/>
        <v/>
      </c>
      <c r="C363" s="36" t="str">
        <f t="array" ref="C363">IF(
  M363="",
  "",
  IFERROR(
    INDEX(
      '{INDEX} Tour Packages'!$A:$ZZ,
      MATCH(
        M363,
        INDEX(
          '{INDEX} Tour Packages'!$A:$ZZ,
          ,
          MATCH("Tour Package Name", '{INDEX} Tour Packages'!$4:$4, 0)
        ),
        0
      ),
      MATCH("Tour Code", '{INDEX} Tour Packages'!$4:$4, 0)
    ),
    "XXX"
  )
)
</f>
        <v/>
      </c>
      <c r="D363" s="36" t="str">
        <f t="shared" si="3"/>
        <v/>
      </c>
      <c r="E363" s="36" t="str">
        <f t="shared" si="4"/>
        <v/>
      </c>
      <c r="F363" s="37" t="str">
        <f t="shared" si="5"/>
        <v/>
      </c>
      <c r="G363" s="89"/>
      <c r="H363" s="89"/>
      <c r="I363" s="90"/>
      <c r="J363" s="40" t="str">
        <f t="shared" si="16"/>
        <v> </v>
      </c>
      <c r="K363" s="91"/>
      <c r="L363" s="55"/>
      <c r="M363" s="55"/>
      <c r="N363" s="91"/>
      <c r="O363" s="43" t="str">
        <f>IFERROR(__xludf.DUMMYFUNCTION("IF(N363="""","""",IFERROR(
  N363 + VALUE(REGEXEXTRACT(P363, ""(\d+)\s+Days"")),
  """"
)
)"),"")</f>
        <v/>
      </c>
      <c r="P363" s="43" t="str">
        <f t="array" ref="P363">IFERROR(
  INDEX(
    INDEX('{INDEX} Tour Packages'!$A:$ZZ, , MATCH(P$3, '{INDEX} Tour Packages'!$4:$4, 0)),
    MATCH(M363, INDEX('{INDEX} Tour Packages'!$A:$ZZ,0, MATCH("Tour Package Name", '{INDEX} Tour Packages'!$4:$4, 0)), 0)
  ),
"")
</f>
        <v/>
      </c>
      <c r="Q363" s="44" t="str">
        <f t="shared" si="7"/>
        <v/>
      </c>
      <c r="R363" s="44" t="str">
        <f>IFERROR(__xludf.DUMMYFUNCTION("IF(OR(ISBLANK(K363), ISBLANK(N363)), """", 
  LET(
    resDate, K363,
    tourDate, N363,
    monthCount, MAX(0, DATEDIF(resDate, tourDate - 3, ""M"") + 1),
    secondDates, ARRAYFORMULA(DATE(YEAR(resDate), MONTH(resDate) + SEQUENCE(monthCount), 2)),
    "&amp;"validDates, FILTER(secondDates, (secondDates &gt; resDate + 2) * (secondDates &lt;= tourDate - 3)),
    IF(ISERROR(validDates), 0, COUNTA(validDates))
  )
)
"),"")</f>
        <v/>
      </c>
      <c r="S363" s="44" t="str">
        <f t="shared" si="8"/>
        <v/>
      </c>
      <c r="T363" s="45" t="str">
        <f t="array" ref="T363">IF(ISBLANK(BO363),IFERROR(
  INDEX(
    INDEX('{INDEX} Payment Terms'!$A:$G, , MATCH(T$3, '{INDEX} Payment Terms'!$4:$4, 0)),
    MATCH(Q363, INDEX('{INDEX} Payment Terms'!$A:$G,0, MATCH("Payment Condition", '{INDEX} Payment Terms'!$4:$4, 0)), 0)
  ),
""),"Cancelled")
</f>
        <v/>
      </c>
      <c r="U363" s="46" t="b">
        <v>0</v>
      </c>
      <c r="V363" s="47" t="str">
        <f>IFERROR(__xludf.DUMMYFUNCTION("IF(OR(L363=""Duo Booking"", L363=""Group Booking""),
IF(U363=FALSE,"""",
    LET(
      bookingType, L363,
      tour, M363,
      mainFirst, H363,
      mainLast, I363,
      mainEmail, G363,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$L$4:L363, bookingType,
          $M$4:M363, tour,
          $H$4:H363, mainFirst,
          $I$4:I363, mainLast,
          $G$4:G363, mainEmail
        ),
        ""000""
      ),
  "&amp;"    baseID &amp; ""-"" &amp; memberNumber
    )
  ),
  """"
)
"),"")</f>
        <v/>
      </c>
      <c r="W363" s="48"/>
      <c r="X363" s="85" t="b">
        <v>0</v>
      </c>
      <c r="Y363" s="85" t="b">
        <v>0</v>
      </c>
      <c r="Z363" s="85" t="b">
        <v>0</v>
      </c>
      <c r="AA363" s="50"/>
      <c r="AB363" s="51"/>
      <c r="AC363" s="85" t="b">
        <v>0</v>
      </c>
      <c r="AD363" s="92"/>
      <c r="AE363" s="88"/>
      <c r="AF363" s="36" t="str">
        <f t="array" ref="AF363">IF(M363="","",INDEX(
      '{INDEX} Tour Packages'!$A:$ZP,
      MATCH($M363, '{INDEX} Tour Packages'!$A:$A, 0),
      MATCH(AF$3, '{INDEX} Tour Packages'!$4:$4, 0)
    ))</f>
        <v/>
      </c>
      <c r="AG363" s="36" t="str">
        <f t="array" ref="AG363">IF(M363="","",INDEX(
      '{INDEX} Tour Packages'!$A:$ZP,
      MATCH($M363, '{INDEX} Tour Packages'!$A:$A, 0),
      MATCH(AG$3, '{INDEX} Tour Packages'!$4:$4, 0)
    ))</f>
        <v/>
      </c>
      <c r="AH363" s="36" t="str">
        <f t="array" ref="AH363">IF(M363="","",INDEX(
      '{INDEX} Tour Packages'!$A:$ZP,
      MATCH($M363, '{INDEX} Tour Packages'!$A:$A, 0),
      MATCH(AH$3, '{INDEX} Tour Packages'!$4:$4, 0)
    ))</f>
        <v/>
      </c>
      <c r="AI363" s="54" t="str">
        <f t="shared" si="9"/>
        <v/>
      </c>
      <c r="AJ363" s="42"/>
      <c r="AK363" s="55"/>
      <c r="AL363" s="46" t="b">
        <v>0</v>
      </c>
      <c r="AM363" s="56"/>
      <c r="AN363" s="57" t="str">
        <f t="shared" si="10"/>
        <v/>
      </c>
      <c r="AO363" s="58" t="str">
        <f t="shared" si="11"/>
        <v/>
      </c>
      <c r="AP363" s="59"/>
      <c r="AQ363" s="60"/>
      <c r="AR363" s="61"/>
      <c r="AS363" s="61"/>
      <c r="AT363" s="61" t="str">
        <f>IFERROR(__xludf.DUMMYFUNCTION("IF( 
  OR($AJ363=""Full Payment"", ISBLANK($K363)),
  """",
  IF(
    OR(
      Q363=""Standard Booking, P1"",
      Q363=""Standard Booking, P2"",
      Q363=""Standard Booking, P3"",
      Q363=""Standard Booking, P4""
    ),
    LET(
      resDate,   $"&amp;"K363,
      tourDate,  $N363,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3" s="62" t="str">
        <f t="shared" si="12"/>
        <v/>
      </c>
      <c r="AV363" s="63"/>
      <c r="AW363" s="64"/>
      <c r="AX363" s="64"/>
      <c r="AY363" s="64"/>
      <c r="AZ363" s="64" t="str">
        <f>IFERROR(__xludf.DUMMYFUNCTION("IF(
  OR($AJ363=""Full Payment"",$AJ363=""P1"", ISBLANK($K363)),
  """",
  IF(
    OR(
      $Q363=""Standard Booking, P2"",
      $Q363=""Standard Booking, P3"",
      $Q363=""Standard Booking, P4""
    ),
    LET(
      resDate,   $K363,
      tourDate,"&amp;"  $N363,
      monthCount, DATEDIF(resDate, tourDate, ""M"") + 1,
      secondDates, ARRAYFORMULA(
        DATE(
          YEAR(resDate),
          MONTH(resDate) + SEQUENCE(monthCount),
          2
        )
      ),
      validDates, FILTER(
        sec"&amp;"ondDates,
        (secondDates &gt; resDate + 2) *
        (secondDates &lt;= tourDate - 3)
      ),
      IF(
        OR($AJ363=""P2"", $AJ363=""P3"", $AJ363=""P4""),
        IF(
          COUNTA(validDates) &lt; 2,
          """",
          TEXT(INDEX(validDates"&amp;", 2), ""mmm d, yyyy"")
        ),
        IF(
          COUNTA(validDates) &lt; 2,
          """",
          TEXTJOIN("", "", TRUE,
            TEXT(INDEX(validDates, 1), ""mmm d, yyyy""),
            TEXT(INDEX(validDates, 2), ""mmm d, yyyy"")
          )
 "&amp;"       )
      )
    ),
    """"
  )
)
"),"")</f>
        <v/>
      </c>
      <c r="BA363" s="65" t="str">
        <f t="shared" si="13"/>
        <v/>
      </c>
      <c r="BB363" s="63"/>
      <c r="BC363" s="64"/>
      <c r="BD363" s="64"/>
      <c r="BE363" s="64"/>
      <c r="BF363" s="64" t="str">
        <f>IFERROR(__xludf.DUMMYFUNCTION("IF(
  OR($AJ363=""Full Payment"",$AJ363=""P1"", $AJ363=""P2""),
  """",
  IF(
    AND(
      NOT(ISBLANK($K363)),
      OR(
        Q363=""Standard Booking, P3"",
        Q363=""Standard Booking, P4""
      )
    ),
    LET(
      resDate,   $K363,
      "&amp;"tourDate,  $N363,
      monthCount, DATEDIF(resDate, tourDate, ""M"") + 1,
      secondDates, ARRAYFORMULA(
        DATE(
          YEAR(resDate),
          MONTH(resDate) + SEQUENCE(monthCount),
          2
        )
      ),
      validDates, FILTER(
  "&amp;"      secondDates,
        (secondDates &gt; resDate + 2) *
        (secondDates &lt;= tourDate - 3)
      ),
      IF(
        $AJ363=""P4"",
        IF(
          COUNTA(validDates) &lt; 3,
          """",
          TEXT(INDEX(validDates, 3), ""mmm d, yyyy"")
  "&amp;"      ),
        IF(
          $AJ363=""P3"",
          IF(
            COUNTA(validDates) &lt; 3,
            """",
            TEXT(INDEX(validDates, 3), ""mmm d, yyyy"")
          ),
          IF(
            COUNTA(validDates) &lt; 3,
            """",
    "&amp;"        TEXTJOIN("", "", TRUE,
              TEXT(INDEX(validDates, 1), ""mmm d, yyyy""),
              TEXT(INDEX(validDates, 2), ""mmm d, yyyy""),
              TEXT(INDEX(validDates, 3), ""mmm d, yyyy"")
            )
          )
        )
      )
    "&amp;"),
    """"
  )
)
"),"")</f>
        <v/>
      </c>
      <c r="BG363" s="65" t="str">
        <f t="shared" si="14"/>
        <v/>
      </c>
      <c r="BH363" s="63"/>
      <c r="BI363" s="64"/>
      <c r="BJ363" s="64"/>
      <c r="BK363" s="64"/>
      <c r="BL363" s="64" t="str">
        <f>IFERROR(__xludf.DUMMYFUNCTION("IF(
  OR($AJ363=""Full Payment"",$AJ363=""P1"",$AJ363=""P2"",$AJ363=""P3""),
  """",
  IF(
    AND(
      NOT(ISBLANK($K363)),
      $Q363=""Standard Booking, P4""
    ),
    LET(
      resDate,   $K363,
      tourDate,  $N363,
      monthCount, DATEDIF(r"&amp;"esDate, tourDate, ""M"") + 1,
      secondDates, ARRAYFORMULA(
        DATE(
          YEAR(resDate),
          MONTH(resDate) + SEQUENCE(monthCount),
          2
        )
      ),
      validDates, FILTER(
        secondDates,
        (secondDates &gt; res"&amp;"Date + 2) *
        (secondDates &lt;= tourDate - 3)
      ),
      IF(
        $AJ363=""P4"",
        IF(
          COUNTA(validDates) &lt; 4,
          """",
          TEXT(
            INDEX(validDates, 4),
            ""mmm d, yyyy""
          )
        ),
"&amp;"        IF(
          COUNTA(validDates) &lt; 4,
          """",
          TEXTJOIN(
            "", "", TRUE,
            TEXT(INDEX(validDates, 1), ""mmm d, yyyy""),
            TEXT(INDEX(validDates, 2), ""mmm d, yyyy""),
            TEXT(INDEX(validDates"&amp;", 3), ""mmm d, yyyy""),
            TEXT(INDEX(validDates, 4), ""mmm d, yyyy"")
          )
        )
      )
    ),
    """"
  )
)
"),"")</f>
        <v/>
      </c>
      <c r="BM363" s="65" t="str">
        <f t="shared" si="15"/>
        <v/>
      </c>
      <c r="BN363" s="66"/>
      <c r="BO363" s="67"/>
      <c r="BP363" s="49" t="b">
        <v>0</v>
      </c>
      <c r="BQ363" s="49" t="b">
        <v>0</v>
      </c>
      <c r="BR363" s="68"/>
      <c r="BS363" s="69"/>
      <c r="BT363" s="70" t="b">
        <v>0</v>
      </c>
      <c r="BU363" s="71"/>
      <c r="BV363" s="72"/>
      <c r="BW363" s="86" t="b">
        <v>0</v>
      </c>
      <c r="BX363" s="87"/>
    </row>
    <row r="364">
      <c r="A364" s="35" t="str">
        <f t="shared" si="1"/>
        <v/>
      </c>
      <c r="B364" s="36" t="str">
        <f t="shared" si="2"/>
        <v/>
      </c>
      <c r="C364" s="36" t="str">
        <f t="array" ref="C364">IF(
  M364="",
  "",
  IFERROR(
    INDEX(
      '{INDEX} Tour Packages'!$A:$ZZ,
      MATCH(
        M364,
        INDEX(
          '{INDEX} Tour Packages'!$A:$ZZ,
          ,
          MATCH("Tour Package Name", '{INDEX} Tour Packages'!$4:$4, 0)
        ),
        0
      ),
      MATCH("Tour Code", '{INDEX} Tour Packages'!$4:$4, 0)
    ),
    "XXX"
  )
)
</f>
        <v/>
      </c>
      <c r="D364" s="36" t="str">
        <f t="shared" si="3"/>
        <v/>
      </c>
      <c r="E364" s="36" t="str">
        <f t="shared" si="4"/>
        <v/>
      </c>
      <c r="F364" s="37" t="str">
        <f t="shared" si="5"/>
        <v/>
      </c>
      <c r="G364" s="89"/>
      <c r="H364" s="89"/>
      <c r="I364" s="90"/>
      <c r="J364" s="40" t="str">
        <f t="shared" si="16"/>
        <v> </v>
      </c>
      <c r="K364" s="91"/>
      <c r="L364" s="55"/>
      <c r="M364" s="55"/>
      <c r="N364" s="91"/>
      <c r="O364" s="43" t="str">
        <f>IFERROR(__xludf.DUMMYFUNCTION("IF(N364="""","""",IFERROR(
  N364 + VALUE(REGEXEXTRACT(P364, ""(\d+)\s+Days"")),
  """"
)
)"),"")</f>
        <v/>
      </c>
      <c r="P364" s="43" t="str">
        <f t="array" ref="P364">IFERROR(
  INDEX(
    INDEX('{INDEX} Tour Packages'!$A:$ZZ, , MATCH(P$3, '{INDEX} Tour Packages'!$4:$4, 0)),
    MATCH(M364, INDEX('{INDEX} Tour Packages'!$A:$ZZ,0, MATCH("Tour Package Name", '{INDEX} Tour Packages'!$4:$4, 0)), 0)
  ),
"")
</f>
        <v/>
      </c>
      <c r="Q364" s="44" t="str">
        <f t="shared" si="7"/>
        <v/>
      </c>
      <c r="R364" s="44" t="str">
        <f>IFERROR(__xludf.DUMMYFUNCTION("IF(OR(ISBLANK(K364), ISBLANK(N364)), """", 
  LET(
    resDate, K364,
    tourDate, N364,
    monthCount, MAX(0, DATEDIF(resDate, tourDate - 3, ""M"") + 1),
    secondDates, ARRAYFORMULA(DATE(YEAR(resDate), MONTH(resDate) + SEQUENCE(monthCount), 2)),
    "&amp;"validDates, FILTER(secondDates, (secondDates &gt; resDate + 2) * (secondDates &lt;= tourDate - 3)),
    IF(ISERROR(validDates), 0, COUNTA(validDates))
  )
)
"),"")</f>
        <v/>
      </c>
      <c r="S364" s="44" t="str">
        <f t="shared" si="8"/>
        <v/>
      </c>
      <c r="T364" s="45" t="str">
        <f t="array" ref="T364">IF(ISBLANK(BO364),IFERROR(
  INDEX(
    INDEX('{INDEX} Payment Terms'!$A:$G, , MATCH(T$3, '{INDEX} Payment Terms'!$4:$4, 0)),
    MATCH(Q364, INDEX('{INDEX} Payment Terms'!$A:$G,0, MATCH("Payment Condition", '{INDEX} Payment Terms'!$4:$4, 0)), 0)
  ),
""),"Cancelled")
</f>
        <v/>
      </c>
      <c r="U364" s="46" t="b">
        <v>0</v>
      </c>
      <c r="V364" s="47" t="str">
        <f>IFERROR(__xludf.DUMMYFUNCTION("IF(OR(L364=""Duo Booking"", L364=""Group Booking""),
IF(U364=FALSE,"""",
    LET(
      bookingType, L364,
      tour, M364,
      mainFirst, H364,
      mainLast, I364,
      mainEmail, G364,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$L$4:L364, bookingType,
          $M$4:M364, tour,
          $H$4:H364, mainFirst,
          $I$4:I364, mainLast,
          $G$4:G364, mainEmail
        ),
        ""000""
      ),
  "&amp;"    baseID &amp; ""-"" &amp; memberNumber
    )
  ),
  """"
)
"),"")</f>
        <v/>
      </c>
      <c r="W364" s="48"/>
      <c r="X364" s="85" t="b">
        <v>0</v>
      </c>
      <c r="Y364" s="85" t="b">
        <v>0</v>
      </c>
      <c r="Z364" s="85" t="b">
        <v>0</v>
      </c>
      <c r="AA364" s="50"/>
      <c r="AB364" s="51"/>
      <c r="AC364" s="85" t="b">
        <v>0</v>
      </c>
      <c r="AD364" s="92"/>
      <c r="AE364" s="88"/>
      <c r="AF364" s="36" t="str">
        <f t="array" ref="AF364">IF(M364="","",INDEX(
      '{INDEX} Tour Packages'!$A:$ZP,
      MATCH($M364, '{INDEX} Tour Packages'!$A:$A, 0),
      MATCH(AF$3, '{INDEX} Tour Packages'!$4:$4, 0)
    ))</f>
        <v/>
      </c>
      <c r="AG364" s="36" t="str">
        <f t="array" ref="AG364">IF(M364="","",INDEX(
      '{INDEX} Tour Packages'!$A:$ZP,
      MATCH($M364, '{INDEX} Tour Packages'!$A:$A, 0),
      MATCH(AG$3, '{INDEX} Tour Packages'!$4:$4, 0)
    ))</f>
        <v/>
      </c>
      <c r="AH364" s="36" t="str">
        <f t="array" ref="AH364">IF(M364="","",INDEX(
      '{INDEX} Tour Packages'!$A:$ZP,
      MATCH($M364, '{INDEX} Tour Packages'!$A:$A, 0),
      MATCH(AH$3, '{INDEX} Tour Packages'!$4:$4, 0)
    ))</f>
        <v/>
      </c>
      <c r="AI364" s="54" t="str">
        <f t="shared" si="9"/>
        <v/>
      </c>
      <c r="AJ364" s="42"/>
      <c r="AK364" s="55"/>
      <c r="AL364" s="46" t="b">
        <v>0</v>
      </c>
      <c r="AM364" s="56"/>
      <c r="AN364" s="57" t="str">
        <f t="shared" si="10"/>
        <v/>
      </c>
      <c r="AO364" s="58" t="str">
        <f t="shared" si="11"/>
        <v/>
      </c>
      <c r="AP364" s="59"/>
      <c r="AQ364" s="60"/>
      <c r="AR364" s="61"/>
      <c r="AS364" s="61"/>
      <c r="AT364" s="61" t="str">
        <f>IFERROR(__xludf.DUMMYFUNCTION("IF( 
  OR($AJ364=""Full Payment"", ISBLANK($K364)),
  """",
  IF(
    OR(
      Q364=""Standard Booking, P1"",
      Q364=""Standard Booking, P2"",
      Q364=""Standard Booking, P3"",
      Q364=""Standard Booking, P4""
    ),
    LET(
      resDate,   $"&amp;"K364,
      tourDate,  $N364,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4" s="62" t="str">
        <f t="shared" si="12"/>
        <v/>
      </c>
      <c r="AV364" s="63"/>
      <c r="AW364" s="64"/>
      <c r="AX364" s="64"/>
      <c r="AY364" s="64"/>
      <c r="AZ364" s="64" t="str">
        <f>IFERROR(__xludf.DUMMYFUNCTION("IF(
  OR($AJ364=""Full Payment"",$AJ364=""P1"", ISBLANK($K364)),
  """",
  IF(
    OR(
      $Q364=""Standard Booking, P2"",
      $Q364=""Standard Booking, P3"",
      $Q364=""Standard Booking, P4""
    ),
    LET(
      resDate,   $K364,
      tourDate,"&amp;"  $N364,
      monthCount, DATEDIF(resDate, tourDate, ""M"") + 1,
      secondDates, ARRAYFORMULA(
        DATE(
          YEAR(resDate),
          MONTH(resDate) + SEQUENCE(monthCount),
          2
        )
      ),
      validDates, FILTER(
        sec"&amp;"ondDates,
        (secondDates &gt; resDate + 2) *
        (secondDates &lt;= tourDate - 3)
      ),
      IF(
        OR($AJ364=""P2"", $AJ364=""P3"", $AJ364=""P4""),
        IF(
          COUNTA(validDates) &lt; 2,
          """",
          TEXT(INDEX(validDates"&amp;", 2), ""mmm d, yyyy"")
        ),
        IF(
          COUNTA(validDates) &lt; 2,
          """",
          TEXTJOIN("", "", TRUE,
            TEXT(INDEX(validDates, 1), ""mmm d, yyyy""),
            TEXT(INDEX(validDates, 2), ""mmm d, yyyy"")
          )
 "&amp;"       )
      )
    ),
    """"
  )
)
"),"")</f>
        <v/>
      </c>
      <c r="BA364" s="65" t="str">
        <f t="shared" si="13"/>
        <v/>
      </c>
      <c r="BB364" s="63"/>
      <c r="BC364" s="64"/>
      <c r="BD364" s="64"/>
      <c r="BE364" s="64"/>
      <c r="BF364" s="64" t="str">
        <f>IFERROR(__xludf.DUMMYFUNCTION("IF(
  OR($AJ364=""Full Payment"",$AJ364=""P1"", $AJ364=""P2""),
  """",
  IF(
    AND(
      NOT(ISBLANK($K364)),
      OR(
        Q364=""Standard Booking, P3"",
        Q364=""Standard Booking, P4""
      )
    ),
    LET(
      resDate,   $K364,
      "&amp;"tourDate,  $N364,
      monthCount, DATEDIF(resDate, tourDate, ""M"") + 1,
      secondDates, ARRAYFORMULA(
        DATE(
          YEAR(resDate),
          MONTH(resDate) + SEQUENCE(monthCount),
          2
        )
      ),
      validDates, FILTER(
  "&amp;"      secondDates,
        (secondDates &gt; resDate + 2) *
        (secondDates &lt;= tourDate - 3)
      ),
      IF(
        $AJ364=""P4"",
        IF(
          COUNTA(validDates) &lt; 3,
          """",
          TEXT(INDEX(validDates, 3), ""mmm d, yyyy"")
  "&amp;"      ),
        IF(
          $AJ364=""P3"",
          IF(
            COUNTA(validDates) &lt; 3,
            """",
            TEXT(INDEX(validDates, 3), ""mmm d, yyyy"")
          ),
          IF(
            COUNTA(validDates) &lt; 3,
            """",
    "&amp;"        TEXTJOIN("", "", TRUE,
              TEXT(INDEX(validDates, 1), ""mmm d, yyyy""),
              TEXT(INDEX(validDates, 2), ""mmm d, yyyy""),
              TEXT(INDEX(validDates, 3), ""mmm d, yyyy"")
            )
          )
        )
      )
    "&amp;"),
    """"
  )
)
"),"")</f>
        <v/>
      </c>
      <c r="BG364" s="65" t="str">
        <f t="shared" si="14"/>
        <v/>
      </c>
      <c r="BH364" s="63"/>
      <c r="BI364" s="64"/>
      <c r="BJ364" s="64"/>
      <c r="BK364" s="64"/>
      <c r="BL364" s="64" t="str">
        <f>IFERROR(__xludf.DUMMYFUNCTION("IF(
  OR($AJ364=""Full Payment"",$AJ364=""P1"",$AJ364=""P2"",$AJ364=""P3""),
  """",
  IF(
    AND(
      NOT(ISBLANK($K364)),
      $Q364=""Standard Booking, P4""
    ),
    LET(
      resDate,   $K364,
      tourDate,  $N364,
      monthCount, DATEDIF(r"&amp;"esDate, tourDate, ""M"") + 1,
      secondDates, ARRAYFORMULA(
        DATE(
          YEAR(resDate),
          MONTH(resDate) + SEQUENCE(monthCount),
          2
        )
      ),
      validDates, FILTER(
        secondDates,
        (secondDates &gt; res"&amp;"Date + 2) *
        (secondDates &lt;= tourDate - 3)
      ),
      IF(
        $AJ364=""P4"",
        IF(
          COUNTA(validDates) &lt; 4,
          """",
          TEXT(
            INDEX(validDates, 4),
            ""mmm d, yyyy""
          )
        ),
"&amp;"        IF(
          COUNTA(validDates) &lt; 4,
          """",
          TEXTJOIN(
            "", "", TRUE,
            TEXT(INDEX(validDates, 1), ""mmm d, yyyy""),
            TEXT(INDEX(validDates, 2), ""mmm d, yyyy""),
            TEXT(INDEX(validDates"&amp;", 3), ""mmm d, yyyy""),
            TEXT(INDEX(validDates, 4), ""mmm d, yyyy"")
          )
        )
      )
    ),
    """"
  )
)
"),"")</f>
        <v/>
      </c>
      <c r="BM364" s="65" t="str">
        <f t="shared" si="15"/>
        <v/>
      </c>
      <c r="BN364" s="66"/>
      <c r="BO364" s="67"/>
      <c r="BP364" s="49" t="b">
        <v>0</v>
      </c>
      <c r="BQ364" s="49" t="b">
        <v>0</v>
      </c>
      <c r="BR364" s="68"/>
      <c r="BS364" s="69"/>
      <c r="BT364" s="70" t="b">
        <v>0</v>
      </c>
      <c r="BU364" s="71"/>
      <c r="BV364" s="72"/>
      <c r="BW364" s="86" t="b">
        <v>0</v>
      </c>
      <c r="BX364" s="87"/>
    </row>
    <row r="365">
      <c r="A365" s="35" t="str">
        <f t="shared" si="1"/>
        <v/>
      </c>
      <c r="B365" s="36" t="str">
        <f t="shared" si="2"/>
        <v/>
      </c>
      <c r="C365" s="36" t="str">
        <f t="array" ref="C365">IF(
  M365="",
  "",
  IFERROR(
    INDEX(
      '{INDEX} Tour Packages'!$A:$ZZ,
      MATCH(
        M365,
        INDEX(
          '{INDEX} Tour Packages'!$A:$ZZ,
          ,
          MATCH("Tour Package Name", '{INDEX} Tour Packages'!$4:$4, 0)
        ),
        0
      ),
      MATCH("Tour Code", '{INDEX} Tour Packages'!$4:$4, 0)
    ),
    "XXX"
  )
)
</f>
        <v/>
      </c>
      <c r="D365" s="36" t="str">
        <f t="shared" si="3"/>
        <v/>
      </c>
      <c r="E365" s="36" t="str">
        <f t="shared" si="4"/>
        <v/>
      </c>
      <c r="F365" s="37" t="str">
        <f t="shared" si="5"/>
        <v/>
      </c>
      <c r="G365" s="89"/>
      <c r="H365" s="89"/>
      <c r="I365" s="90"/>
      <c r="J365" s="40" t="str">
        <f t="shared" si="16"/>
        <v> </v>
      </c>
      <c r="K365" s="91"/>
      <c r="L365" s="55"/>
      <c r="M365" s="55"/>
      <c r="N365" s="91"/>
      <c r="O365" s="43" t="str">
        <f>IFERROR(__xludf.DUMMYFUNCTION("IF(N365="""","""",IFERROR(
  N365 + VALUE(REGEXEXTRACT(P365, ""(\d+)\s+Days"")),
  """"
)
)"),"")</f>
        <v/>
      </c>
      <c r="P365" s="43" t="str">
        <f t="array" ref="P365">IFERROR(
  INDEX(
    INDEX('{INDEX} Tour Packages'!$A:$ZZ, , MATCH(P$3, '{INDEX} Tour Packages'!$4:$4, 0)),
    MATCH(M365, INDEX('{INDEX} Tour Packages'!$A:$ZZ,0, MATCH("Tour Package Name", '{INDEX} Tour Packages'!$4:$4, 0)), 0)
  ),
"")
</f>
        <v/>
      </c>
      <c r="Q365" s="44" t="str">
        <f t="shared" si="7"/>
        <v/>
      </c>
      <c r="R365" s="44" t="str">
        <f>IFERROR(__xludf.DUMMYFUNCTION("IF(OR(ISBLANK(K365), ISBLANK(N365)), """", 
  LET(
    resDate, K365,
    tourDate, N365,
    monthCount, MAX(0, DATEDIF(resDate, tourDate - 3, ""M"") + 1),
    secondDates, ARRAYFORMULA(DATE(YEAR(resDate), MONTH(resDate) + SEQUENCE(monthCount), 2)),
    "&amp;"validDates, FILTER(secondDates, (secondDates &gt; resDate + 2) * (secondDates &lt;= tourDate - 3)),
    IF(ISERROR(validDates), 0, COUNTA(validDates))
  )
)
"),"")</f>
        <v/>
      </c>
      <c r="S365" s="44" t="str">
        <f t="shared" si="8"/>
        <v/>
      </c>
      <c r="T365" s="45" t="str">
        <f t="array" ref="T365">IF(ISBLANK(BO365),IFERROR(
  INDEX(
    INDEX('{INDEX} Payment Terms'!$A:$G, , MATCH(T$3, '{INDEX} Payment Terms'!$4:$4, 0)),
    MATCH(Q365, INDEX('{INDEX} Payment Terms'!$A:$G,0, MATCH("Payment Condition", '{INDEX} Payment Terms'!$4:$4, 0)), 0)
  ),
""),"Cancelled")
</f>
        <v/>
      </c>
      <c r="U365" s="46" t="b">
        <v>0</v>
      </c>
      <c r="V365" s="47" t="str">
        <f>IFERROR(__xludf.DUMMYFUNCTION("IF(OR(L365=""Duo Booking"", L365=""Group Booking""),
IF(U365=FALSE,"""",
    LET(
      bookingType, L365,
      tour, M365,
      mainFirst, H365,
      mainLast, I365,
      mainEmail, G365,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$L$4:L365, bookingType,
          $M$4:M365, tour,
          $H$4:H365, mainFirst,
          $I$4:I365, mainLast,
          $G$4:G365, mainEmail
        ),
        ""000""
      ),
  "&amp;"    baseID &amp; ""-"" &amp; memberNumber
    )
  ),
  """"
)
"),"")</f>
        <v/>
      </c>
      <c r="W365" s="48"/>
      <c r="X365" s="85" t="b">
        <v>0</v>
      </c>
      <c r="Y365" s="85" t="b">
        <v>0</v>
      </c>
      <c r="Z365" s="85" t="b">
        <v>0</v>
      </c>
      <c r="AA365" s="50"/>
      <c r="AB365" s="51"/>
      <c r="AC365" s="85" t="b">
        <v>0</v>
      </c>
      <c r="AD365" s="92"/>
      <c r="AE365" s="88"/>
      <c r="AF365" s="36" t="str">
        <f t="array" ref="AF365">IF(M365="","",INDEX(
      '{INDEX} Tour Packages'!$A:$ZP,
      MATCH($M365, '{INDEX} Tour Packages'!$A:$A, 0),
      MATCH(AF$3, '{INDEX} Tour Packages'!$4:$4, 0)
    ))</f>
        <v/>
      </c>
      <c r="AG365" s="36" t="str">
        <f t="array" ref="AG365">IF(M365="","",INDEX(
      '{INDEX} Tour Packages'!$A:$ZP,
      MATCH($M365, '{INDEX} Tour Packages'!$A:$A, 0),
      MATCH(AG$3, '{INDEX} Tour Packages'!$4:$4, 0)
    ))</f>
        <v/>
      </c>
      <c r="AH365" s="36" t="str">
        <f t="array" ref="AH365">IF(M365="","",INDEX(
      '{INDEX} Tour Packages'!$A:$ZP,
      MATCH($M365, '{INDEX} Tour Packages'!$A:$A, 0),
      MATCH(AH$3, '{INDEX} Tour Packages'!$4:$4, 0)
    ))</f>
        <v/>
      </c>
      <c r="AI365" s="54" t="str">
        <f t="shared" si="9"/>
        <v/>
      </c>
      <c r="AJ365" s="42"/>
      <c r="AK365" s="55"/>
      <c r="AL365" s="46" t="b">
        <v>0</v>
      </c>
      <c r="AM365" s="56"/>
      <c r="AN365" s="57" t="str">
        <f t="shared" si="10"/>
        <v/>
      </c>
      <c r="AO365" s="58" t="str">
        <f t="shared" si="11"/>
        <v/>
      </c>
      <c r="AP365" s="59"/>
      <c r="AQ365" s="60"/>
      <c r="AR365" s="61"/>
      <c r="AS365" s="61"/>
      <c r="AT365" s="61" t="str">
        <f>IFERROR(__xludf.DUMMYFUNCTION("IF( 
  OR($AJ365=""Full Payment"", ISBLANK($K365)),
  """",
  IF(
    OR(
      Q365=""Standard Booking, P1"",
      Q365=""Standard Booking, P2"",
      Q365=""Standard Booking, P3"",
      Q365=""Standard Booking, P4""
    ),
    LET(
      resDate,   $"&amp;"K365,
      tourDate,  $N365,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5" s="62" t="str">
        <f t="shared" si="12"/>
        <v/>
      </c>
      <c r="AV365" s="63"/>
      <c r="AW365" s="64"/>
      <c r="AX365" s="64"/>
      <c r="AY365" s="64"/>
      <c r="AZ365" s="64" t="str">
        <f>IFERROR(__xludf.DUMMYFUNCTION("IF(
  OR($AJ365=""Full Payment"",$AJ365=""P1"", ISBLANK($K365)),
  """",
  IF(
    OR(
      $Q365=""Standard Booking, P2"",
      $Q365=""Standard Booking, P3"",
      $Q365=""Standard Booking, P4""
    ),
    LET(
      resDate,   $K365,
      tourDate,"&amp;"  $N365,
      monthCount, DATEDIF(resDate, tourDate, ""M"") + 1,
      secondDates, ARRAYFORMULA(
        DATE(
          YEAR(resDate),
          MONTH(resDate) + SEQUENCE(monthCount),
          2
        )
      ),
      validDates, FILTER(
        sec"&amp;"ondDates,
        (secondDates &gt; resDate + 2) *
        (secondDates &lt;= tourDate - 3)
      ),
      IF(
        OR($AJ365=""P2"", $AJ365=""P3"", $AJ365=""P4""),
        IF(
          COUNTA(validDates) &lt; 2,
          """",
          TEXT(INDEX(validDates"&amp;", 2), ""mmm d, yyyy"")
        ),
        IF(
          COUNTA(validDates) &lt; 2,
          """",
          TEXTJOIN("", "", TRUE,
            TEXT(INDEX(validDates, 1), ""mmm d, yyyy""),
            TEXT(INDEX(validDates, 2), ""mmm d, yyyy"")
          )
 "&amp;"       )
      )
    ),
    """"
  )
)
"),"")</f>
        <v/>
      </c>
      <c r="BA365" s="65" t="str">
        <f t="shared" si="13"/>
        <v/>
      </c>
      <c r="BB365" s="63"/>
      <c r="BC365" s="64"/>
      <c r="BD365" s="64"/>
      <c r="BE365" s="64"/>
      <c r="BF365" s="64" t="str">
        <f>IFERROR(__xludf.DUMMYFUNCTION("IF(
  OR($AJ365=""Full Payment"",$AJ365=""P1"", $AJ365=""P2""),
  """",
  IF(
    AND(
      NOT(ISBLANK($K365)),
      OR(
        Q365=""Standard Booking, P3"",
        Q365=""Standard Booking, P4""
      )
    ),
    LET(
      resDate,   $K365,
      "&amp;"tourDate,  $N365,
      monthCount, DATEDIF(resDate, tourDate, ""M"") + 1,
      secondDates, ARRAYFORMULA(
        DATE(
          YEAR(resDate),
          MONTH(resDate) + SEQUENCE(monthCount),
          2
        )
      ),
      validDates, FILTER(
  "&amp;"      secondDates,
        (secondDates &gt; resDate + 2) *
        (secondDates &lt;= tourDate - 3)
      ),
      IF(
        $AJ365=""P4"",
        IF(
          COUNTA(validDates) &lt; 3,
          """",
          TEXT(INDEX(validDates, 3), ""mmm d, yyyy"")
  "&amp;"      ),
        IF(
          $AJ365=""P3"",
          IF(
            COUNTA(validDates) &lt; 3,
            """",
            TEXT(INDEX(validDates, 3), ""mmm d, yyyy"")
          ),
          IF(
            COUNTA(validDates) &lt; 3,
            """",
    "&amp;"        TEXTJOIN("", "", TRUE,
              TEXT(INDEX(validDates, 1), ""mmm d, yyyy""),
              TEXT(INDEX(validDates, 2), ""mmm d, yyyy""),
              TEXT(INDEX(validDates, 3), ""mmm d, yyyy"")
            )
          )
        )
      )
    "&amp;"),
    """"
  )
)
"),"")</f>
        <v/>
      </c>
      <c r="BG365" s="65" t="str">
        <f t="shared" si="14"/>
        <v/>
      </c>
      <c r="BH365" s="63"/>
      <c r="BI365" s="64"/>
      <c r="BJ365" s="64"/>
      <c r="BK365" s="64"/>
      <c r="BL365" s="64" t="str">
        <f>IFERROR(__xludf.DUMMYFUNCTION("IF(
  OR($AJ365=""Full Payment"",$AJ365=""P1"",$AJ365=""P2"",$AJ365=""P3""),
  """",
  IF(
    AND(
      NOT(ISBLANK($K365)),
      $Q365=""Standard Booking, P4""
    ),
    LET(
      resDate,   $K365,
      tourDate,  $N365,
      monthCount, DATEDIF(r"&amp;"esDate, tourDate, ""M"") + 1,
      secondDates, ARRAYFORMULA(
        DATE(
          YEAR(resDate),
          MONTH(resDate) + SEQUENCE(monthCount),
          2
        )
      ),
      validDates, FILTER(
        secondDates,
        (secondDates &gt; res"&amp;"Date + 2) *
        (secondDates &lt;= tourDate - 3)
      ),
      IF(
        $AJ365=""P4"",
        IF(
          COUNTA(validDates) &lt; 4,
          """",
          TEXT(
            INDEX(validDates, 4),
            ""mmm d, yyyy""
          )
        ),
"&amp;"        IF(
          COUNTA(validDates) &lt; 4,
          """",
          TEXTJOIN(
            "", "", TRUE,
            TEXT(INDEX(validDates, 1), ""mmm d, yyyy""),
            TEXT(INDEX(validDates, 2), ""mmm d, yyyy""),
            TEXT(INDEX(validDates"&amp;", 3), ""mmm d, yyyy""),
            TEXT(INDEX(validDates, 4), ""mmm d, yyyy"")
          )
        )
      )
    ),
    """"
  )
)
"),"")</f>
        <v/>
      </c>
      <c r="BM365" s="65" t="str">
        <f t="shared" si="15"/>
        <v/>
      </c>
      <c r="BN365" s="66"/>
      <c r="BO365" s="67"/>
      <c r="BP365" s="49" t="b">
        <v>0</v>
      </c>
      <c r="BQ365" s="49" t="b">
        <v>0</v>
      </c>
      <c r="BR365" s="68"/>
      <c r="BS365" s="69"/>
      <c r="BT365" s="70" t="b">
        <v>0</v>
      </c>
      <c r="BU365" s="71"/>
      <c r="BV365" s="72"/>
      <c r="BW365" s="86" t="b">
        <v>0</v>
      </c>
      <c r="BX365" s="87"/>
    </row>
    <row r="366">
      <c r="A366" s="35" t="str">
        <f t="shared" si="1"/>
        <v/>
      </c>
      <c r="B366" s="36" t="str">
        <f t="shared" si="2"/>
        <v/>
      </c>
      <c r="C366" s="36" t="str">
        <f t="array" ref="C366">IF(
  M366="",
  "",
  IFERROR(
    INDEX(
      '{INDEX} Tour Packages'!$A:$ZZ,
      MATCH(
        M366,
        INDEX(
          '{INDEX} Tour Packages'!$A:$ZZ,
          ,
          MATCH("Tour Package Name", '{INDEX} Tour Packages'!$4:$4, 0)
        ),
        0
      ),
      MATCH("Tour Code", '{INDEX} Tour Packages'!$4:$4, 0)
    ),
    "XXX"
  )
)
</f>
        <v/>
      </c>
      <c r="D366" s="36" t="str">
        <f t="shared" si="3"/>
        <v/>
      </c>
      <c r="E366" s="36" t="str">
        <f t="shared" si="4"/>
        <v/>
      </c>
      <c r="F366" s="37" t="str">
        <f t="shared" si="5"/>
        <v/>
      </c>
      <c r="G366" s="89"/>
      <c r="H366" s="89"/>
      <c r="I366" s="90"/>
      <c r="J366" s="40" t="str">
        <f t="shared" si="16"/>
        <v> </v>
      </c>
      <c r="K366" s="91"/>
      <c r="L366" s="55"/>
      <c r="M366" s="55"/>
      <c r="N366" s="91"/>
      <c r="O366" s="43" t="str">
        <f>IFERROR(__xludf.DUMMYFUNCTION("IF(N366="""","""",IFERROR(
  N366 + VALUE(REGEXEXTRACT(P366, ""(\d+)\s+Days"")),
  """"
)
)"),"")</f>
        <v/>
      </c>
      <c r="P366" s="43" t="str">
        <f t="array" ref="P366">IFERROR(
  INDEX(
    INDEX('{INDEX} Tour Packages'!$A:$ZZ, , MATCH(P$3, '{INDEX} Tour Packages'!$4:$4, 0)),
    MATCH(M366, INDEX('{INDEX} Tour Packages'!$A:$ZZ,0, MATCH("Tour Package Name", '{INDEX} Tour Packages'!$4:$4, 0)), 0)
  ),
"")
</f>
        <v/>
      </c>
      <c r="Q366" s="44" t="str">
        <f t="shared" si="7"/>
        <v/>
      </c>
      <c r="R366" s="44" t="str">
        <f>IFERROR(__xludf.DUMMYFUNCTION("IF(OR(ISBLANK(K366), ISBLANK(N366)), """", 
  LET(
    resDate, K366,
    tourDate, N366,
    monthCount, MAX(0, DATEDIF(resDate, tourDate - 3, ""M"") + 1),
    secondDates, ARRAYFORMULA(DATE(YEAR(resDate), MONTH(resDate) + SEQUENCE(monthCount), 2)),
    "&amp;"validDates, FILTER(secondDates, (secondDates &gt; resDate + 2) * (secondDates &lt;= tourDate - 3)),
    IF(ISERROR(validDates), 0, COUNTA(validDates))
  )
)
"),"")</f>
        <v/>
      </c>
      <c r="S366" s="44" t="str">
        <f t="shared" si="8"/>
        <v/>
      </c>
      <c r="T366" s="45" t="str">
        <f t="array" ref="T366">IF(ISBLANK(BO366),IFERROR(
  INDEX(
    INDEX('{INDEX} Payment Terms'!$A:$G, , MATCH(T$3, '{INDEX} Payment Terms'!$4:$4, 0)),
    MATCH(Q366, INDEX('{INDEX} Payment Terms'!$A:$G,0, MATCH("Payment Condition", '{INDEX} Payment Terms'!$4:$4, 0)), 0)
  ),
""),"Cancelled")
</f>
        <v/>
      </c>
      <c r="U366" s="46" t="b">
        <v>0</v>
      </c>
      <c r="V366" s="47" t="str">
        <f>IFERROR(__xludf.DUMMYFUNCTION("IF(OR(L366=""Duo Booking"", L366=""Group Booking""),
IF(U366=FALSE,"""",
    LET(
      bookingType, L366,
      tour, M366,
      mainFirst, H366,
      mainLast, I366,
      mainEmail, G366,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$L$4:L366, bookingType,
          $M$4:M366, tour,
          $H$4:H366, mainFirst,
          $I$4:I366, mainLast,
          $G$4:G366, mainEmail
        ),
        ""000""
      ),
  "&amp;"    baseID &amp; ""-"" &amp; memberNumber
    )
  ),
  """"
)
"),"")</f>
        <v/>
      </c>
      <c r="W366" s="48"/>
      <c r="X366" s="85" t="b">
        <v>0</v>
      </c>
      <c r="Y366" s="85" t="b">
        <v>0</v>
      </c>
      <c r="Z366" s="85" t="b">
        <v>0</v>
      </c>
      <c r="AA366" s="50"/>
      <c r="AB366" s="51"/>
      <c r="AC366" s="85" t="b">
        <v>0</v>
      </c>
      <c r="AD366" s="92"/>
      <c r="AE366" s="88"/>
      <c r="AF366" s="36" t="str">
        <f t="array" ref="AF366">IF(M366="","",INDEX(
      '{INDEX} Tour Packages'!$A:$ZP,
      MATCH($M366, '{INDEX} Tour Packages'!$A:$A, 0),
      MATCH(AF$3, '{INDEX} Tour Packages'!$4:$4, 0)
    ))</f>
        <v/>
      </c>
      <c r="AG366" s="36" t="str">
        <f t="array" ref="AG366">IF(M366="","",INDEX(
      '{INDEX} Tour Packages'!$A:$ZP,
      MATCH($M366, '{INDEX} Tour Packages'!$A:$A, 0),
      MATCH(AG$3, '{INDEX} Tour Packages'!$4:$4, 0)
    ))</f>
        <v/>
      </c>
      <c r="AH366" s="36" t="str">
        <f t="array" ref="AH366">IF(M366="","",INDEX(
      '{INDEX} Tour Packages'!$A:$ZP,
      MATCH($M366, '{INDEX} Tour Packages'!$A:$A, 0),
      MATCH(AH$3, '{INDEX} Tour Packages'!$4:$4, 0)
    ))</f>
        <v/>
      </c>
      <c r="AI366" s="54" t="str">
        <f t="shared" si="9"/>
        <v/>
      </c>
      <c r="AJ366" s="42"/>
      <c r="AK366" s="55"/>
      <c r="AL366" s="46" t="b">
        <v>0</v>
      </c>
      <c r="AM366" s="56"/>
      <c r="AN366" s="57" t="str">
        <f t="shared" si="10"/>
        <v/>
      </c>
      <c r="AO366" s="58" t="str">
        <f t="shared" si="11"/>
        <v/>
      </c>
      <c r="AP366" s="59"/>
      <c r="AQ366" s="60"/>
      <c r="AR366" s="61"/>
      <c r="AS366" s="61"/>
      <c r="AT366" s="61" t="str">
        <f>IFERROR(__xludf.DUMMYFUNCTION("IF( 
  OR($AJ366=""Full Payment"", ISBLANK($K366)),
  """",
  IF(
    OR(
      Q366=""Standard Booking, P1"",
      Q366=""Standard Booking, P2"",
      Q366=""Standard Booking, P3"",
      Q366=""Standard Booking, P4""
    ),
    LET(
      resDate,   $"&amp;"K366,
      tourDate,  $N366,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6" s="62" t="str">
        <f t="shared" si="12"/>
        <v/>
      </c>
      <c r="AV366" s="63"/>
      <c r="AW366" s="64"/>
      <c r="AX366" s="64"/>
      <c r="AY366" s="64"/>
      <c r="AZ366" s="64" t="str">
        <f>IFERROR(__xludf.DUMMYFUNCTION("IF(
  OR($AJ366=""Full Payment"",$AJ366=""P1"", ISBLANK($K366)),
  """",
  IF(
    OR(
      $Q366=""Standard Booking, P2"",
      $Q366=""Standard Booking, P3"",
      $Q366=""Standard Booking, P4""
    ),
    LET(
      resDate,   $K366,
      tourDate,"&amp;"  $N366,
      monthCount, DATEDIF(resDate, tourDate, ""M"") + 1,
      secondDates, ARRAYFORMULA(
        DATE(
          YEAR(resDate),
          MONTH(resDate) + SEQUENCE(monthCount),
          2
        )
      ),
      validDates, FILTER(
        sec"&amp;"ondDates,
        (secondDates &gt; resDate + 2) *
        (secondDates &lt;= tourDate - 3)
      ),
      IF(
        OR($AJ366=""P2"", $AJ366=""P3"", $AJ366=""P4""),
        IF(
          COUNTA(validDates) &lt; 2,
          """",
          TEXT(INDEX(validDates"&amp;", 2), ""mmm d, yyyy"")
        ),
        IF(
          COUNTA(validDates) &lt; 2,
          """",
          TEXTJOIN("", "", TRUE,
            TEXT(INDEX(validDates, 1), ""mmm d, yyyy""),
            TEXT(INDEX(validDates, 2), ""mmm d, yyyy"")
          )
 "&amp;"       )
      )
    ),
    """"
  )
)
"),"")</f>
        <v/>
      </c>
      <c r="BA366" s="65" t="str">
        <f t="shared" si="13"/>
        <v/>
      </c>
      <c r="BB366" s="63"/>
      <c r="BC366" s="64"/>
      <c r="BD366" s="64"/>
      <c r="BE366" s="64"/>
      <c r="BF366" s="64" t="str">
        <f>IFERROR(__xludf.DUMMYFUNCTION("IF(
  OR($AJ366=""Full Payment"",$AJ366=""P1"", $AJ366=""P2""),
  """",
  IF(
    AND(
      NOT(ISBLANK($K366)),
      OR(
        Q366=""Standard Booking, P3"",
        Q366=""Standard Booking, P4""
      )
    ),
    LET(
      resDate,   $K366,
      "&amp;"tourDate,  $N366,
      monthCount, DATEDIF(resDate, tourDate, ""M"") + 1,
      secondDates, ARRAYFORMULA(
        DATE(
          YEAR(resDate),
          MONTH(resDate) + SEQUENCE(monthCount),
          2
        )
      ),
      validDates, FILTER(
  "&amp;"      secondDates,
        (secondDates &gt; resDate + 2) *
        (secondDates &lt;= tourDate - 3)
      ),
      IF(
        $AJ366=""P4"",
        IF(
          COUNTA(validDates) &lt; 3,
          """",
          TEXT(INDEX(validDates, 3), ""mmm d, yyyy"")
  "&amp;"      ),
        IF(
          $AJ366=""P3"",
          IF(
            COUNTA(validDates) &lt; 3,
            """",
            TEXT(INDEX(validDates, 3), ""mmm d, yyyy"")
          ),
          IF(
            COUNTA(validDates) &lt; 3,
            """",
    "&amp;"        TEXTJOIN("", "", TRUE,
              TEXT(INDEX(validDates, 1), ""mmm d, yyyy""),
              TEXT(INDEX(validDates, 2), ""mmm d, yyyy""),
              TEXT(INDEX(validDates, 3), ""mmm d, yyyy"")
            )
          )
        )
      )
    "&amp;"),
    """"
  )
)
"),"")</f>
        <v/>
      </c>
      <c r="BG366" s="65" t="str">
        <f t="shared" si="14"/>
        <v/>
      </c>
      <c r="BH366" s="63"/>
      <c r="BI366" s="64"/>
      <c r="BJ366" s="64"/>
      <c r="BK366" s="64"/>
      <c r="BL366" s="64" t="str">
        <f>IFERROR(__xludf.DUMMYFUNCTION("IF(
  OR($AJ366=""Full Payment"",$AJ366=""P1"",$AJ366=""P2"",$AJ366=""P3""),
  """",
  IF(
    AND(
      NOT(ISBLANK($K366)),
      $Q366=""Standard Booking, P4""
    ),
    LET(
      resDate,   $K366,
      tourDate,  $N366,
      monthCount, DATEDIF(r"&amp;"esDate, tourDate, ""M"") + 1,
      secondDates, ARRAYFORMULA(
        DATE(
          YEAR(resDate),
          MONTH(resDate) + SEQUENCE(monthCount),
          2
        )
      ),
      validDates, FILTER(
        secondDates,
        (secondDates &gt; res"&amp;"Date + 2) *
        (secondDates &lt;= tourDate - 3)
      ),
      IF(
        $AJ366=""P4"",
        IF(
          COUNTA(validDates) &lt; 4,
          """",
          TEXT(
            INDEX(validDates, 4),
            ""mmm d, yyyy""
          )
        ),
"&amp;"        IF(
          COUNTA(validDates) &lt; 4,
          """",
          TEXTJOIN(
            "", "", TRUE,
            TEXT(INDEX(validDates, 1), ""mmm d, yyyy""),
            TEXT(INDEX(validDates, 2), ""mmm d, yyyy""),
            TEXT(INDEX(validDates"&amp;", 3), ""mmm d, yyyy""),
            TEXT(INDEX(validDates, 4), ""mmm d, yyyy"")
          )
        )
      )
    ),
    """"
  )
)
"),"")</f>
        <v/>
      </c>
      <c r="BM366" s="65" t="str">
        <f t="shared" si="15"/>
        <v/>
      </c>
      <c r="BN366" s="66"/>
      <c r="BO366" s="67"/>
      <c r="BP366" s="49" t="b">
        <v>0</v>
      </c>
      <c r="BQ366" s="49" t="b">
        <v>0</v>
      </c>
      <c r="BR366" s="68"/>
      <c r="BS366" s="69"/>
      <c r="BT366" s="70" t="b">
        <v>0</v>
      </c>
      <c r="BU366" s="71"/>
      <c r="BV366" s="72"/>
      <c r="BW366" s="86" t="b">
        <v>0</v>
      </c>
      <c r="BX366" s="87"/>
    </row>
    <row r="367">
      <c r="A367" s="35" t="str">
        <f t="shared" si="1"/>
        <v/>
      </c>
      <c r="B367" s="36" t="str">
        <f t="shared" si="2"/>
        <v/>
      </c>
      <c r="C367" s="36" t="str">
        <f t="array" ref="C367">IF(
  M367="",
  "",
  IFERROR(
    INDEX(
      '{INDEX} Tour Packages'!$A:$ZZ,
      MATCH(
        M367,
        INDEX(
          '{INDEX} Tour Packages'!$A:$ZZ,
          ,
          MATCH("Tour Package Name", '{INDEX} Tour Packages'!$4:$4, 0)
        ),
        0
      ),
      MATCH("Tour Code", '{INDEX} Tour Packages'!$4:$4, 0)
    ),
    "XXX"
  )
)
</f>
        <v/>
      </c>
      <c r="D367" s="36" t="str">
        <f t="shared" si="3"/>
        <v/>
      </c>
      <c r="E367" s="36" t="str">
        <f t="shared" si="4"/>
        <v/>
      </c>
      <c r="F367" s="37" t="str">
        <f t="shared" si="5"/>
        <v/>
      </c>
      <c r="G367" s="89"/>
      <c r="H367" s="89"/>
      <c r="I367" s="90"/>
      <c r="J367" s="40" t="str">
        <f t="shared" si="16"/>
        <v> </v>
      </c>
      <c r="K367" s="91"/>
      <c r="L367" s="55"/>
      <c r="M367" s="55"/>
      <c r="N367" s="91"/>
      <c r="O367" s="43" t="str">
        <f>IFERROR(__xludf.DUMMYFUNCTION("IF(N367="""","""",IFERROR(
  N367 + VALUE(REGEXEXTRACT(P367, ""(\d+)\s+Days"")),
  """"
)
)"),"")</f>
        <v/>
      </c>
      <c r="P367" s="43" t="str">
        <f t="array" ref="P367">IFERROR(
  INDEX(
    INDEX('{INDEX} Tour Packages'!$A:$ZZ, , MATCH(P$3, '{INDEX} Tour Packages'!$4:$4, 0)),
    MATCH(M367, INDEX('{INDEX} Tour Packages'!$A:$ZZ,0, MATCH("Tour Package Name", '{INDEX} Tour Packages'!$4:$4, 0)), 0)
  ),
"")
</f>
        <v/>
      </c>
      <c r="Q367" s="44" t="str">
        <f t="shared" si="7"/>
        <v/>
      </c>
      <c r="R367" s="44" t="str">
        <f>IFERROR(__xludf.DUMMYFUNCTION("IF(OR(ISBLANK(K367), ISBLANK(N367)), """", 
  LET(
    resDate, K367,
    tourDate, N367,
    monthCount, MAX(0, DATEDIF(resDate, tourDate - 3, ""M"") + 1),
    secondDates, ARRAYFORMULA(DATE(YEAR(resDate), MONTH(resDate) + SEQUENCE(monthCount), 2)),
    "&amp;"validDates, FILTER(secondDates, (secondDates &gt; resDate + 2) * (secondDates &lt;= tourDate - 3)),
    IF(ISERROR(validDates), 0, COUNTA(validDates))
  )
)
"),"")</f>
        <v/>
      </c>
      <c r="S367" s="44" t="str">
        <f t="shared" si="8"/>
        <v/>
      </c>
      <c r="T367" s="45" t="str">
        <f t="array" ref="T367">IF(ISBLANK(BO367),IFERROR(
  INDEX(
    INDEX('{INDEX} Payment Terms'!$A:$G, , MATCH(T$3, '{INDEX} Payment Terms'!$4:$4, 0)),
    MATCH(Q367, INDEX('{INDEX} Payment Terms'!$A:$G,0, MATCH("Payment Condition", '{INDEX} Payment Terms'!$4:$4, 0)), 0)
  ),
""),"Cancelled")
</f>
        <v/>
      </c>
      <c r="U367" s="46" t="b">
        <v>0</v>
      </c>
      <c r="V367" s="47" t="str">
        <f>IFERROR(__xludf.DUMMYFUNCTION("IF(OR(L367=""Duo Booking"", L367=""Group Booking""),
IF(U367=FALSE,"""",
    LET(
      bookingType, L367,
      tour, M367,
      mainFirst, H367,
      mainLast, I367,
      mainEmail, G367,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$L$4:L367, bookingType,
          $M$4:M367, tour,
          $H$4:H367, mainFirst,
          $I$4:I367, mainLast,
          $G$4:G367, mainEmail
        ),
        ""000""
      ),
  "&amp;"    baseID &amp; ""-"" &amp; memberNumber
    )
  ),
  """"
)
"),"")</f>
        <v/>
      </c>
      <c r="W367" s="48"/>
      <c r="X367" s="85" t="b">
        <v>0</v>
      </c>
      <c r="Y367" s="85" t="b">
        <v>0</v>
      </c>
      <c r="Z367" s="85" t="b">
        <v>0</v>
      </c>
      <c r="AA367" s="50"/>
      <c r="AB367" s="51"/>
      <c r="AC367" s="85" t="b">
        <v>0</v>
      </c>
      <c r="AD367" s="92"/>
      <c r="AE367" s="88"/>
      <c r="AF367" s="36" t="str">
        <f t="array" ref="AF367">IF(M367="","",INDEX(
      '{INDEX} Tour Packages'!$A:$ZP,
      MATCH($M367, '{INDEX} Tour Packages'!$A:$A, 0),
      MATCH(AF$3, '{INDEX} Tour Packages'!$4:$4, 0)
    ))</f>
        <v/>
      </c>
      <c r="AG367" s="36" t="str">
        <f t="array" ref="AG367">IF(M367="","",INDEX(
      '{INDEX} Tour Packages'!$A:$ZP,
      MATCH($M367, '{INDEX} Tour Packages'!$A:$A, 0),
      MATCH(AG$3, '{INDEX} Tour Packages'!$4:$4, 0)
    ))</f>
        <v/>
      </c>
      <c r="AH367" s="36" t="str">
        <f t="array" ref="AH367">IF(M367="","",INDEX(
      '{INDEX} Tour Packages'!$A:$ZP,
      MATCH($M367, '{INDEX} Tour Packages'!$A:$A, 0),
      MATCH(AH$3, '{INDEX} Tour Packages'!$4:$4, 0)
    ))</f>
        <v/>
      </c>
      <c r="AI367" s="54" t="str">
        <f t="shared" si="9"/>
        <v/>
      </c>
      <c r="AJ367" s="42"/>
      <c r="AK367" s="55"/>
      <c r="AL367" s="46" t="b">
        <v>0</v>
      </c>
      <c r="AM367" s="56"/>
      <c r="AN367" s="57" t="str">
        <f t="shared" si="10"/>
        <v/>
      </c>
      <c r="AO367" s="58" t="str">
        <f t="shared" si="11"/>
        <v/>
      </c>
      <c r="AP367" s="59"/>
      <c r="AQ367" s="60"/>
      <c r="AR367" s="61"/>
      <c r="AS367" s="61"/>
      <c r="AT367" s="61" t="str">
        <f>IFERROR(__xludf.DUMMYFUNCTION("IF( 
  OR($AJ367=""Full Payment"", ISBLANK($K367)),
  """",
  IF(
    OR(
      Q367=""Standard Booking, P1"",
      Q367=""Standard Booking, P2"",
      Q367=""Standard Booking, P3"",
      Q367=""Standard Booking, P4""
    ),
    LET(
      resDate,   $"&amp;"K367,
      tourDate,  $N367,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7" s="62" t="str">
        <f t="shared" si="12"/>
        <v/>
      </c>
      <c r="AV367" s="63"/>
      <c r="AW367" s="64"/>
      <c r="AX367" s="64"/>
      <c r="AY367" s="64"/>
      <c r="AZ367" s="64" t="str">
        <f>IFERROR(__xludf.DUMMYFUNCTION("IF(
  OR($AJ367=""Full Payment"",$AJ367=""P1"", ISBLANK($K367)),
  """",
  IF(
    OR(
      $Q367=""Standard Booking, P2"",
      $Q367=""Standard Booking, P3"",
      $Q367=""Standard Booking, P4""
    ),
    LET(
      resDate,   $K367,
      tourDate,"&amp;"  $N367,
      monthCount, DATEDIF(resDate, tourDate, ""M"") + 1,
      secondDates, ARRAYFORMULA(
        DATE(
          YEAR(resDate),
          MONTH(resDate) + SEQUENCE(monthCount),
          2
        )
      ),
      validDates, FILTER(
        sec"&amp;"ondDates,
        (secondDates &gt; resDate + 2) *
        (secondDates &lt;= tourDate - 3)
      ),
      IF(
        OR($AJ367=""P2"", $AJ367=""P3"", $AJ367=""P4""),
        IF(
          COUNTA(validDates) &lt; 2,
          """",
          TEXT(INDEX(validDates"&amp;", 2), ""mmm d, yyyy"")
        ),
        IF(
          COUNTA(validDates) &lt; 2,
          """",
          TEXTJOIN("", "", TRUE,
            TEXT(INDEX(validDates, 1), ""mmm d, yyyy""),
            TEXT(INDEX(validDates, 2), ""mmm d, yyyy"")
          )
 "&amp;"       )
      )
    ),
    """"
  )
)
"),"")</f>
        <v/>
      </c>
      <c r="BA367" s="65" t="str">
        <f t="shared" si="13"/>
        <v/>
      </c>
      <c r="BB367" s="63"/>
      <c r="BC367" s="64"/>
      <c r="BD367" s="64"/>
      <c r="BE367" s="64"/>
      <c r="BF367" s="64" t="str">
        <f>IFERROR(__xludf.DUMMYFUNCTION("IF(
  OR($AJ367=""Full Payment"",$AJ367=""P1"", $AJ367=""P2""),
  """",
  IF(
    AND(
      NOT(ISBLANK($K367)),
      OR(
        Q367=""Standard Booking, P3"",
        Q367=""Standard Booking, P4""
      )
    ),
    LET(
      resDate,   $K367,
      "&amp;"tourDate,  $N367,
      monthCount, DATEDIF(resDate, tourDate, ""M"") + 1,
      secondDates, ARRAYFORMULA(
        DATE(
          YEAR(resDate),
          MONTH(resDate) + SEQUENCE(monthCount),
          2
        )
      ),
      validDates, FILTER(
  "&amp;"      secondDates,
        (secondDates &gt; resDate + 2) *
        (secondDates &lt;= tourDate - 3)
      ),
      IF(
        $AJ367=""P4"",
        IF(
          COUNTA(validDates) &lt; 3,
          """",
          TEXT(INDEX(validDates, 3), ""mmm d, yyyy"")
  "&amp;"      ),
        IF(
          $AJ367=""P3"",
          IF(
            COUNTA(validDates) &lt; 3,
            """",
            TEXT(INDEX(validDates, 3), ""mmm d, yyyy"")
          ),
          IF(
            COUNTA(validDates) &lt; 3,
            """",
    "&amp;"        TEXTJOIN("", "", TRUE,
              TEXT(INDEX(validDates, 1), ""mmm d, yyyy""),
              TEXT(INDEX(validDates, 2), ""mmm d, yyyy""),
              TEXT(INDEX(validDates, 3), ""mmm d, yyyy"")
            )
          )
        )
      )
    "&amp;"),
    """"
  )
)
"),"")</f>
        <v/>
      </c>
      <c r="BG367" s="65" t="str">
        <f t="shared" si="14"/>
        <v/>
      </c>
      <c r="BH367" s="63"/>
      <c r="BI367" s="64"/>
      <c r="BJ367" s="64"/>
      <c r="BK367" s="64"/>
      <c r="BL367" s="64" t="str">
        <f>IFERROR(__xludf.DUMMYFUNCTION("IF(
  OR($AJ367=""Full Payment"",$AJ367=""P1"",$AJ367=""P2"",$AJ367=""P3""),
  """",
  IF(
    AND(
      NOT(ISBLANK($K367)),
      $Q367=""Standard Booking, P4""
    ),
    LET(
      resDate,   $K367,
      tourDate,  $N367,
      monthCount, DATEDIF(r"&amp;"esDate, tourDate, ""M"") + 1,
      secondDates, ARRAYFORMULA(
        DATE(
          YEAR(resDate),
          MONTH(resDate) + SEQUENCE(monthCount),
          2
        )
      ),
      validDates, FILTER(
        secondDates,
        (secondDates &gt; res"&amp;"Date + 2) *
        (secondDates &lt;= tourDate - 3)
      ),
      IF(
        $AJ367=""P4"",
        IF(
          COUNTA(validDates) &lt; 4,
          """",
          TEXT(
            INDEX(validDates, 4),
            ""mmm d, yyyy""
          )
        ),
"&amp;"        IF(
          COUNTA(validDates) &lt; 4,
          """",
          TEXTJOIN(
            "", "", TRUE,
            TEXT(INDEX(validDates, 1), ""mmm d, yyyy""),
            TEXT(INDEX(validDates, 2), ""mmm d, yyyy""),
            TEXT(INDEX(validDates"&amp;", 3), ""mmm d, yyyy""),
            TEXT(INDEX(validDates, 4), ""mmm d, yyyy"")
          )
        )
      )
    ),
    """"
  )
)
"),"")</f>
        <v/>
      </c>
      <c r="BM367" s="65" t="str">
        <f t="shared" si="15"/>
        <v/>
      </c>
      <c r="BN367" s="66"/>
      <c r="BO367" s="67"/>
      <c r="BP367" s="49" t="b">
        <v>0</v>
      </c>
      <c r="BQ367" s="49" t="b">
        <v>0</v>
      </c>
      <c r="BR367" s="68"/>
      <c r="BS367" s="69"/>
      <c r="BT367" s="70" t="b">
        <v>0</v>
      </c>
      <c r="BU367" s="71"/>
      <c r="BV367" s="72"/>
      <c r="BW367" s="86" t="b">
        <v>0</v>
      </c>
      <c r="BX367" s="87"/>
    </row>
    <row r="368">
      <c r="A368" s="35" t="str">
        <f t="shared" si="1"/>
        <v/>
      </c>
      <c r="B368" s="36" t="str">
        <f t="shared" si="2"/>
        <v/>
      </c>
      <c r="C368" s="36" t="str">
        <f t="array" ref="C368">IF(
  M368="",
  "",
  IFERROR(
    INDEX(
      '{INDEX} Tour Packages'!$A:$ZZ,
      MATCH(
        M368,
        INDEX(
          '{INDEX} Tour Packages'!$A:$ZZ,
          ,
          MATCH("Tour Package Name", '{INDEX} Tour Packages'!$4:$4, 0)
        ),
        0
      ),
      MATCH("Tour Code", '{INDEX} Tour Packages'!$4:$4, 0)
    ),
    "XXX"
  )
)
</f>
        <v/>
      </c>
      <c r="D368" s="36" t="str">
        <f t="shared" si="3"/>
        <v/>
      </c>
      <c r="E368" s="36" t="str">
        <f t="shared" si="4"/>
        <v/>
      </c>
      <c r="F368" s="37" t="str">
        <f t="shared" si="5"/>
        <v/>
      </c>
      <c r="G368" s="89"/>
      <c r="H368" s="89"/>
      <c r="I368" s="90"/>
      <c r="J368" s="40" t="str">
        <f t="shared" si="16"/>
        <v> </v>
      </c>
      <c r="K368" s="91"/>
      <c r="L368" s="55"/>
      <c r="M368" s="55"/>
      <c r="N368" s="91"/>
      <c r="O368" s="43" t="str">
        <f>IFERROR(__xludf.DUMMYFUNCTION("IF(N368="""","""",IFERROR(
  N368 + VALUE(REGEXEXTRACT(P368, ""(\d+)\s+Days"")),
  """"
)
)"),"")</f>
        <v/>
      </c>
      <c r="P368" s="43" t="str">
        <f t="array" ref="P368">IFERROR(
  INDEX(
    INDEX('{INDEX} Tour Packages'!$A:$ZZ, , MATCH(P$3, '{INDEX} Tour Packages'!$4:$4, 0)),
    MATCH(M368, INDEX('{INDEX} Tour Packages'!$A:$ZZ,0, MATCH("Tour Package Name", '{INDEX} Tour Packages'!$4:$4, 0)), 0)
  ),
"")
</f>
        <v/>
      </c>
      <c r="Q368" s="44" t="str">
        <f t="shared" si="7"/>
        <v/>
      </c>
      <c r="R368" s="44" t="str">
        <f>IFERROR(__xludf.DUMMYFUNCTION("IF(OR(ISBLANK(K368), ISBLANK(N368)), """", 
  LET(
    resDate, K368,
    tourDate, N368,
    monthCount, MAX(0, DATEDIF(resDate, tourDate - 3, ""M"") + 1),
    secondDates, ARRAYFORMULA(DATE(YEAR(resDate), MONTH(resDate) + SEQUENCE(monthCount), 2)),
    "&amp;"validDates, FILTER(secondDates, (secondDates &gt; resDate + 2) * (secondDates &lt;= tourDate - 3)),
    IF(ISERROR(validDates), 0, COUNTA(validDates))
  )
)
"),"")</f>
        <v/>
      </c>
      <c r="S368" s="44" t="str">
        <f t="shared" si="8"/>
        <v/>
      </c>
      <c r="T368" s="45" t="str">
        <f t="array" ref="T368">IF(ISBLANK(BO368),IFERROR(
  INDEX(
    INDEX('{INDEX} Payment Terms'!$A:$G, , MATCH(T$3, '{INDEX} Payment Terms'!$4:$4, 0)),
    MATCH(Q368, INDEX('{INDEX} Payment Terms'!$A:$G,0, MATCH("Payment Condition", '{INDEX} Payment Terms'!$4:$4, 0)), 0)
  ),
""),"Cancelled")
</f>
        <v/>
      </c>
      <c r="U368" s="46" t="b">
        <v>0</v>
      </c>
      <c r="V368" s="47" t="str">
        <f>IFERROR(__xludf.DUMMYFUNCTION("IF(OR(L368=""Duo Booking"", L368=""Group Booking""),
IF(U368=FALSE,"""",
    LET(
      bookingType, L368,
      tour, M368,
      mainFirst, H368,
      mainLast, I368,
      mainEmail, G368,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$L$4:L368, bookingType,
          $M$4:M368, tour,
          $H$4:H368, mainFirst,
          $I$4:I368, mainLast,
          $G$4:G368, mainEmail
        ),
        ""000""
      ),
  "&amp;"    baseID &amp; ""-"" &amp; memberNumber
    )
  ),
  """"
)
"),"")</f>
        <v/>
      </c>
      <c r="W368" s="48"/>
      <c r="X368" s="85" t="b">
        <v>0</v>
      </c>
      <c r="Y368" s="85" t="b">
        <v>0</v>
      </c>
      <c r="Z368" s="85" t="b">
        <v>0</v>
      </c>
      <c r="AA368" s="50"/>
      <c r="AB368" s="51"/>
      <c r="AC368" s="85" t="b">
        <v>0</v>
      </c>
      <c r="AD368" s="92"/>
      <c r="AE368" s="88"/>
      <c r="AF368" s="36" t="str">
        <f t="array" ref="AF368">IF(M368="","",INDEX(
      '{INDEX} Tour Packages'!$A:$ZP,
      MATCH($M368, '{INDEX} Tour Packages'!$A:$A, 0),
      MATCH(AF$3, '{INDEX} Tour Packages'!$4:$4, 0)
    ))</f>
        <v/>
      </c>
      <c r="AG368" s="36" t="str">
        <f t="array" ref="AG368">IF(M368="","",INDEX(
      '{INDEX} Tour Packages'!$A:$ZP,
      MATCH($M368, '{INDEX} Tour Packages'!$A:$A, 0),
      MATCH(AG$3, '{INDEX} Tour Packages'!$4:$4, 0)
    ))</f>
        <v/>
      </c>
      <c r="AH368" s="36" t="str">
        <f t="array" ref="AH368">IF(M368="","",INDEX(
      '{INDEX} Tour Packages'!$A:$ZP,
      MATCH($M368, '{INDEX} Tour Packages'!$A:$A, 0),
      MATCH(AH$3, '{INDEX} Tour Packages'!$4:$4, 0)
    ))</f>
        <v/>
      </c>
      <c r="AI368" s="54" t="str">
        <f t="shared" si="9"/>
        <v/>
      </c>
      <c r="AJ368" s="42"/>
      <c r="AK368" s="55"/>
      <c r="AL368" s="46" t="b">
        <v>0</v>
      </c>
      <c r="AM368" s="56"/>
      <c r="AN368" s="57" t="str">
        <f t="shared" si="10"/>
        <v/>
      </c>
      <c r="AO368" s="58" t="str">
        <f t="shared" si="11"/>
        <v/>
      </c>
      <c r="AP368" s="59"/>
      <c r="AQ368" s="60"/>
      <c r="AR368" s="61"/>
      <c r="AS368" s="61"/>
      <c r="AT368" s="61" t="str">
        <f>IFERROR(__xludf.DUMMYFUNCTION("IF( 
  OR($AJ368=""Full Payment"", ISBLANK($K368)),
  """",
  IF(
    OR(
      Q368=""Standard Booking, P1"",
      Q368=""Standard Booking, P2"",
      Q368=""Standard Booking, P3"",
      Q368=""Standard Booking, P4""
    ),
    LET(
      resDate,   $"&amp;"K368,
      tourDate,  $N368,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8" s="62" t="str">
        <f t="shared" si="12"/>
        <v/>
      </c>
      <c r="AV368" s="63"/>
      <c r="AW368" s="64"/>
      <c r="AX368" s="64"/>
      <c r="AY368" s="64"/>
      <c r="AZ368" s="64" t="str">
        <f>IFERROR(__xludf.DUMMYFUNCTION("IF(
  OR($AJ368=""Full Payment"",$AJ368=""P1"", ISBLANK($K368)),
  """",
  IF(
    OR(
      $Q368=""Standard Booking, P2"",
      $Q368=""Standard Booking, P3"",
      $Q368=""Standard Booking, P4""
    ),
    LET(
      resDate,   $K368,
      tourDate,"&amp;"  $N368,
      monthCount, DATEDIF(resDate, tourDate, ""M"") + 1,
      secondDates, ARRAYFORMULA(
        DATE(
          YEAR(resDate),
          MONTH(resDate) + SEQUENCE(monthCount),
          2
        )
      ),
      validDates, FILTER(
        sec"&amp;"ondDates,
        (secondDates &gt; resDate + 2) *
        (secondDates &lt;= tourDate - 3)
      ),
      IF(
        OR($AJ368=""P2"", $AJ368=""P3"", $AJ368=""P4""),
        IF(
          COUNTA(validDates) &lt; 2,
          """",
          TEXT(INDEX(validDates"&amp;", 2), ""mmm d, yyyy"")
        ),
        IF(
          COUNTA(validDates) &lt; 2,
          """",
          TEXTJOIN("", "", TRUE,
            TEXT(INDEX(validDates, 1), ""mmm d, yyyy""),
            TEXT(INDEX(validDates, 2), ""mmm d, yyyy"")
          )
 "&amp;"       )
      )
    ),
    """"
  )
)
"),"")</f>
        <v/>
      </c>
      <c r="BA368" s="65" t="str">
        <f t="shared" si="13"/>
        <v/>
      </c>
      <c r="BB368" s="63"/>
      <c r="BC368" s="64"/>
      <c r="BD368" s="64"/>
      <c r="BE368" s="64"/>
      <c r="BF368" s="64" t="str">
        <f>IFERROR(__xludf.DUMMYFUNCTION("IF(
  OR($AJ368=""Full Payment"",$AJ368=""P1"", $AJ368=""P2""),
  """",
  IF(
    AND(
      NOT(ISBLANK($K368)),
      OR(
        Q368=""Standard Booking, P3"",
        Q368=""Standard Booking, P4""
      )
    ),
    LET(
      resDate,   $K368,
      "&amp;"tourDate,  $N368,
      monthCount, DATEDIF(resDate, tourDate, ""M"") + 1,
      secondDates, ARRAYFORMULA(
        DATE(
          YEAR(resDate),
          MONTH(resDate) + SEQUENCE(monthCount),
          2
        )
      ),
      validDates, FILTER(
  "&amp;"      secondDates,
        (secondDates &gt; resDate + 2) *
        (secondDates &lt;= tourDate - 3)
      ),
      IF(
        $AJ368=""P4"",
        IF(
          COUNTA(validDates) &lt; 3,
          """",
          TEXT(INDEX(validDates, 3), ""mmm d, yyyy"")
  "&amp;"      ),
        IF(
          $AJ368=""P3"",
          IF(
            COUNTA(validDates) &lt; 3,
            """",
            TEXT(INDEX(validDates, 3), ""mmm d, yyyy"")
          ),
          IF(
            COUNTA(validDates) &lt; 3,
            """",
    "&amp;"        TEXTJOIN("", "", TRUE,
              TEXT(INDEX(validDates, 1), ""mmm d, yyyy""),
              TEXT(INDEX(validDates, 2), ""mmm d, yyyy""),
              TEXT(INDEX(validDates, 3), ""mmm d, yyyy"")
            )
          )
        )
      )
    "&amp;"),
    """"
  )
)
"),"")</f>
        <v/>
      </c>
      <c r="BG368" s="65" t="str">
        <f t="shared" si="14"/>
        <v/>
      </c>
      <c r="BH368" s="63"/>
      <c r="BI368" s="64"/>
      <c r="BJ368" s="64"/>
      <c r="BK368" s="64"/>
      <c r="BL368" s="64" t="str">
        <f>IFERROR(__xludf.DUMMYFUNCTION("IF(
  OR($AJ368=""Full Payment"",$AJ368=""P1"",$AJ368=""P2"",$AJ368=""P3""),
  """",
  IF(
    AND(
      NOT(ISBLANK($K368)),
      $Q368=""Standard Booking, P4""
    ),
    LET(
      resDate,   $K368,
      tourDate,  $N368,
      monthCount, DATEDIF(r"&amp;"esDate, tourDate, ""M"") + 1,
      secondDates, ARRAYFORMULA(
        DATE(
          YEAR(resDate),
          MONTH(resDate) + SEQUENCE(monthCount),
          2
        )
      ),
      validDates, FILTER(
        secondDates,
        (secondDates &gt; res"&amp;"Date + 2) *
        (secondDates &lt;= tourDate - 3)
      ),
      IF(
        $AJ368=""P4"",
        IF(
          COUNTA(validDates) &lt; 4,
          """",
          TEXT(
            INDEX(validDates, 4),
            ""mmm d, yyyy""
          )
        ),
"&amp;"        IF(
          COUNTA(validDates) &lt; 4,
          """",
          TEXTJOIN(
            "", "", TRUE,
            TEXT(INDEX(validDates, 1), ""mmm d, yyyy""),
            TEXT(INDEX(validDates, 2), ""mmm d, yyyy""),
            TEXT(INDEX(validDates"&amp;", 3), ""mmm d, yyyy""),
            TEXT(INDEX(validDates, 4), ""mmm d, yyyy"")
          )
        )
      )
    ),
    """"
  )
)
"),"")</f>
        <v/>
      </c>
      <c r="BM368" s="65" t="str">
        <f t="shared" si="15"/>
        <v/>
      </c>
      <c r="BN368" s="66"/>
      <c r="BO368" s="67"/>
      <c r="BP368" s="49" t="b">
        <v>0</v>
      </c>
      <c r="BQ368" s="49" t="b">
        <v>0</v>
      </c>
      <c r="BR368" s="68"/>
      <c r="BS368" s="69"/>
      <c r="BT368" s="70" t="b">
        <v>0</v>
      </c>
      <c r="BU368" s="71"/>
      <c r="BV368" s="72"/>
      <c r="BW368" s="86" t="b">
        <v>0</v>
      </c>
      <c r="BX368" s="87"/>
    </row>
    <row r="369">
      <c r="A369" s="35" t="str">
        <f t="shared" si="1"/>
        <v/>
      </c>
      <c r="B369" s="36" t="str">
        <f t="shared" si="2"/>
        <v/>
      </c>
      <c r="C369" s="36" t="str">
        <f t="array" ref="C369">IF(
  M369="",
  "",
  IFERROR(
    INDEX(
      '{INDEX} Tour Packages'!$A:$ZZ,
      MATCH(
        M369,
        INDEX(
          '{INDEX} Tour Packages'!$A:$ZZ,
          ,
          MATCH("Tour Package Name", '{INDEX} Tour Packages'!$4:$4, 0)
        ),
        0
      ),
      MATCH("Tour Code", '{INDEX} Tour Packages'!$4:$4, 0)
    ),
    "XXX"
  )
)
</f>
        <v/>
      </c>
      <c r="D369" s="36" t="str">
        <f t="shared" si="3"/>
        <v/>
      </c>
      <c r="E369" s="36" t="str">
        <f t="shared" si="4"/>
        <v/>
      </c>
      <c r="F369" s="37" t="str">
        <f t="shared" si="5"/>
        <v/>
      </c>
      <c r="G369" s="89"/>
      <c r="H369" s="89"/>
      <c r="I369" s="90"/>
      <c r="J369" s="40" t="str">
        <f t="shared" si="16"/>
        <v> </v>
      </c>
      <c r="K369" s="91"/>
      <c r="L369" s="55"/>
      <c r="M369" s="55"/>
      <c r="N369" s="91"/>
      <c r="O369" s="43" t="str">
        <f>IFERROR(__xludf.DUMMYFUNCTION("IF(N369="""","""",IFERROR(
  N369 + VALUE(REGEXEXTRACT(P369, ""(\d+)\s+Days"")),
  """"
)
)"),"")</f>
        <v/>
      </c>
      <c r="P369" s="43" t="str">
        <f t="array" ref="P369">IFERROR(
  INDEX(
    INDEX('{INDEX} Tour Packages'!$A:$ZZ, , MATCH(P$3, '{INDEX} Tour Packages'!$4:$4, 0)),
    MATCH(M369, INDEX('{INDEX} Tour Packages'!$A:$ZZ,0, MATCH("Tour Package Name", '{INDEX} Tour Packages'!$4:$4, 0)), 0)
  ),
"")
</f>
        <v/>
      </c>
      <c r="Q369" s="44" t="str">
        <f t="shared" si="7"/>
        <v/>
      </c>
      <c r="R369" s="44" t="str">
        <f>IFERROR(__xludf.DUMMYFUNCTION("IF(OR(ISBLANK(K369), ISBLANK(N369)), """", 
  LET(
    resDate, K369,
    tourDate, N369,
    monthCount, MAX(0, DATEDIF(resDate, tourDate - 3, ""M"") + 1),
    secondDates, ARRAYFORMULA(DATE(YEAR(resDate), MONTH(resDate) + SEQUENCE(monthCount), 2)),
    "&amp;"validDates, FILTER(secondDates, (secondDates &gt; resDate + 2) * (secondDates &lt;= tourDate - 3)),
    IF(ISERROR(validDates), 0, COUNTA(validDates))
  )
)
"),"")</f>
        <v/>
      </c>
      <c r="S369" s="44" t="str">
        <f t="shared" si="8"/>
        <v/>
      </c>
      <c r="T369" s="45" t="str">
        <f t="array" ref="T369">IF(ISBLANK(BO369),IFERROR(
  INDEX(
    INDEX('{INDEX} Payment Terms'!$A:$G, , MATCH(T$3, '{INDEX} Payment Terms'!$4:$4, 0)),
    MATCH(Q369, INDEX('{INDEX} Payment Terms'!$A:$G,0, MATCH("Payment Condition", '{INDEX} Payment Terms'!$4:$4, 0)), 0)
  ),
""),"Cancelled")
</f>
        <v/>
      </c>
      <c r="U369" s="46" t="b">
        <v>0</v>
      </c>
      <c r="V369" s="47" t="str">
        <f>IFERROR(__xludf.DUMMYFUNCTION("IF(OR(L369=""Duo Booking"", L369=""Group Booking""),
IF(U369=FALSE,"""",
    LET(
      bookingType, L369,
      tour, M369,
      mainFirst, H369,
      mainLast, I369,
      mainEmail, G369,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$L$4:L369, bookingType,
          $M$4:M369, tour,
          $H$4:H369, mainFirst,
          $I$4:I369, mainLast,
          $G$4:G369, mainEmail
        ),
        ""000""
      ),
  "&amp;"    baseID &amp; ""-"" &amp; memberNumber
    )
  ),
  """"
)
"),"")</f>
        <v/>
      </c>
      <c r="W369" s="48"/>
      <c r="X369" s="85" t="b">
        <v>0</v>
      </c>
      <c r="Y369" s="85" t="b">
        <v>0</v>
      </c>
      <c r="Z369" s="85" t="b">
        <v>0</v>
      </c>
      <c r="AA369" s="50"/>
      <c r="AB369" s="51"/>
      <c r="AC369" s="85" t="b">
        <v>0</v>
      </c>
      <c r="AD369" s="92"/>
      <c r="AE369" s="88"/>
      <c r="AF369" s="36" t="str">
        <f t="array" ref="AF369">IF(M369="","",INDEX(
      '{INDEX} Tour Packages'!$A:$ZP,
      MATCH($M369, '{INDEX} Tour Packages'!$A:$A, 0),
      MATCH(AF$3, '{INDEX} Tour Packages'!$4:$4, 0)
    ))</f>
        <v/>
      </c>
      <c r="AG369" s="36" t="str">
        <f t="array" ref="AG369">IF(M369="","",INDEX(
      '{INDEX} Tour Packages'!$A:$ZP,
      MATCH($M369, '{INDEX} Tour Packages'!$A:$A, 0),
      MATCH(AG$3, '{INDEX} Tour Packages'!$4:$4, 0)
    ))</f>
        <v/>
      </c>
      <c r="AH369" s="36" t="str">
        <f t="array" ref="AH369">IF(M369="","",INDEX(
      '{INDEX} Tour Packages'!$A:$ZP,
      MATCH($M369, '{INDEX} Tour Packages'!$A:$A, 0),
      MATCH(AH$3, '{INDEX} Tour Packages'!$4:$4, 0)
    ))</f>
        <v/>
      </c>
      <c r="AI369" s="54" t="str">
        <f t="shared" si="9"/>
        <v/>
      </c>
      <c r="AJ369" s="42"/>
      <c r="AK369" s="55"/>
      <c r="AL369" s="46" t="b">
        <v>0</v>
      </c>
      <c r="AM369" s="56"/>
      <c r="AN369" s="57" t="str">
        <f t="shared" si="10"/>
        <v/>
      </c>
      <c r="AO369" s="58" t="str">
        <f t="shared" si="11"/>
        <v/>
      </c>
      <c r="AP369" s="59"/>
      <c r="AQ369" s="60"/>
      <c r="AR369" s="61"/>
      <c r="AS369" s="61"/>
      <c r="AT369" s="61" t="str">
        <f>IFERROR(__xludf.DUMMYFUNCTION("IF( 
  OR($AJ369=""Full Payment"", ISBLANK($K369)),
  """",
  IF(
    OR(
      Q369=""Standard Booking, P1"",
      Q369=""Standard Booking, P2"",
      Q369=""Standard Booking, P3"",
      Q369=""Standard Booking, P4""
    ),
    LET(
      resDate,   $"&amp;"K369,
      tourDate,  $N369,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69" s="62" t="str">
        <f t="shared" si="12"/>
        <v/>
      </c>
      <c r="AV369" s="63"/>
      <c r="AW369" s="64"/>
      <c r="AX369" s="64"/>
      <c r="AY369" s="64"/>
      <c r="AZ369" s="64" t="str">
        <f>IFERROR(__xludf.DUMMYFUNCTION("IF(
  OR($AJ369=""Full Payment"",$AJ369=""P1"", ISBLANK($K369)),
  """",
  IF(
    OR(
      $Q369=""Standard Booking, P2"",
      $Q369=""Standard Booking, P3"",
      $Q369=""Standard Booking, P4""
    ),
    LET(
      resDate,   $K369,
      tourDate,"&amp;"  $N369,
      monthCount, DATEDIF(resDate, tourDate, ""M"") + 1,
      secondDates, ARRAYFORMULA(
        DATE(
          YEAR(resDate),
          MONTH(resDate) + SEQUENCE(monthCount),
          2
        )
      ),
      validDates, FILTER(
        sec"&amp;"ondDates,
        (secondDates &gt; resDate + 2) *
        (secondDates &lt;= tourDate - 3)
      ),
      IF(
        OR($AJ369=""P2"", $AJ369=""P3"", $AJ369=""P4""),
        IF(
          COUNTA(validDates) &lt; 2,
          """",
          TEXT(INDEX(validDates"&amp;", 2), ""mmm d, yyyy"")
        ),
        IF(
          COUNTA(validDates) &lt; 2,
          """",
          TEXTJOIN("", "", TRUE,
            TEXT(INDEX(validDates, 1), ""mmm d, yyyy""),
            TEXT(INDEX(validDates, 2), ""mmm d, yyyy"")
          )
 "&amp;"       )
      )
    ),
    """"
  )
)
"),"")</f>
        <v/>
      </c>
      <c r="BA369" s="65" t="str">
        <f t="shared" si="13"/>
        <v/>
      </c>
      <c r="BB369" s="63"/>
      <c r="BC369" s="64"/>
      <c r="BD369" s="64"/>
      <c r="BE369" s="64"/>
      <c r="BF369" s="64" t="str">
        <f>IFERROR(__xludf.DUMMYFUNCTION("IF(
  OR($AJ369=""Full Payment"",$AJ369=""P1"", $AJ369=""P2""),
  """",
  IF(
    AND(
      NOT(ISBLANK($K369)),
      OR(
        Q369=""Standard Booking, P3"",
        Q369=""Standard Booking, P4""
      )
    ),
    LET(
      resDate,   $K369,
      "&amp;"tourDate,  $N369,
      monthCount, DATEDIF(resDate, tourDate, ""M"") + 1,
      secondDates, ARRAYFORMULA(
        DATE(
          YEAR(resDate),
          MONTH(resDate) + SEQUENCE(monthCount),
          2
        )
      ),
      validDates, FILTER(
  "&amp;"      secondDates,
        (secondDates &gt; resDate + 2) *
        (secondDates &lt;= tourDate - 3)
      ),
      IF(
        $AJ369=""P4"",
        IF(
          COUNTA(validDates) &lt; 3,
          """",
          TEXT(INDEX(validDates, 3), ""mmm d, yyyy"")
  "&amp;"      ),
        IF(
          $AJ369=""P3"",
          IF(
            COUNTA(validDates) &lt; 3,
            """",
            TEXT(INDEX(validDates, 3), ""mmm d, yyyy"")
          ),
          IF(
            COUNTA(validDates) &lt; 3,
            """",
    "&amp;"        TEXTJOIN("", "", TRUE,
              TEXT(INDEX(validDates, 1), ""mmm d, yyyy""),
              TEXT(INDEX(validDates, 2), ""mmm d, yyyy""),
              TEXT(INDEX(validDates, 3), ""mmm d, yyyy"")
            )
          )
        )
      )
    "&amp;"),
    """"
  )
)
"),"")</f>
        <v/>
      </c>
      <c r="BG369" s="65" t="str">
        <f t="shared" si="14"/>
        <v/>
      </c>
      <c r="BH369" s="63"/>
      <c r="BI369" s="64"/>
      <c r="BJ369" s="64"/>
      <c r="BK369" s="64"/>
      <c r="BL369" s="64" t="str">
        <f>IFERROR(__xludf.DUMMYFUNCTION("IF(
  OR($AJ369=""Full Payment"",$AJ369=""P1"",$AJ369=""P2"",$AJ369=""P3""),
  """",
  IF(
    AND(
      NOT(ISBLANK($K369)),
      $Q369=""Standard Booking, P4""
    ),
    LET(
      resDate,   $K369,
      tourDate,  $N369,
      monthCount, DATEDIF(r"&amp;"esDate, tourDate, ""M"") + 1,
      secondDates, ARRAYFORMULA(
        DATE(
          YEAR(resDate),
          MONTH(resDate) + SEQUENCE(monthCount),
          2
        )
      ),
      validDates, FILTER(
        secondDates,
        (secondDates &gt; res"&amp;"Date + 2) *
        (secondDates &lt;= tourDate - 3)
      ),
      IF(
        $AJ369=""P4"",
        IF(
          COUNTA(validDates) &lt; 4,
          """",
          TEXT(
            INDEX(validDates, 4),
            ""mmm d, yyyy""
          )
        ),
"&amp;"        IF(
          COUNTA(validDates) &lt; 4,
          """",
          TEXTJOIN(
            "", "", TRUE,
            TEXT(INDEX(validDates, 1), ""mmm d, yyyy""),
            TEXT(INDEX(validDates, 2), ""mmm d, yyyy""),
            TEXT(INDEX(validDates"&amp;", 3), ""mmm d, yyyy""),
            TEXT(INDEX(validDates, 4), ""mmm d, yyyy"")
          )
        )
      )
    ),
    """"
  )
)
"),"")</f>
        <v/>
      </c>
      <c r="BM369" s="65" t="str">
        <f t="shared" si="15"/>
        <v/>
      </c>
      <c r="BN369" s="66"/>
      <c r="BO369" s="67"/>
      <c r="BP369" s="49" t="b">
        <v>0</v>
      </c>
      <c r="BQ369" s="49" t="b">
        <v>0</v>
      </c>
      <c r="BR369" s="68"/>
      <c r="BS369" s="69"/>
      <c r="BT369" s="70" t="b">
        <v>0</v>
      </c>
      <c r="BU369" s="71"/>
      <c r="BV369" s="72"/>
      <c r="BW369" s="86" t="b">
        <v>0</v>
      </c>
      <c r="BX369" s="87"/>
    </row>
    <row r="370">
      <c r="A370" s="35" t="str">
        <f t="shared" si="1"/>
        <v/>
      </c>
      <c r="B370" s="36" t="str">
        <f t="shared" si="2"/>
        <v/>
      </c>
      <c r="C370" s="36" t="str">
        <f t="array" ref="C370">IF(
  M370="",
  "",
  IFERROR(
    INDEX(
      '{INDEX} Tour Packages'!$A:$ZZ,
      MATCH(
        M370,
        INDEX(
          '{INDEX} Tour Packages'!$A:$ZZ,
          ,
          MATCH("Tour Package Name", '{INDEX} Tour Packages'!$4:$4, 0)
        ),
        0
      ),
      MATCH("Tour Code", '{INDEX} Tour Packages'!$4:$4, 0)
    ),
    "XXX"
  )
)
</f>
        <v/>
      </c>
      <c r="D370" s="36" t="str">
        <f t="shared" si="3"/>
        <v/>
      </c>
      <c r="E370" s="36" t="str">
        <f t="shared" si="4"/>
        <v/>
      </c>
      <c r="F370" s="37" t="str">
        <f t="shared" si="5"/>
        <v/>
      </c>
      <c r="G370" s="89"/>
      <c r="H370" s="89"/>
      <c r="I370" s="90"/>
      <c r="J370" s="40" t="str">
        <f t="shared" si="16"/>
        <v> </v>
      </c>
      <c r="K370" s="91"/>
      <c r="L370" s="55"/>
      <c r="M370" s="55"/>
      <c r="N370" s="91"/>
      <c r="O370" s="43" t="str">
        <f>IFERROR(__xludf.DUMMYFUNCTION("IF(N370="""","""",IFERROR(
  N370 + VALUE(REGEXEXTRACT(P370, ""(\d+)\s+Days"")),
  """"
)
)"),"")</f>
        <v/>
      </c>
      <c r="P370" s="43" t="str">
        <f t="array" ref="P370">IFERROR(
  INDEX(
    INDEX('{INDEX} Tour Packages'!$A:$ZZ, , MATCH(P$3, '{INDEX} Tour Packages'!$4:$4, 0)),
    MATCH(M370, INDEX('{INDEX} Tour Packages'!$A:$ZZ,0, MATCH("Tour Package Name", '{INDEX} Tour Packages'!$4:$4, 0)), 0)
  ),
"")
</f>
        <v/>
      </c>
      <c r="Q370" s="44" t="str">
        <f t="shared" si="7"/>
        <v/>
      </c>
      <c r="R370" s="44" t="str">
        <f>IFERROR(__xludf.DUMMYFUNCTION("IF(OR(ISBLANK(K370), ISBLANK(N370)), """", 
  LET(
    resDate, K370,
    tourDate, N370,
    monthCount, MAX(0, DATEDIF(resDate, tourDate - 3, ""M"") + 1),
    secondDates, ARRAYFORMULA(DATE(YEAR(resDate), MONTH(resDate) + SEQUENCE(monthCount), 2)),
    "&amp;"validDates, FILTER(secondDates, (secondDates &gt; resDate + 2) * (secondDates &lt;= tourDate - 3)),
    IF(ISERROR(validDates), 0, COUNTA(validDates))
  )
)
"),"")</f>
        <v/>
      </c>
      <c r="S370" s="44" t="str">
        <f t="shared" si="8"/>
        <v/>
      </c>
      <c r="T370" s="45" t="str">
        <f t="array" ref="T370">IF(ISBLANK(BO370),IFERROR(
  INDEX(
    INDEX('{INDEX} Payment Terms'!$A:$G, , MATCH(T$3, '{INDEX} Payment Terms'!$4:$4, 0)),
    MATCH(Q370, INDEX('{INDEX} Payment Terms'!$A:$G,0, MATCH("Payment Condition", '{INDEX} Payment Terms'!$4:$4, 0)), 0)
  ),
""),"Cancelled")
</f>
        <v/>
      </c>
      <c r="U370" s="46" t="b">
        <v>0</v>
      </c>
      <c r="V370" s="47" t="str">
        <f>IFERROR(__xludf.DUMMYFUNCTION("IF(OR(L370=""Duo Booking"", L370=""Group Booking""),
IF(U370=FALSE,"""",
    LET(
      bookingType, L370,
      tour, M370,
      mainFirst, H370,
      mainLast, I370,
      mainEmail, G370,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$L$4:L370, bookingType,
          $M$4:M370, tour,
          $H$4:H370, mainFirst,
          $I$4:I370, mainLast,
          $G$4:G370, mainEmail
        ),
        ""000""
      ),
  "&amp;"    baseID &amp; ""-"" &amp; memberNumber
    )
  ),
  """"
)
"),"")</f>
        <v/>
      </c>
      <c r="W370" s="48"/>
      <c r="X370" s="85" t="b">
        <v>0</v>
      </c>
      <c r="Y370" s="85" t="b">
        <v>0</v>
      </c>
      <c r="Z370" s="85" t="b">
        <v>0</v>
      </c>
      <c r="AA370" s="50"/>
      <c r="AB370" s="51"/>
      <c r="AC370" s="85" t="b">
        <v>0</v>
      </c>
      <c r="AD370" s="92"/>
      <c r="AE370" s="88"/>
      <c r="AF370" s="36" t="str">
        <f t="array" ref="AF370">IF(M370="","",INDEX(
      '{INDEX} Tour Packages'!$A:$ZP,
      MATCH($M370, '{INDEX} Tour Packages'!$A:$A, 0),
      MATCH(AF$3, '{INDEX} Tour Packages'!$4:$4, 0)
    ))</f>
        <v/>
      </c>
      <c r="AG370" s="36" t="str">
        <f t="array" ref="AG370">IF(M370="","",INDEX(
      '{INDEX} Tour Packages'!$A:$ZP,
      MATCH($M370, '{INDEX} Tour Packages'!$A:$A, 0),
      MATCH(AG$3, '{INDEX} Tour Packages'!$4:$4, 0)
    ))</f>
        <v/>
      </c>
      <c r="AH370" s="36" t="str">
        <f t="array" ref="AH370">IF(M370="","",INDEX(
      '{INDEX} Tour Packages'!$A:$ZP,
      MATCH($M370, '{INDEX} Tour Packages'!$A:$A, 0),
      MATCH(AH$3, '{INDEX} Tour Packages'!$4:$4, 0)
    ))</f>
        <v/>
      </c>
      <c r="AI370" s="54" t="str">
        <f t="shared" si="9"/>
        <v/>
      </c>
      <c r="AJ370" s="42"/>
      <c r="AK370" s="55"/>
      <c r="AL370" s="46" t="b">
        <v>0</v>
      </c>
      <c r="AM370" s="56"/>
      <c r="AN370" s="57" t="str">
        <f t="shared" si="10"/>
        <v/>
      </c>
      <c r="AO370" s="58" t="str">
        <f t="shared" si="11"/>
        <v/>
      </c>
      <c r="AP370" s="59"/>
      <c r="AQ370" s="60"/>
      <c r="AR370" s="61"/>
      <c r="AS370" s="61"/>
      <c r="AT370" s="61" t="str">
        <f>IFERROR(__xludf.DUMMYFUNCTION("IF( 
  OR($AJ370=""Full Payment"", ISBLANK($K370)),
  """",
  IF(
    OR(
      Q370=""Standard Booking, P1"",
      Q370=""Standard Booking, P2"",
      Q370=""Standard Booking, P3"",
      Q370=""Standard Booking, P4""
    ),
    LET(
      resDate,   $"&amp;"K370,
      tourDate,  $N370,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0" s="62" t="str">
        <f t="shared" si="12"/>
        <v/>
      </c>
      <c r="AV370" s="63"/>
      <c r="AW370" s="64"/>
      <c r="AX370" s="64"/>
      <c r="AY370" s="64"/>
      <c r="AZ370" s="64" t="str">
        <f>IFERROR(__xludf.DUMMYFUNCTION("IF(
  OR($AJ370=""Full Payment"",$AJ370=""P1"", ISBLANK($K370)),
  """",
  IF(
    OR(
      $Q370=""Standard Booking, P2"",
      $Q370=""Standard Booking, P3"",
      $Q370=""Standard Booking, P4""
    ),
    LET(
      resDate,   $K370,
      tourDate,"&amp;"  $N370,
      monthCount, DATEDIF(resDate, tourDate, ""M"") + 1,
      secondDates, ARRAYFORMULA(
        DATE(
          YEAR(resDate),
          MONTH(resDate) + SEQUENCE(monthCount),
          2
        )
      ),
      validDates, FILTER(
        sec"&amp;"ondDates,
        (secondDates &gt; resDate + 2) *
        (secondDates &lt;= tourDate - 3)
      ),
      IF(
        OR($AJ370=""P2"", $AJ370=""P3"", $AJ370=""P4""),
        IF(
          COUNTA(validDates) &lt; 2,
          """",
          TEXT(INDEX(validDates"&amp;", 2), ""mmm d, yyyy"")
        ),
        IF(
          COUNTA(validDates) &lt; 2,
          """",
          TEXTJOIN("", "", TRUE,
            TEXT(INDEX(validDates, 1), ""mmm d, yyyy""),
            TEXT(INDEX(validDates, 2), ""mmm d, yyyy"")
          )
 "&amp;"       )
      )
    ),
    """"
  )
)
"),"")</f>
        <v/>
      </c>
      <c r="BA370" s="65" t="str">
        <f t="shared" si="13"/>
        <v/>
      </c>
      <c r="BB370" s="63"/>
      <c r="BC370" s="64"/>
      <c r="BD370" s="64"/>
      <c r="BE370" s="64"/>
      <c r="BF370" s="64" t="str">
        <f>IFERROR(__xludf.DUMMYFUNCTION("IF(
  OR($AJ370=""Full Payment"",$AJ370=""P1"", $AJ370=""P2""),
  """",
  IF(
    AND(
      NOT(ISBLANK($K370)),
      OR(
        Q370=""Standard Booking, P3"",
        Q370=""Standard Booking, P4""
      )
    ),
    LET(
      resDate,   $K370,
      "&amp;"tourDate,  $N370,
      monthCount, DATEDIF(resDate, tourDate, ""M"") + 1,
      secondDates, ARRAYFORMULA(
        DATE(
          YEAR(resDate),
          MONTH(resDate) + SEQUENCE(monthCount),
          2
        )
      ),
      validDates, FILTER(
  "&amp;"      secondDates,
        (secondDates &gt; resDate + 2) *
        (secondDates &lt;= tourDate - 3)
      ),
      IF(
        $AJ370=""P4"",
        IF(
          COUNTA(validDates) &lt; 3,
          """",
          TEXT(INDEX(validDates, 3), ""mmm d, yyyy"")
  "&amp;"      ),
        IF(
          $AJ370=""P3"",
          IF(
            COUNTA(validDates) &lt; 3,
            """",
            TEXT(INDEX(validDates, 3), ""mmm d, yyyy"")
          ),
          IF(
            COUNTA(validDates) &lt; 3,
            """",
    "&amp;"        TEXTJOIN("", "", TRUE,
              TEXT(INDEX(validDates, 1), ""mmm d, yyyy""),
              TEXT(INDEX(validDates, 2), ""mmm d, yyyy""),
              TEXT(INDEX(validDates, 3), ""mmm d, yyyy"")
            )
          )
        )
      )
    "&amp;"),
    """"
  )
)
"),"")</f>
        <v/>
      </c>
      <c r="BG370" s="65" t="str">
        <f t="shared" si="14"/>
        <v/>
      </c>
      <c r="BH370" s="63"/>
      <c r="BI370" s="64"/>
      <c r="BJ370" s="64"/>
      <c r="BK370" s="64"/>
      <c r="BL370" s="64" t="str">
        <f>IFERROR(__xludf.DUMMYFUNCTION("IF(
  OR($AJ370=""Full Payment"",$AJ370=""P1"",$AJ370=""P2"",$AJ370=""P3""),
  """",
  IF(
    AND(
      NOT(ISBLANK($K370)),
      $Q370=""Standard Booking, P4""
    ),
    LET(
      resDate,   $K370,
      tourDate,  $N370,
      monthCount, DATEDIF(r"&amp;"esDate, tourDate, ""M"") + 1,
      secondDates, ARRAYFORMULA(
        DATE(
          YEAR(resDate),
          MONTH(resDate) + SEQUENCE(monthCount),
          2
        )
      ),
      validDates, FILTER(
        secondDates,
        (secondDates &gt; res"&amp;"Date + 2) *
        (secondDates &lt;= tourDate - 3)
      ),
      IF(
        $AJ370=""P4"",
        IF(
          COUNTA(validDates) &lt; 4,
          """",
          TEXT(
            INDEX(validDates, 4),
            ""mmm d, yyyy""
          )
        ),
"&amp;"        IF(
          COUNTA(validDates) &lt; 4,
          """",
          TEXTJOIN(
            "", "", TRUE,
            TEXT(INDEX(validDates, 1), ""mmm d, yyyy""),
            TEXT(INDEX(validDates, 2), ""mmm d, yyyy""),
            TEXT(INDEX(validDates"&amp;", 3), ""mmm d, yyyy""),
            TEXT(INDEX(validDates, 4), ""mmm d, yyyy"")
          )
        )
      )
    ),
    """"
  )
)
"),"")</f>
        <v/>
      </c>
      <c r="BM370" s="65" t="str">
        <f t="shared" si="15"/>
        <v/>
      </c>
      <c r="BN370" s="66"/>
      <c r="BO370" s="67"/>
      <c r="BP370" s="49" t="b">
        <v>0</v>
      </c>
      <c r="BQ370" s="49" t="b">
        <v>0</v>
      </c>
      <c r="BR370" s="68"/>
      <c r="BS370" s="69"/>
      <c r="BT370" s="70" t="b">
        <v>0</v>
      </c>
      <c r="BU370" s="71"/>
      <c r="BV370" s="72"/>
      <c r="BW370" s="86" t="b">
        <v>0</v>
      </c>
      <c r="BX370" s="87"/>
    </row>
    <row r="371">
      <c r="A371" s="35" t="str">
        <f t="shared" si="1"/>
        <v/>
      </c>
      <c r="B371" s="36" t="str">
        <f t="shared" si="2"/>
        <v/>
      </c>
      <c r="C371" s="36" t="str">
        <f t="array" ref="C371">IF(
  M371="",
  "",
  IFERROR(
    INDEX(
      '{INDEX} Tour Packages'!$A:$ZZ,
      MATCH(
        M371,
        INDEX(
          '{INDEX} Tour Packages'!$A:$ZZ,
          ,
          MATCH("Tour Package Name", '{INDEX} Tour Packages'!$4:$4, 0)
        ),
        0
      ),
      MATCH("Tour Code", '{INDEX} Tour Packages'!$4:$4, 0)
    ),
    "XXX"
  )
)
</f>
        <v/>
      </c>
      <c r="D371" s="36" t="str">
        <f t="shared" si="3"/>
        <v/>
      </c>
      <c r="E371" s="36" t="str">
        <f t="shared" si="4"/>
        <v/>
      </c>
      <c r="F371" s="37" t="str">
        <f t="shared" si="5"/>
        <v/>
      </c>
      <c r="G371" s="89"/>
      <c r="H371" s="89"/>
      <c r="I371" s="90"/>
      <c r="J371" s="40" t="str">
        <f t="shared" si="16"/>
        <v> </v>
      </c>
      <c r="K371" s="91"/>
      <c r="L371" s="55"/>
      <c r="M371" s="55"/>
      <c r="N371" s="91"/>
      <c r="O371" s="43" t="str">
        <f>IFERROR(__xludf.DUMMYFUNCTION("IF(N371="""","""",IFERROR(
  N371 + VALUE(REGEXEXTRACT(P371, ""(\d+)\s+Days"")),
  """"
)
)"),"")</f>
        <v/>
      </c>
      <c r="P371" s="43" t="str">
        <f t="array" ref="P371">IFERROR(
  INDEX(
    INDEX('{INDEX} Tour Packages'!$A:$ZZ, , MATCH(P$3, '{INDEX} Tour Packages'!$4:$4, 0)),
    MATCH(M371, INDEX('{INDEX} Tour Packages'!$A:$ZZ,0, MATCH("Tour Package Name", '{INDEX} Tour Packages'!$4:$4, 0)), 0)
  ),
"")
</f>
        <v/>
      </c>
      <c r="Q371" s="44" t="str">
        <f t="shared" si="7"/>
        <v/>
      </c>
      <c r="R371" s="44" t="str">
        <f>IFERROR(__xludf.DUMMYFUNCTION("IF(OR(ISBLANK(K371), ISBLANK(N371)), """", 
  LET(
    resDate, K371,
    tourDate, N371,
    monthCount, MAX(0, DATEDIF(resDate, tourDate - 3, ""M"") + 1),
    secondDates, ARRAYFORMULA(DATE(YEAR(resDate), MONTH(resDate) + SEQUENCE(monthCount), 2)),
    "&amp;"validDates, FILTER(secondDates, (secondDates &gt; resDate + 2) * (secondDates &lt;= tourDate - 3)),
    IF(ISERROR(validDates), 0, COUNTA(validDates))
  )
)
"),"")</f>
        <v/>
      </c>
      <c r="S371" s="44" t="str">
        <f t="shared" si="8"/>
        <v/>
      </c>
      <c r="T371" s="45" t="str">
        <f t="array" ref="T371">IF(ISBLANK(BO371),IFERROR(
  INDEX(
    INDEX('{INDEX} Payment Terms'!$A:$G, , MATCH(T$3, '{INDEX} Payment Terms'!$4:$4, 0)),
    MATCH(Q371, INDEX('{INDEX} Payment Terms'!$A:$G,0, MATCH("Payment Condition", '{INDEX} Payment Terms'!$4:$4, 0)), 0)
  ),
""),"Cancelled")
</f>
        <v/>
      </c>
      <c r="U371" s="46" t="b">
        <v>0</v>
      </c>
      <c r="V371" s="47" t="str">
        <f>IFERROR(__xludf.DUMMYFUNCTION("IF(OR(L371=""Duo Booking"", L371=""Group Booking""),
IF(U371=FALSE,"""",
    LET(
      bookingType, L371,
      tour, M371,
      mainFirst, H371,
      mainLast, I371,
      mainEmail, G371,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$L$4:L371, bookingType,
          $M$4:M371, tour,
          $H$4:H371, mainFirst,
          $I$4:I371, mainLast,
          $G$4:G371, mainEmail
        ),
        ""000""
      ),
  "&amp;"    baseID &amp; ""-"" &amp; memberNumber
    )
  ),
  """"
)
"),"")</f>
        <v/>
      </c>
      <c r="W371" s="48"/>
      <c r="X371" s="85" t="b">
        <v>0</v>
      </c>
      <c r="Y371" s="85" t="b">
        <v>0</v>
      </c>
      <c r="Z371" s="85" t="b">
        <v>0</v>
      </c>
      <c r="AA371" s="50"/>
      <c r="AB371" s="51"/>
      <c r="AC371" s="85" t="b">
        <v>0</v>
      </c>
      <c r="AD371" s="92"/>
      <c r="AE371" s="88"/>
      <c r="AF371" s="36" t="str">
        <f t="array" ref="AF371">IF(M371="","",INDEX(
      '{INDEX} Tour Packages'!$A:$ZP,
      MATCH($M371, '{INDEX} Tour Packages'!$A:$A, 0),
      MATCH(AF$3, '{INDEX} Tour Packages'!$4:$4, 0)
    ))</f>
        <v/>
      </c>
      <c r="AG371" s="36" t="str">
        <f t="array" ref="AG371">IF(M371="","",INDEX(
      '{INDEX} Tour Packages'!$A:$ZP,
      MATCH($M371, '{INDEX} Tour Packages'!$A:$A, 0),
      MATCH(AG$3, '{INDEX} Tour Packages'!$4:$4, 0)
    ))</f>
        <v/>
      </c>
      <c r="AH371" s="36" t="str">
        <f t="array" ref="AH371">IF(M371="","",INDEX(
      '{INDEX} Tour Packages'!$A:$ZP,
      MATCH($M371, '{INDEX} Tour Packages'!$A:$A, 0),
      MATCH(AH$3, '{INDEX} Tour Packages'!$4:$4, 0)
    ))</f>
        <v/>
      </c>
      <c r="AI371" s="54" t="str">
        <f t="shared" si="9"/>
        <v/>
      </c>
      <c r="AJ371" s="42"/>
      <c r="AK371" s="55"/>
      <c r="AL371" s="46" t="b">
        <v>0</v>
      </c>
      <c r="AM371" s="56"/>
      <c r="AN371" s="57" t="str">
        <f t="shared" si="10"/>
        <v/>
      </c>
      <c r="AO371" s="58" t="str">
        <f t="shared" si="11"/>
        <v/>
      </c>
      <c r="AP371" s="59"/>
      <c r="AQ371" s="60"/>
      <c r="AR371" s="61"/>
      <c r="AS371" s="61"/>
      <c r="AT371" s="61" t="str">
        <f>IFERROR(__xludf.DUMMYFUNCTION("IF( 
  OR($AJ371=""Full Payment"", ISBLANK($K371)),
  """",
  IF(
    OR(
      Q371=""Standard Booking, P1"",
      Q371=""Standard Booking, P2"",
      Q371=""Standard Booking, P3"",
      Q371=""Standard Booking, P4""
    ),
    LET(
      resDate,   $"&amp;"K371,
      tourDate,  $N371,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1" s="62" t="str">
        <f t="shared" si="12"/>
        <v/>
      </c>
      <c r="AV371" s="63"/>
      <c r="AW371" s="64"/>
      <c r="AX371" s="64"/>
      <c r="AY371" s="64"/>
      <c r="AZ371" s="64" t="str">
        <f>IFERROR(__xludf.DUMMYFUNCTION("IF(
  OR($AJ371=""Full Payment"",$AJ371=""P1"", ISBLANK($K371)),
  """",
  IF(
    OR(
      $Q371=""Standard Booking, P2"",
      $Q371=""Standard Booking, P3"",
      $Q371=""Standard Booking, P4""
    ),
    LET(
      resDate,   $K371,
      tourDate,"&amp;"  $N371,
      monthCount, DATEDIF(resDate, tourDate, ""M"") + 1,
      secondDates, ARRAYFORMULA(
        DATE(
          YEAR(resDate),
          MONTH(resDate) + SEQUENCE(monthCount),
          2
        )
      ),
      validDates, FILTER(
        sec"&amp;"ondDates,
        (secondDates &gt; resDate + 2) *
        (secondDates &lt;= tourDate - 3)
      ),
      IF(
        OR($AJ371=""P2"", $AJ371=""P3"", $AJ371=""P4""),
        IF(
          COUNTA(validDates) &lt; 2,
          """",
          TEXT(INDEX(validDates"&amp;", 2), ""mmm d, yyyy"")
        ),
        IF(
          COUNTA(validDates) &lt; 2,
          """",
          TEXTJOIN("", "", TRUE,
            TEXT(INDEX(validDates, 1), ""mmm d, yyyy""),
            TEXT(INDEX(validDates, 2), ""mmm d, yyyy"")
          )
 "&amp;"       )
      )
    ),
    """"
  )
)
"),"")</f>
        <v/>
      </c>
      <c r="BA371" s="65" t="str">
        <f t="shared" si="13"/>
        <v/>
      </c>
      <c r="BB371" s="63"/>
      <c r="BC371" s="64"/>
      <c r="BD371" s="64"/>
      <c r="BE371" s="64"/>
      <c r="BF371" s="64" t="str">
        <f>IFERROR(__xludf.DUMMYFUNCTION("IF(
  OR($AJ371=""Full Payment"",$AJ371=""P1"", $AJ371=""P2""),
  """",
  IF(
    AND(
      NOT(ISBLANK($K371)),
      OR(
        Q371=""Standard Booking, P3"",
        Q371=""Standard Booking, P4""
      )
    ),
    LET(
      resDate,   $K371,
      "&amp;"tourDate,  $N371,
      monthCount, DATEDIF(resDate, tourDate, ""M"") + 1,
      secondDates, ARRAYFORMULA(
        DATE(
          YEAR(resDate),
          MONTH(resDate) + SEQUENCE(monthCount),
          2
        )
      ),
      validDates, FILTER(
  "&amp;"      secondDates,
        (secondDates &gt; resDate + 2) *
        (secondDates &lt;= tourDate - 3)
      ),
      IF(
        $AJ371=""P4"",
        IF(
          COUNTA(validDates) &lt; 3,
          """",
          TEXT(INDEX(validDates, 3), ""mmm d, yyyy"")
  "&amp;"      ),
        IF(
          $AJ371=""P3"",
          IF(
            COUNTA(validDates) &lt; 3,
            """",
            TEXT(INDEX(validDates, 3), ""mmm d, yyyy"")
          ),
          IF(
            COUNTA(validDates) &lt; 3,
            """",
    "&amp;"        TEXTJOIN("", "", TRUE,
              TEXT(INDEX(validDates, 1), ""mmm d, yyyy""),
              TEXT(INDEX(validDates, 2), ""mmm d, yyyy""),
              TEXT(INDEX(validDates, 3), ""mmm d, yyyy"")
            )
          )
        )
      )
    "&amp;"),
    """"
  )
)
"),"")</f>
        <v/>
      </c>
      <c r="BG371" s="65" t="str">
        <f t="shared" si="14"/>
        <v/>
      </c>
      <c r="BH371" s="63"/>
      <c r="BI371" s="64"/>
      <c r="BJ371" s="64"/>
      <c r="BK371" s="64"/>
      <c r="BL371" s="64" t="str">
        <f>IFERROR(__xludf.DUMMYFUNCTION("IF(
  OR($AJ371=""Full Payment"",$AJ371=""P1"",$AJ371=""P2"",$AJ371=""P3""),
  """",
  IF(
    AND(
      NOT(ISBLANK($K371)),
      $Q371=""Standard Booking, P4""
    ),
    LET(
      resDate,   $K371,
      tourDate,  $N371,
      monthCount, DATEDIF(r"&amp;"esDate, tourDate, ""M"") + 1,
      secondDates, ARRAYFORMULA(
        DATE(
          YEAR(resDate),
          MONTH(resDate) + SEQUENCE(monthCount),
          2
        )
      ),
      validDates, FILTER(
        secondDates,
        (secondDates &gt; res"&amp;"Date + 2) *
        (secondDates &lt;= tourDate - 3)
      ),
      IF(
        $AJ371=""P4"",
        IF(
          COUNTA(validDates) &lt; 4,
          """",
          TEXT(
            INDEX(validDates, 4),
            ""mmm d, yyyy""
          )
        ),
"&amp;"        IF(
          COUNTA(validDates) &lt; 4,
          """",
          TEXTJOIN(
            "", "", TRUE,
            TEXT(INDEX(validDates, 1), ""mmm d, yyyy""),
            TEXT(INDEX(validDates, 2), ""mmm d, yyyy""),
            TEXT(INDEX(validDates"&amp;", 3), ""mmm d, yyyy""),
            TEXT(INDEX(validDates, 4), ""mmm d, yyyy"")
          )
        )
      )
    ),
    """"
  )
)
"),"")</f>
        <v/>
      </c>
      <c r="BM371" s="65" t="str">
        <f t="shared" si="15"/>
        <v/>
      </c>
      <c r="BN371" s="66"/>
      <c r="BO371" s="67"/>
      <c r="BP371" s="49" t="b">
        <v>0</v>
      </c>
      <c r="BQ371" s="49" t="b">
        <v>0</v>
      </c>
      <c r="BR371" s="68"/>
      <c r="BS371" s="69"/>
      <c r="BT371" s="70" t="b">
        <v>0</v>
      </c>
      <c r="BU371" s="71"/>
      <c r="BV371" s="72"/>
      <c r="BW371" s="86" t="b">
        <v>0</v>
      </c>
      <c r="BX371" s="87"/>
    </row>
    <row r="372">
      <c r="A372" s="35" t="str">
        <f t="shared" si="1"/>
        <v/>
      </c>
      <c r="B372" s="36" t="str">
        <f t="shared" si="2"/>
        <v/>
      </c>
      <c r="C372" s="36" t="str">
        <f t="array" ref="C372">IF(
  M372="",
  "",
  IFERROR(
    INDEX(
      '{INDEX} Tour Packages'!$A:$ZZ,
      MATCH(
        M372,
        INDEX(
          '{INDEX} Tour Packages'!$A:$ZZ,
          ,
          MATCH("Tour Package Name", '{INDEX} Tour Packages'!$4:$4, 0)
        ),
        0
      ),
      MATCH("Tour Code", '{INDEX} Tour Packages'!$4:$4, 0)
    ),
    "XXX"
  )
)
</f>
        <v/>
      </c>
      <c r="D372" s="36" t="str">
        <f t="shared" si="3"/>
        <v/>
      </c>
      <c r="E372" s="36" t="str">
        <f t="shared" si="4"/>
        <v/>
      </c>
      <c r="F372" s="37" t="str">
        <f t="shared" si="5"/>
        <v/>
      </c>
      <c r="G372" s="89"/>
      <c r="H372" s="89"/>
      <c r="I372" s="90"/>
      <c r="J372" s="40" t="str">
        <f t="shared" si="16"/>
        <v> </v>
      </c>
      <c r="K372" s="91"/>
      <c r="L372" s="55"/>
      <c r="M372" s="55"/>
      <c r="N372" s="91"/>
      <c r="O372" s="43" t="str">
        <f>IFERROR(__xludf.DUMMYFUNCTION("IF(N372="""","""",IFERROR(
  N372 + VALUE(REGEXEXTRACT(P372, ""(\d+)\s+Days"")),
  """"
)
)"),"")</f>
        <v/>
      </c>
      <c r="P372" s="43" t="str">
        <f t="array" ref="P372">IFERROR(
  INDEX(
    INDEX('{INDEX} Tour Packages'!$A:$ZZ, , MATCH(P$3, '{INDEX} Tour Packages'!$4:$4, 0)),
    MATCH(M372, INDEX('{INDEX} Tour Packages'!$A:$ZZ,0, MATCH("Tour Package Name", '{INDEX} Tour Packages'!$4:$4, 0)), 0)
  ),
"")
</f>
        <v/>
      </c>
      <c r="Q372" s="44" t="str">
        <f t="shared" si="7"/>
        <v/>
      </c>
      <c r="R372" s="44" t="str">
        <f>IFERROR(__xludf.DUMMYFUNCTION("IF(OR(ISBLANK(K372), ISBLANK(N372)), """", 
  LET(
    resDate, K372,
    tourDate, N372,
    monthCount, MAX(0, DATEDIF(resDate, tourDate - 3, ""M"") + 1),
    secondDates, ARRAYFORMULA(DATE(YEAR(resDate), MONTH(resDate) + SEQUENCE(monthCount), 2)),
    "&amp;"validDates, FILTER(secondDates, (secondDates &gt; resDate + 2) * (secondDates &lt;= tourDate - 3)),
    IF(ISERROR(validDates), 0, COUNTA(validDates))
  )
)
"),"")</f>
        <v/>
      </c>
      <c r="S372" s="44" t="str">
        <f t="shared" si="8"/>
        <v/>
      </c>
      <c r="T372" s="45" t="str">
        <f t="array" ref="T372">IF(ISBLANK(BO372),IFERROR(
  INDEX(
    INDEX('{INDEX} Payment Terms'!$A:$G, , MATCH(T$3, '{INDEX} Payment Terms'!$4:$4, 0)),
    MATCH(Q372, INDEX('{INDEX} Payment Terms'!$A:$G,0, MATCH("Payment Condition", '{INDEX} Payment Terms'!$4:$4, 0)), 0)
  ),
""),"Cancelled")
</f>
        <v/>
      </c>
      <c r="U372" s="46" t="b">
        <v>0</v>
      </c>
      <c r="V372" s="47" t="str">
        <f>IFERROR(__xludf.DUMMYFUNCTION("IF(OR(L372=""Duo Booking"", L372=""Group Booking""),
IF(U372=FALSE,"""",
    LET(
      bookingType, L372,
      tour, M372,
      mainFirst, H372,
      mainLast, I372,
      mainEmail, G372,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$L$4:L372, bookingType,
          $M$4:M372, tour,
          $H$4:H372, mainFirst,
          $I$4:I372, mainLast,
          $G$4:G372, mainEmail
        ),
        ""000""
      ),
  "&amp;"    baseID &amp; ""-"" &amp; memberNumber
    )
  ),
  """"
)
"),"")</f>
        <v/>
      </c>
      <c r="W372" s="48"/>
      <c r="X372" s="85" t="b">
        <v>0</v>
      </c>
      <c r="Y372" s="85" t="b">
        <v>0</v>
      </c>
      <c r="Z372" s="85" t="b">
        <v>0</v>
      </c>
      <c r="AA372" s="50"/>
      <c r="AB372" s="51"/>
      <c r="AC372" s="85" t="b">
        <v>0</v>
      </c>
      <c r="AD372" s="92"/>
      <c r="AE372" s="88"/>
      <c r="AF372" s="36" t="str">
        <f t="array" ref="AF372">IF(M372="","",INDEX(
      '{INDEX} Tour Packages'!$A:$ZP,
      MATCH($M372, '{INDEX} Tour Packages'!$A:$A, 0),
      MATCH(AF$3, '{INDEX} Tour Packages'!$4:$4, 0)
    ))</f>
        <v/>
      </c>
      <c r="AG372" s="36" t="str">
        <f t="array" ref="AG372">IF(M372="","",INDEX(
      '{INDEX} Tour Packages'!$A:$ZP,
      MATCH($M372, '{INDEX} Tour Packages'!$A:$A, 0),
      MATCH(AG$3, '{INDEX} Tour Packages'!$4:$4, 0)
    ))</f>
        <v/>
      </c>
      <c r="AH372" s="36" t="str">
        <f t="array" ref="AH372">IF(M372="","",INDEX(
      '{INDEX} Tour Packages'!$A:$ZP,
      MATCH($M372, '{INDEX} Tour Packages'!$A:$A, 0),
      MATCH(AH$3, '{INDEX} Tour Packages'!$4:$4, 0)
    ))</f>
        <v/>
      </c>
      <c r="AI372" s="54" t="str">
        <f t="shared" si="9"/>
        <v/>
      </c>
      <c r="AJ372" s="42"/>
      <c r="AK372" s="55"/>
      <c r="AL372" s="46" t="b">
        <v>0</v>
      </c>
      <c r="AM372" s="56"/>
      <c r="AN372" s="57" t="str">
        <f t="shared" si="10"/>
        <v/>
      </c>
      <c r="AO372" s="58" t="str">
        <f t="shared" si="11"/>
        <v/>
      </c>
      <c r="AP372" s="59"/>
      <c r="AQ372" s="60"/>
      <c r="AR372" s="61"/>
      <c r="AS372" s="61"/>
      <c r="AT372" s="61" t="str">
        <f>IFERROR(__xludf.DUMMYFUNCTION("IF( 
  OR($AJ372=""Full Payment"", ISBLANK($K372)),
  """",
  IF(
    OR(
      Q372=""Standard Booking, P1"",
      Q372=""Standard Booking, P2"",
      Q372=""Standard Booking, P3"",
      Q372=""Standard Booking, P4""
    ),
    LET(
      resDate,   $"&amp;"K372,
      tourDate,  $N372,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2" s="62" t="str">
        <f t="shared" si="12"/>
        <v/>
      </c>
      <c r="AV372" s="63"/>
      <c r="AW372" s="64"/>
      <c r="AX372" s="64"/>
      <c r="AY372" s="64"/>
      <c r="AZ372" s="64" t="str">
        <f>IFERROR(__xludf.DUMMYFUNCTION("IF(
  OR($AJ372=""Full Payment"",$AJ372=""P1"", ISBLANK($K372)),
  """",
  IF(
    OR(
      $Q372=""Standard Booking, P2"",
      $Q372=""Standard Booking, P3"",
      $Q372=""Standard Booking, P4""
    ),
    LET(
      resDate,   $K372,
      tourDate,"&amp;"  $N372,
      monthCount, DATEDIF(resDate, tourDate, ""M"") + 1,
      secondDates, ARRAYFORMULA(
        DATE(
          YEAR(resDate),
          MONTH(resDate) + SEQUENCE(monthCount),
          2
        )
      ),
      validDates, FILTER(
        sec"&amp;"ondDates,
        (secondDates &gt; resDate + 2) *
        (secondDates &lt;= tourDate - 3)
      ),
      IF(
        OR($AJ372=""P2"", $AJ372=""P3"", $AJ372=""P4""),
        IF(
          COUNTA(validDates) &lt; 2,
          """",
          TEXT(INDEX(validDates"&amp;", 2), ""mmm d, yyyy"")
        ),
        IF(
          COUNTA(validDates) &lt; 2,
          """",
          TEXTJOIN("", "", TRUE,
            TEXT(INDEX(validDates, 1), ""mmm d, yyyy""),
            TEXT(INDEX(validDates, 2), ""mmm d, yyyy"")
          )
 "&amp;"       )
      )
    ),
    """"
  )
)
"),"")</f>
        <v/>
      </c>
      <c r="BA372" s="65" t="str">
        <f t="shared" si="13"/>
        <v/>
      </c>
      <c r="BB372" s="63"/>
      <c r="BC372" s="64"/>
      <c r="BD372" s="64"/>
      <c r="BE372" s="64"/>
      <c r="BF372" s="64" t="str">
        <f>IFERROR(__xludf.DUMMYFUNCTION("IF(
  OR($AJ372=""Full Payment"",$AJ372=""P1"", $AJ372=""P2""),
  """",
  IF(
    AND(
      NOT(ISBLANK($K372)),
      OR(
        Q372=""Standard Booking, P3"",
        Q372=""Standard Booking, P4""
      )
    ),
    LET(
      resDate,   $K372,
      "&amp;"tourDate,  $N372,
      monthCount, DATEDIF(resDate, tourDate, ""M"") + 1,
      secondDates, ARRAYFORMULA(
        DATE(
          YEAR(resDate),
          MONTH(resDate) + SEQUENCE(monthCount),
          2
        )
      ),
      validDates, FILTER(
  "&amp;"      secondDates,
        (secondDates &gt; resDate + 2) *
        (secondDates &lt;= tourDate - 3)
      ),
      IF(
        $AJ372=""P4"",
        IF(
          COUNTA(validDates) &lt; 3,
          """",
          TEXT(INDEX(validDates, 3), ""mmm d, yyyy"")
  "&amp;"      ),
        IF(
          $AJ372=""P3"",
          IF(
            COUNTA(validDates) &lt; 3,
            """",
            TEXT(INDEX(validDates, 3), ""mmm d, yyyy"")
          ),
          IF(
            COUNTA(validDates) &lt; 3,
            """",
    "&amp;"        TEXTJOIN("", "", TRUE,
              TEXT(INDEX(validDates, 1), ""mmm d, yyyy""),
              TEXT(INDEX(validDates, 2), ""mmm d, yyyy""),
              TEXT(INDEX(validDates, 3), ""mmm d, yyyy"")
            )
          )
        )
      )
    "&amp;"),
    """"
  )
)
"),"")</f>
        <v/>
      </c>
      <c r="BG372" s="65" t="str">
        <f t="shared" si="14"/>
        <v/>
      </c>
      <c r="BH372" s="63"/>
      <c r="BI372" s="64"/>
      <c r="BJ372" s="64"/>
      <c r="BK372" s="64"/>
      <c r="BL372" s="64" t="str">
        <f>IFERROR(__xludf.DUMMYFUNCTION("IF(
  OR($AJ372=""Full Payment"",$AJ372=""P1"",$AJ372=""P2"",$AJ372=""P3""),
  """",
  IF(
    AND(
      NOT(ISBLANK($K372)),
      $Q372=""Standard Booking, P4""
    ),
    LET(
      resDate,   $K372,
      tourDate,  $N372,
      monthCount, DATEDIF(r"&amp;"esDate, tourDate, ""M"") + 1,
      secondDates, ARRAYFORMULA(
        DATE(
          YEAR(resDate),
          MONTH(resDate) + SEQUENCE(monthCount),
          2
        )
      ),
      validDates, FILTER(
        secondDates,
        (secondDates &gt; res"&amp;"Date + 2) *
        (secondDates &lt;= tourDate - 3)
      ),
      IF(
        $AJ372=""P4"",
        IF(
          COUNTA(validDates) &lt; 4,
          """",
          TEXT(
            INDEX(validDates, 4),
            ""mmm d, yyyy""
          )
        ),
"&amp;"        IF(
          COUNTA(validDates) &lt; 4,
          """",
          TEXTJOIN(
            "", "", TRUE,
            TEXT(INDEX(validDates, 1), ""mmm d, yyyy""),
            TEXT(INDEX(validDates, 2), ""mmm d, yyyy""),
            TEXT(INDEX(validDates"&amp;", 3), ""mmm d, yyyy""),
            TEXT(INDEX(validDates, 4), ""mmm d, yyyy"")
          )
        )
      )
    ),
    """"
  )
)
"),"")</f>
        <v/>
      </c>
      <c r="BM372" s="65" t="str">
        <f t="shared" si="15"/>
        <v/>
      </c>
      <c r="BN372" s="66"/>
      <c r="BO372" s="67"/>
      <c r="BP372" s="49" t="b">
        <v>0</v>
      </c>
      <c r="BQ372" s="49" t="b">
        <v>0</v>
      </c>
      <c r="BR372" s="68"/>
      <c r="BS372" s="69"/>
      <c r="BT372" s="70" t="b">
        <v>0</v>
      </c>
      <c r="BU372" s="71"/>
      <c r="BV372" s="72"/>
      <c r="BW372" s="86" t="b">
        <v>0</v>
      </c>
      <c r="BX372" s="87"/>
    </row>
    <row r="373">
      <c r="A373" s="35" t="str">
        <f t="shared" si="1"/>
        <v/>
      </c>
      <c r="B373" s="36" t="str">
        <f t="shared" si="2"/>
        <v/>
      </c>
      <c r="C373" s="36" t="str">
        <f t="array" ref="C373">IF(
  M373="",
  "",
  IFERROR(
    INDEX(
      '{INDEX} Tour Packages'!$A:$ZZ,
      MATCH(
        M373,
        INDEX(
          '{INDEX} Tour Packages'!$A:$ZZ,
          ,
          MATCH("Tour Package Name", '{INDEX} Tour Packages'!$4:$4, 0)
        ),
        0
      ),
      MATCH("Tour Code", '{INDEX} Tour Packages'!$4:$4, 0)
    ),
    "XXX"
  )
)
</f>
        <v/>
      </c>
      <c r="D373" s="36" t="str">
        <f t="shared" si="3"/>
        <v/>
      </c>
      <c r="E373" s="36" t="str">
        <f t="shared" si="4"/>
        <v/>
      </c>
      <c r="F373" s="37" t="str">
        <f t="shared" si="5"/>
        <v/>
      </c>
      <c r="G373" s="89"/>
      <c r="H373" s="89"/>
      <c r="I373" s="90"/>
      <c r="J373" s="40" t="str">
        <f t="shared" si="16"/>
        <v> </v>
      </c>
      <c r="K373" s="91"/>
      <c r="L373" s="55"/>
      <c r="M373" s="55"/>
      <c r="N373" s="91"/>
      <c r="O373" s="43" t="str">
        <f>IFERROR(__xludf.DUMMYFUNCTION("IF(N373="""","""",IFERROR(
  N373 + VALUE(REGEXEXTRACT(P373, ""(\d+)\s+Days"")),
  """"
)
)"),"")</f>
        <v/>
      </c>
      <c r="P373" s="43" t="str">
        <f t="array" ref="P373">IFERROR(
  INDEX(
    INDEX('{INDEX} Tour Packages'!$A:$ZZ, , MATCH(P$3, '{INDEX} Tour Packages'!$4:$4, 0)),
    MATCH(M373, INDEX('{INDEX} Tour Packages'!$A:$ZZ,0, MATCH("Tour Package Name", '{INDEX} Tour Packages'!$4:$4, 0)), 0)
  ),
"")
</f>
        <v/>
      </c>
      <c r="Q373" s="44" t="str">
        <f t="shared" si="7"/>
        <v/>
      </c>
      <c r="R373" s="44" t="str">
        <f>IFERROR(__xludf.DUMMYFUNCTION("IF(OR(ISBLANK(K373), ISBLANK(N373)), """", 
  LET(
    resDate, K373,
    tourDate, N373,
    monthCount, MAX(0, DATEDIF(resDate, tourDate - 3, ""M"") + 1),
    secondDates, ARRAYFORMULA(DATE(YEAR(resDate), MONTH(resDate) + SEQUENCE(monthCount), 2)),
    "&amp;"validDates, FILTER(secondDates, (secondDates &gt; resDate + 2) * (secondDates &lt;= tourDate - 3)),
    IF(ISERROR(validDates), 0, COUNTA(validDates))
  )
)
"),"")</f>
        <v/>
      </c>
      <c r="S373" s="44" t="str">
        <f t="shared" si="8"/>
        <v/>
      </c>
      <c r="T373" s="45" t="str">
        <f t="array" ref="T373">IF(ISBLANK(BO373),IFERROR(
  INDEX(
    INDEX('{INDEX} Payment Terms'!$A:$G, , MATCH(T$3, '{INDEX} Payment Terms'!$4:$4, 0)),
    MATCH(Q373, INDEX('{INDEX} Payment Terms'!$A:$G,0, MATCH("Payment Condition", '{INDEX} Payment Terms'!$4:$4, 0)), 0)
  ),
""),"Cancelled")
</f>
        <v/>
      </c>
      <c r="U373" s="46" t="b">
        <v>0</v>
      </c>
      <c r="V373" s="47" t="str">
        <f>IFERROR(__xludf.DUMMYFUNCTION("IF(OR(L373=""Duo Booking"", L373=""Group Booking""),
IF(U373=FALSE,"""",
    LET(
      bookingType, L373,
      tour, M373,
      mainFirst, H373,
      mainLast, I373,
      mainEmail, G373,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$L$4:L373, bookingType,
          $M$4:M373, tour,
          $H$4:H373, mainFirst,
          $I$4:I373, mainLast,
          $G$4:G373, mainEmail
        ),
        ""000""
      ),
  "&amp;"    baseID &amp; ""-"" &amp; memberNumber
    )
  ),
  """"
)
"),"")</f>
        <v/>
      </c>
      <c r="W373" s="48"/>
      <c r="X373" s="85" t="b">
        <v>0</v>
      </c>
      <c r="Y373" s="85" t="b">
        <v>0</v>
      </c>
      <c r="Z373" s="85" t="b">
        <v>0</v>
      </c>
      <c r="AA373" s="50"/>
      <c r="AB373" s="51"/>
      <c r="AC373" s="85" t="b">
        <v>0</v>
      </c>
      <c r="AD373" s="92"/>
      <c r="AE373" s="88"/>
      <c r="AF373" s="36" t="str">
        <f t="array" ref="AF373">IF(M373="","",INDEX(
      '{INDEX} Tour Packages'!$A:$ZP,
      MATCH($M373, '{INDEX} Tour Packages'!$A:$A, 0),
      MATCH(AF$3, '{INDEX} Tour Packages'!$4:$4, 0)
    ))</f>
        <v/>
      </c>
      <c r="AG373" s="36" t="str">
        <f t="array" ref="AG373">IF(M373="","",INDEX(
      '{INDEX} Tour Packages'!$A:$ZP,
      MATCH($M373, '{INDEX} Tour Packages'!$A:$A, 0),
      MATCH(AG$3, '{INDEX} Tour Packages'!$4:$4, 0)
    ))</f>
        <v/>
      </c>
      <c r="AH373" s="36" t="str">
        <f t="array" ref="AH373">IF(M373="","",INDEX(
      '{INDEX} Tour Packages'!$A:$ZP,
      MATCH($M373, '{INDEX} Tour Packages'!$A:$A, 0),
      MATCH(AH$3, '{INDEX} Tour Packages'!$4:$4, 0)
    ))</f>
        <v/>
      </c>
      <c r="AI373" s="54" t="str">
        <f t="shared" si="9"/>
        <v/>
      </c>
      <c r="AJ373" s="42"/>
      <c r="AK373" s="55"/>
      <c r="AL373" s="46" t="b">
        <v>0</v>
      </c>
      <c r="AM373" s="56"/>
      <c r="AN373" s="57" t="str">
        <f t="shared" si="10"/>
        <v/>
      </c>
      <c r="AO373" s="58" t="str">
        <f t="shared" si="11"/>
        <v/>
      </c>
      <c r="AP373" s="59"/>
      <c r="AQ373" s="60"/>
      <c r="AR373" s="61"/>
      <c r="AS373" s="61"/>
      <c r="AT373" s="61" t="str">
        <f>IFERROR(__xludf.DUMMYFUNCTION("IF( 
  OR($AJ373=""Full Payment"", ISBLANK($K373)),
  """",
  IF(
    OR(
      Q373=""Standard Booking, P1"",
      Q373=""Standard Booking, P2"",
      Q373=""Standard Booking, P3"",
      Q373=""Standard Booking, P4""
    ),
    LET(
      resDate,   $"&amp;"K373,
      tourDate,  $N373,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3" s="62" t="str">
        <f t="shared" si="12"/>
        <v/>
      </c>
      <c r="AV373" s="63"/>
      <c r="AW373" s="64"/>
      <c r="AX373" s="64"/>
      <c r="AY373" s="64"/>
      <c r="AZ373" s="64" t="str">
        <f>IFERROR(__xludf.DUMMYFUNCTION("IF(
  OR($AJ373=""Full Payment"",$AJ373=""P1"", ISBLANK($K373)),
  """",
  IF(
    OR(
      $Q373=""Standard Booking, P2"",
      $Q373=""Standard Booking, P3"",
      $Q373=""Standard Booking, P4""
    ),
    LET(
      resDate,   $K373,
      tourDate,"&amp;"  $N373,
      monthCount, DATEDIF(resDate, tourDate, ""M"") + 1,
      secondDates, ARRAYFORMULA(
        DATE(
          YEAR(resDate),
          MONTH(resDate) + SEQUENCE(monthCount),
          2
        )
      ),
      validDates, FILTER(
        sec"&amp;"ondDates,
        (secondDates &gt; resDate + 2) *
        (secondDates &lt;= tourDate - 3)
      ),
      IF(
        OR($AJ373=""P2"", $AJ373=""P3"", $AJ373=""P4""),
        IF(
          COUNTA(validDates) &lt; 2,
          """",
          TEXT(INDEX(validDates"&amp;", 2), ""mmm d, yyyy"")
        ),
        IF(
          COUNTA(validDates) &lt; 2,
          """",
          TEXTJOIN("", "", TRUE,
            TEXT(INDEX(validDates, 1), ""mmm d, yyyy""),
            TEXT(INDEX(validDates, 2), ""mmm d, yyyy"")
          )
 "&amp;"       )
      )
    ),
    """"
  )
)
"),"")</f>
        <v/>
      </c>
      <c r="BA373" s="65" t="str">
        <f t="shared" si="13"/>
        <v/>
      </c>
      <c r="BB373" s="63"/>
      <c r="BC373" s="64"/>
      <c r="BD373" s="64"/>
      <c r="BE373" s="64"/>
      <c r="BF373" s="64" t="str">
        <f>IFERROR(__xludf.DUMMYFUNCTION("IF(
  OR($AJ373=""Full Payment"",$AJ373=""P1"", $AJ373=""P2""),
  """",
  IF(
    AND(
      NOT(ISBLANK($K373)),
      OR(
        Q373=""Standard Booking, P3"",
        Q373=""Standard Booking, P4""
      )
    ),
    LET(
      resDate,   $K373,
      "&amp;"tourDate,  $N373,
      monthCount, DATEDIF(resDate, tourDate, ""M"") + 1,
      secondDates, ARRAYFORMULA(
        DATE(
          YEAR(resDate),
          MONTH(resDate) + SEQUENCE(monthCount),
          2
        )
      ),
      validDates, FILTER(
  "&amp;"      secondDates,
        (secondDates &gt; resDate + 2) *
        (secondDates &lt;= tourDate - 3)
      ),
      IF(
        $AJ373=""P4"",
        IF(
          COUNTA(validDates) &lt; 3,
          """",
          TEXT(INDEX(validDates, 3), ""mmm d, yyyy"")
  "&amp;"      ),
        IF(
          $AJ373=""P3"",
          IF(
            COUNTA(validDates) &lt; 3,
            """",
            TEXT(INDEX(validDates, 3), ""mmm d, yyyy"")
          ),
          IF(
            COUNTA(validDates) &lt; 3,
            """",
    "&amp;"        TEXTJOIN("", "", TRUE,
              TEXT(INDEX(validDates, 1), ""mmm d, yyyy""),
              TEXT(INDEX(validDates, 2), ""mmm d, yyyy""),
              TEXT(INDEX(validDates, 3), ""mmm d, yyyy"")
            )
          )
        )
      )
    "&amp;"),
    """"
  )
)
"),"")</f>
        <v/>
      </c>
      <c r="BG373" s="65" t="str">
        <f t="shared" si="14"/>
        <v/>
      </c>
      <c r="BH373" s="63"/>
      <c r="BI373" s="64"/>
      <c r="BJ373" s="64"/>
      <c r="BK373" s="64"/>
      <c r="BL373" s="64" t="str">
        <f>IFERROR(__xludf.DUMMYFUNCTION("IF(
  OR($AJ373=""Full Payment"",$AJ373=""P1"",$AJ373=""P2"",$AJ373=""P3""),
  """",
  IF(
    AND(
      NOT(ISBLANK($K373)),
      $Q373=""Standard Booking, P4""
    ),
    LET(
      resDate,   $K373,
      tourDate,  $N373,
      monthCount, DATEDIF(r"&amp;"esDate, tourDate, ""M"") + 1,
      secondDates, ARRAYFORMULA(
        DATE(
          YEAR(resDate),
          MONTH(resDate) + SEQUENCE(monthCount),
          2
        )
      ),
      validDates, FILTER(
        secondDates,
        (secondDates &gt; res"&amp;"Date + 2) *
        (secondDates &lt;= tourDate - 3)
      ),
      IF(
        $AJ373=""P4"",
        IF(
          COUNTA(validDates) &lt; 4,
          """",
          TEXT(
            INDEX(validDates, 4),
            ""mmm d, yyyy""
          )
        ),
"&amp;"        IF(
          COUNTA(validDates) &lt; 4,
          """",
          TEXTJOIN(
            "", "", TRUE,
            TEXT(INDEX(validDates, 1), ""mmm d, yyyy""),
            TEXT(INDEX(validDates, 2), ""mmm d, yyyy""),
            TEXT(INDEX(validDates"&amp;", 3), ""mmm d, yyyy""),
            TEXT(INDEX(validDates, 4), ""mmm d, yyyy"")
          )
        )
      )
    ),
    """"
  )
)
"),"")</f>
        <v/>
      </c>
      <c r="BM373" s="65" t="str">
        <f t="shared" si="15"/>
        <v/>
      </c>
      <c r="BN373" s="66"/>
      <c r="BO373" s="67"/>
      <c r="BP373" s="49" t="b">
        <v>0</v>
      </c>
      <c r="BQ373" s="49" t="b">
        <v>0</v>
      </c>
      <c r="BR373" s="68"/>
      <c r="BS373" s="69"/>
      <c r="BT373" s="70" t="b">
        <v>0</v>
      </c>
      <c r="BU373" s="71"/>
      <c r="BV373" s="72"/>
      <c r="BW373" s="86" t="b">
        <v>0</v>
      </c>
      <c r="BX373" s="87"/>
    </row>
    <row r="374">
      <c r="A374" s="35" t="str">
        <f t="shared" si="1"/>
        <v/>
      </c>
      <c r="B374" s="36" t="str">
        <f t="shared" si="2"/>
        <v/>
      </c>
      <c r="C374" s="36" t="str">
        <f t="array" ref="C374">IF(
  M374="",
  "",
  IFERROR(
    INDEX(
      '{INDEX} Tour Packages'!$A:$ZZ,
      MATCH(
        M374,
        INDEX(
          '{INDEX} Tour Packages'!$A:$ZZ,
          ,
          MATCH("Tour Package Name", '{INDEX} Tour Packages'!$4:$4, 0)
        ),
        0
      ),
      MATCH("Tour Code", '{INDEX} Tour Packages'!$4:$4, 0)
    ),
    "XXX"
  )
)
</f>
        <v/>
      </c>
      <c r="D374" s="36" t="str">
        <f t="shared" si="3"/>
        <v/>
      </c>
      <c r="E374" s="36" t="str">
        <f t="shared" si="4"/>
        <v/>
      </c>
      <c r="F374" s="37" t="str">
        <f t="shared" si="5"/>
        <v/>
      </c>
      <c r="G374" s="89"/>
      <c r="H374" s="89"/>
      <c r="I374" s="90"/>
      <c r="J374" s="40" t="str">
        <f t="shared" si="16"/>
        <v> </v>
      </c>
      <c r="K374" s="91"/>
      <c r="L374" s="55"/>
      <c r="M374" s="55"/>
      <c r="N374" s="91"/>
      <c r="O374" s="43" t="str">
        <f>IFERROR(__xludf.DUMMYFUNCTION("IF(N374="""","""",IFERROR(
  N374 + VALUE(REGEXEXTRACT(P374, ""(\d+)\s+Days"")),
  """"
)
)"),"")</f>
        <v/>
      </c>
      <c r="P374" s="43" t="str">
        <f t="array" ref="P374">IFERROR(
  INDEX(
    INDEX('{INDEX} Tour Packages'!$A:$ZZ, , MATCH(P$3, '{INDEX} Tour Packages'!$4:$4, 0)),
    MATCH(M374, INDEX('{INDEX} Tour Packages'!$A:$ZZ,0, MATCH("Tour Package Name", '{INDEX} Tour Packages'!$4:$4, 0)), 0)
  ),
"")
</f>
        <v/>
      </c>
      <c r="Q374" s="44" t="str">
        <f t="shared" si="7"/>
        <v/>
      </c>
      <c r="R374" s="44" t="str">
        <f>IFERROR(__xludf.DUMMYFUNCTION("IF(OR(ISBLANK(K374), ISBLANK(N374)), """", 
  LET(
    resDate, K374,
    tourDate, N374,
    monthCount, MAX(0, DATEDIF(resDate, tourDate - 3, ""M"") + 1),
    secondDates, ARRAYFORMULA(DATE(YEAR(resDate), MONTH(resDate) + SEQUENCE(monthCount), 2)),
    "&amp;"validDates, FILTER(secondDates, (secondDates &gt; resDate + 2) * (secondDates &lt;= tourDate - 3)),
    IF(ISERROR(validDates), 0, COUNTA(validDates))
  )
)
"),"")</f>
        <v/>
      </c>
      <c r="S374" s="44" t="str">
        <f t="shared" si="8"/>
        <v/>
      </c>
      <c r="T374" s="45" t="str">
        <f t="array" ref="T374">IF(ISBLANK(BO374),IFERROR(
  INDEX(
    INDEX('{INDEX} Payment Terms'!$A:$G, , MATCH(T$3, '{INDEX} Payment Terms'!$4:$4, 0)),
    MATCH(Q374, INDEX('{INDEX} Payment Terms'!$A:$G,0, MATCH("Payment Condition", '{INDEX} Payment Terms'!$4:$4, 0)), 0)
  ),
""),"Cancelled")
</f>
        <v/>
      </c>
      <c r="U374" s="46" t="b">
        <v>0</v>
      </c>
      <c r="V374" s="47" t="str">
        <f>IFERROR(__xludf.DUMMYFUNCTION("IF(OR(L374=""Duo Booking"", L374=""Group Booking""),
IF(U374=FALSE,"""",
    LET(
      bookingType, L374,
      tour, M374,
      mainFirst, H374,
      mainLast, I374,
      mainEmail, G374,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$L$4:L374, bookingType,
          $M$4:M374, tour,
          $H$4:H374, mainFirst,
          $I$4:I374, mainLast,
          $G$4:G374, mainEmail
        ),
        ""000""
      ),
  "&amp;"    baseID &amp; ""-"" &amp; memberNumber
    )
  ),
  """"
)
"),"")</f>
        <v/>
      </c>
      <c r="W374" s="48"/>
      <c r="X374" s="85" t="b">
        <v>0</v>
      </c>
      <c r="Y374" s="85" t="b">
        <v>0</v>
      </c>
      <c r="Z374" s="85" t="b">
        <v>0</v>
      </c>
      <c r="AA374" s="50"/>
      <c r="AB374" s="51"/>
      <c r="AC374" s="85" t="b">
        <v>0</v>
      </c>
      <c r="AD374" s="92"/>
      <c r="AE374" s="88"/>
      <c r="AF374" s="36" t="str">
        <f t="array" ref="AF374">IF(M374="","",INDEX(
      '{INDEX} Tour Packages'!$A:$ZP,
      MATCH($M374, '{INDEX} Tour Packages'!$A:$A, 0),
      MATCH(AF$3, '{INDEX} Tour Packages'!$4:$4, 0)
    ))</f>
        <v/>
      </c>
      <c r="AG374" s="36" t="str">
        <f t="array" ref="AG374">IF(M374="","",INDEX(
      '{INDEX} Tour Packages'!$A:$ZP,
      MATCH($M374, '{INDEX} Tour Packages'!$A:$A, 0),
      MATCH(AG$3, '{INDEX} Tour Packages'!$4:$4, 0)
    ))</f>
        <v/>
      </c>
      <c r="AH374" s="36" t="str">
        <f t="array" ref="AH374">IF(M374="","",INDEX(
      '{INDEX} Tour Packages'!$A:$ZP,
      MATCH($M374, '{INDEX} Tour Packages'!$A:$A, 0),
      MATCH(AH$3, '{INDEX} Tour Packages'!$4:$4, 0)
    ))</f>
        <v/>
      </c>
      <c r="AI374" s="54" t="str">
        <f t="shared" si="9"/>
        <v/>
      </c>
      <c r="AJ374" s="42"/>
      <c r="AK374" s="55"/>
      <c r="AL374" s="46" t="b">
        <v>0</v>
      </c>
      <c r="AM374" s="56"/>
      <c r="AN374" s="57" t="str">
        <f t="shared" si="10"/>
        <v/>
      </c>
      <c r="AO374" s="58" t="str">
        <f t="shared" si="11"/>
        <v/>
      </c>
      <c r="AP374" s="59"/>
      <c r="AQ374" s="60"/>
      <c r="AR374" s="61"/>
      <c r="AS374" s="61"/>
      <c r="AT374" s="61" t="str">
        <f>IFERROR(__xludf.DUMMYFUNCTION("IF( 
  OR($AJ374=""Full Payment"", ISBLANK($K374)),
  """",
  IF(
    OR(
      Q374=""Standard Booking, P1"",
      Q374=""Standard Booking, P2"",
      Q374=""Standard Booking, P3"",
      Q374=""Standard Booking, P4""
    ),
    LET(
      resDate,   $"&amp;"K374,
      tourDate,  $N374,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4" s="62" t="str">
        <f t="shared" si="12"/>
        <v/>
      </c>
      <c r="AV374" s="63"/>
      <c r="AW374" s="64"/>
      <c r="AX374" s="64"/>
      <c r="AY374" s="64"/>
      <c r="AZ374" s="64" t="str">
        <f>IFERROR(__xludf.DUMMYFUNCTION("IF(
  OR($AJ374=""Full Payment"",$AJ374=""P1"", ISBLANK($K374)),
  """",
  IF(
    OR(
      $Q374=""Standard Booking, P2"",
      $Q374=""Standard Booking, P3"",
      $Q374=""Standard Booking, P4""
    ),
    LET(
      resDate,   $K374,
      tourDate,"&amp;"  $N374,
      monthCount, DATEDIF(resDate, tourDate, ""M"") + 1,
      secondDates, ARRAYFORMULA(
        DATE(
          YEAR(resDate),
          MONTH(resDate) + SEQUENCE(monthCount),
          2
        )
      ),
      validDates, FILTER(
        sec"&amp;"ondDates,
        (secondDates &gt; resDate + 2) *
        (secondDates &lt;= tourDate - 3)
      ),
      IF(
        OR($AJ374=""P2"", $AJ374=""P3"", $AJ374=""P4""),
        IF(
          COUNTA(validDates) &lt; 2,
          """",
          TEXT(INDEX(validDates"&amp;", 2), ""mmm d, yyyy"")
        ),
        IF(
          COUNTA(validDates) &lt; 2,
          """",
          TEXTJOIN("", "", TRUE,
            TEXT(INDEX(validDates, 1), ""mmm d, yyyy""),
            TEXT(INDEX(validDates, 2), ""mmm d, yyyy"")
          )
 "&amp;"       )
      )
    ),
    """"
  )
)
"),"")</f>
        <v/>
      </c>
      <c r="BA374" s="65" t="str">
        <f t="shared" si="13"/>
        <v/>
      </c>
      <c r="BB374" s="63"/>
      <c r="BC374" s="64"/>
      <c r="BD374" s="64"/>
      <c r="BE374" s="64"/>
      <c r="BF374" s="64" t="str">
        <f>IFERROR(__xludf.DUMMYFUNCTION("IF(
  OR($AJ374=""Full Payment"",$AJ374=""P1"", $AJ374=""P2""),
  """",
  IF(
    AND(
      NOT(ISBLANK($K374)),
      OR(
        Q374=""Standard Booking, P3"",
        Q374=""Standard Booking, P4""
      )
    ),
    LET(
      resDate,   $K374,
      "&amp;"tourDate,  $N374,
      monthCount, DATEDIF(resDate, tourDate, ""M"") + 1,
      secondDates, ARRAYFORMULA(
        DATE(
          YEAR(resDate),
          MONTH(resDate) + SEQUENCE(monthCount),
          2
        )
      ),
      validDates, FILTER(
  "&amp;"      secondDates,
        (secondDates &gt; resDate + 2) *
        (secondDates &lt;= tourDate - 3)
      ),
      IF(
        $AJ374=""P4"",
        IF(
          COUNTA(validDates) &lt; 3,
          """",
          TEXT(INDEX(validDates, 3), ""mmm d, yyyy"")
  "&amp;"      ),
        IF(
          $AJ374=""P3"",
          IF(
            COUNTA(validDates) &lt; 3,
            """",
            TEXT(INDEX(validDates, 3), ""mmm d, yyyy"")
          ),
          IF(
            COUNTA(validDates) &lt; 3,
            """",
    "&amp;"        TEXTJOIN("", "", TRUE,
              TEXT(INDEX(validDates, 1), ""mmm d, yyyy""),
              TEXT(INDEX(validDates, 2), ""mmm d, yyyy""),
              TEXT(INDEX(validDates, 3), ""mmm d, yyyy"")
            )
          )
        )
      )
    "&amp;"),
    """"
  )
)
"),"")</f>
        <v/>
      </c>
      <c r="BG374" s="65" t="str">
        <f t="shared" si="14"/>
        <v/>
      </c>
      <c r="BH374" s="63"/>
      <c r="BI374" s="64"/>
      <c r="BJ374" s="64"/>
      <c r="BK374" s="64"/>
      <c r="BL374" s="64" t="str">
        <f>IFERROR(__xludf.DUMMYFUNCTION("IF(
  OR($AJ374=""Full Payment"",$AJ374=""P1"",$AJ374=""P2"",$AJ374=""P3""),
  """",
  IF(
    AND(
      NOT(ISBLANK($K374)),
      $Q374=""Standard Booking, P4""
    ),
    LET(
      resDate,   $K374,
      tourDate,  $N374,
      monthCount, DATEDIF(r"&amp;"esDate, tourDate, ""M"") + 1,
      secondDates, ARRAYFORMULA(
        DATE(
          YEAR(resDate),
          MONTH(resDate) + SEQUENCE(monthCount),
          2
        )
      ),
      validDates, FILTER(
        secondDates,
        (secondDates &gt; res"&amp;"Date + 2) *
        (secondDates &lt;= tourDate - 3)
      ),
      IF(
        $AJ374=""P4"",
        IF(
          COUNTA(validDates) &lt; 4,
          """",
          TEXT(
            INDEX(validDates, 4),
            ""mmm d, yyyy""
          )
        ),
"&amp;"        IF(
          COUNTA(validDates) &lt; 4,
          """",
          TEXTJOIN(
            "", "", TRUE,
            TEXT(INDEX(validDates, 1), ""mmm d, yyyy""),
            TEXT(INDEX(validDates, 2), ""mmm d, yyyy""),
            TEXT(INDEX(validDates"&amp;", 3), ""mmm d, yyyy""),
            TEXT(INDEX(validDates, 4), ""mmm d, yyyy"")
          )
        )
      )
    ),
    """"
  )
)
"),"")</f>
        <v/>
      </c>
      <c r="BM374" s="65" t="str">
        <f t="shared" si="15"/>
        <v/>
      </c>
      <c r="BN374" s="66"/>
      <c r="BO374" s="67"/>
      <c r="BP374" s="49" t="b">
        <v>0</v>
      </c>
      <c r="BQ374" s="49" t="b">
        <v>0</v>
      </c>
      <c r="BR374" s="68"/>
      <c r="BS374" s="69"/>
      <c r="BT374" s="70" t="b">
        <v>0</v>
      </c>
      <c r="BU374" s="71"/>
      <c r="BV374" s="72"/>
      <c r="BW374" s="86" t="b">
        <v>0</v>
      </c>
      <c r="BX374" s="87"/>
    </row>
    <row r="375">
      <c r="A375" s="35" t="str">
        <f t="shared" si="1"/>
        <v/>
      </c>
      <c r="B375" s="36" t="str">
        <f t="shared" si="2"/>
        <v/>
      </c>
      <c r="C375" s="36" t="str">
        <f t="array" ref="C375">IF(
  M375="",
  "",
  IFERROR(
    INDEX(
      '{INDEX} Tour Packages'!$A:$ZZ,
      MATCH(
        M375,
        INDEX(
          '{INDEX} Tour Packages'!$A:$ZZ,
          ,
          MATCH("Tour Package Name", '{INDEX} Tour Packages'!$4:$4, 0)
        ),
        0
      ),
      MATCH("Tour Code", '{INDEX} Tour Packages'!$4:$4, 0)
    ),
    "XXX"
  )
)
</f>
        <v/>
      </c>
      <c r="D375" s="36" t="str">
        <f t="shared" si="3"/>
        <v/>
      </c>
      <c r="E375" s="36" t="str">
        <f t="shared" si="4"/>
        <v/>
      </c>
      <c r="F375" s="37" t="str">
        <f t="shared" si="5"/>
        <v/>
      </c>
      <c r="G375" s="89"/>
      <c r="H375" s="89"/>
      <c r="I375" s="90"/>
      <c r="J375" s="40" t="str">
        <f t="shared" si="16"/>
        <v> </v>
      </c>
      <c r="K375" s="91"/>
      <c r="L375" s="55"/>
      <c r="M375" s="55"/>
      <c r="N375" s="91"/>
      <c r="O375" s="43" t="str">
        <f>IFERROR(__xludf.DUMMYFUNCTION("IF(N375="""","""",IFERROR(
  N375 + VALUE(REGEXEXTRACT(P375, ""(\d+)\s+Days"")),
  """"
)
)"),"")</f>
        <v/>
      </c>
      <c r="P375" s="43" t="str">
        <f t="array" ref="P375">IFERROR(
  INDEX(
    INDEX('{INDEX} Tour Packages'!$A:$ZZ, , MATCH(P$3, '{INDEX} Tour Packages'!$4:$4, 0)),
    MATCH(M375, INDEX('{INDEX} Tour Packages'!$A:$ZZ,0, MATCH("Tour Package Name", '{INDEX} Tour Packages'!$4:$4, 0)), 0)
  ),
"")
</f>
        <v/>
      </c>
      <c r="Q375" s="44" t="str">
        <f t="shared" si="7"/>
        <v/>
      </c>
      <c r="R375" s="44" t="str">
        <f>IFERROR(__xludf.DUMMYFUNCTION("IF(OR(ISBLANK(K375), ISBLANK(N375)), """", 
  LET(
    resDate, K375,
    tourDate, N375,
    monthCount, MAX(0, DATEDIF(resDate, tourDate - 3, ""M"") + 1),
    secondDates, ARRAYFORMULA(DATE(YEAR(resDate), MONTH(resDate) + SEQUENCE(monthCount), 2)),
    "&amp;"validDates, FILTER(secondDates, (secondDates &gt; resDate + 2) * (secondDates &lt;= tourDate - 3)),
    IF(ISERROR(validDates), 0, COUNTA(validDates))
  )
)
"),"")</f>
        <v/>
      </c>
      <c r="S375" s="44" t="str">
        <f t="shared" si="8"/>
        <v/>
      </c>
      <c r="T375" s="45" t="str">
        <f t="array" ref="T375">IF(ISBLANK(BO375),IFERROR(
  INDEX(
    INDEX('{INDEX} Payment Terms'!$A:$G, , MATCH(T$3, '{INDEX} Payment Terms'!$4:$4, 0)),
    MATCH(Q375, INDEX('{INDEX} Payment Terms'!$A:$G,0, MATCH("Payment Condition", '{INDEX} Payment Terms'!$4:$4, 0)), 0)
  ),
""),"Cancelled")
</f>
        <v/>
      </c>
      <c r="U375" s="46" t="b">
        <v>0</v>
      </c>
      <c r="V375" s="47" t="str">
        <f>IFERROR(__xludf.DUMMYFUNCTION("IF(OR(L375=""Duo Booking"", L375=""Group Booking""),
IF(U375=FALSE,"""",
    LET(
      bookingType, L375,
      tour, M375,
      mainFirst, H375,
      mainLast, I375,
      mainEmail, G375,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$L$4:L375, bookingType,
          $M$4:M375, tour,
          $H$4:H375, mainFirst,
          $I$4:I375, mainLast,
          $G$4:G375, mainEmail
        ),
        ""000""
      ),
  "&amp;"    baseID &amp; ""-"" &amp; memberNumber
    )
  ),
  """"
)
"),"")</f>
        <v/>
      </c>
      <c r="W375" s="48"/>
      <c r="X375" s="85" t="b">
        <v>0</v>
      </c>
      <c r="Y375" s="85" t="b">
        <v>0</v>
      </c>
      <c r="Z375" s="85" t="b">
        <v>0</v>
      </c>
      <c r="AA375" s="50"/>
      <c r="AB375" s="51"/>
      <c r="AC375" s="85" t="b">
        <v>0</v>
      </c>
      <c r="AD375" s="92"/>
      <c r="AE375" s="88"/>
      <c r="AF375" s="36" t="str">
        <f t="array" ref="AF375">IF(M375="","",INDEX(
      '{INDEX} Tour Packages'!$A:$ZP,
      MATCH($M375, '{INDEX} Tour Packages'!$A:$A, 0),
      MATCH(AF$3, '{INDEX} Tour Packages'!$4:$4, 0)
    ))</f>
        <v/>
      </c>
      <c r="AG375" s="36" t="str">
        <f t="array" ref="AG375">IF(M375="","",INDEX(
      '{INDEX} Tour Packages'!$A:$ZP,
      MATCH($M375, '{INDEX} Tour Packages'!$A:$A, 0),
      MATCH(AG$3, '{INDEX} Tour Packages'!$4:$4, 0)
    ))</f>
        <v/>
      </c>
      <c r="AH375" s="36" t="str">
        <f t="array" ref="AH375">IF(M375="","",INDEX(
      '{INDEX} Tour Packages'!$A:$ZP,
      MATCH($M375, '{INDEX} Tour Packages'!$A:$A, 0),
      MATCH(AH$3, '{INDEX} Tour Packages'!$4:$4, 0)
    ))</f>
        <v/>
      </c>
      <c r="AI375" s="54" t="str">
        <f t="shared" si="9"/>
        <v/>
      </c>
      <c r="AJ375" s="42"/>
      <c r="AK375" s="55"/>
      <c r="AL375" s="46" t="b">
        <v>0</v>
      </c>
      <c r="AM375" s="56"/>
      <c r="AN375" s="57" t="str">
        <f t="shared" si="10"/>
        <v/>
      </c>
      <c r="AO375" s="58" t="str">
        <f t="shared" si="11"/>
        <v/>
      </c>
      <c r="AP375" s="59"/>
      <c r="AQ375" s="60"/>
      <c r="AR375" s="61"/>
      <c r="AS375" s="61"/>
      <c r="AT375" s="61" t="str">
        <f>IFERROR(__xludf.DUMMYFUNCTION("IF( 
  OR($AJ375=""Full Payment"", ISBLANK($K375)),
  """",
  IF(
    OR(
      Q375=""Standard Booking, P1"",
      Q375=""Standard Booking, P2"",
      Q375=""Standard Booking, P3"",
      Q375=""Standard Booking, P4""
    ),
    LET(
      resDate,   $"&amp;"K375,
      tourDate,  $N375,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5" s="62" t="str">
        <f t="shared" si="12"/>
        <v/>
      </c>
      <c r="AV375" s="63"/>
      <c r="AW375" s="64"/>
      <c r="AX375" s="64"/>
      <c r="AY375" s="64"/>
      <c r="AZ375" s="64" t="str">
        <f>IFERROR(__xludf.DUMMYFUNCTION("IF(
  OR($AJ375=""Full Payment"",$AJ375=""P1"", ISBLANK($K375)),
  """",
  IF(
    OR(
      $Q375=""Standard Booking, P2"",
      $Q375=""Standard Booking, P3"",
      $Q375=""Standard Booking, P4""
    ),
    LET(
      resDate,   $K375,
      tourDate,"&amp;"  $N375,
      monthCount, DATEDIF(resDate, tourDate, ""M"") + 1,
      secondDates, ARRAYFORMULA(
        DATE(
          YEAR(resDate),
          MONTH(resDate) + SEQUENCE(monthCount),
          2
        )
      ),
      validDates, FILTER(
        sec"&amp;"ondDates,
        (secondDates &gt; resDate + 2) *
        (secondDates &lt;= tourDate - 3)
      ),
      IF(
        OR($AJ375=""P2"", $AJ375=""P3"", $AJ375=""P4""),
        IF(
          COUNTA(validDates) &lt; 2,
          """",
          TEXT(INDEX(validDates"&amp;", 2), ""mmm d, yyyy"")
        ),
        IF(
          COUNTA(validDates) &lt; 2,
          """",
          TEXTJOIN("", "", TRUE,
            TEXT(INDEX(validDates, 1), ""mmm d, yyyy""),
            TEXT(INDEX(validDates, 2), ""mmm d, yyyy"")
          )
 "&amp;"       )
      )
    ),
    """"
  )
)
"),"")</f>
        <v/>
      </c>
      <c r="BA375" s="65" t="str">
        <f t="shared" si="13"/>
        <v/>
      </c>
      <c r="BB375" s="63"/>
      <c r="BC375" s="64"/>
      <c r="BD375" s="64"/>
      <c r="BE375" s="64"/>
      <c r="BF375" s="64" t="str">
        <f>IFERROR(__xludf.DUMMYFUNCTION("IF(
  OR($AJ375=""Full Payment"",$AJ375=""P1"", $AJ375=""P2""),
  """",
  IF(
    AND(
      NOT(ISBLANK($K375)),
      OR(
        Q375=""Standard Booking, P3"",
        Q375=""Standard Booking, P4""
      )
    ),
    LET(
      resDate,   $K375,
      "&amp;"tourDate,  $N375,
      monthCount, DATEDIF(resDate, tourDate, ""M"") + 1,
      secondDates, ARRAYFORMULA(
        DATE(
          YEAR(resDate),
          MONTH(resDate) + SEQUENCE(monthCount),
          2
        )
      ),
      validDates, FILTER(
  "&amp;"      secondDates,
        (secondDates &gt; resDate + 2) *
        (secondDates &lt;= tourDate - 3)
      ),
      IF(
        $AJ375=""P4"",
        IF(
          COUNTA(validDates) &lt; 3,
          """",
          TEXT(INDEX(validDates, 3), ""mmm d, yyyy"")
  "&amp;"      ),
        IF(
          $AJ375=""P3"",
          IF(
            COUNTA(validDates) &lt; 3,
            """",
            TEXT(INDEX(validDates, 3), ""mmm d, yyyy"")
          ),
          IF(
            COUNTA(validDates) &lt; 3,
            """",
    "&amp;"        TEXTJOIN("", "", TRUE,
              TEXT(INDEX(validDates, 1), ""mmm d, yyyy""),
              TEXT(INDEX(validDates, 2), ""mmm d, yyyy""),
              TEXT(INDEX(validDates, 3), ""mmm d, yyyy"")
            )
          )
        )
      )
    "&amp;"),
    """"
  )
)
"),"")</f>
        <v/>
      </c>
      <c r="BG375" s="65" t="str">
        <f t="shared" si="14"/>
        <v/>
      </c>
      <c r="BH375" s="63"/>
      <c r="BI375" s="64"/>
      <c r="BJ375" s="64"/>
      <c r="BK375" s="64"/>
      <c r="BL375" s="64" t="str">
        <f>IFERROR(__xludf.DUMMYFUNCTION("IF(
  OR($AJ375=""Full Payment"",$AJ375=""P1"",$AJ375=""P2"",$AJ375=""P3""),
  """",
  IF(
    AND(
      NOT(ISBLANK($K375)),
      $Q375=""Standard Booking, P4""
    ),
    LET(
      resDate,   $K375,
      tourDate,  $N375,
      monthCount, DATEDIF(r"&amp;"esDate, tourDate, ""M"") + 1,
      secondDates, ARRAYFORMULA(
        DATE(
          YEAR(resDate),
          MONTH(resDate) + SEQUENCE(monthCount),
          2
        )
      ),
      validDates, FILTER(
        secondDates,
        (secondDates &gt; res"&amp;"Date + 2) *
        (secondDates &lt;= tourDate - 3)
      ),
      IF(
        $AJ375=""P4"",
        IF(
          COUNTA(validDates) &lt; 4,
          """",
          TEXT(
            INDEX(validDates, 4),
            ""mmm d, yyyy""
          )
        ),
"&amp;"        IF(
          COUNTA(validDates) &lt; 4,
          """",
          TEXTJOIN(
            "", "", TRUE,
            TEXT(INDEX(validDates, 1), ""mmm d, yyyy""),
            TEXT(INDEX(validDates, 2), ""mmm d, yyyy""),
            TEXT(INDEX(validDates"&amp;", 3), ""mmm d, yyyy""),
            TEXT(INDEX(validDates, 4), ""mmm d, yyyy"")
          )
        )
      )
    ),
    """"
  )
)
"),"")</f>
        <v/>
      </c>
      <c r="BM375" s="65" t="str">
        <f t="shared" si="15"/>
        <v/>
      </c>
      <c r="BN375" s="66"/>
      <c r="BO375" s="67"/>
      <c r="BP375" s="49" t="b">
        <v>0</v>
      </c>
      <c r="BQ375" s="49" t="b">
        <v>0</v>
      </c>
      <c r="BR375" s="68"/>
      <c r="BS375" s="69"/>
      <c r="BT375" s="70" t="b">
        <v>0</v>
      </c>
      <c r="BU375" s="71"/>
      <c r="BV375" s="72"/>
      <c r="BW375" s="86" t="b">
        <v>0</v>
      </c>
      <c r="BX375" s="87"/>
    </row>
    <row r="376">
      <c r="A376" s="35" t="str">
        <f t="shared" si="1"/>
        <v/>
      </c>
      <c r="B376" s="36" t="str">
        <f t="shared" si="2"/>
        <v/>
      </c>
      <c r="C376" s="36" t="str">
        <f t="array" ref="C376">IF(
  M376="",
  "",
  IFERROR(
    INDEX(
      '{INDEX} Tour Packages'!$A:$ZZ,
      MATCH(
        M376,
        INDEX(
          '{INDEX} Tour Packages'!$A:$ZZ,
          ,
          MATCH("Tour Package Name", '{INDEX} Tour Packages'!$4:$4, 0)
        ),
        0
      ),
      MATCH("Tour Code", '{INDEX} Tour Packages'!$4:$4, 0)
    ),
    "XXX"
  )
)
</f>
        <v/>
      </c>
      <c r="D376" s="36" t="str">
        <f t="shared" si="3"/>
        <v/>
      </c>
      <c r="E376" s="36" t="str">
        <f t="shared" si="4"/>
        <v/>
      </c>
      <c r="F376" s="37" t="str">
        <f t="shared" si="5"/>
        <v/>
      </c>
      <c r="G376" s="89"/>
      <c r="H376" s="89"/>
      <c r="I376" s="90"/>
      <c r="J376" s="40" t="str">
        <f t="shared" si="16"/>
        <v> </v>
      </c>
      <c r="K376" s="91"/>
      <c r="L376" s="55"/>
      <c r="M376" s="55"/>
      <c r="N376" s="91"/>
      <c r="O376" s="43" t="str">
        <f>IFERROR(__xludf.DUMMYFUNCTION("IF(N376="""","""",IFERROR(
  N376 + VALUE(REGEXEXTRACT(P376, ""(\d+)\s+Days"")),
  """"
)
)"),"")</f>
        <v/>
      </c>
      <c r="P376" s="43" t="str">
        <f t="array" ref="P376">IFERROR(
  INDEX(
    INDEX('{INDEX} Tour Packages'!$A:$ZZ, , MATCH(P$3, '{INDEX} Tour Packages'!$4:$4, 0)),
    MATCH(M376, INDEX('{INDEX} Tour Packages'!$A:$ZZ,0, MATCH("Tour Package Name", '{INDEX} Tour Packages'!$4:$4, 0)), 0)
  ),
"")
</f>
        <v/>
      </c>
      <c r="Q376" s="44" t="str">
        <f t="shared" si="7"/>
        <v/>
      </c>
      <c r="R376" s="44" t="str">
        <f>IFERROR(__xludf.DUMMYFUNCTION("IF(OR(ISBLANK(K376), ISBLANK(N376)), """", 
  LET(
    resDate, K376,
    tourDate, N376,
    monthCount, MAX(0, DATEDIF(resDate, tourDate - 3, ""M"") + 1),
    secondDates, ARRAYFORMULA(DATE(YEAR(resDate), MONTH(resDate) + SEQUENCE(monthCount), 2)),
    "&amp;"validDates, FILTER(secondDates, (secondDates &gt; resDate + 2) * (secondDates &lt;= tourDate - 3)),
    IF(ISERROR(validDates), 0, COUNTA(validDates))
  )
)
"),"")</f>
        <v/>
      </c>
      <c r="S376" s="44" t="str">
        <f t="shared" si="8"/>
        <v/>
      </c>
      <c r="T376" s="45" t="str">
        <f t="array" ref="T376">IF(ISBLANK(BO376),IFERROR(
  INDEX(
    INDEX('{INDEX} Payment Terms'!$A:$G, , MATCH(T$3, '{INDEX} Payment Terms'!$4:$4, 0)),
    MATCH(Q376, INDEX('{INDEX} Payment Terms'!$A:$G,0, MATCH("Payment Condition", '{INDEX} Payment Terms'!$4:$4, 0)), 0)
  ),
""),"Cancelled")
</f>
        <v/>
      </c>
      <c r="U376" s="46" t="b">
        <v>0</v>
      </c>
      <c r="V376" s="47" t="str">
        <f>IFERROR(__xludf.DUMMYFUNCTION("IF(OR(L376=""Duo Booking"", L376=""Group Booking""),
IF(U376=FALSE,"""",
    LET(
      bookingType, L376,
      tour, M376,
      mainFirst, H376,
      mainLast, I376,
      mainEmail, G376,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$L$4:L376, bookingType,
          $M$4:M376, tour,
          $H$4:H376, mainFirst,
          $I$4:I376, mainLast,
          $G$4:G376, mainEmail
        ),
        ""000""
      ),
  "&amp;"    baseID &amp; ""-"" &amp; memberNumber
    )
  ),
  """"
)
"),"")</f>
        <v/>
      </c>
      <c r="W376" s="48"/>
      <c r="X376" s="85" t="b">
        <v>0</v>
      </c>
      <c r="Y376" s="85" t="b">
        <v>0</v>
      </c>
      <c r="Z376" s="85" t="b">
        <v>0</v>
      </c>
      <c r="AA376" s="50"/>
      <c r="AB376" s="51"/>
      <c r="AC376" s="85" t="b">
        <v>0</v>
      </c>
      <c r="AD376" s="92"/>
      <c r="AE376" s="88"/>
      <c r="AF376" s="36" t="str">
        <f t="array" ref="AF376">IF(M376="","",INDEX(
      '{INDEX} Tour Packages'!$A:$ZP,
      MATCH($M376, '{INDEX} Tour Packages'!$A:$A, 0),
      MATCH(AF$3, '{INDEX} Tour Packages'!$4:$4, 0)
    ))</f>
        <v/>
      </c>
      <c r="AG376" s="36" t="str">
        <f t="array" ref="AG376">IF(M376="","",INDEX(
      '{INDEX} Tour Packages'!$A:$ZP,
      MATCH($M376, '{INDEX} Tour Packages'!$A:$A, 0),
      MATCH(AG$3, '{INDEX} Tour Packages'!$4:$4, 0)
    ))</f>
        <v/>
      </c>
      <c r="AH376" s="36" t="str">
        <f t="array" ref="AH376">IF(M376="","",INDEX(
      '{INDEX} Tour Packages'!$A:$ZP,
      MATCH($M376, '{INDEX} Tour Packages'!$A:$A, 0),
      MATCH(AH$3, '{INDEX} Tour Packages'!$4:$4, 0)
    ))</f>
        <v/>
      </c>
      <c r="AI376" s="54" t="str">
        <f t="shared" si="9"/>
        <v/>
      </c>
      <c r="AJ376" s="42"/>
      <c r="AK376" s="55"/>
      <c r="AL376" s="46" t="b">
        <v>0</v>
      </c>
      <c r="AM376" s="56"/>
      <c r="AN376" s="57" t="str">
        <f t="shared" si="10"/>
        <v/>
      </c>
      <c r="AO376" s="58" t="str">
        <f t="shared" si="11"/>
        <v/>
      </c>
      <c r="AP376" s="59"/>
      <c r="AQ376" s="60"/>
      <c r="AR376" s="61"/>
      <c r="AS376" s="61"/>
      <c r="AT376" s="61" t="str">
        <f>IFERROR(__xludf.DUMMYFUNCTION("IF( 
  OR($AJ376=""Full Payment"", ISBLANK($K376)),
  """",
  IF(
    OR(
      Q376=""Standard Booking, P1"",
      Q376=""Standard Booking, P2"",
      Q376=""Standard Booking, P3"",
      Q376=""Standard Booking, P4""
    ),
    LET(
      resDate,   $"&amp;"K376,
      tourDate,  $N376,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6" s="62" t="str">
        <f t="shared" si="12"/>
        <v/>
      </c>
      <c r="AV376" s="63"/>
      <c r="AW376" s="64"/>
      <c r="AX376" s="64"/>
      <c r="AY376" s="64"/>
      <c r="AZ376" s="64" t="str">
        <f>IFERROR(__xludf.DUMMYFUNCTION("IF(
  OR($AJ376=""Full Payment"",$AJ376=""P1"", ISBLANK($K376)),
  """",
  IF(
    OR(
      $Q376=""Standard Booking, P2"",
      $Q376=""Standard Booking, P3"",
      $Q376=""Standard Booking, P4""
    ),
    LET(
      resDate,   $K376,
      tourDate,"&amp;"  $N376,
      monthCount, DATEDIF(resDate, tourDate, ""M"") + 1,
      secondDates, ARRAYFORMULA(
        DATE(
          YEAR(resDate),
          MONTH(resDate) + SEQUENCE(monthCount),
          2
        )
      ),
      validDates, FILTER(
        sec"&amp;"ondDates,
        (secondDates &gt; resDate + 2) *
        (secondDates &lt;= tourDate - 3)
      ),
      IF(
        OR($AJ376=""P2"", $AJ376=""P3"", $AJ376=""P4""),
        IF(
          COUNTA(validDates) &lt; 2,
          """",
          TEXT(INDEX(validDates"&amp;", 2), ""mmm d, yyyy"")
        ),
        IF(
          COUNTA(validDates) &lt; 2,
          """",
          TEXTJOIN("", "", TRUE,
            TEXT(INDEX(validDates, 1), ""mmm d, yyyy""),
            TEXT(INDEX(validDates, 2), ""mmm d, yyyy"")
          )
 "&amp;"       )
      )
    ),
    """"
  )
)
"),"")</f>
        <v/>
      </c>
      <c r="BA376" s="65" t="str">
        <f t="shared" si="13"/>
        <v/>
      </c>
      <c r="BB376" s="63"/>
      <c r="BC376" s="64"/>
      <c r="BD376" s="64"/>
      <c r="BE376" s="64"/>
      <c r="BF376" s="64" t="str">
        <f>IFERROR(__xludf.DUMMYFUNCTION("IF(
  OR($AJ376=""Full Payment"",$AJ376=""P1"", $AJ376=""P2""),
  """",
  IF(
    AND(
      NOT(ISBLANK($K376)),
      OR(
        Q376=""Standard Booking, P3"",
        Q376=""Standard Booking, P4""
      )
    ),
    LET(
      resDate,   $K376,
      "&amp;"tourDate,  $N376,
      monthCount, DATEDIF(resDate, tourDate, ""M"") + 1,
      secondDates, ARRAYFORMULA(
        DATE(
          YEAR(resDate),
          MONTH(resDate) + SEQUENCE(monthCount),
          2
        )
      ),
      validDates, FILTER(
  "&amp;"      secondDates,
        (secondDates &gt; resDate + 2) *
        (secondDates &lt;= tourDate - 3)
      ),
      IF(
        $AJ376=""P4"",
        IF(
          COUNTA(validDates) &lt; 3,
          """",
          TEXT(INDEX(validDates, 3), ""mmm d, yyyy"")
  "&amp;"      ),
        IF(
          $AJ376=""P3"",
          IF(
            COUNTA(validDates) &lt; 3,
            """",
            TEXT(INDEX(validDates, 3), ""mmm d, yyyy"")
          ),
          IF(
            COUNTA(validDates) &lt; 3,
            """",
    "&amp;"        TEXTJOIN("", "", TRUE,
              TEXT(INDEX(validDates, 1), ""mmm d, yyyy""),
              TEXT(INDEX(validDates, 2), ""mmm d, yyyy""),
              TEXT(INDEX(validDates, 3), ""mmm d, yyyy"")
            )
          )
        )
      )
    "&amp;"),
    """"
  )
)
"),"")</f>
        <v/>
      </c>
      <c r="BG376" s="65" t="str">
        <f t="shared" si="14"/>
        <v/>
      </c>
      <c r="BH376" s="63"/>
      <c r="BI376" s="64"/>
      <c r="BJ376" s="64"/>
      <c r="BK376" s="64"/>
      <c r="BL376" s="64" t="str">
        <f>IFERROR(__xludf.DUMMYFUNCTION("IF(
  OR($AJ376=""Full Payment"",$AJ376=""P1"",$AJ376=""P2"",$AJ376=""P3""),
  """",
  IF(
    AND(
      NOT(ISBLANK($K376)),
      $Q376=""Standard Booking, P4""
    ),
    LET(
      resDate,   $K376,
      tourDate,  $N376,
      monthCount, DATEDIF(r"&amp;"esDate, tourDate, ""M"") + 1,
      secondDates, ARRAYFORMULA(
        DATE(
          YEAR(resDate),
          MONTH(resDate) + SEQUENCE(monthCount),
          2
        )
      ),
      validDates, FILTER(
        secondDates,
        (secondDates &gt; res"&amp;"Date + 2) *
        (secondDates &lt;= tourDate - 3)
      ),
      IF(
        $AJ376=""P4"",
        IF(
          COUNTA(validDates) &lt; 4,
          """",
          TEXT(
            INDEX(validDates, 4),
            ""mmm d, yyyy""
          )
        ),
"&amp;"        IF(
          COUNTA(validDates) &lt; 4,
          """",
          TEXTJOIN(
            "", "", TRUE,
            TEXT(INDEX(validDates, 1), ""mmm d, yyyy""),
            TEXT(INDEX(validDates, 2), ""mmm d, yyyy""),
            TEXT(INDEX(validDates"&amp;", 3), ""mmm d, yyyy""),
            TEXT(INDEX(validDates, 4), ""mmm d, yyyy"")
          )
        )
      )
    ),
    """"
  )
)
"),"")</f>
        <v/>
      </c>
      <c r="BM376" s="65" t="str">
        <f t="shared" si="15"/>
        <v/>
      </c>
      <c r="BN376" s="66"/>
      <c r="BO376" s="67"/>
      <c r="BP376" s="49" t="b">
        <v>0</v>
      </c>
      <c r="BQ376" s="49" t="b">
        <v>0</v>
      </c>
      <c r="BR376" s="68"/>
      <c r="BS376" s="69"/>
      <c r="BT376" s="70" t="b">
        <v>0</v>
      </c>
      <c r="BU376" s="71"/>
      <c r="BV376" s="72"/>
      <c r="BW376" s="86" t="b">
        <v>0</v>
      </c>
      <c r="BX376" s="87"/>
    </row>
    <row r="377">
      <c r="A377" s="35" t="str">
        <f t="shared" si="1"/>
        <v/>
      </c>
      <c r="B377" s="36" t="str">
        <f t="shared" si="2"/>
        <v/>
      </c>
      <c r="C377" s="36" t="str">
        <f t="array" ref="C377">IF(
  M377="",
  "",
  IFERROR(
    INDEX(
      '{INDEX} Tour Packages'!$A:$ZZ,
      MATCH(
        M377,
        INDEX(
          '{INDEX} Tour Packages'!$A:$ZZ,
          ,
          MATCH("Tour Package Name", '{INDEX} Tour Packages'!$4:$4, 0)
        ),
        0
      ),
      MATCH("Tour Code", '{INDEX} Tour Packages'!$4:$4, 0)
    ),
    "XXX"
  )
)
</f>
        <v/>
      </c>
      <c r="D377" s="36" t="str">
        <f t="shared" si="3"/>
        <v/>
      </c>
      <c r="E377" s="36" t="str">
        <f t="shared" si="4"/>
        <v/>
      </c>
      <c r="F377" s="37" t="str">
        <f t="shared" si="5"/>
        <v/>
      </c>
      <c r="G377" s="89"/>
      <c r="H377" s="89"/>
      <c r="I377" s="90"/>
      <c r="J377" s="40" t="str">
        <f t="shared" si="16"/>
        <v> </v>
      </c>
      <c r="K377" s="91"/>
      <c r="L377" s="55"/>
      <c r="M377" s="55"/>
      <c r="N377" s="91"/>
      <c r="O377" s="43" t="str">
        <f>IFERROR(__xludf.DUMMYFUNCTION("IF(N377="""","""",IFERROR(
  N377 + VALUE(REGEXEXTRACT(P377, ""(\d+)\s+Days"")),
  """"
)
)"),"")</f>
        <v/>
      </c>
      <c r="P377" s="43" t="str">
        <f t="array" ref="P377">IFERROR(
  INDEX(
    INDEX('{INDEX} Tour Packages'!$A:$ZZ, , MATCH(P$3, '{INDEX} Tour Packages'!$4:$4, 0)),
    MATCH(M377, INDEX('{INDEX} Tour Packages'!$A:$ZZ,0, MATCH("Tour Package Name", '{INDEX} Tour Packages'!$4:$4, 0)), 0)
  ),
"")
</f>
        <v/>
      </c>
      <c r="Q377" s="44" t="str">
        <f t="shared" si="7"/>
        <v/>
      </c>
      <c r="R377" s="44" t="str">
        <f>IFERROR(__xludf.DUMMYFUNCTION("IF(OR(ISBLANK(K377), ISBLANK(N377)), """", 
  LET(
    resDate, K377,
    tourDate, N377,
    monthCount, MAX(0, DATEDIF(resDate, tourDate - 3, ""M"") + 1),
    secondDates, ARRAYFORMULA(DATE(YEAR(resDate), MONTH(resDate) + SEQUENCE(monthCount), 2)),
    "&amp;"validDates, FILTER(secondDates, (secondDates &gt; resDate + 2) * (secondDates &lt;= tourDate - 3)),
    IF(ISERROR(validDates), 0, COUNTA(validDates))
  )
)
"),"")</f>
        <v/>
      </c>
      <c r="S377" s="44" t="str">
        <f t="shared" si="8"/>
        <v/>
      </c>
      <c r="T377" s="45" t="str">
        <f t="array" ref="T377">IF(ISBLANK(BO377),IFERROR(
  INDEX(
    INDEX('{INDEX} Payment Terms'!$A:$G, , MATCH(T$3, '{INDEX} Payment Terms'!$4:$4, 0)),
    MATCH(Q377, INDEX('{INDEX} Payment Terms'!$A:$G,0, MATCH("Payment Condition", '{INDEX} Payment Terms'!$4:$4, 0)), 0)
  ),
""),"Cancelled")
</f>
        <v/>
      </c>
      <c r="U377" s="46" t="b">
        <v>0</v>
      </c>
      <c r="V377" s="47" t="str">
        <f>IFERROR(__xludf.DUMMYFUNCTION("IF(OR(L377=""Duo Booking"", L377=""Group Booking""),
IF(U377=FALSE,"""",
    LET(
      bookingType, L377,
      tour, M377,
      mainFirst, H377,
      mainLast, I377,
      mainEmail, G377,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$L$4:L377, bookingType,
          $M$4:M377, tour,
          $H$4:H377, mainFirst,
          $I$4:I377, mainLast,
          $G$4:G377, mainEmail
        ),
        ""000""
      ),
  "&amp;"    baseID &amp; ""-"" &amp; memberNumber
    )
  ),
  """"
)
"),"")</f>
        <v/>
      </c>
      <c r="W377" s="48"/>
      <c r="X377" s="85" t="b">
        <v>0</v>
      </c>
      <c r="Y377" s="85" t="b">
        <v>0</v>
      </c>
      <c r="Z377" s="85" t="b">
        <v>0</v>
      </c>
      <c r="AA377" s="50"/>
      <c r="AB377" s="51"/>
      <c r="AC377" s="85" t="b">
        <v>0</v>
      </c>
      <c r="AD377" s="92"/>
      <c r="AE377" s="88"/>
      <c r="AF377" s="36" t="str">
        <f t="array" ref="AF377">IF(M377="","",INDEX(
      '{INDEX} Tour Packages'!$A:$ZP,
      MATCH($M377, '{INDEX} Tour Packages'!$A:$A, 0),
      MATCH(AF$3, '{INDEX} Tour Packages'!$4:$4, 0)
    ))</f>
        <v/>
      </c>
      <c r="AG377" s="36" t="str">
        <f t="array" ref="AG377">IF(M377="","",INDEX(
      '{INDEX} Tour Packages'!$A:$ZP,
      MATCH($M377, '{INDEX} Tour Packages'!$A:$A, 0),
      MATCH(AG$3, '{INDEX} Tour Packages'!$4:$4, 0)
    ))</f>
        <v/>
      </c>
      <c r="AH377" s="36" t="str">
        <f t="array" ref="AH377">IF(M377="","",INDEX(
      '{INDEX} Tour Packages'!$A:$ZP,
      MATCH($M377, '{INDEX} Tour Packages'!$A:$A, 0),
      MATCH(AH$3, '{INDEX} Tour Packages'!$4:$4, 0)
    ))</f>
        <v/>
      </c>
      <c r="AI377" s="54" t="str">
        <f t="shared" si="9"/>
        <v/>
      </c>
      <c r="AJ377" s="42"/>
      <c r="AK377" s="55"/>
      <c r="AL377" s="46" t="b">
        <v>0</v>
      </c>
      <c r="AM377" s="56"/>
      <c r="AN377" s="57" t="str">
        <f t="shared" si="10"/>
        <v/>
      </c>
      <c r="AO377" s="58" t="str">
        <f t="shared" si="11"/>
        <v/>
      </c>
      <c r="AP377" s="59"/>
      <c r="AQ377" s="60"/>
      <c r="AR377" s="61"/>
      <c r="AS377" s="61"/>
      <c r="AT377" s="61" t="str">
        <f>IFERROR(__xludf.DUMMYFUNCTION("IF( 
  OR($AJ377=""Full Payment"", ISBLANK($K377)),
  """",
  IF(
    OR(
      Q377=""Standard Booking, P1"",
      Q377=""Standard Booking, P2"",
      Q377=""Standard Booking, P3"",
      Q377=""Standard Booking, P4""
    ),
    LET(
      resDate,   $"&amp;"K377,
      tourDate,  $N377,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7" s="62" t="str">
        <f t="shared" si="12"/>
        <v/>
      </c>
      <c r="AV377" s="63"/>
      <c r="AW377" s="64"/>
      <c r="AX377" s="64"/>
      <c r="AY377" s="64"/>
      <c r="AZ377" s="64" t="str">
        <f>IFERROR(__xludf.DUMMYFUNCTION("IF(
  OR($AJ377=""Full Payment"",$AJ377=""P1"", ISBLANK($K377)),
  """",
  IF(
    OR(
      $Q377=""Standard Booking, P2"",
      $Q377=""Standard Booking, P3"",
      $Q377=""Standard Booking, P4""
    ),
    LET(
      resDate,   $K377,
      tourDate,"&amp;"  $N377,
      monthCount, DATEDIF(resDate, tourDate, ""M"") + 1,
      secondDates, ARRAYFORMULA(
        DATE(
          YEAR(resDate),
          MONTH(resDate) + SEQUENCE(monthCount),
          2
        )
      ),
      validDates, FILTER(
        sec"&amp;"ondDates,
        (secondDates &gt; resDate + 2) *
        (secondDates &lt;= tourDate - 3)
      ),
      IF(
        OR($AJ377=""P2"", $AJ377=""P3"", $AJ377=""P4""),
        IF(
          COUNTA(validDates) &lt; 2,
          """",
          TEXT(INDEX(validDates"&amp;", 2), ""mmm d, yyyy"")
        ),
        IF(
          COUNTA(validDates) &lt; 2,
          """",
          TEXTJOIN("", "", TRUE,
            TEXT(INDEX(validDates, 1), ""mmm d, yyyy""),
            TEXT(INDEX(validDates, 2), ""mmm d, yyyy"")
          )
 "&amp;"       )
      )
    ),
    """"
  )
)
"),"")</f>
        <v/>
      </c>
      <c r="BA377" s="65" t="str">
        <f t="shared" si="13"/>
        <v/>
      </c>
      <c r="BB377" s="63"/>
      <c r="BC377" s="64"/>
      <c r="BD377" s="64"/>
      <c r="BE377" s="64"/>
      <c r="BF377" s="64" t="str">
        <f>IFERROR(__xludf.DUMMYFUNCTION("IF(
  OR($AJ377=""Full Payment"",$AJ377=""P1"", $AJ377=""P2""),
  """",
  IF(
    AND(
      NOT(ISBLANK($K377)),
      OR(
        Q377=""Standard Booking, P3"",
        Q377=""Standard Booking, P4""
      )
    ),
    LET(
      resDate,   $K377,
      "&amp;"tourDate,  $N377,
      monthCount, DATEDIF(resDate, tourDate, ""M"") + 1,
      secondDates, ARRAYFORMULA(
        DATE(
          YEAR(resDate),
          MONTH(resDate) + SEQUENCE(monthCount),
          2
        )
      ),
      validDates, FILTER(
  "&amp;"      secondDates,
        (secondDates &gt; resDate + 2) *
        (secondDates &lt;= tourDate - 3)
      ),
      IF(
        $AJ377=""P4"",
        IF(
          COUNTA(validDates) &lt; 3,
          """",
          TEXT(INDEX(validDates, 3), ""mmm d, yyyy"")
  "&amp;"      ),
        IF(
          $AJ377=""P3"",
          IF(
            COUNTA(validDates) &lt; 3,
            """",
            TEXT(INDEX(validDates, 3), ""mmm d, yyyy"")
          ),
          IF(
            COUNTA(validDates) &lt; 3,
            """",
    "&amp;"        TEXTJOIN("", "", TRUE,
              TEXT(INDEX(validDates, 1), ""mmm d, yyyy""),
              TEXT(INDEX(validDates, 2), ""mmm d, yyyy""),
              TEXT(INDEX(validDates, 3), ""mmm d, yyyy"")
            )
          )
        )
      )
    "&amp;"),
    """"
  )
)
"),"")</f>
        <v/>
      </c>
      <c r="BG377" s="65" t="str">
        <f t="shared" si="14"/>
        <v/>
      </c>
      <c r="BH377" s="63"/>
      <c r="BI377" s="64"/>
      <c r="BJ377" s="64"/>
      <c r="BK377" s="64"/>
      <c r="BL377" s="64" t="str">
        <f>IFERROR(__xludf.DUMMYFUNCTION("IF(
  OR($AJ377=""Full Payment"",$AJ377=""P1"",$AJ377=""P2"",$AJ377=""P3""),
  """",
  IF(
    AND(
      NOT(ISBLANK($K377)),
      $Q377=""Standard Booking, P4""
    ),
    LET(
      resDate,   $K377,
      tourDate,  $N377,
      monthCount, DATEDIF(r"&amp;"esDate, tourDate, ""M"") + 1,
      secondDates, ARRAYFORMULA(
        DATE(
          YEAR(resDate),
          MONTH(resDate) + SEQUENCE(monthCount),
          2
        )
      ),
      validDates, FILTER(
        secondDates,
        (secondDates &gt; res"&amp;"Date + 2) *
        (secondDates &lt;= tourDate - 3)
      ),
      IF(
        $AJ377=""P4"",
        IF(
          COUNTA(validDates) &lt; 4,
          """",
          TEXT(
            INDEX(validDates, 4),
            ""mmm d, yyyy""
          )
        ),
"&amp;"        IF(
          COUNTA(validDates) &lt; 4,
          """",
          TEXTJOIN(
            "", "", TRUE,
            TEXT(INDEX(validDates, 1), ""mmm d, yyyy""),
            TEXT(INDEX(validDates, 2), ""mmm d, yyyy""),
            TEXT(INDEX(validDates"&amp;", 3), ""mmm d, yyyy""),
            TEXT(INDEX(validDates, 4), ""mmm d, yyyy"")
          )
        )
      )
    ),
    """"
  )
)
"),"")</f>
        <v/>
      </c>
      <c r="BM377" s="65" t="str">
        <f t="shared" si="15"/>
        <v/>
      </c>
      <c r="BN377" s="66"/>
      <c r="BO377" s="67"/>
      <c r="BP377" s="49" t="b">
        <v>0</v>
      </c>
      <c r="BQ377" s="49" t="b">
        <v>0</v>
      </c>
      <c r="BR377" s="68"/>
      <c r="BS377" s="69"/>
      <c r="BT377" s="70" t="b">
        <v>0</v>
      </c>
      <c r="BU377" s="71"/>
      <c r="BV377" s="72"/>
      <c r="BW377" s="86" t="b">
        <v>0</v>
      </c>
      <c r="BX377" s="87"/>
    </row>
    <row r="378">
      <c r="A378" s="35" t="str">
        <f t="shared" si="1"/>
        <v/>
      </c>
      <c r="B378" s="36" t="str">
        <f t="shared" si="2"/>
        <v/>
      </c>
      <c r="C378" s="36" t="str">
        <f t="array" ref="C378">IF(
  M378="",
  "",
  IFERROR(
    INDEX(
      '{INDEX} Tour Packages'!$A:$ZZ,
      MATCH(
        M378,
        INDEX(
          '{INDEX} Tour Packages'!$A:$ZZ,
          ,
          MATCH("Tour Package Name", '{INDEX} Tour Packages'!$4:$4, 0)
        ),
        0
      ),
      MATCH("Tour Code", '{INDEX} Tour Packages'!$4:$4, 0)
    ),
    "XXX"
  )
)
</f>
        <v/>
      </c>
      <c r="D378" s="36" t="str">
        <f t="shared" si="3"/>
        <v/>
      </c>
      <c r="E378" s="36" t="str">
        <f t="shared" si="4"/>
        <v/>
      </c>
      <c r="F378" s="37" t="str">
        <f t="shared" si="5"/>
        <v/>
      </c>
      <c r="G378" s="89"/>
      <c r="H378" s="89"/>
      <c r="I378" s="90"/>
      <c r="J378" s="40" t="str">
        <f t="shared" si="16"/>
        <v> </v>
      </c>
      <c r="K378" s="91"/>
      <c r="L378" s="55"/>
      <c r="M378" s="55"/>
      <c r="N378" s="91"/>
      <c r="O378" s="43" t="str">
        <f>IFERROR(__xludf.DUMMYFUNCTION("IF(N378="""","""",IFERROR(
  N378 + VALUE(REGEXEXTRACT(P378, ""(\d+)\s+Days"")),
  """"
)
)"),"")</f>
        <v/>
      </c>
      <c r="P378" s="43" t="str">
        <f t="array" ref="P378">IFERROR(
  INDEX(
    INDEX('{INDEX} Tour Packages'!$A:$ZZ, , MATCH(P$3, '{INDEX} Tour Packages'!$4:$4, 0)),
    MATCH(M378, INDEX('{INDEX} Tour Packages'!$A:$ZZ,0, MATCH("Tour Package Name", '{INDEX} Tour Packages'!$4:$4, 0)), 0)
  ),
"")
</f>
        <v/>
      </c>
      <c r="Q378" s="44" t="str">
        <f t="shared" si="7"/>
        <v/>
      </c>
      <c r="R378" s="44" t="str">
        <f>IFERROR(__xludf.DUMMYFUNCTION("IF(OR(ISBLANK(K378), ISBLANK(N378)), """", 
  LET(
    resDate, K378,
    tourDate, N378,
    monthCount, MAX(0, DATEDIF(resDate, tourDate - 3, ""M"") + 1),
    secondDates, ARRAYFORMULA(DATE(YEAR(resDate), MONTH(resDate) + SEQUENCE(monthCount), 2)),
    "&amp;"validDates, FILTER(secondDates, (secondDates &gt; resDate + 2) * (secondDates &lt;= tourDate - 3)),
    IF(ISERROR(validDates), 0, COUNTA(validDates))
  )
)
"),"")</f>
        <v/>
      </c>
      <c r="S378" s="44" t="str">
        <f t="shared" si="8"/>
        <v/>
      </c>
      <c r="T378" s="45" t="str">
        <f t="array" ref="T378">IF(ISBLANK(BO378),IFERROR(
  INDEX(
    INDEX('{INDEX} Payment Terms'!$A:$G, , MATCH(T$3, '{INDEX} Payment Terms'!$4:$4, 0)),
    MATCH(Q378, INDEX('{INDEX} Payment Terms'!$A:$G,0, MATCH("Payment Condition", '{INDEX} Payment Terms'!$4:$4, 0)), 0)
  ),
""),"Cancelled")
</f>
        <v/>
      </c>
      <c r="U378" s="46" t="b">
        <v>0</v>
      </c>
      <c r="V378" s="47" t="str">
        <f>IFERROR(__xludf.DUMMYFUNCTION("IF(OR(L378=""Duo Booking"", L378=""Group Booking""),
IF(U378=FALSE,"""",
    LET(
      bookingType, L378,
      tour, M378,
      mainFirst, H378,
      mainLast, I378,
      mainEmail, G378,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$L$4:L378, bookingType,
          $M$4:M378, tour,
          $H$4:H378, mainFirst,
          $I$4:I378, mainLast,
          $G$4:G378, mainEmail
        ),
        ""000""
      ),
  "&amp;"    baseID &amp; ""-"" &amp; memberNumber
    )
  ),
  """"
)
"),"")</f>
        <v/>
      </c>
      <c r="W378" s="48"/>
      <c r="X378" s="85" t="b">
        <v>0</v>
      </c>
      <c r="Y378" s="85" t="b">
        <v>0</v>
      </c>
      <c r="Z378" s="85" t="b">
        <v>0</v>
      </c>
      <c r="AA378" s="50"/>
      <c r="AB378" s="51"/>
      <c r="AC378" s="85" t="b">
        <v>0</v>
      </c>
      <c r="AD378" s="92"/>
      <c r="AE378" s="88"/>
      <c r="AF378" s="36" t="str">
        <f t="array" ref="AF378">IF(M378="","",INDEX(
      '{INDEX} Tour Packages'!$A:$ZP,
      MATCH($M378, '{INDEX} Tour Packages'!$A:$A, 0),
      MATCH(AF$3, '{INDEX} Tour Packages'!$4:$4, 0)
    ))</f>
        <v/>
      </c>
      <c r="AG378" s="36" t="str">
        <f t="array" ref="AG378">IF(M378="","",INDEX(
      '{INDEX} Tour Packages'!$A:$ZP,
      MATCH($M378, '{INDEX} Tour Packages'!$A:$A, 0),
      MATCH(AG$3, '{INDEX} Tour Packages'!$4:$4, 0)
    ))</f>
        <v/>
      </c>
      <c r="AH378" s="36" t="str">
        <f t="array" ref="AH378">IF(M378="","",INDEX(
      '{INDEX} Tour Packages'!$A:$ZP,
      MATCH($M378, '{INDEX} Tour Packages'!$A:$A, 0),
      MATCH(AH$3, '{INDEX} Tour Packages'!$4:$4, 0)
    ))</f>
        <v/>
      </c>
      <c r="AI378" s="54" t="str">
        <f t="shared" si="9"/>
        <v/>
      </c>
      <c r="AJ378" s="42"/>
      <c r="AK378" s="55"/>
      <c r="AL378" s="46" t="b">
        <v>0</v>
      </c>
      <c r="AM378" s="56"/>
      <c r="AN378" s="57" t="str">
        <f t="shared" si="10"/>
        <v/>
      </c>
      <c r="AO378" s="58" t="str">
        <f t="shared" si="11"/>
        <v/>
      </c>
      <c r="AP378" s="59"/>
      <c r="AQ378" s="60"/>
      <c r="AR378" s="61"/>
      <c r="AS378" s="61"/>
      <c r="AT378" s="61" t="str">
        <f>IFERROR(__xludf.DUMMYFUNCTION("IF( 
  OR($AJ378=""Full Payment"", ISBLANK($K378)),
  """",
  IF(
    OR(
      Q378=""Standard Booking, P1"",
      Q378=""Standard Booking, P2"",
      Q378=""Standard Booking, P3"",
      Q378=""Standard Booking, P4""
    ),
    LET(
      resDate,   $"&amp;"K378,
      tourDate,  $N378,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8" s="62" t="str">
        <f t="shared" si="12"/>
        <v/>
      </c>
      <c r="AV378" s="63"/>
      <c r="AW378" s="64"/>
      <c r="AX378" s="64"/>
      <c r="AY378" s="64"/>
      <c r="AZ378" s="64" t="str">
        <f>IFERROR(__xludf.DUMMYFUNCTION("IF(
  OR($AJ378=""Full Payment"",$AJ378=""P1"", ISBLANK($K378)),
  """",
  IF(
    OR(
      $Q378=""Standard Booking, P2"",
      $Q378=""Standard Booking, P3"",
      $Q378=""Standard Booking, P4""
    ),
    LET(
      resDate,   $K378,
      tourDate,"&amp;"  $N378,
      monthCount, DATEDIF(resDate, tourDate, ""M"") + 1,
      secondDates, ARRAYFORMULA(
        DATE(
          YEAR(resDate),
          MONTH(resDate) + SEQUENCE(monthCount),
          2
        )
      ),
      validDates, FILTER(
        sec"&amp;"ondDates,
        (secondDates &gt; resDate + 2) *
        (secondDates &lt;= tourDate - 3)
      ),
      IF(
        OR($AJ378=""P2"", $AJ378=""P3"", $AJ378=""P4""),
        IF(
          COUNTA(validDates) &lt; 2,
          """",
          TEXT(INDEX(validDates"&amp;", 2), ""mmm d, yyyy"")
        ),
        IF(
          COUNTA(validDates) &lt; 2,
          """",
          TEXTJOIN("", "", TRUE,
            TEXT(INDEX(validDates, 1), ""mmm d, yyyy""),
            TEXT(INDEX(validDates, 2), ""mmm d, yyyy"")
          )
 "&amp;"       )
      )
    ),
    """"
  )
)
"),"")</f>
        <v/>
      </c>
      <c r="BA378" s="65" t="str">
        <f t="shared" si="13"/>
        <v/>
      </c>
      <c r="BB378" s="63"/>
      <c r="BC378" s="64"/>
      <c r="BD378" s="64"/>
      <c r="BE378" s="64"/>
      <c r="BF378" s="64" t="str">
        <f>IFERROR(__xludf.DUMMYFUNCTION("IF(
  OR($AJ378=""Full Payment"",$AJ378=""P1"", $AJ378=""P2""),
  """",
  IF(
    AND(
      NOT(ISBLANK($K378)),
      OR(
        Q378=""Standard Booking, P3"",
        Q378=""Standard Booking, P4""
      )
    ),
    LET(
      resDate,   $K378,
      "&amp;"tourDate,  $N378,
      monthCount, DATEDIF(resDate, tourDate, ""M"") + 1,
      secondDates, ARRAYFORMULA(
        DATE(
          YEAR(resDate),
          MONTH(resDate) + SEQUENCE(monthCount),
          2
        )
      ),
      validDates, FILTER(
  "&amp;"      secondDates,
        (secondDates &gt; resDate + 2) *
        (secondDates &lt;= tourDate - 3)
      ),
      IF(
        $AJ378=""P4"",
        IF(
          COUNTA(validDates) &lt; 3,
          """",
          TEXT(INDEX(validDates, 3), ""mmm d, yyyy"")
  "&amp;"      ),
        IF(
          $AJ378=""P3"",
          IF(
            COUNTA(validDates) &lt; 3,
            """",
            TEXT(INDEX(validDates, 3), ""mmm d, yyyy"")
          ),
          IF(
            COUNTA(validDates) &lt; 3,
            """",
    "&amp;"        TEXTJOIN("", "", TRUE,
              TEXT(INDEX(validDates, 1), ""mmm d, yyyy""),
              TEXT(INDEX(validDates, 2), ""mmm d, yyyy""),
              TEXT(INDEX(validDates, 3), ""mmm d, yyyy"")
            )
          )
        )
      )
    "&amp;"),
    """"
  )
)
"),"")</f>
        <v/>
      </c>
      <c r="BG378" s="65" t="str">
        <f t="shared" si="14"/>
        <v/>
      </c>
      <c r="BH378" s="63"/>
      <c r="BI378" s="64"/>
      <c r="BJ378" s="64"/>
      <c r="BK378" s="64"/>
      <c r="BL378" s="64" t="str">
        <f>IFERROR(__xludf.DUMMYFUNCTION("IF(
  OR($AJ378=""Full Payment"",$AJ378=""P1"",$AJ378=""P2"",$AJ378=""P3""),
  """",
  IF(
    AND(
      NOT(ISBLANK($K378)),
      $Q378=""Standard Booking, P4""
    ),
    LET(
      resDate,   $K378,
      tourDate,  $N378,
      monthCount, DATEDIF(r"&amp;"esDate, tourDate, ""M"") + 1,
      secondDates, ARRAYFORMULA(
        DATE(
          YEAR(resDate),
          MONTH(resDate) + SEQUENCE(monthCount),
          2
        )
      ),
      validDates, FILTER(
        secondDates,
        (secondDates &gt; res"&amp;"Date + 2) *
        (secondDates &lt;= tourDate - 3)
      ),
      IF(
        $AJ378=""P4"",
        IF(
          COUNTA(validDates) &lt; 4,
          """",
          TEXT(
            INDEX(validDates, 4),
            ""mmm d, yyyy""
          )
        ),
"&amp;"        IF(
          COUNTA(validDates) &lt; 4,
          """",
          TEXTJOIN(
            "", "", TRUE,
            TEXT(INDEX(validDates, 1), ""mmm d, yyyy""),
            TEXT(INDEX(validDates, 2), ""mmm d, yyyy""),
            TEXT(INDEX(validDates"&amp;", 3), ""mmm d, yyyy""),
            TEXT(INDEX(validDates, 4), ""mmm d, yyyy"")
          )
        )
      )
    ),
    """"
  )
)
"),"")</f>
        <v/>
      </c>
      <c r="BM378" s="65" t="str">
        <f t="shared" si="15"/>
        <v/>
      </c>
      <c r="BN378" s="66"/>
      <c r="BO378" s="67"/>
      <c r="BP378" s="49" t="b">
        <v>0</v>
      </c>
      <c r="BQ378" s="49" t="b">
        <v>0</v>
      </c>
      <c r="BR378" s="68"/>
      <c r="BS378" s="69"/>
      <c r="BT378" s="70" t="b">
        <v>0</v>
      </c>
      <c r="BU378" s="71"/>
      <c r="BV378" s="72"/>
      <c r="BW378" s="86" t="b">
        <v>0</v>
      </c>
      <c r="BX378" s="87"/>
    </row>
    <row r="379">
      <c r="A379" s="35" t="str">
        <f t="shared" si="1"/>
        <v/>
      </c>
      <c r="B379" s="36" t="str">
        <f t="shared" si="2"/>
        <v/>
      </c>
      <c r="C379" s="36" t="str">
        <f t="array" ref="C379">IF(
  M379="",
  "",
  IFERROR(
    INDEX(
      '{INDEX} Tour Packages'!$A:$ZZ,
      MATCH(
        M379,
        INDEX(
          '{INDEX} Tour Packages'!$A:$ZZ,
          ,
          MATCH("Tour Package Name", '{INDEX} Tour Packages'!$4:$4, 0)
        ),
        0
      ),
      MATCH("Tour Code", '{INDEX} Tour Packages'!$4:$4, 0)
    ),
    "XXX"
  )
)
</f>
        <v/>
      </c>
      <c r="D379" s="36" t="str">
        <f t="shared" si="3"/>
        <v/>
      </c>
      <c r="E379" s="36" t="str">
        <f t="shared" si="4"/>
        <v/>
      </c>
      <c r="F379" s="37" t="str">
        <f t="shared" si="5"/>
        <v/>
      </c>
      <c r="G379" s="89"/>
      <c r="H379" s="89"/>
      <c r="I379" s="90"/>
      <c r="J379" s="40" t="str">
        <f t="shared" si="16"/>
        <v> </v>
      </c>
      <c r="K379" s="91"/>
      <c r="L379" s="55"/>
      <c r="M379" s="55"/>
      <c r="N379" s="91"/>
      <c r="O379" s="43" t="str">
        <f>IFERROR(__xludf.DUMMYFUNCTION("IF(N379="""","""",IFERROR(
  N379 + VALUE(REGEXEXTRACT(P379, ""(\d+)\s+Days"")),
  """"
)
)"),"")</f>
        <v/>
      </c>
      <c r="P379" s="43" t="str">
        <f t="array" ref="P379">IFERROR(
  INDEX(
    INDEX('{INDEX} Tour Packages'!$A:$ZZ, , MATCH(P$3, '{INDEX} Tour Packages'!$4:$4, 0)),
    MATCH(M379, INDEX('{INDEX} Tour Packages'!$A:$ZZ,0, MATCH("Tour Package Name", '{INDEX} Tour Packages'!$4:$4, 0)), 0)
  ),
"")
</f>
        <v/>
      </c>
      <c r="Q379" s="44" t="str">
        <f t="shared" si="7"/>
        <v/>
      </c>
      <c r="R379" s="44" t="str">
        <f>IFERROR(__xludf.DUMMYFUNCTION("IF(OR(ISBLANK(K379), ISBLANK(N379)), """", 
  LET(
    resDate, K379,
    tourDate, N379,
    monthCount, MAX(0, DATEDIF(resDate, tourDate - 3, ""M"") + 1),
    secondDates, ARRAYFORMULA(DATE(YEAR(resDate), MONTH(resDate) + SEQUENCE(monthCount), 2)),
    "&amp;"validDates, FILTER(secondDates, (secondDates &gt; resDate + 2) * (secondDates &lt;= tourDate - 3)),
    IF(ISERROR(validDates), 0, COUNTA(validDates))
  )
)
"),"")</f>
        <v/>
      </c>
      <c r="S379" s="44" t="str">
        <f t="shared" si="8"/>
        <v/>
      </c>
      <c r="T379" s="45" t="str">
        <f t="array" ref="T379">IF(ISBLANK(BO379),IFERROR(
  INDEX(
    INDEX('{INDEX} Payment Terms'!$A:$G, , MATCH(T$3, '{INDEX} Payment Terms'!$4:$4, 0)),
    MATCH(Q379, INDEX('{INDEX} Payment Terms'!$A:$G,0, MATCH("Payment Condition", '{INDEX} Payment Terms'!$4:$4, 0)), 0)
  ),
""),"Cancelled")
</f>
        <v/>
      </c>
      <c r="U379" s="46" t="b">
        <v>0</v>
      </c>
      <c r="V379" s="47" t="str">
        <f>IFERROR(__xludf.DUMMYFUNCTION("IF(OR(L379=""Duo Booking"", L379=""Group Booking""),
IF(U379=FALSE,"""",
    LET(
      bookingType, L379,
      tour, M379,
      mainFirst, H379,
      mainLast, I379,
      mainEmail, G379,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$L$4:L379, bookingType,
          $M$4:M379, tour,
          $H$4:H379, mainFirst,
          $I$4:I379, mainLast,
          $G$4:G379, mainEmail
        ),
        ""000""
      ),
  "&amp;"    baseID &amp; ""-"" &amp; memberNumber
    )
  ),
  """"
)
"),"")</f>
        <v/>
      </c>
      <c r="W379" s="48"/>
      <c r="X379" s="85" t="b">
        <v>0</v>
      </c>
      <c r="Y379" s="85" t="b">
        <v>0</v>
      </c>
      <c r="Z379" s="85" t="b">
        <v>0</v>
      </c>
      <c r="AA379" s="50"/>
      <c r="AB379" s="51"/>
      <c r="AC379" s="85" t="b">
        <v>0</v>
      </c>
      <c r="AD379" s="92"/>
      <c r="AE379" s="88"/>
      <c r="AF379" s="36" t="str">
        <f t="array" ref="AF379">IF(M379="","",INDEX(
      '{INDEX} Tour Packages'!$A:$ZP,
      MATCH($M379, '{INDEX} Tour Packages'!$A:$A, 0),
      MATCH(AF$3, '{INDEX} Tour Packages'!$4:$4, 0)
    ))</f>
        <v/>
      </c>
      <c r="AG379" s="36" t="str">
        <f t="array" ref="AG379">IF(M379="","",INDEX(
      '{INDEX} Tour Packages'!$A:$ZP,
      MATCH($M379, '{INDEX} Tour Packages'!$A:$A, 0),
      MATCH(AG$3, '{INDEX} Tour Packages'!$4:$4, 0)
    ))</f>
        <v/>
      </c>
      <c r="AH379" s="36" t="str">
        <f t="array" ref="AH379">IF(M379="","",INDEX(
      '{INDEX} Tour Packages'!$A:$ZP,
      MATCH($M379, '{INDEX} Tour Packages'!$A:$A, 0),
      MATCH(AH$3, '{INDEX} Tour Packages'!$4:$4, 0)
    ))</f>
        <v/>
      </c>
      <c r="AI379" s="54" t="str">
        <f t="shared" si="9"/>
        <v/>
      </c>
      <c r="AJ379" s="42"/>
      <c r="AK379" s="55"/>
      <c r="AL379" s="46" t="b">
        <v>0</v>
      </c>
      <c r="AM379" s="56"/>
      <c r="AN379" s="57" t="str">
        <f t="shared" si="10"/>
        <v/>
      </c>
      <c r="AO379" s="58" t="str">
        <f t="shared" si="11"/>
        <v/>
      </c>
      <c r="AP379" s="59"/>
      <c r="AQ379" s="60"/>
      <c r="AR379" s="61"/>
      <c r="AS379" s="61"/>
      <c r="AT379" s="61" t="str">
        <f>IFERROR(__xludf.DUMMYFUNCTION("IF( 
  OR($AJ379=""Full Payment"", ISBLANK($K379)),
  """",
  IF(
    OR(
      Q379=""Standard Booking, P1"",
      Q379=""Standard Booking, P2"",
      Q379=""Standard Booking, P3"",
      Q379=""Standard Booking, P4""
    ),
    LET(
      resDate,   $"&amp;"K379,
      tourDate,  $N379,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79" s="62" t="str">
        <f t="shared" si="12"/>
        <v/>
      </c>
      <c r="AV379" s="63"/>
      <c r="AW379" s="64"/>
      <c r="AX379" s="64"/>
      <c r="AY379" s="64"/>
      <c r="AZ379" s="64" t="str">
        <f>IFERROR(__xludf.DUMMYFUNCTION("IF(
  OR($AJ379=""Full Payment"",$AJ379=""P1"", ISBLANK($K379)),
  """",
  IF(
    OR(
      $Q379=""Standard Booking, P2"",
      $Q379=""Standard Booking, P3"",
      $Q379=""Standard Booking, P4""
    ),
    LET(
      resDate,   $K379,
      tourDate,"&amp;"  $N379,
      monthCount, DATEDIF(resDate, tourDate, ""M"") + 1,
      secondDates, ARRAYFORMULA(
        DATE(
          YEAR(resDate),
          MONTH(resDate) + SEQUENCE(monthCount),
          2
        )
      ),
      validDates, FILTER(
        sec"&amp;"ondDates,
        (secondDates &gt; resDate + 2) *
        (secondDates &lt;= tourDate - 3)
      ),
      IF(
        OR($AJ379=""P2"", $AJ379=""P3"", $AJ379=""P4""),
        IF(
          COUNTA(validDates) &lt; 2,
          """",
          TEXT(INDEX(validDates"&amp;", 2), ""mmm d, yyyy"")
        ),
        IF(
          COUNTA(validDates) &lt; 2,
          """",
          TEXTJOIN("", "", TRUE,
            TEXT(INDEX(validDates, 1), ""mmm d, yyyy""),
            TEXT(INDEX(validDates, 2), ""mmm d, yyyy"")
          )
 "&amp;"       )
      )
    ),
    """"
  )
)
"),"")</f>
        <v/>
      </c>
      <c r="BA379" s="65" t="str">
        <f t="shared" si="13"/>
        <v/>
      </c>
      <c r="BB379" s="63"/>
      <c r="BC379" s="64"/>
      <c r="BD379" s="64"/>
      <c r="BE379" s="64"/>
      <c r="BF379" s="64" t="str">
        <f>IFERROR(__xludf.DUMMYFUNCTION("IF(
  OR($AJ379=""Full Payment"",$AJ379=""P1"", $AJ379=""P2""),
  """",
  IF(
    AND(
      NOT(ISBLANK($K379)),
      OR(
        Q379=""Standard Booking, P3"",
        Q379=""Standard Booking, P4""
      )
    ),
    LET(
      resDate,   $K379,
      "&amp;"tourDate,  $N379,
      monthCount, DATEDIF(resDate, tourDate, ""M"") + 1,
      secondDates, ARRAYFORMULA(
        DATE(
          YEAR(resDate),
          MONTH(resDate) + SEQUENCE(monthCount),
          2
        )
      ),
      validDates, FILTER(
  "&amp;"      secondDates,
        (secondDates &gt; resDate + 2) *
        (secondDates &lt;= tourDate - 3)
      ),
      IF(
        $AJ379=""P4"",
        IF(
          COUNTA(validDates) &lt; 3,
          """",
          TEXT(INDEX(validDates, 3), ""mmm d, yyyy"")
  "&amp;"      ),
        IF(
          $AJ379=""P3"",
          IF(
            COUNTA(validDates) &lt; 3,
            """",
            TEXT(INDEX(validDates, 3), ""mmm d, yyyy"")
          ),
          IF(
            COUNTA(validDates) &lt; 3,
            """",
    "&amp;"        TEXTJOIN("", "", TRUE,
              TEXT(INDEX(validDates, 1), ""mmm d, yyyy""),
              TEXT(INDEX(validDates, 2), ""mmm d, yyyy""),
              TEXT(INDEX(validDates, 3), ""mmm d, yyyy"")
            )
          )
        )
      )
    "&amp;"),
    """"
  )
)
"),"")</f>
        <v/>
      </c>
      <c r="BG379" s="65" t="str">
        <f t="shared" si="14"/>
        <v/>
      </c>
      <c r="BH379" s="63"/>
      <c r="BI379" s="64"/>
      <c r="BJ379" s="64"/>
      <c r="BK379" s="64"/>
      <c r="BL379" s="64" t="str">
        <f>IFERROR(__xludf.DUMMYFUNCTION("IF(
  OR($AJ379=""Full Payment"",$AJ379=""P1"",$AJ379=""P2"",$AJ379=""P3""),
  """",
  IF(
    AND(
      NOT(ISBLANK($K379)),
      $Q379=""Standard Booking, P4""
    ),
    LET(
      resDate,   $K379,
      tourDate,  $N379,
      monthCount, DATEDIF(r"&amp;"esDate, tourDate, ""M"") + 1,
      secondDates, ARRAYFORMULA(
        DATE(
          YEAR(resDate),
          MONTH(resDate) + SEQUENCE(monthCount),
          2
        )
      ),
      validDates, FILTER(
        secondDates,
        (secondDates &gt; res"&amp;"Date + 2) *
        (secondDates &lt;= tourDate - 3)
      ),
      IF(
        $AJ379=""P4"",
        IF(
          COUNTA(validDates) &lt; 4,
          """",
          TEXT(
            INDEX(validDates, 4),
            ""mmm d, yyyy""
          )
        ),
"&amp;"        IF(
          COUNTA(validDates) &lt; 4,
          """",
          TEXTJOIN(
            "", "", TRUE,
            TEXT(INDEX(validDates, 1), ""mmm d, yyyy""),
            TEXT(INDEX(validDates, 2), ""mmm d, yyyy""),
            TEXT(INDEX(validDates"&amp;", 3), ""mmm d, yyyy""),
            TEXT(INDEX(validDates, 4), ""mmm d, yyyy"")
          )
        )
      )
    ),
    """"
  )
)
"),"")</f>
        <v/>
      </c>
      <c r="BM379" s="65" t="str">
        <f t="shared" si="15"/>
        <v/>
      </c>
      <c r="BN379" s="66"/>
      <c r="BO379" s="67"/>
      <c r="BP379" s="49" t="b">
        <v>0</v>
      </c>
      <c r="BQ379" s="49" t="b">
        <v>0</v>
      </c>
      <c r="BR379" s="68"/>
      <c r="BS379" s="69"/>
      <c r="BT379" s="70" t="b">
        <v>0</v>
      </c>
      <c r="BU379" s="71"/>
      <c r="BV379" s="72"/>
      <c r="BW379" s="86" t="b">
        <v>0</v>
      </c>
      <c r="BX379" s="87"/>
    </row>
    <row r="380">
      <c r="A380" s="35" t="str">
        <f t="shared" si="1"/>
        <v/>
      </c>
      <c r="B380" s="36" t="str">
        <f t="shared" si="2"/>
        <v/>
      </c>
      <c r="C380" s="36" t="str">
        <f t="array" ref="C380">IF(
  M380="",
  "",
  IFERROR(
    INDEX(
      '{INDEX} Tour Packages'!$A:$ZZ,
      MATCH(
        M380,
        INDEX(
          '{INDEX} Tour Packages'!$A:$ZZ,
          ,
          MATCH("Tour Package Name", '{INDEX} Tour Packages'!$4:$4, 0)
        ),
        0
      ),
      MATCH("Tour Code", '{INDEX} Tour Packages'!$4:$4, 0)
    ),
    "XXX"
  )
)
</f>
        <v/>
      </c>
      <c r="D380" s="36" t="str">
        <f t="shared" si="3"/>
        <v/>
      </c>
      <c r="E380" s="36" t="str">
        <f t="shared" si="4"/>
        <v/>
      </c>
      <c r="F380" s="37" t="str">
        <f t="shared" si="5"/>
        <v/>
      </c>
      <c r="G380" s="89"/>
      <c r="H380" s="89"/>
      <c r="I380" s="90"/>
      <c r="J380" s="40" t="str">
        <f t="shared" si="16"/>
        <v> </v>
      </c>
      <c r="K380" s="91"/>
      <c r="L380" s="55"/>
      <c r="M380" s="55"/>
      <c r="N380" s="91"/>
      <c r="O380" s="43" t="str">
        <f>IFERROR(__xludf.DUMMYFUNCTION("IF(N380="""","""",IFERROR(
  N380 + VALUE(REGEXEXTRACT(P380, ""(\d+)\s+Days"")),
  """"
)
)"),"")</f>
        <v/>
      </c>
      <c r="P380" s="43" t="str">
        <f t="array" ref="P380">IFERROR(
  INDEX(
    INDEX('{INDEX} Tour Packages'!$A:$ZZ, , MATCH(P$3, '{INDEX} Tour Packages'!$4:$4, 0)),
    MATCH(M380, INDEX('{INDEX} Tour Packages'!$A:$ZZ,0, MATCH("Tour Package Name", '{INDEX} Tour Packages'!$4:$4, 0)), 0)
  ),
"")
</f>
        <v/>
      </c>
      <c r="Q380" s="44" t="str">
        <f t="shared" si="7"/>
        <v/>
      </c>
      <c r="R380" s="44" t="str">
        <f>IFERROR(__xludf.DUMMYFUNCTION("IF(OR(ISBLANK(K380), ISBLANK(N380)), """", 
  LET(
    resDate, K380,
    tourDate, N380,
    monthCount, MAX(0, DATEDIF(resDate, tourDate - 3, ""M"") + 1),
    secondDates, ARRAYFORMULA(DATE(YEAR(resDate), MONTH(resDate) + SEQUENCE(monthCount), 2)),
    "&amp;"validDates, FILTER(secondDates, (secondDates &gt; resDate + 2) * (secondDates &lt;= tourDate - 3)),
    IF(ISERROR(validDates), 0, COUNTA(validDates))
  )
)
"),"")</f>
        <v/>
      </c>
      <c r="S380" s="44" t="str">
        <f t="shared" si="8"/>
        <v/>
      </c>
      <c r="T380" s="45" t="str">
        <f t="array" ref="T380">IF(ISBLANK(BO380),IFERROR(
  INDEX(
    INDEX('{INDEX} Payment Terms'!$A:$G, , MATCH(T$3, '{INDEX} Payment Terms'!$4:$4, 0)),
    MATCH(Q380, INDEX('{INDEX} Payment Terms'!$A:$G,0, MATCH("Payment Condition", '{INDEX} Payment Terms'!$4:$4, 0)), 0)
  ),
""),"Cancelled")
</f>
        <v/>
      </c>
      <c r="U380" s="46" t="b">
        <v>0</v>
      </c>
      <c r="V380" s="47" t="str">
        <f>IFERROR(__xludf.DUMMYFUNCTION("IF(OR(L380=""Duo Booking"", L380=""Group Booking""),
IF(U380=FALSE,"""",
    LET(
      bookingType, L380,
      tour, M380,
      mainFirst, H380,
      mainLast, I380,
      mainEmail, G380,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$L$4:L380, bookingType,
          $M$4:M380, tour,
          $H$4:H380, mainFirst,
          $I$4:I380, mainLast,
          $G$4:G380, mainEmail
        ),
        ""000""
      ),
  "&amp;"    baseID &amp; ""-"" &amp; memberNumber
    )
  ),
  """"
)
"),"")</f>
        <v/>
      </c>
      <c r="W380" s="48"/>
      <c r="X380" s="85" t="b">
        <v>0</v>
      </c>
      <c r="Y380" s="85" t="b">
        <v>0</v>
      </c>
      <c r="Z380" s="85" t="b">
        <v>0</v>
      </c>
      <c r="AA380" s="50"/>
      <c r="AB380" s="51"/>
      <c r="AC380" s="85" t="b">
        <v>0</v>
      </c>
      <c r="AD380" s="92"/>
      <c r="AE380" s="88"/>
      <c r="AF380" s="36" t="str">
        <f t="array" ref="AF380">IF(M380="","",INDEX(
      '{INDEX} Tour Packages'!$A:$ZP,
      MATCH($M380, '{INDEX} Tour Packages'!$A:$A, 0),
      MATCH(AF$3, '{INDEX} Tour Packages'!$4:$4, 0)
    ))</f>
        <v/>
      </c>
      <c r="AG380" s="36" t="str">
        <f t="array" ref="AG380">IF(M380="","",INDEX(
      '{INDEX} Tour Packages'!$A:$ZP,
      MATCH($M380, '{INDEX} Tour Packages'!$A:$A, 0),
      MATCH(AG$3, '{INDEX} Tour Packages'!$4:$4, 0)
    ))</f>
        <v/>
      </c>
      <c r="AH380" s="36" t="str">
        <f t="array" ref="AH380">IF(M380="","",INDEX(
      '{INDEX} Tour Packages'!$A:$ZP,
      MATCH($M380, '{INDEX} Tour Packages'!$A:$A, 0),
      MATCH(AH$3, '{INDEX} Tour Packages'!$4:$4, 0)
    ))</f>
        <v/>
      </c>
      <c r="AI380" s="54" t="str">
        <f t="shared" si="9"/>
        <v/>
      </c>
      <c r="AJ380" s="42"/>
      <c r="AK380" s="55"/>
      <c r="AL380" s="46" t="b">
        <v>0</v>
      </c>
      <c r="AM380" s="56"/>
      <c r="AN380" s="57" t="str">
        <f t="shared" si="10"/>
        <v/>
      </c>
      <c r="AO380" s="58" t="str">
        <f t="shared" si="11"/>
        <v/>
      </c>
      <c r="AP380" s="59"/>
      <c r="AQ380" s="60"/>
      <c r="AR380" s="61"/>
      <c r="AS380" s="61"/>
      <c r="AT380" s="61" t="str">
        <f>IFERROR(__xludf.DUMMYFUNCTION("IF( 
  OR($AJ380=""Full Payment"", ISBLANK($K380)),
  """",
  IF(
    OR(
      Q380=""Standard Booking, P1"",
      Q380=""Standard Booking, P2"",
      Q380=""Standard Booking, P3"",
      Q380=""Standard Booking, P4""
    ),
    LET(
      resDate,   $"&amp;"K380,
      tourDate,  $N380,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0" s="62" t="str">
        <f t="shared" si="12"/>
        <v/>
      </c>
      <c r="AV380" s="63"/>
      <c r="AW380" s="64"/>
      <c r="AX380" s="64"/>
      <c r="AY380" s="64"/>
      <c r="AZ380" s="64" t="str">
        <f>IFERROR(__xludf.DUMMYFUNCTION("IF(
  OR($AJ380=""Full Payment"",$AJ380=""P1"", ISBLANK($K380)),
  """",
  IF(
    OR(
      $Q380=""Standard Booking, P2"",
      $Q380=""Standard Booking, P3"",
      $Q380=""Standard Booking, P4""
    ),
    LET(
      resDate,   $K380,
      tourDate,"&amp;"  $N380,
      monthCount, DATEDIF(resDate, tourDate, ""M"") + 1,
      secondDates, ARRAYFORMULA(
        DATE(
          YEAR(resDate),
          MONTH(resDate) + SEQUENCE(monthCount),
          2
        )
      ),
      validDates, FILTER(
        sec"&amp;"ondDates,
        (secondDates &gt; resDate + 2) *
        (secondDates &lt;= tourDate - 3)
      ),
      IF(
        OR($AJ380=""P2"", $AJ380=""P3"", $AJ380=""P4""),
        IF(
          COUNTA(validDates) &lt; 2,
          """",
          TEXT(INDEX(validDates"&amp;", 2), ""mmm d, yyyy"")
        ),
        IF(
          COUNTA(validDates) &lt; 2,
          """",
          TEXTJOIN("", "", TRUE,
            TEXT(INDEX(validDates, 1), ""mmm d, yyyy""),
            TEXT(INDEX(validDates, 2), ""mmm d, yyyy"")
          )
 "&amp;"       )
      )
    ),
    """"
  )
)
"),"")</f>
        <v/>
      </c>
      <c r="BA380" s="65" t="str">
        <f t="shared" si="13"/>
        <v/>
      </c>
      <c r="BB380" s="63"/>
      <c r="BC380" s="64"/>
      <c r="BD380" s="64"/>
      <c r="BE380" s="64"/>
      <c r="BF380" s="64" t="str">
        <f>IFERROR(__xludf.DUMMYFUNCTION("IF(
  OR($AJ380=""Full Payment"",$AJ380=""P1"", $AJ380=""P2""),
  """",
  IF(
    AND(
      NOT(ISBLANK($K380)),
      OR(
        Q380=""Standard Booking, P3"",
        Q380=""Standard Booking, P4""
      )
    ),
    LET(
      resDate,   $K380,
      "&amp;"tourDate,  $N380,
      monthCount, DATEDIF(resDate, tourDate, ""M"") + 1,
      secondDates, ARRAYFORMULA(
        DATE(
          YEAR(resDate),
          MONTH(resDate) + SEQUENCE(monthCount),
          2
        )
      ),
      validDates, FILTER(
  "&amp;"      secondDates,
        (secondDates &gt; resDate + 2) *
        (secondDates &lt;= tourDate - 3)
      ),
      IF(
        $AJ380=""P4"",
        IF(
          COUNTA(validDates) &lt; 3,
          """",
          TEXT(INDEX(validDates, 3), ""mmm d, yyyy"")
  "&amp;"      ),
        IF(
          $AJ380=""P3"",
          IF(
            COUNTA(validDates) &lt; 3,
            """",
            TEXT(INDEX(validDates, 3), ""mmm d, yyyy"")
          ),
          IF(
            COUNTA(validDates) &lt; 3,
            """",
    "&amp;"        TEXTJOIN("", "", TRUE,
              TEXT(INDEX(validDates, 1), ""mmm d, yyyy""),
              TEXT(INDEX(validDates, 2), ""mmm d, yyyy""),
              TEXT(INDEX(validDates, 3), ""mmm d, yyyy"")
            )
          )
        )
      )
    "&amp;"),
    """"
  )
)
"),"")</f>
        <v/>
      </c>
      <c r="BG380" s="65" t="str">
        <f t="shared" si="14"/>
        <v/>
      </c>
      <c r="BH380" s="63"/>
      <c r="BI380" s="64"/>
      <c r="BJ380" s="64"/>
      <c r="BK380" s="64"/>
      <c r="BL380" s="64" t="str">
        <f>IFERROR(__xludf.DUMMYFUNCTION("IF(
  OR($AJ380=""Full Payment"",$AJ380=""P1"",$AJ380=""P2"",$AJ380=""P3""),
  """",
  IF(
    AND(
      NOT(ISBLANK($K380)),
      $Q380=""Standard Booking, P4""
    ),
    LET(
      resDate,   $K380,
      tourDate,  $N380,
      monthCount, DATEDIF(r"&amp;"esDate, tourDate, ""M"") + 1,
      secondDates, ARRAYFORMULA(
        DATE(
          YEAR(resDate),
          MONTH(resDate) + SEQUENCE(monthCount),
          2
        )
      ),
      validDates, FILTER(
        secondDates,
        (secondDates &gt; res"&amp;"Date + 2) *
        (secondDates &lt;= tourDate - 3)
      ),
      IF(
        $AJ380=""P4"",
        IF(
          COUNTA(validDates) &lt; 4,
          """",
          TEXT(
            INDEX(validDates, 4),
            ""mmm d, yyyy""
          )
        ),
"&amp;"        IF(
          COUNTA(validDates) &lt; 4,
          """",
          TEXTJOIN(
            "", "", TRUE,
            TEXT(INDEX(validDates, 1), ""mmm d, yyyy""),
            TEXT(INDEX(validDates, 2), ""mmm d, yyyy""),
            TEXT(INDEX(validDates"&amp;", 3), ""mmm d, yyyy""),
            TEXT(INDEX(validDates, 4), ""mmm d, yyyy"")
          )
        )
      )
    ),
    """"
  )
)
"),"")</f>
        <v/>
      </c>
      <c r="BM380" s="65" t="str">
        <f t="shared" si="15"/>
        <v/>
      </c>
      <c r="BN380" s="66"/>
      <c r="BO380" s="67"/>
      <c r="BP380" s="49" t="b">
        <v>0</v>
      </c>
      <c r="BQ380" s="49" t="b">
        <v>0</v>
      </c>
      <c r="BR380" s="68"/>
      <c r="BS380" s="69"/>
      <c r="BT380" s="70" t="b">
        <v>0</v>
      </c>
      <c r="BU380" s="71"/>
      <c r="BV380" s="72"/>
      <c r="BW380" s="86" t="b">
        <v>0</v>
      </c>
      <c r="BX380" s="87"/>
    </row>
    <row r="381">
      <c r="A381" s="35" t="str">
        <f t="shared" si="1"/>
        <v/>
      </c>
      <c r="B381" s="36" t="str">
        <f t="shared" si="2"/>
        <v/>
      </c>
      <c r="C381" s="36" t="str">
        <f t="array" ref="C381">IF(
  M381="",
  "",
  IFERROR(
    INDEX(
      '{INDEX} Tour Packages'!$A:$ZZ,
      MATCH(
        M381,
        INDEX(
          '{INDEX} Tour Packages'!$A:$ZZ,
          ,
          MATCH("Tour Package Name", '{INDEX} Tour Packages'!$4:$4, 0)
        ),
        0
      ),
      MATCH("Tour Code", '{INDEX} Tour Packages'!$4:$4, 0)
    ),
    "XXX"
  )
)
</f>
        <v/>
      </c>
      <c r="D381" s="36" t="str">
        <f t="shared" si="3"/>
        <v/>
      </c>
      <c r="E381" s="36" t="str">
        <f t="shared" si="4"/>
        <v/>
      </c>
      <c r="F381" s="37" t="str">
        <f t="shared" si="5"/>
        <v/>
      </c>
      <c r="G381" s="89"/>
      <c r="H381" s="89"/>
      <c r="I381" s="90"/>
      <c r="J381" s="40" t="str">
        <f t="shared" si="16"/>
        <v> </v>
      </c>
      <c r="K381" s="91"/>
      <c r="L381" s="55"/>
      <c r="M381" s="55"/>
      <c r="N381" s="91"/>
      <c r="O381" s="43" t="str">
        <f>IFERROR(__xludf.DUMMYFUNCTION("IF(N381="""","""",IFERROR(
  N381 + VALUE(REGEXEXTRACT(P381, ""(\d+)\s+Days"")),
  """"
)
)"),"")</f>
        <v/>
      </c>
      <c r="P381" s="43" t="str">
        <f t="array" ref="P381">IFERROR(
  INDEX(
    INDEX('{INDEX} Tour Packages'!$A:$ZZ, , MATCH(P$3, '{INDEX} Tour Packages'!$4:$4, 0)),
    MATCH(M381, INDEX('{INDEX} Tour Packages'!$A:$ZZ,0, MATCH("Tour Package Name", '{INDEX} Tour Packages'!$4:$4, 0)), 0)
  ),
"")
</f>
        <v/>
      </c>
      <c r="Q381" s="44" t="str">
        <f t="shared" si="7"/>
        <v/>
      </c>
      <c r="R381" s="44" t="str">
        <f>IFERROR(__xludf.DUMMYFUNCTION("IF(OR(ISBLANK(K381), ISBLANK(N381)), """", 
  LET(
    resDate, K381,
    tourDate, N381,
    monthCount, MAX(0, DATEDIF(resDate, tourDate - 3, ""M"") + 1),
    secondDates, ARRAYFORMULA(DATE(YEAR(resDate), MONTH(resDate) + SEQUENCE(monthCount), 2)),
    "&amp;"validDates, FILTER(secondDates, (secondDates &gt; resDate + 2) * (secondDates &lt;= tourDate - 3)),
    IF(ISERROR(validDates), 0, COUNTA(validDates))
  )
)
"),"")</f>
        <v/>
      </c>
      <c r="S381" s="44" t="str">
        <f t="shared" si="8"/>
        <v/>
      </c>
      <c r="T381" s="45" t="str">
        <f t="array" ref="T381">IF(ISBLANK(BO381),IFERROR(
  INDEX(
    INDEX('{INDEX} Payment Terms'!$A:$G, , MATCH(T$3, '{INDEX} Payment Terms'!$4:$4, 0)),
    MATCH(Q381, INDEX('{INDEX} Payment Terms'!$A:$G,0, MATCH("Payment Condition", '{INDEX} Payment Terms'!$4:$4, 0)), 0)
  ),
""),"Cancelled")
</f>
        <v/>
      </c>
      <c r="U381" s="46" t="b">
        <v>0</v>
      </c>
      <c r="V381" s="47" t="str">
        <f>IFERROR(__xludf.DUMMYFUNCTION("IF(OR(L381=""Duo Booking"", L381=""Group Booking""),
IF(U381=FALSE,"""",
    LET(
      bookingType, L381,
      tour, M381,
      mainFirst, H381,
      mainLast, I381,
      mainEmail, G381,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$L$4:L381, bookingType,
          $M$4:M381, tour,
          $H$4:H381, mainFirst,
          $I$4:I381, mainLast,
          $G$4:G381, mainEmail
        ),
        ""000""
      ),
  "&amp;"    baseID &amp; ""-"" &amp; memberNumber
    )
  ),
  """"
)
"),"")</f>
        <v/>
      </c>
      <c r="W381" s="48"/>
      <c r="X381" s="85" t="b">
        <v>0</v>
      </c>
      <c r="Y381" s="85" t="b">
        <v>0</v>
      </c>
      <c r="Z381" s="85" t="b">
        <v>0</v>
      </c>
      <c r="AA381" s="50"/>
      <c r="AB381" s="51"/>
      <c r="AC381" s="85" t="b">
        <v>0</v>
      </c>
      <c r="AD381" s="92"/>
      <c r="AE381" s="88"/>
      <c r="AF381" s="36" t="str">
        <f t="array" ref="AF381">IF(M381="","",INDEX(
      '{INDEX} Tour Packages'!$A:$ZP,
      MATCH($M381, '{INDEX} Tour Packages'!$A:$A, 0),
      MATCH(AF$3, '{INDEX} Tour Packages'!$4:$4, 0)
    ))</f>
        <v/>
      </c>
      <c r="AG381" s="36" t="str">
        <f t="array" ref="AG381">IF(M381="","",INDEX(
      '{INDEX} Tour Packages'!$A:$ZP,
      MATCH($M381, '{INDEX} Tour Packages'!$A:$A, 0),
      MATCH(AG$3, '{INDEX} Tour Packages'!$4:$4, 0)
    ))</f>
        <v/>
      </c>
      <c r="AH381" s="36" t="str">
        <f t="array" ref="AH381">IF(M381="","",INDEX(
      '{INDEX} Tour Packages'!$A:$ZP,
      MATCH($M381, '{INDEX} Tour Packages'!$A:$A, 0),
      MATCH(AH$3, '{INDEX} Tour Packages'!$4:$4, 0)
    ))</f>
        <v/>
      </c>
      <c r="AI381" s="54" t="str">
        <f t="shared" si="9"/>
        <v/>
      </c>
      <c r="AJ381" s="42"/>
      <c r="AK381" s="55"/>
      <c r="AL381" s="46" t="b">
        <v>0</v>
      </c>
      <c r="AM381" s="56"/>
      <c r="AN381" s="57" t="str">
        <f t="shared" si="10"/>
        <v/>
      </c>
      <c r="AO381" s="58" t="str">
        <f t="shared" si="11"/>
        <v/>
      </c>
      <c r="AP381" s="59"/>
      <c r="AQ381" s="60"/>
      <c r="AR381" s="61"/>
      <c r="AS381" s="61"/>
      <c r="AT381" s="61" t="str">
        <f>IFERROR(__xludf.DUMMYFUNCTION("IF( 
  OR($AJ381=""Full Payment"", ISBLANK($K381)),
  """",
  IF(
    OR(
      Q381=""Standard Booking, P1"",
      Q381=""Standard Booking, P2"",
      Q381=""Standard Booking, P3"",
      Q381=""Standard Booking, P4""
    ),
    LET(
      resDate,   $"&amp;"K381,
      tourDate,  $N381,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1" s="62" t="str">
        <f t="shared" si="12"/>
        <v/>
      </c>
      <c r="AV381" s="63"/>
      <c r="AW381" s="64"/>
      <c r="AX381" s="64"/>
      <c r="AY381" s="64"/>
      <c r="AZ381" s="64" t="str">
        <f>IFERROR(__xludf.DUMMYFUNCTION("IF(
  OR($AJ381=""Full Payment"",$AJ381=""P1"", ISBLANK($K381)),
  """",
  IF(
    OR(
      $Q381=""Standard Booking, P2"",
      $Q381=""Standard Booking, P3"",
      $Q381=""Standard Booking, P4""
    ),
    LET(
      resDate,   $K381,
      tourDate,"&amp;"  $N381,
      monthCount, DATEDIF(resDate, tourDate, ""M"") + 1,
      secondDates, ARRAYFORMULA(
        DATE(
          YEAR(resDate),
          MONTH(resDate) + SEQUENCE(monthCount),
          2
        )
      ),
      validDates, FILTER(
        sec"&amp;"ondDates,
        (secondDates &gt; resDate + 2) *
        (secondDates &lt;= tourDate - 3)
      ),
      IF(
        OR($AJ381=""P2"", $AJ381=""P3"", $AJ381=""P4""),
        IF(
          COUNTA(validDates) &lt; 2,
          """",
          TEXT(INDEX(validDates"&amp;", 2), ""mmm d, yyyy"")
        ),
        IF(
          COUNTA(validDates) &lt; 2,
          """",
          TEXTJOIN("", "", TRUE,
            TEXT(INDEX(validDates, 1), ""mmm d, yyyy""),
            TEXT(INDEX(validDates, 2), ""mmm d, yyyy"")
          )
 "&amp;"       )
      )
    ),
    """"
  )
)
"),"")</f>
        <v/>
      </c>
      <c r="BA381" s="65" t="str">
        <f t="shared" si="13"/>
        <v/>
      </c>
      <c r="BB381" s="63"/>
      <c r="BC381" s="64"/>
      <c r="BD381" s="64"/>
      <c r="BE381" s="64"/>
      <c r="BF381" s="64" t="str">
        <f>IFERROR(__xludf.DUMMYFUNCTION("IF(
  OR($AJ381=""Full Payment"",$AJ381=""P1"", $AJ381=""P2""),
  """",
  IF(
    AND(
      NOT(ISBLANK($K381)),
      OR(
        Q381=""Standard Booking, P3"",
        Q381=""Standard Booking, P4""
      )
    ),
    LET(
      resDate,   $K381,
      "&amp;"tourDate,  $N381,
      monthCount, DATEDIF(resDate, tourDate, ""M"") + 1,
      secondDates, ARRAYFORMULA(
        DATE(
          YEAR(resDate),
          MONTH(resDate) + SEQUENCE(monthCount),
          2
        )
      ),
      validDates, FILTER(
  "&amp;"      secondDates,
        (secondDates &gt; resDate + 2) *
        (secondDates &lt;= tourDate - 3)
      ),
      IF(
        $AJ381=""P4"",
        IF(
          COUNTA(validDates) &lt; 3,
          """",
          TEXT(INDEX(validDates, 3), ""mmm d, yyyy"")
  "&amp;"      ),
        IF(
          $AJ381=""P3"",
          IF(
            COUNTA(validDates) &lt; 3,
            """",
            TEXT(INDEX(validDates, 3), ""mmm d, yyyy"")
          ),
          IF(
            COUNTA(validDates) &lt; 3,
            """",
    "&amp;"        TEXTJOIN("", "", TRUE,
              TEXT(INDEX(validDates, 1), ""mmm d, yyyy""),
              TEXT(INDEX(validDates, 2), ""mmm d, yyyy""),
              TEXT(INDEX(validDates, 3), ""mmm d, yyyy"")
            )
          )
        )
      )
    "&amp;"),
    """"
  )
)
"),"")</f>
        <v/>
      </c>
      <c r="BG381" s="65" t="str">
        <f t="shared" si="14"/>
        <v/>
      </c>
      <c r="BH381" s="63"/>
      <c r="BI381" s="64"/>
      <c r="BJ381" s="64"/>
      <c r="BK381" s="64"/>
      <c r="BL381" s="64" t="str">
        <f>IFERROR(__xludf.DUMMYFUNCTION("IF(
  OR($AJ381=""Full Payment"",$AJ381=""P1"",$AJ381=""P2"",$AJ381=""P3""),
  """",
  IF(
    AND(
      NOT(ISBLANK($K381)),
      $Q381=""Standard Booking, P4""
    ),
    LET(
      resDate,   $K381,
      tourDate,  $N381,
      monthCount, DATEDIF(r"&amp;"esDate, tourDate, ""M"") + 1,
      secondDates, ARRAYFORMULA(
        DATE(
          YEAR(resDate),
          MONTH(resDate) + SEQUENCE(monthCount),
          2
        )
      ),
      validDates, FILTER(
        secondDates,
        (secondDates &gt; res"&amp;"Date + 2) *
        (secondDates &lt;= tourDate - 3)
      ),
      IF(
        $AJ381=""P4"",
        IF(
          COUNTA(validDates) &lt; 4,
          """",
          TEXT(
            INDEX(validDates, 4),
            ""mmm d, yyyy""
          )
        ),
"&amp;"        IF(
          COUNTA(validDates) &lt; 4,
          """",
          TEXTJOIN(
            "", "", TRUE,
            TEXT(INDEX(validDates, 1), ""mmm d, yyyy""),
            TEXT(INDEX(validDates, 2), ""mmm d, yyyy""),
            TEXT(INDEX(validDates"&amp;", 3), ""mmm d, yyyy""),
            TEXT(INDEX(validDates, 4), ""mmm d, yyyy"")
          )
        )
      )
    ),
    """"
  )
)
"),"")</f>
        <v/>
      </c>
      <c r="BM381" s="65" t="str">
        <f t="shared" si="15"/>
        <v/>
      </c>
      <c r="BN381" s="66"/>
      <c r="BO381" s="67"/>
      <c r="BP381" s="49" t="b">
        <v>0</v>
      </c>
      <c r="BQ381" s="49" t="b">
        <v>0</v>
      </c>
      <c r="BR381" s="68"/>
      <c r="BS381" s="69"/>
      <c r="BT381" s="70" t="b">
        <v>0</v>
      </c>
      <c r="BU381" s="71"/>
      <c r="BV381" s="72"/>
      <c r="BW381" s="86" t="b">
        <v>0</v>
      </c>
      <c r="BX381" s="87"/>
    </row>
    <row r="382">
      <c r="A382" s="35" t="str">
        <f t="shared" si="1"/>
        <v/>
      </c>
      <c r="B382" s="36" t="str">
        <f t="shared" si="2"/>
        <v/>
      </c>
      <c r="C382" s="36" t="str">
        <f t="array" ref="C382">IF(
  M382="",
  "",
  IFERROR(
    INDEX(
      '{INDEX} Tour Packages'!$A:$ZZ,
      MATCH(
        M382,
        INDEX(
          '{INDEX} Tour Packages'!$A:$ZZ,
          ,
          MATCH("Tour Package Name", '{INDEX} Tour Packages'!$4:$4, 0)
        ),
        0
      ),
      MATCH("Tour Code", '{INDEX} Tour Packages'!$4:$4, 0)
    ),
    "XXX"
  )
)
</f>
        <v/>
      </c>
      <c r="D382" s="36" t="str">
        <f t="shared" si="3"/>
        <v/>
      </c>
      <c r="E382" s="36" t="str">
        <f t="shared" si="4"/>
        <v/>
      </c>
      <c r="F382" s="37" t="str">
        <f t="shared" si="5"/>
        <v/>
      </c>
      <c r="G382" s="89"/>
      <c r="H382" s="89"/>
      <c r="I382" s="90"/>
      <c r="J382" s="40" t="str">
        <f t="shared" si="16"/>
        <v> </v>
      </c>
      <c r="K382" s="91"/>
      <c r="L382" s="55"/>
      <c r="M382" s="55"/>
      <c r="N382" s="91"/>
      <c r="O382" s="43" t="str">
        <f>IFERROR(__xludf.DUMMYFUNCTION("IF(N382="""","""",IFERROR(
  N382 + VALUE(REGEXEXTRACT(P382, ""(\d+)\s+Days"")),
  """"
)
)"),"")</f>
        <v/>
      </c>
      <c r="P382" s="43" t="str">
        <f t="array" ref="P382">IFERROR(
  INDEX(
    INDEX('{INDEX} Tour Packages'!$A:$ZZ, , MATCH(P$3, '{INDEX} Tour Packages'!$4:$4, 0)),
    MATCH(M382, INDEX('{INDEX} Tour Packages'!$A:$ZZ,0, MATCH("Tour Package Name", '{INDEX} Tour Packages'!$4:$4, 0)), 0)
  ),
"")
</f>
        <v/>
      </c>
      <c r="Q382" s="44" t="str">
        <f t="shared" si="7"/>
        <v/>
      </c>
      <c r="R382" s="44" t="str">
        <f>IFERROR(__xludf.DUMMYFUNCTION("IF(OR(ISBLANK(K382), ISBLANK(N382)), """", 
  LET(
    resDate, K382,
    tourDate, N382,
    monthCount, MAX(0, DATEDIF(resDate, tourDate - 3, ""M"") + 1),
    secondDates, ARRAYFORMULA(DATE(YEAR(resDate), MONTH(resDate) + SEQUENCE(monthCount), 2)),
    "&amp;"validDates, FILTER(secondDates, (secondDates &gt; resDate + 2) * (secondDates &lt;= tourDate - 3)),
    IF(ISERROR(validDates), 0, COUNTA(validDates))
  )
)
"),"")</f>
        <v/>
      </c>
      <c r="S382" s="44" t="str">
        <f t="shared" si="8"/>
        <v/>
      </c>
      <c r="T382" s="45" t="str">
        <f t="array" ref="T382">IF(ISBLANK(BO382),IFERROR(
  INDEX(
    INDEX('{INDEX} Payment Terms'!$A:$G, , MATCH(T$3, '{INDEX} Payment Terms'!$4:$4, 0)),
    MATCH(Q382, INDEX('{INDEX} Payment Terms'!$A:$G,0, MATCH("Payment Condition", '{INDEX} Payment Terms'!$4:$4, 0)), 0)
  ),
""),"Cancelled")
</f>
        <v/>
      </c>
      <c r="U382" s="46" t="b">
        <v>0</v>
      </c>
      <c r="V382" s="47" t="str">
        <f>IFERROR(__xludf.DUMMYFUNCTION("IF(OR(L382=""Duo Booking"", L382=""Group Booking""),
IF(U382=FALSE,"""",
    LET(
      bookingType, L382,
      tour, M382,
      mainFirst, H382,
      mainLast, I382,
      mainEmail, G382,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$L$4:L382, bookingType,
          $M$4:M382, tour,
          $H$4:H382, mainFirst,
          $I$4:I382, mainLast,
          $G$4:G382, mainEmail
        ),
        ""000""
      ),
  "&amp;"    baseID &amp; ""-"" &amp; memberNumber
    )
  ),
  """"
)
"),"")</f>
        <v/>
      </c>
      <c r="W382" s="48"/>
      <c r="X382" s="85" t="b">
        <v>0</v>
      </c>
      <c r="Y382" s="85" t="b">
        <v>0</v>
      </c>
      <c r="Z382" s="85" t="b">
        <v>0</v>
      </c>
      <c r="AA382" s="50"/>
      <c r="AB382" s="51"/>
      <c r="AC382" s="85" t="b">
        <v>0</v>
      </c>
      <c r="AD382" s="92"/>
      <c r="AE382" s="88"/>
      <c r="AF382" s="36" t="str">
        <f t="array" ref="AF382">IF(M382="","",INDEX(
      '{INDEX} Tour Packages'!$A:$ZP,
      MATCH($M382, '{INDEX} Tour Packages'!$A:$A, 0),
      MATCH(AF$3, '{INDEX} Tour Packages'!$4:$4, 0)
    ))</f>
        <v/>
      </c>
      <c r="AG382" s="36" t="str">
        <f t="array" ref="AG382">IF(M382="","",INDEX(
      '{INDEX} Tour Packages'!$A:$ZP,
      MATCH($M382, '{INDEX} Tour Packages'!$A:$A, 0),
      MATCH(AG$3, '{INDEX} Tour Packages'!$4:$4, 0)
    ))</f>
        <v/>
      </c>
      <c r="AH382" s="36" t="str">
        <f t="array" ref="AH382">IF(M382="","",INDEX(
      '{INDEX} Tour Packages'!$A:$ZP,
      MATCH($M382, '{INDEX} Tour Packages'!$A:$A, 0),
      MATCH(AH$3, '{INDEX} Tour Packages'!$4:$4, 0)
    ))</f>
        <v/>
      </c>
      <c r="AI382" s="54" t="str">
        <f t="shared" si="9"/>
        <v/>
      </c>
      <c r="AJ382" s="42"/>
      <c r="AK382" s="55"/>
      <c r="AL382" s="46" t="b">
        <v>0</v>
      </c>
      <c r="AM382" s="56"/>
      <c r="AN382" s="57" t="str">
        <f t="shared" si="10"/>
        <v/>
      </c>
      <c r="AO382" s="58" t="str">
        <f t="shared" si="11"/>
        <v/>
      </c>
      <c r="AP382" s="59"/>
      <c r="AQ382" s="60"/>
      <c r="AR382" s="61"/>
      <c r="AS382" s="61"/>
      <c r="AT382" s="61" t="str">
        <f>IFERROR(__xludf.DUMMYFUNCTION("IF( 
  OR($AJ382=""Full Payment"", ISBLANK($K382)),
  """",
  IF(
    OR(
      Q382=""Standard Booking, P1"",
      Q382=""Standard Booking, P2"",
      Q382=""Standard Booking, P3"",
      Q382=""Standard Booking, P4""
    ),
    LET(
      resDate,   $"&amp;"K382,
      tourDate,  $N382,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2" s="62" t="str">
        <f t="shared" si="12"/>
        <v/>
      </c>
      <c r="AV382" s="63"/>
      <c r="AW382" s="64"/>
      <c r="AX382" s="64"/>
      <c r="AY382" s="64"/>
      <c r="AZ382" s="64" t="str">
        <f>IFERROR(__xludf.DUMMYFUNCTION("IF(
  OR($AJ382=""Full Payment"",$AJ382=""P1"", ISBLANK($K382)),
  """",
  IF(
    OR(
      $Q382=""Standard Booking, P2"",
      $Q382=""Standard Booking, P3"",
      $Q382=""Standard Booking, P4""
    ),
    LET(
      resDate,   $K382,
      tourDate,"&amp;"  $N382,
      monthCount, DATEDIF(resDate, tourDate, ""M"") + 1,
      secondDates, ARRAYFORMULA(
        DATE(
          YEAR(resDate),
          MONTH(resDate) + SEQUENCE(monthCount),
          2
        )
      ),
      validDates, FILTER(
        sec"&amp;"ondDates,
        (secondDates &gt; resDate + 2) *
        (secondDates &lt;= tourDate - 3)
      ),
      IF(
        OR($AJ382=""P2"", $AJ382=""P3"", $AJ382=""P4""),
        IF(
          COUNTA(validDates) &lt; 2,
          """",
          TEXT(INDEX(validDates"&amp;", 2), ""mmm d, yyyy"")
        ),
        IF(
          COUNTA(validDates) &lt; 2,
          """",
          TEXTJOIN("", "", TRUE,
            TEXT(INDEX(validDates, 1), ""mmm d, yyyy""),
            TEXT(INDEX(validDates, 2), ""mmm d, yyyy"")
          )
 "&amp;"       )
      )
    ),
    """"
  )
)
"),"")</f>
        <v/>
      </c>
      <c r="BA382" s="65" t="str">
        <f t="shared" si="13"/>
        <v/>
      </c>
      <c r="BB382" s="63"/>
      <c r="BC382" s="64"/>
      <c r="BD382" s="64"/>
      <c r="BE382" s="64"/>
      <c r="BF382" s="64" t="str">
        <f>IFERROR(__xludf.DUMMYFUNCTION("IF(
  OR($AJ382=""Full Payment"",$AJ382=""P1"", $AJ382=""P2""),
  """",
  IF(
    AND(
      NOT(ISBLANK($K382)),
      OR(
        Q382=""Standard Booking, P3"",
        Q382=""Standard Booking, P4""
      )
    ),
    LET(
      resDate,   $K382,
      "&amp;"tourDate,  $N382,
      monthCount, DATEDIF(resDate, tourDate, ""M"") + 1,
      secondDates, ARRAYFORMULA(
        DATE(
          YEAR(resDate),
          MONTH(resDate) + SEQUENCE(monthCount),
          2
        )
      ),
      validDates, FILTER(
  "&amp;"      secondDates,
        (secondDates &gt; resDate + 2) *
        (secondDates &lt;= tourDate - 3)
      ),
      IF(
        $AJ382=""P4"",
        IF(
          COUNTA(validDates) &lt; 3,
          """",
          TEXT(INDEX(validDates, 3), ""mmm d, yyyy"")
  "&amp;"      ),
        IF(
          $AJ382=""P3"",
          IF(
            COUNTA(validDates) &lt; 3,
            """",
            TEXT(INDEX(validDates, 3), ""mmm d, yyyy"")
          ),
          IF(
            COUNTA(validDates) &lt; 3,
            """",
    "&amp;"        TEXTJOIN("", "", TRUE,
              TEXT(INDEX(validDates, 1), ""mmm d, yyyy""),
              TEXT(INDEX(validDates, 2), ""mmm d, yyyy""),
              TEXT(INDEX(validDates, 3), ""mmm d, yyyy"")
            )
          )
        )
      )
    "&amp;"),
    """"
  )
)
"),"")</f>
        <v/>
      </c>
      <c r="BG382" s="65" t="str">
        <f t="shared" si="14"/>
        <v/>
      </c>
      <c r="BH382" s="63"/>
      <c r="BI382" s="64"/>
      <c r="BJ382" s="64"/>
      <c r="BK382" s="64"/>
      <c r="BL382" s="64" t="str">
        <f>IFERROR(__xludf.DUMMYFUNCTION("IF(
  OR($AJ382=""Full Payment"",$AJ382=""P1"",$AJ382=""P2"",$AJ382=""P3""),
  """",
  IF(
    AND(
      NOT(ISBLANK($K382)),
      $Q382=""Standard Booking, P4""
    ),
    LET(
      resDate,   $K382,
      tourDate,  $N382,
      monthCount, DATEDIF(r"&amp;"esDate, tourDate, ""M"") + 1,
      secondDates, ARRAYFORMULA(
        DATE(
          YEAR(resDate),
          MONTH(resDate) + SEQUENCE(monthCount),
          2
        )
      ),
      validDates, FILTER(
        secondDates,
        (secondDates &gt; res"&amp;"Date + 2) *
        (secondDates &lt;= tourDate - 3)
      ),
      IF(
        $AJ382=""P4"",
        IF(
          COUNTA(validDates) &lt; 4,
          """",
          TEXT(
            INDEX(validDates, 4),
            ""mmm d, yyyy""
          )
        ),
"&amp;"        IF(
          COUNTA(validDates) &lt; 4,
          """",
          TEXTJOIN(
            "", "", TRUE,
            TEXT(INDEX(validDates, 1), ""mmm d, yyyy""),
            TEXT(INDEX(validDates, 2), ""mmm d, yyyy""),
            TEXT(INDEX(validDates"&amp;", 3), ""mmm d, yyyy""),
            TEXT(INDEX(validDates, 4), ""mmm d, yyyy"")
          )
        )
      )
    ),
    """"
  )
)
"),"")</f>
        <v/>
      </c>
      <c r="BM382" s="65" t="str">
        <f t="shared" si="15"/>
        <v/>
      </c>
      <c r="BN382" s="66"/>
      <c r="BO382" s="67"/>
      <c r="BP382" s="49" t="b">
        <v>0</v>
      </c>
      <c r="BQ382" s="49" t="b">
        <v>0</v>
      </c>
      <c r="BR382" s="68"/>
      <c r="BS382" s="69"/>
      <c r="BT382" s="70" t="b">
        <v>0</v>
      </c>
      <c r="BU382" s="71"/>
      <c r="BV382" s="72"/>
      <c r="BW382" s="86" t="b">
        <v>0</v>
      </c>
      <c r="BX382" s="87"/>
    </row>
    <row r="383">
      <c r="A383" s="35" t="str">
        <f t="shared" si="1"/>
        <v/>
      </c>
      <c r="B383" s="36" t="str">
        <f t="shared" si="2"/>
        <v/>
      </c>
      <c r="C383" s="36" t="str">
        <f t="array" ref="C383">IF(
  M383="",
  "",
  IFERROR(
    INDEX(
      '{INDEX} Tour Packages'!$A:$ZZ,
      MATCH(
        M383,
        INDEX(
          '{INDEX} Tour Packages'!$A:$ZZ,
          ,
          MATCH("Tour Package Name", '{INDEX} Tour Packages'!$4:$4, 0)
        ),
        0
      ),
      MATCH("Tour Code", '{INDEX} Tour Packages'!$4:$4, 0)
    ),
    "XXX"
  )
)
</f>
        <v/>
      </c>
      <c r="D383" s="36" t="str">
        <f t="shared" si="3"/>
        <v/>
      </c>
      <c r="E383" s="36" t="str">
        <f t="shared" si="4"/>
        <v/>
      </c>
      <c r="F383" s="37" t="str">
        <f t="shared" si="5"/>
        <v/>
      </c>
      <c r="G383" s="89"/>
      <c r="H383" s="89"/>
      <c r="I383" s="90"/>
      <c r="J383" s="40" t="str">
        <f t="shared" si="16"/>
        <v> </v>
      </c>
      <c r="K383" s="91"/>
      <c r="L383" s="55"/>
      <c r="M383" s="55"/>
      <c r="N383" s="91"/>
      <c r="O383" s="43" t="str">
        <f>IFERROR(__xludf.DUMMYFUNCTION("IF(N383="""","""",IFERROR(
  N383 + VALUE(REGEXEXTRACT(P383, ""(\d+)\s+Days"")),
  """"
)
)"),"")</f>
        <v/>
      </c>
      <c r="P383" s="43" t="str">
        <f t="array" ref="P383">IFERROR(
  INDEX(
    INDEX('{INDEX} Tour Packages'!$A:$ZZ, , MATCH(P$3, '{INDEX} Tour Packages'!$4:$4, 0)),
    MATCH(M383, INDEX('{INDEX} Tour Packages'!$A:$ZZ,0, MATCH("Tour Package Name", '{INDEX} Tour Packages'!$4:$4, 0)), 0)
  ),
"")
</f>
        <v/>
      </c>
      <c r="Q383" s="44" t="str">
        <f t="shared" si="7"/>
        <v/>
      </c>
      <c r="R383" s="44" t="str">
        <f>IFERROR(__xludf.DUMMYFUNCTION("IF(OR(ISBLANK(K383), ISBLANK(N383)), """", 
  LET(
    resDate, K383,
    tourDate, N383,
    monthCount, MAX(0, DATEDIF(resDate, tourDate - 3, ""M"") + 1),
    secondDates, ARRAYFORMULA(DATE(YEAR(resDate), MONTH(resDate) + SEQUENCE(monthCount), 2)),
    "&amp;"validDates, FILTER(secondDates, (secondDates &gt; resDate + 2) * (secondDates &lt;= tourDate - 3)),
    IF(ISERROR(validDates), 0, COUNTA(validDates))
  )
)
"),"")</f>
        <v/>
      </c>
      <c r="S383" s="44" t="str">
        <f t="shared" si="8"/>
        <v/>
      </c>
      <c r="T383" s="45" t="str">
        <f t="array" ref="T383">IF(ISBLANK(BO383),IFERROR(
  INDEX(
    INDEX('{INDEX} Payment Terms'!$A:$G, , MATCH(T$3, '{INDEX} Payment Terms'!$4:$4, 0)),
    MATCH(Q383, INDEX('{INDEX} Payment Terms'!$A:$G,0, MATCH("Payment Condition", '{INDEX} Payment Terms'!$4:$4, 0)), 0)
  ),
""),"Cancelled")
</f>
        <v/>
      </c>
      <c r="U383" s="46" t="b">
        <v>0</v>
      </c>
      <c r="V383" s="47" t="str">
        <f>IFERROR(__xludf.DUMMYFUNCTION("IF(OR(L383=""Duo Booking"", L383=""Group Booking""),
IF(U383=FALSE,"""",
    LET(
      bookingType, L383,
      tour, M383,
      mainFirst, H383,
      mainLast, I383,
      mainEmail, G383,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$L$4:L383, bookingType,
          $M$4:M383, tour,
          $H$4:H383, mainFirst,
          $I$4:I383, mainLast,
          $G$4:G383, mainEmail
        ),
        ""000""
      ),
  "&amp;"    baseID &amp; ""-"" &amp; memberNumber
    )
  ),
  """"
)
"),"")</f>
        <v/>
      </c>
      <c r="W383" s="48"/>
      <c r="X383" s="85" t="b">
        <v>0</v>
      </c>
      <c r="Y383" s="85" t="b">
        <v>0</v>
      </c>
      <c r="Z383" s="85" t="b">
        <v>0</v>
      </c>
      <c r="AA383" s="50"/>
      <c r="AB383" s="51"/>
      <c r="AC383" s="85" t="b">
        <v>0</v>
      </c>
      <c r="AD383" s="92"/>
      <c r="AE383" s="88"/>
      <c r="AF383" s="36" t="str">
        <f t="array" ref="AF383">IF(M383="","",INDEX(
      '{INDEX} Tour Packages'!$A:$ZP,
      MATCH($M383, '{INDEX} Tour Packages'!$A:$A, 0),
      MATCH(AF$3, '{INDEX} Tour Packages'!$4:$4, 0)
    ))</f>
        <v/>
      </c>
      <c r="AG383" s="36" t="str">
        <f t="array" ref="AG383">IF(M383="","",INDEX(
      '{INDEX} Tour Packages'!$A:$ZP,
      MATCH($M383, '{INDEX} Tour Packages'!$A:$A, 0),
      MATCH(AG$3, '{INDEX} Tour Packages'!$4:$4, 0)
    ))</f>
        <v/>
      </c>
      <c r="AH383" s="36" t="str">
        <f t="array" ref="AH383">IF(M383="","",INDEX(
      '{INDEX} Tour Packages'!$A:$ZP,
      MATCH($M383, '{INDEX} Tour Packages'!$A:$A, 0),
      MATCH(AH$3, '{INDEX} Tour Packages'!$4:$4, 0)
    ))</f>
        <v/>
      </c>
      <c r="AI383" s="54" t="str">
        <f t="shared" si="9"/>
        <v/>
      </c>
      <c r="AJ383" s="42"/>
      <c r="AK383" s="55"/>
      <c r="AL383" s="46" t="b">
        <v>0</v>
      </c>
      <c r="AM383" s="56"/>
      <c r="AN383" s="57" t="str">
        <f t="shared" si="10"/>
        <v/>
      </c>
      <c r="AO383" s="58" t="str">
        <f t="shared" si="11"/>
        <v/>
      </c>
      <c r="AP383" s="59"/>
      <c r="AQ383" s="60"/>
      <c r="AR383" s="61"/>
      <c r="AS383" s="61"/>
      <c r="AT383" s="61" t="str">
        <f>IFERROR(__xludf.DUMMYFUNCTION("IF( 
  OR($AJ383=""Full Payment"", ISBLANK($K383)),
  """",
  IF(
    OR(
      Q383=""Standard Booking, P1"",
      Q383=""Standard Booking, P2"",
      Q383=""Standard Booking, P3"",
      Q383=""Standard Booking, P4""
    ),
    LET(
      resDate,   $"&amp;"K383,
      tourDate,  $N383,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3" s="62" t="str">
        <f t="shared" si="12"/>
        <v/>
      </c>
      <c r="AV383" s="63"/>
      <c r="AW383" s="64"/>
      <c r="AX383" s="64"/>
      <c r="AY383" s="64"/>
      <c r="AZ383" s="64" t="str">
        <f>IFERROR(__xludf.DUMMYFUNCTION("IF(
  OR($AJ383=""Full Payment"",$AJ383=""P1"", ISBLANK($K383)),
  """",
  IF(
    OR(
      $Q383=""Standard Booking, P2"",
      $Q383=""Standard Booking, P3"",
      $Q383=""Standard Booking, P4""
    ),
    LET(
      resDate,   $K383,
      tourDate,"&amp;"  $N383,
      monthCount, DATEDIF(resDate, tourDate, ""M"") + 1,
      secondDates, ARRAYFORMULA(
        DATE(
          YEAR(resDate),
          MONTH(resDate) + SEQUENCE(monthCount),
          2
        )
      ),
      validDates, FILTER(
        sec"&amp;"ondDates,
        (secondDates &gt; resDate + 2) *
        (secondDates &lt;= tourDate - 3)
      ),
      IF(
        OR($AJ383=""P2"", $AJ383=""P3"", $AJ383=""P4""),
        IF(
          COUNTA(validDates) &lt; 2,
          """",
          TEXT(INDEX(validDates"&amp;", 2), ""mmm d, yyyy"")
        ),
        IF(
          COUNTA(validDates) &lt; 2,
          """",
          TEXTJOIN("", "", TRUE,
            TEXT(INDEX(validDates, 1), ""mmm d, yyyy""),
            TEXT(INDEX(validDates, 2), ""mmm d, yyyy"")
          )
 "&amp;"       )
      )
    ),
    """"
  )
)
"),"")</f>
        <v/>
      </c>
      <c r="BA383" s="65" t="str">
        <f t="shared" si="13"/>
        <v/>
      </c>
      <c r="BB383" s="63"/>
      <c r="BC383" s="64"/>
      <c r="BD383" s="64"/>
      <c r="BE383" s="64"/>
      <c r="BF383" s="64" t="str">
        <f>IFERROR(__xludf.DUMMYFUNCTION("IF(
  OR($AJ383=""Full Payment"",$AJ383=""P1"", $AJ383=""P2""),
  """",
  IF(
    AND(
      NOT(ISBLANK($K383)),
      OR(
        Q383=""Standard Booking, P3"",
        Q383=""Standard Booking, P4""
      )
    ),
    LET(
      resDate,   $K383,
      "&amp;"tourDate,  $N383,
      monthCount, DATEDIF(resDate, tourDate, ""M"") + 1,
      secondDates, ARRAYFORMULA(
        DATE(
          YEAR(resDate),
          MONTH(resDate) + SEQUENCE(monthCount),
          2
        )
      ),
      validDates, FILTER(
  "&amp;"      secondDates,
        (secondDates &gt; resDate + 2) *
        (secondDates &lt;= tourDate - 3)
      ),
      IF(
        $AJ383=""P4"",
        IF(
          COUNTA(validDates) &lt; 3,
          """",
          TEXT(INDEX(validDates, 3), ""mmm d, yyyy"")
  "&amp;"      ),
        IF(
          $AJ383=""P3"",
          IF(
            COUNTA(validDates) &lt; 3,
            """",
            TEXT(INDEX(validDates, 3), ""mmm d, yyyy"")
          ),
          IF(
            COUNTA(validDates) &lt; 3,
            """",
    "&amp;"        TEXTJOIN("", "", TRUE,
              TEXT(INDEX(validDates, 1), ""mmm d, yyyy""),
              TEXT(INDEX(validDates, 2), ""mmm d, yyyy""),
              TEXT(INDEX(validDates, 3), ""mmm d, yyyy"")
            )
          )
        )
      )
    "&amp;"),
    """"
  )
)
"),"")</f>
        <v/>
      </c>
      <c r="BG383" s="65" t="str">
        <f t="shared" si="14"/>
        <v/>
      </c>
      <c r="BH383" s="63"/>
      <c r="BI383" s="64"/>
      <c r="BJ383" s="64"/>
      <c r="BK383" s="64"/>
      <c r="BL383" s="64" t="str">
        <f>IFERROR(__xludf.DUMMYFUNCTION("IF(
  OR($AJ383=""Full Payment"",$AJ383=""P1"",$AJ383=""P2"",$AJ383=""P3""),
  """",
  IF(
    AND(
      NOT(ISBLANK($K383)),
      $Q383=""Standard Booking, P4""
    ),
    LET(
      resDate,   $K383,
      tourDate,  $N383,
      monthCount, DATEDIF(r"&amp;"esDate, tourDate, ""M"") + 1,
      secondDates, ARRAYFORMULA(
        DATE(
          YEAR(resDate),
          MONTH(resDate) + SEQUENCE(monthCount),
          2
        )
      ),
      validDates, FILTER(
        secondDates,
        (secondDates &gt; res"&amp;"Date + 2) *
        (secondDates &lt;= tourDate - 3)
      ),
      IF(
        $AJ383=""P4"",
        IF(
          COUNTA(validDates) &lt; 4,
          """",
          TEXT(
            INDEX(validDates, 4),
            ""mmm d, yyyy""
          )
        ),
"&amp;"        IF(
          COUNTA(validDates) &lt; 4,
          """",
          TEXTJOIN(
            "", "", TRUE,
            TEXT(INDEX(validDates, 1), ""mmm d, yyyy""),
            TEXT(INDEX(validDates, 2), ""mmm d, yyyy""),
            TEXT(INDEX(validDates"&amp;", 3), ""mmm d, yyyy""),
            TEXT(INDEX(validDates, 4), ""mmm d, yyyy"")
          )
        )
      )
    ),
    """"
  )
)
"),"")</f>
        <v/>
      </c>
      <c r="BM383" s="65" t="str">
        <f t="shared" si="15"/>
        <v/>
      </c>
      <c r="BN383" s="66"/>
      <c r="BO383" s="67"/>
      <c r="BP383" s="49" t="b">
        <v>0</v>
      </c>
      <c r="BQ383" s="49" t="b">
        <v>0</v>
      </c>
      <c r="BR383" s="68"/>
      <c r="BS383" s="69"/>
      <c r="BT383" s="70" t="b">
        <v>0</v>
      </c>
      <c r="BU383" s="71"/>
      <c r="BV383" s="72"/>
      <c r="BW383" s="86" t="b">
        <v>0</v>
      </c>
      <c r="BX383" s="87"/>
    </row>
    <row r="384">
      <c r="A384" s="35" t="str">
        <f t="shared" si="1"/>
        <v/>
      </c>
      <c r="B384" s="36" t="str">
        <f t="shared" si="2"/>
        <v/>
      </c>
      <c r="C384" s="36" t="str">
        <f t="array" ref="C384">IF(
  M384="",
  "",
  IFERROR(
    INDEX(
      '{INDEX} Tour Packages'!$A:$ZZ,
      MATCH(
        M384,
        INDEX(
          '{INDEX} Tour Packages'!$A:$ZZ,
          ,
          MATCH("Tour Package Name", '{INDEX} Tour Packages'!$4:$4, 0)
        ),
        0
      ),
      MATCH("Tour Code", '{INDEX} Tour Packages'!$4:$4, 0)
    ),
    "XXX"
  )
)
</f>
        <v/>
      </c>
      <c r="D384" s="36" t="str">
        <f t="shared" si="3"/>
        <v/>
      </c>
      <c r="E384" s="36" t="str">
        <f t="shared" si="4"/>
        <v/>
      </c>
      <c r="F384" s="37" t="str">
        <f t="shared" si="5"/>
        <v/>
      </c>
      <c r="G384" s="89"/>
      <c r="H384" s="89"/>
      <c r="I384" s="90"/>
      <c r="J384" s="40" t="str">
        <f t="shared" si="16"/>
        <v> </v>
      </c>
      <c r="K384" s="91"/>
      <c r="L384" s="55"/>
      <c r="M384" s="55"/>
      <c r="N384" s="91"/>
      <c r="O384" s="43" t="str">
        <f>IFERROR(__xludf.DUMMYFUNCTION("IF(N384="""","""",IFERROR(
  N384 + VALUE(REGEXEXTRACT(P384, ""(\d+)\s+Days"")),
  """"
)
)"),"")</f>
        <v/>
      </c>
      <c r="P384" s="43" t="str">
        <f t="array" ref="P384">IFERROR(
  INDEX(
    INDEX('{INDEX} Tour Packages'!$A:$ZZ, , MATCH(P$3, '{INDEX} Tour Packages'!$4:$4, 0)),
    MATCH(M384, INDEX('{INDEX} Tour Packages'!$A:$ZZ,0, MATCH("Tour Package Name", '{INDEX} Tour Packages'!$4:$4, 0)), 0)
  ),
"")
</f>
        <v/>
      </c>
      <c r="Q384" s="44" t="str">
        <f t="shared" si="7"/>
        <v/>
      </c>
      <c r="R384" s="44" t="str">
        <f>IFERROR(__xludf.DUMMYFUNCTION("IF(OR(ISBLANK(K384), ISBLANK(N384)), """", 
  LET(
    resDate, K384,
    tourDate, N384,
    monthCount, MAX(0, DATEDIF(resDate, tourDate - 3, ""M"") + 1),
    secondDates, ARRAYFORMULA(DATE(YEAR(resDate), MONTH(resDate) + SEQUENCE(monthCount), 2)),
    "&amp;"validDates, FILTER(secondDates, (secondDates &gt; resDate + 2) * (secondDates &lt;= tourDate - 3)),
    IF(ISERROR(validDates), 0, COUNTA(validDates))
  )
)
"),"")</f>
        <v/>
      </c>
      <c r="S384" s="44" t="str">
        <f t="shared" si="8"/>
        <v/>
      </c>
      <c r="T384" s="45" t="str">
        <f t="array" ref="T384">IF(ISBLANK(BO384),IFERROR(
  INDEX(
    INDEX('{INDEX} Payment Terms'!$A:$G, , MATCH(T$3, '{INDEX} Payment Terms'!$4:$4, 0)),
    MATCH(Q384, INDEX('{INDEX} Payment Terms'!$A:$G,0, MATCH("Payment Condition", '{INDEX} Payment Terms'!$4:$4, 0)), 0)
  ),
""),"Cancelled")
</f>
        <v/>
      </c>
      <c r="U384" s="46" t="b">
        <v>0</v>
      </c>
      <c r="V384" s="47" t="str">
        <f>IFERROR(__xludf.DUMMYFUNCTION("IF(OR(L384=""Duo Booking"", L384=""Group Booking""),
IF(U384=FALSE,"""",
    LET(
      bookingType, L384,
      tour, M384,
      mainFirst, H384,
      mainLast, I384,
      mainEmail, G384,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$L$4:L384, bookingType,
          $M$4:M384, tour,
          $H$4:H384, mainFirst,
          $I$4:I384, mainLast,
          $G$4:G384, mainEmail
        ),
        ""000""
      ),
  "&amp;"    baseID &amp; ""-"" &amp; memberNumber
    )
  ),
  """"
)
"),"")</f>
        <v/>
      </c>
      <c r="W384" s="48"/>
      <c r="X384" s="85" t="b">
        <v>0</v>
      </c>
      <c r="Y384" s="85" t="b">
        <v>0</v>
      </c>
      <c r="Z384" s="85" t="b">
        <v>0</v>
      </c>
      <c r="AA384" s="50"/>
      <c r="AB384" s="51"/>
      <c r="AC384" s="85" t="b">
        <v>0</v>
      </c>
      <c r="AD384" s="92"/>
      <c r="AE384" s="88"/>
      <c r="AF384" s="36" t="str">
        <f t="array" ref="AF384">IF(M384="","",INDEX(
      '{INDEX} Tour Packages'!$A:$ZP,
      MATCH($M384, '{INDEX} Tour Packages'!$A:$A, 0),
      MATCH(AF$3, '{INDEX} Tour Packages'!$4:$4, 0)
    ))</f>
        <v/>
      </c>
      <c r="AG384" s="36" t="str">
        <f t="array" ref="AG384">IF(M384="","",INDEX(
      '{INDEX} Tour Packages'!$A:$ZP,
      MATCH($M384, '{INDEX} Tour Packages'!$A:$A, 0),
      MATCH(AG$3, '{INDEX} Tour Packages'!$4:$4, 0)
    ))</f>
        <v/>
      </c>
      <c r="AH384" s="36" t="str">
        <f t="array" ref="AH384">IF(M384="","",INDEX(
      '{INDEX} Tour Packages'!$A:$ZP,
      MATCH($M384, '{INDEX} Tour Packages'!$A:$A, 0),
      MATCH(AH$3, '{INDEX} Tour Packages'!$4:$4, 0)
    ))</f>
        <v/>
      </c>
      <c r="AI384" s="54" t="str">
        <f t="shared" si="9"/>
        <v/>
      </c>
      <c r="AJ384" s="42"/>
      <c r="AK384" s="55"/>
      <c r="AL384" s="46" t="b">
        <v>0</v>
      </c>
      <c r="AM384" s="56"/>
      <c r="AN384" s="57" t="str">
        <f t="shared" si="10"/>
        <v/>
      </c>
      <c r="AO384" s="58" t="str">
        <f t="shared" si="11"/>
        <v/>
      </c>
      <c r="AP384" s="59"/>
      <c r="AQ384" s="60"/>
      <c r="AR384" s="61"/>
      <c r="AS384" s="61"/>
      <c r="AT384" s="61" t="str">
        <f>IFERROR(__xludf.DUMMYFUNCTION("IF( 
  OR($AJ384=""Full Payment"", ISBLANK($K384)),
  """",
  IF(
    OR(
      Q384=""Standard Booking, P1"",
      Q384=""Standard Booking, P2"",
      Q384=""Standard Booking, P3"",
      Q384=""Standard Booking, P4""
    ),
    LET(
      resDate,   $"&amp;"K384,
      tourDate,  $N384,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4" s="62" t="str">
        <f t="shared" si="12"/>
        <v/>
      </c>
      <c r="AV384" s="63"/>
      <c r="AW384" s="64"/>
      <c r="AX384" s="64"/>
      <c r="AY384" s="64"/>
      <c r="AZ384" s="64" t="str">
        <f>IFERROR(__xludf.DUMMYFUNCTION("IF(
  OR($AJ384=""Full Payment"",$AJ384=""P1"", ISBLANK($K384)),
  """",
  IF(
    OR(
      $Q384=""Standard Booking, P2"",
      $Q384=""Standard Booking, P3"",
      $Q384=""Standard Booking, P4""
    ),
    LET(
      resDate,   $K384,
      tourDate,"&amp;"  $N384,
      monthCount, DATEDIF(resDate, tourDate, ""M"") + 1,
      secondDates, ARRAYFORMULA(
        DATE(
          YEAR(resDate),
          MONTH(resDate) + SEQUENCE(monthCount),
          2
        )
      ),
      validDates, FILTER(
        sec"&amp;"ondDates,
        (secondDates &gt; resDate + 2) *
        (secondDates &lt;= tourDate - 3)
      ),
      IF(
        OR($AJ384=""P2"", $AJ384=""P3"", $AJ384=""P4""),
        IF(
          COUNTA(validDates) &lt; 2,
          """",
          TEXT(INDEX(validDates"&amp;", 2), ""mmm d, yyyy"")
        ),
        IF(
          COUNTA(validDates) &lt; 2,
          """",
          TEXTJOIN("", "", TRUE,
            TEXT(INDEX(validDates, 1), ""mmm d, yyyy""),
            TEXT(INDEX(validDates, 2), ""mmm d, yyyy"")
          )
 "&amp;"       )
      )
    ),
    """"
  )
)
"),"")</f>
        <v/>
      </c>
      <c r="BA384" s="65" t="str">
        <f t="shared" si="13"/>
        <v/>
      </c>
      <c r="BB384" s="63"/>
      <c r="BC384" s="64"/>
      <c r="BD384" s="64"/>
      <c r="BE384" s="64"/>
      <c r="BF384" s="64" t="str">
        <f>IFERROR(__xludf.DUMMYFUNCTION("IF(
  OR($AJ384=""Full Payment"",$AJ384=""P1"", $AJ384=""P2""),
  """",
  IF(
    AND(
      NOT(ISBLANK($K384)),
      OR(
        Q384=""Standard Booking, P3"",
        Q384=""Standard Booking, P4""
      )
    ),
    LET(
      resDate,   $K384,
      "&amp;"tourDate,  $N384,
      monthCount, DATEDIF(resDate, tourDate, ""M"") + 1,
      secondDates, ARRAYFORMULA(
        DATE(
          YEAR(resDate),
          MONTH(resDate) + SEQUENCE(monthCount),
          2
        )
      ),
      validDates, FILTER(
  "&amp;"      secondDates,
        (secondDates &gt; resDate + 2) *
        (secondDates &lt;= tourDate - 3)
      ),
      IF(
        $AJ384=""P4"",
        IF(
          COUNTA(validDates) &lt; 3,
          """",
          TEXT(INDEX(validDates, 3), ""mmm d, yyyy"")
  "&amp;"      ),
        IF(
          $AJ384=""P3"",
          IF(
            COUNTA(validDates) &lt; 3,
            """",
            TEXT(INDEX(validDates, 3), ""mmm d, yyyy"")
          ),
          IF(
            COUNTA(validDates) &lt; 3,
            """",
    "&amp;"        TEXTJOIN("", "", TRUE,
              TEXT(INDEX(validDates, 1), ""mmm d, yyyy""),
              TEXT(INDEX(validDates, 2), ""mmm d, yyyy""),
              TEXT(INDEX(validDates, 3), ""mmm d, yyyy"")
            )
          )
        )
      )
    "&amp;"),
    """"
  )
)
"),"")</f>
        <v/>
      </c>
      <c r="BG384" s="65" t="str">
        <f t="shared" si="14"/>
        <v/>
      </c>
      <c r="BH384" s="63"/>
      <c r="BI384" s="64"/>
      <c r="BJ384" s="64"/>
      <c r="BK384" s="64"/>
      <c r="BL384" s="64" t="str">
        <f>IFERROR(__xludf.DUMMYFUNCTION("IF(
  OR($AJ384=""Full Payment"",$AJ384=""P1"",$AJ384=""P2"",$AJ384=""P3""),
  """",
  IF(
    AND(
      NOT(ISBLANK($K384)),
      $Q384=""Standard Booking, P4""
    ),
    LET(
      resDate,   $K384,
      tourDate,  $N384,
      monthCount, DATEDIF(r"&amp;"esDate, tourDate, ""M"") + 1,
      secondDates, ARRAYFORMULA(
        DATE(
          YEAR(resDate),
          MONTH(resDate) + SEQUENCE(monthCount),
          2
        )
      ),
      validDates, FILTER(
        secondDates,
        (secondDates &gt; res"&amp;"Date + 2) *
        (secondDates &lt;= tourDate - 3)
      ),
      IF(
        $AJ384=""P4"",
        IF(
          COUNTA(validDates) &lt; 4,
          """",
          TEXT(
            INDEX(validDates, 4),
            ""mmm d, yyyy""
          )
        ),
"&amp;"        IF(
          COUNTA(validDates) &lt; 4,
          """",
          TEXTJOIN(
            "", "", TRUE,
            TEXT(INDEX(validDates, 1), ""mmm d, yyyy""),
            TEXT(INDEX(validDates, 2), ""mmm d, yyyy""),
            TEXT(INDEX(validDates"&amp;", 3), ""mmm d, yyyy""),
            TEXT(INDEX(validDates, 4), ""mmm d, yyyy"")
          )
        )
      )
    ),
    """"
  )
)
"),"")</f>
        <v/>
      </c>
      <c r="BM384" s="65" t="str">
        <f t="shared" si="15"/>
        <v/>
      </c>
      <c r="BN384" s="66"/>
      <c r="BO384" s="67"/>
      <c r="BP384" s="49" t="b">
        <v>0</v>
      </c>
      <c r="BQ384" s="49" t="b">
        <v>0</v>
      </c>
      <c r="BR384" s="68"/>
      <c r="BS384" s="69"/>
      <c r="BT384" s="70" t="b">
        <v>0</v>
      </c>
      <c r="BU384" s="71"/>
      <c r="BV384" s="72"/>
      <c r="BW384" s="86" t="b">
        <v>0</v>
      </c>
      <c r="BX384" s="87"/>
    </row>
    <row r="385">
      <c r="A385" s="35" t="str">
        <f t="shared" si="1"/>
        <v/>
      </c>
      <c r="B385" s="36" t="str">
        <f t="shared" si="2"/>
        <v/>
      </c>
      <c r="C385" s="36" t="str">
        <f t="array" ref="C385">IF(
  M385="",
  "",
  IFERROR(
    INDEX(
      '{INDEX} Tour Packages'!$A:$ZZ,
      MATCH(
        M385,
        INDEX(
          '{INDEX} Tour Packages'!$A:$ZZ,
          ,
          MATCH("Tour Package Name", '{INDEX} Tour Packages'!$4:$4, 0)
        ),
        0
      ),
      MATCH("Tour Code", '{INDEX} Tour Packages'!$4:$4, 0)
    ),
    "XXX"
  )
)
</f>
        <v/>
      </c>
      <c r="D385" s="36" t="str">
        <f t="shared" si="3"/>
        <v/>
      </c>
      <c r="E385" s="36" t="str">
        <f t="shared" si="4"/>
        <v/>
      </c>
      <c r="F385" s="37" t="str">
        <f t="shared" si="5"/>
        <v/>
      </c>
      <c r="G385" s="89"/>
      <c r="H385" s="89"/>
      <c r="I385" s="90"/>
      <c r="J385" s="40" t="str">
        <f t="shared" si="16"/>
        <v> </v>
      </c>
      <c r="K385" s="91"/>
      <c r="L385" s="55"/>
      <c r="M385" s="55"/>
      <c r="N385" s="91"/>
      <c r="O385" s="43" t="str">
        <f>IFERROR(__xludf.DUMMYFUNCTION("IF(N385="""","""",IFERROR(
  N385 + VALUE(REGEXEXTRACT(P385, ""(\d+)\s+Days"")),
  """"
)
)"),"")</f>
        <v/>
      </c>
      <c r="P385" s="43" t="str">
        <f t="array" ref="P385">IFERROR(
  INDEX(
    INDEX('{INDEX} Tour Packages'!$A:$ZZ, , MATCH(P$3, '{INDEX} Tour Packages'!$4:$4, 0)),
    MATCH(M385, INDEX('{INDEX} Tour Packages'!$A:$ZZ,0, MATCH("Tour Package Name", '{INDEX} Tour Packages'!$4:$4, 0)), 0)
  ),
"")
</f>
        <v/>
      </c>
      <c r="Q385" s="44" t="str">
        <f t="shared" si="7"/>
        <v/>
      </c>
      <c r="R385" s="44" t="str">
        <f>IFERROR(__xludf.DUMMYFUNCTION("IF(OR(ISBLANK(K385), ISBLANK(N385)), """", 
  LET(
    resDate, K385,
    tourDate, N385,
    monthCount, MAX(0, DATEDIF(resDate, tourDate - 3, ""M"") + 1),
    secondDates, ARRAYFORMULA(DATE(YEAR(resDate), MONTH(resDate) + SEQUENCE(monthCount), 2)),
    "&amp;"validDates, FILTER(secondDates, (secondDates &gt; resDate + 2) * (secondDates &lt;= tourDate - 3)),
    IF(ISERROR(validDates), 0, COUNTA(validDates))
  )
)
"),"")</f>
        <v/>
      </c>
      <c r="S385" s="44" t="str">
        <f t="shared" si="8"/>
        <v/>
      </c>
      <c r="T385" s="45" t="str">
        <f t="array" ref="T385">IF(ISBLANK(BO385),IFERROR(
  INDEX(
    INDEX('{INDEX} Payment Terms'!$A:$G, , MATCH(T$3, '{INDEX} Payment Terms'!$4:$4, 0)),
    MATCH(Q385, INDEX('{INDEX} Payment Terms'!$A:$G,0, MATCH("Payment Condition", '{INDEX} Payment Terms'!$4:$4, 0)), 0)
  ),
""),"Cancelled")
</f>
        <v/>
      </c>
      <c r="U385" s="46" t="b">
        <v>0</v>
      </c>
      <c r="V385" s="47" t="str">
        <f>IFERROR(__xludf.DUMMYFUNCTION("IF(OR(L385=""Duo Booking"", L385=""Group Booking""),
IF(U385=FALSE,"""",
    LET(
      bookingType, L385,
      tour, M385,
      mainFirst, H385,
      mainLast, I385,
      mainEmail, G385,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$L$4:L385, bookingType,
          $M$4:M385, tour,
          $H$4:H385, mainFirst,
          $I$4:I385, mainLast,
          $G$4:G385, mainEmail
        ),
        ""000""
      ),
  "&amp;"    baseID &amp; ""-"" &amp; memberNumber
    )
  ),
  """"
)
"),"")</f>
        <v/>
      </c>
      <c r="W385" s="48"/>
      <c r="X385" s="85" t="b">
        <v>0</v>
      </c>
      <c r="Y385" s="85" t="b">
        <v>0</v>
      </c>
      <c r="Z385" s="85" t="b">
        <v>0</v>
      </c>
      <c r="AA385" s="50"/>
      <c r="AB385" s="51"/>
      <c r="AC385" s="85" t="b">
        <v>0</v>
      </c>
      <c r="AD385" s="92"/>
      <c r="AE385" s="88"/>
      <c r="AF385" s="36" t="str">
        <f t="array" ref="AF385">IF(M385="","",INDEX(
      '{INDEX} Tour Packages'!$A:$ZP,
      MATCH($M385, '{INDEX} Tour Packages'!$A:$A, 0),
      MATCH(AF$3, '{INDEX} Tour Packages'!$4:$4, 0)
    ))</f>
        <v/>
      </c>
      <c r="AG385" s="36" t="str">
        <f t="array" ref="AG385">IF(M385="","",INDEX(
      '{INDEX} Tour Packages'!$A:$ZP,
      MATCH($M385, '{INDEX} Tour Packages'!$A:$A, 0),
      MATCH(AG$3, '{INDEX} Tour Packages'!$4:$4, 0)
    ))</f>
        <v/>
      </c>
      <c r="AH385" s="36" t="str">
        <f t="array" ref="AH385">IF(M385="","",INDEX(
      '{INDEX} Tour Packages'!$A:$ZP,
      MATCH($M385, '{INDEX} Tour Packages'!$A:$A, 0),
      MATCH(AH$3, '{INDEX} Tour Packages'!$4:$4, 0)
    ))</f>
        <v/>
      </c>
      <c r="AI385" s="54" t="str">
        <f t="shared" si="9"/>
        <v/>
      </c>
      <c r="AJ385" s="42"/>
      <c r="AK385" s="55"/>
      <c r="AL385" s="46" t="b">
        <v>0</v>
      </c>
      <c r="AM385" s="56"/>
      <c r="AN385" s="57" t="str">
        <f t="shared" si="10"/>
        <v/>
      </c>
      <c r="AO385" s="58" t="str">
        <f t="shared" si="11"/>
        <v/>
      </c>
      <c r="AP385" s="59"/>
      <c r="AQ385" s="60"/>
      <c r="AR385" s="61"/>
      <c r="AS385" s="61"/>
      <c r="AT385" s="61" t="str">
        <f>IFERROR(__xludf.DUMMYFUNCTION("IF( 
  OR($AJ385=""Full Payment"", ISBLANK($K385)),
  """",
  IF(
    OR(
      Q385=""Standard Booking, P1"",
      Q385=""Standard Booking, P2"",
      Q385=""Standard Booking, P3"",
      Q385=""Standard Booking, P4""
    ),
    LET(
      resDate,   $"&amp;"K385,
      tourDate,  $N385,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5" s="62" t="str">
        <f t="shared" si="12"/>
        <v/>
      </c>
      <c r="AV385" s="63"/>
      <c r="AW385" s="64"/>
      <c r="AX385" s="64"/>
      <c r="AY385" s="64"/>
      <c r="AZ385" s="64" t="str">
        <f>IFERROR(__xludf.DUMMYFUNCTION("IF(
  OR($AJ385=""Full Payment"",$AJ385=""P1"", ISBLANK($K385)),
  """",
  IF(
    OR(
      $Q385=""Standard Booking, P2"",
      $Q385=""Standard Booking, P3"",
      $Q385=""Standard Booking, P4""
    ),
    LET(
      resDate,   $K385,
      tourDate,"&amp;"  $N385,
      monthCount, DATEDIF(resDate, tourDate, ""M"") + 1,
      secondDates, ARRAYFORMULA(
        DATE(
          YEAR(resDate),
          MONTH(resDate) + SEQUENCE(monthCount),
          2
        )
      ),
      validDates, FILTER(
        sec"&amp;"ondDates,
        (secondDates &gt; resDate + 2) *
        (secondDates &lt;= tourDate - 3)
      ),
      IF(
        OR($AJ385=""P2"", $AJ385=""P3"", $AJ385=""P4""),
        IF(
          COUNTA(validDates) &lt; 2,
          """",
          TEXT(INDEX(validDates"&amp;", 2), ""mmm d, yyyy"")
        ),
        IF(
          COUNTA(validDates) &lt; 2,
          """",
          TEXTJOIN("", "", TRUE,
            TEXT(INDEX(validDates, 1), ""mmm d, yyyy""),
            TEXT(INDEX(validDates, 2), ""mmm d, yyyy"")
          )
 "&amp;"       )
      )
    ),
    """"
  )
)
"),"")</f>
        <v/>
      </c>
      <c r="BA385" s="65" t="str">
        <f t="shared" si="13"/>
        <v/>
      </c>
      <c r="BB385" s="63"/>
      <c r="BC385" s="64"/>
      <c r="BD385" s="64"/>
      <c r="BE385" s="64"/>
      <c r="BF385" s="64" t="str">
        <f>IFERROR(__xludf.DUMMYFUNCTION("IF(
  OR($AJ385=""Full Payment"",$AJ385=""P1"", $AJ385=""P2""),
  """",
  IF(
    AND(
      NOT(ISBLANK($K385)),
      OR(
        Q385=""Standard Booking, P3"",
        Q385=""Standard Booking, P4""
      )
    ),
    LET(
      resDate,   $K385,
      "&amp;"tourDate,  $N385,
      monthCount, DATEDIF(resDate, tourDate, ""M"") + 1,
      secondDates, ARRAYFORMULA(
        DATE(
          YEAR(resDate),
          MONTH(resDate) + SEQUENCE(monthCount),
          2
        )
      ),
      validDates, FILTER(
  "&amp;"      secondDates,
        (secondDates &gt; resDate + 2) *
        (secondDates &lt;= tourDate - 3)
      ),
      IF(
        $AJ385=""P4"",
        IF(
          COUNTA(validDates) &lt; 3,
          """",
          TEXT(INDEX(validDates, 3), ""mmm d, yyyy"")
  "&amp;"      ),
        IF(
          $AJ385=""P3"",
          IF(
            COUNTA(validDates) &lt; 3,
            """",
            TEXT(INDEX(validDates, 3), ""mmm d, yyyy"")
          ),
          IF(
            COUNTA(validDates) &lt; 3,
            """",
    "&amp;"        TEXTJOIN("", "", TRUE,
              TEXT(INDEX(validDates, 1), ""mmm d, yyyy""),
              TEXT(INDEX(validDates, 2), ""mmm d, yyyy""),
              TEXT(INDEX(validDates, 3), ""mmm d, yyyy"")
            )
          )
        )
      )
    "&amp;"),
    """"
  )
)
"),"")</f>
        <v/>
      </c>
      <c r="BG385" s="65" t="str">
        <f t="shared" si="14"/>
        <v/>
      </c>
      <c r="BH385" s="63"/>
      <c r="BI385" s="64"/>
      <c r="BJ385" s="64"/>
      <c r="BK385" s="64"/>
      <c r="BL385" s="64" t="str">
        <f>IFERROR(__xludf.DUMMYFUNCTION("IF(
  OR($AJ385=""Full Payment"",$AJ385=""P1"",$AJ385=""P2"",$AJ385=""P3""),
  """",
  IF(
    AND(
      NOT(ISBLANK($K385)),
      $Q385=""Standard Booking, P4""
    ),
    LET(
      resDate,   $K385,
      tourDate,  $N385,
      monthCount, DATEDIF(r"&amp;"esDate, tourDate, ""M"") + 1,
      secondDates, ARRAYFORMULA(
        DATE(
          YEAR(resDate),
          MONTH(resDate) + SEQUENCE(monthCount),
          2
        )
      ),
      validDates, FILTER(
        secondDates,
        (secondDates &gt; res"&amp;"Date + 2) *
        (secondDates &lt;= tourDate - 3)
      ),
      IF(
        $AJ385=""P4"",
        IF(
          COUNTA(validDates) &lt; 4,
          """",
          TEXT(
            INDEX(validDates, 4),
            ""mmm d, yyyy""
          )
        ),
"&amp;"        IF(
          COUNTA(validDates) &lt; 4,
          """",
          TEXTJOIN(
            "", "", TRUE,
            TEXT(INDEX(validDates, 1), ""mmm d, yyyy""),
            TEXT(INDEX(validDates, 2), ""mmm d, yyyy""),
            TEXT(INDEX(validDates"&amp;", 3), ""mmm d, yyyy""),
            TEXT(INDEX(validDates, 4), ""mmm d, yyyy"")
          )
        )
      )
    ),
    """"
  )
)
"),"")</f>
        <v/>
      </c>
      <c r="BM385" s="65" t="str">
        <f t="shared" si="15"/>
        <v/>
      </c>
      <c r="BN385" s="66"/>
      <c r="BO385" s="67"/>
      <c r="BP385" s="49" t="b">
        <v>0</v>
      </c>
      <c r="BQ385" s="49" t="b">
        <v>0</v>
      </c>
      <c r="BR385" s="68"/>
      <c r="BS385" s="69"/>
      <c r="BT385" s="70" t="b">
        <v>0</v>
      </c>
      <c r="BU385" s="71"/>
      <c r="BV385" s="72"/>
      <c r="BW385" s="86" t="b">
        <v>0</v>
      </c>
      <c r="BX385" s="87"/>
    </row>
    <row r="386">
      <c r="A386" s="35" t="str">
        <f t="shared" si="1"/>
        <v/>
      </c>
      <c r="B386" s="36" t="str">
        <f t="shared" si="2"/>
        <v/>
      </c>
      <c r="C386" s="36" t="str">
        <f t="array" ref="C386">IF(
  M386="",
  "",
  IFERROR(
    INDEX(
      '{INDEX} Tour Packages'!$A:$ZZ,
      MATCH(
        M386,
        INDEX(
          '{INDEX} Tour Packages'!$A:$ZZ,
          ,
          MATCH("Tour Package Name", '{INDEX} Tour Packages'!$4:$4, 0)
        ),
        0
      ),
      MATCH("Tour Code", '{INDEX} Tour Packages'!$4:$4, 0)
    ),
    "XXX"
  )
)
</f>
        <v/>
      </c>
      <c r="D386" s="36" t="str">
        <f t="shared" si="3"/>
        <v/>
      </c>
      <c r="E386" s="36" t="str">
        <f t="shared" si="4"/>
        <v/>
      </c>
      <c r="F386" s="37" t="str">
        <f t="shared" si="5"/>
        <v/>
      </c>
      <c r="G386" s="89"/>
      <c r="H386" s="89"/>
      <c r="I386" s="90"/>
      <c r="J386" s="40" t="str">
        <f t="shared" si="16"/>
        <v> </v>
      </c>
      <c r="K386" s="91"/>
      <c r="L386" s="55"/>
      <c r="M386" s="55"/>
      <c r="N386" s="91"/>
      <c r="O386" s="43" t="str">
        <f>IFERROR(__xludf.DUMMYFUNCTION("IF(N386="""","""",IFERROR(
  N386 + VALUE(REGEXEXTRACT(P386, ""(\d+)\s+Days"")),
  """"
)
)"),"")</f>
        <v/>
      </c>
      <c r="P386" s="43" t="str">
        <f t="array" ref="P386">IFERROR(
  INDEX(
    INDEX('{INDEX} Tour Packages'!$A:$ZZ, , MATCH(P$3, '{INDEX} Tour Packages'!$4:$4, 0)),
    MATCH(M386, INDEX('{INDEX} Tour Packages'!$A:$ZZ,0, MATCH("Tour Package Name", '{INDEX} Tour Packages'!$4:$4, 0)), 0)
  ),
"")
</f>
        <v/>
      </c>
      <c r="Q386" s="44" t="str">
        <f t="shared" si="7"/>
        <v/>
      </c>
      <c r="R386" s="44" t="str">
        <f>IFERROR(__xludf.DUMMYFUNCTION("IF(OR(ISBLANK(K386), ISBLANK(N386)), """", 
  LET(
    resDate, K386,
    tourDate, N386,
    monthCount, MAX(0, DATEDIF(resDate, tourDate - 3, ""M"") + 1),
    secondDates, ARRAYFORMULA(DATE(YEAR(resDate), MONTH(resDate) + SEQUENCE(monthCount), 2)),
    "&amp;"validDates, FILTER(secondDates, (secondDates &gt; resDate + 2) * (secondDates &lt;= tourDate - 3)),
    IF(ISERROR(validDates), 0, COUNTA(validDates))
  )
)
"),"")</f>
        <v/>
      </c>
      <c r="S386" s="44" t="str">
        <f t="shared" si="8"/>
        <v/>
      </c>
      <c r="T386" s="45" t="str">
        <f t="array" ref="T386">IF(ISBLANK(BO386),IFERROR(
  INDEX(
    INDEX('{INDEX} Payment Terms'!$A:$G, , MATCH(T$3, '{INDEX} Payment Terms'!$4:$4, 0)),
    MATCH(Q386, INDEX('{INDEX} Payment Terms'!$A:$G,0, MATCH("Payment Condition", '{INDEX} Payment Terms'!$4:$4, 0)), 0)
  ),
""),"Cancelled")
</f>
        <v/>
      </c>
      <c r="U386" s="46" t="b">
        <v>0</v>
      </c>
      <c r="V386" s="47" t="str">
        <f>IFERROR(__xludf.DUMMYFUNCTION("IF(OR(L386=""Duo Booking"", L386=""Group Booking""),
IF(U386=FALSE,"""",
    LET(
      bookingType, L386,
      tour, M386,
      mainFirst, H386,
      mainLast, I386,
      mainEmail, G386,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$L$4:L386, bookingType,
          $M$4:M386, tour,
          $H$4:H386, mainFirst,
          $I$4:I386, mainLast,
          $G$4:G386, mainEmail
        ),
        ""000""
      ),
  "&amp;"    baseID &amp; ""-"" &amp; memberNumber
    )
  ),
  """"
)
"),"")</f>
        <v/>
      </c>
      <c r="W386" s="48"/>
      <c r="X386" s="85" t="b">
        <v>0</v>
      </c>
      <c r="Y386" s="85" t="b">
        <v>0</v>
      </c>
      <c r="Z386" s="85" t="b">
        <v>0</v>
      </c>
      <c r="AA386" s="50"/>
      <c r="AB386" s="51"/>
      <c r="AC386" s="85" t="b">
        <v>0</v>
      </c>
      <c r="AD386" s="92"/>
      <c r="AE386" s="88"/>
      <c r="AF386" s="36" t="str">
        <f t="array" ref="AF386">IF(M386="","",INDEX(
      '{INDEX} Tour Packages'!$A:$ZP,
      MATCH($M386, '{INDEX} Tour Packages'!$A:$A, 0),
      MATCH(AF$3, '{INDEX} Tour Packages'!$4:$4, 0)
    ))</f>
        <v/>
      </c>
      <c r="AG386" s="36" t="str">
        <f t="array" ref="AG386">IF(M386="","",INDEX(
      '{INDEX} Tour Packages'!$A:$ZP,
      MATCH($M386, '{INDEX} Tour Packages'!$A:$A, 0),
      MATCH(AG$3, '{INDEX} Tour Packages'!$4:$4, 0)
    ))</f>
        <v/>
      </c>
      <c r="AH386" s="36" t="str">
        <f t="array" ref="AH386">IF(M386="","",INDEX(
      '{INDEX} Tour Packages'!$A:$ZP,
      MATCH($M386, '{INDEX} Tour Packages'!$A:$A, 0),
      MATCH(AH$3, '{INDEX} Tour Packages'!$4:$4, 0)
    ))</f>
        <v/>
      </c>
      <c r="AI386" s="54" t="str">
        <f t="shared" si="9"/>
        <v/>
      </c>
      <c r="AJ386" s="42"/>
      <c r="AK386" s="55"/>
      <c r="AL386" s="46" t="b">
        <v>0</v>
      </c>
      <c r="AM386" s="56"/>
      <c r="AN386" s="57" t="str">
        <f t="shared" si="10"/>
        <v/>
      </c>
      <c r="AO386" s="58" t="str">
        <f t="shared" si="11"/>
        <v/>
      </c>
      <c r="AP386" s="59"/>
      <c r="AQ386" s="60"/>
      <c r="AR386" s="61"/>
      <c r="AS386" s="61"/>
      <c r="AT386" s="61" t="str">
        <f>IFERROR(__xludf.DUMMYFUNCTION("IF( 
  OR($AJ386=""Full Payment"", ISBLANK($K386)),
  """",
  IF(
    OR(
      Q386=""Standard Booking, P1"",
      Q386=""Standard Booking, P2"",
      Q386=""Standard Booking, P3"",
      Q386=""Standard Booking, P4""
    ),
    LET(
      resDate,   $"&amp;"K386,
      tourDate,  $N386,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6" s="62" t="str">
        <f t="shared" si="12"/>
        <v/>
      </c>
      <c r="AV386" s="63"/>
      <c r="AW386" s="64"/>
      <c r="AX386" s="64"/>
      <c r="AY386" s="64"/>
      <c r="AZ386" s="64" t="str">
        <f>IFERROR(__xludf.DUMMYFUNCTION("IF(
  OR($AJ386=""Full Payment"",$AJ386=""P1"", ISBLANK($K386)),
  """",
  IF(
    OR(
      $Q386=""Standard Booking, P2"",
      $Q386=""Standard Booking, P3"",
      $Q386=""Standard Booking, P4""
    ),
    LET(
      resDate,   $K386,
      tourDate,"&amp;"  $N386,
      monthCount, DATEDIF(resDate, tourDate, ""M"") + 1,
      secondDates, ARRAYFORMULA(
        DATE(
          YEAR(resDate),
          MONTH(resDate) + SEQUENCE(monthCount),
          2
        )
      ),
      validDates, FILTER(
        sec"&amp;"ondDates,
        (secondDates &gt; resDate + 2) *
        (secondDates &lt;= tourDate - 3)
      ),
      IF(
        OR($AJ386=""P2"", $AJ386=""P3"", $AJ386=""P4""),
        IF(
          COUNTA(validDates) &lt; 2,
          """",
          TEXT(INDEX(validDates"&amp;", 2), ""mmm d, yyyy"")
        ),
        IF(
          COUNTA(validDates) &lt; 2,
          """",
          TEXTJOIN("", "", TRUE,
            TEXT(INDEX(validDates, 1), ""mmm d, yyyy""),
            TEXT(INDEX(validDates, 2), ""mmm d, yyyy"")
          )
 "&amp;"       )
      )
    ),
    """"
  )
)
"),"")</f>
        <v/>
      </c>
      <c r="BA386" s="65" t="str">
        <f t="shared" si="13"/>
        <v/>
      </c>
      <c r="BB386" s="63"/>
      <c r="BC386" s="64"/>
      <c r="BD386" s="64"/>
      <c r="BE386" s="64"/>
      <c r="BF386" s="64" t="str">
        <f>IFERROR(__xludf.DUMMYFUNCTION("IF(
  OR($AJ386=""Full Payment"",$AJ386=""P1"", $AJ386=""P2""),
  """",
  IF(
    AND(
      NOT(ISBLANK($K386)),
      OR(
        Q386=""Standard Booking, P3"",
        Q386=""Standard Booking, P4""
      )
    ),
    LET(
      resDate,   $K386,
      "&amp;"tourDate,  $N386,
      monthCount, DATEDIF(resDate, tourDate, ""M"") + 1,
      secondDates, ARRAYFORMULA(
        DATE(
          YEAR(resDate),
          MONTH(resDate) + SEQUENCE(monthCount),
          2
        )
      ),
      validDates, FILTER(
  "&amp;"      secondDates,
        (secondDates &gt; resDate + 2) *
        (secondDates &lt;= tourDate - 3)
      ),
      IF(
        $AJ386=""P4"",
        IF(
          COUNTA(validDates) &lt; 3,
          """",
          TEXT(INDEX(validDates, 3), ""mmm d, yyyy"")
  "&amp;"      ),
        IF(
          $AJ386=""P3"",
          IF(
            COUNTA(validDates) &lt; 3,
            """",
            TEXT(INDEX(validDates, 3), ""mmm d, yyyy"")
          ),
          IF(
            COUNTA(validDates) &lt; 3,
            """",
    "&amp;"        TEXTJOIN("", "", TRUE,
              TEXT(INDEX(validDates, 1), ""mmm d, yyyy""),
              TEXT(INDEX(validDates, 2), ""mmm d, yyyy""),
              TEXT(INDEX(validDates, 3), ""mmm d, yyyy"")
            )
          )
        )
      )
    "&amp;"),
    """"
  )
)
"),"")</f>
        <v/>
      </c>
      <c r="BG386" s="65" t="str">
        <f t="shared" si="14"/>
        <v/>
      </c>
      <c r="BH386" s="63"/>
      <c r="BI386" s="64"/>
      <c r="BJ386" s="64"/>
      <c r="BK386" s="64"/>
      <c r="BL386" s="64" t="str">
        <f>IFERROR(__xludf.DUMMYFUNCTION("IF(
  OR($AJ386=""Full Payment"",$AJ386=""P1"",$AJ386=""P2"",$AJ386=""P3""),
  """",
  IF(
    AND(
      NOT(ISBLANK($K386)),
      $Q386=""Standard Booking, P4""
    ),
    LET(
      resDate,   $K386,
      tourDate,  $N386,
      monthCount, DATEDIF(r"&amp;"esDate, tourDate, ""M"") + 1,
      secondDates, ARRAYFORMULA(
        DATE(
          YEAR(resDate),
          MONTH(resDate) + SEQUENCE(monthCount),
          2
        )
      ),
      validDates, FILTER(
        secondDates,
        (secondDates &gt; res"&amp;"Date + 2) *
        (secondDates &lt;= tourDate - 3)
      ),
      IF(
        $AJ386=""P4"",
        IF(
          COUNTA(validDates) &lt; 4,
          """",
          TEXT(
            INDEX(validDates, 4),
            ""mmm d, yyyy""
          )
        ),
"&amp;"        IF(
          COUNTA(validDates) &lt; 4,
          """",
          TEXTJOIN(
            "", "", TRUE,
            TEXT(INDEX(validDates, 1), ""mmm d, yyyy""),
            TEXT(INDEX(validDates, 2), ""mmm d, yyyy""),
            TEXT(INDEX(validDates"&amp;", 3), ""mmm d, yyyy""),
            TEXT(INDEX(validDates, 4), ""mmm d, yyyy"")
          )
        )
      )
    ),
    """"
  )
)
"),"")</f>
        <v/>
      </c>
      <c r="BM386" s="65" t="str">
        <f t="shared" si="15"/>
        <v/>
      </c>
      <c r="BN386" s="66"/>
      <c r="BO386" s="67"/>
      <c r="BP386" s="49" t="b">
        <v>0</v>
      </c>
      <c r="BQ386" s="49" t="b">
        <v>0</v>
      </c>
      <c r="BR386" s="68"/>
      <c r="BS386" s="69"/>
      <c r="BT386" s="70" t="b">
        <v>0</v>
      </c>
      <c r="BU386" s="71"/>
      <c r="BV386" s="72"/>
      <c r="BW386" s="86" t="b">
        <v>0</v>
      </c>
      <c r="BX386" s="87"/>
    </row>
    <row r="387">
      <c r="A387" s="35" t="str">
        <f t="shared" si="1"/>
        <v/>
      </c>
      <c r="B387" s="36" t="str">
        <f t="shared" si="2"/>
        <v/>
      </c>
      <c r="C387" s="36" t="str">
        <f t="array" ref="C387">IF(
  M387="",
  "",
  IFERROR(
    INDEX(
      '{INDEX} Tour Packages'!$A:$ZZ,
      MATCH(
        M387,
        INDEX(
          '{INDEX} Tour Packages'!$A:$ZZ,
          ,
          MATCH("Tour Package Name", '{INDEX} Tour Packages'!$4:$4, 0)
        ),
        0
      ),
      MATCH("Tour Code", '{INDEX} Tour Packages'!$4:$4, 0)
    ),
    "XXX"
  )
)
</f>
        <v/>
      </c>
      <c r="D387" s="36" t="str">
        <f t="shared" si="3"/>
        <v/>
      </c>
      <c r="E387" s="36" t="str">
        <f t="shared" si="4"/>
        <v/>
      </c>
      <c r="F387" s="37" t="str">
        <f t="shared" si="5"/>
        <v/>
      </c>
      <c r="G387" s="89"/>
      <c r="H387" s="89"/>
      <c r="I387" s="90"/>
      <c r="J387" s="40" t="str">
        <f t="shared" si="16"/>
        <v> </v>
      </c>
      <c r="K387" s="91"/>
      <c r="L387" s="55"/>
      <c r="M387" s="55"/>
      <c r="N387" s="91"/>
      <c r="O387" s="43" t="str">
        <f>IFERROR(__xludf.DUMMYFUNCTION("IF(N387="""","""",IFERROR(
  N387 + VALUE(REGEXEXTRACT(P387, ""(\d+)\s+Days"")),
  """"
)
)"),"")</f>
        <v/>
      </c>
      <c r="P387" s="43" t="str">
        <f t="array" ref="P387">IFERROR(
  INDEX(
    INDEX('{INDEX} Tour Packages'!$A:$ZZ, , MATCH(P$3, '{INDEX} Tour Packages'!$4:$4, 0)),
    MATCH(M387, INDEX('{INDEX} Tour Packages'!$A:$ZZ,0, MATCH("Tour Package Name", '{INDEX} Tour Packages'!$4:$4, 0)), 0)
  ),
"")
</f>
        <v/>
      </c>
      <c r="Q387" s="44" t="str">
        <f t="shared" si="7"/>
        <v/>
      </c>
      <c r="R387" s="44" t="str">
        <f>IFERROR(__xludf.DUMMYFUNCTION("IF(OR(ISBLANK(K387), ISBLANK(N387)), """", 
  LET(
    resDate, K387,
    tourDate, N387,
    monthCount, MAX(0, DATEDIF(resDate, tourDate - 3, ""M"") + 1),
    secondDates, ARRAYFORMULA(DATE(YEAR(resDate), MONTH(resDate) + SEQUENCE(monthCount), 2)),
    "&amp;"validDates, FILTER(secondDates, (secondDates &gt; resDate + 2) * (secondDates &lt;= tourDate - 3)),
    IF(ISERROR(validDates), 0, COUNTA(validDates))
  )
)
"),"")</f>
        <v/>
      </c>
      <c r="S387" s="44" t="str">
        <f t="shared" si="8"/>
        <v/>
      </c>
      <c r="T387" s="45" t="str">
        <f t="array" ref="T387">IF(ISBLANK(BO387),IFERROR(
  INDEX(
    INDEX('{INDEX} Payment Terms'!$A:$G, , MATCH(T$3, '{INDEX} Payment Terms'!$4:$4, 0)),
    MATCH(Q387, INDEX('{INDEX} Payment Terms'!$A:$G,0, MATCH("Payment Condition", '{INDEX} Payment Terms'!$4:$4, 0)), 0)
  ),
""),"Cancelled")
</f>
        <v/>
      </c>
      <c r="U387" s="46" t="b">
        <v>0</v>
      </c>
      <c r="V387" s="47" t="str">
        <f>IFERROR(__xludf.DUMMYFUNCTION("IF(OR(L387=""Duo Booking"", L387=""Group Booking""),
IF(U387=FALSE,"""",
    LET(
      bookingType, L387,
      tour, M387,
      mainFirst, H387,
      mainLast, I387,
      mainEmail, G387,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$L$4:L387, bookingType,
          $M$4:M387, tour,
          $H$4:H387, mainFirst,
          $I$4:I387, mainLast,
          $G$4:G387, mainEmail
        ),
        ""000""
      ),
  "&amp;"    baseID &amp; ""-"" &amp; memberNumber
    )
  ),
  """"
)
"),"")</f>
        <v/>
      </c>
      <c r="W387" s="48"/>
      <c r="X387" s="85" t="b">
        <v>0</v>
      </c>
      <c r="Y387" s="85" t="b">
        <v>0</v>
      </c>
      <c r="Z387" s="85" t="b">
        <v>0</v>
      </c>
      <c r="AA387" s="50"/>
      <c r="AB387" s="51"/>
      <c r="AC387" s="85" t="b">
        <v>0</v>
      </c>
      <c r="AD387" s="92"/>
      <c r="AE387" s="88"/>
      <c r="AF387" s="36" t="str">
        <f t="array" ref="AF387">IF(M387="","",INDEX(
      '{INDEX} Tour Packages'!$A:$ZP,
      MATCH($M387, '{INDEX} Tour Packages'!$A:$A, 0),
      MATCH(AF$3, '{INDEX} Tour Packages'!$4:$4, 0)
    ))</f>
        <v/>
      </c>
      <c r="AG387" s="36" t="str">
        <f t="array" ref="AG387">IF(M387="","",INDEX(
      '{INDEX} Tour Packages'!$A:$ZP,
      MATCH($M387, '{INDEX} Tour Packages'!$A:$A, 0),
      MATCH(AG$3, '{INDEX} Tour Packages'!$4:$4, 0)
    ))</f>
        <v/>
      </c>
      <c r="AH387" s="36" t="str">
        <f t="array" ref="AH387">IF(M387="","",INDEX(
      '{INDEX} Tour Packages'!$A:$ZP,
      MATCH($M387, '{INDEX} Tour Packages'!$A:$A, 0),
      MATCH(AH$3, '{INDEX} Tour Packages'!$4:$4, 0)
    ))</f>
        <v/>
      </c>
      <c r="AI387" s="54" t="str">
        <f t="shared" si="9"/>
        <v/>
      </c>
      <c r="AJ387" s="42"/>
      <c r="AK387" s="55"/>
      <c r="AL387" s="46" t="b">
        <v>0</v>
      </c>
      <c r="AM387" s="56"/>
      <c r="AN387" s="57" t="str">
        <f t="shared" si="10"/>
        <v/>
      </c>
      <c r="AO387" s="58" t="str">
        <f t="shared" si="11"/>
        <v/>
      </c>
      <c r="AP387" s="59"/>
      <c r="AQ387" s="60"/>
      <c r="AR387" s="61"/>
      <c r="AS387" s="61"/>
      <c r="AT387" s="61" t="str">
        <f>IFERROR(__xludf.DUMMYFUNCTION("IF( 
  OR($AJ387=""Full Payment"", ISBLANK($K387)),
  """",
  IF(
    OR(
      Q387=""Standard Booking, P1"",
      Q387=""Standard Booking, P2"",
      Q387=""Standard Booking, P3"",
      Q387=""Standard Booking, P4""
    ),
    LET(
      resDate,   $"&amp;"K387,
      tourDate,  $N387,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7" s="62" t="str">
        <f t="shared" si="12"/>
        <v/>
      </c>
      <c r="AV387" s="63"/>
      <c r="AW387" s="64"/>
      <c r="AX387" s="64"/>
      <c r="AY387" s="64"/>
      <c r="AZ387" s="64" t="str">
        <f>IFERROR(__xludf.DUMMYFUNCTION("IF(
  OR($AJ387=""Full Payment"",$AJ387=""P1"", ISBLANK($K387)),
  """",
  IF(
    OR(
      $Q387=""Standard Booking, P2"",
      $Q387=""Standard Booking, P3"",
      $Q387=""Standard Booking, P4""
    ),
    LET(
      resDate,   $K387,
      tourDate,"&amp;"  $N387,
      monthCount, DATEDIF(resDate, tourDate, ""M"") + 1,
      secondDates, ARRAYFORMULA(
        DATE(
          YEAR(resDate),
          MONTH(resDate) + SEQUENCE(monthCount),
          2
        )
      ),
      validDates, FILTER(
        sec"&amp;"ondDates,
        (secondDates &gt; resDate + 2) *
        (secondDates &lt;= tourDate - 3)
      ),
      IF(
        OR($AJ387=""P2"", $AJ387=""P3"", $AJ387=""P4""),
        IF(
          COUNTA(validDates) &lt; 2,
          """",
          TEXT(INDEX(validDates"&amp;", 2), ""mmm d, yyyy"")
        ),
        IF(
          COUNTA(validDates) &lt; 2,
          """",
          TEXTJOIN("", "", TRUE,
            TEXT(INDEX(validDates, 1), ""mmm d, yyyy""),
            TEXT(INDEX(validDates, 2), ""mmm d, yyyy"")
          )
 "&amp;"       )
      )
    ),
    """"
  )
)
"),"")</f>
        <v/>
      </c>
      <c r="BA387" s="65" t="str">
        <f t="shared" si="13"/>
        <v/>
      </c>
      <c r="BB387" s="63"/>
      <c r="BC387" s="64"/>
      <c r="BD387" s="64"/>
      <c r="BE387" s="64"/>
      <c r="BF387" s="64" t="str">
        <f>IFERROR(__xludf.DUMMYFUNCTION("IF(
  OR($AJ387=""Full Payment"",$AJ387=""P1"", $AJ387=""P2""),
  """",
  IF(
    AND(
      NOT(ISBLANK($K387)),
      OR(
        Q387=""Standard Booking, P3"",
        Q387=""Standard Booking, P4""
      )
    ),
    LET(
      resDate,   $K387,
      "&amp;"tourDate,  $N387,
      monthCount, DATEDIF(resDate, tourDate, ""M"") + 1,
      secondDates, ARRAYFORMULA(
        DATE(
          YEAR(resDate),
          MONTH(resDate) + SEQUENCE(monthCount),
          2
        )
      ),
      validDates, FILTER(
  "&amp;"      secondDates,
        (secondDates &gt; resDate + 2) *
        (secondDates &lt;= tourDate - 3)
      ),
      IF(
        $AJ387=""P4"",
        IF(
          COUNTA(validDates) &lt; 3,
          """",
          TEXT(INDEX(validDates, 3), ""mmm d, yyyy"")
  "&amp;"      ),
        IF(
          $AJ387=""P3"",
          IF(
            COUNTA(validDates) &lt; 3,
            """",
            TEXT(INDEX(validDates, 3), ""mmm d, yyyy"")
          ),
          IF(
            COUNTA(validDates) &lt; 3,
            """",
    "&amp;"        TEXTJOIN("", "", TRUE,
              TEXT(INDEX(validDates, 1), ""mmm d, yyyy""),
              TEXT(INDEX(validDates, 2), ""mmm d, yyyy""),
              TEXT(INDEX(validDates, 3), ""mmm d, yyyy"")
            )
          )
        )
      )
    "&amp;"),
    """"
  )
)
"),"")</f>
        <v/>
      </c>
      <c r="BG387" s="65" t="str">
        <f t="shared" si="14"/>
        <v/>
      </c>
      <c r="BH387" s="63"/>
      <c r="BI387" s="64"/>
      <c r="BJ387" s="64"/>
      <c r="BK387" s="64"/>
      <c r="BL387" s="64" t="str">
        <f>IFERROR(__xludf.DUMMYFUNCTION("IF(
  OR($AJ387=""Full Payment"",$AJ387=""P1"",$AJ387=""P2"",$AJ387=""P3""),
  """",
  IF(
    AND(
      NOT(ISBLANK($K387)),
      $Q387=""Standard Booking, P4""
    ),
    LET(
      resDate,   $K387,
      tourDate,  $N387,
      monthCount, DATEDIF(r"&amp;"esDate, tourDate, ""M"") + 1,
      secondDates, ARRAYFORMULA(
        DATE(
          YEAR(resDate),
          MONTH(resDate) + SEQUENCE(monthCount),
          2
        )
      ),
      validDates, FILTER(
        secondDates,
        (secondDates &gt; res"&amp;"Date + 2) *
        (secondDates &lt;= tourDate - 3)
      ),
      IF(
        $AJ387=""P4"",
        IF(
          COUNTA(validDates) &lt; 4,
          """",
          TEXT(
            INDEX(validDates, 4),
            ""mmm d, yyyy""
          )
        ),
"&amp;"        IF(
          COUNTA(validDates) &lt; 4,
          """",
          TEXTJOIN(
            "", "", TRUE,
            TEXT(INDEX(validDates, 1), ""mmm d, yyyy""),
            TEXT(INDEX(validDates, 2), ""mmm d, yyyy""),
            TEXT(INDEX(validDates"&amp;", 3), ""mmm d, yyyy""),
            TEXT(INDEX(validDates, 4), ""mmm d, yyyy"")
          )
        )
      )
    ),
    """"
  )
)
"),"")</f>
        <v/>
      </c>
      <c r="BM387" s="65" t="str">
        <f t="shared" si="15"/>
        <v/>
      </c>
      <c r="BN387" s="66"/>
      <c r="BO387" s="67"/>
      <c r="BP387" s="49" t="b">
        <v>0</v>
      </c>
      <c r="BQ387" s="49" t="b">
        <v>0</v>
      </c>
      <c r="BR387" s="68"/>
      <c r="BS387" s="69"/>
      <c r="BT387" s="70" t="b">
        <v>0</v>
      </c>
      <c r="BU387" s="71"/>
      <c r="BV387" s="72"/>
      <c r="BW387" s="86" t="b">
        <v>0</v>
      </c>
      <c r="BX387" s="87"/>
    </row>
    <row r="388">
      <c r="A388" s="35" t="str">
        <f t="shared" si="1"/>
        <v/>
      </c>
      <c r="B388" s="36" t="str">
        <f t="shared" si="2"/>
        <v/>
      </c>
      <c r="C388" s="36" t="str">
        <f t="array" ref="C388">IF(
  M388="",
  "",
  IFERROR(
    INDEX(
      '{INDEX} Tour Packages'!$A:$ZZ,
      MATCH(
        M388,
        INDEX(
          '{INDEX} Tour Packages'!$A:$ZZ,
          ,
          MATCH("Tour Package Name", '{INDEX} Tour Packages'!$4:$4, 0)
        ),
        0
      ),
      MATCH("Tour Code", '{INDEX} Tour Packages'!$4:$4, 0)
    ),
    "XXX"
  )
)
</f>
        <v/>
      </c>
      <c r="D388" s="36" t="str">
        <f t="shared" si="3"/>
        <v/>
      </c>
      <c r="E388" s="36" t="str">
        <f t="shared" si="4"/>
        <v/>
      </c>
      <c r="F388" s="37" t="str">
        <f t="shared" si="5"/>
        <v/>
      </c>
      <c r="G388" s="89"/>
      <c r="H388" s="89"/>
      <c r="I388" s="90"/>
      <c r="J388" s="40" t="str">
        <f t="shared" si="16"/>
        <v> </v>
      </c>
      <c r="K388" s="91"/>
      <c r="L388" s="55"/>
      <c r="M388" s="55"/>
      <c r="N388" s="91"/>
      <c r="O388" s="43" t="str">
        <f>IFERROR(__xludf.DUMMYFUNCTION("IF(N388="""","""",IFERROR(
  N388 + VALUE(REGEXEXTRACT(P388, ""(\d+)\s+Days"")),
  """"
)
)"),"")</f>
        <v/>
      </c>
      <c r="P388" s="43" t="str">
        <f t="array" ref="P388">IFERROR(
  INDEX(
    INDEX('{INDEX} Tour Packages'!$A:$ZZ, , MATCH(P$3, '{INDEX} Tour Packages'!$4:$4, 0)),
    MATCH(M388, INDEX('{INDEX} Tour Packages'!$A:$ZZ,0, MATCH("Tour Package Name", '{INDEX} Tour Packages'!$4:$4, 0)), 0)
  ),
"")
</f>
        <v/>
      </c>
      <c r="Q388" s="44" t="str">
        <f t="shared" si="7"/>
        <v/>
      </c>
      <c r="R388" s="44" t="str">
        <f>IFERROR(__xludf.DUMMYFUNCTION("IF(OR(ISBLANK(K388), ISBLANK(N388)), """", 
  LET(
    resDate, K388,
    tourDate, N388,
    monthCount, MAX(0, DATEDIF(resDate, tourDate - 3, ""M"") + 1),
    secondDates, ARRAYFORMULA(DATE(YEAR(resDate), MONTH(resDate) + SEQUENCE(monthCount), 2)),
    "&amp;"validDates, FILTER(secondDates, (secondDates &gt; resDate + 2) * (secondDates &lt;= tourDate - 3)),
    IF(ISERROR(validDates), 0, COUNTA(validDates))
  )
)
"),"")</f>
        <v/>
      </c>
      <c r="S388" s="44" t="str">
        <f t="shared" si="8"/>
        <v/>
      </c>
      <c r="T388" s="45" t="str">
        <f t="array" ref="T388">IF(ISBLANK(BO388),IFERROR(
  INDEX(
    INDEX('{INDEX} Payment Terms'!$A:$G, , MATCH(T$3, '{INDEX} Payment Terms'!$4:$4, 0)),
    MATCH(Q388, INDEX('{INDEX} Payment Terms'!$A:$G,0, MATCH("Payment Condition", '{INDEX} Payment Terms'!$4:$4, 0)), 0)
  ),
""),"Cancelled")
</f>
        <v/>
      </c>
      <c r="U388" s="46" t="b">
        <v>0</v>
      </c>
      <c r="V388" s="47" t="str">
        <f>IFERROR(__xludf.DUMMYFUNCTION("IF(OR(L388=""Duo Booking"", L388=""Group Booking""),
IF(U388=FALSE,"""",
    LET(
      bookingType, L388,
      tour, M388,
      mainFirst, H388,
      mainLast, I388,
      mainEmail, G388,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$L$4:L388, bookingType,
          $M$4:M388, tour,
          $H$4:H388, mainFirst,
          $I$4:I388, mainLast,
          $G$4:G388, mainEmail
        ),
        ""000""
      ),
  "&amp;"    baseID &amp; ""-"" &amp; memberNumber
    )
  ),
  """"
)
"),"")</f>
        <v/>
      </c>
      <c r="W388" s="48"/>
      <c r="X388" s="85" t="b">
        <v>0</v>
      </c>
      <c r="Y388" s="85" t="b">
        <v>0</v>
      </c>
      <c r="Z388" s="85" t="b">
        <v>0</v>
      </c>
      <c r="AA388" s="50"/>
      <c r="AB388" s="51"/>
      <c r="AC388" s="85" t="b">
        <v>0</v>
      </c>
      <c r="AD388" s="92"/>
      <c r="AE388" s="88"/>
      <c r="AF388" s="36" t="str">
        <f t="array" ref="AF388">IF(M388="","",INDEX(
      '{INDEX} Tour Packages'!$A:$ZP,
      MATCH($M388, '{INDEX} Tour Packages'!$A:$A, 0),
      MATCH(AF$3, '{INDEX} Tour Packages'!$4:$4, 0)
    ))</f>
        <v/>
      </c>
      <c r="AG388" s="36" t="str">
        <f t="array" ref="AG388">IF(M388="","",INDEX(
      '{INDEX} Tour Packages'!$A:$ZP,
      MATCH($M388, '{INDEX} Tour Packages'!$A:$A, 0),
      MATCH(AG$3, '{INDEX} Tour Packages'!$4:$4, 0)
    ))</f>
        <v/>
      </c>
      <c r="AH388" s="36" t="str">
        <f t="array" ref="AH388">IF(M388="","",INDEX(
      '{INDEX} Tour Packages'!$A:$ZP,
      MATCH($M388, '{INDEX} Tour Packages'!$A:$A, 0),
      MATCH(AH$3, '{INDEX} Tour Packages'!$4:$4, 0)
    ))</f>
        <v/>
      </c>
      <c r="AI388" s="54" t="str">
        <f t="shared" si="9"/>
        <v/>
      </c>
      <c r="AJ388" s="42"/>
      <c r="AK388" s="55"/>
      <c r="AL388" s="46" t="b">
        <v>0</v>
      </c>
      <c r="AM388" s="56"/>
      <c r="AN388" s="57" t="str">
        <f t="shared" si="10"/>
        <v/>
      </c>
      <c r="AO388" s="58" t="str">
        <f t="shared" si="11"/>
        <v/>
      </c>
      <c r="AP388" s="59"/>
      <c r="AQ388" s="60"/>
      <c r="AR388" s="61"/>
      <c r="AS388" s="61"/>
      <c r="AT388" s="61" t="str">
        <f>IFERROR(__xludf.DUMMYFUNCTION("IF( 
  OR($AJ388=""Full Payment"", ISBLANK($K388)),
  """",
  IF(
    OR(
      Q388=""Standard Booking, P1"",
      Q388=""Standard Booking, P2"",
      Q388=""Standard Booking, P3"",
      Q388=""Standard Booking, P4""
    ),
    LET(
      resDate,   $"&amp;"K388,
      tourDate,  $N388,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8" s="62" t="str">
        <f t="shared" si="12"/>
        <v/>
      </c>
      <c r="AV388" s="63"/>
      <c r="AW388" s="64"/>
      <c r="AX388" s="64"/>
      <c r="AY388" s="64"/>
      <c r="AZ388" s="64" t="str">
        <f>IFERROR(__xludf.DUMMYFUNCTION("IF(
  OR($AJ388=""Full Payment"",$AJ388=""P1"", ISBLANK($K388)),
  """",
  IF(
    OR(
      $Q388=""Standard Booking, P2"",
      $Q388=""Standard Booking, P3"",
      $Q388=""Standard Booking, P4""
    ),
    LET(
      resDate,   $K388,
      tourDate,"&amp;"  $N388,
      monthCount, DATEDIF(resDate, tourDate, ""M"") + 1,
      secondDates, ARRAYFORMULA(
        DATE(
          YEAR(resDate),
          MONTH(resDate) + SEQUENCE(monthCount),
          2
        )
      ),
      validDates, FILTER(
        sec"&amp;"ondDates,
        (secondDates &gt; resDate + 2) *
        (secondDates &lt;= tourDate - 3)
      ),
      IF(
        OR($AJ388=""P2"", $AJ388=""P3"", $AJ388=""P4""),
        IF(
          COUNTA(validDates) &lt; 2,
          """",
          TEXT(INDEX(validDates"&amp;", 2), ""mmm d, yyyy"")
        ),
        IF(
          COUNTA(validDates) &lt; 2,
          """",
          TEXTJOIN("", "", TRUE,
            TEXT(INDEX(validDates, 1), ""mmm d, yyyy""),
            TEXT(INDEX(validDates, 2), ""mmm d, yyyy"")
          )
 "&amp;"       )
      )
    ),
    """"
  )
)
"),"")</f>
        <v/>
      </c>
      <c r="BA388" s="65" t="str">
        <f t="shared" si="13"/>
        <v/>
      </c>
      <c r="BB388" s="63"/>
      <c r="BC388" s="64"/>
      <c r="BD388" s="64"/>
      <c r="BE388" s="64"/>
      <c r="BF388" s="64" t="str">
        <f>IFERROR(__xludf.DUMMYFUNCTION("IF(
  OR($AJ388=""Full Payment"",$AJ388=""P1"", $AJ388=""P2""),
  """",
  IF(
    AND(
      NOT(ISBLANK($K388)),
      OR(
        Q388=""Standard Booking, P3"",
        Q388=""Standard Booking, P4""
      )
    ),
    LET(
      resDate,   $K388,
      "&amp;"tourDate,  $N388,
      monthCount, DATEDIF(resDate, tourDate, ""M"") + 1,
      secondDates, ARRAYFORMULA(
        DATE(
          YEAR(resDate),
          MONTH(resDate) + SEQUENCE(monthCount),
          2
        )
      ),
      validDates, FILTER(
  "&amp;"      secondDates,
        (secondDates &gt; resDate + 2) *
        (secondDates &lt;= tourDate - 3)
      ),
      IF(
        $AJ388=""P4"",
        IF(
          COUNTA(validDates) &lt; 3,
          """",
          TEXT(INDEX(validDates, 3), ""mmm d, yyyy"")
  "&amp;"      ),
        IF(
          $AJ388=""P3"",
          IF(
            COUNTA(validDates) &lt; 3,
            """",
            TEXT(INDEX(validDates, 3), ""mmm d, yyyy"")
          ),
          IF(
            COUNTA(validDates) &lt; 3,
            """",
    "&amp;"        TEXTJOIN("", "", TRUE,
              TEXT(INDEX(validDates, 1), ""mmm d, yyyy""),
              TEXT(INDEX(validDates, 2), ""mmm d, yyyy""),
              TEXT(INDEX(validDates, 3), ""mmm d, yyyy"")
            )
          )
        )
      )
    "&amp;"),
    """"
  )
)
"),"")</f>
        <v/>
      </c>
      <c r="BG388" s="65" t="str">
        <f t="shared" si="14"/>
        <v/>
      </c>
      <c r="BH388" s="63"/>
      <c r="BI388" s="64"/>
      <c r="BJ388" s="64"/>
      <c r="BK388" s="64"/>
      <c r="BL388" s="64" t="str">
        <f>IFERROR(__xludf.DUMMYFUNCTION("IF(
  OR($AJ388=""Full Payment"",$AJ388=""P1"",$AJ388=""P2"",$AJ388=""P3""),
  """",
  IF(
    AND(
      NOT(ISBLANK($K388)),
      $Q388=""Standard Booking, P4""
    ),
    LET(
      resDate,   $K388,
      tourDate,  $N388,
      monthCount, DATEDIF(r"&amp;"esDate, tourDate, ""M"") + 1,
      secondDates, ARRAYFORMULA(
        DATE(
          YEAR(resDate),
          MONTH(resDate) + SEQUENCE(monthCount),
          2
        )
      ),
      validDates, FILTER(
        secondDates,
        (secondDates &gt; res"&amp;"Date + 2) *
        (secondDates &lt;= tourDate - 3)
      ),
      IF(
        $AJ388=""P4"",
        IF(
          COUNTA(validDates) &lt; 4,
          """",
          TEXT(
            INDEX(validDates, 4),
            ""mmm d, yyyy""
          )
        ),
"&amp;"        IF(
          COUNTA(validDates) &lt; 4,
          """",
          TEXTJOIN(
            "", "", TRUE,
            TEXT(INDEX(validDates, 1), ""mmm d, yyyy""),
            TEXT(INDEX(validDates, 2), ""mmm d, yyyy""),
            TEXT(INDEX(validDates"&amp;", 3), ""mmm d, yyyy""),
            TEXT(INDEX(validDates, 4), ""mmm d, yyyy"")
          )
        )
      )
    ),
    """"
  )
)
"),"")</f>
        <v/>
      </c>
      <c r="BM388" s="65" t="str">
        <f t="shared" si="15"/>
        <v/>
      </c>
      <c r="BN388" s="66"/>
      <c r="BO388" s="67"/>
      <c r="BP388" s="49" t="b">
        <v>0</v>
      </c>
      <c r="BQ388" s="49" t="b">
        <v>0</v>
      </c>
      <c r="BR388" s="68"/>
      <c r="BS388" s="69"/>
      <c r="BT388" s="70" t="b">
        <v>0</v>
      </c>
      <c r="BU388" s="71"/>
      <c r="BV388" s="72"/>
      <c r="BW388" s="86" t="b">
        <v>0</v>
      </c>
      <c r="BX388" s="87"/>
    </row>
    <row r="389">
      <c r="A389" s="35" t="str">
        <f t="shared" si="1"/>
        <v/>
      </c>
      <c r="B389" s="36" t="str">
        <f t="shared" si="2"/>
        <v/>
      </c>
      <c r="C389" s="36" t="str">
        <f t="array" ref="C389">IF(
  M389="",
  "",
  IFERROR(
    INDEX(
      '{INDEX} Tour Packages'!$A:$ZZ,
      MATCH(
        M389,
        INDEX(
          '{INDEX} Tour Packages'!$A:$ZZ,
          ,
          MATCH("Tour Package Name", '{INDEX} Tour Packages'!$4:$4, 0)
        ),
        0
      ),
      MATCH("Tour Code", '{INDEX} Tour Packages'!$4:$4, 0)
    ),
    "XXX"
  )
)
</f>
        <v/>
      </c>
      <c r="D389" s="36" t="str">
        <f t="shared" si="3"/>
        <v/>
      </c>
      <c r="E389" s="36" t="str">
        <f t="shared" si="4"/>
        <v/>
      </c>
      <c r="F389" s="37" t="str">
        <f t="shared" si="5"/>
        <v/>
      </c>
      <c r="G389" s="89"/>
      <c r="H389" s="89"/>
      <c r="I389" s="90"/>
      <c r="J389" s="40" t="str">
        <f t="shared" si="16"/>
        <v> </v>
      </c>
      <c r="K389" s="91"/>
      <c r="L389" s="55"/>
      <c r="M389" s="55"/>
      <c r="N389" s="91"/>
      <c r="O389" s="43" t="str">
        <f>IFERROR(__xludf.DUMMYFUNCTION("IF(N389="""","""",IFERROR(
  N389 + VALUE(REGEXEXTRACT(P389, ""(\d+)\s+Days"")),
  """"
)
)"),"")</f>
        <v/>
      </c>
      <c r="P389" s="43" t="str">
        <f t="array" ref="P389">IFERROR(
  INDEX(
    INDEX('{INDEX} Tour Packages'!$A:$ZZ, , MATCH(P$3, '{INDEX} Tour Packages'!$4:$4, 0)),
    MATCH(M389, INDEX('{INDEX} Tour Packages'!$A:$ZZ,0, MATCH("Tour Package Name", '{INDEX} Tour Packages'!$4:$4, 0)), 0)
  ),
"")
</f>
        <v/>
      </c>
      <c r="Q389" s="44" t="str">
        <f t="shared" si="7"/>
        <v/>
      </c>
      <c r="R389" s="44" t="str">
        <f>IFERROR(__xludf.DUMMYFUNCTION("IF(OR(ISBLANK(K389), ISBLANK(N389)), """", 
  LET(
    resDate, K389,
    tourDate, N389,
    monthCount, MAX(0, DATEDIF(resDate, tourDate - 3, ""M"") + 1),
    secondDates, ARRAYFORMULA(DATE(YEAR(resDate), MONTH(resDate) + SEQUENCE(monthCount), 2)),
    "&amp;"validDates, FILTER(secondDates, (secondDates &gt; resDate + 2) * (secondDates &lt;= tourDate - 3)),
    IF(ISERROR(validDates), 0, COUNTA(validDates))
  )
)
"),"")</f>
        <v/>
      </c>
      <c r="S389" s="44" t="str">
        <f t="shared" si="8"/>
        <v/>
      </c>
      <c r="T389" s="45" t="str">
        <f t="array" ref="T389">IF(ISBLANK(BO389),IFERROR(
  INDEX(
    INDEX('{INDEX} Payment Terms'!$A:$G, , MATCH(T$3, '{INDEX} Payment Terms'!$4:$4, 0)),
    MATCH(Q389, INDEX('{INDEX} Payment Terms'!$A:$G,0, MATCH("Payment Condition", '{INDEX} Payment Terms'!$4:$4, 0)), 0)
  ),
""),"Cancelled")
</f>
        <v/>
      </c>
      <c r="U389" s="46" t="b">
        <v>0</v>
      </c>
      <c r="V389" s="47" t="str">
        <f>IFERROR(__xludf.DUMMYFUNCTION("IF(OR(L389=""Duo Booking"", L389=""Group Booking""),
IF(U389=FALSE,"""",
    LET(
      bookingType, L389,
      tour, M389,
      mainFirst, H389,
      mainLast, I389,
      mainEmail, G389,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$L$4:L389, bookingType,
          $M$4:M389, tour,
          $H$4:H389, mainFirst,
          $I$4:I389, mainLast,
          $G$4:G389, mainEmail
        ),
        ""000""
      ),
  "&amp;"    baseID &amp; ""-"" &amp; memberNumber
    )
  ),
  """"
)
"),"")</f>
        <v/>
      </c>
      <c r="W389" s="48"/>
      <c r="X389" s="85" t="b">
        <v>0</v>
      </c>
      <c r="Y389" s="85" t="b">
        <v>0</v>
      </c>
      <c r="Z389" s="85" t="b">
        <v>0</v>
      </c>
      <c r="AA389" s="50"/>
      <c r="AB389" s="51"/>
      <c r="AC389" s="85" t="b">
        <v>0</v>
      </c>
      <c r="AD389" s="92"/>
      <c r="AE389" s="88"/>
      <c r="AF389" s="36" t="str">
        <f t="array" ref="AF389">IF(M389="","",INDEX(
      '{INDEX} Tour Packages'!$A:$ZP,
      MATCH($M389, '{INDEX} Tour Packages'!$A:$A, 0),
      MATCH(AF$3, '{INDEX} Tour Packages'!$4:$4, 0)
    ))</f>
        <v/>
      </c>
      <c r="AG389" s="36" t="str">
        <f t="array" ref="AG389">IF(M389="","",INDEX(
      '{INDEX} Tour Packages'!$A:$ZP,
      MATCH($M389, '{INDEX} Tour Packages'!$A:$A, 0),
      MATCH(AG$3, '{INDEX} Tour Packages'!$4:$4, 0)
    ))</f>
        <v/>
      </c>
      <c r="AH389" s="36" t="str">
        <f t="array" ref="AH389">IF(M389="","",INDEX(
      '{INDEX} Tour Packages'!$A:$ZP,
      MATCH($M389, '{INDEX} Tour Packages'!$A:$A, 0),
      MATCH(AH$3, '{INDEX} Tour Packages'!$4:$4, 0)
    ))</f>
        <v/>
      </c>
      <c r="AI389" s="54" t="str">
        <f t="shared" si="9"/>
        <v/>
      </c>
      <c r="AJ389" s="42"/>
      <c r="AK389" s="55"/>
      <c r="AL389" s="46" t="b">
        <v>0</v>
      </c>
      <c r="AM389" s="56"/>
      <c r="AN389" s="57" t="str">
        <f t="shared" si="10"/>
        <v/>
      </c>
      <c r="AO389" s="58" t="str">
        <f t="shared" si="11"/>
        <v/>
      </c>
      <c r="AP389" s="59"/>
      <c r="AQ389" s="60"/>
      <c r="AR389" s="61"/>
      <c r="AS389" s="61"/>
      <c r="AT389" s="61" t="str">
        <f>IFERROR(__xludf.DUMMYFUNCTION("IF( 
  OR($AJ389=""Full Payment"", ISBLANK($K389)),
  """",
  IF(
    OR(
      Q389=""Standard Booking, P1"",
      Q389=""Standard Booking, P2"",
      Q389=""Standard Booking, P3"",
      Q389=""Standard Booking, P4""
    ),
    LET(
      resDate,   $"&amp;"K389,
      tourDate,  $N389,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89" s="62" t="str">
        <f t="shared" si="12"/>
        <v/>
      </c>
      <c r="AV389" s="63"/>
      <c r="AW389" s="64"/>
      <c r="AX389" s="64"/>
      <c r="AY389" s="64"/>
      <c r="AZ389" s="64" t="str">
        <f>IFERROR(__xludf.DUMMYFUNCTION("IF(
  OR($AJ389=""Full Payment"",$AJ389=""P1"", ISBLANK($K389)),
  """",
  IF(
    OR(
      $Q389=""Standard Booking, P2"",
      $Q389=""Standard Booking, P3"",
      $Q389=""Standard Booking, P4""
    ),
    LET(
      resDate,   $K389,
      tourDate,"&amp;"  $N389,
      monthCount, DATEDIF(resDate, tourDate, ""M"") + 1,
      secondDates, ARRAYFORMULA(
        DATE(
          YEAR(resDate),
          MONTH(resDate) + SEQUENCE(monthCount),
          2
        )
      ),
      validDates, FILTER(
        sec"&amp;"ondDates,
        (secondDates &gt; resDate + 2) *
        (secondDates &lt;= tourDate - 3)
      ),
      IF(
        OR($AJ389=""P2"", $AJ389=""P3"", $AJ389=""P4""),
        IF(
          COUNTA(validDates) &lt; 2,
          """",
          TEXT(INDEX(validDates"&amp;", 2), ""mmm d, yyyy"")
        ),
        IF(
          COUNTA(validDates) &lt; 2,
          """",
          TEXTJOIN("", "", TRUE,
            TEXT(INDEX(validDates, 1), ""mmm d, yyyy""),
            TEXT(INDEX(validDates, 2), ""mmm d, yyyy"")
          )
 "&amp;"       )
      )
    ),
    """"
  )
)
"),"")</f>
        <v/>
      </c>
      <c r="BA389" s="65" t="str">
        <f t="shared" si="13"/>
        <v/>
      </c>
      <c r="BB389" s="63"/>
      <c r="BC389" s="64"/>
      <c r="BD389" s="64"/>
      <c r="BE389" s="64"/>
      <c r="BF389" s="64" t="str">
        <f>IFERROR(__xludf.DUMMYFUNCTION("IF(
  OR($AJ389=""Full Payment"",$AJ389=""P1"", $AJ389=""P2""),
  """",
  IF(
    AND(
      NOT(ISBLANK($K389)),
      OR(
        Q389=""Standard Booking, P3"",
        Q389=""Standard Booking, P4""
      )
    ),
    LET(
      resDate,   $K389,
      "&amp;"tourDate,  $N389,
      monthCount, DATEDIF(resDate, tourDate, ""M"") + 1,
      secondDates, ARRAYFORMULA(
        DATE(
          YEAR(resDate),
          MONTH(resDate) + SEQUENCE(monthCount),
          2
        )
      ),
      validDates, FILTER(
  "&amp;"      secondDates,
        (secondDates &gt; resDate + 2) *
        (secondDates &lt;= tourDate - 3)
      ),
      IF(
        $AJ389=""P4"",
        IF(
          COUNTA(validDates) &lt; 3,
          """",
          TEXT(INDEX(validDates, 3), ""mmm d, yyyy"")
  "&amp;"      ),
        IF(
          $AJ389=""P3"",
          IF(
            COUNTA(validDates) &lt; 3,
            """",
            TEXT(INDEX(validDates, 3), ""mmm d, yyyy"")
          ),
          IF(
            COUNTA(validDates) &lt; 3,
            """",
    "&amp;"        TEXTJOIN("", "", TRUE,
              TEXT(INDEX(validDates, 1), ""mmm d, yyyy""),
              TEXT(INDEX(validDates, 2), ""mmm d, yyyy""),
              TEXT(INDEX(validDates, 3), ""mmm d, yyyy"")
            )
          )
        )
      )
    "&amp;"),
    """"
  )
)
"),"")</f>
        <v/>
      </c>
      <c r="BG389" s="65" t="str">
        <f t="shared" si="14"/>
        <v/>
      </c>
      <c r="BH389" s="63"/>
      <c r="BI389" s="64"/>
      <c r="BJ389" s="64"/>
      <c r="BK389" s="64"/>
      <c r="BL389" s="64" t="str">
        <f>IFERROR(__xludf.DUMMYFUNCTION("IF(
  OR($AJ389=""Full Payment"",$AJ389=""P1"",$AJ389=""P2"",$AJ389=""P3""),
  """",
  IF(
    AND(
      NOT(ISBLANK($K389)),
      $Q389=""Standard Booking, P4""
    ),
    LET(
      resDate,   $K389,
      tourDate,  $N389,
      monthCount, DATEDIF(r"&amp;"esDate, tourDate, ""M"") + 1,
      secondDates, ARRAYFORMULA(
        DATE(
          YEAR(resDate),
          MONTH(resDate) + SEQUENCE(monthCount),
          2
        )
      ),
      validDates, FILTER(
        secondDates,
        (secondDates &gt; res"&amp;"Date + 2) *
        (secondDates &lt;= tourDate - 3)
      ),
      IF(
        $AJ389=""P4"",
        IF(
          COUNTA(validDates) &lt; 4,
          """",
          TEXT(
            INDEX(validDates, 4),
            ""mmm d, yyyy""
          )
        ),
"&amp;"        IF(
          COUNTA(validDates) &lt; 4,
          """",
          TEXTJOIN(
            "", "", TRUE,
            TEXT(INDEX(validDates, 1), ""mmm d, yyyy""),
            TEXT(INDEX(validDates, 2), ""mmm d, yyyy""),
            TEXT(INDEX(validDates"&amp;", 3), ""mmm d, yyyy""),
            TEXT(INDEX(validDates, 4), ""mmm d, yyyy"")
          )
        )
      )
    ),
    """"
  )
)
"),"")</f>
        <v/>
      </c>
      <c r="BM389" s="65" t="str">
        <f t="shared" si="15"/>
        <v/>
      </c>
      <c r="BN389" s="66"/>
      <c r="BO389" s="67"/>
      <c r="BP389" s="49" t="b">
        <v>0</v>
      </c>
      <c r="BQ389" s="49" t="b">
        <v>0</v>
      </c>
      <c r="BR389" s="68"/>
      <c r="BS389" s="69"/>
      <c r="BT389" s="70" t="b">
        <v>0</v>
      </c>
      <c r="BU389" s="71"/>
      <c r="BV389" s="72"/>
      <c r="BW389" s="86" t="b">
        <v>0</v>
      </c>
      <c r="BX389" s="87"/>
    </row>
    <row r="390">
      <c r="A390" s="35" t="str">
        <f t="shared" si="1"/>
        <v/>
      </c>
      <c r="B390" s="36" t="str">
        <f t="shared" si="2"/>
        <v/>
      </c>
      <c r="C390" s="36" t="str">
        <f t="array" ref="C390">IF(
  M390="",
  "",
  IFERROR(
    INDEX(
      '{INDEX} Tour Packages'!$A:$ZZ,
      MATCH(
        M390,
        INDEX(
          '{INDEX} Tour Packages'!$A:$ZZ,
          ,
          MATCH("Tour Package Name", '{INDEX} Tour Packages'!$4:$4, 0)
        ),
        0
      ),
      MATCH("Tour Code", '{INDEX} Tour Packages'!$4:$4, 0)
    ),
    "XXX"
  )
)
</f>
        <v/>
      </c>
      <c r="D390" s="36" t="str">
        <f t="shared" si="3"/>
        <v/>
      </c>
      <c r="E390" s="36" t="str">
        <f t="shared" si="4"/>
        <v/>
      </c>
      <c r="F390" s="37" t="str">
        <f t="shared" si="5"/>
        <v/>
      </c>
      <c r="G390" s="89"/>
      <c r="H390" s="89"/>
      <c r="I390" s="90"/>
      <c r="J390" s="40" t="str">
        <f t="shared" si="16"/>
        <v> </v>
      </c>
      <c r="K390" s="91"/>
      <c r="L390" s="55"/>
      <c r="M390" s="55"/>
      <c r="N390" s="91"/>
      <c r="O390" s="43" t="str">
        <f>IFERROR(__xludf.DUMMYFUNCTION("IF(N390="""","""",IFERROR(
  N390 + VALUE(REGEXEXTRACT(P390, ""(\d+)\s+Days"")),
  """"
)
)"),"")</f>
        <v/>
      </c>
      <c r="P390" s="43" t="str">
        <f t="array" ref="P390">IFERROR(
  INDEX(
    INDEX('{INDEX} Tour Packages'!$A:$ZZ, , MATCH(P$3, '{INDEX} Tour Packages'!$4:$4, 0)),
    MATCH(M390, INDEX('{INDEX} Tour Packages'!$A:$ZZ,0, MATCH("Tour Package Name", '{INDEX} Tour Packages'!$4:$4, 0)), 0)
  ),
"")
</f>
        <v/>
      </c>
      <c r="Q390" s="44" t="str">
        <f t="shared" si="7"/>
        <v/>
      </c>
      <c r="R390" s="44" t="str">
        <f>IFERROR(__xludf.DUMMYFUNCTION("IF(OR(ISBLANK(K390), ISBLANK(N390)), """", 
  LET(
    resDate, K390,
    tourDate, N390,
    monthCount, MAX(0, DATEDIF(resDate, tourDate - 3, ""M"") + 1),
    secondDates, ARRAYFORMULA(DATE(YEAR(resDate), MONTH(resDate) + SEQUENCE(monthCount), 2)),
    "&amp;"validDates, FILTER(secondDates, (secondDates &gt; resDate + 2) * (secondDates &lt;= tourDate - 3)),
    IF(ISERROR(validDates), 0, COUNTA(validDates))
  )
)
"),"")</f>
        <v/>
      </c>
      <c r="S390" s="44" t="str">
        <f t="shared" si="8"/>
        <v/>
      </c>
      <c r="T390" s="45" t="str">
        <f t="array" ref="T390">IF(ISBLANK(BO390),IFERROR(
  INDEX(
    INDEX('{INDEX} Payment Terms'!$A:$G, , MATCH(T$3, '{INDEX} Payment Terms'!$4:$4, 0)),
    MATCH(Q390, INDEX('{INDEX} Payment Terms'!$A:$G,0, MATCH("Payment Condition", '{INDEX} Payment Terms'!$4:$4, 0)), 0)
  ),
""),"Cancelled")
</f>
        <v/>
      </c>
      <c r="U390" s="46" t="b">
        <v>0</v>
      </c>
      <c r="V390" s="47" t="str">
        <f>IFERROR(__xludf.DUMMYFUNCTION("IF(OR(L390=""Duo Booking"", L390=""Group Booking""),
IF(U390=FALSE,"""",
    LET(
      bookingType, L390,
      tour, M390,
      mainFirst, H390,
      mainLast, I390,
      mainEmail, G390,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$L$4:L390, bookingType,
          $M$4:M390, tour,
          $H$4:H390, mainFirst,
          $I$4:I390, mainLast,
          $G$4:G390, mainEmail
        ),
        ""000""
      ),
  "&amp;"    baseID &amp; ""-"" &amp; memberNumber
    )
  ),
  """"
)
"),"")</f>
        <v/>
      </c>
      <c r="W390" s="48"/>
      <c r="X390" s="85" t="b">
        <v>0</v>
      </c>
      <c r="Y390" s="85" t="b">
        <v>0</v>
      </c>
      <c r="Z390" s="85" t="b">
        <v>0</v>
      </c>
      <c r="AA390" s="50"/>
      <c r="AB390" s="51"/>
      <c r="AC390" s="85" t="b">
        <v>0</v>
      </c>
      <c r="AD390" s="92"/>
      <c r="AE390" s="88"/>
      <c r="AF390" s="36" t="str">
        <f t="array" ref="AF390">IF(M390="","",INDEX(
      '{INDEX} Tour Packages'!$A:$ZP,
      MATCH($M390, '{INDEX} Tour Packages'!$A:$A, 0),
      MATCH(AF$3, '{INDEX} Tour Packages'!$4:$4, 0)
    ))</f>
        <v/>
      </c>
      <c r="AG390" s="36" t="str">
        <f t="array" ref="AG390">IF(M390="","",INDEX(
      '{INDEX} Tour Packages'!$A:$ZP,
      MATCH($M390, '{INDEX} Tour Packages'!$A:$A, 0),
      MATCH(AG$3, '{INDEX} Tour Packages'!$4:$4, 0)
    ))</f>
        <v/>
      </c>
      <c r="AH390" s="36" t="str">
        <f t="array" ref="AH390">IF(M390="","",INDEX(
      '{INDEX} Tour Packages'!$A:$ZP,
      MATCH($M390, '{INDEX} Tour Packages'!$A:$A, 0),
      MATCH(AH$3, '{INDEX} Tour Packages'!$4:$4, 0)
    ))</f>
        <v/>
      </c>
      <c r="AI390" s="54" t="str">
        <f t="shared" si="9"/>
        <v/>
      </c>
      <c r="AJ390" s="42"/>
      <c r="AK390" s="55"/>
      <c r="AL390" s="46" t="b">
        <v>0</v>
      </c>
      <c r="AM390" s="56"/>
      <c r="AN390" s="57" t="str">
        <f t="shared" si="10"/>
        <v/>
      </c>
      <c r="AO390" s="58" t="str">
        <f t="shared" si="11"/>
        <v/>
      </c>
      <c r="AP390" s="59"/>
      <c r="AQ390" s="60"/>
      <c r="AR390" s="61"/>
      <c r="AS390" s="61"/>
      <c r="AT390" s="61" t="str">
        <f>IFERROR(__xludf.DUMMYFUNCTION("IF( 
  OR($AJ390=""Full Payment"", ISBLANK($K390)),
  """",
  IF(
    OR(
      Q390=""Standard Booking, P1"",
      Q390=""Standard Booking, P2"",
      Q390=""Standard Booking, P3"",
      Q390=""Standard Booking, P4""
    ),
    LET(
      resDate,   $"&amp;"K390,
      tourDate,  $N390,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0" s="62" t="str">
        <f t="shared" si="12"/>
        <v/>
      </c>
      <c r="AV390" s="63"/>
      <c r="AW390" s="64"/>
      <c r="AX390" s="64"/>
      <c r="AY390" s="64"/>
      <c r="AZ390" s="64" t="str">
        <f>IFERROR(__xludf.DUMMYFUNCTION("IF(
  OR($AJ390=""Full Payment"",$AJ390=""P1"", ISBLANK($K390)),
  """",
  IF(
    OR(
      $Q390=""Standard Booking, P2"",
      $Q390=""Standard Booking, P3"",
      $Q390=""Standard Booking, P4""
    ),
    LET(
      resDate,   $K390,
      tourDate,"&amp;"  $N390,
      monthCount, DATEDIF(resDate, tourDate, ""M"") + 1,
      secondDates, ARRAYFORMULA(
        DATE(
          YEAR(resDate),
          MONTH(resDate) + SEQUENCE(monthCount),
          2
        )
      ),
      validDates, FILTER(
        sec"&amp;"ondDates,
        (secondDates &gt; resDate + 2) *
        (secondDates &lt;= tourDate - 3)
      ),
      IF(
        OR($AJ390=""P2"", $AJ390=""P3"", $AJ390=""P4""),
        IF(
          COUNTA(validDates) &lt; 2,
          """",
          TEXT(INDEX(validDates"&amp;", 2), ""mmm d, yyyy"")
        ),
        IF(
          COUNTA(validDates) &lt; 2,
          """",
          TEXTJOIN("", "", TRUE,
            TEXT(INDEX(validDates, 1), ""mmm d, yyyy""),
            TEXT(INDEX(validDates, 2), ""mmm d, yyyy"")
          )
 "&amp;"       )
      )
    ),
    """"
  )
)
"),"")</f>
        <v/>
      </c>
      <c r="BA390" s="65" t="str">
        <f t="shared" si="13"/>
        <v/>
      </c>
      <c r="BB390" s="63"/>
      <c r="BC390" s="64"/>
      <c r="BD390" s="64"/>
      <c r="BE390" s="64"/>
      <c r="BF390" s="64" t="str">
        <f>IFERROR(__xludf.DUMMYFUNCTION("IF(
  OR($AJ390=""Full Payment"",$AJ390=""P1"", $AJ390=""P2""),
  """",
  IF(
    AND(
      NOT(ISBLANK($K390)),
      OR(
        Q390=""Standard Booking, P3"",
        Q390=""Standard Booking, P4""
      )
    ),
    LET(
      resDate,   $K390,
      "&amp;"tourDate,  $N390,
      monthCount, DATEDIF(resDate, tourDate, ""M"") + 1,
      secondDates, ARRAYFORMULA(
        DATE(
          YEAR(resDate),
          MONTH(resDate) + SEQUENCE(monthCount),
          2
        )
      ),
      validDates, FILTER(
  "&amp;"      secondDates,
        (secondDates &gt; resDate + 2) *
        (secondDates &lt;= tourDate - 3)
      ),
      IF(
        $AJ390=""P4"",
        IF(
          COUNTA(validDates) &lt; 3,
          """",
          TEXT(INDEX(validDates, 3), ""mmm d, yyyy"")
  "&amp;"      ),
        IF(
          $AJ390=""P3"",
          IF(
            COUNTA(validDates) &lt; 3,
            """",
            TEXT(INDEX(validDates, 3), ""mmm d, yyyy"")
          ),
          IF(
            COUNTA(validDates) &lt; 3,
            """",
    "&amp;"        TEXTJOIN("", "", TRUE,
              TEXT(INDEX(validDates, 1), ""mmm d, yyyy""),
              TEXT(INDEX(validDates, 2), ""mmm d, yyyy""),
              TEXT(INDEX(validDates, 3), ""mmm d, yyyy"")
            )
          )
        )
      )
    "&amp;"),
    """"
  )
)
"),"")</f>
        <v/>
      </c>
      <c r="BG390" s="65" t="str">
        <f t="shared" si="14"/>
        <v/>
      </c>
      <c r="BH390" s="63"/>
      <c r="BI390" s="64"/>
      <c r="BJ390" s="64"/>
      <c r="BK390" s="64"/>
      <c r="BL390" s="64" t="str">
        <f>IFERROR(__xludf.DUMMYFUNCTION("IF(
  OR($AJ390=""Full Payment"",$AJ390=""P1"",$AJ390=""P2"",$AJ390=""P3""),
  """",
  IF(
    AND(
      NOT(ISBLANK($K390)),
      $Q390=""Standard Booking, P4""
    ),
    LET(
      resDate,   $K390,
      tourDate,  $N390,
      monthCount, DATEDIF(r"&amp;"esDate, tourDate, ""M"") + 1,
      secondDates, ARRAYFORMULA(
        DATE(
          YEAR(resDate),
          MONTH(resDate) + SEQUENCE(monthCount),
          2
        )
      ),
      validDates, FILTER(
        secondDates,
        (secondDates &gt; res"&amp;"Date + 2) *
        (secondDates &lt;= tourDate - 3)
      ),
      IF(
        $AJ390=""P4"",
        IF(
          COUNTA(validDates) &lt; 4,
          """",
          TEXT(
            INDEX(validDates, 4),
            ""mmm d, yyyy""
          )
        ),
"&amp;"        IF(
          COUNTA(validDates) &lt; 4,
          """",
          TEXTJOIN(
            "", "", TRUE,
            TEXT(INDEX(validDates, 1), ""mmm d, yyyy""),
            TEXT(INDEX(validDates, 2), ""mmm d, yyyy""),
            TEXT(INDEX(validDates"&amp;", 3), ""mmm d, yyyy""),
            TEXT(INDEX(validDates, 4), ""mmm d, yyyy"")
          )
        )
      )
    ),
    """"
  )
)
"),"")</f>
        <v/>
      </c>
      <c r="BM390" s="65" t="str">
        <f t="shared" si="15"/>
        <v/>
      </c>
      <c r="BN390" s="66"/>
      <c r="BO390" s="67"/>
      <c r="BP390" s="49" t="b">
        <v>0</v>
      </c>
      <c r="BQ390" s="49" t="b">
        <v>0</v>
      </c>
      <c r="BR390" s="68"/>
      <c r="BS390" s="69"/>
      <c r="BT390" s="70" t="b">
        <v>0</v>
      </c>
      <c r="BU390" s="71"/>
      <c r="BV390" s="72"/>
      <c r="BW390" s="86" t="b">
        <v>0</v>
      </c>
      <c r="BX390" s="87"/>
    </row>
    <row r="391">
      <c r="A391" s="35" t="str">
        <f t="shared" si="1"/>
        <v/>
      </c>
      <c r="B391" s="36" t="str">
        <f t="shared" si="2"/>
        <v/>
      </c>
      <c r="C391" s="36" t="str">
        <f t="array" ref="C391">IF(
  M391="",
  "",
  IFERROR(
    INDEX(
      '{INDEX} Tour Packages'!$A:$ZZ,
      MATCH(
        M391,
        INDEX(
          '{INDEX} Tour Packages'!$A:$ZZ,
          ,
          MATCH("Tour Package Name", '{INDEX} Tour Packages'!$4:$4, 0)
        ),
        0
      ),
      MATCH("Tour Code", '{INDEX} Tour Packages'!$4:$4, 0)
    ),
    "XXX"
  )
)
</f>
        <v/>
      </c>
      <c r="D391" s="36" t="str">
        <f t="shared" si="3"/>
        <v/>
      </c>
      <c r="E391" s="36" t="str">
        <f t="shared" si="4"/>
        <v/>
      </c>
      <c r="F391" s="37" t="str">
        <f t="shared" si="5"/>
        <v/>
      </c>
      <c r="G391" s="89"/>
      <c r="H391" s="89"/>
      <c r="I391" s="90"/>
      <c r="J391" s="40" t="str">
        <f t="shared" si="16"/>
        <v> </v>
      </c>
      <c r="K391" s="91"/>
      <c r="L391" s="55"/>
      <c r="M391" s="55"/>
      <c r="N391" s="91"/>
      <c r="O391" s="43" t="str">
        <f>IFERROR(__xludf.DUMMYFUNCTION("IF(N391="""","""",IFERROR(
  N391 + VALUE(REGEXEXTRACT(P391, ""(\d+)\s+Days"")),
  """"
)
)"),"")</f>
        <v/>
      </c>
      <c r="P391" s="43" t="str">
        <f t="array" ref="P391">IFERROR(
  INDEX(
    INDEX('{INDEX} Tour Packages'!$A:$ZZ, , MATCH(P$3, '{INDEX} Tour Packages'!$4:$4, 0)),
    MATCH(M391, INDEX('{INDEX} Tour Packages'!$A:$ZZ,0, MATCH("Tour Package Name", '{INDEX} Tour Packages'!$4:$4, 0)), 0)
  ),
"")
</f>
        <v/>
      </c>
      <c r="Q391" s="44" t="str">
        <f t="shared" si="7"/>
        <v/>
      </c>
      <c r="R391" s="44" t="str">
        <f>IFERROR(__xludf.DUMMYFUNCTION("IF(OR(ISBLANK(K391), ISBLANK(N391)), """", 
  LET(
    resDate, K391,
    tourDate, N391,
    monthCount, MAX(0, DATEDIF(resDate, tourDate - 3, ""M"") + 1),
    secondDates, ARRAYFORMULA(DATE(YEAR(resDate), MONTH(resDate) + SEQUENCE(monthCount), 2)),
    "&amp;"validDates, FILTER(secondDates, (secondDates &gt; resDate + 2) * (secondDates &lt;= tourDate - 3)),
    IF(ISERROR(validDates), 0, COUNTA(validDates))
  )
)
"),"")</f>
        <v/>
      </c>
      <c r="S391" s="44" t="str">
        <f t="shared" si="8"/>
        <v/>
      </c>
      <c r="T391" s="45" t="str">
        <f t="array" ref="T391">IF(ISBLANK(BO391),IFERROR(
  INDEX(
    INDEX('{INDEX} Payment Terms'!$A:$G, , MATCH(T$3, '{INDEX} Payment Terms'!$4:$4, 0)),
    MATCH(Q391, INDEX('{INDEX} Payment Terms'!$A:$G,0, MATCH("Payment Condition", '{INDEX} Payment Terms'!$4:$4, 0)), 0)
  ),
""),"Cancelled")
</f>
        <v/>
      </c>
      <c r="U391" s="46" t="b">
        <v>0</v>
      </c>
      <c r="V391" s="47" t="str">
        <f>IFERROR(__xludf.DUMMYFUNCTION("IF(OR(L391=""Duo Booking"", L391=""Group Booking""),
IF(U391=FALSE,"""",
    LET(
      bookingType, L391,
      tour, M391,
      mainFirst, H391,
      mainLast, I391,
      mainEmail, G391,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$L$4:L391, bookingType,
          $M$4:M391, tour,
          $H$4:H391, mainFirst,
          $I$4:I391, mainLast,
          $G$4:G391, mainEmail
        ),
        ""000""
      ),
  "&amp;"    baseID &amp; ""-"" &amp; memberNumber
    )
  ),
  """"
)
"),"")</f>
        <v/>
      </c>
      <c r="W391" s="48"/>
      <c r="X391" s="85" t="b">
        <v>0</v>
      </c>
      <c r="Y391" s="85" t="b">
        <v>0</v>
      </c>
      <c r="Z391" s="85" t="b">
        <v>0</v>
      </c>
      <c r="AA391" s="50"/>
      <c r="AB391" s="51"/>
      <c r="AC391" s="85" t="b">
        <v>0</v>
      </c>
      <c r="AD391" s="92"/>
      <c r="AE391" s="88"/>
      <c r="AF391" s="36" t="str">
        <f t="array" ref="AF391">IF(M391="","",INDEX(
      '{INDEX} Tour Packages'!$A:$ZP,
      MATCH($M391, '{INDEX} Tour Packages'!$A:$A, 0),
      MATCH(AF$3, '{INDEX} Tour Packages'!$4:$4, 0)
    ))</f>
        <v/>
      </c>
      <c r="AG391" s="36" t="str">
        <f t="array" ref="AG391">IF(M391="","",INDEX(
      '{INDEX} Tour Packages'!$A:$ZP,
      MATCH($M391, '{INDEX} Tour Packages'!$A:$A, 0),
      MATCH(AG$3, '{INDEX} Tour Packages'!$4:$4, 0)
    ))</f>
        <v/>
      </c>
      <c r="AH391" s="36" t="str">
        <f t="array" ref="AH391">IF(M391="","",INDEX(
      '{INDEX} Tour Packages'!$A:$ZP,
      MATCH($M391, '{INDEX} Tour Packages'!$A:$A, 0),
      MATCH(AH$3, '{INDEX} Tour Packages'!$4:$4, 0)
    ))</f>
        <v/>
      </c>
      <c r="AI391" s="54" t="str">
        <f t="shared" si="9"/>
        <v/>
      </c>
      <c r="AJ391" s="42"/>
      <c r="AK391" s="55"/>
      <c r="AL391" s="46" t="b">
        <v>0</v>
      </c>
      <c r="AM391" s="56"/>
      <c r="AN391" s="57" t="str">
        <f t="shared" si="10"/>
        <v/>
      </c>
      <c r="AO391" s="58" t="str">
        <f t="shared" si="11"/>
        <v/>
      </c>
      <c r="AP391" s="59"/>
      <c r="AQ391" s="60"/>
      <c r="AR391" s="61"/>
      <c r="AS391" s="61"/>
      <c r="AT391" s="61" t="str">
        <f>IFERROR(__xludf.DUMMYFUNCTION("IF( 
  OR($AJ391=""Full Payment"", ISBLANK($K391)),
  """",
  IF(
    OR(
      Q391=""Standard Booking, P1"",
      Q391=""Standard Booking, P2"",
      Q391=""Standard Booking, P3"",
      Q391=""Standard Booking, P4""
    ),
    LET(
      resDate,   $"&amp;"K391,
      tourDate,  $N391,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1" s="62" t="str">
        <f t="shared" si="12"/>
        <v/>
      </c>
      <c r="AV391" s="63"/>
      <c r="AW391" s="64"/>
      <c r="AX391" s="64"/>
      <c r="AY391" s="64"/>
      <c r="AZ391" s="64" t="str">
        <f>IFERROR(__xludf.DUMMYFUNCTION("IF(
  OR($AJ391=""Full Payment"",$AJ391=""P1"", ISBLANK($K391)),
  """",
  IF(
    OR(
      $Q391=""Standard Booking, P2"",
      $Q391=""Standard Booking, P3"",
      $Q391=""Standard Booking, P4""
    ),
    LET(
      resDate,   $K391,
      tourDate,"&amp;"  $N391,
      monthCount, DATEDIF(resDate, tourDate, ""M"") + 1,
      secondDates, ARRAYFORMULA(
        DATE(
          YEAR(resDate),
          MONTH(resDate) + SEQUENCE(monthCount),
          2
        )
      ),
      validDates, FILTER(
        sec"&amp;"ondDates,
        (secondDates &gt; resDate + 2) *
        (secondDates &lt;= tourDate - 3)
      ),
      IF(
        OR($AJ391=""P2"", $AJ391=""P3"", $AJ391=""P4""),
        IF(
          COUNTA(validDates) &lt; 2,
          """",
          TEXT(INDEX(validDates"&amp;", 2), ""mmm d, yyyy"")
        ),
        IF(
          COUNTA(validDates) &lt; 2,
          """",
          TEXTJOIN("", "", TRUE,
            TEXT(INDEX(validDates, 1), ""mmm d, yyyy""),
            TEXT(INDEX(validDates, 2), ""mmm d, yyyy"")
          )
 "&amp;"       )
      )
    ),
    """"
  )
)
"),"")</f>
        <v/>
      </c>
      <c r="BA391" s="65" t="str">
        <f t="shared" si="13"/>
        <v/>
      </c>
      <c r="BB391" s="63"/>
      <c r="BC391" s="64"/>
      <c r="BD391" s="64"/>
      <c r="BE391" s="64"/>
      <c r="BF391" s="64" t="str">
        <f>IFERROR(__xludf.DUMMYFUNCTION("IF(
  OR($AJ391=""Full Payment"",$AJ391=""P1"", $AJ391=""P2""),
  """",
  IF(
    AND(
      NOT(ISBLANK($K391)),
      OR(
        Q391=""Standard Booking, P3"",
        Q391=""Standard Booking, P4""
      )
    ),
    LET(
      resDate,   $K391,
      "&amp;"tourDate,  $N391,
      monthCount, DATEDIF(resDate, tourDate, ""M"") + 1,
      secondDates, ARRAYFORMULA(
        DATE(
          YEAR(resDate),
          MONTH(resDate) + SEQUENCE(monthCount),
          2
        )
      ),
      validDates, FILTER(
  "&amp;"      secondDates,
        (secondDates &gt; resDate + 2) *
        (secondDates &lt;= tourDate - 3)
      ),
      IF(
        $AJ391=""P4"",
        IF(
          COUNTA(validDates) &lt; 3,
          """",
          TEXT(INDEX(validDates, 3), ""mmm d, yyyy"")
  "&amp;"      ),
        IF(
          $AJ391=""P3"",
          IF(
            COUNTA(validDates) &lt; 3,
            """",
            TEXT(INDEX(validDates, 3), ""mmm d, yyyy"")
          ),
          IF(
            COUNTA(validDates) &lt; 3,
            """",
    "&amp;"        TEXTJOIN("", "", TRUE,
              TEXT(INDEX(validDates, 1), ""mmm d, yyyy""),
              TEXT(INDEX(validDates, 2), ""mmm d, yyyy""),
              TEXT(INDEX(validDates, 3), ""mmm d, yyyy"")
            )
          )
        )
      )
    "&amp;"),
    """"
  )
)
"),"")</f>
        <v/>
      </c>
      <c r="BG391" s="65" t="str">
        <f t="shared" si="14"/>
        <v/>
      </c>
      <c r="BH391" s="63"/>
      <c r="BI391" s="64"/>
      <c r="BJ391" s="64"/>
      <c r="BK391" s="64"/>
      <c r="BL391" s="64" t="str">
        <f>IFERROR(__xludf.DUMMYFUNCTION("IF(
  OR($AJ391=""Full Payment"",$AJ391=""P1"",$AJ391=""P2"",$AJ391=""P3""),
  """",
  IF(
    AND(
      NOT(ISBLANK($K391)),
      $Q391=""Standard Booking, P4""
    ),
    LET(
      resDate,   $K391,
      tourDate,  $N391,
      monthCount, DATEDIF(r"&amp;"esDate, tourDate, ""M"") + 1,
      secondDates, ARRAYFORMULA(
        DATE(
          YEAR(resDate),
          MONTH(resDate) + SEQUENCE(monthCount),
          2
        )
      ),
      validDates, FILTER(
        secondDates,
        (secondDates &gt; res"&amp;"Date + 2) *
        (secondDates &lt;= tourDate - 3)
      ),
      IF(
        $AJ391=""P4"",
        IF(
          COUNTA(validDates) &lt; 4,
          """",
          TEXT(
            INDEX(validDates, 4),
            ""mmm d, yyyy""
          )
        ),
"&amp;"        IF(
          COUNTA(validDates) &lt; 4,
          """",
          TEXTJOIN(
            "", "", TRUE,
            TEXT(INDEX(validDates, 1), ""mmm d, yyyy""),
            TEXT(INDEX(validDates, 2), ""mmm d, yyyy""),
            TEXT(INDEX(validDates"&amp;", 3), ""mmm d, yyyy""),
            TEXT(INDEX(validDates, 4), ""mmm d, yyyy"")
          )
        )
      )
    ),
    """"
  )
)
"),"")</f>
        <v/>
      </c>
      <c r="BM391" s="65" t="str">
        <f t="shared" si="15"/>
        <v/>
      </c>
      <c r="BN391" s="66"/>
      <c r="BO391" s="67"/>
      <c r="BP391" s="49" t="b">
        <v>0</v>
      </c>
      <c r="BQ391" s="49" t="b">
        <v>0</v>
      </c>
      <c r="BR391" s="68"/>
      <c r="BS391" s="69"/>
      <c r="BT391" s="70" t="b">
        <v>0</v>
      </c>
      <c r="BU391" s="71"/>
      <c r="BV391" s="72"/>
      <c r="BW391" s="86" t="b">
        <v>0</v>
      </c>
      <c r="BX391" s="87"/>
    </row>
    <row r="392">
      <c r="A392" s="35" t="str">
        <f t="shared" si="1"/>
        <v/>
      </c>
      <c r="B392" s="36" t="str">
        <f t="shared" si="2"/>
        <v/>
      </c>
      <c r="C392" s="36" t="str">
        <f t="array" ref="C392">IF(
  M392="",
  "",
  IFERROR(
    INDEX(
      '{INDEX} Tour Packages'!$A:$ZZ,
      MATCH(
        M392,
        INDEX(
          '{INDEX} Tour Packages'!$A:$ZZ,
          ,
          MATCH("Tour Package Name", '{INDEX} Tour Packages'!$4:$4, 0)
        ),
        0
      ),
      MATCH("Tour Code", '{INDEX} Tour Packages'!$4:$4, 0)
    ),
    "XXX"
  )
)
</f>
        <v/>
      </c>
      <c r="D392" s="36" t="str">
        <f t="shared" si="3"/>
        <v/>
      </c>
      <c r="E392" s="36" t="str">
        <f t="shared" si="4"/>
        <v/>
      </c>
      <c r="F392" s="37" t="str">
        <f t="shared" si="5"/>
        <v/>
      </c>
      <c r="G392" s="89"/>
      <c r="H392" s="89"/>
      <c r="I392" s="90"/>
      <c r="J392" s="40" t="str">
        <f t="shared" si="16"/>
        <v> </v>
      </c>
      <c r="K392" s="91"/>
      <c r="L392" s="55"/>
      <c r="M392" s="55"/>
      <c r="N392" s="91"/>
      <c r="O392" s="43" t="str">
        <f>IFERROR(__xludf.DUMMYFUNCTION("IF(N392="""","""",IFERROR(
  N392 + VALUE(REGEXEXTRACT(P392, ""(\d+)\s+Days"")),
  """"
)
)"),"")</f>
        <v/>
      </c>
      <c r="P392" s="43" t="str">
        <f t="array" ref="P392">IFERROR(
  INDEX(
    INDEX('{INDEX} Tour Packages'!$A:$ZZ, , MATCH(P$3, '{INDEX} Tour Packages'!$4:$4, 0)),
    MATCH(M392, INDEX('{INDEX} Tour Packages'!$A:$ZZ,0, MATCH("Tour Package Name", '{INDEX} Tour Packages'!$4:$4, 0)), 0)
  ),
"")
</f>
        <v/>
      </c>
      <c r="Q392" s="44" t="str">
        <f t="shared" si="7"/>
        <v/>
      </c>
      <c r="R392" s="44" t="str">
        <f>IFERROR(__xludf.DUMMYFUNCTION("IF(OR(ISBLANK(K392), ISBLANK(N392)), """", 
  LET(
    resDate, K392,
    tourDate, N392,
    monthCount, MAX(0, DATEDIF(resDate, tourDate - 3, ""M"") + 1),
    secondDates, ARRAYFORMULA(DATE(YEAR(resDate), MONTH(resDate) + SEQUENCE(monthCount), 2)),
    "&amp;"validDates, FILTER(secondDates, (secondDates &gt; resDate + 2) * (secondDates &lt;= tourDate - 3)),
    IF(ISERROR(validDates), 0, COUNTA(validDates))
  )
)
"),"")</f>
        <v/>
      </c>
      <c r="S392" s="44" t="str">
        <f t="shared" si="8"/>
        <v/>
      </c>
      <c r="T392" s="45" t="str">
        <f t="array" ref="T392">IF(ISBLANK(BO392),IFERROR(
  INDEX(
    INDEX('{INDEX} Payment Terms'!$A:$G, , MATCH(T$3, '{INDEX} Payment Terms'!$4:$4, 0)),
    MATCH(Q392, INDEX('{INDEX} Payment Terms'!$A:$G,0, MATCH("Payment Condition", '{INDEX} Payment Terms'!$4:$4, 0)), 0)
  ),
""),"Cancelled")
</f>
        <v/>
      </c>
      <c r="U392" s="46" t="b">
        <v>0</v>
      </c>
      <c r="V392" s="47" t="str">
        <f>IFERROR(__xludf.DUMMYFUNCTION("IF(OR(L392=""Duo Booking"", L392=""Group Booking""),
IF(U392=FALSE,"""",
    LET(
      bookingType, L392,
      tour, M392,
      mainFirst, H392,
      mainLast, I392,
      mainEmail, G392,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$L$4:L392, bookingType,
          $M$4:M392, tour,
          $H$4:H392, mainFirst,
          $I$4:I392, mainLast,
          $G$4:G392, mainEmail
        ),
        ""000""
      ),
  "&amp;"    baseID &amp; ""-"" &amp; memberNumber
    )
  ),
  """"
)
"),"")</f>
        <v/>
      </c>
      <c r="W392" s="48"/>
      <c r="X392" s="85" t="b">
        <v>0</v>
      </c>
      <c r="Y392" s="85" t="b">
        <v>0</v>
      </c>
      <c r="Z392" s="85" t="b">
        <v>0</v>
      </c>
      <c r="AA392" s="50"/>
      <c r="AB392" s="51"/>
      <c r="AC392" s="85" t="b">
        <v>0</v>
      </c>
      <c r="AD392" s="92"/>
      <c r="AE392" s="88"/>
      <c r="AF392" s="36" t="str">
        <f t="array" ref="AF392">IF(M392="","",INDEX(
      '{INDEX} Tour Packages'!$A:$ZP,
      MATCH($M392, '{INDEX} Tour Packages'!$A:$A, 0),
      MATCH(AF$3, '{INDEX} Tour Packages'!$4:$4, 0)
    ))</f>
        <v/>
      </c>
      <c r="AG392" s="36" t="str">
        <f t="array" ref="AG392">IF(M392="","",INDEX(
      '{INDEX} Tour Packages'!$A:$ZP,
      MATCH($M392, '{INDEX} Tour Packages'!$A:$A, 0),
      MATCH(AG$3, '{INDEX} Tour Packages'!$4:$4, 0)
    ))</f>
        <v/>
      </c>
      <c r="AH392" s="36" t="str">
        <f t="array" ref="AH392">IF(M392="","",INDEX(
      '{INDEX} Tour Packages'!$A:$ZP,
      MATCH($M392, '{INDEX} Tour Packages'!$A:$A, 0),
      MATCH(AH$3, '{INDEX} Tour Packages'!$4:$4, 0)
    ))</f>
        <v/>
      </c>
      <c r="AI392" s="54" t="str">
        <f t="shared" si="9"/>
        <v/>
      </c>
      <c r="AJ392" s="42"/>
      <c r="AK392" s="55"/>
      <c r="AL392" s="46" t="b">
        <v>0</v>
      </c>
      <c r="AM392" s="56"/>
      <c r="AN392" s="57" t="str">
        <f t="shared" si="10"/>
        <v/>
      </c>
      <c r="AO392" s="58" t="str">
        <f t="shared" si="11"/>
        <v/>
      </c>
      <c r="AP392" s="59"/>
      <c r="AQ392" s="60"/>
      <c r="AR392" s="61"/>
      <c r="AS392" s="61"/>
      <c r="AT392" s="61" t="str">
        <f>IFERROR(__xludf.DUMMYFUNCTION("IF( 
  OR($AJ392=""Full Payment"", ISBLANK($K392)),
  """",
  IF(
    OR(
      Q392=""Standard Booking, P1"",
      Q392=""Standard Booking, P2"",
      Q392=""Standard Booking, P3"",
      Q392=""Standard Booking, P4""
    ),
    LET(
      resDate,   $"&amp;"K392,
      tourDate,  $N392,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2" s="62" t="str">
        <f t="shared" si="12"/>
        <v/>
      </c>
      <c r="AV392" s="63"/>
      <c r="AW392" s="64"/>
      <c r="AX392" s="64"/>
      <c r="AY392" s="64"/>
      <c r="AZ392" s="64" t="str">
        <f>IFERROR(__xludf.DUMMYFUNCTION("IF(
  OR($AJ392=""Full Payment"",$AJ392=""P1"", ISBLANK($K392)),
  """",
  IF(
    OR(
      $Q392=""Standard Booking, P2"",
      $Q392=""Standard Booking, P3"",
      $Q392=""Standard Booking, P4""
    ),
    LET(
      resDate,   $K392,
      tourDate,"&amp;"  $N392,
      monthCount, DATEDIF(resDate, tourDate, ""M"") + 1,
      secondDates, ARRAYFORMULA(
        DATE(
          YEAR(resDate),
          MONTH(resDate) + SEQUENCE(monthCount),
          2
        )
      ),
      validDates, FILTER(
        sec"&amp;"ondDates,
        (secondDates &gt; resDate + 2) *
        (secondDates &lt;= tourDate - 3)
      ),
      IF(
        OR($AJ392=""P2"", $AJ392=""P3"", $AJ392=""P4""),
        IF(
          COUNTA(validDates) &lt; 2,
          """",
          TEXT(INDEX(validDates"&amp;", 2), ""mmm d, yyyy"")
        ),
        IF(
          COUNTA(validDates) &lt; 2,
          """",
          TEXTJOIN("", "", TRUE,
            TEXT(INDEX(validDates, 1), ""mmm d, yyyy""),
            TEXT(INDEX(validDates, 2), ""mmm d, yyyy"")
          )
 "&amp;"       )
      )
    ),
    """"
  )
)
"),"")</f>
        <v/>
      </c>
      <c r="BA392" s="65" t="str">
        <f t="shared" si="13"/>
        <v/>
      </c>
      <c r="BB392" s="63"/>
      <c r="BC392" s="64"/>
      <c r="BD392" s="64"/>
      <c r="BE392" s="64"/>
      <c r="BF392" s="64" t="str">
        <f>IFERROR(__xludf.DUMMYFUNCTION("IF(
  OR($AJ392=""Full Payment"",$AJ392=""P1"", $AJ392=""P2""),
  """",
  IF(
    AND(
      NOT(ISBLANK($K392)),
      OR(
        Q392=""Standard Booking, P3"",
        Q392=""Standard Booking, P4""
      )
    ),
    LET(
      resDate,   $K392,
      "&amp;"tourDate,  $N392,
      monthCount, DATEDIF(resDate, tourDate, ""M"") + 1,
      secondDates, ARRAYFORMULA(
        DATE(
          YEAR(resDate),
          MONTH(resDate) + SEQUENCE(monthCount),
          2
        )
      ),
      validDates, FILTER(
  "&amp;"      secondDates,
        (secondDates &gt; resDate + 2) *
        (secondDates &lt;= tourDate - 3)
      ),
      IF(
        $AJ392=""P4"",
        IF(
          COUNTA(validDates) &lt; 3,
          """",
          TEXT(INDEX(validDates, 3), ""mmm d, yyyy"")
  "&amp;"      ),
        IF(
          $AJ392=""P3"",
          IF(
            COUNTA(validDates) &lt; 3,
            """",
            TEXT(INDEX(validDates, 3), ""mmm d, yyyy"")
          ),
          IF(
            COUNTA(validDates) &lt; 3,
            """",
    "&amp;"        TEXTJOIN("", "", TRUE,
              TEXT(INDEX(validDates, 1), ""mmm d, yyyy""),
              TEXT(INDEX(validDates, 2), ""mmm d, yyyy""),
              TEXT(INDEX(validDates, 3), ""mmm d, yyyy"")
            )
          )
        )
      )
    "&amp;"),
    """"
  )
)
"),"")</f>
        <v/>
      </c>
      <c r="BG392" s="65" t="str">
        <f t="shared" si="14"/>
        <v/>
      </c>
      <c r="BH392" s="63"/>
      <c r="BI392" s="64"/>
      <c r="BJ392" s="64"/>
      <c r="BK392" s="64"/>
      <c r="BL392" s="64" t="str">
        <f>IFERROR(__xludf.DUMMYFUNCTION("IF(
  OR($AJ392=""Full Payment"",$AJ392=""P1"",$AJ392=""P2"",$AJ392=""P3""),
  """",
  IF(
    AND(
      NOT(ISBLANK($K392)),
      $Q392=""Standard Booking, P4""
    ),
    LET(
      resDate,   $K392,
      tourDate,  $N392,
      monthCount, DATEDIF(r"&amp;"esDate, tourDate, ""M"") + 1,
      secondDates, ARRAYFORMULA(
        DATE(
          YEAR(resDate),
          MONTH(resDate) + SEQUENCE(monthCount),
          2
        )
      ),
      validDates, FILTER(
        secondDates,
        (secondDates &gt; res"&amp;"Date + 2) *
        (secondDates &lt;= tourDate - 3)
      ),
      IF(
        $AJ392=""P4"",
        IF(
          COUNTA(validDates) &lt; 4,
          """",
          TEXT(
            INDEX(validDates, 4),
            ""mmm d, yyyy""
          )
        ),
"&amp;"        IF(
          COUNTA(validDates) &lt; 4,
          """",
          TEXTJOIN(
            "", "", TRUE,
            TEXT(INDEX(validDates, 1), ""mmm d, yyyy""),
            TEXT(INDEX(validDates, 2), ""mmm d, yyyy""),
            TEXT(INDEX(validDates"&amp;", 3), ""mmm d, yyyy""),
            TEXT(INDEX(validDates, 4), ""mmm d, yyyy"")
          )
        )
      )
    ),
    """"
  )
)
"),"")</f>
        <v/>
      </c>
      <c r="BM392" s="65" t="str">
        <f t="shared" si="15"/>
        <v/>
      </c>
      <c r="BN392" s="66"/>
      <c r="BO392" s="67"/>
      <c r="BP392" s="49" t="b">
        <v>0</v>
      </c>
      <c r="BQ392" s="49" t="b">
        <v>0</v>
      </c>
      <c r="BR392" s="68"/>
      <c r="BS392" s="69"/>
      <c r="BT392" s="70" t="b">
        <v>0</v>
      </c>
      <c r="BU392" s="71"/>
      <c r="BV392" s="72"/>
      <c r="BW392" s="86" t="b">
        <v>0</v>
      </c>
      <c r="BX392" s="87"/>
    </row>
    <row r="393">
      <c r="A393" s="35" t="str">
        <f t="shared" si="1"/>
        <v/>
      </c>
      <c r="B393" s="36" t="str">
        <f t="shared" si="2"/>
        <v/>
      </c>
      <c r="C393" s="36" t="str">
        <f t="array" ref="C393">IF(
  M393="",
  "",
  IFERROR(
    INDEX(
      '{INDEX} Tour Packages'!$A:$ZZ,
      MATCH(
        M393,
        INDEX(
          '{INDEX} Tour Packages'!$A:$ZZ,
          ,
          MATCH("Tour Package Name", '{INDEX} Tour Packages'!$4:$4, 0)
        ),
        0
      ),
      MATCH("Tour Code", '{INDEX} Tour Packages'!$4:$4, 0)
    ),
    "XXX"
  )
)
</f>
        <v/>
      </c>
      <c r="D393" s="36" t="str">
        <f t="shared" si="3"/>
        <v/>
      </c>
      <c r="E393" s="36" t="str">
        <f t="shared" si="4"/>
        <v/>
      </c>
      <c r="F393" s="37" t="str">
        <f t="shared" si="5"/>
        <v/>
      </c>
      <c r="G393" s="89"/>
      <c r="H393" s="89"/>
      <c r="I393" s="90"/>
      <c r="J393" s="40" t="str">
        <f t="shared" si="16"/>
        <v> </v>
      </c>
      <c r="K393" s="91"/>
      <c r="L393" s="55"/>
      <c r="M393" s="55"/>
      <c r="N393" s="91"/>
      <c r="O393" s="43" t="str">
        <f>IFERROR(__xludf.DUMMYFUNCTION("IF(N393="""","""",IFERROR(
  N393 + VALUE(REGEXEXTRACT(P393, ""(\d+)\s+Days"")),
  """"
)
)"),"")</f>
        <v/>
      </c>
      <c r="P393" s="43" t="str">
        <f t="array" ref="P393">IFERROR(
  INDEX(
    INDEX('{INDEX} Tour Packages'!$A:$ZZ, , MATCH(P$3, '{INDEX} Tour Packages'!$4:$4, 0)),
    MATCH(M393, INDEX('{INDEX} Tour Packages'!$A:$ZZ,0, MATCH("Tour Package Name", '{INDEX} Tour Packages'!$4:$4, 0)), 0)
  ),
"")
</f>
        <v/>
      </c>
      <c r="Q393" s="44" t="str">
        <f t="shared" si="7"/>
        <v/>
      </c>
      <c r="R393" s="44" t="str">
        <f>IFERROR(__xludf.DUMMYFUNCTION("IF(OR(ISBLANK(K393), ISBLANK(N393)), """", 
  LET(
    resDate, K393,
    tourDate, N393,
    monthCount, MAX(0, DATEDIF(resDate, tourDate - 3, ""M"") + 1),
    secondDates, ARRAYFORMULA(DATE(YEAR(resDate), MONTH(resDate) + SEQUENCE(monthCount), 2)),
    "&amp;"validDates, FILTER(secondDates, (secondDates &gt; resDate + 2) * (secondDates &lt;= tourDate - 3)),
    IF(ISERROR(validDates), 0, COUNTA(validDates))
  )
)
"),"")</f>
        <v/>
      </c>
      <c r="S393" s="44" t="str">
        <f t="shared" si="8"/>
        <v/>
      </c>
      <c r="T393" s="45" t="str">
        <f t="array" ref="T393">IF(ISBLANK(BO393),IFERROR(
  INDEX(
    INDEX('{INDEX} Payment Terms'!$A:$G, , MATCH(T$3, '{INDEX} Payment Terms'!$4:$4, 0)),
    MATCH(Q393, INDEX('{INDEX} Payment Terms'!$A:$G,0, MATCH("Payment Condition", '{INDEX} Payment Terms'!$4:$4, 0)), 0)
  ),
""),"Cancelled")
</f>
        <v/>
      </c>
      <c r="U393" s="46" t="b">
        <v>0</v>
      </c>
      <c r="V393" s="47" t="str">
        <f>IFERROR(__xludf.DUMMYFUNCTION("IF(OR(L393=""Duo Booking"", L393=""Group Booking""),
IF(U393=FALSE,"""",
    LET(
      bookingType, L393,
      tour, M393,
      mainFirst, H393,
      mainLast, I393,
      mainEmail, G393,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$L$4:L393, bookingType,
          $M$4:M393, tour,
          $H$4:H393, mainFirst,
          $I$4:I393, mainLast,
          $G$4:G393, mainEmail
        ),
        ""000""
      ),
  "&amp;"    baseID &amp; ""-"" &amp; memberNumber
    )
  ),
  """"
)
"),"")</f>
        <v/>
      </c>
      <c r="W393" s="48"/>
      <c r="X393" s="85" t="b">
        <v>0</v>
      </c>
      <c r="Y393" s="85" t="b">
        <v>0</v>
      </c>
      <c r="Z393" s="85" t="b">
        <v>0</v>
      </c>
      <c r="AA393" s="50"/>
      <c r="AB393" s="51"/>
      <c r="AC393" s="85" t="b">
        <v>0</v>
      </c>
      <c r="AD393" s="92"/>
      <c r="AE393" s="88"/>
      <c r="AF393" s="36" t="str">
        <f t="array" ref="AF393">IF(M393="","",INDEX(
      '{INDEX} Tour Packages'!$A:$ZP,
      MATCH($M393, '{INDEX} Tour Packages'!$A:$A, 0),
      MATCH(AF$3, '{INDEX} Tour Packages'!$4:$4, 0)
    ))</f>
        <v/>
      </c>
      <c r="AG393" s="36" t="str">
        <f t="array" ref="AG393">IF(M393="","",INDEX(
      '{INDEX} Tour Packages'!$A:$ZP,
      MATCH($M393, '{INDEX} Tour Packages'!$A:$A, 0),
      MATCH(AG$3, '{INDEX} Tour Packages'!$4:$4, 0)
    ))</f>
        <v/>
      </c>
      <c r="AH393" s="36" t="str">
        <f t="array" ref="AH393">IF(M393="","",INDEX(
      '{INDEX} Tour Packages'!$A:$ZP,
      MATCH($M393, '{INDEX} Tour Packages'!$A:$A, 0),
      MATCH(AH$3, '{INDEX} Tour Packages'!$4:$4, 0)
    ))</f>
        <v/>
      </c>
      <c r="AI393" s="54" t="str">
        <f t="shared" si="9"/>
        <v/>
      </c>
      <c r="AJ393" s="42"/>
      <c r="AK393" s="55"/>
      <c r="AL393" s="46" t="b">
        <v>0</v>
      </c>
      <c r="AM393" s="56"/>
      <c r="AN393" s="57" t="str">
        <f t="shared" si="10"/>
        <v/>
      </c>
      <c r="AO393" s="58" t="str">
        <f t="shared" si="11"/>
        <v/>
      </c>
      <c r="AP393" s="59"/>
      <c r="AQ393" s="60"/>
      <c r="AR393" s="61"/>
      <c r="AS393" s="61"/>
      <c r="AT393" s="61" t="str">
        <f>IFERROR(__xludf.DUMMYFUNCTION("IF( 
  OR($AJ393=""Full Payment"", ISBLANK($K393)),
  """",
  IF(
    OR(
      Q393=""Standard Booking, P1"",
      Q393=""Standard Booking, P2"",
      Q393=""Standard Booking, P3"",
      Q393=""Standard Booking, P4""
    ),
    LET(
      resDate,   $"&amp;"K393,
      tourDate,  $N393,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3" s="62" t="str">
        <f t="shared" si="12"/>
        <v/>
      </c>
      <c r="AV393" s="63"/>
      <c r="AW393" s="64"/>
      <c r="AX393" s="64"/>
      <c r="AY393" s="64"/>
      <c r="AZ393" s="64" t="str">
        <f>IFERROR(__xludf.DUMMYFUNCTION("IF(
  OR($AJ393=""Full Payment"",$AJ393=""P1"", ISBLANK($K393)),
  """",
  IF(
    OR(
      $Q393=""Standard Booking, P2"",
      $Q393=""Standard Booking, P3"",
      $Q393=""Standard Booking, P4""
    ),
    LET(
      resDate,   $K393,
      tourDate,"&amp;"  $N393,
      monthCount, DATEDIF(resDate, tourDate, ""M"") + 1,
      secondDates, ARRAYFORMULA(
        DATE(
          YEAR(resDate),
          MONTH(resDate) + SEQUENCE(monthCount),
          2
        )
      ),
      validDates, FILTER(
        sec"&amp;"ondDates,
        (secondDates &gt; resDate + 2) *
        (secondDates &lt;= tourDate - 3)
      ),
      IF(
        OR($AJ393=""P2"", $AJ393=""P3"", $AJ393=""P4""),
        IF(
          COUNTA(validDates) &lt; 2,
          """",
          TEXT(INDEX(validDates"&amp;", 2), ""mmm d, yyyy"")
        ),
        IF(
          COUNTA(validDates) &lt; 2,
          """",
          TEXTJOIN("", "", TRUE,
            TEXT(INDEX(validDates, 1), ""mmm d, yyyy""),
            TEXT(INDEX(validDates, 2), ""mmm d, yyyy"")
          )
 "&amp;"       )
      )
    ),
    """"
  )
)
"),"")</f>
        <v/>
      </c>
      <c r="BA393" s="65" t="str">
        <f t="shared" si="13"/>
        <v/>
      </c>
      <c r="BB393" s="63"/>
      <c r="BC393" s="64"/>
      <c r="BD393" s="64"/>
      <c r="BE393" s="64"/>
      <c r="BF393" s="64" t="str">
        <f>IFERROR(__xludf.DUMMYFUNCTION("IF(
  OR($AJ393=""Full Payment"",$AJ393=""P1"", $AJ393=""P2""),
  """",
  IF(
    AND(
      NOT(ISBLANK($K393)),
      OR(
        Q393=""Standard Booking, P3"",
        Q393=""Standard Booking, P4""
      )
    ),
    LET(
      resDate,   $K393,
      "&amp;"tourDate,  $N393,
      monthCount, DATEDIF(resDate, tourDate, ""M"") + 1,
      secondDates, ARRAYFORMULA(
        DATE(
          YEAR(resDate),
          MONTH(resDate) + SEQUENCE(monthCount),
          2
        )
      ),
      validDates, FILTER(
  "&amp;"      secondDates,
        (secondDates &gt; resDate + 2) *
        (secondDates &lt;= tourDate - 3)
      ),
      IF(
        $AJ393=""P4"",
        IF(
          COUNTA(validDates) &lt; 3,
          """",
          TEXT(INDEX(validDates, 3), ""mmm d, yyyy"")
  "&amp;"      ),
        IF(
          $AJ393=""P3"",
          IF(
            COUNTA(validDates) &lt; 3,
            """",
            TEXT(INDEX(validDates, 3), ""mmm d, yyyy"")
          ),
          IF(
            COUNTA(validDates) &lt; 3,
            """",
    "&amp;"        TEXTJOIN("", "", TRUE,
              TEXT(INDEX(validDates, 1), ""mmm d, yyyy""),
              TEXT(INDEX(validDates, 2), ""mmm d, yyyy""),
              TEXT(INDEX(validDates, 3), ""mmm d, yyyy"")
            )
          )
        )
      )
    "&amp;"),
    """"
  )
)
"),"")</f>
        <v/>
      </c>
      <c r="BG393" s="65" t="str">
        <f t="shared" si="14"/>
        <v/>
      </c>
      <c r="BH393" s="63"/>
      <c r="BI393" s="64"/>
      <c r="BJ393" s="64"/>
      <c r="BK393" s="64"/>
      <c r="BL393" s="64" t="str">
        <f>IFERROR(__xludf.DUMMYFUNCTION("IF(
  OR($AJ393=""Full Payment"",$AJ393=""P1"",$AJ393=""P2"",$AJ393=""P3""),
  """",
  IF(
    AND(
      NOT(ISBLANK($K393)),
      $Q393=""Standard Booking, P4""
    ),
    LET(
      resDate,   $K393,
      tourDate,  $N393,
      monthCount, DATEDIF(r"&amp;"esDate, tourDate, ""M"") + 1,
      secondDates, ARRAYFORMULA(
        DATE(
          YEAR(resDate),
          MONTH(resDate) + SEQUENCE(monthCount),
          2
        )
      ),
      validDates, FILTER(
        secondDates,
        (secondDates &gt; res"&amp;"Date + 2) *
        (secondDates &lt;= tourDate - 3)
      ),
      IF(
        $AJ393=""P4"",
        IF(
          COUNTA(validDates) &lt; 4,
          """",
          TEXT(
            INDEX(validDates, 4),
            ""mmm d, yyyy""
          )
        ),
"&amp;"        IF(
          COUNTA(validDates) &lt; 4,
          """",
          TEXTJOIN(
            "", "", TRUE,
            TEXT(INDEX(validDates, 1), ""mmm d, yyyy""),
            TEXT(INDEX(validDates, 2), ""mmm d, yyyy""),
            TEXT(INDEX(validDates"&amp;", 3), ""mmm d, yyyy""),
            TEXT(INDEX(validDates, 4), ""mmm d, yyyy"")
          )
        )
      )
    ),
    """"
  )
)
"),"")</f>
        <v/>
      </c>
      <c r="BM393" s="65" t="str">
        <f t="shared" si="15"/>
        <v/>
      </c>
      <c r="BN393" s="66"/>
      <c r="BO393" s="67"/>
      <c r="BP393" s="49" t="b">
        <v>0</v>
      </c>
      <c r="BQ393" s="49" t="b">
        <v>0</v>
      </c>
      <c r="BR393" s="68"/>
      <c r="BS393" s="69"/>
      <c r="BT393" s="70" t="b">
        <v>0</v>
      </c>
      <c r="BU393" s="71"/>
      <c r="BV393" s="72"/>
      <c r="BW393" s="86" t="b">
        <v>0</v>
      </c>
      <c r="BX393" s="87"/>
    </row>
    <row r="394">
      <c r="A394" s="35" t="str">
        <f t="shared" si="1"/>
        <v/>
      </c>
      <c r="B394" s="36" t="str">
        <f t="shared" si="2"/>
        <v/>
      </c>
      <c r="C394" s="36" t="str">
        <f t="array" ref="C394">IF(
  M394="",
  "",
  IFERROR(
    INDEX(
      '{INDEX} Tour Packages'!$A:$ZZ,
      MATCH(
        M394,
        INDEX(
          '{INDEX} Tour Packages'!$A:$ZZ,
          ,
          MATCH("Tour Package Name", '{INDEX} Tour Packages'!$4:$4, 0)
        ),
        0
      ),
      MATCH("Tour Code", '{INDEX} Tour Packages'!$4:$4, 0)
    ),
    "XXX"
  )
)
</f>
        <v/>
      </c>
      <c r="D394" s="36" t="str">
        <f t="shared" si="3"/>
        <v/>
      </c>
      <c r="E394" s="36" t="str">
        <f t="shared" si="4"/>
        <v/>
      </c>
      <c r="F394" s="37" t="str">
        <f t="shared" si="5"/>
        <v/>
      </c>
      <c r="G394" s="89"/>
      <c r="H394" s="89"/>
      <c r="I394" s="90"/>
      <c r="J394" s="40" t="str">
        <f t="shared" si="16"/>
        <v> </v>
      </c>
      <c r="K394" s="91"/>
      <c r="L394" s="55"/>
      <c r="M394" s="55"/>
      <c r="N394" s="91"/>
      <c r="O394" s="43" t="str">
        <f>IFERROR(__xludf.DUMMYFUNCTION("IF(N394="""","""",IFERROR(
  N394 + VALUE(REGEXEXTRACT(P394, ""(\d+)\s+Days"")),
  """"
)
)"),"")</f>
        <v/>
      </c>
      <c r="P394" s="43" t="str">
        <f t="array" ref="P394">IFERROR(
  INDEX(
    INDEX('{INDEX} Tour Packages'!$A:$ZZ, , MATCH(P$3, '{INDEX} Tour Packages'!$4:$4, 0)),
    MATCH(M394, INDEX('{INDEX} Tour Packages'!$A:$ZZ,0, MATCH("Tour Package Name", '{INDEX} Tour Packages'!$4:$4, 0)), 0)
  ),
"")
</f>
        <v/>
      </c>
      <c r="Q394" s="44" t="str">
        <f t="shared" si="7"/>
        <v/>
      </c>
      <c r="R394" s="44" t="str">
        <f>IFERROR(__xludf.DUMMYFUNCTION("IF(OR(ISBLANK(K394), ISBLANK(N394)), """", 
  LET(
    resDate, K394,
    tourDate, N394,
    monthCount, MAX(0, DATEDIF(resDate, tourDate - 3, ""M"") + 1),
    secondDates, ARRAYFORMULA(DATE(YEAR(resDate), MONTH(resDate) + SEQUENCE(monthCount), 2)),
    "&amp;"validDates, FILTER(secondDates, (secondDates &gt; resDate + 2) * (secondDates &lt;= tourDate - 3)),
    IF(ISERROR(validDates), 0, COUNTA(validDates))
  )
)
"),"")</f>
        <v/>
      </c>
      <c r="S394" s="44" t="str">
        <f t="shared" si="8"/>
        <v/>
      </c>
      <c r="T394" s="45" t="str">
        <f t="array" ref="T394">IF(ISBLANK(BO394),IFERROR(
  INDEX(
    INDEX('{INDEX} Payment Terms'!$A:$G, , MATCH(T$3, '{INDEX} Payment Terms'!$4:$4, 0)),
    MATCH(Q394, INDEX('{INDEX} Payment Terms'!$A:$G,0, MATCH("Payment Condition", '{INDEX} Payment Terms'!$4:$4, 0)), 0)
  ),
""),"Cancelled")
</f>
        <v/>
      </c>
      <c r="U394" s="46" t="b">
        <v>0</v>
      </c>
      <c r="V394" s="47" t="str">
        <f>IFERROR(__xludf.DUMMYFUNCTION("IF(OR(L394=""Duo Booking"", L394=""Group Booking""),
IF(U394=FALSE,"""",
    LET(
      bookingType, L394,
      tour, M394,
      mainFirst, H394,
      mainLast, I394,
      mainEmail, G394,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$L$4:L394, bookingType,
          $M$4:M394, tour,
          $H$4:H394, mainFirst,
          $I$4:I394, mainLast,
          $G$4:G394, mainEmail
        ),
        ""000""
      ),
  "&amp;"    baseID &amp; ""-"" &amp; memberNumber
    )
  ),
  """"
)
"),"")</f>
        <v/>
      </c>
      <c r="W394" s="48"/>
      <c r="X394" s="85" t="b">
        <v>0</v>
      </c>
      <c r="Y394" s="85" t="b">
        <v>0</v>
      </c>
      <c r="Z394" s="85" t="b">
        <v>0</v>
      </c>
      <c r="AA394" s="50"/>
      <c r="AB394" s="51"/>
      <c r="AC394" s="85" t="b">
        <v>0</v>
      </c>
      <c r="AD394" s="92"/>
      <c r="AE394" s="88"/>
      <c r="AF394" s="36" t="str">
        <f t="array" ref="AF394">IF(M394="","",INDEX(
      '{INDEX} Tour Packages'!$A:$ZP,
      MATCH($M394, '{INDEX} Tour Packages'!$A:$A, 0),
      MATCH(AF$3, '{INDEX} Tour Packages'!$4:$4, 0)
    ))</f>
        <v/>
      </c>
      <c r="AG394" s="36" t="str">
        <f t="array" ref="AG394">IF(M394="","",INDEX(
      '{INDEX} Tour Packages'!$A:$ZP,
      MATCH($M394, '{INDEX} Tour Packages'!$A:$A, 0),
      MATCH(AG$3, '{INDEX} Tour Packages'!$4:$4, 0)
    ))</f>
        <v/>
      </c>
      <c r="AH394" s="36" t="str">
        <f t="array" ref="AH394">IF(M394="","",INDEX(
      '{INDEX} Tour Packages'!$A:$ZP,
      MATCH($M394, '{INDEX} Tour Packages'!$A:$A, 0),
      MATCH(AH$3, '{INDEX} Tour Packages'!$4:$4, 0)
    ))</f>
        <v/>
      </c>
      <c r="AI394" s="54" t="str">
        <f t="shared" si="9"/>
        <v/>
      </c>
      <c r="AJ394" s="42"/>
      <c r="AK394" s="55"/>
      <c r="AL394" s="46" t="b">
        <v>0</v>
      </c>
      <c r="AM394" s="56"/>
      <c r="AN394" s="57" t="str">
        <f t="shared" si="10"/>
        <v/>
      </c>
      <c r="AO394" s="58" t="str">
        <f t="shared" si="11"/>
        <v/>
      </c>
      <c r="AP394" s="59"/>
      <c r="AQ394" s="60"/>
      <c r="AR394" s="61"/>
      <c r="AS394" s="61"/>
      <c r="AT394" s="61" t="str">
        <f>IFERROR(__xludf.DUMMYFUNCTION("IF( 
  OR($AJ394=""Full Payment"", ISBLANK($K394)),
  """",
  IF(
    OR(
      Q394=""Standard Booking, P1"",
      Q394=""Standard Booking, P2"",
      Q394=""Standard Booking, P3"",
      Q394=""Standard Booking, P4""
    ),
    LET(
      resDate,   $"&amp;"K394,
      tourDate,  $N394,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4" s="62" t="str">
        <f t="shared" si="12"/>
        <v/>
      </c>
      <c r="AV394" s="63"/>
      <c r="AW394" s="64"/>
      <c r="AX394" s="64"/>
      <c r="AY394" s="64"/>
      <c r="AZ394" s="64" t="str">
        <f>IFERROR(__xludf.DUMMYFUNCTION("IF(
  OR($AJ394=""Full Payment"",$AJ394=""P1"", ISBLANK($K394)),
  """",
  IF(
    OR(
      $Q394=""Standard Booking, P2"",
      $Q394=""Standard Booking, P3"",
      $Q394=""Standard Booking, P4""
    ),
    LET(
      resDate,   $K394,
      tourDate,"&amp;"  $N394,
      monthCount, DATEDIF(resDate, tourDate, ""M"") + 1,
      secondDates, ARRAYFORMULA(
        DATE(
          YEAR(resDate),
          MONTH(resDate) + SEQUENCE(monthCount),
          2
        )
      ),
      validDates, FILTER(
        sec"&amp;"ondDates,
        (secondDates &gt; resDate + 2) *
        (secondDates &lt;= tourDate - 3)
      ),
      IF(
        OR($AJ394=""P2"", $AJ394=""P3"", $AJ394=""P4""),
        IF(
          COUNTA(validDates) &lt; 2,
          """",
          TEXT(INDEX(validDates"&amp;", 2), ""mmm d, yyyy"")
        ),
        IF(
          COUNTA(validDates) &lt; 2,
          """",
          TEXTJOIN("", "", TRUE,
            TEXT(INDEX(validDates, 1), ""mmm d, yyyy""),
            TEXT(INDEX(validDates, 2), ""mmm d, yyyy"")
          )
 "&amp;"       )
      )
    ),
    """"
  )
)
"),"")</f>
        <v/>
      </c>
      <c r="BA394" s="65" t="str">
        <f t="shared" si="13"/>
        <v/>
      </c>
      <c r="BB394" s="63"/>
      <c r="BC394" s="64"/>
      <c r="BD394" s="64"/>
      <c r="BE394" s="64"/>
      <c r="BF394" s="64" t="str">
        <f>IFERROR(__xludf.DUMMYFUNCTION("IF(
  OR($AJ394=""Full Payment"",$AJ394=""P1"", $AJ394=""P2""),
  """",
  IF(
    AND(
      NOT(ISBLANK($K394)),
      OR(
        Q394=""Standard Booking, P3"",
        Q394=""Standard Booking, P4""
      )
    ),
    LET(
      resDate,   $K394,
      "&amp;"tourDate,  $N394,
      monthCount, DATEDIF(resDate, tourDate, ""M"") + 1,
      secondDates, ARRAYFORMULA(
        DATE(
          YEAR(resDate),
          MONTH(resDate) + SEQUENCE(monthCount),
          2
        )
      ),
      validDates, FILTER(
  "&amp;"      secondDates,
        (secondDates &gt; resDate + 2) *
        (secondDates &lt;= tourDate - 3)
      ),
      IF(
        $AJ394=""P4"",
        IF(
          COUNTA(validDates) &lt; 3,
          """",
          TEXT(INDEX(validDates, 3), ""mmm d, yyyy"")
  "&amp;"      ),
        IF(
          $AJ394=""P3"",
          IF(
            COUNTA(validDates) &lt; 3,
            """",
            TEXT(INDEX(validDates, 3), ""mmm d, yyyy"")
          ),
          IF(
            COUNTA(validDates) &lt; 3,
            """",
    "&amp;"        TEXTJOIN("", "", TRUE,
              TEXT(INDEX(validDates, 1), ""mmm d, yyyy""),
              TEXT(INDEX(validDates, 2), ""mmm d, yyyy""),
              TEXT(INDEX(validDates, 3), ""mmm d, yyyy"")
            )
          )
        )
      )
    "&amp;"),
    """"
  )
)
"),"")</f>
        <v/>
      </c>
      <c r="BG394" s="65" t="str">
        <f t="shared" si="14"/>
        <v/>
      </c>
      <c r="BH394" s="63"/>
      <c r="BI394" s="64"/>
      <c r="BJ394" s="64"/>
      <c r="BK394" s="64"/>
      <c r="BL394" s="64" t="str">
        <f>IFERROR(__xludf.DUMMYFUNCTION("IF(
  OR($AJ394=""Full Payment"",$AJ394=""P1"",$AJ394=""P2"",$AJ394=""P3""),
  """",
  IF(
    AND(
      NOT(ISBLANK($K394)),
      $Q394=""Standard Booking, P4""
    ),
    LET(
      resDate,   $K394,
      tourDate,  $N394,
      monthCount, DATEDIF(r"&amp;"esDate, tourDate, ""M"") + 1,
      secondDates, ARRAYFORMULA(
        DATE(
          YEAR(resDate),
          MONTH(resDate) + SEQUENCE(monthCount),
          2
        )
      ),
      validDates, FILTER(
        secondDates,
        (secondDates &gt; res"&amp;"Date + 2) *
        (secondDates &lt;= tourDate - 3)
      ),
      IF(
        $AJ394=""P4"",
        IF(
          COUNTA(validDates) &lt; 4,
          """",
          TEXT(
            INDEX(validDates, 4),
            ""mmm d, yyyy""
          )
        ),
"&amp;"        IF(
          COUNTA(validDates) &lt; 4,
          """",
          TEXTJOIN(
            "", "", TRUE,
            TEXT(INDEX(validDates, 1), ""mmm d, yyyy""),
            TEXT(INDEX(validDates, 2), ""mmm d, yyyy""),
            TEXT(INDEX(validDates"&amp;", 3), ""mmm d, yyyy""),
            TEXT(INDEX(validDates, 4), ""mmm d, yyyy"")
          )
        )
      )
    ),
    """"
  )
)
"),"")</f>
        <v/>
      </c>
      <c r="BM394" s="65" t="str">
        <f t="shared" si="15"/>
        <v/>
      </c>
      <c r="BN394" s="66"/>
      <c r="BO394" s="67"/>
      <c r="BP394" s="49" t="b">
        <v>0</v>
      </c>
      <c r="BQ394" s="49" t="b">
        <v>0</v>
      </c>
      <c r="BR394" s="68"/>
      <c r="BS394" s="69"/>
      <c r="BT394" s="70" t="b">
        <v>0</v>
      </c>
      <c r="BU394" s="71"/>
      <c r="BV394" s="72"/>
      <c r="BW394" s="86" t="b">
        <v>0</v>
      </c>
      <c r="BX394" s="87"/>
    </row>
    <row r="395">
      <c r="A395" s="35" t="str">
        <f t="shared" si="1"/>
        <v/>
      </c>
      <c r="B395" s="36" t="str">
        <f t="shared" si="2"/>
        <v/>
      </c>
      <c r="C395" s="36" t="str">
        <f t="array" ref="C395">IF(
  M395="",
  "",
  IFERROR(
    INDEX(
      '{INDEX} Tour Packages'!$A:$ZZ,
      MATCH(
        M395,
        INDEX(
          '{INDEX} Tour Packages'!$A:$ZZ,
          ,
          MATCH("Tour Package Name", '{INDEX} Tour Packages'!$4:$4, 0)
        ),
        0
      ),
      MATCH("Tour Code", '{INDEX} Tour Packages'!$4:$4, 0)
    ),
    "XXX"
  )
)
</f>
        <v/>
      </c>
      <c r="D395" s="36" t="str">
        <f t="shared" si="3"/>
        <v/>
      </c>
      <c r="E395" s="36" t="str">
        <f t="shared" si="4"/>
        <v/>
      </c>
      <c r="F395" s="37" t="str">
        <f t="shared" si="5"/>
        <v/>
      </c>
      <c r="G395" s="89"/>
      <c r="H395" s="89"/>
      <c r="I395" s="90"/>
      <c r="J395" s="40" t="str">
        <f t="shared" si="16"/>
        <v> </v>
      </c>
      <c r="K395" s="91"/>
      <c r="L395" s="55"/>
      <c r="M395" s="55"/>
      <c r="N395" s="91"/>
      <c r="O395" s="43" t="str">
        <f>IFERROR(__xludf.DUMMYFUNCTION("IF(N395="""","""",IFERROR(
  N395 + VALUE(REGEXEXTRACT(P395, ""(\d+)\s+Days"")),
  """"
)
)"),"")</f>
        <v/>
      </c>
      <c r="P395" s="43" t="str">
        <f t="array" ref="P395">IFERROR(
  INDEX(
    INDEX('{INDEX} Tour Packages'!$A:$ZZ, , MATCH(P$3, '{INDEX} Tour Packages'!$4:$4, 0)),
    MATCH(M395, INDEX('{INDEX} Tour Packages'!$A:$ZZ,0, MATCH("Tour Package Name", '{INDEX} Tour Packages'!$4:$4, 0)), 0)
  ),
"")
</f>
        <v/>
      </c>
      <c r="Q395" s="44" t="str">
        <f t="shared" si="7"/>
        <v/>
      </c>
      <c r="R395" s="44" t="str">
        <f>IFERROR(__xludf.DUMMYFUNCTION("IF(OR(ISBLANK(K395), ISBLANK(N395)), """", 
  LET(
    resDate, K395,
    tourDate, N395,
    monthCount, MAX(0, DATEDIF(resDate, tourDate - 3, ""M"") + 1),
    secondDates, ARRAYFORMULA(DATE(YEAR(resDate), MONTH(resDate) + SEQUENCE(monthCount), 2)),
    "&amp;"validDates, FILTER(secondDates, (secondDates &gt; resDate + 2) * (secondDates &lt;= tourDate - 3)),
    IF(ISERROR(validDates), 0, COUNTA(validDates))
  )
)
"),"")</f>
        <v/>
      </c>
      <c r="S395" s="44" t="str">
        <f t="shared" si="8"/>
        <v/>
      </c>
      <c r="T395" s="45" t="str">
        <f t="array" ref="T395">IF(ISBLANK(BO395),IFERROR(
  INDEX(
    INDEX('{INDEX} Payment Terms'!$A:$G, , MATCH(T$3, '{INDEX} Payment Terms'!$4:$4, 0)),
    MATCH(Q395, INDEX('{INDEX} Payment Terms'!$A:$G,0, MATCH("Payment Condition", '{INDEX} Payment Terms'!$4:$4, 0)), 0)
  ),
""),"Cancelled")
</f>
        <v/>
      </c>
      <c r="U395" s="46" t="b">
        <v>0</v>
      </c>
      <c r="V395" s="47" t="str">
        <f>IFERROR(__xludf.DUMMYFUNCTION("IF(OR(L395=""Duo Booking"", L395=""Group Booking""),
IF(U395=FALSE,"""",
    LET(
      bookingType, L395,
      tour, M395,
      mainFirst, H395,
      mainLast, I395,
      mainEmail, G395,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$L$4:L395, bookingType,
          $M$4:M395, tour,
          $H$4:H395, mainFirst,
          $I$4:I395, mainLast,
          $G$4:G395, mainEmail
        ),
        ""000""
      ),
  "&amp;"    baseID &amp; ""-"" &amp; memberNumber
    )
  ),
  """"
)
"),"")</f>
        <v/>
      </c>
      <c r="W395" s="48"/>
      <c r="X395" s="85" t="b">
        <v>0</v>
      </c>
      <c r="Y395" s="85" t="b">
        <v>0</v>
      </c>
      <c r="Z395" s="85" t="b">
        <v>0</v>
      </c>
      <c r="AA395" s="50"/>
      <c r="AB395" s="51"/>
      <c r="AC395" s="85" t="b">
        <v>0</v>
      </c>
      <c r="AD395" s="92"/>
      <c r="AE395" s="88"/>
      <c r="AF395" s="36" t="str">
        <f t="array" ref="AF395">IF(M395="","",INDEX(
      '{INDEX} Tour Packages'!$A:$ZP,
      MATCH($M395, '{INDEX} Tour Packages'!$A:$A, 0),
      MATCH(AF$3, '{INDEX} Tour Packages'!$4:$4, 0)
    ))</f>
        <v/>
      </c>
      <c r="AG395" s="36" t="str">
        <f t="array" ref="AG395">IF(M395="","",INDEX(
      '{INDEX} Tour Packages'!$A:$ZP,
      MATCH($M395, '{INDEX} Tour Packages'!$A:$A, 0),
      MATCH(AG$3, '{INDEX} Tour Packages'!$4:$4, 0)
    ))</f>
        <v/>
      </c>
      <c r="AH395" s="36" t="str">
        <f t="array" ref="AH395">IF(M395="","",INDEX(
      '{INDEX} Tour Packages'!$A:$ZP,
      MATCH($M395, '{INDEX} Tour Packages'!$A:$A, 0),
      MATCH(AH$3, '{INDEX} Tour Packages'!$4:$4, 0)
    ))</f>
        <v/>
      </c>
      <c r="AI395" s="54" t="str">
        <f t="shared" si="9"/>
        <v/>
      </c>
      <c r="AJ395" s="42"/>
      <c r="AK395" s="55"/>
      <c r="AL395" s="46" t="b">
        <v>0</v>
      </c>
      <c r="AM395" s="56"/>
      <c r="AN395" s="57" t="str">
        <f t="shared" si="10"/>
        <v/>
      </c>
      <c r="AO395" s="58" t="str">
        <f t="shared" si="11"/>
        <v/>
      </c>
      <c r="AP395" s="59"/>
      <c r="AQ395" s="60"/>
      <c r="AR395" s="61"/>
      <c r="AS395" s="61"/>
      <c r="AT395" s="61" t="str">
        <f>IFERROR(__xludf.DUMMYFUNCTION("IF( 
  OR($AJ395=""Full Payment"", ISBLANK($K395)),
  """",
  IF(
    OR(
      Q395=""Standard Booking, P1"",
      Q395=""Standard Booking, P2"",
      Q395=""Standard Booking, P3"",
      Q395=""Standard Booking, P4""
    ),
    LET(
      resDate,   $"&amp;"K395,
      tourDate,  $N395,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5" s="62" t="str">
        <f t="shared" si="12"/>
        <v/>
      </c>
      <c r="AV395" s="63"/>
      <c r="AW395" s="64"/>
      <c r="AX395" s="64"/>
      <c r="AY395" s="64"/>
      <c r="AZ395" s="64" t="str">
        <f>IFERROR(__xludf.DUMMYFUNCTION("IF(
  OR($AJ395=""Full Payment"",$AJ395=""P1"", ISBLANK($K395)),
  """",
  IF(
    OR(
      $Q395=""Standard Booking, P2"",
      $Q395=""Standard Booking, P3"",
      $Q395=""Standard Booking, P4""
    ),
    LET(
      resDate,   $K395,
      tourDate,"&amp;"  $N395,
      monthCount, DATEDIF(resDate, tourDate, ""M"") + 1,
      secondDates, ARRAYFORMULA(
        DATE(
          YEAR(resDate),
          MONTH(resDate) + SEQUENCE(monthCount),
          2
        )
      ),
      validDates, FILTER(
        sec"&amp;"ondDates,
        (secondDates &gt; resDate + 2) *
        (secondDates &lt;= tourDate - 3)
      ),
      IF(
        OR($AJ395=""P2"", $AJ395=""P3"", $AJ395=""P4""),
        IF(
          COUNTA(validDates) &lt; 2,
          """",
          TEXT(INDEX(validDates"&amp;", 2), ""mmm d, yyyy"")
        ),
        IF(
          COUNTA(validDates) &lt; 2,
          """",
          TEXTJOIN("", "", TRUE,
            TEXT(INDEX(validDates, 1), ""mmm d, yyyy""),
            TEXT(INDEX(validDates, 2), ""mmm d, yyyy"")
          )
 "&amp;"       )
      )
    ),
    """"
  )
)
"),"")</f>
        <v/>
      </c>
      <c r="BA395" s="65" t="str">
        <f t="shared" si="13"/>
        <v/>
      </c>
      <c r="BB395" s="63"/>
      <c r="BC395" s="64"/>
      <c r="BD395" s="64"/>
      <c r="BE395" s="64"/>
      <c r="BF395" s="64" t="str">
        <f>IFERROR(__xludf.DUMMYFUNCTION("IF(
  OR($AJ395=""Full Payment"",$AJ395=""P1"", $AJ395=""P2""),
  """",
  IF(
    AND(
      NOT(ISBLANK($K395)),
      OR(
        Q395=""Standard Booking, P3"",
        Q395=""Standard Booking, P4""
      )
    ),
    LET(
      resDate,   $K395,
      "&amp;"tourDate,  $N395,
      monthCount, DATEDIF(resDate, tourDate, ""M"") + 1,
      secondDates, ARRAYFORMULA(
        DATE(
          YEAR(resDate),
          MONTH(resDate) + SEQUENCE(monthCount),
          2
        )
      ),
      validDates, FILTER(
  "&amp;"      secondDates,
        (secondDates &gt; resDate + 2) *
        (secondDates &lt;= tourDate - 3)
      ),
      IF(
        $AJ395=""P4"",
        IF(
          COUNTA(validDates) &lt; 3,
          """",
          TEXT(INDEX(validDates, 3), ""mmm d, yyyy"")
  "&amp;"      ),
        IF(
          $AJ395=""P3"",
          IF(
            COUNTA(validDates) &lt; 3,
            """",
            TEXT(INDEX(validDates, 3), ""mmm d, yyyy"")
          ),
          IF(
            COUNTA(validDates) &lt; 3,
            """",
    "&amp;"        TEXTJOIN("", "", TRUE,
              TEXT(INDEX(validDates, 1), ""mmm d, yyyy""),
              TEXT(INDEX(validDates, 2), ""mmm d, yyyy""),
              TEXT(INDEX(validDates, 3), ""mmm d, yyyy"")
            )
          )
        )
      )
    "&amp;"),
    """"
  )
)
"),"")</f>
        <v/>
      </c>
      <c r="BG395" s="65" t="str">
        <f t="shared" si="14"/>
        <v/>
      </c>
      <c r="BH395" s="63"/>
      <c r="BI395" s="64"/>
      <c r="BJ395" s="64"/>
      <c r="BK395" s="64"/>
      <c r="BL395" s="64" t="str">
        <f>IFERROR(__xludf.DUMMYFUNCTION("IF(
  OR($AJ395=""Full Payment"",$AJ395=""P1"",$AJ395=""P2"",$AJ395=""P3""),
  """",
  IF(
    AND(
      NOT(ISBLANK($K395)),
      $Q395=""Standard Booking, P4""
    ),
    LET(
      resDate,   $K395,
      tourDate,  $N395,
      monthCount, DATEDIF(r"&amp;"esDate, tourDate, ""M"") + 1,
      secondDates, ARRAYFORMULA(
        DATE(
          YEAR(resDate),
          MONTH(resDate) + SEQUENCE(monthCount),
          2
        )
      ),
      validDates, FILTER(
        secondDates,
        (secondDates &gt; res"&amp;"Date + 2) *
        (secondDates &lt;= tourDate - 3)
      ),
      IF(
        $AJ395=""P4"",
        IF(
          COUNTA(validDates) &lt; 4,
          """",
          TEXT(
            INDEX(validDates, 4),
            ""mmm d, yyyy""
          )
        ),
"&amp;"        IF(
          COUNTA(validDates) &lt; 4,
          """",
          TEXTJOIN(
            "", "", TRUE,
            TEXT(INDEX(validDates, 1), ""mmm d, yyyy""),
            TEXT(INDEX(validDates, 2), ""mmm d, yyyy""),
            TEXT(INDEX(validDates"&amp;", 3), ""mmm d, yyyy""),
            TEXT(INDEX(validDates, 4), ""mmm d, yyyy"")
          )
        )
      )
    ),
    """"
  )
)
"),"")</f>
        <v/>
      </c>
      <c r="BM395" s="65" t="str">
        <f t="shared" si="15"/>
        <v/>
      </c>
      <c r="BN395" s="66"/>
      <c r="BO395" s="67"/>
      <c r="BP395" s="49" t="b">
        <v>0</v>
      </c>
      <c r="BQ395" s="49" t="b">
        <v>0</v>
      </c>
      <c r="BR395" s="68"/>
      <c r="BS395" s="69"/>
      <c r="BT395" s="70" t="b">
        <v>0</v>
      </c>
      <c r="BU395" s="71"/>
      <c r="BV395" s="72"/>
      <c r="BW395" s="86" t="b">
        <v>0</v>
      </c>
      <c r="BX395" s="87"/>
    </row>
    <row r="396">
      <c r="A396" s="35" t="str">
        <f t="shared" si="1"/>
        <v/>
      </c>
      <c r="B396" s="36" t="str">
        <f t="shared" si="2"/>
        <v/>
      </c>
      <c r="C396" s="36" t="str">
        <f t="array" ref="C396">IF(
  M396="",
  "",
  IFERROR(
    INDEX(
      '{INDEX} Tour Packages'!$A:$ZZ,
      MATCH(
        M396,
        INDEX(
          '{INDEX} Tour Packages'!$A:$ZZ,
          ,
          MATCH("Tour Package Name", '{INDEX} Tour Packages'!$4:$4, 0)
        ),
        0
      ),
      MATCH("Tour Code", '{INDEX} Tour Packages'!$4:$4, 0)
    ),
    "XXX"
  )
)
</f>
        <v/>
      </c>
      <c r="D396" s="36" t="str">
        <f t="shared" si="3"/>
        <v/>
      </c>
      <c r="E396" s="36" t="str">
        <f t="shared" si="4"/>
        <v/>
      </c>
      <c r="F396" s="37" t="str">
        <f t="shared" si="5"/>
        <v/>
      </c>
      <c r="G396" s="89"/>
      <c r="H396" s="89"/>
      <c r="I396" s="90"/>
      <c r="J396" s="40" t="str">
        <f t="shared" si="16"/>
        <v> </v>
      </c>
      <c r="K396" s="91"/>
      <c r="L396" s="55"/>
      <c r="M396" s="55"/>
      <c r="N396" s="91"/>
      <c r="O396" s="43" t="str">
        <f>IFERROR(__xludf.DUMMYFUNCTION("IF(N396="""","""",IFERROR(
  N396 + VALUE(REGEXEXTRACT(P396, ""(\d+)\s+Days"")),
  """"
)
)"),"")</f>
        <v/>
      </c>
      <c r="P396" s="43" t="str">
        <f t="array" ref="P396">IFERROR(
  INDEX(
    INDEX('{INDEX} Tour Packages'!$A:$ZZ, , MATCH(P$3, '{INDEX} Tour Packages'!$4:$4, 0)),
    MATCH(M396, INDEX('{INDEX} Tour Packages'!$A:$ZZ,0, MATCH("Tour Package Name", '{INDEX} Tour Packages'!$4:$4, 0)), 0)
  ),
"")
</f>
        <v/>
      </c>
      <c r="Q396" s="44" t="str">
        <f t="shared" si="7"/>
        <v/>
      </c>
      <c r="R396" s="44" t="str">
        <f>IFERROR(__xludf.DUMMYFUNCTION("IF(OR(ISBLANK(K396), ISBLANK(N396)), """", 
  LET(
    resDate, K396,
    tourDate, N396,
    monthCount, MAX(0, DATEDIF(resDate, tourDate - 3, ""M"") + 1),
    secondDates, ARRAYFORMULA(DATE(YEAR(resDate), MONTH(resDate) + SEQUENCE(monthCount), 2)),
    "&amp;"validDates, FILTER(secondDates, (secondDates &gt; resDate + 2) * (secondDates &lt;= tourDate - 3)),
    IF(ISERROR(validDates), 0, COUNTA(validDates))
  )
)
"),"")</f>
        <v/>
      </c>
      <c r="S396" s="44" t="str">
        <f t="shared" si="8"/>
        <v/>
      </c>
      <c r="T396" s="45" t="str">
        <f t="array" ref="T396">IF(ISBLANK(BO396),IFERROR(
  INDEX(
    INDEX('{INDEX} Payment Terms'!$A:$G, , MATCH(T$3, '{INDEX} Payment Terms'!$4:$4, 0)),
    MATCH(Q396, INDEX('{INDEX} Payment Terms'!$A:$G,0, MATCH("Payment Condition", '{INDEX} Payment Terms'!$4:$4, 0)), 0)
  ),
""),"Cancelled")
</f>
        <v/>
      </c>
      <c r="U396" s="46" t="b">
        <v>0</v>
      </c>
      <c r="V396" s="47" t="str">
        <f>IFERROR(__xludf.DUMMYFUNCTION("IF(OR(L396=""Duo Booking"", L396=""Group Booking""),
IF(U396=FALSE,"""",
    LET(
      bookingType, L396,
      tour, M396,
      mainFirst, H396,
      mainLast, I396,
      mainEmail, G396,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$L$4:L396, bookingType,
          $M$4:M396, tour,
          $H$4:H396, mainFirst,
          $I$4:I396, mainLast,
          $G$4:G396, mainEmail
        ),
        ""000""
      ),
  "&amp;"    baseID &amp; ""-"" &amp; memberNumber
    )
  ),
  """"
)
"),"")</f>
        <v/>
      </c>
      <c r="W396" s="48"/>
      <c r="X396" s="85" t="b">
        <v>0</v>
      </c>
      <c r="Y396" s="85" t="b">
        <v>0</v>
      </c>
      <c r="Z396" s="85" t="b">
        <v>0</v>
      </c>
      <c r="AA396" s="50"/>
      <c r="AB396" s="51"/>
      <c r="AC396" s="85" t="b">
        <v>0</v>
      </c>
      <c r="AD396" s="92"/>
      <c r="AE396" s="88"/>
      <c r="AF396" s="36" t="str">
        <f t="array" ref="AF396">IF(M396="","",INDEX(
      '{INDEX} Tour Packages'!$A:$ZP,
      MATCH($M396, '{INDEX} Tour Packages'!$A:$A, 0),
      MATCH(AF$3, '{INDEX} Tour Packages'!$4:$4, 0)
    ))</f>
        <v/>
      </c>
      <c r="AG396" s="36" t="str">
        <f t="array" ref="AG396">IF(M396="","",INDEX(
      '{INDEX} Tour Packages'!$A:$ZP,
      MATCH($M396, '{INDEX} Tour Packages'!$A:$A, 0),
      MATCH(AG$3, '{INDEX} Tour Packages'!$4:$4, 0)
    ))</f>
        <v/>
      </c>
      <c r="AH396" s="36" t="str">
        <f t="array" ref="AH396">IF(M396="","",INDEX(
      '{INDEX} Tour Packages'!$A:$ZP,
      MATCH($M396, '{INDEX} Tour Packages'!$A:$A, 0),
      MATCH(AH$3, '{INDEX} Tour Packages'!$4:$4, 0)
    ))</f>
        <v/>
      </c>
      <c r="AI396" s="54" t="str">
        <f t="shared" si="9"/>
        <v/>
      </c>
      <c r="AJ396" s="42"/>
      <c r="AK396" s="55"/>
      <c r="AL396" s="46" t="b">
        <v>0</v>
      </c>
      <c r="AM396" s="56"/>
      <c r="AN396" s="57" t="str">
        <f t="shared" si="10"/>
        <v/>
      </c>
      <c r="AO396" s="58" t="str">
        <f t="shared" si="11"/>
        <v/>
      </c>
      <c r="AP396" s="59"/>
      <c r="AQ396" s="60"/>
      <c r="AR396" s="61"/>
      <c r="AS396" s="61"/>
      <c r="AT396" s="61" t="str">
        <f>IFERROR(__xludf.DUMMYFUNCTION("IF( 
  OR($AJ396=""Full Payment"", ISBLANK($K396)),
  """",
  IF(
    OR(
      Q396=""Standard Booking, P1"",
      Q396=""Standard Booking, P2"",
      Q396=""Standard Booking, P3"",
      Q396=""Standard Booking, P4""
    ),
    LET(
      resDate,   $"&amp;"K396,
      tourDate,  $N396,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6" s="62" t="str">
        <f t="shared" si="12"/>
        <v/>
      </c>
      <c r="AV396" s="63"/>
      <c r="AW396" s="64"/>
      <c r="AX396" s="64"/>
      <c r="AY396" s="64"/>
      <c r="AZ396" s="64" t="str">
        <f>IFERROR(__xludf.DUMMYFUNCTION("IF(
  OR($AJ396=""Full Payment"",$AJ396=""P1"", ISBLANK($K396)),
  """",
  IF(
    OR(
      $Q396=""Standard Booking, P2"",
      $Q396=""Standard Booking, P3"",
      $Q396=""Standard Booking, P4""
    ),
    LET(
      resDate,   $K396,
      tourDate,"&amp;"  $N396,
      monthCount, DATEDIF(resDate, tourDate, ""M"") + 1,
      secondDates, ARRAYFORMULA(
        DATE(
          YEAR(resDate),
          MONTH(resDate) + SEQUENCE(monthCount),
          2
        )
      ),
      validDates, FILTER(
        sec"&amp;"ondDates,
        (secondDates &gt; resDate + 2) *
        (secondDates &lt;= tourDate - 3)
      ),
      IF(
        OR($AJ396=""P2"", $AJ396=""P3"", $AJ396=""P4""),
        IF(
          COUNTA(validDates) &lt; 2,
          """",
          TEXT(INDEX(validDates"&amp;", 2), ""mmm d, yyyy"")
        ),
        IF(
          COUNTA(validDates) &lt; 2,
          """",
          TEXTJOIN("", "", TRUE,
            TEXT(INDEX(validDates, 1), ""mmm d, yyyy""),
            TEXT(INDEX(validDates, 2), ""mmm d, yyyy"")
          )
 "&amp;"       )
      )
    ),
    """"
  )
)
"),"")</f>
        <v/>
      </c>
      <c r="BA396" s="65" t="str">
        <f t="shared" si="13"/>
        <v/>
      </c>
      <c r="BB396" s="63"/>
      <c r="BC396" s="64"/>
      <c r="BD396" s="64"/>
      <c r="BE396" s="64"/>
      <c r="BF396" s="64" t="str">
        <f>IFERROR(__xludf.DUMMYFUNCTION("IF(
  OR($AJ396=""Full Payment"",$AJ396=""P1"", $AJ396=""P2""),
  """",
  IF(
    AND(
      NOT(ISBLANK($K396)),
      OR(
        Q396=""Standard Booking, P3"",
        Q396=""Standard Booking, P4""
      )
    ),
    LET(
      resDate,   $K396,
      "&amp;"tourDate,  $N396,
      monthCount, DATEDIF(resDate, tourDate, ""M"") + 1,
      secondDates, ARRAYFORMULA(
        DATE(
          YEAR(resDate),
          MONTH(resDate) + SEQUENCE(monthCount),
          2
        )
      ),
      validDates, FILTER(
  "&amp;"      secondDates,
        (secondDates &gt; resDate + 2) *
        (secondDates &lt;= tourDate - 3)
      ),
      IF(
        $AJ396=""P4"",
        IF(
          COUNTA(validDates) &lt; 3,
          """",
          TEXT(INDEX(validDates, 3), ""mmm d, yyyy"")
  "&amp;"      ),
        IF(
          $AJ396=""P3"",
          IF(
            COUNTA(validDates) &lt; 3,
            """",
            TEXT(INDEX(validDates, 3), ""mmm d, yyyy"")
          ),
          IF(
            COUNTA(validDates) &lt; 3,
            """",
    "&amp;"        TEXTJOIN("", "", TRUE,
              TEXT(INDEX(validDates, 1), ""mmm d, yyyy""),
              TEXT(INDEX(validDates, 2), ""mmm d, yyyy""),
              TEXT(INDEX(validDates, 3), ""mmm d, yyyy"")
            )
          )
        )
      )
    "&amp;"),
    """"
  )
)
"),"")</f>
        <v/>
      </c>
      <c r="BG396" s="65" t="str">
        <f t="shared" si="14"/>
        <v/>
      </c>
      <c r="BH396" s="63"/>
      <c r="BI396" s="64"/>
      <c r="BJ396" s="64"/>
      <c r="BK396" s="64"/>
      <c r="BL396" s="64" t="str">
        <f>IFERROR(__xludf.DUMMYFUNCTION("IF(
  OR($AJ396=""Full Payment"",$AJ396=""P1"",$AJ396=""P2"",$AJ396=""P3""),
  """",
  IF(
    AND(
      NOT(ISBLANK($K396)),
      $Q396=""Standard Booking, P4""
    ),
    LET(
      resDate,   $K396,
      tourDate,  $N396,
      monthCount, DATEDIF(r"&amp;"esDate, tourDate, ""M"") + 1,
      secondDates, ARRAYFORMULA(
        DATE(
          YEAR(resDate),
          MONTH(resDate) + SEQUENCE(monthCount),
          2
        )
      ),
      validDates, FILTER(
        secondDates,
        (secondDates &gt; res"&amp;"Date + 2) *
        (secondDates &lt;= tourDate - 3)
      ),
      IF(
        $AJ396=""P4"",
        IF(
          COUNTA(validDates) &lt; 4,
          """",
          TEXT(
            INDEX(validDates, 4),
            ""mmm d, yyyy""
          )
        ),
"&amp;"        IF(
          COUNTA(validDates) &lt; 4,
          """",
          TEXTJOIN(
            "", "", TRUE,
            TEXT(INDEX(validDates, 1), ""mmm d, yyyy""),
            TEXT(INDEX(validDates, 2), ""mmm d, yyyy""),
            TEXT(INDEX(validDates"&amp;", 3), ""mmm d, yyyy""),
            TEXT(INDEX(validDates, 4), ""mmm d, yyyy"")
          )
        )
      )
    ),
    """"
  )
)
"),"")</f>
        <v/>
      </c>
      <c r="BM396" s="65" t="str">
        <f t="shared" si="15"/>
        <v/>
      </c>
      <c r="BN396" s="66"/>
      <c r="BO396" s="67"/>
      <c r="BP396" s="49" t="b">
        <v>0</v>
      </c>
      <c r="BQ396" s="49" t="b">
        <v>0</v>
      </c>
      <c r="BR396" s="68"/>
      <c r="BS396" s="69"/>
      <c r="BT396" s="70" t="b">
        <v>0</v>
      </c>
      <c r="BU396" s="71"/>
      <c r="BV396" s="72"/>
      <c r="BW396" s="86" t="b">
        <v>0</v>
      </c>
      <c r="BX396" s="87"/>
    </row>
    <row r="397">
      <c r="A397" s="35" t="str">
        <f t="shared" si="1"/>
        <v/>
      </c>
      <c r="B397" s="36" t="str">
        <f t="shared" si="2"/>
        <v/>
      </c>
      <c r="C397" s="36" t="str">
        <f t="array" ref="C397">IF(
  M397="",
  "",
  IFERROR(
    INDEX(
      '{INDEX} Tour Packages'!$A:$ZZ,
      MATCH(
        M397,
        INDEX(
          '{INDEX} Tour Packages'!$A:$ZZ,
          ,
          MATCH("Tour Package Name", '{INDEX} Tour Packages'!$4:$4, 0)
        ),
        0
      ),
      MATCH("Tour Code", '{INDEX} Tour Packages'!$4:$4, 0)
    ),
    "XXX"
  )
)
</f>
        <v/>
      </c>
      <c r="D397" s="36" t="str">
        <f t="shared" si="3"/>
        <v/>
      </c>
      <c r="E397" s="36" t="str">
        <f t="shared" si="4"/>
        <v/>
      </c>
      <c r="F397" s="37" t="str">
        <f t="shared" si="5"/>
        <v/>
      </c>
      <c r="G397" s="89"/>
      <c r="H397" s="89"/>
      <c r="I397" s="90"/>
      <c r="J397" s="40" t="str">
        <f t="shared" si="16"/>
        <v> </v>
      </c>
      <c r="K397" s="91"/>
      <c r="L397" s="55"/>
      <c r="M397" s="55"/>
      <c r="N397" s="91"/>
      <c r="O397" s="43" t="str">
        <f>IFERROR(__xludf.DUMMYFUNCTION("IF(N397="""","""",IFERROR(
  N397 + VALUE(REGEXEXTRACT(P397, ""(\d+)\s+Days"")),
  """"
)
)"),"")</f>
        <v/>
      </c>
      <c r="P397" s="43" t="str">
        <f t="array" ref="P397">IFERROR(
  INDEX(
    INDEX('{INDEX} Tour Packages'!$A:$ZZ, , MATCH(P$3, '{INDEX} Tour Packages'!$4:$4, 0)),
    MATCH(M397, INDEX('{INDEX} Tour Packages'!$A:$ZZ,0, MATCH("Tour Package Name", '{INDEX} Tour Packages'!$4:$4, 0)), 0)
  ),
"")
</f>
        <v/>
      </c>
      <c r="Q397" s="44" t="str">
        <f t="shared" si="7"/>
        <v/>
      </c>
      <c r="R397" s="44" t="str">
        <f>IFERROR(__xludf.DUMMYFUNCTION("IF(OR(ISBLANK(K397), ISBLANK(N397)), """", 
  LET(
    resDate, K397,
    tourDate, N397,
    monthCount, MAX(0, DATEDIF(resDate, tourDate - 3, ""M"") + 1),
    secondDates, ARRAYFORMULA(DATE(YEAR(resDate), MONTH(resDate) + SEQUENCE(monthCount), 2)),
    "&amp;"validDates, FILTER(secondDates, (secondDates &gt; resDate + 2) * (secondDates &lt;= tourDate - 3)),
    IF(ISERROR(validDates), 0, COUNTA(validDates))
  )
)
"),"")</f>
        <v/>
      </c>
      <c r="S397" s="44" t="str">
        <f t="shared" si="8"/>
        <v/>
      </c>
      <c r="T397" s="45" t="str">
        <f t="array" ref="T397">IF(ISBLANK(BO397),IFERROR(
  INDEX(
    INDEX('{INDEX} Payment Terms'!$A:$G, , MATCH(T$3, '{INDEX} Payment Terms'!$4:$4, 0)),
    MATCH(Q397, INDEX('{INDEX} Payment Terms'!$A:$G,0, MATCH("Payment Condition", '{INDEX} Payment Terms'!$4:$4, 0)), 0)
  ),
""),"Cancelled")
</f>
        <v/>
      </c>
      <c r="U397" s="46" t="b">
        <v>0</v>
      </c>
      <c r="V397" s="47" t="str">
        <f>IFERROR(__xludf.DUMMYFUNCTION("IF(OR(L397=""Duo Booking"", L397=""Group Booking""),
IF(U397=FALSE,"""",
    LET(
      bookingType, L397,
      tour, M397,
      mainFirst, H397,
      mainLast, I397,
      mainEmail, G397,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$L$4:L397, bookingType,
          $M$4:M397, tour,
          $H$4:H397, mainFirst,
          $I$4:I397, mainLast,
          $G$4:G397, mainEmail
        ),
        ""000""
      ),
  "&amp;"    baseID &amp; ""-"" &amp; memberNumber
    )
  ),
  """"
)
"),"")</f>
        <v/>
      </c>
      <c r="W397" s="48"/>
      <c r="X397" s="85" t="b">
        <v>0</v>
      </c>
      <c r="Y397" s="85" t="b">
        <v>0</v>
      </c>
      <c r="Z397" s="85" t="b">
        <v>0</v>
      </c>
      <c r="AA397" s="50"/>
      <c r="AB397" s="51"/>
      <c r="AC397" s="85" t="b">
        <v>0</v>
      </c>
      <c r="AD397" s="92"/>
      <c r="AE397" s="88"/>
      <c r="AF397" s="36" t="str">
        <f t="array" ref="AF397">IF(M397="","",INDEX(
      '{INDEX} Tour Packages'!$A:$ZP,
      MATCH($M397, '{INDEX} Tour Packages'!$A:$A, 0),
      MATCH(AF$3, '{INDEX} Tour Packages'!$4:$4, 0)
    ))</f>
        <v/>
      </c>
      <c r="AG397" s="36" t="str">
        <f t="array" ref="AG397">IF(M397="","",INDEX(
      '{INDEX} Tour Packages'!$A:$ZP,
      MATCH($M397, '{INDEX} Tour Packages'!$A:$A, 0),
      MATCH(AG$3, '{INDEX} Tour Packages'!$4:$4, 0)
    ))</f>
        <v/>
      </c>
      <c r="AH397" s="36" t="str">
        <f t="array" ref="AH397">IF(M397="","",INDEX(
      '{INDEX} Tour Packages'!$A:$ZP,
      MATCH($M397, '{INDEX} Tour Packages'!$A:$A, 0),
      MATCH(AH$3, '{INDEX} Tour Packages'!$4:$4, 0)
    ))</f>
        <v/>
      </c>
      <c r="AI397" s="54" t="str">
        <f t="shared" si="9"/>
        <v/>
      </c>
      <c r="AJ397" s="42"/>
      <c r="AK397" s="55"/>
      <c r="AL397" s="46" t="b">
        <v>0</v>
      </c>
      <c r="AM397" s="56"/>
      <c r="AN397" s="57" t="str">
        <f t="shared" si="10"/>
        <v/>
      </c>
      <c r="AO397" s="58" t="str">
        <f t="shared" si="11"/>
        <v/>
      </c>
      <c r="AP397" s="59"/>
      <c r="AQ397" s="60"/>
      <c r="AR397" s="61"/>
      <c r="AS397" s="61"/>
      <c r="AT397" s="61" t="str">
        <f>IFERROR(__xludf.DUMMYFUNCTION("IF( 
  OR($AJ397=""Full Payment"", ISBLANK($K397)),
  """",
  IF(
    OR(
      Q397=""Standard Booking, P1"",
      Q397=""Standard Booking, P2"",
      Q397=""Standard Booking, P3"",
      Q397=""Standard Booking, P4""
    ),
    LET(
      resDate,   $"&amp;"K397,
      tourDate,  $N397,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7" s="62" t="str">
        <f t="shared" si="12"/>
        <v/>
      </c>
      <c r="AV397" s="63"/>
      <c r="AW397" s="64"/>
      <c r="AX397" s="64"/>
      <c r="AY397" s="64"/>
      <c r="AZ397" s="64" t="str">
        <f>IFERROR(__xludf.DUMMYFUNCTION("IF(
  OR($AJ397=""Full Payment"",$AJ397=""P1"", ISBLANK($K397)),
  """",
  IF(
    OR(
      $Q397=""Standard Booking, P2"",
      $Q397=""Standard Booking, P3"",
      $Q397=""Standard Booking, P4""
    ),
    LET(
      resDate,   $K397,
      tourDate,"&amp;"  $N397,
      monthCount, DATEDIF(resDate, tourDate, ""M"") + 1,
      secondDates, ARRAYFORMULA(
        DATE(
          YEAR(resDate),
          MONTH(resDate) + SEQUENCE(monthCount),
          2
        )
      ),
      validDates, FILTER(
        sec"&amp;"ondDates,
        (secondDates &gt; resDate + 2) *
        (secondDates &lt;= tourDate - 3)
      ),
      IF(
        OR($AJ397=""P2"", $AJ397=""P3"", $AJ397=""P4""),
        IF(
          COUNTA(validDates) &lt; 2,
          """",
          TEXT(INDEX(validDates"&amp;", 2), ""mmm d, yyyy"")
        ),
        IF(
          COUNTA(validDates) &lt; 2,
          """",
          TEXTJOIN("", "", TRUE,
            TEXT(INDEX(validDates, 1), ""mmm d, yyyy""),
            TEXT(INDEX(validDates, 2), ""mmm d, yyyy"")
          )
 "&amp;"       )
      )
    ),
    """"
  )
)
"),"")</f>
        <v/>
      </c>
      <c r="BA397" s="65" t="str">
        <f t="shared" si="13"/>
        <v/>
      </c>
      <c r="BB397" s="63"/>
      <c r="BC397" s="64"/>
      <c r="BD397" s="64"/>
      <c r="BE397" s="64"/>
      <c r="BF397" s="64" t="str">
        <f>IFERROR(__xludf.DUMMYFUNCTION("IF(
  OR($AJ397=""Full Payment"",$AJ397=""P1"", $AJ397=""P2""),
  """",
  IF(
    AND(
      NOT(ISBLANK($K397)),
      OR(
        Q397=""Standard Booking, P3"",
        Q397=""Standard Booking, P4""
      )
    ),
    LET(
      resDate,   $K397,
      "&amp;"tourDate,  $N397,
      monthCount, DATEDIF(resDate, tourDate, ""M"") + 1,
      secondDates, ARRAYFORMULA(
        DATE(
          YEAR(resDate),
          MONTH(resDate) + SEQUENCE(monthCount),
          2
        )
      ),
      validDates, FILTER(
  "&amp;"      secondDates,
        (secondDates &gt; resDate + 2) *
        (secondDates &lt;= tourDate - 3)
      ),
      IF(
        $AJ397=""P4"",
        IF(
          COUNTA(validDates) &lt; 3,
          """",
          TEXT(INDEX(validDates, 3), ""mmm d, yyyy"")
  "&amp;"      ),
        IF(
          $AJ397=""P3"",
          IF(
            COUNTA(validDates) &lt; 3,
            """",
            TEXT(INDEX(validDates, 3), ""mmm d, yyyy"")
          ),
          IF(
            COUNTA(validDates) &lt; 3,
            """",
    "&amp;"        TEXTJOIN("", "", TRUE,
              TEXT(INDEX(validDates, 1), ""mmm d, yyyy""),
              TEXT(INDEX(validDates, 2), ""mmm d, yyyy""),
              TEXT(INDEX(validDates, 3), ""mmm d, yyyy"")
            )
          )
        )
      )
    "&amp;"),
    """"
  )
)
"),"")</f>
        <v/>
      </c>
      <c r="BG397" s="65" t="str">
        <f t="shared" si="14"/>
        <v/>
      </c>
      <c r="BH397" s="63"/>
      <c r="BI397" s="64"/>
      <c r="BJ397" s="64"/>
      <c r="BK397" s="64"/>
      <c r="BL397" s="64" t="str">
        <f>IFERROR(__xludf.DUMMYFUNCTION("IF(
  OR($AJ397=""Full Payment"",$AJ397=""P1"",$AJ397=""P2"",$AJ397=""P3""),
  """",
  IF(
    AND(
      NOT(ISBLANK($K397)),
      $Q397=""Standard Booking, P4""
    ),
    LET(
      resDate,   $K397,
      tourDate,  $N397,
      monthCount, DATEDIF(r"&amp;"esDate, tourDate, ""M"") + 1,
      secondDates, ARRAYFORMULA(
        DATE(
          YEAR(resDate),
          MONTH(resDate) + SEQUENCE(monthCount),
          2
        )
      ),
      validDates, FILTER(
        secondDates,
        (secondDates &gt; res"&amp;"Date + 2) *
        (secondDates &lt;= tourDate - 3)
      ),
      IF(
        $AJ397=""P4"",
        IF(
          COUNTA(validDates) &lt; 4,
          """",
          TEXT(
            INDEX(validDates, 4),
            ""mmm d, yyyy""
          )
        ),
"&amp;"        IF(
          COUNTA(validDates) &lt; 4,
          """",
          TEXTJOIN(
            "", "", TRUE,
            TEXT(INDEX(validDates, 1), ""mmm d, yyyy""),
            TEXT(INDEX(validDates, 2), ""mmm d, yyyy""),
            TEXT(INDEX(validDates"&amp;", 3), ""mmm d, yyyy""),
            TEXT(INDEX(validDates, 4), ""mmm d, yyyy"")
          )
        )
      )
    ),
    """"
  )
)
"),"")</f>
        <v/>
      </c>
      <c r="BM397" s="65" t="str">
        <f t="shared" si="15"/>
        <v/>
      </c>
      <c r="BN397" s="66"/>
      <c r="BO397" s="67"/>
      <c r="BP397" s="49" t="b">
        <v>0</v>
      </c>
      <c r="BQ397" s="49" t="b">
        <v>0</v>
      </c>
      <c r="BR397" s="68"/>
      <c r="BS397" s="69"/>
      <c r="BT397" s="70" t="b">
        <v>0</v>
      </c>
      <c r="BU397" s="71"/>
      <c r="BV397" s="72"/>
      <c r="BW397" s="86" t="b">
        <v>0</v>
      </c>
      <c r="BX397" s="87"/>
    </row>
    <row r="398">
      <c r="A398" s="35" t="str">
        <f t="shared" si="1"/>
        <v/>
      </c>
      <c r="B398" s="36" t="str">
        <f t="shared" si="2"/>
        <v/>
      </c>
      <c r="C398" s="36" t="str">
        <f t="array" ref="C398">IF(
  M398="",
  "",
  IFERROR(
    INDEX(
      '{INDEX} Tour Packages'!$A:$ZZ,
      MATCH(
        M398,
        INDEX(
          '{INDEX} Tour Packages'!$A:$ZZ,
          ,
          MATCH("Tour Package Name", '{INDEX} Tour Packages'!$4:$4, 0)
        ),
        0
      ),
      MATCH("Tour Code", '{INDEX} Tour Packages'!$4:$4, 0)
    ),
    "XXX"
  )
)
</f>
        <v/>
      </c>
      <c r="D398" s="36" t="str">
        <f t="shared" si="3"/>
        <v/>
      </c>
      <c r="E398" s="36" t="str">
        <f t="shared" si="4"/>
        <v/>
      </c>
      <c r="F398" s="37" t="str">
        <f t="shared" si="5"/>
        <v/>
      </c>
      <c r="G398" s="89"/>
      <c r="H398" s="89"/>
      <c r="I398" s="90"/>
      <c r="J398" s="40" t="str">
        <f t="shared" si="16"/>
        <v> </v>
      </c>
      <c r="K398" s="91"/>
      <c r="L398" s="55"/>
      <c r="M398" s="55"/>
      <c r="N398" s="91"/>
      <c r="O398" s="43" t="str">
        <f>IFERROR(__xludf.DUMMYFUNCTION("IF(N398="""","""",IFERROR(
  N398 + VALUE(REGEXEXTRACT(P398, ""(\d+)\s+Days"")),
  """"
)
)"),"")</f>
        <v/>
      </c>
      <c r="P398" s="43" t="str">
        <f t="array" ref="P398">IFERROR(
  INDEX(
    INDEX('{INDEX} Tour Packages'!$A:$ZZ, , MATCH(P$3, '{INDEX} Tour Packages'!$4:$4, 0)),
    MATCH(M398, INDEX('{INDEX} Tour Packages'!$A:$ZZ,0, MATCH("Tour Package Name", '{INDEX} Tour Packages'!$4:$4, 0)), 0)
  ),
"")
</f>
        <v/>
      </c>
      <c r="Q398" s="44" t="str">
        <f t="shared" si="7"/>
        <v/>
      </c>
      <c r="R398" s="44" t="str">
        <f>IFERROR(__xludf.DUMMYFUNCTION("IF(OR(ISBLANK(K398), ISBLANK(N398)), """", 
  LET(
    resDate, K398,
    tourDate, N398,
    monthCount, MAX(0, DATEDIF(resDate, tourDate - 3, ""M"") + 1),
    secondDates, ARRAYFORMULA(DATE(YEAR(resDate), MONTH(resDate) + SEQUENCE(monthCount), 2)),
    "&amp;"validDates, FILTER(secondDates, (secondDates &gt; resDate + 2) * (secondDates &lt;= tourDate - 3)),
    IF(ISERROR(validDates), 0, COUNTA(validDates))
  )
)
"),"")</f>
        <v/>
      </c>
      <c r="S398" s="44" t="str">
        <f t="shared" si="8"/>
        <v/>
      </c>
      <c r="T398" s="45" t="str">
        <f t="array" ref="T398">IF(ISBLANK(BO398),IFERROR(
  INDEX(
    INDEX('{INDEX} Payment Terms'!$A:$G, , MATCH(T$3, '{INDEX} Payment Terms'!$4:$4, 0)),
    MATCH(Q398, INDEX('{INDEX} Payment Terms'!$A:$G,0, MATCH("Payment Condition", '{INDEX} Payment Terms'!$4:$4, 0)), 0)
  ),
""),"Cancelled")
</f>
        <v/>
      </c>
      <c r="U398" s="46" t="b">
        <v>0</v>
      </c>
      <c r="V398" s="47" t="str">
        <f>IFERROR(__xludf.DUMMYFUNCTION("IF(OR(L398=""Duo Booking"", L398=""Group Booking""),
IF(U398=FALSE,"""",
    LET(
      bookingType, L398,
      tour, M398,
      mainFirst, H398,
      mainLast, I398,
      mainEmail, G398,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$L$4:L398, bookingType,
          $M$4:M398, tour,
          $H$4:H398, mainFirst,
          $I$4:I398, mainLast,
          $G$4:G398, mainEmail
        ),
        ""000""
      ),
  "&amp;"    baseID &amp; ""-"" &amp; memberNumber
    )
  ),
  """"
)
"),"")</f>
        <v/>
      </c>
      <c r="W398" s="48"/>
      <c r="X398" s="85" t="b">
        <v>0</v>
      </c>
      <c r="Y398" s="85" t="b">
        <v>0</v>
      </c>
      <c r="Z398" s="85" t="b">
        <v>0</v>
      </c>
      <c r="AA398" s="50"/>
      <c r="AB398" s="51"/>
      <c r="AC398" s="85" t="b">
        <v>0</v>
      </c>
      <c r="AD398" s="92"/>
      <c r="AE398" s="88"/>
      <c r="AF398" s="36" t="str">
        <f t="array" ref="AF398">IF(M398="","",INDEX(
      '{INDEX} Tour Packages'!$A:$ZP,
      MATCH($M398, '{INDEX} Tour Packages'!$A:$A, 0),
      MATCH(AF$3, '{INDEX} Tour Packages'!$4:$4, 0)
    ))</f>
        <v/>
      </c>
      <c r="AG398" s="36" t="str">
        <f t="array" ref="AG398">IF(M398="","",INDEX(
      '{INDEX} Tour Packages'!$A:$ZP,
      MATCH($M398, '{INDEX} Tour Packages'!$A:$A, 0),
      MATCH(AG$3, '{INDEX} Tour Packages'!$4:$4, 0)
    ))</f>
        <v/>
      </c>
      <c r="AH398" s="36" t="str">
        <f t="array" ref="AH398">IF(M398="","",INDEX(
      '{INDEX} Tour Packages'!$A:$ZP,
      MATCH($M398, '{INDEX} Tour Packages'!$A:$A, 0),
      MATCH(AH$3, '{INDEX} Tour Packages'!$4:$4, 0)
    ))</f>
        <v/>
      </c>
      <c r="AI398" s="54" t="str">
        <f t="shared" si="9"/>
        <v/>
      </c>
      <c r="AJ398" s="42"/>
      <c r="AK398" s="55"/>
      <c r="AL398" s="46" t="b">
        <v>0</v>
      </c>
      <c r="AM398" s="56"/>
      <c r="AN398" s="57" t="str">
        <f t="shared" si="10"/>
        <v/>
      </c>
      <c r="AO398" s="58" t="str">
        <f t="shared" si="11"/>
        <v/>
      </c>
      <c r="AP398" s="59"/>
      <c r="AQ398" s="60"/>
      <c r="AR398" s="61"/>
      <c r="AS398" s="61"/>
      <c r="AT398" s="61" t="str">
        <f>IFERROR(__xludf.DUMMYFUNCTION("IF( 
  OR($AJ398=""Full Payment"", ISBLANK($K398)),
  """",
  IF(
    OR(
      Q398=""Standard Booking, P1"",
      Q398=""Standard Booking, P2"",
      Q398=""Standard Booking, P3"",
      Q398=""Standard Booking, P4""
    ),
    LET(
      resDate,   $"&amp;"K398,
      tourDate,  $N398,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8" s="62" t="str">
        <f t="shared" si="12"/>
        <v/>
      </c>
      <c r="AV398" s="63"/>
      <c r="AW398" s="64"/>
      <c r="AX398" s="64"/>
      <c r="AY398" s="64"/>
      <c r="AZ398" s="64" t="str">
        <f>IFERROR(__xludf.DUMMYFUNCTION("IF(
  OR($AJ398=""Full Payment"",$AJ398=""P1"", ISBLANK($K398)),
  """",
  IF(
    OR(
      $Q398=""Standard Booking, P2"",
      $Q398=""Standard Booking, P3"",
      $Q398=""Standard Booking, P4""
    ),
    LET(
      resDate,   $K398,
      tourDate,"&amp;"  $N398,
      monthCount, DATEDIF(resDate, tourDate, ""M"") + 1,
      secondDates, ARRAYFORMULA(
        DATE(
          YEAR(resDate),
          MONTH(resDate) + SEQUENCE(monthCount),
          2
        )
      ),
      validDates, FILTER(
        sec"&amp;"ondDates,
        (secondDates &gt; resDate + 2) *
        (secondDates &lt;= tourDate - 3)
      ),
      IF(
        OR($AJ398=""P2"", $AJ398=""P3"", $AJ398=""P4""),
        IF(
          COUNTA(validDates) &lt; 2,
          """",
          TEXT(INDEX(validDates"&amp;", 2), ""mmm d, yyyy"")
        ),
        IF(
          COUNTA(validDates) &lt; 2,
          """",
          TEXTJOIN("", "", TRUE,
            TEXT(INDEX(validDates, 1), ""mmm d, yyyy""),
            TEXT(INDEX(validDates, 2), ""mmm d, yyyy"")
          )
 "&amp;"       )
      )
    ),
    """"
  )
)
"),"")</f>
        <v/>
      </c>
      <c r="BA398" s="65" t="str">
        <f t="shared" si="13"/>
        <v/>
      </c>
      <c r="BB398" s="63"/>
      <c r="BC398" s="64"/>
      <c r="BD398" s="64"/>
      <c r="BE398" s="64"/>
      <c r="BF398" s="64" t="str">
        <f>IFERROR(__xludf.DUMMYFUNCTION("IF(
  OR($AJ398=""Full Payment"",$AJ398=""P1"", $AJ398=""P2""),
  """",
  IF(
    AND(
      NOT(ISBLANK($K398)),
      OR(
        Q398=""Standard Booking, P3"",
        Q398=""Standard Booking, P4""
      )
    ),
    LET(
      resDate,   $K398,
      "&amp;"tourDate,  $N398,
      monthCount, DATEDIF(resDate, tourDate, ""M"") + 1,
      secondDates, ARRAYFORMULA(
        DATE(
          YEAR(resDate),
          MONTH(resDate) + SEQUENCE(monthCount),
          2
        )
      ),
      validDates, FILTER(
  "&amp;"      secondDates,
        (secondDates &gt; resDate + 2) *
        (secondDates &lt;= tourDate - 3)
      ),
      IF(
        $AJ398=""P4"",
        IF(
          COUNTA(validDates) &lt; 3,
          """",
          TEXT(INDEX(validDates, 3), ""mmm d, yyyy"")
  "&amp;"      ),
        IF(
          $AJ398=""P3"",
          IF(
            COUNTA(validDates) &lt; 3,
            """",
            TEXT(INDEX(validDates, 3), ""mmm d, yyyy"")
          ),
          IF(
            COUNTA(validDates) &lt; 3,
            """",
    "&amp;"        TEXTJOIN("", "", TRUE,
              TEXT(INDEX(validDates, 1), ""mmm d, yyyy""),
              TEXT(INDEX(validDates, 2), ""mmm d, yyyy""),
              TEXT(INDEX(validDates, 3), ""mmm d, yyyy"")
            )
          )
        )
      )
    "&amp;"),
    """"
  )
)
"),"")</f>
        <v/>
      </c>
      <c r="BG398" s="65" t="str">
        <f t="shared" si="14"/>
        <v/>
      </c>
      <c r="BH398" s="63"/>
      <c r="BI398" s="64"/>
      <c r="BJ398" s="64"/>
      <c r="BK398" s="64"/>
      <c r="BL398" s="64" t="str">
        <f>IFERROR(__xludf.DUMMYFUNCTION("IF(
  OR($AJ398=""Full Payment"",$AJ398=""P1"",$AJ398=""P2"",$AJ398=""P3""),
  """",
  IF(
    AND(
      NOT(ISBLANK($K398)),
      $Q398=""Standard Booking, P4""
    ),
    LET(
      resDate,   $K398,
      tourDate,  $N398,
      monthCount, DATEDIF(r"&amp;"esDate, tourDate, ""M"") + 1,
      secondDates, ARRAYFORMULA(
        DATE(
          YEAR(resDate),
          MONTH(resDate) + SEQUENCE(monthCount),
          2
        )
      ),
      validDates, FILTER(
        secondDates,
        (secondDates &gt; res"&amp;"Date + 2) *
        (secondDates &lt;= tourDate - 3)
      ),
      IF(
        $AJ398=""P4"",
        IF(
          COUNTA(validDates) &lt; 4,
          """",
          TEXT(
            INDEX(validDates, 4),
            ""mmm d, yyyy""
          )
        ),
"&amp;"        IF(
          COUNTA(validDates) &lt; 4,
          """",
          TEXTJOIN(
            "", "", TRUE,
            TEXT(INDEX(validDates, 1), ""mmm d, yyyy""),
            TEXT(INDEX(validDates, 2), ""mmm d, yyyy""),
            TEXT(INDEX(validDates"&amp;", 3), ""mmm d, yyyy""),
            TEXT(INDEX(validDates, 4), ""mmm d, yyyy"")
          )
        )
      )
    ),
    """"
  )
)
"),"")</f>
        <v/>
      </c>
      <c r="BM398" s="65" t="str">
        <f t="shared" si="15"/>
        <v/>
      </c>
      <c r="BN398" s="66"/>
      <c r="BO398" s="67"/>
      <c r="BP398" s="49" t="b">
        <v>0</v>
      </c>
      <c r="BQ398" s="49" t="b">
        <v>0</v>
      </c>
      <c r="BR398" s="68"/>
      <c r="BS398" s="69"/>
      <c r="BT398" s="70" t="b">
        <v>0</v>
      </c>
      <c r="BU398" s="71"/>
      <c r="BV398" s="72"/>
      <c r="BW398" s="86" t="b">
        <v>0</v>
      </c>
      <c r="BX398" s="87"/>
    </row>
    <row r="399">
      <c r="A399" s="35" t="str">
        <f t="shared" si="1"/>
        <v/>
      </c>
      <c r="B399" s="36" t="str">
        <f t="shared" si="2"/>
        <v/>
      </c>
      <c r="C399" s="36" t="str">
        <f t="array" ref="C399">IF(
  M399="",
  "",
  IFERROR(
    INDEX(
      '{INDEX} Tour Packages'!$A:$ZZ,
      MATCH(
        M399,
        INDEX(
          '{INDEX} Tour Packages'!$A:$ZZ,
          ,
          MATCH("Tour Package Name", '{INDEX} Tour Packages'!$4:$4, 0)
        ),
        0
      ),
      MATCH("Tour Code", '{INDEX} Tour Packages'!$4:$4, 0)
    ),
    "XXX"
  )
)
</f>
        <v/>
      </c>
      <c r="D399" s="36" t="str">
        <f t="shared" si="3"/>
        <v/>
      </c>
      <c r="E399" s="36" t="str">
        <f t="shared" si="4"/>
        <v/>
      </c>
      <c r="F399" s="37" t="str">
        <f t="shared" si="5"/>
        <v/>
      </c>
      <c r="G399" s="89"/>
      <c r="H399" s="89"/>
      <c r="I399" s="90"/>
      <c r="J399" s="40" t="str">
        <f t="shared" si="16"/>
        <v> </v>
      </c>
      <c r="K399" s="91"/>
      <c r="L399" s="55"/>
      <c r="M399" s="55"/>
      <c r="N399" s="91"/>
      <c r="O399" s="43" t="str">
        <f>IFERROR(__xludf.DUMMYFUNCTION("IF(N399="""","""",IFERROR(
  N399 + VALUE(REGEXEXTRACT(P399, ""(\d+)\s+Days"")),
  """"
)
)"),"")</f>
        <v/>
      </c>
      <c r="P399" s="43" t="str">
        <f t="array" ref="P399">IFERROR(
  INDEX(
    INDEX('{INDEX} Tour Packages'!$A:$ZZ, , MATCH(P$3, '{INDEX} Tour Packages'!$4:$4, 0)),
    MATCH(M399, INDEX('{INDEX} Tour Packages'!$A:$ZZ,0, MATCH("Tour Package Name", '{INDEX} Tour Packages'!$4:$4, 0)), 0)
  ),
"")
</f>
        <v/>
      </c>
      <c r="Q399" s="44" t="str">
        <f t="shared" si="7"/>
        <v/>
      </c>
      <c r="R399" s="44" t="str">
        <f>IFERROR(__xludf.DUMMYFUNCTION("IF(OR(ISBLANK(K399), ISBLANK(N399)), """", 
  LET(
    resDate, K399,
    tourDate, N399,
    monthCount, MAX(0, DATEDIF(resDate, tourDate - 3, ""M"") + 1),
    secondDates, ARRAYFORMULA(DATE(YEAR(resDate), MONTH(resDate) + SEQUENCE(monthCount), 2)),
    "&amp;"validDates, FILTER(secondDates, (secondDates &gt; resDate + 2) * (secondDates &lt;= tourDate - 3)),
    IF(ISERROR(validDates), 0, COUNTA(validDates))
  )
)
"),"")</f>
        <v/>
      </c>
      <c r="S399" s="44" t="str">
        <f t="shared" si="8"/>
        <v/>
      </c>
      <c r="T399" s="45" t="str">
        <f t="array" ref="T399">IF(ISBLANK(BO399),IFERROR(
  INDEX(
    INDEX('{INDEX} Payment Terms'!$A:$G, , MATCH(T$3, '{INDEX} Payment Terms'!$4:$4, 0)),
    MATCH(Q399, INDEX('{INDEX} Payment Terms'!$A:$G,0, MATCH("Payment Condition", '{INDEX} Payment Terms'!$4:$4, 0)), 0)
  ),
""),"Cancelled")
</f>
        <v/>
      </c>
      <c r="U399" s="46" t="b">
        <v>0</v>
      </c>
      <c r="V399" s="47" t="str">
        <f>IFERROR(__xludf.DUMMYFUNCTION("IF(OR(L399=""Duo Booking"", L399=""Group Booking""),
IF(U399=FALSE,"""",
    LET(
      bookingType, L399,
      tour, M399,
      mainFirst, H399,
      mainLast, I399,
      mainEmail, G399,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$L$4:L399, bookingType,
          $M$4:M399, tour,
          $H$4:H399, mainFirst,
          $I$4:I399, mainLast,
          $G$4:G399, mainEmail
        ),
        ""000""
      ),
  "&amp;"    baseID &amp; ""-"" &amp; memberNumber
    )
  ),
  """"
)
"),"")</f>
        <v/>
      </c>
      <c r="W399" s="48"/>
      <c r="X399" s="85" t="b">
        <v>0</v>
      </c>
      <c r="Y399" s="85" t="b">
        <v>0</v>
      </c>
      <c r="Z399" s="85" t="b">
        <v>0</v>
      </c>
      <c r="AA399" s="50"/>
      <c r="AB399" s="51"/>
      <c r="AC399" s="85" t="b">
        <v>0</v>
      </c>
      <c r="AD399" s="92"/>
      <c r="AE399" s="88"/>
      <c r="AF399" s="36" t="str">
        <f t="array" ref="AF399">IF(M399="","",INDEX(
      '{INDEX} Tour Packages'!$A:$ZP,
      MATCH($M399, '{INDEX} Tour Packages'!$A:$A, 0),
      MATCH(AF$3, '{INDEX} Tour Packages'!$4:$4, 0)
    ))</f>
        <v/>
      </c>
      <c r="AG399" s="36" t="str">
        <f t="array" ref="AG399">IF(M399="","",INDEX(
      '{INDEX} Tour Packages'!$A:$ZP,
      MATCH($M399, '{INDEX} Tour Packages'!$A:$A, 0),
      MATCH(AG$3, '{INDEX} Tour Packages'!$4:$4, 0)
    ))</f>
        <v/>
      </c>
      <c r="AH399" s="36" t="str">
        <f t="array" ref="AH399">IF(M399="","",INDEX(
      '{INDEX} Tour Packages'!$A:$ZP,
      MATCH($M399, '{INDEX} Tour Packages'!$A:$A, 0),
      MATCH(AH$3, '{INDEX} Tour Packages'!$4:$4, 0)
    ))</f>
        <v/>
      </c>
      <c r="AI399" s="54" t="str">
        <f t="shared" si="9"/>
        <v/>
      </c>
      <c r="AJ399" s="42"/>
      <c r="AK399" s="55"/>
      <c r="AL399" s="46" t="b">
        <v>0</v>
      </c>
      <c r="AM399" s="56"/>
      <c r="AN399" s="57" t="str">
        <f t="shared" si="10"/>
        <v/>
      </c>
      <c r="AO399" s="58" t="str">
        <f t="shared" si="11"/>
        <v/>
      </c>
      <c r="AP399" s="59"/>
      <c r="AQ399" s="60"/>
      <c r="AR399" s="61"/>
      <c r="AS399" s="61"/>
      <c r="AT399" s="61" t="str">
        <f>IFERROR(__xludf.DUMMYFUNCTION("IF( 
  OR($AJ399=""Full Payment"", ISBLANK($K399)),
  """",
  IF(
    OR(
      Q399=""Standard Booking, P1"",
      Q399=""Standard Booking, P2"",
      Q399=""Standard Booking, P3"",
      Q399=""Standard Booking, P4""
    ),
    LET(
      resDate,   $"&amp;"K399,
      tourDate,  $N399,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399" s="62" t="str">
        <f t="shared" si="12"/>
        <v/>
      </c>
      <c r="AV399" s="63"/>
      <c r="AW399" s="64"/>
      <c r="AX399" s="64"/>
      <c r="AY399" s="64"/>
      <c r="AZ399" s="64" t="str">
        <f>IFERROR(__xludf.DUMMYFUNCTION("IF(
  OR($AJ399=""Full Payment"",$AJ399=""P1"", ISBLANK($K399)),
  """",
  IF(
    OR(
      $Q399=""Standard Booking, P2"",
      $Q399=""Standard Booking, P3"",
      $Q399=""Standard Booking, P4""
    ),
    LET(
      resDate,   $K399,
      tourDate,"&amp;"  $N399,
      monthCount, DATEDIF(resDate, tourDate, ""M"") + 1,
      secondDates, ARRAYFORMULA(
        DATE(
          YEAR(resDate),
          MONTH(resDate) + SEQUENCE(monthCount),
          2
        )
      ),
      validDates, FILTER(
        sec"&amp;"ondDates,
        (secondDates &gt; resDate + 2) *
        (secondDates &lt;= tourDate - 3)
      ),
      IF(
        OR($AJ399=""P2"", $AJ399=""P3"", $AJ399=""P4""),
        IF(
          COUNTA(validDates) &lt; 2,
          """",
          TEXT(INDEX(validDates"&amp;", 2), ""mmm d, yyyy"")
        ),
        IF(
          COUNTA(validDates) &lt; 2,
          """",
          TEXTJOIN("", "", TRUE,
            TEXT(INDEX(validDates, 1), ""mmm d, yyyy""),
            TEXT(INDEX(validDates, 2), ""mmm d, yyyy"")
          )
 "&amp;"       )
      )
    ),
    """"
  )
)
"),"")</f>
        <v/>
      </c>
      <c r="BA399" s="65" t="str">
        <f t="shared" si="13"/>
        <v/>
      </c>
      <c r="BB399" s="63"/>
      <c r="BC399" s="64"/>
      <c r="BD399" s="64"/>
      <c r="BE399" s="64"/>
      <c r="BF399" s="64" t="str">
        <f>IFERROR(__xludf.DUMMYFUNCTION("IF(
  OR($AJ399=""Full Payment"",$AJ399=""P1"", $AJ399=""P2""),
  """",
  IF(
    AND(
      NOT(ISBLANK($K399)),
      OR(
        Q399=""Standard Booking, P3"",
        Q399=""Standard Booking, P4""
      )
    ),
    LET(
      resDate,   $K399,
      "&amp;"tourDate,  $N399,
      monthCount, DATEDIF(resDate, tourDate, ""M"") + 1,
      secondDates, ARRAYFORMULA(
        DATE(
          YEAR(resDate),
          MONTH(resDate) + SEQUENCE(monthCount),
          2
        )
      ),
      validDates, FILTER(
  "&amp;"      secondDates,
        (secondDates &gt; resDate + 2) *
        (secondDates &lt;= tourDate - 3)
      ),
      IF(
        $AJ399=""P4"",
        IF(
          COUNTA(validDates) &lt; 3,
          """",
          TEXT(INDEX(validDates, 3), ""mmm d, yyyy"")
  "&amp;"      ),
        IF(
          $AJ399=""P3"",
          IF(
            COUNTA(validDates) &lt; 3,
            """",
            TEXT(INDEX(validDates, 3), ""mmm d, yyyy"")
          ),
          IF(
            COUNTA(validDates) &lt; 3,
            """",
    "&amp;"        TEXTJOIN("", "", TRUE,
              TEXT(INDEX(validDates, 1), ""mmm d, yyyy""),
              TEXT(INDEX(validDates, 2), ""mmm d, yyyy""),
              TEXT(INDEX(validDates, 3), ""mmm d, yyyy"")
            )
          )
        )
      )
    "&amp;"),
    """"
  )
)
"),"")</f>
        <v/>
      </c>
      <c r="BG399" s="65" t="str">
        <f t="shared" si="14"/>
        <v/>
      </c>
      <c r="BH399" s="63"/>
      <c r="BI399" s="64"/>
      <c r="BJ399" s="64"/>
      <c r="BK399" s="64"/>
      <c r="BL399" s="64" t="str">
        <f>IFERROR(__xludf.DUMMYFUNCTION("IF(
  OR($AJ399=""Full Payment"",$AJ399=""P1"",$AJ399=""P2"",$AJ399=""P3""),
  """",
  IF(
    AND(
      NOT(ISBLANK($K399)),
      $Q399=""Standard Booking, P4""
    ),
    LET(
      resDate,   $K399,
      tourDate,  $N399,
      monthCount, DATEDIF(r"&amp;"esDate, tourDate, ""M"") + 1,
      secondDates, ARRAYFORMULA(
        DATE(
          YEAR(resDate),
          MONTH(resDate) + SEQUENCE(monthCount),
          2
        )
      ),
      validDates, FILTER(
        secondDates,
        (secondDates &gt; res"&amp;"Date + 2) *
        (secondDates &lt;= tourDate - 3)
      ),
      IF(
        $AJ399=""P4"",
        IF(
          COUNTA(validDates) &lt; 4,
          """",
          TEXT(
            INDEX(validDates, 4),
            ""mmm d, yyyy""
          )
        ),
"&amp;"        IF(
          COUNTA(validDates) &lt; 4,
          """",
          TEXTJOIN(
            "", "", TRUE,
            TEXT(INDEX(validDates, 1), ""mmm d, yyyy""),
            TEXT(INDEX(validDates, 2), ""mmm d, yyyy""),
            TEXT(INDEX(validDates"&amp;", 3), ""mmm d, yyyy""),
            TEXT(INDEX(validDates, 4), ""mmm d, yyyy"")
          )
        )
      )
    ),
    """"
  )
)
"),"")</f>
        <v/>
      </c>
      <c r="BM399" s="65" t="str">
        <f t="shared" si="15"/>
        <v/>
      </c>
      <c r="BN399" s="66"/>
      <c r="BO399" s="67"/>
      <c r="BP399" s="49" t="b">
        <v>0</v>
      </c>
      <c r="BQ399" s="49" t="b">
        <v>0</v>
      </c>
      <c r="BR399" s="68"/>
      <c r="BS399" s="69"/>
      <c r="BT399" s="70" t="b">
        <v>0</v>
      </c>
      <c r="BU399" s="71"/>
      <c r="BV399" s="72"/>
      <c r="BW399" s="86" t="b">
        <v>0</v>
      </c>
      <c r="BX399" s="87"/>
    </row>
    <row r="400">
      <c r="A400" s="35" t="str">
        <f t="shared" si="1"/>
        <v/>
      </c>
      <c r="B400" s="36" t="str">
        <f t="shared" si="2"/>
        <v/>
      </c>
      <c r="C400" s="36" t="str">
        <f t="array" ref="C400">IF(
  M400="",
  "",
  IFERROR(
    INDEX(
      '{INDEX} Tour Packages'!$A:$ZZ,
      MATCH(
        M400,
        INDEX(
          '{INDEX} Tour Packages'!$A:$ZZ,
          ,
          MATCH("Tour Package Name", '{INDEX} Tour Packages'!$4:$4, 0)
        ),
        0
      ),
      MATCH("Tour Code", '{INDEX} Tour Packages'!$4:$4, 0)
    ),
    "XXX"
  )
)
</f>
        <v/>
      </c>
      <c r="D400" s="36" t="str">
        <f t="shared" si="3"/>
        <v/>
      </c>
      <c r="E400" s="36" t="str">
        <f t="shared" si="4"/>
        <v/>
      </c>
      <c r="F400" s="37" t="str">
        <f t="shared" si="5"/>
        <v/>
      </c>
      <c r="G400" s="89"/>
      <c r="H400" s="89"/>
      <c r="I400" s="90"/>
      <c r="J400" s="40" t="str">
        <f t="shared" si="16"/>
        <v> </v>
      </c>
      <c r="K400" s="91"/>
      <c r="L400" s="55"/>
      <c r="M400" s="55"/>
      <c r="N400" s="91"/>
      <c r="O400" s="43" t="str">
        <f>IFERROR(__xludf.DUMMYFUNCTION("IF(N400="""","""",IFERROR(
  N400 + VALUE(REGEXEXTRACT(P400, ""(\d+)\s+Days"")),
  """"
)
)"),"")</f>
        <v/>
      </c>
      <c r="P400" s="43" t="str">
        <f t="array" ref="P400">IFERROR(
  INDEX(
    INDEX('{INDEX} Tour Packages'!$A:$ZZ, , MATCH(P$3, '{INDEX} Tour Packages'!$4:$4, 0)),
    MATCH(M400, INDEX('{INDEX} Tour Packages'!$A:$ZZ,0, MATCH("Tour Package Name", '{INDEX} Tour Packages'!$4:$4, 0)), 0)
  ),
"")
</f>
        <v/>
      </c>
      <c r="Q400" s="44" t="str">
        <f t="shared" si="7"/>
        <v/>
      </c>
      <c r="R400" s="44" t="str">
        <f>IFERROR(__xludf.DUMMYFUNCTION("IF(OR(ISBLANK(K400), ISBLANK(N400)), """", 
  LET(
    resDate, K400,
    tourDate, N400,
    monthCount, MAX(0, DATEDIF(resDate, tourDate - 3, ""M"") + 1),
    secondDates, ARRAYFORMULA(DATE(YEAR(resDate), MONTH(resDate) + SEQUENCE(monthCount), 2)),
    "&amp;"validDates, FILTER(secondDates, (secondDates &gt; resDate + 2) * (secondDates &lt;= tourDate - 3)),
    IF(ISERROR(validDates), 0, COUNTA(validDates))
  )
)
"),"")</f>
        <v/>
      </c>
      <c r="S400" s="44" t="str">
        <f t="shared" si="8"/>
        <v/>
      </c>
      <c r="T400" s="45" t="str">
        <f t="array" ref="T400">IF(ISBLANK(BO400),IFERROR(
  INDEX(
    INDEX('{INDEX} Payment Terms'!$A:$G, , MATCH(T$3, '{INDEX} Payment Terms'!$4:$4, 0)),
    MATCH(Q400, INDEX('{INDEX} Payment Terms'!$A:$G,0, MATCH("Payment Condition", '{INDEX} Payment Terms'!$4:$4, 0)), 0)
  ),
""),"Cancelled")
</f>
        <v/>
      </c>
      <c r="U400" s="46" t="b">
        <v>0</v>
      </c>
      <c r="V400" s="47" t="str">
        <f>IFERROR(__xludf.DUMMYFUNCTION("IF(OR(L400=""Duo Booking"", L400=""Group Booking""),
IF(U400=FALSE,"""",
    LET(
      bookingType, L400,
      tour, M400,
      mainFirst, H400,
      mainLast, I400,
      mainEmail, G400,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$L$4:L400, bookingType,
          $M$4:M400, tour,
          $H$4:H400, mainFirst,
          $I$4:I400, mainLast,
          $G$4:G400, mainEmail
        ),
        ""000""
      ),
  "&amp;"    baseID &amp; ""-"" &amp; memberNumber
    )
  ),
  """"
)
"),"")</f>
        <v/>
      </c>
      <c r="W400" s="48"/>
      <c r="X400" s="85" t="b">
        <v>0</v>
      </c>
      <c r="Y400" s="85" t="b">
        <v>0</v>
      </c>
      <c r="Z400" s="85" t="b">
        <v>0</v>
      </c>
      <c r="AA400" s="50"/>
      <c r="AB400" s="51"/>
      <c r="AC400" s="85" t="b">
        <v>0</v>
      </c>
      <c r="AD400" s="92"/>
      <c r="AE400" s="88"/>
      <c r="AF400" s="36" t="str">
        <f t="array" ref="AF400">IF(M400="","",INDEX(
      '{INDEX} Tour Packages'!$A:$ZP,
      MATCH($M400, '{INDEX} Tour Packages'!$A:$A, 0),
      MATCH(AF$3, '{INDEX} Tour Packages'!$4:$4, 0)
    ))</f>
        <v/>
      </c>
      <c r="AG400" s="36" t="str">
        <f t="array" ref="AG400">IF(M400="","",INDEX(
      '{INDEX} Tour Packages'!$A:$ZP,
      MATCH($M400, '{INDEX} Tour Packages'!$A:$A, 0),
      MATCH(AG$3, '{INDEX} Tour Packages'!$4:$4, 0)
    ))</f>
        <v/>
      </c>
      <c r="AH400" s="36" t="str">
        <f t="array" ref="AH400">IF(M400="","",INDEX(
      '{INDEX} Tour Packages'!$A:$ZP,
      MATCH($M400, '{INDEX} Tour Packages'!$A:$A, 0),
      MATCH(AH$3, '{INDEX} Tour Packages'!$4:$4, 0)
    ))</f>
        <v/>
      </c>
      <c r="AI400" s="54" t="str">
        <f t="shared" si="9"/>
        <v/>
      </c>
      <c r="AJ400" s="42"/>
      <c r="AK400" s="55"/>
      <c r="AL400" s="46" t="b">
        <v>0</v>
      </c>
      <c r="AM400" s="56"/>
      <c r="AN400" s="57" t="str">
        <f t="shared" si="10"/>
        <v/>
      </c>
      <c r="AO400" s="58" t="str">
        <f t="shared" si="11"/>
        <v/>
      </c>
      <c r="AP400" s="59"/>
      <c r="AQ400" s="60"/>
      <c r="AR400" s="61"/>
      <c r="AS400" s="61"/>
      <c r="AT400" s="61" t="str">
        <f>IFERROR(__xludf.DUMMYFUNCTION("IF( 
  OR($AJ400=""Full Payment"", ISBLANK($K400)),
  """",
  IF(
    OR(
      Q400=""Standard Booking, P1"",
      Q400=""Standard Booking, P2"",
      Q400=""Standard Booking, P3"",
      Q400=""Standard Booking, P4""
    ),
    LET(
      resDate,   $"&amp;"K400,
      tourDate,  $N400,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0" s="62" t="str">
        <f t="shared" si="12"/>
        <v/>
      </c>
      <c r="AV400" s="63"/>
      <c r="AW400" s="64"/>
      <c r="AX400" s="64"/>
      <c r="AY400" s="64"/>
      <c r="AZ400" s="64" t="str">
        <f>IFERROR(__xludf.DUMMYFUNCTION("IF(
  OR($AJ400=""Full Payment"",$AJ400=""P1"", ISBLANK($K400)),
  """",
  IF(
    OR(
      $Q400=""Standard Booking, P2"",
      $Q400=""Standard Booking, P3"",
      $Q400=""Standard Booking, P4""
    ),
    LET(
      resDate,   $K400,
      tourDate,"&amp;"  $N400,
      monthCount, DATEDIF(resDate, tourDate, ""M"") + 1,
      secondDates, ARRAYFORMULA(
        DATE(
          YEAR(resDate),
          MONTH(resDate) + SEQUENCE(monthCount),
          2
        )
      ),
      validDates, FILTER(
        sec"&amp;"ondDates,
        (secondDates &gt; resDate + 2) *
        (secondDates &lt;= tourDate - 3)
      ),
      IF(
        OR($AJ400=""P2"", $AJ400=""P3"", $AJ400=""P4""),
        IF(
          COUNTA(validDates) &lt; 2,
          """",
          TEXT(INDEX(validDates"&amp;", 2), ""mmm d, yyyy"")
        ),
        IF(
          COUNTA(validDates) &lt; 2,
          """",
          TEXTJOIN("", "", TRUE,
            TEXT(INDEX(validDates, 1), ""mmm d, yyyy""),
            TEXT(INDEX(validDates, 2), ""mmm d, yyyy"")
          )
 "&amp;"       )
      )
    ),
    """"
  )
)
"),"")</f>
        <v/>
      </c>
      <c r="BA400" s="65" t="str">
        <f t="shared" si="13"/>
        <v/>
      </c>
      <c r="BB400" s="63"/>
      <c r="BC400" s="64"/>
      <c r="BD400" s="64"/>
      <c r="BE400" s="64"/>
      <c r="BF400" s="64" t="str">
        <f>IFERROR(__xludf.DUMMYFUNCTION("IF(
  OR($AJ400=""Full Payment"",$AJ400=""P1"", $AJ400=""P2""),
  """",
  IF(
    AND(
      NOT(ISBLANK($K400)),
      OR(
        Q400=""Standard Booking, P3"",
        Q400=""Standard Booking, P4""
      )
    ),
    LET(
      resDate,   $K400,
      "&amp;"tourDate,  $N400,
      monthCount, DATEDIF(resDate, tourDate, ""M"") + 1,
      secondDates, ARRAYFORMULA(
        DATE(
          YEAR(resDate),
          MONTH(resDate) + SEQUENCE(monthCount),
          2
        )
      ),
      validDates, FILTER(
  "&amp;"      secondDates,
        (secondDates &gt; resDate + 2) *
        (secondDates &lt;= tourDate - 3)
      ),
      IF(
        $AJ400=""P4"",
        IF(
          COUNTA(validDates) &lt; 3,
          """",
          TEXT(INDEX(validDates, 3), ""mmm d, yyyy"")
  "&amp;"      ),
        IF(
          $AJ400=""P3"",
          IF(
            COUNTA(validDates) &lt; 3,
            """",
            TEXT(INDEX(validDates, 3), ""mmm d, yyyy"")
          ),
          IF(
            COUNTA(validDates) &lt; 3,
            """",
    "&amp;"        TEXTJOIN("", "", TRUE,
              TEXT(INDEX(validDates, 1), ""mmm d, yyyy""),
              TEXT(INDEX(validDates, 2), ""mmm d, yyyy""),
              TEXT(INDEX(validDates, 3), ""mmm d, yyyy"")
            )
          )
        )
      )
    "&amp;"),
    """"
  )
)
"),"")</f>
        <v/>
      </c>
      <c r="BG400" s="65" t="str">
        <f t="shared" si="14"/>
        <v/>
      </c>
      <c r="BH400" s="63"/>
      <c r="BI400" s="64"/>
      <c r="BJ400" s="64"/>
      <c r="BK400" s="64"/>
      <c r="BL400" s="64" t="str">
        <f>IFERROR(__xludf.DUMMYFUNCTION("IF(
  OR($AJ400=""Full Payment"",$AJ400=""P1"",$AJ400=""P2"",$AJ400=""P3""),
  """",
  IF(
    AND(
      NOT(ISBLANK($K400)),
      $Q400=""Standard Booking, P4""
    ),
    LET(
      resDate,   $K400,
      tourDate,  $N400,
      monthCount, DATEDIF(r"&amp;"esDate, tourDate, ""M"") + 1,
      secondDates, ARRAYFORMULA(
        DATE(
          YEAR(resDate),
          MONTH(resDate) + SEQUENCE(monthCount),
          2
        )
      ),
      validDates, FILTER(
        secondDates,
        (secondDates &gt; res"&amp;"Date + 2) *
        (secondDates &lt;= tourDate - 3)
      ),
      IF(
        $AJ400=""P4"",
        IF(
          COUNTA(validDates) &lt; 4,
          """",
          TEXT(
            INDEX(validDates, 4),
            ""mmm d, yyyy""
          )
        ),
"&amp;"        IF(
          COUNTA(validDates) &lt; 4,
          """",
          TEXTJOIN(
            "", "", TRUE,
            TEXT(INDEX(validDates, 1), ""mmm d, yyyy""),
            TEXT(INDEX(validDates, 2), ""mmm d, yyyy""),
            TEXT(INDEX(validDates"&amp;", 3), ""mmm d, yyyy""),
            TEXT(INDEX(validDates, 4), ""mmm d, yyyy"")
          )
        )
      )
    ),
    """"
  )
)
"),"")</f>
        <v/>
      </c>
      <c r="BM400" s="65" t="str">
        <f t="shared" si="15"/>
        <v/>
      </c>
      <c r="BN400" s="66"/>
      <c r="BO400" s="67"/>
      <c r="BP400" s="49" t="b">
        <v>0</v>
      </c>
      <c r="BQ400" s="49" t="b">
        <v>0</v>
      </c>
      <c r="BR400" s="68"/>
      <c r="BS400" s="69"/>
      <c r="BT400" s="70" t="b">
        <v>0</v>
      </c>
      <c r="BU400" s="71"/>
      <c r="BV400" s="72"/>
      <c r="BW400" s="86" t="b">
        <v>0</v>
      </c>
      <c r="BX400" s="87"/>
    </row>
    <row r="401">
      <c r="A401" s="35" t="str">
        <f t="shared" si="1"/>
        <v/>
      </c>
      <c r="B401" s="36" t="str">
        <f t="shared" si="2"/>
        <v/>
      </c>
      <c r="C401" s="36" t="str">
        <f t="array" ref="C401">IF(
  M401="",
  "",
  IFERROR(
    INDEX(
      '{INDEX} Tour Packages'!$A:$ZZ,
      MATCH(
        M401,
        INDEX(
          '{INDEX} Tour Packages'!$A:$ZZ,
          ,
          MATCH("Tour Package Name", '{INDEX} Tour Packages'!$4:$4, 0)
        ),
        0
      ),
      MATCH("Tour Code", '{INDEX} Tour Packages'!$4:$4, 0)
    ),
    "XXX"
  )
)
</f>
        <v/>
      </c>
      <c r="D401" s="36" t="str">
        <f t="shared" si="3"/>
        <v/>
      </c>
      <c r="E401" s="36" t="str">
        <f t="shared" si="4"/>
        <v/>
      </c>
      <c r="F401" s="37" t="str">
        <f t="shared" si="5"/>
        <v/>
      </c>
      <c r="G401" s="89"/>
      <c r="H401" s="89"/>
      <c r="I401" s="90"/>
      <c r="J401" s="40" t="str">
        <f t="shared" si="16"/>
        <v> </v>
      </c>
      <c r="K401" s="91"/>
      <c r="L401" s="55"/>
      <c r="M401" s="55"/>
      <c r="N401" s="91"/>
      <c r="O401" s="43" t="str">
        <f>IFERROR(__xludf.DUMMYFUNCTION("IF(N401="""","""",IFERROR(
  N401 + VALUE(REGEXEXTRACT(P401, ""(\d+)\s+Days"")),
  """"
)
)"),"")</f>
        <v/>
      </c>
      <c r="P401" s="43" t="str">
        <f t="array" ref="P401">IFERROR(
  INDEX(
    INDEX('{INDEX} Tour Packages'!$A:$ZZ, , MATCH(P$3, '{INDEX} Tour Packages'!$4:$4, 0)),
    MATCH(M401, INDEX('{INDEX} Tour Packages'!$A:$ZZ,0, MATCH("Tour Package Name", '{INDEX} Tour Packages'!$4:$4, 0)), 0)
  ),
"")
</f>
        <v/>
      </c>
      <c r="Q401" s="44" t="str">
        <f t="shared" si="7"/>
        <v/>
      </c>
      <c r="R401" s="44" t="str">
        <f>IFERROR(__xludf.DUMMYFUNCTION("IF(OR(ISBLANK(K401), ISBLANK(N401)), """", 
  LET(
    resDate, K401,
    tourDate, N401,
    monthCount, MAX(0, DATEDIF(resDate, tourDate - 3, ""M"") + 1),
    secondDates, ARRAYFORMULA(DATE(YEAR(resDate), MONTH(resDate) + SEQUENCE(monthCount), 2)),
    "&amp;"validDates, FILTER(secondDates, (secondDates &gt; resDate + 2) * (secondDates &lt;= tourDate - 3)),
    IF(ISERROR(validDates), 0, COUNTA(validDates))
  )
)
"),"")</f>
        <v/>
      </c>
      <c r="S401" s="44" t="str">
        <f t="shared" si="8"/>
        <v/>
      </c>
      <c r="T401" s="45" t="str">
        <f t="array" ref="T401">IF(ISBLANK(BO401),IFERROR(
  INDEX(
    INDEX('{INDEX} Payment Terms'!$A:$G, , MATCH(T$3, '{INDEX} Payment Terms'!$4:$4, 0)),
    MATCH(Q401, INDEX('{INDEX} Payment Terms'!$A:$G,0, MATCH("Payment Condition", '{INDEX} Payment Terms'!$4:$4, 0)), 0)
  ),
""),"Cancelled")
</f>
        <v/>
      </c>
      <c r="U401" s="46" t="b">
        <v>0</v>
      </c>
      <c r="V401" s="47" t="str">
        <f>IFERROR(__xludf.DUMMYFUNCTION("IF(OR(L401=""Duo Booking"", L401=""Group Booking""),
IF(U401=FALSE,"""",
    LET(
      bookingType, L401,
      tour, M401,
      mainFirst, H401,
      mainLast, I401,
      mainEmail, G401,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$L$4:L401, bookingType,
          $M$4:M401, tour,
          $H$4:H401, mainFirst,
          $I$4:I401, mainLast,
          $G$4:G401, mainEmail
        ),
        ""000""
      ),
  "&amp;"    baseID &amp; ""-"" &amp; memberNumber
    )
  ),
  """"
)
"),"")</f>
        <v/>
      </c>
      <c r="W401" s="48"/>
      <c r="X401" s="85" t="b">
        <v>0</v>
      </c>
      <c r="Y401" s="85" t="b">
        <v>0</v>
      </c>
      <c r="Z401" s="85" t="b">
        <v>0</v>
      </c>
      <c r="AA401" s="50"/>
      <c r="AB401" s="51"/>
      <c r="AC401" s="85" t="b">
        <v>0</v>
      </c>
      <c r="AD401" s="92"/>
      <c r="AE401" s="88"/>
      <c r="AF401" s="36" t="str">
        <f t="array" ref="AF401">IF(M401="","",INDEX(
      '{INDEX} Tour Packages'!$A:$ZP,
      MATCH($M401, '{INDEX} Tour Packages'!$A:$A, 0),
      MATCH(AF$3, '{INDEX} Tour Packages'!$4:$4, 0)
    ))</f>
        <v/>
      </c>
      <c r="AG401" s="36" t="str">
        <f t="array" ref="AG401">IF(M401="","",INDEX(
      '{INDEX} Tour Packages'!$A:$ZP,
      MATCH($M401, '{INDEX} Tour Packages'!$A:$A, 0),
      MATCH(AG$3, '{INDEX} Tour Packages'!$4:$4, 0)
    ))</f>
        <v/>
      </c>
      <c r="AH401" s="36" t="str">
        <f t="array" ref="AH401">IF(M401="","",INDEX(
      '{INDEX} Tour Packages'!$A:$ZP,
      MATCH($M401, '{INDEX} Tour Packages'!$A:$A, 0),
      MATCH(AH$3, '{INDEX} Tour Packages'!$4:$4, 0)
    ))</f>
        <v/>
      </c>
      <c r="AI401" s="54" t="str">
        <f t="shared" si="9"/>
        <v/>
      </c>
      <c r="AJ401" s="42"/>
      <c r="AK401" s="55"/>
      <c r="AL401" s="46" t="b">
        <v>0</v>
      </c>
      <c r="AM401" s="56"/>
      <c r="AN401" s="57" t="str">
        <f t="shared" si="10"/>
        <v/>
      </c>
      <c r="AO401" s="58" t="str">
        <f t="shared" si="11"/>
        <v/>
      </c>
      <c r="AP401" s="59"/>
      <c r="AQ401" s="60"/>
      <c r="AR401" s="61"/>
      <c r="AS401" s="61"/>
      <c r="AT401" s="61" t="str">
        <f>IFERROR(__xludf.DUMMYFUNCTION("IF( 
  OR($AJ401=""Full Payment"", ISBLANK($K401)),
  """",
  IF(
    OR(
      Q401=""Standard Booking, P1"",
      Q401=""Standard Booking, P2"",
      Q401=""Standard Booking, P3"",
      Q401=""Standard Booking, P4""
    ),
    LET(
      resDate,   $"&amp;"K401,
      tourDate,  $N401,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1" s="62" t="str">
        <f t="shared" si="12"/>
        <v/>
      </c>
      <c r="AV401" s="63"/>
      <c r="AW401" s="64"/>
      <c r="AX401" s="64"/>
      <c r="AY401" s="64"/>
      <c r="AZ401" s="64" t="str">
        <f>IFERROR(__xludf.DUMMYFUNCTION("IF(
  OR($AJ401=""Full Payment"",$AJ401=""P1"", ISBLANK($K401)),
  """",
  IF(
    OR(
      $Q401=""Standard Booking, P2"",
      $Q401=""Standard Booking, P3"",
      $Q401=""Standard Booking, P4""
    ),
    LET(
      resDate,   $K401,
      tourDate,"&amp;"  $N401,
      monthCount, DATEDIF(resDate, tourDate, ""M"") + 1,
      secondDates, ARRAYFORMULA(
        DATE(
          YEAR(resDate),
          MONTH(resDate) + SEQUENCE(monthCount),
          2
        )
      ),
      validDates, FILTER(
        sec"&amp;"ondDates,
        (secondDates &gt; resDate + 2) *
        (secondDates &lt;= tourDate - 3)
      ),
      IF(
        OR($AJ401=""P2"", $AJ401=""P3"", $AJ401=""P4""),
        IF(
          COUNTA(validDates) &lt; 2,
          """",
          TEXT(INDEX(validDates"&amp;", 2), ""mmm d, yyyy"")
        ),
        IF(
          COUNTA(validDates) &lt; 2,
          """",
          TEXTJOIN("", "", TRUE,
            TEXT(INDEX(validDates, 1), ""mmm d, yyyy""),
            TEXT(INDEX(validDates, 2), ""mmm d, yyyy"")
          )
 "&amp;"       )
      )
    ),
    """"
  )
)
"),"")</f>
        <v/>
      </c>
      <c r="BA401" s="65" t="str">
        <f t="shared" si="13"/>
        <v/>
      </c>
      <c r="BB401" s="63"/>
      <c r="BC401" s="64"/>
      <c r="BD401" s="64"/>
      <c r="BE401" s="64"/>
      <c r="BF401" s="64" t="str">
        <f>IFERROR(__xludf.DUMMYFUNCTION("IF(
  OR($AJ401=""Full Payment"",$AJ401=""P1"", $AJ401=""P2""),
  """",
  IF(
    AND(
      NOT(ISBLANK($K401)),
      OR(
        Q401=""Standard Booking, P3"",
        Q401=""Standard Booking, P4""
      )
    ),
    LET(
      resDate,   $K401,
      "&amp;"tourDate,  $N401,
      monthCount, DATEDIF(resDate, tourDate, ""M"") + 1,
      secondDates, ARRAYFORMULA(
        DATE(
          YEAR(resDate),
          MONTH(resDate) + SEQUENCE(monthCount),
          2
        )
      ),
      validDates, FILTER(
  "&amp;"      secondDates,
        (secondDates &gt; resDate + 2) *
        (secondDates &lt;= tourDate - 3)
      ),
      IF(
        $AJ401=""P4"",
        IF(
          COUNTA(validDates) &lt; 3,
          """",
          TEXT(INDEX(validDates, 3), ""mmm d, yyyy"")
  "&amp;"      ),
        IF(
          $AJ401=""P3"",
          IF(
            COUNTA(validDates) &lt; 3,
            """",
            TEXT(INDEX(validDates, 3), ""mmm d, yyyy"")
          ),
          IF(
            COUNTA(validDates) &lt; 3,
            """",
    "&amp;"        TEXTJOIN("", "", TRUE,
              TEXT(INDEX(validDates, 1), ""mmm d, yyyy""),
              TEXT(INDEX(validDates, 2), ""mmm d, yyyy""),
              TEXT(INDEX(validDates, 3), ""mmm d, yyyy"")
            )
          )
        )
      )
    "&amp;"),
    """"
  )
)
"),"")</f>
        <v/>
      </c>
      <c r="BG401" s="65" t="str">
        <f t="shared" si="14"/>
        <v/>
      </c>
      <c r="BH401" s="63"/>
      <c r="BI401" s="64"/>
      <c r="BJ401" s="64"/>
      <c r="BK401" s="64"/>
      <c r="BL401" s="64" t="str">
        <f>IFERROR(__xludf.DUMMYFUNCTION("IF(
  OR($AJ401=""Full Payment"",$AJ401=""P1"",$AJ401=""P2"",$AJ401=""P3""),
  """",
  IF(
    AND(
      NOT(ISBLANK($K401)),
      $Q401=""Standard Booking, P4""
    ),
    LET(
      resDate,   $K401,
      tourDate,  $N401,
      monthCount, DATEDIF(r"&amp;"esDate, tourDate, ""M"") + 1,
      secondDates, ARRAYFORMULA(
        DATE(
          YEAR(resDate),
          MONTH(resDate) + SEQUENCE(monthCount),
          2
        )
      ),
      validDates, FILTER(
        secondDates,
        (secondDates &gt; res"&amp;"Date + 2) *
        (secondDates &lt;= tourDate - 3)
      ),
      IF(
        $AJ401=""P4"",
        IF(
          COUNTA(validDates) &lt; 4,
          """",
          TEXT(
            INDEX(validDates, 4),
            ""mmm d, yyyy""
          )
        ),
"&amp;"        IF(
          COUNTA(validDates) &lt; 4,
          """",
          TEXTJOIN(
            "", "", TRUE,
            TEXT(INDEX(validDates, 1), ""mmm d, yyyy""),
            TEXT(INDEX(validDates, 2), ""mmm d, yyyy""),
            TEXT(INDEX(validDates"&amp;", 3), ""mmm d, yyyy""),
            TEXT(INDEX(validDates, 4), ""mmm d, yyyy"")
          )
        )
      )
    ),
    """"
  )
)
"),"")</f>
        <v/>
      </c>
      <c r="BM401" s="65" t="str">
        <f t="shared" si="15"/>
        <v/>
      </c>
      <c r="BN401" s="66"/>
      <c r="BO401" s="67"/>
      <c r="BP401" s="49" t="b">
        <v>0</v>
      </c>
      <c r="BQ401" s="49" t="b">
        <v>0</v>
      </c>
      <c r="BR401" s="68"/>
      <c r="BS401" s="69"/>
      <c r="BT401" s="70" t="b">
        <v>0</v>
      </c>
      <c r="BU401" s="71"/>
      <c r="BV401" s="72"/>
      <c r="BW401" s="86" t="b">
        <v>0</v>
      </c>
      <c r="BX401" s="87"/>
    </row>
    <row r="402">
      <c r="A402" s="35" t="str">
        <f t="shared" si="1"/>
        <v/>
      </c>
      <c r="B402" s="36" t="str">
        <f t="shared" si="2"/>
        <v/>
      </c>
      <c r="C402" s="36" t="str">
        <f t="array" ref="C402">IF(
  M402="",
  "",
  IFERROR(
    INDEX(
      '{INDEX} Tour Packages'!$A:$ZZ,
      MATCH(
        M402,
        INDEX(
          '{INDEX} Tour Packages'!$A:$ZZ,
          ,
          MATCH("Tour Package Name", '{INDEX} Tour Packages'!$4:$4, 0)
        ),
        0
      ),
      MATCH("Tour Code", '{INDEX} Tour Packages'!$4:$4, 0)
    ),
    "XXX"
  )
)
</f>
        <v/>
      </c>
      <c r="D402" s="36" t="str">
        <f t="shared" si="3"/>
        <v/>
      </c>
      <c r="E402" s="36" t="str">
        <f t="shared" si="4"/>
        <v/>
      </c>
      <c r="F402" s="37" t="str">
        <f t="shared" si="5"/>
        <v/>
      </c>
      <c r="G402" s="89"/>
      <c r="H402" s="89"/>
      <c r="I402" s="90"/>
      <c r="J402" s="40" t="str">
        <f t="shared" si="16"/>
        <v> </v>
      </c>
      <c r="K402" s="91"/>
      <c r="L402" s="55"/>
      <c r="M402" s="55"/>
      <c r="N402" s="91"/>
      <c r="O402" s="43" t="str">
        <f>IFERROR(__xludf.DUMMYFUNCTION("IF(N402="""","""",IFERROR(
  N402 + VALUE(REGEXEXTRACT(P402, ""(\d+)\s+Days"")),
  """"
)
)"),"")</f>
        <v/>
      </c>
      <c r="P402" s="43" t="str">
        <f t="array" ref="P402">IFERROR(
  INDEX(
    INDEX('{INDEX} Tour Packages'!$A:$ZZ, , MATCH(P$3, '{INDEX} Tour Packages'!$4:$4, 0)),
    MATCH(M402, INDEX('{INDEX} Tour Packages'!$A:$ZZ,0, MATCH("Tour Package Name", '{INDEX} Tour Packages'!$4:$4, 0)), 0)
  ),
"")
</f>
        <v/>
      </c>
      <c r="Q402" s="44" t="str">
        <f t="shared" si="7"/>
        <v/>
      </c>
      <c r="R402" s="44" t="str">
        <f>IFERROR(__xludf.DUMMYFUNCTION("IF(OR(ISBLANK(K402), ISBLANK(N402)), """", 
  LET(
    resDate, K402,
    tourDate, N402,
    monthCount, MAX(0, DATEDIF(resDate, tourDate - 3, ""M"") + 1),
    secondDates, ARRAYFORMULA(DATE(YEAR(resDate), MONTH(resDate) + SEQUENCE(monthCount), 2)),
    "&amp;"validDates, FILTER(secondDates, (secondDates &gt; resDate + 2) * (secondDates &lt;= tourDate - 3)),
    IF(ISERROR(validDates), 0, COUNTA(validDates))
  )
)
"),"")</f>
        <v/>
      </c>
      <c r="S402" s="44" t="str">
        <f t="shared" si="8"/>
        <v/>
      </c>
      <c r="T402" s="45" t="str">
        <f t="array" ref="T402">IF(ISBLANK(BO402),IFERROR(
  INDEX(
    INDEX('{INDEX} Payment Terms'!$A:$G, , MATCH(T$3, '{INDEX} Payment Terms'!$4:$4, 0)),
    MATCH(Q402, INDEX('{INDEX} Payment Terms'!$A:$G,0, MATCH("Payment Condition", '{INDEX} Payment Terms'!$4:$4, 0)), 0)
  ),
""),"Cancelled")
</f>
        <v/>
      </c>
      <c r="U402" s="46" t="b">
        <v>0</v>
      </c>
      <c r="V402" s="47" t="str">
        <f>IFERROR(__xludf.DUMMYFUNCTION("IF(OR(L402=""Duo Booking"", L402=""Group Booking""),
IF(U402=FALSE,"""",
    LET(
      bookingType, L402,
      tour, M402,
      mainFirst, H402,
      mainLast, I402,
      mainEmail, G402,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$L$4:L402, bookingType,
          $M$4:M402, tour,
          $H$4:H402, mainFirst,
          $I$4:I402, mainLast,
          $G$4:G402, mainEmail
        ),
        ""000""
      ),
  "&amp;"    baseID &amp; ""-"" &amp; memberNumber
    )
  ),
  """"
)
"),"")</f>
        <v/>
      </c>
      <c r="W402" s="48"/>
      <c r="X402" s="85" t="b">
        <v>0</v>
      </c>
      <c r="Y402" s="85" t="b">
        <v>0</v>
      </c>
      <c r="Z402" s="85" t="b">
        <v>0</v>
      </c>
      <c r="AA402" s="50"/>
      <c r="AB402" s="51"/>
      <c r="AC402" s="85" t="b">
        <v>0</v>
      </c>
      <c r="AD402" s="92"/>
      <c r="AE402" s="88"/>
      <c r="AF402" s="36" t="str">
        <f t="array" ref="AF402">IF(M402="","",INDEX(
      '{INDEX} Tour Packages'!$A:$ZP,
      MATCH($M402, '{INDEX} Tour Packages'!$A:$A, 0),
      MATCH(AF$3, '{INDEX} Tour Packages'!$4:$4, 0)
    ))</f>
        <v/>
      </c>
      <c r="AG402" s="36" t="str">
        <f t="array" ref="AG402">IF(M402="","",INDEX(
      '{INDEX} Tour Packages'!$A:$ZP,
      MATCH($M402, '{INDEX} Tour Packages'!$A:$A, 0),
      MATCH(AG$3, '{INDEX} Tour Packages'!$4:$4, 0)
    ))</f>
        <v/>
      </c>
      <c r="AH402" s="36" t="str">
        <f t="array" ref="AH402">IF(M402="","",INDEX(
      '{INDEX} Tour Packages'!$A:$ZP,
      MATCH($M402, '{INDEX} Tour Packages'!$A:$A, 0),
      MATCH(AH$3, '{INDEX} Tour Packages'!$4:$4, 0)
    ))</f>
        <v/>
      </c>
      <c r="AI402" s="54" t="str">
        <f t="shared" si="9"/>
        <v/>
      </c>
      <c r="AJ402" s="42"/>
      <c r="AK402" s="55"/>
      <c r="AL402" s="46" t="b">
        <v>0</v>
      </c>
      <c r="AM402" s="56"/>
      <c r="AN402" s="57" t="str">
        <f t="shared" si="10"/>
        <v/>
      </c>
      <c r="AO402" s="58" t="str">
        <f t="shared" si="11"/>
        <v/>
      </c>
      <c r="AP402" s="59"/>
      <c r="AQ402" s="60"/>
      <c r="AR402" s="61"/>
      <c r="AS402" s="61"/>
      <c r="AT402" s="61" t="str">
        <f>IFERROR(__xludf.DUMMYFUNCTION("IF( 
  OR($AJ402=""Full Payment"", ISBLANK($K402)),
  """",
  IF(
    OR(
      Q402=""Standard Booking, P1"",
      Q402=""Standard Booking, P2"",
      Q402=""Standard Booking, P3"",
      Q402=""Standard Booking, P4""
    ),
    LET(
      resDate,   $"&amp;"K402,
      tourDate,  $N402,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2" s="62" t="str">
        <f t="shared" si="12"/>
        <v/>
      </c>
      <c r="AV402" s="63"/>
      <c r="AW402" s="64"/>
      <c r="AX402" s="64"/>
      <c r="AY402" s="64"/>
      <c r="AZ402" s="64" t="str">
        <f>IFERROR(__xludf.DUMMYFUNCTION("IF(
  OR($AJ402=""Full Payment"",$AJ402=""P1"", ISBLANK($K402)),
  """",
  IF(
    OR(
      $Q402=""Standard Booking, P2"",
      $Q402=""Standard Booking, P3"",
      $Q402=""Standard Booking, P4""
    ),
    LET(
      resDate,   $K402,
      tourDate,"&amp;"  $N402,
      monthCount, DATEDIF(resDate, tourDate, ""M"") + 1,
      secondDates, ARRAYFORMULA(
        DATE(
          YEAR(resDate),
          MONTH(resDate) + SEQUENCE(monthCount),
          2
        )
      ),
      validDates, FILTER(
        sec"&amp;"ondDates,
        (secondDates &gt; resDate + 2) *
        (secondDates &lt;= tourDate - 3)
      ),
      IF(
        OR($AJ402=""P2"", $AJ402=""P3"", $AJ402=""P4""),
        IF(
          COUNTA(validDates) &lt; 2,
          """",
          TEXT(INDEX(validDates"&amp;", 2), ""mmm d, yyyy"")
        ),
        IF(
          COUNTA(validDates) &lt; 2,
          """",
          TEXTJOIN("", "", TRUE,
            TEXT(INDEX(validDates, 1), ""mmm d, yyyy""),
            TEXT(INDEX(validDates, 2), ""mmm d, yyyy"")
          )
 "&amp;"       )
      )
    ),
    """"
  )
)
"),"")</f>
        <v/>
      </c>
      <c r="BA402" s="65" t="str">
        <f t="shared" si="13"/>
        <v/>
      </c>
      <c r="BB402" s="63"/>
      <c r="BC402" s="64"/>
      <c r="BD402" s="64"/>
      <c r="BE402" s="64"/>
      <c r="BF402" s="64" t="str">
        <f>IFERROR(__xludf.DUMMYFUNCTION("IF(
  OR($AJ402=""Full Payment"",$AJ402=""P1"", $AJ402=""P2""),
  """",
  IF(
    AND(
      NOT(ISBLANK($K402)),
      OR(
        Q402=""Standard Booking, P3"",
        Q402=""Standard Booking, P4""
      )
    ),
    LET(
      resDate,   $K402,
      "&amp;"tourDate,  $N402,
      monthCount, DATEDIF(resDate, tourDate, ""M"") + 1,
      secondDates, ARRAYFORMULA(
        DATE(
          YEAR(resDate),
          MONTH(resDate) + SEQUENCE(monthCount),
          2
        )
      ),
      validDates, FILTER(
  "&amp;"      secondDates,
        (secondDates &gt; resDate + 2) *
        (secondDates &lt;= tourDate - 3)
      ),
      IF(
        $AJ402=""P4"",
        IF(
          COUNTA(validDates) &lt; 3,
          """",
          TEXT(INDEX(validDates, 3), ""mmm d, yyyy"")
  "&amp;"      ),
        IF(
          $AJ402=""P3"",
          IF(
            COUNTA(validDates) &lt; 3,
            """",
            TEXT(INDEX(validDates, 3), ""mmm d, yyyy"")
          ),
          IF(
            COUNTA(validDates) &lt; 3,
            """",
    "&amp;"        TEXTJOIN("", "", TRUE,
              TEXT(INDEX(validDates, 1), ""mmm d, yyyy""),
              TEXT(INDEX(validDates, 2), ""mmm d, yyyy""),
              TEXT(INDEX(validDates, 3), ""mmm d, yyyy"")
            )
          )
        )
      )
    "&amp;"),
    """"
  )
)
"),"")</f>
        <v/>
      </c>
      <c r="BG402" s="65" t="str">
        <f t="shared" si="14"/>
        <v/>
      </c>
      <c r="BH402" s="63"/>
      <c r="BI402" s="64"/>
      <c r="BJ402" s="64"/>
      <c r="BK402" s="64"/>
      <c r="BL402" s="64" t="str">
        <f>IFERROR(__xludf.DUMMYFUNCTION("IF(
  OR($AJ402=""Full Payment"",$AJ402=""P1"",$AJ402=""P2"",$AJ402=""P3""),
  """",
  IF(
    AND(
      NOT(ISBLANK($K402)),
      $Q402=""Standard Booking, P4""
    ),
    LET(
      resDate,   $K402,
      tourDate,  $N402,
      monthCount, DATEDIF(r"&amp;"esDate, tourDate, ""M"") + 1,
      secondDates, ARRAYFORMULA(
        DATE(
          YEAR(resDate),
          MONTH(resDate) + SEQUENCE(monthCount),
          2
        )
      ),
      validDates, FILTER(
        secondDates,
        (secondDates &gt; res"&amp;"Date + 2) *
        (secondDates &lt;= tourDate - 3)
      ),
      IF(
        $AJ402=""P4"",
        IF(
          COUNTA(validDates) &lt; 4,
          """",
          TEXT(
            INDEX(validDates, 4),
            ""mmm d, yyyy""
          )
        ),
"&amp;"        IF(
          COUNTA(validDates) &lt; 4,
          """",
          TEXTJOIN(
            "", "", TRUE,
            TEXT(INDEX(validDates, 1), ""mmm d, yyyy""),
            TEXT(INDEX(validDates, 2), ""mmm d, yyyy""),
            TEXT(INDEX(validDates"&amp;", 3), ""mmm d, yyyy""),
            TEXT(INDEX(validDates, 4), ""mmm d, yyyy"")
          )
        )
      )
    ),
    """"
  )
)
"),"")</f>
        <v/>
      </c>
      <c r="BM402" s="65" t="str">
        <f t="shared" si="15"/>
        <v/>
      </c>
      <c r="BN402" s="66"/>
      <c r="BO402" s="67"/>
      <c r="BP402" s="49" t="b">
        <v>0</v>
      </c>
      <c r="BQ402" s="49" t="b">
        <v>0</v>
      </c>
      <c r="BR402" s="68"/>
      <c r="BS402" s="69"/>
      <c r="BT402" s="70" t="b">
        <v>0</v>
      </c>
      <c r="BU402" s="71"/>
      <c r="BV402" s="72"/>
      <c r="BW402" s="86" t="b">
        <v>0</v>
      </c>
      <c r="BX402" s="87"/>
    </row>
    <row r="403">
      <c r="A403" s="35" t="str">
        <f t="shared" si="1"/>
        <v/>
      </c>
      <c r="B403" s="36" t="str">
        <f t="shared" si="2"/>
        <v/>
      </c>
      <c r="C403" s="36" t="str">
        <f t="array" ref="C403">IF(
  M403="",
  "",
  IFERROR(
    INDEX(
      '{INDEX} Tour Packages'!$A:$ZZ,
      MATCH(
        M403,
        INDEX(
          '{INDEX} Tour Packages'!$A:$ZZ,
          ,
          MATCH("Tour Package Name", '{INDEX} Tour Packages'!$4:$4, 0)
        ),
        0
      ),
      MATCH("Tour Code", '{INDEX} Tour Packages'!$4:$4, 0)
    ),
    "XXX"
  )
)
</f>
        <v/>
      </c>
      <c r="D403" s="36" t="str">
        <f t="shared" si="3"/>
        <v/>
      </c>
      <c r="E403" s="36" t="str">
        <f t="shared" si="4"/>
        <v/>
      </c>
      <c r="F403" s="37" t="str">
        <f t="shared" si="5"/>
        <v/>
      </c>
      <c r="G403" s="89"/>
      <c r="H403" s="89"/>
      <c r="I403" s="90"/>
      <c r="J403" s="40" t="str">
        <f t="shared" si="16"/>
        <v> </v>
      </c>
      <c r="K403" s="91"/>
      <c r="L403" s="55"/>
      <c r="M403" s="55"/>
      <c r="N403" s="91"/>
      <c r="O403" s="43" t="str">
        <f>IFERROR(__xludf.DUMMYFUNCTION("IF(N403="""","""",IFERROR(
  N403 + VALUE(REGEXEXTRACT(P403, ""(\d+)\s+Days"")),
  """"
)
)"),"")</f>
        <v/>
      </c>
      <c r="P403" s="43" t="str">
        <f t="array" ref="P403">IFERROR(
  INDEX(
    INDEX('{INDEX} Tour Packages'!$A:$ZZ, , MATCH(P$3, '{INDEX} Tour Packages'!$4:$4, 0)),
    MATCH(M403, INDEX('{INDEX} Tour Packages'!$A:$ZZ,0, MATCH("Tour Package Name", '{INDEX} Tour Packages'!$4:$4, 0)), 0)
  ),
"")
</f>
        <v/>
      </c>
      <c r="Q403" s="44" t="str">
        <f t="shared" si="7"/>
        <v/>
      </c>
      <c r="R403" s="44" t="str">
        <f>IFERROR(__xludf.DUMMYFUNCTION("IF(OR(ISBLANK(K403), ISBLANK(N403)), """", 
  LET(
    resDate, K403,
    tourDate, N403,
    monthCount, MAX(0, DATEDIF(resDate, tourDate - 3, ""M"") + 1),
    secondDates, ARRAYFORMULA(DATE(YEAR(resDate), MONTH(resDate) + SEQUENCE(monthCount), 2)),
    "&amp;"validDates, FILTER(secondDates, (secondDates &gt; resDate + 2) * (secondDates &lt;= tourDate - 3)),
    IF(ISERROR(validDates), 0, COUNTA(validDates))
  )
)
"),"")</f>
        <v/>
      </c>
      <c r="S403" s="44" t="str">
        <f t="shared" si="8"/>
        <v/>
      </c>
      <c r="T403" s="45" t="str">
        <f t="array" ref="T403">IF(ISBLANK(BO403),IFERROR(
  INDEX(
    INDEX('{INDEX} Payment Terms'!$A:$G, , MATCH(T$3, '{INDEX} Payment Terms'!$4:$4, 0)),
    MATCH(Q403, INDEX('{INDEX} Payment Terms'!$A:$G,0, MATCH("Payment Condition", '{INDEX} Payment Terms'!$4:$4, 0)), 0)
  ),
""),"Cancelled")
</f>
        <v/>
      </c>
      <c r="U403" s="46" t="b">
        <v>0</v>
      </c>
      <c r="V403" s="47" t="str">
        <f>IFERROR(__xludf.DUMMYFUNCTION("IF(OR(L403=""Duo Booking"", L403=""Group Booking""),
IF(U403=FALSE,"""",
    LET(
      bookingType, L403,
      tour, M403,
      mainFirst, H403,
      mainLast, I403,
      mainEmail, G403,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$L$4:L403, bookingType,
          $M$4:M403, tour,
          $H$4:H403, mainFirst,
          $I$4:I403, mainLast,
          $G$4:G403, mainEmail
        ),
        ""000""
      ),
  "&amp;"    baseID &amp; ""-"" &amp; memberNumber
    )
  ),
  """"
)
"),"")</f>
        <v/>
      </c>
      <c r="W403" s="48"/>
      <c r="X403" s="85" t="b">
        <v>0</v>
      </c>
      <c r="Y403" s="85" t="b">
        <v>0</v>
      </c>
      <c r="Z403" s="85" t="b">
        <v>0</v>
      </c>
      <c r="AA403" s="50"/>
      <c r="AB403" s="51"/>
      <c r="AC403" s="85" t="b">
        <v>0</v>
      </c>
      <c r="AD403" s="92"/>
      <c r="AE403" s="88"/>
      <c r="AF403" s="36" t="str">
        <f t="array" ref="AF403">IF(M403="","",INDEX(
      '{INDEX} Tour Packages'!$A:$ZP,
      MATCH($M403, '{INDEX} Tour Packages'!$A:$A, 0),
      MATCH(AF$3, '{INDEX} Tour Packages'!$4:$4, 0)
    ))</f>
        <v/>
      </c>
      <c r="AG403" s="36" t="str">
        <f t="array" ref="AG403">IF(M403="","",INDEX(
      '{INDEX} Tour Packages'!$A:$ZP,
      MATCH($M403, '{INDEX} Tour Packages'!$A:$A, 0),
      MATCH(AG$3, '{INDEX} Tour Packages'!$4:$4, 0)
    ))</f>
        <v/>
      </c>
      <c r="AH403" s="36" t="str">
        <f t="array" ref="AH403">IF(M403="","",INDEX(
      '{INDEX} Tour Packages'!$A:$ZP,
      MATCH($M403, '{INDEX} Tour Packages'!$A:$A, 0),
      MATCH(AH$3, '{INDEX} Tour Packages'!$4:$4, 0)
    ))</f>
        <v/>
      </c>
      <c r="AI403" s="54" t="str">
        <f t="shared" si="9"/>
        <v/>
      </c>
      <c r="AJ403" s="42"/>
      <c r="AK403" s="55"/>
      <c r="AL403" s="46" t="b">
        <v>0</v>
      </c>
      <c r="AM403" s="56"/>
      <c r="AN403" s="57" t="str">
        <f t="shared" si="10"/>
        <v/>
      </c>
      <c r="AO403" s="58" t="str">
        <f t="shared" si="11"/>
        <v/>
      </c>
      <c r="AP403" s="59"/>
      <c r="AQ403" s="60"/>
      <c r="AR403" s="61"/>
      <c r="AS403" s="61"/>
      <c r="AT403" s="61" t="str">
        <f>IFERROR(__xludf.DUMMYFUNCTION("IF( 
  OR($AJ403=""Full Payment"", ISBLANK($K403)),
  """",
  IF(
    OR(
      Q403=""Standard Booking, P1"",
      Q403=""Standard Booking, P2"",
      Q403=""Standard Booking, P3"",
      Q403=""Standard Booking, P4""
    ),
    LET(
      resDate,   $"&amp;"K403,
      tourDate,  $N403,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3" s="62" t="str">
        <f t="shared" si="12"/>
        <v/>
      </c>
      <c r="AV403" s="63"/>
      <c r="AW403" s="64"/>
      <c r="AX403" s="64"/>
      <c r="AY403" s="64"/>
      <c r="AZ403" s="64" t="str">
        <f>IFERROR(__xludf.DUMMYFUNCTION("IF(
  OR($AJ403=""Full Payment"",$AJ403=""P1"", ISBLANK($K403)),
  """",
  IF(
    OR(
      $Q403=""Standard Booking, P2"",
      $Q403=""Standard Booking, P3"",
      $Q403=""Standard Booking, P4""
    ),
    LET(
      resDate,   $K403,
      tourDate,"&amp;"  $N403,
      monthCount, DATEDIF(resDate, tourDate, ""M"") + 1,
      secondDates, ARRAYFORMULA(
        DATE(
          YEAR(resDate),
          MONTH(resDate) + SEQUENCE(monthCount),
          2
        )
      ),
      validDates, FILTER(
        sec"&amp;"ondDates,
        (secondDates &gt; resDate + 2) *
        (secondDates &lt;= tourDate - 3)
      ),
      IF(
        OR($AJ403=""P2"", $AJ403=""P3"", $AJ403=""P4""),
        IF(
          COUNTA(validDates) &lt; 2,
          """",
          TEXT(INDEX(validDates"&amp;", 2), ""mmm d, yyyy"")
        ),
        IF(
          COUNTA(validDates) &lt; 2,
          """",
          TEXTJOIN("", "", TRUE,
            TEXT(INDEX(validDates, 1), ""mmm d, yyyy""),
            TEXT(INDEX(validDates, 2), ""mmm d, yyyy"")
          )
 "&amp;"       )
      )
    ),
    """"
  )
)
"),"")</f>
        <v/>
      </c>
      <c r="BA403" s="65" t="str">
        <f t="shared" si="13"/>
        <v/>
      </c>
      <c r="BB403" s="63"/>
      <c r="BC403" s="64"/>
      <c r="BD403" s="64"/>
      <c r="BE403" s="64"/>
      <c r="BF403" s="64" t="str">
        <f>IFERROR(__xludf.DUMMYFUNCTION("IF(
  OR($AJ403=""Full Payment"",$AJ403=""P1"", $AJ403=""P2""),
  """",
  IF(
    AND(
      NOT(ISBLANK($K403)),
      OR(
        Q403=""Standard Booking, P3"",
        Q403=""Standard Booking, P4""
      )
    ),
    LET(
      resDate,   $K403,
      "&amp;"tourDate,  $N403,
      monthCount, DATEDIF(resDate, tourDate, ""M"") + 1,
      secondDates, ARRAYFORMULA(
        DATE(
          YEAR(resDate),
          MONTH(resDate) + SEQUENCE(monthCount),
          2
        )
      ),
      validDates, FILTER(
  "&amp;"      secondDates,
        (secondDates &gt; resDate + 2) *
        (secondDates &lt;= tourDate - 3)
      ),
      IF(
        $AJ403=""P4"",
        IF(
          COUNTA(validDates) &lt; 3,
          """",
          TEXT(INDEX(validDates, 3), ""mmm d, yyyy"")
  "&amp;"      ),
        IF(
          $AJ403=""P3"",
          IF(
            COUNTA(validDates) &lt; 3,
            """",
            TEXT(INDEX(validDates, 3), ""mmm d, yyyy"")
          ),
          IF(
            COUNTA(validDates) &lt; 3,
            """",
    "&amp;"        TEXTJOIN("", "", TRUE,
              TEXT(INDEX(validDates, 1), ""mmm d, yyyy""),
              TEXT(INDEX(validDates, 2), ""mmm d, yyyy""),
              TEXT(INDEX(validDates, 3), ""mmm d, yyyy"")
            )
          )
        )
      )
    "&amp;"),
    """"
  )
)
"),"")</f>
        <v/>
      </c>
      <c r="BG403" s="65" t="str">
        <f t="shared" si="14"/>
        <v/>
      </c>
      <c r="BH403" s="63"/>
      <c r="BI403" s="64"/>
      <c r="BJ403" s="64"/>
      <c r="BK403" s="64"/>
      <c r="BL403" s="64" t="str">
        <f>IFERROR(__xludf.DUMMYFUNCTION("IF(
  OR($AJ403=""Full Payment"",$AJ403=""P1"",$AJ403=""P2"",$AJ403=""P3""),
  """",
  IF(
    AND(
      NOT(ISBLANK($K403)),
      $Q403=""Standard Booking, P4""
    ),
    LET(
      resDate,   $K403,
      tourDate,  $N403,
      monthCount, DATEDIF(r"&amp;"esDate, tourDate, ""M"") + 1,
      secondDates, ARRAYFORMULA(
        DATE(
          YEAR(resDate),
          MONTH(resDate) + SEQUENCE(monthCount),
          2
        )
      ),
      validDates, FILTER(
        secondDates,
        (secondDates &gt; res"&amp;"Date + 2) *
        (secondDates &lt;= tourDate - 3)
      ),
      IF(
        $AJ403=""P4"",
        IF(
          COUNTA(validDates) &lt; 4,
          """",
          TEXT(
            INDEX(validDates, 4),
            ""mmm d, yyyy""
          )
        ),
"&amp;"        IF(
          COUNTA(validDates) &lt; 4,
          """",
          TEXTJOIN(
            "", "", TRUE,
            TEXT(INDEX(validDates, 1), ""mmm d, yyyy""),
            TEXT(INDEX(validDates, 2), ""mmm d, yyyy""),
            TEXT(INDEX(validDates"&amp;", 3), ""mmm d, yyyy""),
            TEXT(INDEX(validDates, 4), ""mmm d, yyyy"")
          )
        )
      )
    ),
    """"
  )
)
"),"")</f>
        <v/>
      </c>
      <c r="BM403" s="65" t="str">
        <f t="shared" si="15"/>
        <v/>
      </c>
      <c r="BN403" s="66"/>
      <c r="BO403" s="67"/>
      <c r="BP403" s="49" t="b">
        <v>0</v>
      </c>
      <c r="BQ403" s="49" t="b">
        <v>0</v>
      </c>
      <c r="BR403" s="68"/>
      <c r="BS403" s="69"/>
      <c r="BT403" s="70" t="b">
        <v>0</v>
      </c>
      <c r="BU403" s="71"/>
      <c r="BV403" s="72"/>
      <c r="BW403" s="86" t="b">
        <v>0</v>
      </c>
      <c r="BX403" s="87"/>
    </row>
    <row r="404">
      <c r="A404" s="35" t="str">
        <f t="shared" si="1"/>
        <v/>
      </c>
      <c r="B404" s="36" t="str">
        <f t="shared" si="2"/>
        <v/>
      </c>
      <c r="C404" s="36" t="str">
        <f t="array" ref="C404">IF(
  M404="",
  "",
  IFERROR(
    INDEX(
      '{INDEX} Tour Packages'!$A:$ZZ,
      MATCH(
        M404,
        INDEX(
          '{INDEX} Tour Packages'!$A:$ZZ,
          ,
          MATCH("Tour Package Name", '{INDEX} Tour Packages'!$4:$4, 0)
        ),
        0
      ),
      MATCH("Tour Code", '{INDEX} Tour Packages'!$4:$4, 0)
    ),
    "XXX"
  )
)
</f>
        <v/>
      </c>
      <c r="D404" s="36" t="str">
        <f t="shared" si="3"/>
        <v/>
      </c>
      <c r="E404" s="36" t="str">
        <f t="shared" si="4"/>
        <v/>
      </c>
      <c r="F404" s="37" t="str">
        <f t="shared" si="5"/>
        <v/>
      </c>
      <c r="G404" s="89"/>
      <c r="H404" s="89"/>
      <c r="I404" s="90"/>
      <c r="J404" s="40" t="str">
        <f t="shared" si="16"/>
        <v> </v>
      </c>
      <c r="K404" s="91"/>
      <c r="L404" s="55"/>
      <c r="M404" s="55"/>
      <c r="N404" s="91"/>
      <c r="O404" s="43" t="str">
        <f>IFERROR(__xludf.DUMMYFUNCTION("IF(N404="""","""",IFERROR(
  N404 + VALUE(REGEXEXTRACT(P404, ""(\d+)\s+Days"")),
  """"
)
)"),"")</f>
        <v/>
      </c>
      <c r="P404" s="43" t="str">
        <f t="array" ref="P404">IFERROR(
  INDEX(
    INDEX('{INDEX} Tour Packages'!$A:$ZZ, , MATCH(P$3, '{INDEX} Tour Packages'!$4:$4, 0)),
    MATCH(M404, INDEX('{INDEX} Tour Packages'!$A:$ZZ,0, MATCH("Tour Package Name", '{INDEX} Tour Packages'!$4:$4, 0)), 0)
  ),
"")
</f>
        <v/>
      </c>
      <c r="Q404" s="44" t="str">
        <f t="shared" si="7"/>
        <v/>
      </c>
      <c r="R404" s="44" t="str">
        <f>IFERROR(__xludf.DUMMYFUNCTION("IF(OR(ISBLANK(K404), ISBLANK(N404)), """", 
  LET(
    resDate, K404,
    tourDate, N404,
    monthCount, MAX(0, DATEDIF(resDate, tourDate - 3, ""M"") + 1),
    secondDates, ARRAYFORMULA(DATE(YEAR(resDate), MONTH(resDate) + SEQUENCE(monthCount), 2)),
    "&amp;"validDates, FILTER(secondDates, (secondDates &gt; resDate + 2) * (secondDates &lt;= tourDate - 3)),
    IF(ISERROR(validDates), 0, COUNTA(validDates))
  )
)
"),"")</f>
        <v/>
      </c>
      <c r="S404" s="44" t="str">
        <f t="shared" si="8"/>
        <v/>
      </c>
      <c r="T404" s="45" t="str">
        <f t="array" ref="T404">IF(ISBLANK(BO404),IFERROR(
  INDEX(
    INDEX('{INDEX} Payment Terms'!$A:$G, , MATCH(T$3, '{INDEX} Payment Terms'!$4:$4, 0)),
    MATCH(Q404, INDEX('{INDEX} Payment Terms'!$A:$G,0, MATCH("Payment Condition", '{INDEX} Payment Terms'!$4:$4, 0)), 0)
  ),
""),"Cancelled")
</f>
        <v/>
      </c>
      <c r="U404" s="46" t="b">
        <v>0</v>
      </c>
      <c r="V404" s="47" t="str">
        <f>IFERROR(__xludf.DUMMYFUNCTION("IF(OR(L404=""Duo Booking"", L404=""Group Booking""),
IF(U404=FALSE,"""",
    LET(
      bookingType, L404,
      tour, M404,
      mainFirst, H404,
      mainLast, I404,
      mainEmail, G404,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$L$4:L404, bookingType,
          $M$4:M404, tour,
          $H$4:H404, mainFirst,
          $I$4:I404, mainLast,
          $G$4:G404, mainEmail
        ),
        ""000""
      ),
  "&amp;"    baseID &amp; ""-"" &amp; memberNumber
    )
  ),
  """"
)
"),"")</f>
        <v/>
      </c>
      <c r="W404" s="48"/>
      <c r="X404" s="85" t="b">
        <v>0</v>
      </c>
      <c r="Y404" s="85" t="b">
        <v>0</v>
      </c>
      <c r="Z404" s="85" t="b">
        <v>0</v>
      </c>
      <c r="AA404" s="50"/>
      <c r="AB404" s="51"/>
      <c r="AC404" s="85" t="b">
        <v>0</v>
      </c>
      <c r="AD404" s="92"/>
      <c r="AE404" s="88"/>
      <c r="AF404" s="36" t="str">
        <f t="array" ref="AF404">IF(M404="","",INDEX(
      '{INDEX} Tour Packages'!$A:$ZP,
      MATCH($M404, '{INDEX} Tour Packages'!$A:$A, 0),
      MATCH(AF$3, '{INDEX} Tour Packages'!$4:$4, 0)
    ))</f>
        <v/>
      </c>
      <c r="AG404" s="36" t="str">
        <f t="array" ref="AG404">IF(M404="","",INDEX(
      '{INDEX} Tour Packages'!$A:$ZP,
      MATCH($M404, '{INDEX} Tour Packages'!$A:$A, 0),
      MATCH(AG$3, '{INDEX} Tour Packages'!$4:$4, 0)
    ))</f>
        <v/>
      </c>
      <c r="AH404" s="36" t="str">
        <f t="array" ref="AH404">IF(M404="","",INDEX(
      '{INDEX} Tour Packages'!$A:$ZP,
      MATCH($M404, '{INDEX} Tour Packages'!$A:$A, 0),
      MATCH(AH$3, '{INDEX} Tour Packages'!$4:$4, 0)
    ))</f>
        <v/>
      </c>
      <c r="AI404" s="54" t="str">
        <f t="shared" si="9"/>
        <v/>
      </c>
      <c r="AJ404" s="42"/>
      <c r="AK404" s="55"/>
      <c r="AL404" s="46" t="b">
        <v>0</v>
      </c>
      <c r="AM404" s="56"/>
      <c r="AN404" s="57" t="str">
        <f t="shared" si="10"/>
        <v/>
      </c>
      <c r="AO404" s="58" t="str">
        <f t="shared" si="11"/>
        <v/>
      </c>
      <c r="AP404" s="59"/>
      <c r="AQ404" s="60"/>
      <c r="AR404" s="61"/>
      <c r="AS404" s="61"/>
      <c r="AT404" s="61" t="str">
        <f>IFERROR(__xludf.DUMMYFUNCTION("IF( 
  OR($AJ404=""Full Payment"", ISBLANK($K404)),
  """",
  IF(
    OR(
      Q404=""Standard Booking, P1"",
      Q404=""Standard Booking, P2"",
      Q404=""Standard Booking, P3"",
      Q404=""Standard Booking, P4""
    ),
    LET(
      resDate,   $"&amp;"K404,
      tourDate,  $N404,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4" s="62" t="str">
        <f t="shared" si="12"/>
        <v/>
      </c>
      <c r="AV404" s="63"/>
      <c r="AW404" s="64"/>
      <c r="AX404" s="64"/>
      <c r="AY404" s="64"/>
      <c r="AZ404" s="64" t="str">
        <f>IFERROR(__xludf.DUMMYFUNCTION("IF(
  OR($AJ404=""Full Payment"",$AJ404=""P1"", ISBLANK($K404)),
  """",
  IF(
    OR(
      $Q404=""Standard Booking, P2"",
      $Q404=""Standard Booking, P3"",
      $Q404=""Standard Booking, P4""
    ),
    LET(
      resDate,   $K404,
      tourDate,"&amp;"  $N404,
      monthCount, DATEDIF(resDate, tourDate, ""M"") + 1,
      secondDates, ARRAYFORMULA(
        DATE(
          YEAR(resDate),
          MONTH(resDate) + SEQUENCE(monthCount),
          2
        )
      ),
      validDates, FILTER(
        sec"&amp;"ondDates,
        (secondDates &gt; resDate + 2) *
        (secondDates &lt;= tourDate - 3)
      ),
      IF(
        OR($AJ404=""P2"", $AJ404=""P3"", $AJ404=""P4""),
        IF(
          COUNTA(validDates) &lt; 2,
          """",
          TEXT(INDEX(validDates"&amp;", 2), ""mmm d, yyyy"")
        ),
        IF(
          COUNTA(validDates) &lt; 2,
          """",
          TEXTJOIN("", "", TRUE,
            TEXT(INDEX(validDates, 1), ""mmm d, yyyy""),
            TEXT(INDEX(validDates, 2), ""mmm d, yyyy"")
          )
 "&amp;"       )
      )
    ),
    """"
  )
)
"),"")</f>
        <v/>
      </c>
      <c r="BA404" s="65" t="str">
        <f t="shared" si="13"/>
        <v/>
      </c>
      <c r="BB404" s="63"/>
      <c r="BC404" s="64"/>
      <c r="BD404" s="64"/>
      <c r="BE404" s="64"/>
      <c r="BF404" s="64" t="str">
        <f>IFERROR(__xludf.DUMMYFUNCTION("IF(
  OR($AJ404=""Full Payment"",$AJ404=""P1"", $AJ404=""P2""),
  """",
  IF(
    AND(
      NOT(ISBLANK($K404)),
      OR(
        Q404=""Standard Booking, P3"",
        Q404=""Standard Booking, P4""
      )
    ),
    LET(
      resDate,   $K404,
      "&amp;"tourDate,  $N404,
      monthCount, DATEDIF(resDate, tourDate, ""M"") + 1,
      secondDates, ARRAYFORMULA(
        DATE(
          YEAR(resDate),
          MONTH(resDate) + SEQUENCE(monthCount),
          2
        )
      ),
      validDates, FILTER(
  "&amp;"      secondDates,
        (secondDates &gt; resDate + 2) *
        (secondDates &lt;= tourDate - 3)
      ),
      IF(
        $AJ404=""P4"",
        IF(
          COUNTA(validDates) &lt; 3,
          """",
          TEXT(INDEX(validDates, 3), ""mmm d, yyyy"")
  "&amp;"      ),
        IF(
          $AJ404=""P3"",
          IF(
            COUNTA(validDates) &lt; 3,
            """",
            TEXT(INDEX(validDates, 3), ""mmm d, yyyy"")
          ),
          IF(
            COUNTA(validDates) &lt; 3,
            """",
    "&amp;"        TEXTJOIN("", "", TRUE,
              TEXT(INDEX(validDates, 1), ""mmm d, yyyy""),
              TEXT(INDEX(validDates, 2), ""mmm d, yyyy""),
              TEXT(INDEX(validDates, 3), ""mmm d, yyyy"")
            )
          )
        )
      )
    "&amp;"),
    """"
  )
)
"),"")</f>
        <v/>
      </c>
      <c r="BG404" s="65" t="str">
        <f t="shared" si="14"/>
        <v/>
      </c>
      <c r="BH404" s="63"/>
      <c r="BI404" s="64"/>
      <c r="BJ404" s="64"/>
      <c r="BK404" s="64"/>
      <c r="BL404" s="64" t="str">
        <f>IFERROR(__xludf.DUMMYFUNCTION("IF(
  OR($AJ404=""Full Payment"",$AJ404=""P1"",$AJ404=""P2"",$AJ404=""P3""),
  """",
  IF(
    AND(
      NOT(ISBLANK($K404)),
      $Q404=""Standard Booking, P4""
    ),
    LET(
      resDate,   $K404,
      tourDate,  $N404,
      monthCount, DATEDIF(r"&amp;"esDate, tourDate, ""M"") + 1,
      secondDates, ARRAYFORMULA(
        DATE(
          YEAR(resDate),
          MONTH(resDate) + SEQUENCE(monthCount),
          2
        )
      ),
      validDates, FILTER(
        secondDates,
        (secondDates &gt; res"&amp;"Date + 2) *
        (secondDates &lt;= tourDate - 3)
      ),
      IF(
        $AJ404=""P4"",
        IF(
          COUNTA(validDates) &lt; 4,
          """",
          TEXT(
            INDEX(validDates, 4),
            ""mmm d, yyyy""
          )
        ),
"&amp;"        IF(
          COUNTA(validDates) &lt; 4,
          """",
          TEXTJOIN(
            "", "", TRUE,
            TEXT(INDEX(validDates, 1), ""mmm d, yyyy""),
            TEXT(INDEX(validDates, 2), ""mmm d, yyyy""),
            TEXT(INDEX(validDates"&amp;", 3), ""mmm d, yyyy""),
            TEXT(INDEX(validDates, 4), ""mmm d, yyyy"")
          )
        )
      )
    ),
    """"
  )
)
"),"")</f>
        <v/>
      </c>
      <c r="BM404" s="65" t="str">
        <f t="shared" si="15"/>
        <v/>
      </c>
      <c r="BN404" s="66"/>
      <c r="BO404" s="67"/>
      <c r="BP404" s="49" t="b">
        <v>0</v>
      </c>
      <c r="BQ404" s="49" t="b">
        <v>0</v>
      </c>
      <c r="BR404" s="68"/>
      <c r="BS404" s="69"/>
      <c r="BT404" s="70" t="b">
        <v>0</v>
      </c>
      <c r="BU404" s="71"/>
      <c r="BV404" s="72"/>
      <c r="BW404" s="86" t="b">
        <v>0</v>
      </c>
      <c r="BX404" s="87"/>
    </row>
    <row r="405">
      <c r="A405" s="35" t="str">
        <f t="shared" si="1"/>
        <v/>
      </c>
      <c r="B405" s="36" t="str">
        <f t="shared" si="2"/>
        <v/>
      </c>
      <c r="C405" s="36" t="str">
        <f t="array" ref="C405">IF(
  M405="",
  "",
  IFERROR(
    INDEX(
      '{INDEX} Tour Packages'!$A:$ZZ,
      MATCH(
        M405,
        INDEX(
          '{INDEX} Tour Packages'!$A:$ZZ,
          ,
          MATCH("Tour Package Name", '{INDEX} Tour Packages'!$4:$4, 0)
        ),
        0
      ),
      MATCH("Tour Code", '{INDEX} Tour Packages'!$4:$4, 0)
    ),
    "XXX"
  )
)
</f>
        <v/>
      </c>
      <c r="D405" s="36" t="str">
        <f t="shared" si="3"/>
        <v/>
      </c>
      <c r="E405" s="36" t="str">
        <f t="shared" si="4"/>
        <v/>
      </c>
      <c r="F405" s="37" t="str">
        <f t="shared" si="5"/>
        <v/>
      </c>
      <c r="G405" s="89"/>
      <c r="H405" s="89"/>
      <c r="I405" s="90"/>
      <c r="J405" s="40" t="str">
        <f t="shared" si="16"/>
        <v> </v>
      </c>
      <c r="K405" s="91"/>
      <c r="L405" s="55"/>
      <c r="M405" s="55"/>
      <c r="N405" s="91"/>
      <c r="O405" s="43" t="str">
        <f>IFERROR(__xludf.DUMMYFUNCTION("IF(N405="""","""",IFERROR(
  N405 + VALUE(REGEXEXTRACT(P405, ""(\d+)\s+Days"")),
  """"
)
)"),"")</f>
        <v/>
      </c>
      <c r="P405" s="43" t="str">
        <f t="array" ref="P405">IFERROR(
  INDEX(
    INDEX('{INDEX} Tour Packages'!$A:$ZZ, , MATCH(P$3, '{INDEX} Tour Packages'!$4:$4, 0)),
    MATCH(M405, INDEX('{INDEX} Tour Packages'!$A:$ZZ,0, MATCH("Tour Package Name", '{INDEX} Tour Packages'!$4:$4, 0)), 0)
  ),
"")
</f>
        <v/>
      </c>
      <c r="Q405" s="44" t="str">
        <f t="shared" si="7"/>
        <v/>
      </c>
      <c r="R405" s="44" t="str">
        <f>IFERROR(__xludf.DUMMYFUNCTION("IF(OR(ISBLANK(K405), ISBLANK(N405)), """", 
  LET(
    resDate, K405,
    tourDate, N405,
    monthCount, MAX(0, DATEDIF(resDate, tourDate - 3, ""M"") + 1),
    secondDates, ARRAYFORMULA(DATE(YEAR(resDate), MONTH(resDate) + SEQUENCE(monthCount), 2)),
    "&amp;"validDates, FILTER(secondDates, (secondDates &gt; resDate + 2) * (secondDates &lt;= tourDate - 3)),
    IF(ISERROR(validDates), 0, COUNTA(validDates))
  )
)
"),"")</f>
        <v/>
      </c>
      <c r="S405" s="44" t="str">
        <f t="shared" si="8"/>
        <v/>
      </c>
      <c r="T405" s="45" t="str">
        <f t="array" ref="T405">IF(ISBLANK(BO405),IFERROR(
  INDEX(
    INDEX('{INDEX} Payment Terms'!$A:$G, , MATCH(T$3, '{INDEX} Payment Terms'!$4:$4, 0)),
    MATCH(Q405, INDEX('{INDEX} Payment Terms'!$A:$G,0, MATCH("Payment Condition", '{INDEX} Payment Terms'!$4:$4, 0)), 0)
  ),
""),"Cancelled")
</f>
        <v/>
      </c>
      <c r="U405" s="46" t="b">
        <v>0</v>
      </c>
      <c r="V405" s="47" t="str">
        <f>IFERROR(__xludf.DUMMYFUNCTION("IF(OR(L405=""Duo Booking"", L405=""Group Booking""),
IF(U405=FALSE,"""",
    LET(
      bookingType, L405,
      tour, M405,
      mainFirst, H405,
      mainLast, I405,
      mainEmail, G405,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$L$4:L405, bookingType,
          $M$4:M405, tour,
          $H$4:H405, mainFirst,
          $I$4:I405, mainLast,
          $G$4:G405, mainEmail
        ),
        ""000""
      ),
  "&amp;"    baseID &amp; ""-"" &amp; memberNumber
    )
  ),
  """"
)
"),"")</f>
        <v/>
      </c>
      <c r="W405" s="48"/>
      <c r="X405" s="85" t="b">
        <v>0</v>
      </c>
      <c r="Y405" s="85" t="b">
        <v>0</v>
      </c>
      <c r="Z405" s="85" t="b">
        <v>0</v>
      </c>
      <c r="AA405" s="50"/>
      <c r="AB405" s="51"/>
      <c r="AC405" s="85" t="b">
        <v>0</v>
      </c>
      <c r="AD405" s="92"/>
      <c r="AE405" s="88"/>
      <c r="AF405" s="36" t="str">
        <f t="array" ref="AF405">IF(M405="","",INDEX(
      '{INDEX} Tour Packages'!$A:$ZP,
      MATCH($M405, '{INDEX} Tour Packages'!$A:$A, 0),
      MATCH(AF$3, '{INDEX} Tour Packages'!$4:$4, 0)
    ))</f>
        <v/>
      </c>
      <c r="AG405" s="36" t="str">
        <f t="array" ref="AG405">IF(M405="","",INDEX(
      '{INDEX} Tour Packages'!$A:$ZP,
      MATCH($M405, '{INDEX} Tour Packages'!$A:$A, 0),
      MATCH(AG$3, '{INDEX} Tour Packages'!$4:$4, 0)
    ))</f>
        <v/>
      </c>
      <c r="AH405" s="36" t="str">
        <f t="array" ref="AH405">IF(M405="","",INDEX(
      '{INDEX} Tour Packages'!$A:$ZP,
      MATCH($M405, '{INDEX} Tour Packages'!$A:$A, 0),
      MATCH(AH$3, '{INDEX} Tour Packages'!$4:$4, 0)
    ))</f>
        <v/>
      </c>
      <c r="AI405" s="54" t="str">
        <f t="shared" si="9"/>
        <v/>
      </c>
      <c r="AJ405" s="42"/>
      <c r="AK405" s="55"/>
      <c r="AL405" s="46" t="b">
        <v>0</v>
      </c>
      <c r="AM405" s="56"/>
      <c r="AN405" s="57" t="str">
        <f t="shared" si="10"/>
        <v/>
      </c>
      <c r="AO405" s="58" t="str">
        <f t="shared" si="11"/>
        <v/>
      </c>
      <c r="AP405" s="59"/>
      <c r="AQ405" s="60"/>
      <c r="AR405" s="61"/>
      <c r="AS405" s="61"/>
      <c r="AT405" s="61" t="str">
        <f>IFERROR(__xludf.DUMMYFUNCTION("IF( 
  OR($AJ405=""Full Payment"", ISBLANK($K405)),
  """",
  IF(
    OR(
      Q405=""Standard Booking, P1"",
      Q405=""Standard Booking, P2"",
      Q405=""Standard Booking, P3"",
      Q405=""Standard Booking, P4""
    ),
    LET(
      resDate,   $"&amp;"K405,
      tourDate,  $N405,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5" s="62" t="str">
        <f t="shared" si="12"/>
        <v/>
      </c>
      <c r="AV405" s="63"/>
      <c r="AW405" s="64"/>
      <c r="AX405" s="64"/>
      <c r="AY405" s="64"/>
      <c r="AZ405" s="64" t="str">
        <f>IFERROR(__xludf.DUMMYFUNCTION("IF(
  OR($AJ405=""Full Payment"",$AJ405=""P1"", ISBLANK($K405)),
  """",
  IF(
    OR(
      $Q405=""Standard Booking, P2"",
      $Q405=""Standard Booking, P3"",
      $Q405=""Standard Booking, P4""
    ),
    LET(
      resDate,   $K405,
      tourDate,"&amp;"  $N405,
      monthCount, DATEDIF(resDate, tourDate, ""M"") + 1,
      secondDates, ARRAYFORMULA(
        DATE(
          YEAR(resDate),
          MONTH(resDate) + SEQUENCE(monthCount),
          2
        )
      ),
      validDates, FILTER(
        sec"&amp;"ondDates,
        (secondDates &gt; resDate + 2) *
        (secondDates &lt;= tourDate - 3)
      ),
      IF(
        OR($AJ405=""P2"", $AJ405=""P3"", $AJ405=""P4""),
        IF(
          COUNTA(validDates) &lt; 2,
          """",
          TEXT(INDEX(validDates"&amp;", 2), ""mmm d, yyyy"")
        ),
        IF(
          COUNTA(validDates) &lt; 2,
          """",
          TEXTJOIN("", "", TRUE,
            TEXT(INDEX(validDates, 1), ""mmm d, yyyy""),
            TEXT(INDEX(validDates, 2), ""mmm d, yyyy"")
          )
 "&amp;"       )
      )
    ),
    """"
  )
)
"),"")</f>
        <v/>
      </c>
      <c r="BA405" s="65" t="str">
        <f t="shared" si="13"/>
        <v/>
      </c>
      <c r="BB405" s="63"/>
      <c r="BC405" s="64"/>
      <c r="BD405" s="64"/>
      <c r="BE405" s="64"/>
      <c r="BF405" s="64" t="str">
        <f>IFERROR(__xludf.DUMMYFUNCTION("IF(
  OR($AJ405=""Full Payment"",$AJ405=""P1"", $AJ405=""P2""),
  """",
  IF(
    AND(
      NOT(ISBLANK($K405)),
      OR(
        Q405=""Standard Booking, P3"",
        Q405=""Standard Booking, P4""
      )
    ),
    LET(
      resDate,   $K405,
      "&amp;"tourDate,  $N405,
      monthCount, DATEDIF(resDate, tourDate, ""M"") + 1,
      secondDates, ARRAYFORMULA(
        DATE(
          YEAR(resDate),
          MONTH(resDate) + SEQUENCE(monthCount),
          2
        )
      ),
      validDates, FILTER(
  "&amp;"      secondDates,
        (secondDates &gt; resDate + 2) *
        (secondDates &lt;= tourDate - 3)
      ),
      IF(
        $AJ405=""P4"",
        IF(
          COUNTA(validDates) &lt; 3,
          """",
          TEXT(INDEX(validDates, 3), ""mmm d, yyyy"")
  "&amp;"      ),
        IF(
          $AJ405=""P3"",
          IF(
            COUNTA(validDates) &lt; 3,
            """",
            TEXT(INDEX(validDates, 3), ""mmm d, yyyy"")
          ),
          IF(
            COUNTA(validDates) &lt; 3,
            """",
    "&amp;"        TEXTJOIN("", "", TRUE,
              TEXT(INDEX(validDates, 1), ""mmm d, yyyy""),
              TEXT(INDEX(validDates, 2), ""mmm d, yyyy""),
              TEXT(INDEX(validDates, 3), ""mmm d, yyyy"")
            )
          )
        )
      )
    "&amp;"),
    """"
  )
)
"),"")</f>
        <v/>
      </c>
      <c r="BG405" s="65" t="str">
        <f t="shared" si="14"/>
        <v/>
      </c>
      <c r="BH405" s="63"/>
      <c r="BI405" s="64"/>
      <c r="BJ405" s="64"/>
      <c r="BK405" s="64"/>
      <c r="BL405" s="64" t="str">
        <f>IFERROR(__xludf.DUMMYFUNCTION("IF(
  OR($AJ405=""Full Payment"",$AJ405=""P1"",$AJ405=""P2"",$AJ405=""P3""),
  """",
  IF(
    AND(
      NOT(ISBLANK($K405)),
      $Q405=""Standard Booking, P4""
    ),
    LET(
      resDate,   $K405,
      tourDate,  $N405,
      monthCount, DATEDIF(r"&amp;"esDate, tourDate, ""M"") + 1,
      secondDates, ARRAYFORMULA(
        DATE(
          YEAR(resDate),
          MONTH(resDate) + SEQUENCE(monthCount),
          2
        )
      ),
      validDates, FILTER(
        secondDates,
        (secondDates &gt; res"&amp;"Date + 2) *
        (secondDates &lt;= tourDate - 3)
      ),
      IF(
        $AJ405=""P4"",
        IF(
          COUNTA(validDates) &lt; 4,
          """",
          TEXT(
            INDEX(validDates, 4),
            ""mmm d, yyyy""
          )
        ),
"&amp;"        IF(
          COUNTA(validDates) &lt; 4,
          """",
          TEXTJOIN(
            "", "", TRUE,
            TEXT(INDEX(validDates, 1), ""mmm d, yyyy""),
            TEXT(INDEX(validDates, 2), ""mmm d, yyyy""),
            TEXT(INDEX(validDates"&amp;", 3), ""mmm d, yyyy""),
            TEXT(INDEX(validDates, 4), ""mmm d, yyyy"")
          )
        )
      )
    ),
    """"
  )
)
"),"")</f>
        <v/>
      </c>
      <c r="BM405" s="65" t="str">
        <f t="shared" si="15"/>
        <v/>
      </c>
      <c r="BN405" s="66"/>
      <c r="BO405" s="67"/>
      <c r="BP405" s="49" t="b">
        <v>0</v>
      </c>
      <c r="BQ405" s="49" t="b">
        <v>0</v>
      </c>
      <c r="BR405" s="68"/>
      <c r="BS405" s="69"/>
      <c r="BT405" s="70" t="b">
        <v>0</v>
      </c>
      <c r="BU405" s="71"/>
      <c r="BV405" s="72"/>
      <c r="BW405" s="86" t="b">
        <v>0</v>
      </c>
      <c r="BX405" s="87"/>
    </row>
    <row r="406">
      <c r="A406" s="35" t="str">
        <f t="shared" si="1"/>
        <v/>
      </c>
      <c r="B406" s="36" t="str">
        <f t="shared" si="2"/>
        <v/>
      </c>
      <c r="C406" s="36" t="str">
        <f t="array" ref="C406">IF(
  M406="",
  "",
  IFERROR(
    INDEX(
      '{INDEX} Tour Packages'!$A:$ZZ,
      MATCH(
        M406,
        INDEX(
          '{INDEX} Tour Packages'!$A:$ZZ,
          ,
          MATCH("Tour Package Name", '{INDEX} Tour Packages'!$4:$4, 0)
        ),
        0
      ),
      MATCH("Tour Code", '{INDEX} Tour Packages'!$4:$4, 0)
    ),
    "XXX"
  )
)
</f>
        <v/>
      </c>
      <c r="D406" s="36" t="str">
        <f t="shared" si="3"/>
        <v/>
      </c>
      <c r="E406" s="36" t="str">
        <f t="shared" si="4"/>
        <v/>
      </c>
      <c r="F406" s="37" t="str">
        <f t="shared" si="5"/>
        <v/>
      </c>
      <c r="G406" s="89"/>
      <c r="H406" s="89"/>
      <c r="I406" s="90"/>
      <c r="J406" s="40" t="str">
        <f t="shared" si="16"/>
        <v> </v>
      </c>
      <c r="K406" s="91"/>
      <c r="L406" s="55"/>
      <c r="M406" s="55"/>
      <c r="N406" s="91"/>
      <c r="O406" s="43" t="str">
        <f>IFERROR(__xludf.DUMMYFUNCTION("IF(N406="""","""",IFERROR(
  N406 + VALUE(REGEXEXTRACT(P406, ""(\d+)\s+Days"")),
  """"
)
)"),"")</f>
        <v/>
      </c>
      <c r="P406" s="43" t="str">
        <f t="array" ref="P406">IFERROR(
  INDEX(
    INDEX('{INDEX} Tour Packages'!$A:$ZZ, , MATCH(P$3, '{INDEX} Tour Packages'!$4:$4, 0)),
    MATCH(M406, INDEX('{INDEX} Tour Packages'!$A:$ZZ,0, MATCH("Tour Package Name", '{INDEX} Tour Packages'!$4:$4, 0)), 0)
  ),
"")
</f>
        <v/>
      </c>
      <c r="Q406" s="44" t="str">
        <f t="shared" si="7"/>
        <v/>
      </c>
      <c r="R406" s="44" t="str">
        <f>IFERROR(__xludf.DUMMYFUNCTION("IF(OR(ISBLANK(K406), ISBLANK(N406)), """", 
  LET(
    resDate, K406,
    tourDate, N406,
    monthCount, MAX(0, DATEDIF(resDate, tourDate - 3, ""M"") + 1),
    secondDates, ARRAYFORMULA(DATE(YEAR(resDate), MONTH(resDate) + SEQUENCE(monthCount), 2)),
    "&amp;"validDates, FILTER(secondDates, (secondDates &gt; resDate + 2) * (secondDates &lt;= tourDate - 3)),
    IF(ISERROR(validDates), 0, COUNTA(validDates))
  )
)
"),"")</f>
        <v/>
      </c>
      <c r="S406" s="44" t="str">
        <f t="shared" si="8"/>
        <v/>
      </c>
      <c r="T406" s="45" t="str">
        <f t="array" ref="T406">IF(ISBLANK(BO406),IFERROR(
  INDEX(
    INDEX('{INDEX} Payment Terms'!$A:$G, , MATCH(T$3, '{INDEX} Payment Terms'!$4:$4, 0)),
    MATCH(Q406, INDEX('{INDEX} Payment Terms'!$A:$G,0, MATCH("Payment Condition", '{INDEX} Payment Terms'!$4:$4, 0)), 0)
  ),
""),"Cancelled")
</f>
        <v/>
      </c>
      <c r="U406" s="46" t="b">
        <v>0</v>
      </c>
      <c r="V406" s="47" t="str">
        <f>IFERROR(__xludf.DUMMYFUNCTION("IF(OR(L406=""Duo Booking"", L406=""Group Booking""),
IF(U406=FALSE,"""",
    LET(
      bookingType, L406,
      tour, M406,
      mainFirst, H406,
      mainLast, I406,
      mainEmail, G406,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$L$4:L406, bookingType,
          $M$4:M406, tour,
          $H$4:H406, mainFirst,
          $I$4:I406, mainLast,
          $G$4:G406, mainEmail
        ),
        ""000""
      ),
  "&amp;"    baseID &amp; ""-"" &amp; memberNumber
    )
  ),
  """"
)
"),"")</f>
        <v/>
      </c>
      <c r="W406" s="48"/>
      <c r="X406" s="85" t="b">
        <v>0</v>
      </c>
      <c r="Y406" s="85" t="b">
        <v>0</v>
      </c>
      <c r="Z406" s="85" t="b">
        <v>0</v>
      </c>
      <c r="AA406" s="50"/>
      <c r="AB406" s="51"/>
      <c r="AC406" s="85" t="b">
        <v>0</v>
      </c>
      <c r="AD406" s="92"/>
      <c r="AE406" s="88"/>
      <c r="AF406" s="36" t="str">
        <f t="array" ref="AF406">IF(M406="","",INDEX(
      '{INDEX} Tour Packages'!$A:$ZP,
      MATCH($M406, '{INDEX} Tour Packages'!$A:$A, 0),
      MATCH(AF$3, '{INDEX} Tour Packages'!$4:$4, 0)
    ))</f>
        <v/>
      </c>
      <c r="AG406" s="36" t="str">
        <f t="array" ref="AG406">IF(M406="","",INDEX(
      '{INDEX} Tour Packages'!$A:$ZP,
      MATCH($M406, '{INDEX} Tour Packages'!$A:$A, 0),
      MATCH(AG$3, '{INDEX} Tour Packages'!$4:$4, 0)
    ))</f>
        <v/>
      </c>
      <c r="AH406" s="36" t="str">
        <f t="array" ref="AH406">IF(M406="","",INDEX(
      '{INDEX} Tour Packages'!$A:$ZP,
      MATCH($M406, '{INDEX} Tour Packages'!$A:$A, 0),
      MATCH(AH$3, '{INDEX} Tour Packages'!$4:$4, 0)
    ))</f>
        <v/>
      </c>
      <c r="AI406" s="54" t="str">
        <f t="shared" si="9"/>
        <v/>
      </c>
      <c r="AJ406" s="42"/>
      <c r="AK406" s="55"/>
      <c r="AL406" s="46" t="b">
        <v>0</v>
      </c>
      <c r="AM406" s="56"/>
      <c r="AN406" s="57" t="str">
        <f t="shared" si="10"/>
        <v/>
      </c>
      <c r="AO406" s="58" t="str">
        <f t="shared" si="11"/>
        <v/>
      </c>
      <c r="AP406" s="59"/>
      <c r="AQ406" s="60"/>
      <c r="AR406" s="61"/>
      <c r="AS406" s="61"/>
      <c r="AT406" s="61" t="str">
        <f>IFERROR(__xludf.DUMMYFUNCTION("IF( 
  OR($AJ406=""Full Payment"", ISBLANK($K406)),
  """",
  IF(
    OR(
      Q406=""Standard Booking, P1"",
      Q406=""Standard Booking, P2"",
      Q406=""Standard Booking, P3"",
      Q406=""Standard Booking, P4""
    ),
    LET(
      resDate,   $"&amp;"K406,
      tourDate,  $N406,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6" s="62" t="str">
        <f t="shared" si="12"/>
        <v/>
      </c>
      <c r="AV406" s="63"/>
      <c r="AW406" s="64"/>
      <c r="AX406" s="64"/>
      <c r="AY406" s="64"/>
      <c r="AZ406" s="64" t="str">
        <f>IFERROR(__xludf.DUMMYFUNCTION("IF(
  OR($AJ406=""Full Payment"",$AJ406=""P1"", ISBLANK($K406)),
  """",
  IF(
    OR(
      $Q406=""Standard Booking, P2"",
      $Q406=""Standard Booking, P3"",
      $Q406=""Standard Booking, P4""
    ),
    LET(
      resDate,   $K406,
      tourDate,"&amp;"  $N406,
      monthCount, DATEDIF(resDate, tourDate, ""M"") + 1,
      secondDates, ARRAYFORMULA(
        DATE(
          YEAR(resDate),
          MONTH(resDate) + SEQUENCE(monthCount),
          2
        )
      ),
      validDates, FILTER(
        sec"&amp;"ondDates,
        (secondDates &gt; resDate + 2) *
        (secondDates &lt;= tourDate - 3)
      ),
      IF(
        OR($AJ406=""P2"", $AJ406=""P3"", $AJ406=""P4""),
        IF(
          COUNTA(validDates) &lt; 2,
          """",
          TEXT(INDEX(validDates"&amp;", 2), ""mmm d, yyyy"")
        ),
        IF(
          COUNTA(validDates) &lt; 2,
          """",
          TEXTJOIN("", "", TRUE,
            TEXT(INDEX(validDates, 1), ""mmm d, yyyy""),
            TEXT(INDEX(validDates, 2), ""mmm d, yyyy"")
          )
 "&amp;"       )
      )
    ),
    """"
  )
)
"),"")</f>
        <v/>
      </c>
      <c r="BA406" s="65" t="str">
        <f t="shared" si="13"/>
        <v/>
      </c>
      <c r="BB406" s="63"/>
      <c r="BC406" s="64"/>
      <c r="BD406" s="64"/>
      <c r="BE406" s="64"/>
      <c r="BF406" s="64" t="str">
        <f>IFERROR(__xludf.DUMMYFUNCTION("IF(
  OR($AJ406=""Full Payment"",$AJ406=""P1"", $AJ406=""P2""),
  """",
  IF(
    AND(
      NOT(ISBLANK($K406)),
      OR(
        Q406=""Standard Booking, P3"",
        Q406=""Standard Booking, P4""
      )
    ),
    LET(
      resDate,   $K406,
      "&amp;"tourDate,  $N406,
      monthCount, DATEDIF(resDate, tourDate, ""M"") + 1,
      secondDates, ARRAYFORMULA(
        DATE(
          YEAR(resDate),
          MONTH(resDate) + SEQUENCE(monthCount),
          2
        )
      ),
      validDates, FILTER(
  "&amp;"      secondDates,
        (secondDates &gt; resDate + 2) *
        (secondDates &lt;= tourDate - 3)
      ),
      IF(
        $AJ406=""P4"",
        IF(
          COUNTA(validDates) &lt; 3,
          """",
          TEXT(INDEX(validDates, 3), ""mmm d, yyyy"")
  "&amp;"      ),
        IF(
          $AJ406=""P3"",
          IF(
            COUNTA(validDates) &lt; 3,
            """",
            TEXT(INDEX(validDates, 3), ""mmm d, yyyy"")
          ),
          IF(
            COUNTA(validDates) &lt; 3,
            """",
    "&amp;"        TEXTJOIN("", "", TRUE,
              TEXT(INDEX(validDates, 1), ""mmm d, yyyy""),
              TEXT(INDEX(validDates, 2), ""mmm d, yyyy""),
              TEXT(INDEX(validDates, 3), ""mmm d, yyyy"")
            )
          )
        )
      )
    "&amp;"),
    """"
  )
)
"),"")</f>
        <v/>
      </c>
      <c r="BG406" s="65" t="str">
        <f t="shared" si="14"/>
        <v/>
      </c>
      <c r="BH406" s="63"/>
      <c r="BI406" s="64"/>
      <c r="BJ406" s="64"/>
      <c r="BK406" s="64"/>
      <c r="BL406" s="64" t="str">
        <f>IFERROR(__xludf.DUMMYFUNCTION("IF(
  OR($AJ406=""Full Payment"",$AJ406=""P1"",$AJ406=""P2"",$AJ406=""P3""),
  """",
  IF(
    AND(
      NOT(ISBLANK($K406)),
      $Q406=""Standard Booking, P4""
    ),
    LET(
      resDate,   $K406,
      tourDate,  $N406,
      monthCount, DATEDIF(r"&amp;"esDate, tourDate, ""M"") + 1,
      secondDates, ARRAYFORMULA(
        DATE(
          YEAR(resDate),
          MONTH(resDate) + SEQUENCE(monthCount),
          2
        )
      ),
      validDates, FILTER(
        secondDates,
        (secondDates &gt; res"&amp;"Date + 2) *
        (secondDates &lt;= tourDate - 3)
      ),
      IF(
        $AJ406=""P4"",
        IF(
          COUNTA(validDates) &lt; 4,
          """",
          TEXT(
            INDEX(validDates, 4),
            ""mmm d, yyyy""
          )
        ),
"&amp;"        IF(
          COUNTA(validDates) &lt; 4,
          """",
          TEXTJOIN(
            "", "", TRUE,
            TEXT(INDEX(validDates, 1), ""mmm d, yyyy""),
            TEXT(INDEX(validDates, 2), ""mmm d, yyyy""),
            TEXT(INDEX(validDates"&amp;", 3), ""mmm d, yyyy""),
            TEXT(INDEX(validDates, 4), ""mmm d, yyyy"")
          )
        )
      )
    ),
    """"
  )
)
"),"")</f>
        <v/>
      </c>
      <c r="BM406" s="65" t="str">
        <f t="shared" si="15"/>
        <v/>
      </c>
      <c r="BN406" s="66"/>
      <c r="BO406" s="67"/>
      <c r="BP406" s="49" t="b">
        <v>0</v>
      </c>
      <c r="BQ406" s="49" t="b">
        <v>0</v>
      </c>
      <c r="BR406" s="68"/>
      <c r="BS406" s="69"/>
      <c r="BT406" s="70" t="b">
        <v>0</v>
      </c>
      <c r="BU406" s="71"/>
      <c r="BV406" s="72"/>
      <c r="BW406" s="86" t="b">
        <v>0</v>
      </c>
      <c r="BX406" s="87"/>
    </row>
    <row r="407">
      <c r="A407" s="35" t="str">
        <f t="shared" si="1"/>
        <v/>
      </c>
      <c r="B407" s="36" t="str">
        <f t="shared" si="2"/>
        <v/>
      </c>
      <c r="C407" s="36" t="str">
        <f t="array" ref="C407">IF(
  M407="",
  "",
  IFERROR(
    INDEX(
      '{INDEX} Tour Packages'!$A:$ZZ,
      MATCH(
        M407,
        INDEX(
          '{INDEX} Tour Packages'!$A:$ZZ,
          ,
          MATCH("Tour Package Name", '{INDEX} Tour Packages'!$4:$4, 0)
        ),
        0
      ),
      MATCH("Tour Code", '{INDEX} Tour Packages'!$4:$4, 0)
    ),
    "XXX"
  )
)
</f>
        <v/>
      </c>
      <c r="D407" s="36" t="str">
        <f t="shared" si="3"/>
        <v/>
      </c>
      <c r="E407" s="36" t="str">
        <f t="shared" si="4"/>
        <v/>
      </c>
      <c r="F407" s="37" t="str">
        <f t="shared" si="5"/>
        <v/>
      </c>
      <c r="G407" s="89"/>
      <c r="H407" s="89"/>
      <c r="I407" s="90"/>
      <c r="J407" s="40" t="str">
        <f t="shared" si="16"/>
        <v> </v>
      </c>
      <c r="K407" s="91"/>
      <c r="L407" s="55"/>
      <c r="M407" s="55"/>
      <c r="N407" s="91"/>
      <c r="O407" s="43" t="str">
        <f>IFERROR(__xludf.DUMMYFUNCTION("IF(N407="""","""",IFERROR(
  N407 + VALUE(REGEXEXTRACT(P407, ""(\d+)\s+Days"")),
  """"
)
)"),"")</f>
        <v/>
      </c>
      <c r="P407" s="43" t="str">
        <f t="array" ref="P407">IFERROR(
  INDEX(
    INDEX('{INDEX} Tour Packages'!$A:$ZZ, , MATCH(P$3, '{INDEX} Tour Packages'!$4:$4, 0)),
    MATCH(M407, INDEX('{INDEX} Tour Packages'!$A:$ZZ,0, MATCH("Tour Package Name", '{INDEX} Tour Packages'!$4:$4, 0)), 0)
  ),
"")
</f>
        <v/>
      </c>
      <c r="Q407" s="44" t="str">
        <f t="shared" si="7"/>
        <v/>
      </c>
      <c r="R407" s="44" t="str">
        <f>IFERROR(__xludf.DUMMYFUNCTION("IF(OR(ISBLANK(K407), ISBLANK(N407)), """", 
  LET(
    resDate, K407,
    tourDate, N407,
    monthCount, MAX(0, DATEDIF(resDate, tourDate - 3, ""M"") + 1),
    secondDates, ARRAYFORMULA(DATE(YEAR(resDate), MONTH(resDate) + SEQUENCE(monthCount), 2)),
    "&amp;"validDates, FILTER(secondDates, (secondDates &gt; resDate + 2) * (secondDates &lt;= tourDate - 3)),
    IF(ISERROR(validDates), 0, COUNTA(validDates))
  )
)
"),"")</f>
        <v/>
      </c>
      <c r="S407" s="44" t="str">
        <f t="shared" si="8"/>
        <v/>
      </c>
      <c r="T407" s="45" t="str">
        <f t="array" ref="T407">IF(ISBLANK(BO407),IFERROR(
  INDEX(
    INDEX('{INDEX} Payment Terms'!$A:$G, , MATCH(T$3, '{INDEX} Payment Terms'!$4:$4, 0)),
    MATCH(Q407, INDEX('{INDEX} Payment Terms'!$A:$G,0, MATCH("Payment Condition", '{INDEX} Payment Terms'!$4:$4, 0)), 0)
  ),
""),"Cancelled")
</f>
        <v/>
      </c>
      <c r="U407" s="46" t="b">
        <v>0</v>
      </c>
      <c r="V407" s="47" t="str">
        <f>IFERROR(__xludf.DUMMYFUNCTION("IF(OR(L407=""Duo Booking"", L407=""Group Booking""),
IF(U407=FALSE,"""",
    LET(
      bookingType, L407,
      tour, M407,
      mainFirst, H407,
      mainLast, I407,
      mainEmail, G407,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$L$4:L407, bookingType,
          $M$4:M407, tour,
          $H$4:H407, mainFirst,
          $I$4:I407, mainLast,
          $G$4:G407, mainEmail
        ),
        ""000""
      ),
  "&amp;"    baseID &amp; ""-"" &amp; memberNumber
    )
  ),
  """"
)
"),"")</f>
        <v/>
      </c>
      <c r="W407" s="48"/>
      <c r="X407" s="85" t="b">
        <v>0</v>
      </c>
      <c r="Y407" s="85" t="b">
        <v>0</v>
      </c>
      <c r="Z407" s="85" t="b">
        <v>0</v>
      </c>
      <c r="AA407" s="50"/>
      <c r="AB407" s="51"/>
      <c r="AC407" s="85" t="b">
        <v>0</v>
      </c>
      <c r="AD407" s="92"/>
      <c r="AE407" s="88"/>
      <c r="AF407" s="36" t="str">
        <f t="array" ref="AF407">IF(M407="","",INDEX(
      '{INDEX} Tour Packages'!$A:$ZP,
      MATCH($M407, '{INDEX} Tour Packages'!$A:$A, 0),
      MATCH(AF$3, '{INDEX} Tour Packages'!$4:$4, 0)
    ))</f>
        <v/>
      </c>
      <c r="AG407" s="36" t="str">
        <f t="array" ref="AG407">IF(M407="","",INDEX(
      '{INDEX} Tour Packages'!$A:$ZP,
      MATCH($M407, '{INDEX} Tour Packages'!$A:$A, 0),
      MATCH(AG$3, '{INDEX} Tour Packages'!$4:$4, 0)
    ))</f>
        <v/>
      </c>
      <c r="AH407" s="36" t="str">
        <f t="array" ref="AH407">IF(M407="","",INDEX(
      '{INDEX} Tour Packages'!$A:$ZP,
      MATCH($M407, '{INDEX} Tour Packages'!$A:$A, 0),
      MATCH(AH$3, '{INDEX} Tour Packages'!$4:$4, 0)
    ))</f>
        <v/>
      </c>
      <c r="AI407" s="54" t="str">
        <f t="shared" si="9"/>
        <v/>
      </c>
      <c r="AJ407" s="42"/>
      <c r="AK407" s="55"/>
      <c r="AL407" s="46" t="b">
        <v>0</v>
      </c>
      <c r="AM407" s="56"/>
      <c r="AN407" s="57" t="str">
        <f t="shared" si="10"/>
        <v/>
      </c>
      <c r="AO407" s="58" t="str">
        <f t="shared" si="11"/>
        <v/>
      </c>
      <c r="AP407" s="59"/>
      <c r="AQ407" s="60"/>
      <c r="AR407" s="61"/>
      <c r="AS407" s="61"/>
      <c r="AT407" s="61" t="str">
        <f>IFERROR(__xludf.DUMMYFUNCTION("IF( 
  OR($AJ407=""Full Payment"", ISBLANK($K407)),
  """",
  IF(
    OR(
      Q407=""Standard Booking, P1"",
      Q407=""Standard Booking, P2"",
      Q407=""Standard Booking, P3"",
      Q407=""Standard Booking, P4""
    ),
    LET(
      resDate,   $"&amp;"K407,
      tourDate,  $N407,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7" s="62" t="str">
        <f t="shared" si="12"/>
        <v/>
      </c>
      <c r="AV407" s="63"/>
      <c r="AW407" s="64"/>
      <c r="AX407" s="64"/>
      <c r="AY407" s="64"/>
      <c r="AZ407" s="64" t="str">
        <f>IFERROR(__xludf.DUMMYFUNCTION("IF(
  OR($AJ407=""Full Payment"",$AJ407=""P1"", ISBLANK($K407)),
  """",
  IF(
    OR(
      $Q407=""Standard Booking, P2"",
      $Q407=""Standard Booking, P3"",
      $Q407=""Standard Booking, P4""
    ),
    LET(
      resDate,   $K407,
      tourDate,"&amp;"  $N407,
      monthCount, DATEDIF(resDate, tourDate, ""M"") + 1,
      secondDates, ARRAYFORMULA(
        DATE(
          YEAR(resDate),
          MONTH(resDate) + SEQUENCE(monthCount),
          2
        )
      ),
      validDates, FILTER(
        sec"&amp;"ondDates,
        (secondDates &gt; resDate + 2) *
        (secondDates &lt;= tourDate - 3)
      ),
      IF(
        OR($AJ407=""P2"", $AJ407=""P3"", $AJ407=""P4""),
        IF(
          COUNTA(validDates) &lt; 2,
          """",
          TEXT(INDEX(validDates"&amp;", 2), ""mmm d, yyyy"")
        ),
        IF(
          COUNTA(validDates) &lt; 2,
          """",
          TEXTJOIN("", "", TRUE,
            TEXT(INDEX(validDates, 1), ""mmm d, yyyy""),
            TEXT(INDEX(validDates, 2), ""mmm d, yyyy"")
          )
 "&amp;"       )
      )
    ),
    """"
  )
)
"),"")</f>
        <v/>
      </c>
      <c r="BA407" s="65" t="str">
        <f t="shared" si="13"/>
        <v/>
      </c>
      <c r="BB407" s="63"/>
      <c r="BC407" s="64"/>
      <c r="BD407" s="64"/>
      <c r="BE407" s="64"/>
      <c r="BF407" s="64" t="str">
        <f>IFERROR(__xludf.DUMMYFUNCTION("IF(
  OR($AJ407=""Full Payment"",$AJ407=""P1"", $AJ407=""P2""),
  """",
  IF(
    AND(
      NOT(ISBLANK($K407)),
      OR(
        Q407=""Standard Booking, P3"",
        Q407=""Standard Booking, P4""
      )
    ),
    LET(
      resDate,   $K407,
      "&amp;"tourDate,  $N407,
      monthCount, DATEDIF(resDate, tourDate, ""M"") + 1,
      secondDates, ARRAYFORMULA(
        DATE(
          YEAR(resDate),
          MONTH(resDate) + SEQUENCE(monthCount),
          2
        )
      ),
      validDates, FILTER(
  "&amp;"      secondDates,
        (secondDates &gt; resDate + 2) *
        (secondDates &lt;= tourDate - 3)
      ),
      IF(
        $AJ407=""P4"",
        IF(
          COUNTA(validDates) &lt; 3,
          """",
          TEXT(INDEX(validDates, 3), ""mmm d, yyyy"")
  "&amp;"      ),
        IF(
          $AJ407=""P3"",
          IF(
            COUNTA(validDates) &lt; 3,
            """",
            TEXT(INDEX(validDates, 3), ""mmm d, yyyy"")
          ),
          IF(
            COUNTA(validDates) &lt; 3,
            """",
    "&amp;"        TEXTJOIN("", "", TRUE,
              TEXT(INDEX(validDates, 1), ""mmm d, yyyy""),
              TEXT(INDEX(validDates, 2), ""mmm d, yyyy""),
              TEXT(INDEX(validDates, 3), ""mmm d, yyyy"")
            )
          )
        )
      )
    "&amp;"),
    """"
  )
)
"),"")</f>
        <v/>
      </c>
      <c r="BG407" s="65" t="str">
        <f t="shared" si="14"/>
        <v/>
      </c>
      <c r="BH407" s="63"/>
      <c r="BI407" s="64"/>
      <c r="BJ407" s="64"/>
      <c r="BK407" s="64"/>
      <c r="BL407" s="64" t="str">
        <f>IFERROR(__xludf.DUMMYFUNCTION("IF(
  OR($AJ407=""Full Payment"",$AJ407=""P1"",$AJ407=""P2"",$AJ407=""P3""),
  """",
  IF(
    AND(
      NOT(ISBLANK($K407)),
      $Q407=""Standard Booking, P4""
    ),
    LET(
      resDate,   $K407,
      tourDate,  $N407,
      monthCount, DATEDIF(r"&amp;"esDate, tourDate, ""M"") + 1,
      secondDates, ARRAYFORMULA(
        DATE(
          YEAR(resDate),
          MONTH(resDate) + SEQUENCE(monthCount),
          2
        )
      ),
      validDates, FILTER(
        secondDates,
        (secondDates &gt; res"&amp;"Date + 2) *
        (secondDates &lt;= tourDate - 3)
      ),
      IF(
        $AJ407=""P4"",
        IF(
          COUNTA(validDates) &lt; 4,
          """",
          TEXT(
            INDEX(validDates, 4),
            ""mmm d, yyyy""
          )
        ),
"&amp;"        IF(
          COUNTA(validDates) &lt; 4,
          """",
          TEXTJOIN(
            "", "", TRUE,
            TEXT(INDEX(validDates, 1), ""mmm d, yyyy""),
            TEXT(INDEX(validDates, 2), ""mmm d, yyyy""),
            TEXT(INDEX(validDates"&amp;", 3), ""mmm d, yyyy""),
            TEXT(INDEX(validDates, 4), ""mmm d, yyyy"")
          )
        )
      )
    ),
    """"
  )
)
"),"")</f>
        <v/>
      </c>
      <c r="BM407" s="65" t="str">
        <f t="shared" si="15"/>
        <v/>
      </c>
      <c r="BN407" s="66"/>
      <c r="BO407" s="67"/>
      <c r="BP407" s="49" t="b">
        <v>0</v>
      </c>
      <c r="BQ407" s="49" t="b">
        <v>0</v>
      </c>
      <c r="BR407" s="68"/>
      <c r="BS407" s="69"/>
      <c r="BT407" s="70" t="b">
        <v>0</v>
      </c>
      <c r="BU407" s="71"/>
      <c r="BV407" s="72"/>
      <c r="BW407" s="86" t="b">
        <v>0</v>
      </c>
      <c r="BX407" s="87"/>
    </row>
    <row r="408">
      <c r="A408" s="35" t="str">
        <f t="shared" si="1"/>
        <v/>
      </c>
      <c r="B408" s="36" t="str">
        <f t="shared" si="2"/>
        <v/>
      </c>
      <c r="C408" s="36" t="str">
        <f t="array" ref="C408">IF(
  M408="",
  "",
  IFERROR(
    INDEX(
      '{INDEX} Tour Packages'!$A:$ZZ,
      MATCH(
        M408,
        INDEX(
          '{INDEX} Tour Packages'!$A:$ZZ,
          ,
          MATCH("Tour Package Name", '{INDEX} Tour Packages'!$4:$4, 0)
        ),
        0
      ),
      MATCH("Tour Code", '{INDEX} Tour Packages'!$4:$4, 0)
    ),
    "XXX"
  )
)
</f>
        <v/>
      </c>
      <c r="D408" s="36" t="str">
        <f t="shared" si="3"/>
        <v/>
      </c>
      <c r="E408" s="36" t="str">
        <f t="shared" si="4"/>
        <v/>
      </c>
      <c r="F408" s="37" t="str">
        <f t="shared" si="5"/>
        <v/>
      </c>
      <c r="G408" s="89"/>
      <c r="H408" s="89"/>
      <c r="I408" s="90"/>
      <c r="J408" s="40" t="str">
        <f t="shared" si="16"/>
        <v> </v>
      </c>
      <c r="K408" s="91"/>
      <c r="L408" s="55"/>
      <c r="M408" s="55"/>
      <c r="N408" s="91"/>
      <c r="O408" s="43" t="str">
        <f>IFERROR(__xludf.DUMMYFUNCTION("IF(N408="""","""",IFERROR(
  N408 + VALUE(REGEXEXTRACT(P408, ""(\d+)\s+Days"")),
  """"
)
)"),"")</f>
        <v/>
      </c>
      <c r="P408" s="43" t="str">
        <f t="array" ref="P408">IFERROR(
  INDEX(
    INDEX('{INDEX} Tour Packages'!$A:$ZZ, , MATCH(P$3, '{INDEX} Tour Packages'!$4:$4, 0)),
    MATCH(M408, INDEX('{INDEX} Tour Packages'!$A:$ZZ,0, MATCH("Tour Package Name", '{INDEX} Tour Packages'!$4:$4, 0)), 0)
  ),
"")
</f>
        <v/>
      </c>
      <c r="Q408" s="44" t="str">
        <f t="shared" si="7"/>
        <v/>
      </c>
      <c r="R408" s="44" t="str">
        <f>IFERROR(__xludf.DUMMYFUNCTION("IF(OR(ISBLANK(K408), ISBLANK(N408)), """", 
  LET(
    resDate, K408,
    tourDate, N408,
    monthCount, MAX(0, DATEDIF(resDate, tourDate - 3, ""M"") + 1),
    secondDates, ARRAYFORMULA(DATE(YEAR(resDate), MONTH(resDate) + SEQUENCE(monthCount), 2)),
    "&amp;"validDates, FILTER(secondDates, (secondDates &gt; resDate + 2) * (secondDates &lt;= tourDate - 3)),
    IF(ISERROR(validDates), 0, COUNTA(validDates))
  )
)
"),"")</f>
        <v/>
      </c>
      <c r="S408" s="44" t="str">
        <f t="shared" si="8"/>
        <v/>
      </c>
      <c r="T408" s="45" t="str">
        <f t="array" ref="T408">IF(ISBLANK(BO408),IFERROR(
  INDEX(
    INDEX('{INDEX} Payment Terms'!$A:$G, , MATCH(T$3, '{INDEX} Payment Terms'!$4:$4, 0)),
    MATCH(Q408, INDEX('{INDEX} Payment Terms'!$A:$G,0, MATCH("Payment Condition", '{INDEX} Payment Terms'!$4:$4, 0)), 0)
  ),
""),"Cancelled")
</f>
        <v/>
      </c>
      <c r="U408" s="46" t="b">
        <v>0</v>
      </c>
      <c r="V408" s="47" t="str">
        <f>IFERROR(__xludf.DUMMYFUNCTION("IF(OR(L408=""Duo Booking"", L408=""Group Booking""),
IF(U408=FALSE,"""",
    LET(
      bookingType, L408,
      tour, M408,
      mainFirst, H408,
      mainLast, I408,
      mainEmail, G408,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$L$4:L408, bookingType,
          $M$4:M408, tour,
          $H$4:H408, mainFirst,
          $I$4:I408, mainLast,
          $G$4:G408, mainEmail
        ),
        ""000""
      ),
  "&amp;"    baseID &amp; ""-"" &amp; memberNumber
    )
  ),
  """"
)
"),"")</f>
        <v/>
      </c>
      <c r="W408" s="48"/>
      <c r="X408" s="85" t="b">
        <v>0</v>
      </c>
      <c r="Y408" s="85" t="b">
        <v>0</v>
      </c>
      <c r="Z408" s="85" t="b">
        <v>0</v>
      </c>
      <c r="AA408" s="50"/>
      <c r="AB408" s="51"/>
      <c r="AC408" s="85" t="b">
        <v>0</v>
      </c>
      <c r="AD408" s="92"/>
      <c r="AE408" s="88"/>
      <c r="AF408" s="36" t="str">
        <f t="array" ref="AF408">IF(M408="","",INDEX(
      '{INDEX} Tour Packages'!$A:$ZP,
      MATCH($M408, '{INDEX} Tour Packages'!$A:$A, 0),
      MATCH(AF$3, '{INDEX} Tour Packages'!$4:$4, 0)
    ))</f>
        <v/>
      </c>
      <c r="AG408" s="36" t="str">
        <f t="array" ref="AG408">IF(M408="","",INDEX(
      '{INDEX} Tour Packages'!$A:$ZP,
      MATCH($M408, '{INDEX} Tour Packages'!$A:$A, 0),
      MATCH(AG$3, '{INDEX} Tour Packages'!$4:$4, 0)
    ))</f>
        <v/>
      </c>
      <c r="AH408" s="36" t="str">
        <f t="array" ref="AH408">IF(M408="","",INDEX(
      '{INDEX} Tour Packages'!$A:$ZP,
      MATCH($M408, '{INDEX} Tour Packages'!$A:$A, 0),
      MATCH(AH$3, '{INDEX} Tour Packages'!$4:$4, 0)
    ))</f>
        <v/>
      </c>
      <c r="AI408" s="54" t="str">
        <f t="shared" si="9"/>
        <v/>
      </c>
      <c r="AJ408" s="42"/>
      <c r="AK408" s="55"/>
      <c r="AL408" s="46" t="b">
        <v>0</v>
      </c>
      <c r="AM408" s="56"/>
      <c r="AN408" s="57" t="str">
        <f t="shared" si="10"/>
        <v/>
      </c>
      <c r="AO408" s="58" t="str">
        <f t="shared" si="11"/>
        <v/>
      </c>
      <c r="AP408" s="59"/>
      <c r="AQ408" s="60"/>
      <c r="AR408" s="61"/>
      <c r="AS408" s="61"/>
      <c r="AT408" s="61" t="str">
        <f>IFERROR(__xludf.DUMMYFUNCTION("IF( 
  OR($AJ408=""Full Payment"", ISBLANK($K408)),
  """",
  IF(
    OR(
      Q408=""Standard Booking, P1"",
      Q408=""Standard Booking, P2"",
      Q408=""Standard Booking, P3"",
      Q408=""Standard Booking, P4""
    ),
    LET(
      resDate,   $"&amp;"K408,
      tourDate,  $N408,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8" s="62" t="str">
        <f t="shared" si="12"/>
        <v/>
      </c>
      <c r="AV408" s="63"/>
      <c r="AW408" s="64"/>
      <c r="AX408" s="64"/>
      <c r="AY408" s="64"/>
      <c r="AZ408" s="64" t="str">
        <f>IFERROR(__xludf.DUMMYFUNCTION("IF(
  OR($AJ408=""Full Payment"",$AJ408=""P1"", ISBLANK($K408)),
  """",
  IF(
    OR(
      $Q408=""Standard Booking, P2"",
      $Q408=""Standard Booking, P3"",
      $Q408=""Standard Booking, P4""
    ),
    LET(
      resDate,   $K408,
      tourDate,"&amp;"  $N408,
      monthCount, DATEDIF(resDate, tourDate, ""M"") + 1,
      secondDates, ARRAYFORMULA(
        DATE(
          YEAR(resDate),
          MONTH(resDate) + SEQUENCE(monthCount),
          2
        )
      ),
      validDates, FILTER(
        sec"&amp;"ondDates,
        (secondDates &gt; resDate + 2) *
        (secondDates &lt;= tourDate - 3)
      ),
      IF(
        OR($AJ408=""P2"", $AJ408=""P3"", $AJ408=""P4""),
        IF(
          COUNTA(validDates) &lt; 2,
          """",
          TEXT(INDEX(validDates"&amp;", 2), ""mmm d, yyyy"")
        ),
        IF(
          COUNTA(validDates) &lt; 2,
          """",
          TEXTJOIN("", "", TRUE,
            TEXT(INDEX(validDates, 1), ""mmm d, yyyy""),
            TEXT(INDEX(validDates, 2), ""mmm d, yyyy"")
          )
 "&amp;"       )
      )
    ),
    """"
  )
)
"),"")</f>
        <v/>
      </c>
      <c r="BA408" s="65" t="str">
        <f t="shared" si="13"/>
        <v/>
      </c>
      <c r="BB408" s="63"/>
      <c r="BC408" s="64"/>
      <c r="BD408" s="64"/>
      <c r="BE408" s="64"/>
      <c r="BF408" s="64" t="str">
        <f>IFERROR(__xludf.DUMMYFUNCTION("IF(
  OR($AJ408=""Full Payment"",$AJ408=""P1"", $AJ408=""P2""),
  """",
  IF(
    AND(
      NOT(ISBLANK($K408)),
      OR(
        Q408=""Standard Booking, P3"",
        Q408=""Standard Booking, P4""
      )
    ),
    LET(
      resDate,   $K408,
      "&amp;"tourDate,  $N408,
      monthCount, DATEDIF(resDate, tourDate, ""M"") + 1,
      secondDates, ARRAYFORMULA(
        DATE(
          YEAR(resDate),
          MONTH(resDate) + SEQUENCE(monthCount),
          2
        )
      ),
      validDates, FILTER(
  "&amp;"      secondDates,
        (secondDates &gt; resDate + 2) *
        (secondDates &lt;= tourDate - 3)
      ),
      IF(
        $AJ408=""P4"",
        IF(
          COUNTA(validDates) &lt; 3,
          """",
          TEXT(INDEX(validDates, 3), ""mmm d, yyyy"")
  "&amp;"      ),
        IF(
          $AJ408=""P3"",
          IF(
            COUNTA(validDates) &lt; 3,
            """",
            TEXT(INDEX(validDates, 3), ""mmm d, yyyy"")
          ),
          IF(
            COUNTA(validDates) &lt; 3,
            """",
    "&amp;"        TEXTJOIN("", "", TRUE,
              TEXT(INDEX(validDates, 1), ""mmm d, yyyy""),
              TEXT(INDEX(validDates, 2), ""mmm d, yyyy""),
              TEXT(INDEX(validDates, 3), ""mmm d, yyyy"")
            )
          )
        )
      )
    "&amp;"),
    """"
  )
)
"),"")</f>
        <v/>
      </c>
      <c r="BG408" s="65" t="str">
        <f t="shared" si="14"/>
        <v/>
      </c>
      <c r="BH408" s="63"/>
      <c r="BI408" s="64"/>
      <c r="BJ408" s="64"/>
      <c r="BK408" s="64"/>
      <c r="BL408" s="64" t="str">
        <f>IFERROR(__xludf.DUMMYFUNCTION("IF(
  OR($AJ408=""Full Payment"",$AJ408=""P1"",$AJ408=""P2"",$AJ408=""P3""),
  """",
  IF(
    AND(
      NOT(ISBLANK($K408)),
      $Q408=""Standard Booking, P4""
    ),
    LET(
      resDate,   $K408,
      tourDate,  $N408,
      monthCount, DATEDIF(r"&amp;"esDate, tourDate, ""M"") + 1,
      secondDates, ARRAYFORMULA(
        DATE(
          YEAR(resDate),
          MONTH(resDate) + SEQUENCE(monthCount),
          2
        )
      ),
      validDates, FILTER(
        secondDates,
        (secondDates &gt; res"&amp;"Date + 2) *
        (secondDates &lt;= tourDate - 3)
      ),
      IF(
        $AJ408=""P4"",
        IF(
          COUNTA(validDates) &lt; 4,
          """",
          TEXT(
            INDEX(validDates, 4),
            ""mmm d, yyyy""
          )
        ),
"&amp;"        IF(
          COUNTA(validDates) &lt; 4,
          """",
          TEXTJOIN(
            "", "", TRUE,
            TEXT(INDEX(validDates, 1), ""mmm d, yyyy""),
            TEXT(INDEX(validDates, 2), ""mmm d, yyyy""),
            TEXT(INDEX(validDates"&amp;", 3), ""mmm d, yyyy""),
            TEXT(INDEX(validDates, 4), ""mmm d, yyyy"")
          )
        )
      )
    ),
    """"
  )
)
"),"")</f>
        <v/>
      </c>
      <c r="BM408" s="65" t="str">
        <f t="shared" si="15"/>
        <v/>
      </c>
      <c r="BN408" s="66"/>
      <c r="BO408" s="67"/>
      <c r="BP408" s="49" t="b">
        <v>0</v>
      </c>
      <c r="BQ408" s="49" t="b">
        <v>0</v>
      </c>
      <c r="BR408" s="68"/>
      <c r="BS408" s="69"/>
      <c r="BT408" s="70" t="b">
        <v>0</v>
      </c>
      <c r="BU408" s="71"/>
      <c r="BV408" s="72"/>
      <c r="BW408" s="86" t="b">
        <v>0</v>
      </c>
      <c r="BX408" s="87"/>
    </row>
    <row r="409">
      <c r="A409" s="35" t="str">
        <f t="shared" si="1"/>
        <v/>
      </c>
      <c r="B409" s="36" t="str">
        <f t="shared" si="2"/>
        <v/>
      </c>
      <c r="C409" s="36" t="str">
        <f t="array" ref="C409">IF(
  M409="",
  "",
  IFERROR(
    INDEX(
      '{INDEX} Tour Packages'!$A:$ZZ,
      MATCH(
        M409,
        INDEX(
          '{INDEX} Tour Packages'!$A:$ZZ,
          ,
          MATCH("Tour Package Name", '{INDEX} Tour Packages'!$4:$4, 0)
        ),
        0
      ),
      MATCH("Tour Code", '{INDEX} Tour Packages'!$4:$4, 0)
    ),
    "XXX"
  )
)
</f>
        <v/>
      </c>
      <c r="D409" s="36" t="str">
        <f t="shared" si="3"/>
        <v/>
      </c>
      <c r="E409" s="36" t="str">
        <f t="shared" si="4"/>
        <v/>
      </c>
      <c r="F409" s="37" t="str">
        <f t="shared" si="5"/>
        <v/>
      </c>
      <c r="G409" s="89"/>
      <c r="H409" s="89"/>
      <c r="I409" s="90"/>
      <c r="J409" s="40" t="str">
        <f t="shared" si="16"/>
        <v> </v>
      </c>
      <c r="K409" s="91"/>
      <c r="L409" s="55"/>
      <c r="M409" s="55"/>
      <c r="N409" s="91"/>
      <c r="O409" s="43" t="str">
        <f>IFERROR(__xludf.DUMMYFUNCTION("IF(N409="""","""",IFERROR(
  N409 + VALUE(REGEXEXTRACT(P409, ""(\d+)\s+Days"")),
  """"
)
)"),"")</f>
        <v/>
      </c>
      <c r="P409" s="43" t="str">
        <f t="array" ref="P409">IFERROR(
  INDEX(
    INDEX('{INDEX} Tour Packages'!$A:$ZZ, , MATCH(P$3, '{INDEX} Tour Packages'!$4:$4, 0)),
    MATCH(M409, INDEX('{INDEX} Tour Packages'!$A:$ZZ,0, MATCH("Tour Package Name", '{INDEX} Tour Packages'!$4:$4, 0)), 0)
  ),
"")
</f>
        <v/>
      </c>
      <c r="Q409" s="44" t="str">
        <f t="shared" si="7"/>
        <v/>
      </c>
      <c r="R409" s="44" t="str">
        <f>IFERROR(__xludf.DUMMYFUNCTION("IF(OR(ISBLANK(K409), ISBLANK(N409)), """", 
  LET(
    resDate, K409,
    tourDate, N409,
    monthCount, MAX(0, DATEDIF(resDate, tourDate - 3, ""M"") + 1),
    secondDates, ARRAYFORMULA(DATE(YEAR(resDate), MONTH(resDate) + SEQUENCE(monthCount), 2)),
    "&amp;"validDates, FILTER(secondDates, (secondDates &gt; resDate + 2) * (secondDates &lt;= tourDate - 3)),
    IF(ISERROR(validDates), 0, COUNTA(validDates))
  )
)
"),"")</f>
        <v/>
      </c>
      <c r="S409" s="44" t="str">
        <f t="shared" si="8"/>
        <v/>
      </c>
      <c r="T409" s="45" t="str">
        <f t="array" ref="T409">IF(ISBLANK(BO409),IFERROR(
  INDEX(
    INDEX('{INDEX} Payment Terms'!$A:$G, , MATCH(T$3, '{INDEX} Payment Terms'!$4:$4, 0)),
    MATCH(Q409, INDEX('{INDEX} Payment Terms'!$A:$G,0, MATCH("Payment Condition", '{INDEX} Payment Terms'!$4:$4, 0)), 0)
  ),
""),"Cancelled")
</f>
        <v/>
      </c>
      <c r="U409" s="46" t="b">
        <v>0</v>
      </c>
      <c r="V409" s="47" t="str">
        <f>IFERROR(__xludf.DUMMYFUNCTION("IF(OR(L409=""Duo Booking"", L409=""Group Booking""),
IF(U409=FALSE,"""",
    LET(
      bookingType, L409,
      tour, M409,
      mainFirst, H409,
      mainLast, I409,
      mainEmail, G409,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$L$4:L409, bookingType,
          $M$4:M409, tour,
          $H$4:H409, mainFirst,
          $I$4:I409, mainLast,
          $G$4:G409, mainEmail
        ),
        ""000""
      ),
  "&amp;"    baseID &amp; ""-"" &amp; memberNumber
    )
  ),
  """"
)
"),"")</f>
        <v/>
      </c>
      <c r="W409" s="48"/>
      <c r="X409" s="85" t="b">
        <v>0</v>
      </c>
      <c r="Y409" s="85" t="b">
        <v>0</v>
      </c>
      <c r="Z409" s="85" t="b">
        <v>0</v>
      </c>
      <c r="AA409" s="50"/>
      <c r="AB409" s="51"/>
      <c r="AC409" s="85" t="b">
        <v>0</v>
      </c>
      <c r="AD409" s="92"/>
      <c r="AE409" s="88"/>
      <c r="AF409" s="36" t="str">
        <f t="array" ref="AF409">IF(M409="","",INDEX(
      '{INDEX} Tour Packages'!$A:$ZP,
      MATCH($M409, '{INDEX} Tour Packages'!$A:$A, 0),
      MATCH(AF$3, '{INDEX} Tour Packages'!$4:$4, 0)
    ))</f>
        <v/>
      </c>
      <c r="AG409" s="36" t="str">
        <f t="array" ref="AG409">IF(M409="","",INDEX(
      '{INDEX} Tour Packages'!$A:$ZP,
      MATCH($M409, '{INDEX} Tour Packages'!$A:$A, 0),
      MATCH(AG$3, '{INDEX} Tour Packages'!$4:$4, 0)
    ))</f>
        <v/>
      </c>
      <c r="AH409" s="36" t="str">
        <f t="array" ref="AH409">IF(M409="","",INDEX(
      '{INDEX} Tour Packages'!$A:$ZP,
      MATCH($M409, '{INDEX} Tour Packages'!$A:$A, 0),
      MATCH(AH$3, '{INDEX} Tour Packages'!$4:$4, 0)
    ))</f>
        <v/>
      </c>
      <c r="AI409" s="54" t="str">
        <f t="shared" si="9"/>
        <v/>
      </c>
      <c r="AJ409" s="42"/>
      <c r="AK409" s="55"/>
      <c r="AL409" s="46" t="b">
        <v>0</v>
      </c>
      <c r="AM409" s="56"/>
      <c r="AN409" s="57" t="str">
        <f t="shared" si="10"/>
        <v/>
      </c>
      <c r="AO409" s="58" t="str">
        <f t="shared" si="11"/>
        <v/>
      </c>
      <c r="AP409" s="59"/>
      <c r="AQ409" s="60"/>
      <c r="AR409" s="61"/>
      <c r="AS409" s="61"/>
      <c r="AT409" s="61" t="str">
        <f>IFERROR(__xludf.DUMMYFUNCTION("IF( 
  OR($AJ409=""Full Payment"", ISBLANK($K409)),
  """",
  IF(
    OR(
      Q409=""Standard Booking, P1"",
      Q409=""Standard Booking, P2"",
      Q409=""Standard Booking, P3"",
      Q409=""Standard Booking, P4""
    ),
    LET(
      resDate,   $"&amp;"K409,
      tourDate,  $N409,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09" s="62" t="str">
        <f t="shared" si="12"/>
        <v/>
      </c>
      <c r="AV409" s="63"/>
      <c r="AW409" s="64"/>
      <c r="AX409" s="64"/>
      <c r="AY409" s="64"/>
      <c r="AZ409" s="64" t="str">
        <f>IFERROR(__xludf.DUMMYFUNCTION("IF(
  OR($AJ409=""Full Payment"",$AJ409=""P1"", ISBLANK($K409)),
  """",
  IF(
    OR(
      $Q409=""Standard Booking, P2"",
      $Q409=""Standard Booking, P3"",
      $Q409=""Standard Booking, P4""
    ),
    LET(
      resDate,   $K409,
      tourDate,"&amp;"  $N409,
      monthCount, DATEDIF(resDate, tourDate, ""M"") + 1,
      secondDates, ARRAYFORMULA(
        DATE(
          YEAR(resDate),
          MONTH(resDate) + SEQUENCE(monthCount),
          2
        )
      ),
      validDates, FILTER(
        sec"&amp;"ondDates,
        (secondDates &gt; resDate + 2) *
        (secondDates &lt;= tourDate - 3)
      ),
      IF(
        OR($AJ409=""P2"", $AJ409=""P3"", $AJ409=""P4""),
        IF(
          COUNTA(validDates) &lt; 2,
          """",
          TEXT(INDEX(validDates"&amp;", 2), ""mmm d, yyyy"")
        ),
        IF(
          COUNTA(validDates) &lt; 2,
          """",
          TEXTJOIN("", "", TRUE,
            TEXT(INDEX(validDates, 1), ""mmm d, yyyy""),
            TEXT(INDEX(validDates, 2), ""mmm d, yyyy"")
          )
 "&amp;"       )
      )
    ),
    """"
  )
)
"),"")</f>
        <v/>
      </c>
      <c r="BA409" s="65" t="str">
        <f t="shared" si="13"/>
        <v/>
      </c>
      <c r="BB409" s="63"/>
      <c r="BC409" s="64"/>
      <c r="BD409" s="64"/>
      <c r="BE409" s="64"/>
      <c r="BF409" s="64" t="str">
        <f>IFERROR(__xludf.DUMMYFUNCTION("IF(
  OR($AJ409=""Full Payment"",$AJ409=""P1"", $AJ409=""P2""),
  """",
  IF(
    AND(
      NOT(ISBLANK($K409)),
      OR(
        Q409=""Standard Booking, P3"",
        Q409=""Standard Booking, P4""
      )
    ),
    LET(
      resDate,   $K409,
      "&amp;"tourDate,  $N409,
      monthCount, DATEDIF(resDate, tourDate, ""M"") + 1,
      secondDates, ARRAYFORMULA(
        DATE(
          YEAR(resDate),
          MONTH(resDate) + SEQUENCE(monthCount),
          2
        )
      ),
      validDates, FILTER(
  "&amp;"      secondDates,
        (secondDates &gt; resDate + 2) *
        (secondDates &lt;= tourDate - 3)
      ),
      IF(
        $AJ409=""P4"",
        IF(
          COUNTA(validDates) &lt; 3,
          """",
          TEXT(INDEX(validDates, 3), ""mmm d, yyyy"")
  "&amp;"      ),
        IF(
          $AJ409=""P3"",
          IF(
            COUNTA(validDates) &lt; 3,
            """",
            TEXT(INDEX(validDates, 3), ""mmm d, yyyy"")
          ),
          IF(
            COUNTA(validDates) &lt; 3,
            """",
    "&amp;"        TEXTJOIN("", "", TRUE,
              TEXT(INDEX(validDates, 1), ""mmm d, yyyy""),
              TEXT(INDEX(validDates, 2), ""mmm d, yyyy""),
              TEXT(INDEX(validDates, 3), ""mmm d, yyyy"")
            )
          )
        )
      )
    "&amp;"),
    """"
  )
)
"),"")</f>
        <v/>
      </c>
      <c r="BG409" s="65" t="str">
        <f t="shared" si="14"/>
        <v/>
      </c>
      <c r="BH409" s="63"/>
      <c r="BI409" s="64"/>
      <c r="BJ409" s="64"/>
      <c r="BK409" s="64"/>
      <c r="BL409" s="64" t="str">
        <f>IFERROR(__xludf.DUMMYFUNCTION("IF(
  OR($AJ409=""Full Payment"",$AJ409=""P1"",$AJ409=""P2"",$AJ409=""P3""),
  """",
  IF(
    AND(
      NOT(ISBLANK($K409)),
      $Q409=""Standard Booking, P4""
    ),
    LET(
      resDate,   $K409,
      tourDate,  $N409,
      monthCount, DATEDIF(r"&amp;"esDate, tourDate, ""M"") + 1,
      secondDates, ARRAYFORMULA(
        DATE(
          YEAR(resDate),
          MONTH(resDate) + SEQUENCE(monthCount),
          2
        )
      ),
      validDates, FILTER(
        secondDates,
        (secondDates &gt; res"&amp;"Date + 2) *
        (secondDates &lt;= tourDate - 3)
      ),
      IF(
        $AJ409=""P4"",
        IF(
          COUNTA(validDates) &lt; 4,
          """",
          TEXT(
            INDEX(validDates, 4),
            ""mmm d, yyyy""
          )
        ),
"&amp;"        IF(
          COUNTA(validDates) &lt; 4,
          """",
          TEXTJOIN(
            "", "", TRUE,
            TEXT(INDEX(validDates, 1), ""mmm d, yyyy""),
            TEXT(INDEX(validDates, 2), ""mmm d, yyyy""),
            TEXT(INDEX(validDates"&amp;", 3), ""mmm d, yyyy""),
            TEXT(INDEX(validDates, 4), ""mmm d, yyyy"")
          )
        )
      )
    ),
    """"
  )
)
"),"")</f>
        <v/>
      </c>
      <c r="BM409" s="65" t="str">
        <f t="shared" si="15"/>
        <v/>
      </c>
      <c r="BN409" s="66"/>
      <c r="BO409" s="67"/>
      <c r="BP409" s="49" t="b">
        <v>0</v>
      </c>
      <c r="BQ409" s="49" t="b">
        <v>0</v>
      </c>
      <c r="BR409" s="68"/>
      <c r="BS409" s="69"/>
      <c r="BT409" s="70" t="b">
        <v>0</v>
      </c>
      <c r="BU409" s="71"/>
      <c r="BV409" s="72"/>
      <c r="BW409" s="86" t="b">
        <v>0</v>
      </c>
      <c r="BX409" s="87"/>
    </row>
    <row r="410">
      <c r="A410" s="35" t="str">
        <f t="shared" si="1"/>
        <v/>
      </c>
      <c r="B410" s="36" t="str">
        <f t="shared" si="2"/>
        <v/>
      </c>
      <c r="C410" s="36" t="str">
        <f t="array" ref="C410">IF(
  M410="",
  "",
  IFERROR(
    INDEX(
      '{INDEX} Tour Packages'!$A:$ZZ,
      MATCH(
        M410,
        INDEX(
          '{INDEX} Tour Packages'!$A:$ZZ,
          ,
          MATCH("Tour Package Name", '{INDEX} Tour Packages'!$4:$4, 0)
        ),
        0
      ),
      MATCH("Tour Code", '{INDEX} Tour Packages'!$4:$4, 0)
    ),
    "XXX"
  )
)
</f>
        <v/>
      </c>
      <c r="D410" s="36" t="str">
        <f t="shared" si="3"/>
        <v/>
      </c>
      <c r="E410" s="36" t="str">
        <f t="shared" si="4"/>
        <v/>
      </c>
      <c r="F410" s="37" t="str">
        <f t="shared" si="5"/>
        <v/>
      </c>
      <c r="G410" s="89"/>
      <c r="H410" s="89"/>
      <c r="I410" s="90"/>
      <c r="J410" s="40" t="str">
        <f t="shared" si="16"/>
        <v> </v>
      </c>
      <c r="K410" s="91"/>
      <c r="L410" s="55"/>
      <c r="M410" s="55"/>
      <c r="N410" s="91"/>
      <c r="O410" s="43" t="str">
        <f>IFERROR(__xludf.DUMMYFUNCTION("IF(N410="""","""",IFERROR(
  N410 + VALUE(REGEXEXTRACT(P410, ""(\d+)\s+Days"")),
  """"
)
)"),"")</f>
        <v/>
      </c>
      <c r="P410" s="43" t="str">
        <f t="array" ref="P410">IFERROR(
  INDEX(
    INDEX('{INDEX} Tour Packages'!$A:$ZZ, , MATCH(P$3, '{INDEX} Tour Packages'!$4:$4, 0)),
    MATCH(M410, INDEX('{INDEX} Tour Packages'!$A:$ZZ,0, MATCH("Tour Package Name", '{INDEX} Tour Packages'!$4:$4, 0)), 0)
  ),
"")
</f>
        <v/>
      </c>
      <c r="Q410" s="44" t="str">
        <f t="shared" si="7"/>
        <v/>
      </c>
      <c r="R410" s="44" t="str">
        <f>IFERROR(__xludf.DUMMYFUNCTION("IF(OR(ISBLANK(K410), ISBLANK(N410)), """", 
  LET(
    resDate, K410,
    tourDate, N410,
    monthCount, MAX(0, DATEDIF(resDate, tourDate - 3, ""M"") + 1),
    secondDates, ARRAYFORMULA(DATE(YEAR(resDate), MONTH(resDate) + SEQUENCE(monthCount), 2)),
    "&amp;"validDates, FILTER(secondDates, (secondDates &gt; resDate + 2) * (secondDates &lt;= tourDate - 3)),
    IF(ISERROR(validDates), 0, COUNTA(validDates))
  )
)
"),"")</f>
        <v/>
      </c>
      <c r="S410" s="44" t="str">
        <f t="shared" si="8"/>
        <v/>
      </c>
      <c r="T410" s="45" t="str">
        <f t="array" ref="T410">IF(ISBLANK(BO410),IFERROR(
  INDEX(
    INDEX('{INDEX} Payment Terms'!$A:$G, , MATCH(T$3, '{INDEX} Payment Terms'!$4:$4, 0)),
    MATCH(Q410, INDEX('{INDEX} Payment Terms'!$A:$G,0, MATCH("Payment Condition", '{INDEX} Payment Terms'!$4:$4, 0)), 0)
  ),
""),"Cancelled")
</f>
        <v/>
      </c>
      <c r="U410" s="46" t="b">
        <v>0</v>
      </c>
      <c r="V410" s="47" t="str">
        <f>IFERROR(__xludf.DUMMYFUNCTION("IF(OR(L410=""Duo Booking"", L410=""Group Booking""),
IF(U410=FALSE,"""",
    LET(
      bookingType, L410,
      tour, M410,
      mainFirst, H410,
      mainLast, I410,
      mainEmail, G410,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$L$4:L410, bookingType,
          $M$4:M410, tour,
          $H$4:H410, mainFirst,
          $I$4:I410, mainLast,
          $G$4:G410, mainEmail
        ),
        ""000""
      ),
  "&amp;"    baseID &amp; ""-"" &amp; memberNumber
    )
  ),
  """"
)
"),"")</f>
        <v/>
      </c>
      <c r="W410" s="48"/>
      <c r="X410" s="85" t="b">
        <v>0</v>
      </c>
      <c r="Y410" s="85" t="b">
        <v>0</v>
      </c>
      <c r="Z410" s="85" t="b">
        <v>0</v>
      </c>
      <c r="AA410" s="50"/>
      <c r="AB410" s="51"/>
      <c r="AC410" s="85" t="b">
        <v>0</v>
      </c>
      <c r="AD410" s="92"/>
      <c r="AE410" s="88"/>
      <c r="AF410" s="36" t="str">
        <f t="array" ref="AF410">IF(M410="","",INDEX(
      '{INDEX} Tour Packages'!$A:$ZP,
      MATCH($M410, '{INDEX} Tour Packages'!$A:$A, 0),
      MATCH(AF$3, '{INDEX} Tour Packages'!$4:$4, 0)
    ))</f>
        <v/>
      </c>
      <c r="AG410" s="36" t="str">
        <f t="array" ref="AG410">IF(M410="","",INDEX(
      '{INDEX} Tour Packages'!$A:$ZP,
      MATCH($M410, '{INDEX} Tour Packages'!$A:$A, 0),
      MATCH(AG$3, '{INDEX} Tour Packages'!$4:$4, 0)
    ))</f>
        <v/>
      </c>
      <c r="AH410" s="36" t="str">
        <f t="array" ref="AH410">IF(M410="","",INDEX(
      '{INDEX} Tour Packages'!$A:$ZP,
      MATCH($M410, '{INDEX} Tour Packages'!$A:$A, 0),
      MATCH(AH$3, '{INDEX} Tour Packages'!$4:$4, 0)
    ))</f>
        <v/>
      </c>
      <c r="AI410" s="54" t="str">
        <f t="shared" si="9"/>
        <v/>
      </c>
      <c r="AJ410" s="42"/>
      <c r="AK410" s="55"/>
      <c r="AL410" s="46" t="b">
        <v>0</v>
      </c>
      <c r="AM410" s="56"/>
      <c r="AN410" s="57" t="str">
        <f t="shared" si="10"/>
        <v/>
      </c>
      <c r="AO410" s="58" t="str">
        <f t="shared" si="11"/>
        <v/>
      </c>
      <c r="AP410" s="59"/>
      <c r="AQ410" s="60"/>
      <c r="AR410" s="61"/>
      <c r="AS410" s="61"/>
      <c r="AT410" s="61" t="str">
        <f>IFERROR(__xludf.DUMMYFUNCTION("IF( 
  OR($AJ410=""Full Payment"", ISBLANK($K410)),
  """",
  IF(
    OR(
      Q410=""Standard Booking, P1"",
      Q410=""Standard Booking, P2"",
      Q410=""Standard Booking, P3"",
      Q410=""Standard Booking, P4""
    ),
    LET(
      resDate,   $"&amp;"K410,
      tourDate,  $N410,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0" s="62" t="str">
        <f t="shared" si="12"/>
        <v/>
      </c>
      <c r="AV410" s="63"/>
      <c r="AW410" s="64"/>
      <c r="AX410" s="64"/>
      <c r="AY410" s="64"/>
      <c r="AZ410" s="64" t="str">
        <f>IFERROR(__xludf.DUMMYFUNCTION("IF(
  OR($AJ410=""Full Payment"",$AJ410=""P1"", ISBLANK($K410)),
  """",
  IF(
    OR(
      $Q410=""Standard Booking, P2"",
      $Q410=""Standard Booking, P3"",
      $Q410=""Standard Booking, P4""
    ),
    LET(
      resDate,   $K410,
      tourDate,"&amp;"  $N410,
      monthCount, DATEDIF(resDate, tourDate, ""M"") + 1,
      secondDates, ARRAYFORMULA(
        DATE(
          YEAR(resDate),
          MONTH(resDate) + SEQUENCE(monthCount),
          2
        )
      ),
      validDates, FILTER(
        sec"&amp;"ondDates,
        (secondDates &gt; resDate + 2) *
        (secondDates &lt;= tourDate - 3)
      ),
      IF(
        OR($AJ410=""P2"", $AJ410=""P3"", $AJ410=""P4""),
        IF(
          COUNTA(validDates) &lt; 2,
          """",
          TEXT(INDEX(validDates"&amp;", 2), ""mmm d, yyyy"")
        ),
        IF(
          COUNTA(validDates) &lt; 2,
          """",
          TEXTJOIN("", "", TRUE,
            TEXT(INDEX(validDates, 1), ""mmm d, yyyy""),
            TEXT(INDEX(validDates, 2), ""mmm d, yyyy"")
          )
 "&amp;"       )
      )
    ),
    """"
  )
)
"),"")</f>
        <v/>
      </c>
      <c r="BA410" s="65" t="str">
        <f t="shared" si="13"/>
        <v/>
      </c>
      <c r="BB410" s="63"/>
      <c r="BC410" s="64"/>
      <c r="BD410" s="64"/>
      <c r="BE410" s="64"/>
      <c r="BF410" s="64" t="str">
        <f>IFERROR(__xludf.DUMMYFUNCTION("IF(
  OR($AJ410=""Full Payment"",$AJ410=""P1"", $AJ410=""P2""),
  """",
  IF(
    AND(
      NOT(ISBLANK($K410)),
      OR(
        Q410=""Standard Booking, P3"",
        Q410=""Standard Booking, P4""
      )
    ),
    LET(
      resDate,   $K410,
      "&amp;"tourDate,  $N410,
      monthCount, DATEDIF(resDate, tourDate, ""M"") + 1,
      secondDates, ARRAYFORMULA(
        DATE(
          YEAR(resDate),
          MONTH(resDate) + SEQUENCE(monthCount),
          2
        )
      ),
      validDates, FILTER(
  "&amp;"      secondDates,
        (secondDates &gt; resDate + 2) *
        (secondDates &lt;= tourDate - 3)
      ),
      IF(
        $AJ410=""P4"",
        IF(
          COUNTA(validDates) &lt; 3,
          """",
          TEXT(INDEX(validDates, 3), ""mmm d, yyyy"")
  "&amp;"      ),
        IF(
          $AJ410=""P3"",
          IF(
            COUNTA(validDates) &lt; 3,
            """",
            TEXT(INDEX(validDates, 3), ""mmm d, yyyy"")
          ),
          IF(
            COUNTA(validDates) &lt; 3,
            """",
    "&amp;"        TEXTJOIN("", "", TRUE,
              TEXT(INDEX(validDates, 1), ""mmm d, yyyy""),
              TEXT(INDEX(validDates, 2), ""mmm d, yyyy""),
              TEXT(INDEX(validDates, 3), ""mmm d, yyyy"")
            )
          )
        )
      )
    "&amp;"),
    """"
  )
)
"),"")</f>
        <v/>
      </c>
      <c r="BG410" s="65" t="str">
        <f t="shared" si="14"/>
        <v/>
      </c>
      <c r="BH410" s="63"/>
      <c r="BI410" s="64"/>
      <c r="BJ410" s="64"/>
      <c r="BK410" s="64"/>
      <c r="BL410" s="64" t="str">
        <f>IFERROR(__xludf.DUMMYFUNCTION("IF(
  OR($AJ410=""Full Payment"",$AJ410=""P1"",$AJ410=""P2"",$AJ410=""P3""),
  """",
  IF(
    AND(
      NOT(ISBLANK($K410)),
      $Q410=""Standard Booking, P4""
    ),
    LET(
      resDate,   $K410,
      tourDate,  $N410,
      monthCount, DATEDIF(r"&amp;"esDate, tourDate, ""M"") + 1,
      secondDates, ARRAYFORMULA(
        DATE(
          YEAR(resDate),
          MONTH(resDate) + SEQUENCE(monthCount),
          2
        )
      ),
      validDates, FILTER(
        secondDates,
        (secondDates &gt; res"&amp;"Date + 2) *
        (secondDates &lt;= tourDate - 3)
      ),
      IF(
        $AJ410=""P4"",
        IF(
          COUNTA(validDates) &lt; 4,
          """",
          TEXT(
            INDEX(validDates, 4),
            ""mmm d, yyyy""
          )
        ),
"&amp;"        IF(
          COUNTA(validDates) &lt; 4,
          """",
          TEXTJOIN(
            "", "", TRUE,
            TEXT(INDEX(validDates, 1), ""mmm d, yyyy""),
            TEXT(INDEX(validDates, 2), ""mmm d, yyyy""),
            TEXT(INDEX(validDates"&amp;", 3), ""mmm d, yyyy""),
            TEXT(INDEX(validDates, 4), ""mmm d, yyyy"")
          )
        )
      )
    ),
    """"
  )
)
"),"")</f>
        <v/>
      </c>
      <c r="BM410" s="65" t="str">
        <f t="shared" si="15"/>
        <v/>
      </c>
      <c r="BN410" s="66"/>
      <c r="BO410" s="67"/>
      <c r="BP410" s="49" t="b">
        <v>0</v>
      </c>
      <c r="BQ410" s="49" t="b">
        <v>0</v>
      </c>
      <c r="BR410" s="68"/>
      <c r="BS410" s="69"/>
      <c r="BT410" s="70" t="b">
        <v>0</v>
      </c>
      <c r="BU410" s="71"/>
      <c r="BV410" s="72"/>
      <c r="BW410" s="86" t="b">
        <v>0</v>
      </c>
      <c r="BX410" s="87"/>
    </row>
    <row r="411">
      <c r="A411" s="35" t="str">
        <f t="shared" si="1"/>
        <v/>
      </c>
      <c r="B411" s="36" t="str">
        <f t="shared" si="2"/>
        <v/>
      </c>
      <c r="C411" s="36" t="str">
        <f t="array" ref="C411">IF(
  M411="",
  "",
  IFERROR(
    INDEX(
      '{INDEX} Tour Packages'!$A:$ZZ,
      MATCH(
        M411,
        INDEX(
          '{INDEX} Tour Packages'!$A:$ZZ,
          ,
          MATCH("Tour Package Name", '{INDEX} Tour Packages'!$4:$4, 0)
        ),
        0
      ),
      MATCH("Tour Code", '{INDEX} Tour Packages'!$4:$4, 0)
    ),
    "XXX"
  )
)
</f>
        <v/>
      </c>
      <c r="D411" s="36" t="str">
        <f t="shared" si="3"/>
        <v/>
      </c>
      <c r="E411" s="36" t="str">
        <f t="shared" si="4"/>
        <v/>
      </c>
      <c r="F411" s="37" t="str">
        <f t="shared" si="5"/>
        <v/>
      </c>
      <c r="G411" s="89"/>
      <c r="H411" s="89"/>
      <c r="I411" s="90"/>
      <c r="J411" s="40" t="str">
        <f t="shared" si="16"/>
        <v> </v>
      </c>
      <c r="K411" s="91"/>
      <c r="L411" s="55"/>
      <c r="M411" s="55"/>
      <c r="N411" s="91"/>
      <c r="O411" s="43" t="str">
        <f>IFERROR(__xludf.DUMMYFUNCTION("IF(N411="""","""",IFERROR(
  N411 + VALUE(REGEXEXTRACT(P411, ""(\d+)\s+Days"")),
  """"
)
)"),"")</f>
        <v/>
      </c>
      <c r="P411" s="43" t="str">
        <f t="array" ref="P411">IFERROR(
  INDEX(
    INDEX('{INDEX} Tour Packages'!$A:$ZZ, , MATCH(P$3, '{INDEX} Tour Packages'!$4:$4, 0)),
    MATCH(M411, INDEX('{INDEX} Tour Packages'!$A:$ZZ,0, MATCH("Tour Package Name", '{INDEX} Tour Packages'!$4:$4, 0)), 0)
  ),
"")
</f>
        <v/>
      </c>
      <c r="Q411" s="44" t="str">
        <f t="shared" si="7"/>
        <v/>
      </c>
      <c r="R411" s="44" t="str">
        <f>IFERROR(__xludf.DUMMYFUNCTION("IF(OR(ISBLANK(K411), ISBLANK(N411)), """", 
  LET(
    resDate, K411,
    tourDate, N411,
    monthCount, MAX(0, DATEDIF(resDate, tourDate - 3, ""M"") + 1),
    secondDates, ARRAYFORMULA(DATE(YEAR(resDate), MONTH(resDate) + SEQUENCE(monthCount), 2)),
    "&amp;"validDates, FILTER(secondDates, (secondDates &gt; resDate + 2) * (secondDates &lt;= tourDate - 3)),
    IF(ISERROR(validDates), 0, COUNTA(validDates))
  )
)
"),"")</f>
        <v/>
      </c>
      <c r="S411" s="44" t="str">
        <f t="shared" si="8"/>
        <v/>
      </c>
      <c r="T411" s="45" t="str">
        <f t="array" ref="T411">IF(ISBLANK(BO411),IFERROR(
  INDEX(
    INDEX('{INDEX} Payment Terms'!$A:$G, , MATCH(T$3, '{INDEX} Payment Terms'!$4:$4, 0)),
    MATCH(Q411, INDEX('{INDEX} Payment Terms'!$A:$G,0, MATCH("Payment Condition", '{INDEX} Payment Terms'!$4:$4, 0)), 0)
  ),
""),"Cancelled")
</f>
        <v/>
      </c>
      <c r="U411" s="46" t="b">
        <v>0</v>
      </c>
      <c r="V411" s="47" t="str">
        <f>IFERROR(__xludf.DUMMYFUNCTION("IF(OR(L411=""Duo Booking"", L411=""Group Booking""),
IF(U411=FALSE,"""",
    LET(
      bookingType, L411,
      tour, M411,
      mainFirst, H411,
      mainLast, I411,
      mainEmail, G411,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$L$4:L411, bookingType,
          $M$4:M411, tour,
          $H$4:H411, mainFirst,
          $I$4:I411, mainLast,
          $G$4:G411, mainEmail
        ),
        ""000""
      ),
  "&amp;"    baseID &amp; ""-"" &amp; memberNumber
    )
  ),
  """"
)
"),"")</f>
        <v/>
      </c>
      <c r="W411" s="48"/>
      <c r="X411" s="85" t="b">
        <v>0</v>
      </c>
      <c r="Y411" s="85" t="b">
        <v>0</v>
      </c>
      <c r="Z411" s="85" t="b">
        <v>0</v>
      </c>
      <c r="AA411" s="50"/>
      <c r="AB411" s="51"/>
      <c r="AC411" s="85" t="b">
        <v>0</v>
      </c>
      <c r="AD411" s="92"/>
      <c r="AE411" s="88"/>
      <c r="AF411" s="36" t="str">
        <f t="array" ref="AF411">IF(M411="","",INDEX(
      '{INDEX} Tour Packages'!$A:$ZP,
      MATCH($M411, '{INDEX} Tour Packages'!$A:$A, 0),
      MATCH(AF$3, '{INDEX} Tour Packages'!$4:$4, 0)
    ))</f>
        <v/>
      </c>
      <c r="AG411" s="36" t="str">
        <f t="array" ref="AG411">IF(M411="","",INDEX(
      '{INDEX} Tour Packages'!$A:$ZP,
      MATCH($M411, '{INDEX} Tour Packages'!$A:$A, 0),
      MATCH(AG$3, '{INDEX} Tour Packages'!$4:$4, 0)
    ))</f>
        <v/>
      </c>
      <c r="AH411" s="36" t="str">
        <f t="array" ref="AH411">IF(M411="","",INDEX(
      '{INDEX} Tour Packages'!$A:$ZP,
      MATCH($M411, '{INDEX} Tour Packages'!$A:$A, 0),
      MATCH(AH$3, '{INDEX} Tour Packages'!$4:$4, 0)
    ))</f>
        <v/>
      </c>
      <c r="AI411" s="54" t="str">
        <f t="shared" si="9"/>
        <v/>
      </c>
      <c r="AJ411" s="42"/>
      <c r="AK411" s="55"/>
      <c r="AL411" s="46" t="b">
        <v>0</v>
      </c>
      <c r="AM411" s="56"/>
      <c r="AN411" s="57" t="str">
        <f t="shared" si="10"/>
        <v/>
      </c>
      <c r="AO411" s="58" t="str">
        <f t="shared" si="11"/>
        <v/>
      </c>
      <c r="AP411" s="59"/>
      <c r="AQ411" s="60"/>
      <c r="AR411" s="61"/>
      <c r="AS411" s="61"/>
      <c r="AT411" s="61" t="str">
        <f>IFERROR(__xludf.DUMMYFUNCTION("IF( 
  OR($AJ411=""Full Payment"", ISBLANK($K411)),
  """",
  IF(
    OR(
      Q411=""Standard Booking, P1"",
      Q411=""Standard Booking, P2"",
      Q411=""Standard Booking, P3"",
      Q411=""Standard Booking, P4""
    ),
    LET(
      resDate,   $"&amp;"K411,
      tourDate,  $N411,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1" s="62" t="str">
        <f t="shared" si="12"/>
        <v/>
      </c>
      <c r="AV411" s="63"/>
      <c r="AW411" s="64"/>
      <c r="AX411" s="64"/>
      <c r="AY411" s="64"/>
      <c r="AZ411" s="64" t="str">
        <f>IFERROR(__xludf.DUMMYFUNCTION("IF(
  OR($AJ411=""Full Payment"",$AJ411=""P1"", ISBLANK($K411)),
  """",
  IF(
    OR(
      $Q411=""Standard Booking, P2"",
      $Q411=""Standard Booking, P3"",
      $Q411=""Standard Booking, P4""
    ),
    LET(
      resDate,   $K411,
      tourDate,"&amp;"  $N411,
      monthCount, DATEDIF(resDate, tourDate, ""M"") + 1,
      secondDates, ARRAYFORMULA(
        DATE(
          YEAR(resDate),
          MONTH(resDate) + SEQUENCE(monthCount),
          2
        )
      ),
      validDates, FILTER(
        sec"&amp;"ondDates,
        (secondDates &gt; resDate + 2) *
        (secondDates &lt;= tourDate - 3)
      ),
      IF(
        OR($AJ411=""P2"", $AJ411=""P3"", $AJ411=""P4""),
        IF(
          COUNTA(validDates) &lt; 2,
          """",
          TEXT(INDEX(validDates"&amp;", 2), ""mmm d, yyyy"")
        ),
        IF(
          COUNTA(validDates) &lt; 2,
          """",
          TEXTJOIN("", "", TRUE,
            TEXT(INDEX(validDates, 1), ""mmm d, yyyy""),
            TEXT(INDEX(validDates, 2), ""mmm d, yyyy"")
          )
 "&amp;"       )
      )
    ),
    """"
  )
)
"),"")</f>
        <v/>
      </c>
      <c r="BA411" s="65" t="str">
        <f t="shared" si="13"/>
        <v/>
      </c>
      <c r="BB411" s="63"/>
      <c r="BC411" s="64"/>
      <c r="BD411" s="64"/>
      <c r="BE411" s="64"/>
      <c r="BF411" s="64" t="str">
        <f>IFERROR(__xludf.DUMMYFUNCTION("IF(
  OR($AJ411=""Full Payment"",$AJ411=""P1"", $AJ411=""P2""),
  """",
  IF(
    AND(
      NOT(ISBLANK($K411)),
      OR(
        Q411=""Standard Booking, P3"",
        Q411=""Standard Booking, P4""
      )
    ),
    LET(
      resDate,   $K411,
      "&amp;"tourDate,  $N411,
      monthCount, DATEDIF(resDate, tourDate, ""M"") + 1,
      secondDates, ARRAYFORMULA(
        DATE(
          YEAR(resDate),
          MONTH(resDate) + SEQUENCE(monthCount),
          2
        )
      ),
      validDates, FILTER(
  "&amp;"      secondDates,
        (secondDates &gt; resDate + 2) *
        (secondDates &lt;= tourDate - 3)
      ),
      IF(
        $AJ411=""P4"",
        IF(
          COUNTA(validDates) &lt; 3,
          """",
          TEXT(INDEX(validDates, 3), ""mmm d, yyyy"")
  "&amp;"      ),
        IF(
          $AJ411=""P3"",
          IF(
            COUNTA(validDates) &lt; 3,
            """",
            TEXT(INDEX(validDates, 3), ""mmm d, yyyy"")
          ),
          IF(
            COUNTA(validDates) &lt; 3,
            """",
    "&amp;"        TEXTJOIN("", "", TRUE,
              TEXT(INDEX(validDates, 1), ""mmm d, yyyy""),
              TEXT(INDEX(validDates, 2), ""mmm d, yyyy""),
              TEXT(INDEX(validDates, 3), ""mmm d, yyyy"")
            )
          )
        )
      )
    "&amp;"),
    """"
  )
)
"),"")</f>
        <v/>
      </c>
      <c r="BG411" s="65" t="str">
        <f t="shared" si="14"/>
        <v/>
      </c>
      <c r="BH411" s="63"/>
      <c r="BI411" s="64"/>
      <c r="BJ411" s="64"/>
      <c r="BK411" s="64"/>
      <c r="BL411" s="64" t="str">
        <f>IFERROR(__xludf.DUMMYFUNCTION("IF(
  OR($AJ411=""Full Payment"",$AJ411=""P1"",$AJ411=""P2"",$AJ411=""P3""),
  """",
  IF(
    AND(
      NOT(ISBLANK($K411)),
      $Q411=""Standard Booking, P4""
    ),
    LET(
      resDate,   $K411,
      tourDate,  $N411,
      monthCount, DATEDIF(r"&amp;"esDate, tourDate, ""M"") + 1,
      secondDates, ARRAYFORMULA(
        DATE(
          YEAR(resDate),
          MONTH(resDate) + SEQUENCE(monthCount),
          2
        )
      ),
      validDates, FILTER(
        secondDates,
        (secondDates &gt; res"&amp;"Date + 2) *
        (secondDates &lt;= tourDate - 3)
      ),
      IF(
        $AJ411=""P4"",
        IF(
          COUNTA(validDates) &lt; 4,
          """",
          TEXT(
            INDEX(validDates, 4),
            ""mmm d, yyyy""
          )
        ),
"&amp;"        IF(
          COUNTA(validDates) &lt; 4,
          """",
          TEXTJOIN(
            "", "", TRUE,
            TEXT(INDEX(validDates, 1), ""mmm d, yyyy""),
            TEXT(INDEX(validDates, 2), ""mmm d, yyyy""),
            TEXT(INDEX(validDates"&amp;", 3), ""mmm d, yyyy""),
            TEXT(INDEX(validDates, 4), ""mmm d, yyyy"")
          )
        )
      )
    ),
    """"
  )
)
"),"")</f>
        <v/>
      </c>
      <c r="BM411" s="65" t="str">
        <f t="shared" si="15"/>
        <v/>
      </c>
      <c r="BN411" s="66"/>
      <c r="BO411" s="67"/>
      <c r="BP411" s="49" t="b">
        <v>0</v>
      </c>
      <c r="BQ411" s="49" t="b">
        <v>0</v>
      </c>
      <c r="BR411" s="68"/>
      <c r="BS411" s="69"/>
      <c r="BT411" s="70" t="b">
        <v>0</v>
      </c>
      <c r="BU411" s="71"/>
      <c r="BV411" s="72"/>
      <c r="BW411" s="86" t="b">
        <v>0</v>
      </c>
      <c r="BX411" s="87"/>
    </row>
    <row r="412">
      <c r="A412" s="35" t="str">
        <f t="shared" si="1"/>
        <v/>
      </c>
      <c r="B412" s="36" t="str">
        <f t="shared" si="2"/>
        <v/>
      </c>
      <c r="C412" s="36" t="str">
        <f t="array" ref="C412">IF(
  M412="",
  "",
  IFERROR(
    INDEX(
      '{INDEX} Tour Packages'!$A:$ZZ,
      MATCH(
        M412,
        INDEX(
          '{INDEX} Tour Packages'!$A:$ZZ,
          ,
          MATCH("Tour Package Name", '{INDEX} Tour Packages'!$4:$4, 0)
        ),
        0
      ),
      MATCH("Tour Code", '{INDEX} Tour Packages'!$4:$4, 0)
    ),
    "XXX"
  )
)
</f>
        <v/>
      </c>
      <c r="D412" s="36" t="str">
        <f t="shared" si="3"/>
        <v/>
      </c>
      <c r="E412" s="36" t="str">
        <f t="shared" si="4"/>
        <v/>
      </c>
      <c r="F412" s="37" t="str">
        <f t="shared" si="5"/>
        <v/>
      </c>
      <c r="G412" s="89"/>
      <c r="H412" s="89"/>
      <c r="I412" s="90"/>
      <c r="J412" s="40" t="str">
        <f t="shared" si="16"/>
        <v> </v>
      </c>
      <c r="K412" s="91"/>
      <c r="L412" s="55"/>
      <c r="M412" s="55"/>
      <c r="N412" s="91"/>
      <c r="O412" s="43" t="str">
        <f>IFERROR(__xludf.DUMMYFUNCTION("IF(N412="""","""",IFERROR(
  N412 + VALUE(REGEXEXTRACT(P412, ""(\d+)\s+Days"")),
  """"
)
)"),"")</f>
        <v/>
      </c>
      <c r="P412" s="43" t="str">
        <f t="array" ref="P412">IFERROR(
  INDEX(
    INDEX('{INDEX} Tour Packages'!$A:$ZZ, , MATCH(P$3, '{INDEX} Tour Packages'!$4:$4, 0)),
    MATCH(M412, INDEX('{INDEX} Tour Packages'!$A:$ZZ,0, MATCH("Tour Package Name", '{INDEX} Tour Packages'!$4:$4, 0)), 0)
  ),
"")
</f>
        <v/>
      </c>
      <c r="Q412" s="44" t="str">
        <f t="shared" si="7"/>
        <v/>
      </c>
      <c r="R412" s="44" t="str">
        <f>IFERROR(__xludf.DUMMYFUNCTION("IF(OR(ISBLANK(K412), ISBLANK(N412)), """", 
  LET(
    resDate, K412,
    tourDate, N412,
    monthCount, MAX(0, DATEDIF(resDate, tourDate - 3, ""M"") + 1),
    secondDates, ARRAYFORMULA(DATE(YEAR(resDate), MONTH(resDate) + SEQUENCE(monthCount), 2)),
    "&amp;"validDates, FILTER(secondDates, (secondDates &gt; resDate + 2) * (secondDates &lt;= tourDate - 3)),
    IF(ISERROR(validDates), 0, COUNTA(validDates))
  )
)
"),"")</f>
        <v/>
      </c>
      <c r="S412" s="44" t="str">
        <f t="shared" si="8"/>
        <v/>
      </c>
      <c r="T412" s="45" t="str">
        <f t="array" ref="T412">IF(ISBLANK(BO412),IFERROR(
  INDEX(
    INDEX('{INDEX} Payment Terms'!$A:$G, , MATCH(T$3, '{INDEX} Payment Terms'!$4:$4, 0)),
    MATCH(Q412, INDEX('{INDEX} Payment Terms'!$A:$G,0, MATCH("Payment Condition", '{INDEX} Payment Terms'!$4:$4, 0)), 0)
  ),
""),"Cancelled")
</f>
        <v/>
      </c>
      <c r="U412" s="46" t="b">
        <v>0</v>
      </c>
      <c r="V412" s="47" t="str">
        <f>IFERROR(__xludf.DUMMYFUNCTION("IF(OR(L412=""Duo Booking"", L412=""Group Booking""),
IF(U412=FALSE,"""",
    LET(
      bookingType, L412,
      tour, M412,
      mainFirst, H412,
      mainLast, I412,
      mainEmail, G412,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$L$4:L412, bookingType,
          $M$4:M412, tour,
          $H$4:H412, mainFirst,
          $I$4:I412, mainLast,
          $G$4:G412, mainEmail
        ),
        ""000""
      ),
  "&amp;"    baseID &amp; ""-"" &amp; memberNumber
    )
  ),
  """"
)
"),"")</f>
        <v/>
      </c>
      <c r="W412" s="48"/>
      <c r="X412" s="85" t="b">
        <v>0</v>
      </c>
      <c r="Y412" s="85" t="b">
        <v>0</v>
      </c>
      <c r="Z412" s="85" t="b">
        <v>0</v>
      </c>
      <c r="AA412" s="50"/>
      <c r="AB412" s="51"/>
      <c r="AC412" s="85" t="b">
        <v>0</v>
      </c>
      <c r="AD412" s="92"/>
      <c r="AE412" s="88"/>
      <c r="AF412" s="36" t="str">
        <f t="array" ref="AF412">IF(M412="","",INDEX(
      '{INDEX} Tour Packages'!$A:$ZP,
      MATCH($M412, '{INDEX} Tour Packages'!$A:$A, 0),
      MATCH(AF$3, '{INDEX} Tour Packages'!$4:$4, 0)
    ))</f>
        <v/>
      </c>
      <c r="AG412" s="36" t="str">
        <f t="array" ref="AG412">IF(M412="","",INDEX(
      '{INDEX} Tour Packages'!$A:$ZP,
      MATCH($M412, '{INDEX} Tour Packages'!$A:$A, 0),
      MATCH(AG$3, '{INDEX} Tour Packages'!$4:$4, 0)
    ))</f>
        <v/>
      </c>
      <c r="AH412" s="36" t="str">
        <f t="array" ref="AH412">IF(M412="","",INDEX(
      '{INDEX} Tour Packages'!$A:$ZP,
      MATCH($M412, '{INDEX} Tour Packages'!$A:$A, 0),
      MATCH(AH$3, '{INDEX} Tour Packages'!$4:$4, 0)
    ))</f>
        <v/>
      </c>
      <c r="AI412" s="54" t="str">
        <f t="shared" si="9"/>
        <v/>
      </c>
      <c r="AJ412" s="42"/>
      <c r="AK412" s="55"/>
      <c r="AL412" s="46" t="b">
        <v>0</v>
      </c>
      <c r="AM412" s="56"/>
      <c r="AN412" s="57" t="str">
        <f t="shared" si="10"/>
        <v/>
      </c>
      <c r="AO412" s="58" t="str">
        <f t="shared" si="11"/>
        <v/>
      </c>
      <c r="AP412" s="59"/>
      <c r="AQ412" s="60"/>
      <c r="AR412" s="61"/>
      <c r="AS412" s="61"/>
      <c r="AT412" s="61" t="str">
        <f>IFERROR(__xludf.DUMMYFUNCTION("IF( 
  OR($AJ412=""Full Payment"", ISBLANK($K412)),
  """",
  IF(
    OR(
      Q412=""Standard Booking, P1"",
      Q412=""Standard Booking, P2"",
      Q412=""Standard Booking, P3"",
      Q412=""Standard Booking, P4""
    ),
    LET(
      resDate,   $"&amp;"K412,
      tourDate,  $N412,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2" s="62" t="str">
        <f t="shared" si="12"/>
        <v/>
      </c>
      <c r="AV412" s="63"/>
      <c r="AW412" s="64"/>
      <c r="AX412" s="64"/>
      <c r="AY412" s="64"/>
      <c r="AZ412" s="64" t="str">
        <f>IFERROR(__xludf.DUMMYFUNCTION("IF(
  OR($AJ412=""Full Payment"",$AJ412=""P1"", ISBLANK($K412)),
  """",
  IF(
    OR(
      $Q412=""Standard Booking, P2"",
      $Q412=""Standard Booking, P3"",
      $Q412=""Standard Booking, P4""
    ),
    LET(
      resDate,   $K412,
      tourDate,"&amp;"  $N412,
      monthCount, DATEDIF(resDate, tourDate, ""M"") + 1,
      secondDates, ARRAYFORMULA(
        DATE(
          YEAR(resDate),
          MONTH(resDate) + SEQUENCE(monthCount),
          2
        )
      ),
      validDates, FILTER(
        sec"&amp;"ondDates,
        (secondDates &gt; resDate + 2) *
        (secondDates &lt;= tourDate - 3)
      ),
      IF(
        OR($AJ412=""P2"", $AJ412=""P3"", $AJ412=""P4""),
        IF(
          COUNTA(validDates) &lt; 2,
          """",
          TEXT(INDEX(validDates"&amp;", 2), ""mmm d, yyyy"")
        ),
        IF(
          COUNTA(validDates) &lt; 2,
          """",
          TEXTJOIN("", "", TRUE,
            TEXT(INDEX(validDates, 1), ""mmm d, yyyy""),
            TEXT(INDEX(validDates, 2), ""mmm d, yyyy"")
          )
 "&amp;"       )
      )
    ),
    """"
  )
)
"),"")</f>
        <v/>
      </c>
      <c r="BA412" s="65" t="str">
        <f t="shared" si="13"/>
        <v/>
      </c>
      <c r="BB412" s="63"/>
      <c r="BC412" s="64"/>
      <c r="BD412" s="64"/>
      <c r="BE412" s="64"/>
      <c r="BF412" s="64" t="str">
        <f>IFERROR(__xludf.DUMMYFUNCTION("IF(
  OR($AJ412=""Full Payment"",$AJ412=""P1"", $AJ412=""P2""),
  """",
  IF(
    AND(
      NOT(ISBLANK($K412)),
      OR(
        Q412=""Standard Booking, P3"",
        Q412=""Standard Booking, P4""
      )
    ),
    LET(
      resDate,   $K412,
      "&amp;"tourDate,  $N412,
      monthCount, DATEDIF(resDate, tourDate, ""M"") + 1,
      secondDates, ARRAYFORMULA(
        DATE(
          YEAR(resDate),
          MONTH(resDate) + SEQUENCE(monthCount),
          2
        )
      ),
      validDates, FILTER(
  "&amp;"      secondDates,
        (secondDates &gt; resDate + 2) *
        (secondDates &lt;= tourDate - 3)
      ),
      IF(
        $AJ412=""P4"",
        IF(
          COUNTA(validDates) &lt; 3,
          """",
          TEXT(INDEX(validDates, 3), ""mmm d, yyyy"")
  "&amp;"      ),
        IF(
          $AJ412=""P3"",
          IF(
            COUNTA(validDates) &lt; 3,
            """",
            TEXT(INDEX(validDates, 3), ""mmm d, yyyy"")
          ),
          IF(
            COUNTA(validDates) &lt; 3,
            """",
    "&amp;"        TEXTJOIN("", "", TRUE,
              TEXT(INDEX(validDates, 1), ""mmm d, yyyy""),
              TEXT(INDEX(validDates, 2), ""mmm d, yyyy""),
              TEXT(INDEX(validDates, 3), ""mmm d, yyyy"")
            )
          )
        )
      )
    "&amp;"),
    """"
  )
)
"),"")</f>
        <v/>
      </c>
      <c r="BG412" s="65" t="str">
        <f t="shared" si="14"/>
        <v/>
      </c>
      <c r="BH412" s="63"/>
      <c r="BI412" s="64"/>
      <c r="BJ412" s="64"/>
      <c r="BK412" s="64"/>
      <c r="BL412" s="64" t="str">
        <f>IFERROR(__xludf.DUMMYFUNCTION("IF(
  OR($AJ412=""Full Payment"",$AJ412=""P1"",$AJ412=""P2"",$AJ412=""P3""),
  """",
  IF(
    AND(
      NOT(ISBLANK($K412)),
      $Q412=""Standard Booking, P4""
    ),
    LET(
      resDate,   $K412,
      tourDate,  $N412,
      monthCount, DATEDIF(r"&amp;"esDate, tourDate, ""M"") + 1,
      secondDates, ARRAYFORMULA(
        DATE(
          YEAR(resDate),
          MONTH(resDate) + SEQUENCE(monthCount),
          2
        )
      ),
      validDates, FILTER(
        secondDates,
        (secondDates &gt; res"&amp;"Date + 2) *
        (secondDates &lt;= tourDate - 3)
      ),
      IF(
        $AJ412=""P4"",
        IF(
          COUNTA(validDates) &lt; 4,
          """",
          TEXT(
            INDEX(validDates, 4),
            ""mmm d, yyyy""
          )
        ),
"&amp;"        IF(
          COUNTA(validDates) &lt; 4,
          """",
          TEXTJOIN(
            "", "", TRUE,
            TEXT(INDEX(validDates, 1), ""mmm d, yyyy""),
            TEXT(INDEX(validDates, 2), ""mmm d, yyyy""),
            TEXT(INDEX(validDates"&amp;", 3), ""mmm d, yyyy""),
            TEXT(INDEX(validDates, 4), ""mmm d, yyyy"")
          )
        )
      )
    ),
    """"
  )
)
"),"")</f>
        <v/>
      </c>
      <c r="BM412" s="65" t="str">
        <f t="shared" si="15"/>
        <v/>
      </c>
      <c r="BN412" s="66"/>
      <c r="BO412" s="67"/>
      <c r="BP412" s="49" t="b">
        <v>0</v>
      </c>
      <c r="BQ412" s="49" t="b">
        <v>0</v>
      </c>
      <c r="BR412" s="68"/>
      <c r="BS412" s="69"/>
      <c r="BT412" s="70" t="b">
        <v>0</v>
      </c>
      <c r="BU412" s="71"/>
      <c r="BV412" s="72"/>
      <c r="BW412" s="86" t="b">
        <v>0</v>
      </c>
      <c r="BX412" s="87"/>
    </row>
    <row r="413">
      <c r="A413" s="35" t="str">
        <f t="shared" si="1"/>
        <v/>
      </c>
      <c r="B413" s="36" t="str">
        <f t="shared" si="2"/>
        <v/>
      </c>
      <c r="C413" s="36" t="str">
        <f t="array" ref="C413">IF(
  M413="",
  "",
  IFERROR(
    INDEX(
      '{INDEX} Tour Packages'!$A:$ZZ,
      MATCH(
        M413,
        INDEX(
          '{INDEX} Tour Packages'!$A:$ZZ,
          ,
          MATCH("Tour Package Name", '{INDEX} Tour Packages'!$4:$4, 0)
        ),
        0
      ),
      MATCH("Tour Code", '{INDEX} Tour Packages'!$4:$4, 0)
    ),
    "XXX"
  )
)
</f>
        <v/>
      </c>
      <c r="D413" s="36" t="str">
        <f t="shared" si="3"/>
        <v/>
      </c>
      <c r="E413" s="36" t="str">
        <f t="shared" si="4"/>
        <v/>
      </c>
      <c r="F413" s="37" t="str">
        <f t="shared" si="5"/>
        <v/>
      </c>
      <c r="G413" s="89"/>
      <c r="H413" s="89"/>
      <c r="I413" s="90"/>
      <c r="J413" s="40" t="str">
        <f t="shared" si="16"/>
        <v> </v>
      </c>
      <c r="K413" s="91"/>
      <c r="L413" s="55"/>
      <c r="M413" s="55"/>
      <c r="N413" s="91"/>
      <c r="O413" s="43" t="str">
        <f>IFERROR(__xludf.DUMMYFUNCTION("IF(N413="""","""",IFERROR(
  N413 + VALUE(REGEXEXTRACT(P413, ""(\d+)\s+Days"")),
  """"
)
)"),"")</f>
        <v/>
      </c>
      <c r="P413" s="43" t="str">
        <f t="array" ref="P413">IFERROR(
  INDEX(
    INDEX('{INDEX} Tour Packages'!$A:$ZZ, , MATCH(P$3, '{INDEX} Tour Packages'!$4:$4, 0)),
    MATCH(M413, INDEX('{INDEX} Tour Packages'!$A:$ZZ,0, MATCH("Tour Package Name", '{INDEX} Tour Packages'!$4:$4, 0)), 0)
  ),
"")
</f>
        <v/>
      </c>
      <c r="Q413" s="44" t="str">
        <f t="shared" si="7"/>
        <v/>
      </c>
      <c r="R413" s="44" t="str">
        <f>IFERROR(__xludf.DUMMYFUNCTION("IF(OR(ISBLANK(K413), ISBLANK(N413)), """", 
  LET(
    resDate, K413,
    tourDate, N413,
    monthCount, MAX(0, DATEDIF(resDate, tourDate - 3, ""M"") + 1),
    secondDates, ARRAYFORMULA(DATE(YEAR(resDate), MONTH(resDate) + SEQUENCE(monthCount), 2)),
    "&amp;"validDates, FILTER(secondDates, (secondDates &gt; resDate + 2) * (secondDates &lt;= tourDate - 3)),
    IF(ISERROR(validDates), 0, COUNTA(validDates))
  )
)
"),"")</f>
        <v/>
      </c>
      <c r="S413" s="44" t="str">
        <f t="shared" si="8"/>
        <v/>
      </c>
      <c r="T413" s="45" t="str">
        <f t="array" ref="T413">IF(ISBLANK(BO413),IFERROR(
  INDEX(
    INDEX('{INDEX} Payment Terms'!$A:$G, , MATCH(T$3, '{INDEX} Payment Terms'!$4:$4, 0)),
    MATCH(Q413, INDEX('{INDEX} Payment Terms'!$A:$G,0, MATCH("Payment Condition", '{INDEX} Payment Terms'!$4:$4, 0)), 0)
  ),
""),"Cancelled")
</f>
        <v/>
      </c>
      <c r="U413" s="46" t="b">
        <v>0</v>
      </c>
      <c r="V413" s="47" t="str">
        <f>IFERROR(__xludf.DUMMYFUNCTION("IF(OR(L413=""Duo Booking"", L413=""Group Booking""),
IF(U413=FALSE,"""",
    LET(
      bookingType, L413,
      tour, M413,
      mainFirst, H413,
      mainLast, I413,
      mainEmail, G413,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$L$4:L413, bookingType,
          $M$4:M413, tour,
          $H$4:H413, mainFirst,
          $I$4:I413, mainLast,
          $G$4:G413, mainEmail
        ),
        ""000""
      ),
  "&amp;"    baseID &amp; ""-"" &amp; memberNumber
    )
  ),
  """"
)
"),"")</f>
        <v/>
      </c>
      <c r="W413" s="48"/>
      <c r="X413" s="85" t="b">
        <v>0</v>
      </c>
      <c r="Y413" s="85" t="b">
        <v>0</v>
      </c>
      <c r="Z413" s="85" t="b">
        <v>0</v>
      </c>
      <c r="AA413" s="50"/>
      <c r="AB413" s="51"/>
      <c r="AC413" s="85" t="b">
        <v>0</v>
      </c>
      <c r="AD413" s="92"/>
      <c r="AE413" s="88"/>
      <c r="AF413" s="36" t="str">
        <f t="array" ref="AF413">IF(M413="","",INDEX(
      '{INDEX} Tour Packages'!$A:$ZP,
      MATCH($M413, '{INDEX} Tour Packages'!$A:$A, 0),
      MATCH(AF$3, '{INDEX} Tour Packages'!$4:$4, 0)
    ))</f>
        <v/>
      </c>
      <c r="AG413" s="36" t="str">
        <f t="array" ref="AG413">IF(M413="","",INDEX(
      '{INDEX} Tour Packages'!$A:$ZP,
      MATCH($M413, '{INDEX} Tour Packages'!$A:$A, 0),
      MATCH(AG$3, '{INDEX} Tour Packages'!$4:$4, 0)
    ))</f>
        <v/>
      </c>
      <c r="AH413" s="36" t="str">
        <f t="array" ref="AH413">IF(M413="","",INDEX(
      '{INDEX} Tour Packages'!$A:$ZP,
      MATCH($M413, '{INDEX} Tour Packages'!$A:$A, 0),
      MATCH(AH$3, '{INDEX} Tour Packages'!$4:$4, 0)
    ))</f>
        <v/>
      </c>
      <c r="AI413" s="54" t="str">
        <f t="shared" si="9"/>
        <v/>
      </c>
      <c r="AJ413" s="42"/>
      <c r="AK413" s="55"/>
      <c r="AL413" s="46" t="b">
        <v>0</v>
      </c>
      <c r="AM413" s="56"/>
      <c r="AN413" s="57" t="str">
        <f t="shared" si="10"/>
        <v/>
      </c>
      <c r="AO413" s="58" t="str">
        <f t="shared" si="11"/>
        <v/>
      </c>
      <c r="AP413" s="59"/>
      <c r="AQ413" s="60"/>
      <c r="AR413" s="61"/>
      <c r="AS413" s="61"/>
      <c r="AT413" s="61" t="str">
        <f>IFERROR(__xludf.DUMMYFUNCTION("IF( 
  OR($AJ413=""Full Payment"", ISBLANK($K413)),
  """",
  IF(
    OR(
      Q413=""Standard Booking, P1"",
      Q413=""Standard Booking, P2"",
      Q413=""Standard Booking, P3"",
      Q413=""Standard Booking, P4""
    ),
    LET(
      resDate,   $"&amp;"K413,
      tourDate,  $N413,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3" s="62" t="str">
        <f t="shared" si="12"/>
        <v/>
      </c>
      <c r="AV413" s="63"/>
      <c r="AW413" s="64"/>
      <c r="AX413" s="64"/>
      <c r="AY413" s="64"/>
      <c r="AZ413" s="64" t="str">
        <f>IFERROR(__xludf.DUMMYFUNCTION("IF(
  OR($AJ413=""Full Payment"",$AJ413=""P1"", ISBLANK($K413)),
  """",
  IF(
    OR(
      $Q413=""Standard Booking, P2"",
      $Q413=""Standard Booking, P3"",
      $Q413=""Standard Booking, P4""
    ),
    LET(
      resDate,   $K413,
      tourDate,"&amp;"  $N413,
      monthCount, DATEDIF(resDate, tourDate, ""M"") + 1,
      secondDates, ARRAYFORMULA(
        DATE(
          YEAR(resDate),
          MONTH(resDate) + SEQUENCE(monthCount),
          2
        )
      ),
      validDates, FILTER(
        sec"&amp;"ondDates,
        (secondDates &gt; resDate + 2) *
        (secondDates &lt;= tourDate - 3)
      ),
      IF(
        OR($AJ413=""P2"", $AJ413=""P3"", $AJ413=""P4""),
        IF(
          COUNTA(validDates) &lt; 2,
          """",
          TEXT(INDEX(validDates"&amp;", 2), ""mmm d, yyyy"")
        ),
        IF(
          COUNTA(validDates) &lt; 2,
          """",
          TEXTJOIN("", "", TRUE,
            TEXT(INDEX(validDates, 1), ""mmm d, yyyy""),
            TEXT(INDEX(validDates, 2), ""mmm d, yyyy"")
          )
 "&amp;"       )
      )
    ),
    """"
  )
)
"),"")</f>
        <v/>
      </c>
      <c r="BA413" s="65" t="str">
        <f t="shared" si="13"/>
        <v/>
      </c>
      <c r="BB413" s="63"/>
      <c r="BC413" s="64"/>
      <c r="BD413" s="64"/>
      <c r="BE413" s="64"/>
      <c r="BF413" s="64" t="str">
        <f>IFERROR(__xludf.DUMMYFUNCTION("IF(
  OR($AJ413=""Full Payment"",$AJ413=""P1"", $AJ413=""P2""),
  """",
  IF(
    AND(
      NOT(ISBLANK($K413)),
      OR(
        Q413=""Standard Booking, P3"",
        Q413=""Standard Booking, P4""
      )
    ),
    LET(
      resDate,   $K413,
      "&amp;"tourDate,  $N413,
      monthCount, DATEDIF(resDate, tourDate, ""M"") + 1,
      secondDates, ARRAYFORMULA(
        DATE(
          YEAR(resDate),
          MONTH(resDate) + SEQUENCE(monthCount),
          2
        )
      ),
      validDates, FILTER(
  "&amp;"      secondDates,
        (secondDates &gt; resDate + 2) *
        (secondDates &lt;= tourDate - 3)
      ),
      IF(
        $AJ413=""P4"",
        IF(
          COUNTA(validDates) &lt; 3,
          """",
          TEXT(INDEX(validDates, 3), ""mmm d, yyyy"")
  "&amp;"      ),
        IF(
          $AJ413=""P3"",
          IF(
            COUNTA(validDates) &lt; 3,
            """",
            TEXT(INDEX(validDates, 3), ""mmm d, yyyy"")
          ),
          IF(
            COUNTA(validDates) &lt; 3,
            """",
    "&amp;"        TEXTJOIN("", "", TRUE,
              TEXT(INDEX(validDates, 1), ""mmm d, yyyy""),
              TEXT(INDEX(validDates, 2), ""mmm d, yyyy""),
              TEXT(INDEX(validDates, 3), ""mmm d, yyyy"")
            )
          )
        )
      )
    "&amp;"),
    """"
  )
)
"),"")</f>
        <v/>
      </c>
      <c r="BG413" s="65" t="str">
        <f t="shared" si="14"/>
        <v/>
      </c>
      <c r="BH413" s="63"/>
      <c r="BI413" s="64"/>
      <c r="BJ413" s="64"/>
      <c r="BK413" s="64"/>
      <c r="BL413" s="64" t="str">
        <f>IFERROR(__xludf.DUMMYFUNCTION("IF(
  OR($AJ413=""Full Payment"",$AJ413=""P1"",$AJ413=""P2"",$AJ413=""P3""),
  """",
  IF(
    AND(
      NOT(ISBLANK($K413)),
      $Q413=""Standard Booking, P4""
    ),
    LET(
      resDate,   $K413,
      tourDate,  $N413,
      monthCount, DATEDIF(r"&amp;"esDate, tourDate, ""M"") + 1,
      secondDates, ARRAYFORMULA(
        DATE(
          YEAR(resDate),
          MONTH(resDate) + SEQUENCE(monthCount),
          2
        )
      ),
      validDates, FILTER(
        secondDates,
        (secondDates &gt; res"&amp;"Date + 2) *
        (secondDates &lt;= tourDate - 3)
      ),
      IF(
        $AJ413=""P4"",
        IF(
          COUNTA(validDates) &lt; 4,
          """",
          TEXT(
            INDEX(validDates, 4),
            ""mmm d, yyyy""
          )
        ),
"&amp;"        IF(
          COUNTA(validDates) &lt; 4,
          """",
          TEXTJOIN(
            "", "", TRUE,
            TEXT(INDEX(validDates, 1), ""mmm d, yyyy""),
            TEXT(INDEX(validDates, 2), ""mmm d, yyyy""),
            TEXT(INDEX(validDates"&amp;", 3), ""mmm d, yyyy""),
            TEXT(INDEX(validDates, 4), ""mmm d, yyyy"")
          )
        )
      )
    ),
    """"
  )
)
"),"")</f>
        <v/>
      </c>
      <c r="BM413" s="65" t="str">
        <f t="shared" si="15"/>
        <v/>
      </c>
      <c r="BN413" s="66"/>
      <c r="BO413" s="67"/>
      <c r="BP413" s="49" t="b">
        <v>0</v>
      </c>
      <c r="BQ413" s="49" t="b">
        <v>0</v>
      </c>
      <c r="BR413" s="68"/>
      <c r="BS413" s="69"/>
      <c r="BT413" s="70" t="b">
        <v>0</v>
      </c>
      <c r="BU413" s="71"/>
      <c r="BV413" s="72"/>
      <c r="BW413" s="86" t="b">
        <v>0</v>
      </c>
      <c r="BX413" s="87"/>
    </row>
    <row r="414">
      <c r="A414" s="35" t="str">
        <f t="shared" si="1"/>
        <v/>
      </c>
      <c r="B414" s="36" t="str">
        <f t="shared" si="2"/>
        <v/>
      </c>
      <c r="C414" s="36" t="str">
        <f t="array" ref="C414">IF(
  M414="",
  "",
  IFERROR(
    INDEX(
      '{INDEX} Tour Packages'!$A:$ZZ,
      MATCH(
        M414,
        INDEX(
          '{INDEX} Tour Packages'!$A:$ZZ,
          ,
          MATCH("Tour Package Name", '{INDEX} Tour Packages'!$4:$4, 0)
        ),
        0
      ),
      MATCH("Tour Code", '{INDEX} Tour Packages'!$4:$4, 0)
    ),
    "XXX"
  )
)
</f>
        <v/>
      </c>
      <c r="D414" s="36" t="str">
        <f t="shared" si="3"/>
        <v/>
      </c>
      <c r="E414" s="36" t="str">
        <f t="shared" si="4"/>
        <v/>
      </c>
      <c r="F414" s="37" t="str">
        <f t="shared" si="5"/>
        <v/>
      </c>
      <c r="G414" s="89"/>
      <c r="H414" s="89"/>
      <c r="I414" s="90"/>
      <c r="J414" s="40" t="str">
        <f t="shared" si="16"/>
        <v> </v>
      </c>
      <c r="K414" s="91"/>
      <c r="L414" s="55"/>
      <c r="M414" s="55"/>
      <c r="N414" s="91"/>
      <c r="O414" s="43" t="str">
        <f>IFERROR(__xludf.DUMMYFUNCTION("IF(N414="""","""",IFERROR(
  N414 + VALUE(REGEXEXTRACT(P414, ""(\d+)\s+Days"")),
  """"
)
)"),"")</f>
        <v/>
      </c>
      <c r="P414" s="43" t="str">
        <f t="array" ref="P414">IFERROR(
  INDEX(
    INDEX('{INDEX} Tour Packages'!$A:$ZZ, , MATCH(P$3, '{INDEX} Tour Packages'!$4:$4, 0)),
    MATCH(M414, INDEX('{INDEX} Tour Packages'!$A:$ZZ,0, MATCH("Tour Package Name", '{INDEX} Tour Packages'!$4:$4, 0)), 0)
  ),
"")
</f>
        <v/>
      </c>
      <c r="Q414" s="44" t="str">
        <f t="shared" si="7"/>
        <v/>
      </c>
      <c r="R414" s="44" t="str">
        <f>IFERROR(__xludf.DUMMYFUNCTION("IF(OR(ISBLANK(K414), ISBLANK(N414)), """", 
  LET(
    resDate, K414,
    tourDate, N414,
    monthCount, MAX(0, DATEDIF(resDate, tourDate - 3, ""M"") + 1),
    secondDates, ARRAYFORMULA(DATE(YEAR(resDate), MONTH(resDate) + SEQUENCE(monthCount), 2)),
    "&amp;"validDates, FILTER(secondDates, (secondDates &gt; resDate + 2) * (secondDates &lt;= tourDate - 3)),
    IF(ISERROR(validDates), 0, COUNTA(validDates))
  )
)
"),"")</f>
        <v/>
      </c>
      <c r="S414" s="44" t="str">
        <f t="shared" si="8"/>
        <v/>
      </c>
      <c r="T414" s="45" t="str">
        <f t="array" ref="T414">IF(ISBLANK(BO414),IFERROR(
  INDEX(
    INDEX('{INDEX} Payment Terms'!$A:$G, , MATCH(T$3, '{INDEX} Payment Terms'!$4:$4, 0)),
    MATCH(Q414, INDEX('{INDEX} Payment Terms'!$A:$G,0, MATCH("Payment Condition", '{INDEX} Payment Terms'!$4:$4, 0)), 0)
  ),
""),"Cancelled")
</f>
        <v/>
      </c>
      <c r="U414" s="46" t="b">
        <v>0</v>
      </c>
      <c r="V414" s="47" t="str">
        <f>IFERROR(__xludf.DUMMYFUNCTION("IF(OR(L414=""Duo Booking"", L414=""Group Booking""),
IF(U414=FALSE,"""",
    LET(
      bookingType, L414,
      tour, M414,
      mainFirst, H414,
      mainLast, I414,
      mainEmail, G414,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$L$4:L414, bookingType,
          $M$4:M414, tour,
          $H$4:H414, mainFirst,
          $I$4:I414, mainLast,
          $G$4:G414, mainEmail
        ),
        ""000""
      ),
  "&amp;"    baseID &amp; ""-"" &amp; memberNumber
    )
  ),
  """"
)
"),"")</f>
        <v/>
      </c>
      <c r="W414" s="48"/>
      <c r="X414" s="85" t="b">
        <v>0</v>
      </c>
      <c r="Y414" s="85" t="b">
        <v>0</v>
      </c>
      <c r="Z414" s="85" t="b">
        <v>0</v>
      </c>
      <c r="AA414" s="50"/>
      <c r="AB414" s="51"/>
      <c r="AC414" s="85" t="b">
        <v>0</v>
      </c>
      <c r="AD414" s="92"/>
      <c r="AE414" s="88"/>
      <c r="AF414" s="36" t="str">
        <f t="array" ref="AF414">IF(M414="","",INDEX(
      '{INDEX} Tour Packages'!$A:$ZP,
      MATCH($M414, '{INDEX} Tour Packages'!$A:$A, 0),
      MATCH(AF$3, '{INDEX} Tour Packages'!$4:$4, 0)
    ))</f>
        <v/>
      </c>
      <c r="AG414" s="36" t="str">
        <f t="array" ref="AG414">IF(M414="","",INDEX(
      '{INDEX} Tour Packages'!$A:$ZP,
      MATCH($M414, '{INDEX} Tour Packages'!$A:$A, 0),
      MATCH(AG$3, '{INDEX} Tour Packages'!$4:$4, 0)
    ))</f>
        <v/>
      </c>
      <c r="AH414" s="36" t="str">
        <f t="array" ref="AH414">IF(M414="","",INDEX(
      '{INDEX} Tour Packages'!$A:$ZP,
      MATCH($M414, '{INDEX} Tour Packages'!$A:$A, 0),
      MATCH(AH$3, '{INDEX} Tour Packages'!$4:$4, 0)
    ))</f>
        <v/>
      </c>
      <c r="AI414" s="54" t="str">
        <f t="shared" si="9"/>
        <v/>
      </c>
      <c r="AJ414" s="42"/>
      <c r="AK414" s="55"/>
      <c r="AL414" s="46" t="b">
        <v>0</v>
      </c>
      <c r="AM414" s="56"/>
      <c r="AN414" s="57" t="str">
        <f t="shared" si="10"/>
        <v/>
      </c>
      <c r="AO414" s="58" t="str">
        <f t="shared" si="11"/>
        <v/>
      </c>
      <c r="AP414" s="59"/>
      <c r="AQ414" s="60"/>
      <c r="AR414" s="61"/>
      <c r="AS414" s="61"/>
      <c r="AT414" s="61" t="str">
        <f>IFERROR(__xludf.DUMMYFUNCTION("IF( 
  OR($AJ414=""Full Payment"", ISBLANK($K414)),
  """",
  IF(
    OR(
      Q414=""Standard Booking, P1"",
      Q414=""Standard Booking, P2"",
      Q414=""Standard Booking, P3"",
      Q414=""Standard Booking, P4""
    ),
    LET(
      resDate,   $"&amp;"K414,
      tourDate,  $N414,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4" s="62" t="str">
        <f t="shared" si="12"/>
        <v/>
      </c>
      <c r="AV414" s="63"/>
      <c r="AW414" s="64"/>
      <c r="AX414" s="64"/>
      <c r="AY414" s="64"/>
      <c r="AZ414" s="64" t="str">
        <f>IFERROR(__xludf.DUMMYFUNCTION("IF(
  OR($AJ414=""Full Payment"",$AJ414=""P1"", ISBLANK($K414)),
  """",
  IF(
    OR(
      $Q414=""Standard Booking, P2"",
      $Q414=""Standard Booking, P3"",
      $Q414=""Standard Booking, P4""
    ),
    LET(
      resDate,   $K414,
      tourDate,"&amp;"  $N414,
      monthCount, DATEDIF(resDate, tourDate, ""M"") + 1,
      secondDates, ARRAYFORMULA(
        DATE(
          YEAR(resDate),
          MONTH(resDate) + SEQUENCE(monthCount),
          2
        )
      ),
      validDates, FILTER(
        sec"&amp;"ondDates,
        (secondDates &gt; resDate + 2) *
        (secondDates &lt;= tourDate - 3)
      ),
      IF(
        OR($AJ414=""P2"", $AJ414=""P3"", $AJ414=""P4""),
        IF(
          COUNTA(validDates) &lt; 2,
          """",
          TEXT(INDEX(validDates"&amp;", 2), ""mmm d, yyyy"")
        ),
        IF(
          COUNTA(validDates) &lt; 2,
          """",
          TEXTJOIN("", "", TRUE,
            TEXT(INDEX(validDates, 1), ""mmm d, yyyy""),
            TEXT(INDEX(validDates, 2), ""mmm d, yyyy"")
          )
 "&amp;"       )
      )
    ),
    """"
  )
)
"),"")</f>
        <v/>
      </c>
      <c r="BA414" s="65" t="str">
        <f t="shared" si="13"/>
        <v/>
      </c>
      <c r="BB414" s="63"/>
      <c r="BC414" s="64"/>
      <c r="BD414" s="64"/>
      <c r="BE414" s="64"/>
      <c r="BF414" s="64" t="str">
        <f>IFERROR(__xludf.DUMMYFUNCTION("IF(
  OR($AJ414=""Full Payment"",$AJ414=""P1"", $AJ414=""P2""),
  """",
  IF(
    AND(
      NOT(ISBLANK($K414)),
      OR(
        Q414=""Standard Booking, P3"",
        Q414=""Standard Booking, P4""
      )
    ),
    LET(
      resDate,   $K414,
      "&amp;"tourDate,  $N414,
      monthCount, DATEDIF(resDate, tourDate, ""M"") + 1,
      secondDates, ARRAYFORMULA(
        DATE(
          YEAR(resDate),
          MONTH(resDate) + SEQUENCE(monthCount),
          2
        )
      ),
      validDates, FILTER(
  "&amp;"      secondDates,
        (secondDates &gt; resDate + 2) *
        (secondDates &lt;= tourDate - 3)
      ),
      IF(
        $AJ414=""P4"",
        IF(
          COUNTA(validDates) &lt; 3,
          """",
          TEXT(INDEX(validDates, 3), ""mmm d, yyyy"")
  "&amp;"      ),
        IF(
          $AJ414=""P3"",
          IF(
            COUNTA(validDates) &lt; 3,
            """",
            TEXT(INDEX(validDates, 3), ""mmm d, yyyy"")
          ),
          IF(
            COUNTA(validDates) &lt; 3,
            """",
    "&amp;"        TEXTJOIN("", "", TRUE,
              TEXT(INDEX(validDates, 1), ""mmm d, yyyy""),
              TEXT(INDEX(validDates, 2), ""mmm d, yyyy""),
              TEXT(INDEX(validDates, 3), ""mmm d, yyyy"")
            )
          )
        )
      )
    "&amp;"),
    """"
  )
)
"),"")</f>
        <v/>
      </c>
      <c r="BG414" s="65" t="str">
        <f t="shared" si="14"/>
        <v/>
      </c>
      <c r="BH414" s="63"/>
      <c r="BI414" s="64"/>
      <c r="BJ414" s="64"/>
      <c r="BK414" s="64"/>
      <c r="BL414" s="64" t="str">
        <f>IFERROR(__xludf.DUMMYFUNCTION("IF(
  OR($AJ414=""Full Payment"",$AJ414=""P1"",$AJ414=""P2"",$AJ414=""P3""),
  """",
  IF(
    AND(
      NOT(ISBLANK($K414)),
      $Q414=""Standard Booking, P4""
    ),
    LET(
      resDate,   $K414,
      tourDate,  $N414,
      monthCount, DATEDIF(r"&amp;"esDate, tourDate, ""M"") + 1,
      secondDates, ARRAYFORMULA(
        DATE(
          YEAR(resDate),
          MONTH(resDate) + SEQUENCE(monthCount),
          2
        )
      ),
      validDates, FILTER(
        secondDates,
        (secondDates &gt; res"&amp;"Date + 2) *
        (secondDates &lt;= tourDate - 3)
      ),
      IF(
        $AJ414=""P4"",
        IF(
          COUNTA(validDates) &lt; 4,
          """",
          TEXT(
            INDEX(validDates, 4),
            ""mmm d, yyyy""
          )
        ),
"&amp;"        IF(
          COUNTA(validDates) &lt; 4,
          """",
          TEXTJOIN(
            "", "", TRUE,
            TEXT(INDEX(validDates, 1), ""mmm d, yyyy""),
            TEXT(INDEX(validDates, 2), ""mmm d, yyyy""),
            TEXT(INDEX(validDates"&amp;", 3), ""mmm d, yyyy""),
            TEXT(INDEX(validDates, 4), ""mmm d, yyyy"")
          )
        )
      )
    ),
    """"
  )
)
"),"")</f>
        <v/>
      </c>
      <c r="BM414" s="65" t="str">
        <f t="shared" si="15"/>
        <v/>
      </c>
      <c r="BN414" s="66"/>
      <c r="BO414" s="67"/>
      <c r="BP414" s="49" t="b">
        <v>0</v>
      </c>
      <c r="BQ414" s="49" t="b">
        <v>0</v>
      </c>
      <c r="BR414" s="68"/>
      <c r="BS414" s="69"/>
      <c r="BT414" s="70" t="b">
        <v>0</v>
      </c>
      <c r="BU414" s="71"/>
      <c r="BV414" s="72"/>
      <c r="BW414" s="86" t="b">
        <v>0</v>
      </c>
      <c r="BX414" s="87"/>
    </row>
    <row r="415">
      <c r="A415" s="35" t="str">
        <f t="shared" si="1"/>
        <v/>
      </c>
      <c r="B415" s="36" t="str">
        <f t="shared" si="2"/>
        <v/>
      </c>
      <c r="C415" s="36" t="str">
        <f t="array" ref="C415">IF(
  M415="",
  "",
  IFERROR(
    INDEX(
      '{INDEX} Tour Packages'!$A:$ZZ,
      MATCH(
        M415,
        INDEX(
          '{INDEX} Tour Packages'!$A:$ZZ,
          ,
          MATCH("Tour Package Name", '{INDEX} Tour Packages'!$4:$4, 0)
        ),
        0
      ),
      MATCH("Tour Code", '{INDEX} Tour Packages'!$4:$4, 0)
    ),
    "XXX"
  )
)
</f>
        <v/>
      </c>
      <c r="D415" s="36" t="str">
        <f t="shared" si="3"/>
        <v/>
      </c>
      <c r="E415" s="36" t="str">
        <f t="shared" si="4"/>
        <v/>
      </c>
      <c r="F415" s="37" t="str">
        <f t="shared" si="5"/>
        <v/>
      </c>
      <c r="G415" s="89"/>
      <c r="H415" s="89"/>
      <c r="I415" s="90"/>
      <c r="J415" s="40" t="str">
        <f t="shared" si="16"/>
        <v> </v>
      </c>
      <c r="K415" s="91"/>
      <c r="L415" s="55"/>
      <c r="M415" s="55"/>
      <c r="N415" s="91"/>
      <c r="O415" s="43" t="str">
        <f>IFERROR(__xludf.DUMMYFUNCTION("IF(N415="""","""",IFERROR(
  N415 + VALUE(REGEXEXTRACT(P415, ""(\d+)\s+Days"")),
  """"
)
)"),"")</f>
        <v/>
      </c>
      <c r="P415" s="43" t="str">
        <f t="array" ref="P415">IFERROR(
  INDEX(
    INDEX('{INDEX} Tour Packages'!$A:$ZZ, , MATCH(P$3, '{INDEX} Tour Packages'!$4:$4, 0)),
    MATCH(M415, INDEX('{INDEX} Tour Packages'!$A:$ZZ,0, MATCH("Tour Package Name", '{INDEX} Tour Packages'!$4:$4, 0)), 0)
  ),
"")
</f>
        <v/>
      </c>
      <c r="Q415" s="44" t="str">
        <f t="shared" si="7"/>
        <v/>
      </c>
      <c r="R415" s="44" t="str">
        <f>IFERROR(__xludf.DUMMYFUNCTION("IF(OR(ISBLANK(K415), ISBLANK(N415)), """", 
  LET(
    resDate, K415,
    tourDate, N415,
    monthCount, MAX(0, DATEDIF(resDate, tourDate - 3, ""M"") + 1),
    secondDates, ARRAYFORMULA(DATE(YEAR(resDate), MONTH(resDate) + SEQUENCE(monthCount), 2)),
    "&amp;"validDates, FILTER(secondDates, (secondDates &gt; resDate + 2) * (secondDates &lt;= tourDate - 3)),
    IF(ISERROR(validDates), 0, COUNTA(validDates))
  )
)
"),"")</f>
        <v/>
      </c>
      <c r="S415" s="44" t="str">
        <f t="shared" si="8"/>
        <v/>
      </c>
      <c r="T415" s="45" t="str">
        <f t="array" ref="T415">IF(ISBLANK(BO415),IFERROR(
  INDEX(
    INDEX('{INDEX} Payment Terms'!$A:$G, , MATCH(T$3, '{INDEX} Payment Terms'!$4:$4, 0)),
    MATCH(Q415, INDEX('{INDEX} Payment Terms'!$A:$G,0, MATCH("Payment Condition", '{INDEX} Payment Terms'!$4:$4, 0)), 0)
  ),
""),"Cancelled")
</f>
        <v/>
      </c>
      <c r="U415" s="46" t="b">
        <v>0</v>
      </c>
      <c r="V415" s="47" t="str">
        <f>IFERROR(__xludf.DUMMYFUNCTION("IF(OR(L415=""Duo Booking"", L415=""Group Booking""),
IF(U415=FALSE,"""",
    LET(
      bookingType, L415,
      tour, M415,
      mainFirst, H415,
      mainLast, I415,
      mainEmail, G415,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$L$4:L415, bookingType,
          $M$4:M415, tour,
          $H$4:H415, mainFirst,
          $I$4:I415, mainLast,
          $G$4:G415, mainEmail
        ),
        ""000""
      ),
  "&amp;"    baseID &amp; ""-"" &amp; memberNumber
    )
  ),
  """"
)
"),"")</f>
        <v/>
      </c>
      <c r="W415" s="48"/>
      <c r="X415" s="85" t="b">
        <v>0</v>
      </c>
      <c r="Y415" s="85" t="b">
        <v>0</v>
      </c>
      <c r="Z415" s="85" t="b">
        <v>0</v>
      </c>
      <c r="AA415" s="50"/>
      <c r="AB415" s="51"/>
      <c r="AC415" s="85" t="b">
        <v>0</v>
      </c>
      <c r="AD415" s="92"/>
      <c r="AE415" s="88"/>
      <c r="AF415" s="36" t="str">
        <f t="array" ref="AF415">IF(M415="","",INDEX(
      '{INDEX} Tour Packages'!$A:$ZP,
      MATCH($M415, '{INDEX} Tour Packages'!$A:$A, 0),
      MATCH(AF$3, '{INDEX} Tour Packages'!$4:$4, 0)
    ))</f>
        <v/>
      </c>
      <c r="AG415" s="36" t="str">
        <f t="array" ref="AG415">IF(M415="","",INDEX(
      '{INDEX} Tour Packages'!$A:$ZP,
      MATCH($M415, '{INDEX} Tour Packages'!$A:$A, 0),
      MATCH(AG$3, '{INDEX} Tour Packages'!$4:$4, 0)
    ))</f>
        <v/>
      </c>
      <c r="AH415" s="36" t="str">
        <f t="array" ref="AH415">IF(M415="","",INDEX(
      '{INDEX} Tour Packages'!$A:$ZP,
      MATCH($M415, '{INDEX} Tour Packages'!$A:$A, 0),
      MATCH(AH$3, '{INDEX} Tour Packages'!$4:$4, 0)
    ))</f>
        <v/>
      </c>
      <c r="AI415" s="54" t="str">
        <f t="shared" si="9"/>
        <v/>
      </c>
      <c r="AJ415" s="42"/>
      <c r="AK415" s="55"/>
      <c r="AL415" s="46" t="b">
        <v>0</v>
      </c>
      <c r="AM415" s="56"/>
      <c r="AN415" s="57" t="str">
        <f t="shared" si="10"/>
        <v/>
      </c>
      <c r="AO415" s="58" t="str">
        <f t="shared" si="11"/>
        <v/>
      </c>
      <c r="AP415" s="59"/>
      <c r="AQ415" s="60"/>
      <c r="AR415" s="61"/>
      <c r="AS415" s="61"/>
      <c r="AT415" s="61" t="str">
        <f>IFERROR(__xludf.DUMMYFUNCTION("IF( 
  OR($AJ415=""Full Payment"", ISBLANK($K415)),
  """",
  IF(
    OR(
      Q415=""Standard Booking, P1"",
      Q415=""Standard Booking, P2"",
      Q415=""Standard Booking, P3"",
      Q415=""Standard Booking, P4""
    ),
    LET(
      resDate,   $"&amp;"K415,
      tourDate,  $N415,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5" s="62" t="str">
        <f t="shared" si="12"/>
        <v/>
      </c>
      <c r="AV415" s="63"/>
      <c r="AW415" s="64"/>
      <c r="AX415" s="64"/>
      <c r="AY415" s="64"/>
      <c r="AZ415" s="64" t="str">
        <f>IFERROR(__xludf.DUMMYFUNCTION("IF(
  OR($AJ415=""Full Payment"",$AJ415=""P1"", ISBLANK($K415)),
  """",
  IF(
    OR(
      $Q415=""Standard Booking, P2"",
      $Q415=""Standard Booking, P3"",
      $Q415=""Standard Booking, P4""
    ),
    LET(
      resDate,   $K415,
      tourDate,"&amp;"  $N415,
      monthCount, DATEDIF(resDate, tourDate, ""M"") + 1,
      secondDates, ARRAYFORMULA(
        DATE(
          YEAR(resDate),
          MONTH(resDate) + SEQUENCE(monthCount),
          2
        )
      ),
      validDates, FILTER(
        sec"&amp;"ondDates,
        (secondDates &gt; resDate + 2) *
        (secondDates &lt;= tourDate - 3)
      ),
      IF(
        OR($AJ415=""P2"", $AJ415=""P3"", $AJ415=""P4""),
        IF(
          COUNTA(validDates) &lt; 2,
          """",
          TEXT(INDEX(validDates"&amp;", 2), ""mmm d, yyyy"")
        ),
        IF(
          COUNTA(validDates) &lt; 2,
          """",
          TEXTJOIN("", "", TRUE,
            TEXT(INDEX(validDates, 1), ""mmm d, yyyy""),
            TEXT(INDEX(validDates, 2), ""mmm d, yyyy"")
          )
 "&amp;"       )
      )
    ),
    """"
  )
)
"),"")</f>
        <v/>
      </c>
      <c r="BA415" s="65" t="str">
        <f t="shared" si="13"/>
        <v/>
      </c>
      <c r="BB415" s="63"/>
      <c r="BC415" s="64"/>
      <c r="BD415" s="64"/>
      <c r="BE415" s="64"/>
      <c r="BF415" s="64" t="str">
        <f>IFERROR(__xludf.DUMMYFUNCTION("IF(
  OR($AJ415=""Full Payment"",$AJ415=""P1"", $AJ415=""P2""),
  """",
  IF(
    AND(
      NOT(ISBLANK($K415)),
      OR(
        Q415=""Standard Booking, P3"",
        Q415=""Standard Booking, P4""
      )
    ),
    LET(
      resDate,   $K415,
      "&amp;"tourDate,  $N415,
      monthCount, DATEDIF(resDate, tourDate, ""M"") + 1,
      secondDates, ARRAYFORMULA(
        DATE(
          YEAR(resDate),
          MONTH(resDate) + SEQUENCE(monthCount),
          2
        )
      ),
      validDates, FILTER(
  "&amp;"      secondDates,
        (secondDates &gt; resDate + 2) *
        (secondDates &lt;= tourDate - 3)
      ),
      IF(
        $AJ415=""P4"",
        IF(
          COUNTA(validDates) &lt; 3,
          """",
          TEXT(INDEX(validDates, 3), ""mmm d, yyyy"")
  "&amp;"      ),
        IF(
          $AJ415=""P3"",
          IF(
            COUNTA(validDates) &lt; 3,
            """",
            TEXT(INDEX(validDates, 3), ""mmm d, yyyy"")
          ),
          IF(
            COUNTA(validDates) &lt; 3,
            """",
    "&amp;"        TEXTJOIN("", "", TRUE,
              TEXT(INDEX(validDates, 1), ""mmm d, yyyy""),
              TEXT(INDEX(validDates, 2), ""mmm d, yyyy""),
              TEXT(INDEX(validDates, 3), ""mmm d, yyyy"")
            )
          )
        )
      )
    "&amp;"),
    """"
  )
)
"),"")</f>
        <v/>
      </c>
      <c r="BG415" s="65" t="str">
        <f t="shared" si="14"/>
        <v/>
      </c>
      <c r="BH415" s="63"/>
      <c r="BI415" s="64"/>
      <c r="BJ415" s="64"/>
      <c r="BK415" s="64"/>
      <c r="BL415" s="64" t="str">
        <f>IFERROR(__xludf.DUMMYFUNCTION("IF(
  OR($AJ415=""Full Payment"",$AJ415=""P1"",$AJ415=""P2"",$AJ415=""P3""),
  """",
  IF(
    AND(
      NOT(ISBLANK($K415)),
      $Q415=""Standard Booking, P4""
    ),
    LET(
      resDate,   $K415,
      tourDate,  $N415,
      monthCount, DATEDIF(r"&amp;"esDate, tourDate, ""M"") + 1,
      secondDates, ARRAYFORMULA(
        DATE(
          YEAR(resDate),
          MONTH(resDate) + SEQUENCE(monthCount),
          2
        )
      ),
      validDates, FILTER(
        secondDates,
        (secondDates &gt; res"&amp;"Date + 2) *
        (secondDates &lt;= tourDate - 3)
      ),
      IF(
        $AJ415=""P4"",
        IF(
          COUNTA(validDates) &lt; 4,
          """",
          TEXT(
            INDEX(validDates, 4),
            ""mmm d, yyyy""
          )
        ),
"&amp;"        IF(
          COUNTA(validDates) &lt; 4,
          """",
          TEXTJOIN(
            "", "", TRUE,
            TEXT(INDEX(validDates, 1), ""mmm d, yyyy""),
            TEXT(INDEX(validDates, 2), ""mmm d, yyyy""),
            TEXT(INDEX(validDates"&amp;", 3), ""mmm d, yyyy""),
            TEXT(INDEX(validDates, 4), ""mmm d, yyyy"")
          )
        )
      )
    ),
    """"
  )
)
"),"")</f>
        <v/>
      </c>
      <c r="BM415" s="65" t="str">
        <f t="shared" si="15"/>
        <v/>
      </c>
      <c r="BN415" s="66"/>
      <c r="BO415" s="67"/>
      <c r="BP415" s="49" t="b">
        <v>0</v>
      </c>
      <c r="BQ415" s="49" t="b">
        <v>0</v>
      </c>
      <c r="BR415" s="68"/>
      <c r="BS415" s="69"/>
      <c r="BT415" s="70" t="b">
        <v>0</v>
      </c>
      <c r="BU415" s="71"/>
      <c r="BV415" s="72"/>
      <c r="BW415" s="86" t="b">
        <v>0</v>
      </c>
      <c r="BX415" s="87"/>
    </row>
    <row r="416">
      <c r="A416" s="35" t="str">
        <f t="shared" si="1"/>
        <v/>
      </c>
      <c r="B416" s="36" t="str">
        <f t="shared" si="2"/>
        <v/>
      </c>
      <c r="C416" s="36" t="str">
        <f t="array" ref="C416">IF(
  M416="",
  "",
  IFERROR(
    INDEX(
      '{INDEX} Tour Packages'!$A:$ZZ,
      MATCH(
        M416,
        INDEX(
          '{INDEX} Tour Packages'!$A:$ZZ,
          ,
          MATCH("Tour Package Name", '{INDEX} Tour Packages'!$4:$4, 0)
        ),
        0
      ),
      MATCH("Tour Code", '{INDEX} Tour Packages'!$4:$4, 0)
    ),
    "XXX"
  )
)
</f>
        <v/>
      </c>
      <c r="D416" s="36" t="str">
        <f t="shared" si="3"/>
        <v/>
      </c>
      <c r="E416" s="36" t="str">
        <f t="shared" si="4"/>
        <v/>
      </c>
      <c r="F416" s="37" t="str">
        <f t="shared" si="5"/>
        <v/>
      </c>
      <c r="G416" s="89"/>
      <c r="H416" s="89"/>
      <c r="I416" s="90"/>
      <c r="J416" s="40" t="str">
        <f t="shared" si="16"/>
        <v> </v>
      </c>
      <c r="K416" s="91"/>
      <c r="L416" s="55"/>
      <c r="M416" s="55"/>
      <c r="N416" s="91"/>
      <c r="O416" s="43" t="str">
        <f>IFERROR(__xludf.DUMMYFUNCTION("IF(N416="""","""",IFERROR(
  N416 + VALUE(REGEXEXTRACT(P416, ""(\d+)\s+Days"")),
  """"
)
)"),"")</f>
        <v/>
      </c>
      <c r="P416" s="43" t="str">
        <f t="array" ref="P416">IFERROR(
  INDEX(
    INDEX('{INDEX} Tour Packages'!$A:$ZZ, , MATCH(P$3, '{INDEX} Tour Packages'!$4:$4, 0)),
    MATCH(M416, INDEX('{INDEX} Tour Packages'!$A:$ZZ,0, MATCH("Tour Package Name", '{INDEX} Tour Packages'!$4:$4, 0)), 0)
  ),
"")
</f>
        <v/>
      </c>
      <c r="Q416" s="44" t="str">
        <f t="shared" si="7"/>
        <v/>
      </c>
      <c r="R416" s="44" t="str">
        <f>IFERROR(__xludf.DUMMYFUNCTION("IF(OR(ISBLANK(K416), ISBLANK(N416)), """", 
  LET(
    resDate, K416,
    tourDate, N416,
    monthCount, MAX(0, DATEDIF(resDate, tourDate - 3, ""M"") + 1),
    secondDates, ARRAYFORMULA(DATE(YEAR(resDate), MONTH(resDate) + SEQUENCE(monthCount), 2)),
    "&amp;"validDates, FILTER(secondDates, (secondDates &gt; resDate + 2) * (secondDates &lt;= tourDate - 3)),
    IF(ISERROR(validDates), 0, COUNTA(validDates))
  )
)
"),"")</f>
        <v/>
      </c>
      <c r="S416" s="44" t="str">
        <f t="shared" si="8"/>
        <v/>
      </c>
      <c r="T416" s="45" t="str">
        <f t="array" ref="T416">IF(ISBLANK(BO416),IFERROR(
  INDEX(
    INDEX('{INDEX} Payment Terms'!$A:$G, , MATCH(T$3, '{INDEX} Payment Terms'!$4:$4, 0)),
    MATCH(Q416, INDEX('{INDEX} Payment Terms'!$A:$G,0, MATCH("Payment Condition", '{INDEX} Payment Terms'!$4:$4, 0)), 0)
  ),
""),"Cancelled")
</f>
        <v/>
      </c>
      <c r="U416" s="46" t="b">
        <v>0</v>
      </c>
      <c r="V416" s="47" t="str">
        <f>IFERROR(__xludf.DUMMYFUNCTION("IF(OR(L416=""Duo Booking"", L416=""Group Booking""),
IF(U416=FALSE,"""",
    LET(
      bookingType, L416,
      tour, M416,
      mainFirst, H416,
      mainLast, I416,
      mainEmail, G416,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$L$4:L416, bookingType,
          $M$4:M416, tour,
          $H$4:H416, mainFirst,
          $I$4:I416, mainLast,
          $G$4:G416, mainEmail
        ),
        ""000""
      ),
  "&amp;"    baseID &amp; ""-"" &amp; memberNumber
    )
  ),
  """"
)
"),"")</f>
        <v/>
      </c>
      <c r="W416" s="48"/>
      <c r="X416" s="85" t="b">
        <v>0</v>
      </c>
      <c r="Y416" s="85" t="b">
        <v>0</v>
      </c>
      <c r="Z416" s="85" t="b">
        <v>0</v>
      </c>
      <c r="AA416" s="50"/>
      <c r="AB416" s="51"/>
      <c r="AC416" s="85" t="b">
        <v>0</v>
      </c>
      <c r="AD416" s="92"/>
      <c r="AE416" s="88"/>
      <c r="AF416" s="36" t="str">
        <f t="array" ref="AF416">IF(M416="","",INDEX(
      '{INDEX} Tour Packages'!$A:$ZP,
      MATCH($M416, '{INDEX} Tour Packages'!$A:$A, 0),
      MATCH(AF$3, '{INDEX} Tour Packages'!$4:$4, 0)
    ))</f>
        <v/>
      </c>
      <c r="AG416" s="36" t="str">
        <f t="array" ref="AG416">IF(M416="","",INDEX(
      '{INDEX} Tour Packages'!$A:$ZP,
      MATCH($M416, '{INDEX} Tour Packages'!$A:$A, 0),
      MATCH(AG$3, '{INDEX} Tour Packages'!$4:$4, 0)
    ))</f>
        <v/>
      </c>
      <c r="AH416" s="36" t="str">
        <f t="array" ref="AH416">IF(M416="","",INDEX(
      '{INDEX} Tour Packages'!$A:$ZP,
      MATCH($M416, '{INDEX} Tour Packages'!$A:$A, 0),
      MATCH(AH$3, '{INDEX} Tour Packages'!$4:$4, 0)
    ))</f>
        <v/>
      </c>
      <c r="AI416" s="54" t="str">
        <f t="shared" si="9"/>
        <v/>
      </c>
      <c r="AJ416" s="42"/>
      <c r="AK416" s="55"/>
      <c r="AL416" s="46" t="b">
        <v>0</v>
      </c>
      <c r="AM416" s="56"/>
      <c r="AN416" s="57" t="str">
        <f t="shared" si="10"/>
        <v/>
      </c>
      <c r="AO416" s="58" t="str">
        <f t="shared" si="11"/>
        <v/>
      </c>
      <c r="AP416" s="59"/>
      <c r="AQ416" s="60"/>
      <c r="AR416" s="61"/>
      <c r="AS416" s="61"/>
      <c r="AT416" s="61" t="str">
        <f>IFERROR(__xludf.DUMMYFUNCTION("IF( 
  OR($AJ416=""Full Payment"", ISBLANK($K416)),
  """",
  IF(
    OR(
      Q416=""Standard Booking, P1"",
      Q416=""Standard Booking, P2"",
      Q416=""Standard Booking, P3"",
      Q416=""Standard Booking, P4""
    ),
    LET(
      resDate,   $"&amp;"K416,
      tourDate,  $N416,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6" s="62" t="str">
        <f t="shared" si="12"/>
        <v/>
      </c>
      <c r="AV416" s="63"/>
      <c r="AW416" s="64"/>
      <c r="AX416" s="64"/>
      <c r="AY416" s="64"/>
      <c r="AZ416" s="64" t="str">
        <f>IFERROR(__xludf.DUMMYFUNCTION("IF(
  OR($AJ416=""Full Payment"",$AJ416=""P1"", ISBLANK($K416)),
  """",
  IF(
    OR(
      $Q416=""Standard Booking, P2"",
      $Q416=""Standard Booking, P3"",
      $Q416=""Standard Booking, P4""
    ),
    LET(
      resDate,   $K416,
      tourDate,"&amp;"  $N416,
      monthCount, DATEDIF(resDate, tourDate, ""M"") + 1,
      secondDates, ARRAYFORMULA(
        DATE(
          YEAR(resDate),
          MONTH(resDate) + SEQUENCE(monthCount),
          2
        )
      ),
      validDates, FILTER(
        sec"&amp;"ondDates,
        (secondDates &gt; resDate + 2) *
        (secondDates &lt;= tourDate - 3)
      ),
      IF(
        OR($AJ416=""P2"", $AJ416=""P3"", $AJ416=""P4""),
        IF(
          COUNTA(validDates) &lt; 2,
          """",
          TEXT(INDEX(validDates"&amp;", 2), ""mmm d, yyyy"")
        ),
        IF(
          COUNTA(validDates) &lt; 2,
          """",
          TEXTJOIN("", "", TRUE,
            TEXT(INDEX(validDates, 1), ""mmm d, yyyy""),
            TEXT(INDEX(validDates, 2), ""mmm d, yyyy"")
          )
 "&amp;"       )
      )
    ),
    """"
  )
)
"),"")</f>
        <v/>
      </c>
      <c r="BA416" s="65" t="str">
        <f t="shared" si="13"/>
        <v/>
      </c>
      <c r="BB416" s="63"/>
      <c r="BC416" s="64"/>
      <c r="BD416" s="64"/>
      <c r="BE416" s="64"/>
      <c r="BF416" s="64" t="str">
        <f>IFERROR(__xludf.DUMMYFUNCTION("IF(
  OR($AJ416=""Full Payment"",$AJ416=""P1"", $AJ416=""P2""),
  """",
  IF(
    AND(
      NOT(ISBLANK($K416)),
      OR(
        Q416=""Standard Booking, P3"",
        Q416=""Standard Booking, P4""
      )
    ),
    LET(
      resDate,   $K416,
      "&amp;"tourDate,  $N416,
      monthCount, DATEDIF(resDate, tourDate, ""M"") + 1,
      secondDates, ARRAYFORMULA(
        DATE(
          YEAR(resDate),
          MONTH(resDate) + SEQUENCE(monthCount),
          2
        )
      ),
      validDates, FILTER(
  "&amp;"      secondDates,
        (secondDates &gt; resDate + 2) *
        (secondDates &lt;= tourDate - 3)
      ),
      IF(
        $AJ416=""P4"",
        IF(
          COUNTA(validDates) &lt; 3,
          """",
          TEXT(INDEX(validDates, 3), ""mmm d, yyyy"")
  "&amp;"      ),
        IF(
          $AJ416=""P3"",
          IF(
            COUNTA(validDates) &lt; 3,
            """",
            TEXT(INDEX(validDates, 3), ""mmm d, yyyy"")
          ),
          IF(
            COUNTA(validDates) &lt; 3,
            """",
    "&amp;"        TEXTJOIN("", "", TRUE,
              TEXT(INDEX(validDates, 1), ""mmm d, yyyy""),
              TEXT(INDEX(validDates, 2), ""mmm d, yyyy""),
              TEXT(INDEX(validDates, 3), ""mmm d, yyyy"")
            )
          )
        )
      )
    "&amp;"),
    """"
  )
)
"),"")</f>
        <v/>
      </c>
      <c r="BG416" s="65" t="str">
        <f t="shared" si="14"/>
        <v/>
      </c>
      <c r="BH416" s="63"/>
      <c r="BI416" s="64"/>
      <c r="BJ416" s="64"/>
      <c r="BK416" s="64"/>
      <c r="BL416" s="64" t="str">
        <f>IFERROR(__xludf.DUMMYFUNCTION("IF(
  OR($AJ416=""Full Payment"",$AJ416=""P1"",$AJ416=""P2"",$AJ416=""P3""),
  """",
  IF(
    AND(
      NOT(ISBLANK($K416)),
      $Q416=""Standard Booking, P4""
    ),
    LET(
      resDate,   $K416,
      tourDate,  $N416,
      monthCount, DATEDIF(r"&amp;"esDate, tourDate, ""M"") + 1,
      secondDates, ARRAYFORMULA(
        DATE(
          YEAR(resDate),
          MONTH(resDate) + SEQUENCE(monthCount),
          2
        )
      ),
      validDates, FILTER(
        secondDates,
        (secondDates &gt; res"&amp;"Date + 2) *
        (secondDates &lt;= tourDate - 3)
      ),
      IF(
        $AJ416=""P4"",
        IF(
          COUNTA(validDates) &lt; 4,
          """",
          TEXT(
            INDEX(validDates, 4),
            ""mmm d, yyyy""
          )
        ),
"&amp;"        IF(
          COUNTA(validDates) &lt; 4,
          """",
          TEXTJOIN(
            "", "", TRUE,
            TEXT(INDEX(validDates, 1), ""mmm d, yyyy""),
            TEXT(INDEX(validDates, 2), ""mmm d, yyyy""),
            TEXT(INDEX(validDates"&amp;", 3), ""mmm d, yyyy""),
            TEXT(INDEX(validDates, 4), ""mmm d, yyyy"")
          )
        )
      )
    ),
    """"
  )
)
"),"")</f>
        <v/>
      </c>
      <c r="BM416" s="65" t="str">
        <f t="shared" si="15"/>
        <v/>
      </c>
      <c r="BN416" s="66"/>
      <c r="BO416" s="67"/>
      <c r="BP416" s="49" t="b">
        <v>0</v>
      </c>
      <c r="BQ416" s="49" t="b">
        <v>0</v>
      </c>
      <c r="BR416" s="68"/>
      <c r="BS416" s="69"/>
      <c r="BT416" s="70" t="b">
        <v>0</v>
      </c>
      <c r="BU416" s="71"/>
      <c r="BV416" s="72"/>
      <c r="BW416" s="86" t="b">
        <v>0</v>
      </c>
      <c r="BX416" s="87"/>
    </row>
    <row r="417">
      <c r="A417" s="35" t="str">
        <f t="shared" si="1"/>
        <v/>
      </c>
      <c r="B417" s="36" t="str">
        <f t="shared" si="2"/>
        <v/>
      </c>
      <c r="C417" s="36" t="str">
        <f t="array" ref="C417">IF(
  M417="",
  "",
  IFERROR(
    INDEX(
      '{INDEX} Tour Packages'!$A:$ZZ,
      MATCH(
        M417,
        INDEX(
          '{INDEX} Tour Packages'!$A:$ZZ,
          ,
          MATCH("Tour Package Name", '{INDEX} Tour Packages'!$4:$4, 0)
        ),
        0
      ),
      MATCH("Tour Code", '{INDEX} Tour Packages'!$4:$4, 0)
    ),
    "XXX"
  )
)
</f>
        <v/>
      </c>
      <c r="D417" s="36" t="str">
        <f t="shared" si="3"/>
        <v/>
      </c>
      <c r="E417" s="36" t="str">
        <f t="shared" si="4"/>
        <v/>
      </c>
      <c r="F417" s="37" t="str">
        <f t="shared" si="5"/>
        <v/>
      </c>
      <c r="G417" s="89"/>
      <c r="H417" s="89"/>
      <c r="I417" s="90"/>
      <c r="J417" s="40" t="str">
        <f t="shared" si="16"/>
        <v> </v>
      </c>
      <c r="K417" s="91"/>
      <c r="L417" s="55"/>
      <c r="M417" s="55"/>
      <c r="N417" s="91"/>
      <c r="O417" s="43" t="str">
        <f>IFERROR(__xludf.DUMMYFUNCTION("IF(N417="""","""",IFERROR(
  N417 + VALUE(REGEXEXTRACT(P417, ""(\d+)\s+Days"")),
  """"
)
)"),"")</f>
        <v/>
      </c>
      <c r="P417" s="43" t="str">
        <f t="array" ref="P417">IFERROR(
  INDEX(
    INDEX('{INDEX} Tour Packages'!$A:$ZZ, , MATCH(P$3, '{INDEX} Tour Packages'!$4:$4, 0)),
    MATCH(M417, INDEX('{INDEX} Tour Packages'!$A:$ZZ,0, MATCH("Tour Package Name", '{INDEX} Tour Packages'!$4:$4, 0)), 0)
  ),
"")
</f>
        <v/>
      </c>
      <c r="Q417" s="44" t="str">
        <f t="shared" si="7"/>
        <v/>
      </c>
      <c r="R417" s="44" t="str">
        <f>IFERROR(__xludf.DUMMYFUNCTION("IF(OR(ISBLANK(K417), ISBLANK(N417)), """", 
  LET(
    resDate, K417,
    tourDate, N417,
    monthCount, MAX(0, DATEDIF(resDate, tourDate - 3, ""M"") + 1),
    secondDates, ARRAYFORMULA(DATE(YEAR(resDate), MONTH(resDate) + SEQUENCE(monthCount), 2)),
    "&amp;"validDates, FILTER(secondDates, (secondDates &gt; resDate + 2) * (secondDates &lt;= tourDate - 3)),
    IF(ISERROR(validDates), 0, COUNTA(validDates))
  )
)
"),"")</f>
        <v/>
      </c>
      <c r="S417" s="44" t="str">
        <f t="shared" si="8"/>
        <v/>
      </c>
      <c r="T417" s="45" t="str">
        <f t="array" ref="T417">IF(ISBLANK(BO417),IFERROR(
  INDEX(
    INDEX('{INDEX} Payment Terms'!$A:$G, , MATCH(T$3, '{INDEX} Payment Terms'!$4:$4, 0)),
    MATCH(Q417, INDEX('{INDEX} Payment Terms'!$A:$G,0, MATCH("Payment Condition", '{INDEX} Payment Terms'!$4:$4, 0)), 0)
  ),
""),"Cancelled")
</f>
        <v/>
      </c>
      <c r="U417" s="46" t="b">
        <v>0</v>
      </c>
      <c r="V417" s="47" t="str">
        <f>IFERROR(__xludf.DUMMYFUNCTION("IF(OR(L417=""Duo Booking"", L417=""Group Booking""),
IF(U417=FALSE,"""",
    LET(
      bookingType, L417,
      tour, M417,
      mainFirst, H417,
      mainLast, I417,
      mainEmail, G417,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$L$4:L417, bookingType,
          $M$4:M417, tour,
          $H$4:H417, mainFirst,
          $I$4:I417, mainLast,
          $G$4:G417, mainEmail
        ),
        ""000""
      ),
  "&amp;"    baseID &amp; ""-"" &amp; memberNumber
    )
  ),
  """"
)
"),"")</f>
        <v/>
      </c>
      <c r="W417" s="48"/>
      <c r="X417" s="85" t="b">
        <v>0</v>
      </c>
      <c r="Y417" s="85" t="b">
        <v>0</v>
      </c>
      <c r="Z417" s="85" t="b">
        <v>0</v>
      </c>
      <c r="AA417" s="50"/>
      <c r="AB417" s="51"/>
      <c r="AC417" s="85" t="b">
        <v>0</v>
      </c>
      <c r="AD417" s="92"/>
      <c r="AE417" s="88"/>
      <c r="AF417" s="36" t="str">
        <f t="array" ref="AF417">IF(M417="","",INDEX(
      '{INDEX} Tour Packages'!$A:$ZP,
      MATCH($M417, '{INDEX} Tour Packages'!$A:$A, 0),
      MATCH(AF$3, '{INDEX} Tour Packages'!$4:$4, 0)
    ))</f>
        <v/>
      </c>
      <c r="AG417" s="36" t="str">
        <f t="array" ref="AG417">IF(M417="","",INDEX(
      '{INDEX} Tour Packages'!$A:$ZP,
      MATCH($M417, '{INDEX} Tour Packages'!$A:$A, 0),
      MATCH(AG$3, '{INDEX} Tour Packages'!$4:$4, 0)
    ))</f>
        <v/>
      </c>
      <c r="AH417" s="36" t="str">
        <f t="array" ref="AH417">IF(M417="","",INDEX(
      '{INDEX} Tour Packages'!$A:$ZP,
      MATCH($M417, '{INDEX} Tour Packages'!$A:$A, 0),
      MATCH(AH$3, '{INDEX} Tour Packages'!$4:$4, 0)
    ))</f>
        <v/>
      </c>
      <c r="AI417" s="54" t="str">
        <f t="shared" si="9"/>
        <v/>
      </c>
      <c r="AJ417" s="42"/>
      <c r="AK417" s="55"/>
      <c r="AL417" s="46" t="b">
        <v>0</v>
      </c>
      <c r="AM417" s="56"/>
      <c r="AN417" s="57" t="str">
        <f t="shared" si="10"/>
        <v/>
      </c>
      <c r="AO417" s="58" t="str">
        <f t="shared" si="11"/>
        <v/>
      </c>
      <c r="AP417" s="59"/>
      <c r="AQ417" s="60"/>
      <c r="AR417" s="61"/>
      <c r="AS417" s="61"/>
      <c r="AT417" s="61" t="str">
        <f>IFERROR(__xludf.DUMMYFUNCTION("IF( 
  OR($AJ417=""Full Payment"", ISBLANK($K417)),
  """",
  IF(
    OR(
      Q417=""Standard Booking, P1"",
      Q417=""Standard Booking, P2"",
      Q417=""Standard Booking, P3"",
      Q417=""Standard Booking, P4""
    ),
    LET(
      resDate,   $"&amp;"K417,
      tourDate,  $N417,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7" s="62" t="str">
        <f t="shared" si="12"/>
        <v/>
      </c>
      <c r="AV417" s="63"/>
      <c r="AW417" s="64"/>
      <c r="AX417" s="64"/>
      <c r="AY417" s="64"/>
      <c r="AZ417" s="64" t="str">
        <f>IFERROR(__xludf.DUMMYFUNCTION("IF(
  OR($AJ417=""Full Payment"",$AJ417=""P1"", ISBLANK($K417)),
  """",
  IF(
    OR(
      $Q417=""Standard Booking, P2"",
      $Q417=""Standard Booking, P3"",
      $Q417=""Standard Booking, P4""
    ),
    LET(
      resDate,   $K417,
      tourDate,"&amp;"  $N417,
      monthCount, DATEDIF(resDate, tourDate, ""M"") + 1,
      secondDates, ARRAYFORMULA(
        DATE(
          YEAR(resDate),
          MONTH(resDate) + SEQUENCE(monthCount),
          2
        )
      ),
      validDates, FILTER(
        sec"&amp;"ondDates,
        (secondDates &gt; resDate + 2) *
        (secondDates &lt;= tourDate - 3)
      ),
      IF(
        OR($AJ417=""P2"", $AJ417=""P3"", $AJ417=""P4""),
        IF(
          COUNTA(validDates) &lt; 2,
          """",
          TEXT(INDEX(validDates"&amp;", 2), ""mmm d, yyyy"")
        ),
        IF(
          COUNTA(validDates) &lt; 2,
          """",
          TEXTJOIN("", "", TRUE,
            TEXT(INDEX(validDates, 1), ""mmm d, yyyy""),
            TEXT(INDEX(validDates, 2), ""mmm d, yyyy"")
          )
 "&amp;"       )
      )
    ),
    """"
  )
)
"),"")</f>
        <v/>
      </c>
      <c r="BA417" s="65" t="str">
        <f t="shared" si="13"/>
        <v/>
      </c>
      <c r="BB417" s="63"/>
      <c r="BC417" s="64"/>
      <c r="BD417" s="64"/>
      <c r="BE417" s="64"/>
      <c r="BF417" s="64" t="str">
        <f>IFERROR(__xludf.DUMMYFUNCTION("IF(
  OR($AJ417=""Full Payment"",$AJ417=""P1"", $AJ417=""P2""),
  """",
  IF(
    AND(
      NOT(ISBLANK($K417)),
      OR(
        Q417=""Standard Booking, P3"",
        Q417=""Standard Booking, P4""
      )
    ),
    LET(
      resDate,   $K417,
      "&amp;"tourDate,  $N417,
      monthCount, DATEDIF(resDate, tourDate, ""M"") + 1,
      secondDates, ARRAYFORMULA(
        DATE(
          YEAR(resDate),
          MONTH(resDate) + SEQUENCE(monthCount),
          2
        )
      ),
      validDates, FILTER(
  "&amp;"      secondDates,
        (secondDates &gt; resDate + 2) *
        (secondDates &lt;= tourDate - 3)
      ),
      IF(
        $AJ417=""P4"",
        IF(
          COUNTA(validDates) &lt; 3,
          """",
          TEXT(INDEX(validDates, 3), ""mmm d, yyyy"")
  "&amp;"      ),
        IF(
          $AJ417=""P3"",
          IF(
            COUNTA(validDates) &lt; 3,
            """",
            TEXT(INDEX(validDates, 3), ""mmm d, yyyy"")
          ),
          IF(
            COUNTA(validDates) &lt; 3,
            """",
    "&amp;"        TEXTJOIN("", "", TRUE,
              TEXT(INDEX(validDates, 1), ""mmm d, yyyy""),
              TEXT(INDEX(validDates, 2), ""mmm d, yyyy""),
              TEXT(INDEX(validDates, 3), ""mmm d, yyyy"")
            )
          )
        )
      )
    "&amp;"),
    """"
  )
)
"),"")</f>
        <v/>
      </c>
      <c r="BG417" s="65" t="str">
        <f t="shared" si="14"/>
        <v/>
      </c>
      <c r="BH417" s="63"/>
      <c r="BI417" s="64"/>
      <c r="BJ417" s="64"/>
      <c r="BK417" s="64"/>
      <c r="BL417" s="64" t="str">
        <f>IFERROR(__xludf.DUMMYFUNCTION("IF(
  OR($AJ417=""Full Payment"",$AJ417=""P1"",$AJ417=""P2"",$AJ417=""P3""),
  """",
  IF(
    AND(
      NOT(ISBLANK($K417)),
      $Q417=""Standard Booking, P4""
    ),
    LET(
      resDate,   $K417,
      tourDate,  $N417,
      monthCount, DATEDIF(r"&amp;"esDate, tourDate, ""M"") + 1,
      secondDates, ARRAYFORMULA(
        DATE(
          YEAR(resDate),
          MONTH(resDate) + SEQUENCE(monthCount),
          2
        )
      ),
      validDates, FILTER(
        secondDates,
        (secondDates &gt; res"&amp;"Date + 2) *
        (secondDates &lt;= tourDate - 3)
      ),
      IF(
        $AJ417=""P4"",
        IF(
          COUNTA(validDates) &lt; 4,
          """",
          TEXT(
            INDEX(validDates, 4),
            ""mmm d, yyyy""
          )
        ),
"&amp;"        IF(
          COUNTA(validDates) &lt; 4,
          """",
          TEXTJOIN(
            "", "", TRUE,
            TEXT(INDEX(validDates, 1), ""mmm d, yyyy""),
            TEXT(INDEX(validDates, 2), ""mmm d, yyyy""),
            TEXT(INDEX(validDates"&amp;", 3), ""mmm d, yyyy""),
            TEXT(INDEX(validDates, 4), ""mmm d, yyyy"")
          )
        )
      )
    ),
    """"
  )
)
"),"")</f>
        <v/>
      </c>
      <c r="BM417" s="65" t="str">
        <f t="shared" si="15"/>
        <v/>
      </c>
      <c r="BN417" s="66"/>
      <c r="BO417" s="67"/>
      <c r="BP417" s="49" t="b">
        <v>0</v>
      </c>
      <c r="BQ417" s="49" t="b">
        <v>0</v>
      </c>
      <c r="BR417" s="68"/>
      <c r="BS417" s="69"/>
      <c r="BT417" s="70" t="b">
        <v>0</v>
      </c>
      <c r="BU417" s="71"/>
      <c r="BV417" s="72"/>
      <c r="BW417" s="86" t="b">
        <v>0</v>
      </c>
      <c r="BX417" s="87"/>
    </row>
    <row r="418">
      <c r="A418" s="35" t="str">
        <f t="shared" si="1"/>
        <v/>
      </c>
      <c r="B418" s="36" t="str">
        <f t="shared" si="2"/>
        <v/>
      </c>
      <c r="C418" s="36" t="str">
        <f t="array" ref="C418">IF(
  M418="",
  "",
  IFERROR(
    INDEX(
      '{INDEX} Tour Packages'!$A:$ZZ,
      MATCH(
        M418,
        INDEX(
          '{INDEX} Tour Packages'!$A:$ZZ,
          ,
          MATCH("Tour Package Name", '{INDEX} Tour Packages'!$4:$4, 0)
        ),
        0
      ),
      MATCH("Tour Code", '{INDEX} Tour Packages'!$4:$4, 0)
    ),
    "XXX"
  )
)
</f>
        <v/>
      </c>
      <c r="D418" s="36" t="str">
        <f t="shared" si="3"/>
        <v/>
      </c>
      <c r="E418" s="36" t="str">
        <f t="shared" si="4"/>
        <v/>
      </c>
      <c r="F418" s="37" t="str">
        <f t="shared" si="5"/>
        <v/>
      </c>
      <c r="G418" s="89"/>
      <c r="H418" s="89"/>
      <c r="I418" s="90"/>
      <c r="J418" s="40" t="str">
        <f t="shared" si="16"/>
        <v> </v>
      </c>
      <c r="K418" s="91"/>
      <c r="L418" s="55"/>
      <c r="M418" s="55"/>
      <c r="N418" s="91"/>
      <c r="O418" s="43" t="str">
        <f>IFERROR(__xludf.DUMMYFUNCTION("IF(N418="""","""",IFERROR(
  N418 + VALUE(REGEXEXTRACT(P418, ""(\d+)\s+Days"")),
  """"
)
)"),"")</f>
        <v/>
      </c>
      <c r="P418" s="43" t="str">
        <f t="array" ref="P418">IFERROR(
  INDEX(
    INDEX('{INDEX} Tour Packages'!$A:$ZZ, , MATCH(P$3, '{INDEX} Tour Packages'!$4:$4, 0)),
    MATCH(M418, INDEX('{INDEX} Tour Packages'!$A:$ZZ,0, MATCH("Tour Package Name", '{INDEX} Tour Packages'!$4:$4, 0)), 0)
  ),
"")
</f>
        <v/>
      </c>
      <c r="Q418" s="44" t="str">
        <f t="shared" si="7"/>
        <v/>
      </c>
      <c r="R418" s="44" t="str">
        <f>IFERROR(__xludf.DUMMYFUNCTION("IF(OR(ISBLANK(K418), ISBLANK(N418)), """", 
  LET(
    resDate, K418,
    tourDate, N418,
    monthCount, MAX(0, DATEDIF(resDate, tourDate - 3, ""M"") + 1),
    secondDates, ARRAYFORMULA(DATE(YEAR(resDate), MONTH(resDate) + SEQUENCE(monthCount), 2)),
    "&amp;"validDates, FILTER(secondDates, (secondDates &gt; resDate + 2) * (secondDates &lt;= tourDate - 3)),
    IF(ISERROR(validDates), 0, COUNTA(validDates))
  )
)
"),"")</f>
        <v/>
      </c>
      <c r="S418" s="44" t="str">
        <f t="shared" si="8"/>
        <v/>
      </c>
      <c r="T418" s="45" t="str">
        <f t="array" ref="T418">IF(ISBLANK(BO418),IFERROR(
  INDEX(
    INDEX('{INDEX} Payment Terms'!$A:$G, , MATCH(T$3, '{INDEX} Payment Terms'!$4:$4, 0)),
    MATCH(Q418, INDEX('{INDEX} Payment Terms'!$A:$G,0, MATCH("Payment Condition", '{INDEX} Payment Terms'!$4:$4, 0)), 0)
  ),
""),"Cancelled")
</f>
        <v/>
      </c>
      <c r="U418" s="46" t="b">
        <v>0</v>
      </c>
      <c r="V418" s="47" t="str">
        <f>IFERROR(__xludf.DUMMYFUNCTION("IF(OR(L418=""Duo Booking"", L418=""Group Booking""),
IF(U418=FALSE,"""",
    LET(
      bookingType, L418,
      tour, M418,
      mainFirst, H418,
      mainLast, I418,
      mainEmail, G418,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$L$4:L418, bookingType,
          $M$4:M418, tour,
          $H$4:H418, mainFirst,
          $I$4:I418, mainLast,
          $G$4:G418, mainEmail
        ),
        ""000""
      ),
  "&amp;"    baseID &amp; ""-"" &amp; memberNumber
    )
  ),
  """"
)
"),"")</f>
        <v/>
      </c>
      <c r="W418" s="48"/>
      <c r="X418" s="85" t="b">
        <v>0</v>
      </c>
      <c r="Y418" s="85" t="b">
        <v>0</v>
      </c>
      <c r="Z418" s="85" t="b">
        <v>0</v>
      </c>
      <c r="AA418" s="50"/>
      <c r="AB418" s="51"/>
      <c r="AC418" s="85" t="b">
        <v>0</v>
      </c>
      <c r="AD418" s="92"/>
      <c r="AE418" s="88"/>
      <c r="AF418" s="36" t="str">
        <f t="array" ref="AF418">IF(M418="","",INDEX(
      '{INDEX} Tour Packages'!$A:$ZP,
      MATCH($M418, '{INDEX} Tour Packages'!$A:$A, 0),
      MATCH(AF$3, '{INDEX} Tour Packages'!$4:$4, 0)
    ))</f>
        <v/>
      </c>
      <c r="AG418" s="36" t="str">
        <f t="array" ref="AG418">IF(M418="","",INDEX(
      '{INDEX} Tour Packages'!$A:$ZP,
      MATCH($M418, '{INDEX} Tour Packages'!$A:$A, 0),
      MATCH(AG$3, '{INDEX} Tour Packages'!$4:$4, 0)
    ))</f>
        <v/>
      </c>
      <c r="AH418" s="36" t="str">
        <f t="array" ref="AH418">IF(M418="","",INDEX(
      '{INDEX} Tour Packages'!$A:$ZP,
      MATCH($M418, '{INDEX} Tour Packages'!$A:$A, 0),
      MATCH(AH$3, '{INDEX} Tour Packages'!$4:$4, 0)
    ))</f>
        <v/>
      </c>
      <c r="AI418" s="54" t="str">
        <f t="shared" si="9"/>
        <v/>
      </c>
      <c r="AJ418" s="42"/>
      <c r="AK418" s="55"/>
      <c r="AL418" s="46" t="b">
        <v>0</v>
      </c>
      <c r="AM418" s="56"/>
      <c r="AN418" s="57" t="str">
        <f t="shared" si="10"/>
        <v/>
      </c>
      <c r="AO418" s="58" t="str">
        <f t="shared" si="11"/>
        <v/>
      </c>
      <c r="AP418" s="59"/>
      <c r="AQ418" s="60"/>
      <c r="AR418" s="61"/>
      <c r="AS418" s="61"/>
      <c r="AT418" s="61" t="str">
        <f>IFERROR(__xludf.DUMMYFUNCTION("IF( 
  OR($AJ418=""Full Payment"", ISBLANK($K418)),
  """",
  IF(
    OR(
      Q418=""Standard Booking, P1"",
      Q418=""Standard Booking, P2"",
      Q418=""Standard Booking, P3"",
      Q418=""Standard Booking, P4""
    ),
    LET(
      resDate,   $"&amp;"K418,
      tourDate,  $N418,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8" s="62" t="str">
        <f t="shared" si="12"/>
        <v/>
      </c>
      <c r="AV418" s="63"/>
      <c r="AW418" s="64"/>
      <c r="AX418" s="64"/>
      <c r="AY418" s="64"/>
      <c r="AZ418" s="64" t="str">
        <f>IFERROR(__xludf.DUMMYFUNCTION("IF(
  OR($AJ418=""Full Payment"",$AJ418=""P1"", ISBLANK($K418)),
  """",
  IF(
    OR(
      $Q418=""Standard Booking, P2"",
      $Q418=""Standard Booking, P3"",
      $Q418=""Standard Booking, P4""
    ),
    LET(
      resDate,   $K418,
      tourDate,"&amp;"  $N418,
      monthCount, DATEDIF(resDate, tourDate, ""M"") + 1,
      secondDates, ARRAYFORMULA(
        DATE(
          YEAR(resDate),
          MONTH(resDate) + SEQUENCE(monthCount),
          2
        )
      ),
      validDates, FILTER(
        sec"&amp;"ondDates,
        (secondDates &gt; resDate + 2) *
        (secondDates &lt;= tourDate - 3)
      ),
      IF(
        OR($AJ418=""P2"", $AJ418=""P3"", $AJ418=""P4""),
        IF(
          COUNTA(validDates) &lt; 2,
          """",
          TEXT(INDEX(validDates"&amp;", 2), ""mmm d, yyyy"")
        ),
        IF(
          COUNTA(validDates) &lt; 2,
          """",
          TEXTJOIN("", "", TRUE,
            TEXT(INDEX(validDates, 1), ""mmm d, yyyy""),
            TEXT(INDEX(validDates, 2), ""mmm d, yyyy"")
          )
 "&amp;"       )
      )
    ),
    """"
  )
)
"),"")</f>
        <v/>
      </c>
      <c r="BA418" s="65" t="str">
        <f t="shared" si="13"/>
        <v/>
      </c>
      <c r="BB418" s="63"/>
      <c r="BC418" s="64"/>
      <c r="BD418" s="64"/>
      <c r="BE418" s="64"/>
      <c r="BF418" s="64" t="str">
        <f>IFERROR(__xludf.DUMMYFUNCTION("IF(
  OR($AJ418=""Full Payment"",$AJ418=""P1"", $AJ418=""P2""),
  """",
  IF(
    AND(
      NOT(ISBLANK($K418)),
      OR(
        Q418=""Standard Booking, P3"",
        Q418=""Standard Booking, P4""
      )
    ),
    LET(
      resDate,   $K418,
      "&amp;"tourDate,  $N418,
      monthCount, DATEDIF(resDate, tourDate, ""M"") + 1,
      secondDates, ARRAYFORMULA(
        DATE(
          YEAR(resDate),
          MONTH(resDate) + SEQUENCE(monthCount),
          2
        )
      ),
      validDates, FILTER(
  "&amp;"      secondDates,
        (secondDates &gt; resDate + 2) *
        (secondDates &lt;= tourDate - 3)
      ),
      IF(
        $AJ418=""P4"",
        IF(
          COUNTA(validDates) &lt; 3,
          """",
          TEXT(INDEX(validDates, 3), ""mmm d, yyyy"")
  "&amp;"      ),
        IF(
          $AJ418=""P3"",
          IF(
            COUNTA(validDates) &lt; 3,
            """",
            TEXT(INDEX(validDates, 3), ""mmm d, yyyy"")
          ),
          IF(
            COUNTA(validDates) &lt; 3,
            """",
    "&amp;"        TEXTJOIN("", "", TRUE,
              TEXT(INDEX(validDates, 1), ""mmm d, yyyy""),
              TEXT(INDEX(validDates, 2), ""mmm d, yyyy""),
              TEXT(INDEX(validDates, 3), ""mmm d, yyyy"")
            )
          )
        )
      )
    "&amp;"),
    """"
  )
)
"),"")</f>
        <v/>
      </c>
      <c r="BG418" s="65" t="str">
        <f t="shared" si="14"/>
        <v/>
      </c>
      <c r="BH418" s="63"/>
      <c r="BI418" s="64"/>
      <c r="BJ418" s="64"/>
      <c r="BK418" s="64"/>
      <c r="BL418" s="64" t="str">
        <f>IFERROR(__xludf.DUMMYFUNCTION("IF(
  OR($AJ418=""Full Payment"",$AJ418=""P1"",$AJ418=""P2"",$AJ418=""P3""),
  """",
  IF(
    AND(
      NOT(ISBLANK($K418)),
      $Q418=""Standard Booking, P4""
    ),
    LET(
      resDate,   $K418,
      tourDate,  $N418,
      monthCount, DATEDIF(r"&amp;"esDate, tourDate, ""M"") + 1,
      secondDates, ARRAYFORMULA(
        DATE(
          YEAR(resDate),
          MONTH(resDate) + SEQUENCE(monthCount),
          2
        )
      ),
      validDates, FILTER(
        secondDates,
        (secondDates &gt; res"&amp;"Date + 2) *
        (secondDates &lt;= tourDate - 3)
      ),
      IF(
        $AJ418=""P4"",
        IF(
          COUNTA(validDates) &lt; 4,
          """",
          TEXT(
            INDEX(validDates, 4),
            ""mmm d, yyyy""
          )
        ),
"&amp;"        IF(
          COUNTA(validDates) &lt; 4,
          """",
          TEXTJOIN(
            "", "", TRUE,
            TEXT(INDEX(validDates, 1), ""mmm d, yyyy""),
            TEXT(INDEX(validDates, 2), ""mmm d, yyyy""),
            TEXT(INDEX(validDates"&amp;", 3), ""mmm d, yyyy""),
            TEXT(INDEX(validDates, 4), ""mmm d, yyyy"")
          )
        )
      )
    ),
    """"
  )
)
"),"")</f>
        <v/>
      </c>
      <c r="BM418" s="65" t="str">
        <f t="shared" si="15"/>
        <v/>
      </c>
      <c r="BN418" s="66"/>
      <c r="BO418" s="67"/>
      <c r="BP418" s="49" t="b">
        <v>0</v>
      </c>
      <c r="BQ418" s="49" t="b">
        <v>0</v>
      </c>
      <c r="BR418" s="68"/>
      <c r="BS418" s="69"/>
      <c r="BT418" s="70" t="b">
        <v>0</v>
      </c>
      <c r="BU418" s="71"/>
      <c r="BV418" s="72"/>
      <c r="BW418" s="86" t="b">
        <v>0</v>
      </c>
      <c r="BX418" s="87"/>
    </row>
    <row r="419">
      <c r="A419" s="35" t="str">
        <f t="shared" si="1"/>
        <v/>
      </c>
      <c r="B419" s="36" t="str">
        <f t="shared" si="2"/>
        <v/>
      </c>
      <c r="C419" s="36" t="str">
        <f t="array" ref="C419">IF(
  M419="",
  "",
  IFERROR(
    INDEX(
      '{INDEX} Tour Packages'!$A:$ZZ,
      MATCH(
        M419,
        INDEX(
          '{INDEX} Tour Packages'!$A:$ZZ,
          ,
          MATCH("Tour Package Name", '{INDEX} Tour Packages'!$4:$4, 0)
        ),
        0
      ),
      MATCH("Tour Code", '{INDEX} Tour Packages'!$4:$4, 0)
    ),
    "XXX"
  )
)
</f>
        <v/>
      </c>
      <c r="D419" s="36" t="str">
        <f t="shared" si="3"/>
        <v/>
      </c>
      <c r="E419" s="36" t="str">
        <f t="shared" si="4"/>
        <v/>
      </c>
      <c r="F419" s="37" t="str">
        <f t="shared" si="5"/>
        <v/>
      </c>
      <c r="G419" s="89"/>
      <c r="H419" s="89"/>
      <c r="I419" s="90"/>
      <c r="J419" s="40" t="str">
        <f t="shared" si="16"/>
        <v> </v>
      </c>
      <c r="K419" s="91"/>
      <c r="L419" s="55"/>
      <c r="M419" s="55"/>
      <c r="N419" s="91"/>
      <c r="O419" s="43" t="str">
        <f>IFERROR(__xludf.DUMMYFUNCTION("IF(N419="""","""",IFERROR(
  N419 + VALUE(REGEXEXTRACT(P419, ""(\d+)\s+Days"")),
  """"
)
)"),"")</f>
        <v/>
      </c>
      <c r="P419" s="43" t="str">
        <f t="array" ref="P419">IFERROR(
  INDEX(
    INDEX('{INDEX} Tour Packages'!$A:$ZZ, , MATCH(P$3, '{INDEX} Tour Packages'!$4:$4, 0)),
    MATCH(M419, INDEX('{INDEX} Tour Packages'!$A:$ZZ,0, MATCH("Tour Package Name", '{INDEX} Tour Packages'!$4:$4, 0)), 0)
  ),
"")
</f>
        <v/>
      </c>
      <c r="Q419" s="44" t="str">
        <f t="shared" si="7"/>
        <v/>
      </c>
      <c r="R419" s="44" t="str">
        <f>IFERROR(__xludf.DUMMYFUNCTION("IF(OR(ISBLANK(K419), ISBLANK(N419)), """", 
  LET(
    resDate, K419,
    tourDate, N419,
    monthCount, MAX(0, DATEDIF(resDate, tourDate - 3, ""M"") + 1),
    secondDates, ARRAYFORMULA(DATE(YEAR(resDate), MONTH(resDate) + SEQUENCE(monthCount), 2)),
    "&amp;"validDates, FILTER(secondDates, (secondDates &gt; resDate + 2) * (secondDates &lt;= tourDate - 3)),
    IF(ISERROR(validDates), 0, COUNTA(validDates))
  )
)
"),"")</f>
        <v/>
      </c>
      <c r="S419" s="44" t="str">
        <f t="shared" si="8"/>
        <v/>
      </c>
      <c r="T419" s="45" t="str">
        <f t="array" ref="T419">IF(ISBLANK(BO419),IFERROR(
  INDEX(
    INDEX('{INDEX} Payment Terms'!$A:$G, , MATCH(T$3, '{INDEX} Payment Terms'!$4:$4, 0)),
    MATCH(Q419, INDEX('{INDEX} Payment Terms'!$A:$G,0, MATCH("Payment Condition", '{INDEX} Payment Terms'!$4:$4, 0)), 0)
  ),
""),"Cancelled")
</f>
        <v/>
      </c>
      <c r="U419" s="46" t="b">
        <v>0</v>
      </c>
      <c r="V419" s="47" t="str">
        <f>IFERROR(__xludf.DUMMYFUNCTION("IF(OR(L419=""Duo Booking"", L419=""Group Booking""),
IF(U419=FALSE,"""",
    LET(
      bookingType, L419,
      tour, M419,
      mainFirst, H419,
      mainLast, I419,
      mainEmail, G419,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$L$4:L419, bookingType,
          $M$4:M419, tour,
          $H$4:H419, mainFirst,
          $I$4:I419, mainLast,
          $G$4:G419, mainEmail
        ),
        ""000""
      ),
  "&amp;"    baseID &amp; ""-"" &amp; memberNumber
    )
  ),
  """"
)
"),"")</f>
        <v/>
      </c>
      <c r="W419" s="48"/>
      <c r="X419" s="85" t="b">
        <v>0</v>
      </c>
      <c r="Y419" s="85" t="b">
        <v>0</v>
      </c>
      <c r="Z419" s="85" t="b">
        <v>0</v>
      </c>
      <c r="AA419" s="50"/>
      <c r="AB419" s="51"/>
      <c r="AC419" s="85" t="b">
        <v>0</v>
      </c>
      <c r="AD419" s="92"/>
      <c r="AE419" s="88"/>
      <c r="AF419" s="36" t="str">
        <f t="array" ref="AF419">IF(M419="","",INDEX(
      '{INDEX} Tour Packages'!$A:$ZP,
      MATCH($M419, '{INDEX} Tour Packages'!$A:$A, 0),
      MATCH(AF$3, '{INDEX} Tour Packages'!$4:$4, 0)
    ))</f>
        <v/>
      </c>
      <c r="AG419" s="36" t="str">
        <f t="array" ref="AG419">IF(M419="","",INDEX(
      '{INDEX} Tour Packages'!$A:$ZP,
      MATCH($M419, '{INDEX} Tour Packages'!$A:$A, 0),
      MATCH(AG$3, '{INDEX} Tour Packages'!$4:$4, 0)
    ))</f>
        <v/>
      </c>
      <c r="AH419" s="36" t="str">
        <f t="array" ref="AH419">IF(M419="","",INDEX(
      '{INDEX} Tour Packages'!$A:$ZP,
      MATCH($M419, '{INDEX} Tour Packages'!$A:$A, 0),
      MATCH(AH$3, '{INDEX} Tour Packages'!$4:$4, 0)
    ))</f>
        <v/>
      </c>
      <c r="AI419" s="54" t="str">
        <f t="shared" si="9"/>
        <v/>
      </c>
      <c r="AJ419" s="42"/>
      <c r="AK419" s="55"/>
      <c r="AL419" s="46" t="b">
        <v>0</v>
      </c>
      <c r="AM419" s="56"/>
      <c r="AN419" s="57" t="str">
        <f t="shared" si="10"/>
        <v/>
      </c>
      <c r="AO419" s="58" t="str">
        <f t="shared" si="11"/>
        <v/>
      </c>
      <c r="AP419" s="59"/>
      <c r="AQ419" s="60"/>
      <c r="AR419" s="61"/>
      <c r="AS419" s="61"/>
      <c r="AT419" s="61" t="str">
        <f>IFERROR(__xludf.DUMMYFUNCTION("IF( 
  OR($AJ419=""Full Payment"", ISBLANK($K419)),
  """",
  IF(
    OR(
      Q419=""Standard Booking, P1"",
      Q419=""Standard Booking, P2"",
      Q419=""Standard Booking, P3"",
      Q419=""Standard Booking, P4""
    ),
    LET(
      resDate,   $"&amp;"K419,
      tourDate,  $N419,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19" s="62" t="str">
        <f t="shared" si="12"/>
        <v/>
      </c>
      <c r="AV419" s="63"/>
      <c r="AW419" s="64"/>
      <c r="AX419" s="64"/>
      <c r="AY419" s="64"/>
      <c r="AZ419" s="64" t="str">
        <f>IFERROR(__xludf.DUMMYFUNCTION("IF(
  OR($AJ419=""Full Payment"",$AJ419=""P1"", ISBLANK($K419)),
  """",
  IF(
    OR(
      $Q419=""Standard Booking, P2"",
      $Q419=""Standard Booking, P3"",
      $Q419=""Standard Booking, P4""
    ),
    LET(
      resDate,   $K419,
      tourDate,"&amp;"  $N419,
      monthCount, DATEDIF(resDate, tourDate, ""M"") + 1,
      secondDates, ARRAYFORMULA(
        DATE(
          YEAR(resDate),
          MONTH(resDate) + SEQUENCE(monthCount),
          2
        )
      ),
      validDates, FILTER(
        sec"&amp;"ondDates,
        (secondDates &gt; resDate + 2) *
        (secondDates &lt;= tourDate - 3)
      ),
      IF(
        OR($AJ419=""P2"", $AJ419=""P3"", $AJ419=""P4""),
        IF(
          COUNTA(validDates) &lt; 2,
          """",
          TEXT(INDEX(validDates"&amp;", 2), ""mmm d, yyyy"")
        ),
        IF(
          COUNTA(validDates) &lt; 2,
          """",
          TEXTJOIN("", "", TRUE,
            TEXT(INDEX(validDates, 1), ""mmm d, yyyy""),
            TEXT(INDEX(validDates, 2), ""mmm d, yyyy"")
          )
 "&amp;"       )
      )
    ),
    """"
  )
)
"),"")</f>
        <v/>
      </c>
      <c r="BA419" s="65" t="str">
        <f t="shared" si="13"/>
        <v/>
      </c>
      <c r="BB419" s="63"/>
      <c r="BC419" s="64"/>
      <c r="BD419" s="64"/>
      <c r="BE419" s="64"/>
      <c r="BF419" s="64" t="str">
        <f>IFERROR(__xludf.DUMMYFUNCTION("IF(
  OR($AJ419=""Full Payment"",$AJ419=""P1"", $AJ419=""P2""),
  """",
  IF(
    AND(
      NOT(ISBLANK($K419)),
      OR(
        Q419=""Standard Booking, P3"",
        Q419=""Standard Booking, P4""
      )
    ),
    LET(
      resDate,   $K419,
      "&amp;"tourDate,  $N419,
      monthCount, DATEDIF(resDate, tourDate, ""M"") + 1,
      secondDates, ARRAYFORMULA(
        DATE(
          YEAR(resDate),
          MONTH(resDate) + SEQUENCE(monthCount),
          2
        )
      ),
      validDates, FILTER(
  "&amp;"      secondDates,
        (secondDates &gt; resDate + 2) *
        (secondDates &lt;= tourDate - 3)
      ),
      IF(
        $AJ419=""P4"",
        IF(
          COUNTA(validDates) &lt; 3,
          """",
          TEXT(INDEX(validDates, 3), ""mmm d, yyyy"")
  "&amp;"      ),
        IF(
          $AJ419=""P3"",
          IF(
            COUNTA(validDates) &lt; 3,
            """",
            TEXT(INDEX(validDates, 3), ""mmm d, yyyy"")
          ),
          IF(
            COUNTA(validDates) &lt; 3,
            """",
    "&amp;"        TEXTJOIN("", "", TRUE,
              TEXT(INDEX(validDates, 1), ""mmm d, yyyy""),
              TEXT(INDEX(validDates, 2), ""mmm d, yyyy""),
              TEXT(INDEX(validDates, 3), ""mmm d, yyyy"")
            )
          )
        )
      )
    "&amp;"),
    """"
  )
)
"),"")</f>
        <v/>
      </c>
      <c r="BG419" s="65" t="str">
        <f t="shared" si="14"/>
        <v/>
      </c>
      <c r="BH419" s="63"/>
      <c r="BI419" s="64"/>
      <c r="BJ419" s="64"/>
      <c r="BK419" s="64"/>
      <c r="BL419" s="64" t="str">
        <f>IFERROR(__xludf.DUMMYFUNCTION("IF(
  OR($AJ419=""Full Payment"",$AJ419=""P1"",$AJ419=""P2"",$AJ419=""P3""),
  """",
  IF(
    AND(
      NOT(ISBLANK($K419)),
      $Q419=""Standard Booking, P4""
    ),
    LET(
      resDate,   $K419,
      tourDate,  $N419,
      monthCount, DATEDIF(r"&amp;"esDate, tourDate, ""M"") + 1,
      secondDates, ARRAYFORMULA(
        DATE(
          YEAR(resDate),
          MONTH(resDate) + SEQUENCE(monthCount),
          2
        )
      ),
      validDates, FILTER(
        secondDates,
        (secondDates &gt; res"&amp;"Date + 2) *
        (secondDates &lt;= tourDate - 3)
      ),
      IF(
        $AJ419=""P4"",
        IF(
          COUNTA(validDates) &lt; 4,
          """",
          TEXT(
            INDEX(validDates, 4),
            ""mmm d, yyyy""
          )
        ),
"&amp;"        IF(
          COUNTA(validDates) &lt; 4,
          """",
          TEXTJOIN(
            "", "", TRUE,
            TEXT(INDEX(validDates, 1), ""mmm d, yyyy""),
            TEXT(INDEX(validDates, 2), ""mmm d, yyyy""),
            TEXT(INDEX(validDates"&amp;", 3), ""mmm d, yyyy""),
            TEXT(INDEX(validDates, 4), ""mmm d, yyyy"")
          )
        )
      )
    ),
    """"
  )
)
"),"")</f>
        <v/>
      </c>
      <c r="BM419" s="65" t="str">
        <f t="shared" si="15"/>
        <v/>
      </c>
      <c r="BN419" s="66"/>
      <c r="BO419" s="67"/>
      <c r="BP419" s="49" t="b">
        <v>0</v>
      </c>
      <c r="BQ419" s="49" t="b">
        <v>0</v>
      </c>
      <c r="BR419" s="68"/>
      <c r="BS419" s="69"/>
      <c r="BT419" s="70" t="b">
        <v>0</v>
      </c>
      <c r="BU419" s="71"/>
      <c r="BV419" s="72"/>
      <c r="BW419" s="86" t="b">
        <v>0</v>
      </c>
      <c r="BX419" s="87"/>
    </row>
    <row r="420">
      <c r="A420" s="35" t="str">
        <f t="shared" si="1"/>
        <v/>
      </c>
      <c r="B420" s="36" t="str">
        <f t="shared" si="2"/>
        <v/>
      </c>
      <c r="C420" s="36" t="str">
        <f t="array" ref="C420">IF(
  M420="",
  "",
  IFERROR(
    INDEX(
      '{INDEX} Tour Packages'!$A:$ZZ,
      MATCH(
        M420,
        INDEX(
          '{INDEX} Tour Packages'!$A:$ZZ,
          ,
          MATCH("Tour Package Name", '{INDEX} Tour Packages'!$4:$4, 0)
        ),
        0
      ),
      MATCH("Tour Code", '{INDEX} Tour Packages'!$4:$4, 0)
    ),
    "XXX"
  )
)
</f>
        <v/>
      </c>
      <c r="D420" s="36" t="str">
        <f t="shared" si="3"/>
        <v/>
      </c>
      <c r="E420" s="36" t="str">
        <f t="shared" si="4"/>
        <v/>
      </c>
      <c r="F420" s="37" t="str">
        <f t="shared" si="5"/>
        <v/>
      </c>
      <c r="G420" s="89"/>
      <c r="H420" s="89"/>
      <c r="I420" s="90"/>
      <c r="J420" s="40" t="str">
        <f t="shared" si="16"/>
        <v> </v>
      </c>
      <c r="K420" s="91"/>
      <c r="L420" s="55"/>
      <c r="M420" s="55"/>
      <c r="N420" s="91"/>
      <c r="O420" s="43" t="str">
        <f>IFERROR(__xludf.DUMMYFUNCTION("IF(N420="""","""",IFERROR(
  N420 + VALUE(REGEXEXTRACT(P420, ""(\d+)\s+Days"")),
  """"
)
)"),"")</f>
        <v/>
      </c>
      <c r="P420" s="43" t="str">
        <f t="array" ref="P420">IFERROR(
  INDEX(
    INDEX('{INDEX} Tour Packages'!$A:$ZZ, , MATCH(P$3, '{INDEX} Tour Packages'!$4:$4, 0)),
    MATCH(M420, INDEX('{INDEX} Tour Packages'!$A:$ZZ,0, MATCH("Tour Package Name", '{INDEX} Tour Packages'!$4:$4, 0)), 0)
  ),
"")
</f>
        <v/>
      </c>
      <c r="Q420" s="44" t="str">
        <f t="shared" si="7"/>
        <v/>
      </c>
      <c r="R420" s="44" t="str">
        <f>IFERROR(__xludf.DUMMYFUNCTION("IF(OR(ISBLANK(K420), ISBLANK(N420)), """", 
  LET(
    resDate, K420,
    tourDate, N420,
    monthCount, MAX(0, DATEDIF(resDate, tourDate - 3, ""M"") + 1),
    secondDates, ARRAYFORMULA(DATE(YEAR(resDate), MONTH(resDate) + SEQUENCE(monthCount), 2)),
    "&amp;"validDates, FILTER(secondDates, (secondDates &gt; resDate + 2) * (secondDates &lt;= tourDate - 3)),
    IF(ISERROR(validDates), 0, COUNTA(validDates))
  )
)
"),"")</f>
        <v/>
      </c>
      <c r="S420" s="44" t="str">
        <f t="shared" si="8"/>
        <v/>
      </c>
      <c r="T420" s="45" t="str">
        <f t="array" ref="T420">IF(ISBLANK(BO420),IFERROR(
  INDEX(
    INDEX('{INDEX} Payment Terms'!$A:$G, , MATCH(T$3, '{INDEX} Payment Terms'!$4:$4, 0)),
    MATCH(Q420, INDEX('{INDEX} Payment Terms'!$A:$G,0, MATCH("Payment Condition", '{INDEX} Payment Terms'!$4:$4, 0)), 0)
  ),
""),"Cancelled")
</f>
        <v/>
      </c>
      <c r="U420" s="46" t="b">
        <v>0</v>
      </c>
      <c r="V420" s="47" t="str">
        <f>IFERROR(__xludf.DUMMYFUNCTION("IF(OR(L420=""Duo Booking"", L420=""Group Booking""),
IF(U420=FALSE,"""",
    LET(
      bookingType, L420,
      tour, M420,
      mainFirst, H420,
      mainLast, I420,
      mainEmail, G420,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$L$4:L420, bookingType,
          $M$4:M420, tour,
          $H$4:H420, mainFirst,
          $I$4:I420, mainLast,
          $G$4:G420, mainEmail
        ),
        ""000""
      ),
  "&amp;"    baseID &amp; ""-"" &amp; memberNumber
    )
  ),
  """"
)
"),"")</f>
        <v/>
      </c>
      <c r="W420" s="48"/>
      <c r="X420" s="85" t="b">
        <v>0</v>
      </c>
      <c r="Y420" s="85" t="b">
        <v>0</v>
      </c>
      <c r="Z420" s="85" t="b">
        <v>0</v>
      </c>
      <c r="AA420" s="50"/>
      <c r="AB420" s="51"/>
      <c r="AC420" s="85" t="b">
        <v>0</v>
      </c>
      <c r="AD420" s="92"/>
      <c r="AE420" s="88"/>
      <c r="AF420" s="36" t="str">
        <f t="array" ref="AF420">IF(M420="","",INDEX(
      '{INDEX} Tour Packages'!$A:$ZP,
      MATCH($M420, '{INDEX} Tour Packages'!$A:$A, 0),
      MATCH(AF$3, '{INDEX} Tour Packages'!$4:$4, 0)
    ))</f>
        <v/>
      </c>
      <c r="AG420" s="36" t="str">
        <f t="array" ref="AG420">IF(M420="","",INDEX(
      '{INDEX} Tour Packages'!$A:$ZP,
      MATCH($M420, '{INDEX} Tour Packages'!$A:$A, 0),
      MATCH(AG$3, '{INDEX} Tour Packages'!$4:$4, 0)
    ))</f>
        <v/>
      </c>
      <c r="AH420" s="36" t="str">
        <f t="array" ref="AH420">IF(M420="","",INDEX(
      '{INDEX} Tour Packages'!$A:$ZP,
      MATCH($M420, '{INDEX} Tour Packages'!$A:$A, 0),
      MATCH(AH$3, '{INDEX} Tour Packages'!$4:$4, 0)
    ))</f>
        <v/>
      </c>
      <c r="AI420" s="54" t="str">
        <f t="shared" si="9"/>
        <v/>
      </c>
      <c r="AJ420" s="42"/>
      <c r="AK420" s="55"/>
      <c r="AL420" s="46" t="b">
        <v>0</v>
      </c>
      <c r="AM420" s="56"/>
      <c r="AN420" s="57" t="str">
        <f t="shared" si="10"/>
        <v/>
      </c>
      <c r="AO420" s="58" t="str">
        <f t="shared" si="11"/>
        <v/>
      </c>
      <c r="AP420" s="59"/>
      <c r="AQ420" s="60"/>
      <c r="AR420" s="61"/>
      <c r="AS420" s="61"/>
      <c r="AT420" s="61" t="str">
        <f>IFERROR(__xludf.DUMMYFUNCTION("IF( 
  OR($AJ420=""Full Payment"", ISBLANK($K420)),
  """",
  IF(
    OR(
      Q420=""Standard Booking, P1"",
      Q420=""Standard Booking, P2"",
      Q420=""Standard Booking, P3"",
      Q420=""Standard Booking, P4""
    ),
    LET(
      resDate,   $"&amp;"K420,
      tourDate,  $N420,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0" s="62" t="str">
        <f t="shared" si="12"/>
        <v/>
      </c>
      <c r="AV420" s="63"/>
      <c r="AW420" s="64"/>
      <c r="AX420" s="64"/>
      <c r="AY420" s="64"/>
      <c r="AZ420" s="64" t="str">
        <f>IFERROR(__xludf.DUMMYFUNCTION("IF(
  OR($AJ420=""Full Payment"",$AJ420=""P1"", ISBLANK($K420)),
  """",
  IF(
    OR(
      $Q420=""Standard Booking, P2"",
      $Q420=""Standard Booking, P3"",
      $Q420=""Standard Booking, P4""
    ),
    LET(
      resDate,   $K420,
      tourDate,"&amp;"  $N420,
      monthCount, DATEDIF(resDate, tourDate, ""M"") + 1,
      secondDates, ARRAYFORMULA(
        DATE(
          YEAR(resDate),
          MONTH(resDate) + SEQUENCE(monthCount),
          2
        )
      ),
      validDates, FILTER(
        sec"&amp;"ondDates,
        (secondDates &gt; resDate + 2) *
        (secondDates &lt;= tourDate - 3)
      ),
      IF(
        OR($AJ420=""P2"", $AJ420=""P3"", $AJ420=""P4""),
        IF(
          COUNTA(validDates) &lt; 2,
          """",
          TEXT(INDEX(validDates"&amp;", 2), ""mmm d, yyyy"")
        ),
        IF(
          COUNTA(validDates) &lt; 2,
          """",
          TEXTJOIN("", "", TRUE,
            TEXT(INDEX(validDates, 1), ""mmm d, yyyy""),
            TEXT(INDEX(validDates, 2), ""mmm d, yyyy"")
          )
 "&amp;"       )
      )
    ),
    """"
  )
)
"),"")</f>
        <v/>
      </c>
      <c r="BA420" s="65" t="str">
        <f t="shared" si="13"/>
        <v/>
      </c>
      <c r="BB420" s="63"/>
      <c r="BC420" s="64"/>
      <c r="BD420" s="64"/>
      <c r="BE420" s="64"/>
      <c r="BF420" s="64" t="str">
        <f>IFERROR(__xludf.DUMMYFUNCTION("IF(
  OR($AJ420=""Full Payment"",$AJ420=""P1"", $AJ420=""P2""),
  """",
  IF(
    AND(
      NOT(ISBLANK($K420)),
      OR(
        Q420=""Standard Booking, P3"",
        Q420=""Standard Booking, P4""
      )
    ),
    LET(
      resDate,   $K420,
      "&amp;"tourDate,  $N420,
      monthCount, DATEDIF(resDate, tourDate, ""M"") + 1,
      secondDates, ARRAYFORMULA(
        DATE(
          YEAR(resDate),
          MONTH(resDate) + SEQUENCE(monthCount),
          2
        )
      ),
      validDates, FILTER(
  "&amp;"      secondDates,
        (secondDates &gt; resDate + 2) *
        (secondDates &lt;= tourDate - 3)
      ),
      IF(
        $AJ420=""P4"",
        IF(
          COUNTA(validDates) &lt; 3,
          """",
          TEXT(INDEX(validDates, 3), ""mmm d, yyyy"")
  "&amp;"      ),
        IF(
          $AJ420=""P3"",
          IF(
            COUNTA(validDates) &lt; 3,
            """",
            TEXT(INDEX(validDates, 3), ""mmm d, yyyy"")
          ),
          IF(
            COUNTA(validDates) &lt; 3,
            """",
    "&amp;"        TEXTJOIN("", "", TRUE,
              TEXT(INDEX(validDates, 1), ""mmm d, yyyy""),
              TEXT(INDEX(validDates, 2), ""mmm d, yyyy""),
              TEXT(INDEX(validDates, 3), ""mmm d, yyyy"")
            )
          )
        )
      )
    "&amp;"),
    """"
  )
)
"),"")</f>
        <v/>
      </c>
      <c r="BG420" s="65" t="str">
        <f t="shared" si="14"/>
        <v/>
      </c>
      <c r="BH420" s="63"/>
      <c r="BI420" s="64"/>
      <c r="BJ420" s="64"/>
      <c r="BK420" s="64"/>
      <c r="BL420" s="64" t="str">
        <f>IFERROR(__xludf.DUMMYFUNCTION("IF(
  OR($AJ420=""Full Payment"",$AJ420=""P1"",$AJ420=""P2"",$AJ420=""P3""),
  """",
  IF(
    AND(
      NOT(ISBLANK($K420)),
      $Q420=""Standard Booking, P4""
    ),
    LET(
      resDate,   $K420,
      tourDate,  $N420,
      monthCount, DATEDIF(r"&amp;"esDate, tourDate, ""M"") + 1,
      secondDates, ARRAYFORMULA(
        DATE(
          YEAR(resDate),
          MONTH(resDate) + SEQUENCE(monthCount),
          2
        )
      ),
      validDates, FILTER(
        secondDates,
        (secondDates &gt; res"&amp;"Date + 2) *
        (secondDates &lt;= tourDate - 3)
      ),
      IF(
        $AJ420=""P4"",
        IF(
          COUNTA(validDates) &lt; 4,
          """",
          TEXT(
            INDEX(validDates, 4),
            ""mmm d, yyyy""
          )
        ),
"&amp;"        IF(
          COUNTA(validDates) &lt; 4,
          """",
          TEXTJOIN(
            "", "", TRUE,
            TEXT(INDEX(validDates, 1), ""mmm d, yyyy""),
            TEXT(INDEX(validDates, 2), ""mmm d, yyyy""),
            TEXT(INDEX(validDates"&amp;", 3), ""mmm d, yyyy""),
            TEXT(INDEX(validDates, 4), ""mmm d, yyyy"")
          )
        )
      )
    ),
    """"
  )
)
"),"")</f>
        <v/>
      </c>
      <c r="BM420" s="65" t="str">
        <f t="shared" si="15"/>
        <v/>
      </c>
      <c r="BN420" s="66"/>
      <c r="BO420" s="67"/>
      <c r="BP420" s="49" t="b">
        <v>0</v>
      </c>
      <c r="BQ420" s="49" t="b">
        <v>0</v>
      </c>
      <c r="BR420" s="68"/>
      <c r="BS420" s="69"/>
      <c r="BT420" s="70" t="b">
        <v>0</v>
      </c>
      <c r="BU420" s="71"/>
      <c r="BV420" s="72"/>
      <c r="BW420" s="86" t="b">
        <v>0</v>
      </c>
      <c r="BX420" s="87"/>
    </row>
    <row r="421">
      <c r="A421" s="35" t="str">
        <f t="shared" si="1"/>
        <v/>
      </c>
      <c r="B421" s="36" t="str">
        <f t="shared" si="2"/>
        <v/>
      </c>
      <c r="C421" s="36" t="str">
        <f t="array" ref="C421">IF(
  M421="",
  "",
  IFERROR(
    INDEX(
      '{INDEX} Tour Packages'!$A:$ZZ,
      MATCH(
        M421,
        INDEX(
          '{INDEX} Tour Packages'!$A:$ZZ,
          ,
          MATCH("Tour Package Name", '{INDEX} Tour Packages'!$4:$4, 0)
        ),
        0
      ),
      MATCH("Tour Code", '{INDEX} Tour Packages'!$4:$4, 0)
    ),
    "XXX"
  )
)
</f>
        <v/>
      </c>
      <c r="D421" s="36" t="str">
        <f t="shared" si="3"/>
        <v/>
      </c>
      <c r="E421" s="36" t="str">
        <f t="shared" si="4"/>
        <v/>
      </c>
      <c r="F421" s="37" t="str">
        <f t="shared" si="5"/>
        <v/>
      </c>
      <c r="G421" s="89"/>
      <c r="H421" s="89"/>
      <c r="I421" s="90"/>
      <c r="J421" s="40" t="str">
        <f t="shared" si="16"/>
        <v> </v>
      </c>
      <c r="K421" s="91"/>
      <c r="L421" s="55"/>
      <c r="M421" s="55"/>
      <c r="N421" s="91"/>
      <c r="O421" s="43" t="str">
        <f>IFERROR(__xludf.DUMMYFUNCTION("IF(N421="""","""",IFERROR(
  N421 + VALUE(REGEXEXTRACT(P421, ""(\d+)\s+Days"")),
  """"
)
)"),"")</f>
        <v/>
      </c>
      <c r="P421" s="43" t="str">
        <f t="array" ref="P421">IFERROR(
  INDEX(
    INDEX('{INDEX} Tour Packages'!$A:$ZZ, , MATCH(P$3, '{INDEX} Tour Packages'!$4:$4, 0)),
    MATCH(M421, INDEX('{INDEX} Tour Packages'!$A:$ZZ,0, MATCH("Tour Package Name", '{INDEX} Tour Packages'!$4:$4, 0)), 0)
  ),
"")
</f>
        <v/>
      </c>
      <c r="Q421" s="44" t="str">
        <f t="shared" si="7"/>
        <v/>
      </c>
      <c r="R421" s="44" t="str">
        <f>IFERROR(__xludf.DUMMYFUNCTION("IF(OR(ISBLANK(K421), ISBLANK(N421)), """", 
  LET(
    resDate, K421,
    tourDate, N421,
    monthCount, MAX(0, DATEDIF(resDate, tourDate - 3, ""M"") + 1),
    secondDates, ARRAYFORMULA(DATE(YEAR(resDate), MONTH(resDate) + SEQUENCE(monthCount), 2)),
    "&amp;"validDates, FILTER(secondDates, (secondDates &gt; resDate + 2) * (secondDates &lt;= tourDate - 3)),
    IF(ISERROR(validDates), 0, COUNTA(validDates))
  )
)
"),"")</f>
        <v/>
      </c>
      <c r="S421" s="44" t="str">
        <f t="shared" si="8"/>
        <v/>
      </c>
      <c r="T421" s="45" t="str">
        <f t="array" ref="T421">IF(ISBLANK(BO421),IFERROR(
  INDEX(
    INDEX('{INDEX} Payment Terms'!$A:$G, , MATCH(T$3, '{INDEX} Payment Terms'!$4:$4, 0)),
    MATCH(Q421, INDEX('{INDEX} Payment Terms'!$A:$G,0, MATCH("Payment Condition", '{INDEX} Payment Terms'!$4:$4, 0)), 0)
  ),
""),"Cancelled")
</f>
        <v/>
      </c>
      <c r="U421" s="46" t="b">
        <v>0</v>
      </c>
      <c r="V421" s="47" t="str">
        <f>IFERROR(__xludf.DUMMYFUNCTION("IF(OR(L421=""Duo Booking"", L421=""Group Booking""),
IF(U421=FALSE,"""",
    LET(
      bookingType, L421,
      tour, M421,
      mainFirst, H421,
      mainLast, I421,
      mainEmail, G421,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$L$4:L421, bookingType,
          $M$4:M421, tour,
          $H$4:H421, mainFirst,
          $I$4:I421, mainLast,
          $G$4:G421, mainEmail
        ),
        ""000""
      ),
  "&amp;"    baseID &amp; ""-"" &amp; memberNumber
    )
  ),
  """"
)
"),"")</f>
        <v/>
      </c>
      <c r="W421" s="48"/>
      <c r="X421" s="85" t="b">
        <v>0</v>
      </c>
      <c r="Y421" s="85" t="b">
        <v>0</v>
      </c>
      <c r="Z421" s="85" t="b">
        <v>0</v>
      </c>
      <c r="AA421" s="50"/>
      <c r="AB421" s="51"/>
      <c r="AC421" s="85" t="b">
        <v>0</v>
      </c>
      <c r="AD421" s="92"/>
      <c r="AE421" s="88"/>
      <c r="AF421" s="36" t="str">
        <f t="array" ref="AF421">IF(M421="","",INDEX(
      '{INDEX} Tour Packages'!$A:$ZP,
      MATCH($M421, '{INDEX} Tour Packages'!$A:$A, 0),
      MATCH(AF$3, '{INDEX} Tour Packages'!$4:$4, 0)
    ))</f>
        <v/>
      </c>
      <c r="AG421" s="36" t="str">
        <f t="array" ref="AG421">IF(M421="","",INDEX(
      '{INDEX} Tour Packages'!$A:$ZP,
      MATCH($M421, '{INDEX} Tour Packages'!$A:$A, 0),
      MATCH(AG$3, '{INDEX} Tour Packages'!$4:$4, 0)
    ))</f>
        <v/>
      </c>
      <c r="AH421" s="36" t="str">
        <f t="array" ref="AH421">IF(M421="","",INDEX(
      '{INDEX} Tour Packages'!$A:$ZP,
      MATCH($M421, '{INDEX} Tour Packages'!$A:$A, 0),
      MATCH(AH$3, '{INDEX} Tour Packages'!$4:$4, 0)
    ))</f>
        <v/>
      </c>
      <c r="AI421" s="54" t="str">
        <f t="shared" si="9"/>
        <v/>
      </c>
      <c r="AJ421" s="42"/>
      <c r="AK421" s="55"/>
      <c r="AL421" s="46" t="b">
        <v>0</v>
      </c>
      <c r="AM421" s="56"/>
      <c r="AN421" s="57" t="str">
        <f t="shared" si="10"/>
        <v/>
      </c>
      <c r="AO421" s="58" t="str">
        <f t="shared" si="11"/>
        <v/>
      </c>
      <c r="AP421" s="59"/>
      <c r="AQ421" s="60"/>
      <c r="AR421" s="61"/>
      <c r="AS421" s="61"/>
      <c r="AT421" s="61" t="str">
        <f>IFERROR(__xludf.DUMMYFUNCTION("IF( 
  OR($AJ421=""Full Payment"", ISBLANK($K421)),
  """",
  IF(
    OR(
      Q421=""Standard Booking, P1"",
      Q421=""Standard Booking, P2"",
      Q421=""Standard Booking, P3"",
      Q421=""Standard Booking, P4""
    ),
    LET(
      resDate,   $"&amp;"K421,
      tourDate,  $N421,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1" s="62" t="str">
        <f t="shared" si="12"/>
        <v/>
      </c>
      <c r="AV421" s="63"/>
      <c r="AW421" s="64"/>
      <c r="AX421" s="64"/>
      <c r="AY421" s="64"/>
      <c r="AZ421" s="64" t="str">
        <f>IFERROR(__xludf.DUMMYFUNCTION("IF(
  OR($AJ421=""Full Payment"",$AJ421=""P1"", ISBLANK($K421)),
  """",
  IF(
    OR(
      $Q421=""Standard Booking, P2"",
      $Q421=""Standard Booking, P3"",
      $Q421=""Standard Booking, P4""
    ),
    LET(
      resDate,   $K421,
      tourDate,"&amp;"  $N421,
      monthCount, DATEDIF(resDate, tourDate, ""M"") + 1,
      secondDates, ARRAYFORMULA(
        DATE(
          YEAR(resDate),
          MONTH(resDate) + SEQUENCE(monthCount),
          2
        )
      ),
      validDates, FILTER(
        sec"&amp;"ondDates,
        (secondDates &gt; resDate + 2) *
        (secondDates &lt;= tourDate - 3)
      ),
      IF(
        OR($AJ421=""P2"", $AJ421=""P3"", $AJ421=""P4""),
        IF(
          COUNTA(validDates) &lt; 2,
          """",
          TEXT(INDEX(validDates"&amp;", 2), ""mmm d, yyyy"")
        ),
        IF(
          COUNTA(validDates) &lt; 2,
          """",
          TEXTJOIN("", "", TRUE,
            TEXT(INDEX(validDates, 1), ""mmm d, yyyy""),
            TEXT(INDEX(validDates, 2), ""mmm d, yyyy"")
          )
 "&amp;"       )
      )
    ),
    """"
  )
)
"),"")</f>
        <v/>
      </c>
      <c r="BA421" s="65" t="str">
        <f t="shared" si="13"/>
        <v/>
      </c>
      <c r="BB421" s="63"/>
      <c r="BC421" s="64"/>
      <c r="BD421" s="64"/>
      <c r="BE421" s="64"/>
      <c r="BF421" s="64" t="str">
        <f>IFERROR(__xludf.DUMMYFUNCTION("IF(
  OR($AJ421=""Full Payment"",$AJ421=""P1"", $AJ421=""P2""),
  """",
  IF(
    AND(
      NOT(ISBLANK($K421)),
      OR(
        Q421=""Standard Booking, P3"",
        Q421=""Standard Booking, P4""
      )
    ),
    LET(
      resDate,   $K421,
      "&amp;"tourDate,  $N421,
      monthCount, DATEDIF(resDate, tourDate, ""M"") + 1,
      secondDates, ARRAYFORMULA(
        DATE(
          YEAR(resDate),
          MONTH(resDate) + SEQUENCE(monthCount),
          2
        )
      ),
      validDates, FILTER(
  "&amp;"      secondDates,
        (secondDates &gt; resDate + 2) *
        (secondDates &lt;= tourDate - 3)
      ),
      IF(
        $AJ421=""P4"",
        IF(
          COUNTA(validDates) &lt; 3,
          """",
          TEXT(INDEX(validDates, 3), ""mmm d, yyyy"")
  "&amp;"      ),
        IF(
          $AJ421=""P3"",
          IF(
            COUNTA(validDates) &lt; 3,
            """",
            TEXT(INDEX(validDates, 3), ""mmm d, yyyy"")
          ),
          IF(
            COUNTA(validDates) &lt; 3,
            """",
    "&amp;"        TEXTJOIN("", "", TRUE,
              TEXT(INDEX(validDates, 1), ""mmm d, yyyy""),
              TEXT(INDEX(validDates, 2), ""mmm d, yyyy""),
              TEXT(INDEX(validDates, 3), ""mmm d, yyyy"")
            )
          )
        )
      )
    "&amp;"),
    """"
  )
)
"),"")</f>
        <v/>
      </c>
      <c r="BG421" s="65" t="str">
        <f t="shared" si="14"/>
        <v/>
      </c>
      <c r="BH421" s="63"/>
      <c r="BI421" s="64"/>
      <c r="BJ421" s="64"/>
      <c r="BK421" s="64"/>
      <c r="BL421" s="64" t="str">
        <f>IFERROR(__xludf.DUMMYFUNCTION("IF(
  OR($AJ421=""Full Payment"",$AJ421=""P1"",$AJ421=""P2"",$AJ421=""P3""),
  """",
  IF(
    AND(
      NOT(ISBLANK($K421)),
      $Q421=""Standard Booking, P4""
    ),
    LET(
      resDate,   $K421,
      tourDate,  $N421,
      monthCount, DATEDIF(r"&amp;"esDate, tourDate, ""M"") + 1,
      secondDates, ARRAYFORMULA(
        DATE(
          YEAR(resDate),
          MONTH(resDate) + SEQUENCE(monthCount),
          2
        )
      ),
      validDates, FILTER(
        secondDates,
        (secondDates &gt; res"&amp;"Date + 2) *
        (secondDates &lt;= tourDate - 3)
      ),
      IF(
        $AJ421=""P4"",
        IF(
          COUNTA(validDates) &lt; 4,
          """",
          TEXT(
            INDEX(validDates, 4),
            ""mmm d, yyyy""
          )
        ),
"&amp;"        IF(
          COUNTA(validDates) &lt; 4,
          """",
          TEXTJOIN(
            "", "", TRUE,
            TEXT(INDEX(validDates, 1), ""mmm d, yyyy""),
            TEXT(INDEX(validDates, 2), ""mmm d, yyyy""),
            TEXT(INDEX(validDates"&amp;", 3), ""mmm d, yyyy""),
            TEXT(INDEX(validDates, 4), ""mmm d, yyyy"")
          )
        )
      )
    ),
    """"
  )
)
"),"")</f>
        <v/>
      </c>
      <c r="BM421" s="65" t="str">
        <f t="shared" si="15"/>
        <v/>
      </c>
      <c r="BN421" s="66"/>
      <c r="BO421" s="67"/>
      <c r="BP421" s="49" t="b">
        <v>0</v>
      </c>
      <c r="BQ421" s="49" t="b">
        <v>0</v>
      </c>
      <c r="BR421" s="68"/>
      <c r="BS421" s="69"/>
      <c r="BT421" s="70" t="b">
        <v>0</v>
      </c>
      <c r="BU421" s="71"/>
      <c r="BV421" s="72"/>
      <c r="BW421" s="86" t="b">
        <v>0</v>
      </c>
      <c r="BX421" s="87"/>
    </row>
    <row r="422">
      <c r="A422" s="35" t="str">
        <f t="shared" si="1"/>
        <v/>
      </c>
      <c r="B422" s="36" t="str">
        <f t="shared" si="2"/>
        <v/>
      </c>
      <c r="C422" s="36" t="str">
        <f t="array" ref="C422">IF(
  M422="",
  "",
  IFERROR(
    INDEX(
      '{INDEX} Tour Packages'!$A:$ZZ,
      MATCH(
        M422,
        INDEX(
          '{INDEX} Tour Packages'!$A:$ZZ,
          ,
          MATCH("Tour Package Name", '{INDEX} Tour Packages'!$4:$4, 0)
        ),
        0
      ),
      MATCH("Tour Code", '{INDEX} Tour Packages'!$4:$4, 0)
    ),
    "XXX"
  )
)
</f>
        <v/>
      </c>
      <c r="D422" s="36" t="str">
        <f t="shared" si="3"/>
        <v/>
      </c>
      <c r="E422" s="36" t="str">
        <f t="shared" si="4"/>
        <v/>
      </c>
      <c r="F422" s="37" t="str">
        <f t="shared" si="5"/>
        <v/>
      </c>
      <c r="G422" s="89"/>
      <c r="H422" s="89"/>
      <c r="I422" s="90"/>
      <c r="J422" s="40" t="str">
        <f t="shared" si="16"/>
        <v> </v>
      </c>
      <c r="K422" s="91"/>
      <c r="L422" s="55"/>
      <c r="M422" s="55"/>
      <c r="N422" s="91"/>
      <c r="O422" s="43" t="str">
        <f>IFERROR(__xludf.DUMMYFUNCTION("IF(N422="""","""",IFERROR(
  N422 + VALUE(REGEXEXTRACT(P422, ""(\d+)\s+Days"")),
  """"
)
)"),"")</f>
        <v/>
      </c>
      <c r="P422" s="43" t="str">
        <f t="array" ref="P422">IFERROR(
  INDEX(
    INDEX('{INDEX} Tour Packages'!$A:$ZZ, , MATCH(P$3, '{INDEX} Tour Packages'!$4:$4, 0)),
    MATCH(M422, INDEX('{INDEX} Tour Packages'!$A:$ZZ,0, MATCH("Tour Package Name", '{INDEX} Tour Packages'!$4:$4, 0)), 0)
  ),
"")
</f>
        <v/>
      </c>
      <c r="Q422" s="44" t="str">
        <f t="shared" si="7"/>
        <v/>
      </c>
      <c r="R422" s="44" t="str">
        <f>IFERROR(__xludf.DUMMYFUNCTION("IF(OR(ISBLANK(K422), ISBLANK(N422)), """", 
  LET(
    resDate, K422,
    tourDate, N422,
    monthCount, MAX(0, DATEDIF(resDate, tourDate - 3, ""M"") + 1),
    secondDates, ARRAYFORMULA(DATE(YEAR(resDate), MONTH(resDate) + SEQUENCE(monthCount), 2)),
    "&amp;"validDates, FILTER(secondDates, (secondDates &gt; resDate + 2) * (secondDates &lt;= tourDate - 3)),
    IF(ISERROR(validDates), 0, COUNTA(validDates))
  )
)
"),"")</f>
        <v/>
      </c>
      <c r="S422" s="44" t="str">
        <f t="shared" si="8"/>
        <v/>
      </c>
      <c r="T422" s="45" t="str">
        <f t="array" ref="T422">IF(ISBLANK(BO422),IFERROR(
  INDEX(
    INDEX('{INDEX} Payment Terms'!$A:$G, , MATCH(T$3, '{INDEX} Payment Terms'!$4:$4, 0)),
    MATCH(Q422, INDEX('{INDEX} Payment Terms'!$A:$G,0, MATCH("Payment Condition", '{INDEX} Payment Terms'!$4:$4, 0)), 0)
  ),
""),"Cancelled")
</f>
        <v/>
      </c>
      <c r="U422" s="46" t="b">
        <v>0</v>
      </c>
      <c r="V422" s="47" t="str">
        <f>IFERROR(__xludf.DUMMYFUNCTION("IF(OR(L422=""Duo Booking"", L422=""Group Booking""),
IF(U422=FALSE,"""",
    LET(
      bookingType, L422,
      tour, M422,
      mainFirst, H422,
      mainLast, I422,
      mainEmail, G422,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$L$4:L422, bookingType,
          $M$4:M422, tour,
          $H$4:H422, mainFirst,
          $I$4:I422, mainLast,
          $G$4:G422, mainEmail
        ),
        ""000""
      ),
  "&amp;"    baseID &amp; ""-"" &amp; memberNumber
    )
  ),
  """"
)
"),"")</f>
        <v/>
      </c>
      <c r="W422" s="48"/>
      <c r="X422" s="85" t="b">
        <v>0</v>
      </c>
      <c r="Y422" s="85" t="b">
        <v>0</v>
      </c>
      <c r="Z422" s="85" t="b">
        <v>0</v>
      </c>
      <c r="AA422" s="50"/>
      <c r="AB422" s="51"/>
      <c r="AC422" s="85" t="b">
        <v>0</v>
      </c>
      <c r="AD422" s="92"/>
      <c r="AE422" s="88"/>
      <c r="AF422" s="36" t="str">
        <f t="array" ref="AF422">IF(M422="","",INDEX(
      '{INDEX} Tour Packages'!$A:$ZP,
      MATCH($M422, '{INDEX} Tour Packages'!$A:$A, 0),
      MATCH(AF$3, '{INDEX} Tour Packages'!$4:$4, 0)
    ))</f>
        <v/>
      </c>
      <c r="AG422" s="36" t="str">
        <f t="array" ref="AG422">IF(M422="","",INDEX(
      '{INDEX} Tour Packages'!$A:$ZP,
      MATCH($M422, '{INDEX} Tour Packages'!$A:$A, 0),
      MATCH(AG$3, '{INDEX} Tour Packages'!$4:$4, 0)
    ))</f>
        <v/>
      </c>
      <c r="AH422" s="36" t="str">
        <f t="array" ref="AH422">IF(M422="","",INDEX(
      '{INDEX} Tour Packages'!$A:$ZP,
      MATCH($M422, '{INDEX} Tour Packages'!$A:$A, 0),
      MATCH(AH$3, '{INDEX} Tour Packages'!$4:$4, 0)
    ))</f>
        <v/>
      </c>
      <c r="AI422" s="54" t="str">
        <f t="shared" si="9"/>
        <v/>
      </c>
      <c r="AJ422" s="42"/>
      <c r="AK422" s="55"/>
      <c r="AL422" s="46" t="b">
        <v>0</v>
      </c>
      <c r="AM422" s="56"/>
      <c r="AN422" s="57" t="str">
        <f t="shared" si="10"/>
        <v/>
      </c>
      <c r="AO422" s="58" t="str">
        <f t="shared" si="11"/>
        <v/>
      </c>
      <c r="AP422" s="59"/>
      <c r="AQ422" s="60"/>
      <c r="AR422" s="61"/>
      <c r="AS422" s="61"/>
      <c r="AT422" s="61" t="str">
        <f>IFERROR(__xludf.DUMMYFUNCTION("IF( 
  OR($AJ422=""Full Payment"", ISBLANK($K422)),
  """",
  IF(
    OR(
      Q422=""Standard Booking, P1"",
      Q422=""Standard Booking, P2"",
      Q422=""Standard Booking, P3"",
      Q422=""Standard Booking, P4""
    ),
    LET(
      resDate,   $"&amp;"K422,
      tourDate,  $N422,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2" s="62" t="str">
        <f t="shared" si="12"/>
        <v/>
      </c>
      <c r="AV422" s="63"/>
      <c r="AW422" s="64"/>
      <c r="AX422" s="64"/>
      <c r="AY422" s="64"/>
      <c r="AZ422" s="64" t="str">
        <f>IFERROR(__xludf.DUMMYFUNCTION("IF(
  OR($AJ422=""Full Payment"",$AJ422=""P1"", ISBLANK($K422)),
  """",
  IF(
    OR(
      $Q422=""Standard Booking, P2"",
      $Q422=""Standard Booking, P3"",
      $Q422=""Standard Booking, P4""
    ),
    LET(
      resDate,   $K422,
      tourDate,"&amp;"  $N422,
      monthCount, DATEDIF(resDate, tourDate, ""M"") + 1,
      secondDates, ARRAYFORMULA(
        DATE(
          YEAR(resDate),
          MONTH(resDate) + SEQUENCE(monthCount),
          2
        )
      ),
      validDates, FILTER(
        sec"&amp;"ondDates,
        (secondDates &gt; resDate + 2) *
        (secondDates &lt;= tourDate - 3)
      ),
      IF(
        OR($AJ422=""P2"", $AJ422=""P3"", $AJ422=""P4""),
        IF(
          COUNTA(validDates) &lt; 2,
          """",
          TEXT(INDEX(validDates"&amp;", 2), ""mmm d, yyyy"")
        ),
        IF(
          COUNTA(validDates) &lt; 2,
          """",
          TEXTJOIN("", "", TRUE,
            TEXT(INDEX(validDates, 1), ""mmm d, yyyy""),
            TEXT(INDEX(validDates, 2), ""mmm d, yyyy"")
          )
 "&amp;"       )
      )
    ),
    """"
  )
)
"),"")</f>
        <v/>
      </c>
      <c r="BA422" s="65" t="str">
        <f t="shared" si="13"/>
        <v/>
      </c>
      <c r="BB422" s="63"/>
      <c r="BC422" s="64"/>
      <c r="BD422" s="64"/>
      <c r="BE422" s="64"/>
      <c r="BF422" s="64" t="str">
        <f>IFERROR(__xludf.DUMMYFUNCTION("IF(
  OR($AJ422=""Full Payment"",$AJ422=""P1"", $AJ422=""P2""),
  """",
  IF(
    AND(
      NOT(ISBLANK($K422)),
      OR(
        Q422=""Standard Booking, P3"",
        Q422=""Standard Booking, P4""
      )
    ),
    LET(
      resDate,   $K422,
      "&amp;"tourDate,  $N422,
      monthCount, DATEDIF(resDate, tourDate, ""M"") + 1,
      secondDates, ARRAYFORMULA(
        DATE(
          YEAR(resDate),
          MONTH(resDate) + SEQUENCE(monthCount),
          2
        )
      ),
      validDates, FILTER(
  "&amp;"      secondDates,
        (secondDates &gt; resDate + 2) *
        (secondDates &lt;= tourDate - 3)
      ),
      IF(
        $AJ422=""P4"",
        IF(
          COUNTA(validDates) &lt; 3,
          """",
          TEXT(INDEX(validDates, 3), ""mmm d, yyyy"")
  "&amp;"      ),
        IF(
          $AJ422=""P3"",
          IF(
            COUNTA(validDates) &lt; 3,
            """",
            TEXT(INDEX(validDates, 3), ""mmm d, yyyy"")
          ),
          IF(
            COUNTA(validDates) &lt; 3,
            """",
    "&amp;"        TEXTJOIN("", "", TRUE,
              TEXT(INDEX(validDates, 1), ""mmm d, yyyy""),
              TEXT(INDEX(validDates, 2), ""mmm d, yyyy""),
              TEXT(INDEX(validDates, 3), ""mmm d, yyyy"")
            )
          )
        )
      )
    "&amp;"),
    """"
  )
)
"),"")</f>
        <v/>
      </c>
      <c r="BG422" s="65" t="str">
        <f t="shared" si="14"/>
        <v/>
      </c>
      <c r="BH422" s="63"/>
      <c r="BI422" s="64"/>
      <c r="BJ422" s="64"/>
      <c r="BK422" s="64"/>
      <c r="BL422" s="64" t="str">
        <f>IFERROR(__xludf.DUMMYFUNCTION("IF(
  OR($AJ422=""Full Payment"",$AJ422=""P1"",$AJ422=""P2"",$AJ422=""P3""),
  """",
  IF(
    AND(
      NOT(ISBLANK($K422)),
      $Q422=""Standard Booking, P4""
    ),
    LET(
      resDate,   $K422,
      tourDate,  $N422,
      monthCount, DATEDIF(r"&amp;"esDate, tourDate, ""M"") + 1,
      secondDates, ARRAYFORMULA(
        DATE(
          YEAR(resDate),
          MONTH(resDate) + SEQUENCE(monthCount),
          2
        )
      ),
      validDates, FILTER(
        secondDates,
        (secondDates &gt; res"&amp;"Date + 2) *
        (secondDates &lt;= tourDate - 3)
      ),
      IF(
        $AJ422=""P4"",
        IF(
          COUNTA(validDates) &lt; 4,
          """",
          TEXT(
            INDEX(validDates, 4),
            ""mmm d, yyyy""
          )
        ),
"&amp;"        IF(
          COUNTA(validDates) &lt; 4,
          """",
          TEXTJOIN(
            "", "", TRUE,
            TEXT(INDEX(validDates, 1), ""mmm d, yyyy""),
            TEXT(INDEX(validDates, 2), ""mmm d, yyyy""),
            TEXT(INDEX(validDates"&amp;", 3), ""mmm d, yyyy""),
            TEXT(INDEX(validDates, 4), ""mmm d, yyyy"")
          )
        )
      )
    ),
    """"
  )
)
"),"")</f>
        <v/>
      </c>
      <c r="BM422" s="65" t="str">
        <f t="shared" si="15"/>
        <v/>
      </c>
      <c r="BN422" s="66"/>
      <c r="BO422" s="67"/>
      <c r="BP422" s="49" t="b">
        <v>0</v>
      </c>
      <c r="BQ422" s="49" t="b">
        <v>0</v>
      </c>
      <c r="BR422" s="68"/>
      <c r="BS422" s="69"/>
      <c r="BT422" s="70" t="b">
        <v>0</v>
      </c>
      <c r="BU422" s="71"/>
      <c r="BV422" s="72"/>
      <c r="BW422" s="86" t="b">
        <v>0</v>
      </c>
      <c r="BX422" s="87"/>
    </row>
    <row r="423">
      <c r="A423" s="35" t="str">
        <f t="shared" si="1"/>
        <v/>
      </c>
      <c r="B423" s="36" t="str">
        <f t="shared" si="2"/>
        <v/>
      </c>
      <c r="C423" s="36" t="str">
        <f t="array" ref="C423">IF(
  M423="",
  "",
  IFERROR(
    INDEX(
      '{INDEX} Tour Packages'!$A:$ZZ,
      MATCH(
        M423,
        INDEX(
          '{INDEX} Tour Packages'!$A:$ZZ,
          ,
          MATCH("Tour Package Name", '{INDEX} Tour Packages'!$4:$4, 0)
        ),
        0
      ),
      MATCH("Tour Code", '{INDEX} Tour Packages'!$4:$4, 0)
    ),
    "XXX"
  )
)
</f>
        <v/>
      </c>
      <c r="D423" s="36" t="str">
        <f t="shared" si="3"/>
        <v/>
      </c>
      <c r="E423" s="36" t="str">
        <f t="shared" si="4"/>
        <v/>
      </c>
      <c r="F423" s="37" t="str">
        <f t="shared" si="5"/>
        <v/>
      </c>
      <c r="G423" s="89"/>
      <c r="H423" s="89"/>
      <c r="I423" s="90"/>
      <c r="J423" s="40" t="str">
        <f t="shared" si="16"/>
        <v> </v>
      </c>
      <c r="K423" s="91"/>
      <c r="L423" s="55"/>
      <c r="M423" s="55"/>
      <c r="N423" s="91"/>
      <c r="O423" s="43" t="str">
        <f>IFERROR(__xludf.DUMMYFUNCTION("IF(N423="""","""",IFERROR(
  N423 + VALUE(REGEXEXTRACT(P423, ""(\d+)\s+Days"")),
  """"
)
)"),"")</f>
        <v/>
      </c>
      <c r="P423" s="43" t="str">
        <f t="array" ref="P423">IFERROR(
  INDEX(
    INDEX('{INDEX} Tour Packages'!$A:$ZZ, , MATCH(P$3, '{INDEX} Tour Packages'!$4:$4, 0)),
    MATCH(M423, INDEX('{INDEX} Tour Packages'!$A:$ZZ,0, MATCH("Tour Package Name", '{INDEX} Tour Packages'!$4:$4, 0)), 0)
  ),
"")
</f>
        <v/>
      </c>
      <c r="Q423" s="44" t="str">
        <f t="shared" si="7"/>
        <v/>
      </c>
      <c r="R423" s="44" t="str">
        <f>IFERROR(__xludf.DUMMYFUNCTION("IF(OR(ISBLANK(K423), ISBLANK(N423)), """", 
  LET(
    resDate, K423,
    tourDate, N423,
    monthCount, MAX(0, DATEDIF(resDate, tourDate - 3, ""M"") + 1),
    secondDates, ARRAYFORMULA(DATE(YEAR(resDate), MONTH(resDate) + SEQUENCE(monthCount), 2)),
    "&amp;"validDates, FILTER(secondDates, (secondDates &gt; resDate + 2) * (secondDates &lt;= tourDate - 3)),
    IF(ISERROR(validDates), 0, COUNTA(validDates))
  )
)
"),"")</f>
        <v/>
      </c>
      <c r="S423" s="44" t="str">
        <f t="shared" si="8"/>
        <v/>
      </c>
      <c r="T423" s="45" t="str">
        <f t="array" ref="T423">IF(ISBLANK(BO423),IFERROR(
  INDEX(
    INDEX('{INDEX} Payment Terms'!$A:$G, , MATCH(T$3, '{INDEX} Payment Terms'!$4:$4, 0)),
    MATCH(Q423, INDEX('{INDEX} Payment Terms'!$A:$G,0, MATCH("Payment Condition", '{INDEX} Payment Terms'!$4:$4, 0)), 0)
  ),
""),"Cancelled")
</f>
        <v/>
      </c>
      <c r="U423" s="46" t="b">
        <v>0</v>
      </c>
      <c r="V423" s="47" t="str">
        <f>IFERROR(__xludf.DUMMYFUNCTION("IF(OR(L423=""Duo Booking"", L423=""Group Booking""),
IF(U423=FALSE,"""",
    LET(
      bookingType, L423,
      tour, M423,
      mainFirst, H423,
      mainLast, I423,
      mainEmail, G423,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$L$4:L423, bookingType,
          $M$4:M423, tour,
          $H$4:H423, mainFirst,
          $I$4:I423, mainLast,
          $G$4:G423, mainEmail
        ),
        ""000""
      ),
  "&amp;"    baseID &amp; ""-"" &amp; memberNumber
    )
  ),
  """"
)
"),"")</f>
        <v/>
      </c>
      <c r="W423" s="48"/>
      <c r="X423" s="85" t="b">
        <v>0</v>
      </c>
      <c r="Y423" s="85" t="b">
        <v>0</v>
      </c>
      <c r="Z423" s="85" t="b">
        <v>0</v>
      </c>
      <c r="AA423" s="50"/>
      <c r="AB423" s="51"/>
      <c r="AC423" s="85" t="b">
        <v>0</v>
      </c>
      <c r="AD423" s="92"/>
      <c r="AE423" s="88"/>
      <c r="AF423" s="36" t="str">
        <f t="array" ref="AF423">IF(M423="","",INDEX(
      '{INDEX} Tour Packages'!$A:$ZP,
      MATCH($M423, '{INDEX} Tour Packages'!$A:$A, 0),
      MATCH(AF$3, '{INDEX} Tour Packages'!$4:$4, 0)
    ))</f>
        <v/>
      </c>
      <c r="AG423" s="36" t="str">
        <f t="array" ref="AG423">IF(M423="","",INDEX(
      '{INDEX} Tour Packages'!$A:$ZP,
      MATCH($M423, '{INDEX} Tour Packages'!$A:$A, 0),
      MATCH(AG$3, '{INDEX} Tour Packages'!$4:$4, 0)
    ))</f>
        <v/>
      </c>
      <c r="AH423" s="36" t="str">
        <f t="array" ref="AH423">IF(M423="","",INDEX(
      '{INDEX} Tour Packages'!$A:$ZP,
      MATCH($M423, '{INDEX} Tour Packages'!$A:$A, 0),
      MATCH(AH$3, '{INDEX} Tour Packages'!$4:$4, 0)
    ))</f>
        <v/>
      </c>
      <c r="AI423" s="54" t="str">
        <f t="shared" si="9"/>
        <v/>
      </c>
      <c r="AJ423" s="42"/>
      <c r="AK423" s="55"/>
      <c r="AL423" s="46" t="b">
        <v>0</v>
      </c>
      <c r="AM423" s="56"/>
      <c r="AN423" s="57" t="str">
        <f t="shared" si="10"/>
        <v/>
      </c>
      <c r="AO423" s="58" t="str">
        <f t="shared" si="11"/>
        <v/>
      </c>
      <c r="AP423" s="59"/>
      <c r="AQ423" s="60"/>
      <c r="AR423" s="61"/>
      <c r="AS423" s="61"/>
      <c r="AT423" s="61" t="str">
        <f>IFERROR(__xludf.DUMMYFUNCTION("IF( 
  OR($AJ423=""Full Payment"", ISBLANK($K423)),
  """",
  IF(
    OR(
      Q423=""Standard Booking, P1"",
      Q423=""Standard Booking, P2"",
      Q423=""Standard Booking, P3"",
      Q423=""Standard Booking, P4""
    ),
    LET(
      resDate,   $"&amp;"K423,
      tourDate,  $N423,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3" s="62" t="str">
        <f t="shared" si="12"/>
        <v/>
      </c>
      <c r="AV423" s="63"/>
      <c r="AW423" s="64"/>
      <c r="AX423" s="64"/>
      <c r="AY423" s="64"/>
      <c r="AZ423" s="64" t="str">
        <f>IFERROR(__xludf.DUMMYFUNCTION("IF(
  OR($AJ423=""Full Payment"",$AJ423=""P1"", ISBLANK($K423)),
  """",
  IF(
    OR(
      $Q423=""Standard Booking, P2"",
      $Q423=""Standard Booking, P3"",
      $Q423=""Standard Booking, P4""
    ),
    LET(
      resDate,   $K423,
      tourDate,"&amp;"  $N423,
      monthCount, DATEDIF(resDate, tourDate, ""M"") + 1,
      secondDates, ARRAYFORMULA(
        DATE(
          YEAR(resDate),
          MONTH(resDate) + SEQUENCE(monthCount),
          2
        )
      ),
      validDates, FILTER(
        sec"&amp;"ondDates,
        (secondDates &gt; resDate + 2) *
        (secondDates &lt;= tourDate - 3)
      ),
      IF(
        OR($AJ423=""P2"", $AJ423=""P3"", $AJ423=""P4""),
        IF(
          COUNTA(validDates) &lt; 2,
          """",
          TEXT(INDEX(validDates"&amp;", 2), ""mmm d, yyyy"")
        ),
        IF(
          COUNTA(validDates) &lt; 2,
          """",
          TEXTJOIN("", "", TRUE,
            TEXT(INDEX(validDates, 1), ""mmm d, yyyy""),
            TEXT(INDEX(validDates, 2), ""mmm d, yyyy"")
          )
 "&amp;"       )
      )
    ),
    """"
  )
)
"),"")</f>
        <v/>
      </c>
      <c r="BA423" s="65" t="str">
        <f t="shared" si="13"/>
        <v/>
      </c>
      <c r="BB423" s="63"/>
      <c r="BC423" s="64"/>
      <c r="BD423" s="64"/>
      <c r="BE423" s="64"/>
      <c r="BF423" s="64" t="str">
        <f>IFERROR(__xludf.DUMMYFUNCTION("IF(
  OR($AJ423=""Full Payment"",$AJ423=""P1"", $AJ423=""P2""),
  """",
  IF(
    AND(
      NOT(ISBLANK($K423)),
      OR(
        Q423=""Standard Booking, P3"",
        Q423=""Standard Booking, P4""
      )
    ),
    LET(
      resDate,   $K423,
      "&amp;"tourDate,  $N423,
      monthCount, DATEDIF(resDate, tourDate, ""M"") + 1,
      secondDates, ARRAYFORMULA(
        DATE(
          YEAR(resDate),
          MONTH(resDate) + SEQUENCE(monthCount),
          2
        )
      ),
      validDates, FILTER(
  "&amp;"      secondDates,
        (secondDates &gt; resDate + 2) *
        (secondDates &lt;= tourDate - 3)
      ),
      IF(
        $AJ423=""P4"",
        IF(
          COUNTA(validDates) &lt; 3,
          """",
          TEXT(INDEX(validDates, 3), ""mmm d, yyyy"")
  "&amp;"      ),
        IF(
          $AJ423=""P3"",
          IF(
            COUNTA(validDates) &lt; 3,
            """",
            TEXT(INDEX(validDates, 3), ""mmm d, yyyy"")
          ),
          IF(
            COUNTA(validDates) &lt; 3,
            """",
    "&amp;"        TEXTJOIN("", "", TRUE,
              TEXT(INDEX(validDates, 1), ""mmm d, yyyy""),
              TEXT(INDEX(validDates, 2), ""mmm d, yyyy""),
              TEXT(INDEX(validDates, 3), ""mmm d, yyyy"")
            )
          )
        )
      )
    "&amp;"),
    """"
  )
)
"),"")</f>
        <v/>
      </c>
      <c r="BG423" s="65" t="str">
        <f t="shared" si="14"/>
        <v/>
      </c>
      <c r="BH423" s="63"/>
      <c r="BI423" s="64"/>
      <c r="BJ423" s="64"/>
      <c r="BK423" s="64"/>
      <c r="BL423" s="64" t="str">
        <f>IFERROR(__xludf.DUMMYFUNCTION("IF(
  OR($AJ423=""Full Payment"",$AJ423=""P1"",$AJ423=""P2"",$AJ423=""P3""),
  """",
  IF(
    AND(
      NOT(ISBLANK($K423)),
      $Q423=""Standard Booking, P4""
    ),
    LET(
      resDate,   $K423,
      tourDate,  $N423,
      monthCount, DATEDIF(r"&amp;"esDate, tourDate, ""M"") + 1,
      secondDates, ARRAYFORMULA(
        DATE(
          YEAR(resDate),
          MONTH(resDate) + SEQUENCE(monthCount),
          2
        )
      ),
      validDates, FILTER(
        secondDates,
        (secondDates &gt; res"&amp;"Date + 2) *
        (secondDates &lt;= tourDate - 3)
      ),
      IF(
        $AJ423=""P4"",
        IF(
          COUNTA(validDates) &lt; 4,
          """",
          TEXT(
            INDEX(validDates, 4),
            ""mmm d, yyyy""
          )
        ),
"&amp;"        IF(
          COUNTA(validDates) &lt; 4,
          """",
          TEXTJOIN(
            "", "", TRUE,
            TEXT(INDEX(validDates, 1), ""mmm d, yyyy""),
            TEXT(INDEX(validDates, 2), ""mmm d, yyyy""),
            TEXT(INDEX(validDates"&amp;", 3), ""mmm d, yyyy""),
            TEXT(INDEX(validDates, 4), ""mmm d, yyyy"")
          )
        )
      )
    ),
    """"
  )
)
"),"")</f>
        <v/>
      </c>
      <c r="BM423" s="65" t="str">
        <f t="shared" si="15"/>
        <v/>
      </c>
      <c r="BN423" s="66"/>
      <c r="BO423" s="67"/>
      <c r="BP423" s="49" t="b">
        <v>0</v>
      </c>
      <c r="BQ423" s="49" t="b">
        <v>0</v>
      </c>
      <c r="BR423" s="68"/>
      <c r="BS423" s="69"/>
      <c r="BT423" s="70" t="b">
        <v>0</v>
      </c>
      <c r="BU423" s="71"/>
      <c r="BV423" s="72"/>
      <c r="BW423" s="86" t="b">
        <v>0</v>
      </c>
      <c r="BX423" s="87"/>
    </row>
    <row r="424">
      <c r="A424" s="35" t="str">
        <f t="shared" si="1"/>
        <v/>
      </c>
      <c r="B424" s="36" t="str">
        <f t="shared" si="2"/>
        <v/>
      </c>
      <c r="C424" s="36" t="str">
        <f t="array" ref="C424">IF(
  M424="",
  "",
  IFERROR(
    INDEX(
      '{INDEX} Tour Packages'!$A:$ZZ,
      MATCH(
        M424,
        INDEX(
          '{INDEX} Tour Packages'!$A:$ZZ,
          ,
          MATCH("Tour Package Name", '{INDEX} Tour Packages'!$4:$4, 0)
        ),
        0
      ),
      MATCH("Tour Code", '{INDEX} Tour Packages'!$4:$4, 0)
    ),
    "XXX"
  )
)
</f>
        <v/>
      </c>
      <c r="D424" s="36" t="str">
        <f t="shared" si="3"/>
        <v/>
      </c>
      <c r="E424" s="36" t="str">
        <f t="shared" si="4"/>
        <v/>
      </c>
      <c r="F424" s="37" t="str">
        <f t="shared" si="5"/>
        <v/>
      </c>
      <c r="G424" s="89"/>
      <c r="H424" s="89"/>
      <c r="I424" s="90"/>
      <c r="J424" s="40" t="str">
        <f t="shared" si="16"/>
        <v> </v>
      </c>
      <c r="K424" s="91"/>
      <c r="L424" s="55"/>
      <c r="M424" s="55"/>
      <c r="N424" s="91"/>
      <c r="O424" s="43" t="str">
        <f>IFERROR(__xludf.DUMMYFUNCTION("IF(N424="""","""",IFERROR(
  N424 + VALUE(REGEXEXTRACT(P424, ""(\d+)\s+Days"")),
  """"
)
)"),"")</f>
        <v/>
      </c>
      <c r="P424" s="43" t="str">
        <f t="array" ref="P424">IFERROR(
  INDEX(
    INDEX('{INDEX} Tour Packages'!$A:$ZZ, , MATCH(P$3, '{INDEX} Tour Packages'!$4:$4, 0)),
    MATCH(M424, INDEX('{INDEX} Tour Packages'!$A:$ZZ,0, MATCH("Tour Package Name", '{INDEX} Tour Packages'!$4:$4, 0)), 0)
  ),
"")
</f>
        <v/>
      </c>
      <c r="Q424" s="44" t="str">
        <f t="shared" si="7"/>
        <v/>
      </c>
      <c r="R424" s="44" t="str">
        <f>IFERROR(__xludf.DUMMYFUNCTION("IF(OR(ISBLANK(K424), ISBLANK(N424)), """", 
  LET(
    resDate, K424,
    tourDate, N424,
    monthCount, MAX(0, DATEDIF(resDate, tourDate - 3, ""M"") + 1),
    secondDates, ARRAYFORMULA(DATE(YEAR(resDate), MONTH(resDate) + SEQUENCE(monthCount), 2)),
    "&amp;"validDates, FILTER(secondDates, (secondDates &gt; resDate + 2) * (secondDates &lt;= tourDate - 3)),
    IF(ISERROR(validDates), 0, COUNTA(validDates))
  )
)
"),"")</f>
        <v/>
      </c>
      <c r="S424" s="44" t="str">
        <f t="shared" si="8"/>
        <v/>
      </c>
      <c r="T424" s="45" t="str">
        <f t="array" ref="T424">IF(ISBLANK(BO424),IFERROR(
  INDEX(
    INDEX('{INDEX} Payment Terms'!$A:$G, , MATCH(T$3, '{INDEX} Payment Terms'!$4:$4, 0)),
    MATCH(Q424, INDEX('{INDEX} Payment Terms'!$A:$G,0, MATCH("Payment Condition", '{INDEX} Payment Terms'!$4:$4, 0)), 0)
  ),
""),"Cancelled")
</f>
        <v/>
      </c>
      <c r="U424" s="46" t="b">
        <v>0</v>
      </c>
      <c r="V424" s="47" t="str">
        <f>IFERROR(__xludf.DUMMYFUNCTION("IF(OR(L424=""Duo Booking"", L424=""Group Booking""),
IF(U424=FALSE,"""",
    LET(
      bookingType, L424,
      tour, M424,
      mainFirst, H424,
      mainLast, I424,
      mainEmail, G424,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$L$4:L424, bookingType,
          $M$4:M424, tour,
          $H$4:H424, mainFirst,
          $I$4:I424, mainLast,
          $G$4:G424, mainEmail
        ),
        ""000""
      ),
  "&amp;"    baseID &amp; ""-"" &amp; memberNumber
    )
  ),
  """"
)
"),"")</f>
        <v/>
      </c>
      <c r="W424" s="48"/>
      <c r="X424" s="85" t="b">
        <v>0</v>
      </c>
      <c r="Y424" s="85" t="b">
        <v>0</v>
      </c>
      <c r="Z424" s="85" t="b">
        <v>0</v>
      </c>
      <c r="AA424" s="50"/>
      <c r="AB424" s="51"/>
      <c r="AC424" s="85" t="b">
        <v>0</v>
      </c>
      <c r="AD424" s="92"/>
      <c r="AE424" s="88"/>
      <c r="AF424" s="36" t="str">
        <f t="array" ref="AF424">IF(M424="","",INDEX(
      '{INDEX} Tour Packages'!$A:$ZP,
      MATCH($M424, '{INDEX} Tour Packages'!$A:$A, 0),
      MATCH(AF$3, '{INDEX} Tour Packages'!$4:$4, 0)
    ))</f>
        <v/>
      </c>
      <c r="AG424" s="36" t="str">
        <f t="array" ref="AG424">IF(M424="","",INDEX(
      '{INDEX} Tour Packages'!$A:$ZP,
      MATCH($M424, '{INDEX} Tour Packages'!$A:$A, 0),
      MATCH(AG$3, '{INDEX} Tour Packages'!$4:$4, 0)
    ))</f>
        <v/>
      </c>
      <c r="AH424" s="36" t="str">
        <f t="array" ref="AH424">IF(M424="","",INDEX(
      '{INDEX} Tour Packages'!$A:$ZP,
      MATCH($M424, '{INDEX} Tour Packages'!$A:$A, 0),
      MATCH(AH$3, '{INDEX} Tour Packages'!$4:$4, 0)
    ))</f>
        <v/>
      </c>
      <c r="AI424" s="54" t="str">
        <f t="shared" si="9"/>
        <v/>
      </c>
      <c r="AJ424" s="42"/>
      <c r="AK424" s="55"/>
      <c r="AL424" s="46" t="b">
        <v>0</v>
      </c>
      <c r="AM424" s="56"/>
      <c r="AN424" s="57" t="str">
        <f t="shared" si="10"/>
        <v/>
      </c>
      <c r="AO424" s="58" t="str">
        <f t="shared" si="11"/>
        <v/>
      </c>
      <c r="AP424" s="59"/>
      <c r="AQ424" s="60"/>
      <c r="AR424" s="61"/>
      <c r="AS424" s="61"/>
      <c r="AT424" s="61" t="str">
        <f>IFERROR(__xludf.DUMMYFUNCTION("IF( 
  OR($AJ424=""Full Payment"", ISBLANK($K424)),
  """",
  IF(
    OR(
      Q424=""Standard Booking, P1"",
      Q424=""Standard Booking, P2"",
      Q424=""Standard Booking, P3"",
      Q424=""Standard Booking, P4""
    ),
    LET(
      resDate,   $"&amp;"K424,
      tourDate,  $N424,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4" s="62" t="str">
        <f t="shared" si="12"/>
        <v/>
      </c>
      <c r="AV424" s="63"/>
      <c r="AW424" s="64"/>
      <c r="AX424" s="64"/>
      <c r="AY424" s="64"/>
      <c r="AZ424" s="64" t="str">
        <f>IFERROR(__xludf.DUMMYFUNCTION("IF(
  OR($AJ424=""Full Payment"",$AJ424=""P1"", ISBLANK($K424)),
  """",
  IF(
    OR(
      $Q424=""Standard Booking, P2"",
      $Q424=""Standard Booking, P3"",
      $Q424=""Standard Booking, P4""
    ),
    LET(
      resDate,   $K424,
      tourDate,"&amp;"  $N424,
      monthCount, DATEDIF(resDate, tourDate, ""M"") + 1,
      secondDates, ARRAYFORMULA(
        DATE(
          YEAR(resDate),
          MONTH(resDate) + SEQUENCE(monthCount),
          2
        )
      ),
      validDates, FILTER(
        sec"&amp;"ondDates,
        (secondDates &gt; resDate + 2) *
        (secondDates &lt;= tourDate - 3)
      ),
      IF(
        OR($AJ424=""P2"", $AJ424=""P3"", $AJ424=""P4""),
        IF(
          COUNTA(validDates) &lt; 2,
          """",
          TEXT(INDEX(validDates"&amp;", 2), ""mmm d, yyyy"")
        ),
        IF(
          COUNTA(validDates) &lt; 2,
          """",
          TEXTJOIN("", "", TRUE,
            TEXT(INDEX(validDates, 1), ""mmm d, yyyy""),
            TEXT(INDEX(validDates, 2), ""mmm d, yyyy"")
          )
 "&amp;"       )
      )
    ),
    """"
  )
)
"),"")</f>
        <v/>
      </c>
      <c r="BA424" s="65" t="str">
        <f t="shared" si="13"/>
        <v/>
      </c>
      <c r="BB424" s="63"/>
      <c r="BC424" s="64"/>
      <c r="BD424" s="64"/>
      <c r="BE424" s="64"/>
      <c r="BF424" s="64" t="str">
        <f>IFERROR(__xludf.DUMMYFUNCTION("IF(
  OR($AJ424=""Full Payment"",$AJ424=""P1"", $AJ424=""P2""),
  """",
  IF(
    AND(
      NOT(ISBLANK($K424)),
      OR(
        Q424=""Standard Booking, P3"",
        Q424=""Standard Booking, P4""
      )
    ),
    LET(
      resDate,   $K424,
      "&amp;"tourDate,  $N424,
      monthCount, DATEDIF(resDate, tourDate, ""M"") + 1,
      secondDates, ARRAYFORMULA(
        DATE(
          YEAR(resDate),
          MONTH(resDate) + SEQUENCE(monthCount),
          2
        )
      ),
      validDates, FILTER(
  "&amp;"      secondDates,
        (secondDates &gt; resDate + 2) *
        (secondDates &lt;= tourDate - 3)
      ),
      IF(
        $AJ424=""P4"",
        IF(
          COUNTA(validDates) &lt; 3,
          """",
          TEXT(INDEX(validDates, 3), ""mmm d, yyyy"")
  "&amp;"      ),
        IF(
          $AJ424=""P3"",
          IF(
            COUNTA(validDates) &lt; 3,
            """",
            TEXT(INDEX(validDates, 3), ""mmm d, yyyy"")
          ),
          IF(
            COUNTA(validDates) &lt; 3,
            """",
    "&amp;"        TEXTJOIN("", "", TRUE,
              TEXT(INDEX(validDates, 1), ""mmm d, yyyy""),
              TEXT(INDEX(validDates, 2), ""mmm d, yyyy""),
              TEXT(INDEX(validDates, 3), ""mmm d, yyyy"")
            )
          )
        )
      )
    "&amp;"),
    """"
  )
)
"),"")</f>
        <v/>
      </c>
      <c r="BG424" s="65" t="str">
        <f t="shared" si="14"/>
        <v/>
      </c>
      <c r="BH424" s="63"/>
      <c r="BI424" s="64"/>
      <c r="BJ424" s="64"/>
      <c r="BK424" s="64"/>
      <c r="BL424" s="64" t="str">
        <f>IFERROR(__xludf.DUMMYFUNCTION("IF(
  OR($AJ424=""Full Payment"",$AJ424=""P1"",$AJ424=""P2"",$AJ424=""P3""),
  """",
  IF(
    AND(
      NOT(ISBLANK($K424)),
      $Q424=""Standard Booking, P4""
    ),
    LET(
      resDate,   $K424,
      tourDate,  $N424,
      monthCount, DATEDIF(r"&amp;"esDate, tourDate, ""M"") + 1,
      secondDates, ARRAYFORMULA(
        DATE(
          YEAR(resDate),
          MONTH(resDate) + SEQUENCE(monthCount),
          2
        )
      ),
      validDates, FILTER(
        secondDates,
        (secondDates &gt; res"&amp;"Date + 2) *
        (secondDates &lt;= tourDate - 3)
      ),
      IF(
        $AJ424=""P4"",
        IF(
          COUNTA(validDates) &lt; 4,
          """",
          TEXT(
            INDEX(validDates, 4),
            ""mmm d, yyyy""
          )
        ),
"&amp;"        IF(
          COUNTA(validDates) &lt; 4,
          """",
          TEXTJOIN(
            "", "", TRUE,
            TEXT(INDEX(validDates, 1), ""mmm d, yyyy""),
            TEXT(INDEX(validDates, 2), ""mmm d, yyyy""),
            TEXT(INDEX(validDates"&amp;", 3), ""mmm d, yyyy""),
            TEXT(INDEX(validDates, 4), ""mmm d, yyyy"")
          )
        )
      )
    ),
    """"
  )
)
"),"")</f>
        <v/>
      </c>
      <c r="BM424" s="65" t="str">
        <f t="shared" si="15"/>
        <v/>
      </c>
      <c r="BN424" s="66"/>
      <c r="BO424" s="67"/>
      <c r="BP424" s="49" t="b">
        <v>0</v>
      </c>
      <c r="BQ424" s="49" t="b">
        <v>0</v>
      </c>
      <c r="BR424" s="68"/>
      <c r="BS424" s="69"/>
      <c r="BT424" s="70" t="b">
        <v>0</v>
      </c>
      <c r="BU424" s="71"/>
      <c r="BV424" s="72"/>
      <c r="BW424" s="86" t="b">
        <v>0</v>
      </c>
      <c r="BX424" s="87"/>
    </row>
    <row r="425">
      <c r="A425" s="35" t="str">
        <f t="shared" si="1"/>
        <v/>
      </c>
      <c r="B425" s="36" t="str">
        <f t="shared" si="2"/>
        <v/>
      </c>
      <c r="C425" s="36" t="str">
        <f t="array" ref="C425">IF(
  M425="",
  "",
  IFERROR(
    INDEX(
      '{INDEX} Tour Packages'!$A:$ZZ,
      MATCH(
        M425,
        INDEX(
          '{INDEX} Tour Packages'!$A:$ZZ,
          ,
          MATCH("Tour Package Name", '{INDEX} Tour Packages'!$4:$4, 0)
        ),
        0
      ),
      MATCH("Tour Code", '{INDEX} Tour Packages'!$4:$4, 0)
    ),
    "XXX"
  )
)
</f>
        <v/>
      </c>
      <c r="D425" s="36" t="str">
        <f t="shared" si="3"/>
        <v/>
      </c>
      <c r="E425" s="36" t="str">
        <f t="shared" si="4"/>
        <v/>
      </c>
      <c r="F425" s="37" t="str">
        <f t="shared" si="5"/>
        <v/>
      </c>
      <c r="G425" s="89"/>
      <c r="H425" s="89"/>
      <c r="I425" s="90"/>
      <c r="J425" s="40" t="str">
        <f t="shared" si="16"/>
        <v> </v>
      </c>
      <c r="K425" s="91"/>
      <c r="L425" s="55"/>
      <c r="M425" s="55"/>
      <c r="N425" s="91"/>
      <c r="O425" s="43" t="str">
        <f>IFERROR(__xludf.DUMMYFUNCTION("IF(N425="""","""",IFERROR(
  N425 + VALUE(REGEXEXTRACT(P425, ""(\d+)\s+Days"")),
  """"
)
)"),"")</f>
        <v/>
      </c>
      <c r="P425" s="43" t="str">
        <f t="array" ref="P425">IFERROR(
  INDEX(
    INDEX('{INDEX} Tour Packages'!$A:$ZZ, , MATCH(P$3, '{INDEX} Tour Packages'!$4:$4, 0)),
    MATCH(M425, INDEX('{INDEX} Tour Packages'!$A:$ZZ,0, MATCH("Tour Package Name", '{INDEX} Tour Packages'!$4:$4, 0)), 0)
  ),
"")
</f>
        <v/>
      </c>
      <c r="Q425" s="44" t="str">
        <f t="shared" si="7"/>
        <v/>
      </c>
      <c r="R425" s="44" t="str">
        <f>IFERROR(__xludf.DUMMYFUNCTION("IF(OR(ISBLANK(K425), ISBLANK(N425)), """", 
  LET(
    resDate, K425,
    tourDate, N425,
    monthCount, MAX(0, DATEDIF(resDate, tourDate - 3, ""M"") + 1),
    secondDates, ARRAYFORMULA(DATE(YEAR(resDate), MONTH(resDate) + SEQUENCE(monthCount), 2)),
    "&amp;"validDates, FILTER(secondDates, (secondDates &gt; resDate + 2) * (secondDates &lt;= tourDate - 3)),
    IF(ISERROR(validDates), 0, COUNTA(validDates))
  )
)
"),"")</f>
        <v/>
      </c>
      <c r="S425" s="44" t="str">
        <f t="shared" si="8"/>
        <v/>
      </c>
      <c r="T425" s="45" t="str">
        <f t="array" ref="T425">IF(ISBLANK(BO425),IFERROR(
  INDEX(
    INDEX('{INDEX} Payment Terms'!$A:$G, , MATCH(T$3, '{INDEX} Payment Terms'!$4:$4, 0)),
    MATCH(Q425, INDEX('{INDEX} Payment Terms'!$A:$G,0, MATCH("Payment Condition", '{INDEX} Payment Terms'!$4:$4, 0)), 0)
  ),
""),"Cancelled")
</f>
        <v/>
      </c>
      <c r="U425" s="46" t="b">
        <v>0</v>
      </c>
      <c r="V425" s="47" t="str">
        <f>IFERROR(__xludf.DUMMYFUNCTION("IF(OR(L425=""Duo Booking"", L425=""Group Booking""),
IF(U425=FALSE,"""",
    LET(
      bookingType, L425,
      tour, M425,
      mainFirst, H425,
      mainLast, I425,
      mainEmail, G425,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$L$4:L425, bookingType,
          $M$4:M425, tour,
          $H$4:H425, mainFirst,
          $I$4:I425, mainLast,
          $G$4:G425, mainEmail
        ),
        ""000""
      ),
  "&amp;"    baseID &amp; ""-"" &amp; memberNumber
    )
  ),
  """"
)
"),"")</f>
        <v/>
      </c>
      <c r="W425" s="48"/>
      <c r="X425" s="85" t="b">
        <v>0</v>
      </c>
      <c r="Y425" s="85" t="b">
        <v>0</v>
      </c>
      <c r="Z425" s="85" t="b">
        <v>0</v>
      </c>
      <c r="AA425" s="50"/>
      <c r="AB425" s="51"/>
      <c r="AC425" s="85" t="b">
        <v>0</v>
      </c>
      <c r="AD425" s="92"/>
      <c r="AE425" s="88"/>
      <c r="AF425" s="36" t="str">
        <f t="array" ref="AF425">IF(M425="","",INDEX(
      '{INDEX} Tour Packages'!$A:$ZP,
      MATCH($M425, '{INDEX} Tour Packages'!$A:$A, 0),
      MATCH(AF$3, '{INDEX} Tour Packages'!$4:$4, 0)
    ))</f>
        <v/>
      </c>
      <c r="AG425" s="36" t="str">
        <f t="array" ref="AG425">IF(M425="","",INDEX(
      '{INDEX} Tour Packages'!$A:$ZP,
      MATCH($M425, '{INDEX} Tour Packages'!$A:$A, 0),
      MATCH(AG$3, '{INDEX} Tour Packages'!$4:$4, 0)
    ))</f>
        <v/>
      </c>
      <c r="AH425" s="36" t="str">
        <f t="array" ref="AH425">IF(M425="","",INDEX(
      '{INDEX} Tour Packages'!$A:$ZP,
      MATCH($M425, '{INDEX} Tour Packages'!$A:$A, 0),
      MATCH(AH$3, '{INDEX} Tour Packages'!$4:$4, 0)
    ))</f>
        <v/>
      </c>
      <c r="AI425" s="54" t="str">
        <f t="shared" si="9"/>
        <v/>
      </c>
      <c r="AJ425" s="42"/>
      <c r="AK425" s="55"/>
      <c r="AL425" s="46" t="b">
        <v>0</v>
      </c>
      <c r="AM425" s="56"/>
      <c r="AN425" s="57" t="str">
        <f t="shared" si="10"/>
        <v/>
      </c>
      <c r="AO425" s="58" t="str">
        <f t="shared" si="11"/>
        <v/>
      </c>
      <c r="AP425" s="59"/>
      <c r="AQ425" s="60"/>
      <c r="AR425" s="61"/>
      <c r="AS425" s="61"/>
      <c r="AT425" s="61" t="str">
        <f>IFERROR(__xludf.DUMMYFUNCTION("IF( 
  OR($AJ425=""Full Payment"", ISBLANK($K425)),
  """",
  IF(
    OR(
      Q425=""Standard Booking, P1"",
      Q425=""Standard Booking, P2"",
      Q425=""Standard Booking, P3"",
      Q425=""Standard Booking, P4""
    ),
    LET(
      resDate,   $"&amp;"K425,
      tourDate,  $N425,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5" s="62" t="str">
        <f t="shared" si="12"/>
        <v/>
      </c>
      <c r="AV425" s="63"/>
      <c r="AW425" s="64"/>
      <c r="AX425" s="64"/>
      <c r="AY425" s="64"/>
      <c r="AZ425" s="64" t="str">
        <f>IFERROR(__xludf.DUMMYFUNCTION("IF(
  OR($AJ425=""Full Payment"",$AJ425=""P1"", ISBLANK($K425)),
  """",
  IF(
    OR(
      $Q425=""Standard Booking, P2"",
      $Q425=""Standard Booking, P3"",
      $Q425=""Standard Booking, P4""
    ),
    LET(
      resDate,   $K425,
      tourDate,"&amp;"  $N425,
      monthCount, DATEDIF(resDate, tourDate, ""M"") + 1,
      secondDates, ARRAYFORMULA(
        DATE(
          YEAR(resDate),
          MONTH(resDate) + SEQUENCE(monthCount),
          2
        )
      ),
      validDates, FILTER(
        sec"&amp;"ondDates,
        (secondDates &gt; resDate + 2) *
        (secondDates &lt;= tourDate - 3)
      ),
      IF(
        OR($AJ425=""P2"", $AJ425=""P3"", $AJ425=""P4""),
        IF(
          COUNTA(validDates) &lt; 2,
          """",
          TEXT(INDEX(validDates"&amp;", 2), ""mmm d, yyyy"")
        ),
        IF(
          COUNTA(validDates) &lt; 2,
          """",
          TEXTJOIN("", "", TRUE,
            TEXT(INDEX(validDates, 1), ""mmm d, yyyy""),
            TEXT(INDEX(validDates, 2), ""mmm d, yyyy"")
          )
 "&amp;"       )
      )
    ),
    """"
  )
)
"),"")</f>
        <v/>
      </c>
      <c r="BA425" s="65" t="str">
        <f t="shared" si="13"/>
        <v/>
      </c>
      <c r="BB425" s="63"/>
      <c r="BC425" s="64"/>
      <c r="BD425" s="64"/>
      <c r="BE425" s="64"/>
      <c r="BF425" s="64" t="str">
        <f>IFERROR(__xludf.DUMMYFUNCTION("IF(
  OR($AJ425=""Full Payment"",$AJ425=""P1"", $AJ425=""P2""),
  """",
  IF(
    AND(
      NOT(ISBLANK($K425)),
      OR(
        Q425=""Standard Booking, P3"",
        Q425=""Standard Booking, P4""
      )
    ),
    LET(
      resDate,   $K425,
      "&amp;"tourDate,  $N425,
      monthCount, DATEDIF(resDate, tourDate, ""M"") + 1,
      secondDates, ARRAYFORMULA(
        DATE(
          YEAR(resDate),
          MONTH(resDate) + SEQUENCE(monthCount),
          2
        )
      ),
      validDates, FILTER(
  "&amp;"      secondDates,
        (secondDates &gt; resDate + 2) *
        (secondDates &lt;= tourDate - 3)
      ),
      IF(
        $AJ425=""P4"",
        IF(
          COUNTA(validDates) &lt; 3,
          """",
          TEXT(INDEX(validDates, 3), ""mmm d, yyyy"")
  "&amp;"      ),
        IF(
          $AJ425=""P3"",
          IF(
            COUNTA(validDates) &lt; 3,
            """",
            TEXT(INDEX(validDates, 3), ""mmm d, yyyy"")
          ),
          IF(
            COUNTA(validDates) &lt; 3,
            """",
    "&amp;"        TEXTJOIN("", "", TRUE,
              TEXT(INDEX(validDates, 1), ""mmm d, yyyy""),
              TEXT(INDEX(validDates, 2), ""mmm d, yyyy""),
              TEXT(INDEX(validDates, 3), ""mmm d, yyyy"")
            )
          )
        )
      )
    "&amp;"),
    """"
  )
)
"),"")</f>
        <v/>
      </c>
      <c r="BG425" s="65" t="str">
        <f t="shared" si="14"/>
        <v/>
      </c>
      <c r="BH425" s="63"/>
      <c r="BI425" s="64"/>
      <c r="BJ425" s="64"/>
      <c r="BK425" s="64"/>
      <c r="BL425" s="64" t="str">
        <f>IFERROR(__xludf.DUMMYFUNCTION("IF(
  OR($AJ425=""Full Payment"",$AJ425=""P1"",$AJ425=""P2"",$AJ425=""P3""),
  """",
  IF(
    AND(
      NOT(ISBLANK($K425)),
      $Q425=""Standard Booking, P4""
    ),
    LET(
      resDate,   $K425,
      tourDate,  $N425,
      monthCount, DATEDIF(r"&amp;"esDate, tourDate, ""M"") + 1,
      secondDates, ARRAYFORMULA(
        DATE(
          YEAR(resDate),
          MONTH(resDate) + SEQUENCE(monthCount),
          2
        )
      ),
      validDates, FILTER(
        secondDates,
        (secondDates &gt; res"&amp;"Date + 2) *
        (secondDates &lt;= tourDate - 3)
      ),
      IF(
        $AJ425=""P4"",
        IF(
          COUNTA(validDates) &lt; 4,
          """",
          TEXT(
            INDEX(validDates, 4),
            ""mmm d, yyyy""
          )
        ),
"&amp;"        IF(
          COUNTA(validDates) &lt; 4,
          """",
          TEXTJOIN(
            "", "", TRUE,
            TEXT(INDEX(validDates, 1), ""mmm d, yyyy""),
            TEXT(INDEX(validDates, 2), ""mmm d, yyyy""),
            TEXT(INDEX(validDates"&amp;", 3), ""mmm d, yyyy""),
            TEXT(INDEX(validDates, 4), ""mmm d, yyyy"")
          )
        )
      )
    ),
    """"
  )
)
"),"")</f>
        <v/>
      </c>
      <c r="BM425" s="65" t="str">
        <f t="shared" si="15"/>
        <v/>
      </c>
      <c r="BN425" s="66"/>
      <c r="BO425" s="67"/>
      <c r="BP425" s="49" t="b">
        <v>0</v>
      </c>
      <c r="BQ425" s="49" t="b">
        <v>0</v>
      </c>
      <c r="BR425" s="68"/>
      <c r="BS425" s="69"/>
      <c r="BT425" s="70" t="b">
        <v>0</v>
      </c>
      <c r="BU425" s="71"/>
      <c r="BV425" s="72"/>
      <c r="BW425" s="86" t="b">
        <v>0</v>
      </c>
      <c r="BX425" s="87"/>
    </row>
    <row r="426">
      <c r="A426" s="35" t="str">
        <f t="shared" si="1"/>
        <v/>
      </c>
      <c r="B426" s="36" t="str">
        <f t="shared" si="2"/>
        <v/>
      </c>
      <c r="C426" s="36" t="str">
        <f t="array" ref="C426">IF(
  M426="",
  "",
  IFERROR(
    INDEX(
      '{INDEX} Tour Packages'!$A:$ZZ,
      MATCH(
        M426,
        INDEX(
          '{INDEX} Tour Packages'!$A:$ZZ,
          ,
          MATCH("Tour Package Name", '{INDEX} Tour Packages'!$4:$4, 0)
        ),
        0
      ),
      MATCH("Tour Code", '{INDEX} Tour Packages'!$4:$4, 0)
    ),
    "XXX"
  )
)
</f>
        <v/>
      </c>
      <c r="D426" s="36" t="str">
        <f t="shared" si="3"/>
        <v/>
      </c>
      <c r="E426" s="36" t="str">
        <f t="shared" si="4"/>
        <v/>
      </c>
      <c r="F426" s="37" t="str">
        <f t="shared" si="5"/>
        <v/>
      </c>
      <c r="G426" s="89"/>
      <c r="H426" s="89"/>
      <c r="I426" s="90"/>
      <c r="J426" s="40" t="str">
        <f t="shared" si="16"/>
        <v> </v>
      </c>
      <c r="K426" s="91"/>
      <c r="L426" s="55"/>
      <c r="M426" s="55"/>
      <c r="N426" s="91"/>
      <c r="O426" s="43" t="str">
        <f>IFERROR(__xludf.DUMMYFUNCTION("IF(N426="""","""",IFERROR(
  N426 + VALUE(REGEXEXTRACT(P426, ""(\d+)\s+Days"")),
  """"
)
)"),"")</f>
        <v/>
      </c>
      <c r="P426" s="43" t="str">
        <f t="array" ref="P426">IFERROR(
  INDEX(
    INDEX('{INDEX} Tour Packages'!$A:$ZZ, , MATCH(P$3, '{INDEX} Tour Packages'!$4:$4, 0)),
    MATCH(M426, INDEX('{INDEX} Tour Packages'!$A:$ZZ,0, MATCH("Tour Package Name", '{INDEX} Tour Packages'!$4:$4, 0)), 0)
  ),
"")
</f>
        <v/>
      </c>
      <c r="Q426" s="44" t="str">
        <f t="shared" si="7"/>
        <v/>
      </c>
      <c r="R426" s="44" t="str">
        <f>IFERROR(__xludf.DUMMYFUNCTION("IF(OR(ISBLANK(K426), ISBLANK(N426)), """", 
  LET(
    resDate, K426,
    tourDate, N426,
    monthCount, MAX(0, DATEDIF(resDate, tourDate - 3, ""M"") + 1),
    secondDates, ARRAYFORMULA(DATE(YEAR(resDate), MONTH(resDate) + SEQUENCE(monthCount), 2)),
    "&amp;"validDates, FILTER(secondDates, (secondDates &gt; resDate + 2) * (secondDates &lt;= tourDate - 3)),
    IF(ISERROR(validDates), 0, COUNTA(validDates))
  )
)
"),"")</f>
        <v/>
      </c>
      <c r="S426" s="44" t="str">
        <f t="shared" si="8"/>
        <v/>
      </c>
      <c r="T426" s="45" t="str">
        <f t="array" ref="T426">IF(ISBLANK(BO426),IFERROR(
  INDEX(
    INDEX('{INDEX} Payment Terms'!$A:$G, , MATCH(T$3, '{INDEX} Payment Terms'!$4:$4, 0)),
    MATCH(Q426, INDEX('{INDEX} Payment Terms'!$A:$G,0, MATCH("Payment Condition", '{INDEX} Payment Terms'!$4:$4, 0)), 0)
  ),
""),"Cancelled")
</f>
        <v/>
      </c>
      <c r="U426" s="46" t="b">
        <v>0</v>
      </c>
      <c r="V426" s="47" t="str">
        <f>IFERROR(__xludf.DUMMYFUNCTION("IF(OR(L426=""Duo Booking"", L426=""Group Booking""),
IF(U426=FALSE,"""",
    LET(
      bookingType, L426,
      tour, M426,
      mainFirst, H426,
      mainLast, I426,
      mainEmail, G426,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$L$4:L426, bookingType,
          $M$4:M426, tour,
          $H$4:H426, mainFirst,
          $I$4:I426, mainLast,
          $G$4:G426, mainEmail
        ),
        ""000""
      ),
  "&amp;"    baseID &amp; ""-"" &amp; memberNumber
    )
  ),
  """"
)
"),"")</f>
        <v/>
      </c>
      <c r="W426" s="48"/>
      <c r="X426" s="85" t="b">
        <v>0</v>
      </c>
      <c r="Y426" s="85" t="b">
        <v>0</v>
      </c>
      <c r="Z426" s="85" t="b">
        <v>0</v>
      </c>
      <c r="AA426" s="50"/>
      <c r="AB426" s="51"/>
      <c r="AC426" s="85" t="b">
        <v>0</v>
      </c>
      <c r="AD426" s="92"/>
      <c r="AE426" s="88"/>
      <c r="AF426" s="36" t="str">
        <f t="array" ref="AF426">IF(M426="","",INDEX(
      '{INDEX} Tour Packages'!$A:$ZP,
      MATCH($M426, '{INDEX} Tour Packages'!$A:$A, 0),
      MATCH(AF$3, '{INDEX} Tour Packages'!$4:$4, 0)
    ))</f>
        <v/>
      </c>
      <c r="AG426" s="36" t="str">
        <f t="array" ref="AG426">IF(M426="","",INDEX(
      '{INDEX} Tour Packages'!$A:$ZP,
      MATCH($M426, '{INDEX} Tour Packages'!$A:$A, 0),
      MATCH(AG$3, '{INDEX} Tour Packages'!$4:$4, 0)
    ))</f>
        <v/>
      </c>
      <c r="AH426" s="36" t="str">
        <f t="array" ref="AH426">IF(M426="","",INDEX(
      '{INDEX} Tour Packages'!$A:$ZP,
      MATCH($M426, '{INDEX} Tour Packages'!$A:$A, 0),
      MATCH(AH$3, '{INDEX} Tour Packages'!$4:$4, 0)
    ))</f>
        <v/>
      </c>
      <c r="AI426" s="54" t="str">
        <f t="shared" si="9"/>
        <v/>
      </c>
      <c r="AJ426" s="42"/>
      <c r="AK426" s="55"/>
      <c r="AL426" s="46" t="b">
        <v>0</v>
      </c>
      <c r="AM426" s="56"/>
      <c r="AN426" s="57" t="str">
        <f t="shared" si="10"/>
        <v/>
      </c>
      <c r="AO426" s="58" t="str">
        <f t="shared" si="11"/>
        <v/>
      </c>
      <c r="AP426" s="59"/>
      <c r="AQ426" s="60"/>
      <c r="AR426" s="61"/>
      <c r="AS426" s="61"/>
      <c r="AT426" s="61" t="str">
        <f>IFERROR(__xludf.DUMMYFUNCTION("IF( 
  OR($AJ426=""Full Payment"", ISBLANK($K426)),
  """",
  IF(
    OR(
      Q426=""Standard Booking, P1"",
      Q426=""Standard Booking, P2"",
      Q426=""Standard Booking, P3"",
      Q426=""Standard Booking, P4""
    ),
    LET(
      resDate,   $"&amp;"K426,
      tourDate,  $N426,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6" s="62" t="str">
        <f t="shared" si="12"/>
        <v/>
      </c>
      <c r="AV426" s="63"/>
      <c r="AW426" s="64"/>
      <c r="AX426" s="64"/>
      <c r="AY426" s="64"/>
      <c r="AZ426" s="64" t="str">
        <f>IFERROR(__xludf.DUMMYFUNCTION("IF(
  OR($AJ426=""Full Payment"",$AJ426=""P1"", ISBLANK($K426)),
  """",
  IF(
    OR(
      $Q426=""Standard Booking, P2"",
      $Q426=""Standard Booking, P3"",
      $Q426=""Standard Booking, P4""
    ),
    LET(
      resDate,   $K426,
      tourDate,"&amp;"  $N426,
      monthCount, DATEDIF(resDate, tourDate, ""M"") + 1,
      secondDates, ARRAYFORMULA(
        DATE(
          YEAR(resDate),
          MONTH(resDate) + SEQUENCE(monthCount),
          2
        )
      ),
      validDates, FILTER(
        sec"&amp;"ondDates,
        (secondDates &gt; resDate + 2) *
        (secondDates &lt;= tourDate - 3)
      ),
      IF(
        OR($AJ426=""P2"", $AJ426=""P3"", $AJ426=""P4""),
        IF(
          COUNTA(validDates) &lt; 2,
          """",
          TEXT(INDEX(validDates"&amp;", 2), ""mmm d, yyyy"")
        ),
        IF(
          COUNTA(validDates) &lt; 2,
          """",
          TEXTJOIN("", "", TRUE,
            TEXT(INDEX(validDates, 1), ""mmm d, yyyy""),
            TEXT(INDEX(validDates, 2), ""mmm d, yyyy"")
          )
 "&amp;"       )
      )
    ),
    """"
  )
)
"),"")</f>
        <v/>
      </c>
      <c r="BA426" s="65" t="str">
        <f t="shared" si="13"/>
        <v/>
      </c>
      <c r="BB426" s="63"/>
      <c r="BC426" s="64"/>
      <c r="BD426" s="64"/>
      <c r="BE426" s="64"/>
      <c r="BF426" s="64" t="str">
        <f>IFERROR(__xludf.DUMMYFUNCTION("IF(
  OR($AJ426=""Full Payment"",$AJ426=""P1"", $AJ426=""P2""),
  """",
  IF(
    AND(
      NOT(ISBLANK($K426)),
      OR(
        Q426=""Standard Booking, P3"",
        Q426=""Standard Booking, P4""
      )
    ),
    LET(
      resDate,   $K426,
      "&amp;"tourDate,  $N426,
      monthCount, DATEDIF(resDate, tourDate, ""M"") + 1,
      secondDates, ARRAYFORMULA(
        DATE(
          YEAR(resDate),
          MONTH(resDate) + SEQUENCE(monthCount),
          2
        )
      ),
      validDates, FILTER(
  "&amp;"      secondDates,
        (secondDates &gt; resDate + 2) *
        (secondDates &lt;= tourDate - 3)
      ),
      IF(
        $AJ426=""P4"",
        IF(
          COUNTA(validDates) &lt; 3,
          """",
          TEXT(INDEX(validDates, 3), ""mmm d, yyyy"")
  "&amp;"      ),
        IF(
          $AJ426=""P3"",
          IF(
            COUNTA(validDates) &lt; 3,
            """",
            TEXT(INDEX(validDates, 3), ""mmm d, yyyy"")
          ),
          IF(
            COUNTA(validDates) &lt; 3,
            """",
    "&amp;"        TEXTJOIN("", "", TRUE,
              TEXT(INDEX(validDates, 1), ""mmm d, yyyy""),
              TEXT(INDEX(validDates, 2), ""mmm d, yyyy""),
              TEXT(INDEX(validDates, 3), ""mmm d, yyyy"")
            )
          )
        )
      )
    "&amp;"),
    """"
  )
)
"),"")</f>
        <v/>
      </c>
      <c r="BG426" s="65" t="str">
        <f t="shared" si="14"/>
        <v/>
      </c>
      <c r="BH426" s="63"/>
      <c r="BI426" s="64"/>
      <c r="BJ426" s="64"/>
      <c r="BK426" s="64"/>
      <c r="BL426" s="64" t="str">
        <f>IFERROR(__xludf.DUMMYFUNCTION("IF(
  OR($AJ426=""Full Payment"",$AJ426=""P1"",$AJ426=""P2"",$AJ426=""P3""),
  """",
  IF(
    AND(
      NOT(ISBLANK($K426)),
      $Q426=""Standard Booking, P4""
    ),
    LET(
      resDate,   $K426,
      tourDate,  $N426,
      monthCount, DATEDIF(r"&amp;"esDate, tourDate, ""M"") + 1,
      secondDates, ARRAYFORMULA(
        DATE(
          YEAR(resDate),
          MONTH(resDate) + SEQUENCE(monthCount),
          2
        )
      ),
      validDates, FILTER(
        secondDates,
        (secondDates &gt; res"&amp;"Date + 2) *
        (secondDates &lt;= tourDate - 3)
      ),
      IF(
        $AJ426=""P4"",
        IF(
          COUNTA(validDates) &lt; 4,
          """",
          TEXT(
            INDEX(validDates, 4),
            ""mmm d, yyyy""
          )
        ),
"&amp;"        IF(
          COUNTA(validDates) &lt; 4,
          """",
          TEXTJOIN(
            "", "", TRUE,
            TEXT(INDEX(validDates, 1), ""mmm d, yyyy""),
            TEXT(INDEX(validDates, 2), ""mmm d, yyyy""),
            TEXT(INDEX(validDates"&amp;", 3), ""mmm d, yyyy""),
            TEXT(INDEX(validDates, 4), ""mmm d, yyyy"")
          )
        )
      )
    ),
    """"
  )
)
"),"")</f>
        <v/>
      </c>
      <c r="BM426" s="65" t="str">
        <f t="shared" si="15"/>
        <v/>
      </c>
      <c r="BN426" s="66"/>
      <c r="BO426" s="67"/>
      <c r="BP426" s="49" t="b">
        <v>0</v>
      </c>
      <c r="BQ426" s="49" t="b">
        <v>0</v>
      </c>
      <c r="BR426" s="68"/>
      <c r="BS426" s="69"/>
      <c r="BT426" s="70" t="b">
        <v>0</v>
      </c>
      <c r="BU426" s="71"/>
      <c r="BV426" s="72"/>
      <c r="BW426" s="86" t="b">
        <v>0</v>
      </c>
      <c r="BX426" s="87"/>
    </row>
    <row r="427">
      <c r="A427" s="35" t="str">
        <f t="shared" si="1"/>
        <v/>
      </c>
      <c r="B427" s="36" t="str">
        <f t="shared" si="2"/>
        <v/>
      </c>
      <c r="C427" s="36" t="str">
        <f t="array" ref="C427">IF(
  M427="",
  "",
  IFERROR(
    INDEX(
      '{INDEX} Tour Packages'!$A:$ZZ,
      MATCH(
        M427,
        INDEX(
          '{INDEX} Tour Packages'!$A:$ZZ,
          ,
          MATCH("Tour Package Name", '{INDEX} Tour Packages'!$4:$4, 0)
        ),
        0
      ),
      MATCH("Tour Code", '{INDEX} Tour Packages'!$4:$4, 0)
    ),
    "XXX"
  )
)
</f>
        <v/>
      </c>
      <c r="D427" s="36" t="str">
        <f t="shared" si="3"/>
        <v/>
      </c>
      <c r="E427" s="36" t="str">
        <f t="shared" si="4"/>
        <v/>
      </c>
      <c r="F427" s="37" t="str">
        <f t="shared" si="5"/>
        <v/>
      </c>
      <c r="G427" s="89"/>
      <c r="H427" s="89"/>
      <c r="I427" s="90"/>
      <c r="J427" s="40" t="str">
        <f t="shared" si="16"/>
        <v> </v>
      </c>
      <c r="K427" s="91"/>
      <c r="L427" s="55"/>
      <c r="M427" s="55"/>
      <c r="N427" s="91"/>
      <c r="O427" s="43" t="str">
        <f>IFERROR(__xludf.DUMMYFUNCTION("IF(N427="""","""",IFERROR(
  N427 + VALUE(REGEXEXTRACT(P427, ""(\d+)\s+Days"")),
  """"
)
)"),"")</f>
        <v/>
      </c>
      <c r="P427" s="43" t="str">
        <f t="array" ref="P427">IFERROR(
  INDEX(
    INDEX('{INDEX} Tour Packages'!$A:$ZZ, , MATCH(P$3, '{INDEX} Tour Packages'!$4:$4, 0)),
    MATCH(M427, INDEX('{INDEX} Tour Packages'!$A:$ZZ,0, MATCH("Tour Package Name", '{INDEX} Tour Packages'!$4:$4, 0)), 0)
  ),
"")
</f>
        <v/>
      </c>
      <c r="Q427" s="44" t="str">
        <f t="shared" si="7"/>
        <v/>
      </c>
      <c r="R427" s="44" t="str">
        <f>IFERROR(__xludf.DUMMYFUNCTION("IF(OR(ISBLANK(K427), ISBLANK(N427)), """", 
  LET(
    resDate, K427,
    tourDate, N427,
    monthCount, MAX(0, DATEDIF(resDate, tourDate - 3, ""M"") + 1),
    secondDates, ARRAYFORMULA(DATE(YEAR(resDate), MONTH(resDate) + SEQUENCE(monthCount), 2)),
    "&amp;"validDates, FILTER(secondDates, (secondDates &gt; resDate + 2) * (secondDates &lt;= tourDate - 3)),
    IF(ISERROR(validDates), 0, COUNTA(validDates))
  )
)
"),"")</f>
        <v/>
      </c>
      <c r="S427" s="44" t="str">
        <f t="shared" si="8"/>
        <v/>
      </c>
      <c r="T427" s="45" t="str">
        <f t="array" ref="T427">IF(ISBLANK(BO427),IFERROR(
  INDEX(
    INDEX('{INDEX} Payment Terms'!$A:$G, , MATCH(T$3, '{INDEX} Payment Terms'!$4:$4, 0)),
    MATCH(Q427, INDEX('{INDEX} Payment Terms'!$A:$G,0, MATCH("Payment Condition", '{INDEX} Payment Terms'!$4:$4, 0)), 0)
  ),
""),"Cancelled")
</f>
        <v/>
      </c>
      <c r="U427" s="46" t="b">
        <v>0</v>
      </c>
      <c r="V427" s="47" t="str">
        <f>IFERROR(__xludf.DUMMYFUNCTION("IF(OR(L427=""Duo Booking"", L427=""Group Booking""),
IF(U427=FALSE,"""",
    LET(
      bookingType, L427,
      tour, M427,
      mainFirst, H427,
      mainLast, I427,
      mainEmail, G427,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$L$4:L427, bookingType,
          $M$4:M427, tour,
          $H$4:H427, mainFirst,
          $I$4:I427, mainLast,
          $G$4:G427, mainEmail
        ),
        ""000""
      ),
  "&amp;"    baseID &amp; ""-"" &amp; memberNumber
    )
  ),
  """"
)
"),"")</f>
        <v/>
      </c>
      <c r="W427" s="48"/>
      <c r="X427" s="85" t="b">
        <v>0</v>
      </c>
      <c r="Y427" s="85" t="b">
        <v>0</v>
      </c>
      <c r="Z427" s="85" t="b">
        <v>0</v>
      </c>
      <c r="AA427" s="50"/>
      <c r="AB427" s="51"/>
      <c r="AC427" s="85" t="b">
        <v>0</v>
      </c>
      <c r="AD427" s="92"/>
      <c r="AE427" s="88"/>
      <c r="AF427" s="36" t="str">
        <f t="array" ref="AF427">IF(M427="","",INDEX(
      '{INDEX} Tour Packages'!$A:$ZP,
      MATCH($M427, '{INDEX} Tour Packages'!$A:$A, 0),
      MATCH(AF$3, '{INDEX} Tour Packages'!$4:$4, 0)
    ))</f>
        <v/>
      </c>
      <c r="AG427" s="36" t="str">
        <f t="array" ref="AG427">IF(M427="","",INDEX(
      '{INDEX} Tour Packages'!$A:$ZP,
      MATCH($M427, '{INDEX} Tour Packages'!$A:$A, 0),
      MATCH(AG$3, '{INDEX} Tour Packages'!$4:$4, 0)
    ))</f>
        <v/>
      </c>
      <c r="AH427" s="36" t="str">
        <f t="array" ref="AH427">IF(M427="","",INDEX(
      '{INDEX} Tour Packages'!$A:$ZP,
      MATCH($M427, '{INDEX} Tour Packages'!$A:$A, 0),
      MATCH(AH$3, '{INDEX} Tour Packages'!$4:$4, 0)
    ))</f>
        <v/>
      </c>
      <c r="AI427" s="54" t="str">
        <f t="shared" si="9"/>
        <v/>
      </c>
      <c r="AJ427" s="42"/>
      <c r="AK427" s="55"/>
      <c r="AL427" s="46" t="b">
        <v>0</v>
      </c>
      <c r="AM427" s="56"/>
      <c r="AN427" s="57" t="str">
        <f t="shared" si="10"/>
        <v/>
      </c>
      <c r="AO427" s="58" t="str">
        <f t="shared" si="11"/>
        <v/>
      </c>
      <c r="AP427" s="59"/>
      <c r="AQ427" s="60"/>
      <c r="AR427" s="61"/>
      <c r="AS427" s="61"/>
      <c r="AT427" s="61" t="str">
        <f>IFERROR(__xludf.DUMMYFUNCTION("IF( 
  OR($AJ427=""Full Payment"", ISBLANK($K427)),
  """",
  IF(
    OR(
      Q427=""Standard Booking, P1"",
      Q427=""Standard Booking, P2"",
      Q427=""Standard Booking, P3"",
      Q427=""Standard Booking, P4""
    ),
    LET(
      resDate,   $"&amp;"K427,
      tourDate,  $N427,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7" s="62" t="str">
        <f t="shared" si="12"/>
        <v/>
      </c>
      <c r="AV427" s="63"/>
      <c r="AW427" s="64"/>
      <c r="AX427" s="64"/>
      <c r="AY427" s="64"/>
      <c r="AZ427" s="64" t="str">
        <f>IFERROR(__xludf.DUMMYFUNCTION("IF(
  OR($AJ427=""Full Payment"",$AJ427=""P1"", ISBLANK($K427)),
  """",
  IF(
    OR(
      $Q427=""Standard Booking, P2"",
      $Q427=""Standard Booking, P3"",
      $Q427=""Standard Booking, P4""
    ),
    LET(
      resDate,   $K427,
      tourDate,"&amp;"  $N427,
      monthCount, DATEDIF(resDate, tourDate, ""M"") + 1,
      secondDates, ARRAYFORMULA(
        DATE(
          YEAR(resDate),
          MONTH(resDate) + SEQUENCE(monthCount),
          2
        )
      ),
      validDates, FILTER(
        sec"&amp;"ondDates,
        (secondDates &gt; resDate + 2) *
        (secondDates &lt;= tourDate - 3)
      ),
      IF(
        OR($AJ427=""P2"", $AJ427=""P3"", $AJ427=""P4""),
        IF(
          COUNTA(validDates) &lt; 2,
          """",
          TEXT(INDEX(validDates"&amp;", 2), ""mmm d, yyyy"")
        ),
        IF(
          COUNTA(validDates) &lt; 2,
          """",
          TEXTJOIN("", "", TRUE,
            TEXT(INDEX(validDates, 1), ""mmm d, yyyy""),
            TEXT(INDEX(validDates, 2), ""mmm d, yyyy"")
          )
 "&amp;"       )
      )
    ),
    """"
  )
)
"),"")</f>
        <v/>
      </c>
      <c r="BA427" s="65" t="str">
        <f t="shared" si="13"/>
        <v/>
      </c>
      <c r="BB427" s="63"/>
      <c r="BC427" s="64"/>
      <c r="BD427" s="64"/>
      <c r="BE427" s="64"/>
      <c r="BF427" s="64" t="str">
        <f>IFERROR(__xludf.DUMMYFUNCTION("IF(
  OR($AJ427=""Full Payment"",$AJ427=""P1"", $AJ427=""P2""),
  """",
  IF(
    AND(
      NOT(ISBLANK($K427)),
      OR(
        Q427=""Standard Booking, P3"",
        Q427=""Standard Booking, P4""
      )
    ),
    LET(
      resDate,   $K427,
      "&amp;"tourDate,  $N427,
      monthCount, DATEDIF(resDate, tourDate, ""M"") + 1,
      secondDates, ARRAYFORMULA(
        DATE(
          YEAR(resDate),
          MONTH(resDate) + SEQUENCE(monthCount),
          2
        )
      ),
      validDates, FILTER(
  "&amp;"      secondDates,
        (secondDates &gt; resDate + 2) *
        (secondDates &lt;= tourDate - 3)
      ),
      IF(
        $AJ427=""P4"",
        IF(
          COUNTA(validDates) &lt; 3,
          """",
          TEXT(INDEX(validDates, 3), ""mmm d, yyyy"")
  "&amp;"      ),
        IF(
          $AJ427=""P3"",
          IF(
            COUNTA(validDates) &lt; 3,
            """",
            TEXT(INDEX(validDates, 3), ""mmm d, yyyy"")
          ),
          IF(
            COUNTA(validDates) &lt; 3,
            """",
    "&amp;"        TEXTJOIN("", "", TRUE,
              TEXT(INDEX(validDates, 1), ""mmm d, yyyy""),
              TEXT(INDEX(validDates, 2), ""mmm d, yyyy""),
              TEXT(INDEX(validDates, 3), ""mmm d, yyyy"")
            )
          )
        )
      )
    "&amp;"),
    """"
  )
)
"),"")</f>
        <v/>
      </c>
      <c r="BG427" s="65" t="str">
        <f t="shared" si="14"/>
        <v/>
      </c>
      <c r="BH427" s="63"/>
      <c r="BI427" s="64"/>
      <c r="BJ427" s="64"/>
      <c r="BK427" s="64"/>
      <c r="BL427" s="64" t="str">
        <f>IFERROR(__xludf.DUMMYFUNCTION("IF(
  OR($AJ427=""Full Payment"",$AJ427=""P1"",$AJ427=""P2"",$AJ427=""P3""),
  """",
  IF(
    AND(
      NOT(ISBLANK($K427)),
      $Q427=""Standard Booking, P4""
    ),
    LET(
      resDate,   $K427,
      tourDate,  $N427,
      monthCount, DATEDIF(r"&amp;"esDate, tourDate, ""M"") + 1,
      secondDates, ARRAYFORMULA(
        DATE(
          YEAR(resDate),
          MONTH(resDate) + SEQUENCE(monthCount),
          2
        )
      ),
      validDates, FILTER(
        secondDates,
        (secondDates &gt; res"&amp;"Date + 2) *
        (secondDates &lt;= tourDate - 3)
      ),
      IF(
        $AJ427=""P4"",
        IF(
          COUNTA(validDates) &lt; 4,
          """",
          TEXT(
            INDEX(validDates, 4),
            ""mmm d, yyyy""
          )
        ),
"&amp;"        IF(
          COUNTA(validDates) &lt; 4,
          """",
          TEXTJOIN(
            "", "", TRUE,
            TEXT(INDEX(validDates, 1), ""mmm d, yyyy""),
            TEXT(INDEX(validDates, 2), ""mmm d, yyyy""),
            TEXT(INDEX(validDates"&amp;", 3), ""mmm d, yyyy""),
            TEXT(INDEX(validDates, 4), ""mmm d, yyyy"")
          )
        )
      )
    ),
    """"
  )
)
"),"")</f>
        <v/>
      </c>
      <c r="BM427" s="65" t="str">
        <f t="shared" si="15"/>
        <v/>
      </c>
      <c r="BN427" s="66"/>
      <c r="BO427" s="67"/>
      <c r="BP427" s="49" t="b">
        <v>0</v>
      </c>
      <c r="BQ427" s="49" t="b">
        <v>0</v>
      </c>
      <c r="BR427" s="68"/>
      <c r="BS427" s="69"/>
      <c r="BT427" s="70" t="b">
        <v>0</v>
      </c>
      <c r="BU427" s="71"/>
      <c r="BV427" s="72"/>
      <c r="BW427" s="86" t="b">
        <v>0</v>
      </c>
      <c r="BX427" s="87"/>
    </row>
    <row r="428">
      <c r="A428" s="35" t="str">
        <f t="shared" si="1"/>
        <v/>
      </c>
      <c r="B428" s="36" t="str">
        <f t="shared" si="2"/>
        <v/>
      </c>
      <c r="C428" s="36" t="str">
        <f t="array" ref="C428">IF(
  M428="",
  "",
  IFERROR(
    INDEX(
      '{INDEX} Tour Packages'!$A:$ZZ,
      MATCH(
        M428,
        INDEX(
          '{INDEX} Tour Packages'!$A:$ZZ,
          ,
          MATCH("Tour Package Name", '{INDEX} Tour Packages'!$4:$4, 0)
        ),
        0
      ),
      MATCH("Tour Code", '{INDEX} Tour Packages'!$4:$4, 0)
    ),
    "XXX"
  )
)
</f>
        <v/>
      </c>
      <c r="D428" s="36" t="str">
        <f t="shared" si="3"/>
        <v/>
      </c>
      <c r="E428" s="36" t="str">
        <f t="shared" si="4"/>
        <v/>
      </c>
      <c r="F428" s="37" t="str">
        <f t="shared" si="5"/>
        <v/>
      </c>
      <c r="G428" s="89"/>
      <c r="H428" s="89"/>
      <c r="I428" s="90"/>
      <c r="J428" s="40" t="str">
        <f t="shared" si="16"/>
        <v> </v>
      </c>
      <c r="K428" s="91"/>
      <c r="L428" s="55"/>
      <c r="M428" s="55"/>
      <c r="N428" s="91"/>
      <c r="O428" s="43" t="str">
        <f>IFERROR(__xludf.DUMMYFUNCTION("IF(N428="""","""",IFERROR(
  N428 + VALUE(REGEXEXTRACT(P428, ""(\d+)\s+Days"")),
  """"
)
)"),"")</f>
        <v/>
      </c>
      <c r="P428" s="43" t="str">
        <f t="array" ref="P428">IFERROR(
  INDEX(
    INDEX('{INDEX} Tour Packages'!$A:$ZZ, , MATCH(P$3, '{INDEX} Tour Packages'!$4:$4, 0)),
    MATCH(M428, INDEX('{INDEX} Tour Packages'!$A:$ZZ,0, MATCH("Tour Package Name", '{INDEX} Tour Packages'!$4:$4, 0)), 0)
  ),
"")
</f>
        <v/>
      </c>
      <c r="Q428" s="44" t="str">
        <f t="shared" si="7"/>
        <v/>
      </c>
      <c r="R428" s="44" t="str">
        <f>IFERROR(__xludf.DUMMYFUNCTION("IF(OR(ISBLANK(K428), ISBLANK(N428)), """", 
  LET(
    resDate, K428,
    tourDate, N428,
    monthCount, MAX(0, DATEDIF(resDate, tourDate - 3, ""M"") + 1),
    secondDates, ARRAYFORMULA(DATE(YEAR(resDate), MONTH(resDate) + SEQUENCE(monthCount), 2)),
    "&amp;"validDates, FILTER(secondDates, (secondDates &gt; resDate + 2) * (secondDates &lt;= tourDate - 3)),
    IF(ISERROR(validDates), 0, COUNTA(validDates))
  )
)
"),"")</f>
        <v/>
      </c>
      <c r="S428" s="44" t="str">
        <f t="shared" si="8"/>
        <v/>
      </c>
      <c r="T428" s="45" t="str">
        <f t="array" ref="T428">IF(ISBLANK(BO428),IFERROR(
  INDEX(
    INDEX('{INDEX} Payment Terms'!$A:$G, , MATCH(T$3, '{INDEX} Payment Terms'!$4:$4, 0)),
    MATCH(Q428, INDEX('{INDEX} Payment Terms'!$A:$G,0, MATCH("Payment Condition", '{INDEX} Payment Terms'!$4:$4, 0)), 0)
  ),
""),"Cancelled")
</f>
        <v/>
      </c>
      <c r="U428" s="46" t="b">
        <v>0</v>
      </c>
      <c r="V428" s="47" t="str">
        <f>IFERROR(__xludf.DUMMYFUNCTION("IF(OR(L428=""Duo Booking"", L428=""Group Booking""),
IF(U428=FALSE,"""",
    LET(
      bookingType, L428,
      tour, M428,
      mainFirst, H428,
      mainLast, I428,
      mainEmail, G428,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$L$4:L428, bookingType,
          $M$4:M428, tour,
          $H$4:H428, mainFirst,
          $I$4:I428, mainLast,
          $G$4:G428, mainEmail
        ),
        ""000""
      ),
  "&amp;"    baseID &amp; ""-"" &amp; memberNumber
    )
  ),
  """"
)
"),"")</f>
        <v/>
      </c>
      <c r="W428" s="48"/>
      <c r="X428" s="85" t="b">
        <v>0</v>
      </c>
      <c r="Y428" s="85" t="b">
        <v>0</v>
      </c>
      <c r="Z428" s="85" t="b">
        <v>0</v>
      </c>
      <c r="AA428" s="50"/>
      <c r="AB428" s="51"/>
      <c r="AC428" s="85" t="b">
        <v>0</v>
      </c>
      <c r="AD428" s="92"/>
      <c r="AE428" s="88"/>
      <c r="AF428" s="36" t="str">
        <f t="array" ref="AF428">IF(M428="","",INDEX(
      '{INDEX} Tour Packages'!$A:$ZP,
      MATCH($M428, '{INDEX} Tour Packages'!$A:$A, 0),
      MATCH(AF$3, '{INDEX} Tour Packages'!$4:$4, 0)
    ))</f>
        <v/>
      </c>
      <c r="AG428" s="36" t="str">
        <f t="array" ref="AG428">IF(M428="","",INDEX(
      '{INDEX} Tour Packages'!$A:$ZP,
      MATCH($M428, '{INDEX} Tour Packages'!$A:$A, 0),
      MATCH(AG$3, '{INDEX} Tour Packages'!$4:$4, 0)
    ))</f>
        <v/>
      </c>
      <c r="AH428" s="36" t="str">
        <f t="array" ref="AH428">IF(M428="","",INDEX(
      '{INDEX} Tour Packages'!$A:$ZP,
      MATCH($M428, '{INDEX} Tour Packages'!$A:$A, 0),
      MATCH(AH$3, '{INDEX} Tour Packages'!$4:$4, 0)
    ))</f>
        <v/>
      </c>
      <c r="AI428" s="54" t="str">
        <f t="shared" si="9"/>
        <v/>
      </c>
      <c r="AJ428" s="42"/>
      <c r="AK428" s="55"/>
      <c r="AL428" s="46" t="b">
        <v>0</v>
      </c>
      <c r="AM428" s="56"/>
      <c r="AN428" s="57" t="str">
        <f t="shared" si="10"/>
        <v/>
      </c>
      <c r="AO428" s="58" t="str">
        <f t="shared" si="11"/>
        <v/>
      </c>
      <c r="AP428" s="59"/>
      <c r="AQ428" s="60"/>
      <c r="AR428" s="61"/>
      <c r="AS428" s="61"/>
      <c r="AT428" s="61" t="str">
        <f>IFERROR(__xludf.DUMMYFUNCTION("IF( 
  OR($AJ428=""Full Payment"", ISBLANK($K428)),
  """",
  IF(
    OR(
      Q428=""Standard Booking, P1"",
      Q428=""Standard Booking, P2"",
      Q428=""Standard Booking, P3"",
      Q428=""Standard Booking, P4""
    ),
    LET(
      resDate,   $"&amp;"K428,
      tourDate,  $N428,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8" s="62" t="str">
        <f t="shared" si="12"/>
        <v/>
      </c>
      <c r="AV428" s="63"/>
      <c r="AW428" s="64"/>
      <c r="AX428" s="64"/>
      <c r="AY428" s="64"/>
      <c r="AZ428" s="64" t="str">
        <f>IFERROR(__xludf.DUMMYFUNCTION("IF(
  OR($AJ428=""Full Payment"",$AJ428=""P1"", ISBLANK($K428)),
  """",
  IF(
    OR(
      $Q428=""Standard Booking, P2"",
      $Q428=""Standard Booking, P3"",
      $Q428=""Standard Booking, P4""
    ),
    LET(
      resDate,   $K428,
      tourDate,"&amp;"  $N428,
      monthCount, DATEDIF(resDate, tourDate, ""M"") + 1,
      secondDates, ARRAYFORMULA(
        DATE(
          YEAR(resDate),
          MONTH(resDate) + SEQUENCE(monthCount),
          2
        )
      ),
      validDates, FILTER(
        sec"&amp;"ondDates,
        (secondDates &gt; resDate + 2) *
        (secondDates &lt;= tourDate - 3)
      ),
      IF(
        OR($AJ428=""P2"", $AJ428=""P3"", $AJ428=""P4""),
        IF(
          COUNTA(validDates) &lt; 2,
          """",
          TEXT(INDEX(validDates"&amp;", 2), ""mmm d, yyyy"")
        ),
        IF(
          COUNTA(validDates) &lt; 2,
          """",
          TEXTJOIN("", "", TRUE,
            TEXT(INDEX(validDates, 1), ""mmm d, yyyy""),
            TEXT(INDEX(validDates, 2), ""mmm d, yyyy"")
          )
 "&amp;"       )
      )
    ),
    """"
  )
)
"),"")</f>
        <v/>
      </c>
      <c r="BA428" s="65" t="str">
        <f t="shared" si="13"/>
        <v/>
      </c>
      <c r="BB428" s="63"/>
      <c r="BC428" s="64"/>
      <c r="BD428" s="64"/>
      <c r="BE428" s="64"/>
      <c r="BF428" s="64" t="str">
        <f>IFERROR(__xludf.DUMMYFUNCTION("IF(
  OR($AJ428=""Full Payment"",$AJ428=""P1"", $AJ428=""P2""),
  """",
  IF(
    AND(
      NOT(ISBLANK($K428)),
      OR(
        Q428=""Standard Booking, P3"",
        Q428=""Standard Booking, P4""
      )
    ),
    LET(
      resDate,   $K428,
      "&amp;"tourDate,  $N428,
      monthCount, DATEDIF(resDate, tourDate, ""M"") + 1,
      secondDates, ARRAYFORMULA(
        DATE(
          YEAR(resDate),
          MONTH(resDate) + SEQUENCE(monthCount),
          2
        )
      ),
      validDates, FILTER(
  "&amp;"      secondDates,
        (secondDates &gt; resDate + 2) *
        (secondDates &lt;= tourDate - 3)
      ),
      IF(
        $AJ428=""P4"",
        IF(
          COUNTA(validDates) &lt; 3,
          """",
          TEXT(INDEX(validDates, 3), ""mmm d, yyyy"")
  "&amp;"      ),
        IF(
          $AJ428=""P3"",
          IF(
            COUNTA(validDates) &lt; 3,
            """",
            TEXT(INDEX(validDates, 3), ""mmm d, yyyy"")
          ),
          IF(
            COUNTA(validDates) &lt; 3,
            """",
    "&amp;"        TEXTJOIN("", "", TRUE,
              TEXT(INDEX(validDates, 1), ""mmm d, yyyy""),
              TEXT(INDEX(validDates, 2), ""mmm d, yyyy""),
              TEXT(INDEX(validDates, 3), ""mmm d, yyyy"")
            )
          )
        )
      )
    "&amp;"),
    """"
  )
)
"),"")</f>
        <v/>
      </c>
      <c r="BG428" s="65" t="str">
        <f t="shared" si="14"/>
        <v/>
      </c>
      <c r="BH428" s="63"/>
      <c r="BI428" s="64"/>
      <c r="BJ428" s="64"/>
      <c r="BK428" s="64"/>
      <c r="BL428" s="64" t="str">
        <f>IFERROR(__xludf.DUMMYFUNCTION("IF(
  OR($AJ428=""Full Payment"",$AJ428=""P1"",$AJ428=""P2"",$AJ428=""P3""),
  """",
  IF(
    AND(
      NOT(ISBLANK($K428)),
      $Q428=""Standard Booking, P4""
    ),
    LET(
      resDate,   $K428,
      tourDate,  $N428,
      monthCount, DATEDIF(r"&amp;"esDate, tourDate, ""M"") + 1,
      secondDates, ARRAYFORMULA(
        DATE(
          YEAR(resDate),
          MONTH(resDate) + SEQUENCE(monthCount),
          2
        )
      ),
      validDates, FILTER(
        secondDates,
        (secondDates &gt; res"&amp;"Date + 2) *
        (secondDates &lt;= tourDate - 3)
      ),
      IF(
        $AJ428=""P4"",
        IF(
          COUNTA(validDates) &lt; 4,
          """",
          TEXT(
            INDEX(validDates, 4),
            ""mmm d, yyyy""
          )
        ),
"&amp;"        IF(
          COUNTA(validDates) &lt; 4,
          """",
          TEXTJOIN(
            "", "", TRUE,
            TEXT(INDEX(validDates, 1), ""mmm d, yyyy""),
            TEXT(INDEX(validDates, 2), ""mmm d, yyyy""),
            TEXT(INDEX(validDates"&amp;", 3), ""mmm d, yyyy""),
            TEXT(INDEX(validDates, 4), ""mmm d, yyyy"")
          )
        )
      )
    ),
    """"
  )
)
"),"")</f>
        <v/>
      </c>
      <c r="BM428" s="65" t="str">
        <f t="shared" si="15"/>
        <v/>
      </c>
      <c r="BN428" s="66"/>
      <c r="BO428" s="67"/>
      <c r="BP428" s="49" t="b">
        <v>0</v>
      </c>
      <c r="BQ428" s="49" t="b">
        <v>0</v>
      </c>
      <c r="BR428" s="68"/>
      <c r="BS428" s="69"/>
      <c r="BT428" s="70" t="b">
        <v>0</v>
      </c>
      <c r="BU428" s="71"/>
      <c r="BV428" s="72"/>
      <c r="BW428" s="86" t="b">
        <v>0</v>
      </c>
      <c r="BX428" s="87"/>
    </row>
    <row r="429">
      <c r="A429" s="35" t="str">
        <f t="shared" si="1"/>
        <v/>
      </c>
      <c r="B429" s="36" t="str">
        <f t="shared" si="2"/>
        <v/>
      </c>
      <c r="C429" s="36" t="str">
        <f t="array" ref="C429">IF(
  M429="",
  "",
  IFERROR(
    INDEX(
      '{INDEX} Tour Packages'!$A:$ZZ,
      MATCH(
        M429,
        INDEX(
          '{INDEX} Tour Packages'!$A:$ZZ,
          ,
          MATCH("Tour Package Name", '{INDEX} Tour Packages'!$4:$4, 0)
        ),
        0
      ),
      MATCH("Tour Code", '{INDEX} Tour Packages'!$4:$4, 0)
    ),
    "XXX"
  )
)
</f>
        <v/>
      </c>
      <c r="D429" s="36" t="str">
        <f t="shared" si="3"/>
        <v/>
      </c>
      <c r="E429" s="36" t="str">
        <f t="shared" si="4"/>
        <v/>
      </c>
      <c r="F429" s="37" t="str">
        <f t="shared" si="5"/>
        <v/>
      </c>
      <c r="G429" s="89"/>
      <c r="H429" s="89"/>
      <c r="I429" s="90"/>
      <c r="J429" s="40" t="str">
        <f t="shared" si="16"/>
        <v> </v>
      </c>
      <c r="K429" s="91"/>
      <c r="L429" s="55"/>
      <c r="M429" s="55"/>
      <c r="N429" s="91"/>
      <c r="O429" s="43" t="str">
        <f>IFERROR(__xludf.DUMMYFUNCTION("IF(N429="""","""",IFERROR(
  N429 + VALUE(REGEXEXTRACT(P429, ""(\d+)\s+Days"")),
  """"
)
)"),"")</f>
        <v/>
      </c>
      <c r="P429" s="43" t="str">
        <f t="array" ref="P429">IFERROR(
  INDEX(
    INDEX('{INDEX} Tour Packages'!$A:$ZZ, , MATCH(P$3, '{INDEX} Tour Packages'!$4:$4, 0)),
    MATCH(M429, INDEX('{INDEX} Tour Packages'!$A:$ZZ,0, MATCH("Tour Package Name", '{INDEX} Tour Packages'!$4:$4, 0)), 0)
  ),
"")
</f>
        <v/>
      </c>
      <c r="Q429" s="44" t="str">
        <f t="shared" si="7"/>
        <v/>
      </c>
      <c r="R429" s="44" t="str">
        <f>IFERROR(__xludf.DUMMYFUNCTION("IF(OR(ISBLANK(K429), ISBLANK(N429)), """", 
  LET(
    resDate, K429,
    tourDate, N429,
    monthCount, MAX(0, DATEDIF(resDate, tourDate - 3, ""M"") + 1),
    secondDates, ARRAYFORMULA(DATE(YEAR(resDate), MONTH(resDate) + SEQUENCE(monthCount), 2)),
    "&amp;"validDates, FILTER(secondDates, (secondDates &gt; resDate + 2) * (secondDates &lt;= tourDate - 3)),
    IF(ISERROR(validDates), 0, COUNTA(validDates))
  )
)
"),"")</f>
        <v/>
      </c>
      <c r="S429" s="44" t="str">
        <f t="shared" si="8"/>
        <v/>
      </c>
      <c r="T429" s="45" t="str">
        <f t="array" ref="T429">IF(ISBLANK(BO429),IFERROR(
  INDEX(
    INDEX('{INDEX} Payment Terms'!$A:$G, , MATCH(T$3, '{INDEX} Payment Terms'!$4:$4, 0)),
    MATCH(Q429, INDEX('{INDEX} Payment Terms'!$A:$G,0, MATCH("Payment Condition", '{INDEX} Payment Terms'!$4:$4, 0)), 0)
  ),
""),"Cancelled")
</f>
        <v/>
      </c>
      <c r="U429" s="46" t="b">
        <v>0</v>
      </c>
      <c r="V429" s="47" t="str">
        <f>IFERROR(__xludf.DUMMYFUNCTION("IF(OR(L429=""Duo Booking"", L429=""Group Booking""),
IF(U429=FALSE,"""",
    LET(
      bookingType, L429,
      tour, M429,
      mainFirst, H429,
      mainLast, I429,
      mainEmail, G429,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$L$4:L429, bookingType,
          $M$4:M429, tour,
          $H$4:H429, mainFirst,
          $I$4:I429, mainLast,
          $G$4:G429, mainEmail
        ),
        ""000""
      ),
  "&amp;"    baseID &amp; ""-"" &amp; memberNumber
    )
  ),
  """"
)
"),"")</f>
        <v/>
      </c>
      <c r="W429" s="48"/>
      <c r="X429" s="85" t="b">
        <v>0</v>
      </c>
      <c r="Y429" s="85" t="b">
        <v>0</v>
      </c>
      <c r="Z429" s="85" t="b">
        <v>0</v>
      </c>
      <c r="AA429" s="50"/>
      <c r="AB429" s="51"/>
      <c r="AC429" s="85" t="b">
        <v>0</v>
      </c>
      <c r="AD429" s="92"/>
      <c r="AE429" s="88"/>
      <c r="AF429" s="36" t="str">
        <f t="array" ref="AF429">IF(M429="","",INDEX(
      '{INDEX} Tour Packages'!$A:$ZP,
      MATCH($M429, '{INDEX} Tour Packages'!$A:$A, 0),
      MATCH(AF$3, '{INDEX} Tour Packages'!$4:$4, 0)
    ))</f>
        <v/>
      </c>
      <c r="AG429" s="36" t="str">
        <f t="array" ref="AG429">IF(M429="","",INDEX(
      '{INDEX} Tour Packages'!$A:$ZP,
      MATCH($M429, '{INDEX} Tour Packages'!$A:$A, 0),
      MATCH(AG$3, '{INDEX} Tour Packages'!$4:$4, 0)
    ))</f>
        <v/>
      </c>
      <c r="AH429" s="36" t="str">
        <f t="array" ref="AH429">IF(M429="","",INDEX(
      '{INDEX} Tour Packages'!$A:$ZP,
      MATCH($M429, '{INDEX} Tour Packages'!$A:$A, 0),
      MATCH(AH$3, '{INDEX} Tour Packages'!$4:$4, 0)
    ))</f>
        <v/>
      </c>
      <c r="AI429" s="54" t="str">
        <f t="shared" si="9"/>
        <v/>
      </c>
      <c r="AJ429" s="42"/>
      <c r="AK429" s="55"/>
      <c r="AL429" s="46" t="b">
        <v>0</v>
      </c>
      <c r="AM429" s="56"/>
      <c r="AN429" s="57" t="str">
        <f t="shared" si="10"/>
        <v/>
      </c>
      <c r="AO429" s="58" t="str">
        <f t="shared" si="11"/>
        <v/>
      </c>
      <c r="AP429" s="59"/>
      <c r="AQ429" s="60"/>
      <c r="AR429" s="61"/>
      <c r="AS429" s="61"/>
      <c r="AT429" s="61" t="str">
        <f>IFERROR(__xludf.DUMMYFUNCTION("IF( 
  OR($AJ429=""Full Payment"", ISBLANK($K429)),
  """",
  IF(
    OR(
      Q429=""Standard Booking, P1"",
      Q429=""Standard Booking, P2"",
      Q429=""Standard Booking, P3"",
      Q429=""Standard Booking, P4""
    ),
    LET(
      resDate,   $"&amp;"K429,
      tourDate,  $N429,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29" s="62" t="str">
        <f t="shared" si="12"/>
        <v/>
      </c>
      <c r="AV429" s="63"/>
      <c r="AW429" s="64"/>
      <c r="AX429" s="64"/>
      <c r="AY429" s="64"/>
      <c r="AZ429" s="64" t="str">
        <f>IFERROR(__xludf.DUMMYFUNCTION("IF(
  OR($AJ429=""Full Payment"",$AJ429=""P1"", ISBLANK($K429)),
  """",
  IF(
    OR(
      $Q429=""Standard Booking, P2"",
      $Q429=""Standard Booking, P3"",
      $Q429=""Standard Booking, P4""
    ),
    LET(
      resDate,   $K429,
      tourDate,"&amp;"  $N429,
      monthCount, DATEDIF(resDate, tourDate, ""M"") + 1,
      secondDates, ARRAYFORMULA(
        DATE(
          YEAR(resDate),
          MONTH(resDate) + SEQUENCE(monthCount),
          2
        )
      ),
      validDates, FILTER(
        sec"&amp;"ondDates,
        (secondDates &gt; resDate + 2) *
        (secondDates &lt;= tourDate - 3)
      ),
      IF(
        OR($AJ429=""P2"", $AJ429=""P3"", $AJ429=""P4""),
        IF(
          COUNTA(validDates) &lt; 2,
          """",
          TEXT(INDEX(validDates"&amp;", 2), ""mmm d, yyyy"")
        ),
        IF(
          COUNTA(validDates) &lt; 2,
          """",
          TEXTJOIN("", "", TRUE,
            TEXT(INDEX(validDates, 1), ""mmm d, yyyy""),
            TEXT(INDEX(validDates, 2), ""mmm d, yyyy"")
          )
 "&amp;"       )
      )
    ),
    """"
  )
)
"),"")</f>
        <v/>
      </c>
      <c r="BA429" s="65" t="str">
        <f t="shared" si="13"/>
        <v/>
      </c>
      <c r="BB429" s="63"/>
      <c r="BC429" s="64"/>
      <c r="BD429" s="64"/>
      <c r="BE429" s="64"/>
      <c r="BF429" s="64" t="str">
        <f>IFERROR(__xludf.DUMMYFUNCTION("IF(
  OR($AJ429=""Full Payment"",$AJ429=""P1"", $AJ429=""P2""),
  """",
  IF(
    AND(
      NOT(ISBLANK($K429)),
      OR(
        Q429=""Standard Booking, P3"",
        Q429=""Standard Booking, P4""
      )
    ),
    LET(
      resDate,   $K429,
      "&amp;"tourDate,  $N429,
      monthCount, DATEDIF(resDate, tourDate, ""M"") + 1,
      secondDates, ARRAYFORMULA(
        DATE(
          YEAR(resDate),
          MONTH(resDate) + SEQUENCE(monthCount),
          2
        )
      ),
      validDates, FILTER(
  "&amp;"      secondDates,
        (secondDates &gt; resDate + 2) *
        (secondDates &lt;= tourDate - 3)
      ),
      IF(
        $AJ429=""P4"",
        IF(
          COUNTA(validDates) &lt; 3,
          """",
          TEXT(INDEX(validDates, 3), ""mmm d, yyyy"")
  "&amp;"      ),
        IF(
          $AJ429=""P3"",
          IF(
            COUNTA(validDates) &lt; 3,
            """",
            TEXT(INDEX(validDates, 3), ""mmm d, yyyy"")
          ),
          IF(
            COUNTA(validDates) &lt; 3,
            """",
    "&amp;"        TEXTJOIN("", "", TRUE,
              TEXT(INDEX(validDates, 1), ""mmm d, yyyy""),
              TEXT(INDEX(validDates, 2), ""mmm d, yyyy""),
              TEXT(INDEX(validDates, 3), ""mmm d, yyyy"")
            )
          )
        )
      )
    "&amp;"),
    """"
  )
)
"),"")</f>
        <v/>
      </c>
      <c r="BG429" s="65" t="str">
        <f t="shared" si="14"/>
        <v/>
      </c>
      <c r="BH429" s="63"/>
      <c r="BI429" s="64"/>
      <c r="BJ429" s="64"/>
      <c r="BK429" s="64"/>
      <c r="BL429" s="64" t="str">
        <f>IFERROR(__xludf.DUMMYFUNCTION("IF(
  OR($AJ429=""Full Payment"",$AJ429=""P1"",$AJ429=""P2"",$AJ429=""P3""),
  """",
  IF(
    AND(
      NOT(ISBLANK($K429)),
      $Q429=""Standard Booking, P4""
    ),
    LET(
      resDate,   $K429,
      tourDate,  $N429,
      monthCount, DATEDIF(r"&amp;"esDate, tourDate, ""M"") + 1,
      secondDates, ARRAYFORMULA(
        DATE(
          YEAR(resDate),
          MONTH(resDate) + SEQUENCE(monthCount),
          2
        )
      ),
      validDates, FILTER(
        secondDates,
        (secondDates &gt; res"&amp;"Date + 2) *
        (secondDates &lt;= tourDate - 3)
      ),
      IF(
        $AJ429=""P4"",
        IF(
          COUNTA(validDates) &lt; 4,
          """",
          TEXT(
            INDEX(validDates, 4),
            ""mmm d, yyyy""
          )
        ),
"&amp;"        IF(
          COUNTA(validDates) &lt; 4,
          """",
          TEXTJOIN(
            "", "", TRUE,
            TEXT(INDEX(validDates, 1), ""mmm d, yyyy""),
            TEXT(INDEX(validDates, 2), ""mmm d, yyyy""),
            TEXT(INDEX(validDates"&amp;", 3), ""mmm d, yyyy""),
            TEXT(INDEX(validDates, 4), ""mmm d, yyyy"")
          )
        )
      )
    ),
    """"
  )
)
"),"")</f>
        <v/>
      </c>
      <c r="BM429" s="65" t="str">
        <f t="shared" si="15"/>
        <v/>
      </c>
      <c r="BN429" s="66"/>
      <c r="BO429" s="67"/>
      <c r="BP429" s="49" t="b">
        <v>0</v>
      </c>
      <c r="BQ429" s="49" t="b">
        <v>0</v>
      </c>
      <c r="BR429" s="68"/>
      <c r="BS429" s="69"/>
      <c r="BT429" s="70" t="b">
        <v>0</v>
      </c>
      <c r="BU429" s="71"/>
      <c r="BV429" s="72"/>
      <c r="BW429" s="86" t="b">
        <v>0</v>
      </c>
      <c r="BX429" s="87"/>
    </row>
    <row r="430">
      <c r="A430" s="35" t="str">
        <f t="shared" si="1"/>
        <v/>
      </c>
      <c r="B430" s="36" t="str">
        <f t="shared" si="2"/>
        <v/>
      </c>
      <c r="C430" s="36" t="str">
        <f t="array" ref="C430">IF(
  M430="",
  "",
  IFERROR(
    INDEX(
      '{INDEX} Tour Packages'!$A:$ZZ,
      MATCH(
        M430,
        INDEX(
          '{INDEX} Tour Packages'!$A:$ZZ,
          ,
          MATCH("Tour Package Name", '{INDEX} Tour Packages'!$4:$4, 0)
        ),
        0
      ),
      MATCH("Tour Code", '{INDEX} Tour Packages'!$4:$4, 0)
    ),
    "XXX"
  )
)
</f>
        <v/>
      </c>
      <c r="D430" s="36" t="str">
        <f t="shared" si="3"/>
        <v/>
      </c>
      <c r="E430" s="36" t="str">
        <f t="shared" si="4"/>
        <v/>
      </c>
      <c r="F430" s="37" t="str">
        <f t="shared" si="5"/>
        <v/>
      </c>
      <c r="G430" s="89"/>
      <c r="H430" s="89"/>
      <c r="I430" s="90"/>
      <c r="J430" s="40" t="str">
        <f t="shared" si="16"/>
        <v> </v>
      </c>
      <c r="K430" s="91"/>
      <c r="L430" s="55"/>
      <c r="M430" s="55"/>
      <c r="N430" s="91"/>
      <c r="O430" s="43" t="str">
        <f>IFERROR(__xludf.DUMMYFUNCTION("IF(N430="""","""",IFERROR(
  N430 + VALUE(REGEXEXTRACT(P430, ""(\d+)\s+Days"")),
  """"
)
)"),"")</f>
        <v/>
      </c>
      <c r="P430" s="43" t="str">
        <f t="array" ref="P430">IFERROR(
  INDEX(
    INDEX('{INDEX} Tour Packages'!$A:$ZZ, , MATCH(P$3, '{INDEX} Tour Packages'!$4:$4, 0)),
    MATCH(M430, INDEX('{INDEX} Tour Packages'!$A:$ZZ,0, MATCH("Tour Package Name", '{INDEX} Tour Packages'!$4:$4, 0)), 0)
  ),
"")
</f>
        <v/>
      </c>
      <c r="Q430" s="44" t="str">
        <f t="shared" si="7"/>
        <v/>
      </c>
      <c r="R430" s="44" t="str">
        <f>IFERROR(__xludf.DUMMYFUNCTION("IF(OR(ISBLANK(K430), ISBLANK(N430)), """", 
  LET(
    resDate, K430,
    tourDate, N430,
    monthCount, MAX(0, DATEDIF(resDate, tourDate - 3, ""M"") + 1),
    secondDates, ARRAYFORMULA(DATE(YEAR(resDate), MONTH(resDate) + SEQUENCE(monthCount), 2)),
    "&amp;"validDates, FILTER(secondDates, (secondDates &gt; resDate + 2) * (secondDates &lt;= tourDate - 3)),
    IF(ISERROR(validDates), 0, COUNTA(validDates))
  )
)
"),"")</f>
        <v/>
      </c>
      <c r="S430" s="44" t="str">
        <f t="shared" si="8"/>
        <v/>
      </c>
      <c r="T430" s="45" t="str">
        <f t="array" ref="T430">IF(ISBLANK(BO430),IFERROR(
  INDEX(
    INDEX('{INDEX} Payment Terms'!$A:$G, , MATCH(T$3, '{INDEX} Payment Terms'!$4:$4, 0)),
    MATCH(Q430, INDEX('{INDEX} Payment Terms'!$A:$G,0, MATCH("Payment Condition", '{INDEX} Payment Terms'!$4:$4, 0)), 0)
  ),
""),"Cancelled")
</f>
        <v/>
      </c>
      <c r="U430" s="46" t="b">
        <v>0</v>
      </c>
      <c r="V430" s="47" t="str">
        <f>IFERROR(__xludf.DUMMYFUNCTION("IF(OR(L430=""Duo Booking"", L430=""Group Booking""),
IF(U430=FALSE,"""",
    LET(
      bookingType, L430,
      tour, M430,
      mainFirst, H430,
      mainLast, I430,
      mainEmail, G430,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$L$4:L430, bookingType,
          $M$4:M430, tour,
          $H$4:H430, mainFirst,
          $I$4:I430, mainLast,
          $G$4:G430, mainEmail
        ),
        ""000""
      ),
  "&amp;"    baseID &amp; ""-"" &amp; memberNumber
    )
  ),
  """"
)
"),"")</f>
        <v/>
      </c>
      <c r="W430" s="48"/>
      <c r="X430" s="85" t="b">
        <v>0</v>
      </c>
      <c r="Y430" s="85" t="b">
        <v>0</v>
      </c>
      <c r="Z430" s="85" t="b">
        <v>0</v>
      </c>
      <c r="AA430" s="50"/>
      <c r="AB430" s="51"/>
      <c r="AC430" s="85" t="b">
        <v>0</v>
      </c>
      <c r="AD430" s="92"/>
      <c r="AE430" s="88"/>
      <c r="AF430" s="36" t="str">
        <f t="array" ref="AF430">IF(M430="","",INDEX(
      '{INDEX} Tour Packages'!$A:$ZP,
      MATCH($M430, '{INDEX} Tour Packages'!$A:$A, 0),
      MATCH(AF$3, '{INDEX} Tour Packages'!$4:$4, 0)
    ))</f>
        <v/>
      </c>
      <c r="AG430" s="36" t="str">
        <f t="array" ref="AG430">IF(M430="","",INDEX(
      '{INDEX} Tour Packages'!$A:$ZP,
      MATCH($M430, '{INDEX} Tour Packages'!$A:$A, 0),
      MATCH(AG$3, '{INDEX} Tour Packages'!$4:$4, 0)
    ))</f>
        <v/>
      </c>
      <c r="AH430" s="36" t="str">
        <f t="array" ref="AH430">IF(M430="","",INDEX(
      '{INDEX} Tour Packages'!$A:$ZP,
      MATCH($M430, '{INDEX} Tour Packages'!$A:$A, 0),
      MATCH(AH$3, '{INDEX} Tour Packages'!$4:$4, 0)
    ))</f>
        <v/>
      </c>
      <c r="AI430" s="54" t="str">
        <f t="shared" si="9"/>
        <v/>
      </c>
      <c r="AJ430" s="42"/>
      <c r="AK430" s="55"/>
      <c r="AL430" s="46" t="b">
        <v>0</v>
      </c>
      <c r="AM430" s="56"/>
      <c r="AN430" s="57" t="str">
        <f t="shared" si="10"/>
        <v/>
      </c>
      <c r="AO430" s="58" t="str">
        <f t="shared" si="11"/>
        <v/>
      </c>
      <c r="AP430" s="59"/>
      <c r="AQ430" s="60"/>
      <c r="AR430" s="61"/>
      <c r="AS430" s="61"/>
      <c r="AT430" s="61" t="str">
        <f>IFERROR(__xludf.DUMMYFUNCTION("IF( 
  OR($AJ430=""Full Payment"", ISBLANK($K430)),
  """",
  IF(
    OR(
      Q430=""Standard Booking, P1"",
      Q430=""Standard Booking, P2"",
      Q430=""Standard Booking, P3"",
      Q430=""Standard Booking, P4""
    ),
    LET(
      resDate,   $"&amp;"K430,
      tourDate,  $N430,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0" s="62" t="str">
        <f t="shared" si="12"/>
        <v/>
      </c>
      <c r="AV430" s="63"/>
      <c r="AW430" s="64"/>
      <c r="AX430" s="64"/>
      <c r="AY430" s="64"/>
      <c r="AZ430" s="64" t="str">
        <f>IFERROR(__xludf.DUMMYFUNCTION("IF(
  OR($AJ430=""Full Payment"",$AJ430=""P1"", ISBLANK($K430)),
  """",
  IF(
    OR(
      $Q430=""Standard Booking, P2"",
      $Q430=""Standard Booking, P3"",
      $Q430=""Standard Booking, P4""
    ),
    LET(
      resDate,   $K430,
      tourDate,"&amp;"  $N430,
      monthCount, DATEDIF(resDate, tourDate, ""M"") + 1,
      secondDates, ARRAYFORMULA(
        DATE(
          YEAR(resDate),
          MONTH(resDate) + SEQUENCE(monthCount),
          2
        )
      ),
      validDates, FILTER(
        sec"&amp;"ondDates,
        (secondDates &gt; resDate + 2) *
        (secondDates &lt;= tourDate - 3)
      ),
      IF(
        OR($AJ430=""P2"", $AJ430=""P3"", $AJ430=""P4""),
        IF(
          COUNTA(validDates) &lt; 2,
          """",
          TEXT(INDEX(validDates"&amp;", 2), ""mmm d, yyyy"")
        ),
        IF(
          COUNTA(validDates) &lt; 2,
          """",
          TEXTJOIN("", "", TRUE,
            TEXT(INDEX(validDates, 1), ""mmm d, yyyy""),
            TEXT(INDEX(validDates, 2), ""mmm d, yyyy"")
          )
 "&amp;"       )
      )
    ),
    """"
  )
)
"),"")</f>
        <v/>
      </c>
      <c r="BA430" s="65" t="str">
        <f t="shared" si="13"/>
        <v/>
      </c>
      <c r="BB430" s="63"/>
      <c r="BC430" s="64"/>
      <c r="BD430" s="64"/>
      <c r="BE430" s="64"/>
      <c r="BF430" s="64" t="str">
        <f>IFERROR(__xludf.DUMMYFUNCTION("IF(
  OR($AJ430=""Full Payment"",$AJ430=""P1"", $AJ430=""P2""),
  """",
  IF(
    AND(
      NOT(ISBLANK($K430)),
      OR(
        Q430=""Standard Booking, P3"",
        Q430=""Standard Booking, P4""
      )
    ),
    LET(
      resDate,   $K430,
      "&amp;"tourDate,  $N430,
      monthCount, DATEDIF(resDate, tourDate, ""M"") + 1,
      secondDates, ARRAYFORMULA(
        DATE(
          YEAR(resDate),
          MONTH(resDate) + SEQUENCE(monthCount),
          2
        )
      ),
      validDates, FILTER(
  "&amp;"      secondDates,
        (secondDates &gt; resDate + 2) *
        (secondDates &lt;= tourDate - 3)
      ),
      IF(
        $AJ430=""P4"",
        IF(
          COUNTA(validDates) &lt; 3,
          """",
          TEXT(INDEX(validDates, 3), ""mmm d, yyyy"")
  "&amp;"      ),
        IF(
          $AJ430=""P3"",
          IF(
            COUNTA(validDates) &lt; 3,
            """",
            TEXT(INDEX(validDates, 3), ""mmm d, yyyy"")
          ),
          IF(
            COUNTA(validDates) &lt; 3,
            """",
    "&amp;"        TEXTJOIN("", "", TRUE,
              TEXT(INDEX(validDates, 1), ""mmm d, yyyy""),
              TEXT(INDEX(validDates, 2), ""mmm d, yyyy""),
              TEXT(INDEX(validDates, 3), ""mmm d, yyyy"")
            )
          )
        )
      )
    "&amp;"),
    """"
  )
)
"),"")</f>
        <v/>
      </c>
      <c r="BG430" s="65" t="str">
        <f t="shared" si="14"/>
        <v/>
      </c>
      <c r="BH430" s="63"/>
      <c r="BI430" s="64"/>
      <c r="BJ430" s="64"/>
      <c r="BK430" s="64"/>
      <c r="BL430" s="64" t="str">
        <f>IFERROR(__xludf.DUMMYFUNCTION("IF(
  OR($AJ430=""Full Payment"",$AJ430=""P1"",$AJ430=""P2"",$AJ430=""P3""),
  """",
  IF(
    AND(
      NOT(ISBLANK($K430)),
      $Q430=""Standard Booking, P4""
    ),
    LET(
      resDate,   $K430,
      tourDate,  $N430,
      monthCount, DATEDIF(r"&amp;"esDate, tourDate, ""M"") + 1,
      secondDates, ARRAYFORMULA(
        DATE(
          YEAR(resDate),
          MONTH(resDate) + SEQUENCE(monthCount),
          2
        )
      ),
      validDates, FILTER(
        secondDates,
        (secondDates &gt; res"&amp;"Date + 2) *
        (secondDates &lt;= tourDate - 3)
      ),
      IF(
        $AJ430=""P4"",
        IF(
          COUNTA(validDates) &lt; 4,
          """",
          TEXT(
            INDEX(validDates, 4),
            ""mmm d, yyyy""
          )
        ),
"&amp;"        IF(
          COUNTA(validDates) &lt; 4,
          """",
          TEXTJOIN(
            "", "", TRUE,
            TEXT(INDEX(validDates, 1), ""mmm d, yyyy""),
            TEXT(INDEX(validDates, 2), ""mmm d, yyyy""),
            TEXT(INDEX(validDates"&amp;", 3), ""mmm d, yyyy""),
            TEXT(INDEX(validDates, 4), ""mmm d, yyyy"")
          )
        )
      )
    ),
    """"
  )
)
"),"")</f>
        <v/>
      </c>
      <c r="BM430" s="65" t="str">
        <f t="shared" si="15"/>
        <v/>
      </c>
      <c r="BN430" s="66"/>
      <c r="BO430" s="67"/>
      <c r="BP430" s="49" t="b">
        <v>0</v>
      </c>
      <c r="BQ430" s="49" t="b">
        <v>0</v>
      </c>
      <c r="BR430" s="68"/>
      <c r="BS430" s="69"/>
      <c r="BT430" s="70" t="b">
        <v>0</v>
      </c>
      <c r="BU430" s="71"/>
      <c r="BV430" s="72"/>
      <c r="BW430" s="86" t="b">
        <v>0</v>
      </c>
      <c r="BX430" s="87"/>
    </row>
    <row r="431">
      <c r="A431" s="35" t="str">
        <f t="shared" si="1"/>
        <v/>
      </c>
      <c r="B431" s="36" t="str">
        <f t="shared" si="2"/>
        <v/>
      </c>
      <c r="C431" s="36" t="str">
        <f t="array" ref="C431">IF(
  M431="",
  "",
  IFERROR(
    INDEX(
      '{INDEX} Tour Packages'!$A:$ZZ,
      MATCH(
        M431,
        INDEX(
          '{INDEX} Tour Packages'!$A:$ZZ,
          ,
          MATCH("Tour Package Name", '{INDEX} Tour Packages'!$4:$4, 0)
        ),
        0
      ),
      MATCH("Tour Code", '{INDEX} Tour Packages'!$4:$4, 0)
    ),
    "XXX"
  )
)
</f>
        <v/>
      </c>
      <c r="D431" s="36" t="str">
        <f t="shared" si="3"/>
        <v/>
      </c>
      <c r="E431" s="36" t="str">
        <f t="shared" si="4"/>
        <v/>
      </c>
      <c r="F431" s="37" t="str">
        <f t="shared" si="5"/>
        <v/>
      </c>
      <c r="G431" s="89"/>
      <c r="H431" s="89"/>
      <c r="I431" s="90"/>
      <c r="J431" s="40" t="str">
        <f t="shared" si="16"/>
        <v> </v>
      </c>
      <c r="K431" s="91"/>
      <c r="L431" s="55"/>
      <c r="M431" s="55"/>
      <c r="N431" s="91"/>
      <c r="O431" s="43" t="str">
        <f>IFERROR(__xludf.DUMMYFUNCTION("IF(N431="""","""",IFERROR(
  N431 + VALUE(REGEXEXTRACT(P431, ""(\d+)\s+Days"")),
  """"
)
)"),"")</f>
        <v/>
      </c>
      <c r="P431" s="43" t="str">
        <f t="array" ref="P431">IFERROR(
  INDEX(
    INDEX('{INDEX} Tour Packages'!$A:$ZZ, , MATCH(P$3, '{INDEX} Tour Packages'!$4:$4, 0)),
    MATCH(M431, INDEX('{INDEX} Tour Packages'!$A:$ZZ,0, MATCH("Tour Package Name", '{INDEX} Tour Packages'!$4:$4, 0)), 0)
  ),
"")
</f>
        <v/>
      </c>
      <c r="Q431" s="44" t="str">
        <f t="shared" si="7"/>
        <v/>
      </c>
      <c r="R431" s="44" t="str">
        <f>IFERROR(__xludf.DUMMYFUNCTION("IF(OR(ISBLANK(K431), ISBLANK(N431)), """", 
  LET(
    resDate, K431,
    tourDate, N431,
    monthCount, MAX(0, DATEDIF(resDate, tourDate - 3, ""M"") + 1),
    secondDates, ARRAYFORMULA(DATE(YEAR(resDate), MONTH(resDate) + SEQUENCE(monthCount), 2)),
    "&amp;"validDates, FILTER(secondDates, (secondDates &gt; resDate + 2) * (secondDates &lt;= tourDate - 3)),
    IF(ISERROR(validDates), 0, COUNTA(validDates))
  )
)
"),"")</f>
        <v/>
      </c>
      <c r="S431" s="44" t="str">
        <f t="shared" si="8"/>
        <v/>
      </c>
      <c r="T431" s="45" t="str">
        <f t="array" ref="T431">IF(ISBLANK(BO431),IFERROR(
  INDEX(
    INDEX('{INDEX} Payment Terms'!$A:$G, , MATCH(T$3, '{INDEX} Payment Terms'!$4:$4, 0)),
    MATCH(Q431, INDEX('{INDEX} Payment Terms'!$A:$G,0, MATCH("Payment Condition", '{INDEX} Payment Terms'!$4:$4, 0)), 0)
  ),
""),"Cancelled")
</f>
        <v/>
      </c>
      <c r="U431" s="46" t="b">
        <v>0</v>
      </c>
      <c r="V431" s="47" t="str">
        <f>IFERROR(__xludf.DUMMYFUNCTION("IF(OR(L431=""Duo Booking"", L431=""Group Booking""),
IF(U431=FALSE,"""",
    LET(
      bookingType, L431,
      tour, M431,
      mainFirst, H431,
      mainLast, I431,
      mainEmail, G431,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$L$4:L431, bookingType,
          $M$4:M431, tour,
          $H$4:H431, mainFirst,
          $I$4:I431, mainLast,
          $G$4:G431, mainEmail
        ),
        ""000""
      ),
  "&amp;"    baseID &amp; ""-"" &amp; memberNumber
    )
  ),
  """"
)
"),"")</f>
        <v/>
      </c>
      <c r="W431" s="48"/>
      <c r="X431" s="85" t="b">
        <v>0</v>
      </c>
      <c r="Y431" s="85" t="b">
        <v>0</v>
      </c>
      <c r="Z431" s="85" t="b">
        <v>0</v>
      </c>
      <c r="AA431" s="50"/>
      <c r="AB431" s="51"/>
      <c r="AC431" s="85" t="b">
        <v>0</v>
      </c>
      <c r="AD431" s="92"/>
      <c r="AE431" s="88"/>
      <c r="AF431" s="36" t="str">
        <f t="array" ref="AF431">IF(M431="","",INDEX(
      '{INDEX} Tour Packages'!$A:$ZP,
      MATCH($M431, '{INDEX} Tour Packages'!$A:$A, 0),
      MATCH(AF$3, '{INDEX} Tour Packages'!$4:$4, 0)
    ))</f>
        <v/>
      </c>
      <c r="AG431" s="36" t="str">
        <f t="array" ref="AG431">IF(M431="","",INDEX(
      '{INDEX} Tour Packages'!$A:$ZP,
      MATCH($M431, '{INDEX} Tour Packages'!$A:$A, 0),
      MATCH(AG$3, '{INDEX} Tour Packages'!$4:$4, 0)
    ))</f>
        <v/>
      </c>
      <c r="AH431" s="36" t="str">
        <f t="array" ref="AH431">IF(M431="","",INDEX(
      '{INDEX} Tour Packages'!$A:$ZP,
      MATCH($M431, '{INDEX} Tour Packages'!$A:$A, 0),
      MATCH(AH$3, '{INDEX} Tour Packages'!$4:$4, 0)
    ))</f>
        <v/>
      </c>
      <c r="AI431" s="54" t="str">
        <f t="shared" si="9"/>
        <v/>
      </c>
      <c r="AJ431" s="42"/>
      <c r="AK431" s="55"/>
      <c r="AL431" s="46" t="b">
        <v>0</v>
      </c>
      <c r="AM431" s="56"/>
      <c r="AN431" s="57" t="str">
        <f t="shared" si="10"/>
        <v/>
      </c>
      <c r="AO431" s="58" t="str">
        <f t="shared" si="11"/>
        <v/>
      </c>
      <c r="AP431" s="59"/>
      <c r="AQ431" s="60"/>
      <c r="AR431" s="61"/>
      <c r="AS431" s="61"/>
      <c r="AT431" s="61" t="str">
        <f>IFERROR(__xludf.DUMMYFUNCTION("IF( 
  OR($AJ431=""Full Payment"", ISBLANK($K431)),
  """",
  IF(
    OR(
      Q431=""Standard Booking, P1"",
      Q431=""Standard Booking, P2"",
      Q431=""Standard Booking, P3"",
      Q431=""Standard Booking, P4""
    ),
    LET(
      resDate,   $"&amp;"K431,
      tourDate,  $N431,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1" s="62" t="str">
        <f t="shared" si="12"/>
        <v/>
      </c>
      <c r="AV431" s="63"/>
      <c r="AW431" s="64"/>
      <c r="AX431" s="64"/>
      <c r="AY431" s="64"/>
      <c r="AZ431" s="64" t="str">
        <f>IFERROR(__xludf.DUMMYFUNCTION("IF(
  OR($AJ431=""Full Payment"",$AJ431=""P1"", ISBLANK($K431)),
  """",
  IF(
    OR(
      $Q431=""Standard Booking, P2"",
      $Q431=""Standard Booking, P3"",
      $Q431=""Standard Booking, P4""
    ),
    LET(
      resDate,   $K431,
      tourDate,"&amp;"  $N431,
      monthCount, DATEDIF(resDate, tourDate, ""M"") + 1,
      secondDates, ARRAYFORMULA(
        DATE(
          YEAR(resDate),
          MONTH(resDate) + SEQUENCE(monthCount),
          2
        )
      ),
      validDates, FILTER(
        sec"&amp;"ondDates,
        (secondDates &gt; resDate + 2) *
        (secondDates &lt;= tourDate - 3)
      ),
      IF(
        OR($AJ431=""P2"", $AJ431=""P3"", $AJ431=""P4""),
        IF(
          COUNTA(validDates) &lt; 2,
          """",
          TEXT(INDEX(validDates"&amp;", 2), ""mmm d, yyyy"")
        ),
        IF(
          COUNTA(validDates) &lt; 2,
          """",
          TEXTJOIN("", "", TRUE,
            TEXT(INDEX(validDates, 1), ""mmm d, yyyy""),
            TEXT(INDEX(validDates, 2), ""mmm d, yyyy"")
          )
 "&amp;"       )
      )
    ),
    """"
  )
)
"),"")</f>
        <v/>
      </c>
      <c r="BA431" s="65" t="str">
        <f t="shared" si="13"/>
        <v/>
      </c>
      <c r="BB431" s="63"/>
      <c r="BC431" s="64"/>
      <c r="BD431" s="64"/>
      <c r="BE431" s="64"/>
      <c r="BF431" s="64" t="str">
        <f>IFERROR(__xludf.DUMMYFUNCTION("IF(
  OR($AJ431=""Full Payment"",$AJ431=""P1"", $AJ431=""P2""),
  """",
  IF(
    AND(
      NOT(ISBLANK($K431)),
      OR(
        Q431=""Standard Booking, P3"",
        Q431=""Standard Booking, P4""
      )
    ),
    LET(
      resDate,   $K431,
      "&amp;"tourDate,  $N431,
      monthCount, DATEDIF(resDate, tourDate, ""M"") + 1,
      secondDates, ARRAYFORMULA(
        DATE(
          YEAR(resDate),
          MONTH(resDate) + SEQUENCE(monthCount),
          2
        )
      ),
      validDates, FILTER(
  "&amp;"      secondDates,
        (secondDates &gt; resDate + 2) *
        (secondDates &lt;= tourDate - 3)
      ),
      IF(
        $AJ431=""P4"",
        IF(
          COUNTA(validDates) &lt; 3,
          """",
          TEXT(INDEX(validDates, 3), ""mmm d, yyyy"")
  "&amp;"      ),
        IF(
          $AJ431=""P3"",
          IF(
            COUNTA(validDates) &lt; 3,
            """",
            TEXT(INDEX(validDates, 3), ""mmm d, yyyy"")
          ),
          IF(
            COUNTA(validDates) &lt; 3,
            """",
    "&amp;"        TEXTJOIN("", "", TRUE,
              TEXT(INDEX(validDates, 1), ""mmm d, yyyy""),
              TEXT(INDEX(validDates, 2), ""mmm d, yyyy""),
              TEXT(INDEX(validDates, 3), ""mmm d, yyyy"")
            )
          )
        )
      )
    "&amp;"),
    """"
  )
)
"),"")</f>
        <v/>
      </c>
      <c r="BG431" s="65" t="str">
        <f t="shared" si="14"/>
        <v/>
      </c>
      <c r="BH431" s="63"/>
      <c r="BI431" s="64"/>
      <c r="BJ431" s="64"/>
      <c r="BK431" s="64"/>
      <c r="BL431" s="64" t="str">
        <f>IFERROR(__xludf.DUMMYFUNCTION("IF(
  OR($AJ431=""Full Payment"",$AJ431=""P1"",$AJ431=""P2"",$AJ431=""P3""),
  """",
  IF(
    AND(
      NOT(ISBLANK($K431)),
      $Q431=""Standard Booking, P4""
    ),
    LET(
      resDate,   $K431,
      tourDate,  $N431,
      monthCount, DATEDIF(r"&amp;"esDate, tourDate, ""M"") + 1,
      secondDates, ARRAYFORMULA(
        DATE(
          YEAR(resDate),
          MONTH(resDate) + SEQUENCE(monthCount),
          2
        )
      ),
      validDates, FILTER(
        secondDates,
        (secondDates &gt; res"&amp;"Date + 2) *
        (secondDates &lt;= tourDate - 3)
      ),
      IF(
        $AJ431=""P4"",
        IF(
          COUNTA(validDates) &lt; 4,
          """",
          TEXT(
            INDEX(validDates, 4),
            ""mmm d, yyyy""
          )
        ),
"&amp;"        IF(
          COUNTA(validDates) &lt; 4,
          """",
          TEXTJOIN(
            "", "", TRUE,
            TEXT(INDEX(validDates, 1), ""mmm d, yyyy""),
            TEXT(INDEX(validDates, 2), ""mmm d, yyyy""),
            TEXT(INDEX(validDates"&amp;", 3), ""mmm d, yyyy""),
            TEXT(INDEX(validDates, 4), ""mmm d, yyyy"")
          )
        )
      )
    ),
    """"
  )
)
"),"")</f>
        <v/>
      </c>
      <c r="BM431" s="65" t="str">
        <f t="shared" si="15"/>
        <v/>
      </c>
      <c r="BN431" s="66"/>
      <c r="BO431" s="67"/>
      <c r="BP431" s="49" t="b">
        <v>0</v>
      </c>
      <c r="BQ431" s="49" t="b">
        <v>0</v>
      </c>
      <c r="BR431" s="68"/>
      <c r="BS431" s="69"/>
      <c r="BT431" s="70" t="b">
        <v>0</v>
      </c>
      <c r="BU431" s="71"/>
      <c r="BV431" s="72"/>
      <c r="BW431" s="86" t="b">
        <v>0</v>
      </c>
      <c r="BX431" s="87"/>
    </row>
    <row r="432">
      <c r="A432" s="35" t="str">
        <f t="shared" si="1"/>
        <v/>
      </c>
      <c r="B432" s="36" t="str">
        <f t="shared" si="2"/>
        <v/>
      </c>
      <c r="C432" s="36" t="str">
        <f t="array" ref="C432">IF(
  M432="",
  "",
  IFERROR(
    INDEX(
      '{INDEX} Tour Packages'!$A:$ZZ,
      MATCH(
        M432,
        INDEX(
          '{INDEX} Tour Packages'!$A:$ZZ,
          ,
          MATCH("Tour Package Name", '{INDEX} Tour Packages'!$4:$4, 0)
        ),
        0
      ),
      MATCH("Tour Code", '{INDEX} Tour Packages'!$4:$4, 0)
    ),
    "XXX"
  )
)
</f>
        <v/>
      </c>
      <c r="D432" s="36" t="str">
        <f t="shared" si="3"/>
        <v/>
      </c>
      <c r="E432" s="36" t="str">
        <f t="shared" si="4"/>
        <v/>
      </c>
      <c r="F432" s="37" t="str">
        <f t="shared" si="5"/>
        <v/>
      </c>
      <c r="G432" s="89"/>
      <c r="H432" s="89"/>
      <c r="I432" s="90"/>
      <c r="J432" s="40" t="str">
        <f t="shared" si="16"/>
        <v> </v>
      </c>
      <c r="K432" s="91"/>
      <c r="L432" s="55"/>
      <c r="M432" s="55"/>
      <c r="N432" s="91"/>
      <c r="O432" s="43" t="str">
        <f>IFERROR(__xludf.DUMMYFUNCTION("IF(N432="""","""",IFERROR(
  N432 + VALUE(REGEXEXTRACT(P432, ""(\d+)\s+Days"")),
  """"
)
)"),"")</f>
        <v/>
      </c>
      <c r="P432" s="43" t="str">
        <f t="array" ref="P432">IFERROR(
  INDEX(
    INDEX('{INDEX} Tour Packages'!$A:$ZZ, , MATCH(P$3, '{INDEX} Tour Packages'!$4:$4, 0)),
    MATCH(M432, INDEX('{INDEX} Tour Packages'!$A:$ZZ,0, MATCH("Tour Package Name", '{INDEX} Tour Packages'!$4:$4, 0)), 0)
  ),
"")
</f>
        <v/>
      </c>
      <c r="Q432" s="44" t="str">
        <f t="shared" si="7"/>
        <v/>
      </c>
      <c r="R432" s="44" t="str">
        <f>IFERROR(__xludf.DUMMYFUNCTION("IF(OR(ISBLANK(K432), ISBLANK(N432)), """", 
  LET(
    resDate, K432,
    tourDate, N432,
    monthCount, MAX(0, DATEDIF(resDate, tourDate - 3, ""M"") + 1),
    secondDates, ARRAYFORMULA(DATE(YEAR(resDate), MONTH(resDate) + SEQUENCE(monthCount), 2)),
    "&amp;"validDates, FILTER(secondDates, (secondDates &gt; resDate + 2) * (secondDates &lt;= tourDate - 3)),
    IF(ISERROR(validDates), 0, COUNTA(validDates))
  )
)
"),"")</f>
        <v/>
      </c>
      <c r="S432" s="44" t="str">
        <f t="shared" si="8"/>
        <v/>
      </c>
      <c r="T432" s="45" t="str">
        <f t="array" ref="T432">IF(ISBLANK(BO432),IFERROR(
  INDEX(
    INDEX('{INDEX} Payment Terms'!$A:$G, , MATCH(T$3, '{INDEX} Payment Terms'!$4:$4, 0)),
    MATCH(Q432, INDEX('{INDEX} Payment Terms'!$A:$G,0, MATCH("Payment Condition", '{INDEX} Payment Terms'!$4:$4, 0)), 0)
  ),
""),"Cancelled")
</f>
        <v/>
      </c>
      <c r="U432" s="46" t="b">
        <v>0</v>
      </c>
      <c r="V432" s="47" t="str">
        <f>IFERROR(__xludf.DUMMYFUNCTION("IF(OR(L432=""Duo Booking"", L432=""Group Booking""),
IF(U432=FALSE,"""",
    LET(
      bookingType, L432,
      tour, M432,
      mainFirst, H432,
      mainLast, I432,
      mainEmail, G432,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$L$4:L432, bookingType,
          $M$4:M432, tour,
          $H$4:H432, mainFirst,
          $I$4:I432, mainLast,
          $G$4:G432, mainEmail
        ),
        ""000""
      ),
  "&amp;"    baseID &amp; ""-"" &amp; memberNumber
    )
  ),
  """"
)
"),"")</f>
        <v/>
      </c>
      <c r="W432" s="48"/>
      <c r="X432" s="85" t="b">
        <v>0</v>
      </c>
      <c r="Y432" s="85" t="b">
        <v>0</v>
      </c>
      <c r="Z432" s="85" t="b">
        <v>0</v>
      </c>
      <c r="AA432" s="50"/>
      <c r="AB432" s="51"/>
      <c r="AC432" s="85" t="b">
        <v>0</v>
      </c>
      <c r="AD432" s="92"/>
      <c r="AE432" s="88"/>
      <c r="AF432" s="36" t="str">
        <f t="array" ref="AF432">IF(M432="","",INDEX(
      '{INDEX} Tour Packages'!$A:$ZP,
      MATCH($M432, '{INDEX} Tour Packages'!$A:$A, 0),
      MATCH(AF$3, '{INDEX} Tour Packages'!$4:$4, 0)
    ))</f>
        <v/>
      </c>
      <c r="AG432" s="36" t="str">
        <f t="array" ref="AG432">IF(M432="","",INDEX(
      '{INDEX} Tour Packages'!$A:$ZP,
      MATCH($M432, '{INDEX} Tour Packages'!$A:$A, 0),
      MATCH(AG$3, '{INDEX} Tour Packages'!$4:$4, 0)
    ))</f>
        <v/>
      </c>
      <c r="AH432" s="36" t="str">
        <f t="array" ref="AH432">IF(M432="","",INDEX(
      '{INDEX} Tour Packages'!$A:$ZP,
      MATCH($M432, '{INDEX} Tour Packages'!$A:$A, 0),
      MATCH(AH$3, '{INDEX} Tour Packages'!$4:$4, 0)
    ))</f>
        <v/>
      </c>
      <c r="AI432" s="54" t="str">
        <f t="shared" si="9"/>
        <v/>
      </c>
      <c r="AJ432" s="42"/>
      <c r="AK432" s="55"/>
      <c r="AL432" s="46" t="b">
        <v>0</v>
      </c>
      <c r="AM432" s="56"/>
      <c r="AN432" s="57" t="str">
        <f t="shared" si="10"/>
        <v/>
      </c>
      <c r="AO432" s="58" t="str">
        <f t="shared" si="11"/>
        <v/>
      </c>
      <c r="AP432" s="59"/>
      <c r="AQ432" s="60"/>
      <c r="AR432" s="61"/>
      <c r="AS432" s="61"/>
      <c r="AT432" s="61" t="str">
        <f>IFERROR(__xludf.DUMMYFUNCTION("IF( 
  OR($AJ432=""Full Payment"", ISBLANK($K432)),
  """",
  IF(
    OR(
      Q432=""Standard Booking, P1"",
      Q432=""Standard Booking, P2"",
      Q432=""Standard Booking, P3"",
      Q432=""Standard Booking, P4""
    ),
    LET(
      resDate,   $"&amp;"K432,
      tourDate,  $N432,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2" s="62" t="str">
        <f t="shared" si="12"/>
        <v/>
      </c>
      <c r="AV432" s="63"/>
      <c r="AW432" s="64"/>
      <c r="AX432" s="64"/>
      <c r="AY432" s="64"/>
      <c r="AZ432" s="64" t="str">
        <f>IFERROR(__xludf.DUMMYFUNCTION("IF(
  OR($AJ432=""Full Payment"",$AJ432=""P1"", ISBLANK($K432)),
  """",
  IF(
    OR(
      $Q432=""Standard Booking, P2"",
      $Q432=""Standard Booking, P3"",
      $Q432=""Standard Booking, P4""
    ),
    LET(
      resDate,   $K432,
      tourDate,"&amp;"  $N432,
      monthCount, DATEDIF(resDate, tourDate, ""M"") + 1,
      secondDates, ARRAYFORMULA(
        DATE(
          YEAR(resDate),
          MONTH(resDate) + SEQUENCE(monthCount),
          2
        )
      ),
      validDates, FILTER(
        sec"&amp;"ondDates,
        (secondDates &gt; resDate + 2) *
        (secondDates &lt;= tourDate - 3)
      ),
      IF(
        OR($AJ432=""P2"", $AJ432=""P3"", $AJ432=""P4""),
        IF(
          COUNTA(validDates) &lt; 2,
          """",
          TEXT(INDEX(validDates"&amp;", 2), ""mmm d, yyyy"")
        ),
        IF(
          COUNTA(validDates) &lt; 2,
          """",
          TEXTJOIN("", "", TRUE,
            TEXT(INDEX(validDates, 1), ""mmm d, yyyy""),
            TEXT(INDEX(validDates, 2), ""mmm d, yyyy"")
          )
 "&amp;"       )
      )
    ),
    """"
  )
)
"),"")</f>
        <v/>
      </c>
      <c r="BA432" s="65" t="str">
        <f t="shared" si="13"/>
        <v/>
      </c>
      <c r="BB432" s="63"/>
      <c r="BC432" s="64"/>
      <c r="BD432" s="64"/>
      <c r="BE432" s="64"/>
      <c r="BF432" s="64" t="str">
        <f>IFERROR(__xludf.DUMMYFUNCTION("IF(
  OR($AJ432=""Full Payment"",$AJ432=""P1"", $AJ432=""P2""),
  """",
  IF(
    AND(
      NOT(ISBLANK($K432)),
      OR(
        Q432=""Standard Booking, P3"",
        Q432=""Standard Booking, P4""
      )
    ),
    LET(
      resDate,   $K432,
      "&amp;"tourDate,  $N432,
      monthCount, DATEDIF(resDate, tourDate, ""M"") + 1,
      secondDates, ARRAYFORMULA(
        DATE(
          YEAR(resDate),
          MONTH(resDate) + SEQUENCE(monthCount),
          2
        )
      ),
      validDates, FILTER(
  "&amp;"      secondDates,
        (secondDates &gt; resDate + 2) *
        (secondDates &lt;= tourDate - 3)
      ),
      IF(
        $AJ432=""P4"",
        IF(
          COUNTA(validDates) &lt; 3,
          """",
          TEXT(INDEX(validDates, 3), ""mmm d, yyyy"")
  "&amp;"      ),
        IF(
          $AJ432=""P3"",
          IF(
            COUNTA(validDates) &lt; 3,
            """",
            TEXT(INDEX(validDates, 3), ""mmm d, yyyy"")
          ),
          IF(
            COUNTA(validDates) &lt; 3,
            """",
    "&amp;"        TEXTJOIN("", "", TRUE,
              TEXT(INDEX(validDates, 1), ""mmm d, yyyy""),
              TEXT(INDEX(validDates, 2), ""mmm d, yyyy""),
              TEXT(INDEX(validDates, 3), ""mmm d, yyyy"")
            )
          )
        )
      )
    "&amp;"),
    """"
  )
)
"),"")</f>
        <v/>
      </c>
      <c r="BG432" s="65" t="str">
        <f t="shared" si="14"/>
        <v/>
      </c>
      <c r="BH432" s="63"/>
      <c r="BI432" s="64"/>
      <c r="BJ432" s="64"/>
      <c r="BK432" s="64"/>
      <c r="BL432" s="64" t="str">
        <f>IFERROR(__xludf.DUMMYFUNCTION("IF(
  OR($AJ432=""Full Payment"",$AJ432=""P1"",$AJ432=""P2"",$AJ432=""P3""),
  """",
  IF(
    AND(
      NOT(ISBLANK($K432)),
      $Q432=""Standard Booking, P4""
    ),
    LET(
      resDate,   $K432,
      tourDate,  $N432,
      monthCount, DATEDIF(r"&amp;"esDate, tourDate, ""M"") + 1,
      secondDates, ARRAYFORMULA(
        DATE(
          YEAR(resDate),
          MONTH(resDate) + SEQUENCE(monthCount),
          2
        )
      ),
      validDates, FILTER(
        secondDates,
        (secondDates &gt; res"&amp;"Date + 2) *
        (secondDates &lt;= tourDate - 3)
      ),
      IF(
        $AJ432=""P4"",
        IF(
          COUNTA(validDates) &lt; 4,
          """",
          TEXT(
            INDEX(validDates, 4),
            ""mmm d, yyyy""
          )
        ),
"&amp;"        IF(
          COUNTA(validDates) &lt; 4,
          """",
          TEXTJOIN(
            "", "", TRUE,
            TEXT(INDEX(validDates, 1), ""mmm d, yyyy""),
            TEXT(INDEX(validDates, 2), ""mmm d, yyyy""),
            TEXT(INDEX(validDates"&amp;", 3), ""mmm d, yyyy""),
            TEXT(INDEX(validDates, 4), ""mmm d, yyyy"")
          )
        )
      )
    ),
    """"
  )
)
"),"")</f>
        <v/>
      </c>
      <c r="BM432" s="65" t="str">
        <f t="shared" si="15"/>
        <v/>
      </c>
      <c r="BN432" s="66"/>
      <c r="BO432" s="67"/>
      <c r="BP432" s="49" t="b">
        <v>0</v>
      </c>
      <c r="BQ432" s="49" t="b">
        <v>0</v>
      </c>
      <c r="BR432" s="68"/>
      <c r="BS432" s="69"/>
      <c r="BT432" s="70" t="b">
        <v>0</v>
      </c>
      <c r="BU432" s="71"/>
      <c r="BV432" s="72"/>
      <c r="BW432" s="86" t="b">
        <v>0</v>
      </c>
      <c r="BX432" s="87"/>
    </row>
    <row r="433">
      <c r="A433" s="35" t="str">
        <f t="shared" si="1"/>
        <v/>
      </c>
      <c r="B433" s="36" t="str">
        <f t="shared" si="2"/>
        <v/>
      </c>
      <c r="C433" s="36" t="str">
        <f t="array" ref="C433">IF(
  M433="",
  "",
  IFERROR(
    INDEX(
      '{INDEX} Tour Packages'!$A:$ZZ,
      MATCH(
        M433,
        INDEX(
          '{INDEX} Tour Packages'!$A:$ZZ,
          ,
          MATCH("Tour Package Name", '{INDEX} Tour Packages'!$4:$4, 0)
        ),
        0
      ),
      MATCH("Tour Code", '{INDEX} Tour Packages'!$4:$4, 0)
    ),
    "XXX"
  )
)
</f>
        <v/>
      </c>
      <c r="D433" s="36" t="str">
        <f t="shared" si="3"/>
        <v/>
      </c>
      <c r="E433" s="36" t="str">
        <f t="shared" si="4"/>
        <v/>
      </c>
      <c r="F433" s="37" t="str">
        <f t="shared" si="5"/>
        <v/>
      </c>
      <c r="G433" s="89"/>
      <c r="H433" s="89"/>
      <c r="I433" s="90"/>
      <c r="J433" s="40" t="str">
        <f t="shared" si="16"/>
        <v> </v>
      </c>
      <c r="K433" s="91"/>
      <c r="L433" s="55"/>
      <c r="M433" s="55"/>
      <c r="N433" s="91"/>
      <c r="O433" s="43" t="str">
        <f>IFERROR(__xludf.DUMMYFUNCTION("IF(N433="""","""",IFERROR(
  N433 + VALUE(REGEXEXTRACT(P433, ""(\d+)\s+Days"")),
  """"
)
)"),"")</f>
        <v/>
      </c>
      <c r="P433" s="43" t="str">
        <f t="array" ref="P433">IFERROR(
  INDEX(
    INDEX('{INDEX} Tour Packages'!$A:$ZZ, , MATCH(P$3, '{INDEX} Tour Packages'!$4:$4, 0)),
    MATCH(M433, INDEX('{INDEX} Tour Packages'!$A:$ZZ,0, MATCH("Tour Package Name", '{INDEX} Tour Packages'!$4:$4, 0)), 0)
  ),
"")
</f>
        <v/>
      </c>
      <c r="Q433" s="44" t="str">
        <f t="shared" si="7"/>
        <v/>
      </c>
      <c r="R433" s="44" t="str">
        <f>IFERROR(__xludf.DUMMYFUNCTION("IF(OR(ISBLANK(K433), ISBLANK(N433)), """", 
  LET(
    resDate, K433,
    tourDate, N433,
    monthCount, MAX(0, DATEDIF(resDate, tourDate - 3, ""M"") + 1),
    secondDates, ARRAYFORMULA(DATE(YEAR(resDate), MONTH(resDate) + SEQUENCE(monthCount), 2)),
    "&amp;"validDates, FILTER(secondDates, (secondDates &gt; resDate + 2) * (secondDates &lt;= tourDate - 3)),
    IF(ISERROR(validDates), 0, COUNTA(validDates))
  )
)
"),"")</f>
        <v/>
      </c>
      <c r="S433" s="44" t="str">
        <f t="shared" si="8"/>
        <v/>
      </c>
      <c r="T433" s="45" t="str">
        <f t="array" ref="T433">IF(ISBLANK(BO433),IFERROR(
  INDEX(
    INDEX('{INDEX} Payment Terms'!$A:$G, , MATCH(T$3, '{INDEX} Payment Terms'!$4:$4, 0)),
    MATCH(Q433, INDEX('{INDEX} Payment Terms'!$A:$G,0, MATCH("Payment Condition", '{INDEX} Payment Terms'!$4:$4, 0)), 0)
  ),
""),"Cancelled")
</f>
        <v/>
      </c>
      <c r="U433" s="46" t="b">
        <v>0</v>
      </c>
      <c r="V433" s="47" t="str">
        <f>IFERROR(__xludf.DUMMYFUNCTION("IF(OR(L433=""Duo Booking"", L433=""Group Booking""),
IF(U433=FALSE,"""",
    LET(
      bookingType, L433,
      tour, M433,
      mainFirst, H433,
      mainLast, I433,
      mainEmail, G433,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$L$4:L433, bookingType,
          $M$4:M433, tour,
          $H$4:H433, mainFirst,
          $I$4:I433, mainLast,
          $G$4:G433, mainEmail
        ),
        ""000""
      ),
  "&amp;"    baseID &amp; ""-"" &amp; memberNumber
    )
  ),
  """"
)
"),"")</f>
        <v/>
      </c>
      <c r="W433" s="48"/>
      <c r="X433" s="85" t="b">
        <v>0</v>
      </c>
      <c r="Y433" s="85" t="b">
        <v>0</v>
      </c>
      <c r="Z433" s="85" t="b">
        <v>0</v>
      </c>
      <c r="AA433" s="50"/>
      <c r="AB433" s="51"/>
      <c r="AC433" s="85" t="b">
        <v>0</v>
      </c>
      <c r="AD433" s="92"/>
      <c r="AE433" s="88"/>
      <c r="AF433" s="36" t="str">
        <f t="array" ref="AF433">IF(M433="","",INDEX(
      '{INDEX} Tour Packages'!$A:$ZP,
      MATCH($M433, '{INDEX} Tour Packages'!$A:$A, 0),
      MATCH(AF$3, '{INDEX} Tour Packages'!$4:$4, 0)
    ))</f>
        <v/>
      </c>
      <c r="AG433" s="36" t="str">
        <f t="array" ref="AG433">IF(M433="","",INDEX(
      '{INDEX} Tour Packages'!$A:$ZP,
      MATCH($M433, '{INDEX} Tour Packages'!$A:$A, 0),
      MATCH(AG$3, '{INDEX} Tour Packages'!$4:$4, 0)
    ))</f>
        <v/>
      </c>
      <c r="AH433" s="36" t="str">
        <f t="array" ref="AH433">IF(M433="","",INDEX(
      '{INDEX} Tour Packages'!$A:$ZP,
      MATCH($M433, '{INDEX} Tour Packages'!$A:$A, 0),
      MATCH(AH$3, '{INDEX} Tour Packages'!$4:$4, 0)
    ))</f>
        <v/>
      </c>
      <c r="AI433" s="54" t="str">
        <f t="shared" si="9"/>
        <v/>
      </c>
      <c r="AJ433" s="42"/>
      <c r="AK433" s="55"/>
      <c r="AL433" s="46" t="b">
        <v>0</v>
      </c>
      <c r="AM433" s="56"/>
      <c r="AN433" s="57" t="str">
        <f t="shared" si="10"/>
        <v/>
      </c>
      <c r="AO433" s="58" t="str">
        <f t="shared" si="11"/>
        <v/>
      </c>
      <c r="AP433" s="59"/>
      <c r="AQ433" s="60"/>
      <c r="AR433" s="61"/>
      <c r="AS433" s="61"/>
      <c r="AT433" s="61" t="str">
        <f>IFERROR(__xludf.DUMMYFUNCTION("IF( 
  OR($AJ433=""Full Payment"", ISBLANK($K433)),
  """",
  IF(
    OR(
      Q433=""Standard Booking, P1"",
      Q433=""Standard Booking, P2"",
      Q433=""Standard Booking, P3"",
      Q433=""Standard Booking, P4""
    ),
    LET(
      resDate,   $"&amp;"K433,
      tourDate,  $N433,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3" s="62" t="str">
        <f t="shared" si="12"/>
        <v/>
      </c>
      <c r="AV433" s="63"/>
      <c r="AW433" s="64"/>
      <c r="AX433" s="64"/>
      <c r="AY433" s="64"/>
      <c r="AZ433" s="64" t="str">
        <f>IFERROR(__xludf.DUMMYFUNCTION("IF(
  OR($AJ433=""Full Payment"",$AJ433=""P1"", ISBLANK($K433)),
  """",
  IF(
    OR(
      $Q433=""Standard Booking, P2"",
      $Q433=""Standard Booking, P3"",
      $Q433=""Standard Booking, P4""
    ),
    LET(
      resDate,   $K433,
      tourDate,"&amp;"  $N433,
      monthCount, DATEDIF(resDate, tourDate, ""M"") + 1,
      secondDates, ARRAYFORMULA(
        DATE(
          YEAR(resDate),
          MONTH(resDate) + SEQUENCE(monthCount),
          2
        )
      ),
      validDates, FILTER(
        sec"&amp;"ondDates,
        (secondDates &gt; resDate + 2) *
        (secondDates &lt;= tourDate - 3)
      ),
      IF(
        OR($AJ433=""P2"", $AJ433=""P3"", $AJ433=""P4""),
        IF(
          COUNTA(validDates) &lt; 2,
          """",
          TEXT(INDEX(validDates"&amp;", 2), ""mmm d, yyyy"")
        ),
        IF(
          COUNTA(validDates) &lt; 2,
          """",
          TEXTJOIN("", "", TRUE,
            TEXT(INDEX(validDates, 1), ""mmm d, yyyy""),
            TEXT(INDEX(validDates, 2), ""mmm d, yyyy"")
          )
 "&amp;"       )
      )
    ),
    """"
  )
)
"),"")</f>
        <v/>
      </c>
      <c r="BA433" s="65" t="str">
        <f t="shared" si="13"/>
        <v/>
      </c>
      <c r="BB433" s="63"/>
      <c r="BC433" s="64"/>
      <c r="BD433" s="64"/>
      <c r="BE433" s="64"/>
      <c r="BF433" s="64" t="str">
        <f>IFERROR(__xludf.DUMMYFUNCTION("IF(
  OR($AJ433=""Full Payment"",$AJ433=""P1"", $AJ433=""P2""),
  """",
  IF(
    AND(
      NOT(ISBLANK($K433)),
      OR(
        Q433=""Standard Booking, P3"",
        Q433=""Standard Booking, P4""
      )
    ),
    LET(
      resDate,   $K433,
      "&amp;"tourDate,  $N433,
      monthCount, DATEDIF(resDate, tourDate, ""M"") + 1,
      secondDates, ARRAYFORMULA(
        DATE(
          YEAR(resDate),
          MONTH(resDate) + SEQUENCE(monthCount),
          2
        )
      ),
      validDates, FILTER(
  "&amp;"      secondDates,
        (secondDates &gt; resDate + 2) *
        (secondDates &lt;= tourDate - 3)
      ),
      IF(
        $AJ433=""P4"",
        IF(
          COUNTA(validDates) &lt; 3,
          """",
          TEXT(INDEX(validDates, 3), ""mmm d, yyyy"")
  "&amp;"      ),
        IF(
          $AJ433=""P3"",
          IF(
            COUNTA(validDates) &lt; 3,
            """",
            TEXT(INDEX(validDates, 3), ""mmm d, yyyy"")
          ),
          IF(
            COUNTA(validDates) &lt; 3,
            """",
    "&amp;"        TEXTJOIN("", "", TRUE,
              TEXT(INDEX(validDates, 1), ""mmm d, yyyy""),
              TEXT(INDEX(validDates, 2), ""mmm d, yyyy""),
              TEXT(INDEX(validDates, 3), ""mmm d, yyyy"")
            )
          )
        )
      )
    "&amp;"),
    """"
  )
)
"),"")</f>
        <v/>
      </c>
      <c r="BG433" s="65" t="str">
        <f t="shared" si="14"/>
        <v/>
      </c>
      <c r="BH433" s="63"/>
      <c r="BI433" s="64"/>
      <c r="BJ433" s="64"/>
      <c r="BK433" s="64"/>
      <c r="BL433" s="64" t="str">
        <f>IFERROR(__xludf.DUMMYFUNCTION("IF(
  OR($AJ433=""Full Payment"",$AJ433=""P1"",$AJ433=""P2"",$AJ433=""P3""),
  """",
  IF(
    AND(
      NOT(ISBLANK($K433)),
      $Q433=""Standard Booking, P4""
    ),
    LET(
      resDate,   $K433,
      tourDate,  $N433,
      monthCount, DATEDIF(r"&amp;"esDate, tourDate, ""M"") + 1,
      secondDates, ARRAYFORMULA(
        DATE(
          YEAR(resDate),
          MONTH(resDate) + SEQUENCE(monthCount),
          2
        )
      ),
      validDates, FILTER(
        secondDates,
        (secondDates &gt; res"&amp;"Date + 2) *
        (secondDates &lt;= tourDate - 3)
      ),
      IF(
        $AJ433=""P4"",
        IF(
          COUNTA(validDates) &lt; 4,
          """",
          TEXT(
            INDEX(validDates, 4),
            ""mmm d, yyyy""
          )
        ),
"&amp;"        IF(
          COUNTA(validDates) &lt; 4,
          """",
          TEXTJOIN(
            "", "", TRUE,
            TEXT(INDEX(validDates, 1), ""mmm d, yyyy""),
            TEXT(INDEX(validDates, 2), ""mmm d, yyyy""),
            TEXT(INDEX(validDates"&amp;", 3), ""mmm d, yyyy""),
            TEXT(INDEX(validDates, 4), ""mmm d, yyyy"")
          )
        )
      )
    ),
    """"
  )
)
"),"")</f>
        <v/>
      </c>
      <c r="BM433" s="65" t="str">
        <f t="shared" si="15"/>
        <v/>
      </c>
      <c r="BN433" s="66"/>
      <c r="BO433" s="67"/>
      <c r="BP433" s="49" t="b">
        <v>0</v>
      </c>
      <c r="BQ433" s="49" t="b">
        <v>0</v>
      </c>
      <c r="BR433" s="68"/>
      <c r="BS433" s="69"/>
      <c r="BT433" s="70" t="b">
        <v>0</v>
      </c>
      <c r="BU433" s="71"/>
      <c r="BV433" s="72"/>
      <c r="BW433" s="86" t="b">
        <v>0</v>
      </c>
      <c r="BX433" s="87"/>
    </row>
    <row r="434">
      <c r="A434" s="35" t="str">
        <f t="shared" si="1"/>
        <v/>
      </c>
      <c r="B434" s="36" t="str">
        <f t="shared" si="2"/>
        <v/>
      </c>
      <c r="C434" s="36" t="str">
        <f t="array" ref="C434">IF(
  M434="",
  "",
  IFERROR(
    INDEX(
      '{INDEX} Tour Packages'!$A:$ZZ,
      MATCH(
        M434,
        INDEX(
          '{INDEX} Tour Packages'!$A:$ZZ,
          ,
          MATCH("Tour Package Name", '{INDEX} Tour Packages'!$4:$4, 0)
        ),
        0
      ),
      MATCH("Tour Code", '{INDEX} Tour Packages'!$4:$4, 0)
    ),
    "XXX"
  )
)
</f>
        <v/>
      </c>
      <c r="D434" s="36" t="str">
        <f t="shared" si="3"/>
        <v/>
      </c>
      <c r="E434" s="36" t="str">
        <f t="shared" si="4"/>
        <v/>
      </c>
      <c r="F434" s="37" t="str">
        <f t="shared" si="5"/>
        <v/>
      </c>
      <c r="G434" s="89"/>
      <c r="H434" s="89"/>
      <c r="I434" s="90"/>
      <c r="J434" s="40" t="str">
        <f t="shared" si="16"/>
        <v> </v>
      </c>
      <c r="K434" s="91"/>
      <c r="L434" s="55"/>
      <c r="M434" s="55"/>
      <c r="N434" s="91"/>
      <c r="O434" s="43" t="str">
        <f>IFERROR(__xludf.DUMMYFUNCTION("IF(N434="""","""",IFERROR(
  N434 + VALUE(REGEXEXTRACT(P434, ""(\d+)\s+Days"")),
  """"
)
)"),"")</f>
        <v/>
      </c>
      <c r="P434" s="43" t="str">
        <f t="array" ref="P434">IFERROR(
  INDEX(
    INDEX('{INDEX} Tour Packages'!$A:$ZZ, , MATCH(P$3, '{INDEX} Tour Packages'!$4:$4, 0)),
    MATCH(M434, INDEX('{INDEX} Tour Packages'!$A:$ZZ,0, MATCH("Tour Package Name", '{INDEX} Tour Packages'!$4:$4, 0)), 0)
  ),
"")
</f>
        <v/>
      </c>
      <c r="Q434" s="44" t="str">
        <f t="shared" si="7"/>
        <v/>
      </c>
      <c r="R434" s="44" t="str">
        <f>IFERROR(__xludf.DUMMYFUNCTION("IF(OR(ISBLANK(K434), ISBLANK(N434)), """", 
  LET(
    resDate, K434,
    tourDate, N434,
    monthCount, MAX(0, DATEDIF(resDate, tourDate - 3, ""M"") + 1),
    secondDates, ARRAYFORMULA(DATE(YEAR(resDate), MONTH(resDate) + SEQUENCE(monthCount), 2)),
    "&amp;"validDates, FILTER(secondDates, (secondDates &gt; resDate + 2) * (secondDates &lt;= tourDate - 3)),
    IF(ISERROR(validDates), 0, COUNTA(validDates))
  )
)
"),"")</f>
        <v/>
      </c>
      <c r="S434" s="44" t="str">
        <f t="shared" si="8"/>
        <v/>
      </c>
      <c r="T434" s="45" t="str">
        <f t="array" ref="T434">IF(ISBLANK(BO434),IFERROR(
  INDEX(
    INDEX('{INDEX} Payment Terms'!$A:$G, , MATCH(T$3, '{INDEX} Payment Terms'!$4:$4, 0)),
    MATCH(Q434, INDEX('{INDEX} Payment Terms'!$A:$G,0, MATCH("Payment Condition", '{INDEX} Payment Terms'!$4:$4, 0)), 0)
  ),
""),"Cancelled")
</f>
        <v/>
      </c>
      <c r="U434" s="46" t="b">
        <v>0</v>
      </c>
      <c r="V434" s="47" t="str">
        <f>IFERROR(__xludf.DUMMYFUNCTION("IF(OR(L434=""Duo Booking"", L434=""Group Booking""),
IF(U434=FALSE,"""",
    LET(
      bookingType, L434,
      tour, M434,
      mainFirst, H434,
      mainLast, I434,
      mainEmail, G434,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$L$4:L434, bookingType,
          $M$4:M434, tour,
          $H$4:H434, mainFirst,
          $I$4:I434, mainLast,
          $G$4:G434, mainEmail
        ),
        ""000""
      ),
  "&amp;"    baseID &amp; ""-"" &amp; memberNumber
    )
  ),
  """"
)
"),"")</f>
        <v/>
      </c>
      <c r="W434" s="48"/>
      <c r="X434" s="85" t="b">
        <v>0</v>
      </c>
      <c r="Y434" s="85" t="b">
        <v>0</v>
      </c>
      <c r="Z434" s="85" t="b">
        <v>0</v>
      </c>
      <c r="AA434" s="50"/>
      <c r="AB434" s="51"/>
      <c r="AC434" s="85" t="b">
        <v>0</v>
      </c>
      <c r="AD434" s="92"/>
      <c r="AE434" s="88"/>
      <c r="AF434" s="36" t="str">
        <f t="array" ref="AF434">IF(M434="","",INDEX(
      '{INDEX} Tour Packages'!$A:$ZP,
      MATCH($M434, '{INDEX} Tour Packages'!$A:$A, 0),
      MATCH(AF$3, '{INDEX} Tour Packages'!$4:$4, 0)
    ))</f>
        <v/>
      </c>
      <c r="AG434" s="36" t="str">
        <f t="array" ref="AG434">IF(M434="","",INDEX(
      '{INDEX} Tour Packages'!$A:$ZP,
      MATCH($M434, '{INDEX} Tour Packages'!$A:$A, 0),
      MATCH(AG$3, '{INDEX} Tour Packages'!$4:$4, 0)
    ))</f>
        <v/>
      </c>
      <c r="AH434" s="36" t="str">
        <f t="array" ref="AH434">IF(M434="","",INDEX(
      '{INDEX} Tour Packages'!$A:$ZP,
      MATCH($M434, '{INDEX} Tour Packages'!$A:$A, 0),
      MATCH(AH$3, '{INDEX} Tour Packages'!$4:$4, 0)
    ))</f>
        <v/>
      </c>
      <c r="AI434" s="54" t="str">
        <f t="shared" si="9"/>
        <v/>
      </c>
      <c r="AJ434" s="42"/>
      <c r="AK434" s="55"/>
      <c r="AL434" s="46" t="b">
        <v>0</v>
      </c>
      <c r="AM434" s="56"/>
      <c r="AN434" s="57" t="str">
        <f t="shared" si="10"/>
        <v/>
      </c>
      <c r="AO434" s="58" t="str">
        <f t="shared" si="11"/>
        <v/>
      </c>
      <c r="AP434" s="59"/>
      <c r="AQ434" s="60"/>
      <c r="AR434" s="61"/>
      <c r="AS434" s="61"/>
      <c r="AT434" s="61" t="str">
        <f>IFERROR(__xludf.DUMMYFUNCTION("IF( 
  OR($AJ434=""Full Payment"", ISBLANK($K434)),
  """",
  IF(
    OR(
      Q434=""Standard Booking, P1"",
      Q434=""Standard Booking, P2"",
      Q434=""Standard Booking, P3"",
      Q434=""Standard Booking, P4""
    ),
    LET(
      resDate,   $"&amp;"K434,
      tourDate,  $N434,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4" s="62" t="str">
        <f t="shared" si="12"/>
        <v/>
      </c>
      <c r="AV434" s="63"/>
      <c r="AW434" s="64"/>
      <c r="AX434" s="64"/>
      <c r="AY434" s="64"/>
      <c r="AZ434" s="64" t="str">
        <f>IFERROR(__xludf.DUMMYFUNCTION("IF(
  OR($AJ434=""Full Payment"",$AJ434=""P1"", ISBLANK($K434)),
  """",
  IF(
    OR(
      $Q434=""Standard Booking, P2"",
      $Q434=""Standard Booking, P3"",
      $Q434=""Standard Booking, P4""
    ),
    LET(
      resDate,   $K434,
      tourDate,"&amp;"  $N434,
      monthCount, DATEDIF(resDate, tourDate, ""M"") + 1,
      secondDates, ARRAYFORMULA(
        DATE(
          YEAR(resDate),
          MONTH(resDate) + SEQUENCE(monthCount),
          2
        )
      ),
      validDates, FILTER(
        sec"&amp;"ondDates,
        (secondDates &gt; resDate + 2) *
        (secondDates &lt;= tourDate - 3)
      ),
      IF(
        OR($AJ434=""P2"", $AJ434=""P3"", $AJ434=""P4""),
        IF(
          COUNTA(validDates) &lt; 2,
          """",
          TEXT(INDEX(validDates"&amp;", 2), ""mmm d, yyyy"")
        ),
        IF(
          COUNTA(validDates) &lt; 2,
          """",
          TEXTJOIN("", "", TRUE,
            TEXT(INDEX(validDates, 1), ""mmm d, yyyy""),
            TEXT(INDEX(validDates, 2), ""mmm d, yyyy"")
          )
 "&amp;"       )
      )
    ),
    """"
  )
)
"),"")</f>
        <v/>
      </c>
      <c r="BA434" s="65" t="str">
        <f t="shared" si="13"/>
        <v/>
      </c>
      <c r="BB434" s="63"/>
      <c r="BC434" s="64"/>
      <c r="BD434" s="64"/>
      <c r="BE434" s="64"/>
      <c r="BF434" s="64" t="str">
        <f>IFERROR(__xludf.DUMMYFUNCTION("IF(
  OR($AJ434=""Full Payment"",$AJ434=""P1"", $AJ434=""P2""),
  """",
  IF(
    AND(
      NOT(ISBLANK($K434)),
      OR(
        Q434=""Standard Booking, P3"",
        Q434=""Standard Booking, P4""
      )
    ),
    LET(
      resDate,   $K434,
      "&amp;"tourDate,  $N434,
      monthCount, DATEDIF(resDate, tourDate, ""M"") + 1,
      secondDates, ARRAYFORMULA(
        DATE(
          YEAR(resDate),
          MONTH(resDate) + SEQUENCE(monthCount),
          2
        )
      ),
      validDates, FILTER(
  "&amp;"      secondDates,
        (secondDates &gt; resDate + 2) *
        (secondDates &lt;= tourDate - 3)
      ),
      IF(
        $AJ434=""P4"",
        IF(
          COUNTA(validDates) &lt; 3,
          """",
          TEXT(INDEX(validDates, 3), ""mmm d, yyyy"")
  "&amp;"      ),
        IF(
          $AJ434=""P3"",
          IF(
            COUNTA(validDates) &lt; 3,
            """",
            TEXT(INDEX(validDates, 3), ""mmm d, yyyy"")
          ),
          IF(
            COUNTA(validDates) &lt; 3,
            """",
    "&amp;"        TEXTJOIN("", "", TRUE,
              TEXT(INDEX(validDates, 1), ""mmm d, yyyy""),
              TEXT(INDEX(validDates, 2), ""mmm d, yyyy""),
              TEXT(INDEX(validDates, 3), ""mmm d, yyyy"")
            )
          )
        )
      )
    "&amp;"),
    """"
  )
)
"),"")</f>
        <v/>
      </c>
      <c r="BG434" s="65" t="str">
        <f t="shared" si="14"/>
        <v/>
      </c>
      <c r="BH434" s="63"/>
      <c r="BI434" s="64"/>
      <c r="BJ434" s="64"/>
      <c r="BK434" s="64"/>
      <c r="BL434" s="64" t="str">
        <f>IFERROR(__xludf.DUMMYFUNCTION("IF(
  OR($AJ434=""Full Payment"",$AJ434=""P1"",$AJ434=""P2"",$AJ434=""P3""),
  """",
  IF(
    AND(
      NOT(ISBLANK($K434)),
      $Q434=""Standard Booking, P4""
    ),
    LET(
      resDate,   $K434,
      tourDate,  $N434,
      monthCount, DATEDIF(r"&amp;"esDate, tourDate, ""M"") + 1,
      secondDates, ARRAYFORMULA(
        DATE(
          YEAR(resDate),
          MONTH(resDate) + SEQUENCE(monthCount),
          2
        )
      ),
      validDates, FILTER(
        secondDates,
        (secondDates &gt; res"&amp;"Date + 2) *
        (secondDates &lt;= tourDate - 3)
      ),
      IF(
        $AJ434=""P4"",
        IF(
          COUNTA(validDates) &lt; 4,
          """",
          TEXT(
            INDEX(validDates, 4),
            ""mmm d, yyyy""
          )
        ),
"&amp;"        IF(
          COUNTA(validDates) &lt; 4,
          """",
          TEXTJOIN(
            "", "", TRUE,
            TEXT(INDEX(validDates, 1), ""mmm d, yyyy""),
            TEXT(INDEX(validDates, 2), ""mmm d, yyyy""),
            TEXT(INDEX(validDates"&amp;", 3), ""mmm d, yyyy""),
            TEXT(INDEX(validDates, 4), ""mmm d, yyyy"")
          )
        )
      )
    ),
    """"
  )
)
"),"")</f>
        <v/>
      </c>
      <c r="BM434" s="65" t="str">
        <f t="shared" si="15"/>
        <v/>
      </c>
      <c r="BN434" s="66"/>
      <c r="BO434" s="67"/>
      <c r="BP434" s="49" t="b">
        <v>0</v>
      </c>
      <c r="BQ434" s="49" t="b">
        <v>0</v>
      </c>
      <c r="BR434" s="68"/>
      <c r="BS434" s="69"/>
      <c r="BT434" s="70" t="b">
        <v>0</v>
      </c>
      <c r="BU434" s="71"/>
      <c r="BV434" s="72"/>
      <c r="BW434" s="86" t="b">
        <v>0</v>
      </c>
      <c r="BX434" s="87"/>
    </row>
    <row r="435">
      <c r="A435" s="35" t="str">
        <f t="shared" si="1"/>
        <v/>
      </c>
      <c r="B435" s="36" t="str">
        <f t="shared" si="2"/>
        <v/>
      </c>
      <c r="C435" s="36" t="str">
        <f t="array" ref="C435">IF(
  M435="",
  "",
  IFERROR(
    INDEX(
      '{INDEX} Tour Packages'!$A:$ZZ,
      MATCH(
        M435,
        INDEX(
          '{INDEX} Tour Packages'!$A:$ZZ,
          ,
          MATCH("Tour Package Name", '{INDEX} Tour Packages'!$4:$4, 0)
        ),
        0
      ),
      MATCH("Tour Code", '{INDEX} Tour Packages'!$4:$4, 0)
    ),
    "XXX"
  )
)
</f>
        <v/>
      </c>
      <c r="D435" s="36" t="str">
        <f t="shared" si="3"/>
        <v/>
      </c>
      <c r="E435" s="36" t="str">
        <f t="shared" si="4"/>
        <v/>
      </c>
      <c r="F435" s="37" t="str">
        <f t="shared" si="5"/>
        <v/>
      </c>
      <c r="G435" s="89"/>
      <c r="H435" s="89"/>
      <c r="I435" s="90"/>
      <c r="J435" s="40" t="str">
        <f t="shared" si="16"/>
        <v> </v>
      </c>
      <c r="K435" s="91"/>
      <c r="L435" s="55"/>
      <c r="M435" s="55"/>
      <c r="N435" s="91"/>
      <c r="O435" s="43" t="str">
        <f>IFERROR(__xludf.DUMMYFUNCTION("IF(N435="""","""",IFERROR(
  N435 + VALUE(REGEXEXTRACT(P435, ""(\d+)\s+Days"")),
  """"
)
)"),"")</f>
        <v/>
      </c>
      <c r="P435" s="43" t="str">
        <f t="array" ref="P435">IFERROR(
  INDEX(
    INDEX('{INDEX} Tour Packages'!$A:$ZZ, , MATCH(P$3, '{INDEX} Tour Packages'!$4:$4, 0)),
    MATCH(M435, INDEX('{INDEX} Tour Packages'!$A:$ZZ,0, MATCH("Tour Package Name", '{INDEX} Tour Packages'!$4:$4, 0)), 0)
  ),
"")
</f>
        <v/>
      </c>
      <c r="Q435" s="44" t="str">
        <f t="shared" si="7"/>
        <v/>
      </c>
      <c r="R435" s="44" t="str">
        <f>IFERROR(__xludf.DUMMYFUNCTION("IF(OR(ISBLANK(K435), ISBLANK(N435)), """", 
  LET(
    resDate, K435,
    tourDate, N435,
    monthCount, MAX(0, DATEDIF(resDate, tourDate - 3, ""M"") + 1),
    secondDates, ARRAYFORMULA(DATE(YEAR(resDate), MONTH(resDate) + SEQUENCE(monthCount), 2)),
    "&amp;"validDates, FILTER(secondDates, (secondDates &gt; resDate + 2) * (secondDates &lt;= tourDate - 3)),
    IF(ISERROR(validDates), 0, COUNTA(validDates))
  )
)
"),"")</f>
        <v/>
      </c>
      <c r="S435" s="44" t="str">
        <f t="shared" si="8"/>
        <v/>
      </c>
      <c r="T435" s="45" t="str">
        <f t="array" ref="T435">IF(ISBLANK(BO435),IFERROR(
  INDEX(
    INDEX('{INDEX} Payment Terms'!$A:$G, , MATCH(T$3, '{INDEX} Payment Terms'!$4:$4, 0)),
    MATCH(Q435, INDEX('{INDEX} Payment Terms'!$A:$G,0, MATCH("Payment Condition", '{INDEX} Payment Terms'!$4:$4, 0)), 0)
  ),
""),"Cancelled")
</f>
        <v/>
      </c>
      <c r="U435" s="46" t="b">
        <v>0</v>
      </c>
      <c r="V435" s="47" t="str">
        <f>IFERROR(__xludf.DUMMYFUNCTION("IF(OR(L435=""Duo Booking"", L435=""Group Booking""),
IF(U435=FALSE,"""",
    LET(
      bookingType, L435,
      tour, M435,
      mainFirst, H435,
      mainLast, I435,
      mainEmail, G435,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$L$4:L435, bookingType,
          $M$4:M435, tour,
          $H$4:H435, mainFirst,
          $I$4:I435, mainLast,
          $G$4:G435, mainEmail
        ),
        ""000""
      ),
  "&amp;"    baseID &amp; ""-"" &amp; memberNumber
    )
  ),
  """"
)
"),"")</f>
        <v/>
      </c>
      <c r="W435" s="48"/>
      <c r="X435" s="85" t="b">
        <v>0</v>
      </c>
      <c r="Y435" s="85" t="b">
        <v>0</v>
      </c>
      <c r="Z435" s="85" t="b">
        <v>0</v>
      </c>
      <c r="AA435" s="50"/>
      <c r="AB435" s="51"/>
      <c r="AC435" s="85" t="b">
        <v>0</v>
      </c>
      <c r="AD435" s="92"/>
      <c r="AE435" s="88"/>
      <c r="AF435" s="36" t="str">
        <f t="array" ref="AF435">IF(M435="","",INDEX(
      '{INDEX} Tour Packages'!$A:$ZP,
      MATCH($M435, '{INDEX} Tour Packages'!$A:$A, 0),
      MATCH(AF$3, '{INDEX} Tour Packages'!$4:$4, 0)
    ))</f>
        <v/>
      </c>
      <c r="AG435" s="36" t="str">
        <f t="array" ref="AG435">IF(M435="","",INDEX(
      '{INDEX} Tour Packages'!$A:$ZP,
      MATCH($M435, '{INDEX} Tour Packages'!$A:$A, 0),
      MATCH(AG$3, '{INDEX} Tour Packages'!$4:$4, 0)
    ))</f>
        <v/>
      </c>
      <c r="AH435" s="36" t="str">
        <f t="array" ref="AH435">IF(M435="","",INDEX(
      '{INDEX} Tour Packages'!$A:$ZP,
      MATCH($M435, '{INDEX} Tour Packages'!$A:$A, 0),
      MATCH(AH$3, '{INDEX} Tour Packages'!$4:$4, 0)
    ))</f>
        <v/>
      </c>
      <c r="AI435" s="54" t="str">
        <f t="shared" si="9"/>
        <v/>
      </c>
      <c r="AJ435" s="42"/>
      <c r="AK435" s="55"/>
      <c r="AL435" s="46" t="b">
        <v>0</v>
      </c>
      <c r="AM435" s="56"/>
      <c r="AN435" s="57" t="str">
        <f t="shared" si="10"/>
        <v/>
      </c>
      <c r="AO435" s="58" t="str">
        <f t="shared" si="11"/>
        <v/>
      </c>
      <c r="AP435" s="59"/>
      <c r="AQ435" s="60"/>
      <c r="AR435" s="61"/>
      <c r="AS435" s="61"/>
      <c r="AT435" s="61" t="str">
        <f>IFERROR(__xludf.DUMMYFUNCTION("IF( 
  OR($AJ435=""Full Payment"", ISBLANK($K435)),
  """",
  IF(
    OR(
      Q435=""Standard Booking, P1"",
      Q435=""Standard Booking, P2"",
      Q435=""Standard Booking, P3"",
      Q435=""Standard Booking, P4""
    ),
    LET(
      resDate,   $"&amp;"K435,
      tourDate,  $N435,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5" s="62" t="str">
        <f t="shared" si="12"/>
        <v/>
      </c>
      <c r="AV435" s="63"/>
      <c r="AW435" s="64"/>
      <c r="AX435" s="64"/>
      <c r="AY435" s="64"/>
      <c r="AZ435" s="64" t="str">
        <f>IFERROR(__xludf.DUMMYFUNCTION("IF(
  OR($AJ435=""Full Payment"",$AJ435=""P1"", ISBLANK($K435)),
  """",
  IF(
    OR(
      $Q435=""Standard Booking, P2"",
      $Q435=""Standard Booking, P3"",
      $Q435=""Standard Booking, P4""
    ),
    LET(
      resDate,   $K435,
      tourDate,"&amp;"  $N435,
      monthCount, DATEDIF(resDate, tourDate, ""M"") + 1,
      secondDates, ARRAYFORMULA(
        DATE(
          YEAR(resDate),
          MONTH(resDate) + SEQUENCE(monthCount),
          2
        )
      ),
      validDates, FILTER(
        sec"&amp;"ondDates,
        (secondDates &gt; resDate + 2) *
        (secondDates &lt;= tourDate - 3)
      ),
      IF(
        OR($AJ435=""P2"", $AJ435=""P3"", $AJ435=""P4""),
        IF(
          COUNTA(validDates) &lt; 2,
          """",
          TEXT(INDEX(validDates"&amp;", 2), ""mmm d, yyyy"")
        ),
        IF(
          COUNTA(validDates) &lt; 2,
          """",
          TEXTJOIN("", "", TRUE,
            TEXT(INDEX(validDates, 1), ""mmm d, yyyy""),
            TEXT(INDEX(validDates, 2), ""mmm d, yyyy"")
          )
 "&amp;"       )
      )
    ),
    """"
  )
)
"),"")</f>
        <v/>
      </c>
      <c r="BA435" s="65" t="str">
        <f t="shared" si="13"/>
        <v/>
      </c>
      <c r="BB435" s="63"/>
      <c r="BC435" s="64"/>
      <c r="BD435" s="64"/>
      <c r="BE435" s="64"/>
      <c r="BF435" s="64" t="str">
        <f>IFERROR(__xludf.DUMMYFUNCTION("IF(
  OR($AJ435=""Full Payment"",$AJ435=""P1"", $AJ435=""P2""),
  """",
  IF(
    AND(
      NOT(ISBLANK($K435)),
      OR(
        Q435=""Standard Booking, P3"",
        Q435=""Standard Booking, P4""
      )
    ),
    LET(
      resDate,   $K435,
      "&amp;"tourDate,  $N435,
      monthCount, DATEDIF(resDate, tourDate, ""M"") + 1,
      secondDates, ARRAYFORMULA(
        DATE(
          YEAR(resDate),
          MONTH(resDate) + SEQUENCE(monthCount),
          2
        )
      ),
      validDates, FILTER(
  "&amp;"      secondDates,
        (secondDates &gt; resDate + 2) *
        (secondDates &lt;= tourDate - 3)
      ),
      IF(
        $AJ435=""P4"",
        IF(
          COUNTA(validDates) &lt; 3,
          """",
          TEXT(INDEX(validDates, 3), ""mmm d, yyyy"")
  "&amp;"      ),
        IF(
          $AJ435=""P3"",
          IF(
            COUNTA(validDates) &lt; 3,
            """",
            TEXT(INDEX(validDates, 3), ""mmm d, yyyy"")
          ),
          IF(
            COUNTA(validDates) &lt; 3,
            """",
    "&amp;"        TEXTJOIN("", "", TRUE,
              TEXT(INDEX(validDates, 1), ""mmm d, yyyy""),
              TEXT(INDEX(validDates, 2), ""mmm d, yyyy""),
              TEXT(INDEX(validDates, 3), ""mmm d, yyyy"")
            )
          )
        )
      )
    "&amp;"),
    """"
  )
)
"),"")</f>
        <v/>
      </c>
      <c r="BG435" s="65" t="str">
        <f t="shared" si="14"/>
        <v/>
      </c>
      <c r="BH435" s="63"/>
      <c r="BI435" s="64"/>
      <c r="BJ435" s="64"/>
      <c r="BK435" s="64"/>
      <c r="BL435" s="64" t="str">
        <f>IFERROR(__xludf.DUMMYFUNCTION("IF(
  OR($AJ435=""Full Payment"",$AJ435=""P1"",$AJ435=""P2"",$AJ435=""P3""),
  """",
  IF(
    AND(
      NOT(ISBLANK($K435)),
      $Q435=""Standard Booking, P4""
    ),
    LET(
      resDate,   $K435,
      tourDate,  $N435,
      monthCount, DATEDIF(r"&amp;"esDate, tourDate, ""M"") + 1,
      secondDates, ARRAYFORMULA(
        DATE(
          YEAR(resDate),
          MONTH(resDate) + SEQUENCE(monthCount),
          2
        )
      ),
      validDates, FILTER(
        secondDates,
        (secondDates &gt; res"&amp;"Date + 2) *
        (secondDates &lt;= tourDate - 3)
      ),
      IF(
        $AJ435=""P4"",
        IF(
          COUNTA(validDates) &lt; 4,
          """",
          TEXT(
            INDEX(validDates, 4),
            ""mmm d, yyyy""
          )
        ),
"&amp;"        IF(
          COUNTA(validDates) &lt; 4,
          """",
          TEXTJOIN(
            "", "", TRUE,
            TEXT(INDEX(validDates, 1), ""mmm d, yyyy""),
            TEXT(INDEX(validDates, 2), ""mmm d, yyyy""),
            TEXT(INDEX(validDates"&amp;", 3), ""mmm d, yyyy""),
            TEXT(INDEX(validDates, 4), ""mmm d, yyyy"")
          )
        )
      )
    ),
    """"
  )
)
"),"")</f>
        <v/>
      </c>
      <c r="BM435" s="65" t="str">
        <f t="shared" si="15"/>
        <v/>
      </c>
      <c r="BN435" s="66"/>
      <c r="BO435" s="67"/>
      <c r="BP435" s="49" t="b">
        <v>0</v>
      </c>
      <c r="BQ435" s="49" t="b">
        <v>0</v>
      </c>
      <c r="BR435" s="68"/>
      <c r="BS435" s="69"/>
      <c r="BT435" s="70" t="b">
        <v>0</v>
      </c>
      <c r="BU435" s="71"/>
      <c r="BV435" s="72"/>
      <c r="BW435" s="86" t="b">
        <v>0</v>
      </c>
      <c r="BX435" s="87"/>
    </row>
    <row r="436">
      <c r="A436" s="35" t="str">
        <f t="shared" si="1"/>
        <v/>
      </c>
      <c r="B436" s="36" t="str">
        <f t="shared" si="2"/>
        <v/>
      </c>
      <c r="C436" s="36" t="str">
        <f t="array" ref="C436">IF(
  M436="",
  "",
  IFERROR(
    INDEX(
      '{INDEX} Tour Packages'!$A:$ZZ,
      MATCH(
        M436,
        INDEX(
          '{INDEX} Tour Packages'!$A:$ZZ,
          ,
          MATCH("Tour Package Name", '{INDEX} Tour Packages'!$4:$4, 0)
        ),
        0
      ),
      MATCH("Tour Code", '{INDEX} Tour Packages'!$4:$4, 0)
    ),
    "XXX"
  )
)
</f>
        <v/>
      </c>
      <c r="D436" s="36" t="str">
        <f t="shared" si="3"/>
        <v/>
      </c>
      <c r="E436" s="36" t="str">
        <f t="shared" si="4"/>
        <v/>
      </c>
      <c r="F436" s="37" t="str">
        <f t="shared" si="5"/>
        <v/>
      </c>
      <c r="G436" s="89"/>
      <c r="H436" s="89"/>
      <c r="I436" s="90"/>
      <c r="J436" s="40" t="str">
        <f t="shared" si="16"/>
        <v> </v>
      </c>
      <c r="K436" s="91"/>
      <c r="L436" s="55"/>
      <c r="M436" s="55"/>
      <c r="N436" s="91"/>
      <c r="O436" s="43" t="str">
        <f>IFERROR(__xludf.DUMMYFUNCTION("IF(N436="""","""",IFERROR(
  N436 + VALUE(REGEXEXTRACT(P436, ""(\d+)\s+Days"")),
  """"
)
)"),"")</f>
        <v/>
      </c>
      <c r="P436" s="43" t="str">
        <f t="array" ref="P436">IFERROR(
  INDEX(
    INDEX('{INDEX} Tour Packages'!$A:$ZZ, , MATCH(P$3, '{INDEX} Tour Packages'!$4:$4, 0)),
    MATCH(M436, INDEX('{INDEX} Tour Packages'!$A:$ZZ,0, MATCH("Tour Package Name", '{INDEX} Tour Packages'!$4:$4, 0)), 0)
  ),
"")
</f>
        <v/>
      </c>
      <c r="Q436" s="44" t="str">
        <f t="shared" si="7"/>
        <v/>
      </c>
      <c r="R436" s="44" t="str">
        <f>IFERROR(__xludf.DUMMYFUNCTION("IF(OR(ISBLANK(K436), ISBLANK(N436)), """", 
  LET(
    resDate, K436,
    tourDate, N436,
    monthCount, MAX(0, DATEDIF(resDate, tourDate - 3, ""M"") + 1),
    secondDates, ARRAYFORMULA(DATE(YEAR(resDate), MONTH(resDate) + SEQUENCE(monthCount), 2)),
    "&amp;"validDates, FILTER(secondDates, (secondDates &gt; resDate + 2) * (secondDates &lt;= tourDate - 3)),
    IF(ISERROR(validDates), 0, COUNTA(validDates))
  )
)
"),"")</f>
        <v/>
      </c>
      <c r="S436" s="44" t="str">
        <f t="shared" si="8"/>
        <v/>
      </c>
      <c r="T436" s="45" t="str">
        <f t="array" ref="T436">IF(ISBLANK(BO436),IFERROR(
  INDEX(
    INDEX('{INDEX} Payment Terms'!$A:$G, , MATCH(T$3, '{INDEX} Payment Terms'!$4:$4, 0)),
    MATCH(Q436, INDEX('{INDEX} Payment Terms'!$A:$G,0, MATCH("Payment Condition", '{INDEX} Payment Terms'!$4:$4, 0)), 0)
  ),
""),"Cancelled")
</f>
        <v/>
      </c>
      <c r="U436" s="46" t="b">
        <v>0</v>
      </c>
      <c r="V436" s="47" t="str">
        <f>IFERROR(__xludf.DUMMYFUNCTION("IF(OR(L436=""Duo Booking"", L436=""Group Booking""),
IF(U436=FALSE,"""",
    LET(
      bookingType, L436,
      tour, M436,
      mainFirst, H436,
      mainLast, I436,
      mainEmail, G436,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$L$4:L436, bookingType,
          $M$4:M436, tour,
          $H$4:H436, mainFirst,
          $I$4:I436, mainLast,
          $G$4:G436, mainEmail
        ),
        ""000""
      ),
  "&amp;"    baseID &amp; ""-"" &amp; memberNumber
    )
  ),
  """"
)
"),"")</f>
        <v/>
      </c>
      <c r="W436" s="48"/>
      <c r="X436" s="85" t="b">
        <v>0</v>
      </c>
      <c r="Y436" s="85" t="b">
        <v>0</v>
      </c>
      <c r="Z436" s="85" t="b">
        <v>0</v>
      </c>
      <c r="AA436" s="50"/>
      <c r="AB436" s="51"/>
      <c r="AC436" s="85" t="b">
        <v>0</v>
      </c>
      <c r="AD436" s="92"/>
      <c r="AE436" s="88"/>
      <c r="AF436" s="36" t="str">
        <f t="array" ref="AF436">IF(M436="","",INDEX(
      '{INDEX} Tour Packages'!$A:$ZP,
      MATCH($M436, '{INDEX} Tour Packages'!$A:$A, 0),
      MATCH(AF$3, '{INDEX} Tour Packages'!$4:$4, 0)
    ))</f>
        <v/>
      </c>
      <c r="AG436" s="36" t="str">
        <f t="array" ref="AG436">IF(M436="","",INDEX(
      '{INDEX} Tour Packages'!$A:$ZP,
      MATCH($M436, '{INDEX} Tour Packages'!$A:$A, 0),
      MATCH(AG$3, '{INDEX} Tour Packages'!$4:$4, 0)
    ))</f>
        <v/>
      </c>
      <c r="AH436" s="36" t="str">
        <f t="array" ref="AH436">IF(M436="","",INDEX(
      '{INDEX} Tour Packages'!$A:$ZP,
      MATCH($M436, '{INDEX} Tour Packages'!$A:$A, 0),
      MATCH(AH$3, '{INDEX} Tour Packages'!$4:$4, 0)
    ))</f>
        <v/>
      </c>
      <c r="AI436" s="54" t="str">
        <f t="shared" si="9"/>
        <v/>
      </c>
      <c r="AJ436" s="42"/>
      <c r="AK436" s="55"/>
      <c r="AL436" s="46" t="b">
        <v>0</v>
      </c>
      <c r="AM436" s="56"/>
      <c r="AN436" s="57" t="str">
        <f t="shared" si="10"/>
        <v/>
      </c>
      <c r="AO436" s="58" t="str">
        <f t="shared" si="11"/>
        <v/>
      </c>
      <c r="AP436" s="59"/>
      <c r="AQ436" s="60"/>
      <c r="AR436" s="61"/>
      <c r="AS436" s="61"/>
      <c r="AT436" s="61" t="str">
        <f>IFERROR(__xludf.DUMMYFUNCTION("IF( 
  OR($AJ436=""Full Payment"", ISBLANK($K436)),
  """",
  IF(
    OR(
      Q436=""Standard Booking, P1"",
      Q436=""Standard Booking, P2"",
      Q436=""Standard Booking, P3"",
      Q436=""Standard Booking, P4""
    ),
    LET(
      resDate,   $"&amp;"K436,
      tourDate,  $N436,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6" s="62" t="str">
        <f t="shared" si="12"/>
        <v/>
      </c>
      <c r="AV436" s="63"/>
      <c r="AW436" s="64"/>
      <c r="AX436" s="64"/>
      <c r="AY436" s="64"/>
      <c r="AZ436" s="64" t="str">
        <f>IFERROR(__xludf.DUMMYFUNCTION("IF(
  OR($AJ436=""Full Payment"",$AJ436=""P1"", ISBLANK($K436)),
  """",
  IF(
    OR(
      $Q436=""Standard Booking, P2"",
      $Q436=""Standard Booking, P3"",
      $Q436=""Standard Booking, P4""
    ),
    LET(
      resDate,   $K436,
      tourDate,"&amp;"  $N436,
      monthCount, DATEDIF(resDate, tourDate, ""M"") + 1,
      secondDates, ARRAYFORMULA(
        DATE(
          YEAR(resDate),
          MONTH(resDate) + SEQUENCE(monthCount),
          2
        )
      ),
      validDates, FILTER(
        sec"&amp;"ondDates,
        (secondDates &gt; resDate + 2) *
        (secondDates &lt;= tourDate - 3)
      ),
      IF(
        OR($AJ436=""P2"", $AJ436=""P3"", $AJ436=""P4""),
        IF(
          COUNTA(validDates) &lt; 2,
          """",
          TEXT(INDEX(validDates"&amp;", 2), ""mmm d, yyyy"")
        ),
        IF(
          COUNTA(validDates) &lt; 2,
          """",
          TEXTJOIN("", "", TRUE,
            TEXT(INDEX(validDates, 1), ""mmm d, yyyy""),
            TEXT(INDEX(validDates, 2), ""mmm d, yyyy"")
          )
 "&amp;"       )
      )
    ),
    """"
  )
)
"),"")</f>
        <v/>
      </c>
      <c r="BA436" s="65" t="str">
        <f t="shared" si="13"/>
        <v/>
      </c>
      <c r="BB436" s="63"/>
      <c r="BC436" s="64"/>
      <c r="BD436" s="64"/>
      <c r="BE436" s="64"/>
      <c r="BF436" s="64" t="str">
        <f>IFERROR(__xludf.DUMMYFUNCTION("IF(
  OR($AJ436=""Full Payment"",$AJ436=""P1"", $AJ436=""P2""),
  """",
  IF(
    AND(
      NOT(ISBLANK($K436)),
      OR(
        Q436=""Standard Booking, P3"",
        Q436=""Standard Booking, P4""
      )
    ),
    LET(
      resDate,   $K436,
      "&amp;"tourDate,  $N436,
      monthCount, DATEDIF(resDate, tourDate, ""M"") + 1,
      secondDates, ARRAYFORMULA(
        DATE(
          YEAR(resDate),
          MONTH(resDate) + SEQUENCE(monthCount),
          2
        )
      ),
      validDates, FILTER(
  "&amp;"      secondDates,
        (secondDates &gt; resDate + 2) *
        (secondDates &lt;= tourDate - 3)
      ),
      IF(
        $AJ436=""P4"",
        IF(
          COUNTA(validDates) &lt; 3,
          """",
          TEXT(INDEX(validDates, 3), ""mmm d, yyyy"")
  "&amp;"      ),
        IF(
          $AJ436=""P3"",
          IF(
            COUNTA(validDates) &lt; 3,
            """",
            TEXT(INDEX(validDates, 3), ""mmm d, yyyy"")
          ),
          IF(
            COUNTA(validDates) &lt; 3,
            """",
    "&amp;"        TEXTJOIN("", "", TRUE,
              TEXT(INDEX(validDates, 1), ""mmm d, yyyy""),
              TEXT(INDEX(validDates, 2), ""mmm d, yyyy""),
              TEXT(INDEX(validDates, 3), ""mmm d, yyyy"")
            )
          )
        )
      )
    "&amp;"),
    """"
  )
)
"),"")</f>
        <v/>
      </c>
      <c r="BG436" s="65" t="str">
        <f t="shared" si="14"/>
        <v/>
      </c>
      <c r="BH436" s="63"/>
      <c r="BI436" s="64"/>
      <c r="BJ436" s="64"/>
      <c r="BK436" s="64"/>
      <c r="BL436" s="64" t="str">
        <f>IFERROR(__xludf.DUMMYFUNCTION("IF(
  OR($AJ436=""Full Payment"",$AJ436=""P1"",$AJ436=""P2"",$AJ436=""P3""),
  """",
  IF(
    AND(
      NOT(ISBLANK($K436)),
      $Q436=""Standard Booking, P4""
    ),
    LET(
      resDate,   $K436,
      tourDate,  $N436,
      monthCount, DATEDIF(r"&amp;"esDate, tourDate, ""M"") + 1,
      secondDates, ARRAYFORMULA(
        DATE(
          YEAR(resDate),
          MONTH(resDate) + SEQUENCE(monthCount),
          2
        )
      ),
      validDates, FILTER(
        secondDates,
        (secondDates &gt; res"&amp;"Date + 2) *
        (secondDates &lt;= tourDate - 3)
      ),
      IF(
        $AJ436=""P4"",
        IF(
          COUNTA(validDates) &lt; 4,
          """",
          TEXT(
            INDEX(validDates, 4),
            ""mmm d, yyyy""
          )
        ),
"&amp;"        IF(
          COUNTA(validDates) &lt; 4,
          """",
          TEXTJOIN(
            "", "", TRUE,
            TEXT(INDEX(validDates, 1), ""mmm d, yyyy""),
            TEXT(INDEX(validDates, 2), ""mmm d, yyyy""),
            TEXT(INDEX(validDates"&amp;", 3), ""mmm d, yyyy""),
            TEXT(INDEX(validDates, 4), ""mmm d, yyyy"")
          )
        )
      )
    ),
    """"
  )
)
"),"")</f>
        <v/>
      </c>
      <c r="BM436" s="65" t="str">
        <f t="shared" si="15"/>
        <v/>
      </c>
      <c r="BN436" s="66"/>
      <c r="BO436" s="67"/>
      <c r="BP436" s="49" t="b">
        <v>0</v>
      </c>
      <c r="BQ436" s="49" t="b">
        <v>0</v>
      </c>
      <c r="BR436" s="68"/>
      <c r="BS436" s="69"/>
      <c r="BT436" s="70" t="b">
        <v>0</v>
      </c>
      <c r="BU436" s="71"/>
      <c r="BV436" s="72"/>
      <c r="BW436" s="86" t="b">
        <v>0</v>
      </c>
      <c r="BX436" s="87"/>
    </row>
    <row r="437">
      <c r="A437" s="35" t="str">
        <f t="shared" si="1"/>
        <v/>
      </c>
      <c r="B437" s="36" t="str">
        <f t="shared" si="2"/>
        <v/>
      </c>
      <c r="C437" s="36" t="str">
        <f t="array" ref="C437">IF(
  M437="",
  "",
  IFERROR(
    INDEX(
      '{INDEX} Tour Packages'!$A:$ZZ,
      MATCH(
        M437,
        INDEX(
          '{INDEX} Tour Packages'!$A:$ZZ,
          ,
          MATCH("Tour Package Name", '{INDEX} Tour Packages'!$4:$4, 0)
        ),
        0
      ),
      MATCH("Tour Code", '{INDEX} Tour Packages'!$4:$4, 0)
    ),
    "XXX"
  )
)
</f>
        <v/>
      </c>
      <c r="D437" s="36" t="str">
        <f t="shared" si="3"/>
        <v/>
      </c>
      <c r="E437" s="36" t="str">
        <f t="shared" si="4"/>
        <v/>
      </c>
      <c r="F437" s="37" t="str">
        <f t="shared" si="5"/>
        <v/>
      </c>
      <c r="G437" s="89"/>
      <c r="H437" s="89"/>
      <c r="I437" s="90"/>
      <c r="J437" s="40" t="str">
        <f t="shared" si="16"/>
        <v> </v>
      </c>
      <c r="K437" s="91"/>
      <c r="L437" s="55"/>
      <c r="M437" s="55"/>
      <c r="N437" s="91"/>
      <c r="O437" s="43" t="str">
        <f>IFERROR(__xludf.DUMMYFUNCTION("IF(N437="""","""",IFERROR(
  N437 + VALUE(REGEXEXTRACT(P437, ""(\d+)\s+Days"")),
  """"
)
)"),"")</f>
        <v/>
      </c>
      <c r="P437" s="43" t="str">
        <f t="array" ref="P437">IFERROR(
  INDEX(
    INDEX('{INDEX} Tour Packages'!$A:$ZZ, , MATCH(P$3, '{INDEX} Tour Packages'!$4:$4, 0)),
    MATCH(M437, INDEX('{INDEX} Tour Packages'!$A:$ZZ,0, MATCH("Tour Package Name", '{INDEX} Tour Packages'!$4:$4, 0)), 0)
  ),
"")
</f>
        <v/>
      </c>
      <c r="Q437" s="44" t="str">
        <f t="shared" si="7"/>
        <v/>
      </c>
      <c r="R437" s="44" t="str">
        <f>IFERROR(__xludf.DUMMYFUNCTION("IF(OR(ISBLANK(K437), ISBLANK(N437)), """", 
  LET(
    resDate, K437,
    tourDate, N437,
    monthCount, MAX(0, DATEDIF(resDate, tourDate - 3, ""M"") + 1),
    secondDates, ARRAYFORMULA(DATE(YEAR(resDate), MONTH(resDate) + SEQUENCE(monthCount), 2)),
    "&amp;"validDates, FILTER(secondDates, (secondDates &gt; resDate + 2) * (secondDates &lt;= tourDate - 3)),
    IF(ISERROR(validDates), 0, COUNTA(validDates))
  )
)
"),"")</f>
        <v/>
      </c>
      <c r="S437" s="44" t="str">
        <f t="shared" si="8"/>
        <v/>
      </c>
      <c r="T437" s="45" t="str">
        <f t="array" ref="T437">IF(ISBLANK(BO437),IFERROR(
  INDEX(
    INDEX('{INDEX} Payment Terms'!$A:$G, , MATCH(T$3, '{INDEX} Payment Terms'!$4:$4, 0)),
    MATCH(Q437, INDEX('{INDEX} Payment Terms'!$A:$G,0, MATCH("Payment Condition", '{INDEX} Payment Terms'!$4:$4, 0)), 0)
  ),
""),"Cancelled")
</f>
        <v/>
      </c>
      <c r="U437" s="46" t="b">
        <v>0</v>
      </c>
      <c r="V437" s="47" t="str">
        <f>IFERROR(__xludf.DUMMYFUNCTION("IF(OR(L437=""Duo Booking"", L437=""Group Booking""),
IF(U437=FALSE,"""",
    LET(
      bookingType, L437,
      tour, M437,
      mainFirst, H437,
      mainLast, I437,
      mainEmail, G437,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$L$4:L437, bookingType,
          $M$4:M437, tour,
          $H$4:H437, mainFirst,
          $I$4:I437, mainLast,
          $G$4:G437, mainEmail
        ),
        ""000""
      ),
  "&amp;"    baseID &amp; ""-"" &amp; memberNumber
    )
  ),
  """"
)
"),"")</f>
        <v/>
      </c>
      <c r="W437" s="48"/>
      <c r="X437" s="85" t="b">
        <v>0</v>
      </c>
      <c r="Y437" s="85" t="b">
        <v>0</v>
      </c>
      <c r="Z437" s="85" t="b">
        <v>0</v>
      </c>
      <c r="AA437" s="50"/>
      <c r="AB437" s="51"/>
      <c r="AC437" s="85" t="b">
        <v>0</v>
      </c>
      <c r="AD437" s="92"/>
      <c r="AE437" s="88"/>
      <c r="AF437" s="36" t="str">
        <f t="array" ref="AF437">IF(M437="","",INDEX(
      '{INDEX} Tour Packages'!$A:$ZP,
      MATCH($M437, '{INDEX} Tour Packages'!$A:$A, 0),
      MATCH(AF$3, '{INDEX} Tour Packages'!$4:$4, 0)
    ))</f>
        <v/>
      </c>
      <c r="AG437" s="36" t="str">
        <f t="array" ref="AG437">IF(M437="","",INDEX(
      '{INDEX} Tour Packages'!$A:$ZP,
      MATCH($M437, '{INDEX} Tour Packages'!$A:$A, 0),
      MATCH(AG$3, '{INDEX} Tour Packages'!$4:$4, 0)
    ))</f>
        <v/>
      </c>
      <c r="AH437" s="36" t="str">
        <f t="array" ref="AH437">IF(M437="","",INDEX(
      '{INDEX} Tour Packages'!$A:$ZP,
      MATCH($M437, '{INDEX} Tour Packages'!$A:$A, 0),
      MATCH(AH$3, '{INDEX} Tour Packages'!$4:$4, 0)
    ))</f>
        <v/>
      </c>
      <c r="AI437" s="54" t="str">
        <f t="shared" si="9"/>
        <v/>
      </c>
      <c r="AJ437" s="42"/>
      <c r="AK437" s="55"/>
      <c r="AL437" s="46" t="b">
        <v>0</v>
      </c>
      <c r="AM437" s="56"/>
      <c r="AN437" s="57" t="str">
        <f t="shared" si="10"/>
        <v/>
      </c>
      <c r="AO437" s="58" t="str">
        <f t="shared" si="11"/>
        <v/>
      </c>
      <c r="AP437" s="59"/>
      <c r="AQ437" s="60"/>
      <c r="AR437" s="61"/>
      <c r="AS437" s="61"/>
      <c r="AT437" s="61" t="str">
        <f>IFERROR(__xludf.DUMMYFUNCTION("IF( 
  OR($AJ437=""Full Payment"", ISBLANK($K437)),
  """",
  IF(
    OR(
      Q437=""Standard Booking, P1"",
      Q437=""Standard Booking, P2"",
      Q437=""Standard Booking, P3"",
      Q437=""Standard Booking, P4""
    ),
    LET(
      resDate,   $"&amp;"K437,
      tourDate,  $N437,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7" s="62" t="str">
        <f t="shared" si="12"/>
        <v/>
      </c>
      <c r="AV437" s="63"/>
      <c r="AW437" s="64"/>
      <c r="AX437" s="64"/>
      <c r="AY437" s="64"/>
      <c r="AZ437" s="64" t="str">
        <f>IFERROR(__xludf.DUMMYFUNCTION("IF(
  OR($AJ437=""Full Payment"",$AJ437=""P1"", ISBLANK($K437)),
  """",
  IF(
    OR(
      $Q437=""Standard Booking, P2"",
      $Q437=""Standard Booking, P3"",
      $Q437=""Standard Booking, P4""
    ),
    LET(
      resDate,   $K437,
      tourDate,"&amp;"  $N437,
      monthCount, DATEDIF(resDate, tourDate, ""M"") + 1,
      secondDates, ARRAYFORMULA(
        DATE(
          YEAR(resDate),
          MONTH(resDate) + SEQUENCE(monthCount),
          2
        )
      ),
      validDates, FILTER(
        sec"&amp;"ondDates,
        (secondDates &gt; resDate + 2) *
        (secondDates &lt;= tourDate - 3)
      ),
      IF(
        OR($AJ437=""P2"", $AJ437=""P3"", $AJ437=""P4""),
        IF(
          COUNTA(validDates) &lt; 2,
          """",
          TEXT(INDEX(validDates"&amp;", 2), ""mmm d, yyyy"")
        ),
        IF(
          COUNTA(validDates) &lt; 2,
          """",
          TEXTJOIN("", "", TRUE,
            TEXT(INDEX(validDates, 1), ""mmm d, yyyy""),
            TEXT(INDEX(validDates, 2), ""mmm d, yyyy"")
          )
 "&amp;"       )
      )
    ),
    """"
  )
)
"),"")</f>
        <v/>
      </c>
      <c r="BA437" s="65" t="str">
        <f t="shared" si="13"/>
        <v/>
      </c>
      <c r="BB437" s="63"/>
      <c r="BC437" s="64"/>
      <c r="BD437" s="64"/>
      <c r="BE437" s="64"/>
      <c r="BF437" s="64" t="str">
        <f>IFERROR(__xludf.DUMMYFUNCTION("IF(
  OR($AJ437=""Full Payment"",$AJ437=""P1"", $AJ437=""P2""),
  """",
  IF(
    AND(
      NOT(ISBLANK($K437)),
      OR(
        Q437=""Standard Booking, P3"",
        Q437=""Standard Booking, P4""
      )
    ),
    LET(
      resDate,   $K437,
      "&amp;"tourDate,  $N437,
      monthCount, DATEDIF(resDate, tourDate, ""M"") + 1,
      secondDates, ARRAYFORMULA(
        DATE(
          YEAR(resDate),
          MONTH(resDate) + SEQUENCE(monthCount),
          2
        )
      ),
      validDates, FILTER(
  "&amp;"      secondDates,
        (secondDates &gt; resDate + 2) *
        (secondDates &lt;= tourDate - 3)
      ),
      IF(
        $AJ437=""P4"",
        IF(
          COUNTA(validDates) &lt; 3,
          """",
          TEXT(INDEX(validDates, 3), ""mmm d, yyyy"")
  "&amp;"      ),
        IF(
          $AJ437=""P3"",
          IF(
            COUNTA(validDates) &lt; 3,
            """",
            TEXT(INDEX(validDates, 3), ""mmm d, yyyy"")
          ),
          IF(
            COUNTA(validDates) &lt; 3,
            """",
    "&amp;"        TEXTJOIN("", "", TRUE,
              TEXT(INDEX(validDates, 1), ""mmm d, yyyy""),
              TEXT(INDEX(validDates, 2), ""mmm d, yyyy""),
              TEXT(INDEX(validDates, 3), ""mmm d, yyyy"")
            )
          )
        )
      )
    "&amp;"),
    """"
  )
)
"),"")</f>
        <v/>
      </c>
      <c r="BG437" s="65" t="str">
        <f t="shared" si="14"/>
        <v/>
      </c>
      <c r="BH437" s="63"/>
      <c r="BI437" s="64"/>
      <c r="BJ437" s="64"/>
      <c r="BK437" s="64"/>
      <c r="BL437" s="64" t="str">
        <f>IFERROR(__xludf.DUMMYFUNCTION("IF(
  OR($AJ437=""Full Payment"",$AJ437=""P1"",$AJ437=""P2"",$AJ437=""P3""),
  """",
  IF(
    AND(
      NOT(ISBLANK($K437)),
      $Q437=""Standard Booking, P4""
    ),
    LET(
      resDate,   $K437,
      tourDate,  $N437,
      monthCount, DATEDIF(r"&amp;"esDate, tourDate, ""M"") + 1,
      secondDates, ARRAYFORMULA(
        DATE(
          YEAR(resDate),
          MONTH(resDate) + SEQUENCE(monthCount),
          2
        )
      ),
      validDates, FILTER(
        secondDates,
        (secondDates &gt; res"&amp;"Date + 2) *
        (secondDates &lt;= tourDate - 3)
      ),
      IF(
        $AJ437=""P4"",
        IF(
          COUNTA(validDates) &lt; 4,
          """",
          TEXT(
            INDEX(validDates, 4),
            ""mmm d, yyyy""
          )
        ),
"&amp;"        IF(
          COUNTA(validDates) &lt; 4,
          """",
          TEXTJOIN(
            "", "", TRUE,
            TEXT(INDEX(validDates, 1), ""mmm d, yyyy""),
            TEXT(INDEX(validDates, 2), ""mmm d, yyyy""),
            TEXT(INDEX(validDates"&amp;", 3), ""mmm d, yyyy""),
            TEXT(INDEX(validDates, 4), ""mmm d, yyyy"")
          )
        )
      )
    ),
    """"
  )
)
"),"")</f>
        <v/>
      </c>
      <c r="BM437" s="65" t="str">
        <f t="shared" si="15"/>
        <v/>
      </c>
      <c r="BN437" s="66"/>
      <c r="BO437" s="67"/>
      <c r="BP437" s="49" t="b">
        <v>0</v>
      </c>
      <c r="BQ437" s="49" t="b">
        <v>0</v>
      </c>
      <c r="BR437" s="68"/>
      <c r="BS437" s="69"/>
      <c r="BT437" s="70" t="b">
        <v>0</v>
      </c>
      <c r="BU437" s="71"/>
      <c r="BV437" s="72"/>
      <c r="BW437" s="86" t="b">
        <v>0</v>
      </c>
      <c r="BX437" s="87"/>
    </row>
    <row r="438">
      <c r="A438" s="35" t="str">
        <f t="shared" si="1"/>
        <v/>
      </c>
      <c r="B438" s="36" t="str">
        <f t="shared" si="2"/>
        <v/>
      </c>
      <c r="C438" s="36" t="str">
        <f t="array" ref="C438">IF(
  M438="",
  "",
  IFERROR(
    INDEX(
      '{INDEX} Tour Packages'!$A:$ZZ,
      MATCH(
        M438,
        INDEX(
          '{INDEX} Tour Packages'!$A:$ZZ,
          ,
          MATCH("Tour Package Name", '{INDEX} Tour Packages'!$4:$4, 0)
        ),
        0
      ),
      MATCH("Tour Code", '{INDEX} Tour Packages'!$4:$4, 0)
    ),
    "XXX"
  )
)
</f>
        <v/>
      </c>
      <c r="D438" s="36" t="str">
        <f t="shared" si="3"/>
        <v/>
      </c>
      <c r="E438" s="36" t="str">
        <f t="shared" si="4"/>
        <v/>
      </c>
      <c r="F438" s="37" t="str">
        <f t="shared" si="5"/>
        <v/>
      </c>
      <c r="G438" s="89"/>
      <c r="H438" s="89"/>
      <c r="I438" s="90"/>
      <c r="J438" s="40" t="str">
        <f t="shared" si="16"/>
        <v> </v>
      </c>
      <c r="K438" s="91"/>
      <c r="L438" s="55"/>
      <c r="M438" s="55"/>
      <c r="N438" s="91"/>
      <c r="O438" s="43" t="str">
        <f>IFERROR(__xludf.DUMMYFUNCTION("IF(N438="""","""",IFERROR(
  N438 + VALUE(REGEXEXTRACT(P438, ""(\d+)\s+Days"")),
  """"
)
)"),"")</f>
        <v/>
      </c>
      <c r="P438" s="43" t="str">
        <f t="array" ref="P438">IFERROR(
  INDEX(
    INDEX('{INDEX} Tour Packages'!$A:$ZZ, , MATCH(P$3, '{INDEX} Tour Packages'!$4:$4, 0)),
    MATCH(M438, INDEX('{INDEX} Tour Packages'!$A:$ZZ,0, MATCH("Tour Package Name", '{INDEX} Tour Packages'!$4:$4, 0)), 0)
  ),
"")
</f>
        <v/>
      </c>
      <c r="Q438" s="44" t="str">
        <f t="shared" si="7"/>
        <v/>
      </c>
      <c r="R438" s="44" t="str">
        <f>IFERROR(__xludf.DUMMYFUNCTION("IF(OR(ISBLANK(K438), ISBLANK(N438)), """", 
  LET(
    resDate, K438,
    tourDate, N438,
    monthCount, MAX(0, DATEDIF(resDate, tourDate - 3, ""M"") + 1),
    secondDates, ARRAYFORMULA(DATE(YEAR(resDate), MONTH(resDate) + SEQUENCE(monthCount), 2)),
    "&amp;"validDates, FILTER(secondDates, (secondDates &gt; resDate + 2) * (secondDates &lt;= tourDate - 3)),
    IF(ISERROR(validDates), 0, COUNTA(validDates))
  )
)
"),"")</f>
        <v/>
      </c>
      <c r="S438" s="44" t="str">
        <f t="shared" si="8"/>
        <v/>
      </c>
      <c r="T438" s="45" t="str">
        <f t="array" ref="T438">IF(ISBLANK(BO438),IFERROR(
  INDEX(
    INDEX('{INDEX} Payment Terms'!$A:$G, , MATCH(T$3, '{INDEX} Payment Terms'!$4:$4, 0)),
    MATCH(Q438, INDEX('{INDEX} Payment Terms'!$A:$G,0, MATCH("Payment Condition", '{INDEX} Payment Terms'!$4:$4, 0)), 0)
  ),
""),"Cancelled")
</f>
        <v/>
      </c>
      <c r="U438" s="46" t="b">
        <v>0</v>
      </c>
      <c r="V438" s="47" t="str">
        <f>IFERROR(__xludf.DUMMYFUNCTION("IF(OR(L438=""Duo Booking"", L438=""Group Booking""),
IF(U438=FALSE,"""",
    LET(
      bookingType, L438,
      tour, M438,
      mainFirst, H438,
      mainLast, I438,
      mainEmail, G438,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$L$4:L438, bookingType,
          $M$4:M438, tour,
          $H$4:H438, mainFirst,
          $I$4:I438, mainLast,
          $G$4:G438, mainEmail
        ),
        ""000""
      ),
  "&amp;"    baseID &amp; ""-"" &amp; memberNumber
    )
  ),
  """"
)
"),"")</f>
        <v/>
      </c>
      <c r="W438" s="48"/>
      <c r="X438" s="85" t="b">
        <v>0</v>
      </c>
      <c r="Y438" s="85" t="b">
        <v>0</v>
      </c>
      <c r="Z438" s="85" t="b">
        <v>0</v>
      </c>
      <c r="AA438" s="50"/>
      <c r="AB438" s="51"/>
      <c r="AC438" s="85" t="b">
        <v>0</v>
      </c>
      <c r="AD438" s="92"/>
      <c r="AE438" s="88"/>
      <c r="AF438" s="36" t="str">
        <f t="array" ref="AF438">IF(M438="","",INDEX(
      '{INDEX} Tour Packages'!$A:$ZP,
      MATCH($M438, '{INDEX} Tour Packages'!$A:$A, 0),
      MATCH(AF$3, '{INDEX} Tour Packages'!$4:$4, 0)
    ))</f>
        <v/>
      </c>
      <c r="AG438" s="36" t="str">
        <f t="array" ref="AG438">IF(M438="","",INDEX(
      '{INDEX} Tour Packages'!$A:$ZP,
      MATCH($M438, '{INDEX} Tour Packages'!$A:$A, 0),
      MATCH(AG$3, '{INDEX} Tour Packages'!$4:$4, 0)
    ))</f>
        <v/>
      </c>
      <c r="AH438" s="36" t="str">
        <f t="array" ref="AH438">IF(M438="","",INDEX(
      '{INDEX} Tour Packages'!$A:$ZP,
      MATCH($M438, '{INDEX} Tour Packages'!$A:$A, 0),
      MATCH(AH$3, '{INDEX} Tour Packages'!$4:$4, 0)
    ))</f>
        <v/>
      </c>
      <c r="AI438" s="54" t="str">
        <f t="shared" si="9"/>
        <v/>
      </c>
      <c r="AJ438" s="42"/>
      <c r="AK438" s="55"/>
      <c r="AL438" s="46" t="b">
        <v>0</v>
      </c>
      <c r="AM438" s="56"/>
      <c r="AN438" s="57" t="str">
        <f t="shared" si="10"/>
        <v/>
      </c>
      <c r="AO438" s="58" t="str">
        <f t="shared" si="11"/>
        <v/>
      </c>
      <c r="AP438" s="59"/>
      <c r="AQ438" s="60"/>
      <c r="AR438" s="61"/>
      <c r="AS438" s="61"/>
      <c r="AT438" s="61" t="str">
        <f>IFERROR(__xludf.DUMMYFUNCTION("IF( 
  OR($AJ438=""Full Payment"", ISBLANK($K438)),
  """",
  IF(
    OR(
      Q438=""Standard Booking, P1"",
      Q438=""Standard Booking, P2"",
      Q438=""Standard Booking, P3"",
      Q438=""Standard Booking, P4""
    ),
    LET(
      resDate,   $"&amp;"K438,
      tourDate,  $N438,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8" s="62" t="str">
        <f t="shared" si="12"/>
        <v/>
      </c>
      <c r="AV438" s="63"/>
      <c r="AW438" s="64"/>
      <c r="AX438" s="64"/>
      <c r="AY438" s="64"/>
      <c r="AZ438" s="64" t="str">
        <f>IFERROR(__xludf.DUMMYFUNCTION("IF(
  OR($AJ438=""Full Payment"",$AJ438=""P1"", ISBLANK($K438)),
  """",
  IF(
    OR(
      $Q438=""Standard Booking, P2"",
      $Q438=""Standard Booking, P3"",
      $Q438=""Standard Booking, P4""
    ),
    LET(
      resDate,   $K438,
      tourDate,"&amp;"  $N438,
      monthCount, DATEDIF(resDate, tourDate, ""M"") + 1,
      secondDates, ARRAYFORMULA(
        DATE(
          YEAR(resDate),
          MONTH(resDate) + SEQUENCE(monthCount),
          2
        )
      ),
      validDates, FILTER(
        sec"&amp;"ondDates,
        (secondDates &gt; resDate + 2) *
        (secondDates &lt;= tourDate - 3)
      ),
      IF(
        OR($AJ438=""P2"", $AJ438=""P3"", $AJ438=""P4""),
        IF(
          COUNTA(validDates) &lt; 2,
          """",
          TEXT(INDEX(validDates"&amp;", 2), ""mmm d, yyyy"")
        ),
        IF(
          COUNTA(validDates) &lt; 2,
          """",
          TEXTJOIN("", "", TRUE,
            TEXT(INDEX(validDates, 1), ""mmm d, yyyy""),
            TEXT(INDEX(validDates, 2), ""mmm d, yyyy"")
          )
 "&amp;"       )
      )
    ),
    """"
  )
)
"),"")</f>
        <v/>
      </c>
      <c r="BA438" s="65" t="str">
        <f t="shared" si="13"/>
        <v/>
      </c>
      <c r="BB438" s="63"/>
      <c r="BC438" s="64"/>
      <c r="BD438" s="64"/>
      <c r="BE438" s="64"/>
      <c r="BF438" s="64" t="str">
        <f>IFERROR(__xludf.DUMMYFUNCTION("IF(
  OR($AJ438=""Full Payment"",$AJ438=""P1"", $AJ438=""P2""),
  """",
  IF(
    AND(
      NOT(ISBLANK($K438)),
      OR(
        Q438=""Standard Booking, P3"",
        Q438=""Standard Booking, P4""
      )
    ),
    LET(
      resDate,   $K438,
      "&amp;"tourDate,  $N438,
      monthCount, DATEDIF(resDate, tourDate, ""M"") + 1,
      secondDates, ARRAYFORMULA(
        DATE(
          YEAR(resDate),
          MONTH(resDate) + SEQUENCE(monthCount),
          2
        )
      ),
      validDates, FILTER(
  "&amp;"      secondDates,
        (secondDates &gt; resDate + 2) *
        (secondDates &lt;= tourDate - 3)
      ),
      IF(
        $AJ438=""P4"",
        IF(
          COUNTA(validDates) &lt; 3,
          """",
          TEXT(INDEX(validDates, 3), ""mmm d, yyyy"")
  "&amp;"      ),
        IF(
          $AJ438=""P3"",
          IF(
            COUNTA(validDates) &lt; 3,
            """",
            TEXT(INDEX(validDates, 3), ""mmm d, yyyy"")
          ),
          IF(
            COUNTA(validDates) &lt; 3,
            """",
    "&amp;"        TEXTJOIN("", "", TRUE,
              TEXT(INDEX(validDates, 1), ""mmm d, yyyy""),
              TEXT(INDEX(validDates, 2), ""mmm d, yyyy""),
              TEXT(INDEX(validDates, 3), ""mmm d, yyyy"")
            )
          )
        )
      )
    "&amp;"),
    """"
  )
)
"),"")</f>
        <v/>
      </c>
      <c r="BG438" s="65" t="str">
        <f t="shared" si="14"/>
        <v/>
      </c>
      <c r="BH438" s="63"/>
      <c r="BI438" s="64"/>
      <c r="BJ438" s="64"/>
      <c r="BK438" s="64"/>
      <c r="BL438" s="64" t="str">
        <f>IFERROR(__xludf.DUMMYFUNCTION("IF(
  OR($AJ438=""Full Payment"",$AJ438=""P1"",$AJ438=""P2"",$AJ438=""P3""),
  """",
  IF(
    AND(
      NOT(ISBLANK($K438)),
      $Q438=""Standard Booking, P4""
    ),
    LET(
      resDate,   $K438,
      tourDate,  $N438,
      monthCount, DATEDIF(r"&amp;"esDate, tourDate, ""M"") + 1,
      secondDates, ARRAYFORMULA(
        DATE(
          YEAR(resDate),
          MONTH(resDate) + SEQUENCE(monthCount),
          2
        )
      ),
      validDates, FILTER(
        secondDates,
        (secondDates &gt; res"&amp;"Date + 2) *
        (secondDates &lt;= tourDate - 3)
      ),
      IF(
        $AJ438=""P4"",
        IF(
          COUNTA(validDates) &lt; 4,
          """",
          TEXT(
            INDEX(validDates, 4),
            ""mmm d, yyyy""
          )
        ),
"&amp;"        IF(
          COUNTA(validDates) &lt; 4,
          """",
          TEXTJOIN(
            "", "", TRUE,
            TEXT(INDEX(validDates, 1), ""mmm d, yyyy""),
            TEXT(INDEX(validDates, 2), ""mmm d, yyyy""),
            TEXT(INDEX(validDates"&amp;", 3), ""mmm d, yyyy""),
            TEXT(INDEX(validDates, 4), ""mmm d, yyyy"")
          )
        )
      )
    ),
    """"
  )
)
"),"")</f>
        <v/>
      </c>
      <c r="BM438" s="65" t="str">
        <f t="shared" si="15"/>
        <v/>
      </c>
      <c r="BN438" s="66"/>
      <c r="BO438" s="67"/>
      <c r="BP438" s="49" t="b">
        <v>0</v>
      </c>
      <c r="BQ438" s="49" t="b">
        <v>0</v>
      </c>
      <c r="BR438" s="68"/>
      <c r="BS438" s="69"/>
      <c r="BT438" s="70" t="b">
        <v>0</v>
      </c>
      <c r="BU438" s="71"/>
      <c r="BV438" s="72"/>
      <c r="BW438" s="86" t="b">
        <v>0</v>
      </c>
      <c r="BX438" s="87"/>
    </row>
    <row r="439">
      <c r="A439" s="35" t="str">
        <f t="shared" si="1"/>
        <v/>
      </c>
      <c r="B439" s="36" t="str">
        <f t="shared" si="2"/>
        <v/>
      </c>
      <c r="C439" s="36" t="str">
        <f t="array" ref="C439">IF(
  M439="",
  "",
  IFERROR(
    INDEX(
      '{INDEX} Tour Packages'!$A:$ZZ,
      MATCH(
        M439,
        INDEX(
          '{INDEX} Tour Packages'!$A:$ZZ,
          ,
          MATCH("Tour Package Name", '{INDEX} Tour Packages'!$4:$4, 0)
        ),
        0
      ),
      MATCH("Tour Code", '{INDEX} Tour Packages'!$4:$4, 0)
    ),
    "XXX"
  )
)
</f>
        <v/>
      </c>
      <c r="D439" s="36" t="str">
        <f t="shared" si="3"/>
        <v/>
      </c>
      <c r="E439" s="36" t="str">
        <f t="shared" si="4"/>
        <v/>
      </c>
      <c r="F439" s="37" t="str">
        <f t="shared" si="5"/>
        <v/>
      </c>
      <c r="G439" s="89"/>
      <c r="H439" s="89"/>
      <c r="I439" s="90"/>
      <c r="J439" s="40" t="str">
        <f t="shared" si="16"/>
        <v> </v>
      </c>
      <c r="K439" s="91"/>
      <c r="L439" s="55"/>
      <c r="M439" s="55"/>
      <c r="N439" s="91"/>
      <c r="O439" s="43" t="str">
        <f>IFERROR(__xludf.DUMMYFUNCTION("IF(N439="""","""",IFERROR(
  N439 + VALUE(REGEXEXTRACT(P439, ""(\d+)\s+Days"")),
  """"
)
)"),"")</f>
        <v/>
      </c>
      <c r="P439" s="43" t="str">
        <f t="array" ref="P439">IFERROR(
  INDEX(
    INDEX('{INDEX} Tour Packages'!$A:$ZZ, , MATCH(P$3, '{INDEX} Tour Packages'!$4:$4, 0)),
    MATCH(M439, INDEX('{INDEX} Tour Packages'!$A:$ZZ,0, MATCH("Tour Package Name", '{INDEX} Tour Packages'!$4:$4, 0)), 0)
  ),
"")
</f>
        <v/>
      </c>
      <c r="Q439" s="44" t="str">
        <f t="shared" si="7"/>
        <v/>
      </c>
      <c r="R439" s="44" t="str">
        <f>IFERROR(__xludf.DUMMYFUNCTION("IF(OR(ISBLANK(K439), ISBLANK(N439)), """", 
  LET(
    resDate, K439,
    tourDate, N439,
    monthCount, MAX(0, DATEDIF(resDate, tourDate - 3, ""M"") + 1),
    secondDates, ARRAYFORMULA(DATE(YEAR(resDate), MONTH(resDate) + SEQUENCE(monthCount), 2)),
    "&amp;"validDates, FILTER(secondDates, (secondDates &gt; resDate + 2) * (secondDates &lt;= tourDate - 3)),
    IF(ISERROR(validDates), 0, COUNTA(validDates))
  )
)
"),"")</f>
        <v/>
      </c>
      <c r="S439" s="44" t="str">
        <f t="shared" si="8"/>
        <v/>
      </c>
      <c r="T439" s="45" t="str">
        <f t="array" ref="T439">IF(ISBLANK(BO439),IFERROR(
  INDEX(
    INDEX('{INDEX} Payment Terms'!$A:$G, , MATCH(T$3, '{INDEX} Payment Terms'!$4:$4, 0)),
    MATCH(Q439, INDEX('{INDEX} Payment Terms'!$A:$G,0, MATCH("Payment Condition", '{INDEX} Payment Terms'!$4:$4, 0)), 0)
  ),
""),"Cancelled")
</f>
        <v/>
      </c>
      <c r="U439" s="46" t="b">
        <v>0</v>
      </c>
      <c r="V439" s="47" t="str">
        <f>IFERROR(__xludf.DUMMYFUNCTION("IF(OR(L439=""Duo Booking"", L439=""Group Booking""),
IF(U439=FALSE,"""",
    LET(
      bookingType, L439,
      tour, M439,
      mainFirst, H439,
      mainLast, I439,
      mainEmail, G439,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$L$4:L439, bookingType,
          $M$4:M439, tour,
          $H$4:H439, mainFirst,
          $I$4:I439, mainLast,
          $G$4:G439, mainEmail
        ),
        ""000""
      ),
  "&amp;"    baseID &amp; ""-"" &amp; memberNumber
    )
  ),
  """"
)
"),"")</f>
        <v/>
      </c>
      <c r="W439" s="48"/>
      <c r="X439" s="85" t="b">
        <v>0</v>
      </c>
      <c r="Y439" s="85" t="b">
        <v>0</v>
      </c>
      <c r="Z439" s="85" t="b">
        <v>0</v>
      </c>
      <c r="AA439" s="50"/>
      <c r="AB439" s="51"/>
      <c r="AC439" s="85" t="b">
        <v>0</v>
      </c>
      <c r="AD439" s="92"/>
      <c r="AE439" s="88"/>
      <c r="AF439" s="36" t="str">
        <f t="array" ref="AF439">IF(M439="","",INDEX(
      '{INDEX} Tour Packages'!$A:$ZP,
      MATCH($M439, '{INDEX} Tour Packages'!$A:$A, 0),
      MATCH(AF$3, '{INDEX} Tour Packages'!$4:$4, 0)
    ))</f>
        <v/>
      </c>
      <c r="AG439" s="36" t="str">
        <f t="array" ref="AG439">IF(M439="","",INDEX(
      '{INDEX} Tour Packages'!$A:$ZP,
      MATCH($M439, '{INDEX} Tour Packages'!$A:$A, 0),
      MATCH(AG$3, '{INDEX} Tour Packages'!$4:$4, 0)
    ))</f>
        <v/>
      </c>
      <c r="AH439" s="36" t="str">
        <f t="array" ref="AH439">IF(M439="","",INDEX(
      '{INDEX} Tour Packages'!$A:$ZP,
      MATCH($M439, '{INDEX} Tour Packages'!$A:$A, 0),
      MATCH(AH$3, '{INDEX} Tour Packages'!$4:$4, 0)
    ))</f>
        <v/>
      </c>
      <c r="AI439" s="54" t="str">
        <f t="shared" si="9"/>
        <v/>
      </c>
      <c r="AJ439" s="42"/>
      <c r="AK439" s="55"/>
      <c r="AL439" s="46" t="b">
        <v>0</v>
      </c>
      <c r="AM439" s="56"/>
      <c r="AN439" s="57" t="str">
        <f t="shared" si="10"/>
        <v/>
      </c>
      <c r="AO439" s="58" t="str">
        <f t="shared" si="11"/>
        <v/>
      </c>
      <c r="AP439" s="59"/>
      <c r="AQ439" s="60"/>
      <c r="AR439" s="61"/>
      <c r="AS439" s="61"/>
      <c r="AT439" s="61" t="str">
        <f>IFERROR(__xludf.DUMMYFUNCTION("IF( 
  OR($AJ439=""Full Payment"", ISBLANK($K439)),
  """",
  IF(
    OR(
      Q439=""Standard Booking, P1"",
      Q439=""Standard Booking, P2"",
      Q439=""Standard Booking, P3"",
      Q439=""Standard Booking, P4""
    ),
    LET(
      resDate,   $"&amp;"K439,
      tourDate,  $N439,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39" s="62" t="str">
        <f t="shared" si="12"/>
        <v/>
      </c>
      <c r="AV439" s="63"/>
      <c r="AW439" s="64"/>
      <c r="AX439" s="64"/>
      <c r="AY439" s="64"/>
      <c r="AZ439" s="64" t="str">
        <f>IFERROR(__xludf.DUMMYFUNCTION("IF(
  OR($AJ439=""Full Payment"",$AJ439=""P1"", ISBLANK($K439)),
  """",
  IF(
    OR(
      $Q439=""Standard Booking, P2"",
      $Q439=""Standard Booking, P3"",
      $Q439=""Standard Booking, P4""
    ),
    LET(
      resDate,   $K439,
      tourDate,"&amp;"  $N439,
      monthCount, DATEDIF(resDate, tourDate, ""M"") + 1,
      secondDates, ARRAYFORMULA(
        DATE(
          YEAR(resDate),
          MONTH(resDate) + SEQUENCE(monthCount),
          2
        )
      ),
      validDates, FILTER(
        sec"&amp;"ondDates,
        (secondDates &gt; resDate + 2) *
        (secondDates &lt;= tourDate - 3)
      ),
      IF(
        OR($AJ439=""P2"", $AJ439=""P3"", $AJ439=""P4""),
        IF(
          COUNTA(validDates) &lt; 2,
          """",
          TEXT(INDEX(validDates"&amp;", 2), ""mmm d, yyyy"")
        ),
        IF(
          COUNTA(validDates) &lt; 2,
          """",
          TEXTJOIN("", "", TRUE,
            TEXT(INDEX(validDates, 1), ""mmm d, yyyy""),
            TEXT(INDEX(validDates, 2), ""mmm d, yyyy"")
          )
 "&amp;"       )
      )
    ),
    """"
  )
)
"),"")</f>
        <v/>
      </c>
      <c r="BA439" s="65" t="str">
        <f t="shared" si="13"/>
        <v/>
      </c>
      <c r="BB439" s="63"/>
      <c r="BC439" s="64"/>
      <c r="BD439" s="64"/>
      <c r="BE439" s="64"/>
      <c r="BF439" s="64" t="str">
        <f>IFERROR(__xludf.DUMMYFUNCTION("IF(
  OR($AJ439=""Full Payment"",$AJ439=""P1"", $AJ439=""P2""),
  """",
  IF(
    AND(
      NOT(ISBLANK($K439)),
      OR(
        Q439=""Standard Booking, P3"",
        Q439=""Standard Booking, P4""
      )
    ),
    LET(
      resDate,   $K439,
      "&amp;"tourDate,  $N439,
      monthCount, DATEDIF(resDate, tourDate, ""M"") + 1,
      secondDates, ARRAYFORMULA(
        DATE(
          YEAR(resDate),
          MONTH(resDate) + SEQUENCE(monthCount),
          2
        )
      ),
      validDates, FILTER(
  "&amp;"      secondDates,
        (secondDates &gt; resDate + 2) *
        (secondDates &lt;= tourDate - 3)
      ),
      IF(
        $AJ439=""P4"",
        IF(
          COUNTA(validDates) &lt; 3,
          """",
          TEXT(INDEX(validDates, 3), ""mmm d, yyyy"")
  "&amp;"      ),
        IF(
          $AJ439=""P3"",
          IF(
            COUNTA(validDates) &lt; 3,
            """",
            TEXT(INDEX(validDates, 3), ""mmm d, yyyy"")
          ),
          IF(
            COUNTA(validDates) &lt; 3,
            """",
    "&amp;"        TEXTJOIN("", "", TRUE,
              TEXT(INDEX(validDates, 1), ""mmm d, yyyy""),
              TEXT(INDEX(validDates, 2), ""mmm d, yyyy""),
              TEXT(INDEX(validDates, 3), ""mmm d, yyyy"")
            )
          )
        )
      )
    "&amp;"),
    """"
  )
)
"),"")</f>
        <v/>
      </c>
      <c r="BG439" s="65" t="str">
        <f t="shared" si="14"/>
        <v/>
      </c>
      <c r="BH439" s="63"/>
      <c r="BI439" s="64"/>
      <c r="BJ439" s="64"/>
      <c r="BK439" s="64"/>
      <c r="BL439" s="64" t="str">
        <f>IFERROR(__xludf.DUMMYFUNCTION("IF(
  OR($AJ439=""Full Payment"",$AJ439=""P1"",$AJ439=""P2"",$AJ439=""P3""),
  """",
  IF(
    AND(
      NOT(ISBLANK($K439)),
      $Q439=""Standard Booking, P4""
    ),
    LET(
      resDate,   $K439,
      tourDate,  $N439,
      monthCount, DATEDIF(r"&amp;"esDate, tourDate, ""M"") + 1,
      secondDates, ARRAYFORMULA(
        DATE(
          YEAR(resDate),
          MONTH(resDate) + SEQUENCE(monthCount),
          2
        )
      ),
      validDates, FILTER(
        secondDates,
        (secondDates &gt; res"&amp;"Date + 2) *
        (secondDates &lt;= tourDate - 3)
      ),
      IF(
        $AJ439=""P4"",
        IF(
          COUNTA(validDates) &lt; 4,
          """",
          TEXT(
            INDEX(validDates, 4),
            ""mmm d, yyyy""
          )
        ),
"&amp;"        IF(
          COUNTA(validDates) &lt; 4,
          """",
          TEXTJOIN(
            "", "", TRUE,
            TEXT(INDEX(validDates, 1), ""mmm d, yyyy""),
            TEXT(INDEX(validDates, 2), ""mmm d, yyyy""),
            TEXT(INDEX(validDates"&amp;", 3), ""mmm d, yyyy""),
            TEXT(INDEX(validDates, 4), ""mmm d, yyyy"")
          )
        )
      )
    ),
    """"
  )
)
"),"")</f>
        <v/>
      </c>
      <c r="BM439" s="65" t="str">
        <f t="shared" si="15"/>
        <v/>
      </c>
      <c r="BN439" s="66"/>
      <c r="BO439" s="67"/>
      <c r="BP439" s="49" t="b">
        <v>0</v>
      </c>
      <c r="BQ439" s="49" t="b">
        <v>0</v>
      </c>
      <c r="BR439" s="68"/>
      <c r="BS439" s="69"/>
      <c r="BT439" s="70" t="b">
        <v>0</v>
      </c>
      <c r="BU439" s="71"/>
      <c r="BV439" s="72"/>
      <c r="BW439" s="86" t="b">
        <v>0</v>
      </c>
      <c r="BX439" s="87"/>
    </row>
    <row r="440">
      <c r="A440" s="35" t="str">
        <f t="shared" si="1"/>
        <v/>
      </c>
      <c r="B440" s="36" t="str">
        <f t="shared" si="2"/>
        <v/>
      </c>
      <c r="C440" s="36" t="str">
        <f t="array" ref="C440">IF(
  M440="",
  "",
  IFERROR(
    INDEX(
      '{INDEX} Tour Packages'!$A:$ZZ,
      MATCH(
        M440,
        INDEX(
          '{INDEX} Tour Packages'!$A:$ZZ,
          ,
          MATCH("Tour Package Name", '{INDEX} Tour Packages'!$4:$4, 0)
        ),
        0
      ),
      MATCH("Tour Code", '{INDEX} Tour Packages'!$4:$4, 0)
    ),
    "XXX"
  )
)
</f>
        <v/>
      </c>
      <c r="D440" s="36" t="str">
        <f t="shared" si="3"/>
        <v/>
      </c>
      <c r="E440" s="36" t="str">
        <f t="shared" si="4"/>
        <v/>
      </c>
      <c r="F440" s="37" t="str">
        <f t="shared" si="5"/>
        <v/>
      </c>
      <c r="G440" s="89"/>
      <c r="H440" s="89"/>
      <c r="I440" s="90"/>
      <c r="J440" s="40" t="str">
        <f t="shared" si="16"/>
        <v> </v>
      </c>
      <c r="K440" s="91"/>
      <c r="L440" s="55"/>
      <c r="M440" s="55"/>
      <c r="N440" s="91"/>
      <c r="O440" s="43" t="str">
        <f>IFERROR(__xludf.DUMMYFUNCTION("IF(N440="""","""",IFERROR(
  N440 + VALUE(REGEXEXTRACT(P440, ""(\d+)\s+Days"")),
  """"
)
)"),"")</f>
        <v/>
      </c>
      <c r="P440" s="43" t="str">
        <f t="array" ref="P440">IFERROR(
  INDEX(
    INDEX('{INDEX} Tour Packages'!$A:$ZZ, , MATCH(P$3, '{INDEX} Tour Packages'!$4:$4, 0)),
    MATCH(M440, INDEX('{INDEX} Tour Packages'!$A:$ZZ,0, MATCH("Tour Package Name", '{INDEX} Tour Packages'!$4:$4, 0)), 0)
  ),
"")
</f>
        <v/>
      </c>
      <c r="Q440" s="44" t="str">
        <f t="shared" si="7"/>
        <v/>
      </c>
      <c r="R440" s="44" t="str">
        <f>IFERROR(__xludf.DUMMYFUNCTION("IF(OR(ISBLANK(K440), ISBLANK(N440)), """", 
  LET(
    resDate, K440,
    tourDate, N440,
    monthCount, MAX(0, DATEDIF(resDate, tourDate - 3, ""M"") + 1),
    secondDates, ARRAYFORMULA(DATE(YEAR(resDate), MONTH(resDate) + SEQUENCE(monthCount), 2)),
    "&amp;"validDates, FILTER(secondDates, (secondDates &gt; resDate + 2) * (secondDates &lt;= tourDate - 3)),
    IF(ISERROR(validDates), 0, COUNTA(validDates))
  )
)
"),"")</f>
        <v/>
      </c>
      <c r="S440" s="44" t="str">
        <f t="shared" si="8"/>
        <v/>
      </c>
      <c r="T440" s="45" t="str">
        <f t="array" ref="T440">IF(ISBLANK(BO440),IFERROR(
  INDEX(
    INDEX('{INDEX} Payment Terms'!$A:$G, , MATCH(T$3, '{INDEX} Payment Terms'!$4:$4, 0)),
    MATCH(Q440, INDEX('{INDEX} Payment Terms'!$A:$G,0, MATCH("Payment Condition", '{INDEX} Payment Terms'!$4:$4, 0)), 0)
  ),
""),"Cancelled")
</f>
        <v/>
      </c>
      <c r="U440" s="46" t="b">
        <v>0</v>
      </c>
      <c r="V440" s="47" t="str">
        <f>IFERROR(__xludf.DUMMYFUNCTION("IF(OR(L440=""Duo Booking"", L440=""Group Booking""),
IF(U440=FALSE,"""",
    LET(
      bookingType, L440,
      tour, M440,
      mainFirst, H440,
      mainLast, I440,
      mainEmail, G440,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$L$4:L440, bookingType,
          $M$4:M440, tour,
          $H$4:H440, mainFirst,
          $I$4:I440, mainLast,
          $G$4:G440, mainEmail
        ),
        ""000""
      ),
  "&amp;"    baseID &amp; ""-"" &amp; memberNumber
    )
  ),
  """"
)
"),"")</f>
        <v/>
      </c>
      <c r="W440" s="48"/>
      <c r="X440" s="85" t="b">
        <v>0</v>
      </c>
      <c r="Y440" s="85" t="b">
        <v>0</v>
      </c>
      <c r="Z440" s="85" t="b">
        <v>0</v>
      </c>
      <c r="AA440" s="50"/>
      <c r="AB440" s="51"/>
      <c r="AC440" s="85" t="b">
        <v>0</v>
      </c>
      <c r="AD440" s="92"/>
      <c r="AE440" s="88"/>
      <c r="AF440" s="36" t="str">
        <f t="array" ref="AF440">IF(M440="","",INDEX(
      '{INDEX} Tour Packages'!$A:$ZP,
      MATCH($M440, '{INDEX} Tour Packages'!$A:$A, 0),
      MATCH(AF$3, '{INDEX} Tour Packages'!$4:$4, 0)
    ))</f>
        <v/>
      </c>
      <c r="AG440" s="36" t="str">
        <f t="array" ref="AG440">IF(M440="","",INDEX(
      '{INDEX} Tour Packages'!$A:$ZP,
      MATCH($M440, '{INDEX} Tour Packages'!$A:$A, 0),
      MATCH(AG$3, '{INDEX} Tour Packages'!$4:$4, 0)
    ))</f>
        <v/>
      </c>
      <c r="AH440" s="36" t="str">
        <f t="array" ref="AH440">IF(M440="","",INDEX(
      '{INDEX} Tour Packages'!$A:$ZP,
      MATCH($M440, '{INDEX} Tour Packages'!$A:$A, 0),
      MATCH(AH$3, '{INDEX} Tour Packages'!$4:$4, 0)
    ))</f>
        <v/>
      </c>
      <c r="AI440" s="54" t="str">
        <f t="shared" si="9"/>
        <v/>
      </c>
      <c r="AJ440" s="42"/>
      <c r="AK440" s="55"/>
      <c r="AL440" s="46" t="b">
        <v>0</v>
      </c>
      <c r="AM440" s="56"/>
      <c r="AN440" s="57" t="str">
        <f t="shared" si="10"/>
        <v/>
      </c>
      <c r="AO440" s="58" t="str">
        <f t="shared" si="11"/>
        <v/>
      </c>
      <c r="AP440" s="59"/>
      <c r="AQ440" s="60"/>
      <c r="AR440" s="61"/>
      <c r="AS440" s="61"/>
      <c r="AT440" s="61" t="str">
        <f>IFERROR(__xludf.DUMMYFUNCTION("IF( 
  OR($AJ440=""Full Payment"", ISBLANK($K440)),
  """",
  IF(
    OR(
      Q440=""Standard Booking, P1"",
      Q440=""Standard Booking, P2"",
      Q440=""Standard Booking, P3"",
      Q440=""Standard Booking, P4""
    ),
    LET(
      resDate,   $"&amp;"K440,
      tourDate,  $N440,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0" s="62" t="str">
        <f t="shared" si="12"/>
        <v/>
      </c>
      <c r="AV440" s="63"/>
      <c r="AW440" s="64"/>
      <c r="AX440" s="64"/>
      <c r="AY440" s="64"/>
      <c r="AZ440" s="64" t="str">
        <f>IFERROR(__xludf.DUMMYFUNCTION("IF(
  OR($AJ440=""Full Payment"",$AJ440=""P1"", ISBLANK($K440)),
  """",
  IF(
    OR(
      $Q440=""Standard Booking, P2"",
      $Q440=""Standard Booking, P3"",
      $Q440=""Standard Booking, P4""
    ),
    LET(
      resDate,   $K440,
      tourDate,"&amp;"  $N440,
      monthCount, DATEDIF(resDate, tourDate, ""M"") + 1,
      secondDates, ARRAYFORMULA(
        DATE(
          YEAR(resDate),
          MONTH(resDate) + SEQUENCE(monthCount),
          2
        )
      ),
      validDates, FILTER(
        sec"&amp;"ondDates,
        (secondDates &gt; resDate + 2) *
        (secondDates &lt;= tourDate - 3)
      ),
      IF(
        OR($AJ440=""P2"", $AJ440=""P3"", $AJ440=""P4""),
        IF(
          COUNTA(validDates) &lt; 2,
          """",
          TEXT(INDEX(validDates"&amp;", 2), ""mmm d, yyyy"")
        ),
        IF(
          COUNTA(validDates) &lt; 2,
          """",
          TEXTJOIN("", "", TRUE,
            TEXT(INDEX(validDates, 1), ""mmm d, yyyy""),
            TEXT(INDEX(validDates, 2), ""mmm d, yyyy"")
          )
 "&amp;"       )
      )
    ),
    """"
  )
)
"),"")</f>
        <v/>
      </c>
      <c r="BA440" s="65" t="str">
        <f t="shared" si="13"/>
        <v/>
      </c>
      <c r="BB440" s="63"/>
      <c r="BC440" s="64"/>
      <c r="BD440" s="64"/>
      <c r="BE440" s="64"/>
      <c r="BF440" s="64" t="str">
        <f>IFERROR(__xludf.DUMMYFUNCTION("IF(
  OR($AJ440=""Full Payment"",$AJ440=""P1"", $AJ440=""P2""),
  """",
  IF(
    AND(
      NOT(ISBLANK($K440)),
      OR(
        Q440=""Standard Booking, P3"",
        Q440=""Standard Booking, P4""
      )
    ),
    LET(
      resDate,   $K440,
      "&amp;"tourDate,  $N440,
      monthCount, DATEDIF(resDate, tourDate, ""M"") + 1,
      secondDates, ARRAYFORMULA(
        DATE(
          YEAR(resDate),
          MONTH(resDate) + SEQUENCE(monthCount),
          2
        )
      ),
      validDates, FILTER(
  "&amp;"      secondDates,
        (secondDates &gt; resDate + 2) *
        (secondDates &lt;= tourDate - 3)
      ),
      IF(
        $AJ440=""P4"",
        IF(
          COUNTA(validDates) &lt; 3,
          """",
          TEXT(INDEX(validDates, 3), ""mmm d, yyyy"")
  "&amp;"      ),
        IF(
          $AJ440=""P3"",
          IF(
            COUNTA(validDates) &lt; 3,
            """",
            TEXT(INDEX(validDates, 3), ""mmm d, yyyy"")
          ),
          IF(
            COUNTA(validDates) &lt; 3,
            """",
    "&amp;"        TEXTJOIN("", "", TRUE,
              TEXT(INDEX(validDates, 1), ""mmm d, yyyy""),
              TEXT(INDEX(validDates, 2), ""mmm d, yyyy""),
              TEXT(INDEX(validDates, 3), ""mmm d, yyyy"")
            )
          )
        )
      )
    "&amp;"),
    """"
  )
)
"),"")</f>
        <v/>
      </c>
      <c r="BG440" s="65" t="str">
        <f t="shared" si="14"/>
        <v/>
      </c>
      <c r="BH440" s="63"/>
      <c r="BI440" s="64"/>
      <c r="BJ440" s="64"/>
      <c r="BK440" s="64"/>
      <c r="BL440" s="64" t="str">
        <f>IFERROR(__xludf.DUMMYFUNCTION("IF(
  OR($AJ440=""Full Payment"",$AJ440=""P1"",$AJ440=""P2"",$AJ440=""P3""),
  """",
  IF(
    AND(
      NOT(ISBLANK($K440)),
      $Q440=""Standard Booking, P4""
    ),
    LET(
      resDate,   $K440,
      tourDate,  $N440,
      monthCount, DATEDIF(r"&amp;"esDate, tourDate, ""M"") + 1,
      secondDates, ARRAYFORMULA(
        DATE(
          YEAR(resDate),
          MONTH(resDate) + SEQUENCE(monthCount),
          2
        )
      ),
      validDates, FILTER(
        secondDates,
        (secondDates &gt; res"&amp;"Date + 2) *
        (secondDates &lt;= tourDate - 3)
      ),
      IF(
        $AJ440=""P4"",
        IF(
          COUNTA(validDates) &lt; 4,
          """",
          TEXT(
            INDEX(validDates, 4),
            ""mmm d, yyyy""
          )
        ),
"&amp;"        IF(
          COUNTA(validDates) &lt; 4,
          """",
          TEXTJOIN(
            "", "", TRUE,
            TEXT(INDEX(validDates, 1), ""mmm d, yyyy""),
            TEXT(INDEX(validDates, 2), ""mmm d, yyyy""),
            TEXT(INDEX(validDates"&amp;", 3), ""mmm d, yyyy""),
            TEXT(INDEX(validDates, 4), ""mmm d, yyyy"")
          )
        )
      )
    ),
    """"
  )
)
"),"")</f>
        <v/>
      </c>
      <c r="BM440" s="65" t="str">
        <f t="shared" si="15"/>
        <v/>
      </c>
      <c r="BN440" s="66"/>
      <c r="BO440" s="67"/>
      <c r="BP440" s="49" t="b">
        <v>0</v>
      </c>
      <c r="BQ440" s="49" t="b">
        <v>0</v>
      </c>
      <c r="BR440" s="68"/>
      <c r="BS440" s="69"/>
      <c r="BT440" s="70" t="b">
        <v>0</v>
      </c>
      <c r="BU440" s="71"/>
      <c r="BV440" s="72"/>
      <c r="BW440" s="86" t="b">
        <v>0</v>
      </c>
      <c r="BX440" s="87"/>
    </row>
    <row r="441">
      <c r="A441" s="35" t="str">
        <f t="shared" si="1"/>
        <v/>
      </c>
      <c r="B441" s="36" t="str">
        <f t="shared" si="2"/>
        <v/>
      </c>
      <c r="C441" s="36" t="str">
        <f t="array" ref="C441">IF(
  M441="",
  "",
  IFERROR(
    INDEX(
      '{INDEX} Tour Packages'!$A:$ZZ,
      MATCH(
        M441,
        INDEX(
          '{INDEX} Tour Packages'!$A:$ZZ,
          ,
          MATCH("Tour Package Name", '{INDEX} Tour Packages'!$4:$4, 0)
        ),
        0
      ),
      MATCH("Tour Code", '{INDEX} Tour Packages'!$4:$4, 0)
    ),
    "XXX"
  )
)
</f>
        <v/>
      </c>
      <c r="D441" s="36" t="str">
        <f t="shared" si="3"/>
        <v/>
      </c>
      <c r="E441" s="36" t="str">
        <f t="shared" si="4"/>
        <v/>
      </c>
      <c r="F441" s="37" t="str">
        <f t="shared" si="5"/>
        <v/>
      </c>
      <c r="G441" s="89"/>
      <c r="H441" s="89"/>
      <c r="I441" s="90"/>
      <c r="J441" s="40" t="str">
        <f t="shared" si="16"/>
        <v> </v>
      </c>
      <c r="K441" s="91"/>
      <c r="L441" s="55"/>
      <c r="M441" s="55"/>
      <c r="N441" s="91"/>
      <c r="O441" s="43" t="str">
        <f>IFERROR(__xludf.DUMMYFUNCTION("IF(N441="""","""",IFERROR(
  N441 + VALUE(REGEXEXTRACT(P441, ""(\d+)\s+Days"")),
  """"
)
)"),"")</f>
        <v/>
      </c>
      <c r="P441" s="43" t="str">
        <f t="array" ref="P441">IFERROR(
  INDEX(
    INDEX('{INDEX} Tour Packages'!$A:$ZZ, , MATCH(P$3, '{INDEX} Tour Packages'!$4:$4, 0)),
    MATCH(M441, INDEX('{INDEX} Tour Packages'!$A:$ZZ,0, MATCH("Tour Package Name", '{INDEX} Tour Packages'!$4:$4, 0)), 0)
  ),
"")
</f>
        <v/>
      </c>
      <c r="Q441" s="44" t="str">
        <f t="shared" si="7"/>
        <v/>
      </c>
      <c r="R441" s="44" t="str">
        <f>IFERROR(__xludf.DUMMYFUNCTION("IF(OR(ISBLANK(K441), ISBLANK(N441)), """", 
  LET(
    resDate, K441,
    tourDate, N441,
    monthCount, MAX(0, DATEDIF(resDate, tourDate - 3, ""M"") + 1),
    secondDates, ARRAYFORMULA(DATE(YEAR(resDate), MONTH(resDate) + SEQUENCE(monthCount), 2)),
    "&amp;"validDates, FILTER(secondDates, (secondDates &gt; resDate + 2) * (secondDates &lt;= tourDate - 3)),
    IF(ISERROR(validDates), 0, COUNTA(validDates))
  )
)
"),"")</f>
        <v/>
      </c>
      <c r="S441" s="44" t="str">
        <f t="shared" si="8"/>
        <v/>
      </c>
      <c r="T441" s="45" t="str">
        <f t="array" ref="T441">IF(ISBLANK(BO441),IFERROR(
  INDEX(
    INDEX('{INDEX} Payment Terms'!$A:$G, , MATCH(T$3, '{INDEX} Payment Terms'!$4:$4, 0)),
    MATCH(Q441, INDEX('{INDEX} Payment Terms'!$A:$G,0, MATCH("Payment Condition", '{INDEX} Payment Terms'!$4:$4, 0)), 0)
  ),
""),"Cancelled")
</f>
        <v/>
      </c>
      <c r="U441" s="46" t="b">
        <v>0</v>
      </c>
      <c r="V441" s="47" t="str">
        <f>IFERROR(__xludf.DUMMYFUNCTION("IF(OR(L441=""Duo Booking"", L441=""Group Booking""),
IF(U441=FALSE,"""",
    LET(
      bookingType, L441,
      tour, M441,
      mainFirst, H441,
      mainLast, I441,
      mainEmail, G441,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$L$4:L441, bookingType,
          $M$4:M441, tour,
          $H$4:H441, mainFirst,
          $I$4:I441, mainLast,
          $G$4:G441, mainEmail
        ),
        ""000""
      ),
  "&amp;"    baseID &amp; ""-"" &amp; memberNumber
    )
  ),
  """"
)
"),"")</f>
        <v/>
      </c>
      <c r="W441" s="48"/>
      <c r="X441" s="85" t="b">
        <v>0</v>
      </c>
      <c r="Y441" s="85" t="b">
        <v>0</v>
      </c>
      <c r="Z441" s="85" t="b">
        <v>0</v>
      </c>
      <c r="AA441" s="50"/>
      <c r="AB441" s="51"/>
      <c r="AC441" s="85" t="b">
        <v>0</v>
      </c>
      <c r="AD441" s="92"/>
      <c r="AE441" s="88"/>
      <c r="AF441" s="36" t="str">
        <f t="array" ref="AF441">IF(M441="","",INDEX(
      '{INDEX} Tour Packages'!$A:$ZP,
      MATCH($M441, '{INDEX} Tour Packages'!$A:$A, 0),
      MATCH(AF$3, '{INDEX} Tour Packages'!$4:$4, 0)
    ))</f>
        <v/>
      </c>
      <c r="AG441" s="36" t="str">
        <f t="array" ref="AG441">IF(M441="","",INDEX(
      '{INDEX} Tour Packages'!$A:$ZP,
      MATCH($M441, '{INDEX} Tour Packages'!$A:$A, 0),
      MATCH(AG$3, '{INDEX} Tour Packages'!$4:$4, 0)
    ))</f>
        <v/>
      </c>
      <c r="AH441" s="36" t="str">
        <f t="array" ref="AH441">IF(M441="","",INDEX(
      '{INDEX} Tour Packages'!$A:$ZP,
      MATCH($M441, '{INDEX} Tour Packages'!$A:$A, 0),
      MATCH(AH$3, '{INDEX} Tour Packages'!$4:$4, 0)
    ))</f>
        <v/>
      </c>
      <c r="AI441" s="54" t="str">
        <f t="shared" si="9"/>
        <v/>
      </c>
      <c r="AJ441" s="42"/>
      <c r="AK441" s="55"/>
      <c r="AL441" s="46" t="b">
        <v>0</v>
      </c>
      <c r="AM441" s="56"/>
      <c r="AN441" s="57" t="str">
        <f t="shared" si="10"/>
        <v/>
      </c>
      <c r="AO441" s="58" t="str">
        <f t="shared" si="11"/>
        <v/>
      </c>
      <c r="AP441" s="59"/>
      <c r="AQ441" s="60"/>
      <c r="AR441" s="61"/>
      <c r="AS441" s="61"/>
      <c r="AT441" s="61" t="str">
        <f>IFERROR(__xludf.DUMMYFUNCTION("IF( 
  OR($AJ441=""Full Payment"", ISBLANK($K441)),
  """",
  IF(
    OR(
      Q441=""Standard Booking, P1"",
      Q441=""Standard Booking, P2"",
      Q441=""Standard Booking, P3"",
      Q441=""Standard Booking, P4""
    ),
    LET(
      resDate,   $"&amp;"K441,
      tourDate,  $N441,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1" s="62" t="str">
        <f t="shared" si="12"/>
        <v/>
      </c>
      <c r="AV441" s="63"/>
      <c r="AW441" s="64"/>
      <c r="AX441" s="64"/>
      <c r="AY441" s="64"/>
      <c r="AZ441" s="64" t="str">
        <f>IFERROR(__xludf.DUMMYFUNCTION("IF(
  OR($AJ441=""Full Payment"",$AJ441=""P1"", ISBLANK($K441)),
  """",
  IF(
    OR(
      $Q441=""Standard Booking, P2"",
      $Q441=""Standard Booking, P3"",
      $Q441=""Standard Booking, P4""
    ),
    LET(
      resDate,   $K441,
      tourDate,"&amp;"  $N441,
      monthCount, DATEDIF(resDate, tourDate, ""M"") + 1,
      secondDates, ARRAYFORMULA(
        DATE(
          YEAR(resDate),
          MONTH(resDate) + SEQUENCE(monthCount),
          2
        )
      ),
      validDates, FILTER(
        sec"&amp;"ondDates,
        (secondDates &gt; resDate + 2) *
        (secondDates &lt;= tourDate - 3)
      ),
      IF(
        OR($AJ441=""P2"", $AJ441=""P3"", $AJ441=""P4""),
        IF(
          COUNTA(validDates) &lt; 2,
          """",
          TEXT(INDEX(validDates"&amp;", 2), ""mmm d, yyyy"")
        ),
        IF(
          COUNTA(validDates) &lt; 2,
          """",
          TEXTJOIN("", "", TRUE,
            TEXT(INDEX(validDates, 1), ""mmm d, yyyy""),
            TEXT(INDEX(validDates, 2), ""mmm d, yyyy"")
          )
 "&amp;"       )
      )
    ),
    """"
  )
)
"),"")</f>
        <v/>
      </c>
      <c r="BA441" s="65" t="str">
        <f t="shared" si="13"/>
        <v/>
      </c>
      <c r="BB441" s="63"/>
      <c r="BC441" s="64"/>
      <c r="BD441" s="64"/>
      <c r="BE441" s="64"/>
      <c r="BF441" s="64" t="str">
        <f>IFERROR(__xludf.DUMMYFUNCTION("IF(
  OR($AJ441=""Full Payment"",$AJ441=""P1"", $AJ441=""P2""),
  """",
  IF(
    AND(
      NOT(ISBLANK($K441)),
      OR(
        Q441=""Standard Booking, P3"",
        Q441=""Standard Booking, P4""
      )
    ),
    LET(
      resDate,   $K441,
      "&amp;"tourDate,  $N441,
      monthCount, DATEDIF(resDate, tourDate, ""M"") + 1,
      secondDates, ARRAYFORMULA(
        DATE(
          YEAR(resDate),
          MONTH(resDate) + SEQUENCE(monthCount),
          2
        )
      ),
      validDates, FILTER(
  "&amp;"      secondDates,
        (secondDates &gt; resDate + 2) *
        (secondDates &lt;= tourDate - 3)
      ),
      IF(
        $AJ441=""P4"",
        IF(
          COUNTA(validDates) &lt; 3,
          """",
          TEXT(INDEX(validDates, 3), ""mmm d, yyyy"")
  "&amp;"      ),
        IF(
          $AJ441=""P3"",
          IF(
            COUNTA(validDates) &lt; 3,
            """",
            TEXT(INDEX(validDates, 3), ""mmm d, yyyy"")
          ),
          IF(
            COUNTA(validDates) &lt; 3,
            """",
    "&amp;"        TEXTJOIN("", "", TRUE,
              TEXT(INDEX(validDates, 1), ""mmm d, yyyy""),
              TEXT(INDEX(validDates, 2), ""mmm d, yyyy""),
              TEXT(INDEX(validDates, 3), ""mmm d, yyyy"")
            )
          )
        )
      )
    "&amp;"),
    """"
  )
)
"),"")</f>
        <v/>
      </c>
      <c r="BG441" s="65" t="str">
        <f t="shared" si="14"/>
        <v/>
      </c>
      <c r="BH441" s="63"/>
      <c r="BI441" s="64"/>
      <c r="BJ441" s="64"/>
      <c r="BK441" s="64"/>
      <c r="BL441" s="64" t="str">
        <f>IFERROR(__xludf.DUMMYFUNCTION("IF(
  OR($AJ441=""Full Payment"",$AJ441=""P1"",$AJ441=""P2"",$AJ441=""P3""),
  """",
  IF(
    AND(
      NOT(ISBLANK($K441)),
      $Q441=""Standard Booking, P4""
    ),
    LET(
      resDate,   $K441,
      tourDate,  $N441,
      monthCount, DATEDIF(r"&amp;"esDate, tourDate, ""M"") + 1,
      secondDates, ARRAYFORMULA(
        DATE(
          YEAR(resDate),
          MONTH(resDate) + SEQUENCE(monthCount),
          2
        )
      ),
      validDates, FILTER(
        secondDates,
        (secondDates &gt; res"&amp;"Date + 2) *
        (secondDates &lt;= tourDate - 3)
      ),
      IF(
        $AJ441=""P4"",
        IF(
          COUNTA(validDates) &lt; 4,
          """",
          TEXT(
            INDEX(validDates, 4),
            ""mmm d, yyyy""
          )
        ),
"&amp;"        IF(
          COUNTA(validDates) &lt; 4,
          """",
          TEXTJOIN(
            "", "", TRUE,
            TEXT(INDEX(validDates, 1), ""mmm d, yyyy""),
            TEXT(INDEX(validDates, 2), ""mmm d, yyyy""),
            TEXT(INDEX(validDates"&amp;", 3), ""mmm d, yyyy""),
            TEXT(INDEX(validDates, 4), ""mmm d, yyyy"")
          )
        )
      )
    ),
    """"
  )
)
"),"")</f>
        <v/>
      </c>
      <c r="BM441" s="65" t="str">
        <f t="shared" si="15"/>
        <v/>
      </c>
      <c r="BN441" s="66"/>
      <c r="BO441" s="67"/>
      <c r="BP441" s="49" t="b">
        <v>0</v>
      </c>
      <c r="BQ441" s="49" t="b">
        <v>0</v>
      </c>
      <c r="BR441" s="68"/>
      <c r="BS441" s="69"/>
      <c r="BT441" s="70" t="b">
        <v>0</v>
      </c>
      <c r="BU441" s="71"/>
      <c r="BV441" s="72"/>
      <c r="BW441" s="86" t="b">
        <v>0</v>
      </c>
      <c r="BX441" s="87"/>
    </row>
    <row r="442">
      <c r="A442" s="35" t="str">
        <f t="shared" si="1"/>
        <v/>
      </c>
      <c r="B442" s="36" t="str">
        <f t="shared" si="2"/>
        <v/>
      </c>
      <c r="C442" s="36" t="str">
        <f t="array" ref="C442">IF(
  M442="",
  "",
  IFERROR(
    INDEX(
      '{INDEX} Tour Packages'!$A:$ZZ,
      MATCH(
        M442,
        INDEX(
          '{INDEX} Tour Packages'!$A:$ZZ,
          ,
          MATCH("Tour Package Name", '{INDEX} Tour Packages'!$4:$4, 0)
        ),
        0
      ),
      MATCH("Tour Code", '{INDEX} Tour Packages'!$4:$4, 0)
    ),
    "XXX"
  )
)
</f>
        <v/>
      </c>
      <c r="D442" s="36" t="str">
        <f t="shared" si="3"/>
        <v/>
      </c>
      <c r="E442" s="36" t="str">
        <f t="shared" si="4"/>
        <v/>
      </c>
      <c r="F442" s="37" t="str">
        <f t="shared" si="5"/>
        <v/>
      </c>
      <c r="G442" s="89"/>
      <c r="H442" s="89"/>
      <c r="I442" s="90"/>
      <c r="J442" s="40" t="str">
        <f t="shared" si="16"/>
        <v> </v>
      </c>
      <c r="K442" s="91"/>
      <c r="L442" s="55"/>
      <c r="M442" s="55"/>
      <c r="N442" s="91"/>
      <c r="O442" s="43" t="str">
        <f>IFERROR(__xludf.DUMMYFUNCTION("IF(N442="""","""",IFERROR(
  N442 + VALUE(REGEXEXTRACT(P442, ""(\d+)\s+Days"")),
  """"
)
)"),"")</f>
        <v/>
      </c>
      <c r="P442" s="43" t="str">
        <f t="array" ref="P442">IFERROR(
  INDEX(
    INDEX('{INDEX} Tour Packages'!$A:$ZZ, , MATCH(P$3, '{INDEX} Tour Packages'!$4:$4, 0)),
    MATCH(M442, INDEX('{INDEX} Tour Packages'!$A:$ZZ,0, MATCH("Tour Package Name", '{INDEX} Tour Packages'!$4:$4, 0)), 0)
  ),
"")
</f>
        <v/>
      </c>
      <c r="Q442" s="44" t="str">
        <f t="shared" si="7"/>
        <v/>
      </c>
      <c r="R442" s="44" t="str">
        <f>IFERROR(__xludf.DUMMYFUNCTION("IF(OR(ISBLANK(K442), ISBLANK(N442)), """", 
  LET(
    resDate, K442,
    tourDate, N442,
    monthCount, MAX(0, DATEDIF(resDate, tourDate - 3, ""M"") + 1),
    secondDates, ARRAYFORMULA(DATE(YEAR(resDate), MONTH(resDate) + SEQUENCE(monthCount), 2)),
    "&amp;"validDates, FILTER(secondDates, (secondDates &gt; resDate + 2) * (secondDates &lt;= tourDate - 3)),
    IF(ISERROR(validDates), 0, COUNTA(validDates))
  )
)
"),"")</f>
        <v/>
      </c>
      <c r="S442" s="44" t="str">
        <f t="shared" si="8"/>
        <v/>
      </c>
      <c r="T442" s="45" t="str">
        <f t="array" ref="T442">IF(ISBLANK(BO442),IFERROR(
  INDEX(
    INDEX('{INDEX} Payment Terms'!$A:$G, , MATCH(T$3, '{INDEX} Payment Terms'!$4:$4, 0)),
    MATCH(Q442, INDEX('{INDEX} Payment Terms'!$A:$G,0, MATCH("Payment Condition", '{INDEX} Payment Terms'!$4:$4, 0)), 0)
  ),
""),"Cancelled")
</f>
        <v/>
      </c>
      <c r="U442" s="46" t="b">
        <v>0</v>
      </c>
      <c r="V442" s="47" t="str">
        <f>IFERROR(__xludf.DUMMYFUNCTION("IF(OR(L442=""Duo Booking"", L442=""Group Booking""),
IF(U442=FALSE,"""",
    LET(
      bookingType, L442,
      tour, M442,
      mainFirst, H442,
      mainLast, I442,
      mainEmail, G442,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$L$4:L442, bookingType,
          $M$4:M442, tour,
          $H$4:H442, mainFirst,
          $I$4:I442, mainLast,
          $G$4:G442, mainEmail
        ),
        ""000""
      ),
  "&amp;"    baseID &amp; ""-"" &amp; memberNumber
    )
  ),
  """"
)
"),"")</f>
        <v/>
      </c>
      <c r="W442" s="48"/>
      <c r="X442" s="85" t="b">
        <v>0</v>
      </c>
      <c r="Y442" s="85" t="b">
        <v>0</v>
      </c>
      <c r="Z442" s="85" t="b">
        <v>0</v>
      </c>
      <c r="AA442" s="50"/>
      <c r="AB442" s="51"/>
      <c r="AC442" s="85" t="b">
        <v>0</v>
      </c>
      <c r="AD442" s="92"/>
      <c r="AE442" s="88"/>
      <c r="AF442" s="36" t="str">
        <f t="array" ref="AF442">IF(M442="","",INDEX(
      '{INDEX} Tour Packages'!$A:$ZP,
      MATCH($M442, '{INDEX} Tour Packages'!$A:$A, 0),
      MATCH(AF$3, '{INDEX} Tour Packages'!$4:$4, 0)
    ))</f>
        <v/>
      </c>
      <c r="AG442" s="36" t="str">
        <f t="array" ref="AG442">IF(M442="","",INDEX(
      '{INDEX} Tour Packages'!$A:$ZP,
      MATCH($M442, '{INDEX} Tour Packages'!$A:$A, 0),
      MATCH(AG$3, '{INDEX} Tour Packages'!$4:$4, 0)
    ))</f>
        <v/>
      </c>
      <c r="AH442" s="36" t="str">
        <f t="array" ref="AH442">IF(M442="","",INDEX(
      '{INDEX} Tour Packages'!$A:$ZP,
      MATCH($M442, '{INDEX} Tour Packages'!$A:$A, 0),
      MATCH(AH$3, '{INDEX} Tour Packages'!$4:$4, 0)
    ))</f>
        <v/>
      </c>
      <c r="AI442" s="54" t="str">
        <f t="shared" si="9"/>
        <v/>
      </c>
      <c r="AJ442" s="42"/>
      <c r="AK442" s="55"/>
      <c r="AL442" s="46" t="b">
        <v>0</v>
      </c>
      <c r="AM442" s="56"/>
      <c r="AN442" s="57" t="str">
        <f t="shared" si="10"/>
        <v/>
      </c>
      <c r="AO442" s="58" t="str">
        <f t="shared" si="11"/>
        <v/>
      </c>
      <c r="AP442" s="59"/>
      <c r="AQ442" s="60"/>
      <c r="AR442" s="61"/>
      <c r="AS442" s="61"/>
      <c r="AT442" s="61" t="str">
        <f>IFERROR(__xludf.DUMMYFUNCTION("IF( 
  OR($AJ442=""Full Payment"", ISBLANK($K442)),
  """",
  IF(
    OR(
      Q442=""Standard Booking, P1"",
      Q442=""Standard Booking, P2"",
      Q442=""Standard Booking, P3"",
      Q442=""Standard Booking, P4""
    ),
    LET(
      resDate,   $"&amp;"K442,
      tourDate,  $N442,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2" s="62" t="str">
        <f t="shared" si="12"/>
        <v/>
      </c>
      <c r="AV442" s="63"/>
      <c r="AW442" s="64"/>
      <c r="AX442" s="64"/>
      <c r="AY442" s="64"/>
      <c r="AZ442" s="64" t="str">
        <f>IFERROR(__xludf.DUMMYFUNCTION("IF(
  OR($AJ442=""Full Payment"",$AJ442=""P1"", ISBLANK($K442)),
  """",
  IF(
    OR(
      $Q442=""Standard Booking, P2"",
      $Q442=""Standard Booking, P3"",
      $Q442=""Standard Booking, P4""
    ),
    LET(
      resDate,   $K442,
      tourDate,"&amp;"  $N442,
      monthCount, DATEDIF(resDate, tourDate, ""M"") + 1,
      secondDates, ARRAYFORMULA(
        DATE(
          YEAR(resDate),
          MONTH(resDate) + SEQUENCE(monthCount),
          2
        )
      ),
      validDates, FILTER(
        sec"&amp;"ondDates,
        (secondDates &gt; resDate + 2) *
        (secondDates &lt;= tourDate - 3)
      ),
      IF(
        OR($AJ442=""P2"", $AJ442=""P3"", $AJ442=""P4""),
        IF(
          COUNTA(validDates) &lt; 2,
          """",
          TEXT(INDEX(validDates"&amp;", 2), ""mmm d, yyyy"")
        ),
        IF(
          COUNTA(validDates) &lt; 2,
          """",
          TEXTJOIN("", "", TRUE,
            TEXT(INDEX(validDates, 1), ""mmm d, yyyy""),
            TEXT(INDEX(validDates, 2), ""mmm d, yyyy"")
          )
 "&amp;"       )
      )
    ),
    """"
  )
)
"),"")</f>
        <v/>
      </c>
      <c r="BA442" s="65" t="str">
        <f t="shared" si="13"/>
        <v/>
      </c>
      <c r="BB442" s="63"/>
      <c r="BC442" s="64"/>
      <c r="BD442" s="64"/>
      <c r="BE442" s="64"/>
      <c r="BF442" s="64" t="str">
        <f>IFERROR(__xludf.DUMMYFUNCTION("IF(
  OR($AJ442=""Full Payment"",$AJ442=""P1"", $AJ442=""P2""),
  """",
  IF(
    AND(
      NOT(ISBLANK($K442)),
      OR(
        Q442=""Standard Booking, P3"",
        Q442=""Standard Booking, P4""
      )
    ),
    LET(
      resDate,   $K442,
      "&amp;"tourDate,  $N442,
      monthCount, DATEDIF(resDate, tourDate, ""M"") + 1,
      secondDates, ARRAYFORMULA(
        DATE(
          YEAR(resDate),
          MONTH(resDate) + SEQUENCE(monthCount),
          2
        )
      ),
      validDates, FILTER(
  "&amp;"      secondDates,
        (secondDates &gt; resDate + 2) *
        (secondDates &lt;= tourDate - 3)
      ),
      IF(
        $AJ442=""P4"",
        IF(
          COUNTA(validDates) &lt; 3,
          """",
          TEXT(INDEX(validDates, 3), ""mmm d, yyyy"")
  "&amp;"      ),
        IF(
          $AJ442=""P3"",
          IF(
            COUNTA(validDates) &lt; 3,
            """",
            TEXT(INDEX(validDates, 3), ""mmm d, yyyy"")
          ),
          IF(
            COUNTA(validDates) &lt; 3,
            """",
    "&amp;"        TEXTJOIN("", "", TRUE,
              TEXT(INDEX(validDates, 1), ""mmm d, yyyy""),
              TEXT(INDEX(validDates, 2), ""mmm d, yyyy""),
              TEXT(INDEX(validDates, 3), ""mmm d, yyyy"")
            )
          )
        )
      )
    "&amp;"),
    """"
  )
)
"),"")</f>
        <v/>
      </c>
      <c r="BG442" s="65" t="str">
        <f t="shared" si="14"/>
        <v/>
      </c>
      <c r="BH442" s="63"/>
      <c r="BI442" s="64"/>
      <c r="BJ442" s="64"/>
      <c r="BK442" s="64"/>
      <c r="BL442" s="64" t="str">
        <f>IFERROR(__xludf.DUMMYFUNCTION("IF(
  OR($AJ442=""Full Payment"",$AJ442=""P1"",$AJ442=""P2"",$AJ442=""P3""),
  """",
  IF(
    AND(
      NOT(ISBLANK($K442)),
      $Q442=""Standard Booking, P4""
    ),
    LET(
      resDate,   $K442,
      tourDate,  $N442,
      monthCount, DATEDIF(r"&amp;"esDate, tourDate, ""M"") + 1,
      secondDates, ARRAYFORMULA(
        DATE(
          YEAR(resDate),
          MONTH(resDate) + SEQUENCE(monthCount),
          2
        )
      ),
      validDates, FILTER(
        secondDates,
        (secondDates &gt; res"&amp;"Date + 2) *
        (secondDates &lt;= tourDate - 3)
      ),
      IF(
        $AJ442=""P4"",
        IF(
          COUNTA(validDates) &lt; 4,
          """",
          TEXT(
            INDEX(validDates, 4),
            ""mmm d, yyyy""
          )
        ),
"&amp;"        IF(
          COUNTA(validDates) &lt; 4,
          """",
          TEXTJOIN(
            "", "", TRUE,
            TEXT(INDEX(validDates, 1), ""mmm d, yyyy""),
            TEXT(INDEX(validDates, 2), ""mmm d, yyyy""),
            TEXT(INDEX(validDates"&amp;", 3), ""mmm d, yyyy""),
            TEXT(INDEX(validDates, 4), ""mmm d, yyyy"")
          )
        )
      )
    ),
    """"
  )
)
"),"")</f>
        <v/>
      </c>
      <c r="BM442" s="65" t="str">
        <f t="shared" si="15"/>
        <v/>
      </c>
      <c r="BN442" s="66"/>
      <c r="BO442" s="67"/>
      <c r="BP442" s="49" t="b">
        <v>0</v>
      </c>
      <c r="BQ442" s="49" t="b">
        <v>0</v>
      </c>
      <c r="BR442" s="68"/>
      <c r="BS442" s="69"/>
      <c r="BT442" s="70" t="b">
        <v>0</v>
      </c>
      <c r="BU442" s="71"/>
      <c r="BV442" s="72"/>
      <c r="BW442" s="86" t="b">
        <v>0</v>
      </c>
      <c r="BX442" s="87"/>
    </row>
    <row r="443">
      <c r="A443" s="35" t="str">
        <f t="shared" si="1"/>
        <v/>
      </c>
      <c r="B443" s="36" t="str">
        <f t="shared" si="2"/>
        <v/>
      </c>
      <c r="C443" s="36" t="str">
        <f t="array" ref="C443">IF(
  M443="",
  "",
  IFERROR(
    INDEX(
      '{INDEX} Tour Packages'!$A:$ZZ,
      MATCH(
        M443,
        INDEX(
          '{INDEX} Tour Packages'!$A:$ZZ,
          ,
          MATCH("Tour Package Name", '{INDEX} Tour Packages'!$4:$4, 0)
        ),
        0
      ),
      MATCH("Tour Code", '{INDEX} Tour Packages'!$4:$4, 0)
    ),
    "XXX"
  )
)
</f>
        <v/>
      </c>
      <c r="D443" s="36" t="str">
        <f t="shared" si="3"/>
        <v/>
      </c>
      <c r="E443" s="36" t="str">
        <f t="shared" si="4"/>
        <v/>
      </c>
      <c r="F443" s="37" t="str">
        <f t="shared" si="5"/>
        <v/>
      </c>
      <c r="G443" s="89"/>
      <c r="H443" s="89"/>
      <c r="I443" s="90"/>
      <c r="J443" s="40" t="str">
        <f t="shared" si="16"/>
        <v> </v>
      </c>
      <c r="K443" s="91"/>
      <c r="L443" s="55"/>
      <c r="M443" s="55"/>
      <c r="N443" s="91"/>
      <c r="O443" s="43" t="str">
        <f>IFERROR(__xludf.DUMMYFUNCTION("IF(N443="""","""",IFERROR(
  N443 + VALUE(REGEXEXTRACT(P443, ""(\d+)\s+Days"")),
  """"
)
)"),"")</f>
        <v/>
      </c>
      <c r="P443" s="43" t="str">
        <f t="array" ref="P443">IFERROR(
  INDEX(
    INDEX('{INDEX} Tour Packages'!$A:$ZZ, , MATCH(P$3, '{INDEX} Tour Packages'!$4:$4, 0)),
    MATCH(M443, INDEX('{INDEX} Tour Packages'!$A:$ZZ,0, MATCH("Tour Package Name", '{INDEX} Tour Packages'!$4:$4, 0)), 0)
  ),
"")
</f>
        <v/>
      </c>
      <c r="Q443" s="44" t="str">
        <f t="shared" si="7"/>
        <v/>
      </c>
      <c r="R443" s="44" t="str">
        <f>IFERROR(__xludf.DUMMYFUNCTION("IF(OR(ISBLANK(K443), ISBLANK(N443)), """", 
  LET(
    resDate, K443,
    tourDate, N443,
    monthCount, MAX(0, DATEDIF(resDate, tourDate - 3, ""M"") + 1),
    secondDates, ARRAYFORMULA(DATE(YEAR(resDate), MONTH(resDate) + SEQUENCE(monthCount), 2)),
    "&amp;"validDates, FILTER(secondDates, (secondDates &gt; resDate + 2) * (secondDates &lt;= tourDate - 3)),
    IF(ISERROR(validDates), 0, COUNTA(validDates))
  )
)
"),"")</f>
        <v/>
      </c>
      <c r="S443" s="44" t="str">
        <f t="shared" si="8"/>
        <v/>
      </c>
      <c r="T443" s="45" t="str">
        <f t="array" ref="T443">IF(ISBLANK(BO443),IFERROR(
  INDEX(
    INDEX('{INDEX} Payment Terms'!$A:$G, , MATCH(T$3, '{INDEX} Payment Terms'!$4:$4, 0)),
    MATCH(Q443, INDEX('{INDEX} Payment Terms'!$A:$G,0, MATCH("Payment Condition", '{INDEX} Payment Terms'!$4:$4, 0)), 0)
  ),
""),"Cancelled")
</f>
        <v/>
      </c>
      <c r="U443" s="46" t="b">
        <v>0</v>
      </c>
      <c r="V443" s="47" t="str">
        <f>IFERROR(__xludf.DUMMYFUNCTION("IF(OR(L443=""Duo Booking"", L443=""Group Booking""),
IF(U443=FALSE,"""",
    LET(
      bookingType, L443,
      tour, M443,
      mainFirst, H443,
      mainLast, I443,
      mainEmail, G443,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$L$4:L443, bookingType,
          $M$4:M443, tour,
          $H$4:H443, mainFirst,
          $I$4:I443, mainLast,
          $G$4:G443, mainEmail
        ),
        ""000""
      ),
  "&amp;"    baseID &amp; ""-"" &amp; memberNumber
    )
  ),
  """"
)
"),"")</f>
        <v/>
      </c>
      <c r="W443" s="48"/>
      <c r="X443" s="85" t="b">
        <v>0</v>
      </c>
      <c r="Y443" s="85" t="b">
        <v>0</v>
      </c>
      <c r="Z443" s="85" t="b">
        <v>0</v>
      </c>
      <c r="AA443" s="50"/>
      <c r="AB443" s="51"/>
      <c r="AC443" s="85" t="b">
        <v>0</v>
      </c>
      <c r="AD443" s="92"/>
      <c r="AE443" s="88"/>
      <c r="AF443" s="36" t="str">
        <f t="array" ref="AF443">IF(M443="","",INDEX(
      '{INDEX} Tour Packages'!$A:$ZP,
      MATCH($M443, '{INDEX} Tour Packages'!$A:$A, 0),
      MATCH(AF$3, '{INDEX} Tour Packages'!$4:$4, 0)
    ))</f>
        <v/>
      </c>
      <c r="AG443" s="36" t="str">
        <f t="array" ref="AG443">IF(M443="","",INDEX(
      '{INDEX} Tour Packages'!$A:$ZP,
      MATCH($M443, '{INDEX} Tour Packages'!$A:$A, 0),
      MATCH(AG$3, '{INDEX} Tour Packages'!$4:$4, 0)
    ))</f>
        <v/>
      </c>
      <c r="AH443" s="36" t="str">
        <f t="array" ref="AH443">IF(M443="","",INDEX(
      '{INDEX} Tour Packages'!$A:$ZP,
      MATCH($M443, '{INDEX} Tour Packages'!$A:$A, 0),
      MATCH(AH$3, '{INDEX} Tour Packages'!$4:$4, 0)
    ))</f>
        <v/>
      </c>
      <c r="AI443" s="54" t="str">
        <f t="shared" si="9"/>
        <v/>
      </c>
      <c r="AJ443" s="42"/>
      <c r="AK443" s="55"/>
      <c r="AL443" s="46" t="b">
        <v>0</v>
      </c>
      <c r="AM443" s="56"/>
      <c r="AN443" s="57" t="str">
        <f t="shared" si="10"/>
        <v/>
      </c>
      <c r="AO443" s="58" t="str">
        <f t="shared" si="11"/>
        <v/>
      </c>
      <c r="AP443" s="59"/>
      <c r="AQ443" s="60"/>
      <c r="AR443" s="61"/>
      <c r="AS443" s="61"/>
      <c r="AT443" s="61" t="str">
        <f>IFERROR(__xludf.DUMMYFUNCTION("IF( 
  OR($AJ443=""Full Payment"", ISBLANK($K443)),
  """",
  IF(
    OR(
      Q443=""Standard Booking, P1"",
      Q443=""Standard Booking, P2"",
      Q443=""Standard Booking, P3"",
      Q443=""Standard Booking, P4""
    ),
    LET(
      resDate,   $"&amp;"K443,
      tourDate,  $N443,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3" s="62" t="str">
        <f t="shared" si="12"/>
        <v/>
      </c>
      <c r="AV443" s="63"/>
      <c r="AW443" s="64"/>
      <c r="AX443" s="64"/>
      <c r="AY443" s="64"/>
      <c r="AZ443" s="64" t="str">
        <f>IFERROR(__xludf.DUMMYFUNCTION("IF(
  OR($AJ443=""Full Payment"",$AJ443=""P1"", ISBLANK($K443)),
  """",
  IF(
    OR(
      $Q443=""Standard Booking, P2"",
      $Q443=""Standard Booking, P3"",
      $Q443=""Standard Booking, P4""
    ),
    LET(
      resDate,   $K443,
      tourDate,"&amp;"  $N443,
      monthCount, DATEDIF(resDate, tourDate, ""M"") + 1,
      secondDates, ARRAYFORMULA(
        DATE(
          YEAR(resDate),
          MONTH(resDate) + SEQUENCE(monthCount),
          2
        )
      ),
      validDates, FILTER(
        sec"&amp;"ondDates,
        (secondDates &gt; resDate + 2) *
        (secondDates &lt;= tourDate - 3)
      ),
      IF(
        OR($AJ443=""P2"", $AJ443=""P3"", $AJ443=""P4""),
        IF(
          COUNTA(validDates) &lt; 2,
          """",
          TEXT(INDEX(validDates"&amp;", 2), ""mmm d, yyyy"")
        ),
        IF(
          COUNTA(validDates) &lt; 2,
          """",
          TEXTJOIN("", "", TRUE,
            TEXT(INDEX(validDates, 1), ""mmm d, yyyy""),
            TEXT(INDEX(validDates, 2), ""mmm d, yyyy"")
          )
 "&amp;"       )
      )
    ),
    """"
  )
)
"),"")</f>
        <v/>
      </c>
      <c r="BA443" s="65" t="str">
        <f t="shared" si="13"/>
        <v/>
      </c>
      <c r="BB443" s="63"/>
      <c r="BC443" s="64"/>
      <c r="BD443" s="64"/>
      <c r="BE443" s="64"/>
      <c r="BF443" s="64" t="str">
        <f>IFERROR(__xludf.DUMMYFUNCTION("IF(
  OR($AJ443=""Full Payment"",$AJ443=""P1"", $AJ443=""P2""),
  """",
  IF(
    AND(
      NOT(ISBLANK($K443)),
      OR(
        Q443=""Standard Booking, P3"",
        Q443=""Standard Booking, P4""
      )
    ),
    LET(
      resDate,   $K443,
      "&amp;"tourDate,  $N443,
      monthCount, DATEDIF(resDate, tourDate, ""M"") + 1,
      secondDates, ARRAYFORMULA(
        DATE(
          YEAR(resDate),
          MONTH(resDate) + SEQUENCE(monthCount),
          2
        )
      ),
      validDates, FILTER(
  "&amp;"      secondDates,
        (secondDates &gt; resDate + 2) *
        (secondDates &lt;= tourDate - 3)
      ),
      IF(
        $AJ443=""P4"",
        IF(
          COUNTA(validDates) &lt; 3,
          """",
          TEXT(INDEX(validDates, 3), ""mmm d, yyyy"")
  "&amp;"      ),
        IF(
          $AJ443=""P3"",
          IF(
            COUNTA(validDates) &lt; 3,
            """",
            TEXT(INDEX(validDates, 3), ""mmm d, yyyy"")
          ),
          IF(
            COUNTA(validDates) &lt; 3,
            """",
    "&amp;"        TEXTJOIN("", "", TRUE,
              TEXT(INDEX(validDates, 1), ""mmm d, yyyy""),
              TEXT(INDEX(validDates, 2), ""mmm d, yyyy""),
              TEXT(INDEX(validDates, 3), ""mmm d, yyyy"")
            )
          )
        )
      )
    "&amp;"),
    """"
  )
)
"),"")</f>
        <v/>
      </c>
      <c r="BG443" s="65" t="str">
        <f t="shared" si="14"/>
        <v/>
      </c>
      <c r="BH443" s="63"/>
      <c r="BI443" s="64"/>
      <c r="BJ443" s="64"/>
      <c r="BK443" s="64"/>
      <c r="BL443" s="64" t="str">
        <f>IFERROR(__xludf.DUMMYFUNCTION("IF(
  OR($AJ443=""Full Payment"",$AJ443=""P1"",$AJ443=""P2"",$AJ443=""P3""),
  """",
  IF(
    AND(
      NOT(ISBLANK($K443)),
      $Q443=""Standard Booking, P4""
    ),
    LET(
      resDate,   $K443,
      tourDate,  $N443,
      monthCount, DATEDIF(r"&amp;"esDate, tourDate, ""M"") + 1,
      secondDates, ARRAYFORMULA(
        DATE(
          YEAR(resDate),
          MONTH(resDate) + SEQUENCE(monthCount),
          2
        )
      ),
      validDates, FILTER(
        secondDates,
        (secondDates &gt; res"&amp;"Date + 2) *
        (secondDates &lt;= tourDate - 3)
      ),
      IF(
        $AJ443=""P4"",
        IF(
          COUNTA(validDates) &lt; 4,
          """",
          TEXT(
            INDEX(validDates, 4),
            ""mmm d, yyyy""
          )
        ),
"&amp;"        IF(
          COUNTA(validDates) &lt; 4,
          """",
          TEXTJOIN(
            "", "", TRUE,
            TEXT(INDEX(validDates, 1), ""mmm d, yyyy""),
            TEXT(INDEX(validDates, 2), ""mmm d, yyyy""),
            TEXT(INDEX(validDates"&amp;", 3), ""mmm d, yyyy""),
            TEXT(INDEX(validDates, 4), ""mmm d, yyyy"")
          )
        )
      )
    ),
    """"
  )
)
"),"")</f>
        <v/>
      </c>
      <c r="BM443" s="65" t="str">
        <f t="shared" si="15"/>
        <v/>
      </c>
      <c r="BN443" s="66"/>
      <c r="BO443" s="67"/>
      <c r="BP443" s="49" t="b">
        <v>0</v>
      </c>
      <c r="BQ443" s="49" t="b">
        <v>0</v>
      </c>
      <c r="BR443" s="68"/>
      <c r="BS443" s="69"/>
      <c r="BT443" s="70" t="b">
        <v>0</v>
      </c>
      <c r="BU443" s="71"/>
      <c r="BV443" s="72"/>
      <c r="BW443" s="86" t="b">
        <v>0</v>
      </c>
      <c r="BX443" s="87"/>
    </row>
    <row r="444">
      <c r="A444" s="35" t="str">
        <f t="shared" si="1"/>
        <v/>
      </c>
      <c r="B444" s="36" t="str">
        <f t="shared" si="2"/>
        <v/>
      </c>
      <c r="C444" s="36" t="str">
        <f t="array" ref="C444">IF(
  M444="",
  "",
  IFERROR(
    INDEX(
      '{INDEX} Tour Packages'!$A:$ZZ,
      MATCH(
        M444,
        INDEX(
          '{INDEX} Tour Packages'!$A:$ZZ,
          ,
          MATCH("Tour Package Name", '{INDEX} Tour Packages'!$4:$4, 0)
        ),
        0
      ),
      MATCH("Tour Code", '{INDEX} Tour Packages'!$4:$4, 0)
    ),
    "XXX"
  )
)
</f>
        <v/>
      </c>
      <c r="D444" s="36" t="str">
        <f t="shared" si="3"/>
        <v/>
      </c>
      <c r="E444" s="36" t="str">
        <f t="shared" si="4"/>
        <v/>
      </c>
      <c r="F444" s="37" t="str">
        <f t="shared" si="5"/>
        <v/>
      </c>
      <c r="G444" s="89"/>
      <c r="H444" s="89"/>
      <c r="I444" s="90"/>
      <c r="J444" s="40" t="str">
        <f t="shared" si="16"/>
        <v> </v>
      </c>
      <c r="K444" s="91"/>
      <c r="L444" s="55"/>
      <c r="M444" s="55"/>
      <c r="N444" s="91"/>
      <c r="O444" s="43" t="str">
        <f>IFERROR(__xludf.DUMMYFUNCTION("IF(N444="""","""",IFERROR(
  N444 + VALUE(REGEXEXTRACT(P444, ""(\d+)\s+Days"")),
  """"
)
)"),"")</f>
        <v/>
      </c>
      <c r="P444" s="43" t="str">
        <f t="array" ref="P444">IFERROR(
  INDEX(
    INDEX('{INDEX} Tour Packages'!$A:$ZZ, , MATCH(P$3, '{INDEX} Tour Packages'!$4:$4, 0)),
    MATCH(M444, INDEX('{INDEX} Tour Packages'!$A:$ZZ,0, MATCH("Tour Package Name", '{INDEX} Tour Packages'!$4:$4, 0)), 0)
  ),
"")
</f>
        <v/>
      </c>
      <c r="Q444" s="44" t="str">
        <f t="shared" si="7"/>
        <v/>
      </c>
      <c r="R444" s="44" t="str">
        <f>IFERROR(__xludf.DUMMYFUNCTION("IF(OR(ISBLANK(K444), ISBLANK(N444)), """", 
  LET(
    resDate, K444,
    tourDate, N444,
    monthCount, MAX(0, DATEDIF(resDate, tourDate - 3, ""M"") + 1),
    secondDates, ARRAYFORMULA(DATE(YEAR(resDate), MONTH(resDate) + SEQUENCE(monthCount), 2)),
    "&amp;"validDates, FILTER(secondDates, (secondDates &gt; resDate + 2) * (secondDates &lt;= tourDate - 3)),
    IF(ISERROR(validDates), 0, COUNTA(validDates))
  )
)
"),"")</f>
        <v/>
      </c>
      <c r="S444" s="44" t="str">
        <f t="shared" si="8"/>
        <v/>
      </c>
      <c r="T444" s="45" t="str">
        <f t="array" ref="T444">IF(ISBLANK(BO444),IFERROR(
  INDEX(
    INDEX('{INDEX} Payment Terms'!$A:$G, , MATCH(T$3, '{INDEX} Payment Terms'!$4:$4, 0)),
    MATCH(Q444, INDEX('{INDEX} Payment Terms'!$A:$G,0, MATCH("Payment Condition", '{INDEX} Payment Terms'!$4:$4, 0)), 0)
  ),
""),"Cancelled")
</f>
        <v/>
      </c>
      <c r="U444" s="46" t="b">
        <v>0</v>
      </c>
      <c r="V444" s="47" t="str">
        <f>IFERROR(__xludf.DUMMYFUNCTION("IF(OR(L444=""Duo Booking"", L444=""Group Booking""),
IF(U444=FALSE,"""",
    LET(
      bookingType, L444,
      tour, M444,
      mainFirst, H444,
      mainLast, I444,
      mainEmail, G444,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$L$4:L444, bookingType,
          $M$4:M444, tour,
          $H$4:H444, mainFirst,
          $I$4:I444, mainLast,
          $G$4:G444, mainEmail
        ),
        ""000""
      ),
  "&amp;"    baseID &amp; ""-"" &amp; memberNumber
    )
  ),
  """"
)
"),"")</f>
        <v/>
      </c>
      <c r="W444" s="48"/>
      <c r="X444" s="85" t="b">
        <v>0</v>
      </c>
      <c r="Y444" s="85" t="b">
        <v>0</v>
      </c>
      <c r="Z444" s="85" t="b">
        <v>0</v>
      </c>
      <c r="AA444" s="50"/>
      <c r="AB444" s="51"/>
      <c r="AC444" s="85" t="b">
        <v>0</v>
      </c>
      <c r="AD444" s="92"/>
      <c r="AE444" s="88"/>
      <c r="AF444" s="36" t="str">
        <f t="array" ref="AF444">IF(M444="","",INDEX(
      '{INDEX} Tour Packages'!$A:$ZP,
      MATCH($M444, '{INDEX} Tour Packages'!$A:$A, 0),
      MATCH(AF$3, '{INDEX} Tour Packages'!$4:$4, 0)
    ))</f>
        <v/>
      </c>
      <c r="AG444" s="36" t="str">
        <f t="array" ref="AG444">IF(M444="","",INDEX(
      '{INDEX} Tour Packages'!$A:$ZP,
      MATCH($M444, '{INDEX} Tour Packages'!$A:$A, 0),
      MATCH(AG$3, '{INDEX} Tour Packages'!$4:$4, 0)
    ))</f>
        <v/>
      </c>
      <c r="AH444" s="36" t="str">
        <f t="array" ref="AH444">IF(M444="","",INDEX(
      '{INDEX} Tour Packages'!$A:$ZP,
      MATCH($M444, '{INDEX} Tour Packages'!$A:$A, 0),
      MATCH(AH$3, '{INDEX} Tour Packages'!$4:$4, 0)
    ))</f>
        <v/>
      </c>
      <c r="AI444" s="54" t="str">
        <f t="shared" si="9"/>
        <v/>
      </c>
      <c r="AJ444" s="42"/>
      <c r="AK444" s="55"/>
      <c r="AL444" s="46" t="b">
        <v>0</v>
      </c>
      <c r="AM444" s="56"/>
      <c r="AN444" s="57" t="str">
        <f t="shared" si="10"/>
        <v/>
      </c>
      <c r="AO444" s="58" t="str">
        <f t="shared" si="11"/>
        <v/>
      </c>
      <c r="AP444" s="59"/>
      <c r="AQ444" s="60"/>
      <c r="AR444" s="61"/>
      <c r="AS444" s="61"/>
      <c r="AT444" s="61" t="str">
        <f>IFERROR(__xludf.DUMMYFUNCTION("IF( 
  OR($AJ444=""Full Payment"", ISBLANK($K444)),
  """",
  IF(
    OR(
      Q444=""Standard Booking, P1"",
      Q444=""Standard Booking, P2"",
      Q444=""Standard Booking, P3"",
      Q444=""Standard Booking, P4""
    ),
    LET(
      resDate,   $"&amp;"K444,
      tourDate,  $N444,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4" s="62" t="str">
        <f t="shared" si="12"/>
        <v/>
      </c>
      <c r="AV444" s="63"/>
      <c r="AW444" s="64"/>
      <c r="AX444" s="64"/>
      <c r="AY444" s="64"/>
      <c r="AZ444" s="64" t="str">
        <f>IFERROR(__xludf.DUMMYFUNCTION("IF(
  OR($AJ444=""Full Payment"",$AJ444=""P1"", ISBLANK($K444)),
  """",
  IF(
    OR(
      $Q444=""Standard Booking, P2"",
      $Q444=""Standard Booking, P3"",
      $Q444=""Standard Booking, P4""
    ),
    LET(
      resDate,   $K444,
      tourDate,"&amp;"  $N444,
      monthCount, DATEDIF(resDate, tourDate, ""M"") + 1,
      secondDates, ARRAYFORMULA(
        DATE(
          YEAR(resDate),
          MONTH(resDate) + SEQUENCE(monthCount),
          2
        )
      ),
      validDates, FILTER(
        sec"&amp;"ondDates,
        (secondDates &gt; resDate + 2) *
        (secondDates &lt;= tourDate - 3)
      ),
      IF(
        OR($AJ444=""P2"", $AJ444=""P3"", $AJ444=""P4""),
        IF(
          COUNTA(validDates) &lt; 2,
          """",
          TEXT(INDEX(validDates"&amp;", 2), ""mmm d, yyyy"")
        ),
        IF(
          COUNTA(validDates) &lt; 2,
          """",
          TEXTJOIN("", "", TRUE,
            TEXT(INDEX(validDates, 1), ""mmm d, yyyy""),
            TEXT(INDEX(validDates, 2), ""mmm d, yyyy"")
          )
 "&amp;"       )
      )
    ),
    """"
  )
)
"),"")</f>
        <v/>
      </c>
      <c r="BA444" s="65" t="str">
        <f t="shared" si="13"/>
        <v/>
      </c>
      <c r="BB444" s="63"/>
      <c r="BC444" s="64"/>
      <c r="BD444" s="64"/>
      <c r="BE444" s="64"/>
      <c r="BF444" s="64" t="str">
        <f>IFERROR(__xludf.DUMMYFUNCTION("IF(
  OR($AJ444=""Full Payment"",$AJ444=""P1"", $AJ444=""P2""),
  """",
  IF(
    AND(
      NOT(ISBLANK($K444)),
      OR(
        Q444=""Standard Booking, P3"",
        Q444=""Standard Booking, P4""
      )
    ),
    LET(
      resDate,   $K444,
      "&amp;"tourDate,  $N444,
      monthCount, DATEDIF(resDate, tourDate, ""M"") + 1,
      secondDates, ARRAYFORMULA(
        DATE(
          YEAR(resDate),
          MONTH(resDate) + SEQUENCE(monthCount),
          2
        )
      ),
      validDates, FILTER(
  "&amp;"      secondDates,
        (secondDates &gt; resDate + 2) *
        (secondDates &lt;= tourDate - 3)
      ),
      IF(
        $AJ444=""P4"",
        IF(
          COUNTA(validDates) &lt; 3,
          """",
          TEXT(INDEX(validDates, 3), ""mmm d, yyyy"")
  "&amp;"      ),
        IF(
          $AJ444=""P3"",
          IF(
            COUNTA(validDates) &lt; 3,
            """",
            TEXT(INDEX(validDates, 3), ""mmm d, yyyy"")
          ),
          IF(
            COUNTA(validDates) &lt; 3,
            """",
    "&amp;"        TEXTJOIN("", "", TRUE,
              TEXT(INDEX(validDates, 1), ""mmm d, yyyy""),
              TEXT(INDEX(validDates, 2), ""mmm d, yyyy""),
              TEXT(INDEX(validDates, 3), ""mmm d, yyyy"")
            )
          )
        )
      )
    "&amp;"),
    """"
  )
)
"),"")</f>
        <v/>
      </c>
      <c r="BG444" s="65" t="str">
        <f t="shared" si="14"/>
        <v/>
      </c>
      <c r="BH444" s="63"/>
      <c r="BI444" s="64"/>
      <c r="BJ444" s="64"/>
      <c r="BK444" s="64"/>
      <c r="BL444" s="64" t="str">
        <f>IFERROR(__xludf.DUMMYFUNCTION("IF(
  OR($AJ444=""Full Payment"",$AJ444=""P1"",$AJ444=""P2"",$AJ444=""P3""),
  """",
  IF(
    AND(
      NOT(ISBLANK($K444)),
      $Q444=""Standard Booking, P4""
    ),
    LET(
      resDate,   $K444,
      tourDate,  $N444,
      monthCount, DATEDIF(r"&amp;"esDate, tourDate, ""M"") + 1,
      secondDates, ARRAYFORMULA(
        DATE(
          YEAR(resDate),
          MONTH(resDate) + SEQUENCE(monthCount),
          2
        )
      ),
      validDates, FILTER(
        secondDates,
        (secondDates &gt; res"&amp;"Date + 2) *
        (secondDates &lt;= tourDate - 3)
      ),
      IF(
        $AJ444=""P4"",
        IF(
          COUNTA(validDates) &lt; 4,
          """",
          TEXT(
            INDEX(validDates, 4),
            ""mmm d, yyyy""
          )
        ),
"&amp;"        IF(
          COUNTA(validDates) &lt; 4,
          """",
          TEXTJOIN(
            "", "", TRUE,
            TEXT(INDEX(validDates, 1), ""mmm d, yyyy""),
            TEXT(INDEX(validDates, 2), ""mmm d, yyyy""),
            TEXT(INDEX(validDates"&amp;", 3), ""mmm d, yyyy""),
            TEXT(INDEX(validDates, 4), ""mmm d, yyyy"")
          )
        )
      )
    ),
    """"
  )
)
"),"")</f>
        <v/>
      </c>
      <c r="BM444" s="65" t="str">
        <f t="shared" si="15"/>
        <v/>
      </c>
      <c r="BN444" s="66"/>
      <c r="BO444" s="67"/>
      <c r="BP444" s="49" t="b">
        <v>0</v>
      </c>
      <c r="BQ444" s="49" t="b">
        <v>0</v>
      </c>
      <c r="BR444" s="68"/>
      <c r="BS444" s="69"/>
      <c r="BT444" s="70" t="b">
        <v>0</v>
      </c>
      <c r="BU444" s="71"/>
      <c r="BV444" s="72"/>
      <c r="BW444" s="86" t="b">
        <v>0</v>
      </c>
      <c r="BX444" s="87"/>
    </row>
    <row r="445">
      <c r="A445" s="35" t="str">
        <f t="shared" si="1"/>
        <v/>
      </c>
      <c r="B445" s="36" t="str">
        <f t="shared" si="2"/>
        <v/>
      </c>
      <c r="C445" s="36" t="str">
        <f t="array" ref="C445">IF(
  M445="",
  "",
  IFERROR(
    INDEX(
      '{INDEX} Tour Packages'!$A:$ZZ,
      MATCH(
        M445,
        INDEX(
          '{INDEX} Tour Packages'!$A:$ZZ,
          ,
          MATCH("Tour Package Name", '{INDEX} Tour Packages'!$4:$4, 0)
        ),
        0
      ),
      MATCH("Tour Code", '{INDEX} Tour Packages'!$4:$4, 0)
    ),
    "XXX"
  )
)
</f>
        <v/>
      </c>
      <c r="D445" s="36" t="str">
        <f t="shared" si="3"/>
        <v/>
      </c>
      <c r="E445" s="36" t="str">
        <f t="shared" si="4"/>
        <v/>
      </c>
      <c r="F445" s="37" t="str">
        <f t="shared" si="5"/>
        <v/>
      </c>
      <c r="G445" s="89"/>
      <c r="H445" s="89"/>
      <c r="I445" s="90"/>
      <c r="J445" s="40" t="str">
        <f t="shared" si="16"/>
        <v> </v>
      </c>
      <c r="K445" s="91"/>
      <c r="L445" s="55"/>
      <c r="M445" s="55"/>
      <c r="N445" s="91"/>
      <c r="O445" s="43" t="str">
        <f>IFERROR(__xludf.DUMMYFUNCTION("IF(N445="""","""",IFERROR(
  N445 + VALUE(REGEXEXTRACT(P445, ""(\d+)\s+Days"")),
  """"
)
)"),"")</f>
        <v/>
      </c>
      <c r="P445" s="43" t="str">
        <f t="array" ref="P445">IFERROR(
  INDEX(
    INDEX('{INDEX} Tour Packages'!$A:$ZZ, , MATCH(P$3, '{INDEX} Tour Packages'!$4:$4, 0)),
    MATCH(M445, INDEX('{INDEX} Tour Packages'!$A:$ZZ,0, MATCH("Tour Package Name", '{INDEX} Tour Packages'!$4:$4, 0)), 0)
  ),
"")
</f>
        <v/>
      </c>
      <c r="Q445" s="44" t="str">
        <f t="shared" si="7"/>
        <v/>
      </c>
      <c r="R445" s="44" t="str">
        <f>IFERROR(__xludf.DUMMYFUNCTION("IF(OR(ISBLANK(K445), ISBLANK(N445)), """", 
  LET(
    resDate, K445,
    tourDate, N445,
    monthCount, MAX(0, DATEDIF(resDate, tourDate - 3, ""M"") + 1),
    secondDates, ARRAYFORMULA(DATE(YEAR(resDate), MONTH(resDate) + SEQUENCE(monthCount), 2)),
    "&amp;"validDates, FILTER(secondDates, (secondDates &gt; resDate + 2) * (secondDates &lt;= tourDate - 3)),
    IF(ISERROR(validDates), 0, COUNTA(validDates))
  )
)
"),"")</f>
        <v/>
      </c>
      <c r="S445" s="44" t="str">
        <f t="shared" si="8"/>
        <v/>
      </c>
      <c r="T445" s="45" t="str">
        <f t="array" ref="T445">IF(ISBLANK(BO445),IFERROR(
  INDEX(
    INDEX('{INDEX} Payment Terms'!$A:$G, , MATCH(T$3, '{INDEX} Payment Terms'!$4:$4, 0)),
    MATCH(Q445, INDEX('{INDEX} Payment Terms'!$A:$G,0, MATCH("Payment Condition", '{INDEX} Payment Terms'!$4:$4, 0)), 0)
  ),
""),"Cancelled")
</f>
        <v/>
      </c>
      <c r="U445" s="46" t="b">
        <v>0</v>
      </c>
      <c r="V445" s="47" t="str">
        <f>IFERROR(__xludf.DUMMYFUNCTION("IF(OR(L445=""Duo Booking"", L445=""Group Booking""),
IF(U445=FALSE,"""",
    LET(
      bookingType, L445,
      tour, M445,
      mainFirst, H445,
      mainLast, I445,
      mainEmail, G445,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$L$4:L445, bookingType,
          $M$4:M445, tour,
          $H$4:H445, mainFirst,
          $I$4:I445, mainLast,
          $G$4:G445, mainEmail
        ),
        ""000""
      ),
  "&amp;"    baseID &amp; ""-"" &amp; memberNumber
    )
  ),
  """"
)
"),"")</f>
        <v/>
      </c>
      <c r="W445" s="48"/>
      <c r="X445" s="85" t="b">
        <v>0</v>
      </c>
      <c r="Y445" s="85" t="b">
        <v>0</v>
      </c>
      <c r="Z445" s="85" t="b">
        <v>0</v>
      </c>
      <c r="AA445" s="50"/>
      <c r="AB445" s="51"/>
      <c r="AC445" s="85" t="b">
        <v>0</v>
      </c>
      <c r="AD445" s="92"/>
      <c r="AE445" s="88"/>
      <c r="AF445" s="36" t="str">
        <f t="array" ref="AF445">IF(M445="","",INDEX(
      '{INDEX} Tour Packages'!$A:$ZP,
      MATCH($M445, '{INDEX} Tour Packages'!$A:$A, 0),
      MATCH(AF$3, '{INDEX} Tour Packages'!$4:$4, 0)
    ))</f>
        <v/>
      </c>
      <c r="AG445" s="36" t="str">
        <f t="array" ref="AG445">IF(M445="","",INDEX(
      '{INDEX} Tour Packages'!$A:$ZP,
      MATCH($M445, '{INDEX} Tour Packages'!$A:$A, 0),
      MATCH(AG$3, '{INDEX} Tour Packages'!$4:$4, 0)
    ))</f>
        <v/>
      </c>
      <c r="AH445" s="36" t="str">
        <f t="array" ref="AH445">IF(M445="","",INDEX(
      '{INDEX} Tour Packages'!$A:$ZP,
      MATCH($M445, '{INDEX} Tour Packages'!$A:$A, 0),
      MATCH(AH$3, '{INDEX} Tour Packages'!$4:$4, 0)
    ))</f>
        <v/>
      </c>
      <c r="AI445" s="54" t="str">
        <f t="shared" si="9"/>
        <v/>
      </c>
      <c r="AJ445" s="42"/>
      <c r="AK445" s="55"/>
      <c r="AL445" s="46" t="b">
        <v>0</v>
      </c>
      <c r="AM445" s="56"/>
      <c r="AN445" s="57" t="str">
        <f t="shared" si="10"/>
        <v/>
      </c>
      <c r="AO445" s="58" t="str">
        <f t="shared" si="11"/>
        <v/>
      </c>
      <c r="AP445" s="59"/>
      <c r="AQ445" s="60"/>
      <c r="AR445" s="61"/>
      <c r="AS445" s="61"/>
      <c r="AT445" s="61" t="str">
        <f>IFERROR(__xludf.DUMMYFUNCTION("IF( 
  OR($AJ445=""Full Payment"", ISBLANK($K445)),
  """",
  IF(
    OR(
      Q445=""Standard Booking, P1"",
      Q445=""Standard Booking, P2"",
      Q445=""Standard Booking, P3"",
      Q445=""Standard Booking, P4""
    ),
    LET(
      resDate,   $"&amp;"K445,
      tourDate,  $N445,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5" s="62" t="str">
        <f t="shared" si="12"/>
        <v/>
      </c>
      <c r="AV445" s="63"/>
      <c r="AW445" s="64"/>
      <c r="AX445" s="64"/>
      <c r="AY445" s="64"/>
      <c r="AZ445" s="64" t="str">
        <f>IFERROR(__xludf.DUMMYFUNCTION("IF(
  OR($AJ445=""Full Payment"",$AJ445=""P1"", ISBLANK($K445)),
  """",
  IF(
    OR(
      $Q445=""Standard Booking, P2"",
      $Q445=""Standard Booking, P3"",
      $Q445=""Standard Booking, P4""
    ),
    LET(
      resDate,   $K445,
      tourDate,"&amp;"  $N445,
      monthCount, DATEDIF(resDate, tourDate, ""M"") + 1,
      secondDates, ARRAYFORMULA(
        DATE(
          YEAR(resDate),
          MONTH(resDate) + SEQUENCE(monthCount),
          2
        )
      ),
      validDates, FILTER(
        sec"&amp;"ondDates,
        (secondDates &gt; resDate + 2) *
        (secondDates &lt;= tourDate - 3)
      ),
      IF(
        OR($AJ445=""P2"", $AJ445=""P3"", $AJ445=""P4""),
        IF(
          COUNTA(validDates) &lt; 2,
          """",
          TEXT(INDEX(validDates"&amp;", 2), ""mmm d, yyyy"")
        ),
        IF(
          COUNTA(validDates) &lt; 2,
          """",
          TEXTJOIN("", "", TRUE,
            TEXT(INDEX(validDates, 1), ""mmm d, yyyy""),
            TEXT(INDEX(validDates, 2), ""mmm d, yyyy"")
          )
 "&amp;"       )
      )
    ),
    """"
  )
)
"),"")</f>
        <v/>
      </c>
      <c r="BA445" s="65" t="str">
        <f t="shared" si="13"/>
        <v/>
      </c>
      <c r="BB445" s="63"/>
      <c r="BC445" s="64"/>
      <c r="BD445" s="64"/>
      <c r="BE445" s="64"/>
      <c r="BF445" s="64" t="str">
        <f>IFERROR(__xludf.DUMMYFUNCTION("IF(
  OR($AJ445=""Full Payment"",$AJ445=""P1"", $AJ445=""P2""),
  """",
  IF(
    AND(
      NOT(ISBLANK($K445)),
      OR(
        Q445=""Standard Booking, P3"",
        Q445=""Standard Booking, P4""
      )
    ),
    LET(
      resDate,   $K445,
      "&amp;"tourDate,  $N445,
      monthCount, DATEDIF(resDate, tourDate, ""M"") + 1,
      secondDates, ARRAYFORMULA(
        DATE(
          YEAR(resDate),
          MONTH(resDate) + SEQUENCE(monthCount),
          2
        )
      ),
      validDates, FILTER(
  "&amp;"      secondDates,
        (secondDates &gt; resDate + 2) *
        (secondDates &lt;= tourDate - 3)
      ),
      IF(
        $AJ445=""P4"",
        IF(
          COUNTA(validDates) &lt; 3,
          """",
          TEXT(INDEX(validDates, 3), ""mmm d, yyyy"")
  "&amp;"      ),
        IF(
          $AJ445=""P3"",
          IF(
            COUNTA(validDates) &lt; 3,
            """",
            TEXT(INDEX(validDates, 3), ""mmm d, yyyy"")
          ),
          IF(
            COUNTA(validDates) &lt; 3,
            """",
    "&amp;"        TEXTJOIN("", "", TRUE,
              TEXT(INDEX(validDates, 1), ""mmm d, yyyy""),
              TEXT(INDEX(validDates, 2), ""mmm d, yyyy""),
              TEXT(INDEX(validDates, 3), ""mmm d, yyyy"")
            )
          )
        )
      )
    "&amp;"),
    """"
  )
)
"),"")</f>
        <v/>
      </c>
      <c r="BG445" s="65" t="str">
        <f t="shared" si="14"/>
        <v/>
      </c>
      <c r="BH445" s="63"/>
      <c r="BI445" s="64"/>
      <c r="BJ445" s="64"/>
      <c r="BK445" s="64"/>
      <c r="BL445" s="64" t="str">
        <f>IFERROR(__xludf.DUMMYFUNCTION("IF(
  OR($AJ445=""Full Payment"",$AJ445=""P1"",$AJ445=""P2"",$AJ445=""P3""),
  """",
  IF(
    AND(
      NOT(ISBLANK($K445)),
      $Q445=""Standard Booking, P4""
    ),
    LET(
      resDate,   $K445,
      tourDate,  $N445,
      monthCount, DATEDIF(r"&amp;"esDate, tourDate, ""M"") + 1,
      secondDates, ARRAYFORMULA(
        DATE(
          YEAR(resDate),
          MONTH(resDate) + SEQUENCE(monthCount),
          2
        )
      ),
      validDates, FILTER(
        secondDates,
        (secondDates &gt; res"&amp;"Date + 2) *
        (secondDates &lt;= tourDate - 3)
      ),
      IF(
        $AJ445=""P4"",
        IF(
          COUNTA(validDates) &lt; 4,
          """",
          TEXT(
            INDEX(validDates, 4),
            ""mmm d, yyyy""
          )
        ),
"&amp;"        IF(
          COUNTA(validDates) &lt; 4,
          """",
          TEXTJOIN(
            "", "", TRUE,
            TEXT(INDEX(validDates, 1), ""mmm d, yyyy""),
            TEXT(INDEX(validDates, 2), ""mmm d, yyyy""),
            TEXT(INDEX(validDates"&amp;", 3), ""mmm d, yyyy""),
            TEXT(INDEX(validDates, 4), ""mmm d, yyyy"")
          )
        )
      )
    ),
    """"
  )
)
"),"")</f>
        <v/>
      </c>
      <c r="BM445" s="65" t="str">
        <f t="shared" si="15"/>
        <v/>
      </c>
      <c r="BN445" s="66"/>
      <c r="BO445" s="67"/>
      <c r="BP445" s="49" t="b">
        <v>0</v>
      </c>
      <c r="BQ445" s="49" t="b">
        <v>0</v>
      </c>
      <c r="BR445" s="68"/>
      <c r="BS445" s="69"/>
      <c r="BT445" s="70" t="b">
        <v>0</v>
      </c>
      <c r="BU445" s="71"/>
      <c r="BV445" s="72"/>
      <c r="BW445" s="86" t="b">
        <v>0</v>
      </c>
      <c r="BX445" s="87"/>
    </row>
    <row r="446">
      <c r="A446" s="35" t="str">
        <f t="shared" si="1"/>
        <v/>
      </c>
      <c r="B446" s="36" t="str">
        <f t="shared" si="2"/>
        <v/>
      </c>
      <c r="C446" s="36" t="str">
        <f t="array" ref="C446">IF(
  M446="",
  "",
  IFERROR(
    INDEX(
      '{INDEX} Tour Packages'!$A:$ZZ,
      MATCH(
        M446,
        INDEX(
          '{INDEX} Tour Packages'!$A:$ZZ,
          ,
          MATCH("Tour Package Name", '{INDEX} Tour Packages'!$4:$4, 0)
        ),
        0
      ),
      MATCH("Tour Code", '{INDEX} Tour Packages'!$4:$4, 0)
    ),
    "XXX"
  )
)
</f>
        <v/>
      </c>
      <c r="D446" s="36" t="str">
        <f t="shared" si="3"/>
        <v/>
      </c>
      <c r="E446" s="36" t="str">
        <f t="shared" si="4"/>
        <v/>
      </c>
      <c r="F446" s="37" t="str">
        <f t="shared" si="5"/>
        <v/>
      </c>
      <c r="G446" s="89"/>
      <c r="H446" s="89"/>
      <c r="I446" s="90"/>
      <c r="J446" s="40" t="str">
        <f t="shared" si="16"/>
        <v> </v>
      </c>
      <c r="K446" s="91"/>
      <c r="L446" s="55"/>
      <c r="M446" s="55"/>
      <c r="N446" s="91"/>
      <c r="O446" s="43" t="str">
        <f>IFERROR(__xludf.DUMMYFUNCTION("IF(N446="""","""",IFERROR(
  N446 + VALUE(REGEXEXTRACT(P446, ""(\d+)\s+Days"")),
  """"
)
)"),"")</f>
        <v/>
      </c>
      <c r="P446" s="43" t="str">
        <f t="array" ref="P446">IFERROR(
  INDEX(
    INDEX('{INDEX} Tour Packages'!$A:$ZZ, , MATCH(P$3, '{INDEX} Tour Packages'!$4:$4, 0)),
    MATCH(M446, INDEX('{INDEX} Tour Packages'!$A:$ZZ,0, MATCH("Tour Package Name", '{INDEX} Tour Packages'!$4:$4, 0)), 0)
  ),
"")
</f>
        <v/>
      </c>
      <c r="Q446" s="44" t="str">
        <f t="shared" si="7"/>
        <v/>
      </c>
      <c r="R446" s="44" t="str">
        <f>IFERROR(__xludf.DUMMYFUNCTION("IF(OR(ISBLANK(K446), ISBLANK(N446)), """", 
  LET(
    resDate, K446,
    tourDate, N446,
    monthCount, MAX(0, DATEDIF(resDate, tourDate - 3, ""M"") + 1),
    secondDates, ARRAYFORMULA(DATE(YEAR(resDate), MONTH(resDate) + SEQUENCE(monthCount), 2)),
    "&amp;"validDates, FILTER(secondDates, (secondDates &gt; resDate + 2) * (secondDates &lt;= tourDate - 3)),
    IF(ISERROR(validDates), 0, COUNTA(validDates))
  )
)
"),"")</f>
        <v/>
      </c>
      <c r="S446" s="44" t="str">
        <f t="shared" si="8"/>
        <v/>
      </c>
      <c r="T446" s="45" t="str">
        <f t="array" ref="T446">IF(ISBLANK(BO446),IFERROR(
  INDEX(
    INDEX('{INDEX} Payment Terms'!$A:$G, , MATCH(T$3, '{INDEX} Payment Terms'!$4:$4, 0)),
    MATCH(Q446, INDEX('{INDEX} Payment Terms'!$A:$G,0, MATCH("Payment Condition", '{INDEX} Payment Terms'!$4:$4, 0)), 0)
  ),
""),"Cancelled")
</f>
        <v/>
      </c>
      <c r="U446" s="46" t="b">
        <v>0</v>
      </c>
      <c r="V446" s="47" t="str">
        <f>IFERROR(__xludf.DUMMYFUNCTION("IF(OR(L446=""Duo Booking"", L446=""Group Booking""),
IF(U446=FALSE,"""",
    LET(
      bookingType, L446,
      tour, M446,
      mainFirst, H446,
      mainLast, I446,
      mainEmail, G446,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$L$4:L446, bookingType,
          $M$4:M446, tour,
          $H$4:H446, mainFirst,
          $I$4:I446, mainLast,
          $G$4:G446, mainEmail
        ),
        ""000""
      ),
  "&amp;"    baseID &amp; ""-"" &amp; memberNumber
    )
  ),
  """"
)
"),"")</f>
        <v/>
      </c>
      <c r="W446" s="48"/>
      <c r="X446" s="85" t="b">
        <v>0</v>
      </c>
      <c r="Y446" s="85" t="b">
        <v>0</v>
      </c>
      <c r="Z446" s="85" t="b">
        <v>0</v>
      </c>
      <c r="AA446" s="50"/>
      <c r="AB446" s="51"/>
      <c r="AC446" s="85" t="b">
        <v>0</v>
      </c>
      <c r="AD446" s="92"/>
      <c r="AE446" s="88"/>
      <c r="AF446" s="36" t="str">
        <f t="array" ref="AF446">IF(M446="","",INDEX(
      '{INDEX} Tour Packages'!$A:$ZP,
      MATCH($M446, '{INDEX} Tour Packages'!$A:$A, 0),
      MATCH(AF$3, '{INDEX} Tour Packages'!$4:$4, 0)
    ))</f>
        <v/>
      </c>
      <c r="AG446" s="36" t="str">
        <f t="array" ref="AG446">IF(M446="","",INDEX(
      '{INDEX} Tour Packages'!$A:$ZP,
      MATCH($M446, '{INDEX} Tour Packages'!$A:$A, 0),
      MATCH(AG$3, '{INDEX} Tour Packages'!$4:$4, 0)
    ))</f>
        <v/>
      </c>
      <c r="AH446" s="36" t="str">
        <f t="array" ref="AH446">IF(M446="","",INDEX(
      '{INDEX} Tour Packages'!$A:$ZP,
      MATCH($M446, '{INDEX} Tour Packages'!$A:$A, 0),
      MATCH(AH$3, '{INDEX} Tour Packages'!$4:$4, 0)
    ))</f>
        <v/>
      </c>
      <c r="AI446" s="54" t="str">
        <f t="shared" si="9"/>
        <v/>
      </c>
      <c r="AJ446" s="42"/>
      <c r="AK446" s="55"/>
      <c r="AL446" s="46" t="b">
        <v>0</v>
      </c>
      <c r="AM446" s="56"/>
      <c r="AN446" s="57" t="str">
        <f t="shared" si="10"/>
        <v/>
      </c>
      <c r="AO446" s="58" t="str">
        <f t="shared" si="11"/>
        <v/>
      </c>
      <c r="AP446" s="59"/>
      <c r="AQ446" s="60"/>
      <c r="AR446" s="61"/>
      <c r="AS446" s="61"/>
      <c r="AT446" s="61" t="str">
        <f>IFERROR(__xludf.DUMMYFUNCTION("IF( 
  OR($AJ446=""Full Payment"", ISBLANK($K446)),
  """",
  IF(
    OR(
      Q446=""Standard Booking, P1"",
      Q446=""Standard Booking, P2"",
      Q446=""Standard Booking, P3"",
      Q446=""Standard Booking, P4""
    ),
    LET(
      resDate,   $"&amp;"K446,
      tourDate,  $N446,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6" s="62" t="str">
        <f t="shared" si="12"/>
        <v/>
      </c>
      <c r="AV446" s="63"/>
      <c r="AW446" s="64"/>
      <c r="AX446" s="64"/>
      <c r="AY446" s="64"/>
      <c r="AZ446" s="64" t="str">
        <f>IFERROR(__xludf.DUMMYFUNCTION("IF(
  OR($AJ446=""Full Payment"",$AJ446=""P1"", ISBLANK($K446)),
  """",
  IF(
    OR(
      $Q446=""Standard Booking, P2"",
      $Q446=""Standard Booking, P3"",
      $Q446=""Standard Booking, P4""
    ),
    LET(
      resDate,   $K446,
      tourDate,"&amp;"  $N446,
      monthCount, DATEDIF(resDate, tourDate, ""M"") + 1,
      secondDates, ARRAYFORMULA(
        DATE(
          YEAR(resDate),
          MONTH(resDate) + SEQUENCE(monthCount),
          2
        )
      ),
      validDates, FILTER(
        sec"&amp;"ondDates,
        (secondDates &gt; resDate + 2) *
        (secondDates &lt;= tourDate - 3)
      ),
      IF(
        OR($AJ446=""P2"", $AJ446=""P3"", $AJ446=""P4""),
        IF(
          COUNTA(validDates) &lt; 2,
          """",
          TEXT(INDEX(validDates"&amp;", 2), ""mmm d, yyyy"")
        ),
        IF(
          COUNTA(validDates) &lt; 2,
          """",
          TEXTJOIN("", "", TRUE,
            TEXT(INDEX(validDates, 1), ""mmm d, yyyy""),
            TEXT(INDEX(validDates, 2), ""mmm d, yyyy"")
          )
 "&amp;"       )
      )
    ),
    """"
  )
)
"),"")</f>
        <v/>
      </c>
      <c r="BA446" s="65" t="str">
        <f t="shared" si="13"/>
        <v/>
      </c>
      <c r="BB446" s="63"/>
      <c r="BC446" s="64"/>
      <c r="BD446" s="64"/>
      <c r="BE446" s="64"/>
      <c r="BF446" s="64" t="str">
        <f>IFERROR(__xludf.DUMMYFUNCTION("IF(
  OR($AJ446=""Full Payment"",$AJ446=""P1"", $AJ446=""P2""),
  """",
  IF(
    AND(
      NOT(ISBLANK($K446)),
      OR(
        Q446=""Standard Booking, P3"",
        Q446=""Standard Booking, P4""
      )
    ),
    LET(
      resDate,   $K446,
      "&amp;"tourDate,  $N446,
      monthCount, DATEDIF(resDate, tourDate, ""M"") + 1,
      secondDates, ARRAYFORMULA(
        DATE(
          YEAR(resDate),
          MONTH(resDate) + SEQUENCE(monthCount),
          2
        )
      ),
      validDates, FILTER(
  "&amp;"      secondDates,
        (secondDates &gt; resDate + 2) *
        (secondDates &lt;= tourDate - 3)
      ),
      IF(
        $AJ446=""P4"",
        IF(
          COUNTA(validDates) &lt; 3,
          """",
          TEXT(INDEX(validDates, 3), ""mmm d, yyyy"")
  "&amp;"      ),
        IF(
          $AJ446=""P3"",
          IF(
            COUNTA(validDates) &lt; 3,
            """",
            TEXT(INDEX(validDates, 3), ""mmm d, yyyy"")
          ),
          IF(
            COUNTA(validDates) &lt; 3,
            """",
    "&amp;"        TEXTJOIN("", "", TRUE,
              TEXT(INDEX(validDates, 1), ""mmm d, yyyy""),
              TEXT(INDEX(validDates, 2), ""mmm d, yyyy""),
              TEXT(INDEX(validDates, 3), ""mmm d, yyyy"")
            )
          )
        )
      )
    "&amp;"),
    """"
  )
)
"),"")</f>
        <v/>
      </c>
      <c r="BG446" s="65" t="str">
        <f t="shared" si="14"/>
        <v/>
      </c>
      <c r="BH446" s="63"/>
      <c r="BI446" s="64"/>
      <c r="BJ446" s="64"/>
      <c r="BK446" s="64"/>
      <c r="BL446" s="64" t="str">
        <f>IFERROR(__xludf.DUMMYFUNCTION("IF(
  OR($AJ446=""Full Payment"",$AJ446=""P1"",$AJ446=""P2"",$AJ446=""P3""),
  """",
  IF(
    AND(
      NOT(ISBLANK($K446)),
      $Q446=""Standard Booking, P4""
    ),
    LET(
      resDate,   $K446,
      tourDate,  $N446,
      monthCount, DATEDIF(r"&amp;"esDate, tourDate, ""M"") + 1,
      secondDates, ARRAYFORMULA(
        DATE(
          YEAR(resDate),
          MONTH(resDate) + SEQUENCE(monthCount),
          2
        )
      ),
      validDates, FILTER(
        secondDates,
        (secondDates &gt; res"&amp;"Date + 2) *
        (secondDates &lt;= tourDate - 3)
      ),
      IF(
        $AJ446=""P4"",
        IF(
          COUNTA(validDates) &lt; 4,
          """",
          TEXT(
            INDEX(validDates, 4),
            ""mmm d, yyyy""
          )
        ),
"&amp;"        IF(
          COUNTA(validDates) &lt; 4,
          """",
          TEXTJOIN(
            "", "", TRUE,
            TEXT(INDEX(validDates, 1), ""mmm d, yyyy""),
            TEXT(INDEX(validDates, 2), ""mmm d, yyyy""),
            TEXT(INDEX(validDates"&amp;", 3), ""mmm d, yyyy""),
            TEXT(INDEX(validDates, 4), ""mmm d, yyyy"")
          )
        )
      )
    ),
    """"
  )
)
"),"")</f>
        <v/>
      </c>
      <c r="BM446" s="65" t="str">
        <f t="shared" si="15"/>
        <v/>
      </c>
      <c r="BN446" s="66"/>
      <c r="BO446" s="67"/>
      <c r="BP446" s="49" t="b">
        <v>0</v>
      </c>
      <c r="BQ446" s="49" t="b">
        <v>0</v>
      </c>
      <c r="BR446" s="68"/>
      <c r="BS446" s="69"/>
      <c r="BT446" s="70" t="b">
        <v>0</v>
      </c>
      <c r="BU446" s="71"/>
      <c r="BV446" s="72"/>
      <c r="BW446" s="86" t="b">
        <v>0</v>
      </c>
      <c r="BX446" s="87"/>
    </row>
    <row r="447">
      <c r="A447" s="35" t="str">
        <f t="shared" si="1"/>
        <v/>
      </c>
      <c r="B447" s="36" t="str">
        <f t="shared" si="2"/>
        <v/>
      </c>
      <c r="C447" s="36" t="str">
        <f t="array" ref="C447">IF(
  M447="",
  "",
  IFERROR(
    INDEX(
      '{INDEX} Tour Packages'!$A:$ZZ,
      MATCH(
        M447,
        INDEX(
          '{INDEX} Tour Packages'!$A:$ZZ,
          ,
          MATCH("Tour Package Name", '{INDEX} Tour Packages'!$4:$4, 0)
        ),
        0
      ),
      MATCH("Tour Code", '{INDEX} Tour Packages'!$4:$4, 0)
    ),
    "XXX"
  )
)
</f>
        <v/>
      </c>
      <c r="D447" s="36" t="str">
        <f t="shared" si="3"/>
        <v/>
      </c>
      <c r="E447" s="36" t="str">
        <f t="shared" si="4"/>
        <v/>
      </c>
      <c r="F447" s="37" t="str">
        <f t="shared" si="5"/>
        <v/>
      </c>
      <c r="G447" s="89"/>
      <c r="H447" s="89"/>
      <c r="I447" s="90"/>
      <c r="J447" s="40" t="str">
        <f t="shared" si="16"/>
        <v> </v>
      </c>
      <c r="K447" s="91"/>
      <c r="L447" s="55"/>
      <c r="M447" s="55"/>
      <c r="N447" s="91"/>
      <c r="O447" s="43" t="str">
        <f>IFERROR(__xludf.DUMMYFUNCTION("IF(N447="""","""",IFERROR(
  N447 + VALUE(REGEXEXTRACT(P447, ""(\d+)\s+Days"")),
  """"
)
)"),"")</f>
        <v/>
      </c>
      <c r="P447" s="43" t="str">
        <f t="array" ref="P447">IFERROR(
  INDEX(
    INDEX('{INDEX} Tour Packages'!$A:$ZZ, , MATCH(P$3, '{INDEX} Tour Packages'!$4:$4, 0)),
    MATCH(M447, INDEX('{INDEX} Tour Packages'!$A:$ZZ,0, MATCH("Tour Package Name", '{INDEX} Tour Packages'!$4:$4, 0)), 0)
  ),
"")
</f>
        <v/>
      </c>
      <c r="Q447" s="44" t="str">
        <f t="shared" si="7"/>
        <v/>
      </c>
      <c r="R447" s="44" t="str">
        <f>IFERROR(__xludf.DUMMYFUNCTION("IF(OR(ISBLANK(K447), ISBLANK(N447)), """", 
  LET(
    resDate, K447,
    tourDate, N447,
    monthCount, MAX(0, DATEDIF(resDate, tourDate - 3, ""M"") + 1),
    secondDates, ARRAYFORMULA(DATE(YEAR(resDate), MONTH(resDate) + SEQUENCE(monthCount), 2)),
    "&amp;"validDates, FILTER(secondDates, (secondDates &gt; resDate + 2) * (secondDates &lt;= tourDate - 3)),
    IF(ISERROR(validDates), 0, COUNTA(validDates))
  )
)
"),"")</f>
        <v/>
      </c>
      <c r="S447" s="44" t="str">
        <f t="shared" si="8"/>
        <v/>
      </c>
      <c r="T447" s="45" t="str">
        <f t="array" ref="T447">IF(ISBLANK(BO447),IFERROR(
  INDEX(
    INDEX('{INDEX} Payment Terms'!$A:$G, , MATCH(T$3, '{INDEX} Payment Terms'!$4:$4, 0)),
    MATCH(Q447, INDEX('{INDEX} Payment Terms'!$A:$G,0, MATCH("Payment Condition", '{INDEX} Payment Terms'!$4:$4, 0)), 0)
  ),
""),"Cancelled")
</f>
        <v/>
      </c>
      <c r="U447" s="46" t="b">
        <v>0</v>
      </c>
      <c r="V447" s="47" t="str">
        <f>IFERROR(__xludf.DUMMYFUNCTION("IF(OR(L447=""Duo Booking"", L447=""Group Booking""),
IF(U447=FALSE,"""",
    LET(
      bookingType, L447,
      tour, M447,
      mainFirst, H447,
      mainLast, I447,
      mainEmail, G447,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$L$4:L447, bookingType,
          $M$4:M447, tour,
          $H$4:H447, mainFirst,
          $I$4:I447, mainLast,
          $G$4:G447, mainEmail
        ),
        ""000""
      ),
  "&amp;"    baseID &amp; ""-"" &amp; memberNumber
    )
  ),
  """"
)
"),"")</f>
        <v/>
      </c>
      <c r="W447" s="48"/>
      <c r="X447" s="85" t="b">
        <v>0</v>
      </c>
      <c r="Y447" s="85" t="b">
        <v>0</v>
      </c>
      <c r="Z447" s="85" t="b">
        <v>0</v>
      </c>
      <c r="AA447" s="50"/>
      <c r="AB447" s="51"/>
      <c r="AC447" s="85" t="b">
        <v>0</v>
      </c>
      <c r="AD447" s="92"/>
      <c r="AE447" s="88"/>
      <c r="AF447" s="36" t="str">
        <f t="array" ref="AF447">IF(M447="","",INDEX(
      '{INDEX} Tour Packages'!$A:$ZP,
      MATCH($M447, '{INDEX} Tour Packages'!$A:$A, 0),
      MATCH(AF$3, '{INDEX} Tour Packages'!$4:$4, 0)
    ))</f>
        <v/>
      </c>
      <c r="AG447" s="36" t="str">
        <f t="array" ref="AG447">IF(M447="","",INDEX(
      '{INDEX} Tour Packages'!$A:$ZP,
      MATCH($M447, '{INDEX} Tour Packages'!$A:$A, 0),
      MATCH(AG$3, '{INDEX} Tour Packages'!$4:$4, 0)
    ))</f>
        <v/>
      </c>
      <c r="AH447" s="36" t="str">
        <f t="array" ref="AH447">IF(M447="","",INDEX(
      '{INDEX} Tour Packages'!$A:$ZP,
      MATCH($M447, '{INDEX} Tour Packages'!$A:$A, 0),
      MATCH(AH$3, '{INDEX} Tour Packages'!$4:$4, 0)
    ))</f>
        <v/>
      </c>
      <c r="AI447" s="54" t="str">
        <f t="shared" si="9"/>
        <v/>
      </c>
      <c r="AJ447" s="42"/>
      <c r="AK447" s="55"/>
      <c r="AL447" s="46" t="b">
        <v>0</v>
      </c>
      <c r="AM447" s="56"/>
      <c r="AN447" s="57" t="str">
        <f t="shared" si="10"/>
        <v/>
      </c>
      <c r="AO447" s="58" t="str">
        <f t="shared" si="11"/>
        <v/>
      </c>
      <c r="AP447" s="59"/>
      <c r="AQ447" s="60"/>
      <c r="AR447" s="61"/>
      <c r="AS447" s="61"/>
      <c r="AT447" s="61" t="str">
        <f>IFERROR(__xludf.DUMMYFUNCTION("IF( 
  OR($AJ447=""Full Payment"", ISBLANK($K447)),
  """",
  IF(
    OR(
      Q447=""Standard Booking, P1"",
      Q447=""Standard Booking, P2"",
      Q447=""Standard Booking, P3"",
      Q447=""Standard Booking, P4""
    ),
    LET(
      resDate,   $"&amp;"K447,
      tourDate,  $N447,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7" s="62" t="str">
        <f t="shared" si="12"/>
        <v/>
      </c>
      <c r="AV447" s="63"/>
      <c r="AW447" s="64"/>
      <c r="AX447" s="64"/>
      <c r="AY447" s="64"/>
      <c r="AZ447" s="64" t="str">
        <f>IFERROR(__xludf.DUMMYFUNCTION("IF(
  OR($AJ447=""Full Payment"",$AJ447=""P1"", ISBLANK($K447)),
  """",
  IF(
    OR(
      $Q447=""Standard Booking, P2"",
      $Q447=""Standard Booking, P3"",
      $Q447=""Standard Booking, P4""
    ),
    LET(
      resDate,   $K447,
      tourDate,"&amp;"  $N447,
      monthCount, DATEDIF(resDate, tourDate, ""M"") + 1,
      secondDates, ARRAYFORMULA(
        DATE(
          YEAR(resDate),
          MONTH(resDate) + SEQUENCE(monthCount),
          2
        )
      ),
      validDates, FILTER(
        sec"&amp;"ondDates,
        (secondDates &gt; resDate + 2) *
        (secondDates &lt;= tourDate - 3)
      ),
      IF(
        OR($AJ447=""P2"", $AJ447=""P3"", $AJ447=""P4""),
        IF(
          COUNTA(validDates) &lt; 2,
          """",
          TEXT(INDEX(validDates"&amp;", 2), ""mmm d, yyyy"")
        ),
        IF(
          COUNTA(validDates) &lt; 2,
          """",
          TEXTJOIN("", "", TRUE,
            TEXT(INDEX(validDates, 1), ""mmm d, yyyy""),
            TEXT(INDEX(validDates, 2), ""mmm d, yyyy"")
          )
 "&amp;"       )
      )
    ),
    """"
  )
)
"),"")</f>
        <v/>
      </c>
      <c r="BA447" s="65" t="str">
        <f t="shared" si="13"/>
        <v/>
      </c>
      <c r="BB447" s="63"/>
      <c r="BC447" s="64"/>
      <c r="BD447" s="64"/>
      <c r="BE447" s="64"/>
      <c r="BF447" s="64" t="str">
        <f>IFERROR(__xludf.DUMMYFUNCTION("IF(
  OR($AJ447=""Full Payment"",$AJ447=""P1"", $AJ447=""P2""),
  """",
  IF(
    AND(
      NOT(ISBLANK($K447)),
      OR(
        Q447=""Standard Booking, P3"",
        Q447=""Standard Booking, P4""
      )
    ),
    LET(
      resDate,   $K447,
      "&amp;"tourDate,  $N447,
      monthCount, DATEDIF(resDate, tourDate, ""M"") + 1,
      secondDates, ARRAYFORMULA(
        DATE(
          YEAR(resDate),
          MONTH(resDate) + SEQUENCE(monthCount),
          2
        )
      ),
      validDates, FILTER(
  "&amp;"      secondDates,
        (secondDates &gt; resDate + 2) *
        (secondDates &lt;= tourDate - 3)
      ),
      IF(
        $AJ447=""P4"",
        IF(
          COUNTA(validDates) &lt; 3,
          """",
          TEXT(INDEX(validDates, 3), ""mmm d, yyyy"")
  "&amp;"      ),
        IF(
          $AJ447=""P3"",
          IF(
            COUNTA(validDates) &lt; 3,
            """",
            TEXT(INDEX(validDates, 3), ""mmm d, yyyy"")
          ),
          IF(
            COUNTA(validDates) &lt; 3,
            """",
    "&amp;"        TEXTJOIN("", "", TRUE,
              TEXT(INDEX(validDates, 1), ""mmm d, yyyy""),
              TEXT(INDEX(validDates, 2), ""mmm d, yyyy""),
              TEXT(INDEX(validDates, 3), ""mmm d, yyyy"")
            )
          )
        )
      )
    "&amp;"),
    """"
  )
)
"),"")</f>
        <v/>
      </c>
      <c r="BG447" s="65" t="str">
        <f t="shared" si="14"/>
        <v/>
      </c>
      <c r="BH447" s="63"/>
      <c r="BI447" s="64"/>
      <c r="BJ447" s="64"/>
      <c r="BK447" s="64"/>
      <c r="BL447" s="64" t="str">
        <f>IFERROR(__xludf.DUMMYFUNCTION("IF(
  OR($AJ447=""Full Payment"",$AJ447=""P1"",$AJ447=""P2"",$AJ447=""P3""),
  """",
  IF(
    AND(
      NOT(ISBLANK($K447)),
      $Q447=""Standard Booking, P4""
    ),
    LET(
      resDate,   $K447,
      tourDate,  $N447,
      monthCount, DATEDIF(r"&amp;"esDate, tourDate, ""M"") + 1,
      secondDates, ARRAYFORMULA(
        DATE(
          YEAR(resDate),
          MONTH(resDate) + SEQUENCE(monthCount),
          2
        )
      ),
      validDates, FILTER(
        secondDates,
        (secondDates &gt; res"&amp;"Date + 2) *
        (secondDates &lt;= tourDate - 3)
      ),
      IF(
        $AJ447=""P4"",
        IF(
          COUNTA(validDates) &lt; 4,
          """",
          TEXT(
            INDEX(validDates, 4),
            ""mmm d, yyyy""
          )
        ),
"&amp;"        IF(
          COUNTA(validDates) &lt; 4,
          """",
          TEXTJOIN(
            "", "", TRUE,
            TEXT(INDEX(validDates, 1), ""mmm d, yyyy""),
            TEXT(INDEX(validDates, 2), ""mmm d, yyyy""),
            TEXT(INDEX(validDates"&amp;", 3), ""mmm d, yyyy""),
            TEXT(INDEX(validDates, 4), ""mmm d, yyyy"")
          )
        )
      )
    ),
    """"
  )
)
"),"")</f>
        <v/>
      </c>
      <c r="BM447" s="65" t="str">
        <f t="shared" si="15"/>
        <v/>
      </c>
      <c r="BN447" s="66"/>
      <c r="BO447" s="67"/>
      <c r="BP447" s="49" t="b">
        <v>0</v>
      </c>
      <c r="BQ447" s="49" t="b">
        <v>0</v>
      </c>
      <c r="BR447" s="68"/>
      <c r="BS447" s="69"/>
      <c r="BT447" s="70" t="b">
        <v>0</v>
      </c>
      <c r="BU447" s="71"/>
      <c r="BV447" s="72"/>
      <c r="BW447" s="86" t="b">
        <v>0</v>
      </c>
      <c r="BX447" s="87"/>
    </row>
    <row r="448">
      <c r="A448" s="35" t="str">
        <f t="shared" si="1"/>
        <v/>
      </c>
      <c r="B448" s="36" t="str">
        <f t="shared" si="2"/>
        <v/>
      </c>
      <c r="C448" s="36" t="str">
        <f t="array" ref="C448">IF(
  M448="",
  "",
  IFERROR(
    INDEX(
      '{INDEX} Tour Packages'!$A:$ZZ,
      MATCH(
        M448,
        INDEX(
          '{INDEX} Tour Packages'!$A:$ZZ,
          ,
          MATCH("Tour Package Name", '{INDEX} Tour Packages'!$4:$4, 0)
        ),
        0
      ),
      MATCH("Tour Code", '{INDEX} Tour Packages'!$4:$4, 0)
    ),
    "XXX"
  )
)
</f>
        <v/>
      </c>
      <c r="D448" s="36" t="str">
        <f t="shared" si="3"/>
        <v/>
      </c>
      <c r="E448" s="36" t="str">
        <f t="shared" si="4"/>
        <v/>
      </c>
      <c r="F448" s="37" t="str">
        <f t="shared" si="5"/>
        <v/>
      </c>
      <c r="G448" s="89"/>
      <c r="H448" s="89"/>
      <c r="I448" s="90"/>
      <c r="J448" s="40" t="str">
        <f t="shared" si="16"/>
        <v> </v>
      </c>
      <c r="K448" s="91"/>
      <c r="L448" s="55"/>
      <c r="M448" s="55"/>
      <c r="N448" s="91"/>
      <c r="O448" s="43" t="str">
        <f>IFERROR(__xludf.DUMMYFUNCTION("IF(N448="""","""",IFERROR(
  N448 + VALUE(REGEXEXTRACT(P448, ""(\d+)\s+Days"")),
  """"
)
)"),"")</f>
        <v/>
      </c>
      <c r="P448" s="43" t="str">
        <f t="array" ref="P448">IFERROR(
  INDEX(
    INDEX('{INDEX} Tour Packages'!$A:$ZZ, , MATCH(P$3, '{INDEX} Tour Packages'!$4:$4, 0)),
    MATCH(M448, INDEX('{INDEX} Tour Packages'!$A:$ZZ,0, MATCH("Tour Package Name", '{INDEX} Tour Packages'!$4:$4, 0)), 0)
  ),
"")
</f>
        <v/>
      </c>
      <c r="Q448" s="44" t="str">
        <f t="shared" si="7"/>
        <v/>
      </c>
      <c r="R448" s="44" t="str">
        <f>IFERROR(__xludf.DUMMYFUNCTION("IF(OR(ISBLANK(K448), ISBLANK(N448)), """", 
  LET(
    resDate, K448,
    tourDate, N448,
    monthCount, MAX(0, DATEDIF(resDate, tourDate - 3, ""M"") + 1),
    secondDates, ARRAYFORMULA(DATE(YEAR(resDate), MONTH(resDate) + SEQUENCE(monthCount), 2)),
    "&amp;"validDates, FILTER(secondDates, (secondDates &gt; resDate + 2) * (secondDates &lt;= tourDate - 3)),
    IF(ISERROR(validDates), 0, COUNTA(validDates))
  )
)
"),"")</f>
        <v/>
      </c>
      <c r="S448" s="44" t="str">
        <f t="shared" si="8"/>
        <v/>
      </c>
      <c r="T448" s="45" t="str">
        <f t="array" ref="T448">IF(ISBLANK(BO448),IFERROR(
  INDEX(
    INDEX('{INDEX} Payment Terms'!$A:$G, , MATCH(T$3, '{INDEX} Payment Terms'!$4:$4, 0)),
    MATCH(Q448, INDEX('{INDEX} Payment Terms'!$A:$G,0, MATCH("Payment Condition", '{INDEX} Payment Terms'!$4:$4, 0)), 0)
  ),
""),"Cancelled")
</f>
        <v/>
      </c>
      <c r="U448" s="46" t="b">
        <v>0</v>
      </c>
      <c r="V448" s="47" t="str">
        <f>IFERROR(__xludf.DUMMYFUNCTION("IF(OR(L448=""Duo Booking"", L448=""Group Booking""),
IF(U448=FALSE,"""",
    LET(
      bookingType, L448,
      tour, M448,
      mainFirst, H448,
      mainLast, I448,
      mainEmail, G448,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$L$4:L448, bookingType,
          $M$4:M448, tour,
          $H$4:H448, mainFirst,
          $I$4:I448, mainLast,
          $G$4:G448, mainEmail
        ),
        ""000""
      ),
  "&amp;"    baseID &amp; ""-"" &amp; memberNumber
    )
  ),
  """"
)
"),"")</f>
        <v/>
      </c>
      <c r="W448" s="48"/>
      <c r="X448" s="85" t="b">
        <v>0</v>
      </c>
      <c r="Y448" s="85" t="b">
        <v>0</v>
      </c>
      <c r="Z448" s="85" t="b">
        <v>0</v>
      </c>
      <c r="AA448" s="50"/>
      <c r="AB448" s="51"/>
      <c r="AC448" s="85" t="b">
        <v>0</v>
      </c>
      <c r="AD448" s="92"/>
      <c r="AE448" s="88"/>
      <c r="AF448" s="36" t="str">
        <f t="array" ref="AF448">IF(M448="","",INDEX(
      '{INDEX} Tour Packages'!$A:$ZP,
      MATCH($M448, '{INDEX} Tour Packages'!$A:$A, 0),
      MATCH(AF$3, '{INDEX} Tour Packages'!$4:$4, 0)
    ))</f>
        <v/>
      </c>
      <c r="AG448" s="36" t="str">
        <f t="array" ref="AG448">IF(M448="","",INDEX(
      '{INDEX} Tour Packages'!$A:$ZP,
      MATCH($M448, '{INDEX} Tour Packages'!$A:$A, 0),
      MATCH(AG$3, '{INDEX} Tour Packages'!$4:$4, 0)
    ))</f>
        <v/>
      </c>
      <c r="AH448" s="36" t="str">
        <f t="array" ref="AH448">IF(M448="","",INDEX(
      '{INDEX} Tour Packages'!$A:$ZP,
      MATCH($M448, '{INDEX} Tour Packages'!$A:$A, 0),
      MATCH(AH$3, '{INDEX} Tour Packages'!$4:$4, 0)
    ))</f>
        <v/>
      </c>
      <c r="AI448" s="54" t="str">
        <f t="shared" si="9"/>
        <v/>
      </c>
      <c r="AJ448" s="42"/>
      <c r="AK448" s="55"/>
      <c r="AL448" s="46" t="b">
        <v>0</v>
      </c>
      <c r="AM448" s="56"/>
      <c r="AN448" s="57" t="str">
        <f t="shared" si="10"/>
        <v/>
      </c>
      <c r="AO448" s="58" t="str">
        <f t="shared" si="11"/>
        <v/>
      </c>
      <c r="AP448" s="59"/>
      <c r="AQ448" s="60"/>
      <c r="AR448" s="61"/>
      <c r="AS448" s="61"/>
      <c r="AT448" s="61" t="str">
        <f>IFERROR(__xludf.DUMMYFUNCTION("IF( 
  OR($AJ448=""Full Payment"", ISBLANK($K448)),
  """",
  IF(
    OR(
      Q448=""Standard Booking, P1"",
      Q448=""Standard Booking, P2"",
      Q448=""Standard Booking, P3"",
      Q448=""Standard Booking, P4""
    ),
    LET(
      resDate,   $"&amp;"K448,
      tourDate,  $N448,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8" s="62" t="str">
        <f t="shared" si="12"/>
        <v/>
      </c>
      <c r="AV448" s="63"/>
      <c r="AW448" s="64"/>
      <c r="AX448" s="64"/>
      <c r="AY448" s="64"/>
      <c r="AZ448" s="64" t="str">
        <f>IFERROR(__xludf.DUMMYFUNCTION("IF(
  OR($AJ448=""Full Payment"",$AJ448=""P1"", ISBLANK($K448)),
  """",
  IF(
    OR(
      $Q448=""Standard Booking, P2"",
      $Q448=""Standard Booking, P3"",
      $Q448=""Standard Booking, P4""
    ),
    LET(
      resDate,   $K448,
      tourDate,"&amp;"  $N448,
      monthCount, DATEDIF(resDate, tourDate, ""M"") + 1,
      secondDates, ARRAYFORMULA(
        DATE(
          YEAR(resDate),
          MONTH(resDate) + SEQUENCE(monthCount),
          2
        )
      ),
      validDates, FILTER(
        sec"&amp;"ondDates,
        (secondDates &gt; resDate + 2) *
        (secondDates &lt;= tourDate - 3)
      ),
      IF(
        OR($AJ448=""P2"", $AJ448=""P3"", $AJ448=""P4""),
        IF(
          COUNTA(validDates) &lt; 2,
          """",
          TEXT(INDEX(validDates"&amp;", 2), ""mmm d, yyyy"")
        ),
        IF(
          COUNTA(validDates) &lt; 2,
          """",
          TEXTJOIN("", "", TRUE,
            TEXT(INDEX(validDates, 1), ""mmm d, yyyy""),
            TEXT(INDEX(validDates, 2), ""mmm d, yyyy"")
          )
 "&amp;"       )
      )
    ),
    """"
  )
)
"),"")</f>
        <v/>
      </c>
      <c r="BA448" s="65" t="str">
        <f t="shared" si="13"/>
        <v/>
      </c>
      <c r="BB448" s="63"/>
      <c r="BC448" s="64"/>
      <c r="BD448" s="64"/>
      <c r="BE448" s="64"/>
      <c r="BF448" s="64" t="str">
        <f>IFERROR(__xludf.DUMMYFUNCTION("IF(
  OR($AJ448=""Full Payment"",$AJ448=""P1"", $AJ448=""P2""),
  """",
  IF(
    AND(
      NOT(ISBLANK($K448)),
      OR(
        Q448=""Standard Booking, P3"",
        Q448=""Standard Booking, P4""
      )
    ),
    LET(
      resDate,   $K448,
      "&amp;"tourDate,  $N448,
      monthCount, DATEDIF(resDate, tourDate, ""M"") + 1,
      secondDates, ARRAYFORMULA(
        DATE(
          YEAR(resDate),
          MONTH(resDate) + SEQUENCE(monthCount),
          2
        )
      ),
      validDates, FILTER(
  "&amp;"      secondDates,
        (secondDates &gt; resDate + 2) *
        (secondDates &lt;= tourDate - 3)
      ),
      IF(
        $AJ448=""P4"",
        IF(
          COUNTA(validDates) &lt; 3,
          """",
          TEXT(INDEX(validDates, 3), ""mmm d, yyyy"")
  "&amp;"      ),
        IF(
          $AJ448=""P3"",
          IF(
            COUNTA(validDates) &lt; 3,
            """",
            TEXT(INDEX(validDates, 3), ""mmm d, yyyy"")
          ),
          IF(
            COUNTA(validDates) &lt; 3,
            """",
    "&amp;"        TEXTJOIN("", "", TRUE,
              TEXT(INDEX(validDates, 1), ""mmm d, yyyy""),
              TEXT(INDEX(validDates, 2), ""mmm d, yyyy""),
              TEXT(INDEX(validDates, 3), ""mmm d, yyyy"")
            )
          )
        )
      )
    "&amp;"),
    """"
  )
)
"),"")</f>
        <v/>
      </c>
      <c r="BG448" s="65" t="str">
        <f t="shared" si="14"/>
        <v/>
      </c>
      <c r="BH448" s="63"/>
      <c r="BI448" s="64"/>
      <c r="BJ448" s="64"/>
      <c r="BK448" s="64"/>
      <c r="BL448" s="64" t="str">
        <f>IFERROR(__xludf.DUMMYFUNCTION("IF(
  OR($AJ448=""Full Payment"",$AJ448=""P1"",$AJ448=""P2"",$AJ448=""P3""),
  """",
  IF(
    AND(
      NOT(ISBLANK($K448)),
      $Q448=""Standard Booking, P4""
    ),
    LET(
      resDate,   $K448,
      tourDate,  $N448,
      monthCount, DATEDIF(r"&amp;"esDate, tourDate, ""M"") + 1,
      secondDates, ARRAYFORMULA(
        DATE(
          YEAR(resDate),
          MONTH(resDate) + SEQUENCE(monthCount),
          2
        )
      ),
      validDates, FILTER(
        secondDates,
        (secondDates &gt; res"&amp;"Date + 2) *
        (secondDates &lt;= tourDate - 3)
      ),
      IF(
        $AJ448=""P4"",
        IF(
          COUNTA(validDates) &lt; 4,
          """",
          TEXT(
            INDEX(validDates, 4),
            ""mmm d, yyyy""
          )
        ),
"&amp;"        IF(
          COUNTA(validDates) &lt; 4,
          """",
          TEXTJOIN(
            "", "", TRUE,
            TEXT(INDEX(validDates, 1), ""mmm d, yyyy""),
            TEXT(INDEX(validDates, 2), ""mmm d, yyyy""),
            TEXT(INDEX(validDates"&amp;", 3), ""mmm d, yyyy""),
            TEXT(INDEX(validDates, 4), ""mmm d, yyyy"")
          )
        )
      )
    ),
    """"
  )
)
"),"")</f>
        <v/>
      </c>
      <c r="BM448" s="65" t="str">
        <f t="shared" si="15"/>
        <v/>
      </c>
      <c r="BN448" s="66"/>
      <c r="BO448" s="67"/>
      <c r="BP448" s="49" t="b">
        <v>0</v>
      </c>
      <c r="BQ448" s="49" t="b">
        <v>0</v>
      </c>
      <c r="BR448" s="68"/>
      <c r="BS448" s="69"/>
      <c r="BT448" s="70" t="b">
        <v>0</v>
      </c>
      <c r="BU448" s="71"/>
      <c r="BV448" s="72"/>
      <c r="BW448" s="86" t="b">
        <v>0</v>
      </c>
      <c r="BX448" s="87"/>
    </row>
    <row r="449">
      <c r="A449" s="35" t="str">
        <f t="shared" si="1"/>
        <v/>
      </c>
      <c r="B449" s="36" t="str">
        <f t="shared" si="2"/>
        <v/>
      </c>
      <c r="C449" s="36" t="str">
        <f t="array" ref="C449">IF(
  M449="",
  "",
  IFERROR(
    INDEX(
      '{INDEX} Tour Packages'!$A:$ZZ,
      MATCH(
        M449,
        INDEX(
          '{INDEX} Tour Packages'!$A:$ZZ,
          ,
          MATCH("Tour Package Name", '{INDEX} Tour Packages'!$4:$4, 0)
        ),
        0
      ),
      MATCH("Tour Code", '{INDEX} Tour Packages'!$4:$4, 0)
    ),
    "XXX"
  )
)
</f>
        <v/>
      </c>
      <c r="D449" s="36" t="str">
        <f t="shared" si="3"/>
        <v/>
      </c>
      <c r="E449" s="36" t="str">
        <f t="shared" si="4"/>
        <v/>
      </c>
      <c r="F449" s="37" t="str">
        <f t="shared" si="5"/>
        <v/>
      </c>
      <c r="G449" s="89"/>
      <c r="H449" s="89"/>
      <c r="I449" s="90"/>
      <c r="J449" s="40" t="str">
        <f t="shared" si="16"/>
        <v> </v>
      </c>
      <c r="K449" s="91"/>
      <c r="L449" s="55"/>
      <c r="M449" s="55"/>
      <c r="N449" s="91"/>
      <c r="O449" s="43" t="str">
        <f>IFERROR(__xludf.DUMMYFUNCTION("IF(N449="""","""",IFERROR(
  N449 + VALUE(REGEXEXTRACT(P449, ""(\d+)\s+Days"")),
  """"
)
)"),"")</f>
        <v/>
      </c>
      <c r="P449" s="43" t="str">
        <f t="array" ref="P449">IFERROR(
  INDEX(
    INDEX('{INDEX} Tour Packages'!$A:$ZZ, , MATCH(P$3, '{INDEX} Tour Packages'!$4:$4, 0)),
    MATCH(M449, INDEX('{INDEX} Tour Packages'!$A:$ZZ,0, MATCH("Tour Package Name", '{INDEX} Tour Packages'!$4:$4, 0)), 0)
  ),
"")
</f>
        <v/>
      </c>
      <c r="Q449" s="44" t="str">
        <f t="shared" si="7"/>
        <v/>
      </c>
      <c r="R449" s="44" t="str">
        <f>IFERROR(__xludf.DUMMYFUNCTION("IF(OR(ISBLANK(K449), ISBLANK(N449)), """", 
  LET(
    resDate, K449,
    tourDate, N449,
    monthCount, MAX(0, DATEDIF(resDate, tourDate - 3, ""M"") + 1),
    secondDates, ARRAYFORMULA(DATE(YEAR(resDate), MONTH(resDate) + SEQUENCE(monthCount), 2)),
    "&amp;"validDates, FILTER(secondDates, (secondDates &gt; resDate + 2) * (secondDates &lt;= tourDate - 3)),
    IF(ISERROR(validDates), 0, COUNTA(validDates))
  )
)
"),"")</f>
        <v/>
      </c>
      <c r="S449" s="44" t="str">
        <f t="shared" si="8"/>
        <v/>
      </c>
      <c r="T449" s="45" t="str">
        <f t="array" ref="T449">IF(ISBLANK(BO449),IFERROR(
  INDEX(
    INDEX('{INDEX} Payment Terms'!$A:$G, , MATCH(T$3, '{INDEX} Payment Terms'!$4:$4, 0)),
    MATCH(Q449, INDEX('{INDEX} Payment Terms'!$A:$G,0, MATCH("Payment Condition", '{INDEX} Payment Terms'!$4:$4, 0)), 0)
  ),
""),"Cancelled")
</f>
        <v/>
      </c>
      <c r="U449" s="46" t="b">
        <v>0</v>
      </c>
      <c r="V449" s="47" t="str">
        <f>IFERROR(__xludf.DUMMYFUNCTION("IF(OR(L449=""Duo Booking"", L449=""Group Booking""),
IF(U449=FALSE,"""",
    LET(
      bookingType, L449,
      tour, M449,
      mainFirst, H449,
      mainLast, I449,
      mainEmail, G449,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$L$4:L449, bookingType,
          $M$4:M449, tour,
          $H$4:H449, mainFirst,
          $I$4:I449, mainLast,
          $G$4:G449, mainEmail
        ),
        ""000""
      ),
  "&amp;"    baseID &amp; ""-"" &amp; memberNumber
    )
  ),
  """"
)
"),"")</f>
        <v/>
      </c>
      <c r="W449" s="48"/>
      <c r="X449" s="85" t="b">
        <v>0</v>
      </c>
      <c r="Y449" s="85" t="b">
        <v>0</v>
      </c>
      <c r="Z449" s="85" t="b">
        <v>0</v>
      </c>
      <c r="AA449" s="50"/>
      <c r="AB449" s="51"/>
      <c r="AC449" s="85" t="b">
        <v>0</v>
      </c>
      <c r="AD449" s="92"/>
      <c r="AE449" s="88"/>
      <c r="AF449" s="36" t="str">
        <f t="array" ref="AF449">IF(M449="","",INDEX(
      '{INDEX} Tour Packages'!$A:$ZP,
      MATCH($M449, '{INDEX} Tour Packages'!$A:$A, 0),
      MATCH(AF$3, '{INDEX} Tour Packages'!$4:$4, 0)
    ))</f>
        <v/>
      </c>
      <c r="AG449" s="36" t="str">
        <f t="array" ref="AG449">IF(M449="","",INDEX(
      '{INDEX} Tour Packages'!$A:$ZP,
      MATCH($M449, '{INDEX} Tour Packages'!$A:$A, 0),
      MATCH(AG$3, '{INDEX} Tour Packages'!$4:$4, 0)
    ))</f>
        <v/>
      </c>
      <c r="AH449" s="36" t="str">
        <f t="array" ref="AH449">IF(M449="","",INDEX(
      '{INDEX} Tour Packages'!$A:$ZP,
      MATCH($M449, '{INDEX} Tour Packages'!$A:$A, 0),
      MATCH(AH$3, '{INDEX} Tour Packages'!$4:$4, 0)
    ))</f>
        <v/>
      </c>
      <c r="AI449" s="54" t="str">
        <f t="shared" si="9"/>
        <v/>
      </c>
      <c r="AJ449" s="42"/>
      <c r="AK449" s="55"/>
      <c r="AL449" s="46" t="b">
        <v>0</v>
      </c>
      <c r="AM449" s="56"/>
      <c r="AN449" s="57" t="str">
        <f t="shared" si="10"/>
        <v/>
      </c>
      <c r="AO449" s="58" t="str">
        <f t="shared" si="11"/>
        <v/>
      </c>
      <c r="AP449" s="59"/>
      <c r="AQ449" s="60"/>
      <c r="AR449" s="61"/>
      <c r="AS449" s="61"/>
      <c r="AT449" s="61" t="str">
        <f>IFERROR(__xludf.DUMMYFUNCTION("IF( 
  OR($AJ449=""Full Payment"", ISBLANK($K449)),
  """",
  IF(
    OR(
      Q449=""Standard Booking, P1"",
      Q449=""Standard Booking, P2"",
      Q449=""Standard Booking, P3"",
      Q449=""Standard Booking, P4""
    ),
    LET(
      resDate,   $"&amp;"K449,
      tourDate,  $N449,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49" s="62" t="str">
        <f t="shared" si="12"/>
        <v/>
      </c>
      <c r="AV449" s="63"/>
      <c r="AW449" s="64"/>
      <c r="AX449" s="64"/>
      <c r="AY449" s="64"/>
      <c r="AZ449" s="64" t="str">
        <f>IFERROR(__xludf.DUMMYFUNCTION("IF(
  OR($AJ449=""Full Payment"",$AJ449=""P1"", ISBLANK($K449)),
  """",
  IF(
    OR(
      $Q449=""Standard Booking, P2"",
      $Q449=""Standard Booking, P3"",
      $Q449=""Standard Booking, P4""
    ),
    LET(
      resDate,   $K449,
      tourDate,"&amp;"  $N449,
      monthCount, DATEDIF(resDate, tourDate, ""M"") + 1,
      secondDates, ARRAYFORMULA(
        DATE(
          YEAR(resDate),
          MONTH(resDate) + SEQUENCE(monthCount),
          2
        )
      ),
      validDates, FILTER(
        sec"&amp;"ondDates,
        (secondDates &gt; resDate + 2) *
        (secondDates &lt;= tourDate - 3)
      ),
      IF(
        OR($AJ449=""P2"", $AJ449=""P3"", $AJ449=""P4""),
        IF(
          COUNTA(validDates) &lt; 2,
          """",
          TEXT(INDEX(validDates"&amp;", 2), ""mmm d, yyyy"")
        ),
        IF(
          COUNTA(validDates) &lt; 2,
          """",
          TEXTJOIN("", "", TRUE,
            TEXT(INDEX(validDates, 1), ""mmm d, yyyy""),
            TEXT(INDEX(validDates, 2), ""mmm d, yyyy"")
          )
 "&amp;"       )
      )
    ),
    """"
  )
)
"),"")</f>
        <v/>
      </c>
      <c r="BA449" s="65" t="str">
        <f t="shared" si="13"/>
        <v/>
      </c>
      <c r="BB449" s="63"/>
      <c r="BC449" s="64"/>
      <c r="BD449" s="64"/>
      <c r="BE449" s="64"/>
      <c r="BF449" s="64" t="str">
        <f>IFERROR(__xludf.DUMMYFUNCTION("IF(
  OR($AJ449=""Full Payment"",$AJ449=""P1"", $AJ449=""P2""),
  """",
  IF(
    AND(
      NOT(ISBLANK($K449)),
      OR(
        Q449=""Standard Booking, P3"",
        Q449=""Standard Booking, P4""
      )
    ),
    LET(
      resDate,   $K449,
      "&amp;"tourDate,  $N449,
      monthCount, DATEDIF(resDate, tourDate, ""M"") + 1,
      secondDates, ARRAYFORMULA(
        DATE(
          YEAR(resDate),
          MONTH(resDate) + SEQUENCE(monthCount),
          2
        )
      ),
      validDates, FILTER(
  "&amp;"      secondDates,
        (secondDates &gt; resDate + 2) *
        (secondDates &lt;= tourDate - 3)
      ),
      IF(
        $AJ449=""P4"",
        IF(
          COUNTA(validDates) &lt; 3,
          """",
          TEXT(INDEX(validDates, 3), ""mmm d, yyyy"")
  "&amp;"      ),
        IF(
          $AJ449=""P3"",
          IF(
            COUNTA(validDates) &lt; 3,
            """",
            TEXT(INDEX(validDates, 3), ""mmm d, yyyy"")
          ),
          IF(
            COUNTA(validDates) &lt; 3,
            """",
    "&amp;"        TEXTJOIN("", "", TRUE,
              TEXT(INDEX(validDates, 1), ""mmm d, yyyy""),
              TEXT(INDEX(validDates, 2), ""mmm d, yyyy""),
              TEXT(INDEX(validDates, 3), ""mmm d, yyyy"")
            )
          )
        )
      )
    "&amp;"),
    """"
  )
)
"),"")</f>
        <v/>
      </c>
      <c r="BG449" s="65" t="str">
        <f t="shared" si="14"/>
        <v/>
      </c>
      <c r="BH449" s="63"/>
      <c r="BI449" s="64"/>
      <c r="BJ449" s="64"/>
      <c r="BK449" s="64"/>
      <c r="BL449" s="64" t="str">
        <f>IFERROR(__xludf.DUMMYFUNCTION("IF(
  OR($AJ449=""Full Payment"",$AJ449=""P1"",$AJ449=""P2"",$AJ449=""P3""),
  """",
  IF(
    AND(
      NOT(ISBLANK($K449)),
      $Q449=""Standard Booking, P4""
    ),
    LET(
      resDate,   $K449,
      tourDate,  $N449,
      monthCount, DATEDIF(r"&amp;"esDate, tourDate, ""M"") + 1,
      secondDates, ARRAYFORMULA(
        DATE(
          YEAR(resDate),
          MONTH(resDate) + SEQUENCE(monthCount),
          2
        )
      ),
      validDates, FILTER(
        secondDates,
        (secondDates &gt; res"&amp;"Date + 2) *
        (secondDates &lt;= tourDate - 3)
      ),
      IF(
        $AJ449=""P4"",
        IF(
          COUNTA(validDates) &lt; 4,
          """",
          TEXT(
            INDEX(validDates, 4),
            ""mmm d, yyyy""
          )
        ),
"&amp;"        IF(
          COUNTA(validDates) &lt; 4,
          """",
          TEXTJOIN(
            "", "", TRUE,
            TEXT(INDEX(validDates, 1), ""mmm d, yyyy""),
            TEXT(INDEX(validDates, 2), ""mmm d, yyyy""),
            TEXT(INDEX(validDates"&amp;", 3), ""mmm d, yyyy""),
            TEXT(INDEX(validDates, 4), ""mmm d, yyyy"")
          )
        )
      )
    ),
    """"
  )
)
"),"")</f>
        <v/>
      </c>
      <c r="BM449" s="65" t="str">
        <f t="shared" si="15"/>
        <v/>
      </c>
      <c r="BN449" s="66"/>
      <c r="BO449" s="67"/>
      <c r="BP449" s="49" t="b">
        <v>0</v>
      </c>
      <c r="BQ449" s="49" t="b">
        <v>0</v>
      </c>
      <c r="BR449" s="68"/>
      <c r="BS449" s="69"/>
      <c r="BT449" s="70" t="b">
        <v>0</v>
      </c>
      <c r="BU449" s="71"/>
      <c r="BV449" s="72"/>
      <c r="BW449" s="86" t="b">
        <v>0</v>
      </c>
      <c r="BX449" s="87"/>
    </row>
    <row r="450">
      <c r="A450" s="35" t="str">
        <f t="shared" si="1"/>
        <v/>
      </c>
      <c r="B450" s="36" t="str">
        <f t="shared" si="2"/>
        <v/>
      </c>
      <c r="C450" s="36" t="str">
        <f t="array" ref="C450">IF(
  M450="",
  "",
  IFERROR(
    INDEX(
      '{INDEX} Tour Packages'!$A:$ZZ,
      MATCH(
        M450,
        INDEX(
          '{INDEX} Tour Packages'!$A:$ZZ,
          ,
          MATCH("Tour Package Name", '{INDEX} Tour Packages'!$4:$4, 0)
        ),
        0
      ),
      MATCH("Tour Code", '{INDEX} Tour Packages'!$4:$4, 0)
    ),
    "XXX"
  )
)
</f>
        <v/>
      </c>
      <c r="D450" s="36" t="str">
        <f t="shared" si="3"/>
        <v/>
      </c>
      <c r="E450" s="36" t="str">
        <f t="shared" si="4"/>
        <v/>
      </c>
      <c r="F450" s="37" t="str">
        <f t="shared" si="5"/>
        <v/>
      </c>
      <c r="G450" s="89"/>
      <c r="H450" s="89"/>
      <c r="I450" s="90"/>
      <c r="J450" s="40" t="str">
        <f t="shared" si="16"/>
        <v> </v>
      </c>
      <c r="K450" s="91"/>
      <c r="L450" s="55"/>
      <c r="M450" s="55"/>
      <c r="N450" s="91"/>
      <c r="O450" s="43" t="str">
        <f>IFERROR(__xludf.DUMMYFUNCTION("IF(N450="""","""",IFERROR(
  N450 + VALUE(REGEXEXTRACT(P450, ""(\d+)\s+Days"")),
  """"
)
)"),"")</f>
        <v/>
      </c>
      <c r="P450" s="43" t="str">
        <f t="array" ref="P450">IFERROR(
  INDEX(
    INDEX('{INDEX} Tour Packages'!$A:$ZZ, , MATCH(P$3, '{INDEX} Tour Packages'!$4:$4, 0)),
    MATCH(M450, INDEX('{INDEX} Tour Packages'!$A:$ZZ,0, MATCH("Tour Package Name", '{INDEX} Tour Packages'!$4:$4, 0)), 0)
  ),
"")
</f>
        <v/>
      </c>
      <c r="Q450" s="44" t="str">
        <f t="shared" si="7"/>
        <v/>
      </c>
      <c r="R450" s="44" t="str">
        <f>IFERROR(__xludf.DUMMYFUNCTION("IF(OR(ISBLANK(K450), ISBLANK(N450)), """", 
  LET(
    resDate, K450,
    tourDate, N450,
    monthCount, MAX(0, DATEDIF(resDate, tourDate - 3, ""M"") + 1),
    secondDates, ARRAYFORMULA(DATE(YEAR(resDate), MONTH(resDate) + SEQUENCE(monthCount), 2)),
    "&amp;"validDates, FILTER(secondDates, (secondDates &gt; resDate + 2) * (secondDates &lt;= tourDate - 3)),
    IF(ISERROR(validDates), 0, COUNTA(validDates))
  )
)
"),"")</f>
        <v/>
      </c>
      <c r="S450" s="44" t="str">
        <f t="shared" si="8"/>
        <v/>
      </c>
      <c r="T450" s="45" t="str">
        <f t="array" ref="T450">IF(ISBLANK(BO450),IFERROR(
  INDEX(
    INDEX('{INDEX} Payment Terms'!$A:$G, , MATCH(T$3, '{INDEX} Payment Terms'!$4:$4, 0)),
    MATCH(Q450, INDEX('{INDEX} Payment Terms'!$A:$G,0, MATCH("Payment Condition", '{INDEX} Payment Terms'!$4:$4, 0)), 0)
  ),
""),"Cancelled")
</f>
        <v/>
      </c>
      <c r="U450" s="46" t="b">
        <v>0</v>
      </c>
      <c r="V450" s="47" t="str">
        <f>IFERROR(__xludf.DUMMYFUNCTION("IF(OR(L450=""Duo Booking"", L450=""Group Booking""),
IF(U450=FALSE,"""",
    LET(
      bookingType, L450,
      tour, M450,
      mainFirst, H450,
      mainLast, I450,
      mainEmail, G450,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$L$4:L450, bookingType,
          $M$4:M450, tour,
          $H$4:H450, mainFirst,
          $I$4:I450, mainLast,
          $G$4:G450, mainEmail
        ),
        ""000""
      ),
  "&amp;"    baseID &amp; ""-"" &amp; memberNumber
    )
  ),
  """"
)
"),"")</f>
        <v/>
      </c>
      <c r="W450" s="48"/>
      <c r="X450" s="85" t="b">
        <v>0</v>
      </c>
      <c r="Y450" s="85" t="b">
        <v>0</v>
      </c>
      <c r="Z450" s="85" t="b">
        <v>0</v>
      </c>
      <c r="AA450" s="50"/>
      <c r="AB450" s="51"/>
      <c r="AC450" s="85" t="b">
        <v>0</v>
      </c>
      <c r="AD450" s="92"/>
      <c r="AE450" s="88"/>
      <c r="AF450" s="36" t="str">
        <f t="array" ref="AF450">IF(M450="","",INDEX(
      '{INDEX} Tour Packages'!$A:$ZP,
      MATCH($M450, '{INDEX} Tour Packages'!$A:$A, 0),
      MATCH(AF$3, '{INDEX} Tour Packages'!$4:$4, 0)
    ))</f>
        <v/>
      </c>
      <c r="AG450" s="36" t="str">
        <f t="array" ref="AG450">IF(M450="","",INDEX(
      '{INDEX} Tour Packages'!$A:$ZP,
      MATCH($M450, '{INDEX} Tour Packages'!$A:$A, 0),
      MATCH(AG$3, '{INDEX} Tour Packages'!$4:$4, 0)
    ))</f>
        <v/>
      </c>
      <c r="AH450" s="36" t="str">
        <f t="array" ref="AH450">IF(M450="","",INDEX(
      '{INDEX} Tour Packages'!$A:$ZP,
      MATCH($M450, '{INDEX} Tour Packages'!$A:$A, 0),
      MATCH(AH$3, '{INDEX} Tour Packages'!$4:$4, 0)
    ))</f>
        <v/>
      </c>
      <c r="AI450" s="54" t="str">
        <f t="shared" si="9"/>
        <v/>
      </c>
      <c r="AJ450" s="42"/>
      <c r="AK450" s="55"/>
      <c r="AL450" s="46" t="b">
        <v>0</v>
      </c>
      <c r="AM450" s="56"/>
      <c r="AN450" s="57" t="str">
        <f t="shared" si="10"/>
        <v/>
      </c>
      <c r="AO450" s="58" t="str">
        <f t="shared" si="11"/>
        <v/>
      </c>
      <c r="AP450" s="59"/>
      <c r="AQ450" s="60"/>
      <c r="AR450" s="61"/>
      <c r="AS450" s="61"/>
      <c r="AT450" s="61" t="str">
        <f>IFERROR(__xludf.DUMMYFUNCTION("IF( 
  OR($AJ450=""Full Payment"", ISBLANK($K450)),
  """",
  IF(
    OR(
      Q450=""Standard Booking, P1"",
      Q450=""Standard Booking, P2"",
      Q450=""Standard Booking, P3"",
      Q450=""Standard Booking, P4""
    ),
    LET(
      resDate,   $"&amp;"K450,
      tourDate,  $N450,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0" s="62" t="str">
        <f t="shared" si="12"/>
        <v/>
      </c>
      <c r="AV450" s="63"/>
      <c r="AW450" s="64"/>
      <c r="AX450" s="64"/>
      <c r="AY450" s="64"/>
      <c r="AZ450" s="64" t="str">
        <f>IFERROR(__xludf.DUMMYFUNCTION("IF(
  OR($AJ450=""Full Payment"",$AJ450=""P1"", ISBLANK($K450)),
  """",
  IF(
    OR(
      $Q450=""Standard Booking, P2"",
      $Q450=""Standard Booking, P3"",
      $Q450=""Standard Booking, P4""
    ),
    LET(
      resDate,   $K450,
      tourDate,"&amp;"  $N450,
      monthCount, DATEDIF(resDate, tourDate, ""M"") + 1,
      secondDates, ARRAYFORMULA(
        DATE(
          YEAR(resDate),
          MONTH(resDate) + SEQUENCE(monthCount),
          2
        )
      ),
      validDates, FILTER(
        sec"&amp;"ondDates,
        (secondDates &gt; resDate + 2) *
        (secondDates &lt;= tourDate - 3)
      ),
      IF(
        OR($AJ450=""P2"", $AJ450=""P3"", $AJ450=""P4""),
        IF(
          COUNTA(validDates) &lt; 2,
          """",
          TEXT(INDEX(validDates"&amp;", 2), ""mmm d, yyyy"")
        ),
        IF(
          COUNTA(validDates) &lt; 2,
          """",
          TEXTJOIN("", "", TRUE,
            TEXT(INDEX(validDates, 1), ""mmm d, yyyy""),
            TEXT(INDEX(validDates, 2), ""mmm d, yyyy"")
          )
 "&amp;"       )
      )
    ),
    """"
  )
)
"),"")</f>
        <v/>
      </c>
      <c r="BA450" s="65" t="str">
        <f t="shared" si="13"/>
        <v/>
      </c>
      <c r="BB450" s="63"/>
      <c r="BC450" s="64"/>
      <c r="BD450" s="64"/>
      <c r="BE450" s="64"/>
      <c r="BF450" s="64" t="str">
        <f>IFERROR(__xludf.DUMMYFUNCTION("IF(
  OR($AJ450=""Full Payment"",$AJ450=""P1"", $AJ450=""P2""),
  """",
  IF(
    AND(
      NOT(ISBLANK($K450)),
      OR(
        Q450=""Standard Booking, P3"",
        Q450=""Standard Booking, P4""
      )
    ),
    LET(
      resDate,   $K450,
      "&amp;"tourDate,  $N450,
      monthCount, DATEDIF(resDate, tourDate, ""M"") + 1,
      secondDates, ARRAYFORMULA(
        DATE(
          YEAR(resDate),
          MONTH(resDate) + SEQUENCE(monthCount),
          2
        )
      ),
      validDates, FILTER(
  "&amp;"      secondDates,
        (secondDates &gt; resDate + 2) *
        (secondDates &lt;= tourDate - 3)
      ),
      IF(
        $AJ450=""P4"",
        IF(
          COUNTA(validDates) &lt; 3,
          """",
          TEXT(INDEX(validDates, 3), ""mmm d, yyyy"")
  "&amp;"      ),
        IF(
          $AJ450=""P3"",
          IF(
            COUNTA(validDates) &lt; 3,
            """",
            TEXT(INDEX(validDates, 3), ""mmm d, yyyy"")
          ),
          IF(
            COUNTA(validDates) &lt; 3,
            """",
    "&amp;"        TEXTJOIN("", "", TRUE,
              TEXT(INDEX(validDates, 1), ""mmm d, yyyy""),
              TEXT(INDEX(validDates, 2), ""mmm d, yyyy""),
              TEXT(INDEX(validDates, 3), ""mmm d, yyyy"")
            )
          )
        )
      )
    "&amp;"),
    """"
  )
)
"),"")</f>
        <v/>
      </c>
      <c r="BG450" s="65" t="str">
        <f t="shared" si="14"/>
        <v/>
      </c>
      <c r="BH450" s="63"/>
      <c r="BI450" s="64"/>
      <c r="BJ450" s="64"/>
      <c r="BK450" s="64"/>
      <c r="BL450" s="64" t="str">
        <f>IFERROR(__xludf.DUMMYFUNCTION("IF(
  OR($AJ450=""Full Payment"",$AJ450=""P1"",$AJ450=""P2"",$AJ450=""P3""),
  """",
  IF(
    AND(
      NOT(ISBLANK($K450)),
      $Q450=""Standard Booking, P4""
    ),
    LET(
      resDate,   $K450,
      tourDate,  $N450,
      monthCount, DATEDIF(r"&amp;"esDate, tourDate, ""M"") + 1,
      secondDates, ARRAYFORMULA(
        DATE(
          YEAR(resDate),
          MONTH(resDate) + SEQUENCE(monthCount),
          2
        )
      ),
      validDates, FILTER(
        secondDates,
        (secondDates &gt; res"&amp;"Date + 2) *
        (secondDates &lt;= tourDate - 3)
      ),
      IF(
        $AJ450=""P4"",
        IF(
          COUNTA(validDates) &lt; 4,
          """",
          TEXT(
            INDEX(validDates, 4),
            ""mmm d, yyyy""
          )
        ),
"&amp;"        IF(
          COUNTA(validDates) &lt; 4,
          """",
          TEXTJOIN(
            "", "", TRUE,
            TEXT(INDEX(validDates, 1), ""mmm d, yyyy""),
            TEXT(INDEX(validDates, 2), ""mmm d, yyyy""),
            TEXT(INDEX(validDates"&amp;", 3), ""mmm d, yyyy""),
            TEXT(INDEX(validDates, 4), ""mmm d, yyyy"")
          )
        )
      )
    ),
    """"
  )
)
"),"")</f>
        <v/>
      </c>
      <c r="BM450" s="65" t="str">
        <f t="shared" si="15"/>
        <v/>
      </c>
      <c r="BN450" s="66"/>
      <c r="BO450" s="67"/>
      <c r="BP450" s="49" t="b">
        <v>0</v>
      </c>
      <c r="BQ450" s="49" t="b">
        <v>0</v>
      </c>
      <c r="BR450" s="68"/>
      <c r="BS450" s="69"/>
      <c r="BT450" s="70" t="b">
        <v>0</v>
      </c>
      <c r="BU450" s="71"/>
      <c r="BV450" s="72"/>
      <c r="BW450" s="86" t="b">
        <v>0</v>
      </c>
      <c r="BX450" s="87"/>
    </row>
    <row r="451">
      <c r="A451" s="35" t="str">
        <f t="shared" si="1"/>
        <v/>
      </c>
      <c r="B451" s="36" t="str">
        <f t="shared" si="2"/>
        <v/>
      </c>
      <c r="C451" s="36" t="str">
        <f t="array" ref="C451">IF(
  M451="",
  "",
  IFERROR(
    INDEX(
      '{INDEX} Tour Packages'!$A:$ZZ,
      MATCH(
        M451,
        INDEX(
          '{INDEX} Tour Packages'!$A:$ZZ,
          ,
          MATCH("Tour Package Name", '{INDEX} Tour Packages'!$4:$4, 0)
        ),
        0
      ),
      MATCH("Tour Code", '{INDEX} Tour Packages'!$4:$4, 0)
    ),
    "XXX"
  )
)
</f>
        <v/>
      </c>
      <c r="D451" s="36" t="str">
        <f t="shared" si="3"/>
        <v/>
      </c>
      <c r="E451" s="36" t="str">
        <f t="shared" si="4"/>
        <v/>
      </c>
      <c r="F451" s="37" t="str">
        <f t="shared" si="5"/>
        <v/>
      </c>
      <c r="G451" s="89"/>
      <c r="H451" s="89"/>
      <c r="I451" s="90"/>
      <c r="J451" s="40" t="str">
        <f t="shared" si="16"/>
        <v> </v>
      </c>
      <c r="K451" s="91"/>
      <c r="L451" s="55"/>
      <c r="M451" s="55"/>
      <c r="N451" s="91"/>
      <c r="O451" s="43" t="str">
        <f>IFERROR(__xludf.DUMMYFUNCTION("IF(N451="""","""",IFERROR(
  N451 + VALUE(REGEXEXTRACT(P451, ""(\d+)\s+Days"")),
  """"
)
)"),"")</f>
        <v/>
      </c>
      <c r="P451" s="43" t="str">
        <f t="array" ref="P451">IFERROR(
  INDEX(
    INDEX('{INDEX} Tour Packages'!$A:$ZZ, , MATCH(P$3, '{INDEX} Tour Packages'!$4:$4, 0)),
    MATCH(M451, INDEX('{INDEX} Tour Packages'!$A:$ZZ,0, MATCH("Tour Package Name", '{INDEX} Tour Packages'!$4:$4, 0)), 0)
  ),
"")
</f>
        <v/>
      </c>
      <c r="Q451" s="44" t="str">
        <f t="shared" si="7"/>
        <v/>
      </c>
      <c r="R451" s="44" t="str">
        <f>IFERROR(__xludf.DUMMYFUNCTION("IF(OR(ISBLANK(K451), ISBLANK(N451)), """", 
  LET(
    resDate, K451,
    tourDate, N451,
    monthCount, MAX(0, DATEDIF(resDate, tourDate - 3, ""M"") + 1),
    secondDates, ARRAYFORMULA(DATE(YEAR(resDate), MONTH(resDate) + SEQUENCE(monthCount), 2)),
    "&amp;"validDates, FILTER(secondDates, (secondDates &gt; resDate + 2) * (secondDates &lt;= tourDate - 3)),
    IF(ISERROR(validDates), 0, COUNTA(validDates))
  )
)
"),"")</f>
        <v/>
      </c>
      <c r="S451" s="44" t="str">
        <f t="shared" si="8"/>
        <v/>
      </c>
      <c r="T451" s="45" t="str">
        <f t="array" ref="T451">IF(ISBLANK(BO451),IFERROR(
  INDEX(
    INDEX('{INDEX} Payment Terms'!$A:$G, , MATCH(T$3, '{INDEX} Payment Terms'!$4:$4, 0)),
    MATCH(Q451, INDEX('{INDEX} Payment Terms'!$A:$G,0, MATCH("Payment Condition", '{INDEX} Payment Terms'!$4:$4, 0)), 0)
  ),
""),"Cancelled")
</f>
        <v/>
      </c>
      <c r="U451" s="46" t="b">
        <v>0</v>
      </c>
      <c r="V451" s="47" t="str">
        <f>IFERROR(__xludf.DUMMYFUNCTION("IF(OR(L451=""Duo Booking"", L451=""Group Booking""),
IF(U451=FALSE,"""",
    LET(
      bookingType, L451,
      tour, M451,
      mainFirst, H451,
      mainLast, I451,
      mainEmail, G451,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$L$4:L451, bookingType,
          $M$4:M451, tour,
          $H$4:H451, mainFirst,
          $I$4:I451, mainLast,
          $G$4:G451, mainEmail
        ),
        ""000""
      ),
  "&amp;"    baseID &amp; ""-"" &amp; memberNumber
    )
  ),
  """"
)
"),"")</f>
        <v/>
      </c>
      <c r="W451" s="48"/>
      <c r="X451" s="85" t="b">
        <v>0</v>
      </c>
      <c r="Y451" s="85" t="b">
        <v>0</v>
      </c>
      <c r="Z451" s="85" t="b">
        <v>0</v>
      </c>
      <c r="AA451" s="50"/>
      <c r="AB451" s="51"/>
      <c r="AC451" s="85" t="b">
        <v>0</v>
      </c>
      <c r="AD451" s="92"/>
      <c r="AE451" s="88"/>
      <c r="AF451" s="36" t="str">
        <f t="array" ref="AF451">IF(M451="","",INDEX(
      '{INDEX} Tour Packages'!$A:$ZP,
      MATCH($M451, '{INDEX} Tour Packages'!$A:$A, 0),
      MATCH(AF$3, '{INDEX} Tour Packages'!$4:$4, 0)
    ))</f>
        <v/>
      </c>
      <c r="AG451" s="36" t="str">
        <f t="array" ref="AG451">IF(M451="","",INDEX(
      '{INDEX} Tour Packages'!$A:$ZP,
      MATCH($M451, '{INDEX} Tour Packages'!$A:$A, 0),
      MATCH(AG$3, '{INDEX} Tour Packages'!$4:$4, 0)
    ))</f>
        <v/>
      </c>
      <c r="AH451" s="36" t="str">
        <f t="array" ref="AH451">IF(M451="","",INDEX(
      '{INDEX} Tour Packages'!$A:$ZP,
      MATCH($M451, '{INDEX} Tour Packages'!$A:$A, 0),
      MATCH(AH$3, '{INDEX} Tour Packages'!$4:$4, 0)
    ))</f>
        <v/>
      </c>
      <c r="AI451" s="54" t="str">
        <f t="shared" si="9"/>
        <v/>
      </c>
      <c r="AJ451" s="42"/>
      <c r="AK451" s="55"/>
      <c r="AL451" s="46" t="b">
        <v>0</v>
      </c>
      <c r="AM451" s="56"/>
      <c r="AN451" s="57" t="str">
        <f t="shared" si="10"/>
        <v/>
      </c>
      <c r="AO451" s="58" t="str">
        <f t="shared" si="11"/>
        <v/>
      </c>
      <c r="AP451" s="59"/>
      <c r="AQ451" s="60"/>
      <c r="AR451" s="61"/>
      <c r="AS451" s="61"/>
      <c r="AT451" s="61" t="str">
        <f>IFERROR(__xludf.DUMMYFUNCTION("IF( 
  OR($AJ451=""Full Payment"", ISBLANK($K451)),
  """",
  IF(
    OR(
      Q451=""Standard Booking, P1"",
      Q451=""Standard Booking, P2"",
      Q451=""Standard Booking, P3"",
      Q451=""Standard Booking, P4""
    ),
    LET(
      resDate,   $"&amp;"K451,
      tourDate,  $N451,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1" s="62" t="str">
        <f t="shared" si="12"/>
        <v/>
      </c>
      <c r="AV451" s="63"/>
      <c r="AW451" s="64"/>
      <c r="AX451" s="64"/>
      <c r="AY451" s="64"/>
      <c r="AZ451" s="64" t="str">
        <f>IFERROR(__xludf.DUMMYFUNCTION("IF(
  OR($AJ451=""Full Payment"",$AJ451=""P1"", ISBLANK($K451)),
  """",
  IF(
    OR(
      $Q451=""Standard Booking, P2"",
      $Q451=""Standard Booking, P3"",
      $Q451=""Standard Booking, P4""
    ),
    LET(
      resDate,   $K451,
      tourDate,"&amp;"  $N451,
      monthCount, DATEDIF(resDate, tourDate, ""M"") + 1,
      secondDates, ARRAYFORMULA(
        DATE(
          YEAR(resDate),
          MONTH(resDate) + SEQUENCE(monthCount),
          2
        )
      ),
      validDates, FILTER(
        sec"&amp;"ondDates,
        (secondDates &gt; resDate + 2) *
        (secondDates &lt;= tourDate - 3)
      ),
      IF(
        OR($AJ451=""P2"", $AJ451=""P3"", $AJ451=""P4""),
        IF(
          COUNTA(validDates) &lt; 2,
          """",
          TEXT(INDEX(validDates"&amp;", 2), ""mmm d, yyyy"")
        ),
        IF(
          COUNTA(validDates) &lt; 2,
          """",
          TEXTJOIN("", "", TRUE,
            TEXT(INDEX(validDates, 1), ""mmm d, yyyy""),
            TEXT(INDEX(validDates, 2), ""mmm d, yyyy"")
          )
 "&amp;"       )
      )
    ),
    """"
  )
)
"),"")</f>
        <v/>
      </c>
      <c r="BA451" s="65" t="str">
        <f t="shared" si="13"/>
        <v/>
      </c>
      <c r="BB451" s="63"/>
      <c r="BC451" s="64"/>
      <c r="BD451" s="64"/>
      <c r="BE451" s="64"/>
      <c r="BF451" s="64" t="str">
        <f>IFERROR(__xludf.DUMMYFUNCTION("IF(
  OR($AJ451=""Full Payment"",$AJ451=""P1"", $AJ451=""P2""),
  """",
  IF(
    AND(
      NOT(ISBLANK($K451)),
      OR(
        Q451=""Standard Booking, P3"",
        Q451=""Standard Booking, P4""
      )
    ),
    LET(
      resDate,   $K451,
      "&amp;"tourDate,  $N451,
      monthCount, DATEDIF(resDate, tourDate, ""M"") + 1,
      secondDates, ARRAYFORMULA(
        DATE(
          YEAR(resDate),
          MONTH(resDate) + SEQUENCE(monthCount),
          2
        )
      ),
      validDates, FILTER(
  "&amp;"      secondDates,
        (secondDates &gt; resDate + 2) *
        (secondDates &lt;= tourDate - 3)
      ),
      IF(
        $AJ451=""P4"",
        IF(
          COUNTA(validDates) &lt; 3,
          """",
          TEXT(INDEX(validDates, 3), ""mmm d, yyyy"")
  "&amp;"      ),
        IF(
          $AJ451=""P3"",
          IF(
            COUNTA(validDates) &lt; 3,
            """",
            TEXT(INDEX(validDates, 3), ""mmm d, yyyy"")
          ),
          IF(
            COUNTA(validDates) &lt; 3,
            """",
    "&amp;"        TEXTJOIN("", "", TRUE,
              TEXT(INDEX(validDates, 1), ""mmm d, yyyy""),
              TEXT(INDEX(validDates, 2), ""mmm d, yyyy""),
              TEXT(INDEX(validDates, 3), ""mmm d, yyyy"")
            )
          )
        )
      )
    "&amp;"),
    """"
  )
)
"),"")</f>
        <v/>
      </c>
      <c r="BG451" s="65" t="str">
        <f t="shared" si="14"/>
        <v/>
      </c>
      <c r="BH451" s="63"/>
      <c r="BI451" s="64"/>
      <c r="BJ451" s="64"/>
      <c r="BK451" s="64"/>
      <c r="BL451" s="64" t="str">
        <f>IFERROR(__xludf.DUMMYFUNCTION("IF(
  OR($AJ451=""Full Payment"",$AJ451=""P1"",$AJ451=""P2"",$AJ451=""P3""),
  """",
  IF(
    AND(
      NOT(ISBLANK($K451)),
      $Q451=""Standard Booking, P4""
    ),
    LET(
      resDate,   $K451,
      tourDate,  $N451,
      monthCount, DATEDIF(r"&amp;"esDate, tourDate, ""M"") + 1,
      secondDates, ARRAYFORMULA(
        DATE(
          YEAR(resDate),
          MONTH(resDate) + SEQUENCE(monthCount),
          2
        )
      ),
      validDates, FILTER(
        secondDates,
        (secondDates &gt; res"&amp;"Date + 2) *
        (secondDates &lt;= tourDate - 3)
      ),
      IF(
        $AJ451=""P4"",
        IF(
          COUNTA(validDates) &lt; 4,
          """",
          TEXT(
            INDEX(validDates, 4),
            ""mmm d, yyyy""
          )
        ),
"&amp;"        IF(
          COUNTA(validDates) &lt; 4,
          """",
          TEXTJOIN(
            "", "", TRUE,
            TEXT(INDEX(validDates, 1), ""mmm d, yyyy""),
            TEXT(INDEX(validDates, 2), ""mmm d, yyyy""),
            TEXT(INDEX(validDates"&amp;", 3), ""mmm d, yyyy""),
            TEXT(INDEX(validDates, 4), ""mmm d, yyyy"")
          )
        )
      )
    ),
    """"
  )
)
"),"")</f>
        <v/>
      </c>
      <c r="BM451" s="65" t="str">
        <f t="shared" si="15"/>
        <v/>
      </c>
      <c r="BN451" s="66"/>
      <c r="BO451" s="67"/>
      <c r="BP451" s="49" t="b">
        <v>0</v>
      </c>
      <c r="BQ451" s="49" t="b">
        <v>0</v>
      </c>
      <c r="BR451" s="68"/>
      <c r="BS451" s="69"/>
      <c r="BT451" s="70" t="b">
        <v>0</v>
      </c>
      <c r="BU451" s="71"/>
      <c r="BV451" s="72"/>
      <c r="BW451" s="86" t="b">
        <v>0</v>
      </c>
      <c r="BX451" s="87"/>
    </row>
    <row r="452">
      <c r="A452" s="35" t="str">
        <f t="shared" si="1"/>
        <v/>
      </c>
      <c r="B452" s="36" t="str">
        <f t="shared" si="2"/>
        <v/>
      </c>
      <c r="C452" s="36" t="str">
        <f t="array" ref="C452">IF(
  M452="",
  "",
  IFERROR(
    INDEX(
      '{INDEX} Tour Packages'!$A:$ZZ,
      MATCH(
        M452,
        INDEX(
          '{INDEX} Tour Packages'!$A:$ZZ,
          ,
          MATCH("Tour Package Name", '{INDEX} Tour Packages'!$4:$4, 0)
        ),
        0
      ),
      MATCH("Tour Code", '{INDEX} Tour Packages'!$4:$4, 0)
    ),
    "XXX"
  )
)
</f>
        <v/>
      </c>
      <c r="D452" s="36" t="str">
        <f t="shared" si="3"/>
        <v/>
      </c>
      <c r="E452" s="36" t="str">
        <f t="shared" si="4"/>
        <v/>
      </c>
      <c r="F452" s="37" t="str">
        <f t="shared" si="5"/>
        <v/>
      </c>
      <c r="G452" s="89"/>
      <c r="H452" s="89"/>
      <c r="I452" s="90"/>
      <c r="J452" s="40" t="str">
        <f t="shared" si="16"/>
        <v> </v>
      </c>
      <c r="K452" s="91"/>
      <c r="L452" s="55"/>
      <c r="M452" s="55"/>
      <c r="N452" s="91"/>
      <c r="O452" s="43" t="str">
        <f>IFERROR(__xludf.DUMMYFUNCTION("IF(N452="""","""",IFERROR(
  N452 + VALUE(REGEXEXTRACT(P452, ""(\d+)\s+Days"")),
  """"
)
)"),"")</f>
        <v/>
      </c>
      <c r="P452" s="43" t="str">
        <f t="array" ref="P452">IFERROR(
  INDEX(
    INDEX('{INDEX} Tour Packages'!$A:$ZZ, , MATCH(P$3, '{INDEX} Tour Packages'!$4:$4, 0)),
    MATCH(M452, INDEX('{INDEX} Tour Packages'!$A:$ZZ,0, MATCH("Tour Package Name", '{INDEX} Tour Packages'!$4:$4, 0)), 0)
  ),
"")
</f>
        <v/>
      </c>
      <c r="Q452" s="44" t="str">
        <f t="shared" si="7"/>
        <v/>
      </c>
      <c r="R452" s="44" t="str">
        <f>IFERROR(__xludf.DUMMYFUNCTION("IF(OR(ISBLANK(K452), ISBLANK(N452)), """", 
  LET(
    resDate, K452,
    tourDate, N452,
    monthCount, MAX(0, DATEDIF(resDate, tourDate - 3, ""M"") + 1),
    secondDates, ARRAYFORMULA(DATE(YEAR(resDate), MONTH(resDate) + SEQUENCE(monthCount), 2)),
    "&amp;"validDates, FILTER(secondDates, (secondDates &gt; resDate + 2) * (secondDates &lt;= tourDate - 3)),
    IF(ISERROR(validDates), 0, COUNTA(validDates))
  )
)
"),"")</f>
        <v/>
      </c>
      <c r="S452" s="44" t="str">
        <f t="shared" si="8"/>
        <v/>
      </c>
      <c r="T452" s="45" t="str">
        <f t="array" ref="T452">IF(ISBLANK(BO452),IFERROR(
  INDEX(
    INDEX('{INDEX} Payment Terms'!$A:$G, , MATCH(T$3, '{INDEX} Payment Terms'!$4:$4, 0)),
    MATCH(Q452, INDEX('{INDEX} Payment Terms'!$A:$G,0, MATCH("Payment Condition", '{INDEX} Payment Terms'!$4:$4, 0)), 0)
  ),
""),"Cancelled")
</f>
        <v/>
      </c>
      <c r="U452" s="46" t="b">
        <v>0</v>
      </c>
      <c r="V452" s="47" t="str">
        <f>IFERROR(__xludf.DUMMYFUNCTION("IF(OR(L452=""Duo Booking"", L452=""Group Booking""),
IF(U452=FALSE,"""",
    LET(
      bookingType, L452,
      tour, M452,
      mainFirst, H452,
      mainLast, I452,
      mainEmail, G452,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$L$4:L452, bookingType,
          $M$4:M452, tour,
          $H$4:H452, mainFirst,
          $I$4:I452, mainLast,
          $G$4:G452, mainEmail
        ),
        ""000""
      ),
  "&amp;"    baseID &amp; ""-"" &amp; memberNumber
    )
  ),
  """"
)
"),"")</f>
        <v/>
      </c>
      <c r="W452" s="48"/>
      <c r="X452" s="85" t="b">
        <v>0</v>
      </c>
      <c r="Y452" s="85" t="b">
        <v>0</v>
      </c>
      <c r="Z452" s="85" t="b">
        <v>0</v>
      </c>
      <c r="AA452" s="50"/>
      <c r="AB452" s="51"/>
      <c r="AC452" s="85" t="b">
        <v>0</v>
      </c>
      <c r="AD452" s="92"/>
      <c r="AE452" s="88"/>
      <c r="AF452" s="36" t="str">
        <f t="array" ref="AF452">IF(M452="","",INDEX(
      '{INDEX} Tour Packages'!$A:$ZP,
      MATCH($M452, '{INDEX} Tour Packages'!$A:$A, 0),
      MATCH(AF$3, '{INDEX} Tour Packages'!$4:$4, 0)
    ))</f>
        <v/>
      </c>
      <c r="AG452" s="36" t="str">
        <f t="array" ref="AG452">IF(M452="","",INDEX(
      '{INDEX} Tour Packages'!$A:$ZP,
      MATCH($M452, '{INDEX} Tour Packages'!$A:$A, 0),
      MATCH(AG$3, '{INDEX} Tour Packages'!$4:$4, 0)
    ))</f>
        <v/>
      </c>
      <c r="AH452" s="36" t="str">
        <f t="array" ref="AH452">IF(M452="","",INDEX(
      '{INDEX} Tour Packages'!$A:$ZP,
      MATCH($M452, '{INDEX} Tour Packages'!$A:$A, 0),
      MATCH(AH$3, '{INDEX} Tour Packages'!$4:$4, 0)
    ))</f>
        <v/>
      </c>
      <c r="AI452" s="54" t="str">
        <f t="shared" si="9"/>
        <v/>
      </c>
      <c r="AJ452" s="42"/>
      <c r="AK452" s="55"/>
      <c r="AL452" s="46" t="b">
        <v>0</v>
      </c>
      <c r="AM452" s="56"/>
      <c r="AN452" s="57" t="str">
        <f t="shared" si="10"/>
        <v/>
      </c>
      <c r="AO452" s="58" t="str">
        <f t="shared" si="11"/>
        <v/>
      </c>
      <c r="AP452" s="59"/>
      <c r="AQ452" s="60"/>
      <c r="AR452" s="61"/>
      <c r="AS452" s="61"/>
      <c r="AT452" s="61" t="str">
        <f>IFERROR(__xludf.DUMMYFUNCTION("IF( 
  OR($AJ452=""Full Payment"", ISBLANK($K452)),
  """",
  IF(
    OR(
      Q452=""Standard Booking, P1"",
      Q452=""Standard Booking, P2"",
      Q452=""Standard Booking, P3"",
      Q452=""Standard Booking, P4""
    ),
    LET(
      resDate,   $"&amp;"K452,
      tourDate,  $N452,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2" s="62" t="str">
        <f t="shared" si="12"/>
        <v/>
      </c>
      <c r="AV452" s="63"/>
      <c r="AW452" s="64"/>
      <c r="AX452" s="64"/>
      <c r="AY452" s="64"/>
      <c r="AZ452" s="64" t="str">
        <f>IFERROR(__xludf.DUMMYFUNCTION("IF(
  OR($AJ452=""Full Payment"",$AJ452=""P1"", ISBLANK($K452)),
  """",
  IF(
    OR(
      $Q452=""Standard Booking, P2"",
      $Q452=""Standard Booking, P3"",
      $Q452=""Standard Booking, P4""
    ),
    LET(
      resDate,   $K452,
      tourDate,"&amp;"  $N452,
      monthCount, DATEDIF(resDate, tourDate, ""M"") + 1,
      secondDates, ARRAYFORMULA(
        DATE(
          YEAR(resDate),
          MONTH(resDate) + SEQUENCE(monthCount),
          2
        )
      ),
      validDates, FILTER(
        sec"&amp;"ondDates,
        (secondDates &gt; resDate + 2) *
        (secondDates &lt;= tourDate - 3)
      ),
      IF(
        OR($AJ452=""P2"", $AJ452=""P3"", $AJ452=""P4""),
        IF(
          COUNTA(validDates) &lt; 2,
          """",
          TEXT(INDEX(validDates"&amp;", 2), ""mmm d, yyyy"")
        ),
        IF(
          COUNTA(validDates) &lt; 2,
          """",
          TEXTJOIN("", "", TRUE,
            TEXT(INDEX(validDates, 1), ""mmm d, yyyy""),
            TEXT(INDEX(validDates, 2), ""mmm d, yyyy"")
          )
 "&amp;"       )
      )
    ),
    """"
  )
)
"),"")</f>
        <v/>
      </c>
      <c r="BA452" s="65" t="str">
        <f t="shared" si="13"/>
        <v/>
      </c>
      <c r="BB452" s="63"/>
      <c r="BC452" s="64"/>
      <c r="BD452" s="64"/>
      <c r="BE452" s="64"/>
      <c r="BF452" s="64" t="str">
        <f>IFERROR(__xludf.DUMMYFUNCTION("IF(
  OR($AJ452=""Full Payment"",$AJ452=""P1"", $AJ452=""P2""),
  """",
  IF(
    AND(
      NOT(ISBLANK($K452)),
      OR(
        Q452=""Standard Booking, P3"",
        Q452=""Standard Booking, P4""
      )
    ),
    LET(
      resDate,   $K452,
      "&amp;"tourDate,  $N452,
      monthCount, DATEDIF(resDate, tourDate, ""M"") + 1,
      secondDates, ARRAYFORMULA(
        DATE(
          YEAR(resDate),
          MONTH(resDate) + SEQUENCE(monthCount),
          2
        )
      ),
      validDates, FILTER(
  "&amp;"      secondDates,
        (secondDates &gt; resDate + 2) *
        (secondDates &lt;= tourDate - 3)
      ),
      IF(
        $AJ452=""P4"",
        IF(
          COUNTA(validDates) &lt; 3,
          """",
          TEXT(INDEX(validDates, 3), ""mmm d, yyyy"")
  "&amp;"      ),
        IF(
          $AJ452=""P3"",
          IF(
            COUNTA(validDates) &lt; 3,
            """",
            TEXT(INDEX(validDates, 3), ""mmm d, yyyy"")
          ),
          IF(
            COUNTA(validDates) &lt; 3,
            """",
    "&amp;"        TEXTJOIN("", "", TRUE,
              TEXT(INDEX(validDates, 1), ""mmm d, yyyy""),
              TEXT(INDEX(validDates, 2), ""mmm d, yyyy""),
              TEXT(INDEX(validDates, 3), ""mmm d, yyyy"")
            )
          )
        )
      )
    "&amp;"),
    """"
  )
)
"),"")</f>
        <v/>
      </c>
      <c r="BG452" s="65" t="str">
        <f t="shared" si="14"/>
        <v/>
      </c>
      <c r="BH452" s="63"/>
      <c r="BI452" s="64"/>
      <c r="BJ452" s="64"/>
      <c r="BK452" s="64"/>
      <c r="BL452" s="64" t="str">
        <f>IFERROR(__xludf.DUMMYFUNCTION("IF(
  OR($AJ452=""Full Payment"",$AJ452=""P1"",$AJ452=""P2"",$AJ452=""P3""),
  """",
  IF(
    AND(
      NOT(ISBLANK($K452)),
      $Q452=""Standard Booking, P4""
    ),
    LET(
      resDate,   $K452,
      tourDate,  $N452,
      monthCount, DATEDIF(r"&amp;"esDate, tourDate, ""M"") + 1,
      secondDates, ARRAYFORMULA(
        DATE(
          YEAR(resDate),
          MONTH(resDate) + SEQUENCE(monthCount),
          2
        )
      ),
      validDates, FILTER(
        secondDates,
        (secondDates &gt; res"&amp;"Date + 2) *
        (secondDates &lt;= tourDate - 3)
      ),
      IF(
        $AJ452=""P4"",
        IF(
          COUNTA(validDates) &lt; 4,
          """",
          TEXT(
            INDEX(validDates, 4),
            ""mmm d, yyyy""
          )
        ),
"&amp;"        IF(
          COUNTA(validDates) &lt; 4,
          """",
          TEXTJOIN(
            "", "", TRUE,
            TEXT(INDEX(validDates, 1), ""mmm d, yyyy""),
            TEXT(INDEX(validDates, 2), ""mmm d, yyyy""),
            TEXT(INDEX(validDates"&amp;", 3), ""mmm d, yyyy""),
            TEXT(INDEX(validDates, 4), ""mmm d, yyyy"")
          )
        )
      )
    ),
    """"
  )
)
"),"")</f>
        <v/>
      </c>
      <c r="BM452" s="65" t="str">
        <f t="shared" si="15"/>
        <v/>
      </c>
      <c r="BN452" s="66"/>
      <c r="BO452" s="67"/>
      <c r="BP452" s="49" t="b">
        <v>0</v>
      </c>
      <c r="BQ452" s="49" t="b">
        <v>0</v>
      </c>
      <c r="BR452" s="68"/>
      <c r="BS452" s="69"/>
      <c r="BT452" s="70" t="b">
        <v>0</v>
      </c>
      <c r="BU452" s="71"/>
      <c r="BV452" s="72"/>
      <c r="BW452" s="86" t="b">
        <v>0</v>
      </c>
      <c r="BX452" s="87"/>
    </row>
    <row r="453">
      <c r="A453" s="35" t="str">
        <f t="shared" si="1"/>
        <v/>
      </c>
      <c r="B453" s="36" t="str">
        <f t="shared" si="2"/>
        <v/>
      </c>
      <c r="C453" s="36" t="str">
        <f t="array" ref="C453">IF(
  M453="",
  "",
  IFERROR(
    INDEX(
      '{INDEX} Tour Packages'!$A:$ZZ,
      MATCH(
        M453,
        INDEX(
          '{INDEX} Tour Packages'!$A:$ZZ,
          ,
          MATCH("Tour Package Name", '{INDEX} Tour Packages'!$4:$4, 0)
        ),
        0
      ),
      MATCH("Tour Code", '{INDEX} Tour Packages'!$4:$4, 0)
    ),
    "XXX"
  )
)
</f>
        <v/>
      </c>
      <c r="D453" s="36" t="str">
        <f t="shared" si="3"/>
        <v/>
      </c>
      <c r="E453" s="36" t="str">
        <f t="shared" si="4"/>
        <v/>
      </c>
      <c r="F453" s="37" t="str">
        <f t="shared" si="5"/>
        <v/>
      </c>
      <c r="G453" s="89"/>
      <c r="H453" s="89"/>
      <c r="I453" s="90"/>
      <c r="J453" s="40" t="str">
        <f t="shared" si="16"/>
        <v> </v>
      </c>
      <c r="K453" s="91"/>
      <c r="L453" s="55"/>
      <c r="M453" s="55"/>
      <c r="N453" s="91"/>
      <c r="O453" s="43" t="str">
        <f>IFERROR(__xludf.DUMMYFUNCTION("IF(N453="""","""",IFERROR(
  N453 + VALUE(REGEXEXTRACT(P453, ""(\d+)\s+Days"")),
  """"
)
)"),"")</f>
        <v/>
      </c>
      <c r="P453" s="43" t="str">
        <f t="array" ref="P453">IFERROR(
  INDEX(
    INDEX('{INDEX} Tour Packages'!$A:$ZZ, , MATCH(P$3, '{INDEX} Tour Packages'!$4:$4, 0)),
    MATCH(M453, INDEX('{INDEX} Tour Packages'!$A:$ZZ,0, MATCH("Tour Package Name", '{INDEX} Tour Packages'!$4:$4, 0)), 0)
  ),
"")
</f>
        <v/>
      </c>
      <c r="Q453" s="44" t="str">
        <f t="shared" si="7"/>
        <v/>
      </c>
      <c r="R453" s="44" t="str">
        <f>IFERROR(__xludf.DUMMYFUNCTION("IF(OR(ISBLANK(K453), ISBLANK(N453)), """", 
  LET(
    resDate, K453,
    tourDate, N453,
    monthCount, MAX(0, DATEDIF(resDate, tourDate - 3, ""M"") + 1),
    secondDates, ARRAYFORMULA(DATE(YEAR(resDate), MONTH(resDate) + SEQUENCE(monthCount), 2)),
    "&amp;"validDates, FILTER(secondDates, (secondDates &gt; resDate + 2) * (secondDates &lt;= tourDate - 3)),
    IF(ISERROR(validDates), 0, COUNTA(validDates))
  )
)
"),"")</f>
        <v/>
      </c>
      <c r="S453" s="44" t="str">
        <f t="shared" si="8"/>
        <v/>
      </c>
      <c r="T453" s="45" t="str">
        <f t="array" ref="T453">IF(ISBLANK(BO453),IFERROR(
  INDEX(
    INDEX('{INDEX} Payment Terms'!$A:$G, , MATCH(T$3, '{INDEX} Payment Terms'!$4:$4, 0)),
    MATCH(Q453, INDEX('{INDEX} Payment Terms'!$A:$G,0, MATCH("Payment Condition", '{INDEX} Payment Terms'!$4:$4, 0)), 0)
  ),
""),"Cancelled")
</f>
        <v/>
      </c>
      <c r="U453" s="46" t="b">
        <v>0</v>
      </c>
      <c r="V453" s="47" t="str">
        <f>IFERROR(__xludf.DUMMYFUNCTION("IF(OR(L453=""Duo Booking"", L453=""Group Booking""),
IF(U453=FALSE,"""",
    LET(
      bookingType, L453,
      tour, M453,
      mainFirst, H453,
      mainLast, I453,
      mainEmail, G453,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$L$4:L453, bookingType,
          $M$4:M453, tour,
          $H$4:H453, mainFirst,
          $I$4:I453, mainLast,
          $G$4:G453, mainEmail
        ),
        ""000""
      ),
  "&amp;"    baseID &amp; ""-"" &amp; memberNumber
    )
  ),
  """"
)
"),"")</f>
        <v/>
      </c>
      <c r="W453" s="48"/>
      <c r="X453" s="85" t="b">
        <v>0</v>
      </c>
      <c r="Y453" s="85" t="b">
        <v>0</v>
      </c>
      <c r="Z453" s="85" t="b">
        <v>0</v>
      </c>
      <c r="AA453" s="50"/>
      <c r="AB453" s="51"/>
      <c r="AC453" s="85" t="b">
        <v>0</v>
      </c>
      <c r="AD453" s="92"/>
      <c r="AE453" s="88"/>
      <c r="AF453" s="36" t="str">
        <f t="array" ref="AF453">IF(M453="","",INDEX(
      '{INDEX} Tour Packages'!$A:$ZP,
      MATCH($M453, '{INDEX} Tour Packages'!$A:$A, 0),
      MATCH(AF$3, '{INDEX} Tour Packages'!$4:$4, 0)
    ))</f>
        <v/>
      </c>
      <c r="AG453" s="36" t="str">
        <f t="array" ref="AG453">IF(M453="","",INDEX(
      '{INDEX} Tour Packages'!$A:$ZP,
      MATCH($M453, '{INDEX} Tour Packages'!$A:$A, 0),
      MATCH(AG$3, '{INDEX} Tour Packages'!$4:$4, 0)
    ))</f>
        <v/>
      </c>
      <c r="AH453" s="36" t="str">
        <f t="array" ref="AH453">IF(M453="","",INDEX(
      '{INDEX} Tour Packages'!$A:$ZP,
      MATCH($M453, '{INDEX} Tour Packages'!$A:$A, 0),
      MATCH(AH$3, '{INDEX} Tour Packages'!$4:$4, 0)
    ))</f>
        <v/>
      </c>
      <c r="AI453" s="54" t="str">
        <f t="shared" si="9"/>
        <v/>
      </c>
      <c r="AJ453" s="42"/>
      <c r="AK453" s="55"/>
      <c r="AL453" s="46" t="b">
        <v>0</v>
      </c>
      <c r="AM453" s="56"/>
      <c r="AN453" s="57" t="str">
        <f t="shared" si="10"/>
        <v/>
      </c>
      <c r="AO453" s="58" t="str">
        <f t="shared" si="11"/>
        <v/>
      </c>
      <c r="AP453" s="59"/>
      <c r="AQ453" s="60"/>
      <c r="AR453" s="61"/>
      <c r="AS453" s="61"/>
      <c r="AT453" s="61" t="str">
        <f>IFERROR(__xludf.DUMMYFUNCTION("IF( 
  OR($AJ453=""Full Payment"", ISBLANK($K453)),
  """",
  IF(
    OR(
      Q453=""Standard Booking, P1"",
      Q453=""Standard Booking, P2"",
      Q453=""Standard Booking, P3"",
      Q453=""Standard Booking, P4""
    ),
    LET(
      resDate,   $"&amp;"K453,
      tourDate,  $N453,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3" s="62" t="str">
        <f t="shared" si="12"/>
        <v/>
      </c>
      <c r="AV453" s="63"/>
      <c r="AW453" s="64"/>
      <c r="AX453" s="64"/>
      <c r="AY453" s="64"/>
      <c r="AZ453" s="64" t="str">
        <f>IFERROR(__xludf.DUMMYFUNCTION("IF(
  OR($AJ453=""Full Payment"",$AJ453=""P1"", ISBLANK($K453)),
  """",
  IF(
    OR(
      $Q453=""Standard Booking, P2"",
      $Q453=""Standard Booking, P3"",
      $Q453=""Standard Booking, P4""
    ),
    LET(
      resDate,   $K453,
      tourDate,"&amp;"  $N453,
      monthCount, DATEDIF(resDate, tourDate, ""M"") + 1,
      secondDates, ARRAYFORMULA(
        DATE(
          YEAR(resDate),
          MONTH(resDate) + SEQUENCE(monthCount),
          2
        )
      ),
      validDates, FILTER(
        sec"&amp;"ondDates,
        (secondDates &gt; resDate + 2) *
        (secondDates &lt;= tourDate - 3)
      ),
      IF(
        OR($AJ453=""P2"", $AJ453=""P3"", $AJ453=""P4""),
        IF(
          COUNTA(validDates) &lt; 2,
          """",
          TEXT(INDEX(validDates"&amp;", 2), ""mmm d, yyyy"")
        ),
        IF(
          COUNTA(validDates) &lt; 2,
          """",
          TEXTJOIN("", "", TRUE,
            TEXT(INDEX(validDates, 1), ""mmm d, yyyy""),
            TEXT(INDEX(validDates, 2), ""mmm d, yyyy"")
          )
 "&amp;"       )
      )
    ),
    """"
  )
)
"),"")</f>
        <v/>
      </c>
      <c r="BA453" s="65" t="str">
        <f t="shared" si="13"/>
        <v/>
      </c>
      <c r="BB453" s="63"/>
      <c r="BC453" s="64"/>
      <c r="BD453" s="64"/>
      <c r="BE453" s="64"/>
      <c r="BF453" s="64" t="str">
        <f>IFERROR(__xludf.DUMMYFUNCTION("IF(
  OR($AJ453=""Full Payment"",$AJ453=""P1"", $AJ453=""P2""),
  """",
  IF(
    AND(
      NOT(ISBLANK($K453)),
      OR(
        Q453=""Standard Booking, P3"",
        Q453=""Standard Booking, P4""
      )
    ),
    LET(
      resDate,   $K453,
      "&amp;"tourDate,  $N453,
      monthCount, DATEDIF(resDate, tourDate, ""M"") + 1,
      secondDates, ARRAYFORMULA(
        DATE(
          YEAR(resDate),
          MONTH(resDate) + SEQUENCE(monthCount),
          2
        )
      ),
      validDates, FILTER(
  "&amp;"      secondDates,
        (secondDates &gt; resDate + 2) *
        (secondDates &lt;= tourDate - 3)
      ),
      IF(
        $AJ453=""P4"",
        IF(
          COUNTA(validDates) &lt; 3,
          """",
          TEXT(INDEX(validDates, 3), ""mmm d, yyyy"")
  "&amp;"      ),
        IF(
          $AJ453=""P3"",
          IF(
            COUNTA(validDates) &lt; 3,
            """",
            TEXT(INDEX(validDates, 3), ""mmm d, yyyy"")
          ),
          IF(
            COUNTA(validDates) &lt; 3,
            """",
    "&amp;"        TEXTJOIN("", "", TRUE,
              TEXT(INDEX(validDates, 1), ""mmm d, yyyy""),
              TEXT(INDEX(validDates, 2), ""mmm d, yyyy""),
              TEXT(INDEX(validDates, 3), ""mmm d, yyyy"")
            )
          )
        )
      )
    "&amp;"),
    """"
  )
)
"),"")</f>
        <v/>
      </c>
      <c r="BG453" s="65" t="str">
        <f t="shared" si="14"/>
        <v/>
      </c>
      <c r="BH453" s="63"/>
      <c r="BI453" s="64"/>
      <c r="BJ453" s="64"/>
      <c r="BK453" s="64"/>
      <c r="BL453" s="64" t="str">
        <f>IFERROR(__xludf.DUMMYFUNCTION("IF(
  OR($AJ453=""Full Payment"",$AJ453=""P1"",$AJ453=""P2"",$AJ453=""P3""),
  """",
  IF(
    AND(
      NOT(ISBLANK($K453)),
      $Q453=""Standard Booking, P4""
    ),
    LET(
      resDate,   $K453,
      tourDate,  $N453,
      monthCount, DATEDIF(r"&amp;"esDate, tourDate, ""M"") + 1,
      secondDates, ARRAYFORMULA(
        DATE(
          YEAR(resDate),
          MONTH(resDate) + SEQUENCE(monthCount),
          2
        )
      ),
      validDates, FILTER(
        secondDates,
        (secondDates &gt; res"&amp;"Date + 2) *
        (secondDates &lt;= tourDate - 3)
      ),
      IF(
        $AJ453=""P4"",
        IF(
          COUNTA(validDates) &lt; 4,
          """",
          TEXT(
            INDEX(validDates, 4),
            ""mmm d, yyyy""
          )
        ),
"&amp;"        IF(
          COUNTA(validDates) &lt; 4,
          """",
          TEXTJOIN(
            "", "", TRUE,
            TEXT(INDEX(validDates, 1), ""mmm d, yyyy""),
            TEXT(INDEX(validDates, 2), ""mmm d, yyyy""),
            TEXT(INDEX(validDates"&amp;", 3), ""mmm d, yyyy""),
            TEXT(INDEX(validDates, 4), ""mmm d, yyyy"")
          )
        )
      )
    ),
    """"
  )
)
"),"")</f>
        <v/>
      </c>
      <c r="BM453" s="65" t="str">
        <f t="shared" si="15"/>
        <v/>
      </c>
      <c r="BN453" s="66"/>
      <c r="BO453" s="67"/>
      <c r="BP453" s="49" t="b">
        <v>0</v>
      </c>
      <c r="BQ453" s="49" t="b">
        <v>0</v>
      </c>
      <c r="BR453" s="68"/>
      <c r="BS453" s="69"/>
      <c r="BT453" s="70" t="b">
        <v>0</v>
      </c>
      <c r="BU453" s="71"/>
      <c r="BV453" s="72"/>
      <c r="BW453" s="86" t="b">
        <v>0</v>
      </c>
      <c r="BX453" s="87"/>
    </row>
    <row r="454">
      <c r="A454" s="35" t="str">
        <f t="shared" si="1"/>
        <v/>
      </c>
      <c r="B454" s="36" t="str">
        <f t="shared" si="2"/>
        <v/>
      </c>
      <c r="C454" s="36" t="str">
        <f t="array" ref="C454">IF(
  M454="",
  "",
  IFERROR(
    INDEX(
      '{INDEX} Tour Packages'!$A:$ZZ,
      MATCH(
        M454,
        INDEX(
          '{INDEX} Tour Packages'!$A:$ZZ,
          ,
          MATCH("Tour Package Name", '{INDEX} Tour Packages'!$4:$4, 0)
        ),
        0
      ),
      MATCH("Tour Code", '{INDEX} Tour Packages'!$4:$4, 0)
    ),
    "XXX"
  )
)
</f>
        <v/>
      </c>
      <c r="D454" s="36" t="str">
        <f t="shared" si="3"/>
        <v/>
      </c>
      <c r="E454" s="36" t="str">
        <f t="shared" si="4"/>
        <v/>
      </c>
      <c r="F454" s="37" t="str">
        <f t="shared" si="5"/>
        <v/>
      </c>
      <c r="G454" s="89"/>
      <c r="H454" s="89"/>
      <c r="I454" s="90"/>
      <c r="J454" s="40" t="str">
        <f t="shared" si="16"/>
        <v> </v>
      </c>
      <c r="K454" s="91"/>
      <c r="L454" s="55"/>
      <c r="M454" s="55"/>
      <c r="N454" s="91"/>
      <c r="O454" s="43" t="str">
        <f>IFERROR(__xludf.DUMMYFUNCTION("IF(N454="""","""",IFERROR(
  N454 + VALUE(REGEXEXTRACT(P454, ""(\d+)\s+Days"")),
  """"
)
)"),"")</f>
        <v/>
      </c>
      <c r="P454" s="43" t="str">
        <f t="array" ref="P454">IFERROR(
  INDEX(
    INDEX('{INDEX} Tour Packages'!$A:$ZZ, , MATCH(P$3, '{INDEX} Tour Packages'!$4:$4, 0)),
    MATCH(M454, INDEX('{INDEX} Tour Packages'!$A:$ZZ,0, MATCH("Tour Package Name", '{INDEX} Tour Packages'!$4:$4, 0)), 0)
  ),
"")
</f>
        <v/>
      </c>
      <c r="Q454" s="44" t="str">
        <f t="shared" si="7"/>
        <v/>
      </c>
      <c r="R454" s="44" t="str">
        <f>IFERROR(__xludf.DUMMYFUNCTION("IF(OR(ISBLANK(K454), ISBLANK(N454)), """", 
  LET(
    resDate, K454,
    tourDate, N454,
    monthCount, MAX(0, DATEDIF(resDate, tourDate - 3, ""M"") + 1),
    secondDates, ARRAYFORMULA(DATE(YEAR(resDate), MONTH(resDate) + SEQUENCE(monthCount), 2)),
    "&amp;"validDates, FILTER(secondDates, (secondDates &gt; resDate + 2) * (secondDates &lt;= tourDate - 3)),
    IF(ISERROR(validDates), 0, COUNTA(validDates))
  )
)
"),"")</f>
        <v/>
      </c>
      <c r="S454" s="44" t="str">
        <f t="shared" si="8"/>
        <v/>
      </c>
      <c r="T454" s="45" t="str">
        <f t="array" ref="T454">IF(ISBLANK(BO454),IFERROR(
  INDEX(
    INDEX('{INDEX} Payment Terms'!$A:$G, , MATCH(T$3, '{INDEX} Payment Terms'!$4:$4, 0)),
    MATCH(Q454, INDEX('{INDEX} Payment Terms'!$A:$G,0, MATCH("Payment Condition", '{INDEX} Payment Terms'!$4:$4, 0)), 0)
  ),
""),"Cancelled")
</f>
        <v/>
      </c>
      <c r="U454" s="46" t="b">
        <v>0</v>
      </c>
      <c r="V454" s="47" t="str">
        <f>IFERROR(__xludf.DUMMYFUNCTION("IF(OR(L454=""Duo Booking"", L454=""Group Booking""),
IF(U454=FALSE,"""",
    LET(
      bookingType, L454,
      tour, M454,
      mainFirst, H454,
      mainLast, I454,
      mainEmail, G454,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$L$4:L454, bookingType,
          $M$4:M454, tour,
          $H$4:H454, mainFirst,
          $I$4:I454, mainLast,
          $G$4:G454, mainEmail
        ),
        ""000""
      ),
  "&amp;"    baseID &amp; ""-"" &amp; memberNumber
    )
  ),
  """"
)
"),"")</f>
        <v/>
      </c>
      <c r="W454" s="48"/>
      <c r="X454" s="85" t="b">
        <v>0</v>
      </c>
      <c r="Y454" s="85" t="b">
        <v>0</v>
      </c>
      <c r="Z454" s="85" t="b">
        <v>0</v>
      </c>
      <c r="AA454" s="50"/>
      <c r="AB454" s="51"/>
      <c r="AC454" s="85" t="b">
        <v>0</v>
      </c>
      <c r="AD454" s="92"/>
      <c r="AE454" s="88"/>
      <c r="AF454" s="36" t="str">
        <f t="array" ref="AF454">IF(M454="","",INDEX(
      '{INDEX} Tour Packages'!$A:$ZP,
      MATCH($M454, '{INDEX} Tour Packages'!$A:$A, 0),
      MATCH(AF$3, '{INDEX} Tour Packages'!$4:$4, 0)
    ))</f>
        <v/>
      </c>
      <c r="AG454" s="36" t="str">
        <f t="array" ref="AG454">IF(M454="","",INDEX(
      '{INDEX} Tour Packages'!$A:$ZP,
      MATCH($M454, '{INDEX} Tour Packages'!$A:$A, 0),
      MATCH(AG$3, '{INDEX} Tour Packages'!$4:$4, 0)
    ))</f>
        <v/>
      </c>
      <c r="AH454" s="36" t="str">
        <f t="array" ref="AH454">IF(M454="","",INDEX(
      '{INDEX} Tour Packages'!$A:$ZP,
      MATCH($M454, '{INDEX} Tour Packages'!$A:$A, 0),
      MATCH(AH$3, '{INDEX} Tour Packages'!$4:$4, 0)
    ))</f>
        <v/>
      </c>
      <c r="AI454" s="54" t="str">
        <f t="shared" si="9"/>
        <v/>
      </c>
      <c r="AJ454" s="42"/>
      <c r="AK454" s="55"/>
      <c r="AL454" s="46" t="b">
        <v>0</v>
      </c>
      <c r="AM454" s="56"/>
      <c r="AN454" s="57" t="str">
        <f t="shared" si="10"/>
        <v/>
      </c>
      <c r="AO454" s="58" t="str">
        <f t="shared" si="11"/>
        <v/>
      </c>
      <c r="AP454" s="59"/>
      <c r="AQ454" s="60"/>
      <c r="AR454" s="61"/>
      <c r="AS454" s="61"/>
      <c r="AT454" s="61" t="str">
        <f>IFERROR(__xludf.DUMMYFUNCTION("IF( 
  OR($AJ454=""Full Payment"", ISBLANK($K454)),
  """",
  IF(
    OR(
      Q454=""Standard Booking, P1"",
      Q454=""Standard Booking, P2"",
      Q454=""Standard Booking, P3"",
      Q454=""Standard Booking, P4""
    ),
    LET(
      resDate,   $"&amp;"K454,
      tourDate,  $N454,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4" s="62" t="str">
        <f t="shared" si="12"/>
        <v/>
      </c>
      <c r="AV454" s="63"/>
      <c r="AW454" s="64"/>
      <c r="AX454" s="64"/>
      <c r="AY454" s="64"/>
      <c r="AZ454" s="64" t="str">
        <f>IFERROR(__xludf.DUMMYFUNCTION("IF(
  OR($AJ454=""Full Payment"",$AJ454=""P1"", ISBLANK($K454)),
  """",
  IF(
    OR(
      $Q454=""Standard Booking, P2"",
      $Q454=""Standard Booking, P3"",
      $Q454=""Standard Booking, P4""
    ),
    LET(
      resDate,   $K454,
      tourDate,"&amp;"  $N454,
      monthCount, DATEDIF(resDate, tourDate, ""M"") + 1,
      secondDates, ARRAYFORMULA(
        DATE(
          YEAR(resDate),
          MONTH(resDate) + SEQUENCE(monthCount),
          2
        )
      ),
      validDates, FILTER(
        sec"&amp;"ondDates,
        (secondDates &gt; resDate + 2) *
        (secondDates &lt;= tourDate - 3)
      ),
      IF(
        OR($AJ454=""P2"", $AJ454=""P3"", $AJ454=""P4""),
        IF(
          COUNTA(validDates) &lt; 2,
          """",
          TEXT(INDEX(validDates"&amp;", 2), ""mmm d, yyyy"")
        ),
        IF(
          COUNTA(validDates) &lt; 2,
          """",
          TEXTJOIN("", "", TRUE,
            TEXT(INDEX(validDates, 1), ""mmm d, yyyy""),
            TEXT(INDEX(validDates, 2), ""mmm d, yyyy"")
          )
 "&amp;"       )
      )
    ),
    """"
  )
)
"),"")</f>
        <v/>
      </c>
      <c r="BA454" s="65" t="str">
        <f t="shared" si="13"/>
        <v/>
      </c>
      <c r="BB454" s="63"/>
      <c r="BC454" s="64"/>
      <c r="BD454" s="64"/>
      <c r="BE454" s="64"/>
      <c r="BF454" s="64" t="str">
        <f>IFERROR(__xludf.DUMMYFUNCTION("IF(
  OR($AJ454=""Full Payment"",$AJ454=""P1"", $AJ454=""P2""),
  """",
  IF(
    AND(
      NOT(ISBLANK($K454)),
      OR(
        Q454=""Standard Booking, P3"",
        Q454=""Standard Booking, P4""
      )
    ),
    LET(
      resDate,   $K454,
      "&amp;"tourDate,  $N454,
      monthCount, DATEDIF(resDate, tourDate, ""M"") + 1,
      secondDates, ARRAYFORMULA(
        DATE(
          YEAR(resDate),
          MONTH(resDate) + SEQUENCE(monthCount),
          2
        )
      ),
      validDates, FILTER(
  "&amp;"      secondDates,
        (secondDates &gt; resDate + 2) *
        (secondDates &lt;= tourDate - 3)
      ),
      IF(
        $AJ454=""P4"",
        IF(
          COUNTA(validDates) &lt; 3,
          """",
          TEXT(INDEX(validDates, 3), ""mmm d, yyyy"")
  "&amp;"      ),
        IF(
          $AJ454=""P3"",
          IF(
            COUNTA(validDates) &lt; 3,
            """",
            TEXT(INDEX(validDates, 3), ""mmm d, yyyy"")
          ),
          IF(
            COUNTA(validDates) &lt; 3,
            """",
    "&amp;"        TEXTJOIN("", "", TRUE,
              TEXT(INDEX(validDates, 1), ""mmm d, yyyy""),
              TEXT(INDEX(validDates, 2), ""mmm d, yyyy""),
              TEXT(INDEX(validDates, 3), ""mmm d, yyyy"")
            )
          )
        )
      )
    "&amp;"),
    """"
  )
)
"),"")</f>
        <v/>
      </c>
      <c r="BG454" s="65" t="str">
        <f t="shared" si="14"/>
        <v/>
      </c>
      <c r="BH454" s="63"/>
      <c r="BI454" s="64"/>
      <c r="BJ454" s="64"/>
      <c r="BK454" s="64"/>
      <c r="BL454" s="64" t="str">
        <f>IFERROR(__xludf.DUMMYFUNCTION("IF(
  OR($AJ454=""Full Payment"",$AJ454=""P1"",$AJ454=""P2"",$AJ454=""P3""),
  """",
  IF(
    AND(
      NOT(ISBLANK($K454)),
      $Q454=""Standard Booking, P4""
    ),
    LET(
      resDate,   $K454,
      tourDate,  $N454,
      monthCount, DATEDIF(r"&amp;"esDate, tourDate, ""M"") + 1,
      secondDates, ARRAYFORMULA(
        DATE(
          YEAR(resDate),
          MONTH(resDate) + SEQUENCE(monthCount),
          2
        )
      ),
      validDates, FILTER(
        secondDates,
        (secondDates &gt; res"&amp;"Date + 2) *
        (secondDates &lt;= tourDate - 3)
      ),
      IF(
        $AJ454=""P4"",
        IF(
          COUNTA(validDates) &lt; 4,
          """",
          TEXT(
            INDEX(validDates, 4),
            ""mmm d, yyyy""
          )
        ),
"&amp;"        IF(
          COUNTA(validDates) &lt; 4,
          """",
          TEXTJOIN(
            "", "", TRUE,
            TEXT(INDEX(validDates, 1), ""mmm d, yyyy""),
            TEXT(INDEX(validDates, 2), ""mmm d, yyyy""),
            TEXT(INDEX(validDates"&amp;", 3), ""mmm d, yyyy""),
            TEXT(INDEX(validDates, 4), ""mmm d, yyyy"")
          )
        )
      )
    ),
    """"
  )
)
"),"")</f>
        <v/>
      </c>
      <c r="BM454" s="65" t="str">
        <f t="shared" si="15"/>
        <v/>
      </c>
      <c r="BN454" s="66"/>
      <c r="BO454" s="67"/>
      <c r="BP454" s="49" t="b">
        <v>0</v>
      </c>
      <c r="BQ454" s="49" t="b">
        <v>0</v>
      </c>
      <c r="BR454" s="68"/>
      <c r="BS454" s="69"/>
      <c r="BT454" s="70" t="b">
        <v>0</v>
      </c>
      <c r="BU454" s="71"/>
      <c r="BV454" s="72"/>
      <c r="BW454" s="86" t="b">
        <v>0</v>
      </c>
      <c r="BX454" s="87"/>
    </row>
    <row r="455">
      <c r="A455" s="35" t="str">
        <f t="shared" si="1"/>
        <v/>
      </c>
      <c r="B455" s="36" t="str">
        <f t="shared" si="2"/>
        <v/>
      </c>
      <c r="C455" s="36" t="str">
        <f t="array" ref="C455">IF(
  M455="",
  "",
  IFERROR(
    INDEX(
      '{INDEX} Tour Packages'!$A:$ZZ,
      MATCH(
        M455,
        INDEX(
          '{INDEX} Tour Packages'!$A:$ZZ,
          ,
          MATCH("Tour Package Name", '{INDEX} Tour Packages'!$4:$4, 0)
        ),
        0
      ),
      MATCH("Tour Code", '{INDEX} Tour Packages'!$4:$4, 0)
    ),
    "XXX"
  )
)
</f>
        <v/>
      </c>
      <c r="D455" s="36" t="str">
        <f t="shared" si="3"/>
        <v/>
      </c>
      <c r="E455" s="36" t="str">
        <f t="shared" si="4"/>
        <v/>
      </c>
      <c r="F455" s="37" t="str">
        <f t="shared" si="5"/>
        <v/>
      </c>
      <c r="G455" s="89"/>
      <c r="H455" s="89"/>
      <c r="I455" s="90"/>
      <c r="J455" s="40" t="str">
        <f t="shared" si="16"/>
        <v> </v>
      </c>
      <c r="K455" s="91"/>
      <c r="L455" s="55"/>
      <c r="M455" s="55"/>
      <c r="N455" s="91"/>
      <c r="O455" s="43" t="str">
        <f>IFERROR(__xludf.DUMMYFUNCTION("IF(N455="""","""",IFERROR(
  N455 + VALUE(REGEXEXTRACT(P455, ""(\d+)\s+Days"")),
  """"
)
)"),"")</f>
        <v/>
      </c>
      <c r="P455" s="43" t="str">
        <f t="array" ref="P455">IFERROR(
  INDEX(
    INDEX('{INDEX} Tour Packages'!$A:$ZZ, , MATCH(P$3, '{INDEX} Tour Packages'!$4:$4, 0)),
    MATCH(M455, INDEX('{INDEX} Tour Packages'!$A:$ZZ,0, MATCH("Tour Package Name", '{INDEX} Tour Packages'!$4:$4, 0)), 0)
  ),
"")
</f>
        <v/>
      </c>
      <c r="Q455" s="44" t="str">
        <f t="shared" si="7"/>
        <v/>
      </c>
      <c r="R455" s="44" t="str">
        <f>IFERROR(__xludf.DUMMYFUNCTION("IF(OR(ISBLANK(K455), ISBLANK(N455)), """", 
  LET(
    resDate, K455,
    tourDate, N455,
    monthCount, MAX(0, DATEDIF(resDate, tourDate - 3, ""M"") + 1),
    secondDates, ARRAYFORMULA(DATE(YEAR(resDate), MONTH(resDate) + SEQUENCE(monthCount), 2)),
    "&amp;"validDates, FILTER(secondDates, (secondDates &gt; resDate + 2) * (secondDates &lt;= tourDate - 3)),
    IF(ISERROR(validDates), 0, COUNTA(validDates))
  )
)
"),"")</f>
        <v/>
      </c>
      <c r="S455" s="44" t="str">
        <f t="shared" si="8"/>
        <v/>
      </c>
      <c r="T455" s="45" t="str">
        <f t="array" ref="T455">IF(ISBLANK(BO455),IFERROR(
  INDEX(
    INDEX('{INDEX} Payment Terms'!$A:$G, , MATCH(T$3, '{INDEX} Payment Terms'!$4:$4, 0)),
    MATCH(Q455, INDEX('{INDEX} Payment Terms'!$A:$G,0, MATCH("Payment Condition", '{INDEX} Payment Terms'!$4:$4, 0)), 0)
  ),
""),"Cancelled")
</f>
        <v/>
      </c>
      <c r="U455" s="46" t="b">
        <v>0</v>
      </c>
      <c r="V455" s="47" t="str">
        <f>IFERROR(__xludf.DUMMYFUNCTION("IF(OR(L455=""Duo Booking"", L455=""Group Booking""),
IF(U455=FALSE,"""",
    LET(
      bookingType, L455,
      tour, M455,
      mainFirst, H455,
      mainLast, I455,
      mainEmail, G455,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$L$4:L455, bookingType,
          $M$4:M455, tour,
          $H$4:H455, mainFirst,
          $I$4:I455, mainLast,
          $G$4:G455, mainEmail
        ),
        ""000""
      ),
  "&amp;"    baseID &amp; ""-"" &amp; memberNumber
    )
  ),
  """"
)
"),"")</f>
        <v/>
      </c>
      <c r="W455" s="48"/>
      <c r="X455" s="85" t="b">
        <v>0</v>
      </c>
      <c r="Y455" s="85" t="b">
        <v>0</v>
      </c>
      <c r="Z455" s="85" t="b">
        <v>0</v>
      </c>
      <c r="AA455" s="50"/>
      <c r="AB455" s="51"/>
      <c r="AC455" s="85" t="b">
        <v>0</v>
      </c>
      <c r="AD455" s="92"/>
      <c r="AE455" s="88"/>
      <c r="AF455" s="36" t="str">
        <f t="array" ref="AF455">IF(M455="","",INDEX(
      '{INDEX} Tour Packages'!$A:$ZP,
      MATCH($M455, '{INDEX} Tour Packages'!$A:$A, 0),
      MATCH(AF$3, '{INDEX} Tour Packages'!$4:$4, 0)
    ))</f>
        <v/>
      </c>
      <c r="AG455" s="36" t="str">
        <f t="array" ref="AG455">IF(M455="","",INDEX(
      '{INDEX} Tour Packages'!$A:$ZP,
      MATCH($M455, '{INDEX} Tour Packages'!$A:$A, 0),
      MATCH(AG$3, '{INDEX} Tour Packages'!$4:$4, 0)
    ))</f>
        <v/>
      </c>
      <c r="AH455" s="36" t="str">
        <f t="array" ref="AH455">IF(M455="","",INDEX(
      '{INDEX} Tour Packages'!$A:$ZP,
      MATCH($M455, '{INDEX} Tour Packages'!$A:$A, 0),
      MATCH(AH$3, '{INDEX} Tour Packages'!$4:$4, 0)
    ))</f>
        <v/>
      </c>
      <c r="AI455" s="54" t="str">
        <f t="shared" si="9"/>
        <v/>
      </c>
      <c r="AJ455" s="42"/>
      <c r="AK455" s="55"/>
      <c r="AL455" s="46" t="b">
        <v>0</v>
      </c>
      <c r="AM455" s="56"/>
      <c r="AN455" s="57" t="str">
        <f t="shared" si="10"/>
        <v/>
      </c>
      <c r="AO455" s="58" t="str">
        <f t="shared" si="11"/>
        <v/>
      </c>
      <c r="AP455" s="59"/>
      <c r="AQ455" s="60"/>
      <c r="AR455" s="61"/>
      <c r="AS455" s="61"/>
      <c r="AT455" s="61" t="str">
        <f>IFERROR(__xludf.DUMMYFUNCTION("IF( 
  OR($AJ455=""Full Payment"", ISBLANK($K455)),
  """",
  IF(
    OR(
      Q455=""Standard Booking, P1"",
      Q455=""Standard Booking, P2"",
      Q455=""Standard Booking, P3"",
      Q455=""Standard Booking, P4""
    ),
    LET(
      resDate,   $"&amp;"K455,
      tourDate,  $N455,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5" s="62" t="str">
        <f t="shared" si="12"/>
        <v/>
      </c>
      <c r="AV455" s="63"/>
      <c r="AW455" s="64"/>
      <c r="AX455" s="64"/>
      <c r="AY455" s="64"/>
      <c r="AZ455" s="64" t="str">
        <f>IFERROR(__xludf.DUMMYFUNCTION("IF(
  OR($AJ455=""Full Payment"",$AJ455=""P1"", ISBLANK($K455)),
  """",
  IF(
    OR(
      $Q455=""Standard Booking, P2"",
      $Q455=""Standard Booking, P3"",
      $Q455=""Standard Booking, P4""
    ),
    LET(
      resDate,   $K455,
      tourDate,"&amp;"  $N455,
      monthCount, DATEDIF(resDate, tourDate, ""M"") + 1,
      secondDates, ARRAYFORMULA(
        DATE(
          YEAR(resDate),
          MONTH(resDate) + SEQUENCE(monthCount),
          2
        )
      ),
      validDates, FILTER(
        sec"&amp;"ondDates,
        (secondDates &gt; resDate + 2) *
        (secondDates &lt;= tourDate - 3)
      ),
      IF(
        OR($AJ455=""P2"", $AJ455=""P3"", $AJ455=""P4""),
        IF(
          COUNTA(validDates) &lt; 2,
          """",
          TEXT(INDEX(validDates"&amp;", 2), ""mmm d, yyyy"")
        ),
        IF(
          COUNTA(validDates) &lt; 2,
          """",
          TEXTJOIN("", "", TRUE,
            TEXT(INDEX(validDates, 1), ""mmm d, yyyy""),
            TEXT(INDEX(validDates, 2), ""mmm d, yyyy"")
          )
 "&amp;"       )
      )
    ),
    """"
  )
)
"),"")</f>
        <v/>
      </c>
      <c r="BA455" s="65" t="str">
        <f t="shared" si="13"/>
        <v/>
      </c>
      <c r="BB455" s="63"/>
      <c r="BC455" s="64"/>
      <c r="BD455" s="64"/>
      <c r="BE455" s="64"/>
      <c r="BF455" s="64" t="str">
        <f>IFERROR(__xludf.DUMMYFUNCTION("IF(
  OR($AJ455=""Full Payment"",$AJ455=""P1"", $AJ455=""P2""),
  """",
  IF(
    AND(
      NOT(ISBLANK($K455)),
      OR(
        Q455=""Standard Booking, P3"",
        Q455=""Standard Booking, P4""
      )
    ),
    LET(
      resDate,   $K455,
      "&amp;"tourDate,  $N455,
      monthCount, DATEDIF(resDate, tourDate, ""M"") + 1,
      secondDates, ARRAYFORMULA(
        DATE(
          YEAR(resDate),
          MONTH(resDate) + SEQUENCE(monthCount),
          2
        )
      ),
      validDates, FILTER(
  "&amp;"      secondDates,
        (secondDates &gt; resDate + 2) *
        (secondDates &lt;= tourDate - 3)
      ),
      IF(
        $AJ455=""P4"",
        IF(
          COUNTA(validDates) &lt; 3,
          """",
          TEXT(INDEX(validDates, 3), ""mmm d, yyyy"")
  "&amp;"      ),
        IF(
          $AJ455=""P3"",
          IF(
            COUNTA(validDates) &lt; 3,
            """",
            TEXT(INDEX(validDates, 3), ""mmm d, yyyy"")
          ),
          IF(
            COUNTA(validDates) &lt; 3,
            """",
    "&amp;"        TEXTJOIN("", "", TRUE,
              TEXT(INDEX(validDates, 1), ""mmm d, yyyy""),
              TEXT(INDEX(validDates, 2), ""mmm d, yyyy""),
              TEXT(INDEX(validDates, 3), ""mmm d, yyyy"")
            )
          )
        )
      )
    "&amp;"),
    """"
  )
)
"),"")</f>
        <v/>
      </c>
      <c r="BG455" s="65" t="str">
        <f t="shared" si="14"/>
        <v/>
      </c>
      <c r="BH455" s="63"/>
      <c r="BI455" s="64"/>
      <c r="BJ455" s="64"/>
      <c r="BK455" s="64"/>
      <c r="BL455" s="64" t="str">
        <f>IFERROR(__xludf.DUMMYFUNCTION("IF(
  OR($AJ455=""Full Payment"",$AJ455=""P1"",$AJ455=""P2"",$AJ455=""P3""),
  """",
  IF(
    AND(
      NOT(ISBLANK($K455)),
      $Q455=""Standard Booking, P4""
    ),
    LET(
      resDate,   $K455,
      tourDate,  $N455,
      monthCount, DATEDIF(r"&amp;"esDate, tourDate, ""M"") + 1,
      secondDates, ARRAYFORMULA(
        DATE(
          YEAR(resDate),
          MONTH(resDate) + SEQUENCE(monthCount),
          2
        )
      ),
      validDates, FILTER(
        secondDates,
        (secondDates &gt; res"&amp;"Date + 2) *
        (secondDates &lt;= tourDate - 3)
      ),
      IF(
        $AJ455=""P4"",
        IF(
          COUNTA(validDates) &lt; 4,
          """",
          TEXT(
            INDEX(validDates, 4),
            ""mmm d, yyyy""
          )
        ),
"&amp;"        IF(
          COUNTA(validDates) &lt; 4,
          """",
          TEXTJOIN(
            "", "", TRUE,
            TEXT(INDEX(validDates, 1), ""mmm d, yyyy""),
            TEXT(INDEX(validDates, 2), ""mmm d, yyyy""),
            TEXT(INDEX(validDates"&amp;", 3), ""mmm d, yyyy""),
            TEXT(INDEX(validDates, 4), ""mmm d, yyyy"")
          )
        )
      )
    ),
    """"
  )
)
"),"")</f>
        <v/>
      </c>
      <c r="BM455" s="65" t="str">
        <f t="shared" si="15"/>
        <v/>
      </c>
      <c r="BN455" s="66"/>
      <c r="BO455" s="67"/>
      <c r="BP455" s="49" t="b">
        <v>0</v>
      </c>
      <c r="BQ455" s="49" t="b">
        <v>0</v>
      </c>
      <c r="BR455" s="68"/>
      <c r="BS455" s="69"/>
      <c r="BT455" s="70" t="b">
        <v>0</v>
      </c>
      <c r="BU455" s="71"/>
      <c r="BV455" s="72"/>
      <c r="BW455" s="86" t="b">
        <v>0</v>
      </c>
      <c r="BX455" s="87"/>
    </row>
    <row r="456">
      <c r="A456" s="35" t="str">
        <f t="shared" si="1"/>
        <v/>
      </c>
      <c r="B456" s="36" t="str">
        <f t="shared" si="2"/>
        <v/>
      </c>
      <c r="C456" s="36" t="str">
        <f t="array" ref="C456">IF(
  M456="",
  "",
  IFERROR(
    INDEX(
      '{INDEX} Tour Packages'!$A:$ZZ,
      MATCH(
        M456,
        INDEX(
          '{INDEX} Tour Packages'!$A:$ZZ,
          ,
          MATCH("Tour Package Name", '{INDEX} Tour Packages'!$4:$4, 0)
        ),
        0
      ),
      MATCH("Tour Code", '{INDEX} Tour Packages'!$4:$4, 0)
    ),
    "XXX"
  )
)
</f>
        <v/>
      </c>
      <c r="D456" s="36" t="str">
        <f t="shared" si="3"/>
        <v/>
      </c>
      <c r="E456" s="36" t="str">
        <f t="shared" si="4"/>
        <v/>
      </c>
      <c r="F456" s="37" t="str">
        <f t="shared" si="5"/>
        <v/>
      </c>
      <c r="G456" s="89"/>
      <c r="H456" s="89"/>
      <c r="I456" s="90"/>
      <c r="J456" s="40" t="str">
        <f t="shared" si="16"/>
        <v> </v>
      </c>
      <c r="K456" s="91"/>
      <c r="L456" s="55"/>
      <c r="M456" s="55"/>
      <c r="N456" s="91"/>
      <c r="O456" s="43" t="str">
        <f>IFERROR(__xludf.DUMMYFUNCTION("IF(N456="""","""",IFERROR(
  N456 + VALUE(REGEXEXTRACT(P456, ""(\d+)\s+Days"")),
  """"
)
)"),"")</f>
        <v/>
      </c>
      <c r="P456" s="43" t="str">
        <f t="array" ref="P456">IFERROR(
  INDEX(
    INDEX('{INDEX} Tour Packages'!$A:$ZZ, , MATCH(P$3, '{INDEX} Tour Packages'!$4:$4, 0)),
    MATCH(M456, INDEX('{INDEX} Tour Packages'!$A:$ZZ,0, MATCH("Tour Package Name", '{INDEX} Tour Packages'!$4:$4, 0)), 0)
  ),
"")
</f>
        <v/>
      </c>
      <c r="Q456" s="44" t="str">
        <f t="shared" si="7"/>
        <v/>
      </c>
      <c r="R456" s="44" t="str">
        <f>IFERROR(__xludf.DUMMYFUNCTION("IF(OR(ISBLANK(K456), ISBLANK(N456)), """", 
  LET(
    resDate, K456,
    tourDate, N456,
    monthCount, MAX(0, DATEDIF(resDate, tourDate - 3, ""M"") + 1),
    secondDates, ARRAYFORMULA(DATE(YEAR(resDate), MONTH(resDate) + SEQUENCE(monthCount), 2)),
    "&amp;"validDates, FILTER(secondDates, (secondDates &gt; resDate + 2) * (secondDates &lt;= tourDate - 3)),
    IF(ISERROR(validDates), 0, COUNTA(validDates))
  )
)
"),"")</f>
        <v/>
      </c>
      <c r="S456" s="44" t="str">
        <f t="shared" si="8"/>
        <v/>
      </c>
      <c r="T456" s="45" t="str">
        <f t="array" ref="T456">IF(ISBLANK(BO456),IFERROR(
  INDEX(
    INDEX('{INDEX} Payment Terms'!$A:$G, , MATCH(T$3, '{INDEX} Payment Terms'!$4:$4, 0)),
    MATCH(Q456, INDEX('{INDEX} Payment Terms'!$A:$G,0, MATCH("Payment Condition", '{INDEX} Payment Terms'!$4:$4, 0)), 0)
  ),
""),"Cancelled")
</f>
        <v/>
      </c>
      <c r="U456" s="46" t="b">
        <v>0</v>
      </c>
      <c r="V456" s="47" t="str">
        <f>IFERROR(__xludf.DUMMYFUNCTION("IF(OR(L456=""Duo Booking"", L456=""Group Booking""),
IF(U456=FALSE,"""",
    LET(
      bookingType, L456,
      tour, M456,
      mainFirst, H456,
      mainLast, I456,
      mainEmail, G456,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$L$4:L456, bookingType,
          $M$4:M456, tour,
          $H$4:H456, mainFirst,
          $I$4:I456, mainLast,
          $G$4:G456, mainEmail
        ),
        ""000""
      ),
  "&amp;"    baseID &amp; ""-"" &amp; memberNumber
    )
  ),
  """"
)
"),"")</f>
        <v/>
      </c>
      <c r="W456" s="48"/>
      <c r="X456" s="85" t="b">
        <v>0</v>
      </c>
      <c r="Y456" s="85" t="b">
        <v>0</v>
      </c>
      <c r="Z456" s="85" t="b">
        <v>0</v>
      </c>
      <c r="AA456" s="50"/>
      <c r="AB456" s="51"/>
      <c r="AC456" s="85" t="b">
        <v>0</v>
      </c>
      <c r="AD456" s="92"/>
      <c r="AE456" s="88"/>
      <c r="AF456" s="36" t="str">
        <f t="array" ref="AF456">IF(M456="","",INDEX(
      '{INDEX} Tour Packages'!$A:$ZP,
      MATCH($M456, '{INDEX} Tour Packages'!$A:$A, 0),
      MATCH(AF$3, '{INDEX} Tour Packages'!$4:$4, 0)
    ))</f>
        <v/>
      </c>
      <c r="AG456" s="36" t="str">
        <f t="array" ref="AG456">IF(M456="","",INDEX(
      '{INDEX} Tour Packages'!$A:$ZP,
      MATCH($M456, '{INDEX} Tour Packages'!$A:$A, 0),
      MATCH(AG$3, '{INDEX} Tour Packages'!$4:$4, 0)
    ))</f>
        <v/>
      </c>
      <c r="AH456" s="36" t="str">
        <f t="array" ref="AH456">IF(M456="","",INDEX(
      '{INDEX} Tour Packages'!$A:$ZP,
      MATCH($M456, '{INDEX} Tour Packages'!$A:$A, 0),
      MATCH(AH$3, '{INDEX} Tour Packages'!$4:$4, 0)
    ))</f>
        <v/>
      </c>
      <c r="AI456" s="54" t="str">
        <f t="shared" si="9"/>
        <v/>
      </c>
      <c r="AJ456" s="42"/>
      <c r="AK456" s="55"/>
      <c r="AL456" s="46" t="b">
        <v>0</v>
      </c>
      <c r="AM456" s="56"/>
      <c r="AN456" s="57" t="str">
        <f t="shared" si="10"/>
        <v/>
      </c>
      <c r="AO456" s="58" t="str">
        <f t="shared" si="11"/>
        <v/>
      </c>
      <c r="AP456" s="59"/>
      <c r="AQ456" s="60"/>
      <c r="AR456" s="61"/>
      <c r="AS456" s="61"/>
      <c r="AT456" s="61" t="str">
        <f>IFERROR(__xludf.DUMMYFUNCTION("IF( 
  OR($AJ456=""Full Payment"", ISBLANK($K456)),
  """",
  IF(
    OR(
      Q456=""Standard Booking, P1"",
      Q456=""Standard Booking, P2"",
      Q456=""Standard Booking, P3"",
      Q456=""Standard Booking, P4""
    ),
    LET(
      resDate,   $"&amp;"K456,
      tourDate,  $N456,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6" s="62" t="str">
        <f t="shared" si="12"/>
        <v/>
      </c>
      <c r="AV456" s="63"/>
      <c r="AW456" s="64"/>
      <c r="AX456" s="64"/>
      <c r="AY456" s="64"/>
      <c r="AZ456" s="64" t="str">
        <f>IFERROR(__xludf.DUMMYFUNCTION("IF(
  OR($AJ456=""Full Payment"",$AJ456=""P1"", ISBLANK($K456)),
  """",
  IF(
    OR(
      $Q456=""Standard Booking, P2"",
      $Q456=""Standard Booking, P3"",
      $Q456=""Standard Booking, P4""
    ),
    LET(
      resDate,   $K456,
      tourDate,"&amp;"  $N456,
      monthCount, DATEDIF(resDate, tourDate, ""M"") + 1,
      secondDates, ARRAYFORMULA(
        DATE(
          YEAR(resDate),
          MONTH(resDate) + SEQUENCE(monthCount),
          2
        )
      ),
      validDates, FILTER(
        sec"&amp;"ondDates,
        (secondDates &gt; resDate + 2) *
        (secondDates &lt;= tourDate - 3)
      ),
      IF(
        OR($AJ456=""P2"", $AJ456=""P3"", $AJ456=""P4""),
        IF(
          COUNTA(validDates) &lt; 2,
          """",
          TEXT(INDEX(validDates"&amp;", 2), ""mmm d, yyyy"")
        ),
        IF(
          COUNTA(validDates) &lt; 2,
          """",
          TEXTJOIN("", "", TRUE,
            TEXT(INDEX(validDates, 1), ""mmm d, yyyy""),
            TEXT(INDEX(validDates, 2), ""mmm d, yyyy"")
          )
 "&amp;"       )
      )
    ),
    """"
  )
)
"),"")</f>
        <v/>
      </c>
      <c r="BA456" s="65" t="str">
        <f t="shared" si="13"/>
        <v/>
      </c>
      <c r="BB456" s="63"/>
      <c r="BC456" s="64"/>
      <c r="BD456" s="64"/>
      <c r="BE456" s="64"/>
      <c r="BF456" s="64" t="str">
        <f>IFERROR(__xludf.DUMMYFUNCTION("IF(
  OR($AJ456=""Full Payment"",$AJ456=""P1"", $AJ456=""P2""),
  """",
  IF(
    AND(
      NOT(ISBLANK($K456)),
      OR(
        Q456=""Standard Booking, P3"",
        Q456=""Standard Booking, P4""
      )
    ),
    LET(
      resDate,   $K456,
      "&amp;"tourDate,  $N456,
      monthCount, DATEDIF(resDate, tourDate, ""M"") + 1,
      secondDates, ARRAYFORMULA(
        DATE(
          YEAR(resDate),
          MONTH(resDate) + SEQUENCE(monthCount),
          2
        )
      ),
      validDates, FILTER(
  "&amp;"      secondDates,
        (secondDates &gt; resDate + 2) *
        (secondDates &lt;= tourDate - 3)
      ),
      IF(
        $AJ456=""P4"",
        IF(
          COUNTA(validDates) &lt; 3,
          """",
          TEXT(INDEX(validDates, 3), ""mmm d, yyyy"")
  "&amp;"      ),
        IF(
          $AJ456=""P3"",
          IF(
            COUNTA(validDates) &lt; 3,
            """",
            TEXT(INDEX(validDates, 3), ""mmm d, yyyy"")
          ),
          IF(
            COUNTA(validDates) &lt; 3,
            """",
    "&amp;"        TEXTJOIN("", "", TRUE,
              TEXT(INDEX(validDates, 1), ""mmm d, yyyy""),
              TEXT(INDEX(validDates, 2), ""mmm d, yyyy""),
              TEXT(INDEX(validDates, 3), ""mmm d, yyyy"")
            )
          )
        )
      )
    "&amp;"),
    """"
  )
)
"),"")</f>
        <v/>
      </c>
      <c r="BG456" s="65" t="str">
        <f t="shared" si="14"/>
        <v/>
      </c>
      <c r="BH456" s="63"/>
      <c r="BI456" s="64"/>
      <c r="BJ456" s="64"/>
      <c r="BK456" s="64"/>
      <c r="BL456" s="64" t="str">
        <f>IFERROR(__xludf.DUMMYFUNCTION("IF(
  OR($AJ456=""Full Payment"",$AJ456=""P1"",$AJ456=""P2"",$AJ456=""P3""),
  """",
  IF(
    AND(
      NOT(ISBLANK($K456)),
      $Q456=""Standard Booking, P4""
    ),
    LET(
      resDate,   $K456,
      tourDate,  $N456,
      monthCount, DATEDIF(r"&amp;"esDate, tourDate, ""M"") + 1,
      secondDates, ARRAYFORMULA(
        DATE(
          YEAR(resDate),
          MONTH(resDate) + SEQUENCE(monthCount),
          2
        )
      ),
      validDates, FILTER(
        secondDates,
        (secondDates &gt; res"&amp;"Date + 2) *
        (secondDates &lt;= tourDate - 3)
      ),
      IF(
        $AJ456=""P4"",
        IF(
          COUNTA(validDates) &lt; 4,
          """",
          TEXT(
            INDEX(validDates, 4),
            ""mmm d, yyyy""
          )
        ),
"&amp;"        IF(
          COUNTA(validDates) &lt; 4,
          """",
          TEXTJOIN(
            "", "", TRUE,
            TEXT(INDEX(validDates, 1), ""mmm d, yyyy""),
            TEXT(INDEX(validDates, 2), ""mmm d, yyyy""),
            TEXT(INDEX(validDates"&amp;", 3), ""mmm d, yyyy""),
            TEXT(INDEX(validDates, 4), ""mmm d, yyyy"")
          )
        )
      )
    ),
    """"
  )
)
"),"")</f>
        <v/>
      </c>
      <c r="BM456" s="65" t="str">
        <f t="shared" si="15"/>
        <v/>
      </c>
      <c r="BN456" s="66"/>
      <c r="BO456" s="67"/>
      <c r="BP456" s="49" t="b">
        <v>0</v>
      </c>
      <c r="BQ456" s="49" t="b">
        <v>0</v>
      </c>
      <c r="BR456" s="68"/>
      <c r="BS456" s="69"/>
      <c r="BT456" s="70" t="b">
        <v>0</v>
      </c>
      <c r="BU456" s="71"/>
      <c r="BV456" s="72"/>
      <c r="BW456" s="86" t="b">
        <v>0</v>
      </c>
      <c r="BX456" s="87"/>
    </row>
    <row r="457">
      <c r="A457" s="35" t="str">
        <f t="shared" si="1"/>
        <v/>
      </c>
      <c r="B457" s="36" t="str">
        <f t="shared" si="2"/>
        <v/>
      </c>
      <c r="C457" s="36" t="str">
        <f t="array" ref="C457">IF(
  M457="",
  "",
  IFERROR(
    INDEX(
      '{INDEX} Tour Packages'!$A:$ZZ,
      MATCH(
        M457,
        INDEX(
          '{INDEX} Tour Packages'!$A:$ZZ,
          ,
          MATCH("Tour Package Name", '{INDEX} Tour Packages'!$4:$4, 0)
        ),
        0
      ),
      MATCH("Tour Code", '{INDEX} Tour Packages'!$4:$4, 0)
    ),
    "XXX"
  )
)
</f>
        <v/>
      </c>
      <c r="D457" s="36" t="str">
        <f t="shared" si="3"/>
        <v/>
      </c>
      <c r="E457" s="36" t="str">
        <f t="shared" si="4"/>
        <v/>
      </c>
      <c r="F457" s="37" t="str">
        <f t="shared" si="5"/>
        <v/>
      </c>
      <c r="G457" s="89"/>
      <c r="H457" s="89"/>
      <c r="I457" s="90"/>
      <c r="J457" s="40" t="str">
        <f t="shared" si="16"/>
        <v> </v>
      </c>
      <c r="K457" s="91"/>
      <c r="L457" s="55"/>
      <c r="M457" s="55"/>
      <c r="N457" s="91"/>
      <c r="O457" s="43" t="str">
        <f>IFERROR(__xludf.DUMMYFUNCTION("IF(N457="""","""",IFERROR(
  N457 + VALUE(REGEXEXTRACT(P457, ""(\d+)\s+Days"")),
  """"
)
)"),"")</f>
        <v/>
      </c>
      <c r="P457" s="43" t="str">
        <f t="array" ref="P457">IFERROR(
  INDEX(
    INDEX('{INDEX} Tour Packages'!$A:$ZZ, , MATCH(P$3, '{INDEX} Tour Packages'!$4:$4, 0)),
    MATCH(M457, INDEX('{INDEX} Tour Packages'!$A:$ZZ,0, MATCH("Tour Package Name", '{INDEX} Tour Packages'!$4:$4, 0)), 0)
  ),
"")
</f>
        <v/>
      </c>
      <c r="Q457" s="44" t="str">
        <f t="shared" si="7"/>
        <v/>
      </c>
      <c r="R457" s="44" t="str">
        <f>IFERROR(__xludf.DUMMYFUNCTION("IF(OR(ISBLANK(K457), ISBLANK(N457)), """", 
  LET(
    resDate, K457,
    tourDate, N457,
    monthCount, MAX(0, DATEDIF(resDate, tourDate - 3, ""M"") + 1),
    secondDates, ARRAYFORMULA(DATE(YEAR(resDate), MONTH(resDate) + SEQUENCE(monthCount), 2)),
    "&amp;"validDates, FILTER(secondDates, (secondDates &gt; resDate + 2) * (secondDates &lt;= tourDate - 3)),
    IF(ISERROR(validDates), 0, COUNTA(validDates))
  )
)
"),"")</f>
        <v/>
      </c>
      <c r="S457" s="44" t="str">
        <f t="shared" si="8"/>
        <v/>
      </c>
      <c r="T457" s="45" t="str">
        <f t="array" ref="T457">IF(ISBLANK(BO457),IFERROR(
  INDEX(
    INDEX('{INDEX} Payment Terms'!$A:$G, , MATCH(T$3, '{INDEX} Payment Terms'!$4:$4, 0)),
    MATCH(Q457, INDEX('{INDEX} Payment Terms'!$A:$G,0, MATCH("Payment Condition", '{INDEX} Payment Terms'!$4:$4, 0)), 0)
  ),
""),"Cancelled")
</f>
        <v/>
      </c>
      <c r="U457" s="46" t="b">
        <v>0</v>
      </c>
      <c r="V457" s="47" t="str">
        <f>IFERROR(__xludf.DUMMYFUNCTION("IF(OR(L457=""Duo Booking"", L457=""Group Booking""),
IF(U457=FALSE,"""",
    LET(
      bookingType, L457,
      tour, M457,
      mainFirst, H457,
      mainLast, I457,
      mainEmail, G457,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$L$4:L457, bookingType,
          $M$4:M457, tour,
          $H$4:H457, mainFirst,
          $I$4:I457, mainLast,
          $G$4:G457, mainEmail
        ),
        ""000""
      ),
  "&amp;"    baseID &amp; ""-"" &amp; memberNumber
    )
  ),
  """"
)
"),"")</f>
        <v/>
      </c>
      <c r="W457" s="48"/>
      <c r="X457" s="85" t="b">
        <v>0</v>
      </c>
      <c r="Y457" s="85" t="b">
        <v>0</v>
      </c>
      <c r="Z457" s="85" t="b">
        <v>0</v>
      </c>
      <c r="AA457" s="50"/>
      <c r="AB457" s="51"/>
      <c r="AC457" s="85" t="b">
        <v>0</v>
      </c>
      <c r="AD457" s="92"/>
      <c r="AE457" s="88"/>
      <c r="AF457" s="36" t="str">
        <f t="array" ref="AF457">IF(M457="","",INDEX(
      '{INDEX} Tour Packages'!$A:$ZP,
      MATCH($M457, '{INDEX} Tour Packages'!$A:$A, 0),
      MATCH(AF$3, '{INDEX} Tour Packages'!$4:$4, 0)
    ))</f>
        <v/>
      </c>
      <c r="AG457" s="36" t="str">
        <f t="array" ref="AG457">IF(M457="","",INDEX(
      '{INDEX} Tour Packages'!$A:$ZP,
      MATCH($M457, '{INDEX} Tour Packages'!$A:$A, 0),
      MATCH(AG$3, '{INDEX} Tour Packages'!$4:$4, 0)
    ))</f>
        <v/>
      </c>
      <c r="AH457" s="36" t="str">
        <f t="array" ref="AH457">IF(M457="","",INDEX(
      '{INDEX} Tour Packages'!$A:$ZP,
      MATCH($M457, '{INDEX} Tour Packages'!$A:$A, 0),
      MATCH(AH$3, '{INDEX} Tour Packages'!$4:$4, 0)
    ))</f>
        <v/>
      </c>
      <c r="AI457" s="54" t="str">
        <f t="shared" si="9"/>
        <v/>
      </c>
      <c r="AJ457" s="42"/>
      <c r="AK457" s="55"/>
      <c r="AL457" s="46" t="b">
        <v>0</v>
      </c>
      <c r="AM457" s="56"/>
      <c r="AN457" s="57" t="str">
        <f t="shared" si="10"/>
        <v/>
      </c>
      <c r="AO457" s="58" t="str">
        <f t="shared" si="11"/>
        <v/>
      </c>
      <c r="AP457" s="59"/>
      <c r="AQ457" s="60"/>
      <c r="AR457" s="61"/>
      <c r="AS457" s="61"/>
      <c r="AT457" s="61" t="str">
        <f>IFERROR(__xludf.DUMMYFUNCTION("IF( 
  OR($AJ457=""Full Payment"", ISBLANK($K457)),
  """",
  IF(
    OR(
      Q457=""Standard Booking, P1"",
      Q457=""Standard Booking, P2"",
      Q457=""Standard Booking, P3"",
      Q457=""Standard Booking, P4""
    ),
    LET(
      resDate,   $"&amp;"K457,
      tourDate,  $N457,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7" s="62" t="str">
        <f t="shared" si="12"/>
        <v/>
      </c>
      <c r="AV457" s="63"/>
      <c r="AW457" s="64"/>
      <c r="AX457" s="64"/>
      <c r="AY457" s="64"/>
      <c r="AZ457" s="64" t="str">
        <f>IFERROR(__xludf.DUMMYFUNCTION("IF(
  OR($AJ457=""Full Payment"",$AJ457=""P1"", ISBLANK($K457)),
  """",
  IF(
    OR(
      $Q457=""Standard Booking, P2"",
      $Q457=""Standard Booking, P3"",
      $Q457=""Standard Booking, P4""
    ),
    LET(
      resDate,   $K457,
      tourDate,"&amp;"  $N457,
      monthCount, DATEDIF(resDate, tourDate, ""M"") + 1,
      secondDates, ARRAYFORMULA(
        DATE(
          YEAR(resDate),
          MONTH(resDate) + SEQUENCE(monthCount),
          2
        )
      ),
      validDates, FILTER(
        sec"&amp;"ondDates,
        (secondDates &gt; resDate + 2) *
        (secondDates &lt;= tourDate - 3)
      ),
      IF(
        OR($AJ457=""P2"", $AJ457=""P3"", $AJ457=""P4""),
        IF(
          COUNTA(validDates) &lt; 2,
          """",
          TEXT(INDEX(validDates"&amp;", 2), ""mmm d, yyyy"")
        ),
        IF(
          COUNTA(validDates) &lt; 2,
          """",
          TEXTJOIN("", "", TRUE,
            TEXT(INDEX(validDates, 1), ""mmm d, yyyy""),
            TEXT(INDEX(validDates, 2), ""mmm d, yyyy"")
          )
 "&amp;"       )
      )
    ),
    """"
  )
)
"),"")</f>
        <v/>
      </c>
      <c r="BA457" s="65" t="str">
        <f t="shared" si="13"/>
        <v/>
      </c>
      <c r="BB457" s="63"/>
      <c r="BC457" s="64"/>
      <c r="BD457" s="64"/>
      <c r="BE457" s="64"/>
      <c r="BF457" s="64" t="str">
        <f>IFERROR(__xludf.DUMMYFUNCTION("IF(
  OR($AJ457=""Full Payment"",$AJ457=""P1"", $AJ457=""P2""),
  """",
  IF(
    AND(
      NOT(ISBLANK($K457)),
      OR(
        Q457=""Standard Booking, P3"",
        Q457=""Standard Booking, P4""
      )
    ),
    LET(
      resDate,   $K457,
      "&amp;"tourDate,  $N457,
      monthCount, DATEDIF(resDate, tourDate, ""M"") + 1,
      secondDates, ARRAYFORMULA(
        DATE(
          YEAR(resDate),
          MONTH(resDate) + SEQUENCE(monthCount),
          2
        )
      ),
      validDates, FILTER(
  "&amp;"      secondDates,
        (secondDates &gt; resDate + 2) *
        (secondDates &lt;= tourDate - 3)
      ),
      IF(
        $AJ457=""P4"",
        IF(
          COUNTA(validDates) &lt; 3,
          """",
          TEXT(INDEX(validDates, 3), ""mmm d, yyyy"")
  "&amp;"      ),
        IF(
          $AJ457=""P3"",
          IF(
            COUNTA(validDates) &lt; 3,
            """",
            TEXT(INDEX(validDates, 3), ""mmm d, yyyy"")
          ),
          IF(
            COUNTA(validDates) &lt; 3,
            """",
    "&amp;"        TEXTJOIN("", "", TRUE,
              TEXT(INDEX(validDates, 1), ""mmm d, yyyy""),
              TEXT(INDEX(validDates, 2), ""mmm d, yyyy""),
              TEXT(INDEX(validDates, 3), ""mmm d, yyyy"")
            )
          )
        )
      )
    "&amp;"),
    """"
  )
)
"),"")</f>
        <v/>
      </c>
      <c r="BG457" s="65" t="str">
        <f t="shared" si="14"/>
        <v/>
      </c>
      <c r="BH457" s="63"/>
      <c r="BI457" s="64"/>
      <c r="BJ457" s="64"/>
      <c r="BK457" s="64"/>
      <c r="BL457" s="64" t="str">
        <f>IFERROR(__xludf.DUMMYFUNCTION("IF(
  OR($AJ457=""Full Payment"",$AJ457=""P1"",$AJ457=""P2"",$AJ457=""P3""),
  """",
  IF(
    AND(
      NOT(ISBLANK($K457)),
      $Q457=""Standard Booking, P4""
    ),
    LET(
      resDate,   $K457,
      tourDate,  $N457,
      monthCount, DATEDIF(r"&amp;"esDate, tourDate, ""M"") + 1,
      secondDates, ARRAYFORMULA(
        DATE(
          YEAR(resDate),
          MONTH(resDate) + SEQUENCE(monthCount),
          2
        )
      ),
      validDates, FILTER(
        secondDates,
        (secondDates &gt; res"&amp;"Date + 2) *
        (secondDates &lt;= tourDate - 3)
      ),
      IF(
        $AJ457=""P4"",
        IF(
          COUNTA(validDates) &lt; 4,
          """",
          TEXT(
            INDEX(validDates, 4),
            ""mmm d, yyyy""
          )
        ),
"&amp;"        IF(
          COUNTA(validDates) &lt; 4,
          """",
          TEXTJOIN(
            "", "", TRUE,
            TEXT(INDEX(validDates, 1), ""mmm d, yyyy""),
            TEXT(INDEX(validDates, 2), ""mmm d, yyyy""),
            TEXT(INDEX(validDates"&amp;", 3), ""mmm d, yyyy""),
            TEXT(INDEX(validDates, 4), ""mmm d, yyyy"")
          )
        )
      )
    ),
    """"
  )
)
"),"")</f>
        <v/>
      </c>
      <c r="BM457" s="65" t="str">
        <f t="shared" si="15"/>
        <v/>
      </c>
      <c r="BN457" s="66"/>
      <c r="BO457" s="67"/>
      <c r="BP457" s="49" t="b">
        <v>0</v>
      </c>
      <c r="BQ457" s="49" t="b">
        <v>0</v>
      </c>
      <c r="BR457" s="68"/>
      <c r="BS457" s="69"/>
      <c r="BT457" s="70" t="b">
        <v>0</v>
      </c>
      <c r="BU457" s="71"/>
      <c r="BV457" s="72"/>
      <c r="BW457" s="86" t="b">
        <v>0</v>
      </c>
      <c r="BX457" s="87"/>
    </row>
    <row r="458">
      <c r="A458" s="35" t="str">
        <f t="shared" si="1"/>
        <v/>
      </c>
      <c r="B458" s="36" t="str">
        <f t="shared" si="2"/>
        <v/>
      </c>
      <c r="C458" s="36" t="str">
        <f t="array" ref="C458">IF(
  M458="",
  "",
  IFERROR(
    INDEX(
      '{INDEX} Tour Packages'!$A:$ZZ,
      MATCH(
        M458,
        INDEX(
          '{INDEX} Tour Packages'!$A:$ZZ,
          ,
          MATCH("Tour Package Name", '{INDEX} Tour Packages'!$4:$4, 0)
        ),
        0
      ),
      MATCH("Tour Code", '{INDEX} Tour Packages'!$4:$4, 0)
    ),
    "XXX"
  )
)
</f>
        <v/>
      </c>
      <c r="D458" s="36" t="str">
        <f t="shared" si="3"/>
        <v/>
      </c>
      <c r="E458" s="36" t="str">
        <f t="shared" si="4"/>
        <v/>
      </c>
      <c r="F458" s="37" t="str">
        <f t="shared" si="5"/>
        <v/>
      </c>
      <c r="G458" s="89"/>
      <c r="H458" s="89"/>
      <c r="I458" s="90"/>
      <c r="J458" s="40" t="str">
        <f t="shared" si="16"/>
        <v> </v>
      </c>
      <c r="K458" s="91"/>
      <c r="L458" s="55"/>
      <c r="M458" s="55"/>
      <c r="N458" s="91"/>
      <c r="O458" s="43" t="str">
        <f>IFERROR(__xludf.DUMMYFUNCTION("IF(N458="""","""",IFERROR(
  N458 + VALUE(REGEXEXTRACT(P458, ""(\d+)\s+Days"")),
  """"
)
)"),"")</f>
        <v/>
      </c>
      <c r="P458" s="43" t="str">
        <f t="array" ref="P458">IFERROR(
  INDEX(
    INDEX('{INDEX} Tour Packages'!$A:$ZZ, , MATCH(P$3, '{INDEX} Tour Packages'!$4:$4, 0)),
    MATCH(M458, INDEX('{INDEX} Tour Packages'!$A:$ZZ,0, MATCH("Tour Package Name", '{INDEX} Tour Packages'!$4:$4, 0)), 0)
  ),
"")
</f>
        <v/>
      </c>
      <c r="Q458" s="44" t="str">
        <f t="shared" si="7"/>
        <v/>
      </c>
      <c r="R458" s="44" t="str">
        <f>IFERROR(__xludf.DUMMYFUNCTION("IF(OR(ISBLANK(K458), ISBLANK(N458)), """", 
  LET(
    resDate, K458,
    tourDate, N458,
    monthCount, MAX(0, DATEDIF(resDate, tourDate - 3, ""M"") + 1),
    secondDates, ARRAYFORMULA(DATE(YEAR(resDate), MONTH(resDate) + SEQUENCE(monthCount), 2)),
    "&amp;"validDates, FILTER(secondDates, (secondDates &gt; resDate + 2) * (secondDates &lt;= tourDate - 3)),
    IF(ISERROR(validDates), 0, COUNTA(validDates))
  )
)
"),"")</f>
        <v/>
      </c>
      <c r="S458" s="44" t="str">
        <f t="shared" si="8"/>
        <v/>
      </c>
      <c r="T458" s="45" t="str">
        <f t="array" ref="T458">IF(ISBLANK(BO458),IFERROR(
  INDEX(
    INDEX('{INDEX} Payment Terms'!$A:$G, , MATCH(T$3, '{INDEX} Payment Terms'!$4:$4, 0)),
    MATCH(Q458, INDEX('{INDEX} Payment Terms'!$A:$G,0, MATCH("Payment Condition", '{INDEX} Payment Terms'!$4:$4, 0)), 0)
  ),
""),"Cancelled")
</f>
        <v/>
      </c>
      <c r="U458" s="46" t="b">
        <v>0</v>
      </c>
      <c r="V458" s="47" t="str">
        <f>IFERROR(__xludf.DUMMYFUNCTION("IF(OR(L458=""Duo Booking"", L458=""Group Booking""),
IF(U458=FALSE,"""",
    LET(
      bookingType, L458,
      tour, M458,
      mainFirst, H458,
      mainLast, I458,
      mainEmail, G458,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$L$4:L458, bookingType,
          $M$4:M458, tour,
          $H$4:H458, mainFirst,
          $I$4:I458, mainLast,
          $G$4:G458, mainEmail
        ),
        ""000""
      ),
  "&amp;"    baseID &amp; ""-"" &amp; memberNumber
    )
  ),
  """"
)
"),"")</f>
        <v/>
      </c>
      <c r="W458" s="48"/>
      <c r="X458" s="85" t="b">
        <v>0</v>
      </c>
      <c r="Y458" s="85" t="b">
        <v>0</v>
      </c>
      <c r="Z458" s="85" t="b">
        <v>0</v>
      </c>
      <c r="AA458" s="50"/>
      <c r="AB458" s="51"/>
      <c r="AC458" s="85" t="b">
        <v>0</v>
      </c>
      <c r="AD458" s="92"/>
      <c r="AE458" s="88"/>
      <c r="AF458" s="36" t="str">
        <f t="array" ref="AF458">IF(M458="","",INDEX(
      '{INDEX} Tour Packages'!$A:$ZP,
      MATCH($M458, '{INDEX} Tour Packages'!$A:$A, 0),
      MATCH(AF$3, '{INDEX} Tour Packages'!$4:$4, 0)
    ))</f>
        <v/>
      </c>
      <c r="AG458" s="36" t="str">
        <f t="array" ref="AG458">IF(M458="","",INDEX(
      '{INDEX} Tour Packages'!$A:$ZP,
      MATCH($M458, '{INDEX} Tour Packages'!$A:$A, 0),
      MATCH(AG$3, '{INDEX} Tour Packages'!$4:$4, 0)
    ))</f>
        <v/>
      </c>
      <c r="AH458" s="36" t="str">
        <f t="array" ref="AH458">IF(M458="","",INDEX(
      '{INDEX} Tour Packages'!$A:$ZP,
      MATCH($M458, '{INDEX} Tour Packages'!$A:$A, 0),
      MATCH(AH$3, '{INDEX} Tour Packages'!$4:$4, 0)
    ))</f>
        <v/>
      </c>
      <c r="AI458" s="54" t="str">
        <f t="shared" si="9"/>
        <v/>
      </c>
      <c r="AJ458" s="42"/>
      <c r="AK458" s="55"/>
      <c r="AL458" s="46" t="b">
        <v>0</v>
      </c>
      <c r="AM458" s="56"/>
      <c r="AN458" s="57" t="str">
        <f t="shared" si="10"/>
        <v/>
      </c>
      <c r="AO458" s="58" t="str">
        <f t="shared" si="11"/>
        <v/>
      </c>
      <c r="AP458" s="59"/>
      <c r="AQ458" s="60"/>
      <c r="AR458" s="61"/>
      <c r="AS458" s="61"/>
      <c r="AT458" s="61" t="str">
        <f>IFERROR(__xludf.DUMMYFUNCTION("IF( 
  OR($AJ458=""Full Payment"", ISBLANK($K458)),
  """",
  IF(
    OR(
      Q458=""Standard Booking, P1"",
      Q458=""Standard Booking, P2"",
      Q458=""Standard Booking, P3"",
      Q458=""Standard Booking, P4""
    ),
    LET(
      resDate,   $"&amp;"K458,
      tourDate,  $N458,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8" s="62" t="str">
        <f t="shared" si="12"/>
        <v/>
      </c>
      <c r="AV458" s="63"/>
      <c r="AW458" s="64"/>
      <c r="AX458" s="64"/>
      <c r="AY458" s="64"/>
      <c r="AZ458" s="64" t="str">
        <f>IFERROR(__xludf.DUMMYFUNCTION("IF(
  OR($AJ458=""Full Payment"",$AJ458=""P1"", ISBLANK($K458)),
  """",
  IF(
    OR(
      $Q458=""Standard Booking, P2"",
      $Q458=""Standard Booking, P3"",
      $Q458=""Standard Booking, P4""
    ),
    LET(
      resDate,   $K458,
      tourDate,"&amp;"  $N458,
      monthCount, DATEDIF(resDate, tourDate, ""M"") + 1,
      secondDates, ARRAYFORMULA(
        DATE(
          YEAR(resDate),
          MONTH(resDate) + SEQUENCE(monthCount),
          2
        )
      ),
      validDates, FILTER(
        sec"&amp;"ondDates,
        (secondDates &gt; resDate + 2) *
        (secondDates &lt;= tourDate - 3)
      ),
      IF(
        OR($AJ458=""P2"", $AJ458=""P3"", $AJ458=""P4""),
        IF(
          COUNTA(validDates) &lt; 2,
          """",
          TEXT(INDEX(validDates"&amp;", 2), ""mmm d, yyyy"")
        ),
        IF(
          COUNTA(validDates) &lt; 2,
          """",
          TEXTJOIN("", "", TRUE,
            TEXT(INDEX(validDates, 1), ""mmm d, yyyy""),
            TEXT(INDEX(validDates, 2), ""mmm d, yyyy"")
          )
 "&amp;"       )
      )
    ),
    """"
  )
)
"),"")</f>
        <v/>
      </c>
      <c r="BA458" s="65" t="str">
        <f t="shared" si="13"/>
        <v/>
      </c>
      <c r="BB458" s="63"/>
      <c r="BC458" s="64"/>
      <c r="BD458" s="64"/>
      <c r="BE458" s="64"/>
      <c r="BF458" s="64" t="str">
        <f>IFERROR(__xludf.DUMMYFUNCTION("IF(
  OR($AJ458=""Full Payment"",$AJ458=""P1"", $AJ458=""P2""),
  """",
  IF(
    AND(
      NOT(ISBLANK($K458)),
      OR(
        Q458=""Standard Booking, P3"",
        Q458=""Standard Booking, P4""
      )
    ),
    LET(
      resDate,   $K458,
      "&amp;"tourDate,  $N458,
      monthCount, DATEDIF(resDate, tourDate, ""M"") + 1,
      secondDates, ARRAYFORMULA(
        DATE(
          YEAR(resDate),
          MONTH(resDate) + SEQUENCE(monthCount),
          2
        )
      ),
      validDates, FILTER(
  "&amp;"      secondDates,
        (secondDates &gt; resDate + 2) *
        (secondDates &lt;= tourDate - 3)
      ),
      IF(
        $AJ458=""P4"",
        IF(
          COUNTA(validDates) &lt; 3,
          """",
          TEXT(INDEX(validDates, 3), ""mmm d, yyyy"")
  "&amp;"      ),
        IF(
          $AJ458=""P3"",
          IF(
            COUNTA(validDates) &lt; 3,
            """",
            TEXT(INDEX(validDates, 3), ""mmm d, yyyy"")
          ),
          IF(
            COUNTA(validDates) &lt; 3,
            """",
    "&amp;"        TEXTJOIN("", "", TRUE,
              TEXT(INDEX(validDates, 1), ""mmm d, yyyy""),
              TEXT(INDEX(validDates, 2), ""mmm d, yyyy""),
              TEXT(INDEX(validDates, 3), ""mmm d, yyyy"")
            )
          )
        )
      )
    "&amp;"),
    """"
  )
)
"),"")</f>
        <v/>
      </c>
      <c r="BG458" s="65" t="str">
        <f t="shared" si="14"/>
        <v/>
      </c>
      <c r="BH458" s="63"/>
      <c r="BI458" s="64"/>
      <c r="BJ458" s="64"/>
      <c r="BK458" s="64"/>
      <c r="BL458" s="64" t="str">
        <f>IFERROR(__xludf.DUMMYFUNCTION("IF(
  OR($AJ458=""Full Payment"",$AJ458=""P1"",$AJ458=""P2"",$AJ458=""P3""),
  """",
  IF(
    AND(
      NOT(ISBLANK($K458)),
      $Q458=""Standard Booking, P4""
    ),
    LET(
      resDate,   $K458,
      tourDate,  $N458,
      monthCount, DATEDIF(r"&amp;"esDate, tourDate, ""M"") + 1,
      secondDates, ARRAYFORMULA(
        DATE(
          YEAR(resDate),
          MONTH(resDate) + SEQUENCE(monthCount),
          2
        )
      ),
      validDates, FILTER(
        secondDates,
        (secondDates &gt; res"&amp;"Date + 2) *
        (secondDates &lt;= tourDate - 3)
      ),
      IF(
        $AJ458=""P4"",
        IF(
          COUNTA(validDates) &lt; 4,
          """",
          TEXT(
            INDEX(validDates, 4),
            ""mmm d, yyyy""
          )
        ),
"&amp;"        IF(
          COUNTA(validDates) &lt; 4,
          """",
          TEXTJOIN(
            "", "", TRUE,
            TEXT(INDEX(validDates, 1), ""mmm d, yyyy""),
            TEXT(INDEX(validDates, 2), ""mmm d, yyyy""),
            TEXT(INDEX(validDates"&amp;", 3), ""mmm d, yyyy""),
            TEXT(INDEX(validDates, 4), ""mmm d, yyyy"")
          )
        )
      )
    ),
    """"
  )
)
"),"")</f>
        <v/>
      </c>
      <c r="BM458" s="65" t="str">
        <f t="shared" si="15"/>
        <v/>
      </c>
      <c r="BN458" s="66"/>
      <c r="BO458" s="67"/>
      <c r="BP458" s="49" t="b">
        <v>0</v>
      </c>
      <c r="BQ458" s="49" t="b">
        <v>0</v>
      </c>
      <c r="BR458" s="68"/>
      <c r="BS458" s="69"/>
      <c r="BT458" s="70" t="b">
        <v>0</v>
      </c>
      <c r="BU458" s="71"/>
      <c r="BV458" s="72"/>
      <c r="BW458" s="86" t="b">
        <v>0</v>
      </c>
      <c r="BX458" s="87"/>
    </row>
    <row r="459">
      <c r="A459" s="35" t="str">
        <f t="shared" si="1"/>
        <v/>
      </c>
      <c r="B459" s="36" t="str">
        <f t="shared" si="2"/>
        <v/>
      </c>
      <c r="C459" s="36" t="str">
        <f t="array" ref="C459">IF(
  M459="",
  "",
  IFERROR(
    INDEX(
      '{INDEX} Tour Packages'!$A:$ZZ,
      MATCH(
        M459,
        INDEX(
          '{INDEX} Tour Packages'!$A:$ZZ,
          ,
          MATCH("Tour Package Name", '{INDEX} Tour Packages'!$4:$4, 0)
        ),
        0
      ),
      MATCH("Tour Code", '{INDEX} Tour Packages'!$4:$4, 0)
    ),
    "XXX"
  )
)
</f>
        <v/>
      </c>
      <c r="D459" s="36" t="str">
        <f t="shared" si="3"/>
        <v/>
      </c>
      <c r="E459" s="36" t="str">
        <f t="shared" si="4"/>
        <v/>
      </c>
      <c r="F459" s="37" t="str">
        <f t="shared" si="5"/>
        <v/>
      </c>
      <c r="G459" s="89"/>
      <c r="H459" s="89"/>
      <c r="I459" s="90"/>
      <c r="J459" s="40" t="str">
        <f t="shared" si="16"/>
        <v> </v>
      </c>
      <c r="K459" s="91"/>
      <c r="L459" s="55"/>
      <c r="M459" s="55"/>
      <c r="N459" s="91"/>
      <c r="O459" s="43" t="str">
        <f>IFERROR(__xludf.DUMMYFUNCTION("IF(N459="""","""",IFERROR(
  N459 + VALUE(REGEXEXTRACT(P459, ""(\d+)\s+Days"")),
  """"
)
)"),"")</f>
        <v/>
      </c>
      <c r="P459" s="43" t="str">
        <f t="array" ref="P459">IFERROR(
  INDEX(
    INDEX('{INDEX} Tour Packages'!$A:$ZZ, , MATCH(P$3, '{INDEX} Tour Packages'!$4:$4, 0)),
    MATCH(M459, INDEX('{INDEX} Tour Packages'!$A:$ZZ,0, MATCH("Tour Package Name", '{INDEX} Tour Packages'!$4:$4, 0)), 0)
  ),
"")
</f>
        <v/>
      </c>
      <c r="Q459" s="44" t="str">
        <f t="shared" si="7"/>
        <v/>
      </c>
      <c r="R459" s="44" t="str">
        <f>IFERROR(__xludf.DUMMYFUNCTION("IF(OR(ISBLANK(K459), ISBLANK(N459)), """", 
  LET(
    resDate, K459,
    tourDate, N459,
    monthCount, MAX(0, DATEDIF(resDate, tourDate - 3, ""M"") + 1),
    secondDates, ARRAYFORMULA(DATE(YEAR(resDate), MONTH(resDate) + SEQUENCE(monthCount), 2)),
    "&amp;"validDates, FILTER(secondDates, (secondDates &gt; resDate + 2) * (secondDates &lt;= tourDate - 3)),
    IF(ISERROR(validDates), 0, COUNTA(validDates))
  )
)
"),"")</f>
        <v/>
      </c>
      <c r="S459" s="44" t="str">
        <f t="shared" si="8"/>
        <v/>
      </c>
      <c r="T459" s="45" t="str">
        <f t="array" ref="T459">IF(ISBLANK(BO459),IFERROR(
  INDEX(
    INDEX('{INDEX} Payment Terms'!$A:$G, , MATCH(T$3, '{INDEX} Payment Terms'!$4:$4, 0)),
    MATCH(Q459, INDEX('{INDEX} Payment Terms'!$A:$G,0, MATCH("Payment Condition", '{INDEX} Payment Terms'!$4:$4, 0)), 0)
  ),
""),"Cancelled")
</f>
        <v/>
      </c>
      <c r="U459" s="46" t="b">
        <v>0</v>
      </c>
      <c r="V459" s="47" t="str">
        <f>IFERROR(__xludf.DUMMYFUNCTION("IF(OR(L459=""Duo Booking"", L459=""Group Booking""),
IF(U459=FALSE,"""",
    LET(
      bookingType, L459,
      tour, M459,
      mainFirst, H459,
      mainLast, I459,
      mainEmail, G459,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$L$4:L459, bookingType,
          $M$4:M459, tour,
          $H$4:H459, mainFirst,
          $I$4:I459, mainLast,
          $G$4:G459, mainEmail
        ),
        ""000""
      ),
  "&amp;"    baseID &amp; ""-"" &amp; memberNumber
    )
  ),
  """"
)
"),"")</f>
        <v/>
      </c>
      <c r="W459" s="48"/>
      <c r="X459" s="85" t="b">
        <v>0</v>
      </c>
      <c r="Y459" s="85" t="b">
        <v>0</v>
      </c>
      <c r="Z459" s="85" t="b">
        <v>0</v>
      </c>
      <c r="AA459" s="50"/>
      <c r="AB459" s="51"/>
      <c r="AC459" s="85" t="b">
        <v>0</v>
      </c>
      <c r="AD459" s="92"/>
      <c r="AE459" s="88"/>
      <c r="AF459" s="36" t="str">
        <f t="array" ref="AF459">IF(M459="","",INDEX(
      '{INDEX} Tour Packages'!$A:$ZP,
      MATCH($M459, '{INDEX} Tour Packages'!$A:$A, 0),
      MATCH(AF$3, '{INDEX} Tour Packages'!$4:$4, 0)
    ))</f>
        <v/>
      </c>
      <c r="AG459" s="36" t="str">
        <f t="array" ref="AG459">IF(M459="","",INDEX(
      '{INDEX} Tour Packages'!$A:$ZP,
      MATCH($M459, '{INDEX} Tour Packages'!$A:$A, 0),
      MATCH(AG$3, '{INDEX} Tour Packages'!$4:$4, 0)
    ))</f>
        <v/>
      </c>
      <c r="AH459" s="36" t="str">
        <f t="array" ref="AH459">IF(M459="","",INDEX(
      '{INDEX} Tour Packages'!$A:$ZP,
      MATCH($M459, '{INDEX} Tour Packages'!$A:$A, 0),
      MATCH(AH$3, '{INDEX} Tour Packages'!$4:$4, 0)
    ))</f>
        <v/>
      </c>
      <c r="AI459" s="54" t="str">
        <f t="shared" si="9"/>
        <v/>
      </c>
      <c r="AJ459" s="42"/>
      <c r="AK459" s="55"/>
      <c r="AL459" s="46" t="b">
        <v>0</v>
      </c>
      <c r="AM459" s="56"/>
      <c r="AN459" s="57" t="str">
        <f t="shared" si="10"/>
        <v/>
      </c>
      <c r="AO459" s="58" t="str">
        <f t="shared" si="11"/>
        <v/>
      </c>
      <c r="AP459" s="59"/>
      <c r="AQ459" s="60"/>
      <c r="AR459" s="61"/>
      <c r="AS459" s="61"/>
      <c r="AT459" s="61" t="str">
        <f>IFERROR(__xludf.DUMMYFUNCTION("IF( 
  OR($AJ459=""Full Payment"", ISBLANK($K459)),
  """",
  IF(
    OR(
      Q459=""Standard Booking, P1"",
      Q459=""Standard Booking, P2"",
      Q459=""Standard Booking, P3"",
      Q459=""Standard Booking, P4""
    ),
    LET(
      resDate,   $"&amp;"K459,
      tourDate,  $N459,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59" s="62" t="str">
        <f t="shared" si="12"/>
        <v/>
      </c>
      <c r="AV459" s="63"/>
      <c r="AW459" s="64"/>
      <c r="AX459" s="64"/>
      <c r="AY459" s="64"/>
      <c r="AZ459" s="64" t="str">
        <f>IFERROR(__xludf.DUMMYFUNCTION("IF(
  OR($AJ459=""Full Payment"",$AJ459=""P1"", ISBLANK($K459)),
  """",
  IF(
    OR(
      $Q459=""Standard Booking, P2"",
      $Q459=""Standard Booking, P3"",
      $Q459=""Standard Booking, P4""
    ),
    LET(
      resDate,   $K459,
      tourDate,"&amp;"  $N459,
      monthCount, DATEDIF(resDate, tourDate, ""M"") + 1,
      secondDates, ARRAYFORMULA(
        DATE(
          YEAR(resDate),
          MONTH(resDate) + SEQUENCE(monthCount),
          2
        )
      ),
      validDates, FILTER(
        sec"&amp;"ondDates,
        (secondDates &gt; resDate + 2) *
        (secondDates &lt;= tourDate - 3)
      ),
      IF(
        OR($AJ459=""P2"", $AJ459=""P3"", $AJ459=""P4""),
        IF(
          COUNTA(validDates) &lt; 2,
          """",
          TEXT(INDEX(validDates"&amp;", 2), ""mmm d, yyyy"")
        ),
        IF(
          COUNTA(validDates) &lt; 2,
          """",
          TEXTJOIN("", "", TRUE,
            TEXT(INDEX(validDates, 1), ""mmm d, yyyy""),
            TEXT(INDEX(validDates, 2), ""mmm d, yyyy"")
          )
 "&amp;"       )
      )
    ),
    """"
  )
)
"),"")</f>
        <v/>
      </c>
      <c r="BA459" s="65" t="str">
        <f t="shared" si="13"/>
        <v/>
      </c>
      <c r="BB459" s="63"/>
      <c r="BC459" s="64"/>
      <c r="BD459" s="64"/>
      <c r="BE459" s="64"/>
      <c r="BF459" s="64" t="str">
        <f>IFERROR(__xludf.DUMMYFUNCTION("IF(
  OR($AJ459=""Full Payment"",$AJ459=""P1"", $AJ459=""P2""),
  """",
  IF(
    AND(
      NOT(ISBLANK($K459)),
      OR(
        Q459=""Standard Booking, P3"",
        Q459=""Standard Booking, P4""
      )
    ),
    LET(
      resDate,   $K459,
      "&amp;"tourDate,  $N459,
      monthCount, DATEDIF(resDate, tourDate, ""M"") + 1,
      secondDates, ARRAYFORMULA(
        DATE(
          YEAR(resDate),
          MONTH(resDate) + SEQUENCE(monthCount),
          2
        )
      ),
      validDates, FILTER(
  "&amp;"      secondDates,
        (secondDates &gt; resDate + 2) *
        (secondDates &lt;= tourDate - 3)
      ),
      IF(
        $AJ459=""P4"",
        IF(
          COUNTA(validDates) &lt; 3,
          """",
          TEXT(INDEX(validDates, 3), ""mmm d, yyyy"")
  "&amp;"      ),
        IF(
          $AJ459=""P3"",
          IF(
            COUNTA(validDates) &lt; 3,
            """",
            TEXT(INDEX(validDates, 3), ""mmm d, yyyy"")
          ),
          IF(
            COUNTA(validDates) &lt; 3,
            """",
    "&amp;"        TEXTJOIN("", "", TRUE,
              TEXT(INDEX(validDates, 1), ""mmm d, yyyy""),
              TEXT(INDEX(validDates, 2), ""mmm d, yyyy""),
              TEXT(INDEX(validDates, 3), ""mmm d, yyyy"")
            )
          )
        )
      )
    "&amp;"),
    """"
  )
)
"),"")</f>
        <v/>
      </c>
      <c r="BG459" s="65" t="str">
        <f t="shared" si="14"/>
        <v/>
      </c>
      <c r="BH459" s="63"/>
      <c r="BI459" s="64"/>
      <c r="BJ459" s="64"/>
      <c r="BK459" s="64"/>
      <c r="BL459" s="64" t="str">
        <f>IFERROR(__xludf.DUMMYFUNCTION("IF(
  OR($AJ459=""Full Payment"",$AJ459=""P1"",$AJ459=""P2"",$AJ459=""P3""),
  """",
  IF(
    AND(
      NOT(ISBLANK($K459)),
      $Q459=""Standard Booking, P4""
    ),
    LET(
      resDate,   $K459,
      tourDate,  $N459,
      monthCount, DATEDIF(r"&amp;"esDate, tourDate, ""M"") + 1,
      secondDates, ARRAYFORMULA(
        DATE(
          YEAR(resDate),
          MONTH(resDate) + SEQUENCE(monthCount),
          2
        )
      ),
      validDates, FILTER(
        secondDates,
        (secondDates &gt; res"&amp;"Date + 2) *
        (secondDates &lt;= tourDate - 3)
      ),
      IF(
        $AJ459=""P4"",
        IF(
          COUNTA(validDates) &lt; 4,
          """",
          TEXT(
            INDEX(validDates, 4),
            ""mmm d, yyyy""
          )
        ),
"&amp;"        IF(
          COUNTA(validDates) &lt; 4,
          """",
          TEXTJOIN(
            "", "", TRUE,
            TEXT(INDEX(validDates, 1), ""mmm d, yyyy""),
            TEXT(INDEX(validDates, 2), ""mmm d, yyyy""),
            TEXT(INDEX(validDates"&amp;", 3), ""mmm d, yyyy""),
            TEXT(INDEX(validDates, 4), ""mmm d, yyyy"")
          )
        )
      )
    ),
    """"
  )
)
"),"")</f>
        <v/>
      </c>
      <c r="BM459" s="65" t="str">
        <f t="shared" si="15"/>
        <v/>
      </c>
      <c r="BN459" s="66"/>
      <c r="BO459" s="67"/>
      <c r="BP459" s="49" t="b">
        <v>0</v>
      </c>
      <c r="BQ459" s="49" t="b">
        <v>0</v>
      </c>
      <c r="BR459" s="68"/>
      <c r="BS459" s="69"/>
      <c r="BT459" s="70" t="b">
        <v>0</v>
      </c>
      <c r="BU459" s="71"/>
      <c r="BV459" s="72"/>
      <c r="BW459" s="86" t="b">
        <v>0</v>
      </c>
      <c r="BX459" s="87"/>
    </row>
    <row r="460">
      <c r="A460" s="35" t="str">
        <f t="shared" si="1"/>
        <v/>
      </c>
      <c r="B460" s="36" t="str">
        <f t="shared" si="2"/>
        <v/>
      </c>
      <c r="C460" s="36" t="str">
        <f t="array" ref="C460">IF(
  M460="",
  "",
  IFERROR(
    INDEX(
      '{INDEX} Tour Packages'!$A:$ZZ,
      MATCH(
        M460,
        INDEX(
          '{INDEX} Tour Packages'!$A:$ZZ,
          ,
          MATCH("Tour Package Name", '{INDEX} Tour Packages'!$4:$4, 0)
        ),
        0
      ),
      MATCH("Tour Code", '{INDEX} Tour Packages'!$4:$4, 0)
    ),
    "XXX"
  )
)
</f>
        <v/>
      </c>
      <c r="D460" s="36" t="str">
        <f t="shared" si="3"/>
        <v/>
      </c>
      <c r="E460" s="36" t="str">
        <f t="shared" si="4"/>
        <v/>
      </c>
      <c r="F460" s="37" t="str">
        <f t="shared" si="5"/>
        <v/>
      </c>
      <c r="G460" s="89"/>
      <c r="H460" s="89"/>
      <c r="I460" s="90"/>
      <c r="J460" s="40" t="str">
        <f t="shared" si="16"/>
        <v> </v>
      </c>
      <c r="K460" s="91"/>
      <c r="L460" s="55"/>
      <c r="M460" s="55"/>
      <c r="N460" s="91"/>
      <c r="O460" s="43" t="str">
        <f>IFERROR(__xludf.DUMMYFUNCTION("IF(N460="""","""",IFERROR(
  N460 + VALUE(REGEXEXTRACT(P460, ""(\d+)\s+Days"")),
  """"
)
)"),"")</f>
        <v/>
      </c>
      <c r="P460" s="43" t="str">
        <f t="array" ref="P460">IFERROR(
  INDEX(
    INDEX('{INDEX} Tour Packages'!$A:$ZZ, , MATCH(P$3, '{INDEX} Tour Packages'!$4:$4, 0)),
    MATCH(M460, INDEX('{INDEX} Tour Packages'!$A:$ZZ,0, MATCH("Tour Package Name", '{INDEX} Tour Packages'!$4:$4, 0)), 0)
  ),
"")
</f>
        <v/>
      </c>
      <c r="Q460" s="44" t="str">
        <f t="shared" si="7"/>
        <v/>
      </c>
      <c r="R460" s="44" t="str">
        <f>IFERROR(__xludf.DUMMYFUNCTION("IF(OR(ISBLANK(K460), ISBLANK(N460)), """", 
  LET(
    resDate, K460,
    tourDate, N460,
    monthCount, MAX(0, DATEDIF(resDate, tourDate - 3, ""M"") + 1),
    secondDates, ARRAYFORMULA(DATE(YEAR(resDate), MONTH(resDate) + SEQUENCE(monthCount), 2)),
    "&amp;"validDates, FILTER(secondDates, (secondDates &gt; resDate + 2) * (secondDates &lt;= tourDate - 3)),
    IF(ISERROR(validDates), 0, COUNTA(validDates))
  )
)
"),"")</f>
        <v/>
      </c>
      <c r="S460" s="44" t="str">
        <f t="shared" si="8"/>
        <v/>
      </c>
      <c r="T460" s="45" t="str">
        <f t="array" ref="T460">IF(ISBLANK(BO460),IFERROR(
  INDEX(
    INDEX('{INDEX} Payment Terms'!$A:$G, , MATCH(T$3, '{INDEX} Payment Terms'!$4:$4, 0)),
    MATCH(Q460, INDEX('{INDEX} Payment Terms'!$A:$G,0, MATCH("Payment Condition", '{INDEX} Payment Terms'!$4:$4, 0)), 0)
  ),
""),"Cancelled")
</f>
        <v/>
      </c>
      <c r="U460" s="46" t="b">
        <v>0</v>
      </c>
      <c r="V460" s="47" t="str">
        <f>IFERROR(__xludf.DUMMYFUNCTION("IF(OR(L460=""Duo Booking"", L460=""Group Booking""),
IF(U460=FALSE,"""",
    LET(
      bookingType, L460,
      tour, M460,
      mainFirst, H460,
      mainLast, I460,
      mainEmail, G460,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$L$4:L460, bookingType,
          $M$4:M460, tour,
          $H$4:H460, mainFirst,
          $I$4:I460, mainLast,
          $G$4:G460, mainEmail
        ),
        ""000""
      ),
  "&amp;"    baseID &amp; ""-"" &amp; memberNumber
    )
  ),
  """"
)
"),"")</f>
        <v/>
      </c>
      <c r="W460" s="48"/>
      <c r="X460" s="85" t="b">
        <v>0</v>
      </c>
      <c r="Y460" s="85" t="b">
        <v>0</v>
      </c>
      <c r="Z460" s="85" t="b">
        <v>0</v>
      </c>
      <c r="AA460" s="50"/>
      <c r="AB460" s="51"/>
      <c r="AC460" s="85" t="b">
        <v>0</v>
      </c>
      <c r="AD460" s="92"/>
      <c r="AE460" s="88"/>
      <c r="AF460" s="36" t="str">
        <f t="array" ref="AF460">IF(M460="","",INDEX(
      '{INDEX} Tour Packages'!$A:$ZP,
      MATCH($M460, '{INDEX} Tour Packages'!$A:$A, 0),
      MATCH(AF$3, '{INDEX} Tour Packages'!$4:$4, 0)
    ))</f>
        <v/>
      </c>
      <c r="AG460" s="36" t="str">
        <f t="array" ref="AG460">IF(M460="","",INDEX(
      '{INDEX} Tour Packages'!$A:$ZP,
      MATCH($M460, '{INDEX} Tour Packages'!$A:$A, 0),
      MATCH(AG$3, '{INDEX} Tour Packages'!$4:$4, 0)
    ))</f>
        <v/>
      </c>
      <c r="AH460" s="36" t="str">
        <f t="array" ref="AH460">IF(M460="","",INDEX(
      '{INDEX} Tour Packages'!$A:$ZP,
      MATCH($M460, '{INDEX} Tour Packages'!$A:$A, 0),
      MATCH(AH$3, '{INDEX} Tour Packages'!$4:$4, 0)
    ))</f>
        <v/>
      </c>
      <c r="AI460" s="54" t="str">
        <f t="shared" si="9"/>
        <v/>
      </c>
      <c r="AJ460" s="42"/>
      <c r="AK460" s="55"/>
      <c r="AL460" s="46" t="b">
        <v>0</v>
      </c>
      <c r="AM460" s="56"/>
      <c r="AN460" s="57" t="str">
        <f t="shared" si="10"/>
        <v/>
      </c>
      <c r="AO460" s="58" t="str">
        <f t="shared" si="11"/>
        <v/>
      </c>
      <c r="AP460" s="59"/>
      <c r="AQ460" s="60"/>
      <c r="AR460" s="61"/>
      <c r="AS460" s="61"/>
      <c r="AT460" s="61" t="str">
        <f>IFERROR(__xludf.DUMMYFUNCTION("IF( 
  OR($AJ460=""Full Payment"", ISBLANK($K460)),
  """",
  IF(
    OR(
      Q460=""Standard Booking, P1"",
      Q460=""Standard Booking, P2"",
      Q460=""Standard Booking, P3"",
      Q460=""Standard Booking, P4""
    ),
    LET(
      resDate,   $"&amp;"K460,
      tourDate,  $N460,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0" s="62" t="str">
        <f t="shared" si="12"/>
        <v/>
      </c>
      <c r="AV460" s="63"/>
      <c r="AW460" s="64"/>
      <c r="AX460" s="64"/>
      <c r="AY460" s="64"/>
      <c r="AZ460" s="64" t="str">
        <f>IFERROR(__xludf.DUMMYFUNCTION("IF(
  OR($AJ460=""Full Payment"",$AJ460=""P1"", ISBLANK($K460)),
  """",
  IF(
    OR(
      $Q460=""Standard Booking, P2"",
      $Q460=""Standard Booking, P3"",
      $Q460=""Standard Booking, P4""
    ),
    LET(
      resDate,   $K460,
      tourDate,"&amp;"  $N460,
      monthCount, DATEDIF(resDate, tourDate, ""M"") + 1,
      secondDates, ARRAYFORMULA(
        DATE(
          YEAR(resDate),
          MONTH(resDate) + SEQUENCE(monthCount),
          2
        )
      ),
      validDates, FILTER(
        sec"&amp;"ondDates,
        (secondDates &gt; resDate + 2) *
        (secondDates &lt;= tourDate - 3)
      ),
      IF(
        OR($AJ460=""P2"", $AJ460=""P3"", $AJ460=""P4""),
        IF(
          COUNTA(validDates) &lt; 2,
          """",
          TEXT(INDEX(validDates"&amp;", 2), ""mmm d, yyyy"")
        ),
        IF(
          COUNTA(validDates) &lt; 2,
          """",
          TEXTJOIN("", "", TRUE,
            TEXT(INDEX(validDates, 1), ""mmm d, yyyy""),
            TEXT(INDEX(validDates, 2), ""mmm d, yyyy"")
          )
 "&amp;"       )
      )
    ),
    """"
  )
)
"),"")</f>
        <v/>
      </c>
      <c r="BA460" s="65" t="str">
        <f t="shared" si="13"/>
        <v/>
      </c>
      <c r="BB460" s="63"/>
      <c r="BC460" s="64"/>
      <c r="BD460" s="64"/>
      <c r="BE460" s="64"/>
      <c r="BF460" s="64" t="str">
        <f>IFERROR(__xludf.DUMMYFUNCTION("IF(
  OR($AJ460=""Full Payment"",$AJ460=""P1"", $AJ460=""P2""),
  """",
  IF(
    AND(
      NOT(ISBLANK($K460)),
      OR(
        Q460=""Standard Booking, P3"",
        Q460=""Standard Booking, P4""
      )
    ),
    LET(
      resDate,   $K460,
      "&amp;"tourDate,  $N460,
      monthCount, DATEDIF(resDate, tourDate, ""M"") + 1,
      secondDates, ARRAYFORMULA(
        DATE(
          YEAR(resDate),
          MONTH(resDate) + SEQUENCE(monthCount),
          2
        )
      ),
      validDates, FILTER(
  "&amp;"      secondDates,
        (secondDates &gt; resDate + 2) *
        (secondDates &lt;= tourDate - 3)
      ),
      IF(
        $AJ460=""P4"",
        IF(
          COUNTA(validDates) &lt; 3,
          """",
          TEXT(INDEX(validDates, 3), ""mmm d, yyyy"")
  "&amp;"      ),
        IF(
          $AJ460=""P3"",
          IF(
            COUNTA(validDates) &lt; 3,
            """",
            TEXT(INDEX(validDates, 3), ""mmm d, yyyy"")
          ),
          IF(
            COUNTA(validDates) &lt; 3,
            """",
    "&amp;"        TEXTJOIN("", "", TRUE,
              TEXT(INDEX(validDates, 1), ""mmm d, yyyy""),
              TEXT(INDEX(validDates, 2), ""mmm d, yyyy""),
              TEXT(INDEX(validDates, 3), ""mmm d, yyyy"")
            )
          )
        )
      )
    "&amp;"),
    """"
  )
)
"),"")</f>
        <v/>
      </c>
      <c r="BG460" s="65" t="str">
        <f t="shared" si="14"/>
        <v/>
      </c>
      <c r="BH460" s="63"/>
      <c r="BI460" s="64"/>
      <c r="BJ460" s="64"/>
      <c r="BK460" s="64"/>
      <c r="BL460" s="64" t="str">
        <f>IFERROR(__xludf.DUMMYFUNCTION("IF(
  OR($AJ460=""Full Payment"",$AJ460=""P1"",$AJ460=""P2"",$AJ460=""P3""),
  """",
  IF(
    AND(
      NOT(ISBLANK($K460)),
      $Q460=""Standard Booking, P4""
    ),
    LET(
      resDate,   $K460,
      tourDate,  $N460,
      monthCount, DATEDIF(r"&amp;"esDate, tourDate, ""M"") + 1,
      secondDates, ARRAYFORMULA(
        DATE(
          YEAR(resDate),
          MONTH(resDate) + SEQUENCE(monthCount),
          2
        )
      ),
      validDates, FILTER(
        secondDates,
        (secondDates &gt; res"&amp;"Date + 2) *
        (secondDates &lt;= tourDate - 3)
      ),
      IF(
        $AJ460=""P4"",
        IF(
          COUNTA(validDates) &lt; 4,
          """",
          TEXT(
            INDEX(validDates, 4),
            ""mmm d, yyyy""
          )
        ),
"&amp;"        IF(
          COUNTA(validDates) &lt; 4,
          """",
          TEXTJOIN(
            "", "", TRUE,
            TEXT(INDEX(validDates, 1), ""mmm d, yyyy""),
            TEXT(INDEX(validDates, 2), ""mmm d, yyyy""),
            TEXT(INDEX(validDates"&amp;", 3), ""mmm d, yyyy""),
            TEXT(INDEX(validDates, 4), ""mmm d, yyyy"")
          )
        )
      )
    ),
    """"
  )
)
"),"")</f>
        <v/>
      </c>
      <c r="BM460" s="65" t="str">
        <f t="shared" si="15"/>
        <v/>
      </c>
      <c r="BN460" s="66"/>
      <c r="BO460" s="67"/>
      <c r="BP460" s="49" t="b">
        <v>0</v>
      </c>
      <c r="BQ460" s="49" t="b">
        <v>0</v>
      </c>
      <c r="BR460" s="68"/>
      <c r="BS460" s="69"/>
      <c r="BT460" s="70" t="b">
        <v>0</v>
      </c>
      <c r="BU460" s="71"/>
      <c r="BV460" s="72"/>
      <c r="BW460" s="86" t="b">
        <v>0</v>
      </c>
      <c r="BX460" s="87"/>
    </row>
    <row r="461">
      <c r="A461" s="35" t="str">
        <f t="shared" si="1"/>
        <v/>
      </c>
      <c r="B461" s="36" t="str">
        <f t="shared" si="2"/>
        <v/>
      </c>
      <c r="C461" s="36" t="str">
        <f t="array" ref="C461">IF(
  M461="",
  "",
  IFERROR(
    INDEX(
      '{INDEX} Tour Packages'!$A:$ZZ,
      MATCH(
        M461,
        INDEX(
          '{INDEX} Tour Packages'!$A:$ZZ,
          ,
          MATCH("Tour Package Name", '{INDEX} Tour Packages'!$4:$4, 0)
        ),
        0
      ),
      MATCH("Tour Code", '{INDEX} Tour Packages'!$4:$4, 0)
    ),
    "XXX"
  )
)
</f>
        <v/>
      </c>
      <c r="D461" s="36" t="str">
        <f t="shared" si="3"/>
        <v/>
      </c>
      <c r="E461" s="36" t="str">
        <f t="shared" si="4"/>
        <v/>
      </c>
      <c r="F461" s="37" t="str">
        <f t="shared" si="5"/>
        <v/>
      </c>
      <c r="G461" s="89"/>
      <c r="H461" s="89"/>
      <c r="I461" s="90"/>
      <c r="J461" s="40" t="str">
        <f t="shared" si="16"/>
        <v> </v>
      </c>
      <c r="K461" s="91"/>
      <c r="L461" s="55"/>
      <c r="M461" s="55"/>
      <c r="N461" s="91"/>
      <c r="O461" s="43" t="str">
        <f>IFERROR(__xludf.DUMMYFUNCTION("IF(N461="""","""",IFERROR(
  N461 + VALUE(REGEXEXTRACT(P461, ""(\d+)\s+Days"")),
  """"
)
)"),"")</f>
        <v/>
      </c>
      <c r="P461" s="43" t="str">
        <f t="array" ref="P461">IFERROR(
  INDEX(
    INDEX('{INDEX} Tour Packages'!$A:$ZZ, , MATCH(P$3, '{INDEX} Tour Packages'!$4:$4, 0)),
    MATCH(M461, INDEX('{INDEX} Tour Packages'!$A:$ZZ,0, MATCH("Tour Package Name", '{INDEX} Tour Packages'!$4:$4, 0)), 0)
  ),
"")
</f>
        <v/>
      </c>
      <c r="Q461" s="44" t="str">
        <f t="shared" si="7"/>
        <v/>
      </c>
      <c r="R461" s="44" t="str">
        <f>IFERROR(__xludf.DUMMYFUNCTION("IF(OR(ISBLANK(K461), ISBLANK(N461)), """", 
  LET(
    resDate, K461,
    tourDate, N461,
    monthCount, MAX(0, DATEDIF(resDate, tourDate - 3, ""M"") + 1),
    secondDates, ARRAYFORMULA(DATE(YEAR(resDate), MONTH(resDate) + SEQUENCE(monthCount), 2)),
    "&amp;"validDates, FILTER(secondDates, (secondDates &gt; resDate + 2) * (secondDates &lt;= tourDate - 3)),
    IF(ISERROR(validDates), 0, COUNTA(validDates))
  )
)
"),"")</f>
        <v/>
      </c>
      <c r="S461" s="44" t="str">
        <f t="shared" si="8"/>
        <v/>
      </c>
      <c r="T461" s="45" t="str">
        <f t="array" ref="T461">IF(ISBLANK(BO461),IFERROR(
  INDEX(
    INDEX('{INDEX} Payment Terms'!$A:$G, , MATCH(T$3, '{INDEX} Payment Terms'!$4:$4, 0)),
    MATCH(Q461, INDEX('{INDEX} Payment Terms'!$A:$G,0, MATCH("Payment Condition", '{INDEX} Payment Terms'!$4:$4, 0)), 0)
  ),
""),"Cancelled")
</f>
        <v/>
      </c>
      <c r="U461" s="46" t="b">
        <v>0</v>
      </c>
      <c r="V461" s="47" t="str">
        <f>IFERROR(__xludf.DUMMYFUNCTION("IF(OR(L461=""Duo Booking"", L461=""Group Booking""),
IF(U461=FALSE,"""",
    LET(
      bookingType, L461,
      tour, M461,
      mainFirst, H461,
      mainLast, I461,
      mainEmail, G461,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$L$4:L461, bookingType,
          $M$4:M461, tour,
          $H$4:H461, mainFirst,
          $I$4:I461, mainLast,
          $G$4:G461, mainEmail
        ),
        ""000""
      ),
  "&amp;"    baseID &amp; ""-"" &amp; memberNumber
    )
  ),
  """"
)
"),"")</f>
        <v/>
      </c>
      <c r="W461" s="48"/>
      <c r="X461" s="85" t="b">
        <v>0</v>
      </c>
      <c r="Y461" s="85" t="b">
        <v>0</v>
      </c>
      <c r="Z461" s="85" t="b">
        <v>0</v>
      </c>
      <c r="AA461" s="50"/>
      <c r="AB461" s="51"/>
      <c r="AC461" s="85" t="b">
        <v>0</v>
      </c>
      <c r="AD461" s="92"/>
      <c r="AE461" s="88"/>
      <c r="AF461" s="36" t="str">
        <f t="array" ref="AF461">IF(M461="","",INDEX(
      '{INDEX} Tour Packages'!$A:$ZP,
      MATCH($M461, '{INDEX} Tour Packages'!$A:$A, 0),
      MATCH(AF$3, '{INDEX} Tour Packages'!$4:$4, 0)
    ))</f>
        <v/>
      </c>
      <c r="AG461" s="36" t="str">
        <f t="array" ref="AG461">IF(M461="","",INDEX(
      '{INDEX} Tour Packages'!$A:$ZP,
      MATCH($M461, '{INDEX} Tour Packages'!$A:$A, 0),
      MATCH(AG$3, '{INDEX} Tour Packages'!$4:$4, 0)
    ))</f>
        <v/>
      </c>
      <c r="AH461" s="36" t="str">
        <f t="array" ref="AH461">IF(M461="","",INDEX(
      '{INDEX} Tour Packages'!$A:$ZP,
      MATCH($M461, '{INDEX} Tour Packages'!$A:$A, 0),
      MATCH(AH$3, '{INDEX} Tour Packages'!$4:$4, 0)
    ))</f>
        <v/>
      </c>
      <c r="AI461" s="54" t="str">
        <f t="shared" si="9"/>
        <v/>
      </c>
      <c r="AJ461" s="42"/>
      <c r="AK461" s="55"/>
      <c r="AL461" s="46" t="b">
        <v>0</v>
      </c>
      <c r="AM461" s="56"/>
      <c r="AN461" s="57" t="str">
        <f t="shared" si="10"/>
        <v/>
      </c>
      <c r="AO461" s="58" t="str">
        <f t="shared" si="11"/>
        <v/>
      </c>
      <c r="AP461" s="59"/>
      <c r="AQ461" s="60"/>
      <c r="AR461" s="61"/>
      <c r="AS461" s="61"/>
      <c r="AT461" s="61" t="str">
        <f>IFERROR(__xludf.DUMMYFUNCTION("IF( 
  OR($AJ461=""Full Payment"", ISBLANK($K461)),
  """",
  IF(
    OR(
      Q461=""Standard Booking, P1"",
      Q461=""Standard Booking, P2"",
      Q461=""Standard Booking, P3"",
      Q461=""Standard Booking, P4""
    ),
    LET(
      resDate,   $"&amp;"K461,
      tourDate,  $N461,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1" s="62" t="str">
        <f t="shared" si="12"/>
        <v/>
      </c>
      <c r="AV461" s="63"/>
      <c r="AW461" s="64"/>
      <c r="AX461" s="64"/>
      <c r="AY461" s="64"/>
      <c r="AZ461" s="64" t="str">
        <f>IFERROR(__xludf.DUMMYFUNCTION("IF(
  OR($AJ461=""Full Payment"",$AJ461=""P1"", ISBLANK($K461)),
  """",
  IF(
    OR(
      $Q461=""Standard Booking, P2"",
      $Q461=""Standard Booking, P3"",
      $Q461=""Standard Booking, P4""
    ),
    LET(
      resDate,   $K461,
      tourDate,"&amp;"  $N461,
      monthCount, DATEDIF(resDate, tourDate, ""M"") + 1,
      secondDates, ARRAYFORMULA(
        DATE(
          YEAR(resDate),
          MONTH(resDate) + SEQUENCE(monthCount),
          2
        )
      ),
      validDates, FILTER(
        sec"&amp;"ondDates,
        (secondDates &gt; resDate + 2) *
        (secondDates &lt;= tourDate - 3)
      ),
      IF(
        OR($AJ461=""P2"", $AJ461=""P3"", $AJ461=""P4""),
        IF(
          COUNTA(validDates) &lt; 2,
          """",
          TEXT(INDEX(validDates"&amp;", 2), ""mmm d, yyyy"")
        ),
        IF(
          COUNTA(validDates) &lt; 2,
          """",
          TEXTJOIN("", "", TRUE,
            TEXT(INDEX(validDates, 1), ""mmm d, yyyy""),
            TEXT(INDEX(validDates, 2), ""mmm d, yyyy"")
          )
 "&amp;"       )
      )
    ),
    """"
  )
)
"),"")</f>
        <v/>
      </c>
      <c r="BA461" s="65" t="str">
        <f t="shared" si="13"/>
        <v/>
      </c>
      <c r="BB461" s="63"/>
      <c r="BC461" s="64"/>
      <c r="BD461" s="64"/>
      <c r="BE461" s="64"/>
      <c r="BF461" s="64" t="str">
        <f>IFERROR(__xludf.DUMMYFUNCTION("IF(
  OR($AJ461=""Full Payment"",$AJ461=""P1"", $AJ461=""P2""),
  """",
  IF(
    AND(
      NOT(ISBLANK($K461)),
      OR(
        Q461=""Standard Booking, P3"",
        Q461=""Standard Booking, P4""
      )
    ),
    LET(
      resDate,   $K461,
      "&amp;"tourDate,  $N461,
      monthCount, DATEDIF(resDate, tourDate, ""M"") + 1,
      secondDates, ARRAYFORMULA(
        DATE(
          YEAR(resDate),
          MONTH(resDate) + SEQUENCE(monthCount),
          2
        )
      ),
      validDates, FILTER(
  "&amp;"      secondDates,
        (secondDates &gt; resDate + 2) *
        (secondDates &lt;= tourDate - 3)
      ),
      IF(
        $AJ461=""P4"",
        IF(
          COUNTA(validDates) &lt; 3,
          """",
          TEXT(INDEX(validDates, 3), ""mmm d, yyyy"")
  "&amp;"      ),
        IF(
          $AJ461=""P3"",
          IF(
            COUNTA(validDates) &lt; 3,
            """",
            TEXT(INDEX(validDates, 3), ""mmm d, yyyy"")
          ),
          IF(
            COUNTA(validDates) &lt; 3,
            """",
    "&amp;"        TEXTJOIN("", "", TRUE,
              TEXT(INDEX(validDates, 1), ""mmm d, yyyy""),
              TEXT(INDEX(validDates, 2), ""mmm d, yyyy""),
              TEXT(INDEX(validDates, 3), ""mmm d, yyyy"")
            )
          )
        )
      )
    "&amp;"),
    """"
  )
)
"),"")</f>
        <v/>
      </c>
      <c r="BG461" s="65" t="str">
        <f t="shared" si="14"/>
        <v/>
      </c>
      <c r="BH461" s="63"/>
      <c r="BI461" s="64"/>
      <c r="BJ461" s="64"/>
      <c r="BK461" s="64"/>
      <c r="BL461" s="64" t="str">
        <f>IFERROR(__xludf.DUMMYFUNCTION("IF(
  OR($AJ461=""Full Payment"",$AJ461=""P1"",$AJ461=""P2"",$AJ461=""P3""),
  """",
  IF(
    AND(
      NOT(ISBLANK($K461)),
      $Q461=""Standard Booking, P4""
    ),
    LET(
      resDate,   $K461,
      tourDate,  $N461,
      monthCount, DATEDIF(r"&amp;"esDate, tourDate, ""M"") + 1,
      secondDates, ARRAYFORMULA(
        DATE(
          YEAR(resDate),
          MONTH(resDate) + SEQUENCE(monthCount),
          2
        )
      ),
      validDates, FILTER(
        secondDates,
        (secondDates &gt; res"&amp;"Date + 2) *
        (secondDates &lt;= tourDate - 3)
      ),
      IF(
        $AJ461=""P4"",
        IF(
          COUNTA(validDates) &lt; 4,
          """",
          TEXT(
            INDEX(validDates, 4),
            ""mmm d, yyyy""
          )
        ),
"&amp;"        IF(
          COUNTA(validDates) &lt; 4,
          """",
          TEXTJOIN(
            "", "", TRUE,
            TEXT(INDEX(validDates, 1), ""mmm d, yyyy""),
            TEXT(INDEX(validDates, 2), ""mmm d, yyyy""),
            TEXT(INDEX(validDates"&amp;", 3), ""mmm d, yyyy""),
            TEXT(INDEX(validDates, 4), ""mmm d, yyyy"")
          )
        )
      )
    ),
    """"
  )
)
"),"")</f>
        <v/>
      </c>
      <c r="BM461" s="65" t="str">
        <f t="shared" si="15"/>
        <v/>
      </c>
      <c r="BN461" s="66"/>
      <c r="BO461" s="67"/>
      <c r="BP461" s="49" t="b">
        <v>0</v>
      </c>
      <c r="BQ461" s="49" t="b">
        <v>0</v>
      </c>
      <c r="BR461" s="68"/>
      <c r="BS461" s="69"/>
      <c r="BT461" s="70" t="b">
        <v>0</v>
      </c>
      <c r="BU461" s="71"/>
      <c r="BV461" s="72"/>
      <c r="BW461" s="86" t="b">
        <v>0</v>
      </c>
      <c r="BX461" s="87"/>
    </row>
    <row r="462">
      <c r="A462" s="35" t="str">
        <f t="shared" si="1"/>
        <v/>
      </c>
      <c r="B462" s="36" t="str">
        <f t="shared" si="2"/>
        <v/>
      </c>
      <c r="C462" s="36" t="str">
        <f t="array" ref="C462">IF(
  M462="",
  "",
  IFERROR(
    INDEX(
      '{INDEX} Tour Packages'!$A:$ZZ,
      MATCH(
        M462,
        INDEX(
          '{INDEX} Tour Packages'!$A:$ZZ,
          ,
          MATCH("Tour Package Name", '{INDEX} Tour Packages'!$4:$4, 0)
        ),
        0
      ),
      MATCH("Tour Code", '{INDEX} Tour Packages'!$4:$4, 0)
    ),
    "XXX"
  )
)
</f>
        <v/>
      </c>
      <c r="D462" s="36" t="str">
        <f t="shared" si="3"/>
        <v/>
      </c>
      <c r="E462" s="36" t="str">
        <f t="shared" si="4"/>
        <v/>
      </c>
      <c r="F462" s="37" t="str">
        <f t="shared" si="5"/>
        <v/>
      </c>
      <c r="G462" s="89"/>
      <c r="H462" s="89"/>
      <c r="I462" s="90"/>
      <c r="J462" s="40" t="str">
        <f t="shared" si="16"/>
        <v> </v>
      </c>
      <c r="K462" s="91"/>
      <c r="L462" s="55"/>
      <c r="M462" s="55"/>
      <c r="N462" s="91"/>
      <c r="O462" s="43" t="str">
        <f>IFERROR(__xludf.DUMMYFUNCTION("IF(N462="""","""",IFERROR(
  N462 + VALUE(REGEXEXTRACT(P462, ""(\d+)\s+Days"")),
  """"
)
)"),"")</f>
        <v/>
      </c>
      <c r="P462" s="43" t="str">
        <f t="array" ref="P462">IFERROR(
  INDEX(
    INDEX('{INDEX} Tour Packages'!$A:$ZZ, , MATCH(P$3, '{INDEX} Tour Packages'!$4:$4, 0)),
    MATCH(M462, INDEX('{INDEX} Tour Packages'!$A:$ZZ,0, MATCH("Tour Package Name", '{INDEX} Tour Packages'!$4:$4, 0)), 0)
  ),
"")
</f>
        <v/>
      </c>
      <c r="Q462" s="44" t="str">
        <f t="shared" si="7"/>
        <v/>
      </c>
      <c r="R462" s="44" t="str">
        <f>IFERROR(__xludf.DUMMYFUNCTION("IF(OR(ISBLANK(K462), ISBLANK(N462)), """", 
  LET(
    resDate, K462,
    tourDate, N462,
    monthCount, MAX(0, DATEDIF(resDate, tourDate - 3, ""M"") + 1),
    secondDates, ARRAYFORMULA(DATE(YEAR(resDate), MONTH(resDate) + SEQUENCE(monthCount), 2)),
    "&amp;"validDates, FILTER(secondDates, (secondDates &gt; resDate + 2) * (secondDates &lt;= tourDate - 3)),
    IF(ISERROR(validDates), 0, COUNTA(validDates))
  )
)
"),"")</f>
        <v/>
      </c>
      <c r="S462" s="44" t="str">
        <f t="shared" si="8"/>
        <v/>
      </c>
      <c r="T462" s="45" t="str">
        <f t="array" ref="T462">IF(ISBLANK(BO462),IFERROR(
  INDEX(
    INDEX('{INDEX} Payment Terms'!$A:$G, , MATCH(T$3, '{INDEX} Payment Terms'!$4:$4, 0)),
    MATCH(Q462, INDEX('{INDEX} Payment Terms'!$A:$G,0, MATCH("Payment Condition", '{INDEX} Payment Terms'!$4:$4, 0)), 0)
  ),
""),"Cancelled")
</f>
        <v/>
      </c>
      <c r="U462" s="46" t="b">
        <v>0</v>
      </c>
      <c r="V462" s="47" t="str">
        <f>IFERROR(__xludf.DUMMYFUNCTION("IF(OR(L462=""Duo Booking"", L462=""Group Booking""),
IF(U462=FALSE,"""",
    LET(
      bookingType, L462,
      tour, M462,
      mainFirst, H462,
      mainLast, I462,
      mainEmail, G462,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$L$4:L462, bookingType,
          $M$4:M462, tour,
          $H$4:H462, mainFirst,
          $I$4:I462, mainLast,
          $G$4:G462, mainEmail
        ),
        ""000""
      ),
  "&amp;"    baseID &amp; ""-"" &amp; memberNumber
    )
  ),
  """"
)
"),"")</f>
        <v/>
      </c>
      <c r="W462" s="48"/>
      <c r="X462" s="85" t="b">
        <v>0</v>
      </c>
      <c r="Y462" s="85" t="b">
        <v>0</v>
      </c>
      <c r="Z462" s="85" t="b">
        <v>0</v>
      </c>
      <c r="AA462" s="50"/>
      <c r="AB462" s="51"/>
      <c r="AC462" s="85" t="b">
        <v>0</v>
      </c>
      <c r="AD462" s="92"/>
      <c r="AE462" s="88"/>
      <c r="AF462" s="36" t="str">
        <f t="array" ref="AF462">IF(M462="","",INDEX(
      '{INDEX} Tour Packages'!$A:$ZP,
      MATCH($M462, '{INDEX} Tour Packages'!$A:$A, 0),
      MATCH(AF$3, '{INDEX} Tour Packages'!$4:$4, 0)
    ))</f>
        <v/>
      </c>
      <c r="AG462" s="36" t="str">
        <f t="array" ref="AG462">IF(M462="","",INDEX(
      '{INDEX} Tour Packages'!$A:$ZP,
      MATCH($M462, '{INDEX} Tour Packages'!$A:$A, 0),
      MATCH(AG$3, '{INDEX} Tour Packages'!$4:$4, 0)
    ))</f>
        <v/>
      </c>
      <c r="AH462" s="36" t="str">
        <f t="array" ref="AH462">IF(M462="","",INDEX(
      '{INDEX} Tour Packages'!$A:$ZP,
      MATCH($M462, '{INDEX} Tour Packages'!$A:$A, 0),
      MATCH(AH$3, '{INDEX} Tour Packages'!$4:$4, 0)
    ))</f>
        <v/>
      </c>
      <c r="AI462" s="54" t="str">
        <f t="shared" si="9"/>
        <v/>
      </c>
      <c r="AJ462" s="42"/>
      <c r="AK462" s="55"/>
      <c r="AL462" s="46" t="b">
        <v>0</v>
      </c>
      <c r="AM462" s="56"/>
      <c r="AN462" s="57" t="str">
        <f t="shared" si="10"/>
        <v/>
      </c>
      <c r="AO462" s="58" t="str">
        <f t="shared" si="11"/>
        <v/>
      </c>
      <c r="AP462" s="59"/>
      <c r="AQ462" s="60"/>
      <c r="AR462" s="61"/>
      <c r="AS462" s="61"/>
      <c r="AT462" s="61" t="str">
        <f>IFERROR(__xludf.DUMMYFUNCTION("IF( 
  OR($AJ462=""Full Payment"", ISBLANK($K462)),
  """",
  IF(
    OR(
      Q462=""Standard Booking, P1"",
      Q462=""Standard Booking, P2"",
      Q462=""Standard Booking, P3"",
      Q462=""Standard Booking, P4""
    ),
    LET(
      resDate,   $"&amp;"K462,
      tourDate,  $N462,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2" s="62" t="str">
        <f t="shared" si="12"/>
        <v/>
      </c>
      <c r="AV462" s="63"/>
      <c r="AW462" s="64"/>
      <c r="AX462" s="64"/>
      <c r="AY462" s="64"/>
      <c r="AZ462" s="64" t="str">
        <f>IFERROR(__xludf.DUMMYFUNCTION("IF(
  OR($AJ462=""Full Payment"",$AJ462=""P1"", ISBLANK($K462)),
  """",
  IF(
    OR(
      $Q462=""Standard Booking, P2"",
      $Q462=""Standard Booking, P3"",
      $Q462=""Standard Booking, P4""
    ),
    LET(
      resDate,   $K462,
      tourDate,"&amp;"  $N462,
      monthCount, DATEDIF(resDate, tourDate, ""M"") + 1,
      secondDates, ARRAYFORMULA(
        DATE(
          YEAR(resDate),
          MONTH(resDate) + SEQUENCE(monthCount),
          2
        )
      ),
      validDates, FILTER(
        sec"&amp;"ondDates,
        (secondDates &gt; resDate + 2) *
        (secondDates &lt;= tourDate - 3)
      ),
      IF(
        OR($AJ462=""P2"", $AJ462=""P3"", $AJ462=""P4""),
        IF(
          COUNTA(validDates) &lt; 2,
          """",
          TEXT(INDEX(validDates"&amp;", 2), ""mmm d, yyyy"")
        ),
        IF(
          COUNTA(validDates) &lt; 2,
          """",
          TEXTJOIN("", "", TRUE,
            TEXT(INDEX(validDates, 1), ""mmm d, yyyy""),
            TEXT(INDEX(validDates, 2), ""mmm d, yyyy"")
          )
 "&amp;"       )
      )
    ),
    """"
  )
)
"),"")</f>
        <v/>
      </c>
      <c r="BA462" s="65" t="str">
        <f t="shared" si="13"/>
        <v/>
      </c>
      <c r="BB462" s="63"/>
      <c r="BC462" s="64"/>
      <c r="BD462" s="64"/>
      <c r="BE462" s="64"/>
      <c r="BF462" s="64" t="str">
        <f>IFERROR(__xludf.DUMMYFUNCTION("IF(
  OR($AJ462=""Full Payment"",$AJ462=""P1"", $AJ462=""P2""),
  """",
  IF(
    AND(
      NOT(ISBLANK($K462)),
      OR(
        Q462=""Standard Booking, P3"",
        Q462=""Standard Booking, P4""
      )
    ),
    LET(
      resDate,   $K462,
      "&amp;"tourDate,  $N462,
      monthCount, DATEDIF(resDate, tourDate, ""M"") + 1,
      secondDates, ARRAYFORMULA(
        DATE(
          YEAR(resDate),
          MONTH(resDate) + SEQUENCE(monthCount),
          2
        )
      ),
      validDates, FILTER(
  "&amp;"      secondDates,
        (secondDates &gt; resDate + 2) *
        (secondDates &lt;= tourDate - 3)
      ),
      IF(
        $AJ462=""P4"",
        IF(
          COUNTA(validDates) &lt; 3,
          """",
          TEXT(INDEX(validDates, 3), ""mmm d, yyyy"")
  "&amp;"      ),
        IF(
          $AJ462=""P3"",
          IF(
            COUNTA(validDates) &lt; 3,
            """",
            TEXT(INDEX(validDates, 3), ""mmm d, yyyy"")
          ),
          IF(
            COUNTA(validDates) &lt; 3,
            """",
    "&amp;"        TEXTJOIN("", "", TRUE,
              TEXT(INDEX(validDates, 1), ""mmm d, yyyy""),
              TEXT(INDEX(validDates, 2), ""mmm d, yyyy""),
              TEXT(INDEX(validDates, 3), ""mmm d, yyyy"")
            )
          )
        )
      )
    "&amp;"),
    """"
  )
)
"),"")</f>
        <v/>
      </c>
      <c r="BG462" s="65" t="str">
        <f t="shared" si="14"/>
        <v/>
      </c>
      <c r="BH462" s="63"/>
      <c r="BI462" s="64"/>
      <c r="BJ462" s="64"/>
      <c r="BK462" s="64"/>
      <c r="BL462" s="64" t="str">
        <f>IFERROR(__xludf.DUMMYFUNCTION("IF(
  OR($AJ462=""Full Payment"",$AJ462=""P1"",$AJ462=""P2"",$AJ462=""P3""),
  """",
  IF(
    AND(
      NOT(ISBLANK($K462)),
      $Q462=""Standard Booking, P4""
    ),
    LET(
      resDate,   $K462,
      tourDate,  $N462,
      monthCount, DATEDIF(r"&amp;"esDate, tourDate, ""M"") + 1,
      secondDates, ARRAYFORMULA(
        DATE(
          YEAR(resDate),
          MONTH(resDate) + SEQUENCE(monthCount),
          2
        )
      ),
      validDates, FILTER(
        secondDates,
        (secondDates &gt; res"&amp;"Date + 2) *
        (secondDates &lt;= tourDate - 3)
      ),
      IF(
        $AJ462=""P4"",
        IF(
          COUNTA(validDates) &lt; 4,
          """",
          TEXT(
            INDEX(validDates, 4),
            ""mmm d, yyyy""
          )
        ),
"&amp;"        IF(
          COUNTA(validDates) &lt; 4,
          """",
          TEXTJOIN(
            "", "", TRUE,
            TEXT(INDEX(validDates, 1), ""mmm d, yyyy""),
            TEXT(INDEX(validDates, 2), ""mmm d, yyyy""),
            TEXT(INDEX(validDates"&amp;", 3), ""mmm d, yyyy""),
            TEXT(INDEX(validDates, 4), ""mmm d, yyyy"")
          )
        )
      )
    ),
    """"
  )
)
"),"")</f>
        <v/>
      </c>
      <c r="BM462" s="65" t="str">
        <f t="shared" si="15"/>
        <v/>
      </c>
      <c r="BN462" s="66"/>
      <c r="BO462" s="67"/>
      <c r="BP462" s="49" t="b">
        <v>0</v>
      </c>
      <c r="BQ462" s="49" t="b">
        <v>0</v>
      </c>
      <c r="BR462" s="68"/>
      <c r="BS462" s="69"/>
      <c r="BT462" s="70" t="b">
        <v>0</v>
      </c>
      <c r="BU462" s="71"/>
      <c r="BV462" s="72"/>
      <c r="BW462" s="86" t="b">
        <v>0</v>
      </c>
      <c r="BX462" s="87"/>
    </row>
    <row r="463">
      <c r="A463" s="35" t="str">
        <f t="shared" si="1"/>
        <v/>
      </c>
      <c r="B463" s="36" t="str">
        <f t="shared" si="2"/>
        <v/>
      </c>
      <c r="C463" s="36" t="str">
        <f t="array" ref="C463">IF(
  M463="",
  "",
  IFERROR(
    INDEX(
      '{INDEX} Tour Packages'!$A:$ZZ,
      MATCH(
        M463,
        INDEX(
          '{INDEX} Tour Packages'!$A:$ZZ,
          ,
          MATCH("Tour Package Name", '{INDEX} Tour Packages'!$4:$4, 0)
        ),
        0
      ),
      MATCH("Tour Code", '{INDEX} Tour Packages'!$4:$4, 0)
    ),
    "XXX"
  )
)
</f>
        <v/>
      </c>
      <c r="D463" s="36" t="str">
        <f t="shared" si="3"/>
        <v/>
      </c>
      <c r="E463" s="36" t="str">
        <f t="shared" si="4"/>
        <v/>
      </c>
      <c r="F463" s="37" t="str">
        <f t="shared" si="5"/>
        <v/>
      </c>
      <c r="G463" s="89"/>
      <c r="H463" s="89"/>
      <c r="I463" s="90"/>
      <c r="J463" s="40" t="str">
        <f t="shared" si="16"/>
        <v> </v>
      </c>
      <c r="K463" s="91"/>
      <c r="L463" s="55"/>
      <c r="M463" s="55"/>
      <c r="N463" s="91"/>
      <c r="O463" s="43" t="str">
        <f>IFERROR(__xludf.DUMMYFUNCTION("IF(N463="""","""",IFERROR(
  N463 + VALUE(REGEXEXTRACT(P463, ""(\d+)\s+Days"")),
  """"
)
)"),"")</f>
        <v/>
      </c>
      <c r="P463" s="43" t="str">
        <f t="array" ref="P463">IFERROR(
  INDEX(
    INDEX('{INDEX} Tour Packages'!$A:$ZZ, , MATCH(P$3, '{INDEX} Tour Packages'!$4:$4, 0)),
    MATCH(M463, INDEX('{INDEX} Tour Packages'!$A:$ZZ,0, MATCH("Tour Package Name", '{INDEX} Tour Packages'!$4:$4, 0)), 0)
  ),
"")
</f>
        <v/>
      </c>
      <c r="Q463" s="44" t="str">
        <f t="shared" si="7"/>
        <v/>
      </c>
      <c r="R463" s="44" t="str">
        <f>IFERROR(__xludf.DUMMYFUNCTION("IF(OR(ISBLANK(K463), ISBLANK(N463)), """", 
  LET(
    resDate, K463,
    tourDate, N463,
    monthCount, MAX(0, DATEDIF(resDate, tourDate - 3, ""M"") + 1),
    secondDates, ARRAYFORMULA(DATE(YEAR(resDate), MONTH(resDate) + SEQUENCE(monthCount), 2)),
    "&amp;"validDates, FILTER(secondDates, (secondDates &gt; resDate + 2) * (secondDates &lt;= tourDate - 3)),
    IF(ISERROR(validDates), 0, COUNTA(validDates))
  )
)
"),"")</f>
        <v/>
      </c>
      <c r="S463" s="44" t="str">
        <f t="shared" si="8"/>
        <v/>
      </c>
      <c r="T463" s="45" t="str">
        <f t="array" ref="T463">IF(ISBLANK(BO463),IFERROR(
  INDEX(
    INDEX('{INDEX} Payment Terms'!$A:$G, , MATCH(T$3, '{INDEX} Payment Terms'!$4:$4, 0)),
    MATCH(Q463, INDEX('{INDEX} Payment Terms'!$A:$G,0, MATCH("Payment Condition", '{INDEX} Payment Terms'!$4:$4, 0)), 0)
  ),
""),"Cancelled")
</f>
        <v/>
      </c>
      <c r="U463" s="46" t="b">
        <v>0</v>
      </c>
      <c r="V463" s="47" t="str">
        <f>IFERROR(__xludf.DUMMYFUNCTION("IF(OR(L463=""Duo Booking"", L463=""Group Booking""),
IF(U463=FALSE,"""",
    LET(
      bookingType, L463,
      tour, M463,
      mainFirst, H463,
      mainLast, I463,
      mainEmail, G463,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$L$4:L463, bookingType,
          $M$4:M463, tour,
          $H$4:H463, mainFirst,
          $I$4:I463, mainLast,
          $G$4:G463, mainEmail
        ),
        ""000""
      ),
  "&amp;"    baseID &amp; ""-"" &amp; memberNumber
    )
  ),
  """"
)
"),"")</f>
        <v/>
      </c>
      <c r="W463" s="48"/>
      <c r="X463" s="85" t="b">
        <v>0</v>
      </c>
      <c r="Y463" s="85" t="b">
        <v>0</v>
      </c>
      <c r="Z463" s="85" t="b">
        <v>0</v>
      </c>
      <c r="AA463" s="50"/>
      <c r="AB463" s="51"/>
      <c r="AC463" s="85" t="b">
        <v>0</v>
      </c>
      <c r="AD463" s="92"/>
      <c r="AE463" s="88"/>
      <c r="AF463" s="36" t="str">
        <f t="array" ref="AF463">IF(M463="","",INDEX(
      '{INDEX} Tour Packages'!$A:$ZP,
      MATCH($M463, '{INDEX} Tour Packages'!$A:$A, 0),
      MATCH(AF$3, '{INDEX} Tour Packages'!$4:$4, 0)
    ))</f>
        <v/>
      </c>
      <c r="AG463" s="36" t="str">
        <f t="array" ref="AG463">IF(M463="","",INDEX(
      '{INDEX} Tour Packages'!$A:$ZP,
      MATCH($M463, '{INDEX} Tour Packages'!$A:$A, 0),
      MATCH(AG$3, '{INDEX} Tour Packages'!$4:$4, 0)
    ))</f>
        <v/>
      </c>
      <c r="AH463" s="36" t="str">
        <f t="array" ref="AH463">IF(M463="","",INDEX(
      '{INDEX} Tour Packages'!$A:$ZP,
      MATCH($M463, '{INDEX} Tour Packages'!$A:$A, 0),
      MATCH(AH$3, '{INDEX} Tour Packages'!$4:$4, 0)
    ))</f>
        <v/>
      </c>
      <c r="AI463" s="54" t="str">
        <f t="shared" si="9"/>
        <v/>
      </c>
      <c r="AJ463" s="42"/>
      <c r="AK463" s="55"/>
      <c r="AL463" s="46" t="b">
        <v>0</v>
      </c>
      <c r="AM463" s="56"/>
      <c r="AN463" s="57" t="str">
        <f t="shared" si="10"/>
        <v/>
      </c>
      <c r="AO463" s="58" t="str">
        <f t="shared" si="11"/>
        <v/>
      </c>
      <c r="AP463" s="59"/>
      <c r="AQ463" s="60"/>
      <c r="AR463" s="61"/>
      <c r="AS463" s="61"/>
      <c r="AT463" s="61" t="str">
        <f>IFERROR(__xludf.DUMMYFUNCTION("IF( 
  OR($AJ463=""Full Payment"", ISBLANK($K463)),
  """",
  IF(
    OR(
      Q463=""Standard Booking, P1"",
      Q463=""Standard Booking, P2"",
      Q463=""Standard Booking, P3"",
      Q463=""Standard Booking, P4""
    ),
    LET(
      resDate,   $"&amp;"K463,
      tourDate,  $N463,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3" s="62" t="str">
        <f t="shared" si="12"/>
        <v/>
      </c>
      <c r="AV463" s="63"/>
      <c r="AW463" s="64"/>
      <c r="AX463" s="64"/>
      <c r="AY463" s="64"/>
      <c r="AZ463" s="64" t="str">
        <f>IFERROR(__xludf.DUMMYFUNCTION("IF(
  OR($AJ463=""Full Payment"",$AJ463=""P1"", ISBLANK($K463)),
  """",
  IF(
    OR(
      $Q463=""Standard Booking, P2"",
      $Q463=""Standard Booking, P3"",
      $Q463=""Standard Booking, P4""
    ),
    LET(
      resDate,   $K463,
      tourDate,"&amp;"  $N463,
      monthCount, DATEDIF(resDate, tourDate, ""M"") + 1,
      secondDates, ARRAYFORMULA(
        DATE(
          YEAR(resDate),
          MONTH(resDate) + SEQUENCE(monthCount),
          2
        )
      ),
      validDates, FILTER(
        sec"&amp;"ondDates,
        (secondDates &gt; resDate + 2) *
        (secondDates &lt;= tourDate - 3)
      ),
      IF(
        OR($AJ463=""P2"", $AJ463=""P3"", $AJ463=""P4""),
        IF(
          COUNTA(validDates) &lt; 2,
          """",
          TEXT(INDEX(validDates"&amp;", 2), ""mmm d, yyyy"")
        ),
        IF(
          COUNTA(validDates) &lt; 2,
          """",
          TEXTJOIN("", "", TRUE,
            TEXT(INDEX(validDates, 1), ""mmm d, yyyy""),
            TEXT(INDEX(validDates, 2), ""mmm d, yyyy"")
          )
 "&amp;"       )
      )
    ),
    """"
  )
)
"),"")</f>
        <v/>
      </c>
      <c r="BA463" s="65" t="str">
        <f t="shared" si="13"/>
        <v/>
      </c>
      <c r="BB463" s="63"/>
      <c r="BC463" s="64"/>
      <c r="BD463" s="64"/>
      <c r="BE463" s="64"/>
      <c r="BF463" s="64" t="str">
        <f>IFERROR(__xludf.DUMMYFUNCTION("IF(
  OR($AJ463=""Full Payment"",$AJ463=""P1"", $AJ463=""P2""),
  """",
  IF(
    AND(
      NOT(ISBLANK($K463)),
      OR(
        Q463=""Standard Booking, P3"",
        Q463=""Standard Booking, P4""
      )
    ),
    LET(
      resDate,   $K463,
      "&amp;"tourDate,  $N463,
      monthCount, DATEDIF(resDate, tourDate, ""M"") + 1,
      secondDates, ARRAYFORMULA(
        DATE(
          YEAR(resDate),
          MONTH(resDate) + SEQUENCE(monthCount),
          2
        )
      ),
      validDates, FILTER(
  "&amp;"      secondDates,
        (secondDates &gt; resDate + 2) *
        (secondDates &lt;= tourDate - 3)
      ),
      IF(
        $AJ463=""P4"",
        IF(
          COUNTA(validDates) &lt; 3,
          """",
          TEXT(INDEX(validDates, 3), ""mmm d, yyyy"")
  "&amp;"      ),
        IF(
          $AJ463=""P3"",
          IF(
            COUNTA(validDates) &lt; 3,
            """",
            TEXT(INDEX(validDates, 3), ""mmm d, yyyy"")
          ),
          IF(
            COUNTA(validDates) &lt; 3,
            """",
    "&amp;"        TEXTJOIN("", "", TRUE,
              TEXT(INDEX(validDates, 1), ""mmm d, yyyy""),
              TEXT(INDEX(validDates, 2), ""mmm d, yyyy""),
              TEXT(INDEX(validDates, 3), ""mmm d, yyyy"")
            )
          )
        )
      )
    "&amp;"),
    """"
  )
)
"),"")</f>
        <v/>
      </c>
      <c r="BG463" s="65" t="str">
        <f t="shared" si="14"/>
        <v/>
      </c>
      <c r="BH463" s="63"/>
      <c r="BI463" s="64"/>
      <c r="BJ463" s="64"/>
      <c r="BK463" s="64"/>
      <c r="BL463" s="64" t="str">
        <f>IFERROR(__xludf.DUMMYFUNCTION("IF(
  OR($AJ463=""Full Payment"",$AJ463=""P1"",$AJ463=""P2"",$AJ463=""P3""),
  """",
  IF(
    AND(
      NOT(ISBLANK($K463)),
      $Q463=""Standard Booking, P4""
    ),
    LET(
      resDate,   $K463,
      tourDate,  $N463,
      monthCount, DATEDIF(r"&amp;"esDate, tourDate, ""M"") + 1,
      secondDates, ARRAYFORMULA(
        DATE(
          YEAR(resDate),
          MONTH(resDate) + SEQUENCE(monthCount),
          2
        )
      ),
      validDates, FILTER(
        secondDates,
        (secondDates &gt; res"&amp;"Date + 2) *
        (secondDates &lt;= tourDate - 3)
      ),
      IF(
        $AJ463=""P4"",
        IF(
          COUNTA(validDates) &lt; 4,
          """",
          TEXT(
            INDEX(validDates, 4),
            ""mmm d, yyyy""
          )
        ),
"&amp;"        IF(
          COUNTA(validDates) &lt; 4,
          """",
          TEXTJOIN(
            "", "", TRUE,
            TEXT(INDEX(validDates, 1), ""mmm d, yyyy""),
            TEXT(INDEX(validDates, 2), ""mmm d, yyyy""),
            TEXT(INDEX(validDates"&amp;", 3), ""mmm d, yyyy""),
            TEXT(INDEX(validDates, 4), ""mmm d, yyyy"")
          )
        )
      )
    ),
    """"
  )
)
"),"")</f>
        <v/>
      </c>
      <c r="BM463" s="65" t="str">
        <f t="shared" si="15"/>
        <v/>
      </c>
      <c r="BN463" s="66"/>
      <c r="BO463" s="67"/>
      <c r="BP463" s="49" t="b">
        <v>0</v>
      </c>
      <c r="BQ463" s="49" t="b">
        <v>0</v>
      </c>
      <c r="BR463" s="68"/>
      <c r="BS463" s="69"/>
      <c r="BT463" s="70" t="b">
        <v>0</v>
      </c>
      <c r="BU463" s="71"/>
      <c r="BV463" s="72"/>
      <c r="BW463" s="86" t="b">
        <v>0</v>
      </c>
      <c r="BX463" s="87"/>
    </row>
    <row r="464">
      <c r="A464" s="35" t="str">
        <f t="shared" si="1"/>
        <v/>
      </c>
      <c r="B464" s="36" t="str">
        <f t="shared" si="2"/>
        <v/>
      </c>
      <c r="C464" s="36" t="str">
        <f t="array" ref="C464">IF(
  M464="",
  "",
  IFERROR(
    INDEX(
      '{INDEX} Tour Packages'!$A:$ZZ,
      MATCH(
        M464,
        INDEX(
          '{INDEX} Tour Packages'!$A:$ZZ,
          ,
          MATCH("Tour Package Name", '{INDEX} Tour Packages'!$4:$4, 0)
        ),
        0
      ),
      MATCH("Tour Code", '{INDEX} Tour Packages'!$4:$4, 0)
    ),
    "XXX"
  )
)
</f>
        <v/>
      </c>
      <c r="D464" s="36" t="str">
        <f t="shared" si="3"/>
        <v/>
      </c>
      <c r="E464" s="36" t="str">
        <f t="shared" si="4"/>
        <v/>
      </c>
      <c r="F464" s="37" t="str">
        <f t="shared" si="5"/>
        <v/>
      </c>
      <c r="G464" s="89"/>
      <c r="H464" s="89"/>
      <c r="I464" s="90"/>
      <c r="J464" s="40" t="str">
        <f t="shared" si="16"/>
        <v> </v>
      </c>
      <c r="K464" s="91"/>
      <c r="L464" s="55"/>
      <c r="M464" s="55"/>
      <c r="N464" s="91"/>
      <c r="O464" s="43" t="str">
        <f>IFERROR(__xludf.DUMMYFUNCTION("IF(N464="""","""",IFERROR(
  N464 + VALUE(REGEXEXTRACT(P464, ""(\d+)\s+Days"")),
  """"
)
)"),"")</f>
        <v/>
      </c>
      <c r="P464" s="43" t="str">
        <f t="array" ref="P464">IFERROR(
  INDEX(
    INDEX('{INDEX} Tour Packages'!$A:$ZZ, , MATCH(P$3, '{INDEX} Tour Packages'!$4:$4, 0)),
    MATCH(M464, INDEX('{INDEX} Tour Packages'!$A:$ZZ,0, MATCH("Tour Package Name", '{INDEX} Tour Packages'!$4:$4, 0)), 0)
  ),
"")
</f>
        <v/>
      </c>
      <c r="Q464" s="44" t="str">
        <f t="shared" si="7"/>
        <v/>
      </c>
      <c r="R464" s="44" t="str">
        <f>IFERROR(__xludf.DUMMYFUNCTION("IF(OR(ISBLANK(K464), ISBLANK(N464)), """", 
  LET(
    resDate, K464,
    tourDate, N464,
    monthCount, MAX(0, DATEDIF(resDate, tourDate - 3, ""M"") + 1),
    secondDates, ARRAYFORMULA(DATE(YEAR(resDate), MONTH(resDate) + SEQUENCE(monthCount), 2)),
    "&amp;"validDates, FILTER(secondDates, (secondDates &gt; resDate + 2) * (secondDates &lt;= tourDate - 3)),
    IF(ISERROR(validDates), 0, COUNTA(validDates))
  )
)
"),"")</f>
        <v/>
      </c>
      <c r="S464" s="44" t="str">
        <f t="shared" si="8"/>
        <v/>
      </c>
      <c r="T464" s="45" t="str">
        <f t="array" ref="T464">IF(ISBLANK(BO464),IFERROR(
  INDEX(
    INDEX('{INDEX} Payment Terms'!$A:$G, , MATCH(T$3, '{INDEX} Payment Terms'!$4:$4, 0)),
    MATCH(Q464, INDEX('{INDEX} Payment Terms'!$A:$G,0, MATCH("Payment Condition", '{INDEX} Payment Terms'!$4:$4, 0)), 0)
  ),
""),"Cancelled")
</f>
        <v/>
      </c>
      <c r="U464" s="46" t="b">
        <v>0</v>
      </c>
      <c r="V464" s="47" t="str">
        <f>IFERROR(__xludf.DUMMYFUNCTION("IF(OR(L464=""Duo Booking"", L464=""Group Booking""),
IF(U464=FALSE,"""",
    LET(
      bookingType, L464,
      tour, M464,
      mainFirst, H464,
      mainLast, I464,
      mainEmail, G464,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$L$4:L464, bookingType,
          $M$4:M464, tour,
          $H$4:H464, mainFirst,
          $I$4:I464, mainLast,
          $G$4:G464, mainEmail
        ),
        ""000""
      ),
  "&amp;"    baseID &amp; ""-"" &amp; memberNumber
    )
  ),
  """"
)
"),"")</f>
        <v/>
      </c>
      <c r="W464" s="48"/>
      <c r="X464" s="85" t="b">
        <v>0</v>
      </c>
      <c r="Y464" s="85" t="b">
        <v>0</v>
      </c>
      <c r="Z464" s="85" t="b">
        <v>0</v>
      </c>
      <c r="AA464" s="50"/>
      <c r="AB464" s="51"/>
      <c r="AC464" s="85" t="b">
        <v>0</v>
      </c>
      <c r="AD464" s="92"/>
      <c r="AE464" s="88"/>
      <c r="AF464" s="36" t="str">
        <f t="array" ref="AF464">IF(M464="","",INDEX(
      '{INDEX} Tour Packages'!$A:$ZP,
      MATCH($M464, '{INDEX} Tour Packages'!$A:$A, 0),
      MATCH(AF$3, '{INDEX} Tour Packages'!$4:$4, 0)
    ))</f>
        <v/>
      </c>
      <c r="AG464" s="36" t="str">
        <f t="array" ref="AG464">IF(M464="","",INDEX(
      '{INDEX} Tour Packages'!$A:$ZP,
      MATCH($M464, '{INDEX} Tour Packages'!$A:$A, 0),
      MATCH(AG$3, '{INDEX} Tour Packages'!$4:$4, 0)
    ))</f>
        <v/>
      </c>
      <c r="AH464" s="36" t="str">
        <f t="array" ref="AH464">IF(M464="","",INDEX(
      '{INDEX} Tour Packages'!$A:$ZP,
      MATCH($M464, '{INDEX} Tour Packages'!$A:$A, 0),
      MATCH(AH$3, '{INDEX} Tour Packages'!$4:$4, 0)
    ))</f>
        <v/>
      </c>
      <c r="AI464" s="54" t="str">
        <f t="shared" si="9"/>
        <v/>
      </c>
      <c r="AJ464" s="42"/>
      <c r="AK464" s="55"/>
      <c r="AL464" s="46" t="b">
        <v>0</v>
      </c>
      <c r="AM464" s="56"/>
      <c r="AN464" s="57" t="str">
        <f t="shared" si="10"/>
        <v/>
      </c>
      <c r="AO464" s="58" t="str">
        <f t="shared" si="11"/>
        <v/>
      </c>
      <c r="AP464" s="59"/>
      <c r="AQ464" s="60"/>
      <c r="AR464" s="61"/>
      <c r="AS464" s="61"/>
      <c r="AT464" s="61" t="str">
        <f>IFERROR(__xludf.DUMMYFUNCTION("IF( 
  OR($AJ464=""Full Payment"", ISBLANK($K464)),
  """",
  IF(
    OR(
      Q464=""Standard Booking, P1"",
      Q464=""Standard Booking, P2"",
      Q464=""Standard Booking, P3"",
      Q464=""Standard Booking, P4""
    ),
    LET(
      resDate,   $"&amp;"K464,
      tourDate,  $N464,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4" s="62" t="str">
        <f t="shared" si="12"/>
        <v/>
      </c>
      <c r="AV464" s="63"/>
      <c r="AW464" s="64"/>
      <c r="AX464" s="64"/>
      <c r="AY464" s="64"/>
      <c r="AZ464" s="64" t="str">
        <f>IFERROR(__xludf.DUMMYFUNCTION("IF(
  OR($AJ464=""Full Payment"",$AJ464=""P1"", ISBLANK($K464)),
  """",
  IF(
    OR(
      $Q464=""Standard Booking, P2"",
      $Q464=""Standard Booking, P3"",
      $Q464=""Standard Booking, P4""
    ),
    LET(
      resDate,   $K464,
      tourDate,"&amp;"  $N464,
      monthCount, DATEDIF(resDate, tourDate, ""M"") + 1,
      secondDates, ARRAYFORMULA(
        DATE(
          YEAR(resDate),
          MONTH(resDate) + SEQUENCE(monthCount),
          2
        )
      ),
      validDates, FILTER(
        sec"&amp;"ondDates,
        (secondDates &gt; resDate + 2) *
        (secondDates &lt;= tourDate - 3)
      ),
      IF(
        OR($AJ464=""P2"", $AJ464=""P3"", $AJ464=""P4""),
        IF(
          COUNTA(validDates) &lt; 2,
          """",
          TEXT(INDEX(validDates"&amp;", 2), ""mmm d, yyyy"")
        ),
        IF(
          COUNTA(validDates) &lt; 2,
          """",
          TEXTJOIN("", "", TRUE,
            TEXT(INDEX(validDates, 1), ""mmm d, yyyy""),
            TEXT(INDEX(validDates, 2), ""mmm d, yyyy"")
          )
 "&amp;"       )
      )
    ),
    """"
  )
)
"),"")</f>
        <v/>
      </c>
      <c r="BA464" s="65" t="str">
        <f t="shared" si="13"/>
        <v/>
      </c>
      <c r="BB464" s="63"/>
      <c r="BC464" s="64"/>
      <c r="BD464" s="64"/>
      <c r="BE464" s="64"/>
      <c r="BF464" s="64" t="str">
        <f>IFERROR(__xludf.DUMMYFUNCTION("IF(
  OR($AJ464=""Full Payment"",$AJ464=""P1"", $AJ464=""P2""),
  """",
  IF(
    AND(
      NOT(ISBLANK($K464)),
      OR(
        Q464=""Standard Booking, P3"",
        Q464=""Standard Booking, P4""
      )
    ),
    LET(
      resDate,   $K464,
      "&amp;"tourDate,  $N464,
      monthCount, DATEDIF(resDate, tourDate, ""M"") + 1,
      secondDates, ARRAYFORMULA(
        DATE(
          YEAR(resDate),
          MONTH(resDate) + SEQUENCE(monthCount),
          2
        )
      ),
      validDates, FILTER(
  "&amp;"      secondDates,
        (secondDates &gt; resDate + 2) *
        (secondDates &lt;= tourDate - 3)
      ),
      IF(
        $AJ464=""P4"",
        IF(
          COUNTA(validDates) &lt; 3,
          """",
          TEXT(INDEX(validDates, 3), ""mmm d, yyyy"")
  "&amp;"      ),
        IF(
          $AJ464=""P3"",
          IF(
            COUNTA(validDates) &lt; 3,
            """",
            TEXT(INDEX(validDates, 3), ""mmm d, yyyy"")
          ),
          IF(
            COUNTA(validDates) &lt; 3,
            """",
    "&amp;"        TEXTJOIN("", "", TRUE,
              TEXT(INDEX(validDates, 1), ""mmm d, yyyy""),
              TEXT(INDEX(validDates, 2), ""mmm d, yyyy""),
              TEXT(INDEX(validDates, 3), ""mmm d, yyyy"")
            )
          )
        )
      )
    "&amp;"),
    """"
  )
)
"),"")</f>
        <v/>
      </c>
      <c r="BG464" s="65" t="str">
        <f t="shared" si="14"/>
        <v/>
      </c>
      <c r="BH464" s="63"/>
      <c r="BI464" s="64"/>
      <c r="BJ464" s="64"/>
      <c r="BK464" s="64"/>
      <c r="BL464" s="64" t="str">
        <f>IFERROR(__xludf.DUMMYFUNCTION("IF(
  OR($AJ464=""Full Payment"",$AJ464=""P1"",$AJ464=""P2"",$AJ464=""P3""),
  """",
  IF(
    AND(
      NOT(ISBLANK($K464)),
      $Q464=""Standard Booking, P4""
    ),
    LET(
      resDate,   $K464,
      tourDate,  $N464,
      monthCount, DATEDIF(r"&amp;"esDate, tourDate, ""M"") + 1,
      secondDates, ARRAYFORMULA(
        DATE(
          YEAR(resDate),
          MONTH(resDate) + SEQUENCE(monthCount),
          2
        )
      ),
      validDates, FILTER(
        secondDates,
        (secondDates &gt; res"&amp;"Date + 2) *
        (secondDates &lt;= tourDate - 3)
      ),
      IF(
        $AJ464=""P4"",
        IF(
          COUNTA(validDates) &lt; 4,
          """",
          TEXT(
            INDEX(validDates, 4),
            ""mmm d, yyyy""
          )
        ),
"&amp;"        IF(
          COUNTA(validDates) &lt; 4,
          """",
          TEXTJOIN(
            "", "", TRUE,
            TEXT(INDEX(validDates, 1), ""mmm d, yyyy""),
            TEXT(INDEX(validDates, 2), ""mmm d, yyyy""),
            TEXT(INDEX(validDates"&amp;", 3), ""mmm d, yyyy""),
            TEXT(INDEX(validDates, 4), ""mmm d, yyyy"")
          )
        )
      )
    ),
    """"
  )
)
"),"")</f>
        <v/>
      </c>
      <c r="BM464" s="65" t="str">
        <f t="shared" si="15"/>
        <v/>
      </c>
      <c r="BN464" s="66"/>
      <c r="BO464" s="67"/>
      <c r="BP464" s="49" t="b">
        <v>0</v>
      </c>
      <c r="BQ464" s="49" t="b">
        <v>0</v>
      </c>
      <c r="BR464" s="68"/>
      <c r="BS464" s="69"/>
      <c r="BT464" s="70" t="b">
        <v>0</v>
      </c>
      <c r="BU464" s="71"/>
      <c r="BV464" s="72"/>
      <c r="BW464" s="86" t="b">
        <v>0</v>
      </c>
      <c r="BX464" s="87"/>
    </row>
    <row r="465">
      <c r="A465" s="35" t="str">
        <f t="shared" si="1"/>
        <v/>
      </c>
      <c r="B465" s="36" t="str">
        <f t="shared" si="2"/>
        <v/>
      </c>
      <c r="C465" s="36" t="str">
        <f t="array" ref="C465">IF(
  M465="",
  "",
  IFERROR(
    INDEX(
      '{INDEX} Tour Packages'!$A:$ZZ,
      MATCH(
        M465,
        INDEX(
          '{INDEX} Tour Packages'!$A:$ZZ,
          ,
          MATCH("Tour Package Name", '{INDEX} Tour Packages'!$4:$4, 0)
        ),
        0
      ),
      MATCH("Tour Code", '{INDEX} Tour Packages'!$4:$4, 0)
    ),
    "XXX"
  )
)
</f>
        <v/>
      </c>
      <c r="D465" s="36" t="str">
        <f t="shared" si="3"/>
        <v/>
      </c>
      <c r="E465" s="36" t="str">
        <f t="shared" si="4"/>
        <v/>
      </c>
      <c r="F465" s="37" t="str">
        <f t="shared" si="5"/>
        <v/>
      </c>
      <c r="G465" s="89"/>
      <c r="H465" s="89"/>
      <c r="I465" s="90"/>
      <c r="J465" s="40" t="str">
        <f t="shared" si="16"/>
        <v> </v>
      </c>
      <c r="K465" s="91"/>
      <c r="L465" s="55"/>
      <c r="M465" s="55"/>
      <c r="N465" s="91"/>
      <c r="O465" s="43" t="str">
        <f>IFERROR(__xludf.DUMMYFUNCTION("IF(N465="""","""",IFERROR(
  N465 + VALUE(REGEXEXTRACT(P465, ""(\d+)\s+Days"")),
  """"
)
)"),"")</f>
        <v/>
      </c>
      <c r="P465" s="43" t="str">
        <f t="array" ref="P465">IFERROR(
  INDEX(
    INDEX('{INDEX} Tour Packages'!$A:$ZZ, , MATCH(P$3, '{INDEX} Tour Packages'!$4:$4, 0)),
    MATCH(M465, INDEX('{INDEX} Tour Packages'!$A:$ZZ,0, MATCH("Tour Package Name", '{INDEX} Tour Packages'!$4:$4, 0)), 0)
  ),
"")
</f>
        <v/>
      </c>
      <c r="Q465" s="44" t="str">
        <f t="shared" si="7"/>
        <v/>
      </c>
      <c r="R465" s="44" t="str">
        <f>IFERROR(__xludf.DUMMYFUNCTION("IF(OR(ISBLANK(K465), ISBLANK(N465)), """", 
  LET(
    resDate, K465,
    tourDate, N465,
    monthCount, MAX(0, DATEDIF(resDate, tourDate - 3, ""M"") + 1),
    secondDates, ARRAYFORMULA(DATE(YEAR(resDate), MONTH(resDate) + SEQUENCE(monthCount), 2)),
    "&amp;"validDates, FILTER(secondDates, (secondDates &gt; resDate + 2) * (secondDates &lt;= tourDate - 3)),
    IF(ISERROR(validDates), 0, COUNTA(validDates))
  )
)
"),"")</f>
        <v/>
      </c>
      <c r="S465" s="44" t="str">
        <f t="shared" si="8"/>
        <v/>
      </c>
      <c r="T465" s="45" t="str">
        <f t="array" ref="T465">IF(ISBLANK(BO465),IFERROR(
  INDEX(
    INDEX('{INDEX} Payment Terms'!$A:$G, , MATCH(T$3, '{INDEX} Payment Terms'!$4:$4, 0)),
    MATCH(Q465, INDEX('{INDEX} Payment Terms'!$A:$G,0, MATCH("Payment Condition", '{INDEX} Payment Terms'!$4:$4, 0)), 0)
  ),
""),"Cancelled")
</f>
        <v/>
      </c>
      <c r="U465" s="46" t="b">
        <v>0</v>
      </c>
      <c r="V465" s="47" t="str">
        <f>IFERROR(__xludf.DUMMYFUNCTION("IF(OR(L465=""Duo Booking"", L465=""Group Booking""),
IF(U465=FALSE,"""",
    LET(
      bookingType, L465,
      tour, M465,
      mainFirst, H465,
      mainLast, I465,
      mainEmail, G465,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$L$4:L465, bookingType,
          $M$4:M465, tour,
          $H$4:H465, mainFirst,
          $I$4:I465, mainLast,
          $G$4:G465, mainEmail
        ),
        ""000""
      ),
  "&amp;"    baseID &amp; ""-"" &amp; memberNumber
    )
  ),
  """"
)
"),"")</f>
        <v/>
      </c>
      <c r="W465" s="48"/>
      <c r="X465" s="85" t="b">
        <v>0</v>
      </c>
      <c r="Y465" s="85" t="b">
        <v>0</v>
      </c>
      <c r="Z465" s="85" t="b">
        <v>0</v>
      </c>
      <c r="AA465" s="50"/>
      <c r="AB465" s="51"/>
      <c r="AC465" s="85" t="b">
        <v>0</v>
      </c>
      <c r="AD465" s="92"/>
      <c r="AE465" s="88"/>
      <c r="AF465" s="36" t="str">
        <f t="array" ref="AF465">IF(M465="","",INDEX(
      '{INDEX} Tour Packages'!$A:$ZP,
      MATCH($M465, '{INDEX} Tour Packages'!$A:$A, 0),
      MATCH(AF$3, '{INDEX} Tour Packages'!$4:$4, 0)
    ))</f>
        <v/>
      </c>
      <c r="AG465" s="36" t="str">
        <f t="array" ref="AG465">IF(M465="","",INDEX(
      '{INDEX} Tour Packages'!$A:$ZP,
      MATCH($M465, '{INDEX} Tour Packages'!$A:$A, 0),
      MATCH(AG$3, '{INDEX} Tour Packages'!$4:$4, 0)
    ))</f>
        <v/>
      </c>
      <c r="AH465" s="36" t="str">
        <f t="array" ref="AH465">IF(M465="","",INDEX(
      '{INDEX} Tour Packages'!$A:$ZP,
      MATCH($M465, '{INDEX} Tour Packages'!$A:$A, 0),
      MATCH(AH$3, '{INDEX} Tour Packages'!$4:$4, 0)
    ))</f>
        <v/>
      </c>
      <c r="AI465" s="54" t="str">
        <f t="shared" si="9"/>
        <v/>
      </c>
      <c r="AJ465" s="42"/>
      <c r="AK465" s="55"/>
      <c r="AL465" s="46" t="b">
        <v>0</v>
      </c>
      <c r="AM465" s="56"/>
      <c r="AN465" s="57" t="str">
        <f t="shared" si="10"/>
        <v/>
      </c>
      <c r="AO465" s="58" t="str">
        <f t="shared" si="11"/>
        <v/>
      </c>
      <c r="AP465" s="59"/>
      <c r="AQ465" s="60"/>
      <c r="AR465" s="61"/>
      <c r="AS465" s="61"/>
      <c r="AT465" s="61" t="str">
        <f>IFERROR(__xludf.DUMMYFUNCTION("IF( 
  OR($AJ465=""Full Payment"", ISBLANK($K465)),
  """",
  IF(
    OR(
      Q465=""Standard Booking, P1"",
      Q465=""Standard Booking, P2"",
      Q465=""Standard Booking, P3"",
      Q465=""Standard Booking, P4""
    ),
    LET(
      resDate,   $"&amp;"K465,
      tourDate,  $N465,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5" s="62" t="str">
        <f t="shared" si="12"/>
        <v/>
      </c>
      <c r="AV465" s="63"/>
      <c r="AW465" s="64"/>
      <c r="AX465" s="64"/>
      <c r="AY465" s="64"/>
      <c r="AZ465" s="64" t="str">
        <f>IFERROR(__xludf.DUMMYFUNCTION("IF(
  OR($AJ465=""Full Payment"",$AJ465=""P1"", ISBLANK($K465)),
  """",
  IF(
    OR(
      $Q465=""Standard Booking, P2"",
      $Q465=""Standard Booking, P3"",
      $Q465=""Standard Booking, P4""
    ),
    LET(
      resDate,   $K465,
      tourDate,"&amp;"  $N465,
      monthCount, DATEDIF(resDate, tourDate, ""M"") + 1,
      secondDates, ARRAYFORMULA(
        DATE(
          YEAR(resDate),
          MONTH(resDate) + SEQUENCE(monthCount),
          2
        )
      ),
      validDates, FILTER(
        sec"&amp;"ondDates,
        (secondDates &gt; resDate + 2) *
        (secondDates &lt;= tourDate - 3)
      ),
      IF(
        OR($AJ465=""P2"", $AJ465=""P3"", $AJ465=""P4""),
        IF(
          COUNTA(validDates) &lt; 2,
          """",
          TEXT(INDEX(validDates"&amp;", 2), ""mmm d, yyyy"")
        ),
        IF(
          COUNTA(validDates) &lt; 2,
          """",
          TEXTJOIN("", "", TRUE,
            TEXT(INDEX(validDates, 1), ""mmm d, yyyy""),
            TEXT(INDEX(validDates, 2), ""mmm d, yyyy"")
          )
 "&amp;"       )
      )
    ),
    """"
  )
)
"),"")</f>
        <v/>
      </c>
      <c r="BA465" s="65" t="str">
        <f t="shared" si="13"/>
        <v/>
      </c>
      <c r="BB465" s="63"/>
      <c r="BC465" s="64"/>
      <c r="BD465" s="64"/>
      <c r="BE465" s="64"/>
      <c r="BF465" s="64" t="str">
        <f>IFERROR(__xludf.DUMMYFUNCTION("IF(
  OR($AJ465=""Full Payment"",$AJ465=""P1"", $AJ465=""P2""),
  """",
  IF(
    AND(
      NOT(ISBLANK($K465)),
      OR(
        Q465=""Standard Booking, P3"",
        Q465=""Standard Booking, P4""
      )
    ),
    LET(
      resDate,   $K465,
      "&amp;"tourDate,  $N465,
      monthCount, DATEDIF(resDate, tourDate, ""M"") + 1,
      secondDates, ARRAYFORMULA(
        DATE(
          YEAR(resDate),
          MONTH(resDate) + SEQUENCE(monthCount),
          2
        )
      ),
      validDates, FILTER(
  "&amp;"      secondDates,
        (secondDates &gt; resDate + 2) *
        (secondDates &lt;= tourDate - 3)
      ),
      IF(
        $AJ465=""P4"",
        IF(
          COUNTA(validDates) &lt; 3,
          """",
          TEXT(INDEX(validDates, 3), ""mmm d, yyyy"")
  "&amp;"      ),
        IF(
          $AJ465=""P3"",
          IF(
            COUNTA(validDates) &lt; 3,
            """",
            TEXT(INDEX(validDates, 3), ""mmm d, yyyy"")
          ),
          IF(
            COUNTA(validDates) &lt; 3,
            """",
    "&amp;"        TEXTJOIN("", "", TRUE,
              TEXT(INDEX(validDates, 1), ""mmm d, yyyy""),
              TEXT(INDEX(validDates, 2), ""mmm d, yyyy""),
              TEXT(INDEX(validDates, 3), ""mmm d, yyyy"")
            )
          )
        )
      )
    "&amp;"),
    """"
  )
)
"),"")</f>
        <v/>
      </c>
      <c r="BG465" s="65" t="str">
        <f t="shared" si="14"/>
        <v/>
      </c>
      <c r="BH465" s="63"/>
      <c r="BI465" s="64"/>
      <c r="BJ465" s="64"/>
      <c r="BK465" s="64"/>
      <c r="BL465" s="64" t="str">
        <f>IFERROR(__xludf.DUMMYFUNCTION("IF(
  OR($AJ465=""Full Payment"",$AJ465=""P1"",$AJ465=""P2"",$AJ465=""P3""),
  """",
  IF(
    AND(
      NOT(ISBLANK($K465)),
      $Q465=""Standard Booking, P4""
    ),
    LET(
      resDate,   $K465,
      tourDate,  $N465,
      monthCount, DATEDIF(r"&amp;"esDate, tourDate, ""M"") + 1,
      secondDates, ARRAYFORMULA(
        DATE(
          YEAR(resDate),
          MONTH(resDate) + SEQUENCE(monthCount),
          2
        )
      ),
      validDates, FILTER(
        secondDates,
        (secondDates &gt; res"&amp;"Date + 2) *
        (secondDates &lt;= tourDate - 3)
      ),
      IF(
        $AJ465=""P4"",
        IF(
          COUNTA(validDates) &lt; 4,
          """",
          TEXT(
            INDEX(validDates, 4),
            ""mmm d, yyyy""
          )
        ),
"&amp;"        IF(
          COUNTA(validDates) &lt; 4,
          """",
          TEXTJOIN(
            "", "", TRUE,
            TEXT(INDEX(validDates, 1), ""mmm d, yyyy""),
            TEXT(INDEX(validDates, 2), ""mmm d, yyyy""),
            TEXT(INDEX(validDates"&amp;", 3), ""mmm d, yyyy""),
            TEXT(INDEX(validDates, 4), ""mmm d, yyyy"")
          )
        )
      )
    ),
    """"
  )
)
"),"")</f>
        <v/>
      </c>
      <c r="BM465" s="65" t="str">
        <f t="shared" si="15"/>
        <v/>
      </c>
      <c r="BN465" s="66"/>
      <c r="BO465" s="67"/>
      <c r="BP465" s="49" t="b">
        <v>0</v>
      </c>
      <c r="BQ465" s="49" t="b">
        <v>0</v>
      </c>
      <c r="BR465" s="68"/>
      <c r="BS465" s="69"/>
      <c r="BT465" s="70" t="b">
        <v>0</v>
      </c>
      <c r="BU465" s="71"/>
      <c r="BV465" s="72"/>
      <c r="BW465" s="86" t="b">
        <v>0</v>
      </c>
      <c r="BX465" s="87"/>
    </row>
    <row r="466">
      <c r="A466" s="35" t="str">
        <f t="shared" si="1"/>
        <v/>
      </c>
      <c r="B466" s="36" t="str">
        <f t="shared" si="2"/>
        <v/>
      </c>
      <c r="C466" s="36" t="str">
        <f t="array" ref="C466">IF(
  M466="",
  "",
  IFERROR(
    INDEX(
      '{INDEX} Tour Packages'!$A:$ZZ,
      MATCH(
        M466,
        INDEX(
          '{INDEX} Tour Packages'!$A:$ZZ,
          ,
          MATCH("Tour Package Name", '{INDEX} Tour Packages'!$4:$4, 0)
        ),
        0
      ),
      MATCH("Tour Code", '{INDEX} Tour Packages'!$4:$4, 0)
    ),
    "XXX"
  )
)
</f>
        <v/>
      </c>
      <c r="D466" s="36" t="str">
        <f t="shared" si="3"/>
        <v/>
      </c>
      <c r="E466" s="36" t="str">
        <f t="shared" si="4"/>
        <v/>
      </c>
      <c r="F466" s="37" t="str">
        <f t="shared" si="5"/>
        <v/>
      </c>
      <c r="G466" s="89"/>
      <c r="H466" s="89"/>
      <c r="I466" s="90"/>
      <c r="J466" s="40" t="str">
        <f t="shared" si="16"/>
        <v> </v>
      </c>
      <c r="K466" s="91"/>
      <c r="L466" s="55"/>
      <c r="M466" s="55"/>
      <c r="N466" s="91"/>
      <c r="O466" s="43" t="str">
        <f>IFERROR(__xludf.DUMMYFUNCTION("IF(N466="""","""",IFERROR(
  N466 + VALUE(REGEXEXTRACT(P466, ""(\d+)\s+Days"")),
  """"
)
)"),"")</f>
        <v/>
      </c>
      <c r="P466" s="43" t="str">
        <f t="array" ref="P466">IFERROR(
  INDEX(
    INDEX('{INDEX} Tour Packages'!$A:$ZZ, , MATCH(P$3, '{INDEX} Tour Packages'!$4:$4, 0)),
    MATCH(M466, INDEX('{INDEX} Tour Packages'!$A:$ZZ,0, MATCH("Tour Package Name", '{INDEX} Tour Packages'!$4:$4, 0)), 0)
  ),
"")
</f>
        <v/>
      </c>
      <c r="Q466" s="44" t="str">
        <f t="shared" si="7"/>
        <v/>
      </c>
      <c r="R466" s="44" t="str">
        <f>IFERROR(__xludf.DUMMYFUNCTION("IF(OR(ISBLANK(K466), ISBLANK(N466)), """", 
  LET(
    resDate, K466,
    tourDate, N466,
    monthCount, MAX(0, DATEDIF(resDate, tourDate - 3, ""M"") + 1),
    secondDates, ARRAYFORMULA(DATE(YEAR(resDate), MONTH(resDate) + SEQUENCE(monthCount), 2)),
    "&amp;"validDates, FILTER(secondDates, (secondDates &gt; resDate + 2) * (secondDates &lt;= tourDate - 3)),
    IF(ISERROR(validDates), 0, COUNTA(validDates))
  )
)
"),"")</f>
        <v/>
      </c>
      <c r="S466" s="44" t="str">
        <f t="shared" si="8"/>
        <v/>
      </c>
      <c r="T466" s="45" t="str">
        <f t="array" ref="T466">IF(ISBLANK(BO466),IFERROR(
  INDEX(
    INDEX('{INDEX} Payment Terms'!$A:$G, , MATCH(T$3, '{INDEX} Payment Terms'!$4:$4, 0)),
    MATCH(Q466, INDEX('{INDEX} Payment Terms'!$A:$G,0, MATCH("Payment Condition", '{INDEX} Payment Terms'!$4:$4, 0)), 0)
  ),
""),"Cancelled")
</f>
        <v/>
      </c>
      <c r="U466" s="46" t="b">
        <v>0</v>
      </c>
      <c r="V466" s="47" t="str">
        <f>IFERROR(__xludf.DUMMYFUNCTION("IF(OR(L466=""Duo Booking"", L466=""Group Booking""),
IF(U466=FALSE,"""",
    LET(
      bookingType, L466,
      tour, M466,
      mainFirst, H466,
      mainLast, I466,
      mainEmail, G466,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$L$4:L466, bookingType,
          $M$4:M466, tour,
          $H$4:H466, mainFirst,
          $I$4:I466, mainLast,
          $G$4:G466, mainEmail
        ),
        ""000""
      ),
  "&amp;"    baseID &amp; ""-"" &amp; memberNumber
    )
  ),
  """"
)
"),"")</f>
        <v/>
      </c>
      <c r="W466" s="48"/>
      <c r="X466" s="85" t="b">
        <v>0</v>
      </c>
      <c r="Y466" s="85" t="b">
        <v>0</v>
      </c>
      <c r="Z466" s="85" t="b">
        <v>0</v>
      </c>
      <c r="AA466" s="50"/>
      <c r="AB466" s="51"/>
      <c r="AC466" s="85" t="b">
        <v>0</v>
      </c>
      <c r="AD466" s="92"/>
      <c r="AE466" s="88"/>
      <c r="AF466" s="36" t="str">
        <f t="array" ref="AF466">IF(M466="","",INDEX(
      '{INDEX} Tour Packages'!$A:$ZP,
      MATCH($M466, '{INDEX} Tour Packages'!$A:$A, 0),
      MATCH(AF$3, '{INDEX} Tour Packages'!$4:$4, 0)
    ))</f>
        <v/>
      </c>
      <c r="AG466" s="36" t="str">
        <f t="array" ref="AG466">IF(M466="","",INDEX(
      '{INDEX} Tour Packages'!$A:$ZP,
      MATCH($M466, '{INDEX} Tour Packages'!$A:$A, 0),
      MATCH(AG$3, '{INDEX} Tour Packages'!$4:$4, 0)
    ))</f>
        <v/>
      </c>
      <c r="AH466" s="36" t="str">
        <f t="array" ref="AH466">IF(M466="","",INDEX(
      '{INDEX} Tour Packages'!$A:$ZP,
      MATCH($M466, '{INDEX} Tour Packages'!$A:$A, 0),
      MATCH(AH$3, '{INDEX} Tour Packages'!$4:$4, 0)
    ))</f>
        <v/>
      </c>
      <c r="AI466" s="54" t="str">
        <f t="shared" si="9"/>
        <v/>
      </c>
      <c r="AJ466" s="42"/>
      <c r="AK466" s="55"/>
      <c r="AL466" s="46" t="b">
        <v>0</v>
      </c>
      <c r="AM466" s="56"/>
      <c r="AN466" s="57" t="str">
        <f t="shared" si="10"/>
        <v/>
      </c>
      <c r="AO466" s="58" t="str">
        <f t="shared" si="11"/>
        <v/>
      </c>
      <c r="AP466" s="59"/>
      <c r="AQ466" s="60"/>
      <c r="AR466" s="61"/>
      <c r="AS466" s="61"/>
      <c r="AT466" s="61" t="str">
        <f>IFERROR(__xludf.DUMMYFUNCTION("IF( 
  OR($AJ466=""Full Payment"", ISBLANK($K466)),
  """",
  IF(
    OR(
      Q466=""Standard Booking, P1"",
      Q466=""Standard Booking, P2"",
      Q466=""Standard Booking, P3"",
      Q466=""Standard Booking, P4""
    ),
    LET(
      resDate,   $"&amp;"K466,
      tourDate,  $N466,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6" s="62" t="str">
        <f t="shared" si="12"/>
        <v/>
      </c>
      <c r="AV466" s="63"/>
      <c r="AW466" s="64"/>
      <c r="AX466" s="64"/>
      <c r="AY466" s="64"/>
      <c r="AZ466" s="64" t="str">
        <f>IFERROR(__xludf.DUMMYFUNCTION("IF(
  OR($AJ466=""Full Payment"",$AJ466=""P1"", ISBLANK($K466)),
  """",
  IF(
    OR(
      $Q466=""Standard Booking, P2"",
      $Q466=""Standard Booking, P3"",
      $Q466=""Standard Booking, P4""
    ),
    LET(
      resDate,   $K466,
      tourDate,"&amp;"  $N466,
      monthCount, DATEDIF(resDate, tourDate, ""M"") + 1,
      secondDates, ARRAYFORMULA(
        DATE(
          YEAR(resDate),
          MONTH(resDate) + SEQUENCE(monthCount),
          2
        )
      ),
      validDates, FILTER(
        sec"&amp;"ondDates,
        (secondDates &gt; resDate + 2) *
        (secondDates &lt;= tourDate - 3)
      ),
      IF(
        OR($AJ466=""P2"", $AJ466=""P3"", $AJ466=""P4""),
        IF(
          COUNTA(validDates) &lt; 2,
          """",
          TEXT(INDEX(validDates"&amp;", 2), ""mmm d, yyyy"")
        ),
        IF(
          COUNTA(validDates) &lt; 2,
          """",
          TEXTJOIN("", "", TRUE,
            TEXT(INDEX(validDates, 1), ""mmm d, yyyy""),
            TEXT(INDEX(validDates, 2), ""mmm d, yyyy"")
          )
 "&amp;"       )
      )
    ),
    """"
  )
)
"),"")</f>
        <v/>
      </c>
      <c r="BA466" s="65" t="str">
        <f t="shared" si="13"/>
        <v/>
      </c>
      <c r="BB466" s="63"/>
      <c r="BC466" s="64"/>
      <c r="BD466" s="64"/>
      <c r="BE466" s="64"/>
      <c r="BF466" s="64" t="str">
        <f>IFERROR(__xludf.DUMMYFUNCTION("IF(
  OR($AJ466=""Full Payment"",$AJ466=""P1"", $AJ466=""P2""),
  """",
  IF(
    AND(
      NOT(ISBLANK($K466)),
      OR(
        Q466=""Standard Booking, P3"",
        Q466=""Standard Booking, P4""
      )
    ),
    LET(
      resDate,   $K466,
      "&amp;"tourDate,  $N466,
      monthCount, DATEDIF(resDate, tourDate, ""M"") + 1,
      secondDates, ARRAYFORMULA(
        DATE(
          YEAR(resDate),
          MONTH(resDate) + SEQUENCE(monthCount),
          2
        )
      ),
      validDates, FILTER(
  "&amp;"      secondDates,
        (secondDates &gt; resDate + 2) *
        (secondDates &lt;= tourDate - 3)
      ),
      IF(
        $AJ466=""P4"",
        IF(
          COUNTA(validDates) &lt; 3,
          """",
          TEXT(INDEX(validDates, 3), ""mmm d, yyyy"")
  "&amp;"      ),
        IF(
          $AJ466=""P3"",
          IF(
            COUNTA(validDates) &lt; 3,
            """",
            TEXT(INDEX(validDates, 3), ""mmm d, yyyy"")
          ),
          IF(
            COUNTA(validDates) &lt; 3,
            """",
    "&amp;"        TEXTJOIN("", "", TRUE,
              TEXT(INDEX(validDates, 1), ""mmm d, yyyy""),
              TEXT(INDEX(validDates, 2), ""mmm d, yyyy""),
              TEXT(INDEX(validDates, 3), ""mmm d, yyyy"")
            )
          )
        )
      )
    "&amp;"),
    """"
  )
)
"),"")</f>
        <v/>
      </c>
      <c r="BG466" s="65" t="str">
        <f t="shared" si="14"/>
        <v/>
      </c>
      <c r="BH466" s="63"/>
      <c r="BI466" s="64"/>
      <c r="BJ466" s="64"/>
      <c r="BK466" s="64"/>
      <c r="BL466" s="64" t="str">
        <f>IFERROR(__xludf.DUMMYFUNCTION("IF(
  OR($AJ466=""Full Payment"",$AJ466=""P1"",$AJ466=""P2"",$AJ466=""P3""),
  """",
  IF(
    AND(
      NOT(ISBLANK($K466)),
      $Q466=""Standard Booking, P4""
    ),
    LET(
      resDate,   $K466,
      tourDate,  $N466,
      monthCount, DATEDIF(r"&amp;"esDate, tourDate, ""M"") + 1,
      secondDates, ARRAYFORMULA(
        DATE(
          YEAR(resDate),
          MONTH(resDate) + SEQUENCE(monthCount),
          2
        )
      ),
      validDates, FILTER(
        secondDates,
        (secondDates &gt; res"&amp;"Date + 2) *
        (secondDates &lt;= tourDate - 3)
      ),
      IF(
        $AJ466=""P4"",
        IF(
          COUNTA(validDates) &lt; 4,
          """",
          TEXT(
            INDEX(validDates, 4),
            ""mmm d, yyyy""
          )
        ),
"&amp;"        IF(
          COUNTA(validDates) &lt; 4,
          """",
          TEXTJOIN(
            "", "", TRUE,
            TEXT(INDEX(validDates, 1), ""mmm d, yyyy""),
            TEXT(INDEX(validDates, 2), ""mmm d, yyyy""),
            TEXT(INDEX(validDates"&amp;", 3), ""mmm d, yyyy""),
            TEXT(INDEX(validDates, 4), ""mmm d, yyyy"")
          )
        )
      )
    ),
    """"
  )
)
"),"")</f>
        <v/>
      </c>
      <c r="BM466" s="65" t="str">
        <f t="shared" si="15"/>
        <v/>
      </c>
      <c r="BN466" s="66"/>
      <c r="BO466" s="67"/>
      <c r="BP466" s="49" t="b">
        <v>0</v>
      </c>
      <c r="BQ466" s="49" t="b">
        <v>0</v>
      </c>
      <c r="BR466" s="68"/>
      <c r="BS466" s="69"/>
      <c r="BT466" s="70" t="b">
        <v>0</v>
      </c>
      <c r="BU466" s="71"/>
      <c r="BV466" s="72"/>
      <c r="BW466" s="86" t="b">
        <v>0</v>
      </c>
      <c r="BX466" s="87"/>
    </row>
    <row r="467">
      <c r="A467" s="35" t="str">
        <f t="shared" si="1"/>
        <v/>
      </c>
      <c r="B467" s="36" t="str">
        <f t="shared" si="2"/>
        <v/>
      </c>
      <c r="C467" s="36" t="str">
        <f t="array" ref="C467">IF(
  M467="",
  "",
  IFERROR(
    INDEX(
      '{INDEX} Tour Packages'!$A:$ZZ,
      MATCH(
        M467,
        INDEX(
          '{INDEX} Tour Packages'!$A:$ZZ,
          ,
          MATCH("Tour Package Name", '{INDEX} Tour Packages'!$4:$4, 0)
        ),
        0
      ),
      MATCH("Tour Code", '{INDEX} Tour Packages'!$4:$4, 0)
    ),
    "XXX"
  )
)
</f>
        <v/>
      </c>
      <c r="D467" s="36" t="str">
        <f t="shared" si="3"/>
        <v/>
      </c>
      <c r="E467" s="36" t="str">
        <f t="shared" si="4"/>
        <v/>
      </c>
      <c r="F467" s="37" t="str">
        <f t="shared" si="5"/>
        <v/>
      </c>
      <c r="G467" s="89"/>
      <c r="H467" s="89"/>
      <c r="I467" s="90"/>
      <c r="J467" s="40" t="str">
        <f t="shared" si="16"/>
        <v> </v>
      </c>
      <c r="K467" s="91"/>
      <c r="L467" s="55"/>
      <c r="M467" s="55"/>
      <c r="N467" s="91"/>
      <c r="O467" s="43" t="str">
        <f>IFERROR(__xludf.DUMMYFUNCTION("IF(N467="""","""",IFERROR(
  N467 + VALUE(REGEXEXTRACT(P467, ""(\d+)\s+Days"")),
  """"
)
)"),"")</f>
        <v/>
      </c>
      <c r="P467" s="43" t="str">
        <f t="array" ref="P467">IFERROR(
  INDEX(
    INDEX('{INDEX} Tour Packages'!$A:$ZZ, , MATCH(P$3, '{INDEX} Tour Packages'!$4:$4, 0)),
    MATCH(M467, INDEX('{INDEX} Tour Packages'!$A:$ZZ,0, MATCH("Tour Package Name", '{INDEX} Tour Packages'!$4:$4, 0)), 0)
  ),
"")
</f>
        <v/>
      </c>
      <c r="Q467" s="44" t="str">
        <f t="shared" si="7"/>
        <v/>
      </c>
      <c r="R467" s="44" t="str">
        <f>IFERROR(__xludf.DUMMYFUNCTION("IF(OR(ISBLANK(K467), ISBLANK(N467)), """", 
  LET(
    resDate, K467,
    tourDate, N467,
    monthCount, MAX(0, DATEDIF(resDate, tourDate - 3, ""M"") + 1),
    secondDates, ARRAYFORMULA(DATE(YEAR(resDate), MONTH(resDate) + SEQUENCE(monthCount), 2)),
    "&amp;"validDates, FILTER(secondDates, (secondDates &gt; resDate + 2) * (secondDates &lt;= tourDate - 3)),
    IF(ISERROR(validDates), 0, COUNTA(validDates))
  )
)
"),"")</f>
        <v/>
      </c>
      <c r="S467" s="44" t="str">
        <f t="shared" si="8"/>
        <v/>
      </c>
      <c r="T467" s="45" t="str">
        <f t="array" ref="T467">IF(ISBLANK(BO467),IFERROR(
  INDEX(
    INDEX('{INDEX} Payment Terms'!$A:$G, , MATCH(T$3, '{INDEX} Payment Terms'!$4:$4, 0)),
    MATCH(Q467, INDEX('{INDEX} Payment Terms'!$A:$G,0, MATCH("Payment Condition", '{INDEX} Payment Terms'!$4:$4, 0)), 0)
  ),
""),"Cancelled")
</f>
        <v/>
      </c>
      <c r="U467" s="46" t="b">
        <v>0</v>
      </c>
      <c r="V467" s="47" t="str">
        <f>IFERROR(__xludf.DUMMYFUNCTION("IF(OR(L467=""Duo Booking"", L467=""Group Booking""),
IF(U467=FALSE,"""",
    LET(
      bookingType, L467,
      tour, M467,
      mainFirst, H467,
      mainLast, I467,
      mainEmail, G467,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$L$4:L467, bookingType,
          $M$4:M467, tour,
          $H$4:H467, mainFirst,
          $I$4:I467, mainLast,
          $G$4:G467, mainEmail
        ),
        ""000""
      ),
  "&amp;"    baseID &amp; ""-"" &amp; memberNumber
    )
  ),
  """"
)
"),"")</f>
        <v/>
      </c>
      <c r="W467" s="48"/>
      <c r="X467" s="85" t="b">
        <v>0</v>
      </c>
      <c r="Y467" s="85" t="b">
        <v>0</v>
      </c>
      <c r="Z467" s="85" t="b">
        <v>0</v>
      </c>
      <c r="AA467" s="50"/>
      <c r="AB467" s="51"/>
      <c r="AC467" s="85" t="b">
        <v>0</v>
      </c>
      <c r="AD467" s="92"/>
      <c r="AE467" s="88"/>
      <c r="AF467" s="36" t="str">
        <f t="array" ref="AF467">IF(M467="","",INDEX(
      '{INDEX} Tour Packages'!$A:$ZP,
      MATCH($M467, '{INDEX} Tour Packages'!$A:$A, 0),
      MATCH(AF$3, '{INDEX} Tour Packages'!$4:$4, 0)
    ))</f>
        <v/>
      </c>
      <c r="AG467" s="36" t="str">
        <f t="array" ref="AG467">IF(M467="","",INDEX(
      '{INDEX} Tour Packages'!$A:$ZP,
      MATCH($M467, '{INDEX} Tour Packages'!$A:$A, 0),
      MATCH(AG$3, '{INDEX} Tour Packages'!$4:$4, 0)
    ))</f>
        <v/>
      </c>
      <c r="AH467" s="36" t="str">
        <f t="array" ref="AH467">IF(M467="","",INDEX(
      '{INDEX} Tour Packages'!$A:$ZP,
      MATCH($M467, '{INDEX} Tour Packages'!$A:$A, 0),
      MATCH(AH$3, '{INDEX} Tour Packages'!$4:$4, 0)
    ))</f>
        <v/>
      </c>
      <c r="AI467" s="54" t="str">
        <f t="shared" si="9"/>
        <v/>
      </c>
      <c r="AJ467" s="42"/>
      <c r="AK467" s="55"/>
      <c r="AL467" s="46" t="b">
        <v>0</v>
      </c>
      <c r="AM467" s="56"/>
      <c r="AN467" s="57" t="str">
        <f t="shared" si="10"/>
        <v/>
      </c>
      <c r="AO467" s="58" t="str">
        <f t="shared" si="11"/>
        <v/>
      </c>
      <c r="AP467" s="59"/>
      <c r="AQ467" s="60"/>
      <c r="AR467" s="61"/>
      <c r="AS467" s="61"/>
      <c r="AT467" s="61" t="str">
        <f>IFERROR(__xludf.DUMMYFUNCTION("IF( 
  OR($AJ467=""Full Payment"", ISBLANK($K467)),
  """",
  IF(
    OR(
      Q467=""Standard Booking, P1"",
      Q467=""Standard Booking, P2"",
      Q467=""Standard Booking, P3"",
      Q467=""Standard Booking, P4""
    ),
    LET(
      resDate,   $"&amp;"K467,
      tourDate,  $N467,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7" s="62" t="str">
        <f t="shared" si="12"/>
        <v/>
      </c>
      <c r="AV467" s="63"/>
      <c r="AW467" s="64"/>
      <c r="AX467" s="64"/>
      <c r="AY467" s="64"/>
      <c r="AZ467" s="64" t="str">
        <f>IFERROR(__xludf.DUMMYFUNCTION("IF(
  OR($AJ467=""Full Payment"",$AJ467=""P1"", ISBLANK($K467)),
  """",
  IF(
    OR(
      $Q467=""Standard Booking, P2"",
      $Q467=""Standard Booking, P3"",
      $Q467=""Standard Booking, P4""
    ),
    LET(
      resDate,   $K467,
      tourDate,"&amp;"  $N467,
      monthCount, DATEDIF(resDate, tourDate, ""M"") + 1,
      secondDates, ARRAYFORMULA(
        DATE(
          YEAR(resDate),
          MONTH(resDate) + SEQUENCE(monthCount),
          2
        )
      ),
      validDates, FILTER(
        sec"&amp;"ondDates,
        (secondDates &gt; resDate + 2) *
        (secondDates &lt;= tourDate - 3)
      ),
      IF(
        OR($AJ467=""P2"", $AJ467=""P3"", $AJ467=""P4""),
        IF(
          COUNTA(validDates) &lt; 2,
          """",
          TEXT(INDEX(validDates"&amp;", 2), ""mmm d, yyyy"")
        ),
        IF(
          COUNTA(validDates) &lt; 2,
          """",
          TEXTJOIN("", "", TRUE,
            TEXT(INDEX(validDates, 1), ""mmm d, yyyy""),
            TEXT(INDEX(validDates, 2), ""mmm d, yyyy"")
          )
 "&amp;"       )
      )
    ),
    """"
  )
)
"),"")</f>
        <v/>
      </c>
      <c r="BA467" s="65" t="str">
        <f t="shared" si="13"/>
        <v/>
      </c>
      <c r="BB467" s="63"/>
      <c r="BC467" s="64"/>
      <c r="BD467" s="64"/>
      <c r="BE467" s="64"/>
      <c r="BF467" s="64" t="str">
        <f>IFERROR(__xludf.DUMMYFUNCTION("IF(
  OR($AJ467=""Full Payment"",$AJ467=""P1"", $AJ467=""P2""),
  """",
  IF(
    AND(
      NOT(ISBLANK($K467)),
      OR(
        Q467=""Standard Booking, P3"",
        Q467=""Standard Booking, P4""
      )
    ),
    LET(
      resDate,   $K467,
      "&amp;"tourDate,  $N467,
      monthCount, DATEDIF(resDate, tourDate, ""M"") + 1,
      secondDates, ARRAYFORMULA(
        DATE(
          YEAR(resDate),
          MONTH(resDate) + SEQUENCE(monthCount),
          2
        )
      ),
      validDates, FILTER(
  "&amp;"      secondDates,
        (secondDates &gt; resDate + 2) *
        (secondDates &lt;= tourDate - 3)
      ),
      IF(
        $AJ467=""P4"",
        IF(
          COUNTA(validDates) &lt; 3,
          """",
          TEXT(INDEX(validDates, 3), ""mmm d, yyyy"")
  "&amp;"      ),
        IF(
          $AJ467=""P3"",
          IF(
            COUNTA(validDates) &lt; 3,
            """",
            TEXT(INDEX(validDates, 3), ""mmm d, yyyy"")
          ),
          IF(
            COUNTA(validDates) &lt; 3,
            """",
    "&amp;"        TEXTJOIN("", "", TRUE,
              TEXT(INDEX(validDates, 1), ""mmm d, yyyy""),
              TEXT(INDEX(validDates, 2), ""mmm d, yyyy""),
              TEXT(INDEX(validDates, 3), ""mmm d, yyyy"")
            )
          )
        )
      )
    "&amp;"),
    """"
  )
)
"),"")</f>
        <v/>
      </c>
      <c r="BG467" s="65" t="str">
        <f t="shared" si="14"/>
        <v/>
      </c>
      <c r="BH467" s="63"/>
      <c r="BI467" s="64"/>
      <c r="BJ467" s="64"/>
      <c r="BK467" s="64"/>
      <c r="BL467" s="64" t="str">
        <f>IFERROR(__xludf.DUMMYFUNCTION("IF(
  OR($AJ467=""Full Payment"",$AJ467=""P1"",$AJ467=""P2"",$AJ467=""P3""),
  """",
  IF(
    AND(
      NOT(ISBLANK($K467)),
      $Q467=""Standard Booking, P4""
    ),
    LET(
      resDate,   $K467,
      tourDate,  $N467,
      monthCount, DATEDIF(r"&amp;"esDate, tourDate, ""M"") + 1,
      secondDates, ARRAYFORMULA(
        DATE(
          YEAR(resDate),
          MONTH(resDate) + SEQUENCE(monthCount),
          2
        )
      ),
      validDates, FILTER(
        secondDates,
        (secondDates &gt; res"&amp;"Date + 2) *
        (secondDates &lt;= tourDate - 3)
      ),
      IF(
        $AJ467=""P4"",
        IF(
          COUNTA(validDates) &lt; 4,
          """",
          TEXT(
            INDEX(validDates, 4),
            ""mmm d, yyyy""
          )
        ),
"&amp;"        IF(
          COUNTA(validDates) &lt; 4,
          """",
          TEXTJOIN(
            "", "", TRUE,
            TEXT(INDEX(validDates, 1), ""mmm d, yyyy""),
            TEXT(INDEX(validDates, 2), ""mmm d, yyyy""),
            TEXT(INDEX(validDates"&amp;", 3), ""mmm d, yyyy""),
            TEXT(INDEX(validDates, 4), ""mmm d, yyyy"")
          )
        )
      )
    ),
    """"
  )
)
"),"")</f>
        <v/>
      </c>
      <c r="BM467" s="65" t="str">
        <f t="shared" si="15"/>
        <v/>
      </c>
      <c r="BN467" s="66"/>
      <c r="BO467" s="67"/>
      <c r="BP467" s="49" t="b">
        <v>0</v>
      </c>
      <c r="BQ467" s="49" t="b">
        <v>0</v>
      </c>
      <c r="BR467" s="68"/>
      <c r="BS467" s="69"/>
      <c r="BT467" s="70" t="b">
        <v>0</v>
      </c>
      <c r="BU467" s="71"/>
      <c r="BV467" s="72"/>
      <c r="BW467" s="86" t="b">
        <v>0</v>
      </c>
      <c r="BX467" s="87"/>
    </row>
    <row r="468">
      <c r="A468" s="35" t="str">
        <f t="shared" si="1"/>
        <v/>
      </c>
      <c r="B468" s="36" t="str">
        <f t="shared" si="2"/>
        <v/>
      </c>
      <c r="C468" s="36" t="str">
        <f t="array" ref="C468">IF(
  M468="",
  "",
  IFERROR(
    INDEX(
      '{INDEX} Tour Packages'!$A:$ZZ,
      MATCH(
        M468,
        INDEX(
          '{INDEX} Tour Packages'!$A:$ZZ,
          ,
          MATCH("Tour Package Name", '{INDEX} Tour Packages'!$4:$4, 0)
        ),
        0
      ),
      MATCH("Tour Code", '{INDEX} Tour Packages'!$4:$4, 0)
    ),
    "XXX"
  )
)
</f>
        <v/>
      </c>
      <c r="D468" s="36" t="str">
        <f t="shared" si="3"/>
        <v/>
      </c>
      <c r="E468" s="36" t="str">
        <f t="shared" si="4"/>
        <v/>
      </c>
      <c r="F468" s="37" t="str">
        <f t="shared" si="5"/>
        <v/>
      </c>
      <c r="G468" s="89"/>
      <c r="H468" s="89"/>
      <c r="I468" s="90"/>
      <c r="J468" s="40" t="str">
        <f t="shared" si="16"/>
        <v> </v>
      </c>
      <c r="K468" s="91"/>
      <c r="L468" s="55"/>
      <c r="M468" s="55"/>
      <c r="N468" s="91"/>
      <c r="O468" s="43" t="str">
        <f>IFERROR(__xludf.DUMMYFUNCTION("IF(N468="""","""",IFERROR(
  N468 + VALUE(REGEXEXTRACT(P468, ""(\d+)\s+Days"")),
  """"
)
)"),"")</f>
        <v/>
      </c>
      <c r="P468" s="43" t="str">
        <f t="array" ref="P468">IFERROR(
  INDEX(
    INDEX('{INDEX} Tour Packages'!$A:$ZZ, , MATCH(P$3, '{INDEX} Tour Packages'!$4:$4, 0)),
    MATCH(M468, INDEX('{INDEX} Tour Packages'!$A:$ZZ,0, MATCH("Tour Package Name", '{INDEX} Tour Packages'!$4:$4, 0)), 0)
  ),
"")
</f>
        <v/>
      </c>
      <c r="Q468" s="44" t="str">
        <f t="shared" si="7"/>
        <v/>
      </c>
      <c r="R468" s="44" t="str">
        <f>IFERROR(__xludf.DUMMYFUNCTION("IF(OR(ISBLANK(K468), ISBLANK(N468)), """", 
  LET(
    resDate, K468,
    tourDate, N468,
    monthCount, MAX(0, DATEDIF(resDate, tourDate - 3, ""M"") + 1),
    secondDates, ARRAYFORMULA(DATE(YEAR(resDate), MONTH(resDate) + SEQUENCE(monthCount), 2)),
    "&amp;"validDates, FILTER(secondDates, (secondDates &gt; resDate + 2) * (secondDates &lt;= tourDate - 3)),
    IF(ISERROR(validDates), 0, COUNTA(validDates))
  )
)
"),"")</f>
        <v/>
      </c>
      <c r="S468" s="44" t="str">
        <f t="shared" si="8"/>
        <v/>
      </c>
      <c r="T468" s="45" t="str">
        <f t="array" ref="T468">IF(ISBLANK(BO468),IFERROR(
  INDEX(
    INDEX('{INDEX} Payment Terms'!$A:$G, , MATCH(T$3, '{INDEX} Payment Terms'!$4:$4, 0)),
    MATCH(Q468, INDEX('{INDEX} Payment Terms'!$A:$G,0, MATCH("Payment Condition", '{INDEX} Payment Terms'!$4:$4, 0)), 0)
  ),
""),"Cancelled")
</f>
        <v/>
      </c>
      <c r="U468" s="46" t="b">
        <v>0</v>
      </c>
      <c r="V468" s="47" t="str">
        <f>IFERROR(__xludf.DUMMYFUNCTION("IF(OR(L468=""Duo Booking"", L468=""Group Booking""),
IF(U468=FALSE,"""",
    LET(
      bookingType, L468,
      tour, M468,
      mainFirst, H468,
      mainLast, I468,
      mainEmail, G468,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$L$4:L468, bookingType,
          $M$4:M468, tour,
          $H$4:H468, mainFirst,
          $I$4:I468, mainLast,
          $G$4:G468, mainEmail
        ),
        ""000""
      ),
  "&amp;"    baseID &amp; ""-"" &amp; memberNumber
    )
  ),
  """"
)
"),"")</f>
        <v/>
      </c>
      <c r="W468" s="48"/>
      <c r="X468" s="85" t="b">
        <v>0</v>
      </c>
      <c r="Y468" s="85" t="b">
        <v>0</v>
      </c>
      <c r="Z468" s="85" t="b">
        <v>0</v>
      </c>
      <c r="AA468" s="50"/>
      <c r="AB468" s="51"/>
      <c r="AC468" s="85" t="b">
        <v>0</v>
      </c>
      <c r="AD468" s="92"/>
      <c r="AE468" s="88"/>
      <c r="AF468" s="36" t="str">
        <f t="array" ref="AF468">IF(M468="","",INDEX(
      '{INDEX} Tour Packages'!$A:$ZP,
      MATCH($M468, '{INDEX} Tour Packages'!$A:$A, 0),
      MATCH(AF$3, '{INDEX} Tour Packages'!$4:$4, 0)
    ))</f>
        <v/>
      </c>
      <c r="AG468" s="36" t="str">
        <f t="array" ref="AG468">IF(M468="","",INDEX(
      '{INDEX} Tour Packages'!$A:$ZP,
      MATCH($M468, '{INDEX} Tour Packages'!$A:$A, 0),
      MATCH(AG$3, '{INDEX} Tour Packages'!$4:$4, 0)
    ))</f>
        <v/>
      </c>
      <c r="AH468" s="36" t="str">
        <f t="array" ref="AH468">IF(M468="","",INDEX(
      '{INDEX} Tour Packages'!$A:$ZP,
      MATCH($M468, '{INDEX} Tour Packages'!$A:$A, 0),
      MATCH(AH$3, '{INDEX} Tour Packages'!$4:$4, 0)
    ))</f>
        <v/>
      </c>
      <c r="AI468" s="54" t="str">
        <f t="shared" si="9"/>
        <v/>
      </c>
      <c r="AJ468" s="42"/>
      <c r="AK468" s="55"/>
      <c r="AL468" s="46" t="b">
        <v>0</v>
      </c>
      <c r="AM468" s="56"/>
      <c r="AN468" s="57" t="str">
        <f t="shared" si="10"/>
        <v/>
      </c>
      <c r="AO468" s="58" t="str">
        <f t="shared" si="11"/>
        <v/>
      </c>
      <c r="AP468" s="59"/>
      <c r="AQ468" s="60"/>
      <c r="AR468" s="61"/>
      <c r="AS468" s="61"/>
      <c r="AT468" s="61" t="str">
        <f>IFERROR(__xludf.DUMMYFUNCTION("IF( 
  OR($AJ468=""Full Payment"", ISBLANK($K468)),
  """",
  IF(
    OR(
      Q468=""Standard Booking, P1"",
      Q468=""Standard Booking, P2"",
      Q468=""Standard Booking, P3"",
      Q468=""Standard Booking, P4""
    ),
    LET(
      resDate,   $"&amp;"K468,
      tourDate,  $N468,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8" s="62" t="str">
        <f t="shared" si="12"/>
        <v/>
      </c>
      <c r="AV468" s="63"/>
      <c r="AW468" s="64"/>
      <c r="AX468" s="64"/>
      <c r="AY468" s="64"/>
      <c r="AZ468" s="64" t="str">
        <f>IFERROR(__xludf.DUMMYFUNCTION("IF(
  OR($AJ468=""Full Payment"",$AJ468=""P1"", ISBLANK($K468)),
  """",
  IF(
    OR(
      $Q468=""Standard Booking, P2"",
      $Q468=""Standard Booking, P3"",
      $Q468=""Standard Booking, P4""
    ),
    LET(
      resDate,   $K468,
      tourDate,"&amp;"  $N468,
      monthCount, DATEDIF(resDate, tourDate, ""M"") + 1,
      secondDates, ARRAYFORMULA(
        DATE(
          YEAR(resDate),
          MONTH(resDate) + SEQUENCE(monthCount),
          2
        )
      ),
      validDates, FILTER(
        sec"&amp;"ondDates,
        (secondDates &gt; resDate + 2) *
        (secondDates &lt;= tourDate - 3)
      ),
      IF(
        OR($AJ468=""P2"", $AJ468=""P3"", $AJ468=""P4""),
        IF(
          COUNTA(validDates) &lt; 2,
          """",
          TEXT(INDEX(validDates"&amp;", 2), ""mmm d, yyyy"")
        ),
        IF(
          COUNTA(validDates) &lt; 2,
          """",
          TEXTJOIN("", "", TRUE,
            TEXT(INDEX(validDates, 1), ""mmm d, yyyy""),
            TEXT(INDEX(validDates, 2), ""mmm d, yyyy"")
          )
 "&amp;"       )
      )
    ),
    """"
  )
)
"),"")</f>
        <v/>
      </c>
      <c r="BA468" s="65" t="str">
        <f t="shared" si="13"/>
        <v/>
      </c>
      <c r="BB468" s="63"/>
      <c r="BC468" s="64"/>
      <c r="BD468" s="64"/>
      <c r="BE468" s="64"/>
      <c r="BF468" s="64" t="str">
        <f>IFERROR(__xludf.DUMMYFUNCTION("IF(
  OR($AJ468=""Full Payment"",$AJ468=""P1"", $AJ468=""P2""),
  """",
  IF(
    AND(
      NOT(ISBLANK($K468)),
      OR(
        Q468=""Standard Booking, P3"",
        Q468=""Standard Booking, P4""
      )
    ),
    LET(
      resDate,   $K468,
      "&amp;"tourDate,  $N468,
      monthCount, DATEDIF(resDate, tourDate, ""M"") + 1,
      secondDates, ARRAYFORMULA(
        DATE(
          YEAR(resDate),
          MONTH(resDate) + SEQUENCE(monthCount),
          2
        )
      ),
      validDates, FILTER(
  "&amp;"      secondDates,
        (secondDates &gt; resDate + 2) *
        (secondDates &lt;= tourDate - 3)
      ),
      IF(
        $AJ468=""P4"",
        IF(
          COUNTA(validDates) &lt; 3,
          """",
          TEXT(INDEX(validDates, 3), ""mmm d, yyyy"")
  "&amp;"      ),
        IF(
          $AJ468=""P3"",
          IF(
            COUNTA(validDates) &lt; 3,
            """",
            TEXT(INDEX(validDates, 3), ""mmm d, yyyy"")
          ),
          IF(
            COUNTA(validDates) &lt; 3,
            """",
    "&amp;"        TEXTJOIN("", "", TRUE,
              TEXT(INDEX(validDates, 1), ""mmm d, yyyy""),
              TEXT(INDEX(validDates, 2), ""mmm d, yyyy""),
              TEXT(INDEX(validDates, 3), ""mmm d, yyyy"")
            )
          )
        )
      )
    "&amp;"),
    """"
  )
)
"),"")</f>
        <v/>
      </c>
      <c r="BG468" s="65" t="str">
        <f t="shared" si="14"/>
        <v/>
      </c>
      <c r="BH468" s="63"/>
      <c r="BI468" s="64"/>
      <c r="BJ468" s="64"/>
      <c r="BK468" s="64"/>
      <c r="BL468" s="64" t="str">
        <f>IFERROR(__xludf.DUMMYFUNCTION("IF(
  OR($AJ468=""Full Payment"",$AJ468=""P1"",$AJ468=""P2"",$AJ468=""P3""),
  """",
  IF(
    AND(
      NOT(ISBLANK($K468)),
      $Q468=""Standard Booking, P4""
    ),
    LET(
      resDate,   $K468,
      tourDate,  $N468,
      monthCount, DATEDIF(r"&amp;"esDate, tourDate, ""M"") + 1,
      secondDates, ARRAYFORMULA(
        DATE(
          YEAR(resDate),
          MONTH(resDate) + SEQUENCE(monthCount),
          2
        )
      ),
      validDates, FILTER(
        secondDates,
        (secondDates &gt; res"&amp;"Date + 2) *
        (secondDates &lt;= tourDate - 3)
      ),
      IF(
        $AJ468=""P4"",
        IF(
          COUNTA(validDates) &lt; 4,
          """",
          TEXT(
            INDEX(validDates, 4),
            ""mmm d, yyyy""
          )
        ),
"&amp;"        IF(
          COUNTA(validDates) &lt; 4,
          """",
          TEXTJOIN(
            "", "", TRUE,
            TEXT(INDEX(validDates, 1), ""mmm d, yyyy""),
            TEXT(INDEX(validDates, 2), ""mmm d, yyyy""),
            TEXT(INDEX(validDates"&amp;", 3), ""mmm d, yyyy""),
            TEXT(INDEX(validDates, 4), ""mmm d, yyyy"")
          )
        )
      )
    ),
    """"
  )
)
"),"")</f>
        <v/>
      </c>
      <c r="BM468" s="65" t="str">
        <f t="shared" si="15"/>
        <v/>
      </c>
      <c r="BN468" s="66"/>
      <c r="BO468" s="67"/>
      <c r="BP468" s="49" t="b">
        <v>0</v>
      </c>
      <c r="BQ468" s="49" t="b">
        <v>0</v>
      </c>
      <c r="BR468" s="68"/>
      <c r="BS468" s="69"/>
      <c r="BT468" s="70" t="b">
        <v>0</v>
      </c>
      <c r="BU468" s="71"/>
      <c r="BV468" s="72"/>
      <c r="BW468" s="86" t="b">
        <v>0</v>
      </c>
      <c r="BX468" s="87"/>
    </row>
    <row r="469">
      <c r="A469" s="35" t="str">
        <f t="shared" si="1"/>
        <v/>
      </c>
      <c r="B469" s="36" t="str">
        <f t="shared" si="2"/>
        <v/>
      </c>
      <c r="C469" s="36" t="str">
        <f t="array" ref="C469">IF(
  M469="",
  "",
  IFERROR(
    INDEX(
      '{INDEX} Tour Packages'!$A:$ZZ,
      MATCH(
        M469,
        INDEX(
          '{INDEX} Tour Packages'!$A:$ZZ,
          ,
          MATCH("Tour Package Name", '{INDEX} Tour Packages'!$4:$4, 0)
        ),
        0
      ),
      MATCH("Tour Code", '{INDEX} Tour Packages'!$4:$4, 0)
    ),
    "XXX"
  )
)
</f>
        <v/>
      </c>
      <c r="D469" s="36" t="str">
        <f t="shared" si="3"/>
        <v/>
      </c>
      <c r="E469" s="36" t="str">
        <f t="shared" si="4"/>
        <v/>
      </c>
      <c r="F469" s="37" t="str">
        <f t="shared" si="5"/>
        <v/>
      </c>
      <c r="G469" s="89"/>
      <c r="H469" s="89"/>
      <c r="I469" s="90"/>
      <c r="J469" s="40" t="str">
        <f t="shared" si="16"/>
        <v> </v>
      </c>
      <c r="K469" s="91"/>
      <c r="L469" s="55"/>
      <c r="M469" s="55"/>
      <c r="N469" s="91"/>
      <c r="O469" s="43" t="str">
        <f>IFERROR(__xludf.DUMMYFUNCTION("IF(N469="""","""",IFERROR(
  N469 + VALUE(REGEXEXTRACT(P469, ""(\d+)\s+Days"")),
  """"
)
)"),"")</f>
        <v/>
      </c>
      <c r="P469" s="43" t="str">
        <f t="array" ref="P469">IFERROR(
  INDEX(
    INDEX('{INDEX} Tour Packages'!$A:$ZZ, , MATCH(P$3, '{INDEX} Tour Packages'!$4:$4, 0)),
    MATCH(M469, INDEX('{INDEX} Tour Packages'!$A:$ZZ,0, MATCH("Tour Package Name", '{INDEX} Tour Packages'!$4:$4, 0)), 0)
  ),
"")
</f>
        <v/>
      </c>
      <c r="Q469" s="44" t="str">
        <f t="shared" si="7"/>
        <v/>
      </c>
      <c r="R469" s="44" t="str">
        <f>IFERROR(__xludf.DUMMYFUNCTION("IF(OR(ISBLANK(K469), ISBLANK(N469)), """", 
  LET(
    resDate, K469,
    tourDate, N469,
    monthCount, MAX(0, DATEDIF(resDate, tourDate - 3, ""M"") + 1),
    secondDates, ARRAYFORMULA(DATE(YEAR(resDate), MONTH(resDate) + SEQUENCE(monthCount), 2)),
    "&amp;"validDates, FILTER(secondDates, (secondDates &gt; resDate + 2) * (secondDates &lt;= tourDate - 3)),
    IF(ISERROR(validDates), 0, COUNTA(validDates))
  )
)
"),"")</f>
        <v/>
      </c>
      <c r="S469" s="44" t="str">
        <f t="shared" si="8"/>
        <v/>
      </c>
      <c r="T469" s="45" t="str">
        <f t="array" ref="T469">IF(ISBLANK(BO469),IFERROR(
  INDEX(
    INDEX('{INDEX} Payment Terms'!$A:$G, , MATCH(T$3, '{INDEX} Payment Terms'!$4:$4, 0)),
    MATCH(Q469, INDEX('{INDEX} Payment Terms'!$A:$G,0, MATCH("Payment Condition", '{INDEX} Payment Terms'!$4:$4, 0)), 0)
  ),
""),"Cancelled")
</f>
        <v/>
      </c>
      <c r="U469" s="46" t="b">
        <v>0</v>
      </c>
      <c r="V469" s="47" t="str">
        <f>IFERROR(__xludf.DUMMYFUNCTION("IF(OR(L469=""Duo Booking"", L469=""Group Booking""),
IF(U469=FALSE,"""",
    LET(
      bookingType, L469,
      tour, M469,
      mainFirst, H469,
      mainLast, I469,
      mainEmail, G469,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$L$4:L469, bookingType,
          $M$4:M469, tour,
          $H$4:H469, mainFirst,
          $I$4:I469, mainLast,
          $G$4:G469, mainEmail
        ),
        ""000""
      ),
  "&amp;"    baseID &amp; ""-"" &amp; memberNumber
    )
  ),
  """"
)
"),"")</f>
        <v/>
      </c>
      <c r="W469" s="48"/>
      <c r="X469" s="85" t="b">
        <v>0</v>
      </c>
      <c r="Y469" s="85" t="b">
        <v>0</v>
      </c>
      <c r="Z469" s="85" t="b">
        <v>0</v>
      </c>
      <c r="AA469" s="50"/>
      <c r="AB469" s="51"/>
      <c r="AC469" s="85" t="b">
        <v>0</v>
      </c>
      <c r="AD469" s="92"/>
      <c r="AE469" s="88"/>
      <c r="AF469" s="36" t="str">
        <f t="array" ref="AF469">IF(M469="","",INDEX(
      '{INDEX} Tour Packages'!$A:$ZP,
      MATCH($M469, '{INDEX} Tour Packages'!$A:$A, 0),
      MATCH(AF$3, '{INDEX} Tour Packages'!$4:$4, 0)
    ))</f>
        <v/>
      </c>
      <c r="AG469" s="36" t="str">
        <f t="array" ref="AG469">IF(M469="","",INDEX(
      '{INDEX} Tour Packages'!$A:$ZP,
      MATCH($M469, '{INDEX} Tour Packages'!$A:$A, 0),
      MATCH(AG$3, '{INDEX} Tour Packages'!$4:$4, 0)
    ))</f>
        <v/>
      </c>
      <c r="AH469" s="36" t="str">
        <f t="array" ref="AH469">IF(M469="","",INDEX(
      '{INDEX} Tour Packages'!$A:$ZP,
      MATCH($M469, '{INDEX} Tour Packages'!$A:$A, 0),
      MATCH(AH$3, '{INDEX} Tour Packages'!$4:$4, 0)
    ))</f>
        <v/>
      </c>
      <c r="AI469" s="54" t="str">
        <f t="shared" si="9"/>
        <v/>
      </c>
      <c r="AJ469" s="42"/>
      <c r="AK469" s="55"/>
      <c r="AL469" s="46" t="b">
        <v>0</v>
      </c>
      <c r="AM469" s="56"/>
      <c r="AN469" s="57" t="str">
        <f t="shared" si="10"/>
        <v/>
      </c>
      <c r="AO469" s="58" t="str">
        <f t="shared" si="11"/>
        <v/>
      </c>
      <c r="AP469" s="59"/>
      <c r="AQ469" s="60"/>
      <c r="AR469" s="61"/>
      <c r="AS469" s="61"/>
      <c r="AT469" s="61" t="str">
        <f>IFERROR(__xludf.DUMMYFUNCTION("IF( 
  OR($AJ469=""Full Payment"", ISBLANK($K469)),
  """",
  IF(
    OR(
      Q469=""Standard Booking, P1"",
      Q469=""Standard Booking, P2"",
      Q469=""Standard Booking, P3"",
      Q469=""Standard Booking, P4""
    ),
    LET(
      resDate,   $"&amp;"K469,
      tourDate,  $N469,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69" s="62" t="str">
        <f t="shared" si="12"/>
        <v/>
      </c>
      <c r="AV469" s="63"/>
      <c r="AW469" s="64"/>
      <c r="AX469" s="64"/>
      <c r="AY469" s="64"/>
      <c r="AZ469" s="64" t="str">
        <f>IFERROR(__xludf.DUMMYFUNCTION("IF(
  OR($AJ469=""Full Payment"",$AJ469=""P1"", ISBLANK($K469)),
  """",
  IF(
    OR(
      $Q469=""Standard Booking, P2"",
      $Q469=""Standard Booking, P3"",
      $Q469=""Standard Booking, P4""
    ),
    LET(
      resDate,   $K469,
      tourDate,"&amp;"  $N469,
      monthCount, DATEDIF(resDate, tourDate, ""M"") + 1,
      secondDates, ARRAYFORMULA(
        DATE(
          YEAR(resDate),
          MONTH(resDate) + SEQUENCE(monthCount),
          2
        )
      ),
      validDates, FILTER(
        sec"&amp;"ondDates,
        (secondDates &gt; resDate + 2) *
        (secondDates &lt;= tourDate - 3)
      ),
      IF(
        OR($AJ469=""P2"", $AJ469=""P3"", $AJ469=""P4""),
        IF(
          COUNTA(validDates) &lt; 2,
          """",
          TEXT(INDEX(validDates"&amp;", 2), ""mmm d, yyyy"")
        ),
        IF(
          COUNTA(validDates) &lt; 2,
          """",
          TEXTJOIN("", "", TRUE,
            TEXT(INDEX(validDates, 1), ""mmm d, yyyy""),
            TEXT(INDEX(validDates, 2), ""mmm d, yyyy"")
          )
 "&amp;"       )
      )
    ),
    """"
  )
)
"),"")</f>
        <v/>
      </c>
      <c r="BA469" s="65" t="str">
        <f t="shared" si="13"/>
        <v/>
      </c>
      <c r="BB469" s="63"/>
      <c r="BC469" s="64"/>
      <c r="BD469" s="64"/>
      <c r="BE469" s="64"/>
      <c r="BF469" s="64" t="str">
        <f>IFERROR(__xludf.DUMMYFUNCTION("IF(
  OR($AJ469=""Full Payment"",$AJ469=""P1"", $AJ469=""P2""),
  """",
  IF(
    AND(
      NOT(ISBLANK($K469)),
      OR(
        Q469=""Standard Booking, P3"",
        Q469=""Standard Booking, P4""
      )
    ),
    LET(
      resDate,   $K469,
      "&amp;"tourDate,  $N469,
      monthCount, DATEDIF(resDate, tourDate, ""M"") + 1,
      secondDates, ARRAYFORMULA(
        DATE(
          YEAR(resDate),
          MONTH(resDate) + SEQUENCE(monthCount),
          2
        )
      ),
      validDates, FILTER(
  "&amp;"      secondDates,
        (secondDates &gt; resDate + 2) *
        (secondDates &lt;= tourDate - 3)
      ),
      IF(
        $AJ469=""P4"",
        IF(
          COUNTA(validDates) &lt; 3,
          """",
          TEXT(INDEX(validDates, 3), ""mmm d, yyyy"")
  "&amp;"      ),
        IF(
          $AJ469=""P3"",
          IF(
            COUNTA(validDates) &lt; 3,
            """",
            TEXT(INDEX(validDates, 3), ""mmm d, yyyy"")
          ),
          IF(
            COUNTA(validDates) &lt; 3,
            """",
    "&amp;"        TEXTJOIN("", "", TRUE,
              TEXT(INDEX(validDates, 1), ""mmm d, yyyy""),
              TEXT(INDEX(validDates, 2), ""mmm d, yyyy""),
              TEXT(INDEX(validDates, 3), ""mmm d, yyyy"")
            )
          )
        )
      )
    "&amp;"),
    """"
  )
)
"),"")</f>
        <v/>
      </c>
      <c r="BG469" s="65" t="str">
        <f t="shared" si="14"/>
        <v/>
      </c>
      <c r="BH469" s="63"/>
      <c r="BI469" s="64"/>
      <c r="BJ469" s="64"/>
      <c r="BK469" s="64"/>
      <c r="BL469" s="64" t="str">
        <f>IFERROR(__xludf.DUMMYFUNCTION("IF(
  OR($AJ469=""Full Payment"",$AJ469=""P1"",$AJ469=""P2"",$AJ469=""P3""),
  """",
  IF(
    AND(
      NOT(ISBLANK($K469)),
      $Q469=""Standard Booking, P4""
    ),
    LET(
      resDate,   $K469,
      tourDate,  $N469,
      monthCount, DATEDIF(r"&amp;"esDate, tourDate, ""M"") + 1,
      secondDates, ARRAYFORMULA(
        DATE(
          YEAR(resDate),
          MONTH(resDate) + SEQUENCE(monthCount),
          2
        )
      ),
      validDates, FILTER(
        secondDates,
        (secondDates &gt; res"&amp;"Date + 2) *
        (secondDates &lt;= tourDate - 3)
      ),
      IF(
        $AJ469=""P4"",
        IF(
          COUNTA(validDates) &lt; 4,
          """",
          TEXT(
            INDEX(validDates, 4),
            ""mmm d, yyyy""
          )
        ),
"&amp;"        IF(
          COUNTA(validDates) &lt; 4,
          """",
          TEXTJOIN(
            "", "", TRUE,
            TEXT(INDEX(validDates, 1), ""mmm d, yyyy""),
            TEXT(INDEX(validDates, 2), ""mmm d, yyyy""),
            TEXT(INDEX(validDates"&amp;", 3), ""mmm d, yyyy""),
            TEXT(INDEX(validDates, 4), ""mmm d, yyyy"")
          )
        )
      )
    ),
    """"
  )
)
"),"")</f>
        <v/>
      </c>
      <c r="BM469" s="65" t="str">
        <f t="shared" si="15"/>
        <v/>
      </c>
      <c r="BN469" s="66"/>
      <c r="BO469" s="67"/>
      <c r="BP469" s="49" t="b">
        <v>0</v>
      </c>
      <c r="BQ469" s="49" t="b">
        <v>0</v>
      </c>
      <c r="BR469" s="68"/>
      <c r="BS469" s="69"/>
      <c r="BT469" s="70" t="b">
        <v>0</v>
      </c>
      <c r="BU469" s="71"/>
      <c r="BV469" s="72"/>
      <c r="BW469" s="86" t="b">
        <v>0</v>
      </c>
      <c r="BX469" s="87"/>
    </row>
    <row r="470">
      <c r="A470" s="35" t="str">
        <f t="shared" si="1"/>
        <v/>
      </c>
      <c r="B470" s="36" t="str">
        <f t="shared" si="2"/>
        <v/>
      </c>
      <c r="C470" s="36" t="str">
        <f t="array" ref="C470">IF(
  M470="",
  "",
  IFERROR(
    INDEX(
      '{INDEX} Tour Packages'!$A:$ZZ,
      MATCH(
        M470,
        INDEX(
          '{INDEX} Tour Packages'!$A:$ZZ,
          ,
          MATCH("Tour Package Name", '{INDEX} Tour Packages'!$4:$4, 0)
        ),
        0
      ),
      MATCH("Tour Code", '{INDEX} Tour Packages'!$4:$4, 0)
    ),
    "XXX"
  )
)
</f>
        <v/>
      </c>
      <c r="D470" s="36" t="str">
        <f t="shared" si="3"/>
        <v/>
      </c>
      <c r="E470" s="36" t="str">
        <f t="shared" si="4"/>
        <v/>
      </c>
      <c r="F470" s="37" t="str">
        <f t="shared" si="5"/>
        <v/>
      </c>
      <c r="G470" s="89"/>
      <c r="H470" s="89"/>
      <c r="I470" s="90"/>
      <c r="J470" s="40" t="str">
        <f t="shared" si="16"/>
        <v> </v>
      </c>
      <c r="K470" s="91"/>
      <c r="L470" s="55"/>
      <c r="M470" s="55"/>
      <c r="N470" s="91"/>
      <c r="O470" s="43" t="str">
        <f>IFERROR(__xludf.DUMMYFUNCTION("IF(N470="""","""",IFERROR(
  N470 + VALUE(REGEXEXTRACT(P470, ""(\d+)\s+Days"")),
  """"
)
)"),"")</f>
        <v/>
      </c>
      <c r="P470" s="43" t="str">
        <f t="array" ref="P470">IFERROR(
  INDEX(
    INDEX('{INDEX} Tour Packages'!$A:$ZZ, , MATCH(P$3, '{INDEX} Tour Packages'!$4:$4, 0)),
    MATCH(M470, INDEX('{INDEX} Tour Packages'!$A:$ZZ,0, MATCH("Tour Package Name", '{INDEX} Tour Packages'!$4:$4, 0)), 0)
  ),
"")
</f>
        <v/>
      </c>
      <c r="Q470" s="44" t="str">
        <f t="shared" si="7"/>
        <v/>
      </c>
      <c r="R470" s="44" t="str">
        <f>IFERROR(__xludf.DUMMYFUNCTION("IF(OR(ISBLANK(K470), ISBLANK(N470)), """", 
  LET(
    resDate, K470,
    tourDate, N470,
    monthCount, MAX(0, DATEDIF(resDate, tourDate - 3, ""M"") + 1),
    secondDates, ARRAYFORMULA(DATE(YEAR(resDate), MONTH(resDate) + SEQUENCE(monthCount), 2)),
    "&amp;"validDates, FILTER(secondDates, (secondDates &gt; resDate + 2) * (secondDates &lt;= tourDate - 3)),
    IF(ISERROR(validDates), 0, COUNTA(validDates))
  )
)
"),"")</f>
        <v/>
      </c>
      <c r="S470" s="44" t="str">
        <f t="shared" si="8"/>
        <v/>
      </c>
      <c r="T470" s="45" t="str">
        <f t="array" ref="T470">IF(ISBLANK(BO470),IFERROR(
  INDEX(
    INDEX('{INDEX} Payment Terms'!$A:$G, , MATCH(T$3, '{INDEX} Payment Terms'!$4:$4, 0)),
    MATCH(Q470, INDEX('{INDEX} Payment Terms'!$A:$G,0, MATCH("Payment Condition", '{INDEX} Payment Terms'!$4:$4, 0)), 0)
  ),
""),"Cancelled")
</f>
        <v/>
      </c>
      <c r="U470" s="46" t="b">
        <v>0</v>
      </c>
      <c r="V470" s="47" t="str">
        <f>IFERROR(__xludf.DUMMYFUNCTION("IF(OR(L470=""Duo Booking"", L470=""Group Booking""),
IF(U470=FALSE,"""",
    LET(
      bookingType, L470,
      tour, M470,
      mainFirst, H470,
      mainLast, I470,
      mainEmail, G470,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$L$4:L470, bookingType,
          $M$4:M470, tour,
          $H$4:H470, mainFirst,
          $I$4:I470, mainLast,
          $G$4:G470, mainEmail
        ),
        ""000""
      ),
  "&amp;"    baseID &amp; ""-"" &amp; memberNumber
    )
  ),
  """"
)
"),"")</f>
        <v/>
      </c>
      <c r="W470" s="48"/>
      <c r="X470" s="85" t="b">
        <v>0</v>
      </c>
      <c r="Y470" s="85" t="b">
        <v>0</v>
      </c>
      <c r="Z470" s="85" t="b">
        <v>0</v>
      </c>
      <c r="AA470" s="50"/>
      <c r="AB470" s="51"/>
      <c r="AC470" s="85" t="b">
        <v>0</v>
      </c>
      <c r="AD470" s="92"/>
      <c r="AE470" s="88"/>
      <c r="AF470" s="36" t="str">
        <f t="array" ref="AF470">IF(M470="","",INDEX(
      '{INDEX} Tour Packages'!$A:$ZP,
      MATCH($M470, '{INDEX} Tour Packages'!$A:$A, 0),
      MATCH(AF$3, '{INDEX} Tour Packages'!$4:$4, 0)
    ))</f>
        <v/>
      </c>
      <c r="AG470" s="36" t="str">
        <f t="array" ref="AG470">IF(M470="","",INDEX(
      '{INDEX} Tour Packages'!$A:$ZP,
      MATCH($M470, '{INDEX} Tour Packages'!$A:$A, 0),
      MATCH(AG$3, '{INDEX} Tour Packages'!$4:$4, 0)
    ))</f>
        <v/>
      </c>
      <c r="AH470" s="36" t="str">
        <f t="array" ref="AH470">IF(M470="","",INDEX(
      '{INDEX} Tour Packages'!$A:$ZP,
      MATCH($M470, '{INDEX} Tour Packages'!$A:$A, 0),
      MATCH(AH$3, '{INDEX} Tour Packages'!$4:$4, 0)
    ))</f>
        <v/>
      </c>
      <c r="AI470" s="54" t="str">
        <f t="shared" si="9"/>
        <v/>
      </c>
      <c r="AJ470" s="42"/>
      <c r="AK470" s="55"/>
      <c r="AL470" s="46" t="b">
        <v>0</v>
      </c>
      <c r="AM470" s="56"/>
      <c r="AN470" s="57" t="str">
        <f t="shared" si="10"/>
        <v/>
      </c>
      <c r="AO470" s="58" t="str">
        <f t="shared" si="11"/>
        <v/>
      </c>
      <c r="AP470" s="59"/>
      <c r="AQ470" s="60"/>
      <c r="AR470" s="61"/>
      <c r="AS470" s="61"/>
      <c r="AT470" s="61" t="str">
        <f>IFERROR(__xludf.DUMMYFUNCTION("IF( 
  OR($AJ470=""Full Payment"", ISBLANK($K470)),
  """",
  IF(
    OR(
      Q470=""Standard Booking, P1"",
      Q470=""Standard Booking, P2"",
      Q470=""Standard Booking, P3"",
      Q470=""Standard Booking, P4""
    ),
    LET(
      resDate,   $"&amp;"K470,
      tourDate,  $N470,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0" s="62" t="str">
        <f t="shared" si="12"/>
        <v/>
      </c>
      <c r="AV470" s="63"/>
      <c r="AW470" s="64"/>
      <c r="AX470" s="64"/>
      <c r="AY470" s="64"/>
      <c r="AZ470" s="64" t="str">
        <f>IFERROR(__xludf.DUMMYFUNCTION("IF(
  OR($AJ470=""Full Payment"",$AJ470=""P1"", ISBLANK($K470)),
  """",
  IF(
    OR(
      $Q470=""Standard Booking, P2"",
      $Q470=""Standard Booking, P3"",
      $Q470=""Standard Booking, P4""
    ),
    LET(
      resDate,   $K470,
      tourDate,"&amp;"  $N470,
      monthCount, DATEDIF(resDate, tourDate, ""M"") + 1,
      secondDates, ARRAYFORMULA(
        DATE(
          YEAR(resDate),
          MONTH(resDate) + SEQUENCE(monthCount),
          2
        )
      ),
      validDates, FILTER(
        sec"&amp;"ondDates,
        (secondDates &gt; resDate + 2) *
        (secondDates &lt;= tourDate - 3)
      ),
      IF(
        OR($AJ470=""P2"", $AJ470=""P3"", $AJ470=""P4""),
        IF(
          COUNTA(validDates) &lt; 2,
          """",
          TEXT(INDEX(validDates"&amp;", 2), ""mmm d, yyyy"")
        ),
        IF(
          COUNTA(validDates) &lt; 2,
          """",
          TEXTJOIN("", "", TRUE,
            TEXT(INDEX(validDates, 1), ""mmm d, yyyy""),
            TEXT(INDEX(validDates, 2), ""mmm d, yyyy"")
          )
 "&amp;"       )
      )
    ),
    """"
  )
)
"),"")</f>
        <v/>
      </c>
      <c r="BA470" s="65" t="str">
        <f t="shared" si="13"/>
        <v/>
      </c>
      <c r="BB470" s="63"/>
      <c r="BC470" s="64"/>
      <c r="BD470" s="64"/>
      <c r="BE470" s="64"/>
      <c r="BF470" s="64" t="str">
        <f>IFERROR(__xludf.DUMMYFUNCTION("IF(
  OR($AJ470=""Full Payment"",$AJ470=""P1"", $AJ470=""P2""),
  """",
  IF(
    AND(
      NOT(ISBLANK($K470)),
      OR(
        Q470=""Standard Booking, P3"",
        Q470=""Standard Booking, P4""
      )
    ),
    LET(
      resDate,   $K470,
      "&amp;"tourDate,  $N470,
      monthCount, DATEDIF(resDate, tourDate, ""M"") + 1,
      secondDates, ARRAYFORMULA(
        DATE(
          YEAR(resDate),
          MONTH(resDate) + SEQUENCE(monthCount),
          2
        )
      ),
      validDates, FILTER(
  "&amp;"      secondDates,
        (secondDates &gt; resDate + 2) *
        (secondDates &lt;= tourDate - 3)
      ),
      IF(
        $AJ470=""P4"",
        IF(
          COUNTA(validDates) &lt; 3,
          """",
          TEXT(INDEX(validDates, 3), ""mmm d, yyyy"")
  "&amp;"      ),
        IF(
          $AJ470=""P3"",
          IF(
            COUNTA(validDates) &lt; 3,
            """",
            TEXT(INDEX(validDates, 3), ""mmm d, yyyy"")
          ),
          IF(
            COUNTA(validDates) &lt; 3,
            """",
    "&amp;"        TEXTJOIN("", "", TRUE,
              TEXT(INDEX(validDates, 1), ""mmm d, yyyy""),
              TEXT(INDEX(validDates, 2), ""mmm d, yyyy""),
              TEXT(INDEX(validDates, 3), ""mmm d, yyyy"")
            )
          )
        )
      )
    "&amp;"),
    """"
  )
)
"),"")</f>
        <v/>
      </c>
      <c r="BG470" s="65" t="str">
        <f t="shared" si="14"/>
        <v/>
      </c>
      <c r="BH470" s="63"/>
      <c r="BI470" s="64"/>
      <c r="BJ470" s="64"/>
      <c r="BK470" s="64"/>
      <c r="BL470" s="64" t="str">
        <f>IFERROR(__xludf.DUMMYFUNCTION("IF(
  OR($AJ470=""Full Payment"",$AJ470=""P1"",$AJ470=""P2"",$AJ470=""P3""),
  """",
  IF(
    AND(
      NOT(ISBLANK($K470)),
      $Q470=""Standard Booking, P4""
    ),
    LET(
      resDate,   $K470,
      tourDate,  $N470,
      monthCount, DATEDIF(r"&amp;"esDate, tourDate, ""M"") + 1,
      secondDates, ARRAYFORMULA(
        DATE(
          YEAR(resDate),
          MONTH(resDate) + SEQUENCE(monthCount),
          2
        )
      ),
      validDates, FILTER(
        secondDates,
        (secondDates &gt; res"&amp;"Date + 2) *
        (secondDates &lt;= tourDate - 3)
      ),
      IF(
        $AJ470=""P4"",
        IF(
          COUNTA(validDates) &lt; 4,
          """",
          TEXT(
            INDEX(validDates, 4),
            ""mmm d, yyyy""
          )
        ),
"&amp;"        IF(
          COUNTA(validDates) &lt; 4,
          """",
          TEXTJOIN(
            "", "", TRUE,
            TEXT(INDEX(validDates, 1), ""mmm d, yyyy""),
            TEXT(INDEX(validDates, 2), ""mmm d, yyyy""),
            TEXT(INDEX(validDates"&amp;", 3), ""mmm d, yyyy""),
            TEXT(INDEX(validDates, 4), ""mmm d, yyyy"")
          )
        )
      )
    ),
    """"
  )
)
"),"")</f>
        <v/>
      </c>
      <c r="BM470" s="65" t="str">
        <f t="shared" si="15"/>
        <v/>
      </c>
      <c r="BN470" s="66"/>
      <c r="BO470" s="67"/>
      <c r="BP470" s="49" t="b">
        <v>0</v>
      </c>
      <c r="BQ470" s="49" t="b">
        <v>0</v>
      </c>
      <c r="BR470" s="68"/>
      <c r="BS470" s="69"/>
      <c r="BT470" s="70" t="b">
        <v>0</v>
      </c>
      <c r="BU470" s="71"/>
      <c r="BV470" s="72"/>
      <c r="BW470" s="86" t="b">
        <v>0</v>
      </c>
      <c r="BX470" s="87"/>
    </row>
    <row r="471">
      <c r="A471" s="35" t="str">
        <f t="shared" si="1"/>
        <v/>
      </c>
      <c r="B471" s="36" t="str">
        <f t="shared" si="2"/>
        <v/>
      </c>
      <c r="C471" s="36" t="str">
        <f t="array" ref="C471">IF(
  M471="",
  "",
  IFERROR(
    INDEX(
      '{INDEX} Tour Packages'!$A:$ZZ,
      MATCH(
        M471,
        INDEX(
          '{INDEX} Tour Packages'!$A:$ZZ,
          ,
          MATCH("Tour Package Name", '{INDEX} Tour Packages'!$4:$4, 0)
        ),
        0
      ),
      MATCH("Tour Code", '{INDEX} Tour Packages'!$4:$4, 0)
    ),
    "XXX"
  )
)
</f>
        <v/>
      </c>
      <c r="D471" s="36" t="str">
        <f t="shared" si="3"/>
        <v/>
      </c>
      <c r="E471" s="36" t="str">
        <f t="shared" si="4"/>
        <v/>
      </c>
      <c r="F471" s="37" t="str">
        <f t="shared" si="5"/>
        <v/>
      </c>
      <c r="G471" s="89"/>
      <c r="H471" s="89"/>
      <c r="I471" s="90"/>
      <c r="J471" s="40" t="str">
        <f t="shared" si="16"/>
        <v> </v>
      </c>
      <c r="K471" s="91"/>
      <c r="L471" s="55"/>
      <c r="M471" s="55"/>
      <c r="N471" s="91"/>
      <c r="O471" s="43" t="str">
        <f>IFERROR(__xludf.DUMMYFUNCTION("IF(N471="""","""",IFERROR(
  N471 + VALUE(REGEXEXTRACT(P471, ""(\d+)\s+Days"")),
  """"
)
)"),"")</f>
        <v/>
      </c>
      <c r="P471" s="43" t="str">
        <f t="array" ref="P471">IFERROR(
  INDEX(
    INDEX('{INDEX} Tour Packages'!$A:$ZZ, , MATCH(P$3, '{INDEX} Tour Packages'!$4:$4, 0)),
    MATCH(M471, INDEX('{INDEX} Tour Packages'!$A:$ZZ,0, MATCH("Tour Package Name", '{INDEX} Tour Packages'!$4:$4, 0)), 0)
  ),
"")
</f>
        <v/>
      </c>
      <c r="Q471" s="44" t="str">
        <f t="shared" si="7"/>
        <v/>
      </c>
      <c r="R471" s="44" t="str">
        <f>IFERROR(__xludf.DUMMYFUNCTION("IF(OR(ISBLANK(K471), ISBLANK(N471)), """", 
  LET(
    resDate, K471,
    tourDate, N471,
    monthCount, MAX(0, DATEDIF(resDate, tourDate - 3, ""M"") + 1),
    secondDates, ARRAYFORMULA(DATE(YEAR(resDate), MONTH(resDate) + SEQUENCE(monthCount), 2)),
    "&amp;"validDates, FILTER(secondDates, (secondDates &gt; resDate + 2) * (secondDates &lt;= tourDate - 3)),
    IF(ISERROR(validDates), 0, COUNTA(validDates))
  )
)
"),"")</f>
        <v/>
      </c>
      <c r="S471" s="44" t="str">
        <f t="shared" si="8"/>
        <v/>
      </c>
      <c r="T471" s="45" t="str">
        <f t="array" ref="T471">IF(ISBLANK(BO471),IFERROR(
  INDEX(
    INDEX('{INDEX} Payment Terms'!$A:$G, , MATCH(T$3, '{INDEX} Payment Terms'!$4:$4, 0)),
    MATCH(Q471, INDEX('{INDEX} Payment Terms'!$A:$G,0, MATCH("Payment Condition", '{INDEX} Payment Terms'!$4:$4, 0)), 0)
  ),
""),"Cancelled")
</f>
        <v/>
      </c>
      <c r="U471" s="46" t="b">
        <v>0</v>
      </c>
      <c r="V471" s="47" t="str">
        <f>IFERROR(__xludf.DUMMYFUNCTION("IF(OR(L471=""Duo Booking"", L471=""Group Booking""),
IF(U471=FALSE,"""",
    LET(
      bookingType, L471,
      tour, M471,
      mainFirst, H471,
      mainLast, I471,
      mainEmail, G471,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$L$4:L471, bookingType,
          $M$4:M471, tour,
          $H$4:H471, mainFirst,
          $I$4:I471, mainLast,
          $G$4:G471, mainEmail
        ),
        ""000""
      ),
  "&amp;"    baseID &amp; ""-"" &amp; memberNumber
    )
  ),
  """"
)
"),"")</f>
        <v/>
      </c>
      <c r="W471" s="48"/>
      <c r="X471" s="85" t="b">
        <v>0</v>
      </c>
      <c r="Y471" s="85" t="b">
        <v>0</v>
      </c>
      <c r="Z471" s="85" t="b">
        <v>0</v>
      </c>
      <c r="AA471" s="50"/>
      <c r="AB471" s="51"/>
      <c r="AC471" s="85" t="b">
        <v>0</v>
      </c>
      <c r="AD471" s="92"/>
      <c r="AE471" s="88"/>
      <c r="AF471" s="36" t="str">
        <f t="array" ref="AF471">IF(M471="","",INDEX(
      '{INDEX} Tour Packages'!$A:$ZP,
      MATCH($M471, '{INDEX} Tour Packages'!$A:$A, 0),
      MATCH(AF$3, '{INDEX} Tour Packages'!$4:$4, 0)
    ))</f>
        <v/>
      </c>
      <c r="AG471" s="36" t="str">
        <f t="array" ref="AG471">IF(M471="","",INDEX(
      '{INDEX} Tour Packages'!$A:$ZP,
      MATCH($M471, '{INDEX} Tour Packages'!$A:$A, 0),
      MATCH(AG$3, '{INDEX} Tour Packages'!$4:$4, 0)
    ))</f>
        <v/>
      </c>
      <c r="AH471" s="36" t="str">
        <f t="array" ref="AH471">IF(M471="","",INDEX(
      '{INDEX} Tour Packages'!$A:$ZP,
      MATCH($M471, '{INDEX} Tour Packages'!$A:$A, 0),
      MATCH(AH$3, '{INDEX} Tour Packages'!$4:$4, 0)
    ))</f>
        <v/>
      </c>
      <c r="AI471" s="54" t="str">
        <f t="shared" si="9"/>
        <v/>
      </c>
      <c r="AJ471" s="42"/>
      <c r="AK471" s="55"/>
      <c r="AL471" s="46" t="b">
        <v>0</v>
      </c>
      <c r="AM471" s="56"/>
      <c r="AN471" s="57" t="str">
        <f t="shared" si="10"/>
        <v/>
      </c>
      <c r="AO471" s="58" t="str">
        <f t="shared" si="11"/>
        <v/>
      </c>
      <c r="AP471" s="59"/>
      <c r="AQ471" s="60"/>
      <c r="AR471" s="61"/>
      <c r="AS471" s="61"/>
      <c r="AT471" s="61" t="str">
        <f>IFERROR(__xludf.DUMMYFUNCTION("IF( 
  OR($AJ471=""Full Payment"", ISBLANK($K471)),
  """",
  IF(
    OR(
      Q471=""Standard Booking, P1"",
      Q471=""Standard Booking, P2"",
      Q471=""Standard Booking, P3"",
      Q471=""Standard Booking, P4""
    ),
    LET(
      resDate,   $"&amp;"K471,
      tourDate,  $N471,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1" s="62" t="str">
        <f t="shared" si="12"/>
        <v/>
      </c>
      <c r="AV471" s="63"/>
      <c r="AW471" s="64"/>
      <c r="AX471" s="64"/>
      <c r="AY471" s="64"/>
      <c r="AZ471" s="64" t="str">
        <f>IFERROR(__xludf.DUMMYFUNCTION("IF(
  OR($AJ471=""Full Payment"",$AJ471=""P1"", ISBLANK($K471)),
  """",
  IF(
    OR(
      $Q471=""Standard Booking, P2"",
      $Q471=""Standard Booking, P3"",
      $Q471=""Standard Booking, P4""
    ),
    LET(
      resDate,   $K471,
      tourDate,"&amp;"  $N471,
      monthCount, DATEDIF(resDate, tourDate, ""M"") + 1,
      secondDates, ARRAYFORMULA(
        DATE(
          YEAR(resDate),
          MONTH(resDate) + SEQUENCE(monthCount),
          2
        )
      ),
      validDates, FILTER(
        sec"&amp;"ondDates,
        (secondDates &gt; resDate + 2) *
        (secondDates &lt;= tourDate - 3)
      ),
      IF(
        OR($AJ471=""P2"", $AJ471=""P3"", $AJ471=""P4""),
        IF(
          COUNTA(validDates) &lt; 2,
          """",
          TEXT(INDEX(validDates"&amp;", 2), ""mmm d, yyyy"")
        ),
        IF(
          COUNTA(validDates) &lt; 2,
          """",
          TEXTJOIN("", "", TRUE,
            TEXT(INDEX(validDates, 1), ""mmm d, yyyy""),
            TEXT(INDEX(validDates, 2), ""mmm d, yyyy"")
          )
 "&amp;"       )
      )
    ),
    """"
  )
)
"),"")</f>
        <v/>
      </c>
      <c r="BA471" s="65" t="str">
        <f t="shared" si="13"/>
        <v/>
      </c>
      <c r="BB471" s="63"/>
      <c r="BC471" s="64"/>
      <c r="BD471" s="64"/>
      <c r="BE471" s="64"/>
      <c r="BF471" s="64" t="str">
        <f>IFERROR(__xludf.DUMMYFUNCTION("IF(
  OR($AJ471=""Full Payment"",$AJ471=""P1"", $AJ471=""P2""),
  """",
  IF(
    AND(
      NOT(ISBLANK($K471)),
      OR(
        Q471=""Standard Booking, P3"",
        Q471=""Standard Booking, P4""
      )
    ),
    LET(
      resDate,   $K471,
      "&amp;"tourDate,  $N471,
      monthCount, DATEDIF(resDate, tourDate, ""M"") + 1,
      secondDates, ARRAYFORMULA(
        DATE(
          YEAR(resDate),
          MONTH(resDate) + SEQUENCE(monthCount),
          2
        )
      ),
      validDates, FILTER(
  "&amp;"      secondDates,
        (secondDates &gt; resDate + 2) *
        (secondDates &lt;= tourDate - 3)
      ),
      IF(
        $AJ471=""P4"",
        IF(
          COUNTA(validDates) &lt; 3,
          """",
          TEXT(INDEX(validDates, 3), ""mmm d, yyyy"")
  "&amp;"      ),
        IF(
          $AJ471=""P3"",
          IF(
            COUNTA(validDates) &lt; 3,
            """",
            TEXT(INDEX(validDates, 3), ""mmm d, yyyy"")
          ),
          IF(
            COUNTA(validDates) &lt; 3,
            """",
    "&amp;"        TEXTJOIN("", "", TRUE,
              TEXT(INDEX(validDates, 1), ""mmm d, yyyy""),
              TEXT(INDEX(validDates, 2), ""mmm d, yyyy""),
              TEXT(INDEX(validDates, 3), ""mmm d, yyyy"")
            )
          )
        )
      )
    "&amp;"),
    """"
  )
)
"),"")</f>
        <v/>
      </c>
      <c r="BG471" s="65" t="str">
        <f t="shared" si="14"/>
        <v/>
      </c>
      <c r="BH471" s="63"/>
      <c r="BI471" s="64"/>
      <c r="BJ471" s="64"/>
      <c r="BK471" s="64"/>
      <c r="BL471" s="64" t="str">
        <f>IFERROR(__xludf.DUMMYFUNCTION("IF(
  OR($AJ471=""Full Payment"",$AJ471=""P1"",$AJ471=""P2"",$AJ471=""P3""),
  """",
  IF(
    AND(
      NOT(ISBLANK($K471)),
      $Q471=""Standard Booking, P4""
    ),
    LET(
      resDate,   $K471,
      tourDate,  $N471,
      monthCount, DATEDIF(r"&amp;"esDate, tourDate, ""M"") + 1,
      secondDates, ARRAYFORMULA(
        DATE(
          YEAR(resDate),
          MONTH(resDate) + SEQUENCE(monthCount),
          2
        )
      ),
      validDates, FILTER(
        secondDates,
        (secondDates &gt; res"&amp;"Date + 2) *
        (secondDates &lt;= tourDate - 3)
      ),
      IF(
        $AJ471=""P4"",
        IF(
          COUNTA(validDates) &lt; 4,
          """",
          TEXT(
            INDEX(validDates, 4),
            ""mmm d, yyyy""
          )
        ),
"&amp;"        IF(
          COUNTA(validDates) &lt; 4,
          """",
          TEXTJOIN(
            "", "", TRUE,
            TEXT(INDEX(validDates, 1), ""mmm d, yyyy""),
            TEXT(INDEX(validDates, 2), ""mmm d, yyyy""),
            TEXT(INDEX(validDates"&amp;", 3), ""mmm d, yyyy""),
            TEXT(INDEX(validDates, 4), ""mmm d, yyyy"")
          )
        )
      )
    ),
    """"
  )
)
"),"")</f>
        <v/>
      </c>
      <c r="BM471" s="65" t="str">
        <f t="shared" si="15"/>
        <v/>
      </c>
      <c r="BN471" s="66"/>
      <c r="BO471" s="67"/>
      <c r="BP471" s="49" t="b">
        <v>0</v>
      </c>
      <c r="BQ471" s="49" t="b">
        <v>0</v>
      </c>
      <c r="BR471" s="68"/>
      <c r="BS471" s="69"/>
      <c r="BT471" s="70" t="b">
        <v>0</v>
      </c>
      <c r="BU471" s="71"/>
      <c r="BV471" s="72"/>
      <c r="BW471" s="86" t="b">
        <v>0</v>
      </c>
      <c r="BX471" s="87"/>
    </row>
    <row r="472">
      <c r="A472" s="35" t="str">
        <f t="shared" si="1"/>
        <v/>
      </c>
      <c r="B472" s="36" t="str">
        <f t="shared" si="2"/>
        <v/>
      </c>
      <c r="C472" s="36" t="str">
        <f t="array" ref="C472">IF(
  M472="",
  "",
  IFERROR(
    INDEX(
      '{INDEX} Tour Packages'!$A:$ZZ,
      MATCH(
        M472,
        INDEX(
          '{INDEX} Tour Packages'!$A:$ZZ,
          ,
          MATCH("Tour Package Name", '{INDEX} Tour Packages'!$4:$4, 0)
        ),
        0
      ),
      MATCH("Tour Code", '{INDEX} Tour Packages'!$4:$4, 0)
    ),
    "XXX"
  )
)
</f>
        <v/>
      </c>
      <c r="D472" s="36" t="str">
        <f t="shared" si="3"/>
        <v/>
      </c>
      <c r="E472" s="36" t="str">
        <f t="shared" si="4"/>
        <v/>
      </c>
      <c r="F472" s="37" t="str">
        <f t="shared" si="5"/>
        <v/>
      </c>
      <c r="G472" s="89"/>
      <c r="H472" s="89"/>
      <c r="I472" s="90"/>
      <c r="J472" s="40" t="str">
        <f t="shared" si="16"/>
        <v> </v>
      </c>
      <c r="K472" s="91"/>
      <c r="L472" s="55"/>
      <c r="M472" s="55"/>
      <c r="N472" s="91"/>
      <c r="O472" s="43" t="str">
        <f>IFERROR(__xludf.DUMMYFUNCTION("IF(N472="""","""",IFERROR(
  N472 + VALUE(REGEXEXTRACT(P472, ""(\d+)\s+Days"")),
  """"
)
)"),"")</f>
        <v/>
      </c>
      <c r="P472" s="43" t="str">
        <f t="array" ref="P472">IFERROR(
  INDEX(
    INDEX('{INDEX} Tour Packages'!$A:$ZZ, , MATCH(P$3, '{INDEX} Tour Packages'!$4:$4, 0)),
    MATCH(M472, INDEX('{INDEX} Tour Packages'!$A:$ZZ,0, MATCH("Tour Package Name", '{INDEX} Tour Packages'!$4:$4, 0)), 0)
  ),
"")
</f>
        <v/>
      </c>
      <c r="Q472" s="44" t="str">
        <f t="shared" si="7"/>
        <v/>
      </c>
      <c r="R472" s="44" t="str">
        <f>IFERROR(__xludf.DUMMYFUNCTION("IF(OR(ISBLANK(K472), ISBLANK(N472)), """", 
  LET(
    resDate, K472,
    tourDate, N472,
    monthCount, MAX(0, DATEDIF(resDate, tourDate - 3, ""M"") + 1),
    secondDates, ARRAYFORMULA(DATE(YEAR(resDate), MONTH(resDate) + SEQUENCE(monthCount), 2)),
    "&amp;"validDates, FILTER(secondDates, (secondDates &gt; resDate + 2) * (secondDates &lt;= tourDate - 3)),
    IF(ISERROR(validDates), 0, COUNTA(validDates))
  )
)
"),"")</f>
        <v/>
      </c>
      <c r="S472" s="44" t="str">
        <f t="shared" si="8"/>
        <v/>
      </c>
      <c r="T472" s="45" t="str">
        <f t="array" ref="T472">IF(ISBLANK(BO472),IFERROR(
  INDEX(
    INDEX('{INDEX} Payment Terms'!$A:$G, , MATCH(T$3, '{INDEX} Payment Terms'!$4:$4, 0)),
    MATCH(Q472, INDEX('{INDEX} Payment Terms'!$A:$G,0, MATCH("Payment Condition", '{INDEX} Payment Terms'!$4:$4, 0)), 0)
  ),
""),"Cancelled")
</f>
        <v/>
      </c>
      <c r="U472" s="46" t="b">
        <v>0</v>
      </c>
      <c r="V472" s="47" t="str">
        <f>IFERROR(__xludf.DUMMYFUNCTION("IF(OR(L472=""Duo Booking"", L472=""Group Booking""),
IF(U472=FALSE,"""",
    LET(
      bookingType, L472,
      tour, M472,
      mainFirst, H472,
      mainLast, I472,
      mainEmail, G472,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$L$4:L472, bookingType,
          $M$4:M472, tour,
          $H$4:H472, mainFirst,
          $I$4:I472, mainLast,
          $G$4:G472, mainEmail
        ),
        ""000""
      ),
  "&amp;"    baseID &amp; ""-"" &amp; memberNumber
    )
  ),
  """"
)
"),"")</f>
        <v/>
      </c>
      <c r="W472" s="48"/>
      <c r="X472" s="85" t="b">
        <v>0</v>
      </c>
      <c r="Y472" s="85" t="b">
        <v>0</v>
      </c>
      <c r="Z472" s="85" t="b">
        <v>0</v>
      </c>
      <c r="AA472" s="50"/>
      <c r="AB472" s="51"/>
      <c r="AC472" s="85" t="b">
        <v>0</v>
      </c>
      <c r="AD472" s="92"/>
      <c r="AE472" s="88"/>
      <c r="AF472" s="36" t="str">
        <f t="array" ref="AF472">IF(M472="","",INDEX(
      '{INDEX} Tour Packages'!$A:$ZP,
      MATCH($M472, '{INDEX} Tour Packages'!$A:$A, 0),
      MATCH(AF$3, '{INDEX} Tour Packages'!$4:$4, 0)
    ))</f>
        <v/>
      </c>
      <c r="AG472" s="36" t="str">
        <f t="array" ref="AG472">IF(M472="","",INDEX(
      '{INDEX} Tour Packages'!$A:$ZP,
      MATCH($M472, '{INDEX} Tour Packages'!$A:$A, 0),
      MATCH(AG$3, '{INDEX} Tour Packages'!$4:$4, 0)
    ))</f>
        <v/>
      </c>
      <c r="AH472" s="36" t="str">
        <f t="array" ref="AH472">IF(M472="","",INDEX(
      '{INDEX} Tour Packages'!$A:$ZP,
      MATCH($M472, '{INDEX} Tour Packages'!$A:$A, 0),
      MATCH(AH$3, '{INDEX} Tour Packages'!$4:$4, 0)
    ))</f>
        <v/>
      </c>
      <c r="AI472" s="54" t="str">
        <f t="shared" si="9"/>
        <v/>
      </c>
      <c r="AJ472" s="42"/>
      <c r="AK472" s="55"/>
      <c r="AL472" s="46" t="b">
        <v>0</v>
      </c>
      <c r="AM472" s="56"/>
      <c r="AN472" s="57" t="str">
        <f t="shared" si="10"/>
        <v/>
      </c>
      <c r="AO472" s="58" t="str">
        <f t="shared" si="11"/>
        <v/>
      </c>
      <c r="AP472" s="59"/>
      <c r="AQ472" s="60"/>
      <c r="AR472" s="61"/>
      <c r="AS472" s="61"/>
      <c r="AT472" s="61" t="str">
        <f>IFERROR(__xludf.DUMMYFUNCTION("IF( 
  OR($AJ472=""Full Payment"", ISBLANK($K472)),
  """",
  IF(
    OR(
      Q472=""Standard Booking, P1"",
      Q472=""Standard Booking, P2"",
      Q472=""Standard Booking, P3"",
      Q472=""Standard Booking, P4""
    ),
    LET(
      resDate,   $"&amp;"K472,
      tourDate,  $N472,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2" s="62" t="str">
        <f t="shared" si="12"/>
        <v/>
      </c>
      <c r="AV472" s="63"/>
      <c r="AW472" s="64"/>
      <c r="AX472" s="64"/>
      <c r="AY472" s="64"/>
      <c r="AZ472" s="64" t="str">
        <f>IFERROR(__xludf.DUMMYFUNCTION("IF(
  OR($AJ472=""Full Payment"",$AJ472=""P1"", ISBLANK($K472)),
  """",
  IF(
    OR(
      $Q472=""Standard Booking, P2"",
      $Q472=""Standard Booking, P3"",
      $Q472=""Standard Booking, P4""
    ),
    LET(
      resDate,   $K472,
      tourDate,"&amp;"  $N472,
      monthCount, DATEDIF(resDate, tourDate, ""M"") + 1,
      secondDates, ARRAYFORMULA(
        DATE(
          YEAR(resDate),
          MONTH(resDate) + SEQUENCE(monthCount),
          2
        )
      ),
      validDates, FILTER(
        sec"&amp;"ondDates,
        (secondDates &gt; resDate + 2) *
        (secondDates &lt;= tourDate - 3)
      ),
      IF(
        OR($AJ472=""P2"", $AJ472=""P3"", $AJ472=""P4""),
        IF(
          COUNTA(validDates) &lt; 2,
          """",
          TEXT(INDEX(validDates"&amp;", 2), ""mmm d, yyyy"")
        ),
        IF(
          COUNTA(validDates) &lt; 2,
          """",
          TEXTJOIN("", "", TRUE,
            TEXT(INDEX(validDates, 1), ""mmm d, yyyy""),
            TEXT(INDEX(validDates, 2), ""mmm d, yyyy"")
          )
 "&amp;"       )
      )
    ),
    """"
  )
)
"),"")</f>
        <v/>
      </c>
      <c r="BA472" s="65" t="str">
        <f t="shared" si="13"/>
        <v/>
      </c>
      <c r="BB472" s="63"/>
      <c r="BC472" s="64"/>
      <c r="BD472" s="64"/>
      <c r="BE472" s="64"/>
      <c r="BF472" s="64" t="str">
        <f>IFERROR(__xludf.DUMMYFUNCTION("IF(
  OR($AJ472=""Full Payment"",$AJ472=""P1"", $AJ472=""P2""),
  """",
  IF(
    AND(
      NOT(ISBLANK($K472)),
      OR(
        Q472=""Standard Booking, P3"",
        Q472=""Standard Booking, P4""
      )
    ),
    LET(
      resDate,   $K472,
      "&amp;"tourDate,  $N472,
      monthCount, DATEDIF(resDate, tourDate, ""M"") + 1,
      secondDates, ARRAYFORMULA(
        DATE(
          YEAR(resDate),
          MONTH(resDate) + SEQUENCE(monthCount),
          2
        )
      ),
      validDates, FILTER(
  "&amp;"      secondDates,
        (secondDates &gt; resDate + 2) *
        (secondDates &lt;= tourDate - 3)
      ),
      IF(
        $AJ472=""P4"",
        IF(
          COUNTA(validDates) &lt; 3,
          """",
          TEXT(INDEX(validDates, 3), ""mmm d, yyyy"")
  "&amp;"      ),
        IF(
          $AJ472=""P3"",
          IF(
            COUNTA(validDates) &lt; 3,
            """",
            TEXT(INDEX(validDates, 3), ""mmm d, yyyy"")
          ),
          IF(
            COUNTA(validDates) &lt; 3,
            """",
    "&amp;"        TEXTJOIN("", "", TRUE,
              TEXT(INDEX(validDates, 1), ""mmm d, yyyy""),
              TEXT(INDEX(validDates, 2), ""mmm d, yyyy""),
              TEXT(INDEX(validDates, 3), ""mmm d, yyyy"")
            )
          )
        )
      )
    "&amp;"),
    """"
  )
)
"),"")</f>
        <v/>
      </c>
      <c r="BG472" s="65" t="str">
        <f t="shared" si="14"/>
        <v/>
      </c>
      <c r="BH472" s="63"/>
      <c r="BI472" s="64"/>
      <c r="BJ472" s="64"/>
      <c r="BK472" s="64"/>
      <c r="BL472" s="64" t="str">
        <f>IFERROR(__xludf.DUMMYFUNCTION("IF(
  OR($AJ472=""Full Payment"",$AJ472=""P1"",$AJ472=""P2"",$AJ472=""P3""),
  """",
  IF(
    AND(
      NOT(ISBLANK($K472)),
      $Q472=""Standard Booking, P4""
    ),
    LET(
      resDate,   $K472,
      tourDate,  $N472,
      monthCount, DATEDIF(r"&amp;"esDate, tourDate, ""M"") + 1,
      secondDates, ARRAYFORMULA(
        DATE(
          YEAR(resDate),
          MONTH(resDate) + SEQUENCE(monthCount),
          2
        )
      ),
      validDates, FILTER(
        secondDates,
        (secondDates &gt; res"&amp;"Date + 2) *
        (secondDates &lt;= tourDate - 3)
      ),
      IF(
        $AJ472=""P4"",
        IF(
          COUNTA(validDates) &lt; 4,
          """",
          TEXT(
            INDEX(validDates, 4),
            ""mmm d, yyyy""
          )
        ),
"&amp;"        IF(
          COUNTA(validDates) &lt; 4,
          """",
          TEXTJOIN(
            "", "", TRUE,
            TEXT(INDEX(validDates, 1), ""mmm d, yyyy""),
            TEXT(INDEX(validDates, 2), ""mmm d, yyyy""),
            TEXT(INDEX(validDates"&amp;", 3), ""mmm d, yyyy""),
            TEXT(INDEX(validDates, 4), ""mmm d, yyyy"")
          )
        )
      )
    ),
    """"
  )
)
"),"")</f>
        <v/>
      </c>
      <c r="BM472" s="65" t="str">
        <f t="shared" si="15"/>
        <v/>
      </c>
      <c r="BN472" s="66"/>
      <c r="BO472" s="67"/>
      <c r="BP472" s="49" t="b">
        <v>0</v>
      </c>
      <c r="BQ472" s="49" t="b">
        <v>0</v>
      </c>
      <c r="BR472" s="68"/>
      <c r="BS472" s="69"/>
      <c r="BT472" s="70" t="b">
        <v>0</v>
      </c>
      <c r="BU472" s="71"/>
      <c r="BV472" s="72"/>
      <c r="BW472" s="86" t="b">
        <v>0</v>
      </c>
      <c r="BX472" s="87"/>
    </row>
    <row r="473">
      <c r="A473" s="35" t="str">
        <f t="shared" si="1"/>
        <v/>
      </c>
      <c r="B473" s="36" t="str">
        <f t="shared" si="2"/>
        <v/>
      </c>
      <c r="C473" s="36" t="str">
        <f t="array" ref="C473">IF(
  M473="",
  "",
  IFERROR(
    INDEX(
      '{INDEX} Tour Packages'!$A:$ZZ,
      MATCH(
        M473,
        INDEX(
          '{INDEX} Tour Packages'!$A:$ZZ,
          ,
          MATCH("Tour Package Name", '{INDEX} Tour Packages'!$4:$4, 0)
        ),
        0
      ),
      MATCH("Tour Code", '{INDEX} Tour Packages'!$4:$4, 0)
    ),
    "XXX"
  )
)
</f>
        <v/>
      </c>
      <c r="D473" s="36" t="str">
        <f t="shared" si="3"/>
        <v/>
      </c>
      <c r="E473" s="36" t="str">
        <f t="shared" si="4"/>
        <v/>
      </c>
      <c r="F473" s="37" t="str">
        <f t="shared" si="5"/>
        <v/>
      </c>
      <c r="G473" s="89"/>
      <c r="H473" s="89"/>
      <c r="I473" s="90"/>
      <c r="J473" s="40" t="str">
        <f t="shared" si="16"/>
        <v> </v>
      </c>
      <c r="K473" s="91"/>
      <c r="L473" s="55"/>
      <c r="M473" s="55"/>
      <c r="N473" s="91"/>
      <c r="O473" s="43" t="str">
        <f>IFERROR(__xludf.DUMMYFUNCTION("IF(N473="""","""",IFERROR(
  N473 + VALUE(REGEXEXTRACT(P473, ""(\d+)\s+Days"")),
  """"
)
)"),"")</f>
        <v/>
      </c>
      <c r="P473" s="43" t="str">
        <f t="array" ref="P473">IFERROR(
  INDEX(
    INDEX('{INDEX} Tour Packages'!$A:$ZZ, , MATCH(P$3, '{INDEX} Tour Packages'!$4:$4, 0)),
    MATCH(M473, INDEX('{INDEX} Tour Packages'!$A:$ZZ,0, MATCH("Tour Package Name", '{INDEX} Tour Packages'!$4:$4, 0)), 0)
  ),
"")
</f>
        <v/>
      </c>
      <c r="Q473" s="44" t="str">
        <f t="shared" si="7"/>
        <v/>
      </c>
      <c r="R473" s="44" t="str">
        <f>IFERROR(__xludf.DUMMYFUNCTION("IF(OR(ISBLANK(K473), ISBLANK(N473)), """", 
  LET(
    resDate, K473,
    tourDate, N473,
    monthCount, MAX(0, DATEDIF(resDate, tourDate - 3, ""M"") + 1),
    secondDates, ARRAYFORMULA(DATE(YEAR(resDate), MONTH(resDate) + SEQUENCE(monthCount), 2)),
    "&amp;"validDates, FILTER(secondDates, (secondDates &gt; resDate + 2) * (secondDates &lt;= tourDate - 3)),
    IF(ISERROR(validDates), 0, COUNTA(validDates))
  )
)
"),"")</f>
        <v/>
      </c>
      <c r="S473" s="44" t="str">
        <f t="shared" si="8"/>
        <v/>
      </c>
      <c r="T473" s="45" t="str">
        <f t="array" ref="T473">IF(ISBLANK(BO473),IFERROR(
  INDEX(
    INDEX('{INDEX} Payment Terms'!$A:$G, , MATCH(T$3, '{INDEX} Payment Terms'!$4:$4, 0)),
    MATCH(Q473, INDEX('{INDEX} Payment Terms'!$A:$G,0, MATCH("Payment Condition", '{INDEX} Payment Terms'!$4:$4, 0)), 0)
  ),
""),"Cancelled")
</f>
        <v/>
      </c>
      <c r="U473" s="46" t="b">
        <v>0</v>
      </c>
      <c r="V473" s="47" t="str">
        <f>IFERROR(__xludf.DUMMYFUNCTION("IF(OR(L473=""Duo Booking"", L473=""Group Booking""),
IF(U473=FALSE,"""",
    LET(
      bookingType, L473,
      tour, M473,
      mainFirst, H473,
      mainLast, I473,
      mainEmail, G473,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$L$4:L473, bookingType,
          $M$4:M473, tour,
          $H$4:H473, mainFirst,
          $I$4:I473, mainLast,
          $G$4:G473, mainEmail
        ),
        ""000""
      ),
  "&amp;"    baseID &amp; ""-"" &amp; memberNumber
    )
  ),
  """"
)
"),"")</f>
        <v/>
      </c>
      <c r="W473" s="48"/>
      <c r="X473" s="85" t="b">
        <v>0</v>
      </c>
      <c r="Y473" s="85" t="b">
        <v>0</v>
      </c>
      <c r="Z473" s="85" t="b">
        <v>0</v>
      </c>
      <c r="AA473" s="50"/>
      <c r="AB473" s="51"/>
      <c r="AC473" s="85" t="b">
        <v>0</v>
      </c>
      <c r="AD473" s="92"/>
      <c r="AE473" s="88"/>
      <c r="AF473" s="36" t="str">
        <f t="array" ref="AF473">IF(M473="","",INDEX(
      '{INDEX} Tour Packages'!$A:$ZP,
      MATCH($M473, '{INDEX} Tour Packages'!$A:$A, 0),
      MATCH(AF$3, '{INDEX} Tour Packages'!$4:$4, 0)
    ))</f>
        <v/>
      </c>
      <c r="AG473" s="36" t="str">
        <f t="array" ref="AG473">IF(M473="","",INDEX(
      '{INDEX} Tour Packages'!$A:$ZP,
      MATCH($M473, '{INDEX} Tour Packages'!$A:$A, 0),
      MATCH(AG$3, '{INDEX} Tour Packages'!$4:$4, 0)
    ))</f>
        <v/>
      </c>
      <c r="AH473" s="36" t="str">
        <f t="array" ref="AH473">IF(M473="","",INDEX(
      '{INDEX} Tour Packages'!$A:$ZP,
      MATCH($M473, '{INDEX} Tour Packages'!$A:$A, 0),
      MATCH(AH$3, '{INDEX} Tour Packages'!$4:$4, 0)
    ))</f>
        <v/>
      </c>
      <c r="AI473" s="54" t="str">
        <f t="shared" si="9"/>
        <v/>
      </c>
      <c r="AJ473" s="42"/>
      <c r="AK473" s="55"/>
      <c r="AL473" s="46" t="b">
        <v>0</v>
      </c>
      <c r="AM473" s="56"/>
      <c r="AN473" s="57" t="str">
        <f t="shared" si="10"/>
        <v/>
      </c>
      <c r="AO473" s="58" t="str">
        <f t="shared" si="11"/>
        <v/>
      </c>
      <c r="AP473" s="59"/>
      <c r="AQ473" s="60"/>
      <c r="AR473" s="61"/>
      <c r="AS473" s="61"/>
      <c r="AT473" s="61" t="str">
        <f>IFERROR(__xludf.DUMMYFUNCTION("IF( 
  OR($AJ473=""Full Payment"", ISBLANK($K473)),
  """",
  IF(
    OR(
      Q473=""Standard Booking, P1"",
      Q473=""Standard Booking, P2"",
      Q473=""Standard Booking, P3"",
      Q473=""Standard Booking, P4""
    ),
    LET(
      resDate,   $"&amp;"K473,
      tourDate,  $N473,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3" s="62" t="str">
        <f t="shared" si="12"/>
        <v/>
      </c>
      <c r="AV473" s="63"/>
      <c r="AW473" s="64"/>
      <c r="AX473" s="64"/>
      <c r="AY473" s="64"/>
      <c r="AZ473" s="64" t="str">
        <f>IFERROR(__xludf.DUMMYFUNCTION("IF(
  OR($AJ473=""Full Payment"",$AJ473=""P1"", ISBLANK($K473)),
  """",
  IF(
    OR(
      $Q473=""Standard Booking, P2"",
      $Q473=""Standard Booking, P3"",
      $Q473=""Standard Booking, P4""
    ),
    LET(
      resDate,   $K473,
      tourDate,"&amp;"  $N473,
      monthCount, DATEDIF(resDate, tourDate, ""M"") + 1,
      secondDates, ARRAYFORMULA(
        DATE(
          YEAR(resDate),
          MONTH(resDate) + SEQUENCE(monthCount),
          2
        )
      ),
      validDates, FILTER(
        sec"&amp;"ondDates,
        (secondDates &gt; resDate + 2) *
        (secondDates &lt;= tourDate - 3)
      ),
      IF(
        OR($AJ473=""P2"", $AJ473=""P3"", $AJ473=""P4""),
        IF(
          COUNTA(validDates) &lt; 2,
          """",
          TEXT(INDEX(validDates"&amp;", 2), ""mmm d, yyyy"")
        ),
        IF(
          COUNTA(validDates) &lt; 2,
          """",
          TEXTJOIN("", "", TRUE,
            TEXT(INDEX(validDates, 1), ""mmm d, yyyy""),
            TEXT(INDEX(validDates, 2), ""mmm d, yyyy"")
          )
 "&amp;"       )
      )
    ),
    """"
  )
)
"),"")</f>
        <v/>
      </c>
      <c r="BA473" s="65" t="str">
        <f t="shared" si="13"/>
        <v/>
      </c>
      <c r="BB473" s="63"/>
      <c r="BC473" s="64"/>
      <c r="BD473" s="64"/>
      <c r="BE473" s="64"/>
      <c r="BF473" s="64" t="str">
        <f>IFERROR(__xludf.DUMMYFUNCTION("IF(
  OR($AJ473=""Full Payment"",$AJ473=""P1"", $AJ473=""P2""),
  """",
  IF(
    AND(
      NOT(ISBLANK($K473)),
      OR(
        Q473=""Standard Booking, P3"",
        Q473=""Standard Booking, P4""
      )
    ),
    LET(
      resDate,   $K473,
      "&amp;"tourDate,  $N473,
      monthCount, DATEDIF(resDate, tourDate, ""M"") + 1,
      secondDates, ARRAYFORMULA(
        DATE(
          YEAR(resDate),
          MONTH(resDate) + SEQUENCE(monthCount),
          2
        )
      ),
      validDates, FILTER(
  "&amp;"      secondDates,
        (secondDates &gt; resDate + 2) *
        (secondDates &lt;= tourDate - 3)
      ),
      IF(
        $AJ473=""P4"",
        IF(
          COUNTA(validDates) &lt; 3,
          """",
          TEXT(INDEX(validDates, 3), ""mmm d, yyyy"")
  "&amp;"      ),
        IF(
          $AJ473=""P3"",
          IF(
            COUNTA(validDates) &lt; 3,
            """",
            TEXT(INDEX(validDates, 3), ""mmm d, yyyy"")
          ),
          IF(
            COUNTA(validDates) &lt; 3,
            """",
    "&amp;"        TEXTJOIN("", "", TRUE,
              TEXT(INDEX(validDates, 1), ""mmm d, yyyy""),
              TEXT(INDEX(validDates, 2), ""mmm d, yyyy""),
              TEXT(INDEX(validDates, 3), ""mmm d, yyyy"")
            )
          )
        )
      )
    "&amp;"),
    """"
  )
)
"),"")</f>
        <v/>
      </c>
      <c r="BG473" s="65" t="str">
        <f t="shared" si="14"/>
        <v/>
      </c>
      <c r="BH473" s="63"/>
      <c r="BI473" s="64"/>
      <c r="BJ473" s="64"/>
      <c r="BK473" s="64"/>
      <c r="BL473" s="64" t="str">
        <f>IFERROR(__xludf.DUMMYFUNCTION("IF(
  OR($AJ473=""Full Payment"",$AJ473=""P1"",$AJ473=""P2"",$AJ473=""P3""),
  """",
  IF(
    AND(
      NOT(ISBLANK($K473)),
      $Q473=""Standard Booking, P4""
    ),
    LET(
      resDate,   $K473,
      tourDate,  $N473,
      monthCount, DATEDIF(r"&amp;"esDate, tourDate, ""M"") + 1,
      secondDates, ARRAYFORMULA(
        DATE(
          YEAR(resDate),
          MONTH(resDate) + SEQUENCE(monthCount),
          2
        )
      ),
      validDates, FILTER(
        secondDates,
        (secondDates &gt; res"&amp;"Date + 2) *
        (secondDates &lt;= tourDate - 3)
      ),
      IF(
        $AJ473=""P4"",
        IF(
          COUNTA(validDates) &lt; 4,
          """",
          TEXT(
            INDEX(validDates, 4),
            ""mmm d, yyyy""
          )
        ),
"&amp;"        IF(
          COUNTA(validDates) &lt; 4,
          """",
          TEXTJOIN(
            "", "", TRUE,
            TEXT(INDEX(validDates, 1), ""mmm d, yyyy""),
            TEXT(INDEX(validDates, 2), ""mmm d, yyyy""),
            TEXT(INDEX(validDates"&amp;", 3), ""mmm d, yyyy""),
            TEXT(INDEX(validDates, 4), ""mmm d, yyyy"")
          )
        )
      )
    ),
    """"
  )
)
"),"")</f>
        <v/>
      </c>
      <c r="BM473" s="65" t="str">
        <f t="shared" si="15"/>
        <v/>
      </c>
      <c r="BN473" s="66"/>
      <c r="BO473" s="67"/>
      <c r="BP473" s="49" t="b">
        <v>0</v>
      </c>
      <c r="BQ473" s="49" t="b">
        <v>0</v>
      </c>
      <c r="BR473" s="68"/>
      <c r="BS473" s="69"/>
      <c r="BT473" s="70" t="b">
        <v>0</v>
      </c>
      <c r="BU473" s="71"/>
      <c r="BV473" s="72"/>
      <c r="BW473" s="86" t="b">
        <v>0</v>
      </c>
      <c r="BX473" s="87"/>
    </row>
    <row r="474">
      <c r="A474" s="35" t="str">
        <f t="shared" si="1"/>
        <v/>
      </c>
      <c r="B474" s="36" t="str">
        <f t="shared" si="2"/>
        <v/>
      </c>
      <c r="C474" s="36" t="str">
        <f t="array" ref="C474">IF(
  M474="",
  "",
  IFERROR(
    INDEX(
      '{INDEX} Tour Packages'!$A:$ZZ,
      MATCH(
        M474,
        INDEX(
          '{INDEX} Tour Packages'!$A:$ZZ,
          ,
          MATCH("Tour Package Name", '{INDEX} Tour Packages'!$4:$4, 0)
        ),
        0
      ),
      MATCH("Tour Code", '{INDEX} Tour Packages'!$4:$4, 0)
    ),
    "XXX"
  )
)
</f>
        <v/>
      </c>
      <c r="D474" s="36" t="str">
        <f t="shared" si="3"/>
        <v/>
      </c>
      <c r="E474" s="36" t="str">
        <f t="shared" si="4"/>
        <v/>
      </c>
      <c r="F474" s="37" t="str">
        <f t="shared" si="5"/>
        <v/>
      </c>
      <c r="G474" s="89"/>
      <c r="H474" s="89"/>
      <c r="I474" s="90"/>
      <c r="J474" s="40" t="str">
        <f t="shared" si="16"/>
        <v> </v>
      </c>
      <c r="K474" s="91"/>
      <c r="L474" s="55"/>
      <c r="M474" s="55"/>
      <c r="N474" s="91"/>
      <c r="O474" s="43" t="str">
        <f>IFERROR(__xludf.DUMMYFUNCTION("IF(N474="""","""",IFERROR(
  N474 + VALUE(REGEXEXTRACT(P474, ""(\d+)\s+Days"")),
  """"
)
)"),"")</f>
        <v/>
      </c>
      <c r="P474" s="43" t="str">
        <f t="array" ref="P474">IFERROR(
  INDEX(
    INDEX('{INDEX} Tour Packages'!$A:$ZZ, , MATCH(P$3, '{INDEX} Tour Packages'!$4:$4, 0)),
    MATCH(M474, INDEX('{INDEX} Tour Packages'!$A:$ZZ,0, MATCH("Tour Package Name", '{INDEX} Tour Packages'!$4:$4, 0)), 0)
  ),
"")
</f>
        <v/>
      </c>
      <c r="Q474" s="44" t="str">
        <f t="shared" si="7"/>
        <v/>
      </c>
      <c r="R474" s="44" t="str">
        <f>IFERROR(__xludf.DUMMYFUNCTION("IF(OR(ISBLANK(K474), ISBLANK(N474)), """", 
  LET(
    resDate, K474,
    tourDate, N474,
    monthCount, MAX(0, DATEDIF(resDate, tourDate - 3, ""M"") + 1),
    secondDates, ARRAYFORMULA(DATE(YEAR(resDate), MONTH(resDate) + SEQUENCE(monthCount), 2)),
    "&amp;"validDates, FILTER(secondDates, (secondDates &gt; resDate + 2) * (secondDates &lt;= tourDate - 3)),
    IF(ISERROR(validDates), 0, COUNTA(validDates))
  )
)
"),"")</f>
        <v/>
      </c>
      <c r="S474" s="44" t="str">
        <f t="shared" si="8"/>
        <v/>
      </c>
      <c r="T474" s="45" t="str">
        <f t="array" ref="T474">IF(ISBLANK(BO474),IFERROR(
  INDEX(
    INDEX('{INDEX} Payment Terms'!$A:$G, , MATCH(T$3, '{INDEX} Payment Terms'!$4:$4, 0)),
    MATCH(Q474, INDEX('{INDEX} Payment Terms'!$A:$G,0, MATCH("Payment Condition", '{INDEX} Payment Terms'!$4:$4, 0)), 0)
  ),
""),"Cancelled")
</f>
        <v/>
      </c>
      <c r="U474" s="46" t="b">
        <v>0</v>
      </c>
      <c r="V474" s="47" t="str">
        <f>IFERROR(__xludf.DUMMYFUNCTION("IF(OR(L474=""Duo Booking"", L474=""Group Booking""),
IF(U474=FALSE,"""",
    LET(
      bookingType, L474,
      tour, M474,
      mainFirst, H474,
      mainLast, I474,
      mainEmail, G474,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$L$4:L474, bookingType,
          $M$4:M474, tour,
          $H$4:H474, mainFirst,
          $I$4:I474, mainLast,
          $G$4:G474, mainEmail
        ),
        ""000""
      ),
  "&amp;"    baseID &amp; ""-"" &amp; memberNumber
    )
  ),
  """"
)
"),"")</f>
        <v/>
      </c>
      <c r="W474" s="48"/>
      <c r="X474" s="85" t="b">
        <v>0</v>
      </c>
      <c r="Y474" s="85" t="b">
        <v>0</v>
      </c>
      <c r="Z474" s="85" t="b">
        <v>0</v>
      </c>
      <c r="AA474" s="50"/>
      <c r="AB474" s="51"/>
      <c r="AC474" s="85" t="b">
        <v>0</v>
      </c>
      <c r="AD474" s="92"/>
      <c r="AE474" s="88"/>
      <c r="AF474" s="36" t="str">
        <f t="array" ref="AF474">IF(M474="","",INDEX(
      '{INDEX} Tour Packages'!$A:$ZP,
      MATCH($M474, '{INDEX} Tour Packages'!$A:$A, 0),
      MATCH(AF$3, '{INDEX} Tour Packages'!$4:$4, 0)
    ))</f>
        <v/>
      </c>
      <c r="AG474" s="36" t="str">
        <f t="array" ref="AG474">IF(M474="","",INDEX(
      '{INDEX} Tour Packages'!$A:$ZP,
      MATCH($M474, '{INDEX} Tour Packages'!$A:$A, 0),
      MATCH(AG$3, '{INDEX} Tour Packages'!$4:$4, 0)
    ))</f>
        <v/>
      </c>
      <c r="AH474" s="36" t="str">
        <f t="array" ref="AH474">IF(M474="","",INDEX(
      '{INDEX} Tour Packages'!$A:$ZP,
      MATCH($M474, '{INDEX} Tour Packages'!$A:$A, 0),
      MATCH(AH$3, '{INDEX} Tour Packages'!$4:$4, 0)
    ))</f>
        <v/>
      </c>
      <c r="AI474" s="54" t="str">
        <f t="shared" si="9"/>
        <v/>
      </c>
      <c r="AJ474" s="42"/>
      <c r="AK474" s="55"/>
      <c r="AL474" s="46" t="b">
        <v>0</v>
      </c>
      <c r="AM474" s="56"/>
      <c r="AN474" s="57" t="str">
        <f t="shared" si="10"/>
        <v/>
      </c>
      <c r="AO474" s="58" t="str">
        <f t="shared" si="11"/>
        <v/>
      </c>
      <c r="AP474" s="59"/>
      <c r="AQ474" s="60"/>
      <c r="AR474" s="61"/>
      <c r="AS474" s="61"/>
      <c r="AT474" s="61" t="str">
        <f>IFERROR(__xludf.DUMMYFUNCTION("IF( 
  OR($AJ474=""Full Payment"", ISBLANK($K474)),
  """",
  IF(
    OR(
      Q474=""Standard Booking, P1"",
      Q474=""Standard Booking, P2"",
      Q474=""Standard Booking, P3"",
      Q474=""Standard Booking, P4""
    ),
    LET(
      resDate,   $"&amp;"K474,
      tourDate,  $N474,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4" s="62" t="str">
        <f t="shared" si="12"/>
        <v/>
      </c>
      <c r="AV474" s="63"/>
      <c r="AW474" s="64"/>
      <c r="AX474" s="64"/>
      <c r="AY474" s="64"/>
      <c r="AZ474" s="64" t="str">
        <f>IFERROR(__xludf.DUMMYFUNCTION("IF(
  OR($AJ474=""Full Payment"",$AJ474=""P1"", ISBLANK($K474)),
  """",
  IF(
    OR(
      $Q474=""Standard Booking, P2"",
      $Q474=""Standard Booking, P3"",
      $Q474=""Standard Booking, P4""
    ),
    LET(
      resDate,   $K474,
      tourDate,"&amp;"  $N474,
      monthCount, DATEDIF(resDate, tourDate, ""M"") + 1,
      secondDates, ARRAYFORMULA(
        DATE(
          YEAR(resDate),
          MONTH(resDate) + SEQUENCE(monthCount),
          2
        )
      ),
      validDates, FILTER(
        sec"&amp;"ondDates,
        (secondDates &gt; resDate + 2) *
        (secondDates &lt;= tourDate - 3)
      ),
      IF(
        OR($AJ474=""P2"", $AJ474=""P3"", $AJ474=""P4""),
        IF(
          COUNTA(validDates) &lt; 2,
          """",
          TEXT(INDEX(validDates"&amp;", 2), ""mmm d, yyyy"")
        ),
        IF(
          COUNTA(validDates) &lt; 2,
          """",
          TEXTJOIN("", "", TRUE,
            TEXT(INDEX(validDates, 1), ""mmm d, yyyy""),
            TEXT(INDEX(validDates, 2), ""mmm d, yyyy"")
          )
 "&amp;"       )
      )
    ),
    """"
  )
)
"),"")</f>
        <v/>
      </c>
      <c r="BA474" s="65" t="str">
        <f t="shared" si="13"/>
        <v/>
      </c>
      <c r="BB474" s="63"/>
      <c r="BC474" s="64"/>
      <c r="BD474" s="64"/>
      <c r="BE474" s="64"/>
      <c r="BF474" s="64" t="str">
        <f>IFERROR(__xludf.DUMMYFUNCTION("IF(
  OR($AJ474=""Full Payment"",$AJ474=""P1"", $AJ474=""P2""),
  """",
  IF(
    AND(
      NOT(ISBLANK($K474)),
      OR(
        Q474=""Standard Booking, P3"",
        Q474=""Standard Booking, P4""
      )
    ),
    LET(
      resDate,   $K474,
      "&amp;"tourDate,  $N474,
      monthCount, DATEDIF(resDate, tourDate, ""M"") + 1,
      secondDates, ARRAYFORMULA(
        DATE(
          YEAR(resDate),
          MONTH(resDate) + SEQUENCE(monthCount),
          2
        )
      ),
      validDates, FILTER(
  "&amp;"      secondDates,
        (secondDates &gt; resDate + 2) *
        (secondDates &lt;= tourDate - 3)
      ),
      IF(
        $AJ474=""P4"",
        IF(
          COUNTA(validDates) &lt; 3,
          """",
          TEXT(INDEX(validDates, 3), ""mmm d, yyyy"")
  "&amp;"      ),
        IF(
          $AJ474=""P3"",
          IF(
            COUNTA(validDates) &lt; 3,
            """",
            TEXT(INDEX(validDates, 3), ""mmm d, yyyy"")
          ),
          IF(
            COUNTA(validDates) &lt; 3,
            """",
    "&amp;"        TEXTJOIN("", "", TRUE,
              TEXT(INDEX(validDates, 1), ""mmm d, yyyy""),
              TEXT(INDEX(validDates, 2), ""mmm d, yyyy""),
              TEXT(INDEX(validDates, 3), ""mmm d, yyyy"")
            )
          )
        )
      )
    "&amp;"),
    """"
  )
)
"),"")</f>
        <v/>
      </c>
      <c r="BG474" s="65" t="str">
        <f t="shared" si="14"/>
        <v/>
      </c>
      <c r="BH474" s="63"/>
      <c r="BI474" s="64"/>
      <c r="BJ474" s="64"/>
      <c r="BK474" s="64"/>
      <c r="BL474" s="64" t="str">
        <f>IFERROR(__xludf.DUMMYFUNCTION("IF(
  OR($AJ474=""Full Payment"",$AJ474=""P1"",$AJ474=""P2"",$AJ474=""P3""),
  """",
  IF(
    AND(
      NOT(ISBLANK($K474)),
      $Q474=""Standard Booking, P4""
    ),
    LET(
      resDate,   $K474,
      tourDate,  $N474,
      monthCount, DATEDIF(r"&amp;"esDate, tourDate, ""M"") + 1,
      secondDates, ARRAYFORMULA(
        DATE(
          YEAR(resDate),
          MONTH(resDate) + SEQUENCE(monthCount),
          2
        )
      ),
      validDates, FILTER(
        secondDates,
        (secondDates &gt; res"&amp;"Date + 2) *
        (secondDates &lt;= tourDate - 3)
      ),
      IF(
        $AJ474=""P4"",
        IF(
          COUNTA(validDates) &lt; 4,
          """",
          TEXT(
            INDEX(validDates, 4),
            ""mmm d, yyyy""
          )
        ),
"&amp;"        IF(
          COUNTA(validDates) &lt; 4,
          """",
          TEXTJOIN(
            "", "", TRUE,
            TEXT(INDEX(validDates, 1), ""mmm d, yyyy""),
            TEXT(INDEX(validDates, 2), ""mmm d, yyyy""),
            TEXT(INDEX(validDates"&amp;", 3), ""mmm d, yyyy""),
            TEXT(INDEX(validDates, 4), ""mmm d, yyyy"")
          )
        )
      )
    ),
    """"
  )
)
"),"")</f>
        <v/>
      </c>
      <c r="BM474" s="65" t="str">
        <f t="shared" si="15"/>
        <v/>
      </c>
      <c r="BN474" s="66"/>
      <c r="BO474" s="67"/>
      <c r="BP474" s="49" t="b">
        <v>0</v>
      </c>
      <c r="BQ474" s="49" t="b">
        <v>0</v>
      </c>
      <c r="BR474" s="68"/>
      <c r="BS474" s="69"/>
      <c r="BT474" s="70" t="b">
        <v>0</v>
      </c>
      <c r="BU474" s="71"/>
      <c r="BV474" s="72"/>
      <c r="BW474" s="86" t="b">
        <v>0</v>
      </c>
      <c r="BX474" s="87"/>
    </row>
    <row r="475">
      <c r="A475" s="35" t="str">
        <f t="shared" si="1"/>
        <v/>
      </c>
      <c r="B475" s="36" t="str">
        <f t="shared" si="2"/>
        <v/>
      </c>
      <c r="C475" s="36" t="str">
        <f t="array" ref="C475">IF(
  M475="",
  "",
  IFERROR(
    INDEX(
      '{INDEX} Tour Packages'!$A:$ZZ,
      MATCH(
        M475,
        INDEX(
          '{INDEX} Tour Packages'!$A:$ZZ,
          ,
          MATCH("Tour Package Name", '{INDEX} Tour Packages'!$4:$4, 0)
        ),
        0
      ),
      MATCH("Tour Code", '{INDEX} Tour Packages'!$4:$4, 0)
    ),
    "XXX"
  )
)
</f>
        <v/>
      </c>
      <c r="D475" s="36" t="str">
        <f t="shared" si="3"/>
        <v/>
      </c>
      <c r="E475" s="36" t="str">
        <f t="shared" si="4"/>
        <v/>
      </c>
      <c r="F475" s="37" t="str">
        <f t="shared" si="5"/>
        <v/>
      </c>
      <c r="G475" s="89"/>
      <c r="H475" s="89"/>
      <c r="I475" s="90"/>
      <c r="J475" s="40" t="str">
        <f t="shared" si="16"/>
        <v> </v>
      </c>
      <c r="K475" s="91"/>
      <c r="L475" s="55"/>
      <c r="M475" s="55"/>
      <c r="N475" s="91"/>
      <c r="O475" s="43" t="str">
        <f>IFERROR(__xludf.DUMMYFUNCTION("IF(N475="""","""",IFERROR(
  N475 + VALUE(REGEXEXTRACT(P475, ""(\d+)\s+Days"")),
  """"
)
)"),"")</f>
        <v/>
      </c>
      <c r="P475" s="43" t="str">
        <f t="array" ref="P475">IFERROR(
  INDEX(
    INDEX('{INDEX} Tour Packages'!$A:$ZZ, , MATCH(P$3, '{INDEX} Tour Packages'!$4:$4, 0)),
    MATCH(M475, INDEX('{INDEX} Tour Packages'!$A:$ZZ,0, MATCH("Tour Package Name", '{INDEX} Tour Packages'!$4:$4, 0)), 0)
  ),
"")
</f>
        <v/>
      </c>
      <c r="Q475" s="44" t="str">
        <f t="shared" si="7"/>
        <v/>
      </c>
      <c r="R475" s="44" t="str">
        <f>IFERROR(__xludf.DUMMYFUNCTION("IF(OR(ISBLANK(K475), ISBLANK(N475)), """", 
  LET(
    resDate, K475,
    tourDate, N475,
    monthCount, MAX(0, DATEDIF(resDate, tourDate - 3, ""M"") + 1),
    secondDates, ARRAYFORMULA(DATE(YEAR(resDate), MONTH(resDate) + SEQUENCE(monthCount), 2)),
    "&amp;"validDates, FILTER(secondDates, (secondDates &gt; resDate + 2) * (secondDates &lt;= tourDate - 3)),
    IF(ISERROR(validDates), 0, COUNTA(validDates))
  )
)
"),"")</f>
        <v/>
      </c>
      <c r="S475" s="44" t="str">
        <f t="shared" si="8"/>
        <v/>
      </c>
      <c r="T475" s="45" t="str">
        <f t="array" ref="T475">IF(ISBLANK(BO475),IFERROR(
  INDEX(
    INDEX('{INDEX} Payment Terms'!$A:$G, , MATCH(T$3, '{INDEX} Payment Terms'!$4:$4, 0)),
    MATCH(Q475, INDEX('{INDEX} Payment Terms'!$A:$G,0, MATCH("Payment Condition", '{INDEX} Payment Terms'!$4:$4, 0)), 0)
  ),
""),"Cancelled")
</f>
        <v/>
      </c>
      <c r="U475" s="46" t="b">
        <v>0</v>
      </c>
      <c r="V475" s="47" t="str">
        <f>IFERROR(__xludf.DUMMYFUNCTION("IF(OR(L475=""Duo Booking"", L475=""Group Booking""),
IF(U475=FALSE,"""",
    LET(
      bookingType, L475,
      tour, M475,
      mainFirst, H475,
      mainLast, I475,
      mainEmail, G475,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$L$4:L475, bookingType,
          $M$4:M475, tour,
          $H$4:H475, mainFirst,
          $I$4:I475, mainLast,
          $G$4:G475, mainEmail
        ),
        ""000""
      ),
  "&amp;"    baseID &amp; ""-"" &amp; memberNumber
    )
  ),
  """"
)
"),"")</f>
        <v/>
      </c>
      <c r="W475" s="48"/>
      <c r="X475" s="85" t="b">
        <v>0</v>
      </c>
      <c r="Y475" s="85" t="b">
        <v>0</v>
      </c>
      <c r="Z475" s="85" t="b">
        <v>0</v>
      </c>
      <c r="AA475" s="50"/>
      <c r="AB475" s="51"/>
      <c r="AC475" s="85" t="b">
        <v>0</v>
      </c>
      <c r="AD475" s="92"/>
      <c r="AE475" s="88"/>
      <c r="AF475" s="36" t="str">
        <f t="array" ref="AF475">IF(M475="","",INDEX(
      '{INDEX} Tour Packages'!$A:$ZP,
      MATCH($M475, '{INDEX} Tour Packages'!$A:$A, 0),
      MATCH(AF$3, '{INDEX} Tour Packages'!$4:$4, 0)
    ))</f>
        <v/>
      </c>
      <c r="AG475" s="36" t="str">
        <f t="array" ref="AG475">IF(M475="","",INDEX(
      '{INDEX} Tour Packages'!$A:$ZP,
      MATCH($M475, '{INDEX} Tour Packages'!$A:$A, 0),
      MATCH(AG$3, '{INDEX} Tour Packages'!$4:$4, 0)
    ))</f>
        <v/>
      </c>
      <c r="AH475" s="36" t="str">
        <f t="array" ref="AH475">IF(M475="","",INDEX(
      '{INDEX} Tour Packages'!$A:$ZP,
      MATCH($M475, '{INDEX} Tour Packages'!$A:$A, 0),
      MATCH(AH$3, '{INDEX} Tour Packages'!$4:$4, 0)
    ))</f>
        <v/>
      </c>
      <c r="AI475" s="54" t="str">
        <f t="shared" si="9"/>
        <v/>
      </c>
      <c r="AJ475" s="42"/>
      <c r="AK475" s="55"/>
      <c r="AL475" s="46" t="b">
        <v>0</v>
      </c>
      <c r="AM475" s="56"/>
      <c r="AN475" s="57" t="str">
        <f t="shared" si="10"/>
        <v/>
      </c>
      <c r="AO475" s="58" t="str">
        <f t="shared" si="11"/>
        <v/>
      </c>
      <c r="AP475" s="59"/>
      <c r="AQ475" s="60"/>
      <c r="AR475" s="61"/>
      <c r="AS475" s="61"/>
      <c r="AT475" s="61" t="str">
        <f>IFERROR(__xludf.DUMMYFUNCTION("IF( 
  OR($AJ475=""Full Payment"", ISBLANK($K475)),
  """",
  IF(
    OR(
      Q475=""Standard Booking, P1"",
      Q475=""Standard Booking, P2"",
      Q475=""Standard Booking, P3"",
      Q475=""Standard Booking, P4""
    ),
    LET(
      resDate,   $"&amp;"K475,
      tourDate,  $N475,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5" s="62" t="str">
        <f t="shared" si="12"/>
        <v/>
      </c>
      <c r="AV475" s="63"/>
      <c r="AW475" s="64"/>
      <c r="AX475" s="64"/>
      <c r="AY475" s="64"/>
      <c r="AZ475" s="64" t="str">
        <f>IFERROR(__xludf.DUMMYFUNCTION("IF(
  OR($AJ475=""Full Payment"",$AJ475=""P1"", ISBLANK($K475)),
  """",
  IF(
    OR(
      $Q475=""Standard Booking, P2"",
      $Q475=""Standard Booking, P3"",
      $Q475=""Standard Booking, P4""
    ),
    LET(
      resDate,   $K475,
      tourDate,"&amp;"  $N475,
      monthCount, DATEDIF(resDate, tourDate, ""M"") + 1,
      secondDates, ARRAYFORMULA(
        DATE(
          YEAR(resDate),
          MONTH(resDate) + SEQUENCE(monthCount),
          2
        )
      ),
      validDates, FILTER(
        sec"&amp;"ondDates,
        (secondDates &gt; resDate + 2) *
        (secondDates &lt;= tourDate - 3)
      ),
      IF(
        OR($AJ475=""P2"", $AJ475=""P3"", $AJ475=""P4""),
        IF(
          COUNTA(validDates) &lt; 2,
          """",
          TEXT(INDEX(validDates"&amp;", 2), ""mmm d, yyyy"")
        ),
        IF(
          COUNTA(validDates) &lt; 2,
          """",
          TEXTJOIN("", "", TRUE,
            TEXT(INDEX(validDates, 1), ""mmm d, yyyy""),
            TEXT(INDEX(validDates, 2), ""mmm d, yyyy"")
          )
 "&amp;"       )
      )
    ),
    """"
  )
)
"),"")</f>
        <v/>
      </c>
      <c r="BA475" s="65" t="str">
        <f t="shared" si="13"/>
        <v/>
      </c>
      <c r="BB475" s="63"/>
      <c r="BC475" s="64"/>
      <c r="BD475" s="64"/>
      <c r="BE475" s="64"/>
      <c r="BF475" s="64" t="str">
        <f>IFERROR(__xludf.DUMMYFUNCTION("IF(
  OR($AJ475=""Full Payment"",$AJ475=""P1"", $AJ475=""P2""),
  """",
  IF(
    AND(
      NOT(ISBLANK($K475)),
      OR(
        Q475=""Standard Booking, P3"",
        Q475=""Standard Booking, P4""
      )
    ),
    LET(
      resDate,   $K475,
      "&amp;"tourDate,  $N475,
      monthCount, DATEDIF(resDate, tourDate, ""M"") + 1,
      secondDates, ARRAYFORMULA(
        DATE(
          YEAR(resDate),
          MONTH(resDate) + SEQUENCE(monthCount),
          2
        )
      ),
      validDates, FILTER(
  "&amp;"      secondDates,
        (secondDates &gt; resDate + 2) *
        (secondDates &lt;= tourDate - 3)
      ),
      IF(
        $AJ475=""P4"",
        IF(
          COUNTA(validDates) &lt; 3,
          """",
          TEXT(INDEX(validDates, 3), ""mmm d, yyyy"")
  "&amp;"      ),
        IF(
          $AJ475=""P3"",
          IF(
            COUNTA(validDates) &lt; 3,
            """",
            TEXT(INDEX(validDates, 3), ""mmm d, yyyy"")
          ),
          IF(
            COUNTA(validDates) &lt; 3,
            """",
    "&amp;"        TEXTJOIN("", "", TRUE,
              TEXT(INDEX(validDates, 1), ""mmm d, yyyy""),
              TEXT(INDEX(validDates, 2), ""mmm d, yyyy""),
              TEXT(INDEX(validDates, 3), ""mmm d, yyyy"")
            )
          )
        )
      )
    "&amp;"),
    """"
  )
)
"),"")</f>
        <v/>
      </c>
      <c r="BG475" s="65" t="str">
        <f t="shared" si="14"/>
        <v/>
      </c>
      <c r="BH475" s="63"/>
      <c r="BI475" s="64"/>
      <c r="BJ475" s="64"/>
      <c r="BK475" s="64"/>
      <c r="BL475" s="64" t="str">
        <f>IFERROR(__xludf.DUMMYFUNCTION("IF(
  OR($AJ475=""Full Payment"",$AJ475=""P1"",$AJ475=""P2"",$AJ475=""P3""),
  """",
  IF(
    AND(
      NOT(ISBLANK($K475)),
      $Q475=""Standard Booking, P4""
    ),
    LET(
      resDate,   $K475,
      tourDate,  $N475,
      monthCount, DATEDIF(r"&amp;"esDate, tourDate, ""M"") + 1,
      secondDates, ARRAYFORMULA(
        DATE(
          YEAR(resDate),
          MONTH(resDate) + SEQUENCE(monthCount),
          2
        )
      ),
      validDates, FILTER(
        secondDates,
        (secondDates &gt; res"&amp;"Date + 2) *
        (secondDates &lt;= tourDate - 3)
      ),
      IF(
        $AJ475=""P4"",
        IF(
          COUNTA(validDates) &lt; 4,
          """",
          TEXT(
            INDEX(validDates, 4),
            ""mmm d, yyyy""
          )
        ),
"&amp;"        IF(
          COUNTA(validDates) &lt; 4,
          """",
          TEXTJOIN(
            "", "", TRUE,
            TEXT(INDEX(validDates, 1), ""mmm d, yyyy""),
            TEXT(INDEX(validDates, 2), ""mmm d, yyyy""),
            TEXT(INDEX(validDates"&amp;", 3), ""mmm d, yyyy""),
            TEXT(INDEX(validDates, 4), ""mmm d, yyyy"")
          )
        )
      )
    ),
    """"
  )
)
"),"")</f>
        <v/>
      </c>
      <c r="BM475" s="65" t="str">
        <f t="shared" si="15"/>
        <v/>
      </c>
      <c r="BN475" s="66"/>
      <c r="BO475" s="67"/>
      <c r="BP475" s="49" t="b">
        <v>0</v>
      </c>
      <c r="BQ475" s="49" t="b">
        <v>0</v>
      </c>
      <c r="BR475" s="68"/>
      <c r="BS475" s="69"/>
      <c r="BT475" s="70" t="b">
        <v>0</v>
      </c>
      <c r="BU475" s="71"/>
      <c r="BV475" s="72"/>
      <c r="BW475" s="86" t="b">
        <v>0</v>
      </c>
      <c r="BX475" s="87"/>
    </row>
    <row r="476">
      <c r="A476" s="35" t="str">
        <f t="shared" si="1"/>
        <v/>
      </c>
      <c r="B476" s="36" t="str">
        <f t="shared" si="2"/>
        <v/>
      </c>
      <c r="C476" s="36" t="str">
        <f t="array" ref="C476">IF(
  M476="",
  "",
  IFERROR(
    INDEX(
      '{INDEX} Tour Packages'!$A:$ZZ,
      MATCH(
        M476,
        INDEX(
          '{INDEX} Tour Packages'!$A:$ZZ,
          ,
          MATCH("Tour Package Name", '{INDEX} Tour Packages'!$4:$4, 0)
        ),
        0
      ),
      MATCH("Tour Code", '{INDEX} Tour Packages'!$4:$4, 0)
    ),
    "XXX"
  )
)
</f>
        <v/>
      </c>
      <c r="D476" s="36" t="str">
        <f t="shared" si="3"/>
        <v/>
      </c>
      <c r="E476" s="36" t="str">
        <f t="shared" si="4"/>
        <v/>
      </c>
      <c r="F476" s="37" t="str">
        <f t="shared" si="5"/>
        <v/>
      </c>
      <c r="G476" s="89"/>
      <c r="H476" s="89"/>
      <c r="I476" s="90"/>
      <c r="J476" s="40" t="str">
        <f t="shared" si="16"/>
        <v> </v>
      </c>
      <c r="K476" s="91"/>
      <c r="L476" s="55"/>
      <c r="M476" s="55"/>
      <c r="N476" s="91"/>
      <c r="O476" s="43" t="str">
        <f>IFERROR(__xludf.DUMMYFUNCTION("IF(N476="""","""",IFERROR(
  N476 + VALUE(REGEXEXTRACT(P476, ""(\d+)\s+Days"")),
  """"
)
)"),"")</f>
        <v/>
      </c>
      <c r="P476" s="43" t="str">
        <f t="array" ref="P476">IFERROR(
  INDEX(
    INDEX('{INDEX} Tour Packages'!$A:$ZZ, , MATCH(P$3, '{INDEX} Tour Packages'!$4:$4, 0)),
    MATCH(M476, INDEX('{INDEX} Tour Packages'!$A:$ZZ,0, MATCH("Tour Package Name", '{INDEX} Tour Packages'!$4:$4, 0)), 0)
  ),
"")
</f>
        <v/>
      </c>
      <c r="Q476" s="44" t="str">
        <f t="shared" si="7"/>
        <v/>
      </c>
      <c r="R476" s="44" t="str">
        <f>IFERROR(__xludf.DUMMYFUNCTION("IF(OR(ISBLANK(K476), ISBLANK(N476)), """", 
  LET(
    resDate, K476,
    tourDate, N476,
    monthCount, MAX(0, DATEDIF(resDate, tourDate - 3, ""M"") + 1),
    secondDates, ARRAYFORMULA(DATE(YEAR(resDate), MONTH(resDate) + SEQUENCE(monthCount), 2)),
    "&amp;"validDates, FILTER(secondDates, (secondDates &gt; resDate + 2) * (secondDates &lt;= tourDate - 3)),
    IF(ISERROR(validDates), 0, COUNTA(validDates))
  )
)
"),"")</f>
        <v/>
      </c>
      <c r="S476" s="44" t="str">
        <f t="shared" si="8"/>
        <v/>
      </c>
      <c r="T476" s="45" t="str">
        <f t="array" ref="T476">IF(ISBLANK(BO476),IFERROR(
  INDEX(
    INDEX('{INDEX} Payment Terms'!$A:$G, , MATCH(T$3, '{INDEX} Payment Terms'!$4:$4, 0)),
    MATCH(Q476, INDEX('{INDEX} Payment Terms'!$A:$G,0, MATCH("Payment Condition", '{INDEX} Payment Terms'!$4:$4, 0)), 0)
  ),
""),"Cancelled")
</f>
        <v/>
      </c>
      <c r="U476" s="46" t="b">
        <v>0</v>
      </c>
      <c r="V476" s="47" t="str">
        <f>IFERROR(__xludf.DUMMYFUNCTION("IF(OR(L476=""Duo Booking"", L476=""Group Booking""),
IF(U476=FALSE,"""",
    LET(
      bookingType, L476,
      tour, M476,
      mainFirst, H476,
      mainLast, I476,
      mainEmail, G476,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$L$4:L476, bookingType,
          $M$4:M476, tour,
          $H$4:H476, mainFirst,
          $I$4:I476, mainLast,
          $G$4:G476, mainEmail
        ),
        ""000""
      ),
  "&amp;"    baseID &amp; ""-"" &amp; memberNumber
    )
  ),
  """"
)
"),"")</f>
        <v/>
      </c>
      <c r="W476" s="48"/>
      <c r="X476" s="85" t="b">
        <v>0</v>
      </c>
      <c r="Y476" s="85" t="b">
        <v>0</v>
      </c>
      <c r="Z476" s="85" t="b">
        <v>0</v>
      </c>
      <c r="AA476" s="50"/>
      <c r="AB476" s="51"/>
      <c r="AC476" s="85" t="b">
        <v>0</v>
      </c>
      <c r="AD476" s="92"/>
      <c r="AE476" s="88"/>
      <c r="AF476" s="36" t="str">
        <f t="array" ref="AF476">IF(M476="","",INDEX(
      '{INDEX} Tour Packages'!$A:$ZP,
      MATCH($M476, '{INDEX} Tour Packages'!$A:$A, 0),
      MATCH(AF$3, '{INDEX} Tour Packages'!$4:$4, 0)
    ))</f>
        <v/>
      </c>
      <c r="AG476" s="36" t="str">
        <f t="array" ref="AG476">IF(M476="","",INDEX(
      '{INDEX} Tour Packages'!$A:$ZP,
      MATCH($M476, '{INDEX} Tour Packages'!$A:$A, 0),
      MATCH(AG$3, '{INDEX} Tour Packages'!$4:$4, 0)
    ))</f>
        <v/>
      </c>
      <c r="AH476" s="36" t="str">
        <f t="array" ref="AH476">IF(M476="","",INDEX(
      '{INDEX} Tour Packages'!$A:$ZP,
      MATCH($M476, '{INDEX} Tour Packages'!$A:$A, 0),
      MATCH(AH$3, '{INDEX} Tour Packages'!$4:$4, 0)
    ))</f>
        <v/>
      </c>
      <c r="AI476" s="54" t="str">
        <f t="shared" si="9"/>
        <v/>
      </c>
      <c r="AJ476" s="42"/>
      <c r="AK476" s="55"/>
      <c r="AL476" s="46" t="b">
        <v>0</v>
      </c>
      <c r="AM476" s="56"/>
      <c r="AN476" s="57" t="str">
        <f t="shared" si="10"/>
        <v/>
      </c>
      <c r="AO476" s="58" t="str">
        <f t="shared" si="11"/>
        <v/>
      </c>
      <c r="AP476" s="59"/>
      <c r="AQ476" s="60"/>
      <c r="AR476" s="61"/>
      <c r="AS476" s="61"/>
      <c r="AT476" s="61" t="str">
        <f>IFERROR(__xludf.DUMMYFUNCTION("IF( 
  OR($AJ476=""Full Payment"", ISBLANK($K476)),
  """",
  IF(
    OR(
      Q476=""Standard Booking, P1"",
      Q476=""Standard Booking, P2"",
      Q476=""Standard Booking, P3"",
      Q476=""Standard Booking, P4""
    ),
    LET(
      resDate,   $"&amp;"K476,
      tourDate,  $N476,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6" s="62" t="str">
        <f t="shared" si="12"/>
        <v/>
      </c>
      <c r="AV476" s="63"/>
      <c r="AW476" s="64"/>
      <c r="AX476" s="64"/>
      <c r="AY476" s="64"/>
      <c r="AZ476" s="64" t="str">
        <f>IFERROR(__xludf.DUMMYFUNCTION("IF(
  OR($AJ476=""Full Payment"",$AJ476=""P1"", ISBLANK($K476)),
  """",
  IF(
    OR(
      $Q476=""Standard Booking, P2"",
      $Q476=""Standard Booking, P3"",
      $Q476=""Standard Booking, P4""
    ),
    LET(
      resDate,   $K476,
      tourDate,"&amp;"  $N476,
      monthCount, DATEDIF(resDate, tourDate, ""M"") + 1,
      secondDates, ARRAYFORMULA(
        DATE(
          YEAR(resDate),
          MONTH(resDate) + SEQUENCE(monthCount),
          2
        )
      ),
      validDates, FILTER(
        sec"&amp;"ondDates,
        (secondDates &gt; resDate + 2) *
        (secondDates &lt;= tourDate - 3)
      ),
      IF(
        OR($AJ476=""P2"", $AJ476=""P3"", $AJ476=""P4""),
        IF(
          COUNTA(validDates) &lt; 2,
          """",
          TEXT(INDEX(validDates"&amp;", 2), ""mmm d, yyyy"")
        ),
        IF(
          COUNTA(validDates) &lt; 2,
          """",
          TEXTJOIN("", "", TRUE,
            TEXT(INDEX(validDates, 1), ""mmm d, yyyy""),
            TEXT(INDEX(validDates, 2), ""mmm d, yyyy"")
          )
 "&amp;"       )
      )
    ),
    """"
  )
)
"),"")</f>
        <v/>
      </c>
      <c r="BA476" s="65" t="str">
        <f t="shared" si="13"/>
        <v/>
      </c>
      <c r="BB476" s="63"/>
      <c r="BC476" s="64"/>
      <c r="BD476" s="64"/>
      <c r="BE476" s="64"/>
      <c r="BF476" s="64" t="str">
        <f>IFERROR(__xludf.DUMMYFUNCTION("IF(
  OR($AJ476=""Full Payment"",$AJ476=""P1"", $AJ476=""P2""),
  """",
  IF(
    AND(
      NOT(ISBLANK($K476)),
      OR(
        Q476=""Standard Booking, P3"",
        Q476=""Standard Booking, P4""
      )
    ),
    LET(
      resDate,   $K476,
      "&amp;"tourDate,  $N476,
      monthCount, DATEDIF(resDate, tourDate, ""M"") + 1,
      secondDates, ARRAYFORMULA(
        DATE(
          YEAR(resDate),
          MONTH(resDate) + SEQUENCE(monthCount),
          2
        )
      ),
      validDates, FILTER(
  "&amp;"      secondDates,
        (secondDates &gt; resDate + 2) *
        (secondDates &lt;= tourDate - 3)
      ),
      IF(
        $AJ476=""P4"",
        IF(
          COUNTA(validDates) &lt; 3,
          """",
          TEXT(INDEX(validDates, 3), ""mmm d, yyyy"")
  "&amp;"      ),
        IF(
          $AJ476=""P3"",
          IF(
            COUNTA(validDates) &lt; 3,
            """",
            TEXT(INDEX(validDates, 3), ""mmm d, yyyy"")
          ),
          IF(
            COUNTA(validDates) &lt; 3,
            """",
    "&amp;"        TEXTJOIN("", "", TRUE,
              TEXT(INDEX(validDates, 1), ""mmm d, yyyy""),
              TEXT(INDEX(validDates, 2), ""mmm d, yyyy""),
              TEXT(INDEX(validDates, 3), ""mmm d, yyyy"")
            )
          )
        )
      )
    "&amp;"),
    """"
  )
)
"),"")</f>
        <v/>
      </c>
      <c r="BG476" s="65" t="str">
        <f t="shared" si="14"/>
        <v/>
      </c>
      <c r="BH476" s="63"/>
      <c r="BI476" s="64"/>
      <c r="BJ476" s="64"/>
      <c r="BK476" s="64"/>
      <c r="BL476" s="64" t="str">
        <f>IFERROR(__xludf.DUMMYFUNCTION("IF(
  OR($AJ476=""Full Payment"",$AJ476=""P1"",$AJ476=""P2"",$AJ476=""P3""),
  """",
  IF(
    AND(
      NOT(ISBLANK($K476)),
      $Q476=""Standard Booking, P4""
    ),
    LET(
      resDate,   $K476,
      tourDate,  $N476,
      monthCount, DATEDIF(r"&amp;"esDate, tourDate, ""M"") + 1,
      secondDates, ARRAYFORMULA(
        DATE(
          YEAR(resDate),
          MONTH(resDate) + SEQUENCE(monthCount),
          2
        )
      ),
      validDates, FILTER(
        secondDates,
        (secondDates &gt; res"&amp;"Date + 2) *
        (secondDates &lt;= tourDate - 3)
      ),
      IF(
        $AJ476=""P4"",
        IF(
          COUNTA(validDates) &lt; 4,
          """",
          TEXT(
            INDEX(validDates, 4),
            ""mmm d, yyyy""
          )
        ),
"&amp;"        IF(
          COUNTA(validDates) &lt; 4,
          """",
          TEXTJOIN(
            "", "", TRUE,
            TEXT(INDEX(validDates, 1), ""mmm d, yyyy""),
            TEXT(INDEX(validDates, 2), ""mmm d, yyyy""),
            TEXT(INDEX(validDates"&amp;", 3), ""mmm d, yyyy""),
            TEXT(INDEX(validDates, 4), ""mmm d, yyyy"")
          )
        )
      )
    ),
    """"
  )
)
"),"")</f>
        <v/>
      </c>
      <c r="BM476" s="65" t="str">
        <f t="shared" si="15"/>
        <v/>
      </c>
      <c r="BN476" s="66"/>
      <c r="BO476" s="67"/>
      <c r="BP476" s="49" t="b">
        <v>0</v>
      </c>
      <c r="BQ476" s="49" t="b">
        <v>0</v>
      </c>
      <c r="BR476" s="68"/>
      <c r="BS476" s="69"/>
      <c r="BT476" s="70" t="b">
        <v>0</v>
      </c>
      <c r="BU476" s="71"/>
      <c r="BV476" s="72"/>
      <c r="BW476" s="86" t="b">
        <v>0</v>
      </c>
      <c r="BX476" s="87"/>
    </row>
    <row r="477">
      <c r="A477" s="35" t="str">
        <f t="shared" si="1"/>
        <v/>
      </c>
      <c r="B477" s="36" t="str">
        <f t="shared" si="2"/>
        <v/>
      </c>
      <c r="C477" s="36" t="str">
        <f t="array" ref="C477">IF(
  M477="",
  "",
  IFERROR(
    INDEX(
      '{INDEX} Tour Packages'!$A:$ZZ,
      MATCH(
        M477,
        INDEX(
          '{INDEX} Tour Packages'!$A:$ZZ,
          ,
          MATCH("Tour Package Name", '{INDEX} Tour Packages'!$4:$4, 0)
        ),
        0
      ),
      MATCH("Tour Code", '{INDEX} Tour Packages'!$4:$4, 0)
    ),
    "XXX"
  )
)
</f>
        <v/>
      </c>
      <c r="D477" s="36" t="str">
        <f t="shared" si="3"/>
        <v/>
      </c>
      <c r="E477" s="36" t="str">
        <f t="shared" si="4"/>
        <v/>
      </c>
      <c r="F477" s="37" t="str">
        <f t="shared" si="5"/>
        <v/>
      </c>
      <c r="G477" s="89"/>
      <c r="H477" s="89"/>
      <c r="I477" s="90"/>
      <c r="J477" s="40" t="str">
        <f t="shared" si="16"/>
        <v> </v>
      </c>
      <c r="K477" s="91"/>
      <c r="L477" s="55"/>
      <c r="M477" s="55"/>
      <c r="N477" s="91"/>
      <c r="O477" s="43" t="str">
        <f>IFERROR(__xludf.DUMMYFUNCTION("IF(N477="""","""",IFERROR(
  N477 + VALUE(REGEXEXTRACT(P477, ""(\d+)\s+Days"")),
  """"
)
)"),"")</f>
        <v/>
      </c>
      <c r="P477" s="43" t="str">
        <f t="array" ref="P477">IFERROR(
  INDEX(
    INDEX('{INDEX} Tour Packages'!$A:$ZZ, , MATCH(P$3, '{INDEX} Tour Packages'!$4:$4, 0)),
    MATCH(M477, INDEX('{INDEX} Tour Packages'!$A:$ZZ,0, MATCH("Tour Package Name", '{INDEX} Tour Packages'!$4:$4, 0)), 0)
  ),
"")
</f>
        <v/>
      </c>
      <c r="Q477" s="44" t="str">
        <f t="shared" si="7"/>
        <v/>
      </c>
      <c r="R477" s="44" t="str">
        <f>IFERROR(__xludf.DUMMYFUNCTION("IF(OR(ISBLANK(K477), ISBLANK(N477)), """", 
  LET(
    resDate, K477,
    tourDate, N477,
    monthCount, MAX(0, DATEDIF(resDate, tourDate - 3, ""M"") + 1),
    secondDates, ARRAYFORMULA(DATE(YEAR(resDate), MONTH(resDate) + SEQUENCE(monthCount), 2)),
    "&amp;"validDates, FILTER(secondDates, (secondDates &gt; resDate + 2) * (secondDates &lt;= tourDate - 3)),
    IF(ISERROR(validDates), 0, COUNTA(validDates))
  )
)
"),"")</f>
        <v/>
      </c>
      <c r="S477" s="44" t="str">
        <f t="shared" si="8"/>
        <v/>
      </c>
      <c r="T477" s="45" t="str">
        <f t="array" ref="T477">IF(ISBLANK(BO477),IFERROR(
  INDEX(
    INDEX('{INDEX} Payment Terms'!$A:$G, , MATCH(T$3, '{INDEX} Payment Terms'!$4:$4, 0)),
    MATCH(Q477, INDEX('{INDEX} Payment Terms'!$A:$G,0, MATCH("Payment Condition", '{INDEX} Payment Terms'!$4:$4, 0)), 0)
  ),
""),"Cancelled")
</f>
        <v/>
      </c>
      <c r="U477" s="46" t="b">
        <v>0</v>
      </c>
      <c r="V477" s="47" t="str">
        <f>IFERROR(__xludf.DUMMYFUNCTION("IF(OR(L477=""Duo Booking"", L477=""Group Booking""),
IF(U477=FALSE,"""",
    LET(
      bookingType, L477,
      tour, M477,
      mainFirst, H477,
      mainLast, I477,
      mainEmail, G477,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$L$4:L477, bookingType,
          $M$4:M477, tour,
          $H$4:H477, mainFirst,
          $I$4:I477, mainLast,
          $G$4:G477, mainEmail
        ),
        ""000""
      ),
  "&amp;"    baseID &amp; ""-"" &amp; memberNumber
    )
  ),
  """"
)
"),"")</f>
        <v/>
      </c>
      <c r="W477" s="48"/>
      <c r="X477" s="85" t="b">
        <v>0</v>
      </c>
      <c r="Y477" s="85" t="b">
        <v>0</v>
      </c>
      <c r="Z477" s="85" t="b">
        <v>0</v>
      </c>
      <c r="AA477" s="50"/>
      <c r="AB477" s="51"/>
      <c r="AC477" s="85" t="b">
        <v>0</v>
      </c>
      <c r="AD477" s="92"/>
      <c r="AE477" s="88"/>
      <c r="AF477" s="36" t="str">
        <f t="array" ref="AF477">IF(M477="","",INDEX(
      '{INDEX} Tour Packages'!$A:$ZP,
      MATCH($M477, '{INDEX} Tour Packages'!$A:$A, 0),
      MATCH(AF$3, '{INDEX} Tour Packages'!$4:$4, 0)
    ))</f>
        <v/>
      </c>
      <c r="AG477" s="36" t="str">
        <f t="array" ref="AG477">IF(M477="","",INDEX(
      '{INDEX} Tour Packages'!$A:$ZP,
      MATCH($M477, '{INDEX} Tour Packages'!$A:$A, 0),
      MATCH(AG$3, '{INDEX} Tour Packages'!$4:$4, 0)
    ))</f>
        <v/>
      </c>
      <c r="AH477" s="36" t="str">
        <f t="array" ref="AH477">IF(M477="","",INDEX(
      '{INDEX} Tour Packages'!$A:$ZP,
      MATCH($M477, '{INDEX} Tour Packages'!$A:$A, 0),
      MATCH(AH$3, '{INDEX} Tour Packages'!$4:$4, 0)
    ))</f>
        <v/>
      </c>
      <c r="AI477" s="54" t="str">
        <f t="shared" si="9"/>
        <v/>
      </c>
      <c r="AJ477" s="42"/>
      <c r="AK477" s="55"/>
      <c r="AL477" s="46" t="b">
        <v>0</v>
      </c>
      <c r="AM477" s="56"/>
      <c r="AN477" s="57" t="str">
        <f t="shared" si="10"/>
        <v/>
      </c>
      <c r="AO477" s="58" t="str">
        <f t="shared" si="11"/>
        <v/>
      </c>
      <c r="AP477" s="59"/>
      <c r="AQ477" s="60"/>
      <c r="AR477" s="61"/>
      <c r="AS477" s="61"/>
      <c r="AT477" s="61" t="str">
        <f>IFERROR(__xludf.DUMMYFUNCTION("IF( 
  OR($AJ477=""Full Payment"", ISBLANK($K477)),
  """",
  IF(
    OR(
      Q477=""Standard Booking, P1"",
      Q477=""Standard Booking, P2"",
      Q477=""Standard Booking, P3"",
      Q477=""Standard Booking, P4""
    ),
    LET(
      resDate,   $"&amp;"K477,
      tourDate,  $N477,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7" s="62" t="str">
        <f t="shared" si="12"/>
        <v/>
      </c>
      <c r="AV477" s="63"/>
      <c r="AW477" s="64"/>
      <c r="AX477" s="64"/>
      <c r="AY477" s="64"/>
      <c r="AZ477" s="64" t="str">
        <f>IFERROR(__xludf.DUMMYFUNCTION("IF(
  OR($AJ477=""Full Payment"",$AJ477=""P1"", ISBLANK($K477)),
  """",
  IF(
    OR(
      $Q477=""Standard Booking, P2"",
      $Q477=""Standard Booking, P3"",
      $Q477=""Standard Booking, P4""
    ),
    LET(
      resDate,   $K477,
      tourDate,"&amp;"  $N477,
      monthCount, DATEDIF(resDate, tourDate, ""M"") + 1,
      secondDates, ARRAYFORMULA(
        DATE(
          YEAR(resDate),
          MONTH(resDate) + SEQUENCE(monthCount),
          2
        )
      ),
      validDates, FILTER(
        sec"&amp;"ondDates,
        (secondDates &gt; resDate + 2) *
        (secondDates &lt;= tourDate - 3)
      ),
      IF(
        OR($AJ477=""P2"", $AJ477=""P3"", $AJ477=""P4""),
        IF(
          COUNTA(validDates) &lt; 2,
          """",
          TEXT(INDEX(validDates"&amp;", 2), ""mmm d, yyyy"")
        ),
        IF(
          COUNTA(validDates) &lt; 2,
          """",
          TEXTJOIN("", "", TRUE,
            TEXT(INDEX(validDates, 1), ""mmm d, yyyy""),
            TEXT(INDEX(validDates, 2), ""mmm d, yyyy"")
          )
 "&amp;"       )
      )
    ),
    """"
  )
)
"),"")</f>
        <v/>
      </c>
      <c r="BA477" s="65" t="str">
        <f t="shared" si="13"/>
        <v/>
      </c>
      <c r="BB477" s="63"/>
      <c r="BC477" s="64"/>
      <c r="BD477" s="64"/>
      <c r="BE477" s="64"/>
      <c r="BF477" s="64" t="str">
        <f>IFERROR(__xludf.DUMMYFUNCTION("IF(
  OR($AJ477=""Full Payment"",$AJ477=""P1"", $AJ477=""P2""),
  """",
  IF(
    AND(
      NOT(ISBLANK($K477)),
      OR(
        Q477=""Standard Booking, P3"",
        Q477=""Standard Booking, P4""
      )
    ),
    LET(
      resDate,   $K477,
      "&amp;"tourDate,  $N477,
      monthCount, DATEDIF(resDate, tourDate, ""M"") + 1,
      secondDates, ARRAYFORMULA(
        DATE(
          YEAR(resDate),
          MONTH(resDate) + SEQUENCE(monthCount),
          2
        )
      ),
      validDates, FILTER(
  "&amp;"      secondDates,
        (secondDates &gt; resDate + 2) *
        (secondDates &lt;= tourDate - 3)
      ),
      IF(
        $AJ477=""P4"",
        IF(
          COUNTA(validDates) &lt; 3,
          """",
          TEXT(INDEX(validDates, 3), ""mmm d, yyyy"")
  "&amp;"      ),
        IF(
          $AJ477=""P3"",
          IF(
            COUNTA(validDates) &lt; 3,
            """",
            TEXT(INDEX(validDates, 3), ""mmm d, yyyy"")
          ),
          IF(
            COUNTA(validDates) &lt; 3,
            """",
    "&amp;"        TEXTJOIN("", "", TRUE,
              TEXT(INDEX(validDates, 1), ""mmm d, yyyy""),
              TEXT(INDEX(validDates, 2), ""mmm d, yyyy""),
              TEXT(INDEX(validDates, 3), ""mmm d, yyyy"")
            )
          )
        )
      )
    "&amp;"),
    """"
  )
)
"),"")</f>
        <v/>
      </c>
      <c r="BG477" s="65" t="str">
        <f t="shared" si="14"/>
        <v/>
      </c>
      <c r="BH477" s="63"/>
      <c r="BI477" s="64"/>
      <c r="BJ477" s="64"/>
      <c r="BK477" s="64"/>
      <c r="BL477" s="64" t="str">
        <f>IFERROR(__xludf.DUMMYFUNCTION("IF(
  OR($AJ477=""Full Payment"",$AJ477=""P1"",$AJ477=""P2"",$AJ477=""P3""),
  """",
  IF(
    AND(
      NOT(ISBLANK($K477)),
      $Q477=""Standard Booking, P4""
    ),
    LET(
      resDate,   $K477,
      tourDate,  $N477,
      monthCount, DATEDIF(r"&amp;"esDate, tourDate, ""M"") + 1,
      secondDates, ARRAYFORMULA(
        DATE(
          YEAR(resDate),
          MONTH(resDate) + SEQUENCE(monthCount),
          2
        )
      ),
      validDates, FILTER(
        secondDates,
        (secondDates &gt; res"&amp;"Date + 2) *
        (secondDates &lt;= tourDate - 3)
      ),
      IF(
        $AJ477=""P4"",
        IF(
          COUNTA(validDates) &lt; 4,
          """",
          TEXT(
            INDEX(validDates, 4),
            ""mmm d, yyyy""
          )
        ),
"&amp;"        IF(
          COUNTA(validDates) &lt; 4,
          """",
          TEXTJOIN(
            "", "", TRUE,
            TEXT(INDEX(validDates, 1), ""mmm d, yyyy""),
            TEXT(INDEX(validDates, 2), ""mmm d, yyyy""),
            TEXT(INDEX(validDates"&amp;", 3), ""mmm d, yyyy""),
            TEXT(INDEX(validDates, 4), ""mmm d, yyyy"")
          )
        )
      )
    ),
    """"
  )
)
"),"")</f>
        <v/>
      </c>
      <c r="BM477" s="65" t="str">
        <f t="shared" si="15"/>
        <v/>
      </c>
      <c r="BN477" s="66"/>
      <c r="BO477" s="67"/>
      <c r="BP477" s="49" t="b">
        <v>0</v>
      </c>
      <c r="BQ477" s="49" t="b">
        <v>0</v>
      </c>
      <c r="BR477" s="68"/>
      <c r="BS477" s="69"/>
      <c r="BT477" s="70" t="b">
        <v>0</v>
      </c>
      <c r="BU477" s="71"/>
      <c r="BV477" s="72"/>
      <c r="BW477" s="86" t="b">
        <v>0</v>
      </c>
      <c r="BX477" s="87"/>
    </row>
    <row r="478">
      <c r="A478" s="35" t="str">
        <f t="shared" si="1"/>
        <v/>
      </c>
      <c r="B478" s="36" t="str">
        <f t="shared" si="2"/>
        <v/>
      </c>
      <c r="C478" s="36" t="str">
        <f t="array" ref="C478">IF(
  M478="",
  "",
  IFERROR(
    INDEX(
      '{INDEX} Tour Packages'!$A:$ZZ,
      MATCH(
        M478,
        INDEX(
          '{INDEX} Tour Packages'!$A:$ZZ,
          ,
          MATCH("Tour Package Name", '{INDEX} Tour Packages'!$4:$4, 0)
        ),
        0
      ),
      MATCH("Tour Code", '{INDEX} Tour Packages'!$4:$4, 0)
    ),
    "XXX"
  )
)
</f>
        <v/>
      </c>
      <c r="D478" s="36" t="str">
        <f t="shared" si="3"/>
        <v/>
      </c>
      <c r="E478" s="36" t="str">
        <f t="shared" si="4"/>
        <v/>
      </c>
      <c r="F478" s="37" t="str">
        <f t="shared" si="5"/>
        <v/>
      </c>
      <c r="G478" s="89"/>
      <c r="H478" s="89"/>
      <c r="I478" s="90"/>
      <c r="J478" s="40" t="str">
        <f t="shared" si="16"/>
        <v> </v>
      </c>
      <c r="K478" s="91"/>
      <c r="L478" s="55"/>
      <c r="M478" s="55"/>
      <c r="N478" s="91"/>
      <c r="O478" s="43" t="str">
        <f>IFERROR(__xludf.DUMMYFUNCTION("IF(N478="""","""",IFERROR(
  N478 + VALUE(REGEXEXTRACT(P478, ""(\d+)\s+Days"")),
  """"
)
)"),"")</f>
        <v/>
      </c>
      <c r="P478" s="43" t="str">
        <f t="array" ref="P478">IFERROR(
  INDEX(
    INDEX('{INDEX} Tour Packages'!$A:$ZZ, , MATCH(P$3, '{INDEX} Tour Packages'!$4:$4, 0)),
    MATCH(M478, INDEX('{INDEX} Tour Packages'!$A:$ZZ,0, MATCH("Tour Package Name", '{INDEX} Tour Packages'!$4:$4, 0)), 0)
  ),
"")
</f>
        <v/>
      </c>
      <c r="Q478" s="44" t="str">
        <f t="shared" si="7"/>
        <v/>
      </c>
      <c r="R478" s="44" t="str">
        <f>IFERROR(__xludf.DUMMYFUNCTION("IF(OR(ISBLANK(K478), ISBLANK(N478)), """", 
  LET(
    resDate, K478,
    tourDate, N478,
    monthCount, MAX(0, DATEDIF(resDate, tourDate - 3, ""M"") + 1),
    secondDates, ARRAYFORMULA(DATE(YEAR(resDate), MONTH(resDate) + SEQUENCE(monthCount), 2)),
    "&amp;"validDates, FILTER(secondDates, (secondDates &gt; resDate + 2) * (secondDates &lt;= tourDate - 3)),
    IF(ISERROR(validDates), 0, COUNTA(validDates))
  )
)
"),"")</f>
        <v/>
      </c>
      <c r="S478" s="44" t="str">
        <f t="shared" si="8"/>
        <v/>
      </c>
      <c r="T478" s="45" t="str">
        <f t="array" ref="T478">IF(ISBLANK(BO478),IFERROR(
  INDEX(
    INDEX('{INDEX} Payment Terms'!$A:$G, , MATCH(T$3, '{INDEX} Payment Terms'!$4:$4, 0)),
    MATCH(Q478, INDEX('{INDEX} Payment Terms'!$A:$G,0, MATCH("Payment Condition", '{INDEX} Payment Terms'!$4:$4, 0)), 0)
  ),
""),"Cancelled")
</f>
        <v/>
      </c>
      <c r="U478" s="46" t="b">
        <v>0</v>
      </c>
      <c r="V478" s="47" t="str">
        <f>IFERROR(__xludf.DUMMYFUNCTION("IF(OR(L478=""Duo Booking"", L478=""Group Booking""),
IF(U478=FALSE,"""",
    LET(
      bookingType, L478,
      tour, M478,
      mainFirst, H478,
      mainLast, I478,
      mainEmail, G478,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$L$4:L478, bookingType,
          $M$4:M478, tour,
          $H$4:H478, mainFirst,
          $I$4:I478, mainLast,
          $G$4:G478, mainEmail
        ),
        ""000""
      ),
  "&amp;"    baseID &amp; ""-"" &amp; memberNumber
    )
  ),
  """"
)
"),"")</f>
        <v/>
      </c>
      <c r="W478" s="48"/>
      <c r="X478" s="85" t="b">
        <v>0</v>
      </c>
      <c r="Y478" s="85" t="b">
        <v>0</v>
      </c>
      <c r="Z478" s="85" t="b">
        <v>0</v>
      </c>
      <c r="AA478" s="50"/>
      <c r="AB478" s="51"/>
      <c r="AC478" s="85" t="b">
        <v>0</v>
      </c>
      <c r="AD478" s="92"/>
      <c r="AE478" s="88"/>
      <c r="AF478" s="36" t="str">
        <f t="array" ref="AF478">IF(M478="","",INDEX(
      '{INDEX} Tour Packages'!$A:$ZP,
      MATCH($M478, '{INDEX} Tour Packages'!$A:$A, 0),
      MATCH(AF$3, '{INDEX} Tour Packages'!$4:$4, 0)
    ))</f>
        <v/>
      </c>
      <c r="AG478" s="36" t="str">
        <f t="array" ref="AG478">IF(M478="","",INDEX(
      '{INDEX} Tour Packages'!$A:$ZP,
      MATCH($M478, '{INDEX} Tour Packages'!$A:$A, 0),
      MATCH(AG$3, '{INDEX} Tour Packages'!$4:$4, 0)
    ))</f>
        <v/>
      </c>
      <c r="AH478" s="36" t="str">
        <f t="array" ref="AH478">IF(M478="","",INDEX(
      '{INDEX} Tour Packages'!$A:$ZP,
      MATCH($M478, '{INDEX} Tour Packages'!$A:$A, 0),
      MATCH(AH$3, '{INDEX} Tour Packages'!$4:$4, 0)
    ))</f>
        <v/>
      </c>
      <c r="AI478" s="54" t="str">
        <f t="shared" si="9"/>
        <v/>
      </c>
      <c r="AJ478" s="42"/>
      <c r="AK478" s="55"/>
      <c r="AL478" s="46" t="b">
        <v>0</v>
      </c>
      <c r="AM478" s="56"/>
      <c r="AN478" s="57" t="str">
        <f t="shared" si="10"/>
        <v/>
      </c>
      <c r="AO478" s="58" t="str">
        <f t="shared" si="11"/>
        <v/>
      </c>
      <c r="AP478" s="59"/>
      <c r="AQ478" s="60"/>
      <c r="AR478" s="61"/>
      <c r="AS478" s="61"/>
      <c r="AT478" s="61" t="str">
        <f>IFERROR(__xludf.DUMMYFUNCTION("IF( 
  OR($AJ478=""Full Payment"", ISBLANK($K478)),
  """",
  IF(
    OR(
      Q478=""Standard Booking, P1"",
      Q478=""Standard Booking, P2"",
      Q478=""Standard Booking, P3"",
      Q478=""Standard Booking, P4""
    ),
    LET(
      resDate,   $"&amp;"K478,
      tourDate,  $N478,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8" s="62" t="str">
        <f t="shared" si="12"/>
        <v/>
      </c>
      <c r="AV478" s="63"/>
      <c r="AW478" s="64"/>
      <c r="AX478" s="64"/>
      <c r="AY478" s="64"/>
      <c r="AZ478" s="64" t="str">
        <f>IFERROR(__xludf.DUMMYFUNCTION("IF(
  OR($AJ478=""Full Payment"",$AJ478=""P1"", ISBLANK($K478)),
  """",
  IF(
    OR(
      $Q478=""Standard Booking, P2"",
      $Q478=""Standard Booking, P3"",
      $Q478=""Standard Booking, P4""
    ),
    LET(
      resDate,   $K478,
      tourDate,"&amp;"  $N478,
      monthCount, DATEDIF(resDate, tourDate, ""M"") + 1,
      secondDates, ARRAYFORMULA(
        DATE(
          YEAR(resDate),
          MONTH(resDate) + SEQUENCE(monthCount),
          2
        )
      ),
      validDates, FILTER(
        sec"&amp;"ondDates,
        (secondDates &gt; resDate + 2) *
        (secondDates &lt;= tourDate - 3)
      ),
      IF(
        OR($AJ478=""P2"", $AJ478=""P3"", $AJ478=""P4""),
        IF(
          COUNTA(validDates) &lt; 2,
          """",
          TEXT(INDEX(validDates"&amp;", 2), ""mmm d, yyyy"")
        ),
        IF(
          COUNTA(validDates) &lt; 2,
          """",
          TEXTJOIN("", "", TRUE,
            TEXT(INDEX(validDates, 1), ""mmm d, yyyy""),
            TEXT(INDEX(validDates, 2), ""mmm d, yyyy"")
          )
 "&amp;"       )
      )
    ),
    """"
  )
)
"),"")</f>
        <v/>
      </c>
      <c r="BA478" s="65" t="str">
        <f t="shared" si="13"/>
        <v/>
      </c>
      <c r="BB478" s="63"/>
      <c r="BC478" s="64"/>
      <c r="BD478" s="64"/>
      <c r="BE478" s="64"/>
      <c r="BF478" s="64" t="str">
        <f>IFERROR(__xludf.DUMMYFUNCTION("IF(
  OR($AJ478=""Full Payment"",$AJ478=""P1"", $AJ478=""P2""),
  """",
  IF(
    AND(
      NOT(ISBLANK($K478)),
      OR(
        Q478=""Standard Booking, P3"",
        Q478=""Standard Booking, P4""
      )
    ),
    LET(
      resDate,   $K478,
      "&amp;"tourDate,  $N478,
      monthCount, DATEDIF(resDate, tourDate, ""M"") + 1,
      secondDates, ARRAYFORMULA(
        DATE(
          YEAR(resDate),
          MONTH(resDate) + SEQUENCE(monthCount),
          2
        )
      ),
      validDates, FILTER(
  "&amp;"      secondDates,
        (secondDates &gt; resDate + 2) *
        (secondDates &lt;= tourDate - 3)
      ),
      IF(
        $AJ478=""P4"",
        IF(
          COUNTA(validDates) &lt; 3,
          """",
          TEXT(INDEX(validDates, 3), ""mmm d, yyyy"")
  "&amp;"      ),
        IF(
          $AJ478=""P3"",
          IF(
            COUNTA(validDates) &lt; 3,
            """",
            TEXT(INDEX(validDates, 3), ""mmm d, yyyy"")
          ),
          IF(
            COUNTA(validDates) &lt; 3,
            """",
    "&amp;"        TEXTJOIN("", "", TRUE,
              TEXT(INDEX(validDates, 1), ""mmm d, yyyy""),
              TEXT(INDEX(validDates, 2), ""mmm d, yyyy""),
              TEXT(INDEX(validDates, 3), ""mmm d, yyyy"")
            )
          )
        )
      )
    "&amp;"),
    """"
  )
)
"),"")</f>
        <v/>
      </c>
      <c r="BG478" s="65" t="str">
        <f t="shared" si="14"/>
        <v/>
      </c>
      <c r="BH478" s="63"/>
      <c r="BI478" s="64"/>
      <c r="BJ478" s="64"/>
      <c r="BK478" s="64"/>
      <c r="BL478" s="64" t="str">
        <f>IFERROR(__xludf.DUMMYFUNCTION("IF(
  OR($AJ478=""Full Payment"",$AJ478=""P1"",$AJ478=""P2"",$AJ478=""P3""),
  """",
  IF(
    AND(
      NOT(ISBLANK($K478)),
      $Q478=""Standard Booking, P4""
    ),
    LET(
      resDate,   $K478,
      tourDate,  $N478,
      monthCount, DATEDIF(r"&amp;"esDate, tourDate, ""M"") + 1,
      secondDates, ARRAYFORMULA(
        DATE(
          YEAR(resDate),
          MONTH(resDate) + SEQUENCE(monthCount),
          2
        )
      ),
      validDates, FILTER(
        secondDates,
        (secondDates &gt; res"&amp;"Date + 2) *
        (secondDates &lt;= tourDate - 3)
      ),
      IF(
        $AJ478=""P4"",
        IF(
          COUNTA(validDates) &lt; 4,
          """",
          TEXT(
            INDEX(validDates, 4),
            ""mmm d, yyyy""
          )
        ),
"&amp;"        IF(
          COUNTA(validDates) &lt; 4,
          """",
          TEXTJOIN(
            "", "", TRUE,
            TEXT(INDEX(validDates, 1), ""mmm d, yyyy""),
            TEXT(INDEX(validDates, 2), ""mmm d, yyyy""),
            TEXT(INDEX(validDates"&amp;", 3), ""mmm d, yyyy""),
            TEXT(INDEX(validDates, 4), ""mmm d, yyyy"")
          )
        )
      )
    ),
    """"
  )
)
"),"")</f>
        <v/>
      </c>
      <c r="BM478" s="65" t="str">
        <f t="shared" si="15"/>
        <v/>
      </c>
      <c r="BN478" s="66"/>
      <c r="BO478" s="67"/>
      <c r="BP478" s="49" t="b">
        <v>0</v>
      </c>
      <c r="BQ478" s="49" t="b">
        <v>0</v>
      </c>
      <c r="BR478" s="68"/>
      <c r="BS478" s="69"/>
      <c r="BT478" s="70" t="b">
        <v>0</v>
      </c>
      <c r="BU478" s="71"/>
      <c r="BV478" s="72"/>
      <c r="BW478" s="86" t="b">
        <v>0</v>
      </c>
      <c r="BX478" s="87"/>
    </row>
    <row r="479">
      <c r="A479" s="35" t="str">
        <f t="shared" si="1"/>
        <v/>
      </c>
      <c r="B479" s="36" t="str">
        <f t="shared" si="2"/>
        <v/>
      </c>
      <c r="C479" s="36" t="str">
        <f t="array" ref="C479">IF(
  M479="",
  "",
  IFERROR(
    INDEX(
      '{INDEX} Tour Packages'!$A:$ZZ,
      MATCH(
        M479,
        INDEX(
          '{INDEX} Tour Packages'!$A:$ZZ,
          ,
          MATCH("Tour Package Name", '{INDEX} Tour Packages'!$4:$4, 0)
        ),
        0
      ),
      MATCH("Tour Code", '{INDEX} Tour Packages'!$4:$4, 0)
    ),
    "XXX"
  )
)
</f>
        <v/>
      </c>
      <c r="D479" s="36" t="str">
        <f t="shared" si="3"/>
        <v/>
      </c>
      <c r="E479" s="36" t="str">
        <f t="shared" si="4"/>
        <v/>
      </c>
      <c r="F479" s="37" t="str">
        <f t="shared" si="5"/>
        <v/>
      </c>
      <c r="G479" s="89"/>
      <c r="H479" s="89"/>
      <c r="I479" s="90"/>
      <c r="J479" s="40" t="str">
        <f t="shared" si="16"/>
        <v> </v>
      </c>
      <c r="K479" s="91"/>
      <c r="L479" s="55"/>
      <c r="M479" s="55"/>
      <c r="N479" s="91"/>
      <c r="O479" s="43" t="str">
        <f>IFERROR(__xludf.DUMMYFUNCTION("IF(N479="""","""",IFERROR(
  N479 + VALUE(REGEXEXTRACT(P479, ""(\d+)\s+Days"")),
  """"
)
)"),"")</f>
        <v/>
      </c>
      <c r="P479" s="43" t="str">
        <f t="array" ref="P479">IFERROR(
  INDEX(
    INDEX('{INDEX} Tour Packages'!$A:$ZZ, , MATCH(P$3, '{INDEX} Tour Packages'!$4:$4, 0)),
    MATCH(M479, INDEX('{INDEX} Tour Packages'!$A:$ZZ,0, MATCH("Tour Package Name", '{INDEX} Tour Packages'!$4:$4, 0)), 0)
  ),
"")
</f>
        <v/>
      </c>
      <c r="Q479" s="44" t="str">
        <f t="shared" si="7"/>
        <v/>
      </c>
      <c r="R479" s="44" t="str">
        <f>IFERROR(__xludf.DUMMYFUNCTION("IF(OR(ISBLANK(K479), ISBLANK(N479)), """", 
  LET(
    resDate, K479,
    tourDate, N479,
    monthCount, MAX(0, DATEDIF(resDate, tourDate - 3, ""M"") + 1),
    secondDates, ARRAYFORMULA(DATE(YEAR(resDate), MONTH(resDate) + SEQUENCE(monthCount), 2)),
    "&amp;"validDates, FILTER(secondDates, (secondDates &gt; resDate + 2) * (secondDates &lt;= tourDate - 3)),
    IF(ISERROR(validDates), 0, COUNTA(validDates))
  )
)
"),"")</f>
        <v/>
      </c>
      <c r="S479" s="44" t="str">
        <f t="shared" si="8"/>
        <v/>
      </c>
      <c r="T479" s="45" t="str">
        <f t="array" ref="T479">IF(ISBLANK(BO479),IFERROR(
  INDEX(
    INDEX('{INDEX} Payment Terms'!$A:$G, , MATCH(T$3, '{INDEX} Payment Terms'!$4:$4, 0)),
    MATCH(Q479, INDEX('{INDEX} Payment Terms'!$A:$G,0, MATCH("Payment Condition", '{INDEX} Payment Terms'!$4:$4, 0)), 0)
  ),
""),"Cancelled")
</f>
        <v/>
      </c>
      <c r="U479" s="46" t="b">
        <v>0</v>
      </c>
      <c r="V479" s="47" t="str">
        <f>IFERROR(__xludf.DUMMYFUNCTION("IF(OR(L479=""Duo Booking"", L479=""Group Booking""),
IF(U479=FALSE,"""",
    LET(
      bookingType, L479,
      tour, M479,
      mainFirst, H479,
      mainLast, I479,
      mainEmail, G479,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$L$4:L479, bookingType,
          $M$4:M479, tour,
          $H$4:H479, mainFirst,
          $I$4:I479, mainLast,
          $G$4:G479, mainEmail
        ),
        ""000""
      ),
  "&amp;"    baseID &amp; ""-"" &amp; memberNumber
    )
  ),
  """"
)
"),"")</f>
        <v/>
      </c>
      <c r="W479" s="48"/>
      <c r="X479" s="85" t="b">
        <v>0</v>
      </c>
      <c r="Y479" s="85" t="b">
        <v>0</v>
      </c>
      <c r="Z479" s="85" t="b">
        <v>0</v>
      </c>
      <c r="AA479" s="50"/>
      <c r="AB479" s="51"/>
      <c r="AC479" s="85" t="b">
        <v>0</v>
      </c>
      <c r="AD479" s="92"/>
      <c r="AE479" s="88"/>
      <c r="AF479" s="36" t="str">
        <f t="array" ref="AF479">IF(M479="","",INDEX(
      '{INDEX} Tour Packages'!$A:$ZP,
      MATCH($M479, '{INDEX} Tour Packages'!$A:$A, 0),
      MATCH(AF$3, '{INDEX} Tour Packages'!$4:$4, 0)
    ))</f>
        <v/>
      </c>
      <c r="AG479" s="36" t="str">
        <f t="array" ref="AG479">IF(M479="","",INDEX(
      '{INDEX} Tour Packages'!$A:$ZP,
      MATCH($M479, '{INDEX} Tour Packages'!$A:$A, 0),
      MATCH(AG$3, '{INDEX} Tour Packages'!$4:$4, 0)
    ))</f>
        <v/>
      </c>
      <c r="AH479" s="36" t="str">
        <f t="array" ref="AH479">IF(M479="","",INDEX(
      '{INDEX} Tour Packages'!$A:$ZP,
      MATCH($M479, '{INDEX} Tour Packages'!$A:$A, 0),
      MATCH(AH$3, '{INDEX} Tour Packages'!$4:$4, 0)
    ))</f>
        <v/>
      </c>
      <c r="AI479" s="54" t="str">
        <f t="shared" si="9"/>
        <v/>
      </c>
      <c r="AJ479" s="42"/>
      <c r="AK479" s="55"/>
      <c r="AL479" s="46" t="b">
        <v>0</v>
      </c>
      <c r="AM479" s="56"/>
      <c r="AN479" s="57" t="str">
        <f t="shared" si="10"/>
        <v/>
      </c>
      <c r="AO479" s="58" t="str">
        <f t="shared" si="11"/>
        <v/>
      </c>
      <c r="AP479" s="59"/>
      <c r="AQ479" s="60"/>
      <c r="AR479" s="61"/>
      <c r="AS479" s="61"/>
      <c r="AT479" s="61" t="str">
        <f>IFERROR(__xludf.DUMMYFUNCTION("IF( 
  OR($AJ479=""Full Payment"", ISBLANK($K479)),
  """",
  IF(
    OR(
      Q479=""Standard Booking, P1"",
      Q479=""Standard Booking, P2"",
      Q479=""Standard Booking, P3"",
      Q479=""Standard Booking, P4""
    ),
    LET(
      resDate,   $"&amp;"K479,
      tourDate,  $N479,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79" s="62" t="str">
        <f t="shared" si="12"/>
        <v/>
      </c>
      <c r="AV479" s="63"/>
      <c r="AW479" s="64"/>
      <c r="AX479" s="64"/>
      <c r="AY479" s="64"/>
      <c r="AZ479" s="64" t="str">
        <f>IFERROR(__xludf.DUMMYFUNCTION("IF(
  OR($AJ479=""Full Payment"",$AJ479=""P1"", ISBLANK($K479)),
  """",
  IF(
    OR(
      $Q479=""Standard Booking, P2"",
      $Q479=""Standard Booking, P3"",
      $Q479=""Standard Booking, P4""
    ),
    LET(
      resDate,   $K479,
      tourDate,"&amp;"  $N479,
      monthCount, DATEDIF(resDate, tourDate, ""M"") + 1,
      secondDates, ARRAYFORMULA(
        DATE(
          YEAR(resDate),
          MONTH(resDate) + SEQUENCE(monthCount),
          2
        )
      ),
      validDates, FILTER(
        sec"&amp;"ondDates,
        (secondDates &gt; resDate + 2) *
        (secondDates &lt;= tourDate - 3)
      ),
      IF(
        OR($AJ479=""P2"", $AJ479=""P3"", $AJ479=""P4""),
        IF(
          COUNTA(validDates) &lt; 2,
          """",
          TEXT(INDEX(validDates"&amp;", 2), ""mmm d, yyyy"")
        ),
        IF(
          COUNTA(validDates) &lt; 2,
          """",
          TEXTJOIN("", "", TRUE,
            TEXT(INDEX(validDates, 1), ""mmm d, yyyy""),
            TEXT(INDEX(validDates, 2), ""mmm d, yyyy"")
          )
 "&amp;"       )
      )
    ),
    """"
  )
)
"),"")</f>
        <v/>
      </c>
      <c r="BA479" s="65" t="str">
        <f t="shared" si="13"/>
        <v/>
      </c>
      <c r="BB479" s="63"/>
      <c r="BC479" s="64"/>
      <c r="BD479" s="64"/>
      <c r="BE479" s="64"/>
      <c r="BF479" s="64" t="str">
        <f>IFERROR(__xludf.DUMMYFUNCTION("IF(
  OR($AJ479=""Full Payment"",$AJ479=""P1"", $AJ479=""P2""),
  """",
  IF(
    AND(
      NOT(ISBLANK($K479)),
      OR(
        Q479=""Standard Booking, P3"",
        Q479=""Standard Booking, P4""
      )
    ),
    LET(
      resDate,   $K479,
      "&amp;"tourDate,  $N479,
      monthCount, DATEDIF(resDate, tourDate, ""M"") + 1,
      secondDates, ARRAYFORMULA(
        DATE(
          YEAR(resDate),
          MONTH(resDate) + SEQUENCE(monthCount),
          2
        )
      ),
      validDates, FILTER(
  "&amp;"      secondDates,
        (secondDates &gt; resDate + 2) *
        (secondDates &lt;= tourDate - 3)
      ),
      IF(
        $AJ479=""P4"",
        IF(
          COUNTA(validDates) &lt; 3,
          """",
          TEXT(INDEX(validDates, 3), ""mmm d, yyyy"")
  "&amp;"      ),
        IF(
          $AJ479=""P3"",
          IF(
            COUNTA(validDates) &lt; 3,
            """",
            TEXT(INDEX(validDates, 3), ""mmm d, yyyy"")
          ),
          IF(
            COUNTA(validDates) &lt; 3,
            """",
    "&amp;"        TEXTJOIN("", "", TRUE,
              TEXT(INDEX(validDates, 1), ""mmm d, yyyy""),
              TEXT(INDEX(validDates, 2), ""mmm d, yyyy""),
              TEXT(INDEX(validDates, 3), ""mmm d, yyyy"")
            )
          )
        )
      )
    "&amp;"),
    """"
  )
)
"),"")</f>
        <v/>
      </c>
      <c r="BG479" s="65" t="str">
        <f t="shared" si="14"/>
        <v/>
      </c>
      <c r="BH479" s="63"/>
      <c r="BI479" s="64"/>
      <c r="BJ479" s="64"/>
      <c r="BK479" s="64"/>
      <c r="BL479" s="64" t="str">
        <f>IFERROR(__xludf.DUMMYFUNCTION("IF(
  OR($AJ479=""Full Payment"",$AJ479=""P1"",$AJ479=""P2"",$AJ479=""P3""),
  """",
  IF(
    AND(
      NOT(ISBLANK($K479)),
      $Q479=""Standard Booking, P4""
    ),
    LET(
      resDate,   $K479,
      tourDate,  $N479,
      monthCount, DATEDIF(r"&amp;"esDate, tourDate, ""M"") + 1,
      secondDates, ARRAYFORMULA(
        DATE(
          YEAR(resDate),
          MONTH(resDate) + SEQUENCE(monthCount),
          2
        )
      ),
      validDates, FILTER(
        secondDates,
        (secondDates &gt; res"&amp;"Date + 2) *
        (secondDates &lt;= tourDate - 3)
      ),
      IF(
        $AJ479=""P4"",
        IF(
          COUNTA(validDates) &lt; 4,
          """",
          TEXT(
            INDEX(validDates, 4),
            ""mmm d, yyyy""
          )
        ),
"&amp;"        IF(
          COUNTA(validDates) &lt; 4,
          """",
          TEXTJOIN(
            "", "", TRUE,
            TEXT(INDEX(validDates, 1), ""mmm d, yyyy""),
            TEXT(INDEX(validDates, 2), ""mmm d, yyyy""),
            TEXT(INDEX(validDates"&amp;", 3), ""mmm d, yyyy""),
            TEXT(INDEX(validDates, 4), ""mmm d, yyyy"")
          )
        )
      )
    ),
    """"
  )
)
"),"")</f>
        <v/>
      </c>
      <c r="BM479" s="65" t="str">
        <f t="shared" si="15"/>
        <v/>
      </c>
      <c r="BN479" s="66"/>
      <c r="BO479" s="67"/>
      <c r="BP479" s="49" t="b">
        <v>0</v>
      </c>
      <c r="BQ479" s="49" t="b">
        <v>0</v>
      </c>
      <c r="BR479" s="68"/>
      <c r="BS479" s="69"/>
      <c r="BT479" s="70" t="b">
        <v>0</v>
      </c>
      <c r="BU479" s="71"/>
      <c r="BV479" s="72"/>
      <c r="BW479" s="86" t="b">
        <v>0</v>
      </c>
      <c r="BX479" s="87"/>
    </row>
    <row r="480">
      <c r="A480" s="35" t="str">
        <f t="shared" si="1"/>
        <v/>
      </c>
      <c r="B480" s="36" t="str">
        <f t="shared" si="2"/>
        <v/>
      </c>
      <c r="C480" s="36" t="str">
        <f t="array" ref="C480">IF(
  M480="",
  "",
  IFERROR(
    INDEX(
      '{INDEX} Tour Packages'!$A:$ZZ,
      MATCH(
        M480,
        INDEX(
          '{INDEX} Tour Packages'!$A:$ZZ,
          ,
          MATCH("Tour Package Name", '{INDEX} Tour Packages'!$4:$4, 0)
        ),
        0
      ),
      MATCH("Tour Code", '{INDEX} Tour Packages'!$4:$4, 0)
    ),
    "XXX"
  )
)
</f>
        <v/>
      </c>
      <c r="D480" s="36" t="str">
        <f t="shared" si="3"/>
        <v/>
      </c>
      <c r="E480" s="36" t="str">
        <f t="shared" si="4"/>
        <v/>
      </c>
      <c r="F480" s="37" t="str">
        <f t="shared" si="5"/>
        <v/>
      </c>
      <c r="G480" s="89"/>
      <c r="H480" s="89"/>
      <c r="I480" s="90"/>
      <c r="J480" s="40" t="str">
        <f t="shared" si="16"/>
        <v> </v>
      </c>
      <c r="K480" s="91"/>
      <c r="L480" s="55"/>
      <c r="M480" s="55"/>
      <c r="N480" s="91"/>
      <c r="O480" s="43" t="str">
        <f>IFERROR(__xludf.DUMMYFUNCTION("IF(N480="""","""",IFERROR(
  N480 + VALUE(REGEXEXTRACT(P480, ""(\d+)\s+Days"")),
  """"
)
)"),"")</f>
        <v/>
      </c>
      <c r="P480" s="43" t="str">
        <f t="array" ref="P480">IFERROR(
  INDEX(
    INDEX('{INDEX} Tour Packages'!$A:$ZZ, , MATCH(P$3, '{INDEX} Tour Packages'!$4:$4, 0)),
    MATCH(M480, INDEX('{INDEX} Tour Packages'!$A:$ZZ,0, MATCH("Tour Package Name", '{INDEX} Tour Packages'!$4:$4, 0)), 0)
  ),
"")
</f>
        <v/>
      </c>
      <c r="Q480" s="44" t="str">
        <f t="shared" si="7"/>
        <v/>
      </c>
      <c r="R480" s="44" t="str">
        <f>IFERROR(__xludf.DUMMYFUNCTION("IF(OR(ISBLANK(K480), ISBLANK(N480)), """", 
  LET(
    resDate, K480,
    tourDate, N480,
    monthCount, MAX(0, DATEDIF(resDate, tourDate - 3, ""M"") + 1),
    secondDates, ARRAYFORMULA(DATE(YEAR(resDate), MONTH(resDate) + SEQUENCE(monthCount), 2)),
    "&amp;"validDates, FILTER(secondDates, (secondDates &gt; resDate + 2) * (secondDates &lt;= tourDate - 3)),
    IF(ISERROR(validDates), 0, COUNTA(validDates))
  )
)
"),"")</f>
        <v/>
      </c>
      <c r="S480" s="44" t="str">
        <f t="shared" si="8"/>
        <v/>
      </c>
      <c r="T480" s="45" t="str">
        <f t="array" ref="T480">IF(ISBLANK(BO480),IFERROR(
  INDEX(
    INDEX('{INDEX} Payment Terms'!$A:$G, , MATCH(T$3, '{INDEX} Payment Terms'!$4:$4, 0)),
    MATCH(Q480, INDEX('{INDEX} Payment Terms'!$A:$G,0, MATCH("Payment Condition", '{INDEX} Payment Terms'!$4:$4, 0)), 0)
  ),
""),"Cancelled")
</f>
        <v/>
      </c>
      <c r="U480" s="46" t="b">
        <v>0</v>
      </c>
      <c r="V480" s="47" t="str">
        <f>IFERROR(__xludf.DUMMYFUNCTION("IF(OR(L480=""Duo Booking"", L480=""Group Booking""),
IF(U480=FALSE,"""",
    LET(
      bookingType, L480,
      tour, M480,
      mainFirst, H480,
      mainLast, I480,
      mainEmail, G480,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$L$4:L480, bookingType,
          $M$4:M480, tour,
          $H$4:H480, mainFirst,
          $I$4:I480, mainLast,
          $G$4:G480, mainEmail
        ),
        ""000""
      ),
  "&amp;"    baseID &amp; ""-"" &amp; memberNumber
    )
  ),
  """"
)
"),"")</f>
        <v/>
      </c>
      <c r="W480" s="48"/>
      <c r="X480" s="85" t="b">
        <v>0</v>
      </c>
      <c r="Y480" s="85" t="b">
        <v>0</v>
      </c>
      <c r="Z480" s="85" t="b">
        <v>0</v>
      </c>
      <c r="AA480" s="50"/>
      <c r="AB480" s="51"/>
      <c r="AC480" s="85" t="b">
        <v>0</v>
      </c>
      <c r="AD480" s="92"/>
      <c r="AE480" s="88"/>
      <c r="AF480" s="36" t="str">
        <f t="array" ref="AF480">IF(M480="","",INDEX(
      '{INDEX} Tour Packages'!$A:$ZP,
      MATCH($M480, '{INDEX} Tour Packages'!$A:$A, 0),
      MATCH(AF$3, '{INDEX} Tour Packages'!$4:$4, 0)
    ))</f>
        <v/>
      </c>
      <c r="AG480" s="36" t="str">
        <f t="array" ref="AG480">IF(M480="","",INDEX(
      '{INDEX} Tour Packages'!$A:$ZP,
      MATCH($M480, '{INDEX} Tour Packages'!$A:$A, 0),
      MATCH(AG$3, '{INDEX} Tour Packages'!$4:$4, 0)
    ))</f>
        <v/>
      </c>
      <c r="AH480" s="36" t="str">
        <f t="array" ref="AH480">IF(M480="","",INDEX(
      '{INDEX} Tour Packages'!$A:$ZP,
      MATCH($M480, '{INDEX} Tour Packages'!$A:$A, 0),
      MATCH(AH$3, '{INDEX} Tour Packages'!$4:$4, 0)
    ))</f>
        <v/>
      </c>
      <c r="AI480" s="54" t="str">
        <f t="shared" si="9"/>
        <v/>
      </c>
      <c r="AJ480" s="42"/>
      <c r="AK480" s="55"/>
      <c r="AL480" s="46" t="b">
        <v>0</v>
      </c>
      <c r="AM480" s="56"/>
      <c r="AN480" s="57" t="str">
        <f t="shared" si="10"/>
        <v/>
      </c>
      <c r="AO480" s="58" t="str">
        <f t="shared" si="11"/>
        <v/>
      </c>
      <c r="AP480" s="59"/>
      <c r="AQ480" s="60"/>
      <c r="AR480" s="61"/>
      <c r="AS480" s="61"/>
      <c r="AT480" s="61" t="str">
        <f>IFERROR(__xludf.DUMMYFUNCTION("IF( 
  OR($AJ480=""Full Payment"", ISBLANK($K480)),
  """",
  IF(
    OR(
      Q480=""Standard Booking, P1"",
      Q480=""Standard Booking, P2"",
      Q480=""Standard Booking, P3"",
      Q480=""Standard Booking, P4""
    ),
    LET(
      resDate,   $"&amp;"K480,
      tourDate,  $N480,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0" s="62" t="str">
        <f t="shared" si="12"/>
        <v/>
      </c>
      <c r="AV480" s="63"/>
      <c r="AW480" s="64"/>
      <c r="AX480" s="64"/>
      <c r="AY480" s="64"/>
      <c r="AZ480" s="64" t="str">
        <f>IFERROR(__xludf.DUMMYFUNCTION("IF(
  OR($AJ480=""Full Payment"",$AJ480=""P1"", ISBLANK($K480)),
  """",
  IF(
    OR(
      $Q480=""Standard Booking, P2"",
      $Q480=""Standard Booking, P3"",
      $Q480=""Standard Booking, P4""
    ),
    LET(
      resDate,   $K480,
      tourDate,"&amp;"  $N480,
      monthCount, DATEDIF(resDate, tourDate, ""M"") + 1,
      secondDates, ARRAYFORMULA(
        DATE(
          YEAR(resDate),
          MONTH(resDate) + SEQUENCE(monthCount),
          2
        )
      ),
      validDates, FILTER(
        sec"&amp;"ondDates,
        (secondDates &gt; resDate + 2) *
        (secondDates &lt;= tourDate - 3)
      ),
      IF(
        OR($AJ480=""P2"", $AJ480=""P3"", $AJ480=""P4""),
        IF(
          COUNTA(validDates) &lt; 2,
          """",
          TEXT(INDEX(validDates"&amp;", 2), ""mmm d, yyyy"")
        ),
        IF(
          COUNTA(validDates) &lt; 2,
          """",
          TEXTJOIN("", "", TRUE,
            TEXT(INDEX(validDates, 1), ""mmm d, yyyy""),
            TEXT(INDEX(validDates, 2), ""mmm d, yyyy"")
          )
 "&amp;"       )
      )
    ),
    """"
  )
)
"),"")</f>
        <v/>
      </c>
      <c r="BA480" s="65" t="str">
        <f t="shared" si="13"/>
        <v/>
      </c>
      <c r="BB480" s="63"/>
      <c r="BC480" s="64"/>
      <c r="BD480" s="64"/>
      <c r="BE480" s="64"/>
      <c r="BF480" s="64" t="str">
        <f>IFERROR(__xludf.DUMMYFUNCTION("IF(
  OR($AJ480=""Full Payment"",$AJ480=""P1"", $AJ480=""P2""),
  """",
  IF(
    AND(
      NOT(ISBLANK($K480)),
      OR(
        Q480=""Standard Booking, P3"",
        Q480=""Standard Booking, P4""
      )
    ),
    LET(
      resDate,   $K480,
      "&amp;"tourDate,  $N480,
      monthCount, DATEDIF(resDate, tourDate, ""M"") + 1,
      secondDates, ARRAYFORMULA(
        DATE(
          YEAR(resDate),
          MONTH(resDate) + SEQUENCE(monthCount),
          2
        )
      ),
      validDates, FILTER(
  "&amp;"      secondDates,
        (secondDates &gt; resDate + 2) *
        (secondDates &lt;= tourDate - 3)
      ),
      IF(
        $AJ480=""P4"",
        IF(
          COUNTA(validDates) &lt; 3,
          """",
          TEXT(INDEX(validDates, 3), ""mmm d, yyyy"")
  "&amp;"      ),
        IF(
          $AJ480=""P3"",
          IF(
            COUNTA(validDates) &lt; 3,
            """",
            TEXT(INDEX(validDates, 3), ""mmm d, yyyy"")
          ),
          IF(
            COUNTA(validDates) &lt; 3,
            """",
    "&amp;"        TEXTJOIN("", "", TRUE,
              TEXT(INDEX(validDates, 1), ""mmm d, yyyy""),
              TEXT(INDEX(validDates, 2), ""mmm d, yyyy""),
              TEXT(INDEX(validDates, 3), ""mmm d, yyyy"")
            )
          )
        )
      )
    "&amp;"),
    """"
  )
)
"),"")</f>
        <v/>
      </c>
      <c r="BG480" s="65" t="str">
        <f t="shared" si="14"/>
        <v/>
      </c>
      <c r="BH480" s="63"/>
      <c r="BI480" s="64"/>
      <c r="BJ480" s="64"/>
      <c r="BK480" s="64"/>
      <c r="BL480" s="64" t="str">
        <f>IFERROR(__xludf.DUMMYFUNCTION("IF(
  OR($AJ480=""Full Payment"",$AJ480=""P1"",$AJ480=""P2"",$AJ480=""P3""),
  """",
  IF(
    AND(
      NOT(ISBLANK($K480)),
      $Q480=""Standard Booking, P4""
    ),
    LET(
      resDate,   $K480,
      tourDate,  $N480,
      monthCount, DATEDIF(r"&amp;"esDate, tourDate, ""M"") + 1,
      secondDates, ARRAYFORMULA(
        DATE(
          YEAR(resDate),
          MONTH(resDate) + SEQUENCE(monthCount),
          2
        )
      ),
      validDates, FILTER(
        secondDates,
        (secondDates &gt; res"&amp;"Date + 2) *
        (secondDates &lt;= tourDate - 3)
      ),
      IF(
        $AJ480=""P4"",
        IF(
          COUNTA(validDates) &lt; 4,
          """",
          TEXT(
            INDEX(validDates, 4),
            ""mmm d, yyyy""
          )
        ),
"&amp;"        IF(
          COUNTA(validDates) &lt; 4,
          """",
          TEXTJOIN(
            "", "", TRUE,
            TEXT(INDEX(validDates, 1), ""mmm d, yyyy""),
            TEXT(INDEX(validDates, 2), ""mmm d, yyyy""),
            TEXT(INDEX(validDates"&amp;", 3), ""mmm d, yyyy""),
            TEXT(INDEX(validDates, 4), ""mmm d, yyyy"")
          )
        )
      )
    ),
    """"
  )
)
"),"")</f>
        <v/>
      </c>
      <c r="BM480" s="65" t="str">
        <f t="shared" si="15"/>
        <v/>
      </c>
      <c r="BN480" s="66"/>
      <c r="BO480" s="67"/>
      <c r="BP480" s="49" t="b">
        <v>0</v>
      </c>
      <c r="BQ480" s="49" t="b">
        <v>0</v>
      </c>
      <c r="BR480" s="68"/>
      <c r="BS480" s="69"/>
      <c r="BT480" s="70" t="b">
        <v>0</v>
      </c>
      <c r="BU480" s="71"/>
      <c r="BV480" s="72"/>
      <c r="BW480" s="86" t="b">
        <v>0</v>
      </c>
      <c r="BX480" s="87"/>
    </row>
    <row r="481">
      <c r="A481" s="35" t="str">
        <f t="shared" si="1"/>
        <v/>
      </c>
      <c r="B481" s="36" t="str">
        <f t="shared" si="2"/>
        <v/>
      </c>
      <c r="C481" s="36" t="str">
        <f t="array" ref="C481">IF(
  M481="",
  "",
  IFERROR(
    INDEX(
      '{INDEX} Tour Packages'!$A:$ZZ,
      MATCH(
        M481,
        INDEX(
          '{INDEX} Tour Packages'!$A:$ZZ,
          ,
          MATCH("Tour Package Name", '{INDEX} Tour Packages'!$4:$4, 0)
        ),
        0
      ),
      MATCH("Tour Code", '{INDEX} Tour Packages'!$4:$4, 0)
    ),
    "XXX"
  )
)
</f>
        <v/>
      </c>
      <c r="D481" s="36" t="str">
        <f t="shared" si="3"/>
        <v/>
      </c>
      <c r="E481" s="36" t="str">
        <f t="shared" si="4"/>
        <v/>
      </c>
      <c r="F481" s="37" t="str">
        <f t="shared" si="5"/>
        <v/>
      </c>
      <c r="G481" s="89"/>
      <c r="H481" s="89"/>
      <c r="I481" s="90"/>
      <c r="J481" s="40" t="str">
        <f t="shared" si="16"/>
        <v> </v>
      </c>
      <c r="K481" s="91"/>
      <c r="L481" s="55"/>
      <c r="M481" s="55"/>
      <c r="N481" s="91"/>
      <c r="O481" s="43" t="str">
        <f>IFERROR(__xludf.DUMMYFUNCTION("IF(N481="""","""",IFERROR(
  N481 + VALUE(REGEXEXTRACT(P481, ""(\d+)\s+Days"")),
  """"
)
)"),"")</f>
        <v/>
      </c>
      <c r="P481" s="43" t="str">
        <f t="array" ref="P481">IFERROR(
  INDEX(
    INDEX('{INDEX} Tour Packages'!$A:$ZZ, , MATCH(P$3, '{INDEX} Tour Packages'!$4:$4, 0)),
    MATCH(M481, INDEX('{INDEX} Tour Packages'!$A:$ZZ,0, MATCH("Tour Package Name", '{INDEX} Tour Packages'!$4:$4, 0)), 0)
  ),
"")
</f>
        <v/>
      </c>
      <c r="Q481" s="44" t="str">
        <f t="shared" si="7"/>
        <v/>
      </c>
      <c r="R481" s="44" t="str">
        <f>IFERROR(__xludf.DUMMYFUNCTION("IF(OR(ISBLANK(K481), ISBLANK(N481)), """", 
  LET(
    resDate, K481,
    tourDate, N481,
    monthCount, MAX(0, DATEDIF(resDate, tourDate - 3, ""M"") + 1),
    secondDates, ARRAYFORMULA(DATE(YEAR(resDate), MONTH(resDate) + SEQUENCE(monthCount), 2)),
    "&amp;"validDates, FILTER(secondDates, (secondDates &gt; resDate + 2) * (secondDates &lt;= tourDate - 3)),
    IF(ISERROR(validDates), 0, COUNTA(validDates))
  )
)
"),"")</f>
        <v/>
      </c>
      <c r="S481" s="44" t="str">
        <f t="shared" si="8"/>
        <v/>
      </c>
      <c r="T481" s="45" t="str">
        <f t="array" ref="T481">IF(ISBLANK(BO481),IFERROR(
  INDEX(
    INDEX('{INDEX} Payment Terms'!$A:$G, , MATCH(T$3, '{INDEX} Payment Terms'!$4:$4, 0)),
    MATCH(Q481, INDEX('{INDEX} Payment Terms'!$A:$G,0, MATCH("Payment Condition", '{INDEX} Payment Terms'!$4:$4, 0)), 0)
  ),
""),"Cancelled")
</f>
        <v/>
      </c>
      <c r="U481" s="46" t="b">
        <v>0</v>
      </c>
      <c r="V481" s="47" t="str">
        <f>IFERROR(__xludf.DUMMYFUNCTION("IF(OR(L481=""Duo Booking"", L481=""Group Booking""),
IF(U481=FALSE,"""",
    LET(
      bookingType, L481,
      tour, M481,
      mainFirst, H481,
      mainLast, I481,
      mainEmail, G481,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$L$4:L481, bookingType,
          $M$4:M481, tour,
          $H$4:H481, mainFirst,
          $I$4:I481, mainLast,
          $G$4:G481, mainEmail
        ),
        ""000""
      ),
  "&amp;"    baseID &amp; ""-"" &amp; memberNumber
    )
  ),
  """"
)
"),"")</f>
        <v/>
      </c>
      <c r="W481" s="48"/>
      <c r="X481" s="85" t="b">
        <v>0</v>
      </c>
      <c r="Y481" s="85" t="b">
        <v>0</v>
      </c>
      <c r="Z481" s="85" t="b">
        <v>0</v>
      </c>
      <c r="AA481" s="50"/>
      <c r="AB481" s="51"/>
      <c r="AC481" s="85" t="b">
        <v>0</v>
      </c>
      <c r="AD481" s="92"/>
      <c r="AE481" s="88"/>
      <c r="AF481" s="36" t="str">
        <f t="array" ref="AF481">IF(M481="","",INDEX(
      '{INDEX} Tour Packages'!$A:$ZP,
      MATCH($M481, '{INDEX} Tour Packages'!$A:$A, 0),
      MATCH(AF$3, '{INDEX} Tour Packages'!$4:$4, 0)
    ))</f>
        <v/>
      </c>
      <c r="AG481" s="36" t="str">
        <f t="array" ref="AG481">IF(M481="","",INDEX(
      '{INDEX} Tour Packages'!$A:$ZP,
      MATCH($M481, '{INDEX} Tour Packages'!$A:$A, 0),
      MATCH(AG$3, '{INDEX} Tour Packages'!$4:$4, 0)
    ))</f>
        <v/>
      </c>
      <c r="AH481" s="36" t="str">
        <f t="array" ref="AH481">IF(M481="","",INDEX(
      '{INDEX} Tour Packages'!$A:$ZP,
      MATCH($M481, '{INDEX} Tour Packages'!$A:$A, 0),
      MATCH(AH$3, '{INDEX} Tour Packages'!$4:$4, 0)
    ))</f>
        <v/>
      </c>
      <c r="AI481" s="54" t="str">
        <f t="shared" si="9"/>
        <v/>
      </c>
      <c r="AJ481" s="42"/>
      <c r="AK481" s="55"/>
      <c r="AL481" s="46" t="b">
        <v>0</v>
      </c>
      <c r="AM481" s="56"/>
      <c r="AN481" s="57" t="str">
        <f t="shared" si="10"/>
        <v/>
      </c>
      <c r="AO481" s="58" t="str">
        <f t="shared" si="11"/>
        <v/>
      </c>
      <c r="AP481" s="59"/>
      <c r="AQ481" s="60"/>
      <c r="AR481" s="61"/>
      <c r="AS481" s="61"/>
      <c r="AT481" s="61" t="str">
        <f>IFERROR(__xludf.DUMMYFUNCTION("IF( 
  OR($AJ481=""Full Payment"", ISBLANK($K481)),
  """",
  IF(
    OR(
      Q481=""Standard Booking, P1"",
      Q481=""Standard Booking, P2"",
      Q481=""Standard Booking, P3"",
      Q481=""Standard Booking, P4""
    ),
    LET(
      resDate,   $"&amp;"K481,
      tourDate,  $N481,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1" s="62" t="str">
        <f t="shared" si="12"/>
        <v/>
      </c>
      <c r="AV481" s="63"/>
      <c r="AW481" s="64"/>
      <c r="AX481" s="64"/>
      <c r="AY481" s="64"/>
      <c r="AZ481" s="64" t="str">
        <f>IFERROR(__xludf.DUMMYFUNCTION("IF(
  OR($AJ481=""Full Payment"",$AJ481=""P1"", ISBLANK($K481)),
  """",
  IF(
    OR(
      $Q481=""Standard Booking, P2"",
      $Q481=""Standard Booking, P3"",
      $Q481=""Standard Booking, P4""
    ),
    LET(
      resDate,   $K481,
      tourDate,"&amp;"  $N481,
      monthCount, DATEDIF(resDate, tourDate, ""M"") + 1,
      secondDates, ARRAYFORMULA(
        DATE(
          YEAR(resDate),
          MONTH(resDate) + SEQUENCE(monthCount),
          2
        )
      ),
      validDates, FILTER(
        sec"&amp;"ondDates,
        (secondDates &gt; resDate + 2) *
        (secondDates &lt;= tourDate - 3)
      ),
      IF(
        OR($AJ481=""P2"", $AJ481=""P3"", $AJ481=""P4""),
        IF(
          COUNTA(validDates) &lt; 2,
          """",
          TEXT(INDEX(validDates"&amp;", 2), ""mmm d, yyyy"")
        ),
        IF(
          COUNTA(validDates) &lt; 2,
          """",
          TEXTJOIN("", "", TRUE,
            TEXT(INDEX(validDates, 1), ""mmm d, yyyy""),
            TEXT(INDEX(validDates, 2), ""mmm d, yyyy"")
          )
 "&amp;"       )
      )
    ),
    """"
  )
)
"),"")</f>
        <v/>
      </c>
      <c r="BA481" s="65" t="str">
        <f t="shared" si="13"/>
        <v/>
      </c>
      <c r="BB481" s="63"/>
      <c r="BC481" s="64"/>
      <c r="BD481" s="64"/>
      <c r="BE481" s="64"/>
      <c r="BF481" s="64" t="str">
        <f>IFERROR(__xludf.DUMMYFUNCTION("IF(
  OR($AJ481=""Full Payment"",$AJ481=""P1"", $AJ481=""P2""),
  """",
  IF(
    AND(
      NOT(ISBLANK($K481)),
      OR(
        Q481=""Standard Booking, P3"",
        Q481=""Standard Booking, P4""
      )
    ),
    LET(
      resDate,   $K481,
      "&amp;"tourDate,  $N481,
      monthCount, DATEDIF(resDate, tourDate, ""M"") + 1,
      secondDates, ARRAYFORMULA(
        DATE(
          YEAR(resDate),
          MONTH(resDate) + SEQUENCE(monthCount),
          2
        )
      ),
      validDates, FILTER(
  "&amp;"      secondDates,
        (secondDates &gt; resDate + 2) *
        (secondDates &lt;= tourDate - 3)
      ),
      IF(
        $AJ481=""P4"",
        IF(
          COUNTA(validDates) &lt; 3,
          """",
          TEXT(INDEX(validDates, 3), ""mmm d, yyyy"")
  "&amp;"      ),
        IF(
          $AJ481=""P3"",
          IF(
            COUNTA(validDates) &lt; 3,
            """",
            TEXT(INDEX(validDates, 3), ""mmm d, yyyy"")
          ),
          IF(
            COUNTA(validDates) &lt; 3,
            """",
    "&amp;"        TEXTJOIN("", "", TRUE,
              TEXT(INDEX(validDates, 1), ""mmm d, yyyy""),
              TEXT(INDEX(validDates, 2), ""mmm d, yyyy""),
              TEXT(INDEX(validDates, 3), ""mmm d, yyyy"")
            )
          )
        )
      )
    "&amp;"),
    """"
  )
)
"),"")</f>
        <v/>
      </c>
      <c r="BG481" s="65" t="str">
        <f t="shared" si="14"/>
        <v/>
      </c>
      <c r="BH481" s="63"/>
      <c r="BI481" s="64"/>
      <c r="BJ481" s="64"/>
      <c r="BK481" s="64"/>
      <c r="BL481" s="64" t="str">
        <f>IFERROR(__xludf.DUMMYFUNCTION("IF(
  OR($AJ481=""Full Payment"",$AJ481=""P1"",$AJ481=""P2"",$AJ481=""P3""),
  """",
  IF(
    AND(
      NOT(ISBLANK($K481)),
      $Q481=""Standard Booking, P4""
    ),
    LET(
      resDate,   $K481,
      tourDate,  $N481,
      monthCount, DATEDIF(r"&amp;"esDate, tourDate, ""M"") + 1,
      secondDates, ARRAYFORMULA(
        DATE(
          YEAR(resDate),
          MONTH(resDate) + SEQUENCE(monthCount),
          2
        )
      ),
      validDates, FILTER(
        secondDates,
        (secondDates &gt; res"&amp;"Date + 2) *
        (secondDates &lt;= tourDate - 3)
      ),
      IF(
        $AJ481=""P4"",
        IF(
          COUNTA(validDates) &lt; 4,
          """",
          TEXT(
            INDEX(validDates, 4),
            ""mmm d, yyyy""
          )
        ),
"&amp;"        IF(
          COUNTA(validDates) &lt; 4,
          """",
          TEXTJOIN(
            "", "", TRUE,
            TEXT(INDEX(validDates, 1), ""mmm d, yyyy""),
            TEXT(INDEX(validDates, 2), ""mmm d, yyyy""),
            TEXT(INDEX(validDates"&amp;", 3), ""mmm d, yyyy""),
            TEXT(INDEX(validDates, 4), ""mmm d, yyyy"")
          )
        )
      )
    ),
    """"
  )
)
"),"")</f>
        <v/>
      </c>
      <c r="BM481" s="65" t="str">
        <f t="shared" si="15"/>
        <v/>
      </c>
      <c r="BN481" s="66"/>
      <c r="BO481" s="67"/>
      <c r="BP481" s="49" t="b">
        <v>0</v>
      </c>
      <c r="BQ481" s="49" t="b">
        <v>0</v>
      </c>
      <c r="BR481" s="68"/>
      <c r="BS481" s="69"/>
      <c r="BT481" s="70" t="b">
        <v>0</v>
      </c>
      <c r="BU481" s="71"/>
      <c r="BV481" s="72"/>
      <c r="BW481" s="86" t="b">
        <v>0</v>
      </c>
      <c r="BX481" s="87"/>
    </row>
    <row r="482">
      <c r="A482" s="35" t="str">
        <f t="shared" si="1"/>
        <v/>
      </c>
      <c r="B482" s="36" t="str">
        <f t="shared" si="2"/>
        <v/>
      </c>
      <c r="C482" s="36" t="str">
        <f t="array" ref="C482">IF(
  M482="",
  "",
  IFERROR(
    INDEX(
      '{INDEX} Tour Packages'!$A:$ZZ,
      MATCH(
        M482,
        INDEX(
          '{INDEX} Tour Packages'!$A:$ZZ,
          ,
          MATCH("Tour Package Name", '{INDEX} Tour Packages'!$4:$4, 0)
        ),
        0
      ),
      MATCH("Tour Code", '{INDEX} Tour Packages'!$4:$4, 0)
    ),
    "XXX"
  )
)
</f>
        <v/>
      </c>
      <c r="D482" s="36" t="str">
        <f t="shared" si="3"/>
        <v/>
      </c>
      <c r="E482" s="36" t="str">
        <f t="shared" si="4"/>
        <v/>
      </c>
      <c r="F482" s="37" t="str">
        <f t="shared" si="5"/>
        <v/>
      </c>
      <c r="G482" s="89"/>
      <c r="H482" s="89"/>
      <c r="I482" s="90"/>
      <c r="J482" s="40" t="str">
        <f t="shared" si="16"/>
        <v> </v>
      </c>
      <c r="K482" s="91"/>
      <c r="L482" s="55"/>
      <c r="M482" s="55"/>
      <c r="N482" s="91"/>
      <c r="O482" s="43" t="str">
        <f>IFERROR(__xludf.DUMMYFUNCTION("IF(N482="""","""",IFERROR(
  N482 + VALUE(REGEXEXTRACT(P482, ""(\d+)\s+Days"")),
  """"
)
)"),"")</f>
        <v/>
      </c>
      <c r="P482" s="43" t="str">
        <f t="array" ref="P482">IFERROR(
  INDEX(
    INDEX('{INDEX} Tour Packages'!$A:$ZZ, , MATCH(P$3, '{INDEX} Tour Packages'!$4:$4, 0)),
    MATCH(M482, INDEX('{INDEX} Tour Packages'!$A:$ZZ,0, MATCH("Tour Package Name", '{INDEX} Tour Packages'!$4:$4, 0)), 0)
  ),
"")
</f>
        <v/>
      </c>
      <c r="Q482" s="44" t="str">
        <f t="shared" si="7"/>
        <v/>
      </c>
      <c r="R482" s="44" t="str">
        <f>IFERROR(__xludf.DUMMYFUNCTION("IF(OR(ISBLANK(K482), ISBLANK(N482)), """", 
  LET(
    resDate, K482,
    tourDate, N482,
    monthCount, MAX(0, DATEDIF(resDate, tourDate - 3, ""M"") + 1),
    secondDates, ARRAYFORMULA(DATE(YEAR(resDate), MONTH(resDate) + SEQUENCE(monthCount), 2)),
    "&amp;"validDates, FILTER(secondDates, (secondDates &gt; resDate + 2) * (secondDates &lt;= tourDate - 3)),
    IF(ISERROR(validDates), 0, COUNTA(validDates))
  )
)
"),"")</f>
        <v/>
      </c>
      <c r="S482" s="44" t="str">
        <f t="shared" si="8"/>
        <v/>
      </c>
      <c r="T482" s="45" t="str">
        <f t="array" ref="T482">IF(ISBLANK(BO482),IFERROR(
  INDEX(
    INDEX('{INDEX} Payment Terms'!$A:$G, , MATCH(T$3, '{INDEX} Payment Terms'!$4:$4, 0)),
    MATCH(Q482, INDEX('{INDEX} Payment Terms'!$A:$G,0, MATCH("Payment Condition", '{INDEX} Payment Terms'!$4:$4, 0)), 0)
  ),
""),"Cancelled")
</f>
        <v/>
      </c>
      <c r="U482" s="46" t="b">
        <v>0</v>
      </c>
      <c r="V482" s="47" t="str">
        <f>IFERROR(__xludf.DUMMYFUNCTION("IF(OR(L482=""Duo Booking"", L482=""Group Booking""),
IF(U482=FALSE,"""",
    LET(
      bookingType, L482,
      tour, M482,
      mainFirst, H482,
      mainLast, I482,
      mainEmail, G482,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$L$4:L482, bookingType,
          $M$4:M482, tour,
          $H$4:H482, mainFirst,
          $I$4:I482, mainLast,
          $G$4:G482, mainEmail
        ),
        ""000""
      ),
  "&amp;"    baseID &amp; ""-"" &amp; memberNumber
    )
  ),
  """"
)
"),"")</f>
        <v/>
      </c>
      <c r="W482" s="48"/>
      <c r="X482" s="85" t="b">
        <v>0</v>
      </c>
      <c r="Y482" s="85" t="b">
        <v>0</v>
      </c>
      <c r="Z482" s="85" t="b">
        <v>0</v>
      </c>
      <c r="AA482" s="50"/>
      <c r="AB482" s="51"/>
      <c r="AC482" s="85" t="b">
        <v>0</v>
      </c>
      <c r="AD482" s="92"/>
      <c r="AE482" s="88"/>
      <c r="AF482" s="36" t="str">
        <f t="array" ref="AF482">IF(M482="","",INDEX(
      '{INDEX} Tour Packages'!$A:$ZP,
      MATCH($M482, '{INDEX} Tour Packages'!$A:$A, 0),
      MATCH(AF$3, '{INDEX} Tour Packages'!$4:$4, 0)
    ))</f>
        <v/>
      </c>
      <c r="AG482" s="36" t="str">
        <f t="array" ref="AG482">IF(M482="","",INDEX(
      '{INDEX} Tour Packages'!$A:$ZP,
      MATCH($M482, '{INDEX} Tour Packages'!$A:$A, 0),
      MATCH(AG$3, '{INDEX} Tour Packages'!$4:$4, 0)
    ))</f>
        <v/>
      </c>
      <c r="AH482" s="36" t="str">
        <f t="array" ref="AH482">IF(M482="","",INDEX(
      '{INDEX} Tour Packages'!$A:$ZP,
      MATCH($M482, '{INDEX} Tour Packages'!$A:$A, 0),
      MATCH(AH$3, '{INDEX} Tour Packages'!$4:$4, 0)
    ))</f>
        <v/>
      </c>
      <c r="AI482" s="54" t="str">
        <f t="shared" si="9"/>
        <v/>
      </c>
      <c r="AJ482" s="42"/>
      <c r="AK482" s="55"/>
      <c r="AL482" s="46" t="b">
        <v>0</v>
      </c>
      <c r="AM482" s="56"/>
      <c r="AN482" s="57" t="str">
        <f t="shared" si="10"/>
        <v/>
      </c>
      <c r="AO482" s="58" t="str">
        <f t="shared" si="11"/>
        <v/>
      </c>
      <c r="AP482" s="59"/>
      <c r="AQ482" s="60"/>
      <c r="AR482" s="61"/>
      <c r="AS482" s="61"/>
      <c r="AT482" s="61" t="str">
        <f>IFERROR(__xludf.DUMMYFUNCTION("IF( 
  OR($AJ482=""Full Payment"", ISBLANK($K482)),
  """",
  IF(
    OR(
      Q482=""Standard Booking, P1"",
      Q482=""Standard Booking, P2"",
      Q482=""Standard Booking, P3"",
      Q482=""Standard Booking, P4""
    ),
    LET(
      resDate,   $"&amp;"K482,
      tourDate,  $N482,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2" s="62" t="str">
        <f t="shared" si="12"/>
        <v/>
      </c>
      <c r="AV482" s="63"/>
      <c r="AW482" s="64"/>
      <c r="AX482" s="64"/>
      <c r="AY482" s="64"/>
      <c r="AZ482" s="64" t="str">
        <f>IFERROR(__xludf.DUMMYFUNCTION("IF(
  OR($AJ482=""Full Payment"",$AJ482=""P1"", ISBLANK($K482)),
  """",
  IF(
    OR(
      $Q482=""Standard Booking, P2"",
      $Q482=""Standard Booking, P3"",
      $Q482=""Standard Booking, P4""
    ),
    LET(
      resDate,   $K482,
      tourDate,"&amp;"  $N482,
      monthCount, DATEDIF(resDate, tourDate, ""M"") + 1,
      secondDates, ARRAYFORMULA(
        DATE(
          YEAR(resDate),
          MONTH(resDate) + SEQUENCE(monthCount),
          2
        )
      ),
      validDates, FILTER(
        sec"&amp;"ondDates,
        (secondDates &gt; resDate + 2) *
        (secondDates &lt;= tourDate - 3)
      ),
      IF(
        OR($AJ482=""P2"", $AJ482=""P3"", $AJ482=""P4""),
        IF(
          COUNTA(validDates) &lt; 2,
          """",
          TEXT(INDEX(validDates"&amp;", 2), ""mmm d, yyyy"")
        ),
        IF(
          COUNTA(validDates) &lt; 2,
          """",
          TEXTJOIN("", "", TRUE,
            TEXT(INDEX(validDates, 1), ""mmm d, yyyy""),
            TEXT(INDEX(validDates, 2), ""mmm d, yyyy"")
          )
 "&amp;"       )
      )
    ),
    """"
  )
)
"),"")</f>
        <v/>
      </c>
      <c r="BA482" s="65" t="str">
        <f t="shared" si="13"/>
        <v/>
      </c>
      <c r="BB482" s="63"/>
      <c r="BC482" s="64"/>
      <c r="BD482" s="64"/>
      <c r="BE482" s="64"/>
      <c r="BF482" s="64" t="str">
        <f>IFERROR(__xludf.DUMMYFUNCTION("IF(
  OR($AJ482=""Full Payment"",$AJ482=""P1"", $AJ482=""P2""),
  """",
  IF(
    AND(
      NOT(ISBLANK($K482)),
      OR(
        Q482=""Standard Booking, P3"",
        Q482=""Standard Booking, P4""
      )
    ),
    LET(
      resDate,   $K482,
      "&amp;"tourDate,  $N482,
      monthCount, DATEDIF(resDate, tourDate, ""M"") + 1,
      secondDates, ARRAYFORMULA(
        DATE(
          YEAR(resDate),
          MONTH(resDate) + SEQUENCE(monthCount),
          2
        )
      ),
      validDates, FILTER(
  "&amp;"      secondDates,
        (secondDates &gt; resDate + 2) *
        (secondDates &lt;= tourDate - 3)
      ),
      IF(
        $AJ482=""P4"",
        IF(
          COUNTA(validDates) &lt; 3,
          """",
          TEXT(INDEX(validDates, 3), ""mmm d, yyyy"")
  "&amp;"      ),
        IF(
          $AJ482=""P3"",
          IF(
            COUNTA(validDates) &lt; 3,
            """",
            TEXT(INDEX(validDates, 3), ""mmm d, yyyy"")
          ),
          IF(
            COUNTA(validDates) &lt; 3,
            """",
    "&amp;"        TEXTJOIN("", "", TRUE,
              TEXT(INDEX(validDates, 1), ""mmm d, yyyy""),
              TEXT(INDEX(validDates, 2), ""mmm d, yyyy""),
              TEXT(INDEX(validDates, 3), ""mmm d, yyyy"")
            )
          )
        )
      )
    "&amp;"),
    """"
  )
)
"),"")</f>
        <v/>
      </c>
      <c r="BG482" s="65" t="str">
        <f t="shared" si="14"/>
        <v/>
      </c>
      <c r="BH482" s="63"/>
      <c r="BI482" s="64"/>
      <c r="BJ482" s="64"/>
      <c r="BK482" s="64"/>
      <c r="BL482" s="64" t="str">
        <f>IFERROR(__xludf.DUMMYFUNCTION("IF(
  OR($AJ482=""Full Payment"",$AJ482=""P1"",$AJ482=""P2"",$AJ482=""P3""),
  """",
  IF(
    AND(
      NOT(ISBLANK($K482)),
      $Q482=""Standard Booking, P4""
    ),
    LET(
      resDate,   $K482,
      tourDate,  $N482,
      monthCount, DATEDIF(r"&amp;"esDate, tourDate, ""M"") + 1,
      secondDates, ARRAYFORMULA(
        DATE(
          YEAR(resDate),
          MONTH(resDate) + SEQUENCE(monthCount),
          2
        )
      ),
      validDates, FILTER(
        secondDates,
        (secondDates &gt; res"&amp;"Date + 2) *
        (secondDates &lt;= tourDate - 3)
      ),
      IF(
        $AJ482=""P4"",
        IF(
          COUNTA(validDates) &lt; 4,
          """",
          TEXT(
            INDEX(validDates, 4),
            ""mmm d, yyyy""
          )
        ),
"&amp;"        IF(
          COUNTA(validDates) &lt; 4,
          """",
          TEXTJOIN(
            "", "", TRUE,
            TEXT(INDEX(validDates, 1), ""mmm d, yyyy""),
            TEXT(INDEX(validDates, 2), ""mmm d, yyyy""),
            TEXT(INDEX(validDates"&amp;", 3), ""mmm d, yyyy""),
            TEXT(INDEX(validDates, 4), ""mmm d, yyyy"")
          )
        )
      )
    ),
    """"
  )
)
"),"")</f>
        <v/>
      </c>
      <c r="BM482" s="65" t="str">
        <f t="shared" si="15"/>
        <v/>
      </c>
      <c r="BN482" s="66"/>
      <c r="BO482" s="67"/>
      <c r="BP482" s="49" t="b">
        <v>0</v>
      </c>
      <c r="BQ482" s="49" t="b">
        <v>0</v>
      </c>
      <c r="BR482" s="68"/>
      <c r="BS482" s="69"/>
      <c r="BT482" s="70" t="b">
        <v>0</v>
      </c>
      <c r="BU482" s="71"/>
      <c r="BV482" s="72"/>
      <c r="BW482" s="86" t="b">
        <v>0</v>
      </c>
      <c r="BX482" s="87"/>
    </row>
    <row r="483">
      <c r="A483" s="35" t="str">
        <f t="shared" si="1"/>
        <v/>
      </c>
      <c r="B483" s="36" t="str">
        <f t="shared" si="2"/>
        <v/>
      </c>
      <c r="C483" s="36" t="str">
        <f t="array" ref="C483">IF(
  M483="",
  "",
  IFERROR(
    INDEX(
      '{INDEX} Tour Packages'!$A:$ZZ,
      MATCH(
        M483,
        INDEX(
          '{INDEX} Tour Packages'!$A:$ZZ,
          ,
          MATCH("Tour Package Name", '{INDEX} Tour Packages'!$4:$4, 0)
        ),
        0
      ),
      MATCH("Tour Code", '{INDEX} Tour Packages'!$4:$4, 0)
    ),
    "XXX"
  )
)
</f>
        <v/>
      </c>
      <c r="D483" s="36" t="str">
        <f t="shared" si="3"/>
        <v/>
      </c>
      <c r="E483" s="36" t="str">
        <f t="shared" si="4"/>
        <v/>
      </c>
      <c r="F483" s="37" t="str">
        <f t="shared" si="5"/>
        <v/>
      </c>
      <c r="G483" s="89"/>
      <c r="H483" s="89"/>
      <c r="I483" s="90"/>
      <c r="J483" s="40" t="str">
        <f t="shared" si="16"/>
        <v> </v>
      </c>
      <c r="K483" s="91"/>
      <c r="L483" s="55"/>
      <c r="M483" s="55"/>
      <c r="N483" s="91"/>
      <c r="O483" s="43" t="str">
        <f>IFERROR(__xludf.DUMMYFUNCTION("IF(N483="""","""",IFERROR(
  N483 + VALUE(REGEXEXTRACT(P483, ""(\d+)\s+Days"")),
  """"
)
)"),"")</f>
        <v/>
      </c>
      <c r="P483" s="43" t="str">
        <f t="array" ref="P483">IFERROR(
  INDEX(
    INDEX('{INDEX} Tour Packages'!$A:$ZZ, , MATCH(P$3, '{INDEX} Tour Packages'!$4:$4, 0)),
    MATCH(M483, INDEX('{INDEX} Tour Packages'!$A:$ZZ,0, MATCH("Tour Package Name", '{INDEX} Tour Packages'!$4:$4, 0)), 0)
  ),
"")
</f>
        <v/>
      </c>
      <c r="Q483" s="44" t="str">
        <f t="shared" si="7"/>
        <v/>
      </c>
      <c r="R483" s="44" t="str">
        <f>IFERROR(__xludf.DUMMYFUNCTION("IF(OR(ISBLANK(K483), ISBLANK(N483)), """", 
  LET(
    resDate, K483,
    tourDate, N483,
    monthCount, MAX(0, DATEDIF(resDate, tourDate - 3, ""M"") + 1),
    secondDates, ARRAYFORMULA(DATE(YEAR(resDate), MONTH(resDate) + SEQUENCE(monthCount), 2)),
    "&amp;"validDates, FILTER(secondDates, (secondDates &gt; resDate + 2) * (secondDates &lt;= tourDate - 3)),
    IF(ISERROR(validDates), 0, COUNTA(validDates))
  )
)
"),"")</f>
        <v/>
      </c>
      <c r="S483" s="44" t="str">
        <f t="shared" si="8"/>
        <v/>
      </c>
      <c r="T483" s="45" t="str">
        <f t="array" ref="T483">IF(ISBLANK(BO483),IFERROR(
  INDEX(
    INDEX('{INDEX} Payment Terms'!$A:$G, , MATCH(T$3, '{INDEX} Payment Terms'!$4:$4, 0)),
    MATCH(Q483, INDEX('{INDEX} Payment Terms'!$A:$G,0, MATCH("Payment Condition", '{INDEX} Payment Terms'!$4:$4, 0)), 0)
  ),
""),"Cancelled")
</f>
        <v/>
      </c>
      <c r="U483" s="46" t="b">
        <v>0</v>
      </c>
      <c r="V483" s="47" t="str">
        <f>IFERROR(__xludf.DUMMYFUNCTION("IF(OR(L483=""Duo Booking"", L483=""Group Booking""),
IF(U483=FALSE,"""",
    LET(
      bookingType, L483,
      tour, M483,
      mainFirst, H483,
      mainLast, I483,
      mainEmail, G483,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$L$4:L483, bookingType,
          $M$4:M483, tour,
          $H$4:H483, mainFirst,
          $I$4:I483, mainLast,
          $G$4:G483, mainEmail
        ),
        ""000""
      ),
  "&amp;"    baseID &amp; ""-"" &amp; memberNumber
    )
  ),
  """"
)
"),"")</f>
        <v/>
      </c>
      <c r="W483" s="48"/>
      <c r="X483" s="85" t="b">
        <v>0</v>
      </c>
      <c r="Y483" s="85" t="b">
        <v>0</v>
      </c>
      <c r="Z483" s="85" t="b">
        <v>0</v>
      </c>
      <c r="AA483" s="50"/>
      <c r="AB483" s="51"/>
      <c r="AC483" s="85" t="b">
        <v>0</v>
      </c>
      <c r="AD483" s="92"/>
      <c r="AE483" s="88"/>
      <c r="AF483" s="36" t="str">
        <f t="array" ref="AF483">IF(M483="","",INDEX(
      '{INDEX} Tour Packages'!$A:$ZP,
      MATCH($M483, '{INDEX} Tour Packages'!$A:$A, 0),
      MATCH(AF$3, '{INDEX} Tour Packages'!$4:$4, 0)
    ))</f>
        <v/>
      </c>
      <c r="AG483" s="36" t="str">
        <f t="array" ref="AG483">IF(M483="","",INDEX(
      '{INDEX} Tour Packages'!$A:$ZP,
      MATCH($M483, '{INDEX} Tour Packages'!$A:$A, 0),
      MATCH(AG$3, '{INDEX} Tour Packages'!$4:$4, 0)
    ))</f>
        <v/>
      </c>
      <c r="AH483" s="36" t="str">
        <f t="array" ref="AH483">IF(M483="","",INDEX(
      '{INDEX} Tour Packages'!$A:$ZP,
      MATCH($M483, '{INDEX} Tour Packages'!$A:$A, 0),
      MATCH(AH$3, '{INDEX} Tour Packages'!$4:$4, 0)
    ))</f>
        <v/>
      </c>
      <c r="AI483" s="54" t="str">
        <f t="shared" si="9"/>
        <v/>
      </c>
      <c r="AJ483" s="42"/>
      <c r="AK483" s="55"/>
      <c r="AL483" s="46" t="b">
        <v>0</v>
      </c>
      <c r="AM483" s="56"/>
      <c r="AN483" s="57" t="str">
        <f t="shared" si="10"/>
        <v/>
      </c>
      <c r="AO483" s="58" t="str">
        <f t="shared" si="11"/>
        <v/>
      </c>
      <c r="AP483" s="59"/>
      <c r="AQ483" s="60"/>
      <c r="AR483" s="61"/>
      <c r="AS483" s="61"/>
      <c r="AT483" s="61" t="str">
        <f>IFERROR(__xludf.DUMMYFUNCTION("IF( 
  OR($AJ483=""Full Payment"", ISBLANK($K483)),
  """",
  IF(
    OR(
      Q483=""Standard Booking, P1"",
      Q483=""Standard Booking, P2"",
      Q483=""Standard Booking, P3"",
      Q483=""Standard Booking, P4""
    ),
    LET(
      resDate,   $"&amp;"K483,
      tourDate,  $N483,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3" s="62" t="str">
        <f t="shared" si="12"/>
        <v/>
      </c>
      <c r="AV483" s="63"/>
      <c r="AW483" s="64"/>
      <c r="AX483" s="64"/>
      <c r="AY483" s="64"/>
      <c r="AZ483" s="64" t="str">
        <f>IFERROR(__xludf.DUMMYFUNCTION("IF(
  OR($AJ483=""Full Payment"",$AJ483=""P1"", ISBLANK($K483)),
  """",
  IF(
    OR(
      $Q483=""Standard Booking, P2"",
      $Q483=""Standard Booking, P3"",
      $Q483=""Standard Booking, P4""
    ),
    LET(
      resDate,   $K483,
      tourDate,"&amp;"  $N483,
      monthCount, DATEDIF(resDate, tourDate, ""M"") + 1,
      secondDates, ARRAYFORMULA(
        DATE(
          YEAR(resDate),
          MONTH(resDate) + SEQUENCE(monthCount),
          2
        )
      ),
      validDates, FILTER(
        sec"&amp;"ondDates,
        (secondDates &gt; resDate + 2) *
        (secondDates &lt;= tourDate - 3)
      ),
      IF(
        OR($AJ483=""P2"", $AJ483=""P3"", $AJ483=""P4""),
        IF(
          COUNTA(validDates) &lt; 2,
          """",
          TEXT(INDEX(validDates"&amp;", 2), ""mmm d, yyyy"")
        ),
        IF(
          COUNTA(validDates) &lt; 2,
          """",
          TEXTJOIN("", "", TRUE,
            TEXT(INDEX(validDates, 1), ""mmm d, yyyy""),
            TEXT(INDEX(validDates, 2), ""mmm d, yyyy"")
          )
 "&amp;"       )
      )
    ),
    """"
  )
)
"),"")</f>
        <v/>
      </c>
      <c r="BA483" s="65" t="str">
        <f t="shared" si="13"/>
        <v/>
      </c>
      <c r="BB483" s="63"/>
      <c r="BC483" s="64"/>
      <c r="BD483" s="64"/>
      <c r="BE483" s="64"/>
      <c r="BF483" s="64" t="str">
        <f>IFERROR(__xludf.DUMMYFUNCTION("IF(
  OR($AJ483=""Full Payment"",$AJ483=""P1"", $AJ483=""P2""),
  """",
  IF(
    AND(
      NOT(ISBLANK($K483)),
      OR(
        Q483=""Standard Booking, P3"",
        Q483=""Standard Booking, P4""
      )
    ),
    LET(
      resDate,   $K483,
      "&amp;"tourDate,  $N483,
      monthCount, DATEDIF(resDate, tourDate, ""M"") + 1,
      secondDates, ARRAYFORMULA(
        DATE(
          YEAR(resDate),
          MONTH(resDate) + SEQUENCE(monthCount),
          2
        )
      ),
      validDates, FILTER(
  "&amp;"      secondDates,
        (secondDates &gt; resDate + 2) *
        (secondDates &lt;= tourDate - 3)
      ),
      IF(
        $AJ483=""P4"",
        IF(
          COUNTA(validDates) &lt; 3,
          """",
          TEXT(INDEX(validDates, 3), ""mmm d, yyyy"")
  "&amp;"      ),
        IF(
          $AJ483=""P3"",
          IF(
            COUNTA(validDates) &lt; 3,
            """",
            TEXT(INDEX(validDates, 3), ""mmm d, yyyy"")
          ),
          IF(
            COUNTA(validDates) &lt; 3,
            """",
    "&amp;"        TEXTJOIN("", "", TRUE,
              TEXT(INDEX(validDates, 1), ""mmm d, yyyy""),
              TEXT(INDEX(validDates, 2), ""mmm d, yyyy""),
              TEXT(INDEX(validDates, 3), ""mmm d, yyyy"")
            )
          )
        )
      )
    "&amp;"),
    """"
  )
)
"),"")</f>
        <v/>
      </c>
      <c r="BG483" s="65" t="str">
        <f t="shared" si="14"/>
        <v/>
      </c>
      <c r="BH483" s="63"/>
      <c r="BI483" s="64"/>
      <c r="BJ483" s="64"/>
      <c r="BK483" s="64"/>
      <c r="BL483" s="64" t="str">
        <f>IFERROR(__xludf.DUMMYFUNCTION("IF(
  OR($AJ483=""Full Payment"",$AJ483=""P1"",$AJ483=""P2"",$AJ483=""P3""),
  """",
  IF(
    AND(
      NOT(ISBLANK($K483)),
      $Q483=""Standard Booking, P4""
    ),
    LET(
      resDate,   $K483,
      tourDate,  $N483,
      monthCount, DATEDIF(r"&amp;"esDate, tourDate, ""M"") + 1,
      secondDates, ARRAYFORMULA(
        DATE(
          YEAR(resDate),
          MONTH(resDate) + SEQUENCE(monthCount),
          2
        )
      ),
      validDates, FILTER(
        secondDates,
        (secondDates &gt; res"&amp;"Date + 2) *
        (secondDates &lt;= tourDate - 3)
      ),
      IF(
        $AJ483=""P4"",
        IF(
          COUNTA(validDates) &lt; 4,
          """",
          TEXT(
            INDEX(validDates, 4),
            ""mmm d, yyyy""
          )
        ),
"&amp;"        IF(
          COUNTA(validDates) &lt; 4,
          """",
          TEXTJOIN(
            "", "", TRUE,
            TEXT(INDEX(validDates, 1), ""mmm d, yyyy""),
            TEXT(INDEX(validDates, 2), ""mmm d, yyyy""),
            TEXT(INDEX(validDates"&amp;", 3), ""mmm d, yyyy""),
            TEXT(INDEX(validDates, 4), ""mmm d, yyyy"")
          )
        )
      )
    ),
    """"
  )
)
"),"")</f>
        <v/>
      </c>
      <c r="BM483" s="65" t="str">
        <f t="shared" si="15"/>
        <v/>
      </c>
      <c r="BN483" s="66"/>
      <c r="BO483" s="67"/>
      <c r="BP483" s="49" t="b">
        <v>0</v>
      </c>
      <c r="BQ483" s="49" t="b">
        <v>0</v>
      </c>
      <c r="BR483" s="68"/>
      <c r="BS483" s="69"/>
      <c r="BT483" s="70" t="b">
        <v>0</v>
      </c>
      <c r="BU483" s="71"/>
      <c r="BV483" s="72"/>
      <c r="BW483" s="86" t="b">
        <v>0</v>
      </c>
      <c r="BX483" s="87"/>
    </row>
    <row r="484">
      <c r="A484" s="35" t="str">
        <f t="shared" si="1"/>
        <v/>
      </c>
      <c r="B484" s="36" t="str">
        <f t="shared" si="2"/>
        <v/>
      </c>
      <c r="C484" s="36" t="str">
        <f t="array" ref="C484">IF(
  M484="",
  "",
  IFERROR(
    INDEX(
      '{INDEX} Tour Packages'!$A:$ZZ,
      MATCH(
        M484,
        INDEX(
          '{INDEX} Tour Packages'!$A:$ZZ,
          ,
          MATCH("Tour Package Name", '{INDEX} Tour Packages'!$4:$4, 0)
        ),
        0
      ),
      MATCH("Tour Code", '{INDEX} Tour Packages'!$4:$4, 0)
    ),
    "XXX"
  )
)
</f>
        <v/>
      </c>
      <c r="D484" s="36" t="str">
        <f t="shared" si="3"/>
        <v/>
      </c>
      <c r="E484" s="36" t="str">
        <f t="shared" si="4"/>
        <v/>
      </c>
      <c r="F484" s="37" t="str">
        <f t="shared" si="5"/>
        <v/>
      </c>
      <c r="G484" s="89"/>
      <c r="H484" s="89"/>
      <c r="I484" s="90"/>
      <c r="J484" s="40" t="str">
        <f t="shared" si="16"/>
        <v> </v>
      </c>
      <c r="K484" s="91"/>
      <c r="L484" s="55"/>
      <c r="M484" s="55"/>
      <c r="N484" s="91"/>
      <c r="O484" s="43" t="str">
        <f>IFERROR(__xludf.DUMMYFUNCTION("IF(N484="""","""",IFERROR(
  N484 + VALUE(REGEXEXTRACT(P484, ""(\d+)\s+Days"")),
  """"
)
)"),"")</f>
        <v/>
      </c>
      <c r="P484" s="43" t="str">
        <f t="array" ref="P484">IFERROR(
  INDEX(
    INDEX('{INDEX} Tour Packages'!$A:$ZZ, , MATCH(P$3, '{INDEX} Tour Packages'!$4:$4, 0)),
    MATCH(M484, INDEX('{INDEX} Tour Packages'!$A:$ZZ,0, MATCH("Tour Package Name", '{INDEX} Tour Packages'!$4:$4, 0)), 0)
  ),
"")
</f>
        <v/>
      </c>
      <c r="Q484" s="44" t="str">
        <f t="shared" si="7"/>
        <v/>
      </c>
      <c r="R484" s="44" t="str">
        <f>IFERROR(__xludf.DUMMYFUNCTION("IF(OR(ISBLANK(K484), ISBLANK(N484)), """", 
  LET(
    resDate, K484,
    tourDate, N484,
    monthCount, MAX(0, DATEDIF(resDate, tourDate - 3, ""M"") + 1),
    secondDates, ARRAYFORMULA(DATE(YEAR(resDate), MONTH(resDate) + SEQUENCE(monthCount), 2)),
    "&amp;"validDates, FILTER(secondDates, (secondDates &gt; resDate + 2) * (secondDates &lt;= tourDate - 3)),
    IF(ISERROR(validDates), 0, COUNTA(validDates))
  )
)
"),"")</f>
        <v/>
      </c>
      <c r="S484" s="44" t="str">
        <f t="shared" si="8"/>
        <v/>
      </c>
      <c r="T484" s="45" t="str">
        <f t="array" ref="T484">IF(ISBLANK(BO484),IFERROR(
  INDEX(
    INDEX('{INDEX} Payment Terms'!$A:$G, , MATCH(T$3, '{INDEX} Payment Terms'!$4:$4, 0)),
    MATCH(Q484, INDEX('{INDEX} Payment Terms'!$A:$G,0, MATCH("Payment Condition", '{INDEX} Payment Terms'!$4:$4, 0)), 0)
  ),
""),"Cancelled")
</f>
        <v/>
      </c>
      <c r="U484" s="46" t="b">
        <v>0</v>
      </c>
      <c r="V484" s="47" t="str">
        <f>IFERROR(__xludf.DUMMYFUNCTION("IF(OR(L484=""Duo Booking"", L484=""Group Booking""),
IF(U484=FALSE,"""",
    LET(
      bookingType, L484,
      tour, M484,
      mainFirst, H484,
      mainLast, I484,
      mainEmail, G484,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$L$4:L484, bookingType,
          $M$4:M484, tour,
          $H$4:H484, mainFirst,
          $I$4:I484, mainLast,
          $G$4:G484, mainEmail
        ),
        ""000""
      ),
  "&amp;"    baseID &amp; ""-"" &amp; memberNumber
    )
  ),
  """"
)
"),"")</f>
        <v/>
      </c>
      <c r="W484" s="48"/>
      <c r="X484" s="85" t="b">
        <v>0</v>
      </c>
      <c r="Y484" s="85" t="b">
        <v>0</v>
      </c>
      <c r="Z484" s="85" t="b">
        <v>0</v>
      </c>
      <c r="AA484" s="50"/>
      <c r="AB484" s="51"/>
      <c r="AC484" s="85" t="b">
        <v>0</v>
      </c>
      <c r="AD484" s="92"/>
      <c r="AE484" s="88"/>
      <c r="AF484" s="36" t="str">
        <f t="array" ref="AF484">IF(M484="","",INDEX(
      '{INDEX} Tour Packages'!$A:$ZP,
      MATCH($M484, '{INDEX} Tour Packages'!$A:$A, 0),
      MATCH(AF$3, '{INDEX} Tour Packages'!$4:$4, 0)
    ))</f>
        <v/>
      </c>
      <c r="AG484" s="36" t="str">
        <f t="array" ref="AG484">IF(M484="","",INDEX(
      '{INDEX} Tour Packages'!$A:$ZP,
      MATCH($M484, '{INDEX} Tour Packages'!$A:$A, 0),
      MATCH(AG$3, '{INDEX} Tour Packages'!$4:$4, 0)
    ))</f>
        <v/>
      </c>
      <c r="AH484" s="36" t="str">
        <f t="array" ref="AH484">IF(M484="","",INDEX(
      '{INDEX} Tour Packages'!$A:$ZP,
      MATCH($M484, '{INDEX} Tour Packages'!$A:$A, 0),
      MATCH(AH$3, '{INDEX} Tour Packages'!$4:$4, 0)
    ))</f>
        <v/>
      </c>
      <c r="AI484" s="54" t="str">
        <f t="shared" si="9"/>
        <v/>
      </c>
      <c r="AJ484" s="42"/>
      <c r="AK484" s="55"/>
      <c r="AL484" s="46" t="b">
        <v>0</v>
      </c>
      <c r="AM484" s="56"/>
      <c r="AN484" s="57" t="str">
        <f t="shared" si="10"/>
        <v/>
      </c>
      <c r="AO484" s="58" t="str">
        <f t="shared" si="11"/>
        <v/>
      </c>
      <c r="AP484" s="59"/>
      <c r="AQ484" s="60"/>
      <c r="AR484" s="61"/>
      <c r="AS484" s="61"/>
      <c r="AT484" s="61" t="str">
        <f>IFERROR(__xludf.DUMMYFUNCTION("IF( 
  OR($AJ484=""Full Payment"", ISBLANK($K484)),
  """",
  IF(
    OR(
      Q484=""Standard Booking, P1"",
      Q484=""Standard Booking, P2"",
      Q484=""Standard Booking, P3"",
      Q484=""Standard Booking, P4""
    ),
    LET(
      resDate,   $"&amp;"K484,
      tourDate,  $N484,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4" s="62" t="str">
        <f t="shared" si="12"/>
        <v/>
      </c>
      <c r="AV484" s="63"/>
      <c r="AW484" s="64"/>
      <c r="AX484" s="64"/>
      <c r="AY484" s="64"/>
      <c r="AZ484" s="64" t="str">
        <f>IFERROR(__xludf.DUMMYFUNCTION("IF(
  OR($AJ484=""Full Payment"",$AJ484=""P1"", ISBLANK($K484)),
  """",
  IF(
    OR(
      $Q484=""Standard Booking, P2"",
      $Q484=""Standard Booking, P3"",
      $Q484=""Standard Booking, P4""
    ),
    LET(
      resDate,   $K484,
      tourDate,"&amp;"  $N484,
      monthCount, DATEDIF(resDate, tourDate, ""M"") + 1,
      secondDates, ARRAYFORMULA(
        DATE(
          YEAR(resDate),
          MONTH(resDate) + SEQUENCE(monthCount),
          2
        )
      ),
      validDates, FILTER(
        sec"&amp;"ondDates,
        (secondDates &gt; resDate + 2) *
        (secondDates &lt;= tourDate - 3)
      ),
      IF(
        OR($AJ484=""P2"", $AJ484=""P3"", $AJ484=""P4""),
        IF(
          COUNTA(validDates) &lt; 2,
          """",
          TEXT(INDEX(validDates"&amp;", 2), ""mmm d, yyyy"")
        ),
        IF(
          COUNTA(validDates) &lt; 2,
          """",
          TEXTJOIN("", "", TRUE,
            TEXT(INDEX(validDates, 1), ""mmm d, yyyy""),
            TEXT(INDEX(validDates, 2), ""mmm d, yyyy"")
          )
 "&amp;"       )
      )
    ),
    """"
  )
)
"),"")</f>
        <v/>
      </c>
      <c r="BA484" s="65" t="str">
        <f t="shared" si="13"/>
        <v/>
      </c>
      <c r="BB484" s="63"/>
      <c r="BC484" s="64"/>
      <c r="BD484" s="64"/>
      <c r="BE484" s="64"/>
      <c r="BF484" s="64" t="str">
        <f>IFERROR(__xludf.DUMMYFUNCTION("IF(
  OR($AJ484=""Full Payment"",$AJ484=""P1"", $AJ484=""P2""),
  """",
  IF(
    AND(
      NOT(ISBLANK($K484)),
      OR(
        Q484=""Standard Booking, P3"",
        Q484=""Standard Booking, P4""
      )
    ),
    LET(
      resDate,   $K484,
      "&amp;"tourDate,  $N484,
      monthCount, DATEDIF(resDate, tourDate, ""M"") + 1,
      secondDates, ARRAYFORMULA(
        DATE(
          YEAR(resDate),
          MONTH(resDate) + SEQUENCE(monthCount),
          2
        )
      ),
      validDates, FILTER(
  "&amp;"      secondDates,
        (secondDates &gt; resDate + 2) *
        (secondDates &lt;= tourDate - 3)
      ),
      IF(
        $AJ484=""P4"",
        IF(
          COUNTA(validDates) &lt; 3,
          """",
          TEXT(INDEX(validDates, 3), ""mmm d, yyyy"")
  "&amp;"      ),
        IF(
          $AJ484=""P3"",
          IF(
            COUNTA(validDates) &lt; 3,
            """",
            TEXT(INDEX(validDates, 3), ""mmm d, yyyy"")
          ),
          IF(
            COUNTA(validDates) &lt; 3,
            """",
    "&amp;"        TEXTJOIN("", "", TRUE,
              TEXT(INDEX(validDates, 1), ""mmm d, yyyy""),
              TEXT(INDEX(validDates, 2), ""mmm d, yyyy""),
              TEXT(INDEX(validDates, 3), ""mmm d, yyyy"")
            )
          )
        )
      )
    "&amp;"),
    """"
  )
)
"),"")</f>
        <v/>
      </c>
      <c r="BG484" s="65" t="str">
        <f t="shared" si="14"/>
        <v/>
      </c>
      <c r="BH484" s="63"/>
      <c r="BI484" s="64"/>
      <c r="BJ484" s="64"/>
      <c r="BK484" s="64"/>
      <c r="BL484" s="64" t="str">
        <f>IFERROR(__xludf.DUMMYFUNCTION("IF(
  OR($AJ484=""Full Payment"",$AJ484=""P1"",$AJ484=""P2"",$AJ484=""P3""),
  """",
  IF(
    AND(
      NOT(ISBLANK($K484)),
      $Q484=""Standard Booking, P4""
    ),
    LET(
      resDate,   $K484,
      tourDate,  $N484,
      monthCount, DATEDIF(r"&amp;"esDate, tourDate, ""M"") + 1,
      secondDates, ARRAYFORMULA(
        DATE(
          YEAR(resDate),
          MONTH(resDate) + SEQUENCE(monthCount),
          2
        )
      ),
      validDates, FILTER(
        secondDates,
        (secondDates &gt; res"&amp;"Date + 2) *
        (secondDates &lt;= tourDate - 3)
      ),
      IF(
        $AJ484=""P4"",
        IF(
          COUNTA(validDates) &lt; 4,
          """",
          TEXT(
            INDEX(validDates, 4),
            ""mmm d, yyyy""
          )
        ),
"&amp;"        IF(
          COUNTA(validDates) &lt; 4,
          """",
          TEXTJOIN(
            "", "", TRUE,
            TEXT(INDEX(validDates, 1), ""mmm d, yyyy""),
            TEXT(INDEX(validDates, 2), ""mmm d, yyyy""),
            TEXT(INDEX(validDates"&amp;", 3), ""mmm d, yyyy""),
            TEXT(INDEX(validDates, 4), ""mmm d, yyyy"")
          )
        )
      )
    ),
    """"
  )
)
"),"")</f>
        <v/>
      </c>
      <c r="BM484" s="65" t="str">
        <f t="shared" si="15"/>
        <v/>
      </c>
      <c r="BN484" s="66"/>
      <c r="BO484" s="67"/>
      <c r="BP484" s="49" t="b">
        <v>0</v>
      </c>
      <c r="BQ484" s="49" t="b">
        <v>0</v>
      </c>
      <c r="BR484" s="68"/>
      <c r="BS484" s="69"/>
      <c r="BT484" s="70" t="b">
        <v>0</v>
      </c>
      <c r="BU484" s="71"/>
      <c r="BV484" s="72"/>
      <c r="BW484" s="86" t="b">
        <v>0</v>
      </c>
      <c r="BX484" s="87"/>
    </row>
    <row r="485">
      <c r="A485" s="35" t="str">
        <f t="shared" si="1"/>
        <v/>
      </c>
      <c r="B485" s="36" t="str">
        <f t="shared" si="2"/>
        <v/>
      </c>
      <c r="C485" s="36" t="str">
        <f t="array" ref="C485">IF(
  M485="",
  "",
  IFERROR(
    INDEX(
      '{INDEX} Tour Packages'!$A:$ZZ,
      MATCH(
        M485,
        INDEX(
          '{INDEX} Tour Packages'!$A:$ZZ,
          ,
          MATCH("Tour Package Name", '{INDEX} Tour Packages'!$4:$4, 0)
        ),
        0
      ),
      MATCH("Tour Code", '{INDEX} Tour Packages'!$4:$4, 0)
    ),
    "XXX"
  )
)
</f>
        <v/>
      </c>
      <c r="D485" s="36" t="str">
        <f t="shared" si="3"/>
        <v/>
      </c>
      <c r="E485" s="36" t="str">
        <f t="shared" si="4"/>
        <v/>
      </c>
      <c r="F485" s="37" t="str">
        <f t="shared" si="5"/>
        <v/>
      </c>
      <c r="G485" s="89"/>
      <c r="H485" s="89"/>
      <c r="I485" s="90"/>
      <c r="J485" s="40" t="str">
        <f t="shared" si="16"/>
        <v> </v>
      </c>
      <c r="K485" s="91"/>
      <c r="L485" s="55"/>
      <c r="M485" s="55"/>
      <c r="N485" s="91"/>
      <c r="O485" s="43" t="str">
        <f>IFERROR(__xludf.DUMMYFUNCTION("IF(N485="""","""",IFERROR(
  N485 + VALUE(REGEXEXTRACT(P485, ""(\d+)\s+Days"")),
  """"
)
)"),"")</f>
        <v/>
      </c>
      <c r="P485" s="43" t="str">
        <f t="array" ref="P485">IFERROR(
  INDEX(
    INDEX('{INDEX} Tour Packages'!$A:$ZZ, , MATCH(P$3, '{INDEX} Tour Packages'!$4:$4, 0)),
    MATCH(M485, INDEX('{INDEX} Tour Packages'!$A:$ZZ,0, MATCH("Tour Package Name", '{INDEX} Tour Packages'!$4:$4, 0)), 0)
  ),
"")
</f>
        <v/>
      </c>
      <c r="Q485" s="44" t="str">
        <f t="shared" si="7"/>
        <v/>
      </c>
      <c r="R485" s="44" t="str">
        <f>IFERROR(__xludf.DUMMYFUNCTION("IF(OR(ISBLANK(K485), ISBLANK(N485)), """", 
  LET(
    resDate, K485,
    tourDate, N485,
    monthCount, MAX(0, DATEDIF(resDate, tourDate - 3, ""M"") + 1),
    secondDates, ARRAYFORMULA(DATE(YEAR(resDate), MONTH(resDate) + SEQUENCE(monthCount), 2)),
    "&amp;"validDates, FILTER(secondDates, (secondDates &gt; resDate + 2) * (secondDates &lt;= tourDate - 3)),
    IF(ISERROR(validDates), 0, COUNTA(validDates))
  )
)
"),"")</f>
        <v/>
      </c>
      <c r="S485" s="44" t="str">
        <f t="shared" si="8"/>
        <v/>
      </c>
      <c r="T485" s="45" t="str">
        <f t="array" ref="T485">IF(ISBLANK(BO485),IFERROR(
  INDEX(
    INDEX('{INDEX} Payment Terms'!$A:$G, , MATCH(T$3, '{INDEX} Payment Terms'!$4:$4, 0)),
    MATCH(Q485, INDEX('{INDEX} Payment Terms'!$A:$G,0, MATCH("Payment Condition", '{INDEX} Payment Terms'!$4:$4, 0)), 0)
  ),
""),"Cancelled")
</f>
        <v/>
      </c>
      <c r="U485" s="46" t="b">
        <v>0</v>
      </c>
      <c r="V485" s="47" t="str">
        <f>IFERROR(__xludf.DUMMYFUNCTION("IF(OR(L485=""Duo Booking"", L485=""Group Booking""),
IF(U485=FALSE,"""",
    LET(
      bookingType, L485,
      tour, M485,
      mainFirst, H485,
      mainLast, I485,
      mainEmail, G485,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$L$4:L485, bookingType,
          $M$4:M485, tour,
          $H$4:H485, mainFirst,
          $I$4:I485, mainLast,
          $G$4:G485, mainEmail
        ),
        ""000""
      ),
  "&amp;"    baseID &amp; ""-"" &amp; memberNumber
    )
  ),
  """"
)
"),"")</f>
        <v/>
      </c>
      <c r="W485" s="48"/>
      <c r="X485" s="85" t="b">
        <v>0</v>
      </c>
      <c r="Y485" s="85" t="b">
        <v>0</v>
      </c>
      <c r="Z485" s="85" t="b">
        <v>0</v>
      </c>
      <c r="AA485" s="50"/>
      <c r="AB485" s="51"/>
      <c r="AC485" s="85" t="b">
        <v>0</v>
      </c>
      <c r="AD485" s="92"/>
      <c r="AE485" s="88"/>
      <c r="AF485" s="36" t="str">
        <f t="array" ref="AF485">IF(M485="","",INDEX(
      '{INDEX} Tour Packages'!$A:$ZP,
      MATCH($M485, '{INDEX} Tour Packages'!$A:$A, 0),
      MATCH(AF$3, '{INDEX} Tour Packages'!$4:$4, 0)
    ))</f>
        <v/>
      </c>
      <c r="AG485" s="36" t="str">
        <f t="array" ref="AG485">IF(M485="","",INDEX(
      '{INDEX} Tour Packages'!$A:$ZP,
      MATCH($M485, '{INDEX} Tour Packages'!$A:$A, 0),
      MATCH(AG$3, '{INDEX} Tour Packages'!$4:$4, 0)
    ))</f>
        <v/>
      </c>
      <c r="AH485" s="36" t="str">
        <f t="array" ref="AH485">IF(M485="","",INDEX(
      '{INDEX} Tour Packages'!$A:$ZP,
      MATCH($M485, '{INDEX} Tour Packages'!$A:$A, 0),
      MATCH(AH$3, '{INDEX} Tour Packages'!$4:$4, 0)
    ))</f>
        <v/>
      </c>
      <c r="AI485" s="54" t="str">
        <f t="shared" si="9"/>
        <v/>
      </c>
      <c r="AJ485" s="42"/>
      <c r="AK485" s="55"/>
      <c r="AL485" s="46" t="b">
        <v>0</v>
      </c>
      <c r="AM485" s="56"/>
      <c r="AN485" s="57" t="str">
        <f t="shared" si="10"/>
        <v/>
      </c>
      <c r="AO485" s="58" t="str">
        <f t="shared" si="11"/>
        <v/>
      </c>
      <c r="AP485" s="59"/>
      <c r="AQ485" s="60"/>
      <c r="AR485" s="61"/>
      <c r="AS485" s="61"/>
      <c r="AT485" s="61" t="str">
        <f>IFERROR(__xludf.DUMMYFUNCTION("IF( 
  OR($AJ485=""Full Payment"", ISBLANK($K485)),
  """",
  IF(
    OR(
      Q485=""Standard Booking, P1"",
      Q485=""Standard Booking, P2"",
      Q485=""Standard Booking, P3"",
      Q485=""Standard Booking, P4""
    ),
    LET(
      resDate,   $"&amp;"K485,
      tourDate,  $N485,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5" s="62" t="str">
        <f t="shared" si="12"/>
        <v/>
      </c>
      <c r="AV485" s="63"/>
      <c r="AW485" s="64"/>
      <c r="AX485" s="64"/>
      <c r="AY485" s="64"/>
      <c r="AZ485" s="64" t="str">
        <f>IFERROR(__xludf.DUMMYFUNCTION("IF(
  OR($AJ485=""Full Payment"",$AJ485=""P1"", ISBLANK($K485)),
  """",
  IF(
    OR(
      $Q485=""Standard Booking, P2"",
      $Q485=""Standard Booking, P3"",
      $Q485=""Standard Booking, P4""
    ),
    LET(
      resDate,   $K485,
      tourDate,"&amp;"  $N485,
      monthCount, DATEDIF(resDate, tourDate, ""M"") + 1,
      secondDates, ARRAYFORMULA(
        DATE(
          YEAR(resDate),
          MONTH(resDate) + SEQUENCE(monthCount),
          2
        )
      ),
      validDates, FILTER(
        sec"&amp;"ondDates,
        (secondDates &gt; resDate + 2) *
        (secondDates &lt;= tourDate - 3)
      ),
      IF(
        OR($AJ485=""P2"", $AJ485=""P3"", $AJ485=""P4""),
        IF(
          COUNTA(validDates) &lt; 2,
          """",
          TEXT(INDEX(validDates"&amp;", 2), ""mmm d, yyyy"")
        ),
        IF(
          COUNTA(validDates) &lt; 2,
          """",
          TEXTJOIN("", "", TRUE,
            TEXT(INDEX(validDates, 1), ""mmm d, yyyy""),
            TEXT(INDEX(validDates, 2), ""mmm d, yyyy"")
          )
 "&amp;"       )
      )
    ),
    """"
  )
)
"),"")</f>
        <v/>
      </c>
      <c r="BA485" s="65" t="str">
        <f t="shared" si="13"/>
        <v/>
      </c>
      <c r="BB485" s="63"/>
      <c r="BC485" s="64"/>
      <c r="BD485" s="64"/>
      <c r="BE485" s="64"/>
      <c r="BF485" s="64" t="str">
        <f>IFERROR(__xludf.DUMMYFUNCTION("IF(
  OR($AJ485=""Full Payment"",$AJ485=""P1"", $AJ485=""P2""),
  """",
  IF(
    AND(
      NOT(ISBLANK($K485)),
      OR(
        Q485=""Standard Booking, P3"",
        Q485=""Standard Booking, P4""
      )
    ),
    LET(
      resDate,   $K485,
      "&amp;"tourDate,  $N485,
      monthCount, DATEDIF(resDate, tourDate, ""M"") + 1,
      secondDates, ARRAYFORMULA(
        DATE(
          YEAR(resDate),
          MONTH(resDate) + SEQUENCE(monthCount),
          2
        )
      ),
      validDates, FILTER(
  "&amp;"      secondDates,
        (secondDates &gt; resDate + 2) *
        (secondDates &lt;= tourDate - 3)
      ),
      IF(
        $AJ485=""P4"",
        IF(
          COUNTA(validDates) &lt; 3,
          """",
          TEXT(INDEX(validDates, 3), ""mmm d, yyyy"")
  "&amp;"      ),
        IF(
          $AJ485=""P3"",
          IF(
            COUNTA(validDates) &lt; 3,
            """",
            TEXT(INDEX(validDates, 3), ""mmm d, yyyy"")
          ),
          IF(
            COUNTA(validDates) &lt; 3,
            """",
    "&amp;"        TEXTJOIN("", "", TRUE,
              TEXT(INDEX(validDates, 1), ""mmm d, yyyy""),
              TEXT(INDEX(validDates, 2), ""mmm d, yyyy""),
              TEXT(INDEX(validDates, 3), ""mmm d, yyyy"")
            )
          )
        )
      )
    "&amp;"),
    """"
  )
)
"),"")</f>
        <v/>
      </c>
      <c r="BG485" s="65" t="str">
        <f t="shared" si="14"/>
        <v/>
      </c>
      <c r="BH485" s="63"/>
      <c r="BI485" s="64"/>
      <c r="BJ485" s="64"/>
      <c r="BK485" s="64"/>
      <c r="BL485" s="64" t="str">
        <f>IFERROR(__xludf.DUMMYFUNCTION("IF(
  OR($AJ485=""Full Payment"",$AJ485=""P1"",$AJ485=""P2"",$AJ485=""P3""),
  """",
  IF(
    AND(
      NOT(ISBLANK($K485)),
      $Q485=""Standard Booking, P4""
    ),
    LET(
      resDate,   $K485,
      tourDate,  $N485,
      monthCount, DATEDIF(r"&amp;"esDate, tourDate, ""M"") + 1,
      secondDates, ARRAYFORMULA(
        DATE(
          YEAR(resDate),
          MONTH(resDate) + SEQUENCE(monthCount),
          2
        )
      ),
      validDates, FILTER(
        secondDates,
        (secondDates &gt; res"&amp;"Date + 2) *
        (secondDates &lt;= tourDate - 3)
      ),
      IF(
        $AJ485=""P4"",
        IF(
          COUNTA(validDates) &lt; 4,
          """",
          TEXT(
            INDEX(validDates, 4),
            ""mmm d, yyyy""
          )
        ),
"&amp;"        IF(
          COUNTA(validDates) &lt; 4,
          """",
          TEXTJOIN(
            "", "", TRUE,
            TEXT(INDEX(validDates, 1), ""mmm d, yyyy""),
            TEXT(INDEX(validDates, 2), ""mmm d, yyyy""),
            TEXT(INDEX(validDates"&amp;", 3), ""mmm d, yyyy""),
            TEXT(INDEX(validDates, 4), ""mmm d, yyyy"")
          )
        )
      )
    ),
    """"
  )
)
"),"")</f>
        <v/>
      </c>
      <c r="BM485" s="65" t="str">
        <f t="shared" si="15"/>
        <v/>
      </c>
      <c r="BN485" s="66"/>
      <c r="BO485" s="67"/>
      <c r="BP485" s="49" t="b">
        <v>0</v>
      </c>
      <c r="BQ485" s="49" t="b">
        <v>0</v>
      </c>
      <c r="BR485" s="68"/>
      <c r="BS485" s="69"/>
      <c r="BT485" s="70" t="b">
        <v>0</v>
      </c>
      <c r="BU485" s="71"/>
      <c r="BV485" s="72"/>
      <c r="BW485" s="86" t="b">
        <v>0</v>
      </c>
      <c r="BX485" s="87"/>
    </row>
    <row r="486">
      <c r="A486" s="35" t="str">
        <f t="shared" si="1"/>
        <v/>
      </c>
      <c r="B486" s="36" t="str">
        <f t="shared" si="2"/>
        <v/>
      </c>
      <c r="C486" s="36" t="str">
        <f t="array" ref="C486">IF(
  M486="",
  "",
  IFERROR(
    INDEX(
      '{INDEX} Tour Packages'!$A:$ZZ,
      MATCH(
        M486,
        INDEX(
          '{INDEX} Tour Packages'!$A:$ZZ,
          ,
          MATCH("Tour Package Name", '{INDEX} Tour Packages'!$4:$4, 0)
        ),
        0
      ),
      MATCH("Tour Code", '{INDEX} Tour Packages'!$4:$4, 0)
    ),
    "XXX"
  )
)
</f>
        <v/>
      </c>
      <c r="D486" s="36" t="str">
        <f t="shared" si="3"/>
        <v/>
      </c>
      <c r="E486" s="36" t="str">
        <f t="shared" si="4"/>
        <v/>
      </c>
      <c r="F486" s="37" t="str">
        <f t="shared" si="5"/>
        <v/>
      </c>
      <c r="G486" s="89"/>
      <c r="H486" s="89"/>
      <c r="I486" s="90"/>
      <c r="J486" s="40" t="str">
        <f t="shared" si="16"/>
        <v> </v>
      </c>
      <c r="K486" s="91"/>
      <c r="L486" s="55"/>
      <c r="M486" s="55"/>
      <c r="N486" s="91"/>
      <c r="O486" s="43" t="str">
        <f>IFERROR(__xludf.DUMMYFUNCTION("IF(N486="""","""",IFERROR(
  N486 + VALUE(REGEXEXTRACT(P486, ""(\d+)\s+Days"")),
  """"
)
)"),"")</f>
        <v/>
      </c>
      <c r="P486" s="43" t="str">
        <f t="array" ref="P486">IFERROR(
  INDEX(
    INDEX('{INDEX} Tour Packages'!$A:$ZZ, , MATCH(P$3, '{INDEX} Tour Packages'!$4:$4, 0)),
    MATCH(M486, INDEX('{INDEX} Tour Packages'!$A:$ZZ,0, MATCH("Tour Package Name", '{INDEX} Tour Packages'!$4:$4, 0)), 0)
  ),
"")
</f>
        <v/>
      </c>
      <c r="Q486" s="44" t="str">
        <f t="shared" si="7"/>
        <v/>
      </c>
      <c r="R486" s="44" t="str">
        <f>IFERROR(__xludf.DUMMYFUNCTION("IF(OR(ISBLANK(K486), ISBLANK(N486)), """", 
  LET(
    resDate, K486,
    tourDate, N486,
    monthCount, MAX(0, DATEDIF(resDate, tourDate - 3, ""M"") + 1),
    secondDates, ARRAYFORMULA(DATE(YEAR(resDate), MONTH(resDate) + SEQUENCE(monthCount), 2)),
    "&amp;"validDates, FILTER(secondDates, (secondDates &gt; resDate + 2) * (secondDates &lt;= tourDate - 3)),
    IF(ISERROR(validDates), 0, COUNTA(validDates))
  )
)
"),"")</f>
        <v/>
      </c>
      <c r="S486" s="44" t="str">
        <f t="shared" si="8"/>
        <v/>
      </c>
      <c r="T486" s="45" t="str">
        <f t="array" ref="T486">IF(ISBLANK(BO486),IFERROR(
  INDEX(
    INDEX('{INDEX} Payment Terms'!$A:$G, , MATCH(T$3, '{INDEX} Payment Terms'!$4:$4, 0)),
    MATCH(Q486, INDEX('{INDEX} Payment Terms'!$A:$G,0, MATCH("Payment Condition", '{INDEX} Payment Terms'!$4:$4, 0)), 0)
  ),
""),"Cancelled")
</f>
        <v/>
      </c>
      <c r="U486" s="46" t="b">
        <v>0</v>
      </c>
      <c r="V486" s="47" t="str">
        <f>IFERROR(__xludf.DUMMYFUNCTION("IF(OR(L486=""Duo Booking"", L486=""Group Booking""),
IF(U486=FALSE,"""",
    LET(
      bookingType, L486,
      tour, M486,
      mainFirst, H486,
      mainLast, I486,
      mainEmail, G486,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$L$4:L486, bookingType,
          $M$4:M486, tour,
          $H$4:H486, mainFirst,
          $I$4:I486, mainLast,
          $G$4:G486, mainEmail
        ),
        ""000""
      ),
  "&amp;"    baseID &amp; ""-"" &amp; memberNumber
    )
  ),
  """"
)
"),"")</f>
        <v/>
      </c>
      <c r="W486" s="48"/>
      <c r="X486" s="85" t="b">
        <v>0</v>
      </c>
      <c r="Y486" s="85" t="b">
        <v>0</v>
      </c>
      <c r="Z486" s="85" t="b">
        <v>0</v>
      </c>
      <c r="AA486" s="50"/>
      <c r="AB486" s="51"/>
      <c r="AC486" s="85" t="b">
        <v>0</v>
      </c>
      <c r="AD486" s="92"/>
      <c r="AE486" s="88"/>
      <c r="AF486" s="36" t="str">
        <f t="array" ref="AF486">IF(M486="","",INDEX(
      '{INDEX} Tour Packages'!$A:$ZP,
      MATCH($M486, '{INDEX} Tour Packages'!$A:$A, 0),
      MATCH(AF$3, '{INDEX} Tour Packages'!$4:$4, 0)
    ))</f>
        <v/>
      </c>
      <c r="AG486" s="36" t="str">
        <f t="array" ref="AG486">IF(M486="","",INDEX(
      '{INDEX} Tour Packages'!$A:$ZP,
      MATCH($M486, '{INDEX} Tour Packages'!$A:$A, 0),
      MATCH(AG$3, '{INDEX} Tour Packages'!$4:$4, 0)
    ))</f>
        <v/>
      </c>
      <c r="AH486" s="36" t="str">
        <f t="array" ref="AH486">IF(M486="","",INDEX(
      '{INDEX} Tour Packages'!$A:$ZP,
      MATCH($M486, '{INDEX} Tour Packages'!$A:$A, 0),
      MATCH(AH$3, '{INDEX} Tour Packages'!$4:$4, 0)
    ))</f>
        <v/>
      </c>
      <c r="AI486" s="54" t="str">
        <f t="shared" si="9"/>
        <v/>
      </c>
      <c r="AJ486" s="42"/>
      <c r="AK486" s="55"/>
      <c r="AL486" s="46" t="b">
        <v>0</v>
      </c>
      <c r="AM486" s="56"/>
      <c r="AN486" s="57" t="str">
        <f t="shared" si="10"/>
        <v/>
      </c>
      <c r="AO486" s="58" t="str">
        <f t="shared" si="11"/>
        <v/>
      </c>
      <c r="AP486" s="59"/>
      <c r="AQ486" s="60"/>
      <c r="AR486" s="61"/>
      <c r="AS486" s="61"/>
      <c r="AT486" s="61" t="str">
        <f>IFERROR(__xludf.DUMMYFUNCTION("IF( 
  OR($AJ486=""Full Payment"", ISBLANK($K486)),
  """",
  IF(
    OR(
      Q486=""Standard Booking, P1"",
      Q486=""Standard Booking, P2"",
      Q486=""Standard Booking, P3"",
      Q486=""Standard Booking, P4""
    ),
    LET(
      resDate,   $"&amp;"K486,
      tourDate,  $N486,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6" s="62" t="str">
        <f t="shared" si="12"/>
        <v/>
      </c>
      <c r="AV486" s="63"/>
      <c r="AW486" s="64"/>
      <c r="AX486" s="64"/>
      <c r="AY486" s="64"/>
      <c r="AZ486" s="64" t="str">
        <f>IFERROR(__xludf.DUMMYFUNCTION("IF(
  OR($AJ486=""Full Payment"",$AJ486=""P1"", ISBLANK($K486)),
  """",
  IF(
    OR(
      $Q486=""Standard Booking, P2"",
      $Q486=""Standard Booking, P3"",
      $Q486=""Standard Booking, P4""
    ),
    LET(
      resDate,   $K486,
      tourDate,"&amp;"  $N486,
      monthCount, DATEDIF(resDate, tourDate, ""M"") + 1,
      secondDates, ARRAYFORMULA(
        DATE(
          YEAR(resDate),
          MONTH(resDate) + SEQUENCE(monthCount),
          2
        )
      ),
      validDates, FILTER(
        sec"&amp;"ondDates,
        (secondDates &gt; resDate + 2) *
        (secondDates &lt;= tourDate - 3)
      ),
      IF(
        OR($AJ486=""P2"", $AJ486=""P3"", $AJ486=""P4""),
        IF(
          COUNTA(validDates) &lt; 2,
          """",
          TEXT(INDEX(validDates"&amp;", 2), ""mmm d, yyyy"")
        ),
        IF(
          COUNTA(validDates) &lt; 2,
          """",
          TEXTJOIN("", "", TRUE,
            TEXT(INDEX(validDates, 1), ""mmm d, yyyy""),
            TEXT(INDEX(validDates, 2), ""mmm d, yyyy"")
          )
 "&amp;"       )
      )
    ),
    """"
  )
)
"),"")</f>
        <v/>
      </c>
      <c r="BA486" s="65" t="str">
        <f t="shared" si="13"/>
        <v/>
      </c>
      <c r="BB486" s="63"/>
      <c r="BC486" s="64"/>
      <c r="BD486" s="64"/>
      <c r="BE486" s="64"/>
      <c r="BF486" s="64" t="str">
        <f>IFERROR(__xludf.DUMMYFUNCTION("IF(
  OR($AJ486=""Full Payment"",$AJ486=""P1"", $AJ486=""P2""),
  """",
  IF(
    AND(
      NOT(ISBLANK($K486)),
      OR(
        Q486=""Standard Booking, P3"",
        Q486=""Standard Booking, P4""
      )
    ),
    LET(
      resDate,   $K486,
      "&amp;"tourDate,  $N486,
      monthCount, DATEDIF(resDate, tourDate, ""M"") + 1,
      secondDates, ARRAYFORMULA(
        DATE(
          YEAR(resDate),
          MONTH(resDate) + SEQUENCE(monthCount),
          2
        )
      ),
      validDates, FILTER(
  "&amp;"      secondDates,
        (secondDates &gt; resDate + 2) *
        (secondDates &lt;= tourDate - 3)
      ),
      IF(
        $AJ486=""P4"",
        IF(
          COUNTA(validDates) &lt; 3,
          """",
          TEXT(INDEX(validDates, 3), ""mmm d, yyyy"")
  "&amp;"      ),
        IF(
          $AJ486=""P3"",
          IF(
            COUNTA(validDates) &lt; 3,
            """",
            TEXT(INDEX(validDates, 3), ""mmm d, yyyy"")
          ),
          IF(
            COUNTA(validDates) &lt; 3,
            """",
    "&amp;"        TEXTJOIN("", "", TRUE,
              TEXT(INDEX(validDates, 1), ""mmm d, yyyy""),
              TEXT(INDEX(validDates, 2), ""mmm d, yyyy""),
              TEXT(INDEX(validDates, 3), ""mmm d, yyyy"")
            )
          )
        )
      )
    "&amp;"),
    """"
  )
)
"),"")</f>
        <v/>
      </c>
      <c r="BG486" s="65" t="str">
        <f t="shared" si="14"/>
        <v/>
      </c>
      <c r="BH486" s="63"/>
      <c r="BI486" s="64"/>
      <c r="BJ486" s="64"/>
      <c r="BK486" s="64"/>
      <c r="BL486" s="64" t="str">
        <f>IFERROR(__xludf.DUMMYFUNCTION("IF(
  OR($AJ486=""Full Payment"",$AJ486=""P1"",$AJ486=""P2"",$AJ486=""P3""),
  """",
  IF(
    AND(
      NOT(ISBLANK($K486)),
      $Q486=""Standard Booking, P4""
    ),
    LET(
      resDate,   $K486,
      tourDate,  $N486,
      monthCount, DATEDIF(r"&amp;"esDate, tourDate, ""M"") + 1,
      secondDates, ARRAYFORMULA(
        DATE(
          YEAR(resDate),
          MONTH(resDate) + SEQUENCE(monthCount),
          2
        )
      ),
      validDates, FILTER(
        secondDates,
        (secondDates &gt; res"&amp;"Date + 2) *
        (secondDates &lt;= tourDate - 3)
      ),
      IF(
        $AJ486=""P4"",
        IF(
          COUNTA(validDates) &lt; 4,
          """",
          TEXT(
            INDEX(validDates, 4),
            ""mmm d, yyyy""
          )
        ),
"&amp;"        IF(
          COUNTA(validDates) &lt; 4,
          """",
          TEXTJOIN(
            "", "", TRUE,
            TEXT(INDEX(validDates, 1), ""mmm d, yyyy""),
            TEXT(INDEX(validDates, 2), ""mmm d, yyyy""),
            TEXT(INDEX(validDates"&amp;", 3), ""mmm d, yyyy""),
            TEXT(INDEX(validDates, 4), ""mmm d, yyyy"")
          )
        )
      )
    ),
    """"
  )
)
"),"")</f>
        <v/>
      </c>
      <c r="BM486" s="65" t="str">
        <f t="shared" si="15"/>
        <v/>
      </c>
      <c r="BN486" s="66"/>
      <c r="BO486" s="67"/>
      <c r="BP486" s="49" t="b">
        <v>0</v>
      </c>
      <c r="BQ486" s="49" t="b">
        <v>0</v>
      </c>
      <c r="BR486" s="68"/>
      <c r="BS486" s="69"/>
      <c r="BT486" s="70" t="b">
        <v>0</v>
      </c>
      <c r="BU486" s="71"/>
      <c r="BV486" s="72"/>
      <c r="BW486" s="86" t="b">
        <v>0</v>
      </c>
      <c r="BX486" s="87"/>
    </row>
    <row r="487">
      <c r="A487" s="35" t="str">
        <f t="shared" si="1"/>
        <v/>
      </c>
      <c r="B487" s="36" t="str">
        <f t="shared" si="2"/>
        <v/>
      </c>
      <c r="C487" s="36" t="str">
        <f t="array" ref="C487">IF(
  M487="",
  "",
  IFERROR(
    INDEX(
      '{INDEX} Tour Packages'!$A:$ZZ,
      MATCH(
        M487,
        INDEX(
          '{INDEX} Tour Packages'!$A:$ZZ,
          ,
          MATCH("Tour Package Name", '{INDEX} Tour Packages'!$4:$4, 0)
        ),
        0
      ),
      MATCH("Tour Code", '{INDEX} Tour Packages'!$4:$4, 0)
    ),
    "XXX"
  )
)
</f>
        <v/>
      </c>
      <c r="D487" s="36" t="str">
        <f t="shared" si="3"/>
        <v/>
      </c>
      <c r="E487" s="36" t="str">
        <f t="shared" si="4"/>
        <v/>
      </c>
      <c r="F487" s="37" t="str">
        <f t="shared" si="5"/>
        <v/>
      </c>
      <c r="G487" s="89"/>
      <c r="H487" s="89"/>
      <c r="I487" s="90"/>
      <c r="J487" s="40" t="str">
        <f t="shared" si="16"/>
        <v> </v>
      </c>
      <c r="K487" s="91"/>
      <c r="L487" s="55"/>
      <c r="M487" s="55"/>
      <c r="N487" s="91"/>
      <c r="O487" s="43" t="str">
        <f>IFERROR(__xludf.DUMMYFUNCTION("IF(N487="""","""",IFERROR(
  N487 + VALUE(REGEXEXTRACT(P487, ""(\d+)\s+Days"")),
  """"
)
)"),"")</f>
        <v/>
      </c>
      <c r="P487" s="43" t="str">
        <f t="array" ref="P487">IFERROR(
  INDEX(
    INDEX('{INDEX} Tour Packages'!$A:$ZZ, , MATCH(P$3, '{INDEX} Tour Packages'!$4:$4, 0)),
    MATCH(M487, INDEX('{INDEX} Tour Packages'!$A:$ZZ,0, MATCH("Tour Package Name", '{INDEX} Tour Packages'!$4:$4, 0)), 0)
  ),
"")
</f>
        <v/>
      </c>
      <c r="Q487" s="44" t="str">
        <f t="shared" si="7"/>
        <v/>
      </c>
      <c r="R487" s="44" t="str">
        <f>IFERROR(__xludf.DUMMYFUNCTION("IF(OR(ISBLANK(K487), ISBLANK(N487)), """", 
  LET(
    resDate, K487,
    tourDate, N487,
    monthCount, MAX(0, DATEDIF(resDate, tourDate - 3, ""M"") + 1),
    secondDates, ARRAYFORMULA(DATE(YEAR(resDate), MONTH(resDate) + SEQUENCE(monthCount), 2)),
    "&amp;"validDates, FILTER(secondDates, (secondDates &gt; resDate + 2) * (secondDates &lt;= tourDate - 3)),
    IF(ISERROR(validDates), 0, COUNTA(validDates))
  )
)
"),"")</f>
        <v/>
      </c>
      <c r="S487" s="44" t="str">
        <f t="shared" si="8"/>
        <v/>
      </c>
      <c r="T487" s="45" t="str">
        <f t="array" ref="T487">IF(ISBLANK(BO487),IFERROR(
  INDEX(
    INDEX('{INDEX} Payment Terms'!$A:$G, , MATCH(T$3, '{INDEX} Payment Terms'!$4:$4, 0)),
    MATCH(Q487, INDEX('{INDEX} Payment Terms'!$A:$G,0, MATCH("Payment Condition", '{INDEX} Payment Terms'!$4:$4, 0)), 0)
  ),
""),"Cancelled")
</f>
        <v/>
      </c>
      <c r="U487" s="46" t="b">
        <v>0</v>
      </c>
      <c r="V487" s="47" t="str">
        <f>IFERROR(__xludf.DUMMYFUNCTION("IF(OR(L487=""Duo Booking"", L487=""Group Booking""),
IF(U487=FALSE,"""",
    LET(
      bookingType, L487,
      tour, M487,
      mainFirst, H487,
      mainLast, I487,
      mainEmail, G487,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$L$4:L487, bookingType,
          $M$4:M487, tour,
          $H$4:H487, mainFirst,
          $I$4:I487, mainLast,
          $G$4:G487, mainEmail
        ),
        ""000""
      ),
  "&amp;"    baseID &amp; ""-"" &amp; memberNumber
    )
  ),
  """"
)
"),"")</f>
        <v/>
      </c>
      <c r="W487" s="48"/>
      <c r="X487" s="85" t="b">
        <v>0</v>
      </c>
      <c r="Y487" s="85" t="b">
        <v>0</v>
      </c>
      <c r="Z487" s="85" t="b">
        <v>0</v>
      </c>
      <c r="AA487" s="50"/>
      <c r="AB487" s="51"/>
      <c r="AC487" s="85" t="b">
        <v>0</v>
      </c>
      <c r="AD487" s="92"/>
      <c r="AE487" s="88"/>
      <c r="AF487" s="36" t="str">
        <f t="array" ref="AF487">IF(M487="","",INDEX(
      '{INDEX} Tour Packages'!$A:$ZP,
      MATCH($M487, '{INDEX} Tour Packages'!$A:$A, 0),
      MATCH(AF$3, '{INDEX} Tour Packages'!$4:$4, 0)
    ))</f>
        <v/>
      </c>
      <c r="AG487" s="36" t="str">
        <f t="array" ref="AG487">IF(M487="","",INDEX(
      '{INDEX} Tour Packages'!$A:$ZP,
      MATCH($M487, '{INDEX} Tour Packages'!$A:$A, 0),
      MATCH(AG$3, '{INDEX} Tour Packages'!$4:$4, 0)
    ))</f>
        <v/>
      </c>
      <c r="AH487" s="36" t="str">
        <f t="array" ref="AH487">IF(M487="","",INDEX(
      '{INDEX} Tour Packages'!$A:$ZP,
      MATCH($M487, '{INDEX} Tour Packages'!$A:$A, 0),
      MATCH(AH$3, '{INDEX} Tour Packages'!$4:$4, 0)
    ))</f>
        <v/>
      </c>
      <c r="AI487" s="54" t="str">
        <f t="shared" si="9"/>
        <v/>
      </c>
      <c r="AJ487" s="42"/>
      <c r="AK487" s="55"/>
      <c r="AL487" s="46" t="b">
        <v>0</v>
      </c>
      <c r="AM487" s="56"/>
      <c r="AN487" s="57" t="str">
        <f t="shared" si="10"/>
        <v/>
      </c>
      <c r="AO487" s="58" t="str">
        <f t="shared" si="11"/>
        <v/>
      </c>
      <c r="AP487" s="59"/>
      <c r="AQ487" s="60"/>
      <c r="AR487" s="61"/>
      <c r="AS487" s="61"/>
      <c r="AT487" s="61" t="str">
        <f>IFERROR(__xludf.DUMMYFUNCTION("IF( 
  OR($AJ487=""Full Payment"", ISBLANK($K487)),
  """",
  IF(
    OR(
      Q487=""Standard Booking, P1"",
      Q487=""Standard Booking, P2"",
      Q487=""Standard Booking, P3"",
      Q487=""Standard Booking, P4""
    ),
    LET(
      resDate,   $"&amp;"K487,
      tourDate,  $N487,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7" s="62" t="str">
        <f t="shared" si="12"/>
        <v/>
      </c>
      <c r="AV487" s="63"/>
      <c r="AW487" s="64"/>
      <c r="AX487" s="64"/>
      <c r="AY487" s="64"/>
      <c r="AZ487" s="64" t="str">
        <f>IFERROR(__xludf.DUMMYFUNCTION("IF(
  OR($AJ487=""Full Payment"",$AJ487=""P1"", ISBLANK($K487)),
  """",
  IF(
    OR(
      $Q487=""Standard Booking, P2"",
      $Q487=""Standard Booking, P3"",
      $Q487=""Standard Booking, P4""
    ),
    LET(
      resDate,   $K487,
      tourDate,"&amp;"  $N487,
      monthCount, DATEDIF(resDate, tourDate, ""M"") + 1,
      secondDates, ARRAYFORMULA(
        DATE(
          YEAR(resDate),
          MONTH(resDate) + SEQUENCE(monthCount),
          2
        )
      ),
      validDates, FILTER(
        sec"&amp;"ondDates,
        (secondDates &gt; resDate + 2) *
        (secondDates &lt;= tourDate - 3)
      ),
      IF(
        OR($AJ487=""P2"", $AJ487=""P3"", $AJ487=""P4""),
        IF(
          COUNTA(validDates) &lt; 2,
          """",
          TEXT(INDEX(validDates"&amp;", 2), ""mmm d, yyyy"")
        ),
        IF(
          COUNTA(validDates) &lt; 2,
          """",
          TEXTJOIN("", "", TRUE,
            TEXT(INDEX(validDates, 1), ""mmm d, yyyy""),
            TEXT(INDEX(validDates, 2), ""mmm d, yyyy"")
          )
 "&amp;"       )
      )
    ),
    """"
  )
)
"),"")</f>
        <v/>
      </c>
      <c r="BA487" s="65" t="str">
        <f t="shared" si="13"/>
        <v/>
      </c>
      <c r="BB487" s="63"/>
      <c r="BC487" s="64"/>
      <c r="BD487" s="64"/>
      <c r="BE487" s="64"/>
      <c r="BF487" s="64" t="str">
        <f>IFERROR(__xludf.DUMMYFUNCTION("IF(
  OR($AJ487=""Full Payment"",$AJ487=""P1"", $AJ487=""P2""),
  """",
  IF(
    AND(
      NOT(ISBLANK($K487)),
      OR(
        Q487=""Standard Booking, P3"",
        Q487=""Standard Booking, P4""
      )
    ),
    LET(
      resDate,   $K487,
      "&amp;"tourDate,  $N487,
      monthCount, DATEDIF(resDate, tourDate, ""M"") + 1,
      secondDates, ARRAYFORMULA(
        DATE(
          YEAR(resDate),
          MONTH(resDate) + SEQUENCE(monthCount),
          2
        )
      ),
      validDates, FILTER(
  "&amp;"      secondDates,
        (secondDates &gt; resDate + 2) *
        (secondDates &lt;= tourDate - 3)
      ),
      IF(
        $AJ487=""P4"",
        IF(
          COUNTA(validDates) &lt; 3,
          """",
          TEXT(INDEX(validDates, 3), ""mmm d, yyyy"")
  "&amp;"      ),
        IF(
          $AJ487=""P3"",
          IF(
            COUNTA(validDates) &lt; 3,
            """",
            TEXT(INDEX(validDates, 3), ""mmm d, yyyy"")
          ),
          IF(
            COUNTA(validDates) &lt; 3,
            """",
    "&amp;"        TEXTJOIN("", "", TRUE,
              TEXT(INDEX(validDates, 1), ""mmm d, yyyy""),
              TEXT(INDEX(validDates, 2), ""mmm d, yyyy""),
              TEXT(INDEX(validDates, 3), ""mmm d, yyyy"")
            )
          )
        )
      )
    "&amp;"),
    """"
  )
)
"),"")</f>
        <v/>
      </c>
      <c r="BG487" s="65" t="str">
        <f t="shared" si="14"/>
        <v/>
      </c>
      <c r="BH487" s="63"/>
      <c r="BI487" s="64"/>
      <c r="BJ487" s="64"/>
      <c r="BK487" s="64"/>
      <c r="BL487" s="64" t="str">
        <f>IFERROR(__xludf.DUMMYFUNCTION("IF(
  OR($AJ487=""Full Payment"",$AJ487=""P1"",$AJ487=""P2"",$AJ487=""P3""),
  """",
  IF(
    AND(
      NOT(ISBLANK($K487)),
      $Q487=""Standard Booking, P4""
    ),
    LET(
      resDate,   $K487,
      tourDate,  $N487,
      monthCount, DATEDIF(r"&amp;"esDate, tourDate, ""M"") + 1,
      secondDates, ARRAYFORMULA(
        DATE(
          YEAR(resDate),
          MONTH(resDate) + SEQUENCE(monthCount),
          2
        )
      ),
      validDates, FILTER(
        secondDates,
        (secondDates &gt; res"&amp;"Date + 2) *
        (secondDates &lt;= tourDate - 3)
      ),
      IF(
        $AJ487=""P4"",
        IF(
          COUNTA(validDates) &lt; 4,
          """",
          TEXT(
            INDEX(validDates, 4),
            ""mmm d, yyyy""
          )
        ),
"&amp;"        IF(
          COUNTA(validDates) &lt; 4,
          """",
          TEXTJOIN(
            "", "", TRUE,
            TEXT(INDEX(validDates, 1), ""mmm d, yyyy""),
            TEXT(INDEX(validDates, 2), ""mmm d, yyyy""),
            TEXT(INDEX(validDates"&amp;", 3), ""mmm d, yyyy""),
            TEXT(INDEX(validDates, 4), ""mmm d, yyyy"")
          )
        )
      )
    ),
    """"
  )
)
"),"")</f>
        <v/>
      </c>
      <c r="BM487" s="65" t="str">
        <f t="shared" si="15"/>
        <v/>
      </c>
      <c r="BN487" s="66"/>
      <c r="BO487" s="67"/>
      <c r="BP487" s="49" t="b">
        <v>0</v>
      </c>
      <c r="BQ487" s="49" t="b">
        <v>0</v>
      </c>
      <c r="BR487" s="68"/>
      <c r="BS487" s="69"/>
      <c r="BT487" s="70" t="b">
        <v>0</v>
      </c>
      <c r="BU487" s="71"/>
      <c r="BV487" s="72"/>
      <c r="BW487" s="86" t="b">
        <v>0</v>
      </c>
      <c r="BX487" s="87"/>
    </row>
    <row r="488">
      <c r="A488" s="35" t="str">
        <f t="shared" si="1"/>
        <v/>
      </c>
      <c r="B488" s="36" t="str">
        <f t="shared" si="2"/>
        <v/>
      </c>
      <c r="C488" s="36" t="str">
        <f t="array" ref="C488">IF(
  M488="",
  "",
  IFERROR(
    INDEX(
      '{INDEX} Tour Packages'!$A:$ZZ,
      MATCH(
        M488,
        INDEX(
          '{INDEX} Tour Packages'!$A:$ZZ,
          ,
          MATCH("Tour Package Name", '{INDEX} Tour Packages'!$4:$4, 0)
        ),
        0
      ),
      MATCH("Tour Code", '{INDEX} Tour Packages'!$4:$4, 0)
    ),
    "XXX"
  )
)
</f>
        <v/>
      </c>
      <c r="D488" s="36" t="str">
        <f t="shared" si="3"/>
        <v/>
      </c>
      <c r="E488" s="36" t="str">
        <f t="shared" si="4"/>
        <v/>
      </c>
      <c r="F488" s="37" t="str">
        <f t="shared" si="5"/>
        <v/>
      </c>
      <c r="G488" s="89"/>
      <c r="H488" s="89"/>
      <c r="I488" s="90"/>
      <c r="J488" s="40" t="str">
        <f t="shared" si="16"/>
        <v> </v>
      </c>
      <c r="K488" s="91"/>
      <c r="L488" s="55"/>
      <c r="M488" s="55"/>
      <c r="N488" s="91"/>
      <c r="O488" s="43" t="str">
        <f>IFERROR(__xludf.DUMMYFUNCTION("IF(N488="""","""",IFERROR(
  N488 + VALUE(REGEXEXTRACT(P488, ""(\d+)\s+Days"")),
  """"
)
)"),"")</f>
        <v/>
      </c>
      <c r="P488" s="43" t="str">
        <f t="array" ref="P488">IFERROR(
  INDEX(
    INDEX('{INDEX} Tour Packages'!$A:$ZZ, , MATCH(P$3, '{INDEX} Tour Packages'!$4:$4, 0)),
    MATCH(M488, INDEX('{INDEX} Tour Packages'!$A:$ZZ,0, MATCH("Tour Package Name", '{INDEX} Tour Packages'!$4:$4, 0)), 0)
  ),
"")
</f>
        <v/>
      </c>
      <c r="Q488" s="44" t="str">
        <f t="shared" si="7"/>
        <v/>
      </c>
      <c r="R488" s="44" t="str">
        <f>IFERROR(__xludf.DUMMYFUNCTION("IF(OR(ISBLANK(K488), ISBLANK(N488)), """", 
  LET(
    resDate, K488,
    tourDate, N488,
    monthCount, MAX(0, DATEDIF(resDate, tourDate - 3, ""M"") + 1),
    secondDates, ARRAYFORMULA(DATE(YEAR(resDate), MONTH(resDate) + SEQUENCE(monthCount), 2)),
    "&amp;"validDates, FILTER(secondDates, (secondDates &gt; resDate + 2) * (secondDates &lt;= tourDate - 3)),
    IF(ISERROR(validDates), 0, COUNTA(validDates))
  )
)
"),"")</f>
        <v/>
      </c>
      <c r="S488" s="44" t="str">
        <f t="shared" si="8"/>
        <v/>
      </c>
      <c r="T488" s="45" t="str">
        <f t="array" ref="T488">IF(ISBLANK(BO488),IFERROR(
  INDEX(
    INDEX('{INDEX} Payment Terms'!$A:$G, , MATCH(T$3, '{INDEX} Payment Terms'!$4:$4, 0)),
    MATCH(Q488, INDEX('{INDEX} Payment Terms'!$A:$G,0, MATCH("Payment Condition", '{INDEX} Payment Terms'!$4:$4, 0)), 0)
  ),
""),"Cancelled")
</f>
        <v/>
      </c>
      <c r="U488" s="46" t="b">
        <v>0</v>
      </c>
      <c r="V488" s="47" t="str">
        <f>IFERROR(__xludf.DUMMYFUNCTION("IF(OR(L488=""Duo Booking"", L488=""Group Booking""),
IF(U488=FALSE,"""",
    LET(
      bookingType, L488,
      tour, M488,
      mainFirst, H488,
      mainLast, I488,
      mainEmail, G488,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$L$4:L488, bookingType,
          $M$4:M488, tour,
          $H$4:H488, mainFirst,
          $I$4:I488, mainLast,
          $G$4:G488, mainEmail
        ),
        ""000""
      ),
  "&amp;"    baseID &amp; ""-"" &amp; memberNumber
    )
  ),
  """"
)
"),"")</f>
        <v/>
      </c>
      <c r="W488" s="48"/>
      <c r="X488" s="85" t="b">
        <v>0</v>
      </c>
      <c r="Y488" s="85" t="b">
        <v>0</v>
      </c>
      <c r="Z488" s="85" t="b">
        <v>0</v>
      </c>
      <c r="AA488" s="50"/>
      <c r="AB488" s="51"/>
      <c r="AC488" s="85" t="b">
        <v>0</v>
      </c>
      <c r="AD488" s="92"/>
      <c r="AE488" s="88"/>
      <c r="AF488" s="36" t="str">
        <f t="array" ref="AF488">IF(M488="","",INDEX(
      '{INDEX} Tour Packages'!$A:$ZP,
      MATCH($M488, '{INDEX} Tour Packages'!$A:$A, 0),
      MATCH(AF$3, '{INDEX} Tour Packages'!$4:$4, 0)
    ))</f>
        <v/>
      </c>
      <c r="AG488" s="36" t="str">
        <f t="array" ref="AG488">IF(M488="","",INDEX(
      '{INDEX} Tour Packages'!$A:$ZP,
      MATCH($M488, '{INDEX} Tour Packages'!$A:$A, 0),
      MATCH(AG$3, '{INDEX} Tour Packages'!$4:$4, 0)
    ))</f>
        <v/>
      </c>
      <c r="AH488" s="36" t="str">
        <f t="array" ref="AH488">IF(M488="","",INDEX(
      '{INDEX} Tour Packages'!$A:$ZP,
      MATCH($M488, '{INDEX} Tour Packages'!$A:$A, 0),
      MATCH(AH$3, '{INDEX} Tour Packages'!$4:$4, 0)
    ))</f>
        <v/>
      </c>
      <c r="AI488" s="54" t="str">
        <f t="shared" si="9"/>
        <v/>
      </c>
      <c r="AJ488" s="42"/>
      <c r="AK488" s="55"/>
      <c r="AL488" s="46" t="b">
        <v>0</v>
      </c>
      <c r="AM488" s="56"/>
      <c r="AN488" s="57" t="str">
        <f t="shared" si="10"/>
        <v/>
      </c>
      <c r="AO488" s="58" t="str">
        <f t="shared" si="11"/>
        <v/>
      </c>
      <c r="AP488" s="59"/>
      <c r="AQ488" s="60"/>
      <c r="AR488" s="61"/>
      <c r="AS488" s="61"/>
      <c r="AT488" s="61" t="str">
        <f>IFERROR(__xludf.DUMMYFUNCTION("IF( 
  OR($AJ488=""Full Payment"", ISBLANK($K488)),
  """",
  IF(
    OR(
      Q488=""Standard Booking, P1"",
      Q488=""Standard Booking, P2"",
      Q488=""Standard Booking, P3"",
      Q488=""Standard Booking, P4""
    ),
    LET(
      resDate,   $"&amp;"K488,
      tourDate,  $N488,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8" s="62" t="str">
        <f t="shared" si="12"/>
        <v/>
      </c>
      <c r="AV488" s="63"/>
      <c r="AW488" s="64"/>
      <c r="AX488" s="64"/>
      <c r="AY488" s="64"/>
      <c r="AZ488" s="64" t="str">
        <f>IFERROR(__xludf.DUMMYFUNCTION("IF(
  OR($AJ488=""Full Payment"",$AJ488=""P1"", ISBLANK($K488)),
  """",
  IF(
    OR(
      $Q488=""Standard Booking, P2"",
      $Q488=""Standard Booking, P3"",
      $Q488=""Standard Booking, P4""
    ),
    LET(
      resDate,   $K488,
      tourDate,"&amp;"  $N488,
      monthCount, DATEDIF(resDate, tourDate, ""M"") + 1,
      secondDates, ARRAYFORMULA(
        DATE(
          YEAR(resDate),
          MONTH(resDate) + SEQUENCE(monthCount),
          2
        )
      ),
      validDates, FILTER(
        sec"&amp;"ondDates,
        (secondDates &gt; resDate + 2) *
        (secondDates &lt;= tourDate - 3)
      ),
      IF(
        OR($AJ488=""P2"", $AJ488=""P3"", $AJ488=""P4""),
        IF(
          COUNTA(validDates) &lt; 2,
          """",
          TEXT(INDEX(validDates"&amp;", 2), ""mmm d, yyyy"")
        ),
        IF(
          COUNTA(validDates) &lt; 2,
          """",
          TEXTJOIN("", "", TRUE,
            TEXT(INDEX(validDates, 1), ""mmm d, yyyy""),
            TEXT(INDEX(validDates, 2), ""mmm d, yyyy"")
          )
 "&amp;"       )
      )
    ),
    """"
  )
)
"),"")</f>
        <v/>
      </c>
      <c r="BA488" s="65" t="str">
        <f t="shared" si="13"/>
        <v/>
      </c>
      <c r="BB488" s="63"/>
      <c r="BC488" s="64"/>
      <c r="BD488" s="64"/>
      <c r="BE488" s="64"/>
      <c r="BF488" s="64" t="str">
        <f>IFERROR(__xludf.DUMMYFUNCTION("IF(
  OR($AJ488=""Full Payment"",$AJ488=""P1"", $AJ488=""P2""),
  """",
  IF(
    AND(
      NOT(ISBLANK($K488)),
      OR(
        Q488=""Standard Booking, P3"",
        Q488=""Standard Booking, P4""
      )
    ),
    LET(
      resDate,   $K488,
      "&amp;"tourDate,  $N488,
      monthCount, DATEDIF(resDate, tourDate, ""M"") + 1,
      secondDates, ARRAYFORMULA(
        DATE(
          YEAR(resDate),
          MONTH(resDate) + SEQUENCE(monthCount),
          2
        )
      ),
      validDates, FILTER(
  "&amp;"      secondDates,
        (secondDates &gt; resDate + 2) *
        (secondDates &lt;= tourDate - 3)
      ),
      IF(
        $AJ488=""P4"",
        IF(
          COUNTA(validDates) &lt; 3,
          """",
          TEXT(INDEX(validDates, 3), ""mmm d, yyyy"")
  "&amp;"      ),
        IF(
          $AJ488=""P3"",
          IF(
            COUNTA(validDates) &lt; 3,
            """",
            TEXT(INDEX(validDates, 3), ""mmm d, yyyy"")
          ),
          IF(
            COUNTA(validDates) &lt; 3,
            """",
    "&amp;"        TEXTJOIN("", "", TRUE,
              TEXT(INDEX(validDates, 1), ""mmm d, yyyy""),
              TEXT(INDEX(validDates, 2), ""mmm d, yyyy""),
              TEXT(INDEX(validDates, 3), ""mmm d, yyyy"")
            )
          )
        )
      )
    "&amp;"),
    """"
  )
)
"),"")</f>
        <v/>
      </c>
      <c r="BG488" s="65" t="str">
        <f t="shared" si="14"/>
        <v/>
      </c>
      <c r="BH488" s="63"/>
      <c r="BI488" s="64"/>
      <c r="BJ488" s="64"/>
      <c r="BK488" s="64"/>
      <c r="BL488" s="64" t="str">
        <f>IFERROR(__xludf.DUMMYFUNCTION("IF(
  OR($AJ488=""Full Payment"",$AJ488=""P1"",$AJ488=""P2"",$AJ488=""P3""),
  """",
  IF(
    AND(
      NOT(ISBLANK($K488)),
      $Q488=""Standard Booking, P4""
    ),
    LET(
      resDate,   $K488,
      tourDate,  $N488,
      monthCount, DATEDIF(r"&amp;"esDate, tourDate, ""M"") + 1,
      secondDates, ARRAYFORMULA(
        DATE(
          YEAR(resDate),
          MONTH(resDate) + SEQUENCE(monthCount),
          2
        )
      ),
      validDates, FILTER(
        secondDates,
        (secondDates &gt; res"&amp;"Date + 2) *
        (secondDates &lt;= tourDate - 3)
      ),
      IF(
        $AJ488=""P4"",
        IF(
          COUNTA(validDates) &lt; 4,
          """",
          TEXT(
            INDEX(validDates, 4),
            ""mmm d, yyyy""
          )
        ),
"&amp;"        IF(
          COUNTA(validDates) &lt; 4,
          """",
          TEXTJOIN(
            "", "", TRUE,
            TEXT(INDEX(validDates, 1), ""mmm d, yyyy""),
            TEXT(INDEX(validDates, 2), ""mmm d, yyyy""),
            TEXT(INDEX(validDates"&amp;", 3), ""mmm d, yyyy""),
            TEXT(INDEX(validDates, 4), ""mmm d, yyyy"")
          )
        )
      )
    ),
    """"
  )
)
"),"")</f>
        <v/>
      </c>
      <c r="BM488" s="65" t="str">
        <f t="shared" si="15"/>
        <v/>
      </c>
      <c r="BN488" s="66"/>
      <c r="BO488" s="67"/>
      <c r="BP488" s="49" t="b">
        <v>0</v>
      </c>
      <c r="BQ488" s="49" t="b">
        <v>0</v>
      </c>
      <c r="BR488" s="68"/>
      <c r="BS488" s="69"/>
      <c r="BT488" s="70" t="b">
        <v>0</v>
      </c>
      <c r="BU488" s="71"/>
      <c r="BV488" s="72"/>
      <c r="BW488" s="86" t="b">
        <v>0</v>
      </c>
      <c r="BX488" s="87"/>
    </row>
    <row r="489">
      <c r="A489" s="35" t="str">
        <f t="shared" si="1"/>
        <v/>
      </c>
      <c r="B489" s="36" t="str">
        <f t="shared" si="2"/>
        <v/>
      </c>
      <c r="C489" s="36" t="str">
        <f t="array" ref="C489">IF(
  M489="",
  "",
  IFERROR(
    INDEX(
      '{INDEX} Tour Packages'!$A:$ZZ,
      MATCH(
        M489,
        INDEX(
          '{INDEX} Tour Packages'!$A:$ZZ,
          ,
          MATCH("Tour Package Name", '{INDEX} Tour Packages'!$4:$4, 0)
        ),
        0
      ),
      MATCH("Tour Code", '{INDEX} Tour Packages'!$4:$4, 0)
    ),
    "XXX"
  )
)
</f>
        <v/>
      </c>
      <c r="D489" s="36" t="str">
        <f t="shared" si="3"/>
        <v/>
      </c>
      <c r="E489" s="36" t="str">
        <f t="shared" si="4"/>
        <v/>
      </c>
      <c r="F489" s="37" t="str">
        <f t="shared" si="5"/>
        <v/>
      </c>
      <c r="G489" s="89"/>
      <c r="H489" s="89"/>
      <c r="I489" s="90"/>
      <c r="J489" s="40" t="str">
        <f t="shared" si="16"/>
        <v> </v>
      </c>
      <c r="K489" s="91"/>
      <c r="L489" s="55"/>
      <c r="M489" s="55"/>
      <c r="N489" s="91"/>
      <c r="O489" s="43" t="str">
        <f>IFERROR(__xludf.DUMMYFUNCTION("IF(N489="""","""",IFERROR(
  N489 + VALUE(REGEXEXTRACT(P489, ""(\d+)\s+Days"")),
  """"
)
)"),"")</f>
        <v/>
      </c>
      <c r="P489" s="43" t="str">
        <f t="array" ref="P489">IFERROR(
  INDEX(
    INDEX('{INDEX} Tour Packages'!$A:$ZZ, , MATCH(P$3, '{INDEX} Tour Packages'!$4:$4, 0)),
    MATCH(M489, INDEX('{INDEX} Tour Packages'!$A:$ZZ,0, MATCH("Tour Package Name", '{INDEX} Tour Packages'!$4:$4, 0)), 0)
  ),
"")
</f>
        <v/>
      </c>
      <c r="Q489" s="44" t="str">
        <f t="shared" si="7"/>
        <v/>
      </c>
      <c r="R489" s="44" t="str">
        <f>IFERROR(__xludf.DUMMYFUNCTION("IF(OR(ISBLANK(K489), ISBLANK(N489)), """", 
  LET(
    resDate, K489,
    tourDate, N489,
    monthCount, MAX(0, DATEDIF(resDate, tourDate - 3, ""M"") + 1),
    secondDates, ARRAYFORMULA(DATE(YEAR(resDate), MONTH(resDate) + SEQUENCE(monthCount), 2)),
    "&amp;"validDates, FILTER(secondDates, (secondDates &gt; resDate + 2) * (secondDates &lt;= tourDate - 3)),
    IF(ISERROR(validDates), 0, COUNTA(validDates))
  )
)
"),"")</f>
        <v/>
      </c>
      <c r="S489" s="44" t="str">
        <f t="shared" si="8"/>
        <v/>
      </c>
      <c r="T489" s="45" t="str">
        <f t="array" ref="T489">IF(ISBLANK(BO489),IFERROR(
  INDEX(
    INDEX('{INDEX} Payment Terms'!$A:$G, , MATCH(T$3, '{INDEX} Payment Terms'!$4:$4, 0)),
    MATCH(Q489, INDEX('{INDEX} Payment Terms'!$A:$G,0, MATCH("Payment Condition", '{INDEX} Payment Terms'!$4:$4, 0)), 0)
  ),
""),"Cancelled")
</f>
        <v/>
      </c>
      <c r="U489" s="46" t="b">
        <v>0</v>
      </c>
      <c r="V489" s="47" t="str">
        <f>IFERROR(__xludf.DUMMYFUNCTION("IF(OR(L489=""Duo Booking"", L489=""Group Booking""),
IF(U489=FALSE,"""",
    LET(
      bookingType, L489,
      tour, M489,
      mainFirst, H489,
      mainLast, I489,
      mainEmail, G489,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$L$4:L489, bookingType,
          $M$4:M489, tour,
          $H$4:H489, mainFirst,
          $I$4:I489, mainLast,
          $G$4:G489, mainEmail
        ),
        ""000""
      ),
  "&amp;"    baseID &amp; ""-"" &amp; memberNumber
    )
  ),
  """"
)
"),"")</f>
        <v/>
      </c>
      <c r="W489" s="48"/>
      <c r="X489" s="85" t="b">
        <v>0</v>
      </c>
      <c r="Y489" s="85" t="b">
        <v>0</v>
      </c>
      <c r="Z489" s="85" t="b">
        <v>0</v>
      </c>
      <c r="AA489" s="50"/>
      <c r="AB489" s="51"/>
      <c r="AC489" s="85" t="b">
        <v>0</v>
      </c>
      <c r="AD489" s="92"/>
      <c r="AE489" s="88"/>
      <c r="AF489" s="36" t="str">
        <f t="array" ref="AF489">IF(M489="","",INDEX(
      '{INDEX} Tour Packages'!$A:$ZP,
      MATCH($M489, '{INDEX} Tour Packages'!$A:$A, 0),
      MATCH(AF$3, '{INDEX} Tour Packages'!$4:$4, 0)
    ))</f>
        <v/>
      </c>
      <c r="AG489" s="36" t="str">
        <f t="array" ref="AG489">IF(M489="","",INDEX(
      '{INDEX} Tour Packages'!$A:$ZP,
      MATCH($M489, '{INDEX} Tour Packages'!$A:$A, 0),
      MATCH(AG$3, '{INDEX} Tour Packages'!$4:$4, 0)
    ))</f>
        <v/>
      </c>
      <c r="AH489" s="36" t="str">
        <f t="array" ref="AH489">IF(M489="","",INDEX(
      '{INDEX} Tour Packages'!$A:$ZP,
      MATCH($M489, '{INDEX} Tour Packages'!$A:$A, 0),
      MATCH(AH$3, '{INDEX} Tour Packages'!$4:$4, 0)
    ))</f>
        <v/>
      </c>
      <c r="AI489" s="54" t="str">
        <f t="shared" si="9"/>
        <v/>
      </c>
      <c r="AJ489" s="42"/>
      <c r="AK489" s="55"/>
      <c r="AL489" s="46" t="b">
        <v>0</v>
      </c>
      <c r="AM489" s="56"/>
      <c r="AN489" s="57" t="str">
        <f t="shared" si="10"/>
        <v/>
      </c>
      <c r="AO489" s="58" t="str">
        <f t="shared" si="11"/>
        <v/>
      </c>
      <c r="AP489" s="59"/>
      <c r="AQ489" s="60"/>
      <c r="AR489" s="61"/>
      <c r="AS489" s="61"/>
      <c r="AT489" s="61" t="str">
        <f>IFERROR(__xludf.DUMMYFUNCTION("IF( 
  OR($AJ489=""Full Payment"", ISBLANK($K489)),
  """",
  IF(
    OR(
      Q489=""Standard Booking, P1"",
      Q489=""Standard Booking, P2"",
      Q489=""Standard Booking, P3"",
      Q489=""Standard Booking, P4""
    ),
    LET(
      resDate,   $"&amp;"K489,
      tourDate,  $N489,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89" s="62" t="str">
        <f t="shared" si="12"/>
        <v/>
      </c>
      <c r="AV489" s="63"/>
      <c r="AW489" s="64"/>
      <c r="AX489" s="64"/>
      <c r="AY489" s="64"/>
      <c r="AZ489" s="64" t="str">
        <f>IFERROR(__xludf.DUMMYFUNCTION("IF(
  OR($AJ489=""Full Payment"",$AJ489=""P1"", ISBLANK($K489)),
  """",
  IF(
    OR(
      $Q489=""Standard Booking, P2"",
      $Q489=""Standard Booking, P3"",
      $Q489=""Standard Booking, P4""
    ),
    LET(
      resDate,   $K489,
      tourDate,"&amp;"  $N489,
      monthCount, DATEDIF(resDate, tourDate, ""M"") + 1,
      secondDates, ARRAYFORMULA(
        DATE(
          YEAR(resDate),
          MONTH(resDate) + SEQUENCE(monthCount),
          2
        )
      ),
      validDates, FILTER(
        sec"&amp;"ondDates,
        (secondDates &gt; resDate + 2) *
        (secondDates &lt;= tourDate - 3)
      ),
      IF(
        OR($AJ489=""P2"", $AJ489=""P3"", $AJ489=""P4""),
        IF(
          COUNTA(validDates) &lt; 2,
          """",
          TEXT(INDEX(validDates"&amp;", 2), ""mmm d, yyyy"")
        ),
        IF(
          COUNTA(validDates) &lt; 2,
          """",
          TEXTJOIN("", "", TRUE,
            TEXT(INDEX(validDates, 1), ""mmm d, yyyy""),
            TEXT(INDEX(validDates, 2), ""mmm d, yyyy"")
          )
 "&amp;"       )
      )
    ),
    """"
  )
)
"),"")</f>
        <v/>
      </c>
      <c r="BA489" s="65" t="str">
        <f t="shared" si="13"/>
        <v/>
      </c>
      <c r="BB489" s="63"/>
      <c r="BC489" s="64"/>
      <c r="BD489" s="64"/>
      <c r="BE489" s="64"/>
      <c r="BF489" s="64" t="str">
        <f>IFERROR(__xludf.DUMMYFUNCTION("IF(
  OR($AJ489=""Full Payment"",$AJ489=""P1"", $AJ489=""P2""),
  """",
  IF(
    AND(
      NOT(ISBLANK($K489)),
      OR(
        Q489=""Standard Booking, P3"",
        Q489=""Standard Booking, P4""
      )
    ),
    LET(
      resDate,   $K489,
      "&amp;"tourDate,  $N489,
      monthCount, DATEDIF(resDate, tourDate, ""M"") + 1,
      secondDates, ARRAYFORMULA(
        DATE(
          YEAR(resDate),
          MONTH(resDate) + SEQUENCE(monthCount),
          2
        )
      ),
      validDates, FILTER(
  "&amp;"      secondDates,
        (secondDates &gt; resDate + 2) *
        (secondDates &lt;= tourDate - 3)
      ),
      IF(
        $AJ489=""P4"",
        IF(
          COUNTA(validDates) &lt; 3,
          """",
          TEXT(INDEX(validDates, 3), ""mmm d, yyyy"")
  "&amp;"      ),
        IF(
          $AJ489=""P3"",
          IF(
            COUNTA(validDates) &lt; 3,
            """",
            TEXT(INDEX(validDates, 3), ""mmm d, yyyy"")
          ),
          IF(
            COUNTA(validDates) &lt; 3,
            """",
    "&amp;"        TEXTJOIN("", "", TRUE,
              TEXT(INDEX(validDates, 1), ""mmm d, yyyy""),
              TEXT(INDEX(validDates, 2), ""mmm d, yyyy""),
              TEXT(INDEX(validDates, 3), ""mmm d, yyyy"")
            )
          )
        )
      )
    "&amp;"),
    """"
  )
)
"),"")</f>
        <v/>
      </c>
      <c r="BG489" s="65" t="str">
        <f t="shared" si="14"/>
        <v/>
      </c>
      <c r="BH489" s="63"/>
      <c r="BI489" s="64"/>
      <c r="BJ489" s="64"/>
      <c r="BK489" s="64"/>
      <c r="BL489" s="64" t="str">
        <f>IFERROR(__xludf.DUMMYFUNCTION("IF(
  OR($AJ489=""Full Payment"",$AJ489=""P1"",$AJ489=""P2"",$AJ489=""P3""),
  """",
  IF(
    AND(
      NOT(ISBLANK($K489)),
      $Q489=""Standard Booking, P4""
    ),
    LET(
      resDate,   $K489,
      tourDate,  $N489,
      monthCount, DATEDIF(r"&amp;"esDate, tourDate, ""M"") + 1,
      secondDates, ARRAYFORMULA(
        DATE(
          YEAR(resDate),
          MONTH(resDate) + SEQUENCE(monthCount),
          2
        )
      ),
      validDates, FILTER(
        secondDates,
        (secondDates &gt; res"&amp;"Date + 2) *
        (secondDates &lt;= tourDate - 3)
      ),
      IF(
        $AJ489=""P4"",
        IF(
          COUNTA(validDates) &lt; 4,
          """",
          TEXT(
            INDEX(validDates, 4),
            ""mmm d, yyyy""
          )
        ),
"&amp;"        IF(
          COUNTA(validDates) &lt; 4,
          """",
          TEXTJOIN(
            "", "", TRUE,
            TEXT(INDEX(validDates, 1), ""mmm d, yyyy""),
            TEXT(INDEX(validDates, 2), ""mmm d, yyyy""),
            TEXT(INDEX(validDates"&amp;", 3), ""mmm d, yyyy""),
            TEXT(INDEX(validDates, 4), ""mmm d, yyyy"")
          )
        )
      )
    ),
    """"
  )
)
"),"")</f>
        <v/>
      </c>
      <c r="BM489" s="65" t="str">
        <f t="shared" si="15"/>
        <v/>
      </c>
      <c r="BN489" s="66"/>
      <c r="BO489" s="67"/>
      <c r="BP489" s="49" t="b">
        <v>0</v>
      </c>
      <c r="BQ489" s="49" t="b">
        <v>0</v>
      </c>
      <c r="BR489" s="68"/>
      <c r="BS489" s="69"/>
      <c r="BT489" s="70" t="b">
        <v>0</v>
      </c>
      <c r="BU489" s="71"/>
      <c r="BV489" s="72"/>
      <c r="BW489" s="86" t="b">
        <v>0</v>
      </c>
      <c r="BX489" s="87"/>
    </row>
    <row r="490">
      <c r="A490" s="35" t="str">
        <f t="shared" si="1"/>
        <v/>
      </c>
      <c r="B490" s="36" t="str">
        <f t="shared" si="2"/>
        <v/>
      </c>
      <c r="C490" s="36" t="str">
        <f t="array" ref="C490">IF(
  M490="",
  "",
  IFERROR(
    INDEX(
      '{INDEX} Tour Packages'!$A:$ZZ,
      MATCH(
        M490,
        INDEX(
          '{INDEX} Tour Packages'!$A:$ZZ,
          ,
          MATCH("Tour Package Name", '{INDEX} Tour Packages'!$4:$4, 0)
        ),
        0
      ),
      MATCH("Tour Code", '{INDEX} Tour Packages'!$4:$4, 0)
    ),
    "XXX"
  )
)
</f>
        <v/>
      </c>
      <c r="D490" s="36" t="str">
        <f t="shared" si="3"/>
        <v/>
      </c>
      <c r="E490" s="36" t="str">
        <f t="shared" si="4"/>
        <v/>
      </c>
      <c r="F490" s="37" t="str">
        <f t="shared" si="5"/>
        <v/>
      </c>
      <c r="G490" s="89"/>
      <c r="H490" s="89"/>
      <c r="I490" s="90"/>
      <c r="J490" s="40" t="str">
        <f t="shared" si="16"/>
        <v> </v>
      </c>
      <c r="K490" s="91"/>
      <c r="L490" s="55"/>
      <c r="M490" s="55"/>
      <c r="N490" s="91"/>
      <c r="O490" s="43" t="str">
        <f>IFERROR(__xludf.DUMMYFUNCTION("IF(N490="""","""",IFERROR(
  N490 + VALUE(REGEXEXTRACT(P490, ""(\d+)\s+Days"")),
  """"
)
)"),"")</f>
        <v/>
      </c>
      <c r="P490" s="43" t="str">
        <f t="array" ref="P490">IFERROR(
  INDEX(
    INDEX('{INDEX} Tour Packages'!$A:$ZZ, , MATCH(P$3, '{INDEX} Tour Packages'!$4:$4, 0)),
    MATCH(M490, INDEX('{INDEX} Tour Packages'!$A:$ZZ,0, MATCH("Tour Package Name", '{INDEX} Tour Packages'!$4:$4, 0)), 0)
  ),
"")
</f>
        <v/>
      </c>
      <c r="Q490" s="44" t="str">
        <f t="shared" si="7"/>
        <v/>
      </c>
      <c r="R490" s="44" t="str">
        <f>IFERROR(__xludf.DUMMYFUNCTION("IF(OR(ISBLANK(K490), ISBLANK(N490)), """", 
  LET(
    resDate, K490,
    tourDate, N490,
    monthCount, MAX(0, DATEDIF(resDate, tourDate - 3, ""M"") + 1),
    secondDates, ARRAYFORMULA(DATE(YEAR(resDate), MONTH(resDate) + SEQUENCE(monthCount), 2)),
    "&amp;"validDates, FILTER(secondDates, (secondDates &gt; resDate + 2) * (secondDates &lt;= tourDate - 3)),
    IF(ISERROR(validDates), 0, COUNTA(validDates))
  )
)
"),"")</f>
        <v/>
      </c>
      <c r="S490" s="44" t="str">
        <f t="shared" si="8"/>
        <v/>
      </c>
      <c r="T490" s="45" t="str">
        <f t="array" ref="T490">IF(ISBLANK(BO490),IFERROR(
  INDEX(
    INDEX('{INDEX} Payment Terms'!$A:$G, , MATCH(T$3, '{INDEX} Payment Terms'!$4:$4, 0)),
    MATCH(Q490, INDEX('{INDEX} Payment Terms'!$A:$G,0, MATCH("Payment Condition", '{INDEX} Payment Terms'!$4:$4, 0)), 0)
  ),
""),"Cancelled")
</f>
        <v/>
      </c>
      <c r="U490" s="46" t="b">
        <v>0</v>
      </c>
      <c r="V490" s="47" t="str">
        <f>IFERROR(__xludf.DUMMYFUNCTION("IF(OR(L490=""Duo Booking"", L490=""Group Booking""),
IF(U490=FALSE,"""",
    LET(
      bookingType, L490,
      tour, M490,
      mainFirst, H490,
      mainLast, I490,
      mainEmail, G490,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$L$4:L490, bookingType,
          $M$4:M490, tour,
          $H$4:H490, mainFirst,
          $I$4:I490, mainLast,
          $G$4:G490, mainEmail
        ),
        ""000""
      ),
  "&amp;"    baseID &amp; ""-"" &amp; memberNumber
    )
  ),
  """"
)
"),"")</f>
        <v/>
      </c>
      <c r="W490" s="48"/>
      <c r="X490" s="85" t="b">
        <v>0</v>
      </c>
      <c r="Y490" s="85" t="b">
        <v>0</v>
      </c>
      <c r="Z490" s="85" t="b">
        <v>0</v>
      </c>
      <c r="AA490" s="50"/>
      <c r="AB490" s="51"/>
      <c r="AC490" s="85" t="b">
        <v>0</v>
      </c>
      <c r="AD490" s="92"/>
      <c r="AE490" s="88"/>
      <c r="AF490" s="36" t="str">
        <f t="array" ref="AF490">IF(M490="","",INDEX(
      '{INDEX} Tour Packages'!$A:$ZP,
      MATCH($M490, '{INDEX} Tour Packages'!$A:$A, 0),
      MATCH(AF$3, '{INDEX} Tour Packages'!$4:$4, 0)
    ))</f>
        <v/>
      </c>
      <c r="AG490" s="36" t="str">
        <f t="array" ref="AG490">IF(M490="","",INDEX(
      '{INDEX} Tour Packages'!$A:$ZP,
      MATCH($M490, '{INDEX} Tour Packages'!$A:$A, 0),
      MATCH(AG$3, '{INDEX} Tour Packages'!$4:$4, 0)
    ))</f>
        <v/>
      </c>
      <c r="AH490" s="36" t="str">
        <f t="array" ref="AH490">IF(M490="","",INDEX(
      '{INDEX} Tour Packages'!$A:$ZP,
      MATCH($M490, '{INDEX} Tour Packages'!$A:$A, 0),
      MATCH(AH$3, '{INDEX} Tour Packages'!$4:$4, 0)
    ))</f>
        <v/>
      </c>
      <c r="AI490" s="54" t="str">
        <f t="shared" si="9"/>
        <v/>
      </c>
      <c r="AJ490" s="42"/>
      <c r="AK490" s="55"/>
      <c r="AL490" s="46" t="b">
        <v>0</v>
      </c>
      <c r="AM490" s="56"/>
      <c r="AN490" s="57" t="str">
        <f t="shared" si="10"/>
        <v/>
      </c>
      <c r="AO490" s="58" t="str">
        <f t="shared" si="11"/>
        <v/>
      </c>
      <c r="AP490" s="59"/>
      <c r="AQ490" s="60"/>
      <c r="AR490" s="61"/>
      <c r="AS490" s="61"/>
      <c r="AT490" s="61" t="str">
        <f>IFERROR(__xludf.DUMMYFUNCTION("IF( 
  OR($AJ490=""Full Payment"", ISBLANK($K490)),
  """",
  IF(
    OR(
      Q490=""Standard Booking, P1"",
      Q490=""Standard Booking, P2"",
      Q490=""Standard Booking, P3"",
      Q490=""Standard Booking, P4""
    ),
    LET(
      resDate,   $"&amp;"K490,
      tourDate,  $N490,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0" s="62" t="str">
        <f t="shared" si="12"/>
        <v/>
      </c>
      <c r="AV490" s="63"/>
      <c r="AW490" s="64"/>
      <c r="AX490" s="64"/>
      <c r="AY490" s="64"/>
      <c r="AZ490" s="64" t="str">
        <f>IFERROR(__xludf.DUMMYFUNCTION("IF(
  OR($AJ490=""Full Payment"",$AJ490=""P1"", ISBLANK($K490)),
  """",
  IF(
    OR(
      $Q490=""Standard Booking, P2"",
      $Q490=""Standard Booking, P3"",
      $Q490=""Standard Booking, P4""
    ),
    LET(
      resDate,   $K490,
      tourDate,"&amp;"  $N490,
      monthCount, DATEDIF(resDate, tourDate, ""M"") + 1,
      secondDates, ARRAYFORMULA(
        DATE(
          YEAR(resDate),
          MONTH(resDate) + SEQUENCE(monthCount),
          2
        )
      ),
      validDates, FILTER(
        sec"&amp;"ondDates,
        (secondDates &gt; resDate + 2) *
        (secondDates &lt;= tourDate - 3)
      ),
      IF(
        OR($AJ490=""P2"", $AJ490=""P3"", $AJ490=""P4""),
        IF(
          COUNTA(validDates) &lt; 2,
          """",
          TEXT(INDEX(validDates"&amp;", 2), ""mmm d, yyyy"")
        ),
        IF(
          COUNTA(validDates) &lt; 2,
          """",
          TEXTJOIN("", "", TRUE,
            TEXT(INDEX(validDates, 1), ""mmm d, yyyy""),
            TEXT(INDEX(validDates, 2), ""mmm d, yyyy"")
          )
 "&amp;"       )
      )
    ),
    """"
  )
)
"),"")</f>
        <v/>
      </c>
      <c r="BA490" s="65" t="str">
        <f t="shared" si="13"/>
        <v/>
      </c>
      <c r="BB490" s="63"/>
      <c r="BC490" s="64"/>
      <c r="BD490" s="64"/>
      <c r="BE490" s="64"/>
      <c r="BF490" s="64" t="str">
        <f>IFERROR(__xludf.DUMMYFUNCTION("IF(
  OR($AJ490=""Full Payment"",$AJ490=""P1"", $AJ490=""P2""),
  """",
  IF(
    AND(
      NOT(ISBLANK($K490)),
      OR(
        Q490=""Standard Booking, P3"",
        Q490=""Standard Booking, P4""
      )
    ),
    LET(
      resDate,   $K490,
      "&amp;"tourDate,  $N490,
      monthCount, DATEDIF(resDate, tourDate, ""M"") + 1,
      secondDates, ARRAYFORMULA(
        DATE(
          YEAR(resDate),
          MONTH(resDate) + SEQUENCE(monthCount),
          2
        )
      ),
      validDates, FILTER(
  "&amp;"      secondDates,
        (secondDates &gt; resDate + 2) *
        (secondDates &lt;= tourDate - 3)
      ),
      IF(
        $AJ490=""P4"",
        IF(
          COUNTA(validDates) &lt; 3,
          """",
          TEXT(INDEX(validDates, 3), ""mmm d, yyyy"")
  "&amp;"      ),
        IF(
          $AJ490=""P3"",
          IF(
            COUNTA(validDates) &lt; 3,
            """",
            TEXT(INDEX(validDates, 3), ""mmm d, yyyy"")
          ),
          IF(
            COUNTA(validDates) &lt; 3,
            """",
    "&amp;"        TEXTJOIN("", "", TRUE,
              TEXT(INDEX(validDates, 1), ""mmm d, yyyy""),
              TEXT(INDEX(validDates, 2), ""mmm d, yyyy""),
              TEXT(INDEX(validDates, 3), ""mmm d, yyyy"")
            )
          )
        )
      )
    "&amp;"),
    """"
  )
)
"),"")</f>
        <v/>
      </c>
      <c r="BG490" s="65" t="str">
        <f t="shared" si="14"/>
        <v/>
      </c>
      <c r="BH490" s="63"/>
      <c r="BI490" s="64"/>
      <c r="BJ490" s="64"/>
      <c r="BK490" s="64"/>
      <c r="BL490" s="64" t="str">
        <f>IFERROR(__xludf.DUMMYFUNCTION("IF(
  OR($AJ490=""Full Payment"",$AJ490=""P1"",$AJ490=""P2"",$AJ490=""P3""),
  """",
  IF(
    AND(
      NOT(ISBLANK($K490)),
      $Q490=""Standard Booking, P4""
    ),
    LET(
      resDate,   $K490,
      tourDate,  $N490,
      monthCount, DATEDIF(r"&amp;"esDate, tourDate, ""M"") + 1,
      secondDates, ARRAYFORMULA(
        DATE(
          YEAR(resDate),
          MONTH(resDate) + SEQUENCE(monthCount),
          2
        )
      ),
      validDates, FILTER(
        secondDates,
        (secondDates &gt; res"&amp;"Date + 2) *
        (secondDates &lt;= tourDate - 3)
      ),
      IF(
        $AJ490=""P4"",
        IF(
          COUNTA(validDates) &lt; 4,
          """",
          TEXT(
            INDEX(validDates, 4),
            ""mmm d, yyyy""
          )
        ),
"&amp;"        IF(
          COUNTA(validDates) &lt; 4,
          """",
          TEXTJOIN(
            "", "", TRUE,
            TEXT(INDEX(validDates, 1), ""mmm d, yyyy""),
            TEXT(INDEX(validDates, 2), ""mmm d, yyyy""),
            TEXT(INDEX(validDates"&amp;", 3), ""mmm d, yyyy""),
            TEXT(INDEX(validDates, 4), ""mmm d, yyyy"")
          )
        )
      )
    ),
    """"
  )
)
"),"")</f>
        <v/>
      </c>
      <c r="BM490" s="65" t="str">
        <f t="shared" si="15"/>
        <v/>
      </c>
      <c r="BN490" s="66"/>
      <c r="BO490" s="67"/>
      <c r="BP490" s="49" t="b">
        <v>0</v>
      </c>
      <c r="BQ490" s="49" t="b">
        <v>0</v>
      </c>
      <c r="BR490" s="68"/>
      <c r="BS490" s="69"/>
      <c r="BT490" s="70" t="b">
        <v>0</v>
      </c>
      <c r="BU490" s="71"/>
      <c r="BV490" s="72"/>
      <c r="BW490" s="86" t="b">
        <v>0</v>
      </c>
      <c r="BX490" s="87"/>
    </row>
    <row r="491">
      <c r="A491" s="35" t="str">
        <f t="shared" si="1"/>
        <v/>
      </c>
      <c r="B491" s="36" t="str">
        <f t="shared" si="2"/>
        <v/>
      </c>
      <c r="C491" s="36" t="str">
        <f t="array" ref="C491">IF(
  M491="",
  "",
  IFERROR(
    INDEX(
      '{INDEX} Tour Packages'!$A:$ZZ,
      MATCH(
        M491,
        INDEX(
          '{INDEX} Tour Packages'!$A:$ZZ,
          ,
          MATCH("Tour Package Name", '{INDEX} Tour Packages'!$4:$4, 0)
        ),
        0
      ),
      MATCH("Tour Code", '{INDEX} Tour Packages'!$4:$4, 0)
    ),
    "XXX"
  )
)
</f>
        <v/>
      </c>
      <c r="D491" s="36" t="str">
        <f t="shared" si="3"/>
        <v/>
      </c>
      <c r="E491" s="36" t="str">
        <f t="shared" si="4"/>
        <v/>
      </c>
      <c r="F491" s="37" t="str">
        <f t="shared" si="5"/>
        <v/>
      </c>
      <c r="G491" s="89"/>
      <c r="H491" s="89"/>
      <c r="I491" s="90"/>
      <c r="J491" s="40" t="str">
        <f t="shared" si="16"/>
        <v> </v>
      </c>
      <c r="K491" s="91"/>
      <c r="L491" s="55"/>
      <c r="M491" s="55"/>
      <c r="N491" s="91"/>
      <c r="O491" s="43" t="str">
        <f>IFERROR(__xludf.DUMMYFUNCTION("IF(N491="""","""",IFERROR(
  N491 + VALUE(REGEXEXTRACT(P491, ""(\d+)\s+Days"")),
  """"
)
)"),"")</f>
        <v/>
      </c>
      <c r="P491" s="43" t="str">
        <f t="array" ref="P491">IFERROR(
  INDEX(
    INDEX('{INDEX} Tour Packages'!$A:$ZZ, , MATCH(P$3, '{INDEX} Tour Packages'!$4:$4, 0)),
    MATCH(M491, INDEX('{INDEX} Tour Packages'!$A:$ZZ,0, MATCH("Tour Package Name", '{INDEX} Tour Packages'!$4:$4, 0)), 0)
  ),
"")
</f>
        <v/>
      </c>
      <c r="Q491" s="44" t="str">
        <f t="shared" si="7"/>
        <v/>
      </c>
      <c r="R491" s="44" t="str">
        <f>IFERROR(__xludf.DUMMYFUNCTION("IF(OR(ISBLANK(K491), ISBLANK(N491)), """", 
  LET(
    resDate, K491,
    tourDate, N491,
    monthCount, MAX(0, DATEDIF(resDate, tourDate - 3, ""M"") + 1),
    secondDates, ARRAYFORMULA(DATE(YEAR(resDate), MONTH(resDate) + SEQUENCE(monthCount), 2)),
    "&amp;"validDates, FILTER(secondDates, (secondDates &gt; resDate + 2) * (secondDates &lt;= tourDate - 3)),
    IF(ISERROR(validDates), 0, COUNTA(validDates))
  )
)
"),"")</f>
        <v/>
      </c>
      <c r="S491" s="44" t="str">
        <f t="shared" si="8"/>
        <v/>
      </c>
      <c r="T491" s="45" t="str">
        <f t="array" ref="T491">IF(ISBLANK(BO491),IFERROR(
  INDEX(
    INDEX('{INDEX} Payment Terms'!$A:$G, , MATCH(T$3, '{INDEX} Payment Terms'!$4:$4, 0)),
    MATCH(Q491, INDEX('{INDEX} Payment Terms'!$A:$G,0, MATCH("Payment Condition", '{INDEX} Payment Terms'!$4:$4, 0)), 0)
  ),
""),"Cancelled")
</f>
        <v/>
      </c>
      <c r="U491" s="46" t="b">
        <v>0</v>
      </c>
      <c r="V491" s="47" t="str">
        <f>IFERROR(__xludf.DUMMYFUNCTION("IF(OR(L491=""Duo Booking"", L491=""Group Booking""),
IF(U491=FALSE,"""",
    LET(
      bookingType, L491,
      tour, M491,
      mainFirst, H491,
      mainLast, I491,
      mainEmail, G491,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$L$4:L491, bookingType,
          $M$4:M491, tour,
          $H$4:H491, mainFirst,
          $I$4:I491, mainLast,
          $G$4:G491, mainEmail
        ),
        ""000""
      ),
  "&amp;"    baseID &amp; ""-"" &amp; memberNumber
    )
  ),
  """"
)
"),"")</f>
        <v/>
      </c>
      <c r="W491" s="48"/>
      <c r="X491" s="85" t="b">
        <v>0</v>
      </c>
      <c r="Y491" s="85" t="b">
        <v>0</v>
      </c>
      <c r="Z491" s="85" t="b">
        <v>0</v>
      </c>
      <c r="AA491" s="50"/>
      <c r="AB491" s="51"/>
      <c r="AC491" s="85" t="b">
        <v>0</v>
      </c>
      <c r="AD491" s="92"/>
      <c r="AE491" s="88"/>
      <c r="AF491" s="36" t="str">
        <f t="array" ref="AF491">IF(M491="","",INDEX(
      '{INDEX} Tour Packages'!$A:$ZP,
      MATCH($M491, '{INDEX} Tour Packages'!$A:$A, 0),
      MATCH(AF$3, '{INDEX} Tour Packages'!$4:$4, 0)
    ))</f>
        <v/>
      </c>
      <c r="AG491" s="36" t="str">
        <f t="array" ref="AG491">IF(M491="","",INDEX(
      '{INDEX} Tour Packages'!$A:$ZP,
      MATCH($M491, '{INDEX} Tour Packages'!$A:$A, 0),
      MATCH(AG$3, '{INDEX} Tour Packages'!$4:$4, 0)
    ))</f>
        <v/>
      </c>
      <c r="AH491" s="36" t="str">
        <f t="array" ref="AH491">IF(M491="","",INDEX(
      '{INDEX} Tour Packages'!$A:$ZP,
      MATCH($M491, '{INDEX} Tour Packages'!$A:$A, 0),
      MATCH(AH$3, '{INDEX} Tour Packages'!$4:$4, 0)
    ))</f>
        <v/>
      </c>
      <c r="AI491" s="54" t="str">
        <f t="shared" si="9"/>
        <v/>
      </c>
      <c r="AJ491" s="42"/>
      <c r="AK491" s="55"/>
      <c r="AL491" s="46" t="b">
        <v>0</v>
      </c>
      <c r="AM491" s="56"/>
      <c r="AN491" s="57" t="str">
        <f t="shared" si="10"/>
        <v/>
      </c>
      <c r="AO491" s="58" t="str">
        <f t="shared" si="11"/>
        <v/>
      </c>
      <c r="AP491" s="59"/>
      <c r="AQ491" s="60"/>
      <c r="AR491" s="61"/>
      <c r="AS491" s="61"/>
      <c r="AT491" s="61" t="str">
        <f>IFERROR(__xludf.DUMMYFUNCTION("IF( 
  OR($AJ491=""Full Payment"", ISBLANK($K491)),
  """",
  IF(
    OR(
      Q491=""Standard Booking, P1"",
      Q491=""Standard Booking, P2"",
      Q491=""Standard Booking, P3"",
      Q491=""Standard Booking, P4""
    ),
    LET(
      resDate,   $"&amp;"K491,
      tourDate,  $N491,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1" s="62" t="str">
        <f t="shared" si="12"/>
        <v/>
      </c>
      <c r="AV491" s="63"/>
      <c r="AW491" s="64"/>
      <c r="AX491" s="64"/>
      <c r="AY491" s="64"/>
      <c r="AZ491" s="64" t="str">
        <f>IFERROR(__xludf.DUMMYFUNCTION("IF(
  OR($AJ491=""Full Payment"",$AJ491=""P1"", ISBLANK($K491)),
  """",
  IF(
    OR(
      $Q491=""Standard Booking, P2"",
      $Q491=""Standard Booking, P3"",
      $Q491=""Standard Booking, P4""
    ),
    LET(
      resDate,   $K491,
      tourDate,"&amp;"  $N491,
      monthCount, DATEDIF(resDate, tourDate, ""M"") + 1,
      secondDates, ARRAYFORMULA(
        DATE(
          YEAR(resDate),
          MONTH(resDate) + SEQUENCE(monthCount),
          2
        )
      ),
      validDates, FILTER(
        sec"&amp;"ondDates,
        (secondDates &gt; resDate + 2) *
        (secondDates &lt;= tourDate - 3)
      ),
      IF(
        OR($AJ491=""P2"", $AJ491=""P3"", $AJ491=""P4""),
        IF(
          COUNTA(validDates) &lt; 2,
          """",
          TEXT(INDEX(validDates"&amp;", 2), ""mmm d, yyyy"")
        ),
        IF(
          COUNTA(validDates) &lt; 2,
          """",
          TEXTJOIN("", "", TRUE,
            TEXT(INDEX(validDates, 1), ""mmm d, yyyy""),
            TEXT(INDEX(validDates, 2), ""mmm d, yyyy"")
          )
 "&amp;"       )
      )
    ),
    """"
  )
)
"),"")</f>
        <v/>
      </c>
      <c r="BA491" s="65" t="str">
        <f t="shared" si="13"/>
        <v/>
      </c>
      <c r="BB491" s="63"/>
      <c r="BC491" s="64"/>
      <c r="BD491" s="64"/>
      <c r="BE491" s="64"/>
      <c r="BF491" s="64" t="str">
        <f>IFERROR(__xludf.DUMMYFUNCTION("IF(
  OR($AJ491=""Full Payment"",$AJ491=""P1"", $AJ491=""P2""),
  """",
  IF(
    AND(
      NOT(ISBLANK($K491)),
      OR(
        Q491=""Standard Booking, P3"",
        Q491=""Standard Booking, P4""
      )
    ),
    LET(
      resDate,   $K491,
      "&amp;"tourDate,  $N491,
      monthCount, DATEDIF(resDate, tourDate, ""M"") + 1,
      secondDates, ARRAYFORMULA(
        DATE(
          YEAR(resDate),
          MONTH(resDate) + SEQUENCE(monthCount),
          2
        )
      ),
      validDates, FILTER(
  "&amp;"      secondDates,
        (secondDates &gt; resDate + 2) *
        (secondDates &lt;= tourDate - 3)
      ),
      IF(
        $AJ491=""P4"",
        IF(
          COUNTA(validDates) &lt; 3,
          """",
          TEXT(INDEX(validDates, 3), ""mmm d, yyyy"")
  "&amp;"      ),
        IF(
          $AJ491=""P3"",
          IF(
            COUNTA(validDates) &lt; 3,
            """",
            TEXT(INDEX(validDates, 3), ""mmm d, yyyy"")
          ),
          IF(
            COUNTA(validDates) &lt; 3,
            """",
    "&amp;"        TEXTJOIN("", "", TRUE,
              TEXT(INDEX(validDates, 1), ""mmm d, yyyy""),
              TEXT(INDEX(validDates, 2), ""mmm d, yyyy""),
              TEXT(INDEX(validDates, 3), ""mmm d, yyyy"")
            )
          )
        )
      )
    "&amp;"),
    """"
  )
)
"),"")</f>
        <v/>
      </c>
      <c r="BG491" s="65" t="str">
        <f t="shared" si="14"/>
        <v/>
      </c>
      <c r="BH491" s="63"/>
      <c r="BI491" s="64"/>
      <c r="BJ491" s="64"/>
      <c r="BK491" s="64"/>
      <c r="BL491" s="64" t="str">
        <f>IFERROR(__xludf.DUMMYFUNCTION("IF(
  OR($AJ491=""Full Payment"",$AJ491=""P1"",$AJ491=""P2"",$AJ491=""P3""),
  """",
  IF(
    AND(
      NOT(ISBLANK($K491)),
      $Q491=""Standard Booking, P4""
    ),
    LET(
      resDate,   $K491,
      tourDate,  $N491,
      monthCount, DATEDIF(r"&amp;"esDate, tourDate, ""M"") + 1,
      secondDates, ARRAYFORMULA(
        DATE(
          YEAR(resDate),
          MONTH(resDate) + SEQUENCE(monthCount),
          2
        )
      ),
      validDates, FILTER(
        secondDates,
        (secondDates &gt; res"&amp;"Date + 2) *
        (secondDates &lt;= tourDate - 3)
      ),
      IF(
        $AJ491=""P4"",
        IF(
          COUNTA(validDates) &lt; 4,
          """",
          TEXT(
            INDEX(validDates, 4),
            ""mmm d, yyyy""
          )
        ),
"&amp;"        IF(
          COUNTA(validDates) &lt; 4,
          """",
          TEXTJOIN(
            "", "", TRUE,
            TEXT(INDEX(validDates, 1), ""mmm d, yyyy""),
            TEXT(INDEX(validDates, 2), ""mmm d, yyyy""),
            TEXT(INDEX(validDates"&amp;", 3), ""mmm d, yyyy""),
            TEXT(INDEX(validDates, 4), ""mmm d, yyyy"")
          )
        )
      )
    ),
    """"
  )
)
"),"")</f>
        <v/>
      </c>
      <c r="BM491" s="65" t="str">
        <f t="shared" si="15"/>
        <v/>
      </c>
      <c r="BN491" s="66"/>
      <c r="BO491" s="67"/>
      <c r="BP491" s="49" t="b">
        <v>0</v>
      </c>
      <c r="BQ491" s="49" t="b">
        <v>0</v>
      </c>
      <c r="BR491" s="68"/>
      <c r="BS491" s="69"/>
      <c r="BT491" s="70" t="b">
        <v>0</v>
      </c>
      <c r="BU491" s="71"/>
      <c r="BV491" s="72"/>
      <c r="BW491" s="86" t="b">
        <v>0</v>
      </c>
      <c r="BX491" s="87"/>
    </row>
    <row r="492">
      <c r="A492" s="35" t="str">
        <f t="shared" si="1"/>
        <v/>
      </c>
      <c r="B492" s="36" t="str">
        <f t="shared" si="2"/>
        <v/>
      </c>
      <c r="C492" s="36" t="str">
        <f t="array" ref="C492">IF(
  M492="",
  "",
  IFERROR(
    INDEX(
      '{INDEX} Tour Packages'!$A:$ZZ,
      MATCH(
        M492,
        INDEX(
          '{INDEX} Tour Packages'!$A:$ZZ,
          ,
          MATCH("Tour Package Name", '{INDEX} Tour Packages'!$4:$4, 0)
        ),
        0
      ),
      MATCH("Tour Code", '{INDEX} Tour Packages'!$4:$4, 0)
    ),
    "XXX"
  )
)
</f>
        <v/>
      </c>
      <c r="D492" s="36" t="str">
        <f t="shared" si="3"/>
        <v/>
      </c>
      <c r="E492" s="36" t="str">
        <f t="shared" si="4"/>
        <v/>
      </c>
      <c r="F492" s="37" t="str">
        <f t="shared" si="5"/>
        <v/>
      </c>
      <c r="G492" s="89"/>
      <c r="H492" s="89"/>
      <c r="I492" s="90"/>
      <c r="J492" s="40" t="str">
        <f t="shared" si="16"/>
        <v> </v>
      </c>
      <c r="K492" s="91"/>
      <c r="L492" s="55"/>
      <c r="M492" s="55"/>
      <c r="N492" s="91"/>
      <c r="O492" s="43" t="str">
        <f>IFERROR(__xludf.DUMMYFUNCTION("IF(N492="""","""",IFERROR(
  N492 + VALUE(REGEXEXTRACT(P492, ""(\d+)\s+Days"")),
  """"
)
)"),"")</f>
        <v/>
      </c>
      <c r="P492" s="43" t="str">
        <f t="array" ref="P492">IFERROR(
  INDEX(
    INDEX('{INDEX} Tour Packages'!$A:$ZZ, , MATCH(P$3, '{INDEX} Tour Packages'!$4:$4, 0)),
    MATCH(M492, INDEX('{INDEX} Tour Packages'!$A:$ZZ,0, MATCH("Tour Package Name", '{INDEX} Tour Packages'!$4:$4, 0)), 0)
  ),
"")
</f>
        <v/>
      </c>
      <c r="Q492" s="44" t="str">
        <f t="shared" si="7"/>
        <v/>
      </c>
      <c r="R492" s="44" t="str">
        <f>IFERROR(__xludf.DUMMYFUNCTION("IF(OR(ISBLANK(K492), ISBLANK(N492)), """", 
  LET(
    resDate, K492,
    tourDate, N492,
    monthCount, MAX(0, DATEDIF(resDate, tourDate - 3, ""M"") + 1),
    secondDates, ARRAYFORMULA(DATE(YEAR(resDate), MONTH(resDate) + SEQUENCE(monthCount), 2)),
    "&amp;"validDates, FILTER(secondDates, (secondDates &gt; resDate + 2) * (secondDates &lt;= tourDate - 3)),
    IF(ISERROR(validDates), 0, COUNTA(validDates))
  )
)
"),"")</f>
        <v/>
      </c>
      <c r="S492" s="44" t="str">
        <f t="shared" si="8"/>
        <v/>
      </c>
      <c r="T492" s="45" t="str">
        <f t="array" ref="T492">IF(ISBLANK(BO492),IFERROR(
  INDEX(
    INDEX('{INDEX} Payment Terms'!$A:$G, , MATCH(T$3, '{INDEX} Payment Terms'!$4:$4, 0)),
    MATCH(Q492, INDEX('{INDEX} Payment Terms'!$A:$G,0, MATCH("Payment Condition", '{INDEX} Payment Terms'!$4:$4, 0)), 0)
  ),
""),"Cancelled")
</f>
        <v/>
      </c>
      <c r="U492" s="46" t="b">
        <v>0</v>
      </c>
      <c r="V492" s="47" t="str">
        <f>IFERROR(__xludf.DUMMYFUNCTION("IF(OR(L492=""Duo Booking"", L492=""Group Booking""),
IF(U492=FALSE,"""",
    LET(
      bookingType, L492,
      tour, M492,
      mainFirst, H492,
      mainLast, I492,
      mainEmail, G492,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$L$4:L492, bookingType,
          $M$4:M492, tour,
          $H$4:H492, mainFirst,
          $I$4:I492, mainLast,
          $G$4:G492, mainEmail
        ),
        ""000""
      ),
  "&amp;"    baseID &amp; ""-"" &amp; memberNumber
    )
  ),
  """"
)
"),"")</f>
        <v/>
      </c>
      <c r="W492" s="48"/>
      <c r="X492" s="85" t="b">
        <v>0</v>
      </c>
      <c r="Y492" s="85" t="b">
        <v>0</v>
      </c>
      <c r="Z492" s="85" t="b">
        <v>0</v>
      </c>
      <c r="AA492" s="50"/>
      <c r="AB492" s="51"/>
      <c r="AC492" s="85" t="b">
        <v>0</v>
      </c>
      <c r="AD492" s="92"/>
      <c r="AE492" s="88"/>
      <c r="AF492" s="36" t="str">
        <f t="array" ref="AF492">IF(M492="","",INDEX(
      '{INDEX} Tour Packages'!$A:$ZP,
      MATCH($M492, '{INDEX} Tour Packages'!$A:$A, 0),
      MATCH(AF$3, '{INDEX} Tour Packages'!$4:$4, 0)
    ))</f>
        <v/>
      </c>
      <c r="AG492" s="36" t="str">
        <f t="array" ref="AG492">IF(M492="","",INDEX(
      '{INDEX} Tour Packages'!$A:$ZP,
      MATCH($M492, '{INDEX} Tour Packages'!$A:$A, 0),
      MATCH(AG$3, '{INDEX} Tour Packages'!$4:$4, 0)
    ))</f>
        <v/>
      </c>
      <c r="AH492" s="36" t="str">
        <f t="array" ref="AH492">IF(M492="","",INDEX(
      '{INDEX} Tour Packages'!$A:$ZP,
      MATCH($M492, '{INDEX} Tour Packages'!$A:$A, 0),
      MATCH(AH$3, '{INDEX} Tour Packages'!$4:$4, 0)
    ))</f>
        <v/>
      </c>
      <c r="AI492" s="54" t="str">
        <f t="shared" si="9"/>
        <v/>
      </c>
      <c r="AJ492" s="42"/>
      <c r="AK492" s="55"/>
      <c r="AL492" s="46" t="b">
        <v>0</v>
      </c>
      <c r="AM492" s="56"/>
      <c r="AN492" s="57" t="str">
        <f t="shared" si="10"/>
        <v/>
      </c>
      <c r="AO492" s="58" t="str">
        <f t="shared" si="11"/>
        <v/>
      </c>
      <c r="AP492" s="59"/>
      <c r="AQ492" s="60"/>
      <c r="AR492" s="61"/>
      <c r="AS492" s="61"/>
      <c r="AT492" s="61" t="str">
        <f>IFERROR(__xludf.DUMMYFUNCTION("IF( 
  OR($AJ492=""Full Payment"", ISBLANK($K492)),
  """",
  IF(
    OR(
      Q492=""Standard Booking, P1"",
      Q492=""Standard Booking, P2"",
      Q492=""Standard Booking, P3"",
      Q492=""Standard Booking, P4""
    ),
    LET(
      resDate,   $"&amp;"K492,
      tourDate,  $N492,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2" s="62" t="str">
        <f t="shared" si="12"/>
        <v/>
      </c>
      <c r="AV492" s="63"/>
      <c r="AW492" s="64"/>
      <c r="AX492" s="64"/>
      <c r="AY492" s="64"/>
      <c r="AZ492" s="64" t="str">
        <f>IFERROR(__xludf.DUMMYFUNCTION("IF(
  OR($AJ492=""Full Payment"",$AJ492=""P1"", ISBLANK($K492)),
  """",
  IF(
    OR(
      $Q492=""Standard Booking, P2"",
      $Q492=""Standard Booking, P3"",
      $Q492=""Standard Booking, P4""
    ),
    LET(
      resDate,   $K492,
      tourDate,"&amp;"  $N492,
      monthCount, DATEDIF(resDate, tourDate, ""M"") + 1,
      secondDates, ARRAYFORMULA(
        DATE(
          YEAR(resDate),
          MONTH(resDate) + SEQUENCE(monthCount),
          2
        )
      ),
      validDates, FILTER(
        sec"&amp;"ondDates,
        (secondDates &gt; resDate + 2) *
        (secondDates &lt;= tourDate - 3)
      ),
      IF(
        OR($AJ492=""P2"", $AJ492=""P3"", $AJ492=""P4""),
        IF(
          COUNTA(validDates) &lt; 2,
          """",
          TEXT(INDEX(validDates"&amp;", 2), ""mmm d, yyyy"")
        ),
        IF(
          COUNTA(validDates) &lt; 2,
          """",
          TEXTJOIN("", "", TRUE,
            TEXT(INDEX(validDates, 1), ""mmm d, yyyy""),
            TEXT(INDEX(validDates, 2), ""mmm d, yyyy"")
          )
 "&amp;"       )
      )
    ),
    """"
  )
)
"),"")</f>
        <v/>
      </c>
      <c r="BA492" s="65" t="str">
        <f t="shared" si="13"/>
        <v/>
      </c>
      <c r="BB492" s="63"/>
      <c r="BC492" s="64"/>
      <c r="BD492" s="64"/>
      <c r="BE492" s="64"/>
      <c r="BF492" s="64" t="str">
        <f>IFERROR(__xludf.DUMMYFUNCTION("IF(
  OR($AJ492=""Full Payment"",$AJ492=""P1"", $AJ492=""P2""),
  """",
  IF(
    AND(
      NOT(ISBLANK($K492)),
      OR(
        Q492=""Standard Booking, P3"",
        Q492=""Standard Booking, P4""
      )
    ),
    LET(
      resDate,   $K492,
      "&amp;"tourDate,  $N492,
      monthCount, DATEDIF(resDate, tourDate, ""M"") + 1,
      secondDates, ARRAYFORMULA(
        DATE(
          YEAR(resDate),
          MONTH(resDate) + SEQUENCE(monthCount),
          2
        )
      ),
      validDates, FILTER(
  "&amp;"      secondDates,
        (secondDates &gt; resDate + 2) *
        (secondDates &lt;= tourDate - 3)
      ),
      IF(
        $AJ492=""P4"",
        IF(
          COUNTA(validDates) &lt; 3,
          """",
          TEXT(INDEX(validDates, 3), ""mmm d, yyyy"")
  "&amp;"      ),
        IF(
          $AJ492=""P3"",
          IF(
            COUNTA(validDates) &lt; 3,
            """",
            TEXT(INDEX(validDates, 3), ""mmm d, yyyy"")
          ),
          IF(
            COUNTA(validDates) &lt; 3,
            """",
    "&amp;"        TEXTJOIN("", "", TRUE,
              TEXT(INDEX(validDates, 1), ""mmm d, yyyy""),
              TEXT(INDEX(validDates, 2), ""mmm d, yyyy""),
              TEXT(INDEX(validDates, 3), ""mmm d, yyyy"")
            )
          )
        )
      )
    "&amp;"),
    """"
  )
)
"),"")</f>
        <v/>
      </c>
      <c r="BG492" s="65" t="str">
        <f t="shared" si="14"/>
        <v/>
      </c>
      <c r="BH492" s="63"/>
      <c r="BI492" s="64"/>
      <c r="BJ492" s="64"/>
      <c r="BK492" s="64"/>
      <c r="BL492" s="64" t="str">
        <f>IFERROR(__xludf.DUMMYFUNCTION("IF(
  OR($AJ492=""Full Payment"",$AJ492=""P1"",$AJ492=""P2"",$AJ492=""P3""),
  """",
  IF(
    AND(
      NOT(ISBLANK($K492)),
      $Q492=""Standard Booking, P4""
    ),
    LET(
      resDate,   $K492,
      tourDate,  $N492,
      monthCount, DATEDIF(r"&amp;"esDate, tourDate, ""M"") + 1,
      secondDates, ARRAYFORMULA(
        DATE(
          YEAR(resDate),
          MONTH(resDate) + SEQUENCE(monthCount),
          2
        )
      ),
      validDates, FILTER(
        secondDates,
        (secondDates &gt; res"&amp;"Date + 2) *
        (secondDates &lt;= tourDate - 3)
      ),
      IF(
        $AJ492=""P4"",
        IF(
          COUNTA(validDates) &lt; 4,
          """",
          TEXT(
            INDEX(validDates, 4),
            ""mmm d, yyyy""
          )
        ),
"&amp;"        IF(
          COUNTA(validDates) &lt; 4,
          """",
          TEXTJOIN(
            "", "", TRUE,
            TEXT(INDEX(validDates, 1), ""mmm d, yyyy""),
            TEXT(INDEX(validDates, 2), ""mmm d, yyyy""),
            TEXT(INDEX(validDates"&amp;", 3), ""mmm d, yyyy""),
            TEXT(INDEX(validDates, 4), ""mmm d, yyyy"")
          )
        )
      )
    ),
    """"
  )
)
"),"")</f>
        <v/>
      </c>
      <c r="BM492" s="65" t="str">
        <f t="shared" si="15"/>
        <v/>
      </c>
      <c r="BN492" s="66"/>
      <c r="BO492" s="67"/>
      <c r="BP492" s="49" t="b">
        <v>0</v>
      </c>
      <c r="BQ492" s="49" t="b">
        <v>0</v>
      </c>
      <c r="BR492" s="68"/>
      <c r="BS492" s="69"/>
      <c r="BT492" s="70" t="b">
        <v>0</v>
      </c>
      <c r="BU492" s="71"/>
      <c r="BV492" s="72"/>
      <c r="BW492" s="86" t="b">
        <v>0</v>
      </c>
      <c r="BX492" s="87"/>
    </row>
    <row r="493">
      <c r="A493" s="35" t="str">
        <f t="shared" si="1"/>
        <v/>
      </c>
      <c r="B493" s="36" t="str">
        <f t="shared" si="2"/>
        <v/>
      </c>
      <c r="C493" s="36" t="str">
        <f t="array" ref="C493">IF(
  M493="",
  "",
  IFERROR(
    INDEX(
      '{INDEX} Tour Packages'!$A:$ZZ,
      MATCH(
        M493,
        INDEX(
          '{INDEX} Tour Packages'!$A:$ZZ,
          ,
          MATCH("Tour Package Name", '{INDEX} Tour Packages'!$4:$4, 0)
        ),
        0
      ),
      MATCH("Tour Code", '{INDEX} Tour Packages'!$4:$4, 0)
    ),
    "XXX"
  )
)
</f>
        <v/>
      </c>
      <c r="D493" s="36" t="str">
        <f t="shared" si="3"/>
        <v/>
      </c>
      <c r="E493" s="36" t="str">
        <f t="shared" si="4"/>
        <v/>
      </c>
      <c r="F493" s="37" t="str">
        <f t="shared" si="5"/>
        <v/>
      </c>
      <c r="G493" s="89"/>
      <c r="H493" s="89"/>
      <c r="I493" s="90"/>
      <c r="J493" s="40" t="str">
        <f t="shared" si="16"/>
        <v> </v>
      </c>
      <c r="K493" s="91"/>
      <c r="L493" s="55"/>
      <c r="M493" s="55"/>
      <c r="N493" s="91"/>
      <c r="O493" s="43" t="str">
        <f>IFERROR(__xludf.DUMMYFUNCTION("IF(N493="""","""",IFERROR(
  N493 + VALUE(REGEXEXTRACT(P493, ""(\d+)\s+Days"")),
  """"
)
)"),"")</f>
        <v/>
      </c>
      <c r="P493" s="43" t="str">
        <f t="array" ref="P493">IFERROR(
  INDEX(
    INDEX('{INDEX} Tour Packages'!$A:$ZZ, , MATCH(P$3, '{INDEX} Tour Packages'!$4:$4, 0)),
    MATCH(M493, INDEX('{INDEX} Tour Packages'!$A:$ZZ,0, MATCH("Tour Package Name", '{INDEX} Tour Packages'!$4:$4, 0)), 0)
  ),
"")
</f>
        <v/>
      </c>
      <c r="Q493" s="44" t="str">
        <f t="shared" si="7"/>
        <v/>
      </c>
      <c r="R493" s="44" t="str">
        <f>IFERROR(__xludf.DUMMYFUNCTION("IF(OR(ISBLANK(K493), ISBLANK(N493)), """", 
  LET(
    resDate, K493,
    tourDate, N493,
    monthCount, MAX(0, DATEDIF(resDate, tourDate - 3, ""M"") + 1),
    secondDates, ARRAYFORMULA(DATE(YEAR(resDate), MONTH(resDate) + SEQUENCE(monthCount), 2)),
    "&amp;"validDates, FILTER(secondDates, (secondDates &gt; resDate + 2) * (secondDates &lt;= tourDate - 3)),
    IF(ISERROR(validDates), 0, COUNTA(validDates))
  )
)
"),"")</f>
        <v/>
      </c>
      <c r="S493" s="44" t="str">
        <f t="shared" si="8"/>
        <v/>
      </c>
      <c r="T493" s="45" t="str">
        <f t="array" ref="T493">IF(ISBLANK(BO493),IFERROR(
  INDEX(
    INDEX('{INDEX} Payment Terms'!$A:$G, , MATCH(T$3, '{INDEX} Payment Terms'!$4:$4, 0)),
    MATCH(Q493, INDEX('{INDEX} Payment Terms'!$A:$G,0, MATCH("Payment Condition", '{INDEX} Payment Terms'!$4:$4, 0)), 0)
  ),
""),"Cancelled")
</f>
        <v/>
      </c>
      <c r="U493" s="46" t="b">
        <v>0</v>
      </c>
      <c r="V493" s="47" t="str">
        <f>IFERROR(__xludf.DUMMYFUNCTION("IF(OR(L493=""Duo Booking"", L493=""Group Booking""),
IF(U493=FALSE,"""",
    LET(
      bookingType, L493,
      tour, M493,
      mainFirst, H493,
      mainLast, I493,
      mainEmail, G493,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$L$4:L493, bookingType,
          $M$4:M493, tour,
          $H$4:H493, mainFirst,
          $I$4:I493, mainLast,
          $G$4:G493, mainEmail
        ),
        ""000""
      ),
  "&amp;"    baseID &amp; ""-"" &amp; memberNumber
    )
  ),
  """"
)
"),"")</f>
        <v/>
      </c>
      <c r="W493" s="48"/>
      <c r="X493" s="85" t="b">
        <v>0</v>
      </c>
      <c r="Y493" s="85" t="b">
        <v>0</v>
      </c>
      <c r="Z493" s="85" t="b">
        <v>0</v>
      </c>
      <c r="AA493" s="50"/>
      <c r="AB493" s="51"/>
      <c r="AC493" s="85" t="b">
        <v>0</v>
      </c>
      <c r="AD493" s="92"/>
      <c r="AE493" s="88"/>
      <c r="AF493" s="36" t="str">
        <f t="array" ref="AF493">IF(M493="","",INDEX(
      '{INDEX} Tour Packages'!$A:$ZP,
      MATCH($M493, '{INDEX} Tour Packages'!$A:$A, 0),
      MATCH(AF$3, '{INDEX} Tour Packages'!$4:$4, 0)
    ))</f>
        <v/>
      </c>
      <c r="AG493" s="36" t="str">
        <f t="array" ref="AG493">IF(M493="","",INDEX(
      '{INDEX} Tour Packages'!$A:$ZP,
      MATCH($M493, '{INDEX} Tour Packages'!$A:$A, 0),
      MATCH(AG$3, '{INDEX} Tour Packages'!$4:$4, 0)
    ))</f>
        <v/>
      </c>
      <c r="AH493" s="36" t="str">
        <f t="array" ref="AH493">IF(M493="","",INDEX(
      '{INDEX} Tour Packages'!$A:$ZP,
      MATCH($M493, '{INDEX} Tour Packages'!$A:$A, 0),
      MATCH(AH$3, '{INDEX} Tour Packages'!$4:$4, 0)
    ))</f>
        <v/>
      </c>
      <c r="AI493" s="54" t="str">
        <f t="shared" si="9"/>
        <v/>
      </c>
      <c r="AJ493" s="42"/>
      <c r="AK493" s="55"/>
      <c r="AL493" s="46" t="b">
        <v>0</v>
      </c>
      <c r="AM493" s="56"/>
      <c r="AN493" s="57" t="str">
        <f t="shared" si="10"/>
        <v/>
      </c>
      <c r="AO493" s="58" t="str">
        <f t="shared" si="11"/>
        <v/>
      </c>
      <c r="AP493" s="59"/>
      <c r="AQ493" s="60"/>
      <c r="AR493" s="61"/>
      <c r="AS493" s="61"/>
      <c r="AT493" s="61" t="str">
        <f>IFERROR(__xludf.DUMMYFUNCTION("IF( 
  OR($AJ493=""Full Payment"", ISBLANK($K493)),
  """",
  IF(
    OR(
      Q493=""Standard Booking, P1"",
      Q493=""Standard Booking, P2"",
      Q493=""Standard Booking, P3"",
      Q493=""Standard Booking, P4""
    ),
    LET(
      resDate,   $"&amp;"K493,
      tourDate,  $N493,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3" s="62" t="str">
        <f t="shared" si="12"/>
        <v/>
      </c>
      <c r="AV493" s="63"/>
      <c r="AW493" s="64"/>
      <c r="AX493" s="64"/>
      <c r="AY493" s="64"/>
      <c r="AZ493" s="64" t="str">
        <f>IFERROR(__xludf.DUMMYFUNCTION("IF(
  OR($AJ493=""Full Payment"",$AJ493=""P1"", ISBLANK($K493)),
  """",
  IF(
    OR(
      $Q493=""Standard Booking, P2"",
      $Q493=""Standard Booking, P3"",
      $Q493=""Standard Booking, P4""
    ),
    LET(
      resDate,   $K493,
      tourDate,"&amp;"  $N493,
      monthCount, DATEDIF(resDate, tourDate, ""M"") + 1,
      secondDates, ARRAYFORMULA(
        DATE(
          YEAR(resDate),
          MONTH(resDate) + SEQUENCE(monthCount),
          2
        )
      ),
      validDates, FILTER(
        sec"&amp;"ondDates,
        (secondDates &gt; resDate + 2) *
        (secondDates &lt;= tourDate - 3)
      ),
      IF(
        OR($AJ493=""P2"", $AJ493=""P3"", $AJ493=""P4""),
        IF(
          COUNTA(validDates) &lt; 2,
          """",
          TEXT(INDEX(validDates"&amp;", 2), ""mmm d, yyyy"")
        ),
        IF(
          COUNTA(validDates) &lt; 2,
          """",
          TEXTJOIN("", "", TRUE,
            TEXT(INDEX(validDates, 1), ""mmm d, yyyy""),
            TEXT(INDEX(validDates, 2), ""mmm d, yyyy"")
          )
 "&amp;"       )
      )
    ),
    """"
  )
)
"),"")</f>
        <v/>
      </c>
      <c r="BA493" s="65" t="str">
        <f t="shared" si="13"/>
        <v/>
      </c>
      <c r="BB493" s="63"/>
      <c r="BC493" s="64"/>
      <c r="BD493" s="64"/>
      <c r="BE493" s="64"/>
      <c r="BF493" s="64" t="str">
        <f>IFERROR(__xludf.DUMMYFUNCTION("IF(
  OR($AJ493=""Full Payment"",$AJ493=""P1"", $AJ493=""P2""),
  """",
  IF(
    AND(
      NOT(ISBLANK($K493)),
      OR(
        Q493=""Standard Booking, P3"",
        Q493=""Standard Booking, P4""
      )
    ),
    LET(
      resDate,   $K493,
      "&amp;"tourDate,  $N493,
      monthCount, DATEDIF(resDate, tourDate, ""M"") + 1,
      secondDates, ARRAYFORMULA(
        DATE(
          YEAR(resDate),
          MONTH(resDate) + SEQUENCE(monthCount),
          2
        )
      ),
      validDates, FILTER(
  "&amp;"      secondDates,
        (secondDates &gt; resDate + 2) *
        (secondDates &lt;= tourDate - 3)
      ),
      IF(
        $AJ493=""P4"",
        IF(
          COUNTA(validDates) &lt; 3,
          """",
          TEXT(INDEX(validDates, 3), ""mmm d, yyyy"")
  "&amp;"      ),
        IF(
          $AJ493=""P3"",
          IF(
            COUNTA(validDates) &lt; 3,
            """",
            TEXT(INDEX(validDates, 3), ""mmm d, yyyy"")
          ),
          IF(
            COUNTA(validDates) &lt; 3,
            """",
    "&amp;"        TEXTJOIN("", "", TRUE,
              TEXT(INDEX(validDates, 1), ""mmm d, yyyy""),
              TEXT(INDEX(validDates, 2), ""mmm d, yyyy""),
              TEXT(INDEX(validDates, 3), ""mmm d, yyyy"")
            )
          )
        )
      )
    "&amp;"),
    """"
  )
)
"),"")</f>
        <v/>
      </c>
      <c r="BG493" s="65" t="str">
        <f t="shared" si="14"/>
        <v/>
      </c>
      <c r="BH493" s="63"/>
      <c r="BI493" s="64"/>
      <c r="BJ493" s="64"/>
      <c r="BK493" s="64"/>
      <c r="BL493" s="64" t="str">
        <f>IFERROR(__xludf.DUMMYFUNCTION("IF(
  OR($AJ493=""Full Payment"",$AJ493=""P1"",$AJ493=""P2"",$AJ493=""P3""),
  """",
  IF(
    AND(
      NOT(ISBLANK($K493)),
      $Q493=""Standard Booking, P4""
    ),
    LET(
      resDate,   $K493,
      tourDate,  $N493,
      monthCount, DATEDIF(r"&amp;"esDate, tourDate, ""M"") + 1,
      secondDates, ARRAYFORMULA(
        DATE(
          YEAR(resDate),
          MONTH(resDate) + SEQUENCE(monthCount),
          2
        )
      ),
      validDates, FILTER(
        secondDates,
        (secondDates &gt; res"&amp;"Date + 2) *
        (secondDates &lt;= tourDate - 3)
      ),
      IF(
        $AJ493=""P4"",
        IF(
          COUNTA(validDates) &lt; 4,
          """",
          TEXT(
            INDEX(validDates, 4),
            ""mmm d, yyyy""
          )
        ),
"&amp;"        IF(
          COUNTA(validDates) &lt; 4,
          """",
          TEXTJOIN(
            "", "", TRUE,
            TEXT(INDEX(validDates, 1), ""mmm d, yyyy""),
            TEXT(INDEX(validDates, 2), ""mmm d, yyyy""),
            TEXT(INDEX(validDates"&amp;", 3), ""mmm d, yyyy""),
            TEXT(INDEX(validDates, 4), ""mmm d, yyyy"")
          )
        )
      )
    ),
    """"
  )
)
"),"")</f>
        <v/>
      </c>
      <c r="BM493" s="65" t="str">
        <f t="shared" si="15"/>
        <v/>
      </c>
      <c r="BN493" s="66"/>
      <c r="BO493" s="67"/>
      <c r="BP493" s="49" t="b">
        <v>0</v>
      </c>
      <c r="BQ493" s="49" t="b">
        <v>0</v>
      </c>
      <c r="BR493" s="68"/>
      <c r="BS493" s="69"/>
      <c r="BT493" s="70" t="b">
        <v>0</v>
      </c>
      <c r="BU493" s="71"/>
      <c r="BV493" s="72"/>
      <c r="BW493" s="86" t="b">
        <v>0</v>
      </c>
      <c r="BX493" s="87"/>
    </row>
    <row r="494">
      <c r="A494" s="35" t="str">
        <f t="shared" si="1"/>
        <v/>
      </c>
      <c r="B494" s="36" t="str">
        <f t="shared" si="2"/>
        <v/>
      </c>
      <c r="C494" s="36" t="str">
        <f t="array" ref="C494">IF(
  M494="",
  "",
  IFERROR(
    INDEX(
      '{INDEX} Tour Packages'!$A:$ZZ,
      MATCH(
        M494,
        INDEX(
          '{INDEX} Tour Packages'!$A:$ZZ,
          ,
          MATCH("Tour Package Name", '{INDEX} Tour Packages'!$4:$4, 0)
        ),
        0
      ),
      MATCH("Tour Code", '{INDEX} Tour Packages'!$4:$4, 0)
    ),
    "XXX"
  )
)
</f>
        <v/>
      </c>
      <c r="D494" s="36" t="str">
        <f t="shared" si="3"/>
        <v/>
      </c>
      <c r="E494" s="36" t="str">
        <f t="shared" si="4"/>
        <v/>
      </c>
      <c r="F494" s="37" t="str">
        <f t="shared" si="5"/>
        <v/>
      </c>
      <c r="G494" s="89"/>
      <c r="H494" s="89"/>
      <c r="I494" s="90"/>
      <c r="J494" s="40" t="str">
        <f t="shared" si="16"/>
        <v> </v>
      </c>
      <c r="K494" s="91"/>
      <c r="L494" s="55"/>
      <c r="M494" s="55"/>
      <c r="N494" s="91"/>
      <c r="O494" s="43" t="str">
        <f>IFERROR(__xludf.DUMMYFUNCTION("IF(N494="""","""",IFERROR(
  N494 + VALUE(REGEXEXTRACT(P494, ""(\d+)\s+Days"")),
  """"
)
)"),"")</f>
        <v/>
      </c>
      <c r="P494" s="43" t="str">
        <f t="array" ref="P494">IFERROR(
  INDEX(
    INDEX('{INDEX} Tour Packages'!$A:$ZZ, , MATCH(P$3, '{INDEX} Tour Packages'!$4:$4, 0)),
    MATCH(M494, INDEX('{INDEX} Tour Packages'!$A:$ZZ,0, MATCH("Tour Package Name", '{INDEX} Tour Packages'!$4:$4, 0)), 0)
  ),
"")
</f>
        <v/>
      </c>
      <c r="Q494" s="44" t="str">
        <f t="shared" si="7"/>
        <v/>
      </c>
      <c r="R494" s="44" t="str">
        <f>IFERROR(__xludf.DUMMYFUNCTION("IF(OR(ISBLANK(K494), ISBLANK(N494)), """", 
  LET(
    resDate, K494,
    tourDate, N494,
    monthCount, MAX(0, DATEDIF(resDate, tourDate - 3, ""M"") + 1),
    secondDates, ARRAYFORMULA(DATE(YEAR(resDate), MONTH(resDate) + SEQUENCE(monthCount), 2)),
    "&amp;"validDates, FILTER(secondDates, (secondDates &gt; resDate + 2) * (secondDates &lt;= tourDate - 3)),
    IF(ISERROR(validDates), 0, COUNTA(validDates))
  )
)
"),"")</f>
        <v/>
      </c>
      <c r="S494" s="44" t="str">
        <f t="shared" si="8"/>
        <v/>
      </c>
      <c r="T494" s="45" t="str">
        <f t="array" ref="T494">IF(ISBLANK(BO494),IFERROR(
  INDEX(
    INDEX('{INDEX} Payment Terms'!$A:$G, , MATCH(T$3, '{INDEX} Payment Terms'!$4:$4, 0)),
    MATCH(Q494, INDEX('{INDEX} Payment Terms'!$A:$G,0, MATCH("Payment Condition", '{INDEX} Payment Terms'!$4:$4, 0)), 0)
  ),
""),"Cancelled")
</f>
        <v/>
      </c>
      <c r="U494" s="46" t="b">
        <v>0</v>
      </c>
      <c r="V494" s="47" t="str">
        <f>IFERROR(__xludf.DUMMYFUNCTION("IF(OR(L494=""Duo Booking"", L494=""Group Booking""),
IF(U494=FALSE,"""",
    LET(
      bookingType, L494,
      tour, M494,
      mainFirst, H494,
      mainLast, I494,
      mainEmail, G494,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$L$4:L494, bookingType,
          $M$4:M494, tour,
          $H$4:H494, mainFirst,
          $I$4:I494, mainLast,
          $G$4:G494, mainEmail
        ),
        ""000""
      ),
  "&amp;"    baseID &amp; ""-"" &amp; memberNumber
    )
  ),
  """"
)
"),"")</f>
        <v/>
      </c>
      <c r="W494" s="48"/>
      <c r="X494" s="85" t="b">
        <v>0</v>
      </c>
      <c r="Y494" s="85" t="b">
        <v>0</v>
      </c>
      <c r="Z494" s="85" t="b">
        <v>0</v>
      </c>
      <c r="AA494" s="50"/>
      <c r="AB494" s="51"/>
      <c r="AC494" s="85" t="b">
        <v>0</v>
      </c>
      <c r="AD494" s="92"/>
      <c r="AE494" s="88"/>
      <c r="AF494" s="36" t="str">
        <f t="array" ref="AF494">IF(M494="","",INDEX(
      '{INDEX} Tour Packages'!$A:$ZP,
      MATCH($M494, '{INDEX} Tour Packages'!$A:$A, 0),
      MATCH(AF$3, '{INDEX} Tour Packages'!$4:$4, 0)
    ))</f>
        <v/>
      </c>
      <c r="AG494" s="36" t="str">
        <f t="array" ref="AG494">IF(M494="","",INDEX(
      '{INDEX} Tour Packages'!$A:$ZP,
      MATCH($M494, '{INDEX} Tour Packages'!$A:$A, 0),
      MATCH(AG$3, '{INDEX} Tour Packages'!$4:$4, 0)
    ))</f>
        <v/>
      </c>
      <c r="AH494" s="36" t="str">
        <f t="array" ref="AH494">IF(M494="","",INDEX(
      '{INDEX} Tour Packages'!$A:$ZP,
      MATCH($M494, '{INDEX} Tour Packages'!$A:$A, 0),
      MATCH(AH$3, '{INDEX} Tour Packages'!$4:$4, 0)
    ))</f>
        <v/>
      </c>
      <c r="AI494" s="54" t="str">
        <f t="shared" si="9"/>
        <v/>
      </c>
      <c r="AJ494" s="42"/>
      <c r="AK494" s="55"/>
      <c r="AL494" s="46" t="b">
        <v>0</v>
      </c>
      <c r="AM494" s="56"/>
      <c r="AN494" s="57" t="str">
        <f t="shared" si="10"/>
        <v/>
      </c>
      <c r="AO494" s="58" t="str">
        <f t="shared" si="11"/>
        <v/>
      </c>
      <c r="AP494" s="59"/>
      <c r="AQ494" s="60"/>
      <c r="AR494" s="61"/>
      <c r="AS494" s="61"/>
      <c r="AT494" s="61" t="str">
        <f>IFERROR(__xludf.DUMMYFUNCTION("IF( 
  OR($AJ494=""Full Payment"", ISBLANK($K494)),
  """",
  IF(
    OR(
      Q494=""Standard Booking, P1"",
      Q494=""Standard Booking, P2"",
      Q494=""Standard Booking, P3"",
      Q494=""Standard Booking, P4""
    ),
    LET(
      resDate,   $"&amp;"K494,
      tourDate,  $N494,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4" s="62" t="str">
        <f t="shared" si="12"/>
        <v/>
      </c>
      <c r="AV494" s="63"/>
      <c r="AW494" s="64"/>
      <c r="AX494" s="64"/>
      <c r="AY494" s="64"/>
      <c r="AZ494" s="64" t="str">
        <f>IFERROR(__xludf.DUMMYFUNCTION("IF(
  OR($AJ494=""Full Payment"",$AJ494=""P1"", ISBLANK($K494)),
  """",
  IF(
    OR(
      $Q494=""Standard Booking, P2"",
      $Q494=""Standard Booking, P3"",
      $Q494=""Standard Booking, P4""
    ),
    LET(
      resDate,   $K494,
      tourDate,"&amp;"  $N494,
      monthCount, DATEDIF(resDate, tourDate, ""M"") + 1,
      secondDates, ARRAYFORMULA(
        DATE(
          YEAR(resDate),
          MONTH(resDate) + SEQUENCE(monthCount),
          2
        )
      ),
      validDates, FILTER(
        sec"&amp;"ondDates,
        (secondDates &gt; resDate + 2) *
        (secondDates &lt;= tourDate - 3)
      ),
      IF(
        OR($AJ494=""P2"", $AJ494=""P3"", $AJ494=""P4""),
        IF(
          COUNTA(validDates) &lt; 2,
          """",
          TEXT(INDEX(validDates"&amp;", 2), ""mmm d, yyyy"")
        ),
        IF(
          COUNTA(validDates) &lt; 2,
          """",
          TEXTJOIN("", "", TRUE,
            TEXT(INDEX(validDates, 1), ""mmm d, yyyy""),
            TEXT(INDEX(validDates, 2), ""mmm d, yyyy"")
          )
 "&amp;"       )
      )
    ),
    """"
  )
)
"),"")</f>
        <v/>
      </c>
      <c r="BA494" s="65" t="str">
        <f t="shared" si="13"/>
        <v/>
      </c>
      <c r="BB494" s="63"/>
      <c r="BC494" s="64"/>
      <c r="BD494" s="64"/>
      <c r="BE494" s="64"/>
      <c r="BF494" s="64" t="str">
        <f>IFERROR(__xludf.DUMMYFUNCTION("IF(
  OR($AJ494=""Full Payment"",$AJ494=""P1"", $AJ494=""P2""),
  """",
  IF(
    AND(
      NOT(ISBLANK($K494)),
      OR(
        Q494=""Standard Booking, P3"",
        Q494=""Standard Booking, P4""
      )
    ),
    LET(
      resDate,   $K494,
      "&amp;"tourDate,  $N494,
      monthCount, DATEDIF(resDate, tourDate, ""M"") + 1,
      secondDates, ARRAYFORMULA(
        DATE(
          YEAR(resDate),
          MONTH(resDate) + SEQUENCE(monthCount),
          2
        )
      ),
      validDates, FILTER(
  "&amp;"      secondDates,
        (secondDates &gt; resDate + 2) *
        (secondDates &lt;= tourDate - 3)
      ),
      IF(
        $AJ494=""P4"",
        IF(
          COUNTA(validDates) &lt; 3,
          """",
          TEXT(INDEX(validDates, 3), ""mmm d, yyyy"")
  "&amp;"      ),
        IF(
          $AJ494=""P3"",
          IF(
            COUNTA(validDates) &lt; 3,
            """",
            TEXT(INDEX(validDates, 3), ""mmm d, yyyy"")
          ),
          IF(
            COUNTA(validDates) &lt; 3,
            """",
    "&amp;"        TEXTJOIN("", "", TRUE,
              TEXT(INDEX(validDates, 1), ""mmm d, yyyy""),
              TEXT(INDEX(validDates, 2), ""mmm d, yyyy""),
              TEXT(INDEX(validDates, 3), ""mmm d, yyyy"")
            )
          )
        )
      )
    "&amp;"),
    """"
  )
)
"),"")</f>
        <v/>
      </c>
      <c r="BG494" s="65" t="str">
        <f t="shared" si="14"/>
        <v/>
      </c>
      <c r="BH494" s="63"/>
      <c r="BI494" s="64"/>
      <c r="BJ494" s="64"/>
      <c r="BK494" s="64"/>
      <c r="BL494" s="64" t="str">
        <f>IFERROR(__xludf.DUMMYFUNCTION("IF(
  OR($AJ494=""Full Payment"",$AJ494=""P1"",$AJ494=""P2"",$AJ494=""P3""),
  """",
  IF(
    AND(
      NOT(ISBLANK($K494)),
      $Q494=""Standard Booking, P4""
    ),
    LET(
      resDate,   $K494,
      tourDate,  $N494,
      monthCount, DATEDIF(r"&amp;"esDate, tourDate, ""M"") + 1,
      secondDates, ARRAYFORMULA(
        DATE(
          YEAR(resDate),
          MONTH(resDate) + SEQUENCE(monthCount),
          2
        )
      ),
      validDates, FILTER(
        secondDates,
        (secondDates &gt; res"&amp;"Date + 2) *
        (secondDates &lt;= tourDate - 3)
      ),
      IF(
        $AJ494=""P4"",
        IF(
          COUNTA(validDates) &lt; 4,
          """",
          TEXT(
            INDEX(validDates, 4),
            ""mmm d, yyyy""
          )
        ),
"&amp;"        IF(
          COUNTA(validDates) &lt; 4,
          """",
          TEXTJOIN(
            "", "", TRUE,
            TEXT(INDEX(validDates, 1), ""mmm d, yyyy""),
            TEXT(INDEX(validDates, 2), ""mmm d, yyyy""),
            TEXT(INDEX(validDates"&amp;", 3), ""mmm d, yyyy""),
            TEXT(INDEX(validDates, 4), ""mmm d, yyyy"")
          )
        )
      )
    ),
    """"
  )
)
"),"")</f>
        <v/>
      </c>
      <c r="BM494" s="65" t="str">
        <f t="shared" si="15"/>
        <v/>
      </c>
      <c r="BN494" s="66"/>
      <c r="BO494" s="67"/>
      <c r="BP494" s="49" t="b">
        <v>0</v>
      </c>
      <c r="BQ494" s="49" t="b">
        <v>0</v>
      </c>
      <c r="BR494" s="68"/>
      <c r="BS494" s="69"/>
      <c r="BT494" s="70" t="b">
        <v>0</v>
      </c>
      <c r="BU494" s="71"/>
      <c r="BV494" s="72"/>
      <c r="BW494" s="86" t="b">
        <v>0</v>
      </c>
      <c r="BX494" s="87"/>
    </row>
    <row r="495">
      <c r="A495" s="35" t="str">
        <f t="shared" si="1"/>
        <v/>
      </c>
      <c r="B495" s="36" t="str">
        <f t="shared" si="2"/>
        <v/>
      </c>
      <c r="C495" s="36" t="str">
        <f t="array" ref="C495">IF(
  M495="",
  "",
  IFERROR(
    INDEX(
      '{INDEX} Tour Packages'!$A:$ZZ,
      MATCH(
        M495,
        INDEX(
          '{INDEX} Tour Packages'!$A:$ZZ,
          ,
          MATCH("Tour Package Name", '{INDEX} Tour Packages'!$4:$4, 0)
        ),
        0
      ),
      MATCH("Tour Code", '{INDEX} Tour Packages'!$4:$4, 0)
    ),
    "XXX"
  )
)
</f>
        <v/>
      </c>
      <c r="D495" s="36" t="str">
        <f t="shared" si="3"/>
        <v/>
      </c>
      <c r="E495" s="36" t="str">
        <f t="shared" si="4"/>
        <v/>
      </c>
      <c r="F495" s="37" t="str">
        <f t="shared" si="5"/>
        <v/>
      </c>
      <c r="G495" s="89"/>
      <c r="H495" s="89"/>
      <c r="I495" s="90"/>
      <c r="J495" s="40" t="str">
        <f t="shared" si="16"/>
        <v> </v>
      </c>
      <c r="K495" s="91"/>
      <c r="L495" s="55"/>
      <c r="M495" s="55"/>
      <c r="N495" s="91"/>
      <c r="O495" s="43" t="str">
        <f>IFERROR(__xludf.DUMMYFUNCTION("IF(N495="""","""",IFERROR(
  N495 + VALUE(REGEXEXTRACT(P495, ""(\d+)\s+Days"")),
  """"
)
)"),"")</f>
        <v/>
      </c>
      <c r="P495" s="43" t="str">
        <f t="array" ref="P495">IFERROR(
  INDEX(
    INDEX('{INDEX} Tour Packages'!$A:$ZZ, , MATCH(P$3, '{INDEX} Tour Packages'!$4:$4, 0)),
    MATCH(M495, INDEX('{INDEX} Tour Packages'!$A:$ZZ,0, MATCH("Tour Package Name", '{INDEX} Tour Packages'!$4:$4, 0)), 0)
  ),
"")
</f>
        <v/>
      </c>
      <c r="Q495" s="44" t="str">
        <f t="shared" si="7"/>
        <v/>
      </c>
      <c r="R495" s="44" t="str">
        <f>IFERROR(__xludf.DUMMYFUNCTION("IF(OR(ISBLANK(K495), ISBLANK(N495)), """", 
  LET(
    resDate, K495,
    tourDate, N495,
    monthCount, MAX(0, DATEDIF(resDate, tourDate - 3, ""M"") + 1),
    secondDates, ARRAYFORMULA(DATE(YEAR(resDate), MONTH(resDate) + SEQUENCE(monthCount), 2)),
    "&amp;"validDates, FILTER(secondDates, (secondDates &gt; resDate + 2) * (secondDates &lt;= tourDate - 3)),
    IF(ISERROR(validDates), 0, COUNTA(validDates))
  )
)
"),"")</f>
        <v/>
      </c>
      <c r="S495" s="44" t="str">
        <f t="shared" si="8"/>
        <v/>
      </c>
      <c r="T495" s="45" t="str">
        <f t="array" ref="T495">IF(ISBLANK(BO495),IFERROR(
  INDEX(
    INDEX('{INDEX} Payment Terms'!$A:$G, , MATCH(T$3, '{INDEX} Payment Terms'!$4:$4, 0)),
    MATCH(Q495, INDEX('{INDEX} Payment Terms'!$A:$G,0, MATCH("Payment Condition", '{INDEX} Payment Terms'!$4:$4, 0)), 0)
  ),
""),"Cancelled")
</f>
        <v/>
      </c>
      <c r="U495" s="46" t="b">
        <v>0</v>
      </c>
      <c r="V495" s="47" t="str">
        <f>IFERROR(__xludf.DUMMYFUNCTION("IF(OR(L495=""Duo Booking"", L495=""Group Booking""),
IF(U495=FALSE,"""",
    LET(
      bookingType, L495,
      tour, M495,
      mainFirst, H495,
      mainLast, I495,
      mainEmail, G495,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$L$4:L495, bookingType,
          $M$4:M495, tour,
          $H$4:H495, mainFirst,
          $I$4:I495, mainLast,
          $G$4:G495, mainEmail
        ),
        ""000""
      ),
  "&amp;"    baseID &amp; ""-"" &amp; memberNumber
    )
  ),
  """"
)
"),"")</f>
        <v/>
      </c>
      <c r="W495" s="48"/>
      <c r="X495" s="85" t="b">
        <v>0</v>
      </c>
      <c r="Y495" s="85" t="b">
        <v>0</v>
      </c>
      <c r="Z495" s="85" t="b">
        <v>0</v>
      </c>
      <c r="AA495" s="50"/>
      <c r="AB495" s="51"/>
      <c r="AC495" s="85" t="b">
        <v>0</v>
      </c>
      <c r="AD495" s="92"/>
      <c r="AE495" s="88"/>
      <c r="AF495" s="36" t="str">
        <f t="array" ref="AF495">IF(M495="","",INDEX(
      '{INDEX} Tour Packages'!$A:$ZP,
      MATCH($M495, '{INDEX} Tour Packages'!$A:$A, 0),
      MATCH(AF$3, '{INDEX} Tour Packages'!$4:$4, 0)
    ))</f>
        <v/>
      </c>
      <c r="AG495" s="36" t="str">
        <f t="array" ref="AG495">IF(M495="","",INDEX(
      '{INDEX} Tour Packages'!$A:$ZP,
      MATCH($M495, '{INDEX} Tour Packages'!$A:$A, 0),
      MATCH(AG$3, '{INDEX} Tour Packages'!$4:$4, 0)
    ))</f>
        <v/>
      </c>
      <c r="AH495" s="36" t="str">
        <f t="array" ref="AH495">IF(M495="","",INDEX(
      '{INDEX} Tour Packages'!$A:$ZP,
      MATCH($M495, '{INDEX} Tour Packages'!$A:$A, 0),
      MATCH(AH$3, '{INDEX} Tour Packages'!$4:$4, 0)
    ))</f>
        <v/>
      </c>
      <c r="AI495" s="54" t="str">
        <f t="shared" si="9"/>
        <v/>
      </c>
      <c r="AJ495" s="42"/>
      <c r="AK495" s="55"/>
      <c r="AL495" s="46" t="b">
        <v>0</v>
      </c>
      <c r="AM495" s="56"/>
      <c r="AN495" s="57" t="str">
        <f t="shared" si="10"/>
        <v/>
      </c>
      <c r="AO495" s="58" t="str">
        <f t="shared" si="11"/>
        <v/>
      </c>
      <c r="AP495" s="59"/>
      <c r="AQ495" s="60"/>
      <c r="AR495" s="61"/>
      <c r="AS495" s="61"/>
      <c r="AT495" s="61" t="str">
        <f>IFERROR(__xludf.DUMMYFUNCTION("IF( 
  OR($AJ495=""Full Payment"", ISBLANK($K495)),
  """",
  IF(
    OR(
      Q495=""Standard Booking, P1"",
      Q495=""Standard Booking, P2"",
      Q495=""Standard Booking, P3"",
      Q495=""Standard Booking, P4""
    ),
    LET(
      resDate,   $"&amp;"K495,
      tourDate,  $N495,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5" s="62" t="str">
        <f t="shared" si="12"/>
        <v/>
      </c>
      <c r="AV495" s="63"/>
      <c r="AW495" s="64"/>
      <c r="AX495" s="64"/>
      <c r="AY495" s="64"/>
      <c r="AZ495" s="64" t="str">
        <f>IFERROR(__xludf.DUMMYFUNCTION("IF(
  OR($AJ495=""Full Payment"",$AJ495=""P1"", ISBLANK($K495)),
  """",
  IF(
    OR(
      $Q495=""Standard Booking, P2"",
      $Q495=""Standard Booking, P3"",
      $Q495=""Standard Booking, P4""
    ),
    LET(
      resDate,   $K495,
      tourDate,"&amp;"  $N495,
      monthCount, DATEDIF(resDate, tourDate, ""M"") + 1,
      secondDates, ARRAYFORMULA(
        DATE(
          YEAR(resDate),
          MONTH(resDate) + SEQUENCE(monthCount),
          2
        )
      ),
      validDates, FILTER(
        sec"&amp;"ondDates,
        (secondDates &gt; resDate + 2) *
        (secondDates &lt;= tourDate - 3)
      ),
      IF(
        OR($AJ495=""P2"", $AJ495=""P3"", $AJ495=""P4""),
        IF(
          COUNTA(validDates) &lt; 2,
          """",
          TEXT(INDEX(validDates"&amp;", 2), ""mmm d, yyyy"")
        ),
        IF(
          COUNTA(validDates) &lt; 2,
          """",
          TEXTJOIN("", "", TRUE,
            TEXT(INDEX(validDates, 1), ""mmm d, yyyy""),
            TEXT(INDEX(validDates, 2), ""mmm d, yyyy"")
          )
 "&amp;"       )
      )
    ),
    """"
  )
)
"),"")</f>
        <v/>
      </c>
      <c r="BA495" s="65" t="str">
        <f t="shared" si="13"/>
        <v/>
      </c>
      <c r="BB495" s="63"/>
      <c r="BC495" s="64"/>
      <c r="BD495" s="64"/>
      <c r="BE495" s="64"/>
      <c r="BF495" s="64" t="str">
        <f>IFERROR(__xludf.DUMMYFUNCTION("IF(
  OR($AJ495=""Full Payment"",$AJ495=""P1"", $AJ495=""P2""),
  """",
  IF(
    AND(
      NOT(ISBLANK($K495)),
      OR(
        Q495=""Standard Booking, P3"",
        Q495=""Standard Booking, P4""
      )
    ),
    LET(
      resDate,   $K495,
      "&amp;"tourDate,  $N495,
      monthCount, DATEDIF(resDate, tourDate, ""M"") + 1,
      secondDates, ARRAYFORMULA(
        DATE(
          YEAR(resDate),
          MONTH(resDate) + SEQUENCE(monthCount),
          2
        )
      ),
      validDates, FILTER(
  "&amp;"      secondDates,
        (secondDates &gt; resDate + 2) *
        (secondDates &lt;= tourDate - 3)
      ),
      IF(
        $AJ495=""P4"",
        IF(
          COUNTA(validDates) &lt; 3,
          """",
          TEXT(INDEX(validDates, 3), ""mmm d, yyyy"")
  "&amp;"      ),
        IF(
          $AJ495=""P3"",
          IF(
            COUNTA(validDates) &lt; 3,
            """",
            TEXT(INDEX(validDates, 3), ""mmm d, yyyy"")
          ),
          IF(
            COUNTA(validDates) &lt; 3,
            """",
    "&amp;"        TEXTJOIN("", "", TRUE,
              TEXT(INDEX(validDates, 1), ""mmm d, yyyy""),
              TEXT(INDEX(validDates, 2), ""mmm d, yyyy""),
              TEXT(INDEX(validDates, 3), ""mmm d, yyyy"")
            )
          )
        )
      )
    "&amp;"),
    """"
  )
)
"),"")</f>
        <v/>
      </c>
      <c r="BG495" s="65" t="str">
        <f t="shared" si="14"/>
        <v/>
      </c>
      <c r="BH495" s="63"/>
      <c r="BI495" s="64"/>
      <c r="BJ495" s="64"/>
      <c r="BK495" s="64"/>
      <c r="BL495" s="64" t="str">
        <f>IFERROR(__xludf.DUMMYFUNCTION("IF(
  OR($AJ495=""Full Payment"",$AJ495=""P1"",$AJ495=""P2"",$AJ495=""P3""),
  """",
  IF(
    AND(
      NOT(ISBLANK($K495)),
      $Q495=""Standard Booking, P4""
    ),
    LET(
      resDate,   $K495,
      tourDate,  $N495,
      monthCount, DATEDIF(r"&amp;"esDate, tourDate, ""M"") + 1,
      secondDates, ARRAYFORMULA(
        DATE(
          YEAR(resDate),
          MONTH(resDate) + SEQUENCE(monthCount),
          2
        )
      ),
      validDates, FILTER(
        secondDates,
        (secondDates &gt; res"&amp;"Date + 2) *
        (secondDates &lt;= tourDate - 3)
      ),
      IF(
        $AJ495=""P4"",
        IF(
          COUNTA(validDates) &lt; 4,
          """",
          TEXT(
            INDEX(validDates, 4),
            ""mmm d, yyyy""
          )
        ),
"&amp;"        IF(
          COUNTA(validDates) &lt; 4,
          """",
          TEXTJOIN(
            "", "", TRUE,
            TEXT(INDEX(validDates, 1), ""mmm d, yyyy""),
            TEXT(INDEX(validDates, 2), ""mmm d, yyyy""),
            TEXT(INDEX(validDates"&amp;", 3), ""mmm d, yyyy""),
            TEXT(INDEX(validDates, 4), ""mmm d, yyyy"")
          )
        )
      )
    ),
    """"
  )
)
"),"")</f>
        <v/>
      </c>
      <c r="BM495" s="65" t="str">
        <f t="shared" si="15"/>
        <v/>
      </c>
      <c r="BN495" s="66"/>
      <c r="BO495" s="67"/>
      <c r="BP495" s="49" t="b">
        <v>0</v>
      </c>
      <c r="BQ495" s="49" t="b">
        <v>0</v>
      </c>
      <c r="BR495" s="68"/>
      <c r="BS495" s="69"/>
      <c r="BT495" s="70" t="b">
        <v>0</v>
      </c>
      <c r="BU495" s="71"/>
      <c r="BV495" s="72"/>
      <c r="BW495" s="86" t="b">
        <v>0</v>
      </c>
      <c r="BX495" s="87"/>
    </row>
    <row r="496">
      <c r="A496" s="35" t="str">
        <f t="shared" si="1"/>
        <v/>
      </c>
      <c r="B496" s="36" t="str">
        <f t="shared" si="2"/>
        <v/>
      </c>
      <c r="C496" s="36" t="str">
        <f t="array" ref="C496">IF(
  M496="",
  "",
  IFERROR(
    INDEX(
      '{INDEX} Tour Packages'!$A:$ZZ,
      MATCH(
        M496,
        INDEX(
          '{INDEX} Tour Packages'!$A:$ZZ,
          ,
          MATCH("Tour Package Name", '{INDEX} Tour Packages'!$4:$4, 0)
        ),
        0
      ),
      MATCH("Tour Code", '{INDEX} Tour Packages'!$4:$4, 0)
    ),
    "XXX"
  )
)
</f>
        <v/>
      </c>
      <c r="D496" s="36" t="str">
        <f t="shared" si="3"/>
        <v/>
      </c>
      <c r="E496" s="36" t="str">
        <f t="shared" si="4"/>
        <v/>
      </c>
      <c r="F496" s="37" t="str">
        <f t="shared" si="5"/>
        <v/>
      </c>
      <c r="G496" s="89"/>
      <c r="H496" s="89"/>
      <c r="I496" s="90"/>
      <c r="J496" s="40" t="str">
        <f t="shared" si="16"/>
        <v> </v>
      </c>
      <c r="K496" s="91"/>
      <c r="L496" s="55"/>
      <c r="M496" s="55"/>
      <c r="N496" s="91"/>
      <c r="O496" s="43" t="str">
        <f>IFERROR(__xludf.DUMMYFUNCTION("IF(N496="""","""",IFERROR(
  N496 + VALUE(REGEXEXTRACT(P496, ""(\d+)\s+Days"")),
  """"
)
)"),"")</f>
        <v/>
      </c>
      <c r="P496" s="43" t="str">
        <f t="array" ref="P496">IFERROR(
  INDEX(
    INDEX('{INDEX} Tour Packages'!$A:$ZZ, , MATCH(P$3, '{INDEX} Tour Packages'!$4:$4, 0)),
    MATCH(M496, INDEX('{INDEX} Tour Packages'!$A:$ZZ,0, MATCH("Tour Package Name", '{INDEX} Tour Packages'!$4:$4, 0)), 0)
  ),
"")
</f>
        <v/>
      </c>
      <c r="Q496" s="44" t="str">
        <f t="shared" si="7"/>
        <v/>
      </c>
      <c r="R496" s="44" t="str">
        <f>IFERROR(__xludf.DUMMYFUNCTION("IF(OR(ISBLANK(K496), ISBLANK(N496)), """", 
  LET(
    resDate, K496,
    tourDate, N496,
    monthCount, MAX(0, DATEDIF(resDate, tourDate - 3, ""M"") + 1),
    secondDates, ARRAYFORMULA(DATE(YEAR(resDate), MONTH(resDate) + SEQUENCE(monthCount), 2)),
    "&amp;"validDates, FILTER(secondDates, (secondDates &gt; resDate + 2) * (secondDates &lt;= tourDate - 3)),
    IF(ISERROR(validDates), 0, COUNTA(validDates))
  )
)
"),"")</f>
        <v/>
      </c>
      <c r="S496" s="44" t="str">
        <f t="shared" si="8"/>
        <v/>
      </c>
      <c r="T496" s="45" t="str">
        <f t="array" ref="T496">IF(ISBLANK(BO496),IFERROR(
  INDEX(
    INDEX('{INDEX} Payment Terms'!$A:$G, , MATCH(T$3, '{INDEX} Payment Terms'!$4:$4, 0)),
    MATCH(Q496, INDEX('{INDEX} Payment Terms'!$A:$G,0, MATCH("Payment Condition", '{INDEX} Payment Terms'!$4:$4, 0)), 0)
  ),
""),"Cancelled")
</f>
        <v/>
      </c>
      <c r="U496" s="46" t="b">
        <v>0</v>
      </c>
      <c r="V496" s="47" t="str">
        <f>IFERROR(__xludf.DUMMYFUNCTION("IF(OR(L496=""Duo Booking"", L496=""Group Booking""),
IF(U496=FALSE,"""",
    LET(
      bookingType, L496,
      tour, M496,
      mainFirst, H496,
      mainLast, I496,
      mainEmail, G496,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$L$4:L496, bookingType,
          $M$4:M496, tour,
          $H$4:H496, mainFirst,
          $I$4:I496, mainLast,
          $G$4:G496, mainEmail
        ),
        ""000""
      ),
  "&amp;"    baseID &amp; ""-"" &amp; memberNumber
    )
  ),
  """"
)
"),"")</f>
        <v/>
      </c>
      <c r="W496" s="48"/>
      <c r="X496" s="85" t="b">
        <v>0</v>
      </c>
      <c r="Y496" s="85" t="b">
        <v>0</v>
      </c>
      <c r="Z496" s="85" t="b">
        <v>0</v>
      </c>
      <c r="AA496" s="50"/>
      <c r="AB496" s="51"/>
      <c r="AC496" s="85" t="b">
        <v>0</v>
      </c>
      <c r="AD496" s="92"/>
      <c r="AE496" s="88"/>
      <c r="AF496" s="36" t="str">
        <f t="array" ref="AF496">IF(M496="","",INDEX(
      '{INDEX} Tour Packages'!$A:$ZP,
      MATCH($M496, '{INDEX} Tour Packages'!$A:$A, 0),
      MATCH(AF$3, '{INDEX} Tour Packages'!$4:$4, 0)
    ))</f>
        <v/>
      </c>
      <c r="AG496" s="36" t="str">
        <f t="array" ref="AG496">IF(M496="","",INDEX(
      '{INDEX} Tour Packages'!$A:$ZP,
      MATCH($M496, '{INDEX} Tour Packages'!$A:$A, 0),
      MATCH(AG$3, '{INDEX} Tour Packages'!$4:$4, 0)
    ))</f>
        <v/>
      </c>
      <c r="AH496" s="36" t="str">
        <f t="array" ref="AH496">IF(M496="","",INDEX(
      '{INDEX} Tour Packages'!$A:$ZP,
      MATCH($M496, '{INDEX} Tour Packages'!$A:$A, 0),
      MATCH(AH$3, '{INDEX} Tour Packages'!$4:$4, 0)
    ))</f>
        <v/>
      </c>
      <c r="AI496" s="54" t="str">
        <f t="shared" si="9"/>
        <v/>
      </c>
      <c r="AJ496" s="42"/>
      <c r="AK496" s="55"/>
      <c r="AL496" s="46" t="b">
        <v>0</v>
      </c>
      <c r="AM496" s="56"/>
      <c r="AN496" s="57" t="str">
        <f t="shared" si="10"/>
        <v/>
      </c>
      <c r="AO496" s="58" t="str">
        <f t="shared" si="11"/>
        <v/>
      </c>
      <c r="AP496" s="59"/>
      <c r="AQ496" s="60"/>
      <c r="AR496" s="61"/>
      <c r="AS496" s="61"/>
      <c r="AT496" s="61" t="str">
        <f>IFERROR(__xludf.DUMMYFUNCTION("IF( 
  OR($AJ496=""Full Payment"", ISBLANK($K496)),
  """",
  IF(
    OR(
      Q496=""Standard Booking, P1"",
      Q496=""Standard Booking, P2"",
      Q496=""Standard Booking, P3"",
      Q496=""Standard Booking, P4""
    ),
    LET(
      resDate,   $"&amp;"K496,
      tourDate,  $N496,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6" s="62" t="str">
        <f t="shared" si="12"/>
        <v/>
      </c>
      <c r="AV496" s="63"/>
      <c r="AW496" s="64"/>
      <c r="AX496" s="64"/>
      <c r="AY496" s="64"/>
      <c r="AZ496" s="64" t="str">
        <f>IFERROR(__xludf.DUMMYFUNCTION("IF(
  OR($AJ496=""Full Payment"",$AJ496=""P1"", ISBLANK($K496)),
  """",
  IF(
    OR(
      $Q496=""Standard Booking, P2"",
      $Q496=""Standard Booking, P3"",
      $Q496=""Standard Booking, P4""
    ),
    LET(
      resDate,   $K496,
      tourDate,"&amp;"  $N496,
      monthCount, DATEDIF(resDate, tourDate, ""M"") + 1,
      secondDates, ARRAYFORMULA(
        DATE(
          YEAR(resDate),
          MONTH(resDate) + SEQUENCE(monthCount),
          2
        )
      ),
      validDates, FILTER(
        sec"&amp;"ondDates,
        (secondDates &gt; resDate + 2) *
        (secondDates &lt;= tourDate - 3)
      ),
      IF(
        OR($AJ496=""P2"", $AJ496=""P3"", $AJ496=""P4""),
        IF(
          COUNTA(validDates) &lt; 2,
          """",
          TEXT(INDEX(validDates"&amp;", 2), ""mmm d, yyyy"")
        ),
        IF(
          COUNTA(validDates) &lt; 2,
          """",
          TEXTJOIN("", "", TRUE,
            TEXT(INDEX(validDates, 1), ""mmm d, yyyy""),
            TEXT(INDEX(validDates, 2), ""mmm d, yyyy"")
          )
 "&amp;"       )
      )
    ),
    """"
  )
)
"),"")</f>
        <v/>
      </c>
      <c r="BA496" s="65" t="str">
        <f t="shared" si="13"/>
        <v/>
      </c>
      <c r="BB496" s="63"/>
      <c r="BC496" s="64"/>
      <c r="BD496" s="64"/>
      <c r="BE496" s="64"/>
      <c r="BF496" s="64" t="str">
        <f>IFERROR(__xludf.DUMMYFUNCTION("IF(
  OR($AJ496=""Full Payment"",$AJ496=""P1"", $AJ496=""P2""),
  """",
  IF(
    AND(
      NOT(ISBLANK($K496)),
      OR(
        Q496=""Standard Booking, P3"",
        Q496=""Standard Booking, P4""
      )
    ),
    LET(
      resDate,   $K496,
      "&amp;"tourDate,  $N496,
      monthCount, DATEDIF(resDate, tourDate, ""M"") + 1,
      secondDates, ARRAYFORMULA(
        DATE(
          YEAR(resDate),
          MONTH(resDate) + SEQUENCE(monthCount),
          2
        )
      ),
      validDates, FILTER(
  "&amp;"      secondDates,
        (secondDates &gt; resDate + 2) *
        (secondDates &lt;= tourDate - 3)
      ),
      IF(
        $AJ496=""P4"",
        IF(
          COUNTA(validDates) &lt; 3,
          """",
          TEXT(INDEX(validDates, 3), ""mmm d, yyyy"")
  "&amp;"      ),
        IF(
          $AJ496=""P3"",
          IF(
            COUNTA(validDates) &lt; 3,
            """",
            TEXT(INDEX(validDates, 3), ""mmm d, yyyy"")
          ),
          IF(
            COUNTA(validDates) &lt; 3,
            """",
    "&amp;"        TEXTJOIN("", "", TRUE,
              TEXT(INDEX(validDates, 1), ""mmm d, yyyy""),
              TEXT(INDEX(validDates, 2), ""mmm d, yyyy""),
              TEXT(INDEX(validDates, 3), ""mmm d, yyyy"")
            )
          )
        )
      )
    "&amp;"),
    """"
  )
)
"),"")</f>
        <v/>
      </c>
      <c r="BG496" s="65" t="str">
        <f t="shared" si="14"/>
        <v/>
      </c>
      <c r="BH496" s="63"/>
      <c r="BI496" s="64"/>
      <c r="BJ496" s="64"/>
      <c r="BK496" s="64"/>
      <c r="BL496" s="64" t="str">
        <f>IFERROR(__xludf.DUMMYFUNCTION("IF(
  OR($AJ496=""Full Payment"",$AJ496=""P1"",$AJ496=""P2"",$AJ496=""P3""),
  """",
  IF(
    AND(
      NOT(ISBLANK($K496)),
      $Q496=""Standard Booking, P4""
    ),
    LET(
      resDate,   $K496,
      tourDate,  $N496,
      monthCount, DATEDIF(r"&amp;"esDate, tourDate, ""M"") + 1,
      secondDates, ARRAYFORMULA(
        DATE(
          YEAR(resDate),
          MONTH(resDate) + SEQUENCE(monthCount),
          2
        )
      ),
      validDates, FILTER(
        secondDates,
        (secondDates &gt; res"&amp;"Date + 2) *
        (secondDates &lt;= tourDate - 3)
      ),
      IF(
        $AJ496=""P4"",
        IF(
          COUNTA(validDates) &lt; 4,
          """",
          TEXT(
            INDEX(validDates, 4),
            ""mmm d, yyyy""
          )
        ),
"&amp;"        IF(
          COUNTA(validDates) &lt; 4,
          """",
          TEXTJOIN(
            "", "", TRUE,
            TEXT(INDEX(validDates, 1), ""mmm d, yyyy""),
            TEXT(INDEX(validDates, 2), ""mmm d, yyyy""),
            TEXT(INDEX(validDates"&amp;", 3), ""mmm d, yyyy""),
            TEXT(INDEX(validDates, 4), ""mmm d, yyyy"")
          )
        )
      )
    ),
    """"
  )
)
"),"")</f>
        <v/>
      </c>
      <c r="BM496" s="65" t="str">
        <f t="shared" si="15"/>
        <v/>
      </c>
      <c r="BN496" s="66"/>
      <c r="BO496" s="67"/>
      <c r="BP496" s="49" t="b">
        <v>0</v>
      </c>
      <c r="BQ496" s="49" t="b">
        <v>0</v>
      </c>
      <c r="BR496" s="68"/>
      <c r="BS496" s="69"/>
      <c r="BT496" s="70" t="b">
        <v>0</v>
      </c>
      <c r="BU496" s="71"/>
      <c r="BV496" s="72"/>
      <c r="BW496" s="86" t="b">
        <v>0</v>
      </c>
      <c r="BX496" s="87"/>
    </row>
    <row r="497">
      <c r="A497" s="35" t="str">
        <f t="shared" si="1"/>
        <v/>
      </c>
      <c r="B497" s="36" t="str">
        <f t="shared" si="2"/>
        <v/>
      </c>
      <c r="C497" s="36" t="str">
        <f t="array" ref="C497">IF(
  M497="",
  "",
  IFERROR(
    INDEX(
      '{INDEX} Tour Packages'!$A:$ZZ,
      MATCH(
        M497,
        INDEX(
          '{INDEX} Tour Packages'!$A:$ZZ,
          ,
          MATCH("Tour Package Name", '{INDEX} Tour Packages'!$4:$4, 0)
        ),
        0
      ),
      MATCH("Tour Code", '{INDEX} Tour Packages'!$4:$4, 0)
    ),
    "XXX"
  )
)
</f>
        <v/>
      </c>
      <c r="D497" s="36" t="str">
        <f t="shared" si="3"/>
        <v/>
      </c>
      <c r="E497" s="36" t="str">
        <f t="shared" si="4"/>
        <v/>
      </c>
      <c r="F497" s="37" t="str">
        <f t="shared" si="5"/>
        <v/>
      </c>
      <c r="G497" s="89"/>
      <c r="H497" s="89"/>
      <c r="I497" s="90"/>
      <c r="J497" s="40" t="str">
        <f t="shared" si="16"/>
        <v> </v>
      </c>
      <c r="K497" s="91"/>
      <c r="L497" s="55"/>
      <c r="M497" s="55"/>
      <c r="N497" s="91"/>
      <c r="O497" s="43" t="str">
        <f>IFERROR(__xludf.DUMMYFUNCTION("IF(N497="""","""",IFERROR(
  N497 + VALUE(REGEXEXTRACT(P497, ""(\d+)\s+Days"")),
  """"
)
)"),"")</f>
        <v/>
      </c>
      <c r="P497" s="43" t="str">
        <f t="array" ref="P497">IFERROR(
  INDEX(
    INDEX('{INDEX} Tour Packages'!$A:$ZZ, , MATCH(P$3, '{INDEX} Tour Packages'!$4:$4, 0)),
    MATCH(M497, INDEX('{INDEX} Tour Packages'!$A:$ZZ,0, MATCH("Tour Package Name", '{INDEX} Tour Packages'!$4:$4, 0)), 0)
  ),
"")
</f>
        <v/>
      </c>
      <c r="Q497" s="44" t="str">
        <f t="shared" si="7"/>
        <v/>
      </c>
      <c r="R497" s="44" t="str">
        <f>IFERROR(__xludf.DUMMYFUNCTION("IF(OR(ISBLANK(K497), ISBLANK(N497)), """", 
  LET(
    resDate, K497,
    tourDate, N497,
    monthCount, MAX(0, DATEDIF(resDate, tourDate - 3, ""M"") + 1),
    secondDates, ARRAYFORMULA(DATE(YEAR(resDate), MONTH(resDate) + SEQUENCE(monthCount), 2)),
    "&amp;"validDates, FILTER(secondDates, (secondDates &gt; resDate + 2) * (secondDates &lt;= tourDate - 3)),
    IF(ISERROR(validDates), 0, COUNTA(validDates))
  )
)
"),"")</f>
        <v/>
      </c>
      <c r="S497" s="44" t="str">
        <f t="shared" si="8"/>
        <v/>
      </c>
      <c r="T497" s="45" t="str">
        <f t="array" ref="T497">IF(ISBLANK(BO497),IFERROR(
  INDEX(
    INDEX('{INDEX} Payment Terms'!$A:$G, , MATCH(T$3, '{INDEX} Payment Terms'!$4:$4, 0)),
    MATCH(Q497, INDEX('{INDEX} Payment Terms'!$A:$G,0, MATCH("Payment Condition", '{INDEX} Payment Terms'!$4:$4, 0)), 0)
  ),
""),"Cancelled")
</f>
        <v/>
      </c>
      <c r="U497" s="46" t="b">
        <v>0</v>
      </c>
      <c r="V497" s="47" t="str">
        <f>IFERROR(__xludf.DUMMYFUNCTION("IF(OR(L497=""Duo Booking"", L497=""Group Booking""),
IF(U497=FALSE,"""",
    LET(
      bookingType, L497,
      tour, M497,
      mainFirst, H497,
      mainLast, I497,
      mainEmail, G497,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$L$4:L497, bookingType,
          $M$4:M497, tour,
          $H$4:H497, mainFirst,
          $I$4:I497, mainLast,
          $G$4:G497, mainEmail
        ),
        ""000""
      ),
  "&amp;"    baseID &amp; ""-"" &amp; memberNumber
    )
  ),
  """"
)
"),"")</f>
        <v/>
      </c>
      <c r="W497" s="48"/>
      <c r="X497" s="85" t="b">
        <v>0</v>
      </c>
      <c r="Y497" s="85" t="b">
        <v>0</v>
      </c>
      <c r="Z497" s="85" t="b">
        <v>0</v>
      </c>
      <c r="AA497" s="50"/>
      <c r="AB497" s="51"/>
      <c r="AC497" s="85" t="b">
        <v>0</v>
      </c>
      <c r="AD497" s="92"/>
      <c r="AE497" s="88"/>
      <c r="AF497" s="36" t="str">
        <f t="array" ref="AF497">IF(M497="","",INDEX(
      '{INDEX} Tour Packages'!$A:$ZP,
      MATCH($M497, '{INDEX} Tour Packages'!$A:$A, 0),
      MATCH(AF$3, '{INDEX} Tour Packages'!$4:$4, 0)
    ))</f>
        <v/>
      </c>
      <c r="AG497" s="36" t="str">
        <f t="array" ref="AG497">IF(M497="","",INDEX(
      '{INDEX} Tour Packages'!$A:$ZP,
      MATCH($M497, '{INDEX} Tour Packages'!$A:$A, 0),
      MATCH(AG$3, '{INDEX} Tour Packages'!$4:$4, 0)
    ))</f>
        <v/>
      </c>
      <c r="AH497" s="36" t="str">
        <f t="array" ref="AH497">IF(M497="","",INDEX(
      '{INDEX} Tour Packages'!$A:$ZP,
      MATCH($M497, '{INDEX} Tour Packages'!$A:$A, 0),
      MATCH(AH$3, '{INDEX} Tour Packages'!$4:$4, 0)
    ))</f>
        <v/>
      </c>
      <c r="AI497" s="54" t="str">
        <f t="shared" si="9"/>
        <v/>
      </c>
      <c r="AJ497" s="42"/>
      <c r="AK497" s="55"/>
      <c r="AL497" s="46" t="b">
        <v>0</v>
      </c>
      <c r="AM497" s="56"/>
      <c r="AN497" s="57" t="str">
        <f t="shared" si="10"/>
        <v/>
      </c>
      <c r="AO497" s="58" t="str">
        <f t="shared" si="11"/>
        <v/>
      </c>
      <c r="AP497" s="59"/>
      <c r="AQ497" s="60"/>
      <c r="AR497" s="61"/>
      <c r="AS497" s="61"/>
      <c r="AT497" s="61" t="str">
        <f>IFERROR(__xludf.DUMMYFUNCTION("IF( 
  OR($AJ497=""Full Payment"", ISBLANK($K497)),
  """",
  IF(
    OR(
      Q497=""Standard Booking, P1"",
      Q497=""Standard Booking, P2"",
      Q497=""Standard Booking, P3"",
      Q497=""Standard Booking, P4""
    ),
    LET(
      resDate,   $"&amp;"K497,
      tourDate,  $N497,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7" s="62" t="str">
        <f t="shared" si="12"/>
        <v/>
      </c>
      <c r="AV497" s="63"/>
      <c r="AW497" s="64"/>
      <c r="AX497" s="64"/>
      <c r="AY497" s="64"/>
      <c r="AZ497" s="64" t="str">
        <f>IFERROR(__xludf.DUMMYFUNCTION("IF(
  OR($AJ497=""Full Payment"",$AJ497=""P1"", ISBLANK($K497)),
  """",
  IF(
    OR(
      $Q497=""Standard Booking, P2"",
      $Q497=""Standard Booking, P3"",
      $Q497=""Standard Booking, P4""
    ),
    LET(
      resDate,   $K497,
      tourDate,"&amp;"  $N497,
      monthCount, DATEDIF(resDate, tourDate, ""M"") + 1,
      secondDates, ARRAYFORMULA(
        DATE(
          YEAR(resDate),
          MONTH(resDate) + SEQUENCE(monthCount),
          2
        )
      ),
      validDates, FILTER(
        sec"&amp;"ondDates,
        (secondDates &gt; resDate + 2) *
        (secondDates &lt;= tourDate - 3)
      ),
      IF(
        OR($AJ497=""P2"", $AJ497=""P3"", $AJ497=""P4""),
        IF(
          COUNTA(validDates) &lt; 2,
          """",
          TEXT(INDEX(validDates"&amp;", 2), ""mmm d, yyyy"")
        ),
        IF(
          COUNTA(validDates) &lt; 2,
          """",
          TEXTJOIN("", "", TRUE,
            TEXT(INDEX(validDates, 1), ""mmm d, yyyy""),
            TEXT(INDEX(validDates, 2), ""mmm d, yyyy"")
          )
 "&amp;"       )
      )
    ),
    """"
  )
)
"),"")</f>
        <v/>
      </c>
      <c r="BA497" s="65" t="str">
        <f t="shared" si="13"/>
        <v/>
      </c>
      <c r="BB497" s="63"/>
      <c r="BC497" s="64"/>
      <c r="BD497" s="64"/>
      <c r="BE497" s="64"/>
      <c r="BF497" s="64" t="str">
        <f>IFERROR(__xludf.DUMMYFUNCTION("IF(
  OR($AJ497=""Full Payment"",$AJ497=""P1"", $AJ497=""P2""),
  """",
  IF(
    AND(
      NOT(ISBLANK($K497)),
      OR(
        Q497=""Standard Booking, P3"",
        Q497=""Standard Booking, P4""
      )
    ),
    LET(
      resDate,   $K497,
      "&amp;"tourDate,  $N497,
      monthCount, DATEDIF(resDate, tourDate, ""M"") + 1,
      secondDates, ARRAYFORMULA(
        DATE(
          YEAR(resDate),
          MONTH(resDate) + SEQUENCE(monthCount),
          2
        )
      ),
      validDates, FILTER(
  "&amp;"      secondDates,
        (secondDates &gt; resDate + 2) *
        (secondDates &lt;= tourDate - 3)
      ),
      IF(
        $AJ497=""P4"",
        IF(
          COUNTA(validDates) &lt; 3,
          """",
          TEXT(INDEX(validDates, 3), ""mmm d, yyyy"")
  "&amp;"      ),
        IF(
          $AJ497=""P3"",
          IF(
            COUNTA(validDates) &lt; 3,
            """",
            TEXT(INDEX(validDates, 3), ""mmm d, yyyy"")
          ),
          IF(
            COUNTA(validDates) &lt; 3,
            """",
    "&amp;"        TEXTJOIN("", "", TRUE,
              TEXT(INDEX(validDates, 1), ""mmm d, yyyy""),
              TEXT(INDEX(validDates, 2), ""mmm d, yyyy""),
              TEXT(INDEX(validDates, 3), ""mmm d, yyyy"")
            )
          )
        )
      )
    "&amp;"),
    """"
  )
)
"),"")</f>
        <v/>
      </c>
      <c r="BG497" s="65" t="str">
        <f t="shared" si="14"/>
        <v/>
      </c>
      <c r="BH497" s="63"/>
      <c r="BI497" s="64"/>
      <c r="BJ497" s="64"/>
      <c r="BK497" s="64"/>
      <c r="BL497" s="64" t="str">
        <f>IFERROR(__xludf.DUMMYFUNCTION("IF(
  OR($AJ497=""Full Payment"",$AJ497=""P1"",$AJ497=""P2"",$AJ497=""P3""),
  """",
  IF(
    AND(
      NOT(ISBLANK($K497)),
      $Q497=""Standard Booking, P4""
    ),
    LET(
      resDate,   $K497,
      tourDate,  $N497,
      monthCount, DATEDIF(r"&amp;"esDate, tourDate, ""M"") + 1,
      secondDates, ARRAYFORMULA(
        DATE(
          YEAR(resDate),
          MONTH(resDate) + SEQUENCE(monthCount),
          2
        )
      ),
      validDates, FILTER(
        secondDates,
        (secondDates &gt; res"&amp;"Date + 2) *
        (secondDates &lt;= tourDate - 3)
      ),
      IF(
        $AJ497=""P4"",
        IF(
          COUNTA(validDates) &lt; 4,
          """",
          TEXT(
            INDEX(validDates, 4),
            ""mmm d, yyyy""
          )
        ),
"&amp;"        IF(
          COUNTA(validDates) &lt; 4,
          """",
          TEXTJOIN(
            "", "", TRUE,
            TEXT(INDEX(validDates, 1), ""mmm d, yyyy""),
            TEXT(INDEX(validDates, 2), ""mmm d, yyyy""),
            TEXT(INDEX(validDates"&amp;", 3), ""mmm d, yyyy""),
            TEXT(INDEX(validDates, 4), ""mmm d, yyyy"")
          )
        )
      )
    ),
    """"
  )
)
"),"")</f>
        <v/>
      </c>
      <c r="BM497" s="65" t="str">
        <f t="shared" si="15"/>
        <v/>
      </c>
      <c r="BN497" s="66"/>
      <c r="BO497" s="67"/>
      <c r="BP497" s="49" t="b">
        <v>0</v>
      </c>
      <c r="BQ497" s="49" t="b">
        <v>0</v>
      </c>
      <c r="BR497" s="68"/>
      <c r="BS497" s="69"/>
      <c r="BT497" s="70" t="b">
        <v>0</v>
      </c>
      <c r="BU497" s="71"/>
      <c r="BV497" s="72"/>
      <c r="BW497" s="86" t="b">
        <v>0</v>
      </c>
      <c r="BX497" s="87"/>
    </row>
    <row r="498">
      <c r="A498" s="35" t="str">
        <f t="shared" si="1"/>
        <v/>
      </c>
      <c r="B498" s="36" t="str">
        <f t="shared" si="2"/>
        <v/>
      </c>
      <c r="C498" s="36" t="str">
        <f t="array" ref="C498">IF(
  M498="",
  "",
  IFERROR(
    INDEX(
      '{INDEX} Tour Packages'!$A:$ZZ,
      MATCH(
        M498,
        INDEX(
          '{INDEX} Tour Packages'!$A:$ZZ,
          ,
          MATCH("Tour Package Name", '{INDEX} Tour Packages'!$4:$4, 0)
        ),
        0
      ),
      MATCH("Tour Code", '{INDEX} Tour Packages'!$4:$4, 0)
    ),
    "XXX"
  )
)
</f>
        <v/>
      </c>
      <c r="D498" s="36" t="str">
        <f t="shared" si="3"/>
        <v/>
      </c>
      <c r="E498" s="36" t="str">
        <f t="shared" si="4"/>
        <v/>
      </c>
      <c r="F498" s="37" t="str">
        <f t="shared" si="5"/>
        <v/>
      </c>
      <c r="G498" s="89"/>
      <c r="H498" s="89"/>
      <c r="I498" s="90"/>
      <c r="J498" s="40" t="str">
        <f t="shared" si="16"/>
        <v> </v>
      </c>
      <c r="K498" s="91"/>
      <c r="L498" s="55"/>
      <c r="M498" s="55"/>
      <c r="N498" s="91"/>
      <c r="O498" s="43" t="str">
        <f>IFERROR(__xludf.DUMMYFUNCTION("IF(N498="""","""",IFERROR(
  N498 + VALUE(REGEXEXTRACT(P498, ""(\d+)\s+Days"")),
  """"
)
)"),"")</f>
        <v/>
      </c>
      <c r="P498" s="43" t="str">
        <f t="array" ref="P498">IFERROR(
  INDEX(
    INDEX('{INDEX} Tour Packages'!$A:$ZZ, , MATCH(P$3, '{INDEX} Tour Packages'!$4:$4, 0)),
    MATCH(M498, INDEX('{INDEX} Tour Packages'!$A:$ZZ,0, MATCH("Tour Package Name", '{INDEX} Tour Packages'!$4:$4, 0)), 0)
  ),
"")
</f>
        <v/>
      </c>
      <c r="Q498" s="44" t="str">
        <f t="shared" si="7"/>
        <v/>
      </c>
      <c r="R498" s="44" t="str">
        <f>IFERROR(__xludf.DUMMYFUNCTION("IF(OR(ISBLANK(K498), ISBLANK(N498)), """", 
  LET(
    resDate, K498,
    tourDate, N498,
    monthCount, MAX(0, DATEDIF(resDate, tourDate - 3, ""M"") + 1),
    secondDates, ARRAYFORMULA(DATE(YEAR(resDate), MONTH(resDate) + SEQUENCE(monthCount), 2)),
    "&amp;"validDates, FILTER(secondDates, (secondDates &gt; resDate + 2) * (secondDates &lt;= tourDate - 3)),
    IF(ISERROR(validDates), 0, COUNTA(validDates))
  )
)
"),"")</f>
        <v/>
      </c>
      <c r="S498" s="44" t="str">
        <f t="shared" si="8"/>
        <v/>
      </c>
      <c r="T498" s="45" t="str">
        <f t="array" ref="T498">IF(ISBLANK(BO498),IFERROR(
  INDEX(
    INDEX('{INDEX} Payment Terms'!$A:$G, , MATCH(T$3, '{INDEX} Payment Terms'!$4:$4, 0)),
    MATCH(Q498, INDEX('{INDEX} Payment Terms'!$A:$G,0, MATCH("Payment Condition", '{INDEX} Payment Terms'!$4:$4, 0)), 0)
  ),
""),"Cancelled")
</f>
        <v/>
      </c>
      <c r="U498" s="46" t="b">
        <v>0</v>
      </c>
      <c r="V498" s="47" t="str">
        <f>IFERROR(__xludf.DUMMYFUNCTION("IF(OR(L498=""Duo Booking"", L498=""Group Booking""),
IF(U498=FALSE,"""",
    LET(
      bookingType, L498,
      tour, M498,
      mainFirst, H498,
      mainLast, I498,
      mainEmail, G498,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$L$4:L498, bookingType,
          $M$4:M498, tour,
          $H$4:H498, mainFirst,
          $I$4:I498, mainLast,
          $G$4:G498, mainEmail
        ),
        ""000""
      ),
  "&amp;"    baseID &amp; ""-"" &amp; memberNumber
    )
  ),
  """"
)
"),"")</f>
        <v/>
      </c>
      <c r="W498" s="48"/>
      <c r="X498" s="85" t="b">
        <v>0</v>
      </c>
      <c r="Y498" s="85" t="b">
        <v>0</v>
      </c>
      <c r="Z498" s="85" t="b">
        <v>0</v>
      </c>
      <c r="AA498" s="50"/>
      <c r="AB498" s="51"/>
      <c r="AC498" s="85" t="b">
        <v>0</v>
      </c>
      <c r="AD498" s="92"/>
      <c r="AE498" s="88"/>
      <c r="AF498" s="36" t="str">
        <f t="array" ref="AF498">IF(M498="","",INDEX(
      '{INDEX} Tour Packages'!$A:$ZP,
      MATCH($M498, '{INDEX} Tour Packages'!$A:$A, 0),
      MATCH(AF$3, '{INDEX} Tour Packages'!$4:$4, 0)
    ))</f>
        <v/>
      </c>
      <c r="AG498" s="36" t="str">
        <f t="array" ref="AG498">IF(M498="","",INDEX(
      '{INDEX} Tour Packages'!$A:$ZP,
      MATCH($M498, '{INDEX} Tour Packages'!$A:$A, 0),
      MATCH(AG$3, '{INDEX} Tour Packages'!$4:$4, 0)
    ))</f>
        <v/>
      </c>
      <c r="AH498" s="36" t="str">
        <f t="array" ref="AH498">IF(M498="","",INDEX(
      '{INDEX} Tour Packages'!$A:$ZP,
      MATCH($M498, '{INDEX} Tour Packages'!$A:$A, 0),
      MATCH(AH$3, '{INDEX} Tour Packages'!$4:$4, 0)
    ))</f>
        <v/>
      </c>
      <c r="AI498" s="54" t="str">
        <f t="shared" si="9"/>
        <v/>
      </c>
      <c r="AJ498" s="42"/>
      <c r="AK498" s="55"/>
      <c r="AL498" s="46" t="b">
        <v>0</v>
      </c>
      <c r="AM498" s="56"/>
      <c r="AN498" s="57" t="str">
        <f t="shared" si="10"/>
        <v/>
      </c>
      <c r="AO498" s="58" t="str">
        <f t="shared" si="11"/>
        <v/>
      </c>
      <c r="AP498" s="59"/>
      <c r="AQ498" s="60"/>
      <c r="AR498" s="61"/>
      <c r="AS498" s="61"/>
      <c r="AT498" s="61" t="str">
        <f>IFERROR(__xludf.DUMMYFUNCTION("IF( 
  OR($AJ498=""Full Payment"", ISBLANK($K498)),
  """",
  IF(
    OR(
      Q498=""Standard Booking, P1"",
      Q498=""Standard Booking, P2"",
      Q498=""Standard Booking, P3"",
      Q498=""Standard Booking, P4""
    ),
    LET(
      resDate,   $"&amp;"K498,
      tourDate,  $N498,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8" s="62" t="str">
        <f t="shared" si="12"/>
        <v/>
      </c>
      <c r="AV498" s="63"/>
      <c r="AW498" s="64"/>
      <c r="AX498" s="64"/>
      <c r="AY498" s="64"/>
      <c r="AZ498" s="64" t="str">
        <f>IFERROR(__xludf.DUMMYFUNCTION("IF(
  OR($AJ498=""Full Payment"",$AJ498=""P1"", ISBLANK($K498)),
  """",
  IF(
    OR(
      $Q498=""Standard Booking, P2"",
      $Q498=""Standard Booking, P3"",
      $Q498=""Standard Booking, P4""
    ),
    LET(
      resDate,   $K498,
      tourDate,"&amp;"  $N498,
      monthCount, DATEDIF(resDate, tourDate, ""M"") + 1,
      secondDates, ARRAYFORMULA(
        DATE(
          YEAR(resDate),
          MONTH(resDate) + SEQUENCE(monthCount),
          2
        )
      ),
      validDates, FILTER(
        sec"&amp;"ondDates,
        (secondDates &gt; resDate + 2) *
        (secondDates &lt;= tourDate - 3)
      ),
      IF(
        OR($AJ498=""P2"", $AJ498=""P3"", $AJ498=""P4""),
        IF(
          COUNTA(validDates) &lt; 2,
          """",
          TEXT(INDEX(validDates"&amp;", 2), ""mmm d, yyyy"")
        ),
        IF(
          COUNTA(validDates) &lt; 2,
          """",
          TEXTJOIN("", "", TRUE,
            TEXT(INDEX(validDates, 1), ""mmm d, yyyy""),
            TEXT(INDEX(validDates, 2), ""mmm d, yyyy"")
          )
 "&amp;"       )
      )
    ),
    """"
  )
)
"),"")</f>
        <v/>
      </c>
      <c r="BA498" s="65" t="str">
        <f t="shared" si="13"/>
        <v/>
      </c>
      <c r="BB498" s="63"/>
      <c r="BC498" s="64"/>
      <c r="BD498" s="64"/>
      <c r="BE498" s="64"/>
      <c r="BF498" s="64" t="str">
        <f>IFERROR(__xludf.DUMMYFUNCTION("IF(
  OR($AJ498=""Full Payment"",$AJ498=""P1"", $AJ498=""P2""),
  """",
  IF(
    AND(
      NOT(ISBLANK($K498)),
      OR(
        Q498=""Standard Booking, P3"",
        Q498=""Standard Booking, P4""
      )
    ),
    LET(
      resDate,   $K498,
      "&amp;"tourDate,  $N498,
      monthCount, DATEDIF(resDate, tourDate, ""M"") + 1,
      secondDates, ARRAYFORMULA(
        DATE(
          YEAR(resDate),
          MONTH(resDate) + SEQUENCE(monthCount),
          2
        )
      ),
      validDates, FILTER(
  "&amp;"      secondDates,
        (secondDates &gt; resDate + 2) *
        (secondDates &lt;= tourDate - 3)
      ),
      IF(
        $AJ498=""P4"",
        IF(
          COUNTA(validDates) &lt; 3,
          """",
          TEXT(INDEX(validDates, 3), ""mmm d, yyyy"")
  "&amp;"      ),
        IF(
          $AJ498=""P3"",
          IF(
            COUNTA(validDates) &lt; 3,
            """",
            TEXT(INDEX(validDates, 3), ""mmm d, yyyy"")
          ),
          IF(
            COUNTA(validDates) &lt; 3,
            """",
    "&amp;"        TEXTJOIN("", "", TRUE,
              TEXT(INDEX(validDates, 1), ""mmm d, yyyy""),
              TEXT(INDEX(validDates, 2), ""mmm d, yyyy""),
              TEXT(INDEX(validDates, 3), ""mmm d, yyyy"")
            )
          )
        )
      )
    "&amp;"),
    """"
  )
)
"),"")</f>
        <v/>
      </c>
      <c r="BG498" s="65" t="str">
        <f t="shared" si="14"/>
        <v/>
      </c>
      <c r="BH498" s="63"/>
      <c r="BI498" s="64"/>
      <c r="BJ498" s="64"/>
      <c r="BK498" s="64"/>
      <c r="BL498" s="64" t="str">
        <f>IFERROR(__xludf.DUMMYFUNCTION("IF(
  OR($AJ498=""Full Payment"",$AJ498=""P1"",$AJ498=""P2"",$AJ498=""P3""),
  """",
  IF(
    AND(
      NOT(ISBLANK($K498)),
      $Q498=""Standard Booking, P4""
    ),
    LET(
      resDate,   $K498,
      tourDate,  $N498,
      monthCount, DATEDIF(r"&amp;"esDate, tourDate, ""M"") + 1,
      secondDates, ARRAYFORMULA(
        DATE(
          YEAR(resDate),
          MONTH(resDate) + SEQUENCE(monthCount),
          2
        )
      ),
      validDates, FILTER(
        secondDates,
        (secondDates &gt; res"&amp;"Date + 2) *
        (secondDates &lt;= tourDate - 3)
      ),
      IF(
        $AJ498=""P4"",
        IF(
          COUNTA(validDates) &lt; 4,
          """",
          TEXT(
            INDEX(validDates, 4),
            ""mmm d, yyyy""
          )
        ),
"&amp;"        IF(
          COUNTA(validDates) &lt; 4,
          """",
          TEXTJOIN(
            "", "", TRUE,
            TEXT(INDEX(validDates, 1), ""mmm d, yyyy""),
            TEXT(INDEX(validDates, 2), ""mmm d, yyyy""),
            TEXT(INDEX(validDates"&amp;", 3), ""mmm d, yyyy""),
            TEXT(INDEX(validDates, 4), ""mmm d, yyyy"")
          )
        )
      )
    ),
    """"
  )
)
"),"")</f>
        <v/>
      </c>
      <c r="BM498" s="65" t="str">
        <f t="shared" si="15"/>
        <v/>
      </c>
      <c r="BN498" s="66"/>
      <c r="BO498" s="67"/>
      <c r="BP498" s="49" t="b">
        <v>0</v>
      </c>
      <c r="BQ498" s="49" t="b">
        <v>0</v>
      </c>
      <c r="BR498" s="68"/>
      <c r="BS498" s="69"/>
      <c r="BT498" s="70" t="b">
        <v>0</v>
      </c>
      <c r="BU498" s="71"/>
      <c r="BV498" s="72"/>
      <c r="BW498" s="86" t="b">
        <v>0</v>
      </c>
      <c r="BX498" s="87"/>
    </row>
    <row r="499">
      <c r="A499" s="35" t="str">
        <f t="shared" si="1"/>
        <v/>
      </c>
      <c r="B499" s="36" t="str">
        <f t="shared" si="2"/>
        <v/>
      </c>
      <c r="C499" s="36" t="str">
        <f t="array" ref="C499">IF(
  M499="",
  "",
  IFERROR(
    INDEX(
      '{INDEX} Tour Packages'!$A:$ZZ,
      MATCH(
        M499,
        INDEX(
          '{INDEX} Tour Packages'!$A:$ZZ,
          ,
          MATCH("Tour Package Name", '{INDEX} Tour Packages'!$4:$4, 0)
        ),
        0
      ),
      MATCH("Tour Code", '{INDEX} Tour Packages'!$4:$4, 0)
    ),
    "XXX"
  )
)
</f>
        <v/>
      </c>
      <c r="D499" s="36" t="str">
        <f t="shared" si="3"/>
        <v/>
      </c>
      <c r="E499" s="36" t="str">
        <f t="shared" si="4"/>
        <v/>
      </c>
      <c r="F499" s="37" t="str">
        <f t="shared" si="5"/>
        <v/>
      </c>
      <c r="G499" s="89"/>
      <c r="H499" s="89"/>
      <c r="I499" s="90"/>
      <c r="J499" s="40" t="str">
        <f t="shared" si="16"/>
        <v> </v>
      </c>
      <c r="K499" s="91"/>
      <c r="L499" s="55"/>
      <c r="M499" s="55"/>
      <c r="N499" s="91"/>
      <c r="O499" s="43" t="str">
        <f>IFERROR(__xludf.DUMMYFUNCTION("IF(N499="""","""",IFERROR(
  N499 + VALUE(REGEXEXTRACT(P499, ""(\d+)\s+Days"")),
  """"
)
)"),"")</f>
        <v/>
      </c>
      <c r="P499" s="43" t="str">
        <f t="array" ref="P499">IFERROR(
  INDEX(
    INDEX('{INDEX} Tour Packages'!$A:$ZZ, , MATCH(P$3, '{INDEX} Tour Packages'!$4:$4, 0)),
    MATCH(M499, INDEX('{INDEX} Tour Packages'!$A:$ZZ,0, MATCH("Tour Package Name", '{INDEX} Tour Packages'!$4:$4, 0)), 0)
  ),
"")
</f>
        <v/>
      </c>
      <c r="Q499" s="44" t="str">
        <f t="shared" si="7"/>
        <v/>
      </c>
      <c r="R499" s="44" t="str">
        <f>IFERROR(__xludf.DUMMYFUNCTION("IF(OR(ISBLANK(K499), ISBLANK(N499)), """", 
  LET(
    resDate, K499,
    tourDate, N499,
    monthCount, MAX(0, DATEDIF(resDate, tourDate - 3, ""M"") + 1),
    secondDates, ARRAYFORMULA(DATE(YEAR(resDate), MONTH(resDate) + SEQUENCE(monthCount), 2)),
    "&amp;"validDates, FILTER(secondDates, (secondDates &gt; resDate + 2) * (secondDates &lt;= tourDate - 3)),
    IF(ISERROR(validDates), 0, COUNTA(validDates))
  )
)
"),"")</f>
        <v/>
      </c>
      <c r="S499" s="44" t="str">
        <f t="shared" si="8"/>
        <v/>
      </c>
      <c r="T499" s="45" t="str">
        <f t="array" ref="T499">IF(ISBLANK(BO499),IFERROR(
  INDEX(
    INDEX('{INDEX} Payment Terms'!$A:$G, , MATCH(T$3, '{INDEX} Payment Terms'!$4:$4, 0)),
    MATCH(Q499, INDEX('{INDEX} Payment Terms'!$A:$G,0, MATCH("Payment Condition", '{INDEX} Payment Terms'!$4:$4, 0)), 0)
  ),
""),"Cancelled")
</f>
        <v/>
      </c>
      <c r="U499" s="46" t="b">
        <v>0</v>
      </c>
      <c r="V499" s="47" t="str">
        <f>IFERROR(__xludf.DUMMYFUNCTION("IF(OR(L499=""Duo Booking"", L499=""Group Booking""),
IF(U499=FALSE,"""",
    LET(
      bookingType, L499,
      tour, M499,
      mainFirst, H499,
      mainLast, I499,
      mainEmail, G499,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$L$4:L499, bookingType,
          $M$4:M499, tour,
          $H$4:H499, mainFirst,
          $I$4:I499, mainLast,
          $G$4:G499, mainEmail
        ),
        ""000""
      ),
  "&amp;"    baseID &amp; ""-"" &amp; memberNumber
    )
  ),
  """"
)
"),"")</f>
        <v/>
      </c>
      <c r="W499" s="48"/>
      <c r="X499" s="85" t="b">
        <v>0</v>
      </c>
      <c r="Y499" s="85" t="b">
        <v>0</v>
      </c>
      <c r="Z499" s="85" t="b">
        <v>0</v>
      </c>
      <c r="AA499" s="50"/>
      <c r="AB499" s="51"/>
      <c r="AC499" s="85" t="b">
        <v>0</v>
      </c>
      <c r="AD499" s="92"/>
      <c r="AE499" s="88"/>
      <c r="AF499" s="36" t="str">
        <f t="array" ref="AF499">IF(M499="","",INDEX(
      '{INDEX} Tour Packages'!$A:$ZP,
      MATCH($M499, '{INDEX} Tour Packages'!$A:$A, 0),
      MATCH(AF$3, '{INDEX} Tour Packages'!$4:$4, 0)
    ))</f>
        <v/>
      </c>
      <c r="AG499" s="36" t="str">
        <f t="array" ref="AG499">IF(M499="","",INDEX(
      '{INDEX} Tour Packages'!$A:$ZP,
      MATCH($M499, '{INDEX} Tour Packages'!$A:$A, 0),
      MATCH(AG$3, '{INDEX} Tour Packages'!$4:$4, 0)
    ))</f>
        <v/>
      </c>
      <c r="AH499" s="36" t="str">
        <f t="array" ref="AH499">IF(M499="","",INDEX(
      '{INDEX} Tour Packages'!$A:$ZP,
      MATCH($M499, '{INDEX} Tour Packages'!$A:$A, 0),
      MATCH(AH$3, '{INDEX} Tour Packages'!$4:$4, 0)
    ))</f>
        <v/>
      </c>
      <c r="AI499" s="54" t="str">
        <f t="shared" si="9"/>
        <v/>
      </c>
      <c r="AJ499" s="42"/>
      <c r="AK499" s="55"/>
      <c r="AL499" s="46" t="b">
        <v>0</v>
      </c>
      <c r="AM499" s="56"/>
      <c r="AN499" s="57" t="str">
        <f t="shared" si="10"/>
        <v/>
      </c>
      <c r="AO499" s="58" t="str">
        <f t="shared" si="11"/>
        <v/>
      </c>
      <c r="AP499" s="59"/>
      <c r="AQ499" s="60"/>
      <c r="AR499" s="61"/>
      <c r="AS499" s="61"/>
      <c r="AT499" s="61" t="str">
        <f>IFERROR(__xludf.DUMMYFUNCTION("IF( 
  OR($AJ499=""Full Payment"", ISBLANK($K499)),
  """",
  IF(
    OR(
      Q499=""Standard Booking, P1"",
      Q499=""Standard Booking, P2"",
      Q499=""Standard Booking, P3"",
      Q499=""Standard Booking, P4""
    ),
    LET(
      resDate,   $"&amp;"K499,
      tourDate,  $N499,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499" s="62" t="str">
        <f t="shared" si="12"/>
        <v/>
      </c>
      <c r="AV499" s="63"/>
      <c r="AW499" s="64"/>
      <c r="AX499" s="64"/>
      <c r="AY499" s="64"/>
      <c r="AZ499" s="64" t="str">
        <f>IFERROR(__xludf.DUMMYFUNCTION("IF(
  OR($AJ499=""Full Payment"",$AJ499=""P1"", ISBLANK($K499)),
  """",
  IF(
    OR(
      $Q499=""Standard Booking, P2"",
      $Q499=""Standard Booking, P3"",
      $Q499=""Standard Booking, P4""
    ),
    LET(
      resDate,   $K499,
      tourDate,"&amp;"  $N499,
      monthCount, DATEDIF(resDate, tourDate, ""M"") + 1,
      secondDates, ARRAYFORMULA(
        DATE(
          YEAR(resDate),
          MONTH(resDate) + SEQUENCE(monthCount),
          2
        )
      ),
      validDates, FILTER(
        sec"&amp;"ondDates,
        (secondDates &gt; resDate + 2) *
        (secondDates &lt;= tourDate - 3)
      ),
      IF(
        OR($AJ499=""P2"", $AJ499=""P3"", $AJ499=""P4""),
        IF(
          COUNTA(validDates) &lt; 2,
          """",
          TEXT(INDEX(validDates"&amp;", 2), ""mmm d, yyyy"")
        ),
        IF(
          COUNTA(validDates) &lt; 2,
          """",
          TEXTJOIN("", "", TRUE,
            TEXT(INDEX(validDates, 1), ""mmm d, yyyy""),
            TEXT(INDEX(validDates, 2), ""mmm d, yyyy"")
          )
 "&amp;"       )
      )
    ),
    """"
  )
)
"),"")</f>
        <v/>
      </c>
      <c r="BA499" s="65" t="str">
        <f t="shared" si="13"/>
        <v/>
      </c>
      <c r="BB499" s="63"/>
      <c r="BC499" s="64"/>
      <c r="BD499" s="64"/>
      <c r="BE499" s="64"/>
      <c r="BF499" s="64" t="str">
        <f>IFERROR(__xludf.DUMMYFUNCTION("IF(
  OR($AJ499=""Full Payment"",$AJ499=""P1"", $AJ499=""P2""),
  """",
  IF(
    AND(
      NOT(ISBLANK($K499)),
      OR(
        Q499=""Standard Booking, P3"",
        Q499=""Standard Booking, P4""
      )
    ),
    LET(
      resDate,   $K499,
      "&amp;"tourDate,  $N499,
      monthCount, DATEDIF(resDate, tourDate, ""M"") + 1,
      secondDates, ARRAYFORMULA(
        DATE(
          YEAR(resDate),
          MONTH(resDate) + SEQUENCE(monthCount),
          2
        )
      ),
      validDates, FILTER(
  "&amp;"      secondDates,
        (secondDates &gt; resDate + 2) *
        (secondDates &lt;= tourDate - 3)
      ),
      IF(
        $AJ499=""P4"",
        IF(
          COUNTA(validDates) &lt; 3,
          """",
          TEXT(INDEX(validDates, 3), ""mmm d, yyyy"")
  "&amp;"      ),
        IF(
          $AJ499=""P3"",
          IF(
            COUNTA(validDates) &lt; 3,
            """",
            TEXT(INDEX(validDates, 3), ""mmm d, yyyy"")
          ),
          IF(
            COUNTA(validDates) &lt; 3,
            """",
    "&amp;"        TEXTJOIN("", "", TRUE,
              TEXT(INDEX(validDates, 1), ""mmm d, yyyy""),
              TEXT(INDEX(validDates, 2), ""mmm d, yyyy""),
              TEXT(INDEX(validDates, 3), ""mmm d, yyyy"")
            )
          )
        )
      )
    "&amp;"),
    """"
  )
)
"),"")</f>
        <v/>
      </c>
      <c r="BG499" s="65" t="str">
        <f t="shared" si="14"/>
        <v/>
      </c>
      <c r="BH499" s="63"/>
      <c r="BI499" s="64"/>
      <c r="BJ499" s="64"/>
      <c r="BK499" s="64"/>
      <c r="BL499" s="64" t="str">
        <f>IFERROR(__xludf.DUMMYFUNCTION("IF(
  OR($AJ499=""Full Payment"",$AJ499=""P1"",$AJ499=""P2"",$AJ499=""P3""),
  """",
  IF(
    AND(
      NOT(ISBLANK($K499)),
      $Q499=""Standard Booking, P4""
    ),
    LET(
      resDate,   $K499,
      tourDate,  $N499,
      monthCount, DATEDIF(r"&amp;"esDate, tourDate, ""M"") + 1,
      secondDates, ARRAYFORMULA(
        DATE(
          YEAR(resDate),
          MONTH(resDate) + SEQUENCE(monthCount),
          2
        )
      ),
      validDates, FILTER(
        secondDates,
        (secondDates &gt; res"&amp;"Date + 2) *
        (secondDates &lt;= tourDate - 3)
      ),
      IF(
        $AJ499=""P4"",
        IF(
          COUNTA(validDates) &lt; 4,
          """",
          TEXT(
            INDEX(validDates, 4),
            ""mmm d, yyyy""
          )
        ),
"&amp;"        IF(
          COUNTA(validDates) &lt; 4,
          """",
          TEXTJOIN(
            "", "", TRUE,
            TEXT(INDEX(validDates, 1), ""mmm d, yyyy""),
            TEXT(INDEX(validDates, 2), ""mmm d, yyyy""),
            TEXT(INDEX(validDates"&amp;", 3), ""mmm d, yyyy""),
            TEXT(INDEX(validDates, 4), ""mmm d, yyyy"")
          )
        )
      )
    ),
    """"
  )
)
"),"")</f>
        <v/>
      </c>
      <c r="BM499" s="65" t="str">
        <f t="shared" si="15"/>
        <v/>
      </c>
      <c r="BN499" s="66"/>
      <c r="BO499" s="67"/>
      <c r="BP499" s="49" t="b">
        <v>0</v>
      </c>
      <c r="BQ499" s="49" t="b">
        <v>0</v>
      </c>
      <c r="BR499" s="68"/>
      <c r="BS499" s="69"/>
      <c r="BT499" s="70" t="b">
        <v>0</v>
      </c>
      <c r="BU499" s="71"/>
      <c r="BV499" s="72"/>
      <c r="BW499" s="86" t="b">
        <v>0</v>
      </c>
      <c r="BX499" s="87"/>
    </row>
    <row r="500">
      <c r="A500" s="35" t="str">
        <f t="shared" si="1"/>
        <v/>
      </c>
      <c r="B500" s="36" t="str">
        <f t="shared" si="2"/>
        <v/>
      </c>
      <c r="C500" s="36" t="str">
        <f t="array" ref="C500">IF(
  M500="",
  "",
  IFERROR(
    INDEX(
      '{INDEX} Tour Packages'!$A:$ZZ,
      MATCH(
        M500,
        INDEX(
          '{INDEX} Tour Packages'!$A:$ZZ,
          ,
          MATCH("Tour Package Name", '{INDEX} Tour Packages'!$4:$4, 0)
        ),
        0
      ),
      MATCH("Tour Code", '{INDEX} Tour Packages'!$4:$4, 0)
    ),
    "XXX"
  )
)
</f>
        <v/>
      </c>
      <c r="D500" s="36" t="str">
        <f t="shared" si="3"/>
        <v/>
      </c>
      <c r="E500" s="36" t="str">
        <f t="shared" si="4"/>
        <v/>
      </c>
      <c r="F500" s="37" t="str">
        <f t="shared" si="5"/>
        <v/>
      </c>
      <c r="G500" s="89"/>
      <c r="H500" s="89"/>
      <c r="I500" s="90"/>
      <c r="J500" s="40" t="str">
        <f t="shared" si="16"/>
        <v> </v>
      </c>
      <c r="K500" s="91"/>
      <c r="L500" s="55"/>
      <c r="M500" s="55"/>
      <c r="N500" s="91"/>
      <c r="O500" s="43" t="str">
        <f>IFERROR(__xludf.DUMMYFUNCTION("IF(N500="""","""",IFERROR(
  N500 + VALUE(REGEXEXTRACT(P500, ""(\d+)\s+Days"")),
  """"
)
)"),"")</f>
        <v/>
      </c>
      <c r="P500" s="43" t="str">
        <f t="array" ref="P500">IFERROR(
  INDEX(
    INDEX('{INDEX} Tour Packages'!$A:$ZZ, , MATCH(P$3, '{INDEX} Tour Packages'!$4:$4, 0)),
    MATCH(M500, INDEX('{INDEX} Tour Packages'!$A:$ZZ,0, MATCH("Tour Package Name", '{INDEX} Tour Packages'!$4:$4, 0)), 0)
  ),
"")
</f>
        <v/>
      </c>
      <c r="Q500" s="44" t="str">
        <f t="shared" si="7"/>
        <v/>
      </c>
      <c r="R500" s="44" t="str">
        <f>IFERROR(__xludf.DUMMYFUNCTION("IF(OR(ISBLANK(K500), ISBLANK(N500)), """", 
  LET(
    resDate, K500,
    tourDate, N500,
    monthCount, MAX(0, DATEDIF(resDate, tourDate - 3, ""M"") + 1),
    secondDates, ARRAYFORMULA(DATE(YEAR(resDate), MONTH(resDate) + SEQUENCE(monthCount), 2)),
    "&amp;"validDates, FILTER(secondDates, (secondDates &gt; resDate + 2) * (secondDates &lt;= tourDate - 3)),
    IF(ISERROR(validDates), 0, COUNTA(validDates))
  )
)
"),"")</f>
        <v/>
      </c>
      <c r="S500" s="44" t="str">
        <f t="shared" si="8"/>
        <v/>
      </c>
      <c r="T500" s="45" t="str">
        <f t="array" ref="T500">IF(ISBLANK(BO500),IFERROR(
  INDEX(
    INDEX('{INDEX} Payment Terms'!$A:$G, , MATCH(T$3, '{INDEX} Payment Terms'!$4:$4, 0)),
    MATCH(Q500, INDEX('{INDEX} Payment Terms'!$A:$G,0, MATCH("Payment Condition", '{INDEX} Payment Terms'!$4:$4, 0)), 0)
  ),
""),"Cancelled")
</f>
        <v/>
      </c>
      <c r="U500" s="46" t="b">
        <v>0</v>
      </c>
      <c r="V500" s="47" t="str">
        <f>IFERROR(__xludf.DUMMYFUNCTION("IF(OR(L500=""Duo Booking"", L500=""Group Booking""),
IF(U500=FALSE,"""",
    LET(
      bookingType, L500,
      tour, M500,
      mainFirst, H500,
      mainLast, I500,
      mainEmail, G500,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$L$4:L500, bookingType,
          $M$4:M500, tour,
          $H$4:H500, mainFirst,
          $I$4:I500, mainLast,
          $G$4:G500, mainEmail
        ),
        ""000""
      ),
  "&amp;"    baseID &amp; ""-"" &amp; memberNumber
    )
  ),
  """"
)
"),"")</f>
        <v/>
      </c>
      <c r="W500" s="48"/>
      <c r="X500" s="85" t="b">
        <v>0</v>
      </c>
      <c r="Y500" s="85" t="b">
        <v>0</v>
      </c>
      <c r="Z500" s="85" t="b">
        <v>0</v>
      </c>
      <c r="AA500" s="50"/>
      <c r="AB500" s="51"/>
      <c r="AC500" s="85" t="b">
        <v>0</v>
      </c>
      <c r="AD500" s="92"/>
      <c r="AE500" s="88"/>
      <c r="AF500" s="36" t="str">
        <f t="array" ref="AF500">IF(M500="","",INDEX(
      '{INDEX} Tour Packages'!$A:$ZP,
      MATCH($M500, '{INDEX} Tour Packages'!$A:$A, 0),
      MATCH(AF$3, '{INDEX} Tour Packages'!$4:$4, 0)
    ))</f>
        <v/>
      </c>
      <c r="AG500" s="36" t="str">
        <f t="array" ref="AG500">IF(M500="","",INDEX(
      '{INDEX} Tour Packages'!$A:$ZP,
      MATCH($M500, '{INDEX} Tour Packages'!$A:$A, 0),
      MATCH(AG$3, '{INDEX} Tour Packages'!$4:$4, 0)
    ))</f>
        <v/>
      </c>
      <c r="AH500" s="36" t="str">
        <f t="array" ref="AH500">IF(M500="","",INDEX(
      '{INDEX} Tour Packages'!$A:$ZP,
      MATCH($M500, '{INDEX} Tour Packages'!$A:$A, 0),
      MATCH(AH$3, '{INDEX} Tour Packages'!$4:$4, 0)
    ))</f>
        <v/>
      </c>
      <c r="AI500" s="54" t="str">
        <f t="shared" si="9"/>
        <v/>
      </c>
      <c r="AJ500" s="42"/>
      <c r="AK500" s="55"/>
      <c r="AL500" s="46" t="b">
        <v>0</v>
      </c>
      <c r="AM500" s="56"/>
      <c r="AN500" s="57" t="str">
        <f t="shared" si="10"/>
        <v/>
      </c>
      <c r="AO500" s="58" t="str">
        <f t="shared" si="11"/>
        <v/>
      </c>
      <c r="AP500" s="59"/>
      <c r="AQ500" s="60"/>
      <c r="AR500" s="61"/>
      <c r="AS500" s="61"/>
      <c r="AT500" s="61" t="str">
        <f>IFERROR(__xludf.DUMMYFUNCTION("IF( 
  OR($AJ500=""Full Payment"", ISBLANK($K500)),
  """",
  IF(
    OR(
      Q500=""Standard Booking, P1"",
      Q500=""Standard Booking, P2"",
      Q500=""Standard Booking, P3"",
      Q500=""Standard Booking, P4""
    ),
    LET(
      resDate,   $"&amp;"K500,
      tourDate,  $N500,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0" s="62" t="str">
        <f t="shared" si="12"/>
        <v/>
      </c>
      <c r="AV500" s="63"/>
      <c r="AW500" s="64"/>
      <c r="AX500" s="64"/>
      <c r="AY500" s="64"/>
      <c r="AZ500" s="64" t="str">
        <f>IFERROR(__xludf.DUMMYFUNCTION("IF(
  OR($AJ500=""Full Payment"",$AJ500=""P1"", ISBLANK($K500)),
  """",
  IF(
    OR(
      $Q500=""Standard Booking, P2"",
      $Q500=""Standard Booking, P3"",
      $Q500=""Standard Booking, P4""
    ),
    LET(
      resDate,   $K500,
      tourDate,"&amp;"  $N500,
      monthCount, DATEDIF(resDate, tourDate, ""M"") + 1,
      secondDates, ARRAYFORMULA(
        DATE(
          YEAR(resDate),
          MONTH(resDate) + SEQUENCE(monthCount),
          2
        )
      ),
      validDates, FILTER(
        sec"&amp;"ondDates,
        (secondDates &gt; resDate + 2) *
        (secondDates &lt;= tourDate - 3)
      ),
      IF(
        OR($AJ500=""P2"", $AJ500=""P3"", $AJ500=""P4""),
        IF(
          COUNTA(validDates) &lt; 2,
          """",
          TEXT(INDEX(validDates"&amp;", 2), ""mmm d, yyyy"")
        ),
        IF(
          COUNTA(validDates) &lt; 2,
          """",
          TEXTJOIN("", "", TRUE,
            TEXT(INDEX(validDates, 1), ""mmm d, yyyy""),
            TEXT(INDEX(validDates, 2), ""mmm d, yyyy"")
          )
 "&amp;"       )
      )
    ),
    """"
  )
)
"),"")</f>
        <v/>
      </c>
      <c r="BA500" s="65" t="str">
        <f t="shared" si="13"/>
        <v/>
      </c>
      <c r="BB500" s="63"/>
      <c r="BC500" s="64"/>
      <c r="BD500" s="64"/>
      <c r="BE500" s="64"/>
      <c r="BF500" s="64" t="str">
        <f>IFERROR(__xludf.DUMMYFUNCTION("IF(
  OR($AJ500=""Full Payment"",$AJ500=""P1"", $AJ500=""P2""),
  """",
  IF(
    AND(
      NOT(ISBLANK($K500)),
      OR(
        Q500=""Standard Booking, P3"",
        Q500=""Standard Booking, P4""
      )
    ),
    LET(
      resDate,   $K500,
      "&amp;"tourDate,  $N500,
      monthCount, DATEDIF(resDate, tourDate, ""M"") + 1,
      secondDates, ARRAYFORMULA(
        DATE(
          YEAR(resDate),
          MONTH(resDate) + SEQUENCE(monthCount),
          2
        )
      ),
      validDates, FILTER(
  "&amp;"      secondDates,
        (secondDates &gt; resDate + 2) *
        (secondDates &lt;= tourDate - 3)
      ),
      IF(
        $AJ500=""P4"",
        IF(
          COUNTA(validDates) &lt; 3,
          """",
          TEXT(INDEX(validDates, 3), ""mmm d, yyyy"")
  "&amp;"      ),
        IF(
          $AJ500=""P3"",
          IF(
            COUNTA(validDates) &lt; 3,
            """",
            TEXT(INDEX(validDates, 3), ""mmm d, yyyy"")
          ),
          IF(
            COUNTA(validDates) &lt; 3,
            """",
    "&amp;"        TEXTJOIN("", "", TRUE,
              TEXT(INDEX(validDates, 1), ""mmm d, yyyy""),
              TEXT(INDEX(validDates, 2), ""mmm d, yyyy""),
              TEXT(INDEX(validDates, 3), ""mmm d, yyyy"")
            )
          )
        )
      )
    "&amp;"),
    """"
  )
)
"),"")</f>
        <v/>
      </c>
      <c r="BG500" s="65" t="str">
        <f t="shared" si="14"/>
        <v/>
      </c>
      <c r="BH500" s="63"/>
      <c r="BI500" s="64"/>
      <c r="BJ500" s="64"/>
      <c r="BK500" s="64"/>
      <c r="BL500" s="64" t="str">
        <f>IFERROR(__xludf.DUMMYFUNCTION("IF(
  OR($AJ500=""Full Payment"",$AJ500=""P1"",$AJ500=""P2"",$AJ500=""P3""),
  """",
  IF(
    AND(
      NOT(ISBLANK($K500)),
      $Q500=""Standard Booking, P4""
    ),
    LET(
      resDate,   $K500,
      tourDate,  $N500,
      monthCount, DATEDIF(r"&amp;"esDate, tourDate, ""M"") + 1,
      secondDates, ARRAYFORMULA(
        DATE(
          YEAR(resDate),
          MONTH(resDate) + SEQUENCE(monthCount),
          2
        )
      ),
      validDates, FILTER(
        secondDates,
        (secondDates &gt; res"&amp;"Date + 2) *
        (secondDates &lt;= tourDate - 3)
      ),
      IF(
        $AJ500=""P4"",
        IF(
          COUNTA(validDates) &lt; 4,
          """",
          TEXT(
            INDEX(validDates, 4),
            ""mmm d, yyyy""
          )
        ),
"&amp;"        IF(
          COUNTA(validDates) &lt; 4,
          """",
          TEXTJOIN(
            "", "", TRUE,
            TEXT(INDEX(validDates, 1), ""mmm d, yyyy""),
            TEXT(INDEX(validDates, 2), ""mmm d, yyyy""),
            TEXT(INDEX(validDates"&amp;", 3), ""mmm d, yyyy""),
            TEXT(INDEX(validDates, 4), ""mmm d, yyyy"")
          )
        )
      )
    ),
    """"
  )
)
"),"")</f>
        <v/>
      </c>
      <c r="BM500" s="65" t="str">
        <f t="shared" si="15"/>
        <v/>
      </c>
      <c r="BN500" s="66"/>
      <c r="BO500" s="67"/>
      <c r="BP500" s="49" t="b">
        <v>0</v>
      </c>
      <c r="BQ500" s="49" t="b">
        <v>0</v>
      </c>
      <c r="BR500" s="68"/>
      <c r="BS500" s="69"/>
      <c r="BT500" s="70" t="b">
        <v>0</v>
      </c>
      <c r="BU500" s="71"/>
      <c r="BV500" s="72"/>
      <c r="BW500" s="86" t="b">
        <v>0</v>
      </c>
      <c r="BX500" s="87"/>
    </row>
    <row r="501">
      <c r="A501" s="35" t="str">
        <f t="shared" si="1"/>
        <v/>
      </c>
      <c r="B501" s="36" t="str">
        <f t="shared" si="2"/>
        <v/>
      </c>
      <c r="C501" s="36" t="str">
        <f t="array" ref="C501">IF(
  M501="",
  "",
  IFERROR(
    INDEX(
      '{INDEX} Tour Packages'!$A:$ZZ,
      MATCH(
        M501,
        INDEX(
          '{INDEX} Tour Packages'!$A:$ZZ,
          ,
          MATCH("Tour Package Name", '{INDEX} Tour Packages'!$4:$4, 0)
        ),
        0
      ),
      MATCH("Tour Code", '{INDEX} Tour Packages'!$4:$4, 0)
    ),
    "XXX"
  )
)
</f>
        <v/>
      </c>
      <c r="D501" s="36" t="str">
        <f t="shared" si="3"/>
        <v/>
      </c>
      <c r="E501" s="36" t="str">
        <f t="shared" si="4"/>
        <v/>
      </c>
      <c r="F501" s="37" t="str">
        <f t="shared" si="5"/>
        <v/>
      </c>
      <c r="G501" s="89"/>
      <c r="H501" s="89"/>
      <c r="I501" s="90"/>
      <c r="J501" s="40" t="str">
        <f t="shared" si="16"/>
        <v> </v>
      </c>
      <c r="K501" s="91"/>
      <c r="L501" s="55"/>
      <c r="M501" s="55"/>
      <c r="N501" s="91"/>
      <c r="O501" s="43" t="str">
        <f>IFERROR(__xludf.DUMMYFUNCTION("IF(N501="""","""",IFERROR(
  N501 + VALUE(REGEXEXTRACT(P501, ""(\d+)\s+Days"")),
  """"
)
)"),"")</f>
        <v/>
      </c>
      <c r="P501" s="43" t="str">
        <f t="array" ref="P501">IFERROR(
  INDEX(
    INDEX('{INDEX} Tour Packages'!$A:$ZZ, , MATCH(P$3, '{INDEX} Tour Packages'!$4:$4, 0)),
    MATCH(M501, INDEX('{INDEX} Tour Packages'!$A:$ZZ,0, MATCH("Tour Package Name", '{INDEX} Tour Packages'!$4:$4, 0)), 0)
  ),
"")
</f>
        <v/>
      </c>
      <c r="Q501" s="44" t="str">
        <f t="shared" si="7"/>
        <v/>
      </c>
      <c r="R501" s="44" t="str">
        <f>IFERROR(__xludf.DUMMYFUNCTION("IF(OR(ISBLANK(K501), ISBLANK(N501)), """", 
  LET(
    resDate, K501,
    tourDate, N501,
    monthCount, MAX(0, DATEDIF(resDate, tourDate - 3, ""M"") + 1),
    secondDates, ARRAYFORMULA(DATE(YEAR(resDate), MONTH(resDate) + SEQUENCE(monthCount), 2)),
    "&amp;"validDates, FILTER(secondDates, (secondDates &gt; resDate + 2) * (secondDates &lt;= tourDate - 3)),
    IF(ISERROR(validDates), 0, COUNTA(validDates))
  )
)
"),"")</f>
        <v/>
      </c>
      <c r="S501" s="44" t="str">
        <f t="shared" si="8"/>
        <v/>
      </c>
      <c r="T501" s="45" t="str">
        <f t="array" ref="T501">IF(ISBLANK(BO501),IFERROR(
  INDEX(
    INDEX('{INDEX} Payment Terms'!$A:$G, , MATCH(T$3, '{INDEX} Payment Terms'!$4:$4, 0)),
    MATCH(Q501, INDEX('{INDEX} Payment Terms'!$A:$G,0, MATCH("Payment Condition", '{INDEX} Payment Terms'!$4:$4, 0)), 0)
  ),
""),"Cancelled")
</f>
        <v/>
      </c>
      <c r="U501" s="46" t="b">
        <v>0</v>
      </c>
      <c r="V501" s="47" t="str">
        <f>IFERROR(__xludf.DUMMYFUNCTION("IF(OR(L501=""Duo Booking"", L501=""Group Booking""),
IF(U501=FALSE,"""",
    LET(
      bookingType, L501,
      tour, M501,
      mainFirst, H501,
      mainLast, I501,
      mainEmail, G501,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$L$4:L501, bookingType,
          $M$4:M501, tour,
          $H$4:H501, mainFirst,
          $I$4:I501, mainLast,
          $G$4:G501, mainEmail
        ),
        ""000""
      ),
  "&amp;"    baseID &amp; ""-"" &amp; memberNumber
    )
  ),
  """"
)
"),"")</f>
        <v/>
      </c>
      <c r="W501" s="48"/>
      <c r="X501" s="85" t="b">
        <v>0</v>
      </c>
      <c r="Y501" s="85" t="b">
        <v>0</v>
      </c>
      <c r="Z501" s="85" t="b">
        <v>0</v>
      </c>
      <c r="AA501" s="50"/>
      <c r="AB501" s="51"/>
      <c r="AC501" s="85" t="b">
        <v>0</v>
      </c>
      <c r="AD501" s="92"/>
      <c r="AE501" s="88"/>
      <c r="AF501" s="36" t="str">
        <f t="array" ref="AF501">IF(M501="","",INDEX(
      '{INDEX} Tour Packages'!$A:$ZP,
      MATCH($M501, '{INDEX} Tour Packages'!$A:$A, 0),
      MATCH(AF$3, '{INDEX} Tour Packages'!$4:$4, 0)
    ))</f>
        <v/>
      </c>
      <c r="AG501" s="36" t="str">
        <f t="array" ref="AG501">IF(M501="","",INDEX(
      '{INDEX} Tour Packages'!$A:$ZP,
      MATCH($M501, '{INDEX} Tour Packages'!$A:$A, 0),
      MATCH(AG$3, '{INDEX} Tour Packages'!$4:$4, 0)
    ))</f>
        <v/>
      </c>
      <c r="AH501" s="36" t="str">
        <f t="array" ref="AH501">IF(M501="","",INDEX(
      '{INDEX} Tour Packages'!$A:$ZP,
      MATCH($M501, '{INDEX} Tour Packages'!$A:$A, 0),
      MATCH(AH$3, '{INDEX} Tour Packages'!$4:$4, 0)
    ))</f>
        <v/>
      </c>
      <c r="AI501" s="54" t="str">
        <f t="shared" si="9"/>
        <v/>
      </c>
      <c r="AJ501" s="42"/>
      <c r="AK501" s="55"/>
      <c r="AL501" s="46" t="b">
        <v>0</v>
      </c>
      <c r="AM501" s="56"/>
      <c r="AN501" s="57" t="str">
        <f t="shared" si="10"/>
        <v/>
      </c>
      <c r="AO501" s="58" t="str">
        <f t="shared" si="11"/>
        <v/>
      </c>
      <c r="AP501" s="59"/>
      <c r="AQ501" s="60"/>
      <c r="AR501" s="61"/>
      <c r="AS501" s="61"/>
      <c r="AT501" s="61" t="str">
        <f>IFERROR(__xludf.DUMMYFUNCTION("IF( 
  OR($AJ501=""Full Payment"", ISBLANK($K501)),
  """",
  IF(
    OR(
      Q501=""Standard Booking, P1"",
      Q501=""Standard Booking, P2"",
      Q501=""Standard Booking, P3"",
      Q501=""Standard Booking, P4""
    ),
    LET(
      resDate,   $"&amp;"K501,
      tourDate,  $N501,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1" s="62" t="str">
        <f t="shared" si="12"/>
        <v/>
      </c>
      <c r="AV501" s="63"/>
      <c r="AW501" s="64"/>
      <c r="AX501" s="64"/>
      <c r="AY501" s="64"/>
      <c r="AZ501" s="64" t="str">
        <f>IFERROR(__xludf.DUMMYFUNCTION("IF(
  OR($AJ501=""Full Payment"",$AJ501=""P1"", ISBLANK($K501)),
  """",
  IF(
    OR(
      $Q501=""Standard Booking, P2"",
      $Q501=""Standard Booking, P3"",
      $Q501=""Standard Booking, P4""
    ),
    LET(
      resDate,   $K501,
      tourDate,"&amp;"  $N501,
      monthCount, DATEDIF(resDate, tourDate, ""M"") + 1,
      secondDates, ARRAYFORMULA(
        DATE(
          YEAR(resDate),
          MONTH(resDate) + SEQUENCE(monthCount),
          2
        )
      ),
      validDates, FILTER(
        sec"&amp;"ondDates,
        (secondDates &gt; resDate + 2) *
        (secondDates &lt;= tourDate - 3)
      ),
      IF(
        OR($AJ501=""P2"", $AJ501=""P3"", $AJ501=""P4""),
        IF(
          COUNTA(validDates) &lt; 2,
          """",
          TEXT(INDEX(validDates"&amp;", 2), ""mmm d, yyyy"")
        ),
        IF(
          COUNTA(validDates) &lt; 2,
          """",
          TEXTJOIN("", "", TRUE,
            TEXT(INDEX(validDates, 1), ""mmm d, yyyy""),
            TEXT(INDEX(validDates, 2), ""mmm d, yyyy"")
          )
 "&amp;"       )
      )
    ),
    """"
  )
)
"),"")</f>
        <v/>
      </c>
      <c r="BA501" s="65" t="str">
        <f t="shared" si="13"/>
        <v/>
      </c>
      <c r="BB501" s="63"/>
      <c r="BC501" s="64"/>
      <c r="BD501" s="64"/>
      <c r="BE501" s="64"/>
      <c r="BF501" s="64" t="str">
        <f>IFERROR(__xludf.DUMMYFUNCTION("IF(
  OR($AJ501=""Full Payment"",$AJ501=""P1"", $AJ501=""P2""),
  """",
  IF(
    AND(
      NOT(ISBLANK($K501)),
      OR(
        Q501=""Standard Booking, P3"",
        Q501=""Standard Booking, P4""
      )
    ),
    LET(
      resDate,   $K501,
      "&amp;"tourDate,  $N501,
      monthCount, DATEDIF(resDate, tourDate, ""M"") + 1,
      secondDates, ARRAYFORMULA(
        DATE(
          YEAR(resDate),
          MONTH(resDate) + SEQUENCE(monthCount),
          2
        )
      ),
      validDates, FILTER(
  "&amp;"      secondDates,
        (secondDates &gt; resDate + 2) *
        (secondDates &lt;= tourDate - 3)
      ),
      IF(
        $AJ501=""P4"",
        IF(
          COUNTA(validDates) &lt; 3,
          """",
          TEXT(INDEX(validDates, 3), ""mmm d, yyyy"")
  "&amp;"      ),
        IF(
          $AJ501=""P3"",
          IF(
            COUNTA(validDates) &lt; 3,
            """",
            TEXT(INDEX(validDates, 3), ""mmm d, yyyy"")
          ),
          IF(
            COUNTA(validDates) &lt; 3,
            """",
    "&amp;"        TEXTJOIN("", "", TRUE,
              TEXT(INDEX(validDates, 1), ""mmm d, yyyy""),
              TEXT(INDEX(validDates, 2), ""mmm d, yyyy""),
              TEXT(INDEX(validDates, 3), ""mmm d, yyyy"")
            )
          )
        )
      )
    "&amp;"),
    """"
  )
)
"),"")</f>
        <v/>
      </c>
      <c r="BG501" s="65" t="str">
        <f t="shared" si="14"/>
        <v/>
      </c>
      <c r="BH501" s="63"/>
      <c r="BI501" s="64"/>
      <c r="BJ501" s="64"/>
      <c r="BK501" s="64"/>
      <c r="BL501" s="64" t="str">
        <f>IFERROR(__xludf.DUMMYFUNCTION("IF(
  OR($AJ501=""Full Payment"",$AJ501=""P1"",$AJ501=""P2"",$AJ501=""P3""),
  """",
  IF(
    AND(
      NOT(ISBLANK($K501)),
      $Q501=""Standard Booking, P4""
    ),
    LET(
      resDate,   $K501,
      tourDate,  $N501,
      monthCount, DATEDIF(r"&amp;"esDate, tourDate, ""M"") + 1,
      secondDates, ARRAYFORMULA(
        DATE(
          YEAR(resDate),
          MONTH(resDate) + SEQUENCE(monthCount),
          2
        )
      ),
      validDates, FILTER(
        secondDates,
        (secondDates &gt; res"&amp;"Date + 2) *
        (secondDates &lt;= tourDate - 3)
      ),
      IF(
        $AJ501=""P4"",
        IF(
          COUNTA(validDates) &lt; 4,
          """",
          TEXT(
            INDEX(validDates, 4),
            ""mmm d, yyyy""
          )
        ),
"&amp;"        IF(
          COUNTA(validDates) &lt; 4,
          """",
          TEXTJOIN(
            "", "", TRUE,
            TEXT(INDEX(validDates, 1), ""mmm d, yyyy""),
            TEXT(INDEX(validDates, 2), ""mmm d, yyyy""),
            TEXT(INDEX(validDates"&amp;", 3), ""mmm d, yyyy""),
            TEXT(INDEX(validDates, 4), ""mmm d, yyyy"")
          )
        )
      )
    ),
    """"
  )
)
"),"")</f>
        <v/>
      </c>
      <c r="BM501" s="65" t="str">
        <f t="shared" si="15"/>
        <v/>
      </c>
      <c r="BN501" s="66"/>
      <c r="BO501" s="67"/>
      <c r="BP501" s="49" t="b">
        <v>0</v>
      </c>
      <c r="BQ501" s="49" t="b">
        <v>0</v>
      </c>
      <c r="BR501" s="68"/>
      <c r="BS501" s="69"/>
      <c r="BT501" s="70" t="b">
        <v>0</v>
      </c>
      <c r="BU501" s="71"/>
      <c r="BV501" s="72"/>
      <c r="BW501" s="86" t="b">
        <v>0</v>
      </c>
      <c r="BX501" s="87"/>
    </row>
    <row r="502">
      <c r="A502" s="35" t="str">
        <f t="shared" si="1"/>
        <v/>
      </c>
      <c r="B502" s="36" t="str">
        <f t="shared" si="2"/>
        <v/>
      </c>
      <c r="C502" s="36" t="str">
        <f t="array" ref="C502">IF(
  M502="",
  "",
  IFERROR(
    INDEX(
      '{INDEX} Tour Packages'!$A:$ZZ,
      MATCH(
        M502,
        INDEX(
          '{INDEX} Tour Packages'!$A:$ZZ,
          ,
          MATCH("Tour Package Name", '{INDEX} Tour Packages'!$4:$4, 0)
        ),
        0
      ),
      MATCH("Tour Code", '{INDEX} Tour Packages'!$4:$4, 0)
    ),
    "XXX"
  )
)
</f>
        <v/>
      </c>
      <c r="D502" s="36" t="str">
        <f t="shared" si="3"/>
        <v/>
      </c>
      <c r="E502" s="36" t="str">
        <f t="shared" si="4"/>
        <v/>
      </c>
      <c r="F502" s="37" t="str">
        <f t="shared" si="5"/>
        <v/>
      </c>
      <c r="G502" s="89"/>
      <c r="H502" s="89"/>
      <c r="I502" s="90"/>
      <c r="J502" s="40" t="str">
        <f t="shared" si="16"/>
        <v> </v>
      </c>
      <c r="K502" s="91"/>
      <c r="L502" s="55"/>
      <c r="M502" s="55"/>
      <c r="N502" s="91"/>
      <c r="O502" s="43" t="str">
        <f>IFERROR(__xludf.DUMMYFUNCTION("IF(N502="""","""",IFERROR(
  N502 + VALUE(REGEXEXTRACT(P502, ""(\d+)\s+Days"")),
  """"
)
)"),"")</f>
        <v/>
      </c>
      <c r="P502" s="43" t="str">
        <f t="array" ref="P502">IFERROR(
  INDEX(
    INDEX('{INDEX} Tour Packages'!$A:$ZZ, , MATCH(P$3, '{INDEX} Tour Packages'!$4:$4, 0)),
    MATCH(M502, INDEX('{INDEX} Tour Packages'!$A:$ZZ,0, MATCH("Tour Package Name", '{INDEX} Tour Packages'!$4:$4, 0)), 0)
  ),
"")
</f>
        <v/>
      </c>
      <c r="Q502" s="44" t="str">
        <f t="shared" si="7"/>
        <v/>
      </c>
      <c r="R502" s="44" t="str">
        <f>IFERROR(__xludf.DUMMYFUNCTION("IF(OR(ISBLANK(K502), ISBLANK(N502)), """", 
  LET(
    resDate, K502,
    tourDate, N502,
    monthCount, MAX(0, DATEDIF(resDate, tourDate - 3, ""M"") + 1),
    secondDates, ARRAYFORMULA(DATE(YEAR(resDate), MONTH(resDate) + SEQUENCE(monthCount), 2)),
    "&amp;"validDates, FILTER(secondDates, (secondDates &gt; resDate + 2) * (secondDates &lt;= tourDate - 3)),
    IF(ISERROR(validDates), 0, COUNTA(validDates))
  )
)
"),"")</f>
        <v/>
      </c>
      <c r="S502" s="44" t="str">
        <f t="shared" si="8"/>
        <v/>
      </c>
      <c r="T502" s="45" t="str">
        <f t="array" ref="T502">IF(ISBLANK(BO502),IFERROR(
  INDEX(
    INDEX('{INDEX} Payment Terms'!$A:$G, , MATCH(T$3, '{INDEX} Payment Terms'!$4:$4, 0)),
    MATCH(Q502, INDEX('{INDEX} Payment Terms'!$A:$G,0, MATCH("Payment Condition", '{INDEX} Payment Terms'!$4:$4, 0)), 0)
  ),
""),"Cancelled")
</f>
        <v/>
      </c>
      <c r="U502" s="46" t="b">
        <v>0</v>
      </c>
      <c r="V502" s="47" t="str">
        <f>IFERROR(__xludf.DUMMYFUNCTION("IF(OR(L502=""Duo Booking"", L502=""Group Booking""),
IF(U502=FALSE,"""",
    LET(
      bookingType, L502,
      tour, M502,
      mainFirst, H502,
      mainLast, I502,
      mainEmail, G502,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$L$4:L502, bookingType,
          $M$4:M502, tour,
          $H$4:H502, mainFirst,
          $I$4:I502, mainLast,
          $G$4:G502, mainEmail
        ),
        ""000""
      ),
  "&amp;"    baseID &amp; ""-"" &amp; memberNumber
    )
  ),
  """"
)
"),"")</f>
        <v/>
      </c>
      <c r="W502" s="48"/>
      <c r="X502" s="85" t="b">
        <v>0</v>
      </c>
      <c r="Y502" s="85" t="b">
        <v>0</v>
      </c>
      <c r="Z502" s="85" t="b">
        <v>0</v>
      </c>
      <c r="AA502" s="50"/>
      <c r="AB502" s="51"/>
      <c r="AC502" s="85" t="b">
        <v>0</v>
      </c>
      <c r="AD502" s="92"/>
      <c r="AE502" s="88"/>
      <c r="AF502" s="36" t="str">
        <f t="array" ref="AF502">IF(M502="","",INDEX(
      '{INDEX} Tour Packages'!$A:$ZP,
      MATCH($M502, '{INDEX} Tour Packages'!$A:$A, 0),
      MATCH(AF$3, '{INDEX} Tour Packages'!$4:$4, 0)
    ))</f>
        <v/>
      </c>
      <c r="AG502" s="36" t="str">
        <f t="array" ref="AG502">IF(M502="","",INDEX(
      '{INDEX} Tour Packages'!$A:$ZP,
      MATCH($M502, '{INDEX} Tour Packages'!$A:$A, 0),
      MATCH(AG$3, '{INDEX} Tour Packages'!$4:$4, 0)
    ))</f>
        <v/>
      </c>
      <c r="AH502" s="36" t="str">
        <f t="array" ref="AH502">IF(M502="","",INDEX(
      '{INDEX} Tour Packages'!$A:$ZP,
      MATCH($M502, '{INDEX} Tour Packages'!$A:$A, 0),
      MATCH(AH$3, '{INDEX} Tour Packages'!$4:$4, 0)
    ))</f>
        <v/>
      </c>
      <c r="AI502" s="54" t="str">
        <f t="shared" si="9"/>
        <v/>
      </c>
      <c r="AJ502" s="42"/>
      <c r="AK502" s="55"/>
      <c r="AL502" s="46" t="b">
        <v>0</v>
      </c>
      <c r="AM502" s="56"/>
      <c r="AN502" s="57" t="str">
        <f t="shared" si="10"/>
        <v/>
      </c>
      <c r="AO502" s="58" t="str">
        <f t="shared" si="11"/>
        <v/>
      </c>
      <c r="AP502" s="59"/>
      <c r="AQ502" s="60"/>
      <c r="AR502" s="61"/>
      <c r="AS502" s="61"/>
      <c r="AT502" s="61" t="str">
        <f>IFERROR(__xludf.DUMMYFUNCTION("IF( 
  OR($AJ502=""Full Payment"", ISBLANK($K502)),
  """",
  IF(
    OR(
      Q502=""Standard Booking, P1"",
      Q502=""Standard Booking, P2"",
      Q502=""Standard Booking, P3"",
      Q502=""Standard Booking, P4""
    ),
    LET(
      resDate,   $"&amp;"K502,
      tourDate,  $N502,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2" s="62" t="str">
        <f t="shared" si="12"/>
        <v/>
      </c>
      <c r="AV502" s="63"/>
      <c r="AW502" s="64"/>
      <c r="AX502" s="64"/>
      <c r="AY502" s="64"/>
      <c r="AZ502" s="64" t="str">
        <f>IFERROR(__xludf.DUMMYFUNCTION("IF(
  OR($AJ502=""Full Payment"",$AJ502=""P1"", ISBLANK($K502)),
  """",
  IF(
    OR(
      $Q502=""Standard Booking, P2"",
      $Q502=""Standard Booking, P3"",
      $Q502=""Standard Booking, P4""
    ),
    LET(
      resDate,   $K502,
      tourDate,"&amp;"  $N502,
      monthCount, DATEDIF(resDate, tourDate, ""M"") + 1,
      secondDates, ARRAYFORMULA(
        DATE(
          YEAR(resDate),
          MONTH(resDate) + SEQUENCE(monthCount),
          2
        )
      ),
      validDates, FILTER(
        sec"&amp;"ondDates,
        (secondDates &gt; resDate + 2) *
        (secondDates &lt;= tourDate - 3)
      ),
      IF(
        OR($AJ502=""P2"", $AJ502=""P3"", $AJ502=""P4""),
        IF(
          COUNTA(validDates) &lt; 2,
          """",
          TEXT(INDEX(validDates"&amp;", 2), ""mmm d, yyyy"")
        ),
        IF(
          COUNTA(validDates) &lt; 2,
          """",
          TEXTJOIN("", "", TRUE,
            TEXT(INDEX(validDates, 1), ""mmm d, yyyy""),
            TEXT(INDEX(validDates, 2), ""mmm d, yyyy"")
          )
 "&amp;"       )
      )
    ),
    """"
  )
)
"),"")</f>
        <v/>
      </c>
      <c r="BA502" s="65" t="str">
        <f t="shared" si="13"/>
        <v/>
      </c>
      <c r="BB502" s="63"/>
      <c r="BC502" s="64"/>
      <c r="BD502" s="64"/>
      <c r="BE502" s="64"/>
      <c r="BF502" s="64" t="str">
        <f>IFERROR(__xludf.DUMMYFUNCTION("IF(
  OR($AJ502=""Full Payment"",$AJ502=""P1"", $AJ502=""P2""),
  """",
  IF(
    AND(
      NOT(ISBLANK($K502)),
      OR(
        Q502=""Standard Booking, P3"",
        Q502=""Standard Booking, P4""
      )
    ),
    LET(
      resDate,   $K502,
      "&amp;"tourDate,  $N502,
      monthCount, DATEDIF(resDate, tourDate, ""M"") + 1,
      secondDates, ARRAYFORMULA(
        DATE(
          YEAR(resDate),
          MONTH(resDate) + SEQUENCE(monthCount),
          2
        )
      ),
      validDates, FILTER(
  "&amp;"      secondDates,
        (secondDates &gt; resDate + 2) *
        (secondDates &lt;= tourDate - 3)
      ),
      IF(
        $AJ502=""P4"",
        IF(
          COUNTA(validDates) &lt; 3,
          """",
          TEXT(INDEX(validDates, 3), ""mmm d, yyyy"")
  "&amp;"      ),
        IF(
          $AJ502=""P3"",
          IF(
            COUNTA(validDates) &lt; 3,
            """",
            TEXT(INDEX(validDates, 3), ""mmm d, yyyy"")
          ),
          IF(
            COUNTA(validDates) &lt; 3,
            """",
    "&amp;"        TEXTJOIN("", "", TRUE,
              TEXT(INDEX(validDates, 1), ""mmm d, yyyy""),
              TEXT(INDEX(validDates, 2), ""mmm d, yyyy""),
              TEXT(INDEX(validDates, 3), ""mmm d, yyyy"")
            )
          )
        )
      )
    "&amp;"),
    """"
  )
)
"),"")</f>
        <v/>
      </c>
      <c r="BG502" s="65" t="str">
        <f t="shared" si="14"/>
        <v/>
      </c>
      <c r="BH502" s="63"/>
      <c r="BI502" s="64"/>
      <c r="BJ502" s="64"/>
      <c r="BK502" s="64"/>
      <c r="BL502" s="64" t="str">
        <f>IFERROR(__xludf.DUMMYFUNCTION("IF(
  OR($AJ502=""Full Payment"",$AJ502=""P1"",$AJ502=""P2"",$AJ502=""P3""),
  """",
  IF(
    AND(
      NOT(ISBLANK($K502)),
      $Q502=""Standard Booking, P4""
    ),
    LET(
      resDate,   $K502,
      tourDate,  $N502,
      monthCount, DATEDIF(r"&amp;"esDate, tourDate, ""M"") + 1,
      secondDates, ARRAYFORMULA(
        DATE(
          YEAR(resDate),
          MONTH(resDate) + SEQUENCE(monthCount),
          2
        )
      ),
      validDates, FILTER(
        secondDates,
        (secondDates &gt; res"&amp;"Date + 2) *
        (secondDates &lt;= tourDate - 3)
      ),
      IF(
        $AJ502=""P4"",
        IF(
          COUNTA(validDates) &lt; 4,
          """",
          TEXT(
            INDEX(validDates, 4),
            ""mmm d, yyyy""
          )
        ),
"&amp;"        IF(
          COUNTA(validDates) &lt; 4,
          """",
          TEXTJOIN(
            "", "", TRUE,
            TEXT(INDEX(validDates, 1), ""mmm d, yyyy""),
            TEXT(INDEX(validDates, 2), ""mmm d, yyyy""),
            TEXT(INDEX(validDates"&amp;", 3), ""mmm d, yyyy""),
            TEXT(INDEX(validDates, 4), ""mmm d, yyyy"")
          )
        )
      )
    ),
    """"
  )
)
"),"")</f>
        <v/>
      </c>
      <c r="BM502" s="65" t="str">
        <f t="shared" si="15"/>
        <v/>
      </c>
      <c r="BN502" s="66"/>
      <c r="BO502" s="67"/>
      <c r="BP502" s="49" t="b">
        <v>0</v>
      </c>
      <c r="BQ502" s="49" t="b">
        <v>0</v>
      </c>
      <c r="BR502" s="68"/>
      <c r="BS502" s="69"/>
      <c r="BT502" s="70" t="b">
        <v>0</v>
      </c>
      <c r="BU502" s="71"/>
      <c r="BV502" s="72"/>
      <c r="BW502" s="86" t="b">
        <v>0</v>
      </c>
      <c r="BX502" s="87"/>
    </row>
    <row r="503">
      <c r="A503" s="35" t="str">
        <f t="shared" si="1"/>
        <v/>
      </c>
      <c r="B503" s="36" t="str">
        <f t="shared" si="2"/>
        <v/>
      </c>
      <c r="C503" s="36" t="str">
        <f t="array" ref="C503">IF(
  M503="",
  "",
  IFERROR(
    INDEX(
      '{INDEX} Tour Packages'!$A:$ZZ,
      MATCH(
        M503,
        INDEX(
          '{INDEX} Tour Packages'!$A:$ZZ,
          ,
          MATCH("Tour Package Name", '{INDEX} Tour Packages'!$4:$4, 0)
        ),
        0
      ),
      MATCH("Tour Code", '{INDEX} Tour Packages'!$4:$4, 0)
    ),
    "XXX"
  )
)
</f>
        <v/>
      </c>
      <c r="D503" s="36" t="str">
        <f t="shared" si="3"/>
        <v/>
      </c>
      <c r="E503" s="36" t="str">
        <f t="shared" si="4"/>
        <v/>
      </c>
      <c r="F503" s="37" t="str">
        <f t="shared" si="5"/>
        <v/>
      </c>
      <c r="G503" s="89"/>
      <c r="H503" s="89"/>
      <c r="I503" s="90"/>
      <c r="J503" s="40" t="str">
        <f t="shared" si="16"/>
        <v> </v>
      </c>
      <c r="K503" s="91"/>
      <c r="L503" s="55"/>
      <c r="M503" s="55"/>
      <c r="N503" s="91"/>
      <c r="O503" s="43" t="str">
        <f>IFERROR(__xludf.DUMMYFUNCTION("IF(N503="""","""",IFERROR(
  N503 + VALUE(REGEXEXTRACT(P503, ""(\d+)\s+Days"")),
  """"
)
)"),"")</f>
        <v/>
      </c>
      <c r="P503" s="43" t="str">
        <f t="array" ref="P503">IFERROR(
  INDEX(
    INDEX('{INDEX} Tour Packages'!$A:$ZZ, , MATCH(P$3, '{INDEX} Tour Packages'!$4:$4, 0)),
    MATCH(M503, INDEX('{INDEX} Tour Packages'!$A:$ZZ,0, MATCH("Tour Package Name", '{INDEX} Tour Packages'!$4:$4, 0)), 0)
  ),
"")
</f>
        <v/>
      </c>
      <c r="Q503" s="44" t="str">
        <f t="shared" si="7"/>
        <v/>
      </c>
      <c r="R503" s="44" t="str">
        <f>IFERROR(__xludf.DUMMYFUNCTION("IF(OR(ISBLANK(K503), ISBLANK(N503)), """", 
  LET(
    resDate, K503,
    tourDate, N503,
    monthCount, MAX(0, DATEDIF(resDate, tourDate - 3, ""M"") + 1),
    secondDates, ARRAYFORMULA(DATE(YEAR(resDate), MONTH(resDate) + SEQUENCE(monthCount), 2)),
    "&amp;"validDates, FILTER(secondDates, (secondDates &gt; resDate + 2) * (secondDates &lt;= tourDate - 3)),
    IF(ISERROR(validDates), 0, COUNTA(validDates))
  )
)
"),"")</f>
        <v/>
      </c>
      <c r="S503" s="44" t="str">
        <f t="shared" si="8"/>
        <v/>
      </c>
      <c r="T503" s="45" t="str">
        <f t="array" ref="T503">IF(ISBLANK(BO503),IFERROR(
  INDEX(
    INDEX('{INDEX} Payment Terms'!$A:$G, , MATCH(T$3, '{INDEX} Payment Terms'!$4:$4, 0)),
    MATCH(Q503, INDEX('{INDEX} Payment Terms'!$A:$G,0, MATCH("Payment Condition", '{INDEX} Payment Terms'!$4:$4, 0)), 0)
  ),
""),"Cancelled")
</f>
        <v/>
      </c>
      <c r="U503" s="46" t="b">
        <v>0</v>
      </c>
      <c r="V503" s="47" t="str">
        <f>IFERROR(__xludf.DUMMYFUNCTION("IF(OR(L503=""Duo Booking"", L503=""Group Booking""),
IF(U503=FALSE,"""",
    LET(
      bookingType, L503,
      tour, M503,
      mainFirst, H503,
      mainLast, I503,
      mainEmail, G503,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$L$4:L503, bookingType,
          $M$4:M503, tour,
          $H$4:H503, mainFirst,
          $I$4:I503, mainLast,
          $G$4:G503, mainEmail
        ),
        ""000""
      ),
  "&amp;"    baseID &amp; ""-"" &amp; memberNumber
    )
  ),
  """"
)
"),"")</f>
        <v/>
      </c>
      <c r="W503" s="48"/>
      <c r="X503" s="85" t="b">
        <v>0</v>
      </c>
      <c r="Y503" s="85" t="b">
        <v>0</v>
      </c>
      <c r="Z503" s="85" t="b">
        <v>0</v>
      </c>
      <c r="AA503" s="50"/>
      <c r="AB503" s="51"/>
      <c r="AC503" s="85" t="b">
        <v>0</v>
      </c>
      <c r="AD503" s="92"/>
      <c r="AE503" s="88"/>
      <c r="AF503" s="36" t="str">
        <f t="array" ref="AF503">IF(M503="","",INDEX(
      '{INDEX} Tour Packages'!$A:$ZP,
      MATCH($M503, '{INDEX} Tour Packages'!$A:$A, 0),
      MATCH(AF$3, '{INDEX} Tour Packages'!$4:$4, 0)
    ))</f>
        <v/>
      </c>
      <c r="AG503" s="36" t="str">
        <f t="array" ref="AG503">IF(M503="","",INDEX(
      '{INDEX} Tour Packages'!$A:$ZP,
      MATCH($M503, '{INDEX} Tour Packages'!$A:$A, 0),
      MATCH(AG$3, '{INDEX} Tour Packages'!$4:$4, 0)
    ))</f>
        <v/>
      </c>
      <c r="AH503" s="36" t="str">
        <f t="array" ref="AH503">IF(M503="","",INDEX(
      '{INDEX} Tour Packages'!$A:$ZP,
      MATCH($M503, '{INDEX} Tour Packages'!$A:$A, 0),
      MATCH(AH$3, '{INDEX} Tour Packages'!$4:$4, 0)
    ))</f>
        <v/>
      </c>
      <c r="AI503" s="54" t="str">
        <f t="shared" si="9"/>
        <v/>
      </c>
      <c r="AJ503" s="42"/>
      <c r="AK503" s="55"/>
      <c r="AL503" s="46" t="b">
        <v>0</v>
      </c>
      <c r="AM503" s="56"/>
      <c r="AN503" s="57" t="str">
        <f t="shared" si="10"/>
        <v/>
      </c>
      <c r="AO503" s="58" t="str">
        <f t="shared" si="11"/>
        <v/>
      </c>
      <c r="AP503" s="59"/>
      <c r="AQ503" s="60"/>
      <c r="AR503" s="61"/>
      <c r="AS503" s="61"/>
      <c r="AT503" s="61" t="str">
        <f>IFERROR(__xludf.DUMMYFUNCTION("IF( 
  OR($AJ503=""Full Payment"", ISBLANK($K503)),
  """",
  IF(
    OR(
      Q503=""Standard Booking, P1"",
      Q503=""Standard Booking, P2"",
      Q503=""Standard Booking, P3"",
      Q503=""Standard Booking, P4""
    ),
    LET(
      resDate,   $"&amp;"K503,
      tourDate,  $N503,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3" s="62" t="str">
        <f t="shared" si="12"/>
        <v/>
      </c>
      <c r="AV503" s="63"/>
      <c r="AW503" s="64"/>
      <c r="AX503" s="64"/>
      <c r="AY503" s="64"/>
      <c r="AZ503" s="64" t="str">
        <f>IFERROR(__xludf.DUMMYFUNCTION("IF(
  OR($AJ503=""Full Payment"",$AJ503=""P1"", ISBLANK($K503)),
  """",
  IF(
    OR(
      $Q503=""Standard Booking, P2"",
      $Q503=""Standard Booking, P3"",
      $Q503=""Standard Booking, P4""
    ),
    LET(
      resDate,   $K503,
      tourDate,"&amp;"  $N503,
      monthCount, DATEDIF(resDate, tourDate, ""M"") + 1,
      secondDates, ARRAYFORMULA(
        DATE(
          YEAR(resDate),
          MONTH(resDate) + SEQUENCE(monthCount),
          2
        )
      ),
      validDates, FILTER(
        sec"&amp;"ondDates,
        (secondDates &gt; resDate + 2) *
        (secondDates &lt;= tourDate - 3)
      ),
      IF(
        OR($AJ503=""P2"", $AJ503=""P3"", $AJ503=""P4""),
        IF(
          COUNTA(validDates) &lt; 2,
          """",
          TEXT(INDEX(validDates"&amp;", 2), ""mmm d, yyyy"")
        ),
        IF(
          COUNTA(validDates) &lt; 2,
          """",
          TEXTJOIN("", "", TRUE,
            TEXT(INDEX(validDates, 1), ""mmm d, yyyy""),
            TEXT(INDEX(validDates, 2), ""mmm d, yyyy"")
          )
 "&amp;"       )
      )
    ),
    """"
  )
)
"),"")</f>
        <v/>
      </c>
      <c r="BA503" s="65" t="str">
        <f t="shared" si="13"/>
        <v/>
      </c>
      <c r="BB503" s="63"/>
      <c r="BC503" s="64"/>
      <c r="BD503" s="64"/>
      <c r="BE503" s="64"/>
      <c r="BF503" s="64" t="str">
        <f>IFERROR(__xludf.DUMMYFUNCTION("IF(
  OR($AJ503=""Full Payment"",$AJ503=""P1"", $AJ503=""P2""),
  """",
  IF(
    AND(
      NOT(ISBLANK($K503)),
      OR(
        Q503=""Standard Booking, P3"",
        Q503=""Standard Booking, P4""
      )
    ),
    LET(
      resDate,   $K503,
      "&amp;"tourDate,  $N503,
      monthCount, DATEDIF(resDate, tourDate, ""M"") + 1,
      secondDates, ARRAYFORMULA(
        DATE(
          YEAR(resDate),
          MONTH(resDate) + SEQUENCE(monthCount),
          2
        )
      ),
      validDates, FILTER(
  "&amp;"      secondDates,
        (secondDates &gt; resDate + 2) *
        (secondDates &lt;= tourDate - 3)
      ),
      IF(
        $AJ503=""P4"",
        IF(
          COUNTA(validDates) &lt; 3,
          """",
          TEXT(INDEX(validDates, 3), ""mmm d, yyyy"")
  "&amp;"      ),
        IF(
          $AJ503=""P3"",
          IF(
            COUNTA(validDates) &lt; 3,
            """",
            TEXT(INDEX(validDates, 3), ""mmm d, yyyy"")
          ),
          IF(
            COUNTA(validDates) &lt; 3,
            """",
    "&amp;"        TEXTJOIN("", "", TRUE,
              TEXT(INDEX(validDates, 1), ""mmm d, yyyy""),
              TEXT(INDEX(validDates, 2), ""mmm d, yyyy""),
              TEXT(INDEX(validDates, 3), ""mmm d, yyyy"")
            )
          )
        )
      )
    "&amp;"),
    """"
  )
)
"),"")</f>
        <v/>
      </c>
      <c r="BG503" s="65" t="str">
        <f t="shared" si="14"/>
        <v/>
      </c>
      <c r="BH503" s="63"/>
      <c r="BI503" s="64"/>
      <c r="BJ503" s="64"/>
      <c r="BK503" s="64"/>
      <c r="BL503" s="64" t="str">
        <f>IFERROR(__xludf.DUMMYFUNCTION("IF(
  OR($AJ503=""Full Payment"",$AJ503=""P1"",$AJ503=""P2"",$AJ503=""P3""),
  """",
  IF(
    AND(
      NOT(ISBLANK($K503)),
      $Q503=""Standard Booking, P4""
    ),
    LET(
      resDate,   $K503,
      tourDate,  $N503,
      monthCount, DATEDIF(r"&amp;"esDate, tourDate, ""M"") + 1,
      secondDates, ARRAYFORMULA(
        DATE(
          YEAR(resDate),
          MONTH(resDate) + SEQUENCE(monthCount),
          2
        )
      ),
      validDates, FILTER(
        secondDates,
        (secondDates &gt; res"&amp;"Date + 2) *
        (secondDates &lt;= tourDate - 3)
      ),
      IF(
        $AJ503=""P4"",
        IF(
          COUNTA(validDates) &lt; 4,
          """",
          TEXT(
            INDEX(validDates, 4),
            ""mmm d, yyyy""
          )
        ),
"&amp;"        IF(
          COUNTA(validDates) &lt; 4,
          """",
          TEXTJOIN(
            "", "", TRUE,
            TEXT(INDEX(validDates, 1), ""mmm d, yyyy""),
            TEXT(INDEX(validDates, 2), ""mmm d, yyyy""),
            TEXT(INDEX(validDates"&amp;", 3), ""mmm d, yyyy""),
            TEXT(INDEX(validDates, 4), ""mmm d, yyyy"")
          )
        )
      )
    ),
    """"
  )
)
"),"")</f>
        <v/>
      </c>
      <c r="BM503" s="65" t="str">
        <f t="shared" si="15"/>
        <v/>
      </c>
      <c r="BN503" s="66"/>
      <c r="BO503" s="67"/>
      <c r="BP503" s="49" t="b">
        <v>0</v>
      </c>
      <c r="BQ503" s="49" t="b">
        <v>0</v>
      </c>
      <c r="BR503" s="68"/>
      <c r="BS503" s="69"/>
      <c r="BT503" s="70" t="b">
        <v>0</v>
      </c>
      <c r="BU503" s="71"/>
      <c r="BV503" s="72"/>
      <c r="BW503" s="86" t="b">
        <v>0</v>
      </c>
      <c r="BX503" s="87"/>
    </row>
    <row r="504">
      <c r="A504" s="35" t="str">
        <f t="shared" si="1"/>
        <v/>
      </c>
      <c r="B504" s="36" t="str">
        <f t="shared" si="2"/>
        <v/>
      </c>
      <c r="C504" s="36" t="str">
        <f t="array" ref="C504">IF(
  M504="",
  "",
  IFERROR(
    INDEX(
      '{INDEX} Tour Packages'!$A:$ZZ,
      MATCH(
        M504,
        INDEX(
          '{INDEX} Tour Packages'!$A:$ZZ,
          ,
          MATCH("Tour Package Name", '{INDEX} Tour Packages'!$4:$4, 0)
        ),
        0
      ),
      MATCH("Tour Code", '{INDEX} Tour Packages'!$4:$4, 0)
    ),
    "XXX"
  )
)
</f>
        <v/>
      </c>
      <c r="D504" s="36" t="str">
        <f t="shared" si="3"/>
        <v/>
      </c>
      <c r="E504" s="36" t="str">
        <f t="shared" si="4"/>
        <v/>
      </c>
      <c r="F504" s="37" t="str">
        <f t="shared" si="5"/>
        <v/>
      </c>
      <c r="G504" s="89"/>
      <c r="H504" s="89"/>
      <c r="I504" s="90"/>
      <c r="J504" s="40" t="str">
        <f t="shared" si="16"/>
        <v> </v>
      </c>
      <c r="K504" s="91"/>
      <c r="L504" s="55"/>
      <c r="M504" s="55"/>
      <c r="N504" s="91"/>
      <c r="O504" s="43" t="str">
        <f>IFERROR(__xludf.DUMMYFUNCTION("IF(N504="""","""",IFERROR(
  N504 + VALUE(REGEXEXTRACT(P504, ""(\d+)\s+Days"")),
  """"
)
)"),"")</f>
        <v/>
      </c>
      <c r="P504" s="43" t="str">
        <f t="array" ref="P504">IFERROR(
  INDEX(
    INDEX('{INDEX} Tour Packages'!$A:$ZZ, , MATCH(P$3, '{INDEX} Tour Packages'!$4:$4, 0)),
    MATCH(M504, INDEX('{INDEX} Tour Packages'!$A:$ZZ,0, MATCH("Tour Package Name", '{INDEX} Tour Packages'!$4:$4, 0)), 0)
  ),
"")
</f>
        <v/>
      </c>
      <c r="Q504" s="44" t="str">
        <f t="shared" si="7"/>
        <v/>
      </c>
      <c r="R504" s="44" t="str">
        <f>IFERROR(__xludf.DUMMYFUNCTION("IF(OR(ISBLANK(K504), ISBLANK(N504)), """", 
  LET(
    resDate, K504,
    tourDate, N504,
    monthCount, MAX(0, DATEDIF(resDate, tourDate - 3, ""M"") + 1),
    secondDates, ARRAYFORMULA(DATE(YEAR(resDate), MONTH(resDate) + SEQUENCE(monthCount), 2)),
    "&amp;"validDates, FILTER(secondDates, (secondDates &gt; resDate + 2) * (secondDates &lt;= tourDate - 3)),
    IF(ISERROR(validDates), 0, COUNTA(validDates))
  )
)
"),"")</f>
        <v/>
      </c>
      <c r="S504" s="44" t="str">
        <f t="shared" si="8"/>
        <v/>
      </c>
      <c r="T504" s="45" t="str">
        <f t="array" ref="T504">IF(ISBLANK(BO504),IFERROR(
  INDEX(
    INDEX('{INDEX} Payment Terms'!$A:$G, , MATCH(T$3, '{INDEX} Payment Terms'!$4:$4, 0)),
    MATCH(Q504, INDEX('{INDEX} Payment Terms'!$A:$G,0, MATCH("Payment Condition", '{INDEX} Payment Terms'!$4:$4, 0)), 0)
  ),
""),"Cancelled")
</f>
        <v/>
      </c>
      <c r="U504" s="46" t="b">
        <v>0</v>
      </c>
      <c r="V504" s="47" t="str">
        <f>IFERROR(__xludf.DUMMYFUNCTION("IF(OR(L504=""Duo Booking"", L504=""Group Booking""),
IF(U504=FALSE,"""",
    LET(
      bookingType, L504,
      tour, M504,
      mainFirst, H504,
      mainLast, I504,
      mainEmail, G504,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$L$4:L504, bookingType,
          $M$4:M504, tour,
          $H$4:H504, mainFirst,
          $I$4:I504, mainLast,
          $G$4:G504, mainEmail
        ),
        ""000""
      ),
  "&amp;"    baseID &amp; ""-"" &amp; memberNumber
    )
  ),
  """"
)
"),"")</f>
        <v/>
      </c>
      <c r="W504" s="48"/>
      <c r="X504" s="85" t="b">
        <v>0</v>
      </c>
      <c r="Y504" s="85" t="b">
        <v>0</v>
      </c>
      <c r="Z504" s="85" t="b">
        <v>0</v>
      </c>
      <c r="AA504" s="50"/>
      <c r="AB504" s="51"/>
      <c r="AC504" s="85" t="b">
        <v>0</v>
      </c>
      <c r="AD504" s="92"/>
      <c r="AE504" s="88"/>
      <c r="AF504" s="36" t="str">
        <f t="array" ref="AF504">IF(M504="","",INDEX(
      '{INDEX} Tour Packages'!$A:$ZP,
      MATCH($M504, '{INDEX} Tour Packages'!$A:$A, 0),
      MATCH(AF$3, '{INDEX} Tour Packages'!$4:$4, 0)
    ))</f>
        <v/>
      </c>
      <c r="AG504" s="36" t="str">
        <f t="array" ref="AG504">IF(M504="","",INDEX(
      '{INDEX} Tour Packages'!$A:$ZP,
      MATCH($M504, '{INDEX} Tour Packages'!$A:$A, 0),
      MATCH(AG$3, '{INDEX} Tour Packages'!$4:$4, 0)
    ))</f>
        <v/>
      </c>
      <c r="AH504" s="36" t="str">
        <f t="array" ref="AH504">IF(M504="","",INDEX(
      '{INDEX} Tour Packages'!$A:$ZP,
      MATCH($M504, '{INDEX} Tour Packages'!$A:$A, 0),
      MATCH(AH$3, '{INDEX} Tour Packages'!$4:$4, 0)
    ))</f>
        <v/>
      </c>
      <c r="AI504" s="54" t="str">
        <f t="shared" si="9"/>
        <v/>
      </c>
      <c r="AJ504" s="42"/>
      <c r="AK504" s="55"/>
      <c r="AL504" s="46" t="b">
        <v>0</v>
      </c>
      <c r="AM504" s="56"/>
      <c r="AN504" s="57" t="str">
        <f t="shared" si="10"/>
        <v/>
      </c>
      <c r="AO504" s="58" t="str">
        <f t="shared" si="11"/>
        <v/>
      </c>
      <c r="AP504" s="59"/>
      <c r="AQ504" s="60"/>
      <c r="AR504" s="61"/>
      <c r="AS504" s="61"/>
      <c r="AT504" s="61" t="str">
        <f>IFERROR(__xludf.DUMMYFUNCTION("IF( 
  OR($AJ504=""Full Payment"", ISBLANK($K504)),
  """",
  IF(
    OR(
      Q504=""Standard Booking, P1"",
      Q504=""Standard Booking, P2"",
      Q504=""Standard Booking, P3"",
      Q504=""Standard Booking, P4""
    ),
    LET(
      resDate,   $"&amp;"K504,
      tourDate,  $N504,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4" s="62" t="str">
        <f t="shared" si="12"/>
        <v/>
      </c>
      <c r="AV504" s="63"/>
      <c r="AW504" s="64"/>
      <c r="AX504" s="64"/>
      <c r="AY504" s="64"/>
      <c r="AZ504" s="64" t="str">
        <f>IFERROR(__xludf.DUMMYFUNCTION("IF(
  OR($AJ504=""Full Payment"",$AJ504=""P1"", ISBLANK($K504)),
  """",
  IF(
    OR(
      $Q504=""Standard Booking, P2"",
      $Q504=""Standard Booking, P3"",
      $Q504=""Standard Booking, P4""
    ),
    LET(
      resDate,   $K504,
      tourDate,"&amp;"  $N504,
      monthCount, DATEDIF(resDate, tourDate, ""M"") + 1,
      secondDates, ARRAYFORMULA(
        DATE(
          YEAR(resDate),
          MONTH(resDate) + SEQUENCE(monthCount),
          2
        )
      ),
      validDates, FILTER(
        sec"&amp;"ondDates,
        (secondDates &gt; resDate + 2) *
        (secondDates &lt;= tourDate - 3)
      ),
      IF(
        OR($AJ504=""P2"", $AJ504=""P3"", $AJ504=""P4""),
        IF(
          COUNTA(validDates) &lt; 2,
          """",
          TEXT(INDEX(validDates"&amp;", 2), ""mmm d, yyyy"")
        ),
        IF(
          COUNTA(validDates) &lt; 2,
          """",
          TEXTJOIN("", "", TRUE,
            TEXT(INDEX(validDates, 1), ""mmm d, yyyy""),
            TEXT(INDEX(validDates, 2), ""mmm d, yyyy"")
          )
 "&amp;"       )
      )
    ),
    """"
  )
)
"),"")</f>
        <v/>
      </c>
      <c r="BA504" s="65" t="str">
        <f t="shared" si="13"/>
        <v/>
      </c>
      <c r="BB504" s="63"/>
      <c r="BC504" s="64"/>
      <c r="BD504" s="64"/>
      <c r="BE504" s="64"/>
      <c r="BF504" s="64" t="str">
        <f>IFERROR(__xludf.DUMMYFUNCTION("IF(
  OR($AJ504=""Full Payment"",$AJ504=""P1"", $AJ504=""P2""),
  """",
  IF(
    AND(
      NOT(ISBLANK($K504)),
      OR(
        Q504=""Standard Booking, P3"",
        Q504=""Standard Booking, P4""
      )
    ),
    LET(
      resDate,   $K504,
      "&amp;"tourDate,  $N504,
      monthCount, DATEDIF(resDate, tourDate, ""M"") + 1,
      secondDates, ARRAYFORMULA(
        DATE(
          YEAR(resDate),
          MONTH(resDate) + SEQUENCE(monthCount),
          2
        )
      ),
      validDates, FILTER(
  "&amp;"      secondDates,
        (secondDates &gt; resDate + 2) *
        (secondDates &lt;= tourDate - 3)
      ),
      IF(
        $AJ504=""P4"",
        IF(
          COUNTA(validDates) &lt; 3,
          """",
          TEXT(INDEX(validDates, 3), ""mmm d, yyyy"")
  "&amp;"      ),
        IF(
          $AJ504=""P3"",
          IF(
            COUNTA(validDates) &lt; 3,
            """",
            TEXT(INDEX(validDates, 3), ""mmm d, yyyy"")
          ),
          IF(
            COUNTA(validDates) &lt; 3,
            """",
    "&amp;"        TEXTJOIN("", "", TRUE,
              TEXT(INDEX(validDates, 1), ""mmm d, yyyy""),
              TEXT(INDEX(validDates, 2), ""mmm d, yyyy""),
              TEXT(INDEX(validDates, 3), ""mmm d, yyyy"")
            )
          )
        )
      )
    "&amp;"),
    """"
  )
)
"),"")</f>
        <v/>
      </c>
      <c r="BG504" s="65" t="str">
        <f t="shared" si="14"/>
        <v/>
      </c>
      <c r="BH504" s="63"/>
      <c r="BI504" s="64"/>
      <c r="BJ504" s="64"/>
      <c r="BK504" s="64"/>
      <c r="BL504" s="64" t="str">
        <f>IFERROR(__xludf.DUMMYFUNCTION("IF(
  OR($AJ504=""Full Payment"",$AJ504=""P1"",$AJ504=""P2"",$AJ504=""P3""),
  """",
  IF(
    AND(
      NOT(ISBLANK($K504)),
      $Q504=""Standard Booking, P4""
    ),
    LET(
      resDate,   $K504,
      tourDate,  $N504,
      monthCount, DATEDIF(r"&amp;"esDate, tourDate, ""M"") + 1,
      secondDates, ARRAYFORMULA(
        DATE(
          YEAR(resDate),
          MONTH(resDate) + SEQUENCE(monthCount),
          2
        )
      ),
      validDates, FILTER(
        secondDates,
        (secondDates &gt; res"&amp;"Date + 2) *
        (secondDates &lt;= tourDate - 3)
      ),
      IF(
        $AJ504=""P4"",
        IF(
          COUNTA(validDates) &lt; 4,
          """",
          TEXT(
            INDEX(validDates, 4),
            ""mmm d, yyyy""
          )
        ),
"&amp;"        IF(
          COUNTA(validDates) &lt; 4,
          """",
          TEXTJOIN(
            "", "", TRUE,
            TEXT(INDEX(validDates, 1), ""mmm d, yyyy""),
            TEXT(INDEX(validDates, 2), ""mmm d, yyyy""),
            TEXT(INDEX(validDates"&amp;", 3), ""mmm d, yyyy""),
            TEXT(INDEX(validDates, 4), ""mmm d, yyyy"")
          )
        )
      )
    ),
    """"
  )
)
"),"")</f>
        <v/>
      </c>
      <c r="BM504" s="65" t="str">
        <f t="shared" si="15"/>
        <v/>
      </c>
      <c r="BN504" s="66"/>
      <c r="BO504" s="67"/>
      <c r="BP504" s="49" t="b">
        <v>0</v>
      </c>
      <c r="BQ504" s="49" t="b">
        <v>0</v>
      </c>
      <c r="BR504" s="68"/>
      <c r="BS504" s="69"/>
      <c r="BT504" s="70" t="b">
        <v>0</v>
      </c>
      <c r="BU504" s="71"/>
      <c r="BV504" s="72"/>
      <c r="BW504" s="86" t="b">
        <v>0</v>
      </c>
      <c r="BX504" s="87"/>
    </row>
    <row r="505">
      <c r="A505" s="35" t="str">
        <f t="shared" si="1"/>
        <v/>
      </c>
      <c r="B505" s="36" t="str">
        <f t="shared" si="2"/>
        <v/>
      </c>
      <c r="C505" s="36" t="str">
        <f t="array" ref="C505">IF(
  M505="",
  "",
  IFERROR(
    INDEX(
      '{INDEX} Tour Packages'!$A:$ZZ,
      MATCH(
        M505,
        INDEX(
          '{INDEX} Tour Packages'!$A:$ZZ,
          ,
          MATCH("Tour Package Name", '{INDEX} Tour Packages'!$4:$4, 0)
        ),
        0
      ),
      MATCH("Tour Code", '{INDEX} Tour Packages'!$4:$4, 0)
    ),
    "XXX"
  )
)
</f>
        <v/>
      </c>
      <c r="D505" s="36" t="str">
        <f t="shared" si="3"/>
        <v/>
      </c>
      <c r="E505" s="36" t="str">
        <f t="shared" si="4"/>
        <v/>
      </c>
      <c r="F505" s="37" t="str">
        <f t="shared" si="5"/>
        <v/>
      </c>
      <c r="G505" s="89"/>
      <c r="H505" s="89"/>
      <c r="I505" s="90"/>
      <c r="J505" s="40" t="str">
        <f t="shared" si="16"/>
        <v> </v>
      </c>
      <c r="K505" s="91"/>
      <c r="L505" s="55"/>
      <c r="M505" s="55"/>
      <c r="N505" s="91"/>
      <c r="O505" s="43" t="str">
        <f>IFERROR(__xludf.DUMMYFUNCTION("IF(N505="""","""",IFERROR(
  N505 + VALUE(REGEXEXTRACT(P505, ""(\d+)\s+Days"")),
  """"
)
)"),"")</f>
        <v/>
      </c>
      <c r="P505" s="43" t="str">
        <f t="array" ref="P505">IFERROR(
  INDEX(
    INDEX('{INDEX} Tour Packages'!$A:$ZZ, , MATCH(P$3, '{INDEX} Tour Packages'!$4:$4, 0)),
    MATCH(M505, INDEX('{INDEX} Tour Packages'!$A:$ZZ,0, MATCH("Tour Package Name", '{INDEX} Tour Packages'!$4:$4, 0)), 0)
  ),
"")
</f>
        <v/>
      </c>
      <c r="Q505" s="44" t="str">
        <f t="shared" si="7"/>
        <v/>
      </c>
      <c r="R505" s="44" t="str">
        <f>IFERROR(__xludf.DUMMYFUNCTION("IF(OR(ISBLANK(K505), ISBLANK(N505)), """", 
  LET(
    resDate, K505,
    tourDate, N505,
    monthCount, MAX(0, DATEDIF(resDate, tourDate - 3, ""M"") + 1),
    secondDates, ARRAYFORMULA(DATE(YEAR(resDate), MONTH(resDate) + SEQUENCE(monthCount), 2)),
    "&amp;"validDates, FILTER(secondDates, (secondDates &gt; resDate + 2) * (secondDates &lt;= tourDate - 3)),
    IF(ISERROR(validDates), 0, COUNTA(validDates))
  )
)
"),"")</f>
        <v/>
      </c>
      <c r="S505" s="44" t="str">
        <f t="shared" si="8"/>
        <v/>
      </c>
      <c r="T505" s="45" t="str">
        <f t="array" ref="T505">IF(ISBLANK(BO505),IFERROR(
  INDEX(
    INDEX('{INDEX} Payment Terms'!$A:$G, , MATCH(T$3, '{INDEX} Payment Terms'!$4:$4, 0)),
    MATCH(Q505, INDEX('{INDEX} Payment Terms'!$A:$G,0, MATCH("Payment Condition", '{INDEX} Payment Terms'!$4:$4, 0)), 0)
  ),
""),"Cancelled")
</f>
        <v/>
      </c>
      <c r="U505" s="46" t="b">
        <v>0</v>
      </c>
      <c r="V505" s="47" t="str">
        <f>IFERROR(__xludf.DUMMYFUNCTION("IF(OR(L505=""Duo Booking"", L505=""Group Booking""),
IF(U505=FALSE,"""",
    LET(
      bookingType, L505,
      tour, M505,
      mainFirst, H505,
      mainLast, I505,
      mainEmail, G505,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$L$4:L505, bookingType,
          $M$4:M505, tour,
          $H$4:H505, mainFirst,
          $I$4:I505, mainLast,
          $G$4:G505, mainEmail
        ),
        ""000""
      ),
  "&amp;"    baseID &amp; ""-"" &amp; memberNumber
    )
  ),
  """"
)
"),"")</f>
        <v/>
      </c>
      <c r="W505" s="48"/>
      <c r="X505" s="85" t="b">
        <v>0</v>
      </c>
      <c r="Y505" s="85" t="b">
        <v>0</v>
      </c>
      <c r="Z505" s="85" t="b">
        <v>0</v>
      </c>
      <c r="AA505" s="50"/>
      <c r="AB505" s="51"/>
      <c r="AC505" s="85" t="b">
        <v>0</v>
      </c>
      <c r="AD505" s="92"/>
      <c r="AE505" s="88"/>
      <c r="AF505" s="36" t="str">
        <f t="array" ref="AF505">IF(M505="","",INDEX(
      '{INDEX} Tour Packages'!$A:$ZP,
      MATCH($M505, '{INDEX} Tour Packages'!$A:$A, 0),
      MATCH(AF$3, '{INDEX} Tour Packages'!$4:$4, 0)
    ))</f>
        <v/>
      </c>
      <c r="AG505" s="36" t="str">
        <f t="array" ref="AG505">IF(M505="","",INDEX(
      '{INDEX} Tour Packages'!$A:$ZP,
      MATCH($M505, '{INDEX} Tour Packages'!$A:$A, 0),
      MATCH(AG$3, '{INDEX} Tour Packages'!$4:$4, 0)
    ))</f>
        <v/>
      </c>
      <c r="AH505" s="36" t="str">
        <f t="array" ref="AH505">IF(M505="","",INDEX(
      '{INDEX} Tour Packages'!$A:$ZP,
      MATCH($M505, '{INDEX} Tour Packages'!$A:$A, 0),
      MATCH(AH$3, '{INDEX} Tour Packages'!$4:$4, 0)
    ))</f>
        <v/>
      </c>
      <c r="AI505" s="54" t="str">
        <f t="shared" si="9"/>
        <v/>
      </c>
      <c r="AJ505" s="42"/>
      <c r="AK505" s="55"/>
      <c r="AL505" s="46" t="b">
        <v>0</v>
      </c>
      <c r="AM505" s="56"/>
      <c r="AN505" s="57" t="str">
        <f t="shared" si="10"/>
        <v/>
      </c>
      <c r="AO505" s="58" t="str">
        <f t="shared" si="11"/>
        <v/>
      </c>
      <c r="AP505" s="59"/>
      <c r="AQ505" s="60"/>
      <c r="AR505" s="61"/>
      <c r="AS505" s="61"/>
      <c r="AT505" s="61" t="str">
        <f>IFERROR(__xludf.DUMMYFUNCTION("IF( 
  OR($AJ505=""Full Payment"", ISBLANK($K505)),
  """",
  IF(
    OR(
      Q505=""Standard Booking, P1"",
      Q505=""Standard Booking, P2"",
      Q505=""Standard Booking, P3"",
      Q505=""Standard Booking, P4""
    ),
    LET(
      resDate,   $"&amp;"K505,
      tourDate,  $N505,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5" s="62" t="str">
        <f t="shared" si="12"/>
        <v/>
      </c>
      <c r="AV505" s="63"/>
      <c r="AW505" s="64"/>
      <c r="AX505" s="64"/>
      <c r="AY505" s="64"/>
      <c r="AZ505" s="64" t="str">
        <f>IFERROR(__xludf.DUMMYFUNCTION("IF(
  OR($AJ505=""Full Payment"",$AJ505=""P1"", ISBLANK($K505)),
  """",
  IF(
    OR(
      $Q505=""Standard Booking, P2"",
      $Q505=""Standard Booking, P3"",
      $Q505=""Standard Booking, P4""
    ),
    LET(
      resDate,   $K505,
      tourDate,"&amp;"  $N505,
      monthCount, DATEDIF(resDate, tourDate, ""M"") + 1,
      secondDates, ARRAYFORMULA(
        DATE(
          YEAR(resDate),
          MONTH(resDate) + SEQUENCE(monthCount),
          2
        )
      ),
      validDates, FILTER(
        sec"&amp;"ondDates,
        (secondDates &gt; resDate + 2) *
        (secondDates &lt;= tourDate - 3)
      ),
      IF(
        OR($AJ505=""P2"", $AJ505=""P3"", $AJ505=""P4""),
        IF(
          COUNTA(validDates) &lt; 2,
          """",
          TEXT(INDEX(validDates"&amp;", 2), ""mmm d, yyyy"")
        ),
        IF(
          COUNTA(validDates) &lt; 2,
          """",
          TEXTJOIN("", "", TRUE,
            TEXT(INDEX(validDates, 1), ""mmm d, yyyy""),
            TEXT(INDEX(validDates, 2), ""mmm d, yyyy"")
          )
 "&amp;"       )
      )
    ),
    """"
  )
)
"),"")</f>
        <v/>
      </c>
      <c r="BA505" s="65" t="str">
        <f t="shared" si="13"/>
        <v/>
      </c>
      <c r="BB505" s="63"/>
      <c r="BC505" s="64"/>
      <c r="BD505" s="64"/>
      <c r="BE505" s="64"/>
      <c r="BF505" s="64" t="str">
        <f>IFERROR(__xludf.DUMMYFUNCTION("IF(
  OR($AJ505=""Full Payment"",$AJ505=""P1"", $AJ505=""P2""),
  """",
  IF(
    AND(
      NOT(ISBLANK($K505)),
      OR(
        Q505=""Standard Booking, P3"",
        Q505=""Standard Booking, P4""
      )
    ),
    LET(
      resDate,   $K505,
      "&amp;"tourDate,  $N505,
      monthCount, DATEDIF(resDate, tourDate, ""M"") + 1,
      secondDates, ARRAYFORMULA(
        DATE(
          YEAR(resDate),
          MONTH(resDate) + SEQUENCE(monthCount),
          2
        )
      ),
      validDates, FILTER(
  "&amp;"      secondDates,
        (secondDates &gt; resDate + 2) *
        (secondDates &lt;= tourDate - 3)
      ),
      IF(
        $AJ505=""P4"",
        IF(
          COUNTA(validDates) &lt; 3,
          """",
          TEXT(INDEX(validDates, 3), ""mmm d, yyyy"")
  "&amp;"      ),
        IF(
          $AJ505=""P3"",
          IF(
            COUNTA(validDates) &lt; 3,
            """",
            TEXT(INDEX(validDates, 3), ""mmm d, yyyy"")
          ),
          IF(
            COUNTA(validDates) &lt; 3,
            """",
    "&amp;"        TEXTJOIN("", "", TRUE,
              TEXT(INDEX(validDates, 1), ""mmm d, yyyy""),
              TEXT(INDEX(validDates, 2), ""mmm d, yyyy""),
              TEXT(INDEX(validDates, 3), ""mmm d, yyyy"")
            )
          )
        )
      )
    "&amp;"),
    """"
  )
)
"),"")</f>
        <v/>
      </c>
      <c r="BG505" s="65" t="str">
        <f t="shared" si="14"/>
        <v/>
      </c>
      <c r="BH505" s="63"/>
      <c r="BI505" s="64"/>
      <c r="BJ505" s="64"/>
      <c r="BK505" s="64"/>
      <c r="BL505" s="64" t="str">
        <f>IFERROR(__xludf.DUMMYFUNCTION("IF(
  OR($AJ505=""Full Payment"",$AJ505=""P1"",$AJ505=""P2"",$AJ505=""P3""),
  """",
  IF(
    AND(
      NOT(ISBLANK($K505)),
      $Q505=""Standard Booking, P4""
    ),
    LET(
      resDate,   $K505,
      tourDate,  $N505,
      monthCount, DATEDIF(r"&amp;"esDate, tourDate, ""M"") + 1,
      secondDates, ARRAYFORMULA(
        DATE(
          YEAR(resDate),
          MONTH(resDate) + SEQUENCE(monthCount),
          2
        )
      ),
      validDates, FILTER(
        secondDates,
        (secondDates &gt; res"&amp;"Date + 2) *
        (secondDates &lt;= tourDate - 3)
      ),
      IF(
        $AJ505=""P4"",
        IF(
          COUNTA(validDates) &lt; 4,
          """",
          TEXT(
            INDEX(validDates, 4),
            ""mmm d, yyyy""
          )
        ),
"&amp;"        IF(
          COUNTA(validDates) &lt; 4,
          """",
          TEXTJOIN(
            "", "", TRUE,
            TEXT(INDEX(validDates, 1), ""mmm d, yyyy""),
            TEXT(INDEX(validDates, 2), ""mmm d, yyyy""),
            TEXT(INDEX(validDates"&amp;", 3), ""mmm d, yyyy""),
            TEXT(INDEX(validDates, 4), ""mmm d, yyyy"")
          )
        )
      )
    ),
    """"
  )
)
"),"")</f>
        <v/>
      </c>
      <c r="BM505" s="65" t="str">
        <f t="shared" si="15"/>
        <v/>
      </c>
      <c r="BN505" s="66"/>
      <c r="BO505" s="67"/>
      <c r="BP505" s="49" t="b">
        <v>0</v>
      </c>
      <c r="BQ505" s="49" t="b">
        <v>0</v>
      </c>
      <c r="BR505" s="68"/>
      <c r="BS505" s="69"/>
      <c r="BT505" s="70" t="b">
        <v>0</v>
      </c>
      <c r="BU505" s="71"/>
      <c r="BV505" s="72"/>
      <c r="BW505" s="86" t="b">
        <v>0</v>
      </c>
      <c r="BX505" s="87"/>
    </row>
    <row r="506">
      <c r="A506" s="35" t="str">
        <f t="shared" si="1"/>
        <v/>
      </c>
      <c r="B506" s="36" t="str">
        <f t="shared" si="2"/>
        <v/>
      </c>
      <c r="C506" s="36" t="str">
        <f t="array" ref="C506">IF(
  M506="",
  "",
  IFERROR(
    INDEX(
      '{INDEX} Tour Packages'!$A:$ZZ,
      MATCH(
        M506,
        INDEX(
          '{INDEX} Tour Packages'!$A:$ZZ,
          ,
          MATCH("Tour Package Name", '{INDEX} Tour Packages'!$4:$4, 0)
        ),
        0
      ),
      MATCH("Tour Code", '{INDEX} Tour Packages'!$4:$4, 0)
    ),
    "XXX"
  )
)
</f>
        <v/>
      </c>
      <c r="D506" s="36" t="str">
        <f t="shared" si="3"/>
        <v/>
      </c>
      <c r="E506" s="36" t="str">
        <f t="shared" si="4"/>
        <v/>
      </c>
      <c r="F506" s="37" t="str">
        <f t="shared" si="5"/>
        <v/>
      </c>
      <c r="G506" s="89"/>
      <c r="H506" s="89"/>
      <c r="I506" s="90"/>
      <c r="J506" s="40" t="str">
        <f t="shared" si="16"/>
        <v> </v>
      </c>
      <c r="K506" s="91"/>
      <c r="L506" s="55"/>
      <c r="M506" s="55"/>
      <c r="N506" s="91"/>
      <c r="O506" s="43" t="str">
        <f>IFERROR(__xludf.DUMMYFUNCTION("IF(N506="""","""",IFERROR(
  N506 + VALUE(REGEXEXTRACT(P506, ""(\d+)\s+Days"")),
  """"
)
)"),"")</f>
        <v/>
      </c>
      <c r="P506" s="43" t="str">
        <f t="array" ref="P506">IFERROR(
  INDEX(
    INDEX('{INDEX} Tour Packages'!$A:$ZZ, , MATCH(P$3, '{INDEX} Tour Packages'!$4:$4, 0)),
    MATCH(M506, INDEX('{INDEX} Tour Packages'!$A:$ZZ,0, MATCH("Tour Package Name", '{INDEX} Tour Packages'!$4:$4, 0)), 0)
  ),
"")
</f>
        <v/>
      </c>
      <c r="Q506" s="44" t="str">
        <f t="shared" si="7"/>
        <v/>
      </c>
      <c r="R506" s="44" t="str">
        <f>IFERROR(__xludf.DUMMYFUNCTION("IF(OR(ISBLANK(K506), ISBLANK(N506)), """", 
  LET(
    resDate, K506,
    tourDate, N506,
    monthCount, MAX(0, DATEDIF(resDate, tourDate - 3, ""M"") + 1),
    secondDates, ARRAYFORMULA(DATE(YEAR(resDate), MONTH(resDate) + SEQUENCE(monthCount), 2)),
    "&amp;"validDates, FILTER(secondDates, (secondDates &gt; resDate + 2) * (secondDates &lt;= tourDate - 3)),
    IF(ISERROR(validDates), 0, COUNTA(validDates))
  )
)
"),"")</f>
        <v/>
      </c>
      <c r="S506" s="44" t="str">
        <f t="shared" si="8"/>
        <v/>
      </c>
      <c r="T506" s="45" t="str">
        <f t="array" ref="T506">IF(ISBLANK(BO506),IFERROR(
  INDEX(
    INDEX('{INDEX} Payment Terms'!$A:$G, , MATCH(T$3, '{INDEX} Payment Terms'!$4:$4, 0)),
    MATCH(Q506, INDEX('{INDEX} Payment Terms'!$A:$G,0, MATCH("Payment Condition", '{INDEX} Payment Terms'!$4:$4, 0)), 0)
  ),
""),"Cancelled")
</f>
        <v/>
      </c>
      <c r="U506" s="46" t="b">
        <v>0</v>
      </c>
      <c r="V506" s="47" t="str">
        <f>IFERROR(__xludf.DUMMYFUNCTION("IF(OR(L506=""Duo Booking"", L506=""Group Booking""),
IF(U506=FALSE,"""",
    LET(
      bookingType, L506,
      tour, M506,
      mainFirst, H506,
      mainLast, I506,
      mainEmail, G506,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$L$4:L506, bookingType,
          $M$4:M506, tour,
          $H$4:H506, mainFirst,
          $I$4:I506, mainLast,
          $G$4:G506, mainEmail
        ),
        ""000""
      ),
  "&amp;"    baseID &amp; ""-"" &amp; memberNumber
    )
  ),
  """"
)
"),"")</f>
        <v/>
      </c>
      <c r="W506" s="48"/>
      <c r="X506" s="85" t="b">
        <v>0</v>
      </c>
      <c r="Y506" s="85" t="b">
        <v>0</v>
      </c>
      <c r="Z506" s="85" t="b">
        <v>0</v>
      </c>
      <c r="AA506" s="50"/>
      <c r="AB506" s="51"/>
      <c r="AC506" s="85" t="b">
        <v>0</v>
      </c>
      <c r="AD506" s="92"/>
      <c r="AE506" s="88"/>
      <c r="AF506" s="36" t="str">
        <f t="array" ref="AF506">IF(M506="","",INDEX(
      '{INDEX} Tour Packages'!$A:$ZP,
      MATCH($M506, '{INDEX} Tour Packages'!$A:$A, 0),
      MATCH(AF$3, '{INDEX} Tour Packages'!$4:$4, 0)
    ))</f>
        <v/>
      </c>
      <c r="AG506" s="36" t="str">
        <f t="array" ref="AG506">IF(M506="","",INDEX(
      '{INDEX} Tour Packages'!$A:$ZP,
      MATCH($M506, '{INDEX} Tour Packages'!$A:$A, 0),
      MATCH(AG$3, '{INDEX} Tour Packages'!$4:$4, 0)
    ))</f>
        <v/>
      </c>
      <c r="AH506" s="36" t="str">
        <f t="array" ref="AH506">IF(M506="","",INDEX(
      '{INDEX} Tour Packages'!$A:$ZP,
      MATCH($M506, '{INDEX} Tour Packages'!$A:$A, 0),
      MATCH(AH$3, '{INDEX} Tour Packages'!$4:$4, 0)
    ))</f>
        <v/>
      </c>
      <c r="AI506" s="54" t="str">
        <f t="shared" si="9"/>
        <v/>
      </c>
      <c r="AJ506" s="42"/>
      <c r="AK506" s="55"/>
      <c r="AL506" s="46" t="b">
        <v>0</v>
      </c>
      <c r="AM506" s="56"/>
      <c r="AN506" s="57" t="str">
        <f t="shared" si="10"/>
        <v/>
      </c>
      <c r="AO506" s="58" t="str">
        <f t="shared" si="11"/>
        <v/>
      </c>
      <c r="AP506" s="59"/>
      <c r="AQ506" s="60"/>
      <c r="AR506" s="61"/>
      <c r="AS506" s="61"/>
      <c r="AT506" s="61" t="str">
        <f>IFERROR(__xludf.DUMMYFUNCTION("IF( 
  OR($AJ506=""Full Payment"", ISBLANK($K506)),
  """",
  IF(
    OR(
      Q506=""Standard Booking, P1"",
      Q506=""Standard Booking, P2"",
      Q506=""Standard Booking, P3"",
      Q506=""Standard Booking, P4""
    ),
    LET(
      resDate,   $"&amp;"K506,
      tourDate,  $N506,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6" s="62" t="str">
        <f t="shared" si="12"/>
        <v/>
      </c>
      <c r="AV506" s="63"/>
      <c r="AW506" s="64"/>
      <c r="AX506" s="64"/>
      <c r="AY506" s="64"/>
      <c r="AZ506" s="64" t="str">
        <f>IFERROR(__xludf.DUMMYFUNCTION("IF(
  OR($AJ506=""Full Payment"",$AJ506=""P1"", ISBLANK($K506)),
  """",
  IF(
    OR(
      $Q506=""Standard Booking, P2"",
      $Q506=""Standard Booking, P3"",
      $Q506=""Standard Booking, P4""
    ),
    LET(
      resDate,   $K506,
      tourDate,"&amp;"  $N506,
      monthCount, DATEDIF(resDate, tourDate, ""M"") + 1,
      secondDates, ARRAYFORMULA(
        DATE(
          YEAR(resDate),
          MONTH(resDate) + SEQUENCE(monthCount),
          2
        )
      ),
      validDates, FILTER(
        sec"&amp;"ondDates,
        (secondDates &gt; resDate + 2) *
        (secondDates &lt;= tourDate - 3)
      ),
      IF(
        OR($AJ506=""P2"", $AJ506=""P3"", $AJ506=""P4""),
        IF(
          COUNTA(validDates) &lt; 2,
          """",
          TEXT(INDEX(validDates"&amp;", 2), ""mmm d, yyyy"")
        ),
        IF(
          COUNTA(validDates) &lt; 2,
          """",
          TEXTJOIN("", "", TRUE,
            TEXT(INDEX(validDates, 1), ""mmm d, yyyy""),
            TEXT(INDEX(validDates, 2), ""mmm d, yyyy"")
          )
 "&amp;"       )
      )
    ),
    """"
  )
)
"),"")</f>
        <v/>
      </c>
      <c r="BA506" s="65" t="str">
        <f t="shared" si="13"/>
        <v/>
      </c>
      <c r="BB506" s="63"/>
      <c r="BC506" s="64"/>
      <c r="BD506" s="64"/>
      <c r="BE506" s="64"/>
      <c r="BF506" s="64" t="str">
        <f>IFERROR(__xludf.DUMMYFUNCTION("IF(
  OR($AJ506=""Full Payment"",$AJ506=""P1"", $AJ506=""P2""),
  """",
  IF(
    AND(
      NOT(ISBLANK($K506)),
      OR(
        Q506=""Standard Booking, P3"",
        Q506=""Standard Booking, P4""
      )
    ),
    LET(
      resDate,   $K506,
      "&amp;"tourDate,  $N506,
      monthCount, DATEDIF(resDate, tourDate, ""M"") + 1,
      secondDates, ARRAYFORMULA(
        DATE(
          YEAR(resDate),
          MONTH(resDate) + SEQUENCE(monthCount),
          2
        )
      ),
      validDates, FILTER(
  "&amp;"      secondDates,
        (secondDates &gt; resDate + 2) *
        (secondDates &lt;= tourDate - 3)
      ),
      IF(
        $AJ506=""P4"",
        IF(
          COUNTA(validDates) &lt; 3,
          """",
          TEXT(INDEX(validDates, 3), ""mmm d, yyyy"")
  "&amp;"      ),
        IF(
          $AJ506=""P3"",
          IF(
            COUNTA(validDates) &lt; 3,
            """",
            TEXT(INDEX(validDates, 3), ""mmm d, yyyy"")
          ),
          IF(
            COUNTA(validDates) &lt; 3,
            """",
    "&amp;"        TEXTJOIN("", "", TRUE,
              TEXT(INDEX(validDates, 1), ""mmm d, yyyy""),
              TEXT(INDEX(validDates, 2), ""mmm d, yyyy""),
              TEXT(INDEX(validDates, 3), ""mmm d, yyyy"")
            )
          )
        )
      )
    "&amp;"),
    """"
  )
)
"),"")</f>
        <v/>
      </c>
      <c r="BG506" s="65" t="str">
        <f t="shared" si="14"/>
        <v/>
      </c>
      <c r="BH506" s="63"/>
      <c r="BI506" s="64"/>
      <c r="BJ506" s="64"/>
      <c r="BK506" s="64"/>
      <c r="BL506" s="64" t="str">
        <f>IFERROR(__xludf.DUMMYFUNCTION("IF(
  OR($AJ506=""Full Payment"",$AJ506=""P1"",$AJ506=""P2"",$AJ506=""P3""),
  """",
  IF(
    AND(
      NOT(ISBLANK($K506)),
      $Q506=""Standard Booking, P4""
    ),
    LET(
      resDate,   $K506,
      tourDate,  $N506,
      monthCount, DATEDIF(r"&amp;"esDate, tourDate, ""M"") + 1,
      secondDates, ARRAYFORMULA(
        DATE(
          YEAR(resDate),
          MONTH(resDate) + SEQUENCE(monthCount),
          2
        )
      ),
      validDates, FILTER(
        secondDates,
        (secondDates &gt; res"&amp;"Date + 2) *
        (secondDates &lt;= tourDate - 3)
      ),
      IF(
        $AJ506=""P4"",
        IF(
          COUNTA(validDates) &lt; 4,
          """",
          TEXT(
            INDEX(validDates, 4),
            ""mmm d, yyyy""
          )
        ),
"&amp;"        IF(
          COUNTA(validDates) &lt; 4,
          """",
          TEXTJOIN(
            "", "", TRUE,
            TEXT(INDEX(validDates, 1), ""mmm d, yyyy""),
            TEXT(INDEX(validDates, 2), ""mmm d, yyyy""),
            TEXT(INDEX(validDates"&amp;", 3), ""mmm d, yyyy""),
            TEXT(INDEX(validDates, 4), ""mmm d, yyyy"")
          )
        )
      )
    ),
    """"
  )
)
"),"")</f>
        <v/>
      </c>
      <c r="BM506" s="65" t="str">
        <f t="shared" si="15"/>
        <v/>
      </c>
      <c r="BN506" s="66"/>
      <c r="BO506" s="67"/>
      <c r="BP506" s="49" t="b">
        <v>0</v>
      </c>
      <c r="BQ506" s="49" t="b">
        <v>0</v>
      </c>
      <c r="BR506" s="68"/>
      <c r="BS506" s="69"/>
      <c r="BT506" s="70" t="b">
        <v>0</v>
      </c>
      <c r="BU506" s="71"/>
      <c r="BV506" s="72"/>
      <c r="BW506" s="86" t="b">
        <v>0</v>
      </c>
      <c r="BX506" s="87"/>
    </row>
    <row r="507">
      <c r="A507" s="35" t="str">
        <f t="shared" si="1"/>
        <v/>
      </c>
      <c r="B507" s="36" t="str">
        <f t="shared" si="2"/>
        <v/>
      </c>
      <c r="C507" s="36" t="str">
        <f t="array" ref="C507">IF(
  M507="",
  "",
  IFERROR(
    INDEX(
      '{INDEX} Tour Packages'!$A:$ZZ,
      MATCH(
        M507,
        INDEX(
          '{INDEX} Tour Packages'!$A:$ZZ,
          ,
          MATCH("Tour Package Name", '{INDEX} Tour Packages'!$4:$4, 0)
        ),
        0
      ),
      MATCH("Tour Code", '{INDEX} Tour Packages'!$4:$4, 0)
    ),
    "XXX"
  )
)
</f>
        <v/>
      </c>
      <c r="D507" s="36" t="str">
        <f t="shared" si="3"/>
        <v/>
      </c>
      <c r="E507" s="36" t="str">
        <f t="shared" si="4"/>
        <v/>
      </c>
      <c r="F507" s="37" t="str">
        <f t="shared" si="5"/>
        <v/>
      </c>
      <c r="G507" s="89"/>
      <c r="H507" s="89"/>
      <c r="I507" s="90"/>
      <c r="J507" s="40" t="str">
        <f t="shared" si="16"/>
        <v> </v>
      </c>
      <c r="K507" s="91"/>
      <c r="L507" s="55"/>
      <c r="M507" s="55"/>
      <c r="N507" s="91"/>
      <c r="O507" s="43" t="str">
        <f>IFERROR(__xludf.DUMMYFUNCTION("IF(N507="""","""",IFERROR(
  N507 + VALUE(REGEXEXTRACT(P507, ""(\d+)\s+Days"")),
  """"
)
)"),"")</f>
        <v/>
      </c>
      <c r="P507" s="43" t="str">
        <f t="array" ref="P507">IFERROR(
  INDEX(
    INDEX('{INDEX} Tour Packages'!$A:$ZZ, , MATCH(P$3, '{INDEX} Tour Packages'!$4:$4, 0)),
    MATCH(M507, INDEX('{INDEX} Tour Packages'!$A:$ZZ,0, MATCH("Tour Package Name", '{INDEX} Tour Packages'!$4:$4, 0)), 0)
  ),
"")
</f>
        <v/>
      </c>
      <c r="Q507" s="44" t="str">
        <f t="shared" si="7"/>
        <v/>
      </c>
      <c r="R507" s="44" t="str">
        <f>IFERROR(__xludf.DUMMYFUNCTION("IF(OR(ISBLANK(K507), ISBLANK(N507)), """", 
  LET(
    resDate, K507,
    tourDate, N507,
    monthCount, MAX(0, DATEDIF(resDate, tourDate - 3, ""M"") + 1),
    secondDates, ARRAYFORMULA(DATE(YEAR(resDate), MONTH(resDate) + SEQUENCE(monthCount), 2)),
    "&amp;"validDates, FILTER(secondDates, (secondDates &gt; resDate + 2) * (secondDates &lt;= tourDate - 3)),
    IF(ISERROR(validDates), 0, COUNTA(validDates))
  )
)
"),"")</f>
        <v/>
      </c>
      <c r="S507" s="44" t="str">
        <f t="shared" si="8"/>
        <v/>
      </c>
      <c r="T507" s="45" t="str">
        <f t="array" ref="T507">IF(ISBLANK(BO507),IFERROR(
  INDEX(
    INDEX('{INDEX} Payment Terms'!$A:$G, , MATCH(T$3, '{INDEX} Payment Terms'!$4:$4, 0)),
    MATCH(Q507, INDEX('{INDEX} Payment Terms'!$A:$G,0, MATCH("Payment Condition", '{INDEX} Payment Terms'!$4:$4, 0)), 0)
  ),
""),"Cancelled")
</f>
        <v/>
      </c>
      <c r="U507" s="46" t="b">
        <v>0</v>
      </c>
      <c r="V507" s="47" t="str">
        <f>IFERROR(__xludf.DUMMYFUNCTION("IF(OR(L507=""Duo Booking"", L507=""Group Booking""),
IF(U507=FALSE,"""",
    LET(
      bookingType, L507,
      tour, M507,
      mainFirst, H507,
      mainLast, I507,
      mainEmail, G507,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$L$4:L507, bookingType,
          $M$4:M507, tour,
          $H$4:H507, mainFirst,
          $I$4:I507, mainLast,
          $G$4:G507, mainEmail
        ),
        ""000""
      ),
  "&amp;"    baseID &amp; ""-"" &amp; memberNumber
    )
  ),
  """"
)
"),"")</f>
        <v/>
      </c>
      <c r="W507" s="48"/>
      <c r="X507" s="85" t="b">
        <v>0</v>
      </c>
      <c r="Y507" s="85" t="b">
        <v>0</v>
      </c>
      <c r="Z507" s="85" t="b">
        <v>0</v>
      </c>
      <c r="AA507" s="50"/>
      <c r="AB507" s="51"/>
      <c r="AC507" s="85" t="b">
        <v>0</v>
      </c>
      <c r="AD507" s="92"/>
      <c r="AE507" s="88"/>
      <c r="AF507" s="36" t="str">
        <f t="array" ref="AF507">IF(M507="","",INDEX(
      '{INDEX} Tour Packages'!$A:$ZP,
      MATCH($M507, '{INDEX} Tour Packages'!$A:$A, 0),
      MATCH(AF$3, '{INDEX} Tour Packages'!$4:$4, 0)
    ))</f>
        <v/>
      </c>
      <c r="AG507" s="36" t="str">
        <f t="array" ref="AG507">IF(M507="","",INDEX(
      '{INDEX} Tour Packages'!$A:$ZP,
      MATCH($M507, '{INDEX} Tour Packages'!$A:$A, 0),
      MATCH(AG$3, '{INDEX} Tour Packages'!$4:$4, 0)
    ))</f>
        <v/>
      </c>
      <c r="AH507" s="36" t="str">
        <f t="array" ref="AH507">IF(M507="","",INDEX(
      '{INDEX} Tour Packages'!$A:$ZP,
      MATCH($M507, '{INDEX} Tour Packages'!$A:$A, 0),
      MATCH(AH$3, '{INDEX} Tour Packages'!$4:$4, 0)
    ))</f>
        <v/>
      </c>
      <c r="AI507" s="54" t="str">
        <f t="shared" si="9"/>
        <v/>
      </c>
      <c r="AJ507" s="42"/>
      <c r="AK507" s="55"/>
      <c r="AL507" s="46" t="b">
        <v>0</v>
      </c>
      <c r="AM507" s="56"/>
      <c r="AN507" s="57" t="str">
        <f t="shared" si="10"/>
        <v/>
      </c>
      <c r="AO507" s="58" t="str">
        <f t="shared" si="11"/>
        <v/>
      </c>
      <c r="AP507" s="59"/>
      <c r="AQ507" s="60"/>
      <c r="AR507" s="61"/>
      <c r="AS507" s="61"/>
      <c r="AT507" s="61" t="str">
        <f>IFERROR(__xludf.DUMMYFUNCTION("IF( 
  OR($AJ507=""Full Payment"", ISBLANK($K507)),
  """",
  IF(
    OR(
      Q507=""Standard Booking, P1"",
      Q507=""Standard Booking, P2"",
      Q507=""Standard Booking, P3"",
      Q507=""Standard Booking, P4""
    ),
    LET(
      resDate,   $"&amp;"K507,
      tourDate,  $N507,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7" s="62" t="str">
        <f t="shared" si="12"/>
        <v/>
      </c>
      <c r="AV507" s="63"/>
      <c r="AW507" s="64"/>
      <c r="AX507" s="64"/>
      <c r="AY507" s="64"/>
      <c r="AZ507" s="64" t="str">
        <f>IFERROR(__xludf.DUMMYFUNCTION("IF(
  OR($AJ507=""Full Payment"",$AJ507=""P1"", ISBLANK($K507)),
  """",
  IF(
    OR(
      $Q507=""Standard Booking, P2"",
      $Q507=""Standard Booking, P3"",
      $Q507=""Standard Booking, P4""
    ),
    LET(
      resDate,   $K507,
      tourDate,"&amp;"  $N507,
      monthCount, DATEDIF(resDate, tourDate, ""M"") + 1,
      secondDates, ARRAYFORMULA(
        DATE(
          YEAR(resDate),
          MONTH(resDate) + SEQUENCE(monthCount),
          2
        )
      ),
      validDates, FILTER(
        sec"&amp;"ondDates,
        (secondDates &gt; resDate + 2) *
        (secondDates &lt;= tourDate - 3)
      ),
      IF(
        OR($AJ507=""P2"", $AJ507=""P3"", $AJ507=""P4""),
        IF(
          COUNTA(validDates) &lt; 2,
          """",
          TEXT(INDEX(validDates"&amp;", 2), ""mmm d, yyyy"")
        ),
        IF(
          COUNTA(validDates) &lt; 2,
          """",
          TEXTJOIN("", "", TRUE,
            TEXT(INDEX(validDates, 1), ""mmm d, yyyy""),
            TEXT(INDEX(validDates, 2), ""mmm d, yyyy"")
          )
 "&amp;"       )
      )
    ),
    """"
  )
)
"),"")</f>
        <v/>
      </c>
      <c r="BA507" s="65" t="str">
        <f t="shared" si="13"/>
        <v/>
      </c>
      <c r="BB507" s="63"/>
      <c r="BC507" s="64"/>
      <c r="BD507" s="64"/>
      <c r="BE507" s="64"/>
      <c r="BF507" s="64" t="str">
        <f>IFERROR(__xludf.DUMMYFUNCTION("IF(
  OR($AJ507=""Full Payment"",$AJ507=""P1"", $AJ507=""P2""),
  """",
  IF(
    AND(
      NOT(ISBLANK($K507)),
      OR(
        Q507=""Standard Booking, P3"",
        Q507=""Standard Booking, P4""
      )
    ),
    LET(
      resDate,   $K507,
      "&amp;"tourDate,  $N507,
      monthCount, DATEDIF(resDate, tourDate, ""M"") + 1,
      secondDates, ARRAYFORMULA(
        DATE(
          YEAR(resDate),
          MONTH(resDate) + SEQUENCE(monthCount),
          2
        )
      ),
      validDates, FILTER(
  "&amp;"      secondDates,
        (secondDates &gt; resDate + 2) *
        (secondDates &lt;= tourDate - 3)
      ),
      IF(
        $AJ507=""P4"",
        IF(
          COUNTA(validDates) &lt; 3,
          """",
          TEXT(INDEX(validDates, 3), ""mmm d, yyyy"")
  "&amp;"      ),
        IF(
          $AJ507=""P3"",
          IF(
            COUNTA(validDates) &lt; 3,
            """",
            TEXT(INDEX(validDates, 3), ""mmm d, yyyy"")
          ),
          IF(
            COUNTA(validDates) &lt; 3,
            """",
    "&amp;"        TEXTJOIN("", "", TRUE,
              TEXT(INDEX(validDates, 1), ""mmm d, yyyy""),
              TEXT(INDEX(validDates, 2), ""mmm d, yyyy""),
              TEXT(INDEX(validDates, 3), ""mmm d, yyyy"")
            )
          )
        )
      )
    "&amp;"),
    """"
  )
)
"),"")</f>
        <v/>
      </c>
      <c r="BG507" s="65" t="str">
        <f t="shared" si="14"/>
        <v/>
      </c>
      <c r="BH507" s="63"/>
      <c r="BI507" s="64"/>
      <c r="BJ507" s="64"/>
      <c r="BK507" s="64"/>
      <c r="BL507" s="64" t="str">
        <f>IFERROR(__xludf.DUMMYFUNCTION("IF(
  OR($AJ507=""Full Payment"",$AJ507=""P1"",$AJ507=""P2"",$AJ507=""P3""),
  """",
  IF(
    AND(
      NOT(ISBLANK($K507)),
      $Q507=""Standard Booking, P4""
    ),
    LET(
      resDate,   $K507,
      tourDate,  $N507,
      monthCount, DATEDIF(r"&amp;"esDate, tourDate, ""M"") + 1,
      secondDates, ARRAYFORMULA(
        DATE(
          YEAR(resDate),
          MONTH(resDate) + SEQUENCE(monthCount),
          2
        )
      ),
      validDates, FILTER(
        secondDates,
        (secondDates &gt; res"&amp;"Date + 2) *
        (secondDates &lt;= tourDate - 3)
      ),
      IF(
        $AJ507=""P4"",
        IF(
          COUNTA(validDates) &lt; 4,
          """",
          TEXT(
            INDEX(validDates, 4),
            ""mmm d, yyyy""
          )
        ),
"&amp;"        IF(
          COUNTA(validDates) &lt; 4,
          """",
          TEXTJOIN(
            "", "", TRUE,
            TEXT(INDEX(validDates, 1), ""mmm d, yyyy""),
            TEXT(INDEX(validDates, 2), ""mmm d, yyyy""),
            TEXT(INDEX(validDates"&amp;", 3), ""mmm d, yyyy""),
            TEXT(INDEX(validDates, 4), ""mmm d, yyyy"")
          )
        )
      )
    ),
    """"
  )
)
"),"")</f>
        <v/>
      </c>
      <c r="BM507" s="65" t="str">
        <f t="shared" si="15"/>
        <v/>
      </c>
      <c r="BN507" s="66"/>
      <c r="BO507" s="67"/>
      <c r="BP507" s="49" t="b">
        <v>0</v>
      </c>
      <c r="BQ507" s="49" t="b">
        <v>0</v>
      </c>
      <c r="BR507" s="68"/>
      <c r="BS507" s="69"/>
      <c r="BT507" s="70" t="b">
        <v>0</v>
      </c>
      <c r="BU507" s="71"/>
      <c r="BV507" s="72"/>
      <c r="BW507" s="86" t="b">
        <v>0</v>
      </c>
      <c r="BX507" s="87"/>
    </row>
    <row r="508">
      <c r="A508" s="35" t="str">
        <f t="shared" si="1"/>
        <v/>
      </c>
      <c r="B508" s="36" t="str">
        <f t="shared" si="2"/>
        <v/>
      </c>
      <c r="C508" s="36" t="str">
        <f t="array" ref="C508">IF(
  M508="",
  "",
  IFERROR(
    INDEX(
      '{INDEX} Tour Packages'!$A:$ZZ,
      MATCH(
        M508,
        INDEX(
          '{INDEX} Tour Packages'!$A:$ZZ,
          ,
          MATCH("Tour Package Name", '{INDEX} Tour Packages'!$4:$4, 0)
        ),
        0
      ),
      MATCH("Tour Code", '{INDEX} Tour Packages'!$4:$4, 0)
    ),
    "XXX"
  )
)
</f>
        <v/>
      </c>
      <c r="D508" s="36" t="str">
        <f t="shared" si="3"/>
        <v/>
      </c>
      <c r="E508" s="36" t="str">
        <f t="shared" si="4"/>
        <v/>
      </c>
      <c r="F508" s="37" t="str">
        <f t="shared" si="5"/>
        <v/>
      </c>
      <c r="G508" s="89"/>
      <c r="H508" s="89"/>
      <c r="I508" s="90"/>
      <c r="J508" s="40" t="str">
        <f t="shared" si="16"/>
        <v> </v>
      </c>
      <c r="K508" s="91"/>
      <c r="L508" s="55"/>
      <c r="M508" s="55"/>
      <c r="N508" s="91"/>
      <c r="O508" s="43" t="str">
        <f>IFERROR(__xludf.DUMMYFUNCTION("IF(N508="""","""",IFERROR(
  N508 + VALUE(REGEXEXTRACT(P508, ""(\d+)\s+Days"")),
  """"
)
)"),"")</f>
        <v/>
      </c>
      <c r="P508" s="43" t="str">
        <f t="array" ref="P508">IFERROR(
  INDEX(
    INDEX('{INDEX} Tour Packages'!$A:$ZZ, , MATCH(P$3, '{INDEX} Tour Packages'!$4:$4, 0)),
    MATCH(M508, INDEX('{INDEX} Tour Packages'!$A:$ZZ,0, MATCH("Tour Package Name", '{INDEX} Tour Packages'!$4:$4, 0)), 0)
  ),
"")
</f>
        <v/>
      </c>
      <c r="Q508" s="44" t="str">
        <f t="shared" si="7"/>
        <v/>
      </c>
      <c r="R508" s="44" t="str">
        <f>IFERROR(__xludf.DUMMYFUNCTION("IF(OR(ISBLANK(K508), ISBLANK(N508)), """", 
  LET(
    resDate, K508,
    tourDate, N508,
    monthCount, MAX(0, DATEDIF(resDate, tourDate - 3, ""M"") + 1),
    secondDates, ARRAYFORMULA(DATE(YEAR(resDate), MONTH(resDate) + SEQUENCE(monthCount), 2)),
    "&amp;"validDates, FILTER(secondDates, (secondDates &gt; resDate + 2) * (secondDates &lt;= tourDate - 3)),
    IF(ISERROR(validDates), 0, COUNTA(validDates))
  )
)
"),"")</f>
        <v/>
      </c>
      <c r="S508" s="44" t="str">
        <f t="shared" si="8"/>
        <v/>
      </c>
      <c r="T508" s="45" t="str">
        <f t="array" ref="T508">IF(ISBLANK(BO508),IFERROR(
  INDEX(
    INDEX('{INDEX} Payment Terms'!$A:$G, , MATCH(T$3, '{INDEX} Payment Terms'!$4:$4, 0)),
    MATCH(Q508, INDEX('{INDEX} Payment Terms'!$A:$G,0, MATCH("Payment Condition", '{INDEX} Payment Terms'!$4:$4, 0)), 0)
  ),
""),"Cancelled")
</f>
        <v/>
      </c>
      <c r="U508" s="46" t="b">
        <v>0</v>
      </c>
      <c r="V508" s="47" t="str">
        <f>IFERROR(__xludf.DUMMYFUNCTION("IF(OR(L508=""Duo Booking"", L508=""Group Booking""),
IF(U508=FALSE,"""",
    LET(
      bookingType, L508,
      tour, M508,
      mainFirst, H508,
      mainLast, I508,
      mainEmail, G508,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$L$4:L508, bookingType,
          $M$4:M508, tour,
          $H$4:H508, mainFirst,
          $I$4:I508, mainLast,
          $G$4:G508, mainEmail
        ),
        ""000""
      ),
  "&amp;"    baseID &amp; ""-"" &amp; memberNumber
    )
  ),
  """"
)
"),"")</f>
        <v/>
      </c>
      <c r="W508" s="48"/>
      <c r="X508" s="85" t="b">
        <v>0</v>
      </c>
      <c r="Y508" s="85" t="b">
        <v>0</v>
      </c>
      <c r="Z508" s="85" t="b">
        <v>0</v>
      </c>
      <c r="AA508" s="50"/>
      <c r="AB508" s="51"/>
      <c r="AC508" s="85" t="b">
        <v>0</v>
      </c>
      <c r="AD508" s="92"/>
      <c r="AE508" s="88"/>
      <c r="AF508" s="36" t="str">
        <f t="array" ref="AF508">IF(M508="","",INDEX(
      '{INDEX} Tour Packages'!$A:$ZP,
      MATCH($M508, '{INDEX} Tour Packages'!$A:$A, 0),
      MATCH(AF$3, '{INDEX} Tour Packages'!$4:$4, 0)
    ))</f>
        <v/>
      </c>
      <c r="AG508" s="36" t="str">
        <f t="array" ref="AG508">IF(M508="","",INDEX(
      '{INDEX} Tour Packages'!$A:$ZP,
      MATCH($M508, '{INDEX} Tour Packages'!$A:$A, 0),
      MATCH(AG$3, '{INDEX} Tour Packages'!$4:$4, 0)
    ))</f>
        <v/>
      </c>
      <c r="AH508" s="36" t="str">
        <f t="array" ref="AH508">IF(M508="","",INDEX(
      '{INDEX} Tour Packages'!$A:$ZP,
      MATCH($M508, '{INDEX} Tour Packages'!$A:$A, 0),
      MATCH(AH$3, '{INDEX} Tour Packages'!$4:$4, 0)
    ))</f>
        <v/>
      </c>
      <c r="AI508" s="54" t="str">
        <f t="shared" si="9"/>
        <v/>
      </c>
      <c r="AJ508" s="42"/>
      <c r="AK508" s="55"/>
      <c r="AL508" s="46" t="b">
        <v>0</v>
      </c>
      <c r="AM508" s="56"/>
      <c r="AN508" s="57" t="str">
        <f t="shared" si="10"/>
        <v/>
      </c>
      <c r="AO508" s="58" t="str">
        <f t="shared" si="11"/>
        <v/>
      </c>
      <c r="AP508" s="59"/>
      <c r="AQ508" s="60"/>
      <c r="AR508" s="61"/>
      <c r="AS508" s="61"/>
      <c r="AT508" s="61" t="str">
        <f>IFERROR(__xludf.DUMMYFUNCTION("IF( 
  OR($AJ508=""Full Payment"", ISBLANK($K508)),
  """",
  IF(
    OR(
      Q508=""Standard Booking, P1"",
      Q508=""Standard Booking, P2"",
      Q508=""Standard Booking, P3"",
      Q508=""Standard Booking, P4""
    ),
    LET(
      resDate,   $"&amp;"K508,
      tourDate,  $N508,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8" s="62" t="str">
        <f t="shared" si="12"/>
        <v/>
      </c>
      <c r="AV508" s="63"/>
      <c r="AW508" s="64"/>
      <c r="AX508" s="64"/>
      <c r="AY508" s="64"/>
      <c r="AZ508" s="64" t="str">
        <f>IFERROR(__xludf.DUMMYFUNCTION("IF(
  OR($AJ508=""Full Payment"",$AJ508=""P1"", ISBLANK($K508)),
  """",
  IF(
    OR(
      $Q508=""Standard Booking, P2"",
      $Q508=""Standard Booking, P3"",
      $Q508=""Standard Booking, P4""
    ),
    LET(
      resDate,   $K508,
      tourDate,"&amp;"  $N508,
      monthCount, DATEDIF(resDate, tourDate, ""M"") + 1,
      secondDates, ARRAYFORMULA(
        DATE(
          YEAR(resDate),
          MONTH(resDate) + SEQUENCE(monthCount),
          2
        )
      ),
      validDates, FILTER(
        sec"&amp;"ondDates,
        (secondDates &gt; resDate + 2) *
        (secondDates &lt;= tourDate - 3)
      ),
      IF(
        OR($AJ508=""P2"", $AJ508=""P3"", $AJ508=""P4""),
        IF(
          COUNTA(validDates) &lt; 2,
          """",
          TEXT(INDEX(validDates"&amp;", 2), ""mmm d, yyyy"")
        ),
        IF(
          COUNTA(validDates) &lt; 2,
          """",
          TEXTJOIN("", "", TRUE,
            TEXT(INDEX(validDates, 1), ""mmm d, yyyy""),
            TEXT(INDEX(validDates, 2), ""mmm d, yyyy"")
          )
 "&amp;"       )
      )
    ),
    """"
  )
)
"),"")</f>
        <v/>
      </c>
      <c r="BA508" s="65" t="str">
        <f t="shared" si="13"/>
        <v/>
      </c>
      <c r="BB508" s="63"/>
      <c r="BC508" s="64"/>
      <c r="BD508" s="64"/>
      <c r="BE508" s="64"/>
      <c r="BF508" s="64" t="str">
        <f>IFERROR(__xludf.DUMMYFUNCTION("IF(
  OR($AJ508=""Full Payment"",$AJ508=""P1"", $AJ508=""P2""),
  """",
  IF(
    AND(
      NOT(ISBLANK($K508)),
      OR(
        Q508=""Standard Booking, P3"",
        Q508=""Standard Booking, P4""
      )
    ),
    LET(
      resDate,   $K508,
      "&amp;"tourDate,  $N508,
      monthCount, DATEDIF(resDate, tourDate, ""M"") + 1,
      secondDates, ARRAYFORMULA(
        DATE(
          YEAR(resDate),
          MONTH(resDate) + SEQUENCE(monthCount),
          2
        )
      ),
      validDates, FILTER(
  "&amp;"      secondDates,
        (secondDates &gt; resDate + 2) *
        (secondDates &lt;= tourDate - 3)
      ),
      IF(
        $AJ508=""P4"",
        IF(
          COUNTA(validDates) &lt; 3,
          """",
          TEXT(INDEX(validDates, 3), ""mmm d, yyyy"")
  "&amp;"      ),
        IF(
          $AJ508=""P3"",
          IF(
            COUNTA(validDates) &lt; 3,
            """",
            TEXT(INDEX(validDates, 3), ""mmm d, yyyy"")
          ),
          IF(
            COUNTA(validDates) &lt; 3,
            """",
    "&amp;"        TEXTJOIN("", "", TRUE,
              TEXT(INDEX(validDates, 1), ""mmm d, yyyy""),
              TEXT(INDEX(validDates, 2), ""mmm d, yyyy""),
              TEXT(INDEX(validDates, 3), ""mmm d, yyyy"")
            )
          )
        )
      )
    "&amp;"),
    """"
  )
)
"),"")</f>
        <v/>
      </c>
      <c r="BG508" s="65" t="str">
        <f t="shared" si="14"/>
        <v/>
      </c>
      <c r="BH508" s="63"/>
      <c r="BI508" s="64"/>
      <c r="BJ508" s="64"/>
      <c r="BK508" s="64"/>
      <c r="BL508" s="64" t="str">
        <f>IFERROR(__xludf.DUMMYFUNCTION("IF(
  OR($AJ508=""Full Payment"",$AJ508=""P1"",$AJ508=""P2"",$AJ508=""P3""),
  """",
  IF(
    AND(
      NOT(ISBLANK($K508)),
      $Q508=""Standard Booking, P4""
    ),
    LET(
      resDate,   $K508,
      tourDate,  $N508,
      monthCount, DATEDIF(r"&amp;"esDate, tourDate, ""M"") + 1,
      secondDates, ARRAYFORMULA(
        DATE(
          YEAR(resDate),
          MONTH(resDate) + SEQUENCE(monthCount),
          2
        )
      ),
      validDates, FILTER(
        secondDates,
        (secondDates &gt; res"&amp;"Date + 2) *
        (secondDates &lt;= tourDate - 3)
      ),
      IF(
        $AJ508=""P4"",
        IF(
          COUNTA(validDates) &lt; 4,
          """",
          TEXT(
            INDEX(validDates, 4),
            ""mmm d, yyyy""
          )
        ),
"&amp;"        IF(
          COUNTA(validDates) &lt; 4,
          """",
          TEXTJOIN(
            "", "", TRUE,
            TEXT(INDEX(validDates, 1), ""mmm d, yyyy""),
            TEXT(INDEX(validDates, 2), ""mmm d, yyyy""),
            TEXT(INDEX(validDates"&amp;", 3), ""mmm d, yyyy""),
            TEXT(INDEX(validDates, 4), ""mmm d, yyyy"")
          )
        )
      )
    ),
    """"
  )
)
"),"")</f>
        <v/>
      </c>
      <c r="BM508" s="65" t="str">
        <f t="shared" si="15"/>
        <v/>
      </c>
      <c r="BN508" s="66"/>
      <c r="BO508" s="67"/>
      <c r="BP508" s="49" t="b">
        <v>0</v>
      </c>
      <c r="BQ508" s="49" t="b">
        <v>0</v>
      </c>
      <c r="BR508" s="68"/>
      <c r="BS508" s="69"/>
      <c r="BT508" s="70" t="b">
        <v>0</v>
      </c>
      <c r="BU508" s="71"/>
      <c r="BV508" s="72"/>
      <c r="BW508" s="86" t="b">
        <v>0</v>
      </c>
      <c r="BX508" s="87"/>
    </row>
    <row r="509">
      <c r="A509" s="35" t="str">
        <f t="shared" si="1"/>
        <v/>
      </c>
      <c r="B509" s="36" t="str">
        <f t="shared" si="2"/>
        <v/>
      </c>
      <c r="C509" s="36" t="str">
        <f t="array" ref="C509">IF(
  M509="",
  "",
  IFERROR(
    INDEX(
      '{INDEX} Tour Packages'!$A:$ZZ,
      MATCH(
        M509,
        INDEX(
          '{INDEX} Tour Packages'!$A:$ZZ,
          ,
          MATCH("Tour Package Name", '{INDEX} Tour Packages'!$4:$4, 0)
        ),
        0
      ),
      MATCH("Tour Code", '{INDEX} Tour Packages'!$4:$4, 0)
    ),
    "XXX"
  )
)
</f>
        <v/>
      </c>
      <c r="D509" s="36" t="str">
        <f t="shared" si="3"/>
        <v/>
      </c>
      <c r="E509" s="36" t="str">
        <f t="shared" si="4"/>
        <v/>
      </c>
      <c r="F509" s="37" t="str">
        <f t="shared" si="5"/>
        <v/>
      </c>
      <c r="G509" s="89"/>
      <c r="H509" s="89"/>
      <c r="I509" s="90"/>
      <c r="J509" s="40" t="str">
        <f t="shared" si="16"/>
        <v> </v>
      </c>
      <c r="K509" s="91"/>
      <c r="L509" s="55"/>
      <c r="M509" s="55"/>
      <c r="N509" s="91"/>
      <c r="O509" s="43" t="str">
        <f>IFERROR(__xludf.DUMMYFUNCTION("IF(N509="""","""",IFERROR(
  N509 + VALUE(REGEXEXTRACT(P509, ""(\d+)\s+Days"")),
  """"
)
)"),"")</f>
        <v/>
      </c>
      <c r="P509" s="43" t="str">
        <f t="array" ref="P509">IFERROR(
  INDEX(
    INDEX('{INDEX} Tour Packages'!$A:$ZZ, , MATCH(P$3, '{INDEX} Tour Packages'!$4:$4, 0)),
    MATCH(M509, INDEX('{INDEX} Tour Packages'!$A:$ZZ,0, MATCH("Tour Package Name", '{INDEX} Tour Packages'!$4:$4, 0)), 0)
  ),
"")
</f>
        <v/>
      </c>
      <c r="Q509" s="44" t="str">
        <f t="shared" si="7"/>
        <v/>
      </c>
      <c r="R509" s="44" t="str">
        <f>IFERROR(__xludf.DUMMYFUNCTION("IF(OR(ISBLANK(K509), ISBLANK(N509)), """", 
  LET(
    resDate, K509,
    tourDate, N509,
    monthCount, MAX(0, DATEDIF(resDate, tourDate - 3, ""M"") + 1),
    secondDates, ARRAYFORMULA(DATE(YEAR(resDate), MONTH(resDate) + SEQUENCE(monthCount), 2)),
    "&amp;"validDates, FILTER(secondDates, (secondDates &gt; resDate + 2) * (secondDates &lt;= tourDate - 3)),
    IF(ISERROR(validDates), 0, COUNTA(validDates))
  )
)
"),"")</f>
        <v/>
      </c>
      <c r="S509" s="44" t="str">
        <f t="shared" si="8"/>
        <v/>
      </c>
      <c r="T509" s="45" t="str">
        <f t="array" ref="T509">IF(ISBLANK(BO509),IFERROR(
  INDEX(
    INDEX('{INDEX} Payment Terms'!$A:$G, , MATCH(T$3, '{INDEX} Payment Terms'!$4:$4, 0)),
    MATCH(Q509, INDEX('{INDEX} Payment Terms'!$A:$G,0, MATCH("Payment Condition", '{INDEX} Payment Terms'!$4:$4, 0)), 0)
  ),
""),"Cancelled")
</f>
        <v/>
      </c>
      <c r="U509" s="46" t="b">
        <v>0</v>
      </c>
      <c r="V509" s="47" t="str">
        <f>IFERROR(__xludf.DUMMYFUNCTION("IF(OR(L509=""Duo Booking"", L509=""Group Booking""),
IF(U509=FALSE,"""",
    LET(
      bookingType, L509,
      tour, M509,
      mainFirst, H509,
      mainLast, I509,
      mainEmail, G509,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$L$4:L509, bookingType,
          $M$4:M509, tour,
          $H$4:H509, mainFirst,
          $I$4:I509, mainLast,
          $G$4:G509, mainEmail
        ),
        ""000""
      ),
  "&amp;"    baseID &amp; ""-"" &amp; memberNumber
    )
  ),
  """"
)
"),"")</f>
        <v/>
      </c>
      <c r="W509" s="48"/>
      <c r="X509" s="85" t="b">
        <v>0</v>
      </c>
      <c r="Y509" s="85" t="b">
        <v>0</v>
      </c>
      <c r="Z509" s="85" t="b">
        <v>0</v>
      </c>
      <c r="AA509" s="50"/>
      <c r="AB509" s="51"/>
      <c r="AC509" s="85" t="b">
        <v>0</v>
      </c>
      <c r="AD509" s="92"/>
      <c r="AE509" s="88"/>
      <c r="AF509" s="36" t="str">
        <f t="array" ref="AF509">IF(M509="","",INDEX(
      '{INDEX} Tour Packages'!$A:$ZP,
      MATCH($M509, '{INDEX} Tour Packages'!$A:$A, 0),
      MATCH(AF$3, '{INDEX} Tour Packages'!$4:$4, 0)
    ))</f>
        <v/>
      </c>
      <c r="AG509" s="36" t="str">
        <f t="array" ref="AG509">IF(M509="","",INDEX(
      '{INDEX} Tour Packages'!$A:$ZP,
      MATCH($M509, '{INDEX} Tour Packages'!$A:$A, 0),
      MATCH(AG$3, '{INDEX} Tour Packages'!$4:$4, 0)
    ))</f>
        <v/>
      </c>
      <c r="AH509" s="36" t="str">
        <f t="array" ref="AH509">IF(M509="","",INDEX(
      '{INDEX} Tour Packages'!$A:$ZP,
      MATCH($M509, '{INDEX} Tour Packages'!$A:$A, 0),
      MATCH(AH$3, '{INDEX} Tour Packages'!$4:$4, 0)
    ))</f>
        <v/>
      </c>
      <c r="AI509" s="54" t="str">
        <f t="shared" si="9"/>
        <v/>
      </c>
      <c r="AJ509" s="42"/>
      <c r="AK509" s="55"/>
      <c r="AL509" s="46" t="b">
        <v>0</v>
      </c>
      <c r="AM509" s="56"/>
      <c r="AN509" s="57" t="str">
        <f t="shared" si="10"/>
        <v/>
      </c>
      <c r="AO509" s="58" t="str">
        <f t="shared" si="11"/>
        <v/>
      </c>
      <c r="AP509" s="59"/>
      <c r="AQ509" s="60"/>
      <c r="AR509" s="61"/>
      <c r="AS509" s="61"/>
      <c r="AT509" s="61" t="str">
        <f>IFERROR(__xludf.DUMMYFUNCTION("IF( 
  OR($AJ509=""Full Payment"", ISBLANK($K509)),
  """",
  IF(
    OR(
      Q509=""Standard Booking, P1"",
      Q509=""Standard Booking, P2"",
      Q509=""Standard Booking, P3"",
      Q509=""Standard Booking, P4""
    ),
    LET(
      resDate,   $"&amp;"K509,
      tourDate,  $N509,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09" s="62" t="str">
        <f t="shared" si="12"/>
        <v/>
      </c>
      <c r="AV509" s="63"/>
      <c r="AW509" s="64"/>
      <c r="AX509" s="64"/>
      <c r="AY509" s="64"/>
      <c r="AZ509" s="64" t="str">
        <f>IFERROR(__xludf.DUMMYFUNCTION("IF(
  OR($AJ509=""Full Payment"",$AJ509=""P1"", ISBLANK($K509)),
  """",
  IF(
    OR(
      $Q509=""Standard Booking, P2"",
      $Q509=""Standard Booking, P3"",
      $Q509=""Standard Booking, P4""
    ),
    LET(
      resDate,   $K509,
      tourDate,"&amp;"  $N509,
      monthCount, DATEDIF(resDate, tourDate, ""M"") + 1,
      secondDates, ARRAYFORMULA(
        DATE(
          YEAR(resDate),
          MONTH(resDate) + SEQUENCE(monthCount),
          2
        )
      ),
      validDates, FILTER(
        sec"&amp;"ondDates,
        (secondDates &gt; resDate + 2) *
        (secondDates &lt;= tourDate - 3)
      ),
      IF(
        OR($AJ509=""P2"", $AJ509=""P3"", $AJ509=""P4""),
        IF(
          COUNTA(validDates) &lt; 2,
          """",
          TEXT(INDEX(validDates"&amp;", 2), ""mmm d, yyyy"")
        ),
        IF(
          COUNTA(validDates) &lt; 2,
          """",
          TEXTJOIN("", "", TRUE,
            TEXT(INDEX(validDates, 1), ""mmm d, yyyy""),
            TEXT(INDEX(validDates, 2), ""mmm d, yyyy"")
          )
 "&amp;"       )
      )
    ),
    """"
  )
)
"),"")</f>
        <v/>
      </c>
      <c r="BA509" s="65" t="str">
        <f t="shared" si="13"/>
        <v/>
      </c>
      <c r="BB509" s="63"/>
      <c r="BC509" s="64"/>
      <c r="BD509" s="64"/>
      <c r="BE509" s="64"/>
      <c r="BF509" s="64" t="str">
        <f>IFERROR(__xludf.DUMMYFUNCTION("IF(
  OR($AJ509=""Full Payment"",$AJ509=""P1"", $AJ509=""P2""),
  """",
  IF(
    AND(
      NOT(ISBLANK($K509)),
      OR(
        Q509=""Standard Booking, P3"",
        Q509=""Standard Booking, P4""
      )
    ),
    LET(
      resDate,   $K509,
      "&amp;"tourDate,  $N509,
      monthCount, DATEDIF(resDate, tourDate, ""M"") + 1,
      secondDates, ARRAYFORMULA(
        DATE(
          YEAR(resDate),
          MONTH(resDate) + SEQUENCE(monthCount),
          2
        )
      ),
      validDates, FILTER(
  "&amp;"      secondDates,
        (secondDates &gt; resDate + 2) *
        (secondDates &lt;= tourDate - 3)
      ),
      IF(
        $AJ509=""P4"",
        IF(
          COUNTA(validDates) &lt; 3,
          """",
          TEXT(INDEX(validDates, 3), ""mmm d, yyyy"")
  "&amp;"      ),
        IF(
          $AJ509=""P3"",
          IF(
            COUNTA(validDates) &lt; 3,
            """",
            TEXT(INDEX(validDates, 3), ""mmm d, yyyy"")
          ),
          IF(
            COUNTA(validDates) &lt; 3,
            """",
    "&amp;"        TEXTJOIN("", "", TRUE,
              TEXT(INDEX(validDates, 1), ""mmm d, yyyy""),
              TEXT(INDEX(validDates, 2), ""mmm d, yyyy""),
              TEXT(INDEX(validDates, 3), ""mmm d, yyyy"")
            )
          )
        )
      )
    "&amp;"),
    """"
  )
)
"),"")</f>
        <v/>
      </c>
      <c r="BG509" s="65" t="str">
        <f t="shared" si="14"/>
        <v/>
      </c>
      <c r="BH509" s="63"/>
      <c r="BI509" s="64"/>
      <c r="BJ509" s="64"/>
      <c r="BK509" s="64"/>
      <c r="BL509" s="64" t="str">
        <f>IFERROR(__xludf.DUMMYFUNCTION("IF(
  OR($AJ509=""Full Payment"",$AJ509=""P1"",$AJ509=""P2"",$AJ509=""P3""),
  """",
  IF(
    AND(
      NOT(ISBLANK($K509)),
      $Q509=""Standard Booking, P4""
    ),
    LET(
      resDate,   $K509,
      tourDate,  $N509,
      monthCount, DATEDIF(r"&amp;"esDate, tourDate, ""M"") + 1,
      secondDates, ARRAYFORMULA(
        DATE(
          YEAR(resDate),
          MONTH(resDate) + SEQUENCE(monthCount),
          2
        )
      ),
      validDates, FILTER(
        secondDates,
        (secondDates &gt; res"&amp;"Date + 2) *
        (secondDates &lt;= tourDate - 3)
      ),
      IF(
        $AJ509=""P4"",
        IF(
          COUNTA(validDates) &lt; 4,
          """",
          TEXT(
            INDEX(validDates, 4),
            ""mmm d, yyyy""
          )
        ),
"&amp;"        IF(
          COUNTA(validDates) &lt; 4,
          """",
          TEXTJOIN(
            "", "", TRUE,
            TEXT(INDEX(validDates, 1), ""mmm d, yyyy""),
            TEXT(INDEX(validDates, 2), ""mmm d, yyyy""),
            TEXT(INDEX(validDates"&amp;", 3), ""mmm d, yyyy""),
            TEXT(INDEX(validDates, 4), ""mmm d, yyyy"")
          )
        )
      )
    ),
    """"
  )
)
"),"")</f>
        <v/>
      </c>
      <c r="BM509" s="65" t="str">
        <f t="shared" si="15"/>
        <v/>
      </c>
      <c r="BN509" s="66"/>
      <c r="BO509" s="67"/>
      <c r="BP509" s="49" t="b">
        <v>0</v>
      </c>
      <c r="BQ509" s="49" t="b">
        <v>0</v>
      </c>
      <c r="BR509" s="68"/>
      <c r="BS509" s="69"/>
      <c r="BT509" s="70" t="b">
        <v>0</v>
      </c>
      <c r="BU509" s="71"/>
      <c r="BV509" s="72"/>
      <c r="BW509" s="86" t="b">
        <v>0</v>
      </c>
      <c r="BX509" s="87"/>
    </row>
    <row r="510">
      <c r="A510" s="35" t="str">
        <f t="shared" si="1"/>
        <v/>
      </c>
      <c r="B510" s="36" t="str">
        <f t="shared" si="2"/>
        <v/>
      </c>
      <c r="C510" s="36" t="str">
        <f t="array" ref="C510">IF(
  M510="",
  "",
  IFERROR(
    INDEX(
      '{INDEX} Tour Packages'!$A:$ZZ,
      MATCH(
        M510,
        INDEX(
          '{INDEX} Tour Packages'!$A:$ZZ,
          ,
          MATCH("Tour Package Name", '{INDEX} Tour Packages'!$4:$4, 0)
        ),
        0
      ),
      MATCH("Tour Code", '{INDEX} Tour Packages'!$4:$4, 0)
    ),
    "XXX"
  )
)
</f>
        <v/>
      </c>
      <c r="D510" s="36" t="str">
        <f t="shared" si="3"/>
        <v/>
      </c>
      <c r="E510" s="36" t="str">
        <f t="shared" si="4"/>
        <v/>
      </c>
      <c r="F510" s="37" t="str">
        <f t="shared" si="5"/>
        <v/>
      </c>
      <c r="G510" s="89"/>
      <c r="H510" s="89"/>
      <c r="I510" s="90"/>
      <c r="J510" s="40" t="str">
        <f t="shared" si="16"/>
        <v> </v>
      </c>
      <c r="K510" s="91"/>
      <c r="L510" s="55"/>
      <c r="M510" s="55"/>
      <c r="N510" s="91"/>
      <c r="O510" s="43" t="str">
        <f>IFERROR(__xludf.DUMMYFUNCTION("IF(N510="""","""",IFERROR(
  N510 + VALUE(REGEXEXTRACT(P510, ""(\d+)\s+Days"")),
  """"
)
)"),"")</f>
        <v/>
      </c>
      <c r="P510" s="43" t="str">
        <f t="array" ref="P510">IFERROR(
  INDEX(
    INDEX('{INDEX} Tour Packages'!$A:$ZZ, , MATCH(P$3, '{INDEX} Tour Packages'!$4:$4, 0)),
    MATCH(M510, INDEX('{INDEX} Tour Packages'!$A:$ZZ,0, MATCH("Tour Package Name", '{INDEX} Tour Packages'!$4:$4, 0)), 0)
  ),
"")
</f>
        <v/>
      </c>
      <c r="Q510" s="44" t="str">
        <f t="shared" si="7"/>
        <v/>
      </c>
      <c r="R510" s="44" t="str">
        <f>IFERROR(__xludf.DUMMYFUNCTION("IF(OR(ISBLANK(K510), ISBLANK(N510)), """", 
  LET(
    resDate, K510,
    tourDate, N510,
    monthCount, MAX(0, DATEDIF(resDate, tourDate - 3, ""M"") + 1),
    secondDates, ARRAYFORMULA(DATE(YEAR(resDate), MONTH(resDate) + SEQUENCE(monthCount), 2)),
    "&amp;"validDates, FILTER(secondDates, (secondDates &gt; resDate + 2) * (secondDates &lt;= tourDate - 3)),
    IF(ISERROR(validDates), 0, COUNTA(validDates))
  )
)
"),"")</f>
        <v/>
      </c>
      <c r="S510" s="44" t="str">
        <f t="shared" si="8"/>
        <v/>
      </c>
      <c r="T510" s="45" t="str">
        <f t="array" ref="T510">IF(ISBLANK(BO510),IFERROR(
  INDEX(
    INDEX('{INDEX} Payment Terms'!$A:$G, , MATCH(T$3, '{INDEX} Payment Terms'!$4:$4, 0)),
    MATCH(Q510, INDEX('{INDEX} Payment Terms'!$A:$G,0, MATCH("Payment Condition", '{INDEX} Payment Terms'!$4:$4, 0)), 0)
  ),
""),"Cancelled")
</f>
        <v/>
      </c>
      <c r="U510" s="46" t="b">
        <v>0</v>
      </c>
      <c r="V510" s="47" t="str">
        <f>IFERROR(__xludf.DUMMYFUNCTION("IF(OR(L510=""Duo Booking"", L510=""Group Booking""),
IF(U510=FALSE,"""",
    LET(
      bookingType, L510,
      tour, M510,
      mainFirst, H510,
      mainLast, I510,
      mainEmail, G510,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$L$4:L510, bookingType,
          $M$4:M510, tour,
          $H$4:H510, mainFirst,
          $I$4:I510, mainLast,
          $G$4:G510, mainEmail
        ),
        ""000""
      ),
  "&amp;"    baseID &amp; ""-"" &amp; memberNumber
    )
  ),
  """"
)
"),"")</f>
        <v/>
      </c>
      <c r="W510" s="48"/>
      <c r="X510" s="85" t="b">
        <v>0</v>
      </c>
      <c r="Y510" s="85" t="b">
        <v>0</v>
      </c>
      <c r="Z510" s="85" t="b">
        <v>0</v>
      </c>
      <c r="AA510" s="50"/>
      <c r="AB510" s="51"/>
      <c r="AC510" s="85" t="b">
        <v>0</v>
      </c>
      <c r="AD510" s="92"/>
      <c r="AE510" s="88"/>
      <c r="AF510" s="36" t="str">
        <f t="array" ref="AF510">IF(M510="","",INDEX(
      '{INDEX} Tour Packages'!$A:$ZP,
      MATCH($M510, '{INDEX} Tour Packages'!$A:$A, 0),
      MATCH(AF$3, '{INDEX} Tour Packages'!$4:$4, 0)
    ))</f>
        <v/>
      </c>
      <c r="AG510" s="36" t="str">
        <f t="array" ref="AG510">IF(M510="","",INDEX(
      '{INDEX} Tour Packages'!$A:$ZP,
      MATCH($M510, '{INDEX} Tour Packages'!$A:$A, 0),
      MATCH(AG$3, '{INDEX} Tour Packages'!$4:$4, 0)
    ))</f>
        <v/>
      </c>
      <c r="AH510" s="36" t="str">
        <f t="array" ref="AH510">IF(M510="","",INDEX(
      '{INDEX} Tour Packages'!$A:$ZP,
      MATCH($M510, '{INDEX} Tour Packages'!$A:$A, 0),
      MATCH(AH$3, '{INDEX} Tour Packages'!$4:$4, 0)
    ))</f>
        <v/>
      </c>
      <c r="AI510" s="54" t="str">
        <f t="shared" si="9"/>
        <v/>
      </c>
      <c r="AJ510" s="42"/>
      <c r="AK510" s="55"/>
      <c r="AL510" s="46" t="b">
        <v>0</v>
      </c>
      <c r="AM510" s="56"/>
      <c r="AN510" s="57" t="str">
        <f t="shared" si="10"/>
        <v/>
      </c>
      <c r="AO510" s="58" t="str">
        <f t="shared" si="11"/>
        <v/>
      </c>
      <c r="AP510" s="59"/>
      <c r="AQ510" s="60"/>
      <c r="AR510" s="61"/>
      <c r="AS510" s="61"/>
      <c r="AT510" s="61" t="str">
        <f>IFERROR(__xludf.DUMMYFUNCTION("IF( 
  OR($AJ510=""Full Payment"", ISBLANK($K510)),
  """",
  IF(
    OR(
      Q510=""Standard Booking, P1"",
      Q510=""Standard Booking, P2"",
      Q510=""Standard Booking, P3"",
      Q510=""Standard Booking, P4""
    ),
    LET(
      resDate,   $"&amp;"K510,
      tourDate,  $N510,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0" s="62" t="str">
        <f t="shared" si="12"/>
        <v/>
      </c>
      <c r="AV510" s="63"/>
      <c r="AW510" s="64"/>
      <c r="AX510" s="64"/>
      <c r="AY510" s="64"/>
      <c r="AZ510" s="64" t="str">
        <f>IFERROR(__xludf.DUMMYFUNCTION("IF(
  OR($AJ510=""Full Payment"",$AJ510=""P1"", ISBLANK($K510)),
  """",
  IF(
    OR(
      $Q510=""Standard Booking, P2"",
      $Q510=""Standard Booking, P3"",
      $Q510=""Standard Booking, P4""
    ),
    LET(
      resDate,   $K510,
      tourDate,"&amp;"  $N510,
      monthCount, DATEDIF(resDate, tourDate, ""M"") + 1,
      secondDates, ARRAYFORMULA(
        DATE(
          YEAR(resDate),
          MONTH(resDate) + SEQUENCE(monthCount),
          2
        )
      ),
      validDates, FILTER(
        sec"&amp;"ondDates,
        (secondDates &gt; resDate + 2) *
        (secondDates &lt;= tourDate - 3)
      ),
      IF(
        OR($AJ510=""P2"", $AJ510=""P3"", $AJ510=""P4""),
        IF(
          COUNTA(validDates) &lt; 2,
          """",
          TEXT(INDEX(validDates"&amp;", 2), ""mmm d, yyyy"")
        ),
        IF(
          COUNTA(validDates) &lt; 2,
          """",
          TEXTJOIN("", "", TRUE,
            TEXT(INDEX(validDates, 1), ""mmm d, yyyy""),
            TEXT(INDEX(validDates, 2), ""mmm d, yyyy"")
          )
 "&amp;"       )
      )
    ),
    """"
  )
)
"),"")</f>
        <v/>
      </c>
      <c r="BA510" s="65" t="str">
        <f t="shared" si="13"/>
        <v/>
      </c>
      <c r="BB510" s="63"/>
      <c r="BC510" s="64"/>
      <c r="BD510" s="64"/>
      <c r="BE510" s="64"/>
      <c r="BF510" s="64" t="str">
        <f>IFERROR(__xludf.DUMMYFUNCTION("IF(
  OR($AJ510=""Full Payment"",$AJ510=""P1"", $AJ510=""P2""),
  """",
  IF(
    AND(
      NOT(ISBLANK($K510)),
      OR(
        Q510=""Standard Booking, P3"",
        Q510=""Standard Booking, P4""
      )
    ),
    LET(
      resDate,   $K510,
      "&amp;"tourDate,  $N510,
      monthCount, DATEDIF(resDate, tourDate, ""M"") + 1,
      secondDates, ARRAYFORMULA(
        DATE(
          YEAR(resDate),
          MONTH(resDate) + SEQUENCE(monthCount),
          2
        )
      ),
      validDates, FILTER(
  "&amp;"      secondDates,
        (secondDates &gt; resDate + 2) *
        (secondDates &lt;= tourDate - 3)
      ),
      IF(
        $AJ510=""P4"",
        IF(
          COUNTA(validDates) &lt; 3,
          """",
          TEXT(INDEX(validDates, 3), ""mmm d, yyyy"")
  "&amp;"      ),
        IF(
          $AJ510=""P3"",
          IF(
            COUNTA(validDates) &lt; 3,
            """",
            TEXT(INDEX(validDates, 3), ""mmm d, yyyy"")
          ),
          IF(
            COUNTA(validDates) &lt; 3,
            """",
    "&amp;"        TEXTJOIN("", "", TRUE,
              TEXT(INDEX(validDates, 1), ""mmm d, yyyy""),
              TEXT(INDEX(validDates, 2), ""mmm d, yyyy""),
              TEXT(INDEX(validDates, 3), ""mmm d, yyyy"")
            )
          )
        )
      )
    "&amp;"),
    """"
  )
)
"),"")</f>
        <v/>
      </c>
      <c r="BG510" s="65" t="str">
        <f t="shared" si="14"/>
        <v/>
      </c>
      <c r="BH510" s="63"/>
      <c r="BI510" s="64"/>
      <c r="BJ510" s="64"/>
      <c r="BK510" s="64"/>
      <c r="BL510" s="64" t="str">
        <f>IFERROR(__xludf.DUMMYFUNCTION("IF(
  OR($AJ510=""Full Payment"",$AJ510=""P1"",$AJ510=""P2"",$AJ510=""P3""),
  """",
  IF(
    AND(
      NOT(ISBLANK($K510)),
      $Q510=""Standard Booking, P4""
    ),
    LET(
      resDate,   $K510,
      tourDate,  $N510,
      monthCount, DATEDIF(r"&amp;"esDate, tourDate, ""M"") + 1,
      secondDates, ARRAYFORMULA(
        DATE(
          YEAR(resDate),
          MONTH(resDate) + SEQUENCE(monthCount),
          2
        )
      ),
      validDates, FILTER(
        secondDates,
        (secondDates &gt; res"&amp;"Date + 2) *
        (secondDates &lt;= tourDate - 3)
      ),
      IF(
        $AJ510=""P4"",
        IF(
          COUNTA(validDates) &lt; 4,
          """",
          TEXT(
            INDEX(validDates, 4),
            ""mmm d, yyyy""
          )
        ),
"&amp;"        IF(
          COUNTA(validDates) &lt; 4,
          """",
          TEXTJOIN(
            "", "", TRUE,
            TEXT(INDEX(validDates, 1), ""mmm d, yyyy""),
            TEXT(INDEX(validDates, 2), ""mmm d, yyyy""),
            TEXT(INDEX(validDates"&amp;", 3), ""mmm d, yyyy""),
            TEXT(INDEX(validDates, 4), ""mmm d, yyyy"")
          )
        )
      )
    ),
    """"
  )
)
"),"")</f>
        <v/>
      </c>
      <c r="BM510" s="65" t="str">
        <f t="shared" si="15"/>
        <v/>
      </c>
      <c r="BN510" s="66"/>
      <c r="BO510" s="67"/>
      <c r="BP510" s="49" t="b">
        <v>0</v>
      </c>
      <c r="BQ510" s="49" t="b">
        <v>0</v>
      </c>
      <c r="BR510" s="68"/>
      <c r="BS510" s="69"/>
      <c r="BT510" s="70" t="b">
        <v>0</v>
      </c>
      <c r="BU510" s="71"/>
      <c r="BV510" s="72"/>
      <c r="BW510" s="86" t="b">
        <v>0</v>
      </c>
      <c r="BX510" s="87"/>
    </row>
    <row r="511">
      <c r="A511" s="35" t="str">
        <f t="shared" si="1"/>
        <v/>
      </c>
      <c r="B511" s="36" t="str">
        <f t="shared" si="2"/>
        <v/>
      </c>
      <c r="C511" s="36" t="str">
        <f t="array" ref="C511">IF(
  M511="",
  "",
  IFERROR(
    INDEX(
      '{INDEX} Tour Packages'!$A:$ZZ,
      MATCH(
        M511,
        INDEX(
          '{INDEX} Tour Packages'!$A:$ZZ,
          ,
          MATCH("Tour Package Name", '{INDEX} Tour Packages'!$4:$4, 0)
        ),
        0
      ),
      MATCH("Tour Code", '{INDEX} Tour Packages'!$4:$4, 0)
    ),
    "XXX"
  )
)
</f>
        <v/>
      </c>
      <c r="D511" s="36" t="str">
        <f t="shared" si="3"/>
        <v/>
      </c>
      <c r="E511" s="36" t="str">
        <f t="shared" si="4"/>
        <v/>
      </c>
      <c r="F511" s="37" t="str">
        <f t="shared" si="5"/>
        <v/>
      </c>
      <c r="G511" s="89"/>
      <c r="H511" s="89"/>
      <c r="I511" s="90"/>
      <c r="J511" s="40" t="str">
        <f t="shared" si="16"/>
        <v> </v>
      </c>
      <c r="K511" s="91"/>
      <c r="L511" s="55"/>
      <c r="M511" s="55"/>
      <c r="N511" s="91"/>
      <c r="O511" s="43" t="str">
        <f>IFERROR(__xludf.DUMMYFUNCTION("IF(N511="""","""",IFERROR(
  N511 + VALUE(REGEXEXTRACT(P511, ""(\d+)\s+Days"")),
  """"
)
)"),"")</f>
        <v/>
      </c>
      <c r="P511" s="43" t="str">
        <f t="array" ref="P511">IFERROR(
  INDEX(
    INDEX('{INDEX} Tour Packages'!$A:$ZZ, , MATCH(P$3, '{INDEX} Tour Packages'!$4:$4, 0)),
    MATCH(M511, INDEX('{INDEX} Tour Packages'!$A:$ZZ,0, MATCH("Tour Package Name", '{INDEX} Tour Packages'!$4:$4, 0)), 0)
  ),
"")
</f>
        <v/>
      </c>
      <c r="Q511" s="44" t="str">
        <f t="shared" si="7"/>
        <v/>
      </c>
      <c r="R511" s="44" t="str">
        <f>IFERROR(__xludf.DUMMYFUNCTION("IF(OR(ISBLANK(K511), ISBLANK(N511)), """", 
  LET(
    resDate, K511,
    tourDate, N511,
    monthCount, MAX(0, DATEDIF(resDate, tourDate - 3, ""M"") + 1),
    secondDates, ARRAYFORMULA(DATE(YEAR(resDate), MONTH(resDate) + SEQUENCE(monthCount), 2)),
    "&amp;"validDates, FILTER(secondDates, (secondDates &gt; resDate + 2) * (secondDates &lt;= tourDate - 3)),
    IF(ISERROR(validDates), 0, COUNTA(validDates))
  )
)
"),"")</f>
        <v/>
      </c>
      <c r="S511" s="44" t="str">
        <f t="shared" si="8"/>
        <v/>
      </c>
      <c r="T511" s="45" t="str">
        <f t="array" ref="T511">IF(ISBLANK(BO511),IFERROR(
  INDEX(
    INDEX('{INDEX} Payment Terms'!$A:$G, , MATCH(T$3, '{INDEX} Payment Terms'!$4:$4, 0)),
    MATCH(Q511, INDEX('{INDEX} Payment Terms'!$A:$G,0, MATCH("Payment Condition", '{INDEX} Payment Terms'!$4:$4, 0)), 0)
  ),
""),"Cancelled")
</f>
        <v/>
      </c>
      <c r="U511" s="46" t="b">
        <v>0</v>
      </c>
      <c r="V511" s="47" t="str">
        <f>IFERROR(__xludf.DUMMYFUNCTION("IF(OR(L511=""Duo Booking"", L511=""Group Booking""),
IF(U511=FALSE,"""",
    LET(
      bookingType, L511,
      tour, M511,
      mainFirst, H511,
      mainLast, I511,
      mainEmail, G511,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$L$4:L511, bookingType,
          $M$4:M511, tour,
          $H$4:H511, mainFirst,
          $I$4:I511, mainLast,
          $G$4:G511, mainEmail
        ),
        ""000""
      ),
  "&amp;"    baseID &amp; ""-"" &amp; memberNumber
    )
  ),
  """"
)
"),"")</f>
        <v/>
      </c>
      <c r="W511" s="48"/>
      <c r="X511" s="85" t="b">
        <v>0</v>
      </c>
      <c r="Y511" s="85" t="b">
        <v>0</v>
      </c>
      <c r="Z511" s="85" t="b">
        <v>0</v>
      </c>
      <c r="AA511" s="50"/>
      <c r="AB511" s="51"/>
      <c r="AC511" s="85" t="b">
        <v>0</v>
      </c>
      <c r="AD511" s="92"/>
      <c r="AE511" s="88"/>
      <c r="AF511" s="36" t="str">
        <f t="array" ref="AF511">IF(M511="","",INDEX(
      '{INDEX} Tour Packages'!$A:$ZP,
      MATCH($M511, '{INDEX} Tour Packages'!$A:$A, 0),
      MATCH(AF$3, '{INDEX} Tour Packages'!$4:$4, 0)
    ))</f>
        <v/>
      </c>
      <c r="AG511" s="36" t="str">
        <f t="array" ref="AG511">IF(M511="","",INDEX(
      '{INDEX} Tour Packages'!$A:$ZP,
      MATCH($M511, '{INDEX} Tour Packages'!$A:$A, 0),
      MATCH(AG$3, '{INDEX} Tour Packages'!$4:$4, 0)
    ))</f>
        <v/>
      </c>
      <c r="AH511" s="36" t="str">
        <f t="array" ref="AH511">IF(M511="","",INDEX(
      '{INDEX} Tour Packages'!$A:$ZP,
      MATCH($M511, '{INDEX} Tour Packages'!$A:$A, 0),
      MATCH(AH$3, '{INDEX} Tour Packages'!$4:$4, 0)
    ))</f>
        <v/>
      </c>
      <c r="AI511" s="54" t="str">
        <f t="shared" si="9"/>
        <v/>
      </c>
      <c r="AJ511" s="42"/>
      <c r="AK511" s="55"/>
      <c r="AL511" s="46" t="b">
        <v>0</v>
      </c>
      <c r="AM511" s="56"/>
      <c r="AN511" s="57" t="str">
        <f t="shared" si="10"/>
        <v/>
      </c>
      <c r="AO511" s="58" t="str">
        <f t="shared" si="11"/>
        <v/>
      </c>
      <c r="AP511" s="59"/>
      <c r="AQ511" s="60"/>
      <c r="AR511" s="61"/>
      <c r="AS511" s="61"/>
      <c r="AT511" s="61" t="str">
        <f>IFERROR(__xludf.DUMMYFUNCTION("IF( 
  OR($AJ511=""Full Payment"", ISBLANK($K511)),
  """",
  IF(
    OR(
      Q511=""Standard Booking, P1"",
      Q511=""Standard Booking, P2"",
      Q511=""Standard Booking, P3"",
      Q511=""Standard Booking, P4""
    ),
    LET(
      resDate,   $"&amp;"K511,
      tourDate,  $N511,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1" s="62" t="str">
        <f t="shared" si="12"/>
        <v/>
      </c>
      <c r="AV511" s="63"/>
      <c r="AW511" s="64"/>
      <c r="AX511" s="64"/>
      <c r="AY511" s="64"/>
      <c r="AZ511" s="64" t="str">
        <f>IFERROR(__xludf.DUMMYFUNCTION("IF(
  OR($AJ511=""Full Payment"",$AJ511=""P1"", ISBLANK($K511)),
  """",
  IF(
    OR(
      $Q511=""Standard Booking, P2"",
      $Q511=""Standard Booking, P3"",
      $Q511=""Standard Booking, P4""
    ),
    LET(
      resDate,   $K511,
      tourDate,"&amp;"  $N511,
      monthCount, DATEDIF(resDate, tourDate, ""M"") + 1,
      secondDates, ARRAYFORMULA(
        DATE(
          YEAR(resDate),
          MONTH(resDate) + SEQUENCE(monthCount),
          2
        )
      ),
      validDates, FILTER(
        sec"&amp;"ondDates,
        (secondDates &gt; resDate + 2) *
        (secondDates &lt;= tourDate - 3)
      ),
      IF(
        OR($AJ511=""P2"", $AJ511=""P3"", $AJ511=""P4""),
        IF(
          COUNTA(validDates) &lt; 2,
          """",
          TEXT(INDEX(validDates"&amp;", 2), ""mmm d, yyyy"")
        ),
        IF(
          COUNTA(validDates) &lt; 2,
          """",
          TEXTJOIN("", "", TRUE,
            TEXT(INDEX(validDates, 1), ""mmm d, yyyy""),
            TEXT(INDEX(validDates, 2), ""mmm d, yyyy"")
          )
 "&amp;"       )
      )
    ),
    """"
  )
)
"),"")</f>
        <v/>
      </c>
      <c r="BA511" s="65" t="str">
        <f t="shared" si="13"/>
        <v/>
      </c>
      <c r="BB511" s="63"/>
      <c r="BC511" s="64"/>
      <c r="BD511" s="64"/>
      <c r="BE511" s="64"/>
      <c r="BF511" s="64" t="str">
        <f>IFERROR(__xludf.DUMMYFUNCTION("IF(
  OR($AJ511=""Full Payment"",$AJ511=""P1"", $AJ511=""P2""),
  """",
  IF(
    AND(
      NOT(ISBLANK($K511)),
      OR(
        Q511=""Standard Booking, P3"",
        Q511=""Standard Booking, P4""
      )
    ),
    LET(
      resDate,   $K511,
      "&amp;"tourDate,  $N511,
      monthCount, DATEDIF(resDate, tourDate, ""M"") + 1,
      secondDates, ARRAYFORMULA(
        DATE(
          YEAR(resDate),
          MONTH(resDate) + SEQUENCE(monthCount),
          2
        )
      ),
      validDates, FILTER(
  "&amp;"      secondDates,
        (secondDates &gt; resDate + 2) *
        (secondDates &lt;= tourDate - 3)
      ),
      IF(
        $AJ511=""P4"",
        IF(
          COUNTA(validDates) &lt; 3,
          """",
          TEXT(INDEX(validDates, 3), ""mmm d, yyyy"")
  "&amp;"      ),
        IF(
          $AJ511=""P3"",
          IF(
            COUNTA(validDates) &lt; 3,
            """",
            TEXT(INDEX(validDates, 3), ""mmm d, yyyy"")
          ),
          IF(
            COUNTA(validDates) &lt; 3,
            """",
    "&amp;"        TEXTJOIN("", "", TRUE,
              TEXT(INDEX(validDates, 1), ""mmm d, yyyy""),
              TEXT(INDEX(validDates, 2), ""mmm d, yyyy""),
              TEXT(INDEX(validDates, 3), ""mmm d, yyyy"")
            )
          )
        )
      )
    "&amp;"),
    """"
  )
)
"),"")</f>
        <v/>
      </c>
      <c r="BG511" s="65" t="str">
        <f t="shared" si="14"/>
        <v/>
      </c>
      <c r="BH511" s="63"/>
      <c r="BI511" s="64"/>
      <c r="BJ511" s="64"/>
      <c r="BK511" s="64"/>
      <c r="BL511" s="64" t="str">
        <f>IFERROR(__xludf.DUMMYFUNCTION("IF(
  OR($AJ511=""Full Payment"",$AJ511=""P1"",$AJ511=""P2"",$AJ511=""P3""),
  """",
  IF(
    AND(
      NOT(ISBLANK($K511)),
      $Q511=""Standard Booking, P4""
    ),
    LET(
      resDate,   $K511,
      tourDate,  $N511,
      monthCount, DATEDIF(r"&amp;"esDate, tourDate, ""M"") + 1,
      secondDates, ARRAYFORMULA(
        DATE(
          YEAR(resDate),
          MONTH(resDate) + SEQUENCE(monthCount),
          2
        )
      ),
      validDates, FILTER(
        secondDates,
        (secondDates &gt; res"&amp;"Date + 2) *
        (secondDates &lt;= tourDate - 3)
      ),
      IF(
        $AJ511=""P4"",
        IF(
          COUNTA(validDates) &lt; 4,
          """",
          TEXT(
            INDEX(validDates, 4),
            ""mmm d, yyyy""
          )
        ),
"&amp;"        IF(
          COUNTA(validDates) &lt; 4,
          """",
          TEXTJOIN(
            "", "", TRUE,
            TEXT(INDEX(validDates, 1), ""mmm d, yyyy""),
            TEXT(INDEX(validDates, 2), ""mmm d, yyyy""),
            TEXT(INDEX(validDates"&amp;", 3), ""mmm d, yyyy""),
            TEXT(INDEX(validDates, 4), ""mmm d, yyyy"")
          )
        )
      )
    ),
    """"
  )
)
"),"")</f>
        <v/>
      </c>
      <c r="BM511" s="65" t="str">
        <f t="shared" si="15"/>
        <v/>
      </c>
      <c r="BN511" s="66"/>
      <c r="BO511" s="67"/>
      <c r="BP511" s="49" t="b">
        <v>0</v>
      </c>
      <c r="BQ511" s="49" t="b">
        <v>0</v>
      </c>
      <c r="BR511" s="68"/>
      <c r="BS511" s="69"/>
      <c r="BT511" s="70" t="b">
        <v>0</v>
      </c>
      <c r="BU511" s="71"/>
      <c r="BV511" s="72"/>
      <c r="BW511" s="86" t="b">
        <v>0</v>
      </c>
      <c r="BX511" s="87"/>
    </row>
    <row r="512">
      <c r="A512" s="35" t="str">
        <f t="shared" si="1"/>
        <v/>
      </c>
      <c r="B512" s="36" t="str">
        <f t="shared" si="2"/>
        <v/>
      </c>
      <c r="C512" s="36" t="str">
        <f t="array" ref="C512">IF(
  M512="",
  "",
  IFERROR(
    INDEX(
      '{INDEX} Tour Packages'!$A:$ZZ,
      MATCH(
        M512,
        INDEX(
          '{INDEX} Tour Packages'!$A:$ZZ,
          ,
          MATCH("Tour Package Name", '{INDEX} Tour Packages'!$4:$4, 0)
        ),
        0
      ),
      MATCH("Tour Code", '{INDEX} Tour Packages'!$4:$4, 0)
    ),
    "XXX"
  )
)
</f>
        <v/>
      </c>
      <c r="D512" s="36" t="str">
        <f t="shared" si="3"/>
        <v/>
      </c>
      <c r="E512" s="36" t="str">
        <f t="shared" si="4"/>
        <v/>
      </c>
      <c r="F512" s="37" t="str">
        <f t="shared" si="5"/>
        <v/>
      </c>
      <c r="G512" s="89"/>
      <c r="H512" s="89"/>
      <c r="I512" s="90"/>
      <c r="J512" s="40" t="str">
        <f t="shared" si="16"/>
        <v> </v>
      </c>
      <c r="K512" s="91"/>
      <c r="L512" s="55"/>
      <c r="M512" s="55"/>
      <c r="N512" s="91"/>
      <c r="O512" s="43" t="str">
        <f>IFERROR(__xludf.DUMMYFUNCTION("IF(N512="""","""",IFERROR(
  N512 + VALUE(REGEXEXTRACT(P512, ""(\d+)\s+Days"")),
  """"
)
)"),"")</f>
        <v/>
      </c>
      <c r="P512" s="43" t="str">
        <f t="array" ref="P512">IFERROR(
  INDEX(
    INDEX('{INDEX} Tour Packages'!$A:$ZZ, , MATCH(P$3, '{INDEX} Tour Packages'!$4:$4, 0)),
    MATCH(M512, INDEX('{INDEX} Tour Packages'!$A:$ZZ,0, MATCH("Tour Package Name", '{INDEX} Tour Packages'!$4:$4, 0)), 0)
  ),
"")
</f>
        <v/>
      </c>
      <c r="Q512" s="44" t="str">
        <f t="shared" si="7"/>
        <v/>
      </c>
      <c r="R512" s="44" t="str">
        <f>IFERROR(__xludf.DUMMYFUNCTION("IF(OR(ISBLANK(K512), ISBLANK(N512)), """", 
  LET(
    resDate, K512,
    tourDate, N512,
    monthCount, MAX(0, DATEDIF(resDate, tourDate - 3, ""M"") + 1),
    secondDates, ARRAYFORMULA(DATE(YEAR(resDate), MONTH(resDate) + SEQUENCE(monthCount), 2)),
    "&amp;"validDates, FILTER(secondDates, (secondDates &gt; resDate + 2) * (secondDates &lt;= tourDate - 3)),
    IF(ISERROR(validDates), 0, COUNTA(validDates))
  )
)
"),"")</f>
        <v/>
      </c>
      <c r="S512" s="44" t="str">
        <f t="shared" si="8"/>
        <v/>
      </c>
      <c r="T512" s="45" t="str">
        <f t="array" ref="T512">IF(ISBLANK(BO512),IFERROR(
  INDEX(
    INDEX('{INDEX} Payment Terms'!$A:$G, , MATCH(T$3, '{INDEX} Payment Terms'!$4:$4, 0)),
    MATCH(Q512, INDEX('{INDEX} Payment Terms'!$A:$G,0, MATCH("Payment Condition", '{INDEX} Payment Terms'!$4:$4, 0)), 0)
  ),
""),"Cancelled")
</f>
        <v/>
      </c>
      <c r="U512" s="46" t="b">
        <v>0</v>
      </c>
      <c r="V512" s="47" t="str">
        <f>IFERROR(__xludf.DUMMYFUNCTION("IF(OR(L512=""Duo Booking"", L512=""Group Booking""),
IF(U512=FALSE,"""",
    LET(
      bookingType, L512,
      tour, M512,
      mainFirst, H512,
      mainLast, I512,
      mainEmail, G512,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$L$4:L512, bookingType,
          $M$4:M512, tour,
          $H$4:H512, mainFirst,
          $I$4:I512, mainLast,
          $G$4:G512, mainEmail
        ),
        ""000""
      ),
  "&amp;"    baseID &amp; ""-"" &amp; memberNumber
    )
  ),
  """"
)
"),"")</f>
        <v/>
      </c>
      <c r="W512" s="48"/>
      <c r="X512" s="85" t="b">
        <v>0</v>
      </c>
      <c r="Y512" s="85" t="b">
        <v>0</v>
      </c>
      <c r="Z512" s="85" t="b">
        <v>0</v>
      </c>
      <c r="AA512" s="50"/>
      <c r="AB512" s="51"/>
      <c r="AC512" s="85" t="b">
        <v>0</v>
      </c>
      <c r="AD512" s="92"/>
      <c r="AE512" s="88"/>
      <c r="AF512" s="36" t="str">
        <f t="array" ref="AF512">IF(M512="","",INDEX(
      '{INDEX} Tour Packages'!$A:$ZP,
      MATCH($M512, '{INDEX} Tour Packages'!$A:$A, 0),
      MATCH(AF$3, '{INDEX} Tour Packages'!$4:$4, 0)
    ))</f>
        <v/>
      </c>
      <c r="AG512" s="36" t="str">
        <f t="array" ref="AG512">IF(M512="","",INDEX(
      '{INDEX} Tour Packages'!$A:$ZP,
      MATCH($M512, '{INDEX} Tour Packages'!$A:$A, 0),
      MATCH(AG$3, '{INDEX} Tour Packages'!$4:$4, 0)
    ))</f>
        <v/>
      </c>
      <c r="AH512" s="36" t="str">
        <f t="array" ref="AH512">IF(M512="","",INDEX(
      '{INDEX} Tour Packages'!$A:$ZP,
      MATCH($M512, '{INDEX} Tour Packages'!$A:$A, 0),
      MATCH(AH$3, '{INDEX} Tour Packages'!$4:$4, 0)
    ))</f>
        <v/>
      </c>
      <c r="AI512" s="54" t="str">
        <f t="shared" si="9"/>
        <v/>
      </c>
      <c r="AJ512" s="42"/>
      <c r="AK512" s="55"/>
      <c r="AL512" s="46" t="b">
        <v>0</v>
      </c>
      <c r="AM512" s="56"/>
      <c r="AN512" s="57" t="str">
        <f t="shared" si="10"/>
        <v/>
      </c>
      <c r="AO512" s="58" t="str">
        <f t="shared" si="11"/>
        <v/>
      </c>
      <c r="AP512" s="59"/>
      <c r="AQ512" s="60"/>
      <c r="AR512" s="61"/>
      <c r="AS512" s="61"/>
      <c r="AT512" s="61" t="str">
        <f>IFERROR(__xludf.DUMMYFUNCTION("IF( 
  OR($AJ512=""Full Payment"", ISBLANK($K512)),
  """",
  IF(
    OR(
      Q512=""Standard Booking, P1"",
      Q512=""Standard Booking, P2"",
      Q512=""Standard Booking, P3"",
      Q512=""Standard Booking, P4""
    ),
    LET(
      resDate,   $"&amp;"K512,
      tourDate,  $N512,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2" s="62" t="str">
        <f t="shared" si="12"/>
        <v/>
      </c>
      <c r="AV512" s="63"/>
      <c r="AW512" s="64"/>
      <c r="AX512" s="64"/>
      <c r="AY512" s="64"/>
      <c r="AZ512" s="64" t="str">
        <f>IFERROR(__xludf.DUMMYFUNCTION("IF(
  OR($AJ512=""Full Payment"",$AJ512=""P1"", ISBLANK($K512)),
  """",
  IF(
    OR(
      $Q512=""Standard Booking, P2"",
      $Q512=""Standard Booking, P3"",
      $Q512=""Standard Booking, P4""
    ),
    LET(
      resDate,   $K512,
      tourDate,"&amp;"  $N512,
      monthCount, DATEDIF(resDate, tourDate, ""M"") + 1,
      secondDates, ARRAYFORMULA(
        DATE(
          YEAR(resDate),
          MONTH(resDate) + SEQUENCE(monthCount),
          2
        )
      ),
      validDates, FILTER(
        sec"&amp;"ondDates,
        (secondDates &gt; resDate + 2) *
        (secondDates &lt;= tourDate - 3)
      ),
      IF(
        OR($AJ512=""P2"", $AJ512=""P3"", $AJ512=""P4""),
        IF(
          COUNTA(validDates) &lt; 2,
          """",
          TEXT(INDEX(validDates"&amp;", 2), ""mmm d, yyyy"")
        ),
        IF(
          COUNTA(validDates) &lt; 2,
          """",
          TEXTJOIN("", "", TRUE,
            TEXT(INDEX(validDates, 1), ""mmm d, yyyy""),
            TEXT(INDEX(validDates, 2), ""mmm d, yyyy"")
          )
 "&amp;"       )
      )
    ),
    """"
  )
)
"),"")</f>
        <v/>
      </c>
      <c r="BA512" s="65" t="str">
        <f t="shared" si="13"/>
        <v/>
      </c>
      <c r="BB512" s="63"/>
      <c r="BC512" s="64"/>
      <c r="BD512" s="64"/>
      <c r="BE512" s="64"/>
      <c r="BF512" s="64" t="str">
        <f>IFERROR(__xludf.DUMMYFUNCTION("IF(
  OR($AJ512=""Full Payment"",$AJ512=""P1"", $AJ512=""P2""),
  """",
  IF(
    AND(
      NOT(ISBLANK($K512)),
      OR(
        Q512=""Standard Booking, P3"",
        Q512=""Standard Booking, P4""
      )
    ),
    LET(
      resDate,   $K512,
      "&amp;"tourDate,  $N512,
      monthCount, DATEDIF(resDate, tourDate, ""M"") + 1,
      secondDates, ARRAYFORMULA(
        DATE(
          YEAR(resDate),
          MONTH(resDate) + SEQUENCE(monthCount),
          2
        )
      ),
      validDates, FILTER(
  "&amp;"      secondDates,
        (secondDates &gt; resDate + 2) *
        (secondDates &lt;= tourDate - 3)
      ),
      IF(
        $AJ512=""P4"",
        IF(
          COUNTA(validDates) &lt; 3,
          """",
          TEXT(INDEX(validDates, 3), ""mmm d, yyyy"")
  "&amp;"      ),
        IF(
          $AJ512=""P3"",
          IF(
            COUNTA(validDates) &lt; 3,
            """",
            TEXT(INDEX(validDates, 3), ""mmm d, yyyy"")
          ),
          IF(
            COUNTA(validDates) &lt; 3,
            """",
    "&amp;"        TEXTJOIN("", "", TRUE,
              TEXT(INDEX(validDates, 1), ""mmm d, yyyy""),
              TEXT(INDEX(validDates, 2), ""mmm d, yyyy""),
              TEXT(INDEX(validDates, 3), ""mmm d, yyyy"")
            )
          )
        )
      )
    "&amp;"),
    """"
  )
)
"),"")</f>
        <v/>
      </c>
      <c r="BG512" s="65" t="str">
        <f t="shared" si="14"/>
        <v/>
      </c>
      <c r="BH512" s="63"/>
      <c r="BI512" s="64"/>
      <c r="BJ512" s="64"/>
      <c r="BK512" s="64"/>
      <c r="BL512" s="64" t="str">
        <f>IFERROR(__xludf.DUMMYFUNCTION("IF(
  OR($AJ512=""Full Payment"",$AJ512=""P1"",$AJ512=""P2"",$AJ512=""P3""),
  """",
  IF(
    AND(
      NOT(ISBLANK($K512)),
      $Q512=""Standard Booking, P4""
    ),
    LET(
      resDate,   $K512,
      tourDate,  $N512,
      monthCount, DATEDIF(r"&amp;"esDate, tourDate, ""M"") + 1,
      secondDates, ARRAYFORMULA(
        DATE(
          YEAR(resDate),
          MONTH(resDate) + SEQUENCE(monthCount),
          2
        )
      ),
      validDates, FILTER(
        secondDates,
        (secondDates &gt; res"&amp;"Date + 2) *
        (secondDates &lt;= tourDate - 3)
      ),
      IF(
        $AJ512=""P4"",
        IF(
          COUNTA(validDates) &lt; 4,
          """",
          TEXT(
            INDEX(validDates, 4),
            ""mmm d, yyyy""
          )
        ),
"&amp;"        IF(
          COUNTA(validDates) &lt; 4,
          """",
          TEXTJOIN(
            "", "", TRUE,
            TEXT(INDEX(validDates, 1), ""mmm d, yyyy""),
            TEXT(INDEX(validDates, 2), ""mmm d, yyyy""),
            TEXT(INDEX(validDates"&amp;", 3), ""mmm d, yyyy""),
            TEXT(INDEX(validDates, 4), ""mmm d, yyyy"")
          )
        )
      )
    ),
    """"
  )
)
"),"")</f>
        <v/>
      </c>
      <c r="BM512" s="65" t="str">
        <f t="shared" si="15"/>
        <v/>
      </c>
      <c r="BN512" s="66"/>
      <c r="BO512" s="67"/>
      <c r="BP512" s="49" t="b">
        <v>0</v>
      </c>
      <c r="BQ512" s="49" t="b">
        <v>0</v>
      </c>
      <c r="BR512" s="68"/>
      <c r="BS512" s="69"/>
      <c r="BT512" s="70" t="b">
        <v>0</v>
      </c>
      <c r="BU512" s="71"/>
      <c r="BV512" s="72"/>
      <c r="BW512" s="86" t="b">
        <v>0</v>
      </c>
      <c r="BX512" s="87"/>
    </row>
    <row r="513">
      <c r="A513" s="35" t="str">
        <f t="shared" si="1"/>
        <v/>
      </c>
      <c r="B513" s="36" t="str">
        <f t="shared" si="2"/>
        <v/>
      </c>
      <c r="C513" s="36" t="str">
        <f t="array" ref="C513">IF(
  M513="",
  "",
  IFERROR(
    INDEX(
      '{INDEX} Tour Packages'!$A:$ZZ,
      MATCH(
        M513,
        INDEX(
          '{INDEX} Tour Packages'!$A:$ZZ,
          ,
          MATCH("Tour Package Name", '{INDEX} Tour Packages'!$4:$4, 0)
        ),
        0
      ),
      MATCH("Tour Code", '{INDEX} Tour Packages'!$4:$4, 0)
    ),
    "XXX"
  )
)
</f>
        <v/>
      </c>
      <c r="D513" s="36" t="str">
        <f t="shared" si="3"/>
        <v/>
      </c>
      <c r="E513" s="36" t="str">
        <f t="shared" si="4"/>
        <v/>
      </c>
      <c r="F513" s="37" t="str">
        <f t="shared" si="5"/>
        <v/>
      </c>
      <c r="G513" s="89"/>
      <c r="H513" s="89"/>
      <c r="I513" s="90"/>
      <c r="J513" s="40" t="str">
        <f t="shared" si="16"/>
        <v> </v>
      </c>
      <c r="K513" s="91"/>
      <c r="L513" s="55"/>
      <c r="M513" s="55"/>
      <c r="N513" s="91"/>
      <c r="O513" s="43" t="str">
        <f>IFERROR(__xludf.DUMMYFUNCTION("IF(N513="""","""",IFERROR(
  N513 + VALUE(REGEXEXTRACT(P513, ""(\d+)\s+Days"")),
  """"
)
)"),"")</f>
        <v/>
      </c>
      <c r="P513" s="43" t="str">
        <f t="array" ref="P513">IFERROR(
  INDEX(
    INDEX('{INDEX} Tour Packages'!$A:$ZZ, , MATCH(P$3, '{INDEX} Tour Packages'!$4:$4, 0)),
    MATCH(M513, INDEX('{INDEX} Tour Packages'!$A:$ZZ,0, MATCH("Tour Package Name", '{INDEX} Tour Packages'!$4:$4, 0)), 0)
  ),
"")
</f>
        <v/>
      </c>
      <c r="Q513" s="44" t="str">
        <f t="shared" si="7"/>
        <v/>
      </c>
      <c r="R513" s="44" t="str">
        <f>IFERROR(__xludf.DUMMYFUNCTION("IF(OR(ISBLANK(K513), ISBLANK(N513)), """", 
  LET(
    resDate, K513,
    tourDate, N513,
    monthCount, MAX(0, DATEDIF(resDate, tourDate - 3, ""M"") + 1),
    secondDates, ARRAYFORMULA(DATE(YEAR(resDate), MONTH(resDate) + SEQUENCE(monthCount), 2)),
    "&amp;"validDates, FILTER(secondDates, (secondDates &gt; resDate + 2) * (secondDates &lt;= tourDate - 3)),
    IF(ISERROR(validDates), 0, COUNTA(validDates))
  )
)
"),"")</f>
        <v/>
      </c>
      <c r="S513" s="44" t="str">
        <f t="shared" si="8"/>
        <v/>
      </c>
      <c r="T513" s="45" t="str">
        <f t="array" ref="T513">IF(ISBLANK(BO513),IFERROR(
  INDEX(
    INDEX('{INDEX} Payment Terms'!$A:$G, , MATCH(T$3, '{INDEX} Payment Terms'!$4:$4, 0)),
    MATCH(Q513, INDEX('{INDEX} Payment Terms'!$A:$G,0, MATCH("Payment Condition", '{INDEX} Payment Terms'!$4:$4, 0)), 0)
  ),
""),"Cancelled")
</f>
        <v/>
      </c>
      <c r="U513" s="46" t="b">
        <v>0</v>
      </c>
      <c r="V513" s="47" t="str">
        <f>IFERROR(__xludf.DUMMYFUNCTION("IF(OR(L513=""Duo Booking"", L513=""Group Booking""),
IF(U513=FALSE,"""",
    LET(
      bookingType, L513,
      tour, M513,
      mainFirst, H513,
      mainLast, I513,
      mainEmail, G513,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$L$4:L513, bookingType,
          $M$4:M513, tour,
          $H$4:H513, mainFirst,
          $I$4:I513, mainLast,
          $G$4:G513, mainEmail
        ),
        ""000""
      ),
  "&amp;"    baseID &amp; ""-"" &amp; memberNumber
    )
  ),
  """"
)
"),"")</f>
        <v/>
      </c>
      <c r="W513" s="48"/>
      <c r="X513" s="85" t="b">
        <v>0</v>
      </c>
      <c r="Y513" s="85" t="b">
        <v>0</v>
      </c>
      <c r="Z513" s="85" t="b">
        <v>0</v>
      </c>
      <c r="AA513" s="50"/>
      <c r="AB513" s="51"/>
      <c r="AC513" s="85" t="b">
        <v>0</v>
      </c>
      <c r="AD513" s="92"/>
      <c r="AE513" s="88"/>
      <c r="AF513" s="36" t="str">
        <f t="array" ref="AF513">IF(M513="","",INDEX(
      '{INDEX} Tour Packages'!$A:$ZP,
      MATCH($M513, '{INDEX} Tour Packages'!$A:$A, 0),
      MATCH(AF$3, '{INDEX} Tour Packages'!$4:$4, 0)
    ))</f>
        <v/>
      </c>
      <c r="AG513" s="36" t="str">
        <f t="array" ref="AG513">IF(M513="","",INDEX(
      '{INDEX} Tour Packages'!$A:$ZP,
      MATCH($M513, '{INDEX} Tour Packages'!$A:$A, 0),
      MATCH(AG$3, '{INDEX} Tour Packages'!$4:$4, 0)
    ))</f>
        <v/>
      </c>
      <c r="AH513" s="36" t="str">
        <f t="array" ref="AH513">IF(M513="","",INDEX(
      '{INDEX} Tour Packages'!$A:$ZP,
      MATCH($M513, '{INDEX} Tour Packages'!$A:$A, 0),
      MATCH(AH$3, '{INDEX} Tour Packages'!$4:$4, 0)
    ))</f>
        <v/>
      </c>
      <c r="AI513" s="54" t="str">
        <f t="shared" si="9"/>
        <v/>
      </c>
      <c r="AJ513" s="42"/>
      <c r="AK513" s="55"/>
      <c r="AL513" s="46" t="b">
        <v>0</v>
      </c>
      <c r="AM513" s="56"/>
      <c r="AN513" s="57" t="str">
        <f t="shared" si="10"/>
        <v/>
      </c>
      <c r="AO513" s="58" t="str">
        <f t="shared" si="11"/>
        <v/>
      </c>
      <c r="AP513" s="59"/>
      <c r="AQ513" s="60"/>
      <c r="AR513" s="61"/>
      <c r="AS513" s="61"/>
      <c r="AT513" s="61" t="str">
        <f>IFERROR(__xludf.DUMMYFUNCTION("IF( 
  OR($AJ513=""Full Payment"", ISBLANK($K513)),
  """",
  IF(
    OR(
      Q513=""Standard Booking, P1"",
      Q513=""Standard Booking, P2"",
      Q513=""Standard Booking, P3"",
      Q513=""Standard Booking, P4""
    ),
    LET(
      resDate,   $"&amp;"K513,
      tourDate,  $N513,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3" s="62" t="str">
        <f t="shared" si="12"/>
        <v/>
      </c>
      <c r="AV513" s="63"/>
      <c r="AW513" s="64"/>
      <c r="AX513" s="64"/>
      <c r="AY513" s="64"/>
      <c r="AZ513" s="64" t="str">
        <f>IFERROR(__xludf.DUMMYFUNCTION("IF(
  OR($AJ513=""Full Payment"",$AJ513=""P1"", ISBLANK($K513)),
  """",
  IF(
    OR(
      $Q513=""Standard Booking, P2"",
      $Q513=""Standard Booking, P3"",
      $Q513=""Standard Booking, P4""
    ),
    LET(
      resDate,   $K513,
      tourDate,"&amp;"  $N513,
      monthCount, DATEDIF(resDate, tourDate, ""M"") + 1,
      secondDates, ARRAYFORMULA(
        DATE(
          YEAR(resDate),
          MONTH(resDate) + SEQUENCE(monthCount),
          2
        )
      ),
      validDates, FILTER(
        sec"&amp;"ondDates,
        (secondDates &gt; resDate + 2) *
        (secondDates &lt;= tourDate - 3)
      ),
      IF(
        OR($AJ513=""P2"", $AJ513=""P3"", $AJ513=""P4""),
        IF(
          COUNTA(validDates) &lt; 2,
          """",
          TEXT(INDEX(validDates"&amp;", 2), ""mmm d, yyyy"")
        ),
        IF(
          COUNTA(validDates) &lt; 2,
          """",
          TEXTJOIN("", "", TRUE,
            TEXT(INDEX(validDates, 1), ""mmm d, yyyy""),
            TEXT(INDEX(validDates, 2), ""mmm d, yyyy"")
          )
 "&amp;"       )
      )
    ),
    """"
  )
)
"),"")</f>
        <v/>
      </c>
      <c r="BA513" s="65" t="str">
        <f t="shared" si="13"/>
        <v/>
      </c>
      <c r="BB513" s="63"/>
      <c r="BC513" s="64"/>
      <c r="BD513" s="64"/>
      <c r="BE513" s="64"/>
      <c r="BF513" s="64" t="str">
        <f>IFERROR(__xludf.DUMMYFUNCTION("IF(
  OR($AJ513=""Full Payment"",$AJ513=""P1"", $AJ513=""P2""),
  """",
  IF(
    AND(
      NOT(ISBLANK($K513)),
      OR(
        Q513=""Standard Booking, P3"",
        Q513=""Standard Booking, P4""
      )
    ),
    LET(
      resDate,   $K513,
      "&amp;"tourDate,  $N513,
      monthCount, DATEDIF(resDate, tourDate, ""M"") + 1,
      secondDates, ARRAYFORMULA(
        DATE(
          YEAR(resDate),
          MONTH(resDate) + SEQUENCE(monthCount),
          2
        )
      ),
      validDates, FILTER(
  "&amp;"      secondDates,
        (secondDates &gt; resDate + 2) *
        (secondDates &lt;= tourDate - 3)
      ),
      IF(
        $AJ513=""P4"",
        IF(
          COUNTA(validDates) &lt; 3,
          """",
          TEXT(INDEX(validDates, 3), ""mmm d, yyyy"")
  "&amp;"      ),
        IF(
          $AJ513=""P3"",
          IF(
            COUNTA(validDates) &lt; 3,
            """",
            TEXT(INDEX(validDates, 3), ""mmm d, yyyy"")
          ),
          IF(
            COUNTA(validDates) &lt; 3,
            """",
    "&amp;"        TEXTJOIN("", "", TRUE,
              TEXT(INDEX(validDates, 1), ""mmm d, yyyy""),
              TEXT(INDEX(validDates, 2), ""mmm d, yyyy""),
              TEXT(INDEX(validDates, 3), ""mmm d, yyyy"")
            )
          )
        )
      )
    "&amp;"),
    """"
  )
)
"),"")</f>
        <v/>
      </c>
      <c r="BG513" s="65" t="str">
        <f t="shared" si="14"/>
        <v/>
      </c>
      <c r="BH513" s="63"/>
      <c r="BI513" s="64"/>
      <c r="BJ513" s="64"/>
      <c r="BK513" s="64"/>
      <c r="BL513" s="64" t="str">
        <f>IFERROR(__xludf.DUMMYFUNCTION("IF(
  OR($AJ513=""Full Payment"",$AJ513=""P1"",$AJ513=""P2"",$AJ513=""P3""),
  """",
  IF(
    AND(
      NOT(ISBLANK($K513)),
      $Q513=""Standard Booking, P4""
    ),
    LET(
      resDate,   $K513,
      tourDate,  $N513,
      monthCount, DATEDIF(r"&amp;"esDate, tourDate, ""M"") + 1,
      secondDates, ARRAYFORMULA(
        DATE(
          YEAR(resDate),
          MONTH(resDate) + SEQUENCE(monthCount),
          2
        )
      ),
      validDates, FILTER(
        secondDates,
        (secondDates &gt; res"&amp;"Date + 2) *
        (secondDates &lt;= tourDate - 3)
      ),
      IF(
        $AJ513=""P4"",
        IF(
          COUNTA(validDates) &lt; 4,
          """",
          TEXT(
            INDEX(validDates, 4),
            ""mmm d, yyyy""
          )
        ),
"&amp;"        IF(
          COUNTA(validDates) &lt; 4,
          """",
          TEXTJOIN(
            "", "", TRUE,
            TEXT(INDEX(validDates, 1), ""mmm d, yyyy""),
            TEXT(INDEX(validDates, 2), ""mmm d, yyyy""),
            TEXT(INDEX(validDates"&amp;", 3), ""mmm d, yyyy""),
            TEXT(INDEX(validDates, 4), ""mmm d, yyyy"")
          )
        )
      )
    ),
    """"
  )
)
"),"")</f>
        <v/>
      </c>
      <c r="BM513" s="65" t="str">
        <f t="shared" si="15"/>
        <v/>
      </c>
      <c r="BN513" s="66"/>
      <c r="BO513" s="67"/>
      <c r="BP513" s="49" t="b">
        <v>0</v>
      </c>
      <c r="BQ513" s="49" t="b">
        <v>0</v>
      </c>
      <c r="BR513" s="68"/>
      <c r="BS513" s="69"/>
      <c r="BT513" s="70" t="b">
        <v>0</v>
      </c>
      <c r="BU513" s="71"/>
      <c r="BV513" s="72"/>
      <c r="BW513" s="86" t="b">
        <v>0</v>
      </c>
      <c r="BX513" s="87"/>
    </row>
    <row r="514">
      <c r="A514" s="35" t="str">
        <f t="shared" si="1"/>
        <v/>
      </c>
      <c r="B514" s="36" t="str">
        <f t="shared" si="2"/>
        <v/>
      </c>
      <c r="C514" s="36" t="str">
        <f t="array" ref="C514">IF(
  M514="",
  "",
  IFERROR(
    INDEX(
      '{INDEX} Tour Packages'!$A:$ZZ,
      MATCH(
        M514,
        INDEX(
          '{INDEX} Tour Packages'!$A:$ZZ,
          ,
          MATCH("Tour Package Name", '{INDEX} Tour Packages'!$4:$4, 0)
        ),
        0
      ),
      MATCH("Tour Code", '{INDEX} Tour Packages'!$4:$4, 0)
    ),
    "XXX"
  )
)
</f>
        <v/>
      </c>
      <c r="D514" s="36" t="str">
        <f t="shared" si="3"/>
        <v/>
      </c>
      <c r="E514" s="36" t="str">
        <f t="shared" si="4"/>
        <v/>
      </c>
      <c r="F514" s="37" t="str">
        <f t="shared" si="5"/>
        <v/>
      </c>
      <c r="G514" s="89"/>
      <c r="H514" s="89"/>
      <c r="I514" s="90"/>
      <c r="J514" s="40" t="str">
        <f t="shared" si="16"/>
        <v> </v>
      </c>
      <c r="K514" s="91"/>
      <c r="L514" s="55"/>
      <c r="M514" s="55"/>
      <c r="N514" s="91"/>
      <c r="O514" s="43" t="str">
        <f>IFERROR(__xludf.DUMMYFUNCTION("IF(N514="""","""",IFERROR(
  N514 + VALUE(REGEXEXTRACT(P514, ""(\d+)\s+Days"")),
  """"
)
)"),"")</f>
        <v/>
      </c>
      <c r="P514" s="43" t="str">
        <f t="array" ref="P514">IFERROR(
  INDEX(
    INDEX('{INDEX} Tour Packages'!$A:$ZZ, , MATCH(P$3, '{INDEX} Tour Packages'!$4:$4, 0)),
    MATCH(M514, INDEX('{INDEX} Tour Packages'!$A:$ZZ,0, MATCH("Tour Package Name", '{INDEX} Tour Packages'!$4:$4, 0)), 0)
  ),
"")
</f>
        <v/>
      </c>
      <c r="Q514" s="44" t="str">
        <f t="shared" si="7"/>
        <v/>
      </c>
      <c r="R514" s="44" t="str">
        <f>IFERROR(__xludf.DUMMYFUNCTION("IF(OR(ISBLANK(K514), ISBLANK(N514)), """", 
  LET(
    resDate, K514,
    tourDate, N514,
    monthCount, MAX(0, DATEDIF(resDate, tourDate - 3, ""M"") + 1),
    secondDates, ARRAYFORMULA(DATE(YEAR(resDate), MONTH(resDate) + SEQUENCE(monthCount), 2)),
    "&amp;"validDates, FILTER(secondDates, (secondDates &gt; resDate + 2) * (secondDates &lt;= tourDate - 3)),
    IF(ISERROR(validDates), 0, COUNTA(validDates))
  )
)
"),"")</f>
        <v/>
      </c>
      <c r="S514" s="44" t="str">
        <f t="shared" si="8"/>
        <v/>
      </c>
      <c r="T514" s="45" t="str">
        <f t="array" ref="T514">IF(ISBLANK(BO514),IFERROR(
  INDEX(
    INDEX('{INDEX} Payment Terms'!$A:$G, , MATCH(T$3, '{INDEX} Payment Terms'!$4:$4, 0)),
    MATCH(Q514, INDEX('{INDEX} Payment Terms'!$A:$G,0, MATCH("Payment Condition", '{INDEX} Payment Terms'!$4:$4, 0)), 0)
  ),
""),"Cancelled")
</f>
        <v/>
      </c>
      <c r="U514" s="46" t="b">
        <v>0</v>
      </c>
      <c r="V514" s="47" t="str">
        <f>IFERROR(__xludf.DUMMYFUNCTION("IF(OR(L514=""Duo Booking"", L514=""Group Booking""),
IF(U514=FALSE,"""",
    LET(
      bookingType, L514,
      tour, M514,
      mainFirst, H514,
      mainLast, I514,
      mainEmail, G514,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$L$4:L514, bookingType,
          $M$4:M514, tour,
          $H$4:H514, mainFirst,
          $I$4:I514, mainLast,
          $G$4:G514, mainEmail
        ),
        ""000""
      ),
  "&amp;"    baseID &amp; ""-"" &amp; memberNumber
    )
  ),
  """"
)
"),"")</f>
        <v/>
      </c>
      <c r="W514" s="48"/>
      <c r="X514" s="85" t="b">
        <v>0</v>
      </c>
      <c r="Y514" s="85" t="b">
        <v>0</v>
      </c>
      <c r="Z514" s="85" t="b">
        <v>0</v>
      </c>
      <c r="AA514" s="50"/>
      <c r="AB514" s="51"/>
      <c r="AC514" s="85" t="b">
        <v>0</v>
      </c>
      <c r="AD514" s="92"/>
      <c r="AE514" s="88"/>
      <c r="AF514" s="36" t="str">
        <f t="array" ref="AF514">IF(M514="","",INDEX(
      '{INDEX} Tour Packages'!$A:$ZP,
      MATCH($M514, '{INDEX} Tour Packages'!$A:$A, 0),
      MATCH(AF$3, '{INDEX} Tour Packages'!$4:$4, 0)
    ))</f>
        <v/>
      </c>
      <c r="AG514" s="36" t="str">
        <f t="array" ref="AG514">IF(M514="","",INDEX(
      '{INDEX} Tour Packages'!$A:$ZP,
      MATCH($M514, '{INDEX} Tour Packages'!$A:$A, 0),
      MATCH(AG$3, '{INDEX} Tour Packages'!$4:$4, 0)
    ))</f>
        <v/>
      </c>
      <c r="AH514" s="36" t="str">
        <f t="array" ref="AH514">IF(M514="","",INDEX(
      '{INDEX} Tour Packages'!$A:$ZP,
      MATCH($M514, '{INDEX} Tour Packages'!$A:$A, 0),
      MATCH(AH$3, '{INDEX} Tour Packages'!$4:$4, 0)
    ))</f>
        <v/>
      </c>
      <c r="AI514" s="54" t="str">
        <f t="shared" si="9"/>
        <v/>
      </c>
      <c r="AJ514" s="42"/>
      <c r="AK514" s="55"/>
      <c r="AL514" s="46" t="b">
        <v>0</v>
      </c>
      <c r="AM514" s="56"/>
      <c r="AN514" s="57" t="str">
        <f t="shared" si="10"/>
        <v/>
      </c>
      <c r="AO514" s="58" t="str">
        <f t="shared" si="11"/>
        <v/>
      </c>
      <c r="AP514" s="59"/>
      <c r="AQ514" s="60"/>
      <c r="AR514" s="61"/>
      <c r="AS514" s="61"/>
      <c r="AT514" s="61" t="str">
        <f>IFERROR(__xludf.DUMMYFUNCTION("IF( 
  OR($AJ514=""Full Payment"", ISBLANK($K514)),
  """",
  IF(
    OR(
      Q514=""Standard Booking, P1"",
      Q514=""Standard Booking, P2"",
      Q514=""Standard Booking, P3"",
      Q514=""Standard Booking, P4""
    ),
    LET(
      resDate,   $"&amp;"K514,
      tourDate,  $N514,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4" s="62" t="str">
        <f t="shared" si="12"/>
        <v/>
      </c>
      <c r="AV514" s="63"/>
      <c r="AW514" s="64"/>
      <c r="AX514" s="64"/>
      <c r="AY514" s="64"/>
      <c r="AZ514" s="64" t="str">
        <f>IFERROR(__xludf.DUMMYFUNCTION("IF(
  OR($AJ514=""Full Payment"",$AJ514=""P1"", ISBLANK($K514)),
  """",
  IF(
    OR(
      $Q514=""Standard Booking, P2"",
      $Q514=""Standard Booking, P3"",
      $Q514=""Standard Booking, P4""
    ),
    LET(
      resDate,   $K514,
      tourDate,"&amp;"  $N514,
      monthCount, DATEDIF(resDate, tourDate, ""M"") + 1,
      secondDates, ARRAYFORMULA(
        DATE(
          YEAR(resDate),
          MONTH(resDate) + SEQUENCE(monthCount),
          2
        )
      ),
      validDates, FILTER(
        sec"&amp;"ondDates,
        (secondDates &gt; resDate + 2) *
        (secondDates &lt;= tourDate - 3)
      ),
      IF(
        OR($AJ514=""P2"", $AJ514=""P3"", $AJ514=""P4""),
        IF(
          COUNTA(validDates) &lt; 2,
          """",
          TEXT(INDEX(validDates"&amp;", 2), ""mmm d, yyyy"")
        ),
        IF(
          COUNTA(validDates) &lt; 2,
          """",
          TEXTJOIN("", "", TRUE,
            TEXT(INDEX(validDates, 1), ""mmm d, yyyy""),
            TEXT(INDEX(validDates, 2), ""mmm d, yyyy"")
          )
 "&amp;"       )
      )
    ),
    """"
  )
)
"),"")</f>
        <v/>
      </c>
      <c r="BA514" s="65" t="str">
        <f t="shared" si="13"/>
        <v/>
      </c>
      <c r="BB514" s="63"/>
      <c r="BC514" s="64"/>
      <c r="BD514" s="64"/>
      <c r="BE514" s="64"/>
      <c r="BF514" s="64" t="str">
        <f>IFERROR(__xludf.DUMMYFUNCTION("IF(
  OR($AJ514=""Full Payment"",$AJ514=""P1"", $AJ514=""P2""),
  """",
  IF(
    AND(
      NOT(ISBLANK($K514)),
      OR(
        Q514=""Standard Booking, P3"",
        Q514=""Standard Booking, P4""
      )
    ),
    LET(
      resDate,   $K514,
      "&amp;"tourDate,  $N514,
      monthCount, DATEDIF(resDate, tourDate, ""M"") + 1,
      secondDates, ARRAYFORMULA(
        DATE(
          YEAR(resDate),
          MONTH(resDate) + SEQUENCE(monthCount),
          2
        )
      ),
      validDates, FILTER(
  "&amp;"      secondDates,
        (secondDates &gt; resDate + 2) *
        (secondDates &lt;= tourDate - 3)
      ),
      IF(
        $AJ514=""P4"",
        IF(
          COUNTA(validDates) &lt; 3,
          """",
          TEXT(INDEX(validDates, 3), ""mmm d, yyyy"")
  "&amp;"      ),
        IF(
          $AJ514=""P3"",
          IF(
            COUNTA(validDates) &lt; 3,
            """",
            TEXT(INDEX(validDates, 3), ""mmm d, yyyy"")
          ),
          IF(
            COUNTA(validDates) &lt; 3,
            """",
    "&amp;"        TEXTJOIN("", "", TRUE,
              TEXT(INDEX(validDates, 1), ""mmm d, yyyy""),
              TEXT(INDEX(validDates, 2), ""mmm d, yyyy""),
              TEXT(INDEX(validDates, 3), ""mmm d, yyyy"")
            )
          )
        )
      )
    "&amp;"),
    """"
  )
)
"),"")</f>
        <v/>
      </c>
      <c r="BG514" s="65" t="str">
        <f t="shared" si="14"/>
        <v/>
      </c>
      <c r="BH514" s="63"/>
      <c r="BI514" s="64"/>
      <c r="BJ514" s="64"/>
      <c r="BK514" s="64"/>
      <c r="BL514" s="64" t="str">
        <f>IFERROR(__xludf.DUMMYFUNCTION("IF(
  OR($AJ514=""Full Payment"",$AJ514=""P1"",$AJ514=""P2"",$AJ514=""P3""),
  """",
  IF(
    AND(
      NOT(ISBLANK($K514)),
      $Q514=""Standard Booking, P4""
    ),
    LET(
      resDate,   $K514,
      tourDate,  $N514,
      monthCount, DATEDIF(r"&amp;"esDate, tourDate, ""M"") + 1,
      secondDates, ARRAYFORMULA(
        DATE(
          YEAR(resDate),
          MONTH(resDate) + SEQUENCE(monthCount),
          2
        )
      ),
      validDates, FILTER(
        secondDates,
        (secondDates &gt; res"&amp;"Date + 2) *
        (secondDates &lt;= tourDate - 3)
      ),
      IF(
        $AJ514=""P4"",
        IF(
          COUNTA(validDates) &lt; 4,
          """",
          TEXT(
            INDEX(validDates, 4),
            ""mmm d, yyyy""
          )
        ),
"&amp;"        IF(
          COUNTA(validDates) &lt; 4,
          """",
          TEXTJOIN(
            "", "", TRUE,
            TEXT(INDEX(validDates, 1), ""mmm d, yyyy""),
            TEXT(INDEX(validDates, 2), ""mmm d, yyyy""),
            TEXT(INDEX(validDates"&amp;", 3), ""mmm d, yyyy""),
            TEXT(INDEX(validDates, 4), ""mmm d, yyyy"")
          )
        )
      )
    ),
    """"
  )
)
"),"")</f>
        <v/>
      </c>
      <c r="BM514" s="65" t="str">
        <f t="shared" si="15"/>
        <v/>
      </c>
      <c r="BN514" s="66"/>
      <c r="BO514" s="67"/>
      <c r="BP514" s="49" t="b">
        <v>0</v>
      </c>
      <c r="BQ514" s="49" t="b">
        <v>0</v>
      </c>
      <c r="BR514" s="68"/>
      <c r="BS514" s="69"/>
      <c r="BT514" s="70" t="b">
        <v>0</v>
      </c>
      <c r="BU514" s="71"/>
      <c r="BV514" s="72"/>
      <c r="BW514" s="86" t="b">
        <v>0</v>
      </c>
      <c r="BX514" s="87"/>
    </row>
    <row r="515">
      <c r="A515" s="35" t="str">
        <f t="shared" si="1"/>
        <v/>
      </c>
      <c r="B515" s="36" t="str">
        <f t="shared" si="2"/>
        <v/>
      </c>
      <c r="C515" s="36" t="str">
        <f t="array" ref="C515">IF(
  M515="",
  "",
  IFERROR(
    INDEX(
      '{INDEX} Tour Packages'!$A:$ZZ,
      MATCH(
        M515,
        INDEX(
          '{INDEX} Tour Packages'!$A:$ZZ,
          ,
          MATCH("Tour Package Name", '{INDEX} Tour Packages'!$4:$4, 0)
        ),
        0
      ),
      MATCH("Tour Code", '{INDEX} Tour Packages'!$4:$4, 0)
    ),
    "XXX"
  )
)
</f>
        <v/>
      </c>
      <c r="D515" s="36" t="str">
        <f t="shared" si="3"/>
        <v/>
      </c>
      <c r="E515" s="36" t="str">
        <f t="shared" si="4"/>
        <v/>
      </c>
      <c r="F515" s="37" t="str">
        <f t="shared" si="5"/>
        <v/>
      </c>
      <c r="G515" s="89"/>
      <c r="H515" s="89"/>
      <c r="I515" s="90"/>
      <c r="J515" s="40" t="str">
        <f t="shared" si="16"/>
        <v> </v>
      </c>
      <c r="K515" s="91"/>
      <c r="L515" s="55"/>
      <c r="M515" s="55"/>
      <c r="N515" s="91"/>
      <c r="O515" s="43" t="str">
        <f>IFERROR(__xludf.DUMMYFUNCTION("IF(N515="""","""",IFERROR(
  N515 + VALUE(REGEXEXTRACT(P515, ""(\d+)\s+Days"")),
  """"
)
)"),"")</f>
        <v/>
      </c>
      <c r="P515" s="43" t="str">
        <f t="array" ref="P515">IFERROR(
  INDEX(
    INDEX('{INDEX} Tour Packages'!$A:$ZZ, , MATCH(P$3, '{INDEX} Tour Packages'!$4:$4, 0)),
    MATCH(M515, INDEX('{INDEX} Tour Packages'!$A:$ZZ,0, MATCH("Tour Package Name", '{INDEX} Tour Packages'!$4:$4, 0)), 0)
  ),
"")
</f>
        <v/>
      </c>
      <c r="Q515" s="44" t="str">
        <f t="shared" si="7"/>
        <v/>
      </c>
      <c r="R515" s="44" t="str">
        <f>IFERROR(__xludf.DUMMYFUNCTION("IF(OR(ISBLANK(K515), ISBLANK(N515)), """", 
  LET(
    resDate, K515,
    tourDate, N515,
    monthCount, MAX(0, DATEDIF(resDate, tourDate - 3, ""M"") + 1),
    secondDates, ARRAYFORMULA(DATE(YEAR(resDate), MONTH(resDate) + SEQUENCE(monthCount), 2)),
    "&amp;"validDates, FILTER(secondDates, (secondDates &gt; resDate + 2) * (secondDates &lt;= tourDate - 3)),
    IF(ISERROR(validDates), 0, COUNTA(validDates))
  )
)
"),"")</f>
        <v/>
      </c>
      <c r="S515" s="44" t="str">
        <f t="shared" si="8"/>
        <v/>
      </c>
      <c r="T515" s="45" t="str">
        <f t="array" ref="T515">IF(ISBLANK(BO515),IFERROR(
  INDEX(
    INDEX('{INDEX} Payment Terms'!$A:$G, , MATCH(T$3, '{INDEX} Payment Terms'!$4:$4, 0)),
    MATCH(Q515, INDEX('{INDEX} Payment Terms'!$A:$G,0, MATCH("Payment Condition", '{INDEX} Payment Terms'!$4:$4, 0)), 0)
  ),
""),"Cancelled")
</f>
        <v/>
      </c>
      <c r="U515" s="46" t="b">
        <v>0</v>
      </c>
      <c r="V515" s="47" t="str">
        <f>IFERROR(__xludf.DUMMYFUNCTION("IF(OR(L515=""Duo Booking"", L515=""Group Booking""),
IF(U515=FALSE,"""",
    LET(
      bookingType, L515,
      tour, M515,
      mainFirst, H515,
      mainLast, I515,
      mainEmail, G515,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$L$4:L515, bookingType,
          $M$4:M515, tour,
          $H$4:H515, mainFirst,
          $I$4:I515, mainLast,
          $G$4:G515, mainEmail
        ),
        ""000""
      ),
  "&amp;"    baseID &amp; ""-"" &amp; memberNumber
    )
  ),
  """"
)
"),"")</f>
        <v/>
      </c>
      <c r="W515" s="48"/>
      <c r="X515" s="85" t="b">
        <v>0</v>
      </c>
      <c r="Y515" s="85" t="b">
        <v>0</v>
      </c>
      <c r="Z515" s="85" t="b">
        <v>0</v>
      </c>
      <c r="AA515" s="50"/>
      <c r="AB515" s="51"/>
      <c r="AC515" s="85" t="b">
        <v>0</v>
      </c>
      <c r="AD515" s="92"/>
      <c r="AE515" s="88"/>
      <c r="AF515" s="36" t="str">
        <f t="array" ref="AF515">IF(M515="","",INDEX(
      '{INDEX} Tour Packages'!$A:$ZP,
      MATCH($M515, '{INDEX} Tour Packages'!$A:$A, 0),
      MATCH(AF$3, '{INDEX} Tour Packages'!$4:$4, 0)
    ))</f>
        <v/>
      </c>
      <c r="AG515" s="36" t="str">
        <f t="array" ref="AG515">IF(M515="","",INDEX(
      '{INDEX} Tour Packages'!$A:$ZP,
      MATCH($M515, '{INDEX} Tour Packages'!$A:$A, 0),
      MATCH(AG$3, '{INDEX} Tour Packages'!$4:$4, 0)
    ))</f>
        <v/>
      </c>
      <c r="AH515" s="36" t="str">
        <f t="array" ref="AH515">IF(M515="","",INDEX(
      '{INDEX} Tour Packages'!$A:$ZP,
      MATCH($M515, '{INDEX} Tour Packages'!$A:$A, 0),
      MATCH(AH$3, '{INDEX} Tour Packages'!$4:$4, 0)
    ))</f>
        <v/>
      </c>
      <c r="AI515" s="54" t="str">
        <f t="shared" si="9"/>
        <v/>
      </c>
      <c r="AJ515" s="42"/>
      <c r="AK515" s="55"/>
      <c r="AL515" s="46" t="b">
        <v>0</v>
      </c>
      <c r="AM515" s="56"/>
      <c r="AN515" s="57" t="str">
        <f t="shared" si="10"/>
        <v/>
      </c>
      <c r="AO515" s="58" t="str">
        <f t="shared" si="11"/>
        <v/>
      </c>
      <c r="AP515" s="59"/>
      <c r="AQ515" s="60"/>
      <c r="AR515" s="61"/>
      <c r="AS515" s="61"/>
      <c r="AT515" s="61" t="str">
        <f>IFERROR(__xludf.DUMMYFUNCTION("IF( 
  OR($AJ515=""Full Payment"", ISBLANK($K515)),
  """",
  IF(
    OR(
      Q515=""Standard Booking, P1"",
      Q515=""Standard Booking, P2"",
      Q515=""Standard Booking, P3"",
      Q515=""Standard Booking, P4""
    ),
    LET(
      resDate,   $"&amp;"K515,
      tourDate,  $N515,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5" s="62" t="str">
        <f t="shared" si="12"/>
        <v/>
      </c>
      <c r="AV515" s="63"/>
      <c r="AW515" s="64"/>
      <c r="AX515" s="64"/>
      <c r="AY515" s="64"/>
      <c r="AZ515" s="64" t="str">
        <f>IFERROR(__xludf.DUMMYFUNCTION("IF(
  OR($AJ515=""Full Payment"",$AJ515=""P1"", ISBLANK($K515)),
  """",
  IF(
    OR(
      $Q515=""Standard Booking, P2"",
      $Q515=""Standard Booking, P3"",
      $Q515=""Standard Booking, P4""
    ),
    LET(
      resDate,   $K515,
      tourDate,"&amp;"  $N515,
      monthCount, DATEDIF(resDate, tourDate, ""M"") + 1,
      secondDates, ARRAYFORMULA(
        DATE(
          YEAR(resDate),
          MONTH(resDate) + SEQUENCE(monthCount),
          2
        )
      ),
      validDates, FILTER(
        sec"&amp;"ondDates,
        (secondDates &gt; resDate + 2) *
        (secondDates &lt;= tourDate - 3)
      ),
      IF(
        OR($AJ515=""P2"", $AJ515=""P3"", $AJ515=""P4""),
        IF(
          COUNTA(validDates) &lt; 2,
          """",
          TEXT(INDEX(validDates"&amp;", 2), ""mmm d, yyyy"")
        ),
        IF(
          COUNTA(validDates) &lt; 2,
          """",
          TEXTJOIN("", "", TRUE,
            TEXT(INDEX(validDates, 1), ""mmm d, yyyy""),
            TEXT(INDEX(validDates, 2), ""mmm d, yyyy"")
          )
 "&amp;"       )
      )
    ),
    """"
  )
)
"),"")</f>
        <v/>
      </c>
      <c r="BA515" s="65" t="str">
        <f t="shared" si="13"/>
        <v/>
      </c>
      <c r="BB515" s="63"/>
      <c r="BC515" s="64"/>
      <c r="BD515" s="64"/>
      <c r="BE515" s="64"/>
      <c r="BF515" s="64" t="str">
        <f>IFERROR(__xludf.DUMMYFUNCTION("IF(
  OR($AJ515=""Full Payment"",$AJ515=""P1"", $AJ515=""P2""),
  """",
  IF(
    AND(
      NOT(ISBLANK($K515)),
      OR(
        Q515=""Standard Booking, P3"",
        Q515=""Standard Booking, P4""
      )
    ),
    LET(
      resDate,   $K515,
      "&amp;"tourDate,  $N515,
      monthCount, DATEDIF(resDate, tourDate, ""M"") + 1,
      secondDates, ARRAYFORMULA(
        DATE(
          YEAR(resDate),
          MONTH(resDate) + SEQUENCE(monthCount),
          2
        )
      ),
      validDates, FILTER(
  "&amp;"      secondDates,
        (secondDates &gt; resDate + 2) *
        (secondDates &lt;= tourDate - 3)
      ),
      IF(
        $AJ515=""P4"",
        IF(
          COUNTA(validDates) &lt; 3,
          """",
          TEXT(INDEX(validDates, 3), ""mmm d, yyyy"")
  "&amp;"      ),
        IF(
          $AJ515=""P3"",
          IF(
            COUNTA(validDates) &lt; 3,
            """",
            TEXT(INDEX(validDates, 3), ""mmm d, yyyy"")
          ),
          IF(
            COUNTA(validDates) &lt; 3,
            """",
    "&amp;"        TEXTJOIN("", "", TRUE,
              TEXT(INDEX(validDates, 1), ""mmm d, yyyy""),
              TEXT(INDEX(validDates, 2), ""mmm d, yyyy""),
              TEXT(INDEX(validDates, 3), ""mmm d, yyyy"")
            )
          )
        )
      )
    "&amp;"),
    """"
  )
)
"),"")</f>
        <v/>
      </c>
      <c r="BG515" s="65" t="str">
        <f t="shared" si="14"/>
        <v/>
      </c>
      <c r="BH515" s="63"/>
      <c r="BI515" s="64"/>
      <c r="BJ515" s="64"/>
      <c r="BK515" s="64"/>
      <c r="BL515" s="64" t="str">
        <f>IFERROR(__xludf.DUMMYFUNCTION("IF(
  OR($AJ515=""Full Payment"",$AJ515=""P1"",$AJ515=""P2"",$AJ515=""P3""),
  """",
  IF(
    AND(
      NOT(ISBLANK($K515)),
      $Q515=""Standard Booking, P4""
    ),
    LET(
      resDate,   $K515,
      tourDate,  $N515,
      monthCount, DATEDIF(r"&amp;"esDate, tourDate, ""M"") + 1,
      secondDates, ARRAYFORMULA(
        DATE(
          YEAR(resDate),
          MONTH(resDate) + SEQUENCE(monthCount),
          2
        )
      ),
      validDates, FILTER(
        secondDates,
        (secondDates &gt; res"&amp;"Date + 2) *
        (secondDates &lt;= tourDate - 3)
      ),
      IF(
        $AJ515=""P4"",
        IF(
          COUNTA(validDates) &lt; 4,
          """",
          TEXT(
            INDEX(validDates, 4),
            ""mmm d, yyyy""
          )
        ),
"&amp;"        IF(
          COUNTA(validDates) &lt; 4,
          """",
          TEXTJOIN(
            "", "", TRUE,
            TEXT(INDEX(validDates, 1), ""mmm d, yyyy""),
            TEXT(INDEX(validDates, 2), ""mmm d, yyyy""),
            TEXT(INDEX(validDates"&amp;", 3), ""mmm d, yyyy""),
            TEXT(INDEX(validDates, 4), ""mmm d, yyyy"")
          )
        )
      )
    ),
    """"
  )
)
"),"")</f>
        <v/>
      </c>
      <c r="BM515" s="65" t="str">
        <f t="shared" si="15"/>
        <v/>
      </c>
      <c r="BN515" s="66"/>
      <c r="BO515" s="67"/>
      <c r="BP515" s="49" t="b">
        <v>0</v>
      </c>
      <c r="BQ515" s="49" t="b">
        <v>0</v>
      </c>
      <c r="BR515" s="68"/>
      <c r="BS515" s="69"/>
      <c r="BT515" s="70" t="b">
        <v>0</v>
      </c>
      <c r="BU515" s="71"/>
      <c r="BV515" s="72"/>
      <c r="BW515" s="86" t="b">
        <v>0</v>
      </c>
      <c r="BX515" s="87"/>
    </row>
    <row r="516">
      <c r="A516" s="35" t="str">
        <f t="shared" si="1"/>
        <v/>
      </c>
      <c r="B516" s="36" t="str">
        <f t="shared" si="2"/>
        <v/>
      </c>
      <c r="C516" s="36" t="str">
        <f t="array" ref="C516">IF(
  M516="",
  "",
  IFERROR(
    INDEX(
      '{INDEX} Tour Packages'!$A:$ZZ,
      MATCH(
        M516,
        INDEX(
          '{INDEX} Tour Packages'!$A:$ZZ,
          ,
          MATCH("Tour Package Name", '{INDEX} Tour Packages'!$4:$4, 0)
        ),
        0
      ),
      MATCH("Tour Code", '{INDEX} Tour Packages'!$4:$4, 0)
    ),
    "XXX"
  )
)
</f>
        <v/>
      </c>
      <c r="D516" s="36" t="str">
        <f t="shared" si="3"/>
        <v/>
      </c>
      <c r="E516" s="36" t="str">
        <f t="shared" si="4"/>
        <v/>
      </c>
      <c r="F516" s="37" t="str">
        <f t="shared" si="5"/>
        <v/>
      </c>
      <c r="G516" s="89"/>
      <c r="H516" s="89"/>
      <c r="I516" s="90"/>
      <c r="J516" s="40" t="str">
        <f t="shared" si="16"/>
        <v> </v>
      </c>
      <c r="K516" s="91"/>
      <c r="L516" s="55"/>
      <c r="M516" s="55"/>
      <c r="N516" s="91"/>
      <c r="O516" s="43" t="str">
        <f>IFERROR(__xludf.DUMMYFUNCTION("IF(N516="""","""",IFERROR(
  N516 + VALUE(REGEXEXTRACT(P516, ""(\d+)\s+Days"")),
  """"
)
)"),"")</f>
        <v/>
      </c>
      <c r="P516" s="43" t="str">
        <f t="array" ref="P516">IFERROR(
  INDEX(
    INDEX('{INDEX} Tour Packages'!$A:$ZZ, , MATCH(P$3, '{INDEX} Tour Packages'!$4:$4, 0)),
    MATCH(M516, INDEX('{INDEX} Tour Packages'!$A:$ZZ,0, MATCH("Tour Package Name", '{INDEX} Tour Packages'!$4:$4, 0)), 0)
  ),
"")
</f>
        <v/>
      </c>
      <c r="Q516" s="44" t="str">
        <f t="shared" si="7"/>
        <v/>
      </c>
      <c r="R516" s="44" t="str">
        <f>IFERROR(__xludf.DUMMYFUNCTION("IF(OR(ISBLANK(K516), ISBLANK(N516)), """", 
  LET(
    resDate, K516,
    tourDate, N516,
    monthCount, MAX(0, DATEDIF(resDate, tourDate - 3, ""M"") + 1),
    secondDates, ARRAYFORMULA(DATE(YEAR(resDate), MONTH(resDate) + SEQUENCE(monthCount), 2)),
    "&amp;"validDates, FILTER(secondDates, (secondDates &gt; resDate + 2) * (secondDates &lt;= tourDate - 3)),
    IF(ISERROR(validDates), 0, COUNTA(validDates))
  )
)
"),"")</f>
        <v/>
      </c>
      <c r="S516" s="44" t="str">
        <f t="shared" si="8"/>
        <v/>
      </c>
      <c r="T516" s="45" t="str">
        <f t="array" ref="T516">IF(ISBLANK(BO516),IFERROR(
  INDEX(
    INDEX('{INDEX} Payment Terms'!$A:$G, , MATCH(T$3, '{INDEX} Payment Terms'!$4:$4, 0)),
    MATCH(Q516, INDEX('{INDEX} Payment Terms'!$A:$G,0, MATCH("Payment Condition", '{INDEX} Payment Terms'!$4:$4, 0)), 0)
  ),
""),"Cancelled")
</f>
        <v/>
      </c>
      <c r="U516" s="46" t="b">
        <v>0</v>
      </c>
      <c r="V516" s="47" t="str">
        <f>IFERROR(__xludf.DUMMYFUNCTION("IF(OR(L516=""Duo Booking"", L516=""Group Booking""),
IF(U516=FALSE,"""",
    LET(
      bookingType, L516,
      tour, M516,
      mainFirst, H516,
      mainLast, I516,
      mainEmail, G516,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$L$4:L516, bookingType,
          $M$4:M516, tour,
          $H$4:H516, mainFirst,
          $I$4:I516, mainLast,
          $G$4:G516, mainEmail
        ),
        ""000""
      ),
  "&amp;"    baseID &amp; ""-"" &amp; memberNumber
    )
  ),
  """"
)
"),"")</f>
        <v/>
      </c>
      <c r="W516" s="48"/>
      <c r="X516" s="85" t="b">
        <v>0</v>
      </c>
      <c r="Y516" s="85" t="b">
        <v>0</v>
      </c>
      <c r="Z516" s="85" t="b">
        <v>0</v>
      </c>
      <c r="AA516" s="50"/>
      <c r="AB516" s="51"/>
      <c r="AC516" s="85" t="b">
        <v>0</v>
      </c>
      <c r="AD516" s="92"/>
      <c r="AE516" s="88"/>
      <c r="AF516" s="36" t="str">
        <f t="array" ref="AF516">IF(M516="","",INDEX(
      '{INDEX} Tour Packages'!$A:$ZP,
      MATCH($M516, '{INDEX} Tour Packages'!$A:$A, 0),
      MATCH(AF$3, '{INDEX} Tour Packages'!$4:$4, 0)
    ))</f>
        <v/>
      </c>
      <c r="AG516" s="36" t="str">
        <f t="array" ref="AG516">IF(M516="","",INDEX(
      '{INDEX} Tour Packages'!$A:$ZP,
      MATCH($M516, '{INDEX} Tour Packages'!$A:$A, 0),
      MATCH(AG$3, '{INDEX} Tour Packages'!$4:$4, 0)
    ))</f>
        <v/>
      </c>
      <c r="AH516" s="36" t="str">
        <f t="array" ref="AH516">IF(M516="","",INDEX(
      '{INDEX} Tour Packages'!$A:$ZP,
      MATCH($M516, '{INDEX} Tour Packages'!$A:$A, 0),
      MATCH(AH$3, '{INDEX} Tour Packages'!$4:$4, 0)
    ))</f>
        <v/>
      </c>
      <c r="AI516" s="54" t="str">
        <f t="shared" si="9"/>
        <v/>
      </c>
      <c r="AJ516" s="42"/>
      <c r="AK516" s="55"/>
      <c r="AL516" s="46" t="b">
        <v>0</v>
      </c>
      <c r="AM516" s="56"/>
      <c r="AN516" s="57" t="str">
        <f t="shared" si="10"/>
        <v/>
      </c>
      <c r="AO516" s="58" t="str">
        <f t="shared" si="11"/>
        <v/>
      </c>
      <c r="AP516" s="59"/>
      <c r="AQ516" s="60"/>
      <c r="AR516" s="61"/>
      <c r="AS516" s="61"/>
      <c r="AT516" s="61" t="str">
        <f>IFERROR(__xludf.DUMMYFUNCTION("IF( 
  OR($AJ516=""Full Payment"", ISBLANK($K516)),
  """",
  IF(
    OR(
      Q516=""Standard Booking, P1"",
      Q516=""Standard Booking, P2"",
      Q516=""Standard Booking, P3"",
      Q516=""Standard Booking, P4""
    ),
    LET(
      resDate,   $"&amp;"K516,
      tourDate,  $N516,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6" s="62" t="str">
        <f t="shared" si="12"/>
        <v/>
      </c>
      <c r="AV516" s="63"/>
      <c r="AW516" s="64"/>
      <c r="AX516" s="64"/>
      <c r="AY516" s="64"/>
      <c r="AZ516" s="64" t="str">
        <f>IFERROR(__xludf.DUMMYFUNCTION("IF(
  OR($AJ516=""Full Payment"",$AJ516=""P1"", ISBLANK($K516)),
  """",
  IF(
    OR(
      $Q516=""Standard Booking, P2"",
      $Q516=""Standard Booking, P3"",
      $Q516=""Standard Booking, P4""
    ),
    LET(
      resDate,   $K516,
      tourDate,"&amp;"  $N516,
      monthCount, DATEDIF(resDate, tourDate, ""M"") + 1,
      secondDates, ARRAYFORMULA(
        DATE(
          YEAR(resDate),
          MONTH(resDate) + SEQUENCE(monthCount),
          2
        )
      ),
      validDates, FILTER(
        sec"&amp;"ondDates,
        (secondDates &gt; resDate + 2) *
        (secondDates &lt;= tourDate - 3)
      ),
      IF(
        OR($AJ516=""P2"", $AJ516=""P3"", $AJ516=""P4""),
        IF(
          COUNTA(validDates) &lt; 2,
          """",
          TEXT(INDEX(validDates"&amp;", 2), ""mmm d, yyyy"")
        ),
        IF(
          COUNTA(validDates) &lt; 2,
          """",
          TEXTJOIN("", "", TRUE,
            TEXT(INDEX(validDates, 1), ""mmm d, yyyy""),
            TEXT(INDEX(validDates, 2), ""mmm d, yyyy"")
          )
 "&amp;"       )
      )
    ),
    """"
  )
)
"),"")</f>
        <v/>
      </c>
      <c r="BA516" s="65" t="str">
        <f t="shared" si="13"/>
        <v/>
      </c>
      <c r="BB516" s="63"/>
      <c r="BC516" s="64"/>
      <c r="BD516" s="64"/>
      <c r="BE516" s="64"/>
      <c r="BF516" s="64" t="str">
        <f>IFERROR(__xludf.DUMMYFUNCTION("IF(
  OR($AJ516=""Full Payment"",$AJ516=""P1"", $AJ516=""P2""),
  """",
  IF(
    AND(
      NOT(ISBLANK($K516)),
      OR(
        Q516=""Standard Booking, P3"",
        Q516=""Standard Booking, P4""
      )
    ),
    LET(
      resDate,   $K516,
      "&amp;"tourDate,  $N516,
      monthCount, DATEDIF(resDate, tourDate, ""M"") + 1,
      secondDates, ARRAYFORMULA(
        DATE(
          YEAR(resDate),
          MONTH(resDate) + SEQUENCE(monthCount),
          2
        )
      ),
      validDates, FILTER(
  "&amp;"      secondDates,
        (secondDates &gt; resDate + 2) *
        (secondDates &lt;= tourDate - 3)
      ),
      IF(
        $AJ516=""P4"",
        IF(
          COUNTA(validDates) &lt; 3,
          """",
          TEXT(INDEX(validDates, 3), ""mmm d, yyyy"")
  "&amp;"      ),
        IF(
          $AJ516=""P3"",
          IF(
            COUNTA(validDates) &lt; 3,
            """",
            TEXT(INDEX(validDates, 3), ""mmm d, yyyy"")
          ),
          IF(
            COUNTA(validDates) &lt; 3,
            """",
    "&amp;"        TEXTJOIN("", "", TRUE,
              TEXT(INDEX(validDates, 1), ""mmm d, yyyy""),
              TEXT(INDEX(validDates, 2), ""mmm d, yyyy""),
              TEXT(INDEX(validDates, 3), ""mmm d, yyyy"")
            )
          )
        )
      )
    "&amp;"),
    """"
  )
)
"),"")</f>
        <v/>
      </c>
      <c r="BG516" s="65" t="str">
        <f t="shared" si="14"/>
        <v/>
      </c>
      <c r="BH516" s="63"/>
      <c r="BI516" s="64"/>
      <c r="BJ516" s="64"/>
      <c r="BK516" s="64"/>
      <c r="BL516" s="64" t="str">
        <f>IFERROR(__xludf.DUMMYFUNCTION("IF(
  OR($AJ516=""Full Payment"",$AJ516=""P1"",$AJ516=""P2"",$AJ516=""P3""),
  """",
  IF(
    AND(
      NOT(ISBLANK($K516)),
      $Q516=""Standard Booking, P4""
    ),
    LET(
      resDate,   $K516,
      tourDate,  $N516,
      monthCount, DATEDIF(r"&amp;"esDate, tourDate, ""M"") + 1,
      secondDates, ARRAYFORMULA(
        DATE(
          YEAR(resDate),
          MONTH(resDate) + SEQUENCE(monthCount),
          2
        )
      ),
      validDates, FILTER(
        secondDates,
        (secondDates &gt; res"&amp;"Date + 2) *
        (secondDates &lt;= tourDate - 3)
      ),
      IF(
        $AJ516=""P4"",
        IF(
          COUNTA(validDates) &lt; 4,
          """",
          TEXT(
            INDEX(validDates, 4),
            ""mmm d, yyyy""
          )
        ),
"&amp;"        IF(
          COUNTA(validDates) &lt; 4,
          """",
          TEXTJOIN(
            "", "", TRUE,
            TEXT(INDEX(validDates, 1), ""mmm d, yyyy""),
            TEXT(INDEX(validDates, 2), ""mmm d, yyyy""),
            TEXT(INDEX(validDates"&amp;", 3), ""mmm d, yyyy""),
            TEXT(INDEX(validDates, 4), ""mmm d, yyyy"")
          )
        )
      )
    ),
    """"
  )
)
"),"")</f>
        <v/>
      </c>
      <c r="BM516" s="65" t="str">
        <f t="shared" si="15"/>
        <v/>
      </c>
      <c r="BN516" s="66"/>
      <c r="BO516" s="67"/>
      <c r="BP516" s="49" t="b">
        <v>0</v>
      </c>
      <c r="BQ516" s="49" t="b">
        <v>0</v>
      </c>
      <c r="BR516" s="68"/>
      <c r="BS516" s="69"/>
      <c r="BT516" s="70" t="b">
        <v>0</v>
      </c>
      <c r="BU516" s="71"/>
      <c r="BV516" s="72"/>
      <c r="BW516" s="86" t="b">
        <v>0</v>
      </c>
      <c r="BX516" s="87"/>
    </row>
    <row r="517">
      <c r="A517" s="35" t="str">
        <f t="shared" si="1"/>
        <v/>
      </c>
      <c r="B517" s="36" t="str">
        <f t="shared" si="2"/>
        <v/>
      </c>
      <c r="C517" s="36" t="str">
        <f t="array" ref="C517">IF(
  M517="",
  "",
  IFERROR(
    INDEX(
      '{INDEX} Tour Packages'!$A:$ZZ,
      MATCH(
        M517,
        INDEX(
          '{INDEX} Tour Packages'!$A:$ZZ,
          ,
          MATCH("Tour Package Name", '{INDEX} Tour Packages'!$4:$4, 0)
        ),
        0
      ),
      MATCH("Tour Code", '{INDEX} Tour Packages'!$4:$4, 0)
    ),
    "XXX"
  )
)
</f>
        <v/>
      </c>
      <c r="D517" s="36" t="str">
        <f t="shared" si="3"/>
        <v/>
      </c>
      <c r="E517" s="36" t="str">
        <f t="shared" si="4"/>
        <v/>
      </c>
      <c r="F517" s="37" t="str">
        <f t="shared" si="5"/>
        <v/>
      </c>
      <c r="G517" s="89"/>
      <c r="H517" s="89"/>
      <c r="I517" s="90"/>
      <c r="J517" s="40" t="str">
        <f t="shared" si="16"/>
        <v> </v>
      </c>
      <c r="K517" s="91"/>
      <c r="L517" s="55"/>
      <c r="M517" s="55"/>
      <c r="N517" s="91"/>
      <c r="O517" s="43" t="str">
        <f>IFERROR(__xludf.DUMMYFUNCTION("IF(N517="""","""",IFERROR(
  N517 + VALUE(REGEXEXTRACT(P517, ""(\d+)\s+Days"")),
  """"
)
)"),"")</f>
        <v/>
      </c>
      <c r="P517" s="43" t="str">
        <f t="array" ref="P517">IFERROR(
  INDEX(
    INDEX('{INDEX} Tour Packages'!$A:$ZZ, , MATCH(P$3, '{INDEX} Tour Packages'!$4:$4, 0)),
    MATCH(M517, INDEX('{INDEX} Tour Packages'!$A:$ZZ,0, MATCH("Tour Package Name", '{INDEX} Tour Packages'!$4:$4, 0)), 0)
  ),
"")
</f>
        <v/>
      </c>
      <c r="Q517" s="44" t="str">
        <f t="shared" si="7"/>
        <v/>
      </c>
      <c r="R517" s="44" t="str">
        <f>IFERROR(__xludf.DUMMYFUNCTION("IF(OR(ISBLANK(K517), ISBLANK(N517)), """", 
  LET(
    resDate, K517,
    tourDate, N517,
    monthCount, MAX(0, DATEDIF(resDate, tourDate - 3, ""M"") + 1),
    secondDates, ARRAYFORMULA(DATE(YEAR(resDate), MONTH(resDate) + SEQUENCE(monthCount), 2)),
    "&amp;"validDates, FILTER(secondDates, (secondDates &gt; resDate + 2) * (secondDates &lt;= tourDate - 3)),
    IF(ISERROR(validDates), 0, COUNTA(validDates))
  )
)
"),"")</f>
        <v/>
      </c>
      <c r="S517" s="44" t="str">
        <f t="shared" si="8"/>
        <v/>
      </c>
      <c r="T517" s="45" t="str">
        <f t="array" ref="T517">IF(ISBLANK(BO517),IFERROR(
  INDEX(
    INDEX('{INDEX} Payment Terms'!$A:$G, , MATCH(T$3, '{INDEX} Payment Terms'!$4:$4, 0)),
    MATCH(Q517, INDEX('{INDEX} Payment Terms'!$A:$G,0, MATCH("Payment Condition", '{INDEX} Payment Terms'!$4:$4, 0)), 0)
  ),
""),"Cancelled")
</f>
        <v/>
      </c>
      <c r="U517" s="46" t="b">
        <v>0</v>
      </c>
      <c r="V517" s="47" t="str">
        <f>IFERROR(__xludf.DUMMYFUNCTION("IF(OR(L517=""Duo Booking"", L517=""Group Booking""),
IF(U517=FALSE,"""",
    LET(
      bookingType, L517,
      tour, M517,
      mainFirst, H517,
      mainLast, I517,
      mainEmail, G517,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$L$4:L517, bookingType,
          $M$4:M517, tour,
          $H$4:H517, mainFirst,
          $I$4:I517, mainLast,
          $G$4:G517, mainEmail
        ),
        ""000""
      ),
  "&amp;"    baseID &amp; ""-"" &amp; memberNumber
    )
  ),
  """"
)
"),"")</f>
        <v/>
      </c>
      <c r="W517" s="48"/>
      <c r="X517" s="85" t="b">
        <v>0</v>
      </c>
      <c r="Y517" s="85" t="b">
        <v>0</v>
      </c>
      <c r="Z517" s="85" t="b">
        <v>0</v>
      </c>
      <c r="AA517" s="50"/>
      <c r="AB517" s="51"/>
      <c r="AC517" s="85" t="b">
        <v>0</v>
      </c>
      <c r="AD517" s="92"/>
      <c r="AE517" s="88"/>
      <c r="AF517" s="36" t="str">
        <f t="array" ref="AF517">IF(M517="","",INDEX(
      '{INDEX} Tour Packages'!$A:$ZP,
      MATCH($M517, '{INDEX} Tour Packages'!$A:$A, 0),
      MATCH(AF$3, '{INDEX} Tour Packages'!$4:$4, 0)
    ))</f>
        <v/>
      </c>
      <c r="AG517" s="36" t="str">
        <f t="array" ref="AG517">IF(M517="","",INDEX(
      '{INDEX} Tour Packages'!$A:$ZP,
      MATCH($M517, '{INDEX} Tour Packages'!$A:$A, 0),
      MATCH(AG$3, '{INDEX} Tour Packages'!$4:$4, 0)
    ))</f>
        <v/>
      </c>
      <c r="AH517" s="36" t="str">
        <f t="array" ref="AH517">IF(M517="","",INDEX(
      '{INDEX} Tour Packages'!$A:$ZP,
      MATCH($M517, '{INDEX} Tour Packages'!$A:$A, 0),
      MATCH(AH$3, '{INDEX} Tour Packages'!$4:$4, 0)
    ))</f>
        <v/>
      </c>
      <c r="AI517" s="54" t="str">
        <f t="shared" si="9"/>
        <v/>
      </c>
      <c r="AJ517" s="42"/>
      <c r="AK517" s="55"/>
      <c r="AL517" s="46" t="b">
        <v>0</v>
      </c>
      <c r="AM517" s="56"/>
      <c r="AN517" s="57" t="str">
        <f t="shared" si="10"/>
        <v/>
      </c>
      <c r="AO517" s="58" t="str">
        <f t="shared" si="11"/>
        <v/>
      </c>
      <c r="AP517" s="59"/>
      <c r="AQ517" s="60"/>
      <c r="AR517" s="61"/>
      <c r="AS517" s="61"/>
      <c r="AT517" s="61" t="str">
        <f>IFERROR(__xludf.DUMMYFUNCTION("IF( 
  OR($AJ517=""Full Payment"", ISBLANK($K517)),
  """",
  IF(
    OR(
      Q517=""Standard Booking, P1"",
      Q517=""Standard Booking, P2"",
      Q517=""Standard Booking, P3"",
      Q517=""Standard Booking, P4""
    ),
    LET(
      resDate,   $"&amp;"K517,
      tourDate,  $N517,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7" s="62" t="str">
        <f t="shared" si="12"/>
        <v/>
      </c>
      <c r="AV517" s="63"/>
      <c r="AW517" s="64"/>
      <c r="AX517" s="64"/>
      <c r="AY517" s="64"/>
      <c r="AZ517" s="64" t="str">
        <f>IFERROR(__xludf.DUMMYFUNCTION("IF(
  OR($AJ517=""Full Payment"",$AJ517=""P1"", ISBLANK($K517)),
  """",
  IF(
    OR(
      $Q517=""Standard Booking, P2"",
      $Q517=""Standard Booking, P3"",
      $Q517=""Standard Booking, P4""
    ),
    LET(
      resDate,   $K517,
      tourDate,"&amp;"  $N517,
      monthCount, DATEDIF(resDate, tourDate, ""M"") + 1,
      secondDates, ARRAYFORMULA(
        DATE(
          YEAR(resDate),
          MONTH(resDate) + SEQUENCE(monthCount),
          2
        )
      ),
      validDates, FILTER(
        sec"&amp;"ondDates,
        (secondDates &gt; resDate + 2) *
        (secondDates &lt;= tourDate - 3)
      ),
      IF(
        OR($AJ517=""P2"", $AJ517=""P3"", $AJ517=""P4""),
        IF(
          COUNTA(validDates) &lt; 2,
          """",
          TEXT(INDEX(validDates"&amp;", 2), ""mmm d, yyyy"")
        ),
        IF(
          COUNTA(validDates) &lt; 2,
          """",
          TEXTJOIN("", "", TRUE,
            TEXT(INDEX(validDates, 1), ""mmm d, yyyy""),
            TEXT(INDEX(validDates, 2), ""mmm d, yyyy"")
          )
 "&amp;"       )
      )
    ),
    """"
  )
)
"),"")</f>
        <v/>
      </c>
      <c r="BA517" s="65" t="str">
        <f t="shared" si="13"/>
        <v/>
      </c>
      <c r="BB517" s="63"/>
      <c r="BC517" s="64"/>
      <c r="BD517" s="64"/>
      <c r="BE517" s="64"/>
      <c r="BF517" s="64" t="str">
        <f>IFERROR(__xludf.DUMMYFUNCTION("IF(
  OR($AJ517=""Full Payment"",$AJ517=""P1"", $AJ517=""P2""),
  """",
  IF(
    AND(
      NOT(ISBLANK($K517)),
      OR(
        Q517=""Standard Booking, P3"",
        Q517=""Standard Booking, P4""
      )
    ),
    LET(
      resDate,   $K517,
      "&amp;"tourDate,  $N517,
      monthCount, DATEDIF(resDate, tourDate, ""M"") + 1,
      secondDates, ARRAYFORMULA(
        DATE(
          YEAR(resDate),
          MONTH(resDate) + SEQUENCE(monthCount),
          2
        )
      ),
      validDates, FILTER(
  "&amp;"      secondDates,
        (secondDates &gt; resDate + 2) *
        (secondDates &lt;= tourDate - 3)
      ),
      IF(
        $AJ517=""P4"",
        IF(
          COUNTA(validDates) &lt; 3,
          """",
          TEXT(INDEX(validDates, 3), ""mmm d, yyyy"")
  "&amp;"      ),
        IF(
          $AJ517=""P3"",
          IF(
            COUNTA(validDates) &lt; 3,
            """",
            TEXT(INDEX(validDates, 3), ""mmm d, yyyy"")
          ),
          IF(
            COUNTA(validDates) &lt; 3,
            """",
    "&amp;"        TEXTJOIN("", "", TRUE,
              TEXT(INDEX(validDates, 1), ""mmm d, yyyy""),
              TEXT(INDEX(validDates, 2), ""mmm d, yyyy""),
              TEXT(INDEX(validDates, 3), ""mmm d, yyyy"")
            )
          )
        )
      )
    "&amp;"),
    """"
  )
)
"),"")</f>
        <v/>
      </c>
      <c r="BG517" s="65" t="str">
        <f t="shared" si="14"/>
        <v/>
      </c>
      <c r="BH517" s="63"/>
      <c r="BI517" s="64"/>
      <c r="BJ517" s="64"/>
      <c r="BK517" s="64"/>
      <c r="BL517" s="64" t="str">
        <f>IFERROR(__xludf.DUMMYFUNCTION("IF(
  OR($AJ517=""Full Payment"",$AJ517=""P1"",$AJ517=""P2"",$AJ517=""P3""),
  """",
  IF(
    AND(
      NOT(ISBLANK($K517)),
      $Q517=""Standard Booking, P4""
    ),
    LET(
      resDate,   $K517,
      tourDate,  $N517,
      monthCount, DATEDIF(r"&amp;"esDate, tourDate, ""M"") + 1,
      secondDates, ARRAYFORMULA(
        DATE(
          YEAR(resDate),
          MONTH(resDate) + SEQUENCE(monthCount),
          2
        )
      ),
      validDates, FILTER(
        secondDates,
        (secondDates &gt; res"&amp;"Date + 2) *
        (secondDates &lt;= tourDate - 3)
      ),
      IF(
        $AJ517=""P4"",
        IF(
          COUNTA(validDates) &lt; 4,
          """",
          TEXT(
            INDEX(validDates, 4),
            ""mmm d, yyyy""
          )
        ),
"&amp;"        IF(
          COUNTA(validDates) &lt; 4,
          """",
          TEXTJOIN(
            "", "", TRUE,
            TEXT(INDEX(validDates, 1), ""mmm d, yyyy""),
            TEXT(INDEX(validDates, 2), ""mmm d, yyyy""),
            TEXT(INDEX(validDates"&amp;", 3), ""mmm d, yyyy""),
            TEXT(INDEX(validDates, 4), ""mmm d, yyyy"")
          )
        )
      )
    ),
    """"
  )
)
"),"")</f>
        <v/>
      </c>
      <c r="BM517" s="65" t="str">
        <f t="shared" si="15"/>
        <v/>
      </c>
      <c r="BN517" s="66"/>
      <c r="BO517" s="67"/>
      <c r="BP517" s="49" t="b">
        <v>0</v>
      </c>
      <c r="BQ517" s="49" t="b">
        <v>0</v>
      </c>
      <c r="BR517" s="68"/>
      <c r="BS517" s="69"/>
      <c r="BT517" s="70" t="b">
        <v>0</v>
      </c>
      <c r="BU517" s="71"/>
      <c r="BV517" s="72"/>
      <c r="BW517" s="86" t="b">
        <v>0</v>
      </c>
      <c r="BX517" s="87"/>
    </row>
    <row r="518">
      <c r="A518" s="35" t="str">
        <f t="shared" si="1"/>
        <v/>
      </c>
      <c r="B518" s="36" t="str">
        <f t="shared" si="2"/>
        <v/>
      </c>
      <c r="C518" s="36" t="str">
        <f t="array" ref="C518">IF(
  M518="",
  "",
  IFERROR(
    INDEX(
      '{INDEX} Tour Packages'!$A:$ZZ,
      MATCH(
        M518,
        INDEX(
          '{INDEX} Tour Packages'!$A:$ZZ,
          ,
          MATCH("Tour Package Name", '{INDEX} Tour Packages'!$4:$4, 0)
        ),
        0
      ),
      MATCH("Tour Code", '{INDEX} Tour Packages'!$4:$4, 0)
    ),
    "XXX"
  )
)
</f>
        <v/>
      </c>
      <c r="D518" s="36" t="str">
        <f t="shared" si="3"/>
        <v/>
      </c>
      <c r="E518" s="36" t="str">
        <f t="shared" si="4"/>
        <v/>
      </c>
      <c r="F518" s="37" t="str">
        <f t="shared" si="5"/>
        <v/>
      </c>
      <c r="G518" s="89"/>
      <c r="H518" s="89"/>
      <c r="I518" s="90"/>
      <c r="J518" s="40" t="str">
        <f t="shared" si="16"/>
        <v> </v>
      </c>
      <c r="K518" s="91"/>
      <c r="L518" s="55"/>
      <c r="M518" s="55"/>
      <c r="N518" s="91"/>
      <c r="O518" s="43" t="str">
        <f>IFERROR(__xludf.DUMMYFUNCTION("IF(N518="""","""",IFERROR(
  N518 + VALUE(REGEXEXTRACT(P518, ""(\d+)\s+Days"")),
  """"
)
)"),"")</f>
        <v/>
      </c>
      <c r="P518" s="43" t="str">
        <f t="array" ref="P518">IFERROR(
  INDEX(
    INDEX('{INDEX} Tour Packages'!$A:$ZZ, , MATCH(P$3, '{INDEX} Tour Packages'!$4:$4, 0)),
    MATCH(M518, INDEX('{INDEX} Tour Packages'!$A:$ZZ,0, MATCH("Tour Package Name", '{INDEX} Tour Packages'!$4:$4, 0)), 0)
  ),
"")
</f>
        <v/>
      </c>
      <c r="Q518" s="44" t="str">
        <f t="shared" si="7"/>
        <v/>
      </c>
      <c r="R518" s="44" t="str">
        <f>IFERROR(__xludf.DUMMYFUNCTION("IF(OR(ISBLANK(K518), ISBLANK(N518)), """", 
  LET(
    resDate, K518,
    tourDate, N518,
    monthCount, MAX(0, DATEDIF(resDate, tourDate - 3, ""M"") + 1),
    secondDates, ARRAYFORMULA(DATE(YEAR(resDate), MONTH(resDate) + SEQUENCE(monthCount), 2)),
    "&amp;"validDates, FILTER(secondDates, (secondDates &gt; resDate + 2) * (secondDates &lt;= tourDate - 3)),
    IF(ISERROR(validDates), 0, COUNTA(validDates))
  )
)
"),"")</f>
        <v/>
      </c>
      <c r="S518" s="44" t="str">
        <f t="shared" si="8"/>
        <v/>
      </c>
      <c r="T518" s="45" t="str">
        <f t="array" ref="T518">IF(ISBLANK(BO518),IFERROR(
  INDEX(
    INDEX('{INDEX} Payment Terms'!$A:$G, , MATCH(T$3, '{INDEX} Payment Terms'!$4:$4, 0)),
    MATCH(Q518, INDEX('{INDEX} Payment Terms'!$A:$G,0, MATCH("Payment Condition", '{INDEX} Payment Terms'!$4:$4, 0)), 0)
  ),
""),"Cancelled")
</f>
        <v/>
      </c>
      <c r="U518" s="46" t="b">
        <v>0</v>
      </c>
      <c r="V518" s="47" t="str">
        <f>IFERROR(__xludf.DUMMYFUNCTION("IF(OR(L518=""Duo Booking"", L518=""Group Booking""),
IF(U518=FALSE,"""",
    LET(
      bookingType, L518,
      tour, M518,
      mainFirst, H518,
      mainLast, I518,
      mainEmail, G518,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$L$4:L518, bookingType,
          $M$4:M518, tour,
          $H$4:H518, mainFirst,
          $I$4:I518, mainLast,
          $G$4:G518, mainEmail
        ),
        ""000""
      ),
  "&amp;"    baseID &amp; ""-"" &amp; memberNumber
    )
  ),
  """"
)
"),"")</f>
        <v/>
      </c>
      <c r="W518" s="48"/>
      <c r="X518" s="85" t="b">
        <v>0</v>
      </c>
      <c r="Y518" s="85" t="b">
        <v>0</v>
      </c>
      <c r="Z518" s="85" t="b">
        <v>0</v>
      </c>
      <c r="AA518" s="50"/>
      <c r="AB518" s="51"/>
      <c r="AC518" s="85" t="b">
        <v>0</v>
      </c>
      <c r="AD518" s="92"/>
      <c r="AE518" s="88"/>
      <c r="AF518" s="36" t="str">
        <f t="array" ref="AF518">IF(M518="","",INDEX(
      '{INDEX} Tour Packages'!$A:$ZP,
      MATCH($M518, '{INDEX} Tour Packages'!$A:$A, 0),
      MATCH(AF$3, '{INDEX} Tour Packages'!$4:$4, 0)
    ))</f>
        <v/>
      </c>
      <c r="AG518" s="36" t="str">
        <f t="array" ref="AG518">IF(M518="","",INDEX(
      '{INDEX} Tour Packages'!$A:$ZP,
      MATCH($M518, '{INDEX} Tour Packages'!$A:$A, 0),
      MATCH(AG$3, '{INDEX} Tour Packages'!$4:$4, 0)
    ))</f>
        <v/>
      </c>
      <c r="AH518" s="36" t="str">
        <f t="array" ref="AH518">IF(M518="","",INDEX(
      '{INDEX} Tour Packages'!$A:$ZP,
      MATCH($M518, '{INDEX} Tour Packages'!$A:$A, 0),
      MATCH(AH$3, '{INDEX} Tour Packages'!$4:$4, 0)
    ))</f>
        <v/>
      </c>
      <c r="AI518" s="54" t="str">
        <f t="shared" si="9"/>
        <v/>
      </c>
      <c r="AJ518" s="42"/>
      <c r="AK518" s="55"/>
      <c r="AL518" s="46" t="b">
        <v>0</v>
      </c>
      <c r="AM518" s="56"/>
      <c r="AN518" s="57" t="str">
        <f t="shared" si="10"/>
        <v/>
      </c>
      <c r="AO518" s="58" t="str">
        <f t="shared" si="11"/>
        <v/>
      </c>
      <c r="AP518" s="59"/>
      <c r="AQ518" s="60"/>
      <c r="AR518" s="61"/>
      <c r="AS518" s="61"/>
      <c r="AT518" s="61" t="str">
        <f>IFERROR(__xludf.DUMMYFUNCTION("IF( 
  OR($AJ518=""Full Payment"", ISBLANK($K518)),
  """",
  IF(
    OR(
      Q518=""Standard Booking, P1"",
      Q518=""Standard Booking, P2"",
      Q518=""Standard Booking, P3"",
      Q518=""Standard Booking, P4""
    ),
    LET(
      resDate,   $"&amp;"K518,
      tourDate,  $N518,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8" s="62" t="str">
        <f t="shared" si="12"/>
        <v/>
      </c>
      <c r="AV518" s="63"/>
      <c r="AW518" s="64"/>
      <c r="AX518" s="64"/>
      <c r="AY518" s="64"/>
      <c r="AZ518" s="64" t="str">
        <f>IFERROR(__xludf.DUMMYFUNCTION("IF(
  OR($AJ518=""Full Payment"",$AJ518=""P1"", ISBLANK($K518)),
  """",
  IF(
    OR(
      $Q518=""Standard Booking, P2"",
      $Q518=""Standard Booking, P3"",
      $Q518=""Standard Booking, P4""
    ),
    LET(
      resDate,   $K518,
      tourDate,"&amp;"  $N518,
      monthCount, DATEDIF(resDate, tourDate, ""M"") + 1,
      secondDates, ARRAYFORMULA(
        DATE(
          YEAR(resDate),
          MONTH(resDate) + SEQUENCE(monthCount),
          2
        )
      ),
      validDates, FILTER(
        sec"&amp;"ondDates,
        (secondDates &gt; resDate + 2) *
        (secondDates &lt;= tourDate - 3)
      ),
      IF(
        OR($AJ518=""P2"", $AJ518=""P3"", $AJ518=""P4""),
        IF(
          COUNTA(validDates) &lt; 2,
          """",
          TEXT(INDEX(validDates"&amp;", 2), ""mmm d, yyyy"")
        ),
        IF(
          COUNTA(validDates) &lt; 2,
          """",
          TEXTJOIN("", "", TRUE,
            TEXT(INDEX(validDates, 1), ""mmm d, yyyy""),
            TEXT(INDEX(validDates, 2), ""mmm d, yyyy"")
          )
 "&amp;"       )
      )
    ),
    """"
  )
)
"),"")</f>
        <v/>
      </c>
      <c r="BA518" s="65" t="str">
        <f t="shared" si="13"/>
        <v/>
      </c>
      <c r="BB518" s="63"/>
      <c r="BC518" s="64"/>
      <c r="BD518" s="64"/>
      <c r="BE518" s="64"/>
      <c r="BF518" s="64" t="str">
        <f>IFERROR(__xludf.DUMMYFUNCTION("IF(
  OR($AJ518=""Full Payment"",$AJ518=""P1"", $AJ518=""P2""),
  """",
  IF(
    AND(
      NOT(ISBLANK($K518)),
      OR(
        Q518=""Standard Booking, P3"",
        Q518=""Standard Booking, P4""
      )
    ),
    LET(
      resDate,   $K518,
      "&amp;"tourDate,  $N518,
      monthCount, DATEDIF(resDate, tourDate, ""M"") + 1,
      secondDates, ARRAYFORMULA(
        DATE(
          YEAR(resDate),
          MONTH(resDate) + SEQUENCE(monthCount),
          2
        )
      ),
      validDates, FILTER(
  "&amp;"      secondDates,
        (secondDates &gt; resDate + 2) *
        (secondDates &lt;= tourDate - 3)
      ),
      IF(
        $AJ518=""P4"",
        IF(
          COUNTA(validDates) &lt; 3,
          """",
          TEXT(INDEX(validDates, 3), ""mmm d, yyyy"")
  "&amp;"      ),
        IF(
          $AJ518=""P3"",
          IF(
            COUNTA(validDates) &lt; 3,
            """",
            TEXT(INDEX(validDates, 3), ""mmm d, yyyy"")
          ),
          IF(
            COUNTA(validDates) &lt; 3,
            """",
    "&amp;"        TEXTJOIN("", "", TRUE,
              TEXT(INDEX(validDates, 1), ""mmm d, yyyy""),
              TEXT(INDEX(validDates, 2), ""mmm d, yyyy""),
              TEXT(INDEX(validDates, 3), ""mmm d, yyyy"")
            )
          )
        )
      )
    "&amp;"),
    """"
  )
)
"),"")</f>
        <v/>
      </c>
      <c r="BG518" s="65" t="str">
        <f t="shared" si="14"/>
        <v/>
      </c>
      <c r="BH518" s="63"/>
      <c r="BI518" s="64"/>
      <c r="BJ518" s="64"/>
      <c r="BK518" s="64"/>
      <c r="BL518" s="64" t="str">
        <f>IFERROR(__xludf.DUMMYFUNCTION("IF(
  OR($AJ518=""Full Payment"",$AJ518=""P1"",$AJ518=""P2"",$AJ518=""P3""),
  """",
  IF(
    AND(
      NOT(ISBLANK($K518)),
      $Q518=""Standard Booking, P4""
    ),
    LET(
      resDate,   $K518,
      tourDate,  $N518,
      monthCount, DATEDIF(r"&amp;"esDate, tourDate, ""M"") + 1,
      secondDates, ARRAYFORMULA(
        DATE(
          YEAR(resDate),
          MONTH(resDate) + SEQUENCE(monthCount),
          2
        )
      ),
      validDates, FILTER(
        secondDates,
        (secondDates &gt; res"&amp;"Date + 2) *
        (secondDates &lt;= tourDate - 3)
      ),
      IF(
        $AJ518=""P4"",
        IF(
          COUNTA(validDates) &lt; 4,
          """",
          TEXT(
            INDEX(validDates, 4),
            ""mmm d, yyyy""
          )
        ),
"&amp;"        IF(
          COUNTA(validDates) &lt; 4,
          """",
          TEXTJOIN(
            "", "", TRUE,
            TEXT(INDEX(validDates, 1), ""mmm d, yyyy""),
            TEXT(INDEX(validDates, 2), ""mmm d, yyyy""),
            TEXT(INDEX(validDates"&amp;", 3), ""mmm d, yyyy""),
            TEXT(INDEX(validDates, 4), ""mmm d, yyyy"")
          )
        )
      )
    ),
    """"
  )
)
"),"")</f>
        <v/>
      </c>
      <c r="BM518" s="65" t="str">
        <f t="shared" si="15"/>
        <v/>
      </c>
      <c r="BN518" s="66"/>
      <c r="BO518" s="67"/>
      <c r="BP518" s="49" t="b">
        <v>0</v>
      </c>
      <c r="BQ518" s="49" t="b">
        <v>0</v>
      </c>
      <c r="BR518" s="68"/>
      <c r="BS518" s="69"/>
      <c r="BT518" s="70" t="b">
        <v>0</v>
      </c>
      <c r="BU518" s="71"/>
      <c r="BV518" s="72"/>
      <c r="BW518" s="86" t="b">
        <v>0</v>
      </c>
      <c r="BX518" s="87"/>
    </row>
    <row r="519">
      <c r="A519" s="35" t="str">
        <f t="shared" si="1"/>
        <v/>
      </c>
      <c r="B519" s="36" t="str">
        <f t="shared" si="2"/>
        <v/>
      </c>
      <c r="C519" s="36" t="str">
        <f t="array" ref="C519">IF(
  M519="",
  "",
  IFERROR(
    INDEX(
      '{INDEX} Tour Packages'!$A:$ZZ,
      MATCH(
        M519,
        INDEX(
          '{INDEX} Tour Packages'!$A:$ZZ,
          ,
          MATCH("Tour Package Name", '{INDEX} Tour Packages'!$4:$4, 0)
        ),
        0
      ),
      MATCH("Tour Code", '{INDEX} Tour Packages'!$4:$4, 0)
    ),
    "XXX"
  )
)
</f>
        <v/>
      </c>
      <c r="D519" s="36" t="str">
        <f t="shared" si="3"/>
        <v/>
      </c>
      <c r="E519" s="36" t="str">
        <f t="shared" si="4"/>
        <v/>
      </c>
      <c r="F519" s="37" t="str">
        <f t="shared" si="5"/>
        <v/>
      </c>
      <c r="G519" s="89"/>
      <c r="H519" s="89"/>
      <c r="I519" s="90"/>
      <c r="J519" s="40" t="str">
        <f t="shared" si="16"/>
        <v> </v>
      </c>
      <c r="K519" s="91"/>
      <c r="L519" s="55"/>
      <c r="M519" s="55"/>
      <c r="N519" s="91"/>
      <c r="O519" s="43" t="str">
        <f>IFERROR(__xludf.DUMMYFUNCTION("IF(N519="""","""",IFERROR(
  N519 + VALUE(REGEXEXTRACT(P519, ""(\d+)\s+Days"")),
  """"
)
)"),"")</f>
        <v/>
      </c>
      <c r="P519" s="43" t="str">
        <f t="array" ref="P519">IFERROR(
  INDEX(
    INDEX('{INDEX} Tour Packages'!$A:$ZZ, , MATCH(P$3, '{INDEX} Tour Packages'!$4:$4, 0)),
    MATCH(M519, INDEX('{INDEX} Tour Packages'!$A:$ZZ,0, MATCH("Tour Package Name", '{INDEX} Tour Packages'!$4:$4, 0)), 0)
  ),
"")
</f>
        <v/>
      </c>
      <c r="Q519" s="44" t="str">
        <f t="shared" si="7"/>
        <v/>
      </c>
      <c r="R519" s="44" t="str">
        <f>IFERROR(__xludf.DUMMYFUNCTION("IF(OR(ISBLANK(K519), ISBLANK(N519)), """", 
  LET(
    resDate, K519,
    tourDate, N519,
    monthCount, MAX(0, DATEDIF(resDate, tourDate - 3, ""M"") + 1),
    secondDates, ARRAYFORMULA(DATE(YEAR(resDate), MONTH(resDate) + SEQUENCE(monthCount), 2)),
    "&amp;"validDates, FILTER(secondDates, (secondDates &gt; resDate + 2) * (secondDates &lt;= tourDate - 3)),
    IF(ISERROR(validDates), 0, COUNTA(validDates))
  )
)
"),"")</f>
        <v/>
      </c>
      <c r="S519" s="44" t="str">
        <f t="shared" si="8"/>
        <v/>
      </c>
      <c r="T519" s="45" t="str">
        <f t="array" ref="T519">IF(ISBLANK(BO519),IFERROR(
  INDEX(
    INDEX('{INDEX} Payment Terms'!$A:$G, , MATCH(T$3, '{INDEX} Payment Terms'!$4:$4, 0)),
    MATCH(Q519, INDEX('{INDEX} Payment Terms'!$A:$G,0, MATCH("Payment Condition", '{INDEX} Payment Terms'!$4:$4, 0)), 0)
  ),
""),"Cancelled")
</f>
        <v/>
      </c>
      <c r="U519" s="46" t="b">
        <v>0</v>
      </c>
      <c r="V519" s="47" t="str">
        <f>IFERROR(__xludf.DUMMYFUNCTION("IF(OR(L519=""Duo Booking"", L519=""Group Booking""),
IF(U519=FALSE,"""",
    LET(
      bookingType, L519,
      tour, M519,
      mainFirst, H519,
      mainLast, I519,
      mainEmail, G519,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$L$4:L519, bookingType,
          $M$4:M519, tour,
          $H$4:H519, mainFirst,
          $I$4:I519, mainLast,
          $G$4:G519, mainEmail
        ),
        ""000""
      ),
  "&amp;"    baseID &amp; ""-"" &amp; memberNumber
    )
  ),
  """"
)
"),"")</f>
        <v/>
      </c>
      <c r="W519" s="48"/>
      <c r="X519" s="85" t="b">
        <v>0</v>
      </c>
      <c r="Y519" s="85" t="b">
        <v>0</v>
      </c>
      <c r="Z519" s="85" t="b">
        <v>0</v>
      </c>
      <c r="AA519" s="50"/>
      <c r="AB519" s="51"/>
      <c r="AC519" s="85" t="b">
        <v>0</v>
      </c>
      <c r="AD519" s="92"/>
      <c r="AE519" s="88"/>
      <c r="AF519" s="36" t="str">
        <f t="array" ref="AF519">IF(M519="","",INDEX(
      '{INDEX} Tour Packages'!$A:$ZP,
      MATCH($M519, '{INDEX} Tour Packages'!$A:$A, 0),
      MATCH(AF$3, '{INDEX} Tour Packages'!$4:$4, 0)
    ))</f>
        <v/>
      </c>
      <c r="AG519" s="36" t="str">
        <f t="array" ref="AG519">IF(M519="","",INDEX(
      '{INDEX} Tour Packages'!$A:$ZP,
      MATCH($M519, '{INDEX} Tour Packages'!$A:$A, 0),
      MATCH(AG$3, '{INDEX} Tour Packages'!$4:$4, 0)
    ))</f>
        <v/>
      </c>
      <c r="AH519" s="36" t="str">
        <f t="array" ref="AH519">IF(M519="","",INDEX(
      '{INDEX} Tour Packages'!$A:$ZP,
      MATCH($M519, '{INDEX} Tour Packages'!$A:$A, 0),
      MATCH(AH$3, '{INDEX} Tour Packages'!$4:$4, 0)
    ))</f>
        <v/>
      </c>
      <c r="AI519" s="54" t="str">
        <f t="shared" si="9"/>
        <v/>
      </c>
      <c r="AJ519" s="42"/>
      <c r="AK519" s="55"/>
      <c r="AL519" s="46" t="b">
        <v>0</v>
      </c>
      <c r="AM519" s="56"/>
      <c r="AN519" s="57" t="str">
        <f t="shared" si="10"/>
        <v/>
      </c>
      <c r="AO519" s="58" t="str">
        <f t="shared" si="11"/>
        <v/>
      </c>
      <c r="AP519" s="59"/>
      <c r="AQ519" s="60"/>
      <c r="AR519" s="61"/>
      <c r="AS519" s="61"/>
      <c r="AT519" s="61" t="str">
        <f>IFERROR(__xludf.DUMMYFUNCTION("IF( 
  OR($AJ519=""Full Payment"", ISBLANK($K519)),
  """",
  IF(
    OR(
      Q519=""Standard Booking, P1"",
      Q519=""Standard Booking, P2"",
      Q519=""Standard Booking, P3"",
      Q519=""Standard Booking, P4""
    ),
    LET(
      resDate,   $"&amp;"K519,
      tourDate,  $N519,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19" s="62" t="str">
        <f t="shared" si="12"/>
        <v/>
      </c>
      <c r="AV519" s="63"/>
      <c r="AW519" s="64"/>
      <c r="AX519" s="64"/>
      <c r="AY519" s="64"/>
      <c r="AZ519" s="64" t="str">
        <f>IFERROR(__xludf.DUMMYFUNCTION("IF(
  OR($AJ519=""Full Payment"",$AJ519=""P1"", ISBLANK($K519)),
  """",
  IF(
    OR(
      $Q519=""Standard Booking, P2"",
      $Q519=""Standard Booking, P3"",
      $Q519=""Standard Booking, P4""
    ),
    LET(
      resDate,   $K519,
      tourDate,"&amp;"  $N519,
      monthCount, DATEDIF(resDate, tourDate, ""M"") + 1,
      secondDates, ARRAYFORMULA(
        DATE(
          YEAR(resDate),
          MONTH(resDate) + SEQUENCE(monthCount),
          2
        )
      ),
      validDates, FILTER(
        sec"&amp;"ondDates,
        (secondDates &gt; resDate + 2) *
        (secondDates &lt;= tourDate - 3)
      ),
      IF(
        OR($AJ519=""P2"", $AJ519=""P3"", $AJ519=""P4""),
        IF(
          COUNTA(validDates) &lt; 2,
          """",
          TEXT(INDEX(validDates"&amp;", 2), ""mmm d, yyyy"")
        ),
        IF(
          COUNTA(validDates) &lt; 2,
          """",
          TEXTJOIN("", "", TRUE,
            TEXT(INDEX(validDates, 1), ""mmm d, yyyy""),
            TEXT(INDEX(validDates, 2), ""mmm d, yyyy"")
          )
 "&amp;"       )
      )
    ),
    """"
  )
)
"),"")</f>
        <v/>
      </c>
      <c r="BA519" s="65" t="str">
        <f t="shared" si="13"/>
        <v/>
      </c>
      <c r="BB519" s="63"/>
      <c r="BC519" s="64"/>
      <c r="BD519" s="64"/>
      <c r="BE519" s="64"/>
      <c r="BF519" s="64" t="str">
        <f>IFERROR(__xludf.DUMMYFUNCTION("IF(
  OR($AJ519=""Full Payment"",$AJ519=""P1"", $AJ519=""P2""),
  """",
  IF(
    AND(
      NOT(ISBLANK($K519)),
      OR(
        Q519=""Standard Booking, P3"",
        Q519=""Standard Booking, P4""
      )
    ),
    LET(
      resDate,   $K519,
      "&amp;"tourDate,  $N519,
      monthCount, DATEDIF(resDate, tourDate, ""M"") + 1,
      secondDates, ARRAYFORMULA(
        DATE(
          YEAR(resDate),
          MONTH(resDate) + SEQUENCE(monthCount),
          2
        )
      ),
      validDates, FILTER(
  "&amp;"      secondDates,
        (secondDates &gt; resDate + 2) *
        (secondDates &lt;= tourDate - 3)
      ),
      IF(
        $AJ519=""P4"",
        IF(
          COUNTA(validDates) &lt; 3,
          """",
          TEXT(INDEX(validDates, 3), ""mmm d, yyyy"")
  "&amp;"      ),
        IF(
          $AJ519=""P3"",
          IF(
            COUNTA(validDates) &lt; 3,
            """",
            TEXT(INDEX(validDates, 3), ""mmm d, yyyy"")
          ),
          IF(
            COUNTA(validDates) &lt; 3,
            """",
    "&amp;"        TEXTJOIN("", "", TRUE,
              TEXT(INDEX(validDates, 1), ""mmm d, yyyy""),
              TEXT(INDEX(validDates, 2), ""mmm d, yyyy""),
              TEXT(INDEX(validDates, 3), ""mmm d, yyyy"")
            )
          )
        )
      )
    "&amp;"),
    """"
  )
)
"),"")</f>
        <v/>
      </c>
      <c r="BG519" s="65" t="str">
        <f t="shared" si="14"/>
        <v/>
      </c>
      <c r="BH519" s="63"/>
      <c r="BI519" s="64"/>
      <c r="BJ519" s="64"/>
      <c r="BK519" s="64"/>
      <c r="BL519" s="64" t="str">
        <f>IFERROR(__xludf.DUMMYFUNCTION("IF(
  OR($AJ519=""Full Payment"",$AJ519=""P1"",$AJ519=""P2"",$AJ519=""P3""),
  """",
  IF(
    AND(
      NOT(ISBLANK($K519)),
      $Q519=""Standard Booking, P4""
    ),
    LET(
      resDate,   $K519,
      tourDate,  $N519,
      monthCount, DATEDIF(r"&amp;"esDate, tourDate, ""M"") + 1,
      secondDates, ARRAYFORMULA(
        DATE(
          YEAR(resDate),
          MONTH(resDate) + SEQUENCE(monthCount),
          2
        )
      ),
      validDates, FILTER(
        secondDates,
        (secondDates &gt; res"&amp;"Date + 2) *
        (secondDates &lt;= tourDate - 3)
      ),
      IF(
        $AJ519=""P4"",
        IF(
          COUNTA(validDates) &lt; 4,
          """",
          TEXT(
            INDEX(validDates, 4),
            ""mmm d, yyyy""
          )
        ),
"&amp;"        IF(
          COUNTA(validDates) &lt; 4,
          """",
          TEXTJOIN(
            "", "", TRUE,
            TEXT(INDEX(validDates, 1), ""mmm d, yyyy""),
            TEXT(INDEX(validDates, 2), ""mmm d, yyyy""),
            TEXT(INDEX(validDates"&amp;", 3), ""mmm d, yyyy""),
            TEXT(INDEX(validDates, 4), ""mmm d, yyyy"")
          )
        )
      )
    ),
    """"
  )
)
"),"")</f>
        <v/>
      </c>
      <c r="BM519" s="65" t="str">
        <f t="shared" si="15"/>
        <v/>
      </c>
      <c r="BN519" s="66"/>
      <c r="BO519" s="67"/>
      <c r="BP519" s="49" t="b">
        <v>0</v>
      </c>
      <c r="BQ519" s="49" t="b">
        <v>0</v>
      </c>
      <c r="BR519" s="68"/>
      <c r="BS519" s="69"/>
      <c r="BT519" s="70" t="b">
        <v>0</v>
      </c>
      <c r="BU519" s="71"/>
      <c r="BV519" s="72"/>
      <c r="BW519" s="86" t="b">
        <v>0</v>
      </c>
      <c r="BX519" s="87"/>
    </row>
    <row r="520">
      <c r="A520" s="35" t="str">
        <f t="shared" si="1"/>
        <v/>
      </c>
      <c r="B520" s="36" t="str">
        <f t="shared" si="2"/>
        <v/>
      </c>
      <c r="C520" s="36" t="str">
        <f t="array" ref="C520">IF(
  M520="",
  "",
  IFERROR(
    INDEX(
      '{INDEX} Tour Packages'!$A:$ZZ,
      MATCH(
        M520,
        INDEX(
          '{INDEX} Tour Packages'!$A:$ZZ,
          ,
          MATCH("Tour Package Name", '{INDEX} Tour Packages'!$4:$4, 0)
        ),
        0
      ),
      MATCH("Tour Code", '{INDEX} Tour Packages'!$4:$4, 0)
    ),
    "XXX"
  )
)
</f>
        <v/>
      </c>
      <c r="D520" s="36" t="str">
        <f t="shared" si="3"/>
        <v/>
      </c>
      <c r="E520" s="36" t="str">
        <f t="shared" si="4"/>
        <v/>
      </c>
      <c r="F520" s="37" t="str">
        <f t="shared" si="5"/>
        <v/>
      </c>
      <c r="G520" s="89"/>
      <c r="H520" s="89"/>
      <c r="I520" s="90"/>
      <c r="J520" s="40" t="str">
        <f t="shared" si="16"/>
        <v> </v>
      </c>
      <c r="K520" s="91"/>
      <c r="L520" s="55"/>
      <c r="M520" s="55"/>
      <c r="N520" s="91"/>
      <c r="O520" s="43" t="str">
        <f>IFERROR(__xludf.DUMMYFUNCTION("IF(N520="""","""",IFERROR(
  N520 + VALUE(REGEXEXTRACT(P520, ""(\d+)\s+Days"")),
  """"
)
)"),"")</f>
        <v/>
      </c>
      <c r="P520" s="43" t="str">
        <f t="array" ref="P520">IFERROR(
  INDEX(
    INDEX('{INDEX} Tour Packages'!$A:$ZZ, , MATCH(P$3, '{INDEX} Tour Packages'!$4:$4, 0)),
    MATCH(M520, INDEX('{INDEX} Tour Packages'!$A:$ZZ,0, MATCH("Tour Package Name", '{INDEX} Tour Packages'!$4:$4, 0)), 0)
  ),
"")
</f>
        <v/>
      </c>
      <c r="Q520" s="44" t="str">
        <f t="shared" si="7"/>
        <v/>
      </c>
      <c r="R520" s="44" t="str">
        <f>IFERROR(__xludf.DUMMYFUNCTION("IF(OR(ISBLANK(K520), ISBLANK(N520)), """", 
  LET(
    resDate, K520,
    tourDate, N520,
    monthCount, MAX(0, DATEDIF(resDate, tourDate - 3, ""M"") + 1),
    secondDates, ARRAYFORMULA(DATE(YEAR(resDate), MONTH(resDate) + SEQUENCE(monthCount), 2)),
    "&amp;"validDates, FILTER(secondDates, (secondDates &gt; resDate + 2) * (secondDates &lt;= tourDate - 3)),
    IF(ISERROR(validDates), 0, COUNTA(validDates))
  )
)
"),"")</f>
        <v/>
      </c>
      <c r="S520" s="44" t="str">
        <f t="shared" si="8"/>
        <v/>
      </c>
      <c r="T520" s="45" t="str">
        <f t="array" ref="T520">IF(ISBLANK(BO520),IFERROR(
  INDEX(
    INDEX('{INDEX} Payment Terms'!$A:$G, , MATCH(T$3, '{INDEX} Payment Terms'!$4:$4, 0)),
    MATCH(Q520, INDEX('{INDEX} Payment Terms'!$A:$G,0, MATCH("Payment Condition", '{INDEX} Payment Terms'!$4:$4, 0)), 0)
  ),
""),"Cancelled")
</f>
        <v/>
      </c>
      <c r="U520" s="46" t="b">
        <v>0</v>
      </c>
      <c r="V520" s="47" t="str">
        <f>IFERROR(__xludf.DUMMYFUNCTION("IF(OR(L520=""Duo Booking"", L520=""Group Booking""),
IF(U520=FALSE,"""",
    LET(
      bookingType, L520,
      tour, M520,
      mainFirst, H520,
      mainLast, I520,
      mainEmail, G520,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$L$4:L520, bookingType,
          $M$4:M520, tour,
          $H$4:H520, mainFirst,
          $I$4:I520, mainLast,
          $G$4:G520, mainEmail
        ),
        ""000""
      ),
  "&amp;"    baseID &amp; ""-"" &amp; memberNumber
    )
  ),
  """"
)
"),"")</f>
        <v/>
      </c>
      <c r="W520" s="48"/>
      <c r="X520" s="85" t="b">
        <v>0</v>
      </c>
      <c r="Y520" s="85" t="b">
        <v>0</v>
      </c>
      <c r="Z520" s="85" t="b">
        <v>0</v>
      </c>
      <c r="AA520" s="50"/>
      <c r="AB520" s="51"/>
      <c r="AC520" s="85" t="b">
        <v>0</v>
      </c>
      <c r="AD520" s="92"/>
      <c r="AE520" s="88"/>
      <c r="AF520" s="36" t="str">
        <f t="array" ref="AF520">IF(M520="","",INDEX(
      '{INDEX} Tour Packages'!$A:$ZP,
      MATCH($M520, '{INDEX} Tour Packages'!$A:$A, 0),
      MATCH(AF$3, '{INDEX} Tour Packages'!$4:$4, 0)
    ))</f>
        <v/>
      </c>
      <c r="AG520" s="36" t="str">
        <f t="array" ref="AG520">IF(M520="","",INDEX(
      '{INDEX} Tour Packages'!$A:$ZP,
      MATCH($M520, '{INDEX} Tour Packages'!$A:$A, 0),
      MATCH(AG$3, '{INDEX} Tour Packages'!$4:$4, 0)
    ))</f>
        <v/>
      </c>
      <c r="AH520" s="36" t="str">
        <f t="array" ref="AH520">IF(M520="","",INDEX(
      '{INDEX} Tour Packages'!$A:$ZP,
      MATCH($M520, '{INDEX} Tour Packages'!$A:$A, 0),
      MATCH(AH$3, '{INDEX} Tour Packages'!$4:$4, 0)
    ))</f>
        <v/>
      </c>
      <c r="AI520" s="54" t="str">
        <f t="shared" si="9"/>
        <v/>
      </c>
      <c r="AJ520" s="42"/>
      <c r="AK520" s="55"/>
      <c r="AL520" s="46" t="b">
        <v>0</v>
      </c>
      <c r="AM520" s="56"/>
      <c r="AN520" s="57" t="str">
        <f t="shared" si="10"/>
        <v/>
      </c>
      <c r="AO520" s="58" t="str">
        <f t="shared" si="11"/>
        <v/>
      </c>
      <c r="AP520" s="59"/>
      <c r="AQ520" s="60"/>
      <c r="AR520" s="61"/>
      <c r="AS520" s="61"/>
      <c r="AT520" s="61" t="str">
        <f>IFERROR(__xludf.DUMMYFUNCTION("IF( 
  OR($AJ520=""Full Payment"", ISBLANK($K520)),
  """",
  IF(
    OR(
      Q520=""Standard Booking, P1"",
      Q520=""Standard Booking, P2"",
      Q520=""Standard Booking, P3"",
      Q520=""Standard Booking, P4""
    ),
    LET(
      resDate,   $"&amp;"K520,
      tourDate,  $N520,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0" s="62" t="str">
        <f t="shared" si="12"/>
        <v/>
      </c>
      <c r="AV520" s="63"/>
      <c r="AW520" s="64"/>
      <c r="AX520" s="64"/>
      <c r="AY520" s="64"/>
      <c r="AZ520" s="64" t="str">
        <f>IFERROR(__xludf.DUMMYFUNCTION("IF(
  OR($AJ520=""Full Payment"",$AJ520=""P1"", ISBLANK($K520)),
  """",
  IF(
    OR(
      $Q520=""Standard Booking, P2"",
      $Q520=""Standard Booking, P3"",
      $Q520=""Standard Booking, P4""
    ),
    LET(
      resDate,   $K520,
      tourDate,"&amp;"  $N520,
      monthCount, DATEDIF(resDate, tourDate, ""M"") + 1,
      secondDates, ARRAYFORMULA(
        DATE(
          YEAR(resDate),
          MONTH(resDate) + SEQUENCE(monthCount),
          2
        )
      ),
      validDates, FILTER(
        sec"&amp;"ondDates,
        (secondDates &gt; resDate + 2) *
        (secondDates &lt;= tourDate - 3)
      ),
      IF(
        OR($AJ520=""P2"", $AJ520=""P3"", $AJ520=""P4""),
        IF(
          COUNTA(validDates) &lt; 2,
          """",
          TEXT(INDEX(validDates"&amp;", 2), ""mmm d, yyyy"")
        ),
        IF(
          COUNTA(validDates) &lt; 2,
          """",
          TEXTJOIN("", "", TRUE,
            TEXT(INDEX(validDates, 1), ""mmm d, yyyy""),
            TEXT(INDEX(validDates, 2), ""mmm d, yyyy"")
          )
 "&amp;"       )
      )
    ),
    """"
  )
)
"),"")</f>
        <v/>
      </c>
      <c r="BA520" s="65" t="str">
        <f t="shared" si="13"/>
        <v/>
      </c>
      <c r="BB520" s="63"/>
      <c r="BC520" s="64"/>
      <c r="BD520" s="64"/>
      <c r="BE520" s="64"/>
      <c r="BF520" s="64" t="str">
        <f>IFERROR(__xludf.DUMMYFUNCTION("IF(
  OR($AJ520=""Full Payment"",$AJ520=""P1"", $AJ520=""P2""),
  """",
  IF(
    AND(
      NOT(ISBLANK($K520)),
      OR(
        Q520=""Standard Booking, P3"",
        Q520=""Standard Booking, P4""
      )
    ),
    LET(
      resDate,   $K520,
      "&amp;"tourDate,  $N520,
      monthCount, DATEDIF(resDate, tourDate, ""M"") + 1,
      secondDates, ARRAYFORMULA(
        DATE(
          YEAR(resDate),
          MONTH(resDate) + SEQUENCE(monthCount),
          2
        )
      ),
      validDates, FILTER(
  "&amp;"      secondDates,
        (secondDates &gt; resDate + 2) *
        (secondDates &lt;= tourDate - 3)
      ),
      IF(
        $AJ520=""P4"",
        IF(
          COUNTA(validDates) &lt; 3,
          """",
          TEXT(INDEX(validDates, 3), ""mmm d, yyyy"")
  "&amp;"      ),
        IF(
          $AJ520=""P3"",
          IF(
            COUNTA(validDates) &lt; 3,
            """",
            TEXT(INDEX(validDates, 3), ""mmm d, yyyy"")
          ),
          IF(
            COUNTA(validDates) &lt; 3,
            """",
    "&amp;"        TEXTJOIN("", "", TRUE,
              TEXT(INDEX(validDates, 1), ""mmm d, yyyy""),
              TEXT(INDEX(validDates, 2), ""mmm d, yyyy""),
              TEXT(INDEX(validDates, 3), ""mmm d, yyyy"")
            )
          )
        )
      )
    "&amp;"),
    """"
  )
)
"),"")</f>
        <v/>
      </c>
      <c r="BG520" s="65" t="str">
        <f t="shared" si="14"/>
        <v/>
      </c>
      <c r="BH520" s="63"/>
      <c r="BI520" s="64"/>
      <c r="BJ520" s="64"/>
      <c r="BK520" s="64"/>
      <c r="BL520" s="64" t="str">
        <f>IFERROR(__xludf.DUMMYFUNCTION("IF(
  OR($AJ520=""Full Payment"",$AJ520=""P1"",$AJ520=""P2"",$AJ520=""P3""),
  """",
  IF(
    AND(
      NOT(ISBLANK($K520)),
      $Q520=""Standard Booking, P4""
    ),
    LET(
      resDate,   $K520,
      tourDate,  $N520,
      monthCount, DATEDIF(r"&amp;"esDate, tourDate, ""M"") + 1,
      secondDates, ARRAYFORMULA(
        DATE(
          YEAR(resDate),
          MONTH(resDate) + SEQUENCE(monthCount),
          2
        )
      ),
      validDates, FILTER(
        secondDates,
        (secondDates &gt; res"&amp;"Date + 2) *
        (secondDates &lt;= tourDate - 3)
      ),
      IF(
        $AJ520=""P4"",
        IF(
          COUNTA(validDates) &lt; 4,
          """",
          TEXT(
            INDEX(validDates, 4),
            ""mmm d, yyyy""
          )
        ),
"&amp;"        IF(
          COUNTA(validDates) &lt; 4,
          """",
          TEXTJOIN(
            "", "", TRUE,
            TEXT(INDEX(validDates, 1), ""mmm d, yyyy""),
            TEXT(INDEX(validDates, 2), ""mmm d, yyyy""),
            TEXT(INDEX(validDates"&amp;", 3), ""mmm d, yyyy""),
            TEXT(INDEX(validDates, 4), ""mmm d, yyyy"")
          )
        )
      )
    ),
    """"
  )
)
"),"")</f>
        <v/>
      </c>
      <c r="BM520" s="65" t="str">
        <f t="shared" si="15"/>
        <v/>
      </c>
      <c r="BN520" s="66"/>
      <c r="BO520" s="67"/>
      <c r="BP520" s="49" t="b">
        <v>0</v>
      </c>
      <c r="BQ520" s="49" t="b">
        <v>0</v>
      </c>
      <c r="BR520" s="68"/>
      <c r="BS520" s="69"/>
      <c r="BT520" s="70" t="b">
        <v>0</v>
      </c>
      <c r="BU520" s="71"/>
      <c r="BV520" s="72"/>
      <c r="BW520" s="86" t="b">
        <v>0</v>
      </c>
      <c r="BX520" s="87"/>
    </row>
    <row r="521">
      <c r="A521" s="35" t="str">
        <f t="shared" si="1"/>
        <v/>
      </c>
      <c r="B521" s="36" t="str">
        <f t="shared" si="2"/>
        <v/>
      </c>
      <c r="C521" s="36" t="str">
        <f t="array" ref="C521">IF(
  M521="",
  "",
  IFERROR(
    INDEX(
      '{INDEX} Tour Packages'!$A:$ZZ,
      MATCH(
        M521,
        INDEX(
          '{INDEX} Tour Packages'!$A:$ZZ,
          ,
          MATCH("Tour Package Name", '{INDEX} Tour Packages'!$4:$4, 0)
        ),
        0
      ),
      MATCH("Tour Code", '{INDEX} Tour Packages'!$4:$4, 0)
    ),
    "XXX"
  )
)
</f>
        <v/>
      </c>
      <c r="D521" s="36" t="str">
        <f t="shared" si="3"/>
        <v/>
      </c>
      <c r="E521" s="36" t="str">
        <f t="shared" si="4"/>
        <v/>
      </c>
      <c r="F521" s="37" t="str">
        <f t="shared" si="5"/>
        <v/>
      </c>
      <c r="G521" s="89"/>
      <c r="H521" s="89"/>
      <c r="I521" s="90"/>
      <c r="J521" s="40" t="str">
        <f t="shared" si="16"/>
        <v> </v>
      </c>
      <c r="K521" s="91"/>
      <c r="L521" s="55"/>
      <c r="M521" s="55"/>
      <c r="N521" s="91"/>
      <c r="O521" s="43" t="str">
        <f>IFERROR(__xludf.DUMMYFUNCTION("IF(N521="""","""",IFERROR(
  N521 + VALUE(REGEXEXTRACT(P521, ""(\d+)\s+Days"")),
  """"
)
)"),"")</f>
        <v/>
      </c>
      <c r="P521" s="43" t="str">
        <f t="array" ref="P521">IFERROR(
  INDEX(
    INDEX('{INDEX} Tour Packages'!$A:$ZZ, , MATCH(P$3, '{INDEX} Tour Packages'!$4:$4, 0)),
    MATCH(M521, INDEX('{INDEX} Tour Packages'!$A:$ZZ,0, MATCH("Tour Package Name", '{INDEX} Tour Packages'!$4:$4, 0)), 0)
  ),
"")
</f>
        <v/>
      </c>
      <c r="Q521" s="44" t="str">
        <f t="shared" si="7"/>
        <v/>
      </c>
      <c r="R521" s="44" t="str">
        <f>IFERROR(__xludf.DUMMYFUNCTION("IF(OR(ISBLANK(K521), ISBLANK(N521)), """", 
  LET(
    resDate, K521,
    tourDate, N521,
    monthCount, MAX(0, DATEDIF(resDate, tourDate - 3, ""M"") + 1),
    secondDates, ARRAYFORMULA(DATE(YEAR(resDate), MONTH(resDate) + SEQUENCE(monthCount), 2)),
    "&amp;"validDates, FILTER(secondDates, (secondDates &gt; resDate + 2) * (secondDates &lt;= tourDate - 3)),
    IF(ISERROR(validDates), 0, COUNTA(validDates))
  )
)
"),"")</f>
        <v/>
      </c>
      <c r="S521" s="44" t="str">
        <f t="shared" si="8"/>
        <v/>
      </c>
      <c r="T521" s="45" t="str">
        <f t="array" ref="T521">IF(ISBLANK(BO521),IFERROR(
  INDEX(
    INDEX('{INDEX} Payment Terms'!$A:$G, , MATCH(T$3, '{INDEX} Payment Terms'!$4:$4, 0)),
    MATCH(Q521, INDEX('{INDEX} Payment Terms'!$A:$G,0, MATCH("Payment Condition", '{INDEX} Payment Terms'!$4:$4, 0)), 0)
  ),
""),"Cancelled")
</f>
        <v/>
      </c>
      <c r="U521" s="46" t="b">
        <v>0</v>
      </c>
      <c r="V521" s="47" t="str">
        <f>IFERROR(__xludf.DUMMYFUNCTION("IF(OR(L521=""Duo Booking"", L521=""Group Booking""),
IF(U521=FALSE,"""",
    LET(
      bookingType, L521,
      tour, M521,
      mainFirst, H521,
      mainLast, I521,
      mainEmail, G521,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$L$4:L521, bookingType,
          $M$4:M521, tour,
          $H$4:H521, mainFirst,
          $I$4:I521, mainLast,
          $G$4:G521, mainEmail
        ),
        ""000""
      ),
  "&amp;"    baseID &amp; ""-"" &amp; memberNumber
    )
  ),
  """"
)
"),"")</f>
        <v/>
      </c>
      <c r="W521" s="48"/>
      <c r="X521" s="85" t="b">
        <v>0</v>
      </c>
      <c r="Y521" s="85" t="b">
        <v>0</v>
      </c>
      <c r="Z521" s="85" t="b">
        <v>0</v>
      </c>
      <c r="AA521" s="50"/>
      <c r="AB521" s="51"/>
      <c r="AC521" s="85" t="b">
        <v>0</v>
      </c>
      <c r="AD521" s="92"/>
      <c r="AE521" s="88"/>
      <c r="AF521" s="36" t="str">
        <f t="array" ref="AF521">IF(M521="","",INDEX(
      '{INDEX} Tour Packages'!$A:$ZP,
      MATCH($M521, '{INDEX} Tour Packages'!$A:$A, 0),
      MATCH(AF$3, '{INDEX} Tour Packages'!$4:$4, 0)
    ))</f>
        <v/>
      </c>
      <c r="AG521" s="36" t="str">
        <f t="array" ref="AG521">IF(M521="","",INDEX(
      '{INDEX} Tour Packages'!$A:$ZP,
      MATCH($M521, '{INDEX} Tour Packages'!$A:$A, 0),
      MATCH(AG$3, '{INDEX} Tour Packages'!$4:$4, 0)
    ))</f>
        <v/>
      </c>
      <c r="AH521" s="36" t="str">
        <f t="array" ref="AH521">IF(M521="","",INDEX(
      '{INDEX} Tour Packages'!$A:$ZP,
      MATCH($M521, '{INDEX} Tour Packages'!$A:$A, 0),
      MATCH(AH$3, '{INDEX} Tour Packages'!$4:$4, 0)
    ))</f>
        <v/>
      </c>
      <c r="AI521" s="54" t="str">
        <f t="shared" si="9"/>
        <v/>
      </c>
      <c r="AJ521" s="42"/>
      <c r="AK521" s="55"/>
      <c r="AL521" s="46" t="b">
        <v>0</v>
      </c>
      <c r="AM521" s="56"/>
      <c r="AN521" s="57" t="str">
        <f t="shared" si="10"/>
        <v/>
      </c>
      <c r="AO521" s="58" t="str">
        <f t="shared" si="11"/>
        <v/>
      </c>
      <c r="AP521" s="59"/>
      <c r="AQ521" s="60"/>
      <c r="AR521" s="61"/>
      <c r="AS521" s="61"/>
      <c r="AT521" s="61" t="str">
        <f>IFERROR(__xludf.DUMMYFUNCTION("IF( 
  OR($AJ521=""Full Payment"", ISBLANK($K521)),
  """",
  IF(
    OR(
      Q521=""Standard Booking, P1"",
      Q521=""Standard Booking, P2"",
      Q521=""Standard Booking, P3"",
      Q521=""Standard Booking, P4""
    ),
    LET(
      resDate,   $"&amp;"K521,
      tourDate,  $N521,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1" s="62" t="str">
        <f t="shared" si="12"/>
        <v/>
      </c>
      <c r="AV521" s="63"/>
      <c r="AW521" s="64"/>
      <c r="AX521" s="64"/>
      <c r="AY521" s="64"/>
      <c r="AZ521" s="64" t="str">
        <f>IFERROR(__xludf.DUMMYFUNCTION("IF(
  OR($AJ521=""Full Payment"",$AJ521=""P1"", ISBLANK($K521)),
  """",
  IF(
    OR(
      $Q521=""Standard Booking, P2"",
      $Q521=""Standard Booking, P3"",
      $Q521=""Standard Booking, P4""
    ),
    LET(
      resDate,   $K521,
      tourDate,"&amp;"  $N521,
      monthCount, DATEDIF(resDate, tourDate, ""M"") + 1,
      secondDates, ARRAYFORMULA(
        DATE(
          YEAR(resDate),
          MONTH(resDate) + SEQUENCE(monthCount),
          2
        )
      ),
      validDates, FILTER(
        sec"&amp;"ondDates,
        (secondDates &gt; resDate + 2) *
        (secondDates &lt;= tourDate - 3)
      ),
      IF(
        OR($AJ521=""P2"", $AJ521=""P3"", $AJ521=""P4""),
        IF(
          COUNTA(validDates) &lt; 2,
          """",
          TEXT(INDEX(validDates"&amp;", 2), ""mmm d, yyyy"")
        ),
        IF(
          COUNTA(validDates) &lt; 2,
          """",
          TEXTJOIN("", "", TRUE,
            TEXT(INDEX(validDates, 1), ""mmm d, yyyy""),
            TEXT(INDEX(validDates, 2), ""mmm d, yyyy"")
          )
 "&amp;"       )
      )
    ),
    """"
  )
)
"),"")</f>
        <v/>
      </c>
      <c r="BA521" s="65" t="str">
        <f t="shared" si="13"/>
        <v/>
      </c>
      <c r="BB521" s="63"/>
      <c r="BC521" s="64"/>
      <c r="BD521" s="64"/>
      <c r="BE521" s="64"/>
      <c r="BF521" s="64" t="str">
        <f>IFERROR(__xludf.DUMMYFUNCTION("IF(
  OR($AJ521=""Full Payment"",$AJ521=""P1"", $AJ521=""P2""),
  """",
  IF(
    AND(
      NOT(ISBLANK($K521)),
      OR(
        Q521=""Standard Booking, P3"",
        Q521=""Standard Booking, P4""
      )
    ),
    LET(
      resDate,   $K521,
      "&amp;"tourDate,  $N521,
      monthCount, DATEDIF(resDate, tourDate, ""M"") + 1,
      secondDates, ARRAYFORMULA(
        DATE(
          YEAR(resDate),
          MONTH(resDate) + SEQUENCE(monthCount),
          2
        )
      ),
      validDates, FILTER(
  "&amp;"      secondDates,
        (secondDates &gt; resDate + 2) *
        (secondDates &lt;= tourDate - 3)
      ),
      IF(
        $AJ521=""P4"",
        IF(
          COUNTA(validDates) &lt; 3,
          """",
          TEXT(INDEX(validDates, 3), ""mmm d, yyyy"")
  "&amp;"      ),
        IF(
          $AJ521=""P3"",
          IF(
            COUNTA(validDates) &lt; 3,
            """",
            TEXT(INDEX(validDates, 3), ""mmm d, yyyy"")
          ),
          IF(
            COUNTA(validDates) &lt; 3,
            """",
    "&amp;"        TEXTJOIN("", "", TRUE,
              TEXT(INDEX(validDates, 1), ""mmm d, yyyy""),
              TEXT(INDEX(validDates, 2), ""mmm d, yyyy""),
              TEXT(INDEX(validDates, 3), ""mmm d, yyyy"")
            )
          )
        )
      )
    "&amp;"),
    """"
  )
)
"),"")</f>
        <v/>
      </c>
      <c r="BG521" s="65" t="str">
        <f t="shared" si="14"/>
        <v/>
      </c>
      <c r="BH521" s="63"/>
      <c r="BI521" s="64"/>
      <c r="BJ521" s="64"/>
      <c r="BK521" s="64"/>
      <c r="BL521" s="64" t="str">
        <f>IFERROR(__xludf.DUMMYFUNCTION("IF(
  OR($AJ521=""Full Payment"",$AJ521=""P1"",$AJ521=""P2"",$AJ521=""P3""),
  """",
  IF(
    AND(
      NOT(ISBLANK($K521)),
      $Q521=""Standard Booking, P4""
    ),
    LET(
      resDate,   $K521,
      tourDate,  $N521,
      monthCount, DATEDIF(r"&amp;"esDate, tourDate, ""M"") + 1,
      secondDates, ARRAYFORMULA(
        DATE(
          YEAR(resDate),
          MONTH(resDate) + SEQUENCE(monthCount),
          2
        )
      ),
      validDates, FILTER(
        secondDates,
        (secondDates &gt; res"&amp;"Date + 2) *
        (secondDates &lt;= tourDate - 3)
      ),
      IF(
        $AJ521=""P4"",
        IF(
          COUNTA(validDates) &lt; 4,
          """",
          TEXT(
            INDEX(validDates, 4),
            ""mmm d, yyyy""
          )
        ),
"&amp;"        IF(
          COUNTA(validDates) &lt; 4,
          """",
          TEXTJOIN(
            "", "", TRUE,
            TEXT(INDEX(validDates, 1), ""mmm d, yyyy""),
            TEXT(INDEX(validDates, 2), ""mmm d, yyyy""),
            TEXT(INDEX(validDates"&amp;", 3), ""mmm d, yyyy""),
            TEXT(INDEX(validDates, 4), ""mmm d, yyyy"")
          )
        )
      )
    ),
    """"
  )
)
"),"")</f>
        <v/>
      </c>
      <c r="BM521" s="65" t="str">
        <f t="shared" si="15"/>
        <v/>
      </c>
      <c r="BN521" s="66"/>
      <c r="BO521" s="67"/>
      <c r="BP521" s="49" t="b">
        <v>0</v>
      </c>
      <c r="BQ521" s="49" t="b">
        <v>0</v>
      </c>
      <c r="BR521" s="68"/>
      <c r="BS521" s="69"/>
      <c r="BT521" s="70" t="b">
        <v>0</v>
      </c>
      <c r="BU521" s="71"/>
      <c r="BV521" s="72"/>
      <c r="BW521" s="86" t="b">
        <v>0</v>
      </c>
      <c r="BX521" s="87"/>
    </row>
    <row r="522">
      <c r="A522" s="35" t="str">
        <f t="shared" si="1"/>
        <v/>
      </c>
      <c r="B522" s="36" t="str">
        <f t="shared" si="2"/>
        <v/>
      </c>
      <c r="C522" s="36" t="str">
        <f t="array" ref="C522">IF(
  M522="",
  "",
  IFERROR(
    INDEX(
      '{INDEX} Tour Packages'!$A:$ZZ,
      MATCH(
        M522,
        INDEX(
          '{INDEX} Tour Packages'!$A:$ZZ,
          ,
          MATCH("Tour Package Name", '{INDEX} Tour Packages'!$4:$4, 0)
        ),
        0
      ),
      MATCH("Tour Code", '{INDEX} Tour Packages'!$4:$4, 0)
    ),
    "XXX"
  )
)
</f>
        <v/>
      </c>
      <c r="D522" s="36" t="str">
        <f t="shared" si="3"/>
        <v/>
      </c>
      <c r="E522" s="36" t="str">
        <f t="shared" si="4"/>
        <v/>
      </c>
      <c r="F522" s="37" t="str">
        <f t="shared" si="5"/>
        <v/>
      </c>
      <c r="G522" s="89"/>
      <c r="H522" s="89"/>
      <c r="I522" s="90"/>
      <c r="J522" s="40" t="str">
        <f t="shared" si="16"/>
        <v> </v>
      </c>
      <c r="K522" s="91"/>
      <c r="L522" s="55"/>
      <c r="M522" s="55"/>
      <c r="N522" s="91"/>
      <c r="O522" s="43" t="str">
        <f>IFERROR(__xludf.DUMMYFUNCTION("IF(N522="""","""",IFERROR(
  N522 + VALUE(REGEXEXTRACT(P522, ""(\d+)\s+Days"")),
  """"
)
)"),"")</f>
        <v/>
      </c>
      <c r="P522" s="43" t="str">
        <f t="array" ref="P522">IFERROR(
  INDEX(
    INDEX('{INDEX} Tour Packages'!$A:$ZZ, , MATCH(P$3, '{INDEX} Tour Packages'!$4:$4, 0)),
    MATCH(M522, INDEX('{INDEX} Tour Packages'!$A:$ZZ,0, MATCH("Tour Package Name", '{INDEX} Tour Packages'!$4:$4, 0)), 0)
  ),
"")
</f>
        <v/>
      </c>
      <c r="Q522" s="44" t="str">
        <f t="shared" si="7"/>
        <v/>
      </c>
      <c r="R522" s="44" t="str">
        <f>IFERROR(__xludf.DUMMYFUNCTION("IF(OR(ISBLANK(K522), ISBLANK(N522)), """", 
  LET(
    resDate, K522,
    tourDate, N522,
    monthCount, MAX(0, DATEDIF(resDate, tourDate - 3, ""M"") + 1),
    secondDates, ARRAYFORMULA(DATE(YEAR(resDate), MONTH(resDate) + SEQUENCE(monthCount), 2)),
    "&amp;"validDates, FILTER(secondDates, (secondDates &gt; resDate + 2) * (secondDates &lt;= tourDate - 3)),
    IF(ISERROR(validDates), 0, COUNTA(validDates))
  )
)
"),"")</f>
        <v/>
      </c>
      <c r="S522" s="44" t="str">
        <f t="shared" si="8"/>
        <v/>
      </c>
      <c r="T522" s="45" t="str">
        <f t="array" ref="T522">IF(ISBLANK(BO522),IFERROR(
  INDEX(
    INDEX('{INDEX} Payment Terms'!$A:$G, , MATCH(T$3, '{INDEX} Payment Terms'!$4:$4, 0)),
    MATCH(Q522, INDEX('{INDEX} Payment Terms'!$A:$G,0, MATCH("Payment Condition", '{INDEX} Payment Terms'!$4:$4, 0)), 0)
  ),
""),"Cancelled")
</f>
        <v/>
      </c>
      <c r="U522" s="46" t="b">
        <v>0</v>
      </c>
      <c r="V522" s="47" t="str">
        <f>IFERROR(__xludf.DUMMYFUNCTION("IF(OR(L522=""Duo Booking"", L522=""Group Booking""),
IF(U522=FALSE,"""",
    LET(
      bookingType, L522,
      tour, M522,
      mainFirst, H522,
      mainLast, I522,
      mainEmail, G522,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$L$4:L522, bookingType,
          $M$4:M522, tour,
          $H$4:H522, mainFirst,
          $I$4:I522, mainLast,
          $G$4:G522, mainEmail
        ),
        ""000""
      ),
  "&amp;"    baseID &amp; ""-"" &amp; memberNumber
    )
  ),
  """"
)
"),"")</f>
        <v/>
      </c>
      <c r="W522" s="48"/>
      <c r="X522" s="85" t="b">
        <v>0</v>
      </c>
      <c r="Y522" s="85" t="b">
        <v>0</v>
      </c>
      <c r="Z522" s="85" t="b">
        <v>0</v>
      </c>
      <c r="AA522" s="50"/>
      <c r="AB522" s="51"/>
      <c r="AC522" s="85" t="b">
        <v>0</v>
      </c>
      <c r="AD522" s="92"/>
      <c r="AE522" s="88"/>
      <c r="AF522" s="36" t="str">
        <f t="array" ref="AF522">IF(M522="","",INDEX(
      '{INDEX} Tour Packages'!$A:$ZP,
      MATCH($M522, '{INDEX} Tour Packages'!$A:$A, 0),
      MATCH(AF$3, '{INDEX} Tour Packages'!$4:$4, 0)
    ))</f>
        <v/>
      </c>
      <c r="AG522" s="36" t="str">
        <f t="array" ref="AG522">IF(M522="","",INDEX(
      '{INDEX} Tour Packages'!$A:$ZP,
      MATCH($M522, '{INDEX} Tour Packages'!$A:$A, 0),
      MATCH(AG$3, '{INDEX} Tour Packages'!$4:$4, 0)
    ))</f>
        <v/>
      </c>
      <c r="AH522" s="36" t="str">
        <f t="array" ref="AH522">IF(M522="","",INDEX(
      '{INDEX} Tour Packages'!$A:$ZP,
      MATCH($M522, '{INDEX} Tour Packages'!$A:$A, 0),
      MATCH(AH$3, '{INDEX} Tour Packages'!$4:$4, 0)
    ))</f>
        <v/>
      </c>
      <c r="AI522" s="54" t="str">
        <f t="shared" si="9"/>
        <v/>
      </c>
      <c r="AJ522" s="42"/>
      <c r="AK522" s="55"/>
      <c r="AL522" s="46" t="b">
        <v>0</v>
      </c>
      <c r="AM522" s="56"/>
      <c r="AN522" s="57" t="str">
        <f t="shared" si="10"/>
        <v/>
      </c>
      <c r="AO522" s="58" t="str">
        <f t="shared" si="11"/>
        <v/>
      </c>
      <c r="AP522" s="59"/>
      <c r="AQ522" s="60"/>
      <c r="AR522" s="61"/>
      <c r="AS522" s="61"/>
      <c r="AT522" s="61" t="str">
        <f>IFERROR(__xludf.DUMMYFUNCTION("IF( 
  OR($AJ522=""Full Payment"", ISBLANK($K522)),
  """",
  IF(
    OR(
      Q522=""Standard Booking, P1"",
      Q522=""Standard Booking, P2"",
      Q522=""Standard Booking, P3"",
      Q522=""Standard Booking, P4""
    ),
    LET(
      resDate,   $"&amp;"K522,
      tourDate,  $N522,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2" s="62" t="str">
        <f t="shared" si="12"/>
        <v/>
      </c>
      <c r="AV522" s="63"/>
      <c r="AW522" s="64"/>
      <c r="AX522" s="64"/>
      <c r="AY522" s="64"/>
      <c r="AZ522" s="64" t="str">
        <f>IFERROR(__xludf.DUMMYFUNCTION("IF(
  OR($AJ522=""Full Payment"",$AJ522=""P1"", ISBLANK($K522)),
  """",
  IF(
    OR(
      $Q522=""Standard Booking, P2"",
      $Q522=""Standard Booking, P3"",
      $Q522=""Standard Booking, P4""
    ),
    LET(
      resDate,   $K522,
      tourDate,"&amp;"  $N522,
      monthCount, DATEDIF(resDate, tourDate, ""M"") + 1,
      secondDates, ARRAYFORMULA(
        DATE(
          YEAR(resDate),
          MONTH(resDate) + SEQUENCE(monthCount),
          2
        )
      ),
      validDates, FILTER(
        sec"&amp;"ondDates,
        (secondDates &gt; resDate + 2) *
        (secondDates &lt;= tourDate - 3)
      ),
      IF(
        OR($AJ522=""P2"", $AJ522=""P3"", $AJ522=""P4""),
        IF(
          COUNTA(validDates) &lt; 2,
          """",
          TEXT(INDEX(validDates"&amp;", 2), ""mmm d, yyyy"")
        ),
        IF(
          COUNTA(validDates) &lt; 2,
          """",
          TEXTJOIN("", "", TRUE,
            TEXT(INDEX(validDates, 1), ""mmm d, yyyy""),
            TEXT(INDEX(validDates, 2), ""mmm d, yyyy"")
          )
 "&amp;"       )
      )
    ),
    """"
  )
)
"),"")</f>
        <v/>
      </c>
      <c r="BA522" s="65" t="str">
        <f t="shared" si="13"/>
        <v/>
      </c>
      <c r="BB522" s="63"/>
      <c r="BC522" s="64"/>
      <c r="BD522" s="64"/>
      <c r="BE522" s="64"/>
      <c r="BF522" s="64" t="str">
        <f>IFERROR(__xludf.DUMMYFUNCTION("IF(
  OR($AJ522=""Full Payment"",$AJ522=""P1"", $AJ522=""P2""),
  """",
  IF(
    AND(
      NOT(ISBLANK($K522)),
      OR(
        Q522=""Standard Booking, P3"",
        Q522=""Standard Booking, P4""
      )
    ),
    LET(
      resDate,   $K522,
      "&amp;"tourDate,  $N522,
      monthCount, DATEDIF(resDate, tourDate, ""M"") + 1,
      secondDates, ARRAYFORMULA(
        DATE(
          YEAR(resDate),
          MONTH(resDate) + SEQUENCE(monthCount),
          2
        )
      ),
      validDates, FILTER(
  "&amp;"      secondDates,
        (secondDates &gt; resDate + 2) *
        (secondDates &lt;= tourDate - 3)
      ),
      IF(
        $AJ522=""P4"",
        IF(
          COUNTA(validDates) &lt; 3,
          """",
          TEXT(INDEX(validDates, 3), ""mmm d, yyyy"")
  "&amp;"      ),
        IF(
          $AJ522=""P3"",
          IF(
            COUNTA(validDates) &lt; 3,
            """",
            TEXT(INDEX(validDates, 3), ""mmm d, yyyy"")
          ),
          IF(
            COUNTA(validDates) &lt; 3,
            """",
    "&amp;"        TEXTJOIN("", "", TRUE,
              TEXT(INDEX(validDates, 1), ""mmm d, yyyy""),
              TEXT(INDEX(validDates, 2), ""mmm d, yyyy""),
              TEXT(INDEX(validDates, 3), ""mmm d, yyyy"")
            )
          )
        )
      )
    "&amp;"),
    """"
  )
)
"),"")</f>
        <v/>
      </c>
      <c r="BG522" s="65" t="str">
        <f t="shared" si="14"/>
        <v/>
      </c>
      <c r="BH522" s="63"/>
      <c r="BI522" s="64"/>
      <c r="BJ522" s="64"/>
      <c r="BK522" s="64"/>
      <c r="BL522" s="64" t="str">
        <f>IFERROR(__xludf.DUMMYFUNCTION("IF(
  OR($AJ522=""Full Payment"",$AJ522=""P1"",$AJ522=""P2"",$AJ522=""P3""),
  """",
  IF(
    AND(
      NOT(ISBLANK($K522)),
      $Q522=""Standard Booking, P4""
    ),
    LET(
      resDate,   $K522,
      tourDate,  $N522,
      monthCount, DATEDIF(r"&amp;"esDate, tourDate, ""M"") + 1,
      secondDates, ARRAYFORMULA(
        DATE(
          YEAR(resDate),
          MONTH(resDate) + SEQUENCE(monthCount),
          2
        )
      ),
      validDates, FILTER(
        secondDates,
        (secondDates &gt; res"&amp;"Date + 2) *
        (secondDates &lt;= tourDate - 3)
      ),
      IF(
        $AJ522=""P4"",
        IF(
          COUNTA(validDates) &lt; 4,
          """",
          TEXT(
            INDEX(validDates, 4),
            ""mmm d, yyyy""
          )
        ),
"&amp;"        IF(
          COUNTA(validDates) &lt; 4,
          """",
          TEXTJOIN(
            "", "", TRUE,
            TEXT(INDEX(validDates, 1), ""mmm d, yyyy""),
            TEXT(INDEX(validDates, 2), ""mmm d, yyyy""),
            TEXT(INDEX(validDates"&amp;", 3), ""mmm d, yyyy""),
            TEXT(INDEX(validDates, 4), ""mmm d, yyyy"")
          )
        )
      )
    ),
    """"
  )
)
"),"")</f>
        <v/>
      </c>
      <c r="BM522" s="65" t="str">
        <f t="shared" si="15"/>
        <v/>
      </c>
      <c r="BN522" s="66"/>
      <c r="BO522" s="67"/>
      <c r="BP522" s="49" t="b">
        <v>0</v>
      </c>
      <c r="BQ522" s="49" t="b">
        <v>0</v>
      </c>
      <c r="BR522" s="68"/>
      <c r="BS522" s="69"/>
      <c r="BT522" s="70" t="b">
        <v>0</v>
      </c>
      <c r="BU522" s="71"/>
      <c r="BV522" s="72"/>
      <c r="BW522" s="86" t="b">
        <v>0</v>
      </c>
      <c r="BX522" s="87"/>
    </row>
    <row r="523">
      <c r="A523" s="35" t="str">
        <f t="shared" si="1"/>
        <v/>
      </c>
      <c r="B523" s="36" t="str">
        <f t="shared" si="2"/>
        <v/>
      </c>
      <c r="C523" s="36" t="str">
        <f t="array" ref="C523">IF(
  M523="",
  "",
  IFERROR(
    INDEX(
      '{INDEX} Tour Packages'!$A:$ZZ,
      MATCH(
        M523,
        INDEX(
          '{INDEX} Tour Packages'!$A:$ZZ,
          ,
          MATCH("Tour Package Name", '{INDEX} Tour Packages'!$4:$4, 0)
        ),
        0
      ),
      MATCH("Tour Code", '{INDEX} Tour Packages'!$4:$4, 0)
    ),
    "XXX"
  )
)
</f>
        <v/>
      </c>
      <c r="D523" s="36" t="str">
        <f t="shared" si="3"/>
        <v/>
      </c>
      <c r="E523" s="36" t="str">
        <f t="shared" si="4"/>
        <v/>
      </c>
      <c r="F523" s="37" t="str">
        <f t="shared" si="5"/>
        <v/>
      </c>
      <c r="G523" s="89"/>
      <c r="H523" s="89"/>
      <c r="I523" s="90"/>
      <c r="J523" s="40" t="str">
        <f t="shared" si="16"/>
        <v> </v>
      </c>
      <c r="K523" s="91"/>
      <c r="L523" s="55"/>
      <c r="M523" s="55"/>
      <c r="N523" s="91"/>
      <c r="O523" s="43" t="str">
        <f>IFERROR(__xludf.DUMMYFUNCTION("IF(N523="""","""",IFERROR(
  N523 + VALUE(REGEXEXTRACT(P523, ""(\d+)\s+Days"")),
  """"
)
)"),"")</f>
        <v/>
      </c>
      <c r="P523" s="43" t="str">
        <f t="array" ref="P523">IFERROR(
  INDEX(
    INDEX('{INDEX} Tour Packages'!$A:$ZZ, , MATCH(P$3, '{INDEX} Tour Packages'!$4:$4, 0)),
    MATCH(M523, INDEX('{INDEX} Tour Packages'!$A:$ZZ,0, MATCH("Tour Package Name", '{INDEX} Tour Packages'!$4:$4, 0)), 0)
  ),
"")
</f>
        <v/>
      </c>
      <c r="Q523" s="44" t="str">
        <f t="shared" si="7"/>
        <v/>
      </c>
      <c r="R523" s="44" t="str">
        <f>IFERROR(__xludf.DUMMYFUNCTION("IF(OR(ISBLANK(K523), ISBLANK(N523)), """", 
  LET(
    resDate, K523,
    tourDate, N523,
    monthCount, MAX(0, DATEDIF(resDate, tourDate - 3, ""M"") + 1),
    secondDates, ARRAYFORMULA(DATE(YEAR(resDate), MONTH(resDate) + SEQUENCE(monthCount), 2)),
    "&amp;"validDates, FILTER(secondDates, (secondDates &gt; resDate + 2) * (secondDates &lt;= tourDate - 3)),
    IF(ISERROR(validDates), 0, COUNTA(validDates))
  )
)
"),"")</f>
        <v/>
      </c>
      <c r="S523" s="44" t="str">
        <f t="shared" si="8"/>
        <v/>
      </c>
      <c r="T523" s="45" t="str">
        <f t="array" ref="T523">IF(ISBLANK(BO523),IFERROR(
  INDEX(
    INDEX('{INDEX} Payment Terms'!$A:$G, , MATCH(T$3, '{INDEX} Payment Terms'!$4:$4, 0)),
    MATCH(Q523, INDEX('{INDEX} Payment Terms'!$A:$G,0, MATCH("Payment Condition", '{INDEX} Payment Terms'!$4:$4, 0)), 0)
  ),
""),"Cancelled")
</f>
        <v/>
      </c>
      <c r="U523" s="46" t="b">
        <v>0</v>
      </c>
      <c r="V523" s="47" t="str">
        <f>IFERROR(__xludf.DUMMYFUNCTION("IF(OR(L523=""Duo Booking"", L523=""Group Booking""),
IF(U523=FALSE,"""",
    LET(
      bookingType, L523,
      tour, M523,
      mainFirst, H523,
      mainLast, I523,
      mainEmail, G523,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$L$4:L523, bookingType,
          $M$4:M523, tour,
          $H$4:H523, mainFirst,
          $I$4:I523, mainLast,
          $G$4:G523, mainEmail
        ),
        ""000""
      ),
  "&amp;"    baseID &amp; ""-"" &amp; memberNumber
    )
  ),
  """"
)
"),"")</f>
        <v/>
      </c>
      <c r="W523" s="48"/>
      <c r="X523" s="85" t="b">
        <v>0</v>
      </c>
      <c r="Y523" s="85" t="b">
        <v>0</v>
      </c>
      <c r="Z523" s="85" t="b">
        <v>0</v>
      </c>
      <c r="AA523" s="50"/>
      <c r="AB523" s="51"/>
      <c r="AC523" s="85" t="b">
        <v>0</v>
      </c>
      <c r="AD523" s="92"/>
      <c r="AE523" s="88"/>
      <c r="AF523" s="36" t="str">
        <f t="array" ref="AF523">IF(M523="","",INDEX(
      '{INDEX} Tour Packages'!$A:$ZP,
      MATCH($M523, '{INDEX} Tour Packages'!$A:$A, 0),
      MATCH(AF$3, '{INDEX} Tour Packages'!$4:$4, 0)
    ))</f>
        <v/>
      </c>
      <c r="AG523" s="36" t="str">
        <f t="array" ref="AG523">IF(M523="","",INDEX(
      '{INDEX} Tour Packages'!$A:$ZP,
      MATCH($M523, '{INDEX} Tour Packages'!$A:$A, 0),
      MATCH(AG$3, '{INDEX} Tour Packages'!$4:$4, 0)
    ))</f>
        <v/>
      </c>
      <c r="AH523" s="36" t="str">
        <f t="array" ref="AH523">IF(M523="","",INDEX(
      '{INDEX} Tour Packages'!$A:$ZP,
      MATCH($M523, '{INDEX} Tour Packages'!$A:$A, 0),
      MATCH(AH$3, '{INDEX} Tour Packages'!$4:$4, 0)
    ))</f>
        <v/>
      </c>
      <c r="AI523" s="54" t="str">
        <f t="shared" si="9"/>
        <v/>
      </c>
      <c r="AJ523" s="42"/>
      <c r="AK523" s="55"/>
      <c r="AL523" s="46" t="b">
        <v>0</v>
      </c>
      <c r="AM523" s="56"/>
      <c r="AN523" s="57" t="str">
        <f t="shared" si="10"/>
        <v/>
      </c>
      <c r="AO523" s="58" t="str">
        <f t="shared" si="11"/>
        <v/>
      </c>
      <c r="AP523" s="59"/>
      <c r="AQ523" s="60"/>
      <c r="AR523" s="61"/>
      <c r="AS523" s="61"/>
      <c r="AT523" s="61" t="str">
        <f>IFERROR(__xludf.DUMMYFUNCTION("IF( 
  OR($AJ523=""Full Payment"", ISBLANK($K523)),
  """",
  IF(
    OR(
      Q523=""Standard Booking, P1"",
      Q523=""Standard Booking, P2"",
      Q523=""Standard Booking, P3"",
      Q523=""Standard Booking, P4""
    ),
    LET(
      resDate,   $"&amp;"K523,
      tourDate,  $N523,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3" s="62" t="str">
        <f t="shared" si="12"/>
        <v/>
      </c>
      <c r="AV523" s="63"/>
      <c r="AW523" s="64"/>
      <c r="AX523" s="64"/>
      <c r="AY523" s="64"/>
      <c r="AZ523" s="64" t="str">
        <f>IFERROR(__xludf.DUMMYFUNCTION("IF(
  OR($AJ523=""Full Payment"",$AJ523=""P1"", ISBLANK($K523)),
  """",
  IF(
    OR(
      $Q523=""Standard Booking, P2"",
      $Q523=""Standard Booking, P3"",
      $Q523=""Standard Booking, P4""
    ),
    LET(
      resDate,   $K523,
      tourDate,"&amp;"  $N523,
      monthCount, DATEDIF(resDate, tourDate, ""M"") + 1,
      secondDates, ARRAYFORMULA(
        DATE(
          YEAR(resDate),
          MONTH(resDate) + SEQUENCE(monthCount),
          2
        )
      ),
      validDates, FILTER(
        sec"&amp;"ondDates,
        (secondDates &gt; resDate + 2) *
        (secondDates &lt;= tourDate - 3)
      ),
      IF(
        OR($AJ523=""P2"", $AJ523=""P3"", $AJ523=""P4""),
        IF(
          COUNTA(validDates) &lt; 2,
          """",
          TEXT(INDEX(validDates"&amp;", 2), ""mmm d, yyyy"")
        ),
        IF(
          COUNTA(validDates) &lt; 2,
          """",
          TEXTJOIN("", "", TRUE,
            TEXT(INDEX(validDates, 1), ""mmm d, yyyy""),
            TEXT(INDEX(validDates, 2), ""mmm d, yyyy"")
          )
 "&amp;"       )
      )
    ),
    """"
  )
)
"),"")</f>
        <v/>
      </c>
      <c r="BA523" s="65" t="str">
        <f t="shared" si="13"/>
        <v/>
      </c>
      <c r="BB523" s="63"/>
      <c r="BC523" s="64"/>
      <c r="BD523" s="64"/>
      <c r="BE523" s="64"/>
      <c r="BF523" s="64" t="str">
        <f>IFERROR(__xludf.DUMMYFUNCTION("IF(
  OR($AJ523=""Full Payment"",$AJ523=""P1"", $AJ523=""P2""),
  """",
  IF(
    AND(
      NOT(ISBLANK($K523)),
      OR(
        Q523=""Standard Booking, P3"",
        Q523=""Standard Booking, P4""
      )
    ),
    LET(
      resDate,   $K523,
      "&amp;"tourDate,  $N523,
      monthCount, DATEDIF(resDate, tourDate, ""M"") + 1,
      secondDates, ARRAYFORMULA(
        DATE(
          YEAR(resDate),
          MONTH(resDate) + SEQUENCE(monthCount),
          2
        )
      ),
      validDates, FILTER(
  "&amp;"      secondDates,
        (secondDates &gt; resDate + 2) *
        (secondDates &lt;= tourDate - 3)
      ),
      IF(
        $AJ523=""P4"",
        IF(
          COUNTA(validDates) &lt; 3,
          """",
          TEXT(INDEX(validDates, 3), ""mmm d, yyyy"")
  "&amp;"      ),
        IF(
          $AJ523=""P3"",
          IF(
            COUNTA(validDates) &lt; 3,
            """",
            TEXT(INDEX(validDates, 3), ""mmm d, yyyy"")
          ),
          IF(
            COUNTA(validDates) &lt; 3,
            """",
    "&amp;"        TEXTJOIN("", "", TRUE,
              TEXT(INDEX(validDates, 1), ""mmm d, yyyy""),
              TEXT(INDEX(validDates, 2), ""mmm d, yyyy""),
              TEXT(INDEX(validDates, 3), ""mmm d, yyyy"")
            )
          )
        )
      )
    "&amp;"),
    """"
  )
)
"),"")</f>
        <v/>
      </c>
      <c r="BG523" s="65" t="str">
        <f t="shared" si="14"/>
        <v/>
      </c>
      <c r="BH523" s="63"/>
      <c r="BI523" s="64"/>
      <c r="BJ523" s="64"/>
      <c r="BK523" s="64"/>
      <c r="BL523" s="64" t="str">
        <f>IFERROR(__xludf.DUMMYFUNCTION("IF(
  OR($AJ523=""Full Payment"",$AJ523=""P1"",$AJ523=""P2"",$AJ523=""P3""),
  """",
  IF(
    AND(
      NOT(ISBLANK($K523)),
      $Q523=""Standard Booking, P4""
    ),
    LET(
      resDate,   $K523,
      tourDate,  $N523,
      monthCount, DATEDIF(r"&amp;"esDate, tourDate, ""M"") + 1,
      secondDates, ARRAYFORMULA(
        DATE(
          YEAR(resDate),
          MONTH(resDate) + SEQUENCE(monthCount),
          2
        )
      ),
      validDates, FILTER(
        secondDates,
        (secondDates &gt; res"&amp;"Date + 2) *
        (secondDates &lt;= tourDate - 3)
      ),
      IF(
        $AJ523=""P4"",
        IF(
          COUNTA(validDates) &lt; 4,
          """",
          TEXT(
            INDEX(validDates, 4),
            ""mmm d, yyyy""
          )
        ),
"&amp;"        IF(
          COUNTA(validDates) &lt; 4,
          """",
          TEXTJOIN(
            "", "", TRUE,
            TEXT(INDEX(validDates, 1), ""mmm d, yyyy""),
            TEXT(INDEX(validDates, 2), ""mmm d, yyyy""),
            TEXT(INDEX(validDates"&amp;", 3), ""mmm d, yyyy""),
            TEXT(INDEX(validDates, 4), ""mmm d, yyyy"")
          )
        )
      )
    ),
    """"
  )
)
"),"")</f>
        <v/>
      </c>
      <c r="BM523" s="65" t="str">
        <f t="shared" si="15"/>
        <v/>
      </c>
      <c r="BN523" s="66"/>
      <c r="BO523" s="67"/>
      <c r="BP523" s="49" t="b">
        <v>0</v>
      </c>
      <c r="BQ523" s="49" t="b">
        <v>0</v>
      </c>
      <c r="BR523" s="68"/>
      <c r="BS523" s="69"/>
      <c r="BT523" s="70" t="b">
        <v>0</v>
      </c>
      <c r="BU523" s="71"/>
      <c r="BV523" s="72"/>
      <c r="BW523" s="86" t="b">
        <v>0</v>
      </c>
      <c r="BX523" s="87"/>
    </row>
    <row r="524">
      <c r="A524" s="35" t="str">
        <f t="shared" si="1"/>
        <v/>
      </c>
      <c r="B524" s="36" t="str">
        <f t="shared" si="2"/>
        <v/>
      </c>
      <c r="C524" s="36" t="str">
        <f t="array" ref="C524">IF(
  M524="",
  "",
  IFERROR(
    INDEX(
      '{INDEX} Tour Packages'!$A:$ZZ,
      MATCH(
        M524,
        INDEX(
          '{INDEX} Tour Packages'!$A:$ZZ,
          ,
          MATCH("Tour Package Name", '{INDEX} Tour Packages'!$4:$4, 0)
        ),
        0
      ),
      MATCH("Tour Code", '{INDEX} Tour Packages'!$4:$4, 0)
    ),
    "XXX"
  )
)
</f>
        <v/>
      </c>
      <c r="D524" s="36" t="str">
        <f t="shared" si="3"/>
        <v/>
      </c>
      <c r="E524" s="36" t="str">
        <f t="shared" si="4"/>
        <v/>
      </c>
      <c r="F524" s="37" t="str">
        <f t="shared" si="5"/>
        <v/>
      </c>
      <c r="G524" s="89"/>
      <c r="H524" s="89"/>
      <c r="I524" s="90"/>
      <c r="J524" s="40" t="str">
        <f t="shared" si="16"/>
        <v> </v>
      </c>
      <c r="K524" s="91"/>
      <c r="L524" s="55"/>
      <c r="M524" s="55"/>
      <c r="N524" s="91"/>
      <c r="O524" s="43" t="str">
        <f>IFERROR(__xludf.DUMMYFUNCTION("IF(N524="""","""",IFERROR(
  N524 + VALUE(REGEXEXTRACT(P524, ""(\d+)\s+Days"")),
  """"
)
)"),"")</f>
        <v/>
      </c>
      <c r="P524" s="43" t="str">
        <f t="array" ref="P524">IFERROR(
  INDEX(
    INDEX('{INDEX} Tour Packages'!$A:$ZZ, , MATCH(P$3, '{INDEX} Tour Packages'!$4:$4, 0)),
    MATCH(M524, INDEX('{INDEX} Tour Packages'!$A:$ZZ,0, MATCH("Tour Package Name", '{INDEX} Tour Packages'!$4:$4, 0)), 0)
  ),
"")
</f>
        <v/>
      </c>
      <c r="Q524" s="44" t="str">
        <f t="shared" si="7"/>
        <v/>
      </c>
      <c r="R524" s="44" t="str">
        <f>IFERROR(__xludf.DUMMYFUNCTION("IF(OR(ISBLANK(K524), ISBLANK(N524)), """", 
  LET(
    resDate, K524,
    tourDate, N524,
    monthCount, MAX(0, DATEDIF(resDate, tourDate - 3, ""M"") + 1),
    secondDates, ARRAYFORMULA(DATE(YEAR(resDate), MONTH(resDate) + SEQUENCE(monthCount), 2)),
    "&amp;"validDates, FILTER(secondDates, (secondDates &gt; resDate + 2) * (secondDates &lt;= tourDate - 3)),
    IF(ISERROR(validDates), 0, COUNTA(validDates))
  )
)
"),"")</f>
        <v/>
      </c>
      <c r="S524" s="44" t="str">
        <f t="shared" si="8"/>
        <v/>
      </c>
      <c r="T524" s="45" t="str">
        <f t="array" ref="T524">IF(ISBLANK(BO524),IFERROR(
  INDEX(
    INDEX('{INDEX} Payment Terms'!$A:$G, , MATCH(T$3, '{INDEX} Payment Terms'!$4:$4, 0)),
    MATCH(Q524, INDEX('{INDEX} Payment Terms'!$A:$G,0, MATCH("Payment Condition", '{INDEX} Payment Terms'!$4:$4, 0)), 0)
  ),
""),"Cancelled")
</f>
        <v/>
      </c>
      <c r="U524" s="46" t="b">
        <v>0</v>
      </c>
      <c r="V524" s="47" t="str">
        <f>IFERROR(__xludf.DUMMYFUNCTION("IF(OR(L524=""Duo Booking"", L524=""Group Booking""),
IF(U524=FALSE,"""",
    LET(
      bookingType, L524,
      tour, M524,
      mainFirst, H524,
      mainLast, I524,
      mainEmail, G524,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$L$4:L524, bookingType,
          $M$4:M524, tour,
          $H$4:H524, mainFirst,
          $I$4:I524, mainLast,
          $G$4:G524, mainEmail
        ),
        ""000""
      ),
  "&amp;"    baseID &amp; ""-"" &amp; memberNumber
    )
  ),
  """"
)
"),"")</f>
        <v/>
      </c>
      <c r="W524" s="48"/>
      <c r="X524" s="85" t="b">
        <v>0</v>
      </c>
      <c r="Y524" s="85" t="b">
        <v>0</v>
      </c>
      <c r="Z524" s="85" t="b">
        <v>0</v>
      </c>
      <c r="AA524" s="50"/>
      <c r="AB524" s="51"/>
      <c r="AC524" s="85" t="b">
        <v>0</v>
      </c>
      <c r="AD524" s="92"/>
      <c r="AE524" s="88"/>
      <c r="AF524" s="36" t="str">
        <f t="array" ref="AF524">IF(M524="","",INDEX(
      '{INDEX} Tour Packages'!$A:$ZP,
      MATCH($M524, '{INDEX} Tour Packages'!$A:$A, 0),
      MATCH(AF$3, '{INDEX} Tour Packages'!$4:$4, 0)
    ))</f>
        <v/>
      </c>
      <c r="AG524" s="36" t="str">
        <f t="array" ref="AG524">IF(M524="","",INDEX(
      '{INDEX} Tour Packages'!$A:$ZP,
      MATCH($M524, '{INDEX} Tour Packages'!$A:$A, 0),
      MATCH(AG$3, '{INDEX} Tour Packages'!$4:$4, 0)
    ))</f>
        <v/>
      </c>
      <c r="AH524" s="36" t="str">
        <f t="array" ref="AH524">IF(M524="","",INDEX(
      '{INDEX} Tour Packages'!$A:$ZP,
      MATCH($M524, '{INDEX} Tour Packages'!$A:$A, 0),
      MATCH(AH$3, '{INDEX} Tour Packages'!$4:$4, 0)
    ))</f>
        <v/>
      </c>
      <c r="AI524" s="54" t="str">
        <f t="shared" si="9"/>
        <v/>
      </c>
      <c r="AJ524" s="42"/>
      <c r="AK524" s="55"/>
      <c r="AL524" s="46" t="b">
        <v>0</v>
      </c>
      <c r="AM524" s="56"/>
      <c r="AN524" s="57" t="str">
        <f t="shared" si="10"/>
        <v/>
      </c>
      <c r="AO524" s="58" t="str">
        <f t="shared" si="11"/>
        <v/>
      </c>
      <c r="AP524" s="59"/>
      <c r="AQ524" s="60"/>
      <c r="AR524" s="61"/>
      <c r="AS524" s="61"/>
      <c r="AT524" s="61" t="str">
        <f>IFERROR(__xludf.DUMMYFUNCTION("IF( 
  OR($AJ524=""Full Payment"", ISBLANK($K524)),
  """",
  IF(
    OR(
      Q524=""Standard Booking, P1"",
      Q524=""Standard Booking, P2"",
      Q524=""Standard Booking, P3"",
      Q524=""Standard Booking, P4""
    ),
    LET(
      resDate,   $"&amp;"K524,
      tourDate,  $N524,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4" s="62" t="str">
        <f t="shared" si="12"/>
        <v/>
      </c>
      <c r="AV524" s="63"/>
      <c r="AW524" s="64"/>
      <c r="AX524" s="64"/>
      <c r="AY524" s="64"/>
      <c r="AZ524" s="64" t="str">
        <f>IFERROR(__xludf.DUMMYFUNCTION("IF(
  OR($AJ524=""Full Payment"",$AJ524=""P1"", ISBLANK($K524)),
  """",
  IF(
    OR(
      $Q524=""Standard Booking, P2"",
      $Q524=""Standard Booking, P3"",
      $Q524=""Standard Booking, P4""
    ),
    LET(
      resDate,   $K524,
      tourDate,"&amp;"  $N524,
      monthCount, DATEDIF(resDate, tourDate, ""M"") + 1,
      secondDates, ARRAYFORMULA(
        DATE(
          YEAR(resDate),
          MONTH(resDate) + SEQUENCE(monthCount),
          2
        )
      ),
      validDates, FILTER(
        sec"&amp;"ondDates,
        (secondDates &gt; resDate + 2) *
        (secondDates &lt;= tourDate - 3)
      ),
      IF(
        OR($AJ524=""P2"", $AJ524=""P3"", $AJ524=""P4""),
        IF(
          COUNTA(validDates) &lt; 2,
          """",
          TEXT(INDEX(validDates"&amp;", 2), ""mmm d, yyyy"")
        ),
        IF(
          COUNTA(validDates) &lt; 2,
          """",
          TEXTJOIN("", "", TRUE,
            TEXT(INDEX(validDates, 1), ""mmm d, yyyy""),
            TEXT(INDEX(validDates, 2), ""mmm d, yyyy"")
          )
 "&amp;"       )
      )
    ),
    """"
  )
)
"),"")</f>
        <v/>
      </c>
      <c r="BA524" s="65" t="str">
        <f t="shared" si="13"/>
        <v/>
      </c>
      <c r="BB524" s="63"/>
      <c r="BC524" s="64"/>
      <c r="BD524" s="64"/>
      <c r="BE524" s="64"/>
      <c r="BF524" s="64" t="str">
        <f>IFERROR(__xludf.DUMMYFUNCTION("IF(
  OR($AJ524=""Full Payment"",$AJ524=""P1"", $AJ524=""P2""),
  """",
  IF(
    AND(
      NOT(ISBLANK($K524)),
      OR(
        Q524=""Standard Booking, P3"",
        Q524=""Standard Booking, P4""
      )
    ),
    LET(
      resDate,   $K524,
      "&amp;"tourDate,  $N524,
      monthCount, DATEDIF(resDate, tourDate, ""M"") + 1,
      secondDates, ARRAYFORMULA(
        DATE(
          YEAR(resDate),
          MONTH(resDate) + SEQUENCE(monthCount),
          2
        )
      ),
      validDates, FILTER(
  "&amp;"      secondDates,
        (secondDates &gt; resDate + 2) *
        (secondDates &lt;= tourDate - 3)
      ),
      IF(
        $AJ524=""P4"",
        IF(
          COUNTA(validDates) &lt; 3,
          """",
          TEXT(INDEX(validDates, 3), ""mmm d, yyyy"")
  "&amp;"      ),
        IF(
          $AJ524=""P3"",
          IF(
            COUNTA(validDates) &lt; 3,
            """",
            TEXT(INDEX(validDates, 3), ""mmm d, yyyy"")
          ),
          IF(
            COUNTA(validDates) &lt; 3,
            """",
    "&amp;"        TEXTJOIN("", "", TRUE,
              TEXT(INDEX(validDates, 1), ""mmm d, yyyy""),
              TEXT(INDEX(validDates, 2), ""mmm d, yyyy""),
              TEXT(INDEX(validDates, 3), ""mmm d, yyyy"")
            )
          )
        )
      )
    "&amp;"),
    """"
  )
)
"),"")</f>
        <v/>
      </c>
      <c r="BG524" s="65" t="str">
        <f t="shared" si="14"/>
        <v/>
      </c>
      <c r="BH524" s="63"/>
      <c r="BI524" s="64"/>
      <c r="BJ524" s="64"/>
      <c r="BK524" s="64"/>
      <c r="BL524" s="64" t="str">
        <f>IFERROR(__xludf.DUMMYFUNCTION("IF(
  OR($AJ524=""Full Payment"",$AJ524=""P1"",$AJ524=""P2"",$AJ524=""P3""),
  """",
  IF(
    AND(
      NOT(ISBLANK($K524)),
      $Q524=""Standard Booking, P4""
    ),
    LET(
      resDate,   $K524,
      tourDate,  $N524,
      monthCount, DATEDIF(r"&amp;"esDate, tourDate, ""M"") + 1,
      secondDates, ARRAYFORMULA(
        DATE(
          YEAR(resDate),
          MONTH(resDate) + SEQUENCE(monthCount),
          2
        )
      ),
      validDates, FILTER(
        secondDates,
        (secondDates &gt; res"&amp;"Date + 2) *
        (secondDates &lt;= tourDate - 3)
      ),
      IF(
        $AJ524=""P4"",
        IF(
          COUNTA(validDates) &lt; 4,
          """",
          TEXT(
            INDEX(validDates, 4),
            ""mmm d, yyyy""
          )
        ),
"&amp;"        IF(
          COUNTA(validDates) &lt; 4,
          """",
          TEXTJOIN(
            "", "", TRUE,
            TEXT(INDEX(validDates, 1), ""mmm d, yyyy""),
            TEXT(INDEX(validDates, 2), ""mmm d, yyyy""),
            TEXT(INDEX(validDates"&amp;", 3), ""mmm d, yyyy""),
            TEXT(INDEX(validDates, 4), ""mmm d, yyyy"")
          )
        )
      )
    ),
    """"
  )
)
"),"")</f>
        <v/>
      </c>
      <c r="BM524" s="65" t="str">
        <f t="shared" si="15"/>
        <v/>
      </c>
      <c r="BN524" s="66"/>
      <c r="BO524" s="67"/>
      <c r="BP524" s="49" t="b">
        <v>0</v>
      </c>
      <c r="BQ524" s="49" t="b">
        <v>0</v>
      </c>
      <c r="BR524" s="68"/>
      <c r="BS524" s="69"/>
      <c r="BT524" s="70" t="b">
        <v>0</v>
      </c>
      <c r="BU524" s="71"/>
      <c r="BV524" s="72"/>
      <c r="BW524" s="86" t="b">
        <v>0</v>
      </c>
      <c r="BX524" s="87"/>
    </row>
    <row r="525">
      <c r="A525" s="35" t="str">
        <f t="shared" si="1"/>
        <v/>
      </c>
      <c r="B525" s="36" t="str">
        <f t="shared" si="2"/>
        <v/>
      </c>
      <c r="C525" s="36" t="str">
        <f t="array" ref="C525">IF(
  M525="",
  "",
  IFERROR(
    INDEX(
      '{INDEX} Tour Packages'!$A:$ZZ,
      MATCH(
        M525,
        INDEX(
          '{INDEX} Tour Packages'!$A:$ZZ,
          ,
          MATCH("Tour Package Name", '{INDEX} Tour Packages'!$4:$4, 0)
        ),
        0
      ),
      MATCH("Tour Code", '{INDEX} Tour Packages'!$4:$4, 0)
    ),
    "XXX"
  )
)
</f>
        <v/>
      </c>
      <c r="D525" s="36" t="str">
        <f t="shared" si="3"/>
        <v/>
      </c>
      <c r="E525" s="36" t="str">
        <f t="shared" si="4"/>
        <v/>
      </c>
      <c r="F525" s="37" t="str">
        <f t="shared" si="5"/>
        <v/>
      </c>
      <c r="G525" s="89"/>
      <c r="H525" s="89"/>
      <c r="I525" s="90"/>
      <c r="J525" s="40" t="str">
        <f t="shared" si="16"/>
        <v> </v>
      </c>
      <c r="K525" s="91"/>
      <c r="L525" s="55"/>
      <c r="M525" s="55"/>
      <c r="N525" s="91"/>
      <c r="O525" s="43" t="str">
        <f>IFERROR(__xludf.DUMMYFUNCTION("IF(N525="""","""",IFERROR(
  N525 + VALUE(REGEXEXTRACT(P525, ""(\d+)\s+Days"")),
  """"
)
)"),"")</f>
        <v/>
      </c>
      <c r="P525" s="43" t="str">
        <f t="array" ref="P525">IFERROR(
  INDEX(
    INDEX('{INDEX} Tour Packages'!$A:$ZZ, , MATCH(P$3, '{INDEX} Tour Packages'!$4:$4, 0)),
    MATCH(M525, INDEX('{INDEX} Tour Packages'!$A:$ZZ,0, MATCH("Tour Package Name", '{INDEX} Tour Packages'!$4:$4, 0)), 0)
  ),
"")
</f>
        <v/>
      </c>
      <c r="Q525" s="44" t="str">
        <f t="shared" si="7"/>
        <v/>
      </c>
      <c r="R525" s="44" t="str">
        <f>IFERROR(__xludf.DUMMYFUNCTION("IF(OR(ISBLANK(K525), ISBLANK(N525)), """", 
  LET(
    resDate, K525,
    tourDate, N525,
    monthCount, MAX(0, DATEDIF(resDate, tourDate - 3, ""M"") + 1),
    secondDates, ARRAYFORMULA(DATE(YEAR(resDate), MONTH(resDate) + SEQUENCE(monthCount), 2)),
    "&amp;"validDates, FILTER(secondDates, (secondDates &gt; resDate + 2) * (secondDates &lt;= tourDate - 3)),
    IF(ISERROR(validDates), 0, COUNTA(validDates))
  )
)
"),"")</f>
        <v/>
      </c>
      <c r="S525" s="44" t="str">
        <f t="shared" si="8"/>
        <v/>
      </c>
      <c r="T525" s="45" t="str">
        <f t="array" ref="T525">IF(ISBLANK(BO525),IFERROR(
  INDEX(
    INDEX('{INDEX} Payment Terms'!$A:$G, , MATCH(T$3, '{INDEX} Payment Terms'!$4:$4, 0)),
    MATCH(Q525, INDEX('{INDEX} Payment Terms'!$A:$G,0, MATCH("Payment Condition", '{INDEX} Payment Terms'!$4:$4, 0)), 0)
  ),
""),"Cancelled")
</f>
        <v/>
      </c>
      <c r="U525" s="46" t="b">
        <v>0</v>
      </c>
      <c r="V525" s="47" t="str">
        <f>IFERROR(__xludf.DUMMYFUNCTION("IF(OR(L525=""Duo Booking"", L525=""Group Booking""),
IF(U525=FALSE,"""",
    LET(
      bookingType, L525,
      tour, M525,
      mainFirst, H525,
      mainLast, I525,
      mainEmail, G525,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$L$4:L525, bookingType,
          $M$4:M525, tour,
          $H$4:H525, mainFirst,
          $I$4:I525, mainLast,
          $G$4:G525, mainEmail
        ),
        ""000""
      ),
  "&amp;"    baseID &amp; ""-"" &amp; memberNumber
    )
  ),
  """"
)
"),"")</f>
        <v/>
      </c>
      <c r="W525" s="48"/>
      <c r="X525" s="85" t="b">
        <v>0</v>
      </c>
      <c r="Y525" s="85" t="b">
        <v>0</v>
      </c>
      <c r="Z525" s="85" t="b">
        <v>0</v>
      </c>
      <c r="AA525" s="50"/>
      <c r="AB525" s="51"/>
      <c r="AC525" s="85" t="b">
        <v>0</v>
      </c>
      <c r="AD525" s="92"/>
      <c r="AE525" s="88"/>
      <c r="AF525" s="36" t="str">
        <f t="array" ref="AF525">IF(M525="","",INDEX(
      '{INDEX} Tour Packages'!$A:$ZP,
      MATCH($M525, '{INDEX} Tour Packages'!$A:$A, 0),
      MATCH(AF$3, '{INDEX} Tour Packages'!$4:$4, 0)
    ))</f>
        <v/>
      </c>
      <c r="AG525" s="36" t="str">
        <f t="array" ref="AG525">IF(M525="","",INDEX(
      '{INDEX} Tour Packages'!$A:$ZP,
      MATCH($M525, '{INDEX} Tour Packages'!$A:$A, 0),
      MATCH(AG$3, '{INDEX} Tour Packages'!$4:$4, 0)
    ))</f>
        <v/>
      </c>
      <c r="AH525" s="36" t="str">
        <f t="array" ref="AH525">IF(M525="","",INDEX(
      '{INDEX} Tour Packages'!$A:$ZP,
      MATCH($M525, '{INDEX} Tour Packages'!$A:$A, 0),
      MATCH(AH$3, '{INDEX} Tour Packages'!$4:$4, 0)
    ))</f>
        <v/>
      </c>
      <c r="AI525" s="54" t="str">
        <f t="shared" si="9"/>
        <v/>
      </c>
      <c r="AJ525" s="42"/>
      <c r="AK525" s="55"/>
      <c r="AL525" s="46" t="b">
        <v>0</v>
      </c>
      <c r="AM525" s="56"/>
      <c r="AN525" s="57" t="str">
        <f t="shared" si="10"/>
        <v/>
      </c>
      <c r="AO525" s="58" t="str">
        <f t="shared" si="11"/>
        <v/>
      </c>
      <c r="AP525" s="59"/>
      <c r="AQ525" s="60"/>
      <c r="AR525" s="61"/>
      <c r="AS525" s="61"/>
      <c r="AT525" s="61" t="str">
        <f>IFERROR(__xludf.DUMMYFUNCTION("IF( 
  OR($AJ525=""Full Payment"", ISBLANK($K525)),
  """",
  IF(
    OR(
      Q525=""Standard Booking, P1"",
      Q525=""Standard Booking, P2"",
      Q525=""Standard Booking, P3"",
      Q525=""Standard Booking, P4""
    ),
    LET(
      resDate,   $"&amp;"K525,
      tourDate,  $N525,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5" s="62" t="str">
        <f t="shared" si="12"/>
        <v/>
      </c>
      <c r="AV525" s="63"/>
      <c r="AW525" s="64"/>
      <c r="AX525" s="64"/>
      <c r="AY525" s="64"/>
      <c r="AZ525" s="64" t="str">
        <f>IFERROR(__xludf.DUMMYFUNCTION("IF(
  OR($AJ525=""Full Payment"",$AJ525=""P1"", ISBLANK($K525)),
  """",
  IF(
    OR(
      $Q525=""Standard Booking, P2"",
      $Q525=""Standard Booking, P3"",
      $Q525=""Standard Booking, P4""
    ),
    LET(
      resDate,   $K525,
      tourDate,"&amp;"  $N525,
      monthCount, DATEDIF(resDate, tourDate, ""M"") + 1,
      secondDates, ARRAYFORMULA(
        DATE(
          YEAR(resDate),
          MONTH(resDate) + SEQUENCE(monthCount),
          2
        )
      ),
      validDates, FILTER(
        sec"&amp;"ondDates,
        (secondDates &gt; resDate + 2) *
        (secondDates &lt;= tourDate - 3)
      ),
      IF(
        OR($AJ525=""P2"", $AJ525=""P3"", $AJ525=""P4""),
        IF(
          COUNTA(validDates) &lt; 2,
          """",
          TEXT(INDEX(validDates"&amp;", 2), ""mmm d, yyyy"")
        ),
        IF(
          COUNTA(validDates) &lt; 2,
          """",
          TEXTJOIN("", "", TRUE,
            TEXT(INDEX(validDates, 1), ""mmm d, yyyy""),
            TEXT(INDEX(validDates, 2), ""mmm d, yyyy"")
          )
 "&amp;"       )
      )
    ),
    """"
  )
)
"),"")</f>
        <v/>
      </c>
      <c r="BA525" s="65" t="str">
        <f t="shared" si="13"/>
        <v/>
      </c>
      <c r="BB525" s="63"/>
      <c r="BC525" s="64"/>
      <c r="BD525" s="64"/>
      <c r="BE525" s="64"/>
      <c r="BF525" s="64" t="str">
        <f>IFERROR(__xludf.DUMMYFUNCTION("IF(
  OR($AJ525=""Full Payment"",$AJ525=""P1"", $AJ525=""P2""),
  """",
  IF(
    AND(
      NOT(ISBLANK($K525)),
      OR(
        Q525=""Standard Booking, P3"",
        Q525=""Standard Booking, P4""
      )
    ),
    LET(
      resDate,   $K525,
      "&amp;"tourDate,  $N525,
      monthCount, DATEDIF(resDate, tourDate, ""M"") + 1,
      secondDates, ARRAYFORMULA(
        DATE(
          YEAR(resDate),
          MONTH(resDate) + SEQUENCE(monthCount),
          2
        )
      ),
      validDates, FILTER(
  "&amp;"      secondDates,
        (secondDates &gt; resDate + 2) *
        (secondDates &lt;= tourDate - 3)
      ),
      IF(
        $AJ525=""P4"",
        IF(
          COUNTA(validDates) &lt; 3,
          """",
          TEXT(INDEX(validDates, 3), ""mmm d, yyyy"")
  "&amp;"      ),
        IF(
          $AJ525=""P3"",
          IF(
            COUNTA(validDates) &lt; 3,
            """",
            TEXT(INDEX(validDates, 3), ""mmm d, yyyy"")
          ),
          IF(
            COUNTA(validDates) &lt; 3,
            """",
    "&amp;"        TEXTJOIN("", "", TRUE,
              TEXT(INDEX(validDates, 1), ""mmm d, yyyy""),
              TEXT(INDEX(validDates, 2), ""mmm d, yyyy""),
              TEXT(INDEX(validDates, 3), ""mmm d, yyyy"")
            )
          )
        )
      )
    "&amp;"),
    """"
  )
)
"),"")</f>
        <v/>
      </c>
      <c r="BG525" s="65" t="str">
        <f t="shared" si="14"/>
        <v/>
      </c>
      <c r="BH525" s="63"/>
      <c r="BI525" s="64"/>
      <c r="BJ525" s="64"/>
      <c r="BK525" s="64"/>
      <c r="BL525" s="64" t="str">
        <f>IFERROR(__xludf.DUMMYFUNCTION("IF(
  OR($AJ525=""Full Payment"",$AJ525=""P1"",$AJ525=""P2"",$AJ525=""P3""),
  """",
  IF(
    AND(
      NOT(ISBLANK($K525)),
      $Q525=""Standard Booking, P4""
    ),
    LET(
      resDate,   $K525,
      tourDate,  $N525,
      monthCount, DATEDIF(r"&amp;"esDate, tourDate, ""M"") + 1,
      secondDates, ARRAYFORMULA(
        DATE(
          YEAR(resDate),
          MONTH(resDate) + SEQUENCE(monthCount),
          2
        )
      ),
      validDates, FILTER(
        secondDates,
        (secondDates &gt; res"&amp;"Date + 2) *
        (secondDates &lt;= tourDate - 3)
      ),
      IF(
        $AJ525=""P4"",
        IF(
          COUNTA(validDates) &lt; 4,
          """",
          TEXT(
            INDEX(validDates, 4),
            ""mmm d, yyyy""
          )
        ),
"&amp;"        IF(
          COUNTA(validDates) &lt; 4,
          """",
          TEXTJOIN(
            "", "", TRUE,
            TEXT(INDEX(validDates, 1), ""mmm d, yyyy""),
            TEXT(INDEX(validDates, 2), ""mmm d, yyyy""),
            TEXT(INDEX(validDates"&amp;", 3), ""mmm d, yyyy""),
            TEXT(INDEX(validDates, 4), ""mmm d, yyyy"")
          )
        )
      )
    ),
    """"
  )
)
"),"")</f>
        <v/>
      </c>
      <c r="BM525" s="65" t="str">
        <f t="shared" si="15"/>
        <v/>
      </c>
      <c r="BN525" s="66"/>
      <c r="BO525" s="67"/>
      <c r="BP525" s="49" t="b">
        <v>0</v>
      </c>
      <c r="BQ525" s="49" t="b">
        <v>0</v>
      </c>
      <c r="BR525" s="68"/>
      <c r="BS525" s="69"/>
      <c r="BT525" s="70" t="b">
        <v>0</v>
      </c>
      <c r="BU525" s="71"/>
      <c r="BV525" s="72"/>
      <c r="BW525" s="86" t="b">
        <v>0</v>
      </c>
      <c r="BX525" s="87"/>
    </row>
    <row r="526">
      <c r="A526" s="35" t="str">
        <f t="shared" si="1"/>
        <v/>
      </c>
      <c r="B526" s="36" t="str">
        <f t="shared" si="2"/>
        <v/>
      </c>
      <c r="C526" s="36" t="str">
        <f t="array" ref="C526">IF(
  M526="",
  "",
  IFERROR(
    INDEX(
      '{INDEX} Tour Packages'!$A:$ZZ,
      MATCH(
        M526,
        INDEX(
          '{INDEX} Tour Packages'!$A:$ZZ,
          ,
          MATCH("Tour Package Name", '{INDEX} Tour Packages'!$4:$4, 0)
        ),
        0
      ),
      MATCH("Tour Code", '{INDEX} Tour Packages'!$4:$4, 0)
    ),
    "XXX"
  )
)
</f>
        <v/>
      </c>
      <c r="D526" s="36" t="str">
        <f t="shared" si="3"/>
        <v/>
      </c>
      <c r="E526" s="36" t="str">
        <f t="shared" si="4"/>
        <v/>
      </c>
      <c r="F526" s="37" t="str">
        <f t="shared" si="5"/>
        <v/>
      </c>
      <c r="G526" s="89"/>
      <c r="H526" s="89"/>
      <c r="I526" s="90"/>
      <c r="J526" s="40" t="str">
        <f t="shared" si="16"/>
        <v> </v>
      </c>
      <c r="K526" s="91"/>
      <c r="L526" s="55"/>
      <c r="M526" s="55"/>
      <c r="N526" s="91"/>
      <c r="O526" s="43" t="str">
        <f>IFERROR(__xludf.DUMMYFUNCTION("IF(N526="""","""",IFERROR(
  N526 + VALUE(REGEXEXTRACT(P526, ""(\d+)\s+Days"")),
  """"
)
)"),"")</f>
        <v/>
      </c>
      <c r="P526" s="43" t="str">
        <f t="array" ref="P526">IFERROR(
  INDEX(
    INDEX('{INDEX} Tour Packages'!$A:$ZZ, , MATCH(P$3, '{INDEX} Tour Packages'!$4:$4, 0)),
    MATCH(M526, INDEX('{INDEX} Tour Packages'!$A:$ZZ,0, MATCH("Tour Package Name", '{INDEX} Tour Packages'!$4:$4, 0)), 0)
  ),
"")
</f>
        <v/>
      </c>
      <c r="Q526" s="44" t="str">
        <f t="shared" si="7"/>
        <v/>
      </c>
      <c r="R526" s="44" t="str">
        <f>IFERROR(__xludf.DUMMYFUNCTION("IF(OR(ISBLANK(K526), ISBLANK(N526)), """", 
  LET(
    resDate, K526,
    tourDate, N526,
    monthCount, MAX(0, DATEDIF(resDate, tourDate - 3, ""M"") + 1),
    secondDates, ARRAYFORMULA(DATE(YEAR(resDate), MONTH(resDate) + SEQUENCE(monthCount), 2)),
    "&amp;"validDates, FILTER(secondDates, (secondDates &gt; resDate + 2) * (secondDates &lt;= tourDate - 3)),
    IF(ISERROR(validDates), 0, COUNTA(validDates))
  )
)
"),"")</f>
        <v/>
      </c>
      <c r="S526" s="44" t="str">
        <f t="shared" si="8"/>
        <v/>
      </c>
      <c r="T526" s="45" t="str">
        <f t="array" ref="T526">IF(ISBLANK(BO526),IFERROR(
  INDEX(
    INDEX('{INDEX} Payment Terms'!$A:$G, , MATCH(T$3, '{INDEX} Payment Terms'!$4:$4, 0)),
    MATCH(Q526, INDEX('{INDEX} Payment Terms'!$A:$G,0, MATCH("Payment Condition", '{INDEX} Payment Terms'!$4:$4, 0)), 0)
  ),
""),"Cancelled")
</f>
        <v/>
      </c>
      <c r="U526" s="46" t="b">
        <v>0</v>
      </c>
      <c r="V526" s="47" t="str">
        <f>IFERROR(__xludf.DUMMYFUNCTION("IF(OR(L526=""Duo Booking"", L526=""Group Booking""),
IF(U526=FALSE,"""",
    LET(
      bookingType, L526,
      tour, M526,
      mainFirst, H526,
      mainLast, I526,
      mainEmail, G526,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$L$4:L526, bookingType,
          $M$4:M526, tour,
          $H$4:H526, mainFirst,
          $I$4:I526, mainLast,
          $G$4:G526, mainEmail
        ),
        ""000""
      ),
  "&amp;"    baseID &amp; ""-"" &amp; memberNumber
    )
  ),
  """"
)
"),"")</f>
        <v/>
      </c>
      <c r="W526" s="48"/>
      <c r="X526" s="85" t="b">
        <v>0</v>
      </c>
      <c r="Y526" s="85" t="b">
        <v>0</v>
      </c>
      <c r="Z526" s="85" t="b">
        <v>0</v>
      </c>
      <c r="AA526" s="50"/>
      <c r="AB526" s="51"/>
      <c r="AC526" s="85" t="b">
        <v>0</v>
      </c>
      <c r="AD526" s="92"/>
      <c r="AE526" s="88"/>
      <c r="AF526" s="36" t="str">
        <f t="array" ref="AF526">IF(M526="","",INDEX(
      '{INDEX} Tour Packages'!$A:$ZP,
      MATCH($M526, '{INDEX} Tour Packages'!$A:$A, 0),
      MATCH(AF$3, '{INDEX} Tour Packages'!$4:$4, 0)
    ))</f>
        <v/>
      </c>
      <c r="AG526" s="36" t="str">
        <f t="array" ref="AG526">IF(M526="","",INDEX(
      '{INDEX} Tour Packages'!$A:$ZP,
      MATCH($M526, '{INDEX} Tour Packages'!$A:$A, 0),
      MATCH(AG$3, '{INDEX} Tour Packages'!$4:$4, 0)
    ))</f>
        <v/>
      </c>
      <c r="AH526" s="36" t="str">
        <f t="array" ref="AH526">IF(M526="","",INDEX(
      '{INDEX} Tour Packages'!$A:$ZP,
      MATCH($M526, '{INDEX} Tour Packages'!$A:$A, 0),
      MATCH(AH$3, '{INDEX} Tour Packages'!$4:$4, 0)
    ))</f>
        <v/>
      </c>
      <c r="AI526" s="54" t="str">
        <f t="shared" si="9"/>
        <v/>
      </c>
      <c r="AJ526" s="42"/>
      <c r="AK526" s="55"/>
      <c r="AL526" s="46" t="b">
        <v>0</v>
      </c>
      <c r="AM526" s="56"/>
      <c r="AN526" s="57" t="str">
        <f t="shared" si="10"/>
        <v/>
      </c>
      <c r="AO526" s="58" t="str">
        <f t="shared" si="11"/>
        <v/>
      </c>
      <c r="AP526" s="59"/>
      <c r="AQ526" s="60"/>
      <c r="AR526" s="61"/>
      <c r="AS526" s="61"/>
      <c r="AT526" s="61" t="str">
        <f>IFERROR(__xludf.DUMMYFUNCTION("IF( 
  OR($AJ526=""Full Payment"", ISBLANK($K526)),
  """",
  IF(
    OR(
      Q526=""Standard Booking, P1"",
      Q526=""Standard Booking, P2"",
      Q526=""Standard Booking, P3"",
      Q526=""Standard Booking, P4""
    ),
    LET(
      resDate,   $"&amp;"K526,
      tourDate,  $N526,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6" s="62" t="str">
        <f t="shared" si="12"/>
        <v/>
      </c>
      <c r="AV526" s="63"/>
      <c r="AW526" s="64"/>
      <c r="AX526" s="64"/>
      <c r="AY526" s="64"/>
      <c r="AZ526" s="64" t="str">
        <f>IFERROR(__xludf.DUMMYFUNCTION("IF(
  OR($AJ526=""Full Payment"",$AJ526=""P1"", ISBLANK($K526)),
  """",
  IF(
    OR(
      $Q526=""Standard Booking, P2"",
      $Q526=""Standard Booking, P3"",
      $Q526=""Standard Booking, P4""
    ),
    LET(
      resDate,   $K526,
      tourDate,"&amp;"  $N526,
      monthCount, DATEDIF(resDate, tourDate, ""M"") + 1,
      secondDates, ARRAYFORMULA(
        DATE(
          YEAR(resDate),
          MONTH(resDate) + SEQUENCE(monthCount),
          2
        )
      ),
      validDates, FILTER(
        sec"&amp;"ondDates,
        (secondDates &gt; resDate + 2) *
        (secondDates &lt;= tourDate - 3)
      ),
      IF(
        OR($AJ526=""P2"", $AJ526=""P3"", $AJ526=""P4""),
        IF(
          COUNTA(validDates) &lt; 2,
          """",
          TEXT(INDEX(validDates"&amp;", 2), ""mmm d, yyyy"")
        ),
        IF(
          COUNTA(validDates) &lt; 2,
          """",
          TEXTJOIN("", "", TRUE,
            TEXT(INDEX(validDates, 1), ""mmm d, yyyy""),
            TEXT(INDEX(validDates, 2), ""mmm d, yyyy"")
          )
 "&amp;"       )
      )
    ),
    """"
  )
)
"),"")</f>
        <v/>
      </c>
      <c r="BA526" s="65" t="str">
        <f t="shared" si="13"/>
        <v/>
      </c>
      <c r="BB526" s="63"/>
      <c r="BC526" s="64"/>
      <c r="BD526" s="64"/>
      <c r="BE526" s="64"/>
      <c r="BF526" s="64" t="str">
        <f>IFERROR(__xludf.DUMMYFUNCTION("IF(
  OR($AJ526=""Full Payment"",$AJ526=""P1"", $AJ526=""P2""),
  """",
  IF(
    AND(
      NOT(ISBLANK($K526)),
      OR(
        Q526=""Standard Booking, P3"",
        Q526=""Standard Booking, P4""
      )
    ),
    LET(
      resDate,   $K526,
      "&amp;"tourDate,  $N526,
      monthCount, DATEDIF(resDate, tourDate, ""M"") + 1,
      secondDates, ARRAYFORMULA(
        DATE(
          YEAR(resDate),
          MONTH(resDate) + SEQUENCE(monthCount),
          2
        )
      ),
      validDates, FILTER(
  "&amp;"      secondDates,
        (secondDates &gt; resDate + 2) *
        (secondDates &lt;= tourDate - 3)
      ),
      IF(
        $AJ526=""P4"",
        IF(
          COUNTA(validDates) &lt; 3,
          """",
          TEXT(INDEX(validDates, 3), ""mmm d, yyyy"")
  "&amp;"      ),
        IF(
          $AJ526=""P3"",
          IF(
            COUNTA(validDates) &lt; 3,
            """",
            TEXT(INDEX(validDates, 3), ""mmm d, yyyy"")
          ),
          IF(
            COUNTA(validDates) &lt; 3,
            """",
    "&amp;"        TEXTJOIN("", "", TRUE,
              TEXT(INDEX(validDates, 1), ""mmm d, yyyy""),
              TEXT(INDEX(validDates, 2), ""mmm d, yyyy""),
              TEXT(INDEX(validDates, 3), ""mmm d, yyyy"")
            )
          )
        )
      )
    "&amp;"),
    """"
  )
)
"),"")</f>
        <v/>
      </c>
      <c r="BG526" s="65" t="str">
        <f t="shared" si="14"/>
        <v/>
      </c>
      <c r="BH526" s="63"/>
      <c r="BI526" s="64"/>
      <c r="BJ526" s="64"/>
      <c r="BK526" s="64"/>
      <c r="BL526" s="64" t="str">
        <f>IFERROR(__xludf.DUMMYFUNCTION("IF(
  OR($AJ526=""Full Payment"",$AJ526=""P1"",$AJ526=""P2"",$AJ526=""P3""),
  """",
  IF(
    AND(
      NOT(ISBLANK($K526)),
      $Q526=""Standard Booking, P4""
    ),
    LET(
      resDate,   $K526,
      tourDate,  $N526,
      monthCount, DATEDIF(r"&amp;"esDate, tourDate, ""M"") + 1,
      secondDates, ARRAYFORMULA(
        DATE(
          YEAR(resDate),
          MONTH(resDate) + SEQUENCE(monthCount),
          2
        )
      ),
      validDates, FILTER(
        secondDates,
        (secondDates &gt; res"&amp;"Date + 2) *
        (secondDates &lt;= tourDate - 3)
      ),
      IF(
        $AJ526=""P4"",
        IF(
          COUNTA(validDates) &lt; 4,
          """",
          TEXT(
            INDEX(validDates, 4),
            ""mmm d, yyyy""
          )
        ),
"&amp;"        IF(
          COUNTA(validDates) &lt; 4,
          """",
          TEXTJOIN(
            "", "", TRUE,
            TEXT(INDEX(validDates, 1), ""mmm d, yyyy""),
            TEXT(INDEX(validDates, 2), ""mmm d, yyyy""),
            TEXT(INDEX(validDates"&amp;", 3), ""mmm d, yyyy""),
            TEXT(INDEX(validDates, 4), ""mmm d, yyyy"")
          )
        )
      )
    ),
    """"
  )
)
"),"")</f>
        <v/>
      </c>
      <c r="BM526" s="65" t="str">
        <f t="shared" si="15"/>
        <v/>
      </c>
      <c r="BN526" s="66"/>
      <c r="BO526" s="67"/>
      <c r="BP526" s="49" t="b">
        <v>0</v>
      </c>
      <c r="BQ526" s="49" t="b">
        <v>0</v>
      </c>
      <c r="BR526" s="68"/>
      <c r="BS526" s="69"/>
      <c r="BT526" s="70" t="b">
        <v>0</v>
      </c>
      <c r="BU526" s="71"/>
      <c r="BV526" s="72"/>
      <c r="BW526" s="86" t="b">
        <v>0</v>
      </c>
      <c r="BX526" s="87"/>
    </row>
    <row r="527">
      <c r="A527" s="35" t="str">
        <f t="shared" si="1"/>
        <v/>
      </c>
      <c r="B527" s="36" t="str">
        <f t="shared" si="2"/>
        <v/>
      </c>
      <c r="C527" s="36" t="str">
        <f t="array" ref="C527">IF(
  M527="",
  "",
  IFERROR(
    INDEX(
      '{INDEX} Tour Packages'!$A:$ZZ,
      MATCH(
        M527,
        INDEX(
          '{INDEX} Tour Packages'!$A:$ZZ,
          ,
          MATCH("Tour Package Name", '{INDEX} Tour Packages'!$4:$4, 0)
        ),
        0
      ),
      MATCH("Tour Code", '{INDEX} Tour Packages'!$4:$4, 0)
    ),
    "XXX"
  )
)
</f>
        <v/>
      </c>
      <c r="D527" s="36" t="str">
        <f t="shared" si="3"/>
        <v/>
      </c>
      <c r="E527" s="36" t="str">
        <f t="shared" si="4"/>
        <v/>
      </c>
      <c r="F527" s="37" t="str">
        <f t="shared" si="5"/>
        <v/>
      </c>
      <c r="G527" s="89"/>
      <c r="H527" s="89"/>
      <c r="I527" s="90"/>
      <c r="J527" s="40" t="str">
        <f t="shared" si="16"/>
        <v> </v>
      </c>
      <c r="K527" s="91"/>
      <c r="L527" s="55"/>
      <c r="M527" s="55"/>
      <c r="N527" s="91"/>
      <c r="O527" s="43" t="str">
        <f>IFERROR(__xludf.DUMMYFUNCTION("IF(N527="""","""",IFERROR(
  N527 + VALUE(REGEXEXTRACT(P527, ""(\d+)\s+Days"")),
  """"
)
)"),"")</f>
        <v/>
      </c>
      <c r="P527" s="43" t="str">
        <f t="array" ref="P527">IFERROR(
  INDEX(
    INDEX('{INDEX} Tour Packages'!$A:$ZZ, , MATCH(P$3, '{INDEX} Tour Packages'!$4:$4, 0)),
    MATCH(M527, INDEX('{INDEX} Tour Packages'!$A:$ZZ,0, MATCH("Tour Package Name", '{INDEX} Tour Packages'!$4:$4, 0)), 0)
  ),
"")
</f>
        <v/>
      </c>
      <c r="Q527" s="44" t="str">
        <f t="shared" si="7"/>
        <v/>
      </c>
      <c r="R527" s="44" t="str">
        <f>IFERROR(__xludf.DUMMYFUNCTION("IF(OR(ISBLANK(K527), ISBLANK(N527)), """", 
  LET(
    resDate, K527,
    tourDate, N527,
    monthCount, MAX(0, DATEDIF(resDate, tourDate - 3, ""M"") + 1),
    secondDates, ARRAYFORMULA(DATE(YEAR(resDate), MONTH(resDate) + SEQUENCE(monthCount), 2)),
    "&amp;"validDates, FILTER(secondDates, (secondDates &gt; resDate + 2) * (secondDates &lt;= tourDate - 3)),
    IF(ISERROR(validDates), 0, COUNTA(validDates))
  )
)
"),"")</f>
        <v/>
      </c>
      <c r="S527" s="44" t="str">
        <f t="shared" si="8"/>
        <v/>
      </c>
      <c r="T527" s="45" t="str">
        <f t="array" ref="T527">IF(ISBLANK(BO527),IFERROR(
  INDEX(
    INDEX('{INDEX} Payment Terms'!$A:$G, , MATCH(T$3, '{INDEX} Payment Terms'!$4:$4, 0)),
    MATCH(Q527, INDEX('{INDEX} Payment Terms'!$A:$G,0, MATCH("Payment Condition", '{INDEX} Payment Terms'!$4:$4, 0)), 0)
  ),
""),"Cancelled")
</f>
        <v/>
      </c>
      <c r="U527" s="46" t="b">
        <v>0</v>
      </c>
      <c r="V527" s="47" t="str">
        <f>IFERROR(__xludf.DUMMYFUNCTION("IF(OR(L527=""Duo Booking"", L527=""Group Booking""),
IF(U527=FALSE,"""",
    LET(
      bookingType, L527,
      tour, M527,
      mainFirst, H527,
      mainLast, I527,
      mainEmail, G527,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$L$4:L527, bookingType,
          $M$4:M527, tour,
          $H$4:H527, mainFirst,
          $I$4:I527, mainLast,
          $G$4:G527, mainEmail
        ),
        ""000""
      ),
  "&amp;"    baseID &amp; ""-"" &amp; memberNumber
    )
  ),
  """"
)
"),"")</f>
        <v/>
      </c>
      <c r="W527" s="48"/>
      <c r="X527" s="85" t="b">
        <v>0</v>
      </c>
      <c r="Y527" s="85" t="b">
        <v>0</v>
      </c>
      <c r="Z527" s="85" t="b">
        <v>0</v>
      </c>
      <c r="AA527" s="50"/>
      <c r="AB527" s="51"/>
      <c r="AC527" s="85" t="b">
        <v>0</v>
      </c>
      <c r="AD527" s="92"/>
      <c r="AE527" s="88"/>
      <c r="AF527" s="36" t="str">
        <f t="array" ref="AF527">IF(M527="","",INDEX(
      '{INDEX} Tour Packages'!$A:$ZP,
      MATCH($M527, '{INDEX} Tour Packages'!$A:$A, 0),
      MATCH(AF$3, '{INDEX} Tour Packages'!$4:$4, 0)
    ))</f>
        <v/>
      </c>
      <c r="AG527" s="36" t="str">
        <f t="array" ref="AG527">IF(M527="","",INDEX(
      '{INDEX} Tour Packages'!$A:$ZP,
      MATCH($M527, '{INDEX} Tour Packages'!$A:$A, 0),
      MATCH(AG$3, '{INDEX} Tour Packages'!$4:$4, 0)
    ))</f>
        <v/>
      </c>
      <c r="AH527" s="36" t="str">
        <f t="array" ref="AH527">IF(M527="","",INDEX(
      '{INDEX} Tour Packages'!$A:$ZP,
      MATCH($M527, '{INDEX} Tour Packages'!$A:$A, 0),
      MATCH(AH$3, '{INDEX} Tour Packages'!$4:$4, 0)
    ))</f>
        <v/>
      </c>
      <c r="AI527" s="54" t="str">
        <f t="shared" si="9"/>
        <v/>
      </c>
      <c r="AJ527" s="42"/>
      <c r="AK527" s="55"/>
      <c r="AL527" s="46" t="b">
        <v>0</v>
      </c>
      <c r="AM527" s="56"/>
      <c r="AN527" s="57" t="str">
        <f t="shared" si="10"/>
        <v/>
      </c>
      <c r="AO527" s="58" t="str">
        <f t="shared" si="11"/>
        <v/>
      </c>
      <c r="AP527" s="59"/>
      <c r="AQ527" s="60"/>
      <c r="AR527" s="61"/>
      <c r="AS527" s="61"/>
      <c r="AT527" s="61" t="str">
        <f>IFERROR(__xludf.DUMMYFUNCTION("IF( 
  OR($AJ527=""Full Payment"", ISBLANK($K527)),
  """",
  IF(
    OR(
      Q527=""Standard Booking, P1"",
      Q527=""Standard Booking, P2"",
      Q527=""Standard Booking, P3"",
      Q527=""Standard Booking, P4""
    ),
    LET(
      resDate,   $"&amp;"K527,
      tourDate,  $N527,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7" s="62" t="str">
        <f t="shared" si="12"/>
        <v/>
      </c>
      <c r="AV527" s="63"/>
      <c r="AW527" s="64"/>
      <c r="AX527" s="64"/>
      <c r="AY527" s="64"/>
      <c r="AZ527" s="64" t="str">
        <f>IFERROR(__xludf.DUMMYFUNCTION("IF(
  OR($AJ527=""Full Payment"",$AJ527=""P1"", ISBLANK($K527)),
  """",
  IF(
    OR(
      $Q527=""Standard Booking, P2"",
      $Q527=""Standard Booking, P3"",
      $Q527=""Standard Booking, P4""
    ),
    LET(
      resDate,   $K527,
      tourDate,"&amp;"  $N527,
      monthCount, DATEDIF(resDate, tourDate, ""M"") + 1,
      secondDates, ARRAYFORMULA(
        DATE(
          YEAR(resDate),
          MONTH(resDate) + SEQUENCE(monthCount),
          2
        )
      ),
      validDates, FILTER(
        sec"&amp;"ondDates,
        (secondDates &gt; resDate + 2) *
        (secondDates &lt;= tourDate - 3)
      ),
      IF(
        OR($AJ527=""P2"", $AJ527=""P3"", $AJ527=""P4""),
        IF(
          COUNTA(validDates) &lt; 2,
          """",
          TEXT(INDEX(validDates"&amp;", 2), ""mmm d, yyyy"")
        ),
        IF(
          COUNTA(validDates) &lt; 2,
          """",
          TEXTJOIN("", "", TRUE,
            TEXT(INDEX(validDates, 1), ""mmm d, yyyy""),
            TEXT(INDEX(validDates, 2), ""mmm d, yyyy"")
          )
 "&amp;"       )
      )
    ),
    """"
  )
)
"),"")</f>
        <v/>
      </c>
      <c r="BA527" s="65" t="str">
        <f t="shared" si="13"/>
        <v/>
      </c>
      <c r="BB527" s="63"/>
      <c r="BC527" s="64"/>
      <c r="BD527" s="64"/>
      <c r="BE527" s="64"/>
      <c r="BF527" s="64" t="str">
        <f>IFERROR(__xludf.DUMMYFUNCTION("IF(
  OR($AJ527=""Full Payment"",$AJ527=""P1"", $AJ527=""P2""),
  """",
  IF(
    AND(
      NOT(ISBLANK($K527)),
      OR(
        Q527=""Standard Booking, P3"",
        Q527=""Standard Booking, P4""
      )
    ),
    LET(
      resDate,   $K527,
      "&amp;"tourDate,  $N527,
      monthCount, DATEDIF(resDate, tourDate, ""M"") + 1,
      secondDates, ARRAYFORMULA(
        DATE(
          YEAR(resDate),
          MONTH(resDate) + SEQUENCE(monthCount),
          2
        )
      ),
      validDates, FILTER(
  "&amp;"      secondDates,
        (secondDates &gt; resDate + 2) *
        (secondDates &lt;= tourDate - 3)
      ),
      IF(
        $AJ527=""P4"",
        IF(
          COUNTA(validDates) &lt; 3,
          """",
          TEXT(INDEX(validDates, 3), ""mmm d, yyyy"")
  "&amp;"      ),
        IF(
          $AJ527=""P3"",
          IF(
            COUNTA(validDates) &lt; 3,
            """",
            TEXT(INDEX(validDates, 3), ""mmm d, yyyy"")
          ),
          IF(
            COUNTA(validDates) &lt; 3,
            """",
    "&amp;"        TEXTJOIN("", "", TRUE,
              TEXT(INDEX(validDates, 1), ""mmm d, yyyy""),
              TEXT(INDEX(validDates, 2), ""mmm d, yyyy""),
              TEXT(INDEX(validDates, 3), ""mmm d, yyyy"")
            )
          )
        )
      )
    "&amp;"),
    """"
  )
)
"),"")</f>
        <v/>
      </c>
      <c r="BG527" s="65" t="str">
        <f t="shared" si="14"/>
        <v/>
      </c>
      <c r="BH527" s="63"/>
      <c r="BI527" s="64"/>
      <c r="BJ527" s="64"/>
      <c r="BK527" s="64"/>
      <c r="BL527" s="64" t="str">
        <f>IFERROR(__xludf.DUMMYFUNCTION("IF(
  OR($AJ527=""Full Payment"",$AJ527=""P1"",$AJ527=""P2"",$AJ527=""P3""),
  """",
  IF(
    AND(
      NOT(ISBLANK($K527)),
      $Q527=""Standard Booking, P4""
    ),
    LET(
      resDate,   $K527,
      tourDate,  $N527,
      monthCount, DATEDIF(r"&amp;"esDate, tourDate, ""M"") + 1,
      secondDates, ARRAYFORMULA(
        DATE(
          YEAR(resDate),
          MONTH(resDate) + SEQUENCE(monthCount),
          2
        )
      ),
      validDates, FILTER(
        secondDates,
        (secondDates &gt; res"&amp;"Date + 2) *
        (secondDates &lt;= tourDate - 3)
      ),
      IF(
        $AJ527=""P4"",
        IF(
          COUNTA(validDates) &lt; 4,
          """",
          TEXT(
            INDEX(validDates, 4),
            ""mmm d, yyyy""
          )
        ),
"&amp;"        IF(
          COUNTA(validDates) &lt; 4,
          """",
          TEXTJOIN(
            "", "", TRUE,
            TEXT(INDEX(validDates, 1), ""mmm d, yyyy""),
            TEXT(INDEX(validDates, 2), ""mmm d, yyyy""),
            TEXT(INDEX(validDates"&amp;", 3), ""mmm d, yyyy""),
            TEXT(INDEX(validDates, 4), ""mmm d, yyyy"")
          )
        )
      )
    ),
    """"
  )
)
"),"")</f>
        <v/>
      </c>
      <c r="BM527" s="65" t="str">
        <f t="shared" si="15"/>
        <v/>
      </c>
      <c r="BN527" s="66"/>
      <c r="BO527" s="67"/>
      <c r="BP527" s="49" t="b">
        <v>0</v>
      </c>
      <c r="BQ527" s="49" t="b">
        <v>0</v>
      </c>
      <c r="BR527" s="68"/>
      <c r="BS527" s="69"/>
      <c r="BT527" s="70" t="b">
        <v>0</v>
      </c>
      <c r="BU527" s="71"/>
      <c r="BV527" s="72"/>
      <c r="BW527" s="86" t="b">
        <v>0</v>
      </c>
      <c r="BX527" s="87"/>
    </row>
    <row r="528">
      <c r="A528" s="35" t="str">
        <f t="shared" si="1"/>
        <v/>
      </c>
      <c r="B528" s="36" t="str">
        <f t="shared" si="2"/>
        <v/>
      </c>
      <c r="C528" s="36" t="str">
        <f t="array" ref="C528">IF(
  M528="",
  "",
  IFERROR(
    INDEX(
      '{INDEX} Tour Packages'!$A:$ZZ,
      MATCH(
        M528,
        INDEX(
          '{INDEX} Tour Packages'!$A:$ZZ,
          ,
          MATCH("Tour Package Name", '{INDEX} Tour Packages'!$4:$4, 0)
        ),
        0
      ),
      MATCH("Tour Code", '{INDEX} Tour Packages'!$4:$4, 0)
    ),
    "XXX"
  )
)
</f>
        <v/>
      </c>
      <c r="D528" s="36" t="str">
        <f t="shared" si="3"/>
        <v/>
      </c>
      <c r="E528" s="36" t="str">
        <f t="shared" si="4"/>
        <v/>
      </c>
      <c r="F528" s="37" t="str">
        <f t="shared" si="5"/>
        <v/>
      </c>
      <c r="G528" s="89"/>
      <c r="H528" s="89"/>
      <c r="I528" s="90"/>
      <c r="J528" s="40" t="str">
        <f t="shared" si="16"/>
        <v> </v>
      </c>
      <c r="K528" s="91"/>
      <c r="L528" s="55"/>
      <c r="M528" s="55"/>
      <c r="N528" s="91"/>
      <c r="O528" s="43" t="str">
        <f>IFERROR(__xludf.DUMMYFUNCTION("IF(N528="""","""",IFERROR(
  N528 + VALUE(REGEXEXTRACT(P528, ""(\d+)\s+Days"")),
  """"
)
)"),"")</f>
        <v/>
      </c>
      <c r="P528" s="43" t="str">
        <f t="array" ref="P528">IFERROR(
  INDEX(
    INDEX('{INDEX} Tour Packages'!$A:$ZZ, , MATCH(P$3, '{INDEX} Tour Packages'!$4:$4, 0)),
    MATCH(M528, INDEX('{INDEX} Tour Packages'!$A:$ZZ,0, MATCH("Tour Package Name", '{INDEX} Tour Packages'!$4:$4, 0)), 0)
  ),
"")
</f>
        <v/>
      </c>
      <c r="Q528" s="44" t="str">
        <f t="shared" si="7"/>
        <v/>
      </c>
      <c r="R528" s="44" t="str">
        <f>IFERROR(__xludf.DUMMYFUNCTION("IF(OR(ISBLANK(K528), ISBLANK(N528)), """", 
  LET(
    resDate, K528,
    tourDate, N528,
    monthCount, MAX(0, DATEDIF(resDate, tourDate - 3, ""M"") + 1),
    secondDates, ARRAYFORMULA(DATE(YEAR(resDate), MONTH(resDate) + SEQUENCE(monthCount), 2)),
    "&amp;"validDates, FILTER(secondDates, (secondDates &gt; resDate + 2) * (secondDates &lt;= tourDate - 3)),
    IF(ISERROR(validDates), 0, COUNTA(validDates))
  )
)
"),"")</f>
        <v/>
      </c>
      <c r="S528" s="44" t="str">
        <f t="shared" si="8"/>
        <v/>
      </c>
      <c r="T528" s="45" t="str">
        <f t="array" ref="T528">IF(ISBLANK(BO528),IFERROR(
  INDEX(
    INDEX('{INDEX} Payment Terms'!$A:$G, , MATCH(T$3, '{INDEX} Payment Terms'!$4:$4, 0)),
    MATCH(Q528, INDEX('{INDEX} Payment Terms'!$A:$G,0, MATCH("Payment Condition", '{INDEX} Payment Terms'!$4:$4, 0)), 0)
  ),
""),"Cancelled")
</f>
        <v/>
      </c>
      <c r="U528" s="46" t="b">
        <v>0</v>
      </c>
      <c r="V528" s="47" t="str">
        <f>IFERROR(__xludf.DUMMYFUNCTION("IF(OR(L528=""Duo Booking"", L528=""Group Booking""),
IF(U528=FALSE,"""",
    LET(
      bookingType, L528,
      tour, M528,
      mainFirst, H528,
      mainLast, I528,
      mainEmail, G528,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$L$4:L528, bookingType,
          $M$4:M528, tour,
          $H$4:H528, mainFirst,
          $I$4:I528, mainLast,
          $G$4:G528, mainEmail
        ),
        ""000""
      ),
  "&amp;"    baseID &amp; ""-"" &amp; memberNumber
    )
  ),
  """"
)
"),"")</f>
        <v/>
      </c>
      <c r="W528" s="48"/>
      <c r="X528" s="85" t="b">
        <v>0</v>
      </c>
      <c r="Y528" s="85" t="b">
        <v>0</v>
      </c>
      <c r="Z528" s="85" t="b">
        <v>0</v>
      </c>
      <c r="AA528" s="50"/>
      <c r="AB528" s="51"/>
      <c r="AC528" s="85" t="b">
        <v>0</v>
      </c>
      <c r="AD528" s="92"/>
      <c r="AE528" s="88"/>
      <c r="AF528" s="36" t="str">
        <f t="array" ref="AF528">IF(M528="","",INDEX(
      '{INDEX} Tour Packages'!$A:$ZP,
      MATCH($M528, '{INDEX} Tour Packages'!$A:$A, 0),
      MATCH(AF$3, '{INDEX} Tour Packages'!$4:$4, 0)
    ))</f>
        <v/>
      </c>
      <c r="AG528" s="36" t="str">
        <f t="array" ref="AG528">IF(M528="","",INDEX(
      '{INDEX} Tour Packages'!$A:$ZP,
      MATCH($M528, '{INDEX} Tour Packages'!$A:$A, 0),
      MATCH(AG$3, '{INDEX} Tour Packages'!$4:$4, 0)
    ))</f>
        <v/>
      </c>
      <c r="AH528" s="36" t="str">
        <f t="array" ref="AH528">IF(M528="","",INDEX(
      '{INDEX} Tour Packages'!$A:$ZP,
      MATCH($M528, '{INDEX} Tour Packages'!$A:$A, 0),
      MATCH(AH$3, '{INDEX} Tour Packages'!$4:$4, 0)
    ))</f>
        <v/>
      </c>
      <c r="AI528" s="54" t="str">
        <f t="shared" si="9"/>
        <v/>
      </c>
      <c r="AJ528" s="42"/>
      <c r="AK528" s="55"/>
      <c r="AL528" s="46" t="b">
        <v>0</v>
      </c>
      <c r="AM528" s="56"/>
      <c r="AN528" s="57" t="str">
        <f t="shared" si="10"/>
        <v/>
      </c>
      <c r="AO528" s="58" t="str">
        <f t="shared" si="11"/>
        <v/>
      </c>
      <c r="AP528" s="59"/>
      <c r="AQ528" s="60"/>
      <c r="AR528" s="61"/>
      <c r="AS528" s="61"/>
      <c r="AT528" s="61" t="str">
        <f>IFERROR(__xludf.DUMMYFUNCTION("IF( 
  OR($AJ528=""Full Payment"", ISBLANK($K528)),
  """",
  IF(
    OR(
      Q528=""Standard Booking, P1"",
      Q528=""Standard Booking, P2"",
      Q528=""Standard Booking, P3"",
      Q528=""Standard Booking, P4""
    ),
    LET(
      resDate,   $"&amp;"K528,
      tourDate,  $N528,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8" s="62" t="str">
        <f t="shared" si="12"/>
        <v/>
      </c>
      <c r="AV528" s="63"/>
      <c r="AW528" s="64"/>
      <c r="AX528" s="64"/>
      <c r="AY528" s="64"/>
      <c r="AZ528" s="64" t="str">
        <f>IFERROR(__xludf.DUMMYFUNCTION("IF(
  OR($AJ528=""Full Payment"",$AJ528=""P1"", ISBLANK($K528)),
  """",
  IF(
    OR(
      $Q528=""Standard Booking, P2"",
      $Q528=""Standard Booking, P3"",
      $Q528=""Standard Booking, P4""
    ),
    LET(
      resDate,   $K528,
      tourDate,"&amp;"  $N528,
      monthCount, DATEDIF(resDate, tourDate, ""M"") + 1,
      secondDates, ARRAYFORMULA(
        DATE(
          YEAR(resDate),
          MONTH(resDate) + SEQUENCE(monthCount),
          2
        )
      ),
      validDates, FILTER(
        sec"&amp;"ondDates,
        (secondDates &gt; resDate + 2) *
        (secondDates &lt;= tourDate - 3)
      ),
      IF(
        OR($AJ528=""P2"", $AJ528=""P3"", $AJ528=""P4""),
        IF(
          COUNTA(validDates) &lt; 2,
          """",
          TEXT(INDEX(validDates"&amp;", 2), ""mmm d, yyyy"")
        ),
        IF(
          COUNTA(validDates) &lt; 2,
          """",
          TEXTJOIN("", "", TRUE,
            TEXT(INDEX(validDates, 1), ""mmm d, yyyy""),
            TEXT(INDEX(validDates, 2), ""mmm d, yyyy"")
          )
 "&amp;"       )
      )
    ),
    """"
  )
)
"),"")</f>
        <v/>
      </c>
      <c r="BA528" s="65" t="str">
        <f t="shared" si="13"/>
        <v/>
      </c>
      <c r="BB528" s="63"/>
      <c r="BC528" s="64"/>
      <c r="BD528" s="64"/>
      <c r="BE528" s="64"/>
      <c r="BF528" s="64" t="str">
        <f>IFERROR(__xludf.DUMMYFUNCTION("IF(
  OR($AJ528=""Full Payment"",$AJ528=""P1"", $AJ528=""P2""),
  """",
  IF(
    AND(
      NOT(ISBLANK($K528)),
      OR(
        Q528=""Standard Booking, P3"",
        Q528=""Standard Booking, P4""
      )
    ),
    LET(
      resDate,   $K528,
      "&amp;"tourDate,  $N528,
      monthCount, DATEDIF(resDate, tourDate, ""M"") + 1,
      secondDates, ARRAYFORMULA(
        DATE(
          YEAR(resDate),
          MONTH(resDate) + SEQUENCE(monthCount),
          2
        )
      ),
      validDates, FILTER(
  "&amp;"      secondDates,
        (secondDates &gt; resDate + 2) *
        (secondDates &lt;= tourDate - 3)
      ),
      IF(
        $AJ528=""P4"",
        IF(
          COUNTA(validDates) &lt; 3,
          """",
          TEXT(INDEX(validDates, 3), ""mmm d, yyyy"")
  "&amp;"      ),
        IF(
          $AJ528=""P3"",
          IF(
            COUNTA(validDates) &lt; 3,
            """",
            TEXT(INDEX(validDates, 3), ""mmm d, yyyy"")
          ),
          IF(
            COUNTA(validDates) &lt; 3,
            """",
    "&amp;"        TEXTJOIN("", "", TRUE,
              TEXT(INDEX(validDates, 1), ""mmm d, yyyy""),
              TEXT(INDEX(validDates, 2), ""mmm d, yyyy""),
              TEXT(INDEX(validDates, 3), ""mmm d, yyyy"")
            )
          )
        )
      )
    "&amp;"),
    """"
  )
)
"),"")</f>
        <v/>
      </c>
      <c r="BG528" s="65" t="str">
        <f t="shared" si="14"/>
        <v/>
      </c>
      <c r="BH528" s="63"/>
      <c r="BI528" s="64"/>
      <c r="BJ528" s="64"/>
      <c r="BK528" s="64"/>
      <c r="BL528" s="64" t="str">
        <f>IFERROR(__xludf.DUMMYFUNCTION("IF(
  OR($AJ528=""Full Payment"",$AJ528=""P1"",$AJ528=""P2"",$AJ528=""P3""),
  """",
  IF(
    AND(
      NOT(ISBLANK($K528)),
      $Q528=""Standard Booking, P4""
    ),
    LET(
      resDate,   $K528,
      tourDate,  $N528,
      monthCount, DATEDIF(r"&amp;"esDate, tourDate, ""M"") + 1,
      secondDates, ARRAYFORMULA(
        DATE(
          YEAR(resDate),
          MONTH(resDate) + SEQUENCE(monthCount),
          2
        )
      ),
      validDates, FILTER(
        secondDates,
        (secondDates &gt; res"&amp;"Date + 2) *
        (secondDates &lt;= tourDate - 3)
      ),
      IF(
        $AJ528=""P4"",
        IF(
          COUNTA(validDates) &lt; 4,
          """",
          TEXT(
            INDEX(validDates, 4),
            ""mmm d, yyyy""
          )
        ),
"&amp;"        IF(
          COUNTA(validDates) &lt; 4,
          """",
          TEXTJOIN(
            "", "", TRUE,
            TEXT(INDEX(validDates, 1), ""mmm d, yyyy""),
            TEXT(INDEX(validDates, 2), ""mmm d, yyyy""),
            TEXT(INDEX(validDates"&amp;", 3), ""mmm d, yyyy""),
            TEXT(INDEX(validDates, 4), ""mmm d, yyyy"")
          )
        )
      )
    ),
    """"
  )
)
"),"")</f>
        <v/>
      </c>
      <c r="BM528" s="65" t="str">
        <f t="shared" si="15"/>
        <v/>
      </c>
      <c r="BN528" s="66"/>
      <c r="BO528" s="67"/>
      <c r="BP528" s="49" t="b">
        <v>0</v>
      </c>
      <c r="BQ528" s="49" t="b">
        <v>0</v>
      </c>
      <c r="BR528" s="68"/>
      <c r="BS528" s="69"/>
      <c r="BT528" s="70" t="b">
        <v>0</v>
      </c>
      <c r="BU528" s="71"/>
      <c r="BV528" s="72"/>
      <c r="BW528" s="86" t="b">
        <v>0</v>
      </c>
      <c r="BX528" s="87"/>
    </row>
    <row r="529">
      <c r="A529" s="35" t="str">
        <f t="shared" si="1"/>
        <v/>
      </c>
      <c r="B529" s="36" t="str">
        <f t="shared" si="2"/>
        <v/>
      </c>
      <c r="C529" s="36" t="str">
        <f t="array" ref="C529">IF(
  M529="",
  "",
  IFERROR(
    INDEX(
      '{INDEX} Tour Packages'!$A:$ZZ,
      MATCH(
        M529,
        INDEX(
          '{INDEX} Tour Packages'!$A:$ZZ,
          ,
          MATCH("Tour Package Name", '{INDEX} Tour Packages'!$4:$4, 0)
        ),
        0
      ),
      MATCH("Tour Code", '{INDEX} Tour Packages'!$4:$4, 0)
    ),
    "XXX"
  )
)
</f>
        <v/>
      </c>
      <c r="D529" s="36" t="str">
        <f t="shared" si="3"/>
        <v/>
      </c>
      <c r="E529" s="36" t="str">
        <f t="shared" si="4"/>
        <v/>
      </c>
      <c r="F529" s="37" t="str">
        <f t="shared" si="5"/>
        <v/>
      </c>
      <c r="G529" s="89"/>
      <c r="H529" s="89"/>
      <c r="I529" s="90"/>
      <c r="J529" s="40" t="str">
        <f t="shared" si="16"/>
        <v> </v>
      </c>
      <c r="K529" s="91"/>
      <c r="L529" s="55"/>
      <c r="M529" s="55"/>
      <c r="N529" s="91"/>
      <c r="O529" s="43" t="str">
        <f>IFERROR(__xludf.DUMMYFUNCTION("IF(N529="""","""",IFERROR(
  N529 + VALUE(REGEXEXTRACT(P529, ""(\d+)\s+Days"")),
  """"
)
)"),"")</f>
        <v/>
      </c>
      <c r="P529" s="43" t="str">
        <f t="array" ref="P529">IFERROR(
  INDEX(
    INDEX('{INDEX} Tour Packages'!$A:$ZZ, , MATCH(P$3, '{INDEX} Tour Packages'!$4:$4, 0)),
    MATCH(M529, INDEX('{INDEX} Tour Packages'!$A:$ZZ,0, MATCH("Tour Package Name", '{INDEX} Tour Packages'!$4:$4, 0)), 0)
  ),
"")
</f>
        <v/>
      </c>
      <c r="Q529" s="44" t="str">
        <f t="shared" si="7"/>
        <v/>
      </c>
      <c r="R529" s="44" t="str">
        <f>IFERROR(__xludf.DUMMYFUNCTION("IF(OR(ISBLANK(K529), ISBLANK(N529)), """", 
  LET(
    resDate, K529,
    tourDate, N529,
    monthCount, MAX(0, DATEDIF(resDate, tourDate - 3, ""M"") + 1),
    secondDates, ARRAYFORMULA(DATE(YEAR(resDate), MONTH(resDate) + SEQUENCE(monthCount), 2)),
    "&amp;"validDates, FILTER(secondDates, (secondDates &gt; resDate + 2) * (secondDates &lt;= tourDate - 3)),
    IF(ISERROR(validDates), 0, COUNTA(validDates))
  )
)
"),"")</f>
        <v/>
      </c>
      <c r="S529" s="44" t="str">
        <f t="shared" si="8"/>
        <v/>
      </c>
      <c r="T529" s="45" t="str">
        <f t="array" ref="T529">IF(ISBLANK(BO529),IFERROR(
  INDEX(
    INDEX('{INDEX} Payment Terms'!$A:$G, , MATCH(T$3, '{INDEX} Payment Terms'!$4:$4, 0)),
    MATCH(Q529, INDEX('{INDEX} Payment Terms'!$A:$G,0, MATCH("Payment Condition", '{INDEX} Payment Terms'!$4:$4, 0)), 0)
  ),
""),"Cancelled")
</f>
        <v/>
      </c>
      <c r="U529" s="46" t="b">
        <v>0</v>
      </c>
      <c r="V529" s="47" t="str">
        <f>IFERROR(__xludf.DUMMYFUNCTION("IF(OR(L529=""Duo Booking"", L529=""Group Booking""),
IF(U529=FALSE,"""",
    LET(
      bookingType, L529,
      tour, M529,
      mainFirst, H529,
      mainLast, I529,
      mainEmail, G529,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$L$4:L529, bookingType,
          $M$4:M529, tour,
          $H$4:H529, mainFirst,
          $I$4:I529, mainLast,
          $G$4:G529, mainEmail
        ),
        ""000""
      ),
  "&amp;"    baseID &amp; ""-"" &amp; memberNumber
    )
  ),
  """"
)
"),"")</f>
        <v/>
      </c>
      <c r="W529" s="48"/>
      <c r="X529" s="85" t="b">
        <v>0</v>
      </c>
      <c r="Y529" s="85" t="b">
        <v>0</v>
      </c>
      <c r="Z529" s="85" t="b">
        <v>0</v>
      </c>
      <c r="AA529" s="50"/>
      <c r="AB529" s="51"/>
      <c r="AC529" s="85" t="b">
        <v>0</v>
      </c>
      <c r="AD529" s="92"/>
      <c r="AE529" s="88"/>
      <c r="AF529" s="36" t="str">
        <f t="array" ref="AF529">IF(M529="","",INDEX(
      '{INDEX} Tour Packages'!$A:$ZP,
      MATCH($M529, '{INDEX} Tour Packages'!$A:$A, 0),
      MATCH(AF$3, '{INDEX} Tour Packages'!$4:$4, 0)
    ))</f>
        <v/>
      </c>
      <c r="AG529" s="36" t="str">
        <f t="array" ref="AG529">IF(M529="","",INDEX(
      '{INDEX} Tour Packages'!$A:$ZP,
      MATCH($M529, '{INDEX} Tour Packages'!$A:$A, 0),
      MATCH(AG$3, '{INDEX} Tour Packages'!$4:$4, 0)
    ))</f>
        <v/>
      </c>
      <c r="AH529" s="36" t="str">
        <f t="array" ref="AH529">IF(M529="","",INDEX(
      '{INDEX} Tour Packages'!$A:$ZP,
      MATCH($M529, '{INDEX} Tour Packages'!$A:$A, 0),
      MATCH(AH$3, '{INDEX} Tour Packages'!$4:$4, 0)
    ))</f>
        <v/>
      </c>
      <c r="AI529" s="54" t="str">
        <f t="shared" si="9"/>
        <v/>
      </c>
      <c r="AJ529" s="42"/>
      <c r="AK529" s="55"/>
      <c r="AL529" s="46" t="b">
        <v>0</v>
      </c>
      <c r="AM529" s="56"/>
      <c r="AN529" s="57" t="str">
        <f t="shared" si="10"/>
        <v/>
      </c>
      <c r="AO529" s="58" t="str">
        <f t="shared" si="11"/>
        <v/>
      </c>
      <c r="AP529" s="59"/>
      <c r="AQ529" s="60"/>
      <c r="AR529" s="61"/>
      <c r="AS529" s="61"/>
      <c r="AT529" s="61" t="str">
        <f>IFERROR(__xludf.DUMMYFUNCTION("IF( 
  OR($AJ529=""Full Payment"", ISBLANK($K529)),
  """",
  IF(
    OR(
      Q529=""Standard Booking, P1"",
      Q529=""Standard Booking, P2"",
      Q529=""Standard Booking, P3"",
      Q529=""Standard Booking, P4""
    ),
    LET(
      resDate,   $"&amp;"K529,
      tourDate,  $N529,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29" s="62" t="str">
        <f t="shared" si="12"/>
        <v/>
      </c>
      <c r="AV529" s="63"/>
      <c r="AW529" s="64"/>
      <c r="AX529" s="64"/>
      <c r="AY529" s="64"/>
      <c r="AZ529" s="64" t="str">
        <f>IFERROR(__xludf.DUMMYFUNCTION("IF(
  OR($AJ529=""Full Payment"",$AJ529=""P1"", ISBLANK($K529)),
  """",
  IF(
    OR(
      $Q529=""Standard Booking, P2"",
      $Q529=""Standard Booking, P3"",
      $Q529=""Standard Booking, P4""
    ),
    LET(
      resDate,   $K529,
      tourDate,"&amp;"  $N529,
      monthCount, DATEDIF(resDate, tourDate, ""M"") + 1,
      secondDates, ARRAYFORMULA(
        DATE(
          YEAR(resDate),
          MONTH(resDate) + SEQUENCE(monthCount),
          2
        )
      ),
      validDates, FILTER(
        sec"&amp;"ondDates,
        (secondDates &gt; resDate + 2) *
        (secondDates &lt;= tourDate - 3)
      ),
      IF(
        OR($AJ529=""P2"", $AJ529=""P3"", $AJ529=""P4""),
        IF(
          COUNTA(validDates) &lt; 2,
          """",
          TEXT(INDEX(validDates"&amp;", 2), ""mmm d, yyyy"")
        ),
        IF(
          COUNTA(validDates) &lt; 2,
          """",
          TEXTJOIN("", "", TRUE,
            TEXT(INDEX(validDates, 1), ""mmm d, yyyy""),
            TEXT(INDEX(validDates, 2), ""mmm d, yyyy"")
          )
 "&amp;"       )
      )
    ),
    """"
  )
)
"),"")</f>
        <v/>
      </c>
      <c r="BA529" s="65" t="str">
        <f t="shared" si="13"/>
        <v/>
      </c>
      <c r="BB529" s="63"/>
      <c r="BC529" s="64"/>
      <c r="BD529" s="64"/>
      <c r="BE529" s="64"/>
      <c r="BF529" s="64" t="str">
        <f>IFERROR(__xludf.DUMMYFUNCTION("IF(
  OR($AJ529=""Full Payment"",$AJ529=""P1"", $AJ529=""P2""),
  """",
  IF(
    AND(
      NOT(ISBLANK($K529)),
      OR(
        Q529=""Standard Booking, P3"",
        Q529=""Standard Booking, P4""
      )
    ),
    LET(
      resDate,   $K529,
      "&amp;"tourDate,  $N529,
      monthCount, DATEDIF(resDate, tourDate, ""M"") + 1,
      secondDates, ARRAYFORMULA(
        DATE(
          YEAR(resDate),
          MONTH(resDate) + SEQUENCE(monthCount),
          2
        )
      ),
      validDates, FILTER(
  "&amp;"      secondDates,
        (secondDates &gt; resDate + 2) *
        (secondDates &lt;= tourDate - 3)
      ),
      IF(
        $AJ529=""P4"",
        IF(
          COUNTA(validDates) &lt; 3,
          """",
          TEXT(INDEX(validDates, 3), ""mmm d, yyyy"")
  "&amp;"      ),
        IF(
          $AJ529=""P3"",
          IF(
            COUNTA(validDates) &lt; 3,
            """",
            TEXT(INDEX(validDates, 3), ""mmm d, yyyy"")
          ),
          IF(
            COUNTA(validDates) &lt; 3,
            """",
    "&amp;"        TEXTJOIN("", "", TRUE,
              TEXT(INDEX(validDates, 1), ""mmm d, yyyy""),
              TEXT(INDEX(validDates, 2), ""mmm d, yyyy""),
              TEXT(INDEX(validDates, 3), ""mmm d, yyyy"")
            )
          )
        )
      )
    "&amp;"),
    """"
  )
)
"),"")</f>
        <v/>
      </c>
      <c r="BG529" s="65" t="str">
        <f t="shared" si="14"/>
        <v/>
      </c>
      <c r="BH529" s="63"/>
      <c r="BI529" s="64"/>
      <c r="BJ529" s="64"/>
      <c r="BK529" s="64"/>
      <c r="BL529" s="64" t="str">
        <f>IFERROR(__xludf.DUMMYFUNCTION("IF(
  OR($AJ529=""Full Payment"",$AJ529=""P1"",$AJ529=""P2"",$AJ529=""P3""),
  """",
  IF(
    AND(
      NOT(ISBLANK($K529)),
      $Q529=""Standard Booking, P4""
    ),
    LET(
      resDate,   $K529,
      tourDate,  $N529,
      monthCount, DATEDIF(r"&amp;"esDate, tourDate, ""M"") + 1,
      secondDates, ARRAYFORMULA(
        DATE(
          YEAR(resDate),
          MONTH(resDate) + SEQUENCE(monthCount),
          2
        )
      ),
      validDates, FILTER(
        secondDates,
        (secondDates &gt; res"&amp;"Date + 2) *
        (secondDates &lt;= tourDate - 3)
      ),
      IF(
        $AJ529=""P4"",
        IF(
          COUNTA(validDates) &lt; 4,
          """",
          TEXT(
            INDEX(validDates, 4),
            ""mmm d, yyyy""
          )
        ),
"&amp;"        IF(
          COUNTA(validDates) &lt; 4,
          """",
          TEXTJOIN(
            "", "", TRUE,
            TEXT(INDEX(validDates, 1), ""mmm d, yyyy""),
            TEXT(INDEX(validDates, 2), ""mmm d, yyyy""),
            TEXT(INDEX(validDates"&amp;", 3), ""mmm d, yyyy""),
            TEXT(INDEX(validDates, 4), ""mmm d, yyyy"")
          )
        )
      )
    ),
    """"
  )
)
"),"")</f>
        <v/>
      </c>
      <c r="BM529" s="65" t="str">
        <f t="shared" si="15"/>
        <v/>
      </c>
      <c r="BN529" s="66"/>
      <c r="BO529" s="67"/>
      <c r="BP529" s="49" t="b">
        <v>0</v>
      </c>
      <c r="BQ529" s="49" t="b">
        <v>0</v>
      </c>
      <c r="BR529" s="68"/>
      <c r="BS529" s="69"/>
      <c r="BT529" s="70" t="b">
        <v>0</v>
      </c>
      <c r="BU529" s="71"/>
      <c r="BV529" s="72"/>
      <c r="BW529" s="86" t="b">
        <v>0</v>
      </c>
      <c r="BX529" s="87"/>
    </row>
    <row r="530">
      <c r="A530" s="35" t="str">
        <f t="shared" si="1"/>
        <v/>
      </c>
      <c r="B530" s="36" t="str">
        <f t="shared" si="2"/>
        <v/>
      </c>
      <c r="C530" s="36" t="str">
        <f t="array" ref="C530">IF(
  M530="",
  "",
  IFERROR(
    INDEX(
      '{INDEX} Tour Packages'!$A:$ZZ,
      MATCH(
        M530,
        INDEX(
          '{INDEX} Tour Packages'!$A:$ZZ,
          ,
          MATCH("Tour Package Name", '{INDEX} Tour Packages'!$4:$4, 0)
        ),
        0
      ),
      MATCH("Tour Code", '{INDEX} Tour Packages'!$4:$4, 0)
    ),
    "XXX"
  )
)
</f>
        <v/>
      </c>
      <c r="D530" s="36" t="str">
        <f t="shared" si="3"/>
        <v/>
      </c>
      <c r="E530" s="36" t="str">
        <f t="shared" si="4"/>
        <v/>
      </c>
      <c r="F530" s="37" t="str">
        <f t="shared" si="5"/>
        <v/>
      </c>
      <c r="G530" s="89"/>
      <c r="H530" s="89"/>
      <c r="I530" s="90"/>
      <c r="J530" s="40" t="str">
        <f t="shared" si="16"/>
        <v> </v>
      </c>
      <c r="K530" s="91"/>
      <c r="L530" s="55"/>
      <c r="M530" s="55"/>
      <c r="N530" s="91"/>
      <c r="O530" s="43" t="str">
        <f>IFERROR(__xludf.DUMMYFUNCTION("IF(N530="""","""",IFERROR(
  N530 + VALUE(REGEXEXTRACT(P530, ""(\d+)\s+Days"")),
  """"
)
)"),"")</f>
        <v/>
      </c>
      <c r="P530" s="43" t="str">
        <f t="array" ref="P530">IFERROR(
  INDEX(
    INDEX('{INDEX} Tour Packages'!$A:$ZZ, , MATCH(P$3, '{INDEX} Tour Packages'!$4:$4, 0)),
    MATCH(M530, INDEX('{INDEX} Tour Packages'!$A:$ZZ,0, MATCH("Tour Package Name", '{INDEX} Tour Packages'!$4:$4, 0)), 0)
  ),
"")
</f>
        <v/>
      </c>
      <c r="Q530" s="44" t="str">
        <f t="shared" si="7"/>
        <v/>
      </c>
      <c r="R530" s="44" t="str">
        <f>IFERROR(__xludf.DUMMYFUNCTION("IF(OR(ISBLANK(K530), ISBLANK(N530)), """", 
  LET(
    resDate, K530,
    tourDate, N530,
    monthCount, MAX(0, DATEDIF(resDate, tourDate - 3, ""M"") + 1),
    secondDates, ARRAYFORMULA(DATE(YEAR(resDate), MONTH(resDate) + SEQUENCE(monthCount), 2)),
    "&amp;"validDates, FILTER(secondDates, (secondDates &gt; resDate + 2) * (secondDates &lt;= tourDate - 3)),
    IF(ISERROR(validDates), 0, COUNTA(validDates))
  )
)
"),"")</f>
        <v/>
      </c>
      <c r="S530" s="44" t="str">
        <f t="shared" si="8"/>
        <v/>
      </c>
      <c r="T530" s="45" t="str">
        <f t="array" ref="T530">IF(ISBLANK(BO530),IFERROR(
  INDEX(
    INDEX('{INDEX} Payment Terms'!$A:$G, , MATCH(T$3, '{INDEX} Payment Terms'!$4:$4, 0)),
    MATCH(Q530, INDEX('{INDEX} Payment Terms'!$A:$G,0, MATCH("Payment Condition", '{INDEX} Payment Terms'!$4:$4, 0)), 0)
  ),
""),"Cancelled")
</f>
        <v/>
      </c>
      <c r="U530" s="46" t="b">
        <v>0</v>
      </c>
      <c r="V530" s="47" t="str">
        <f>IFERROR(__xludf.DUMMYFUNCTION("IF(OR(L530=""Duo Booking"", L530=""Group Booking""),
IF(U530=FALSE,"""",
    LET(
      bookingType, L530,
      tour, M530,
      mainFirst, H530,
      mainLast, I530,
      mainEmail, G530,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$L$4:L530, bookingType,
          $M$4:M530, tour,
          $H$4:H530, mainFirst,
          $I$4:I530, mainLast,
          $G$4:G530, mainEmail
        ),
        ""000""
      ),
  "&amp;"    baseID &amp; ""-"" &amp; memberNumber
    )
  ),
  """"
)
"),"")</f>
        <v/>
      </c>
      <c r="W530" s="48"/>
      <c r="X530" s="85" t="b">
        <v>0</v>
      </c>
      <c r="Y530" s="85" t="b">
        <v>0</v>
      </c>
      <c r="Z530" s="85" t="b">
        <v>0</v>
      </c>
      <c r="AA530" s="50"/>
      <c r="AB530" s="51"/>
      <c r="AC530" s="85" t="b">
        <v>0</v>
      </c>
      <c r="AD530" s="92"/>
      <c r="AE530" s="88"/>
      <c r="AF530" s="36" t="str">
        <f t="array" ref="AF530">IF(M530="","",INDEX(
      '{INDEX} Tour Packages'!$A:$ZP,
      MATCH($M530, '{INDEX} Tour Packages'!$A:$A, 0),
      MATCH(AF$3, '{INDEX} Tour Packages'!$4:$4, 0)
    ))</f>
        <v/>
      </c>
      <c r="AG530" s="36" t="str">
        <f t="array" ref="AG530">IF(M530="","",INDEX(
      '{INDEX} Tour Packages'!$A:$ZP,
      MATCH($M530, '{INDEX} Tour Packages'!$A:$A, 0),
      MATCH(AG$3, '{INDEX} Tour Packages'!$4:$4, 0)
    ))</f>
        <v/>
      </c>
      <c r="AH530" s="36" t="str">
        <f t="array" ref="AH530">IF(M530="","",INDEX(
      '{INDEX} Tour Packages'!$A:$ZP,
      MATCH($M530, '{INDEX} Tour Packages'!$A:$A, 0),
      MATCH(AH$3, '{INDEX} Tour Packages'!$4:$4, 0)
    ))</f>
        <v/>
      </c>
      <c r="AI530" s="54" t="str">
        <f t="shared" si="9"/>
        <v/>
      </c>
      <c r="AJ530" s="42"/>
      <c r="AK530" s="55"/>
      <c r="AL530" s="46" t="b">
        <v>0</v>
      </c>
      <c r="AM530" s="56"/>
      <c r="AN530" s="57" t="str">
        <f t="shared" si="10"/>
        <v/>
      </c>
      <c r="AO530" s="58" t="str">
        <f t="shared" si="11"/>
        <v/>
      </c>
      <c r="AP530" s="59"/>
      <c r="AQ530" s="60"/>
      <c r="AR530" s="61"/>
      <c r="AS530" s="61"/>
      <c r="AT530" s="61" t="str">
        <f>IFERROR(__xludf.DUMMYFUNCTION("IF( 
  OR($AJ530=""Full Payment"", ISBLANK($K530)),
  """",
  IF(
    OR(
      Q530=""Standard Booking, P1"",
      Q530=""Standard Booking, P2"",
      Q530=""Standard Booking, P3"",
      Q530=""Standard Booking, P4""
    ),
    LET(
      resDate,   $"&amp;"K530,
      tourDate,  $N530,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0" s="62" t="str">
        <f t="shared" si="12"/>
        <v/>
      </c>
      <c r="AV530" s="63"/>
      <c r="AW530" s="64"/>
      <c r="AX530" s="64"/>
      <c r="AY530" s="64"/>
      <c r="AZ530" s="64" t="str">
        <f>IFERROR(__xludf.DUMMYFUNCTION("IF(
  OR($AJ530=""Full Payment"",$AJ530=""P1"", ISBLANK($K530)),
  """",
  IF(
    OR(
      $Q530=""Standard Booking, P2"",
      $Q530=""Standard Booking, P3"",
      $Q530=""Standard Booking, P4""
    ),
    LET(
      resDate,   $K530,
      tourDate,"&amp;"  $N530,
      monthCount, DATEDIF(resDate, tourDate, ""M"") + 1,
      secondDates, ARRAYFORMULA(
        DATE(
          YEAR(resDate),
          MONTH(resDate) + SEQUENCE(monthCount),
          2
        )
      ),
      validDates, FILTER(
        sec"&amp;"ondDates,
        (secondDates &gt; resDate + 2) *
        (secondDates &lt;= tourDate - 3)
      ),
      IF(
        OR($AJ530=""P2"", $AJ530=""P3"", $AJ530=""P4""),
        IF(
          COUNTA(validDates) &lt; 2,
          """",
          TEXT(INDEX(validDates"&amp;", 2), ""mmm d, yyyy"")
        ),
        IF(
          COUNTA(validDates) &lt; 2,
          """",
          TEXTJOIN("", "", TRUE,
            TEXT(INDEX(validDates, 1), ""mmm d, yyyy""),
            TEXT(INDEX(validDates, 2), ""mmm d, yyyy"")
          )
 "&amp;"       )
      )
    ),
    """"
  )
)
"),"")</f>
        <v/>
      </c>
      <c r="BA530" s="65" t="str">
        <f t="shared" si="13"/>
        <v/>
      </c>
      <c r="BB530" s="63"/>
      <c r="BC530" s="64"/>
      <c r="BD530" s="64"/>
      <c r="BE530" s="64"/>
      <c r="BF530" s="64" t="str">
        <f>IFERROR(__xludf.DUMMYFUNCTION("IF(
  OR($AJ530=""Full Payment"",$AJ530=""P1"", $AJ530=""P2""),
  """",
  IF(
    AND(
      NOT(ISBLANK($K530)),
      OR(
        Q530=""Standard Booking, P3"",
        Q530=""Standard Booking, P4""
      )
    ),
    LET(
      resDate,   $K530,
      "&amp;"tourDate,  $N530,
      monthCount, DATEDIF(resDate, tourDate, ""M"") + 1,
      secondDates, ARRAYFORMULA(
        DATE(
          YEAR(resDate),
          MONTH(resDate) + SEQUENCE(monthCount),
          2
        )
      ),
      validDates, FILTER(
  "&amp;"      secondDates,
        (secondDates &gt; resDate + 2) *
        (secondDates &lt;= tourDate - 3)
      ),
      IF(
        $AJ530=""P4"",
        IF(
          COUNTA(validDates) &lt; 3,
          """",
          TEXT(INDEX(validDates, 3), ""mmm d, yyyy"")
  "&amp;"      ),
        IF(
          $AJ530=""P3"",
          IF(
            COUNTA(validDates) &lt; 3,
            """",
            TEXT(INDEX(validDates, 3), ""mmm d, yyyy"")
          ),
          IF(
            COUNTA(validDates) &lt; 3,
            """",
    "&amp;"        TEXTJOIN("", "", TRUE,
              TEXT(INDEX(validDates, 1), ""mmm d, yyyy""),
              TEXT(INDEX(validDates, 2), ""mmm d, yyyy""),
              TEXT(INDEX(validDates, 3), ""mmm d, yyyy"")
            )
          )
        )
      )
    "&amp;"),
    """"
  )
)
"),"")</f>
        <v/>
      </c>
      <c r="BG530" s="65" t="str">
        <f t="shared" si="14"/>
        <v/>
      </c>
      <c r="BH530" s="63"/>
      <c r="BI530" s="64"/>
      <c r="BJ530" s="64"/>
      <c r="BK530" s="64"/>
      <c r="BL530" s="64" t="str">
        <f>IFERROR(__xludf.DUMMYFUNCTION("IF(
  OR($AJ530=""Full Payment"",$AJ530=""P1"",$AJ530=""P2"",$AJ530=""P3""),
  """",
  IF(
    AND(
      NOT(ISBLANK($K530)),
      $Q530=""Standard Booking, P4""
    ),
    LET(
      resDate,   $K530,
      tourDate,  $N530,
      monthCount, DATEDIF(r"&amp;"esDate, tourDate, ""M"") + 1,
      secondDates, ARRAYFORMULA(
        DATE(
          YEAR(resDate),
          MONTH(resDate) + SEQUENCE(monthCount),
          2
        )
      ),
      validDates, FILTER(
        secondDates,
        (secondDates &gt; res"&amp;"Date + 2) *
        (secondDates &lt;= tourDate - 3)
      ),
      IF(
        $AJ530=""P4"",
        IF(
          COUNTA(validDates) &lt; 4,
          """",
          TEXT(
            INDEX(validDates, 4),
            ""mmm d, yyyy""
          )
        ),
"&amp;"        IF(
          COUNTA(validDates) &lt; 4,
          """",
          TEXTJOIN(
            "", "", TRUE,
            TEXT(INDEX(validDates, 1), ""mmm d, yyyy""),
            TEXT(INDEX(validDates, 2), ""mmm d, yyyy""),
            TEXT(INDEX(validDates"&amp;", 3), ""mmm d, yyyy""),
            TEXT(INDEX(validDates, 4), ""mmm d, yyyy"")
          )
        )
      )
    ),
    """"
  )
)
"),"")</f>
        <v/>
      </c>
      <c r="BM530" s="65" t="str">
        <f t="shared" si="15"/>
        <v/>
      </c>
      <c r="BN530" s="66"/>
      <c r="BO530" s="67"/>
      <c r="BP530" s="49" t="b">
        <v>0</v>
      </c>
      <c r="BQ530" s="49" t="b">
        <v>0</v>
      </c>
      <c r="BR530" s="68"/>
      <c r="BS530" s="69"/>
      <c r="BT530" s="70" t="b">
        <v>0</v>
      </c>
      <c r="BU530" s="71"/>
      <c r="BV530" s="72"/>
      <c r="BW530" s="86" t="b">
        <v>0</v>
      </c>
      <c r="BX530" s="87"/>
    </row>
    <row r="531">
      <c r="A531" s="35" t="str">
        <f t="shared" si="1"/>
        <v/>
      </c>
      <c r="B531" s="36" t="str">
        <f t="shared" si="2"/>
        <v/>
      </c>
      <c r="C531" s="36" t="str">
        <f t="array" ref="C531">IF(
  M531="",
  "",
  IFERROR(
    INDEX(
      '{INDEX} Tour Packages'!$A:$ZZ,
      MATCH(
        M531,
        INDEX(
          '{INDEX} Tour Packages'!$A:$ZZ,
          ,
          MATCH("Tour Package Name", '{INDEX} Tour Packages'!$4:$4, 0)
        ),
        0
      ),
      MATCH("Tour Code", '{INDEX} Tour Packages'!$4:$4, 0)
    ),
    "XXX"
  )
)
</f>
        <v/>
      </c>
      <c r="D531" s="36" t="str">
        <f t="shared" si="3"/>
        <v/>
      </c>
      <c r="E531" s="36" t="str">
        <f t="shared" si="4"/>
        <v/>
      </c>
      <c r="F531" s="37" t="str">
        <f t="shared" si="5"/>
        <v/>
      </c>
      <c r="G531" s="89"/>
      <c r="H531" s="89"/>
      <c r="I531" s="90"/>
      <c r="J531" s="40" t="str">
        <f t="shared" si="16"/>
        <v> </v>
      </c>
      <c r="K531" s="91"/>
      <c r="L531" s="55"/>
      <c r="M531" s="55"/>
      <c r="N531" s="91"/>
      <c r="O531" s="43" t="str">
        <f>IFERROR(__xludf.DUMMYFUNCTION("IF(N531="""","""",IFERROR(
  N531 + VALUE(REGEXEXTRACT(P531, ""(\d+)\s+Days"")),
  """"
)
)"),"")</f>
        <v/>
      </c>
      <c r="P531" s="43" t="str">
        <f t="array" ref="P531">IFERROR(
  INDEX(
    INDEX('{INDEX} Tour Packages'!$A:$ZZ, , MATCH(P$3, '{INDEX} Tour Packages'!$4:$4, 0)),
    MATCH(M531, INDEX('{INDEX} Tour Packages'!$A:$ZZ,0, MATCH("Tour Package Name", '{INDEX} Tour Packages'!$4:$4, 0)), 0)
  ),
"")
</f>
        <v/>
      </c>
      <c r="Q531" s="44" t="str">
        <f t="shared" si="7"/>
        <v/>
      </c>
      <c r="R531" s="44" t="str">
        <f>IFERROR(__xludf.DUMMYFUNCTION("IF(OR(ISBLANK(K531), ISBLANK(N531)), """", 
  LET(
    resDate, K531,
    tourDate, N531,
    monthCount, MAX(0, DATEDIF(resDate, tourDate - 3, ""M"") + 1),
    secondDates, ARRAYFORMULA(DATE(YEAR(resDate), MONTH(resDate) + SEQUENCE(monthCount), 2)),
    "&amp;"validDates, FILTER(secondDates, (secondDates &gt; resDate + 2) * (secondDates &lt;= tourDate - 3)),
    IF(ISERROR(validDates), 0, COUNTA(validDates))
  )
)
"),"")</f>
        <v/>
      </c>
      <c r="S531" s="44" t="str">
        <f t="shared" si="8"/>
        <v/>
      </c>
      <c r="T531" s="45" t="str">
        <f t="array" ref="T531">IF(ISBLANK(BO531),IFERROR(
  INDEX(
    INDEX('{INDEX} Payment Terms'!$A:$G, , MATCH(T$3, '{INDEX} Payment Terms'!$4:$4, 0)),
    MATCH(Q531, INDEX('{INDEX} Payment Terms'!$A:$G,0, MATCH("Payment Condition", '{INDEX} Payment Terms'!$4:$4, 0)), 0)
  ),
""),"Cancelled")
</f>
        <v/>
      </c>
      <c r="U531" s="46" t="b">
        <v>0</v>
      </c>
      <c r="V531" s="47" t="str">
        <f>IFERROR(__xludf.DUMMYFUNCTION("IF(OR(L531=""Duo Booking"", L531=""Group Booking""),
IF(U531=FALSE,"""",
    LET(
      bookingType, L531,
      tour, M531,
      mainFirst, H531,
      mainLast, I531,
      mainEmail, G531,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$L$4:L531, bookingType,
          $M$4:M531, tour,
          $H$4:H531, mainFirst,
          $I$4:I531, mainLast,
          $G$4:G531, mainEmail
        ),
        ""000""
      ),
  "&amp;"    baseID &amp; ""-"" &amp; memberNumber
    )
  ),
  """"
)
"),"")</f>
        <v/>
      </c>
      <c r="W531" s="48"/>
      <c r="X531" s="85" t="b">
        <v>0</v>
      </c>
      <c r="Y531" s="85" t="b">
        <v>0</v>
      </c>
      <c r="Z531" s="85" t="b">
        <v>0</v>
      </c>
      <c r="AA531" s="50"/>
      <c r="AB531" s="51"/>
      <c r="AC531" s="85" t="b">
        <v>0</v>
      </c>
      <c r="AD531" s="92"/>
      <c r="AE531" s="88"/>
      <c r="AF531" s="36" t="str">
        <f t="array" ref="AF531">IF(M531="","",INDEX(
      '{INDEX} Tour Packages'!$A:$ZP,
      MATCH($M531, '{INDEX} Tour Packages'!$A:$A, 0),
      MATCH(AF$3, '{INDEX} Tour Packages'!$4:$4, 0)
    ))</f>
        <v/>
      </c>
      <c r="AG531" s="36" t="str">
        <f t="array" ref="AG531">IF(M531="","",INDEX(
      '{INDEX} Tour Packages'!$A:$ZP,
      MATCH($M531, '{INDEX} Tour Packages'!$A:$A, 0),
      MATCH(AG$3, '{INDEX} Tour Packages'!$4:$4, 0)
    ))</f>
        <v/>
      </c>
      <c r="AH531" s="36" t="str">
        <f t="array" ref="AH531">IF(M531="","",INDEX(
      '{INDEX} Tour Packages'!$A:$ZP,
      MATCH($M531, '{INDEX} Tour Packages'!$A:$A, 0),
      MATCH(AH$3, '{INDEX} Tour Packages'!$4:$4, 0)
    ))</f>
        <v/>
      </c>
      <c r="AI531" s="54" t="str">
        <f t="shared" si="9"/>
        <v/>
      </c>
      <c r="AJ531" s="42"/>
      <c r="AK531" s="55"/>
      <c r="AL531" s="46" t="b">
        <v>0</v>
      </c>
      <c r="AM531" s="56"/>
      <c r="AN531" s="57" t="str">
        <f t="shared" si="10"/>
        <v/>
      </c>
      <c r="AO531" s="58" t="str">
        <f t="shared" si="11"/>
        <v/>
      </c>
      <c r="AP531" s="59"/>
      <c r="AQ531" s="60"/>
      <c r="AR531" s="61"/>
      <c r="AS531" s="61"/>
      <c r="AT531" s="61" t="str">
        <f>IFERROR(__xludf.DUMMYFUNCTION("IF( 
  OR($AJ531=""Full Payment"", ISBLANK($K531)),
  """",
  IF(
    OR(
      Q531=""Standard Booking, P1"",
      Q531=""Standard Booking, P2"",
      Q531=""Standard Booking, P3"",
      Q531=""Standard Booking, P4""
    ),
    LET(
      resDate,   $"&amp;"K531,
      tourDate,  $N531,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1" s="62" t="str">
        <f t="shared" si="12"/>
        <v/>
      </c>
      <c r="AV531" s="63"/>
      <c r="AW531" s="64"/>
      <c r="AX531" s="64"/>
      <c r="AY531" s="64"/>
      <c r="AZ531" s="64" t="str">
        <f>IFERROR(__xludf.DUMMYFUNCTION("IF(
  OR($AJ531=""Full Payment"",$AJ531=""P1"", ISBLANK($K531)),
  """",
  IF(
    OR(
      $Q531=""Standard Booking, P2"",
      $Q531=""Standard Booking, P3"",
      $Q531=""Standard Booking, P4""
    ),
    LET(
      resDate,   $K531,
      tourDate,"&amp;"  $N531,
      monthCount, DATEDIF(resDate, tourDate, ""M"") + 1,
      secondDates, ARRAYFORMULA(
        DATE(
          YEAR(resDate),
          MONTH(resDate) + SEQUENCE(monthCount),
          2
        )
      ),
      validDates, FILTER(
        sec"&amp;"ondDates,
        (secondDates &gt; resDate + 2) *
        (secondDates &lt;= tourDate - 3)
      ),
      IF(
        OR($AJ531=""P2"", $AJ531=""P3"", $AJ531=""P4""),
        IF(
          COUNTA(validDates) &lt; 2,
          """",
          TEXT(INDEX(validDates"&amp;", 2), ""mmm d, yyyy"")
        ),
        IF(
          COUNTA(validDates) &lt; 2,
          """",
          TEXTJOIN("", "", TRUE,
            TEXT(INDEX(validDates, 1), ""mmm d, yyyy""),
            TEXT(INDEX(validDates, 2), ""mmm d, yyyy"")
          )
 "&amp;"       )
      )
    ),
    """"
  )
)
"),"")</f>
        <v/>
      </c>
      <c r="BA531" s="65" t="str">
        <f t="shared" si="13"/>
        <v/>
      </c>
      <c r="BB531" s="63"/>
      <c r="BC531" s="64"/>
      <c r="BD531" s="64"/>
      <c r="BE531" s="64"/>
      <c r="BF531" s="64" t="str">
        <f>IFERROR(__xludf.DUMMYFUNCTION("IF(
  OR($AJ531=""Full Payment"",$AJ531=""P1"", $AJ531=""P2""),
  """",
  IF(
    AND(
      NOT(ISBLANK($K531)),
      OR(
        Q531=""Standard Booking, P3"",
        Q531=""Standard Booking, P4""
      )
    ),
    LET(
      resDate,   $K531,
      "&amp;"tourDate,  $N531,
      monthCount, DATEDIF(resDate, tourDate, ""M"") + 1,
      secondDates, ARRAYFORMULA(
        DATE(
          YEAR(resDate),
          MONTH(resDate) + SEQUENCE(monthCount),
          2
        )
      ),
      validDates, FILTER(
  "&amp;"      secondDates,
        (secondDates &gt; resDate + 2) *
        (secondDates &lt;= tourDate - 3)
      ),
      IF(
        $AJ531=""P4"",
        IF(
          COUNTA(validDates) &lt; 3,
          """",
          TEXT(INDEX(validDates, 3), ""mmm d, yyyy"")
  "&amp;"      ),
        IF(
          $AJ531=""P3"",
          IF(
            COUNTA(validDates) &lt; 3,
            """",
            TEXT(INDEX(validDates, 3), ""mmm d, yyyy"")
          ),
          IF(
            COUNTA(validDates) &lt; 3,
            """",
    "&amp;"        TEXTJOIN("", "", TRUE,
              TEXT(INDEX(validDates, 1), ""mmm d, yyyy""),
              TEXT(INDEX(validDates, 2), ""mmm d, yyyy""),
              TEXT(INDEX(validDates, 3), ""mmm d, yyyy"")
            )
          )
        )
      )
    "&amp;"),
    """"
  )
)
"),"")</f>
        <v/>
      </c>
      <c r="BG531" s="65" t="str">
        <f t="shared" si="14"/>
        <v/>
      </c>
      <c r="BH531" s="63"/>
      <c r="BI531" s="64"/>
      <c r="BJ531" s="64"/>
      <c r="BK531" s="64"/>
      <c r="BL531" s="64" t="str">
        <f>IFERROR(__xludf.DUMMYFUNCTION("IF(
  OR($AJ531=""Full Payment"",$AJ531=""P1"",$AJ531=""P2"",$AJ531=""P3""),
  """",
  IF(
    AND(
      NOT(ISBLANK($K531)),
      $Q531=""Standard Booking, P4""
    ),
    LET(
      resDate,   $K531,
      tourDate,  $N531,
      monthCount, DATEDIF(r"&amp;"esDate, tourDate, ""M"") + 1,
      secondDates, ARRAYFORMULA(
        DATE(
          YEAR(resDate),
          MONTH(resDate) + SEQUENCE(monthCount),
          2
        )
      ),
      validDates, FILTER(
        secondDates,
        (secondDates &gt; res"&amp;"Date + 2) *
        (secondDates &lt;= tourDate - 3)
      ),
      IF(
        $AJ531=""P4"",
        IF(
          COUNTA(validDates) &lt; 4,
          """",
          TEXT(
            INDEX(validDates, 4),
            ""mmm d, yyyy""
          )
        ),
"&amp;"        IF(
          COUNTA(validDates) &lt; 4,
          """",
          TEXTJOIN(
            "", "", TRUE,
            TEXT(INDEX(validDates, 1), ""mmm d, yyyy""),
            TEXT(INDEX(validDates, 2), ""mmm d, yyyy""),
            TEXT(INDEX(validDates"&amp;", 3), ""mmm d, yyyy""),
            TEXT(INDEX(validDates, 4), ""mmm d, yyyy"")
          )
        )
      )
    ),
    """"
  )
)
"),"")</f>
        <v/>
      </c>
      <c r="BM531" s="65" t="str">
        <f t="shared" si="15"/>
        <v/>
      </c>
      <c r="BN531" s="66"/>
      <c r="BO531" s="67"/>
      <c r="BP531" s="49" t="b">
        <v>0</v>
      </c>
      <c r="BQ531" s="49" t="b">
        <v>0</v>
      </c>
      <c r="BR531" s="68"/>
      <c r="BS531" s="69"/>
      <c r="BT531" s="70" t="b">
        <v>0</v>
      </c>
      <c r="BU531" s="71"/>
      <c r="BV531" s="72"/>
      <c r="BW531" s="86" t="b">
        <v>0</v>
      </c>
      <c r="BX531" s="87"/>
    </row>
    <row r="532">
      <c r="A532" s="35" t="str">
        <f t="shared" si="1"/>
        <v/>
      </c>
      <c r="B532" s="36" t="str">
        <f t="shared" si="2"/>
        <v/>
      </c>
      <c r="C532" s="36" t="str">
        <f t="array" ref="C532">IF(
  M532="",
  "",
  IFERROR(
    INDEX(
      '{INDEX} Tour Packages'!$A:$ZZ,
      MATCH(
        M532,
        INDEX(
          '{INDEX} Tour Packages'!$A:$ZZ,
          ,
          MATCH("Tour Package Name", '{INDEX} Tour Packages'!$4:$4, 0)
        ),
        0
      ),
      MATCH("Tour Code", '{INDEX} Tour Packages'!$4:$4, 0)
    ),
    "XXX"
  )
)
</f>
        <v/>
      </c>
      <c r="D532" s="36" t="str">
        <f t="shared" si="3"/>
        <v/>
      </c>
      <c r="E532" s="36" t="str">
        <f t="shared" si="4"/>
        <v/>
      </c>
      <c r="F532" s="37" t="str">
        <f t="shared" si="5"/>
        <v/>
      </c>
      <c r="G532" s="89"/>
      <c r="H532" s="89"/>
      <c r="I532" s="90"/>
      <c r="J532" s="40" t="str">
        <f t="shared" si="16"/>
        <v> </v>
      </c>
      <c r="K532" s="91"/>
      <c r="L532" s="55"/>
      <c r="M532" s="55"/>
      <c r="N532" s="91"/>
      <c r="O532" s="43" t="str">
        <f>IFERROR(__xludf.DUMMYFUNCTION("IF(N532="""","""",IFERROR(
  N532 + VALUE(REGEXEXTRACT(P532, ""(\d+)\s+Days"")),
  """"
)
)"),"")</f>
        <v/>
      </c>
      <c r="P532" s="43" t="str">
        <f t="array" ref="P532">IFERROR(
  INDEX(
    INDEX('{INDEX} Tour Packages'!$A:$ZZ, , MATCH(P$3, '{INDEX} Tour Packages'!$4:$4, 0)),
    MATCH(M532, INDEX('{INDEX} Tour Packages'!$A:$ZZ,0, MATCH("Tour Package Name", '{INDEX} Tour Packages'!$4:$4, 0)), 0)
  ),
"")
</f>
        <v/>
      </c>
      <c r="Q532" s="44" t="str">
        <f t="shared" si="7"/>
        <v/>
      </c>
      <c r="R532" s="44" t="str">
        <f>IFERROR(__xludf.DUMMYFUNCTION("IF(OR(ISBLANK(K532), ISBLANK(N532)), """", 
  LET(
    resDate, K532,
    tourDate, N532,
    monthCount, MAX(0, DATEDIF(resDate, tourDate - 3, ""M"") + 1),
    secondDates, ARRAYFORMULA(DATE(YEAR(resDate), MONTH(resDate) + SEQUENCE(monthCount), 2)),
    "&amp;"validDates, FILTER(secondDates, (secondDates &gt; resDate + 2) * (secondDates &lt;= tourDate - 3)),
    IF(ISERROR(validDates), 0, COUNTA(validDates))
  )
)
"),"")</f>
        <v/>
      </c>
      <c r="S532" s="44" t="str">
        <f t="shared" si="8"/>
        <v/>
      </c>
      <c r="T532" s="45" t="str">
        <f t="array" ref="T532">IF(ISBLANK(BO532),IFERROR(
  INDEX(
    INDEX('{INDEX} Payment Terms'!$A:$G, , MATCH(T$3, '{INDEX} Payment Terms'!$4:$4, 0)),
    MATCH(Q532, INDEX('{INDEX} Payment Terms'!$A:$G,0, MATCH("Payment Condition", '{INDEX} Payment Terms'!$4:$4, 0)), 0)
  ),
""),"Cancelled")
</f>
        <v/>
      </c>
      <c r="U532" s="46" t="b">
        <v>0</v>
      </c>
      <c r="V532" s="47" t="str">
        <f>IFERROR(__xludf.DUMMYFUNCTION("IF(OR(L532=""Duo Booking"", L532=""Group Booking""),
IF(U532=FALSE,"""",
    LET(
      bookingType, L532,
      tour, M532,
      mainFirst, H532,
      mainLast, I532,
      mainEmail, G532,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$L$4:L532, bookingType,
          $M$4:M532, tour,
          $H$4:H532, mainFirst,
          $I$4:I532, mainLast,
          $G$4:G532, mainEmail
        ),
        ""000""
      ),
  "&amp;"    baseID &amp; ""-"" &amp; memberNumber
    )
  ),
  """"
)
"),"")</f>
        <v/>
      </c>
      <c r="W532" s="48"/>
      <c r="X532" s="85" t="b">
        <v>0</v>
      </c>
      <c r="Y532" s="85" t="b">
        <v>0</v>
      </c>
      <c r="Z532" s="85" t="b">
        <v>0</v>
      </c>
      <c r="AA532" s="50"/>
      <c r="AB532" s="51"/>
      <c r="AC532" s="85" t="b">
        <v>0</v>
      </c>
      <c r="AD532" s="92"/>
      <c r="AE532" s="88"/>
      <c r="AF532" s="36" t="str">
        <f t="array" ref="AF532">IF(M532="","",INDEX(
      '{INDEX} Tour Packages'!$A:$ZP,
      MATCH($M532, '{INDEX} Tour Packages'!$A:$A, 0),
      MATCH(AF$3, '{INDEX} Tour Packages'!$4:$4, 0)
    ))</f>
        <v/>
      </c>
      <c r="AG532" s="36" t="str">
        <f t="array" ref="AG532">IF(M532="","",INDEX(
      '{INDEX} Tour Packages'!$A:$ZP,
      MATCH($M532, '{INDEX} Tour Packages'!$A:$A, 0),
      MATCH(AG$3, '{INDEX} Tour Packages'!$4:$4, 0)
    ))</f>
        <v/>
      </c>
      <c r="AH532" s="36" t="str">
        <f t="array" ref="AH532">IF(M532="","",INDEX(
      '{INDEX} Tour Packages'!$A:$ZP,
      MATCH($M532, '{INDEX} Tour Packages'!$A:$A, 0),
      MATCH(AH$3, '{INDEX} Tour Packages'!$4:$4, 0)
    ))</f>
        <v/>
      </c>
      <c r="AI532" s="54" t="str">
        <f t="shared" si="9"/>
        <v/>
      </c>
      <c r="AJ532" s="42"/>
      <c r="AK532" s="55"/>
      <c r="AL532" s="46" t="b">
        <v>0</v>
      </c>
      <c r="AM532" s="56"/>
      <c r="AN532" s="57" t="str">
        <f t="shared" si="10"/>
        <v/>
      </c>
      <c r="AO532" s="58" t="str">
        <f t="shared" si="11"/>
        <v/>
      </c>
      <c r="AP532" s="59"/>
      <c r="AQ532" s="60"/>
      <c r="AR532" s="61"/>
      <c r="AS532" s="61"/>
      <c r="AT532" s="61" t="str">
        <f>IFERROR(__xludf.DUMMYFUNCTION("IF( 
  OR($AJ532=""Full Payment"", ISBLANK($K532)),
  """",
  IF(
    OR(
      Q532=""Standard Booking, P1"",
      Q532=""Standard Booking, P2"",
      Q532=""Standard Booking, P3"",
      Q532=""Standard Booking, P4""
    ),
    LET(
      resDate,   $"&amp;"K532,
      tourDate,  $N532,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2" s="62" t="str">
        <f t="shared" si="12"/>
        <v/>
      </c>
      <c r="AV532" s="63"/>
      <c r="AW532" s="64"/>
      <c r="AX532" s="64"/>
      <c r="AY532" s="64"/>
      <c r="AZ532" s="64" t="str">
        <f>IFERROR(__xludf.DUMMYFUNCTION("IF(
  OR($AJ532=""Full Payment"",$AJ532=""P1"", ISBLANK($K532)),
  """",
  IF(
    OR(
      $Q532=""Standard Booking, P2"",
      $Q532=""Standard Booking, P3"",
      $Q532=""Standard Booking, P4""
    ),
    LET(
      resDate,   $K532,
      tourDate,"&amp;"  $N532,
      monthCount, DATEDIF(resDate, tourDate, ""M"") + 1,
      secondDates, ARRAYFORMULA(
        DATE(
          YEAR(resDate),
          MONTH(resDate) + SEQUENCE(monthCount),
          2
        )
      ),
      validDates, FILTER(
        sec"&amp;"ondDates,
        (secondDates &gt; resDate + 2) *
        (secondDates &lt;= tourDate - 3)
      ),
      IF(
        OR($AJ532=""P2"", $AJ532=""P3"", $AJ532=""P4""),
        IF(
          COUNTA(validDates) &lt; 2,
          """",
          TEXT(INDEX(validDates"&amp;", 2), ""mmm d, yyyy"")
        ),
        IF(
          COUNTA(validDates) &lt; 2,
          """",
          TEXTJOIN("", "", TRUE,
            TEXT(INDEX(validDates, 1), ""mmm d, yyyy""),
            TEXT(INDEX(validDates, 2), ""mmm d, yyyy"")
          )
 "&amp;"       )
      )
    ),
    """"
  )
)
"),"")</f>
        <v/>
      </c>
      <c r="BA532" s="65" t="str">
        <f t="shared" si="13"/>
        <v/>
      </c>
      <c r="BB532" s="63"/>
      <c r="BC532" s="64"/>
      <c r="BD532" s="64"/>
      <c r="BE532" s="64"/>
      <c r="BF532" s="64" t="str">
        <f>IFERROR(__xludf.DUMMYFUNCTION("IF(
  OR($AJ532=""Full Payment"",$AJ532=""P1"", $AJ532=""P2""),
  """",
  IF(
    AND(
      NOT(ISBLANK($K532)),
      OR(
        Q532=""Standard Booking, P3"",
        Q532=""Standard Booking, P4""
      )
    ),
    LET(
      resDate,   $K532,
      "&amp;"tourDate,  $N532,
      monthCount, DATEDIF(resDate, tourDate, ""M"") + 1,
      secondDates, ARRAYFORMULA(
        DATE(
          YEAR(resDate),
          MONTH(resDate) + SEQUENCE(monthCount),
          2
        )
      ),
      validDates, FILTER(
  "&amp;"      secondDates,
        (secondDates &gt; resDate + 2) *
        (secondDates &lt;= tourDate - 3)
      ),
      IF(
        $AJ532=""P4"",
        IF(
          COUNTA(validDates) &lt; 3,
          """",
          TEXT(INDEX(validDates, 3), ""mmm d, yyyy"")
  "&amp;"      ),
        IF(
          $AJ532=""P3"",
          IF(
            COUNTA(validDates) &lt; 3,
            """",
            TEXT(INDEX(validDates, 3), ""mmm d, yyyy"")
          ),
          IF(
            COUNTA(validDates) &lt; 3,
            """",
    "&amp;"        TEXTJOIN("", "", TRUE,
              TEXT(INDEX(validDates, 1), ""mmm d, yyyy""),
              TEXT(INDEX(validDates, 2), ""mmm d, yyyy""),
              TEXT(INDEX(validDates, 3), ""mmm d, yyyy"")
            )
          )
        )
      )
    "&amp;"),
    """"
  )
)
"),"")</f>
        <v/>
      </c>
      <c r="BG532" s="65" t="str">
        <f t="shared" si="14"/>
        <v/>
      </c>
      <c r="BH532" s="63"/>
      <c r="BI532" s="64"/>
      <c r="BJ532" s="64"/>
      <c r="BK532" s="64"/>
      <c r="BL532" s="64" t="str">
        <f>IFERROR(__xludf.DUMMYFUNCTION("IF(
  OR($AJ532=""Full Payment"",$AJ532=""P1"",$AJ532=""P2"",$AJ532=""P3""),
  """",
  IF(
    AND(
      NOT(ISBLANK($K532)),
      $Q532=""Standard Booking, P4""
    ),
    LET(
      resDate,   $K532,
      tourDate,  $N532,
      monthCount, DATEDIF(r"&amp;"esDate, tourDate, ""M"") + 1,
      secondDates, ARRAYFORMULA(
        DATE(
          YEAR(resDate),
          MONTH(resDate) + SEQUENCE(monthCount),
          2
        )
      ),
      validDates, FILTER(
        secondDates,
        (secondDates &gt; res"&amp;"Date + 2) *
        (secondDates &lt;= tourDate - 3)
      ),
      IF(
        $AJ532=""P4"",
        IF(
          COUNTA(validDates) &lt; 4,
          """",
          TEXT(
            INDEX(validDates, 4),
            ""mmm d, yyyy""
          )
        ),
"&amp;"        IF(
          COUNTA(validDates) &lt; 4,
          """",
          TEXTJOIN(
            "", "", TRUE,
            TEXT(INDEX(validDates, 1), ""mmm d, yyyy""),
            TEXT(INDEX(validDates, 2), ""mmm d, yyyy""),
            TEXT(INDEX(validDates"&amp;", 3), ""mmm d, yyyy""),
            TEXT(INDEX(validDates, 4), ""mmm d, yyyy"")
          )
        )
      )
    ),
    """"
  )
)
"),"")</f>
        <v/>
      </c>
      <c r="BM532" s="65" t="str">
        <f t="shared" si="15"/>
        <v/>
      </c>
      <c r="BN532" s="66"/>
      <c r="BO532" s="67"/>
      <c r="BP532" s="49" t="b">
        <v>0</v>
      </c>
      <c r="BQ532" s="49" t="b">
        <v>0</v>
      </c>
      <c r="BR532" s="68"/>
      <c r="BS532" s="69"/>
      <c r="BT532" s="70" t="b">
        <v>0</v>
      </c>
      <c r="BU532" s="71"/>
      <c r="BV532" s="72"/>
      <c r="BW532" s="86" t="b">
        <v>0</v>
      </c>
      <c r="BX532" s="87"/>
    </row>
    <row r="533">
      <c r="A533" s="35" t="str">
        <f t="shared" si="1"/>
        <v/>
      </c>
      <c r="B533" s="36" t="str">
        <f t="shared" si="2"/>
        <v/>
      </c>
      <c r="C533" s="36" t="str">
        <f t="array" ref="C533">IF(
  M533="",
  "",
  IFERROR(
    INDEX(
      '{INDEX} Tour Packages'!$A:$ZZ,
      MATCH(
        M533,
        INDEX(
          '{INDEX} Tour Packages'!$A:$ZZ,
          ,
          MATCH("Tour Package Name", '{INDEX} Tour Packages'!$4:$4, 0)
        ),
        0
      ),
      MATCH("Tour Code", '{INDEX} Tour Packages'!$4:$4, 0)
    ),
    "XXX"
  )
)
</f>
        <v/>
      </c>
      <c r="D533" s="36" t="str">
        <f t="shared" si="3"/>
        <v/>
      </c>
      <c r="E533" s="36" t="str">
        <f t="shared" si="4"/>
        <v/>
      </c>
      <c r="F533" s="37" t="str">
        <f t="shared" si="5"/>
        <v/>
      </c>
      <c r="G533" s="89"/>
      <c r="H533" s="89"/>
      <c r="I533" s="90"/>
      <c r="J533" s="40" t="str">
        <f t="shared" si="16"/>
        <v> </v>
      </c>
      <c r="K533" s="91"/>
      <c r="L533" s="55"/>
      <c r="M533" s="55"/>
      <c r="N533" s="91"/>
      <c r="O533" s="43" t="str">
        <f>IFERROR(__xludf.DUMMYFUNCTION("IF(N533="""","""",IFERROR(
  N533 + VALUE(REGEXEXTRACT(P533, ""(\d+)\s+Days"")),
  """"
)
)"),"")</f>
        <v/>
      </c>
      <c r="P533" s="43" t="str">
        <f t="array" ref="P533">IFERROR(
  INDEX(
    INDEX('{INDEX} Tour Packages'!$A:$ZZ, , MATCH(P$3, '{INDEX} Tour Packages'!$4:$4, 0)),
    MATCH(M533, INDEX('{INDEX} Tour Packages'!$A:$ZZ,0, MATCH("Tour Package Name", '{INDEX} Tour Packages'!$4:$4, 0)), 0)
  ),
"")
</f>
        <v/>
      </c>
      <c r="Q533" s="44" t="str">
        <f t="shared" si="7"/>
        <v/>
      </c>
      <c r="R533" s="44" t="str">
        <f>IFERROR(__xludf.DUMMYFUNCTION("IF(OR(ISBLANK(K533), ISBLANK(N533)), """", 
  LET(
    resDate, K533,
    tourDate, N533,
    monthCount, MAX(0, DATEDIF(resDate, tourDate - 3, ""M"") + 1),
    secondDates, ARRAYFORMULA(DATE(YEAR(resDate), MONTH(resDate) + SEQUENCE(monthCount), 2)),
    "&amp;"validDates, FILTER(secondDates, (secondDates &gt; resDate + 2) * (secondDates &lt;= tourDate - 3)),
    IF(ISERROR(validDates), 0, COUNTA(validDates))
  )
)
"),"")</f>
        <v/>
      </c>
      <c r="S533" s="44" t="str">
        <f t="shared" si="8"/>
        <v/>
      </c>
      <c r="T533" s="45" t="str">
        <f t="array" ref="T533">IF(ISBLANK(BO533),IFERROR(
  INDEX(
    INDEX('{INDEX} Payment Terms'!$A:$G, , MATCH(T$3, '{INDEX} Payment Terms'!$4:$4, 0)),
    MATCH(Q533, INDEX('{INDEX} Payment Terms'!$A:$G,0, MATCH("Payment Condition", '{INDEX} Payment Terms'!$4:$4, 0)), 0)
  ),
""),"Cancelled")
</f>
        <v/>
      </c>
      <c r="U533" s="46" t="b">
        <v>0</v>
      </c>
      <c r="V533" s="47" t="str">
        <f>IFERROR(__xludf.DUMMYFUNCTION("IF(OR(L533=""Duo Booking"", L533=""Group Booking""),
IF(U533=FALSE,"""",
    LET(
      bookingType, L533,
      tour, M533,
      mainFirst, H533,
      mainLast, I533,
      mainEmail, G533,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$L$4:L533, bookingType,
          $M$4:M533, tour,
          $H$4:H533, mainFirst,
          $I$4:I533, mainLast,
          $G$4:G533, mainEmail
        ),
        ""000""
      ),
  "&amp;"    baseID &amp; ""-"" &amp; memberNumber
    )
  ),
  """"
)
"),"")</f>
        <v/>
      </c>
      <c r="W533" s="48"/>
      <c r="X533" s="85" t="b">
        <v>0</v>
      </c>
      <c r="Y533" s="85" t="b">
        <v>0</v>
      </c>
      <c r="Z533" s="85" t="b">
        <v>0</v>
      </c>
      <c r="AA533" s="50"/>
      <c r="AB533" s="51"/>
      <c r="AC533" s="85" t="b">
        <v>0</v>
      </c>
      <c r="AD533" s="92"/>
      <c r="AE533" s="88"/>
      <c r="AF533" s="36" t="str">
        <f t="array" ref="AF533">IF(M533="","",INDEX(
      '{INDEX} Tour Packages'!$A:$ZP,
      MATCH($M533, '{INDEX} Tour Packages'!$A:$A, 0),
      MATCH(AF$3, '{INDEX} Tour Packages'!$4:$4, 0)
    ))</f>
        <v/>
      </c>
      <c r="AG533" s="36" t="str">
        <f t="array" ref="AG533">IF(M533="","",INDEX(
      '{INDEX} Tour Packages'!$A:$ZP,
      MATCH($M533, '{INDEX} Tour Packages'!$A:$A, 0),
      MATCH(AG$3, '{INDEX} Tour Packages'!$4:$4, 0)
    ))</f>
        <v/>
      </c>
      <c r="AH533" s="36" t="str">
        <f t="array" ref="AH533">IF(M533="","",INDEX(
      '{INDEX} Tour Packages'!$A:$ZP,
      MATCH($M533, '{INDEX} Tour Packages'!$A:$A, 0),
      MATCH(AH$3, '{INDEX} Tour Packages'!$4:$4, 0)
    ))</f>
        <v/>
      </c>
      <c r="AI533" s="54" t="str">
        <f t="shared" si="9"/>
        <v/>
      </c>
      <c r="AJ533" s="42"/>
      <c r="AK533" s="55"/>
      <c r="AL533" s="46" t="b">
        <v>0</v>
      </c>
      <c r="AM533" s="56"/>
      <c r="AN533" s="57" t="str">
        <f t="shared" si="10"/>
        <v/>
      </c>
      <c r="AO533" s="58" t="str">
        <f t="shared" si="11"/>
        <v/>
      </c>
      <c r="AP533" s="59"/>
      <c r="AQ533" s="60"/>
      <c r="AR533" s="61"/>
      <c r="AS533" s="61"/>
      <c r="AT533" s="61" t="str">
        <f>IFERROR(__xludf.DUMMYFUNCTION("IF( 
  OR($AJ533=""Full Payment"", ISBLANK($K533)),
  """",
  IF(
    OR(
      Q533=""Standard Booking, P1"",
      Q533=""Standard Booking, P2"",
      Q533=""Standard Booking, P3"",
      Q533=""Standard Booking, P4""
    ),
    LET(
      resDate,   $"&amp;"K533,
      tourDate,  $N533,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3" s="62" t="str">
        <f t="shared" si="12"/>
        <v/>
      </c>
      <c r="AV533" s="63"/>
      <c r="AW533" s="64"/>
      <c r="AX533" s="64"/>
      <c r="AY533" s="64"/>
      <c r="AZ533" s="64" t="str">
        <f>IFERROR(__xludf.DUMMYFUNCTION("IF(
  OR($AJ533=""Full Payment"",$AJ533=""P1"", ISBLANK($K533)),
  """",
  IF(
    OR(
      $Q533=""Standard Booking, P2"",
      $Q533=""Standard Booking, P3"",
      $Q533=""Standard Booking, P4""
    ),
    LET(
      resDate,   $K533,
      tourDate,"&amp;"  $N533,
      monthCount, DATEDIF(resDate, tourDate, ""M"") + 1,
      secondDates, ARRAYFORMULA(
        DATE(
          YEAR(resDate),
          MONTH(resDate) + SEQUENCE(monthCount),
          2
        )
      ),
      validDates, FILTER(
        sec"&amp;"ondDates,
        (secondDates &gt; resDate + 2) *
        (secondDates &lt;= tourDate - 3)
      ),
      IF(
        OR($AJ533=""P2"", $AJ533=""P3"", $AJ533=""P4""),
        IF(
          COUNTA(validDates) &lt; 2,
          """",
          TEXT(INDEX(validDates"&amp;", 2), ""mmm d, yyyy"")
        ),
        IF(
          COUNTA(validDates) &lt; 2,
          """",
          TEXTJOIN("", "", TRUE,
            TEXT(INDEX(validDates, 1), ""mmm d, yyyy""),
            TEXT(INDEX(validDates, 2), ""mmm d, yyyy"")
          )
 "&amp;"       )
      )
    ),
    """"
  )
)
"),"")</f>
        <v/>
      </c>
      <c r="BA533" s="65" t="str">
        <f t="shared" si="13"/>
        <v/>
      </c>
      <c r="BB533" s="63"/>
      <c r="BC533" s="64"/>
      <c r="BD533" s="64"/>
      <c r="BE533" s="64"/>
      <c r="BF533" s="64" t="str">
        <f>IFERROR(__xludf.DUMMYFUNCTION("IF(
  OR($AJ533=""Full Payment"",$AJ533=""P1"", $AJ533=""P2""),
  """",
  IF(
    AND(
      NOT(ISBLANK($K533)),
      OR(
        Q533=""Standard Booking, P3"",
        Q533=""Standard Booking, P4""
      )
    ),
    LET(
      resDate,   $K533,
      "&amp;"tourDate,  $N533,
      monthCount, DATEDIF(resDate, tourDate, ""M"") + 1,
      secondDates, ARRAYFORMULA(
        DATE(
          YEAR(resDate),
          MONTH(resDate) + SEQUENCE(monthCount),
          2
        )
      ),
      validDates, FILTER(
  "&amp;"      secondDates,
        (secondDates &gt; resDate + 2) *
        (secondDates &lt;= tourDate - 3)
      ),
      IF(
        $AJ533=""P4"",
        IF(
          COUNTA(validDates) &lt; 3,
          """",
          TEXT(INDEX(validDates, 3), ""mmm d, yyyy"")
  "&amp;"      ),
        IF(
          $AJ533=""P3"",
          IF(
            COUNTA(validDates) &lt; 3,
            """",
            TEXT(INDEX(validDates, 3), ""mmm d, yyyy"")
          ),
          IF(
            COUNTA(validDates) &lt; 3,
            """",
    "&amp;"        TEXTJOIN("", "", TRUE,
              TEXT(INDEX(validDates, 1), ""mmm d, yyyy""),
              TEXT(INDEX(validDates, 2), ""mmm d, yyyy""),
              TEXT(INDEX(validDates, 3), ""mmm d, yyyy"")
            )
          )
        )
      )
    "&amp;"),
    """"
  )
)
"),"")</f>
        <v/>
      </c>
      <c r="BG533" s="65" t="str">
        <f t="shared" si="14"/>
        <v/>
      </c>
      <c r="BH533" s="63"/>
      <c r="BI533" s="64"/>
      <c r="BJ533" s="64"/>
      <c r="BK533" s="64"/>
      <c r="BL533" s="64" t="str">
        <f>IFERROR(__xludf.DUMMYFUNCTION("IF(
  OR($AJ533=""Full Payment"",$AJ533=""P1"",$AJ533=""P2"",$AJ533=""P3""),
  """",
  IF(
    AND(
      NOT(ISBLANK($K533)),
      $Q533=""Standard Booking, P4""
    ),
    LET(
      resDate,   $K533,
      tourDate,  $N533,
      monthCount, DATEDIF(r"&amp;"esDate, tourDate, ""M"") + 1,
      secondDates, ARRAYFORMULA(
        DATE(
          YEAR(resDate),
          MONTH(resDate) + SEQUENCE(monthCount),
          2
        )
      ),
      validDates, FILTER(
        secondDates,
        (secondDates &gt; res"&amp;"Date + 2) *
        (secondDates &lt;= tourDate - 3)
      ),
      IF(
        $AJ533=""P4"",
        IF(
          COUNTA(validDates) &lt; 4,
          """",
          TEXT(
            INDEX(validDates, 4),
            ""mmm d, yyyy""
          )
        ),
"&amp;"        IF(
          COUNTA(validDates) &lt; 4,
          """",
          TEXTJOIN(
            "", "", TRUE,
            TEXT(INDEX(validDates, 1), ""mmm d, yyyy""),
            TEXT(INDEX(validDates, 2), ""mmm d, yyyy""),
            TEXT(INDEX(validDates"&amp;", 3), ""mmm d, yyyy""),
            TEXT(INDEX(validDates, 4), ""mmm d, yyyy"")
          )
        )
      )
    ),
    """"
  )
)
"),"")</f>
        <v/>
      </c>
      <c r="BM533" s="65" t="str">
        <f t="shared" si="15"/>
        <v/>
      </c>
      <c r="BN533" s="66"/>
      <c r="BO533" s="67"/>
      <c r="BP533" s="49" t="b">
        <v>0</v>
      </c>
      <c r="BQ533" s="49" t="b">
        <v>0</v>
      </c>
      <c r="BR533" s="68"/>
      <c r="BS533" s="69"/>
      <c r="BT533" s="70" t="b">
        <v>0</v>
      </c>
      <c r="BU533" s="71"/>
      <c r="BV533" s="72"/>
      <c r="BW533" s="86" t="b">
        <v>0</v>
      </c>
      <c r="BX533" s="87"/>
    </row>
    <row r="534">
      <c r="A534" s="35" t="str">
        <f t="shared" si="1"/>
        <v/>
      </c>
      <c r="B534" s="36" t="str">
        <f t="shared" si="2"/>
        <v/>
      </c>
      <c r="C534" s="36" t="str">
        <f t="array" ref="C534">IF(
  M534="",
  "",
  IFERROR(
    INDEX(
      '{INDEX} Tour Packages'!$A:$ZZ,
      MATCH(
        M534,
        INDEX(
          '{INDEX} Tour Packages'!$A:$ZZ,
          ,
          MATCH("Tour Package Name", '{INDEX} Tour Packages'!$4:$4, 0)
        ),
        0
      ),
      MATCH("Tour Code", '{INDEX} Tour Packages'!$4:$4, 0)
    ),
    "XXX"
  )
)
</f>
        <v/>
      </c>
      <c r="D534" s="36" t="str">
        <f t="shared" si="3"/>
        <v/>
      </c>
      <c r="E534" s="36" t="str">
        <f t="shared" si="4"/>
        <v/>
      </c>
      <c r="F534" s="37" t="str">
        <f t="shared" si="5"/>
        <v/>
      </c>
      <c r="G534" s="89"/>
      <c r="H534" s="89"/>
      <c r="I534" s="90"/>
      <c r="J534" s="40" t="str">
        <f t="shared" si="16"/>
        <v> </v>
      </c>
      <c r="K534" s="91"/>
      <c r="L534" s="55"/>
      <c r="M534" s="55"/>
      <c r="N534" s="91"/>
      <c r="O534" s="43" t="str">
        <f>IFERROR(__xludf.DUMMYFUNCTION("IF(N534="""","""",IFERROR(
  N534 + VALUE(REGEXEXTRACT(P534, ""(\d+)\s+Days"")),
  """"
)
)"),"")</f>
        <v/>
      </c>
      <c r="P534" s="43" t="str">
        <f t="array" ref="P534">IFERROR(
  INDEX(
    INDEX('{INDEX} Tour Packages'!$A:$ZZ, , MATCH(P$3, '{INDEX} Tour Packages'!$4:$4, 0)),
    MATCH(M534, INDEX('{INDEX} Tour Packages'!$A:$ZZ,0, MATCH("Tour Package Name", '{INDEX} Tour Packages'!$4:$4, 0)), 0)
  ),
"")
</f>
        <v/>
      </c>
      <c r="Q534" s="44" t="str">
        <f t="shared" si="7"/>
        <v/>
      </c>
      <c r="R534" s="44" t="str">
        <f>IFERROR(__xludf.DUMMYFUNCTION("IF(OR(ISBLANK(K534), ISBLANK(N534)), """", 
  LET(
    resDate, K534,
    tourDate, N534,
    monthCount, MAX(0, DATEDIF(resDate, tourDate - 3, ""M"") + 1),
    secondDates, ARRAYFORMULA(DATE(YEAR(resDate), MONTH(resDate) + SEQUENCE(monthCount), 2)),
    "&amp;"validDates, FILTER(secondDates, (secondDates &gt; resDate + 2) * (secondDates &lt;= tourDate - 3)),
    IF(ISERROR(validDates), 0, COUNTA(validDates))
  )
)
"),"")</f>
        <v/>
      </c>
      <c r="S534" s="44" t="str">
        <f t="shared" si="8"/>
        <v/>
      </c>
      <c r="T534" s="45" t="str">
        <f t="array" ref="T534">IF(ISBLANK(BO534),IFERROR(
  INDEX(
    INDEX('{INDEX} Payment Terms'!$A:$G, , MATCH(T$3, '{INDEX} Payment Terms'!$4:$4, 0)),
    MATCH(Q534, INDEX('{INDEX} Payment Terms'!$A:$G,0, MATCH("Payment Condition", '{INDEX} Payment Terms'!$4:$4, 0)), 0)
  ),
""),"Cancelled")
</f>
        <v/>
      </c>
      <c r="U534" s="46" t="b">
        <v>0</v>
      </c>
      <c r="V534" s="47" t="str">
        <f>IFERROR(__xludf.DUMMYFUNCTION("IF(OR(L534=""Duo Booking"", L534=""Group Booking""),
IF(U534=FALSE,"""",
    LET(
      bookingType, L534,
      tour, M534,
      mainFirst, H534,
      mainLast, I534,
      mainEmail, G534,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$L$4:L534, bookingType,
          $M$4:M534, tour,
          $H$4:H534, mainFirst,
          $I$4:I534, mainLast,
          $G$4:G534, mainEmail
        ),
        ""000""
      ),
  "&amp;"    baseID &amp; ""-"" &amp; memberNumber
    )
  ),
  """"
)
"),"")</f>
        <v/>
      </c>
      <c r="W534" s="48"/>
      <c r="X534" s="85" t="b">
        <v>0</v>
      </c>
      <c r="Y534" s="85" t="b">
        <v>0</v>
      </c>
      <c r="Z534" s="85" t="b">
        <v>0</v>
      </c>
      <c r="AA534" s="50"/>
      <c r="AB534" s="51"/>
      <c r="AC534" s="85" t="b">
        <v>0</v>
      </c>
      <c r="AD534" s="92"/>
      <c r="AE534" s="88"/>
      <c r="AF534" s="36" t="str">
        <f t="array" ref="AF534">IF(M534="","",INDEX(
      '{INDEX} Tour Packages'!$A:$ZP,
      MATCH($M534, '{INDEX} Tour Packages'!$A:$A, 0),
      MATCH(AF$3, '{INDEX} Tour Packages'!$4:$4, 0)
    ))</f>
        <v/>
      </c>
      <c r="AG534" s="36" t="str">
        <f t="array" ref="AG534">IF(M534="","",INDEX(
      '{INDEX} Tour Packages'!$A:$ZP,
      MATCH($M534, '{INDEX} Tour Packages'!$A:$A, 0),
      MATCH(AG$3, '{INDEX} Tour Packages'!$4:$4, 0)
    ))</f>
        <v/>
      </c>
      <c r="AH534" s="36" t="str">
        <f t="array" ref="AH534">IF(M534="","",INDEX(
      '{INDEX} Tour Packages'!$A:$ZP,
      MATCH($M534, '{INDEX} Tour Packages'!$A:$A, 0),
      MATCH(AH$3, '{INDEX} Tour Packages'!$4:$4, 0)
    ))</f>
        <v/>
      </c>
      <c r="AI534" s="54" t="str">
        <f t="shared" si="9"/>
        <v/>
      </c>
      <c r="AJ534" s="42"/>
      <c r="AK534" s="55"/>
      <c r="AL534" s="46" t="b">
        <v>0</v>
      </c>
      <c r="AM534" s="56"/>
      <c r="AN534" s="57" t="str">
        <f t="shared" si="10"/>
        <v/>
      </c>
      <c r="AO534" s="58" t="str">
        <f t="shared" si="11"/>
        <v/>
      </c>
      <c r="AP534" s="59"/>
      <c r="AQ534" s="60"/>
      <c r="AR534" s="61"/>
      <c r="AS534" s="61"/>
      <c r="AT534" s="61" t="str">
        <f>IFERROR(__xludf.DUMMYFUNCTION("IF( 
  OR($AJ534=""Full Payment"", ISBLANK($K534)),
  """",
  IF(
    OR(
      Q534=""Standard Booking, P1"",
      Q534=""Standard Booking, P2"",
      Q534=""Standard Booking, P3"",
      Q534=""Standard Booking, P4""
    ),
    LET(
      resDate,   $"&amp;"K534,
      tourDate,  $N534,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4" s="62" t="str">
        <f t="shared" si="12"/>
        <v/>
      </c>
      <c r="AV534" s="63"/>
      <c r="AW534" s="64"/>
      <c r="AX534" s="64"/>
      <c r="AY534" s="64"/>
      <c r="AZ534" s="64" t="str">
        <f>IFERROR(__xludf.DUMMYFUNCTION("IF(
  OR($AJ534=""Full Payment"",$AJ534=""P1"", ISBLANK($K534)),
  """",
  IF(
    OR(
      $Q534=""Standard Booking, P2"",
      $Q534=""Standard Booking, P3"",
      $Q534=""Standard Booking, P4""
    ),
    LET(
      resDate,   $K534,
      tourDate,"&amp;"  $N534,
      monthCount, DATEDIF(resDate, tourDate, ""M"") + 1,
      secondDates, ARRAYFORMULA(
        DATE(
          YEAR(resDate),
          MONTH(resDate) + SEQUENCE(monthCount),
          2
        )
      ),
      validDates, FILTER(
        sec"&amp;"ondDates,
        (secondDates &gt; resDate + 2) *
        (secondDates &lt;= tourDate - 3)
      ),
      IF(
        OR($AJ534=""P2"", $AJ534=""P3"", $AJ534=""P4""),
        IF(
          COUNTA(validDates) &lt; 2,
          """",
          TEXT(INDEX(validDates"&amp;", 2), ""mmm d, yyyy"")
        ),
        IF(
          COUNTA(validDates) &lt; 2,
          """",
          TEXTJOIN("", "", TRUE,
            TEXT(INDEX(validDates, 1), ""mmm d, yyyy""),
            TEXT(INDEX(validDates, 2), ""mmm d, yyyy"")
          )
 "&amp;"       )
      )
    ),
    """"
  )
)
"),"")</f>
        <v/>
      </c>
      <c r="BA534" s="65" t="str">
        <f t="shared" si="13"/>
        <v/>
      </c>
      <c r="BB534" s="63"/>
      <c r="BC534" s="64"/>
      <c r="BD534" s="64"/>
      <c r="BE534" s="64"/>
      <c r="BF534" s="64" t="str">
        <f>IFERROR(__xludf.DUMMYFUNCTION("IF(
  OR($AJ534=""Full Payment"",$AJ534=""P1"", $AJ534=""P2""),
  """",
  IF(
    AND(
      NOT(ISBLANK($K534)),
      OR(
        Q534=""Standard Booking, P3"",
        Q534=""Standard Booking, P4""
      )
    ),
    LET(
      resDate,   $K534,
      "&amp;"tourDate,  $N534,
      monthCount, DATEDIF(resDate, tourDate, ""M"") + 1,
      secondDates, ARRAYFORMULA(
        DATE(
          YEAR(resDate),
          MONTH(resDate) + SEQUENCE(monthCount),
          2
        )
      ),
      validDates, FILTER(
  "&amp;"      secondDates,
        (secondDates &gt; resDate + 2) *
        (secondDates &lt;= tourDate - 3)
      ),
      IF(
        $AJ534=""P4"",
        IF(
          COUNTA(validDates) &lt; 3,
          """",
          TEXT(INDEX(validDates, 3), ""mmm d, yyyy"")
  "&amp;"      ),
        IF(
          $AJ534=""P3"",
          IF(
            COUNTA(validDates) &lt; 3,
            """",
            TEXT(INDEX(validDates, 3), ""mmm d, yyyy"")
          ),
          IF(
            COUNTA(validDates) &lt; 3,
            """",
    "&amp;"        TEXTJOIN("", "", TRUE,
              TEXT(INDEX(validDates, 1), ""mmm d, yyyy""),
              TEXT(INDEX(validDates, 2), ""mmm d, yyyy""),
              TEXT(INDEX(validDates, 3), ""mmm d, yyyy"")
            )
          )
        )
      )
    "&amp;"),
    """"
  )
)
"),"")</f>
        <v/>
      </c>
      <c r="BG534" s="65" t="str">
        <f t="shared" si="14"/>
        <v/>
      </c>
      <c r="BH534" s="63"/>
      <c r="BI534" s="64"/>
      <c r="BJ534" s="64"/>
      <c r="BK534" s="64"/>
      <c r="BL534" s="64" t="str">
        <f>IFERROR(__xludf.DUMMYFUNCTION("IF(
  OR($AJ534=""Full Payment"",$AJ534=""P1"",$AJ534=""P2"",$AJ534=""P3""),
  """",
  IF(
    AND(
      NOT(ISBLANK($K534)),
      $Q534=""Standard Booking, P4""
    ),
    LET(
      resDate,   $K534,
      tourDate,  $N534,
      monthCount, DATEDIF(r"&amp;"esDate, tourDate, ""M"") + 1,
      secondDates, ARRAYFORMULA(
        DATE(
          YEAR(resDate),
          MONTH(resDate) + SEQUENCE(monthCount),
          2
        )
      ),
      validDates, FILTER(
        secondDates,
        (secondDates &gt; res"&amp;"Date + 2) *
        (secondDates &lt;= tourDate - 3)
      ),
      IF(
        $AJ534=""P4"",
        IF(
          COUNTA(validDates) &lt; 4,
          """",
          TEXT(
            INDEX(validDates, 4),
            ""mmm d, yyyy""
          )
        ),
"&amp;"        IF(
          COUNTA(validDates) &lt; 4,
          """",
          TEXTJOIN(
            "", "", TRUE,
            TEXT(INDEX(validDates, 1), ""mmm d, yyyy""),
            TEXT(INDEX(validDates, 2), ""mmm d, yyyy""),
            TEXT(INDEX(validDates"&amp;", 3), ""mmm d, yyyy""),
            TEXT(INDEX(validDates, 4), ""mmm d, yyyy"")
          )
        )
      )
    ),
    """"
  )
)
"),"")</f>
        <v/>
      </c>
      <c r="BM534" s="65" t="str">
        <f t="shared" si="15"/>
        <v/>
      </c>
      <c r="BN534" s="66"/>
      <c r="BO534" s="67"/>
      <c r="BP534" s="49" t="b">
        <v>0</v>
      </c>
      <c r="BQ534" s="49" t="b">
        <v>0</v>
      </c>
      <c r="BR534" s="68"/>
      <c r="BS534" s="69"/>
      <c r="BT534" s="70" t="b">
        <v>0</v>
      </c>
      <c r="BU534" s="71"/>
      <c r="BV534" s="72"/>
      <c r="BW534" s="86" t="b">
        <v>0</v>
      </c>
      <c r="BX534" s="87"/>
    </row>
    <row r="535">
      <c r="A535" s="35" t="str">
        <f t="shared" si="1"/>
        <v/>
      </c>
      <c r="B535" s="36" t="str">
        <f t="shared" si="2"/>
        <v/>
      </c>
      <c r="C535" s="36" t="str">
        <f t="array" ref="C535">IF(
  M535="",
  "",
  IFERROR(
    INDEX(
      '{INDEX} Tour Packages'!$A:$ZZ,
      MATCH(
        M535,
        INDEX(
          '{INDEX} Tour Packages'!$A:$ZZ,
          ,
          MATCH("Tour Package Name", '{INDEX} Tour Packages'!$4:$4, 0)
        ),
        0
      ),
      MATCH("Tour Code", '{INDEX} Tour Packages'!$4:$4, 0)
    ),
    "XXX"
  )
)
</f>
        <v/>
      </c>
      <c r="D535" s="36" t="str">
        <f t="shared" si="3"/>
        <v/>
      </c>
      <c r="E535" s="36" t="str">
        <f t="shared" si="4"/>
        <v/>
      </c>
      <c r="F535" s="37" t="str">
        <f t="shared" si="5"/>
        <v/>
      </c>
      <c r="G535" s="89"/>
      <c r="H535" s="89"/>
      <c r="I535" s="90"/>
      <c r="J535" s="40" t="str">
        <f t="shared" si="16"/>
        <v> </v>
      </c>
      <c r="K535" s="91"/>
      <c r="L535" s="55"/>
      <c r="M535" s="55"/>
      <c r="N535" s="91"/>
      <c r="O535" s="43" t="str">
        <f>IFERROR(__xludf.DUMMYFUNCTION("IF(N535="""","""",IFERROR(
  N535 + VALUE(REGEXEXTRACT(P535, ""(\d+)\s+Days"")),
  """"
)
)"),"")</f>
        <v/>
      </c>
      <c r="P535" s="43" t="str">
        <f t="array" ref="P535">IFERROR(
  INDEX(
    INDEX('{INDEX} Tour Packages'!$A:$ZZ, , MATCH(P$3, '{INDEX} Tour Packages'!$4:$4, 0)),
    MATCH(M535, INDEX('{INDEX} Tour Packages'!$A:$ZZ,0, MATCH("Tour Package Name", '{INDEX} Tour Packages'!$4:$4, 0)), 0)
  ),
"")
</f>
        <v/>
      </c>
      <c r="Q535" s="44" t="str">
        <f t="shared" si="7"/>
        <v/>
      </c>
      <c r="R535" s="44" t="str">
        <f>IFERROR(__xludf.DUMMYFUNCTION("IF(OR(ISBLANK(K535), ISBLANK(N535)), """", 
  LET(
    resDate, K535,
    tourDate, N535,
    monthCount, MAX(0, DATEDIF(resDate, tourDate - 3, ""M"") + 1),
    secondDates, ARRAYFORMULA(DATE(YEAR(resDate), MONTH(resDate) + SEQUENCE(monthCount), 2)),
    "&amp;"validDates, FILTER(secondDates, (secondDates &gt; resDate + 2) * (secondDates &lt;= tourDate - 3)),
    IF(ISERROR(validDates), 0, COUNTA(validDates))
  )
)
"),"")</f>
        <v/>
      </c>
      <c r="S535" s="44" t="str">
        <f t="shared" si="8"/>
        <v/>
      </c>
      <c r="T535" s="45" t="str">
        <f t="array" ref="T535">IF(ISBLANK(BO535),IFERROR(
  INDEX(
    INDEX('{INDEX} Payment Terms'!$A:$G, , MATCH(T$3, '{INDEX} Payment Terms'!$4:$4, 0)),
    MATCH(Q535, INDEX('{INDEX} Payment Terms'!$A:$G,0, MATCH("Payment Condition", '{INDEX} Payment Terms'!$4:$4, 0)), 0)
  ),
""),"Cancelled")
</f>
        <v/>
      </c>
      <c r="U535" s="46" t="b">
        <v>0</v>
      </c>
      <c r="V535" s="47" t="str">
        <f>IFERROR(__xludf.DUMMYFUNCTION("IF(OR(L535=""Duo Booking"", L535=""Group Booking""),
IF(U535=FALSE,"""",
    LET(
      bookingType, L535,
      tour, M535,
      mainFirst, H535,
      mainLast, I535,
      mainEmail, G535,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$L$4:L535, bookingType,
          $M$4:M535, tour,
          $H$4:H535, mainFirst,
          $I$4:I535, mainLast,
          $G$4:G535, mainEmail
        ),
        ""000""
      ),
  "&amp;"    baseID &amp; ""-"" &amp; memberNumber
    )
  ),
  """"
)
"),"")</f>
        <v/>
      </c>
      <c r="W535" s="48"/>
      <c r="X535" s="85" t="b">
        <v>0</v>
      </c>
      <c r="Y535" s="85" t="b">
        <v>0</v>
      </c>
      <c r="Z535" s="85" t="b">
        <v>0</v>
      </c>
      <c r="AA535" s="50"/>
      <c r="AB535" s="51"/>
      <c r="AC535" s="85" t="b">
        <v>0</v>
      </c>
      <c r="AD535" s="92"/>
      <c r="AE535" s="88"/>
      <c r="AF535" s="36" t="str">
        <f t="array" ref="AF535">IF(M535="","",INDEX(
      '{INDEX} Tour Packages'!$A:$ZP,
      MATCH($M535, '{INDEX} Tour Packages'!$A:$A, 0),
      MATCH(AF$3, '{INDEX} Tour Packages'!$4:$4, 0)
    ))</f>
        <v/>
      </c>
      <c r="AG535" s="36" t="str">
        <f t="array" ref="AG535">IF(M535="","",INDEX(
      '{INDEX} Tour Packages'!$A:$ZP,
      MATCH($M535, '{INDEX} Tour Packages'!$A:$A, 0),
      MATCH(AG$3, '{INDEX} Tour Packages'!$4:$4, 0)
    ))</f>
        <v/>
      </c>
      <c r="AH535" s="36" t="str">
        <f t="array" ref="AH535">IF(M535="","",INDEX(
      '{INDEX} Tour Packages'!$A:$ZP,
      MATCH($M535, '{INDEX} Tour Packages'!$A:$A, 0),
      MATCH(AH$3, '{INDEX} Tour Packages'!$4:$4, 0)
    ))</f>
        <v/>
      </c>
      <c r="AI535" s="54" t="str">
        <f t="shared" si="9"/>
        <v/>
      </c>
      <c r="AJ535" s="42"/>
      <c r="AK535" s="55"/>
      <c r="AL535" s="46" t="b">
        <v>0</v>
      </c>
      <c r="AM535" s="56"/>
      <c r="AN535" s="57" t="str">
        <f t="shared" si="10"/>
        <v/>
      </c>
      <c r="AO535" s="58" t="str">
        <f t="shared" si="11"/>
        <v/>
      </c>
      <c r="AP535" s="59"/>
      <c r="AQ535" s="60"/>
      <c r="AR535" s="61"/>
      <c r="AS535" s="61"/>
      <c r="AT535" s="61" t="str">
        <f>IFERROR(__xludf.DUMMYFUNCTION("IF( 
  OR($AJ535=""Full Payment"", ISBLANK($K535)),
  """",
  IF(
    OR(
      Q535=""Standard Booking, P1"",
      Q535=""Standard Booking, P2"",
      Q535=""Standard Booking, P3"",
      Q535=""Standard Booking, P4""
    ),
    LET(
      resDate,   $"&amp;"K535,
      tourDate,  $N535,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5" s="62" t="str">
        <f t="shared" si="12"/>
        <v/>
      </c>
      <c r="AV535" s="63"/>
      <c r="AW535" s="64"/>
      <c r="AX535" s="64"/>
      <c r="AY535" s="64"/>
      <c r="AZ535" s="64" t="str">
        <f>IFERROR(__xludf.DUMMYFUNCTION("IF(
  OR($AJ535=""Full Payment"",$AJ535=""P1"", ISBLANK($K535)),
  """",
  IF(
    OR(
      $Q535=""Standard Booking, P2"",
      $Q535=""Standard Booking, P3"",
      $Q535=""Standard Booking, P4""
    ),
    LET(
      resDate,   $K535,
      tourDate,"&amp;"  $N535,
      monthCount, DATEDIF(resDate, tourDate, ""M"") + 1,
      secondDates, ARRAYFORMULA(
        DATE(
          YEAR(resDate),
          MONTH(resDate) + SEQUENCE(monthCount),
          2
        )
      ),
      validDates, FILTER(
        sec"&amp;"ondDates,
        (secondDates &gt; resDate + 2) *
        (secondDates &lt;= tourDate - 3)
      ),
      IF(
        OR($AJ535=""P2"", $AJ535=""P3"", $AJ535=""P4""),
        IF(
          COUNTA(validDates) &lt; 2,
          """",
          TEXT(INDEX(validDates"&amp;", 2), ""mmm d, yyyy"")
        ),
        IF(
          COUNTA(validDates) &lt; 2,
          """",
          TEXTJOIN("", "", TRUE,
            TEXT(INDEX(validDates, 1), ""mmm d, yyyy""),
            TEXT(INDEX(validDates, 2), ""mmm d, yyyy"")
          )
 "&amp;"       )
      )
    ),
    """"
  )
)
"),"")</f>
        <v/>
      </c>
      <c r="BA535" s="65" t="str">
        <f t="shared" si="13"/>
        <v/>
      </c>
      <c r="BB535" s="63"/>
      <c r="BC535" s="64"/>
      <c r="BD535" s="64"/>
      <c r="BE535" s="64"/>
      <c r="BF535" s="64" t="str">
        <f>IFERROR(__xludf.DUMMYFUNCTION("IF(
  OR($AJ535=""Full Payment"",$AJ535=""P1"", $AJ535=""P2""),
  """",
  IF(
    AND(
      NOT(ISBLANK($K535)),
      OR(
        Q535=""Standard Booking, P3"",
        Q535=""Standard Booking, P4""
      )
    ),
    LET(
      resDate,   $K535,
      "&amp;"tourDate,  $N535,
      monthCount, DATEDIF(resDate, tourDate, ""M"") + 1,
      secondDates, ARRAYFORMULA(
        DATE(
          YEAR(resDate),
          MONTH(resDate) + SEQUENCE(monthCount),
          2
        )
      ),
      validDates, FILTER(
  "&amp;"      secondDates,
        (secondDates &gt; resDate + 2) *
        (secondDates &lt;= tourDate - 3)
      ),
      IF(
        $AJ535=""P4"",
        IF(
          COUNTA(validDates) &lt; 3,
          """",
          TEXT(INDEX(validDates, 3), ""mmm d, yyyy"")
  "&amp;"      ),
        IF(
          $AJ535=""P3"",
          IF(
            COUNTA(validDates) &lt; 3,
            """",
            TEXT(INDEX(validDates, 3), ""mmm d, yyyy"")
          ),
          IF(
            COUNTA(validDates) &lt; 3,
            """",
    "&amp;"        TEXTJOIN("", "", TRUE,
              TEXT(INDEX(validDates, 1), ""mmm d, yyyy""),
              TEXT(INDEX(validDates, 2), ""mmm d, yyyy""),
              TEXT(INDEX(validDates, 3), ""mmm d, yyyy"")
            )
          )
        )
      )
    "&amp;"),
    """"
  )
)
"),"")</f>
        <v/>
      </c>
      <c r="BG535" s="65" t="str">
        <f t="shared" si="14"/>
        <v/>
      </c>
      <c r="BH535" s="63"/>
      <c r="BI535" s="64"/>
      <c r="BJ535" s="64"/>
      <c r="BK535" s="64"/>
      <c r="BL535" s="64" t="str">
        <f>IFERROR(__xludf.DUMMYFUNCTION("IF(
  OR($AJ535=""Full Payment"",$AJ535=""P1"",$AJ535=""P2"",$AJ535=""P3""),
  """",
  IF(
    AND(
      NOT(ISBLANK($K535)),
      $Q535=""Standard Booking, P4""
    ),
    LET(
      resDate,   $K535,
      tourDate,  $N535,
      monthCount, DATEDIF(r"&amp;"esDate, tourDate, ""M"") + 1,
      secondDates, ARRAYFORMULA(
        DATE(
          YEAR(resDate),
          MONTH(resDate) + SEQUENCE(monthCount),
          2
        )
      ),
      validDates, FILTER(
        secondDates,
        (secondDates &gt; res"&amp;"Date + 2) *
        (secondDates &lt;= tourDate - 3)
      ),
      IF(
        $AJ535=""P4"",
        IF(
          COUNTA(validDates) &lt; 4,
          """",
          TEXT(
            INDEX(validDates, 4),
            ""mmm d, yyyy""
          )
        ),
"&amp;"        IF(
          COUNTA(validDates) &lt; 4,
          """",
          TEXTJOIN(
            "", "", TRUE,
            TEXT(INDEX(validDates, 1), ""mmm d, yyyy""),
            TEXT(INDEX(validDates, 2), ""mmm d, yyyy""),
            TEXT(INDEX(validDates"&amp;", 3), ""mmm d, yyyy""),
            TEXT(INDEX(validDates, 4), ""mmm d, yyyy"")
          )
        )
      )
    ),
    """"
  )
)
"),"")</f>
        <v/>
      </c>
      <c r="BM535" s="65" t="str">
        <f t="shared" si="15"/>
        <v/>
      </c>
      <c r="BN535" s="66"/>
      <c r="BO535" s="67"/>
      <c r="BP535" s="49" t="b">
        <v>0</v>
      </c>
      <c r="BQ535" s="49" t="b">
        <v>0</v>
      </c>
      <c r="BR535" s="68"/>
      <c r="BS535" s="69"/>
      <c r="BT535" s="70" t="b">
        <v>0</v>
      </c>
      <c r="BU535" s="71"/>
      <c r="BV535" s="72"/>
      <c r="BW535" s="86" t="b">
        <v>0</v>
      </c>
      <c r="BX535" s="87"/>
    </row>
    <row r="536">
      <c r="A536" s="35" t="str">
        <f t="shared" si="1"/>
        <v/>
      </c>
      <c r="B536" s="36" t="str">
        <f t="shared" si="2"/>
        <v/>
      </c>
      <c r="C536" s="36" t="str">
        <f t="array" ref="C536">IF(
  M536="",
  "",
  IFERROR(
    INDEX(
      '{INDEX} Tour Packages'!$A:$ZZ,
      MATCH(
        M536,
        INDEX(
          '{INDEX} Tour Packages'!$A:$ZZ,
          ,
          MATCH("Tour Package Name", '{INDEX} Tour Packages'!$4:$4, 0)
        ),
        0
      ),
      MATCH("Tour Code", '{INDEX} Tour Packages'!$4:$4, 0)
    ),
    "XXX"
  )
)
</f>
        <v/>
      </c>
      <c r="D536" s="36" t="str">
        <f t="shared" si="3"/>
        <v/>
      </c>
      <c r="E536" s="36" t="str">
        <f t="shared" si="4"/>
        <v/>
      </c>
      <c r="F536" s="37" t="str">
        <f t="shared" si="5"/>
        <v/>
      </c>
      <c r="G536" s="89"/>
      <c r="H536" s="89"/>
      <c r="I536" s="90"/>
      <c r="J536" s="40" t="str">
        <f t="shared" si="16"/>
        <v> </v>
      </c>
      <c r="K536" s="91"/>
      <c r="L536" s="55"/>
      <c r="M536" s="55"/>
      <c r="N536" s="91"/>
      <c r="O536" s="43" t="str">
        <f>IFERROR(__xludf.DUMMYFUNCTION("IF(N536="""","""",IFERROR(
  N536 + VALUE(REGEXEXTRACT(P536, ""(\d+)\s+Days"")),
  """"
)
)"),"")</f>
        <v/>
      </c>
      <c r="P536" s="43" t="str">
        <f t="array" ref="P536">IFERROR(
  INDEX(
    INDEX('{INDEX} Tour Packages'!$A:$ZZ, , MATCH(P$3, '{INDEX} Tour Packages'!$4:$4, 0)),
    MATCH(M536, INDEX('{INDEX} Tour Packages'!$A:$ZZ,0, MATCH("Tour Package Name", '{INDEX} Tour Packages'!$4:$4, 0)), 0)
  ),
"")
</f>
        <v/>
      </c>
      <c r="Q536" s="44" t="str">
        <f t="shared" si="7"/>
        <v/>
      </c>
      <c r="R536" s="44" t="str">
        <f>IFERROR(__xludf.DUMMYFUNCTION("IF(OR(ISBLANK(K536), ISBLANK(N536)), """", 
  LET(
    resDate, K536,
    tourDate, N536,
    monthCount, MAX(0, DATEDIF(resDate, tourDate - 3, ""M"") + 1),
    secondDates, ARRAYFORMULA(DATE(YEAR(resDate), MONTH(resDate) + SEQUENCE(monthCount), 2)),
    "&amp;"validDates, FILTER(secondDates, (secondDates &gt; resDate + 2) * (secondDates &lt;= tourDate - 3)),
    IF(ISERROR(validDates), 0, COUNTA(validDates))
  )
)
"),"")</f>
        <v/>
      </c>
      <c r="S536" s="44" t="str">
        <f t="shared" si="8"/>
        <v/>
      </c>
      <c r="T536" s="45" t="str">
        <f t="array" ref="T536">IF(ISBLANK(BO536),IFERROR(
  INDEX(
    INDEX('{INDEX} Payment Terms'!$A:$G, , MATCH(T$3, '{INDEX} Payment Terms'!$4:$4, 0)),
    MATCH(Q536, INDEX('{INDEX} Payment Terms'!$A:$G,0, MATCH("Payment Condition", '{INDEX} Payment Terms'!$4:$4, 0)), 0)
  ),
""),"Cancelled")
</f>
        <v/>
      </c>
      <c r="U536" s="46" t="b">
        <v>0</v>
      </c>
      <c r="V536" s="47" t="str">
        <f>IFERROR(__xludf.DUMMYFUNCTION("IF(OR(L536=""Duo Booking"", L536=""Group Booking""),
IF(U536=FALSE,"""",
    LET(
      bookingType, L536,
      tour, M536,
      mainFirst, H536,
      mainLast, I536,
      mainEmail, G536,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$L$4:L536, bookingType,
          $M$4:M536, tour,
          $H$4:H536, mainFirst,
          $I$4:I536, mainLast,
          $G$4:G536, mainEmail
        ),
        ""000""
      ),
  "&amp;"    baseID &amp; ""-"" &amp; memberNumber
    )
  ),
  """"
)
"),"")</f>
        <v/>
      </c>
      <c r="W536" s="48"/>
      <c r="X536" s="85" t="b">
        <v>0</v>
      </c>
      <c r="Y536" s="85" t="b">
        <v>0</v>
      </c>
      <c r="Z536" s="85" t="b">
        <v>0</v>
      </c>
      <c r="AA536" s="50"/>
      <c r="AB536" s="51"/>
      <c r="AC536" s="85" t="b">
        <v>0</v>
      </c>
      <c r="AD536" s="92"/>
      <c r="AE536" s="88"/>
      <c r="AF536" s="36" t="str">
        <f t="array" ref="AF536">IF(M536="","",INDEX(
      '{INDEX} Tour Packages'!$A:$ZP,
      MATCH($M536, '{INDEX} Tour Packages'!$A:$A, 0),
      MATCH(AF$3, '{INDEX} Tour Packages'!$4:$4, 0)
    ))</f>
        <v/>
      </c>
      <c r="AG536" s="36" t="str">
        <f t="array" ref="AG536">IF(M536="","",INDEX(
      '{INDEX} Tour Packages'!$A:$ZP,
      MATCH($M536, '{INDEX} Tour Packages'!$A:$A, 0),
      MATCH(AG$3, '{INDEX} Tour Packages'!$4:$4, 0)
    ))</f>
        <v/>
      </c>
      <c r="AH536" s="36" t="str">
        <f t="array" ref="AH536">IF(M536="","",INDEX(
      '{INDEX} Tour Packages'!$A:$ZP,
      MATCH($M536, '{INDEX} Tour Packages'!$A:$A, 0),
      MATCH(AH$3, '{INDEX} Tour Packages'!$4:$4, 0)
    ))</f>
        <v/>
      </c>
      <c r="AI536" s="54" t="str">
        <f t="shared" si="9"/>
        <v/>
      </c>
      <c r="AJ536" s="42"/>
      <c r="AK536" s="55"/>
      <c r="AL536" s="46" t="b">
        <v>0</v>
      </c>
      <c r="AM536" s="56"/>
      <c r="AN536" s="57" t="str">
        <f t="shared" si="10"/>
        <v/>
      </c>
      <c r="AO536" s="58" t="str">
        <f t="shared" si="11"/>
        <v/>
      </c>
      <c r="AP536" s="59"/>
      <c r="AQ536" s="60"/>
      <c r="AR536" s="61"/>
      <c r="AS536" s="61"/>
      <c r="AT536" s="61" t="str">
        <f>IFERROR(__xludf.DUMMYFUNCTION("IF( 
  OR($AJ536=""Full Payment"", ISBLANK($K536)),
  """",
  IF(
    OR(
      Q536=""Standard Booking, P1"",
      Q536=""Standard Booking, P2"",
      Q536=""Standard Booking, P3"",
      Q536=""Standard Booking, P4""
    ),
    LET(
      resDate,   $"&amp;"K536,
      tourDate,  $N536,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6" s="62" t="str">
        <f t="shared" si="12"/>
        <v/>
      </c>
      <c r="AV536" s="63"/>
      <c r="AW536" s="64"/>
      <c r="AX536" s="64"/>
      <c r="AY536" s="64"/>
      <c r="AZ536" s="64" t="str">
        <f>IFERROR(__xludf.DUMMYFUNCTION("IF(
  OR($AJ536=""Full Payment"",$AJ536=""P1"", ISBLANK($K536)),
  """",
  IF(
    OR(
      $Q536=""Standard Booking, P2"",
      $Q536=""Standard Booking, P3"",
      $Q536=""Standard Booking, P4""
    ),
    LET(
      resDate,   $K536,
      tourDate,"&amp;"  $N536,
      monthCount, DATEDIF(resDate, tourDate, ""M"") + 1,
      secondDates, ARRAYFORMULA(
        DATE(
          YEAR(resDate),
          MONTH(resDate) + SEQUENCE(monthCount),
          2
        )
      ),
      validDates, FILTER(
        sec"&amp;"ondDates,
        (secondDates &gt; resDate + 2) *
        (secondDates &lt;= tourDate - 3)
      ),
      IF(
        OR($AJ536=""P2"", $AJ536=""P3"", $AJ536=""P4""),
        IF(
          COUNTA(validDates) &lt; 2,
          """",
          TEXT(INDEX(validDates"&amp;", 2), ""mmm d, yyyy"")
        ),
        IF(
          COUNTA(validDates) &lt; 2,
          """",
          TEXTJOIN("", "", TRUE,
            TEXT(INDEX(validDates, 1), ""mmm d, yyyy""),
            TEXT(INDEX(validDates, 2), ""mmm d, yyyy"")
          )
 "&amp;"       )
      )
    ),
    """"
  )
)
"),"")</f>
        <v/>
      </c>
      <c r="BA536" s="65" t="str">
        <f t="shared" si="13"/>
        <v/>
      </c>
      <c r="BB536" s="63"/>
      <c r="BC536" s="64"/>
      <c r="BD536" s="64"/>
      <c r="BE536" s="64"/>
      <c r="BF536" s="64" t="str">
        <f>IFERROR(__xludf.DUMMYFUNCTION("IF(
  OR($AJ536=""Full Payment"",$AJ536=""P1"", $AJ536=""P2""),
  """",
  IF(
    AND(
      NOT(ISBLANK($K536)),
      OR(
        Q536=""Standard Booking, P3"",
        Q536=""Standard Booking, P4""
      )
    ),
    LET(
      resDate,   $K536,
      "&amp;"tourDate,  $N536,
      monthCount, DATEDIF(resDate, tourDate, ""M"") + 1,
      secondDates, ARRAYFORMULA(
        DATE(
          YEAR(resDate),
          MONTH(resDate) + SEQUENCE(monthCount),
          2
        )
      ),
      validDates, FILTER(
  "&amp;"      secondDates,
        (secondDates &gt; resDate + 2) *
        (secondDates &lt;= tourDate - 3)
      ),
      IF(
        $AJ536=""P4"",
        IF(
          COUNTA(validDates) &lt; 3,
          """",
          TEXT(INDEX(validDates, 3), ""mmm d, yyyy"")
  "&amp;"      ),
        IF(
          $AJ536=""P3"",
          IF(
            COUNTA(validDates) &lt; 3,
            """",
            TEXT(INDEX(validDates, 3), ""mmm d, yyyy"")
          ),
          IF(
            COUNTA(validDates) &lt; 3,
            """",
    "&amp;"        TEXTJOIN("", "", TRUE,
              TEXT(INDEX(validDates, 1), ""mmm d, yyyy""),
              TEXT(INDEX(validDates, 2), ""mmm d, yyyy""),
              TEXT(INDEX(validDates, 3), ""mmm d, yyyy"")
            )
          )
        )
      )
    "&amp;"),
    """"
  )
)
"),"")</f>
        <v/>
      </c>
      <c r="BG536" s="65" t="str">
        <f t="shared" si="14"/>
        <v/>
      </c>
      <c r="BH536" s="63"/>
      <c r="BI536" s="64"/>
      <c r="BJ536" s="64"/>
      <c r="BK536" s="64"/>
      <c r="BL536" s="64" t="str">
        <f>IFERROR(__xludf.DUMMYFUNCTION("IF(
  OR($AJ536=""Full Payment"",$AJ536=""P1"",$AJ536=""P2"",$AJ536=""P3""),
  """",
  IF(
    AND(
      NOT(ISBLANK($K536)),
      $Q536=""Standard Booking, P4""
    ),
    LET(
      resDate,   $K536,
      tourDate,  $N536,
      monthCount, DATEDIF(r"&amp;"esDate, tourDate, ""M"") + 1,
      secondDates, ARRAYFORMULA(
        DATE(
          YEAR(resDate),
          MONTH(resDate) + SEQUENCE(monthCount),
          2
        )
      ),
      validDates, FILTER(
        secondDates,
        (secondDates &gt; res"&amp;"Date + 2) *
        (secondDates &lt;= tourDate - 3)
      ),
      IF(
        $AJ536=""P4"",
        IF(
          COUNTA(validDates) &lt; 4,
          """",
          TEXT(
            INDEX(validDates, 4),
            ""mmm d, yyyy""
          )
        ),
"&amp;"        IF(
          COUNTA(validDates) &lt; 4,
          """",
          TEXTJOIN(
            "", "", TRUE,
            TEXT(INDEX(validDates, 1), ""mmm d, yyyy""),
            TEXT(INDEX(validDates, 2), ""mmm d, yyyy""),
            TEXT(INDEX(validDates"&amp;", 3), ""mmm d, yyyy""),
            TEXT(INDEX(validDates, 4), ""mmm d, yyyy"")
          )
        )
      )
    ),
    """"
  )
)
"),"")</f>
        <v/>
      </c>
      <c r="BM536" s="65" t="str">
        <f t="shared" si="15"/>
        <v/>
      </c>
      <c r="BN536" s="66"/>
      <c r="BO536" s="67"/>
      <c r="BP536" s="49" t="b">
        <v>0</v>
      </c>
      <c r="BQ536" s="49" t="b">
        <v>0</v>
      </c>
      <c r="BR536" s="68"/>
      <c r="BS536" s="69"/>
      <c r="BT536" s="70" t="b">
        <v>0</v>
      </c>
      <c r="BU536" s="71"/>
      <c r="BV536" s="72"/>
      <c r="BW536" s="86" t="b">
        <v>0</v>
      </c>
      <c r="BX536" s="87"/>
    </row>
    <row r="537">
      <c r="A537" s="35" t="str">
        <f t="shared" si="1"/>
        <v/>
      </c>
      <c r="B537" s="36" t="str">
        <f t="shared" si="2"/>
        <v/>
      </c>
      <c r="C537" s="36" t="str">
        <f t="array" ref="C537">IF(
  M537="",
  "",
  IFERROR(
    INDEX(
      '{INDEX} Tour Packages'!$A:$ZZ,
      MATCH(
        M537,
        INDEX(
          '{INDEX} Tour Packages'!$A:$ZZ,
          ,
          MATCH("Tour Package Name", '{INDEX} Tour Packages'!$4:$4, 0)
        ),
        0
      ),
      MATCH("Tour Code", '{INDEX} Tour Packages'!$4:$4, 0)
    ),
    "XXX"
  )
)
</f>
        <v/>
      </c>
      <c r="D537" s="36" t="str">
        <f t="shared" si="3"/>
        <v/>
      </c>
      <c r="E537" s="36" t="str">
        <f t="shared" si="4"/>
        <v/>
      </c>
      <c r="F537" s="37" t="str">
        <f t="shared" si="5"/>
        <v/>
      </c>
      <c r="G537" s="89"/>
      <c r="H537" s="89"/>
      <c r="I537" s="90"/>
      <c r="J537" s="40" t="str">
        <f t="shared" si="16"/>
        <v> </v>
      </c>
      <c r="K537" s="91"/>
      <c r="L537" s="55"/>
      <c r="M537" s="55"/>
      <c r="N537" s="91"/>
      <c r="O537" s="43" t="str">
        <f>IFERROR(__xludf.DUMMYFUNCTION("IF(N537="""","""",IFERROR(
  N537 + VALUE(REGEXEXTRACT(P537, ""(\d+)\s+Days"")),
  """"
)
)"),"")</f>
        <v/>
      </c>
      <c r="P537" s="43" t="str">
        <f t="array" ref="P537">IFERROR(
  INDEX(
    INDEX('{INDEX} Tour Packages'!$A:$ZZ, , MATCH(P$3, '{INDEX} Tour Packages'!$4:$4, 0)),
    MATCH(M537, INDEX('{INDEX} Tour Packages'!$A:$ZZ,0, MATCH("Tour Package Name", '{INDEX} Tour Packages'!$4:$4, 0)), 0)
  ),
"")
</f>
        <v/>
      </c>
      <c r="Q537" s="44" t="str">
        <f t="shared" si="7"/>
        <v/>
      </c>
      <c r="R537" s="44" t="str">
        <f>IFERROR(__xludf.DUMMYFUNCTION("IF(OR(ISBLANK(K537), ISBLANK(N537)), """", 
  LET(
    resDate, K537,
    tourDate, N537,
    monthCount, MAX(0, DATEDIF(resDate, tourDate - 3, ""M"") + 1),
    secondDates, ARRAYFORMULA(DATE(YEAR(resDate), MONTH(resDate) + SEQUENCE(monthCount), 2)),
    "&amp;"validDates, FILTER(secondDates, (secondDates &gt; resDate + 2) * (secondDates &lt;= tourDate - 3)),
    IF(ISERROR(validDates), 0, COUNTA(validDates))
  )
)
"),"")</f>
        <v/>
      </c>
      <c r="S537" s="44" t="str">
        <f t="shared" si="8"/>
        <v/>
      </c>
      <c r="T537" s="45" t="str">
        <f t="array" ref="T537">IF(ISBLANK(BO537),IFERROR(
  INDEX(
    INDEX('{INDEX} Payment Terms'!$A:$G, , MATCH(T$3, '{INDEX} Payment Terms'!$4:$4, 0)),
    MATCH(Q537, INDEX('{INDEX} Payment Terms'!$A:$G,0, MATCH("Payment Condition", '{INDEX} Payment Terms'!$4:$4, 0)), 0)
  ),
""),"Cancelled")
</f>
        <v/>
      </c>
      <c r="U537" s="46" t="b">
        <v>0</v>
      </c>
      <c r="V537" s="47" t="str">
        <f>IFERROR(__xludf.DUMMYFUNCTION("IF(OR(L537=""Duo Booking"", L537=""Group Booking""),
IF(U537=FALSE,"""",
    LET(
      bookingType, L537,
      tour, M537,
      mainFirst, H537,
      mainLast, I537,
      mainEmail, G537,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$L$4:L537, bookingType,
          $M$4:M537, tour,
          $H$4:H537, mainFirst,
          $I$4:I537, mainLast,
          $G$4:G537, mainEmail
        ),
        ""000""
      ),
  "&amp;"    baseID &amp; ""-"" &amp; memberNumber
    )
  ),
  """"
)
"),"")</f>
        <v/>
      </c>
      <c r="W537" s="48"/>
      <c r="X537" s="85" t="b">
        <v>0</v>
      </c>
      <c r="Y537" s="85" t="b">
        <v>0</v>
      </c>
      <c r="Z537" s="85" t="b">
        <v>0</v>
      </c>
      <c r="AA537" s="50"/>
      <c r="AB537" s="51"/>
      <c r="AC537" s="85" t="b">
        <v>0</v>
      </c>
      <c r="AD537" s="92"/>
      <c r="AE537" s="88"/>
      <c r="AF537" s="36" t="str">
        <f t="array" ref="AF537">IF(M537="","",INDEX(
      '{INDEX} Tour Packages'!$A:$ZP,
      MATCH($M537, '{INDEX} Tour Packages'!$A:$A, 0),
      MATCH(AF$3, '{INDEX} Tour Packages'!$4:$4, 0)
    ))</f>
        <v/>
      </c>
      <c r="AG537" s="36" t="str">
        <f t="array" ref="AG537">IF(M537="","",INDEX(
      '{INDEX} Tour Packages'!$A:$ZP,
      MATCH($M537, '{INDEX} Tour Packages'!$A:$A, 0),
      MATCH(AG$3, '{INDEX} Tour Packages'!$4:$4, 0)
    ))</f>
        <v/>
      </c>
      <c r="AH537" s="36" t="str">
        <f t="array" ref="AH537">IF(M537="","",INDEX(
      '{INDEX} Tour Packages'!$A:$ZP,
      MATCH($M537, '{INDEX} Tour Packages'!$A:$A, 0),
      MATCH(AH$3, '{INDEX} Tour Packages'!$4:$4, 0)
    ))</f>
        <v/>
      </c>
      <c r="AI537" s="54" t="str">
        <f t="shared" si="9"/>
        <v/>
      </c>
      <c r="AJ537" s="42"/>
      <c r="AK537" s="55"/>
      <c r="AL537" s="46" t="b">
        <v>0</v>
      </c>
      <c r="AM537" s="56"/>
      <c r="AN537" s="57" t="str">
        <f t="shared" si="10"/>
        <v/>
      </c>
      <c r="AO537" s="58" t="str">
        <f t="shared" si="11"/>
        <v/>
      </c>
      <c r="AP537" s="59"/>
      <c r="AQ537" s="60"/>
      <c r="AR537" s="61"/>
      <c r="AS537" s="61"/>
      <c r="AT537" s="61" t="str">
        <f>IFERROR(__xludf.DUMMYFUNCTION("IF( 
  OR($AJ537=""Full Payment"", ISBLANK($K537)),
  """",
  IF(
    OR(
      Q537=""Standard Booking, P1"",
      Q537=""Standard Booking, P2"",
      Q537=""Standard Booking, P3"",
      Q537=""Standard Booking, P4""
    ),
    LET(
      resDate,   $"&amp;"K537,
      tourDate,  $N537,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7" s="62" t="str">
        <f t="shared" si="12"/>
        <v/>
      </c>
      <c r="AV537" s="63"/>
      <c r="AW537" s="64"/>
      <c r="AX537" s="64"/>
      <c r="AY537" s="64"/>
      <c r="AZ537" s="64" t="str">
        <f>IFERROR(__xludf.DUMMYFUNCTION("IF(
  OR($AJ537=""Full Payment"",$AJ537=""P1"", ISBLANK($K537)),
  """",
  IF(
    OR(
      $Q537=""Standard Booking, P2"",
      $Q537=""Standard Booking, P3"",
      $Q537=""Standard Booking, P4""
    ),
    LET(
      resDate,   $K537,
      tourDate,"&amp;"  $N537,
      monthCount, DATEDIF(resDate, tourDate, ""M"") + 1,
      secondDates, ARRAYFORMULA(
        DATE(
          YEAR(resDate),
          MONTH(resDate) + SEQUENCE(monthCount),
          2
        )
      ),
      validDates, FILTER(
        sec"&amp;"ondDates,
        (secondDates &gt; resDate + 2) *
        (secondDates &lt;= tourDate - 3)
      ),
      IF(
        OR($AJ537=""P2"", $AJ537=""P3"", $AJ537=""P4""),
        IF(
          COUNTA(validDates) &lt; 2,
          """",
          TEXT(INDEX(validDates"&amp;", 2), ""mmm d, yyyy"")
        ),
        IF(
          COUNTA(validDates) &lt; 2,
          """",
          TEXTJOIN("", "", TRUE,
            TEXT(INDEX(validDates, 1), ""mmm d, yyyy""),
            TEXT(INDEX(validDates, 2), ""mmm d, yyyy"")
          )
 "&amp;"       )
      )
    ),
    """"
  )
)
"),"")</f>
        <v/>
      </c>
      <c r="BA537" s="65" t="str">
        <f t="shared" si="13"/>
        <v/>
      </c>
      <c r="BB537" s="63"/>
      <c r="BC537" s="64"/>
      <c r="BD537" s="64"/>
      <c r="BE537" s="64"/>
      <c r="BF537" s="64" t="str">
        <f>IFERROR(__xludf.DUMMYFUNCTION("IF(
  OR($AJ537=""Full Payment"",$AJ537=""P1"", $AJ537=""P2""),
  """",
  IF(
    AND(
      NOT(ISBLANK($K537)),
      OR(
        Q537=""Standard Booking, P3"",
        Q537=""Standard Booking, P4""
      )
    ),
    LET(
      resDate,   $K537,
      "&amp;"tourDate,  $N537,
      monthCount, DATEDIF(resDate, tourDate, ""M"") + 1,
      secondDates, ARRAYFORMULA(
        DATE(
          YEAR(resDate),
          MONTH(resDate) + SEQUENCE(monthCount),
          2
        )
      ),
      validDates, FILTER(
  "&amp;"      secondDates,
        (secondDates &gt; resDate + 2) *
        (secondDates &lt;= tourDate - 3)
      ),
      IF(
        $AJ537=""P4"",
        IF(
          COUNTA(validDates) &lt; 3,
          """",
          TEXT(INDEX(validDates, 3), ""mmm d, yyyy"")
  "&amp;"      ),
        IF(
          $AJ537=""P3"",
          IF(
            COUNTA(validDates) &lt; 3,
            """",
            TEXT(INDEX(validDates, 3), ""mmm d, yyyy"")
          ),
          IF(
            COUNTA(validDates) &lt; 3,
            """",
    "&amp;"        TEXTJOIN("", "", TRUE,
              TEXT(INDEX(validDates, 1), ""mmm d, yyyy""),
              TEXT(INDEX(validDates, 2), ""mmm d, yyyy""),
              TEXT(INDEX(validDates, 3), ""mmm d, yyyy"")
            )
          )
        )
      )
    "&amp;"),
    """"
  )
)
"),"")</f>
        <v/>
      </c>
      <c r="BG537" s="65" t="str">
        <f t="shared" si="14"/>
        <v/>
      </c>
      <c r="BH537" s="63"/>
      <c r="BI537" s="64"/>
      <c r="BJ537" s="64"/>
      <c r="BK537" s="64"/>
      <c r="BL537" s="64" t="str">
        <f>IFERROR(__xludf.DUMMYFUNCTION("IF(
  OR($AJ537=""Full Payment"",$AJ537=""P1"",$AJ537=""P2"",$AJ537=""P3""),
  """",
  IF(
    AND(
      NOT(ISBLANK($K537)),
      $Q537=""Standard Booking, P4""
    ),
    LET(
      resDate,   $K537,
      tourDate,  $N537,
      monthCount, DATEDIF(r"&amp;"esDate, tourDate, ""M"") + 1,
      secondDates, ARRAYFORMULA(
        DATE(
          YEAR(resDate),
          MONTH(resDate) + SEQUENCE(monthCount),
          2
        )
      ),
      validDates, FILTER(
        secondDates,
        (secondDates &gt; res"&amp;"Date + 2) *
        (secondDates &lt;= tourDate - 3)
      ),
      IF(
        $AJ537=""P4"",
        IF(
          COUNTA(validDates) &lt; 4,
          """",
          TEXT(
            INDEX(validDates, 4),
            ""mmm d, yyyy""
          )
        ),
"&amp;"        IF(
          COUNTA(validDates) &lt; 4,
          """",
          TEXTJOIN(
            "", "", TRUE,
            TEXT(INDEX(validDates, 1), ""mmm d, yyyy""),
            TEXT(INDEX(validDates, 2), ""mmm d, yyyy""),
            TEXT(INDEX(validDates"&amp;", 3), ""mmm d, yyyy""),
            TEXT(INDEX(validDates, 4), ""mmm d, yyyy"")
          )
        )
      )
    ),
    """"
  )
)
"),"")</f>
        <v/>
      </c>
      <c r="BM537" s="65" t="str">
        <f t="shared" si="15"/>
        <v/>
      </c>
      <c r="BN537" s="66"/>
      <c r="BO537" s="67"/>
      <c r="BP537" s="49" t="b">
        <v>0</v>
      </c>
      <c r="BQ537" s="49" t="b">
        <v>0</v>
      </c>
      <c r="BR537" s="68"/>
      <c r="BS537" s="69"/>
      <c r="BT537" s="70" t="b">
        <v>0</v>
      </c>
      <c r="BU537" s="71"/>
      <c r="BV537" s="72"/>
      <c r="BW537" s="86" t="b">
        <v>0</v>
      </c>
      <c r="BX537" s="87"/>
    </row>
    <row r="538">
      <c r="A538" s="35" t="str">
        <f t="shared" si="1"/>
        <v/>
      </c>
      <c r="B538" s="36" t="str">
        <f t="shared" si="2"/>
        <v/>
      </c>
      <c r="C538" s="36" t="str">
        <f t="array" ref="C538">IF(
  M538="",
  "",
  IFERROR(
    INDEX(
      '{INDEX} Tour Packages'!$A:$ZZ,
      MATCH(
        M538,
        INDEX(
          '{INDEX} Tour Packages'!$A:$ZZ,
          ,
          MATCH("Tour Package Name", '{INDEX} Tour Packages'!$4:$4, 0)
        ),
        0
      ),
      MATCH("Tour Code", '{INDEX} Tour Packages'!$4:$4, 0)
    ),
    "XXX"
  )
)
</f>
        <v/>
      </c>
      <c r="D538" s="36" t="str">
        <f t="shared" si="3"/>
        <v/>
      </c>
      <c r="E538" s="36" t="str">
        <f t="shared" si="4"/>
        <v/>
      </c>
      <c r="F538" s="37" t="str">
        <f t="shared" si="5"/>
        <v/>
      </c>
      <c r="G538" s="89"/>
      <c r="H538" s="89"/>
      <c r="I538" s="90"/>
      <c r="J538" s="40" t="str">
        <f t="shared" si="16"/>
        <v> </v>
      </c>
      <c r="K538" s="91"/>
      <c r="L538" s="55"/>
      <c r="M538" s="55"/>
      <c r="N538" s="91"/>
      <c r="O538" s="43" t="str">
        <f>IFERROR(__xludf.DUMMYFUNCTION("IF(N538="""","""",IFERROR(
  N538 + VALUE(REGEXEXTRACT(P538, ""(\d+)\s+Days"")),
  """"
)
)"),"")</f>
        <v/>
      </c>
      <c r="P538" s="43" t="str">
        <f t="array" ref="P538">IFERROR(
  INDEX(
    INDEX('{INDEX} Tour Packages'!$A:$ZZ, , MATCH(P$3, '{INDEX} Tour Packages'!$4:$4, 0)),
    MATCH(M538, INDEX('{INDEX} Tour Packages'!$A:$ZZ,0, MATCH("Tour Package Name", '{INDEX} Tour Packages'!$4:$4, 0)), 0)
  ),
"")
</f>
        <v/>
      </c>
      <c r="Q538" s="44" t="str">
        <f t="shared" si="7"/>
        <v/>
      </c>
      <c r="R538" s="44" t="str">
        <f>IFERROR(__xludf.DUMMYFUNCTION("IF(OR(ISBLANK(K538), ISBLANK(N538)), """", 
  LET(
    resDate, K538,
    tourDate, N538,
    monthCount, MAX(0, DATEDIF(resDate, tourDate - 3, ""M"") + 1),
    secondDates, ARRAYFORMULA(DATE(YEAR(resDate), MONTH(resDate) + SEQUENCE(monthCount), 2)),
    "&amp;"validDates, FILTER(secondDates, (secondDates &gt; resDate + 2) * (secondDates &lt;= tourDate - 3)),
    IF(ISERROR(validDates), 0, COUNTA(validDates))
  )
)
"),"")</f>
        <v/>
      </c>
      <c r="S538" s="44" t="str">
        <f t="shared" si="8"/>
        <v/>
      </c>
      <c r="T538" s="45" t="str">
        <f t="array" ref="T538">IF(ISBLANK(BO538),IFERROR(
  INDEX(
    INDEX('{INDEX} Payment Terms'!$A:$G, , MATCH(T$3, '{INDEX} Payment Terms'!$4:$4, 0)),
    MATCH(Q538, INDEX('{INDEX} Payment Terms'!$A:$G,0, MATCH("Payment Condition", '{INDEX} Payment Terms'!$4:$4, 0)), 0)
  ),
""),"Cancelled")
</f>
        <v/>
      </c>
      <c r="U538" s="46" t="b">
        <v>0</v>
      </c>
      <c r="V538" s="47" t="str">
        <f>IFERROR(__xludf.DUMMYFUNCTION("IF(OR(L538=""Duo Booking"", L538=""Group Booking""),
IF(U538=FALSE,"""",
    LET(
      bookingType, L538,
      tour, M538,
      mainFirst, H538,
      mainLast, I538,
      mainEmail, G538,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$L$4:L538, bookingType,
          $M$4:M538, tour,
          $H$4:H538, mainFirst,
          $I$4:I538, mainLast,
          $G$4:G538, mainEmail
        ),
        ""000""
      ),
  "&amp;"    baseID &amp; ""-"" &amp; memberNumber
    )
  ),
  """"
)
"),"")</f>
        <v/>
      </c>
      <c r="W538" s="48"/>
      <c r="X538" s="85" t="b">
        <v>0</v>
      </c>
      <c r="Y538" s="85" t="b">
        <v>0</v>
      </c>
      <c r="Z538" s="85" t="b">
        <v>0</v>
      </c>
      <c r="AA538" s="50"/>
      <c r="AB538" s="51"/>
      <c r="AC538" s="85" t="b">
        <v>0</v>
      </c>
      <c r="AD538" s="92"/>
      <c r="AE538" s="88"/>
      <c r="AF538" s="36" t="str">
        <f t="array" ref="AF538">IF(M538="","",INDEX(
      '{INDEX} Tour Packages'!$A:$ZP,
      MATCH($M538, '{INDEX} Tour Packages'!$A:$A, 0),
      MATCH(AF$3, '{INDEX} Tour Packages'!$4:$4, 0)
    ))</f>
        <v/>
      </c>
      <c r="AG538" s="36" t="str">
        <f t="array" ref="AG538">IF(M538="","",INDEX(
      '{INDEX} Tour Packages'!$A:$ZP,
      MATCH($M538, '{INDEX} Tour Packages'!$A:$A, 0),
      MATCH(AG$3, '{INDEX} Tour Packages'!$4:$4, 0)
    ))</f>
        <v/>
      </c>
      <c r="AH538" s="36" t="str">
        <f t="array" ref="AH538">IF(M538="","",INDEX(
      '{INDEX} Tour Packages'!$A:$ZP,
      MATCH($M538, '{INDEX} Tour Packages'!$A:$A, 0),
      MATCH(AH$3, '{INDEX} Tour Packages'!$4:$4, 0)
    ))</f>
        <v/>
      </c>
      <c r="AI538" s="54" t="str">
        <f t="shared" si="9"/>
        <v/>
      </c>
      <c r="AJ538" s="42"/>
      <c r="AK538" s="55"/>
      <c r="AL538" s="46" t="b">
        <v>0</v>
      </c>
      <c r="AM538" s="56"/>
      <c r="AN538" s="57" t="str">
        <f t="shared" si="10"/>
        <v/>
      </c>
      <c r="AO538" s="58" t="str">
        <f t="shared" si="11"/>
        <v/>
      </c>
      <c r="AP538" s="59"/>
      <c r="AQ538" s="60"/>
      <c r="AR538" s="61"/>
      <c r="AS538" s="61"/>
      <c r="AT538" s="61" t="str">
        <f>IFERROR(__xludf.DUMMYFUNCTION("IF( 
  OR($AJ538=""Full Payment"", ISBLANK($K538)),
  """",
  IF(
    OR(
      Q538=""Standard Booking, P1"",
      Q538=""Standard Booking, P2"",
      Q538=""Standard Booking, P3"",
      Q538=""Standard Booking, P4""
    ),
    LET(
      resDate,   $"&amp;"K538,
      tourDate,  $N538,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8" s="62" t="str">
        <f t="shared" si="12"/>
        <v/>
      </c>
      <c r="AV538" s="63"/>
      <c r="AW538" s="64"/>
      <c r="AX538" s="64"/>
      <c r="AY538" s="64"/>
      <c r="AZ538" s="64" t="str">
        <f>IFERROR(__xludf.DUMMYFUNCTION("IF(
  OR($AJ538=""Full Payment"",$AJ538=""P1"", ISBLANK($K538)),
  """",
  IF(
    OR(
      $Q538=""Standard Booking, P2"",
      $Q538=""Standard Booking, P3"",
      $Q538=""Standard Booking, P4""
    ),
    LET(
      resDate,   $K538,
      tourDate,"&amp;"  $N538,
      monthCount, DATEDIF(resDate, tourDate, ""M"") + 1,
      secondDates, ARRAYFORMULA(
        DATE(
          YEAR(resDate),
          MONTH(resDate) + SEQUENCE(monthCount),
          2
        )
      ),
      validDates, FILTER(
        sec"&amp;"ondDates,
        (secondDates &gt; resDate + 2) *
        (secondDates &lt;= tourDate - 3)
      ),
      IF(
        OR($AJ538=""P2"", $AJ538=""P3"", $AJ538=""P4""),
        IF(
          COUNTA(validDates) &lt; 2,
          """",
          TEXT(INDEX(validDates"&amp;", 2), ""mmm d, yyyy"")
        ),
        IF(
          COUNTA(validDates) &lt; 2,
          """",
          TEXTJOIN("", "", TRUE,
            TEXT(INDEX(validDates, 1), ""mmm d, yyyy""),
            TEXT(INDEX(validDates, 2), ""mmm d, yyyy"")
          )
 "&amp;"       )
      )
    ),
    """"
  )
)
"),"")</f>
        <v/>
      </c>
      <c r="BA538" s="65" t="str">
        <f t="shared" si="13"/>
        <v/>
      </c>
      <c r="BB538" s="63"/>
      <c r="BC538" s="64"/>
      <c r="BD538" s="64"/>
      <c r="BE538" s="64"/>
      <c r="BF538" s="64" t="str">
        <f>IFERROR(__xludf.DUMMYFUNCTION("IF(
  OR($AJ538=""Full Payment"",$AJ538=""P1"", $AJ538=""P2""),
  """",
  IF(
    AND(
      NOT(ISBLANK($K538)),
      OR(
        Q538=""Standard Booking, P3"",
        Q538=""Standard Booking, P4""
      )
    ),
    LET(
      resDate,   $K538,
      "&amp;"tourDate,  $N538,
      monthCount, DATEDIF(resDate, tourDate, ""M"") + 1,
      secondDates, ARRAYFORMULA(
        DATE(
          YEAR(resDate),
          MONTH(resDate) + SEQUENCE(monthCount),
          2
        )
      ),
      validDates, FILTER(
  "&amp;"      secondDates,
        (secondDates &gt; resDate + 2) *
        (secondDates &lt;= tourDate - 3)
      ),
      IF(
        $AJ538=""P4"",
        IF(
          COUNTA(validDates) &lt; 3,
          """",
          TEXT(INDEX(validDates, 3), ""mmm d, yyyy"")
  "&amp;"      ),
        IF(
          $AJ538=""P3"",
          IF(
            COUNTA(validDates) &lt; 3,
            """",
            TEXT(INDEX(validDates, 3), ""mmm d, yyyy"")
          ),
          IF(
            COUNTA(validDates) &lt; 3,
            """",
    "&amp;"        TEXTJOIN("", "", TRUE,
              TEXT(INDEX(validDates, 1), ""mmm d, yyyy""),
              TEXT(INDEX(validDates, 2), ""mmm d, yyyy""),
              TEXT(INDEX(validDates, 3), ""mmm d, yyyy"")
            )
          )
        )
      )
    "&amp;"),
    """"
  )
)
"),"")</f>
        <v/>
      </c>
      <c r="BG538" s="65" t="str">
        <f t="shared" si="14"/>
        <v/>
      </c>
      <c r="BH538" s="63"/>
      <c r="BI538" s="64"/>
      <c r="BJ538" s="64"/>
      <c r="BK538" s="64"/>
      <c r="BL538" s="64" t="str">
        <f>IFERROR(__xludf.DUMMYFUNCTION("IF(
  OR($AJ538=""Full Payment"",$AJ538=""P1"",$AJ538=""P2"",$AJ538=""P3""),
  """",
  IF(
    AND(
      NOT(ISBLANK($K538)),
      $Q538=""Standard Booking, P4""
    ),
    LET(
      resDate,   $K538,
      tourDate,  $N538,
      monthCount, DATEDIF(r"&amp;"esDate, tourDate, ""M"") + 1,
      secondDates, ARRAYFORMULA(
        DATE(
          YEAR(resDate),
          MONTH(resDate) + SEQUENCE(monthCount),
          2
        )
      ),
      validDates, FILTER(
        secondDates,
        (secondDates &gt; res"&amp;"Date + 2) *
        (secondDates &lt;= tourDate - 3)
      ),
      IF(
        $AJ538=""P4"",
        IF(
          COUNTA(validDates) &lt; 4,
          """",
          TEXT(
            INDEX(validDates, 4),
            ""mmm d, yyyy""
          )
        ),
"&amp;"        IF(
          COUNTA(validDates) &lt; 4,
          """",
          TEXTJOIN(
            "", "", TRUE,
            TEXT(INDEX(validDates, 1), ""mmm d, yyyy""),
            TEXT(INDEX(validDates, 2), ""mmm d, yyyy""),
            TEXT(INDEX(validDates"&amp;", 3), ""mmm d, yyyy""),
            TEXT(INDEX(validDates, 4), ""mmm d, yyyy"")
          )
        )
      )
    ),
    """"
  )
)
"),"")</f>
        <v/>
      </c>
      <c r="BM538" s="65" t="str">
        <f t="shared" si="15"/>
        <v/>
      </c>
      <c r="BN538" s="66"/>
      <c r="BO538" s="67"/>
      <c r="BP538" s="49" t="b">
        <v>0</v>
      </c>
      <c r="BQ538" s="49" t="b">
        <v>0</v>
      </c>
      <c r="BR538" s="68"/>
      <c r="BS538" s="69"/>
      <c r="BT538" s="70" t="b">
        <v>0</v>
      </c>
      <c r="BU538" s="71"/>
      <c r="BV538" s="72"/>
      <c r="BW538" s="86" t="b">
        <v>0</v>
      </c>
      <c r="BX538" s="87"/>
    </row>
    <row r="539">
      <c r="A539" s="35" t="str">
        <f t="shared" si="1"/>
        <v/>
      </c>
      <c r="B539" s="36" t="str">
        <f t="shared" si="2"/>
        <v/>
      </c>
      <c r="C539" s="36" t="str">
        <f t="array" ref="C539">IF(
  M539="",
  "",
  IFERROR(
    INDEX(
      '{INDEX} Tour Packages'!$A:$ZZ,
      MATCH(
        M539,
        INDEX(
          '{INDEX} Tour Packages'!$A:$ZZ,
          ,
          MATCH("Tour Package Name", '{INDEX} Tour Packages'!$4:$4, 0)
        ),
        0
      ),
      MATCH("Tour Code", '{INDEX} Tour Packages'!$4:$4, 0)
    ),
    "XXX"
  )
)
</f>
        <v/>
      </c>
      <c r="D539" s="36" t="str">
        <f t="shared" si="3"/>
        <v/>
      </c>
      <c r="E539" s="36" t="str">
        <f t="shared" si="4"/>
        <v/>
      </c>
      <c r="F539" s="37" t="str">
        <f t="shared" si="5"/>
        <v/>
      </c>
      <c r="G539" s="89"/>
      <c r="H539" s="89"/>
      <c r="I539" s="90"/>
      <c r="J539" s="40" t="str">
        <f t="shared" si="16"/>
        <v> </v>
      </c>
      <c r="K539" s="91"/>
      <c r="L539" s="55"/>
      <c r="M539" s="55"/>
      <c r="N539" s="91"/>
      <c r="O539" s="43" t="str">
        <f>IFERROR(__xludf.DUMMYFUNCTION("IF(N539="""","""",IFERROR(
  N539 + VALUE(REGEXEXTRACT(P539, ""(\d+)\s+Days"")),
  """"
)
)"),"")</f>
        <v/>
      </c>
      <c r="P539" s="43" t="str">
        <f t="array" ref="P539">IFERROR(
  INDEX(
    INDEX('{INDEX} Tour Packages'!$A:$ZZ, , MATCH(P$3, '{INDEX} Tour Packages'!$4:$4, 0)),
    MATCH(M539, INDEX('{INDEX} Tour Packages'!$A:$ZZ,0, MATCH("Tour Package Name", '{INDEX} Tour Packages'!$4:$4, 0)), 0)
  ),
"")
</f>
        <v/>
      </c>
      <c r="Q539" s="44" t="str">
        <f t="shared" si="7"/>
        <v/>
      </c>
      <c r="R539" s="44" t="str">
        <f>IFERROR(__xludf.DUMMYFUNCTION("IF(OR(ISBLANK(K539), ISBLANK(N539)), """", 
  LET(
    resDate, K539,
    tourDate, N539,
    monthCount, MAX(0, DATEDIF(resDate, tourDate - 3, ""M"") + 1),
    secondDates, ARRAYFORMULA(DATE(YEAR(resDate), MONTH(resDate) + SEQUENCE(monthCount), 2)),
    "&amp;"validDates, FILTER(secondDates, (secondDates &gt; resDate + 2) * (secondDates &lt;= tourDate - 3)),
    IF(ISERROR(validDates), 0, COUNTA(validDates))
  )
)
"),"")</f>
        <v/>
      </c>
      <c r="S539" s="44" t="str">
        <f t="shared" si="8"/>
        <v/>
      </c>
      <c r="T539" s="45" t="str">
        <f t="array" ref="T539">IF(ISBLANK(BO539),IFERROR(
  INDEX(
    INDEX('{INDEX} Payment Terms'!$A:$G, , MATCH(T$3, '{INDEX} Payment Terms'!$4:$4, 0)),
    MATCH(Q539, INDEX('{INDEX} Payment Terms'!$A:$G,0, MATCH("Payment Condition", '{INDEX} Payment Terms'!$4:$4, 0)), 0)
  ),
""),"Cancelled")
</f>
        <v/>
      </c>
      <c r="U539" s="46" t="b">
        <v>0</v>
      </c>
      <c r="V539" s="47" t="str">
        <f>IFERROR(__xludf.DUMMYFUNCTION("IF(OR(L539=""Duo Booking"", L539=""Group Booking""),
IF(U539=FALSE,"""",
    LET(
      bookingType, L539,
      tour, M539,
      mainFirst, H539,
      mainLast, I539,
      mainEmail, G539,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$L$4:L539, bookingType,
          $M$4:M539, tour,
          $H$4:H539, mainFirst,
          $I$4:I539, mainLast,
          $G$4:G539, mainEmail
        ),
        ""000""
      ),
  "&amp;"    baseID &amp; ""-"" &amp; memberNumber
    )
  ),
  """"
)
"),"")</f>
        <v/>
      </c>
      <c r="W539" s="48"/>
      <c r="X539" s="85" t="b">
        <v>0</v>
      </c>
      <c r="Y539" s="85" t="b">
        <v>0</v>
      </c>
      <c r="Z539" s="85" t="b">
        <v>0</v>
      </c>
      <c r="AA539" s="50"/>
      <c r="AB539" s="51"/>
      <c r="AC539" s="85" t="b">
        <v>0</v>
      </c>
      <c r="AD539" s="92"/>
      <c r="AE539" s="88"/>
      <c r="AF539" s="36" t="str">
        <f t="array" ref="AF539">IF(M539="","",INDEX(
      '{INDEX} Tour Packages'!$A:$ZP,
      MATCH($M539, '{INDEX} Tour Packages'!$A:$A, 0),
      MATCH(AF$3, '{INDEX} Tour Packages'!$4:$4, 0)
    ))</f>
        <v/>
      </c>
      <c r="AG539" s="36" t="str">
        <f t="array" ref="AG539">IF(M539="","",INDEX(
      '{INDEX} Tour Packages'!$A:$ZP,
      MATCH($M539, '{INDEX} Tour Packages'!$A:$A, 0),
      MATCH(AG$3, '{INDEX} Tour Packages'!$4:$4, 0)
    ))</f>
        <v/>
      </c>
      <c r="AH539" s="36" t="str">
        <f t="array" ref="AH539">IF(M539="","",INDEX(
      '{INDEX} Tour Packages'!$A:$ZP,
      MATCH($M539, '{INDEX} Tour Packages'!$A:$A, 0),
      MATCH(AH$3, '{INDEX} Tour Packages'!$4:$4, 0)
    ))</f>
        <v/>
      </c>
      <c r="AI539" s="54" t="str">
        <f t="shared" si="9"/>
        <v/>
      </c>
      <c r="AJ539" s="42"/>
      <c r="AK539" s="55"/>
      <c r="AL539" s="46" t="b">
        <v>0</v>
      </c>
      <c r="AM539" s="56"/>
      <c r="AN539" s="57" t="str">
        <f t="shared" si="10"/>
        <v/>
      </c>
      <c r="AO539" s="58" t="str">
        <f t="shared" si="11"/>
        <v/>
      </c>
      <c r="AP539" s="59"/>
      <c r="AQ539" s="60"/>
      <c r="AR539" s="61"/>
      <c r="AS539" s="61"/>
      <c r="AT539" s="61" t="str">
        <f>IFERROR(__xludf.DUMMYFUNCTION("IF( 
  OR($AJ539=""Full Payment"", ISBLANK($K539)),
  """",
  IF(
    OR(
      Q539=""Standard Booking, P1"",
      Q539=""Standard Booking, P2"",
      Q539=""Standard Booking, P3"",
      Q539=""Standard Booking, P4""
    ),
    LET(
      resDate,   $"&amp;"K539,
      tourDate,  $N539,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39" s="62" t="str">
        <f t="shared" si="12"/>
        <v/>
      </c>
      <c r="AV539" s="63"/>
      <c r="AW539" s="64"/>
      <c r="AX539" s="64"/>
      <c r="AY539" s="64"/>
      <c r="AZ539" s="64" t="str">
        <f>IFERROR(__xludf.DUMMYFUNCTION("IF(
  OR($AJ539=""Full Payment"",$AJ539=""P1"", ISBLANK($K539)),
  """",
  IF(
    OR(
      $Q539=""Standard Booking, P2"",
      $Q539=""Standard Booking, P3"",
      $Q539=""Standard Booking, P4""
    ),
    LET(
      resDate,   $K539,
      tourDate,"&amp;"  $N539,
      monthCount, DATEDIF(resDate, tourDate, ""M"") + 1,
      secondDates, ARRAYFORMULA(
        DATE(
          YEAR(resDate),
          MONTH(resDate) + SEQUENCE(monthCount),
          2
        )
      ),
      validDates, FILTER(
        sec"&amp;"ondDates,
        (secondDates &gt; resDate + 2) *
        (secondDates &lt;= tourDate - 3)
      ),
      IF(
        OR($AJ539=""P2"", $AJ539=""P3"", $AJ539=""P4""),
        IF(
          COUNTA(validDates) &lt; 2,
          """",
          TEXT(INDEX(validDates"&amp;", 2), ""mmm d, yyyy"")
        ),
        IF(
          COUNTA(validDates) &lt; 2,
          """",
          TEXTJOIN("", "", TRUE,
            TEXT(INDEX(validDates, 1), ""mmm d, yyyy""),
            TEXT(INDEX(validDates, 2), ""mmm d, yyyy"")
          )
 "&amp;"       )
      )
    ),
    """"
  )
)
"),"")</f>
        <v/>
      </c>
      <c r="BA539" s="65" t="str">
        <f t="shared" si="13"/>
        <v/>
      </c>
      <c r="BB539" s="63"/>
      <c r="BC539" s="64"/>
      <c r="BD539" s="64"/>
      <c r="BE539" s="64"/>
      <c r="BF539" s="64" t="str">
        <f>IFERROR(__xludf.DUMMYFUNCTION("IF(
  OR($AJ539=""Full Payment"",$AJ539=""P1"", $AJ539=""P2""),
  """",
  IF(
    AND(
      NOT(ISBLANK($K539)),
      OR(
        Q539=""Standard Booking, P3"",
        Q539=""Standard Booking, P4""
      )
    ),
    LET(
      resDate,   $K539,
      "&amp;"tourDate,  $N539,
      monthCount, DATEDIF(resDate, tourDate, ""M"") + 1,
      secondDates, ARRAYFORMULA(
        DATE(
          YEAR(resDate),
          MONTH(resDate) + SEQUENCE(monthCount),
          2
        )
      ),
      validDates, FILTER(
  "&amp;"      secondDates,
        (secondDates &gt; resDate + 2) *
        (secondDates &lt;= tourDate - 3)
      ),
      IF(
        $AJ539=""P4"",
        IF(
          COUNTA(validDates) &lt; 3,
          """",
          TEXT(INDEX(validDates, 3), ""mmm d, yyyy"")
  "&amp;"      ),
        IF(
          $AJ539=""P3"",
          IF(
            COUNTA(validDates) &lt; 3,
            """",
            TEXT(INDEX(validDates, 3), ""mmm d, yyyy"")
          ),
          IF(
            COUNTA(validDates) &lt; 3,
            """",
    "&amp;"        TEXTJOIN("", "", TRUE,
              TEXT(INDEX(validDates, 1), ""mmm d, yyyy""),
              TEXT(INDEX(validDates, 2), ""mmm d, yyyy""),
              TEXT(INDEX(validDates, 3), ""mmm d, yyyy"")
            )
          )
        )
      )
    "&amp;"),
    """"
  )
)
"),"")</f>
        <v/>
      </c>
      <c r="BG539" s="65" t="str">
        <f t="shared" si="14"/>
        <v/>
      </c>
      <c r="BH539" s="63"/>
      <c r="BI539" s="64"/>
      <c r="BJ539" s="64"/>
      <c r="BK539" s="64"/>
      <c r="BL539" s="64" t="str">
        <f>IFERROR(__xludf.DUMMYFUNCTION("IF(
  OR($AJ539=""Full Payment"",$AJ539=""P1"",$AJ539=""P2"",$AJ539=""P3""),
  """",
  IF(
    AND(
      NOT(ISBLANK($K539)),
      $Q539=""Standard Booking, P4""
    ),
    LET(
      resDate,   $K539,
      tourDate,  $N539,
      monthCount, DATEDIF(r"&amp;"esDate, tourDate, ""M"") + 1,
      secondDates, ARRAYFORMULA(
        DATE(
          YEAR(resDate),
          MONTH(resDate) + SEQUENCE(monthCount),
          2
        )
      ),
      validDates, FILTER(
        secondDates,
        (secondDates &gt; res"&amp;"Date + 2) *
        (secondDates &lt;= tourDate - 3)
      ),
      IF(
        $AJ539=""P4"",
        IF(
          COUNTA(validDates) &lt; 4,
          """",
          TEXT(
            INDEX(validDates, 4),
            ""mmm d, yyyy""
          )
        ),
"&amp;"        IF(
          COUNTA(validDates) &lt; 4,
          """",
          TEXTJOIN(
            "", "", TRUE,
            TEXT(INDEX(validDates, 1), ""mmm d, yyyy""),
            TEXT(INDEX(validDates, 2), ""mmm d, yyyy""),
            TEXT(INDEX(validDates"&amp;", 3), ""mmm d, yyyy""),
            TEXT(INDEX(validDates, 4), ""mmm d, yyyy"")
          )
        )
      )
    ),
    """"
  )
)
"),"")</f>
        <v/>
      </c>
      <c r="BM539" s="65" t="str">
        <f t="shared" si="15"/>
        <v/>
      </c>
      <c r="BN539" s="66"/>
      <c r="BO539" s="67"/>
      <c r="BP539" s="49" t="b">
        <v>0</v>
      </c>
      <c r="BQ539" s="49" t="b">
        <v>0</v>
      </c>
      <c r="BR539" s="68"/>
      <c r="BS539" s="69"/>
      <c r="BT539" s="70" t="b">
        <v>0</v>
      </c>
      <c r="BU539" s="71"/>
      <c r="BV539" s="72"/>
      <c r="BW539" s="86" t="b">
        <v>0</v>
      </c>
      <c r="BX539" s="87"/>
    </row>
    <row r="540">
      <c r="A540" s="35" t="str">
        <f t="shared" si="1"/>
        <v/>
      </c>
      <c r="B540" s="36" t="str">
        <f t="shared" si="2"/>
        <v/>
      </c>
      <c r="C540" s="36" t="str">
        <f t="array" ref="C540">IF(
  M540="",
  "",
  IFERROR(
    INDEX(
      '{INDEX} Tour Packages'!$A:$ZZ,
      MATCH(
        M540,
        INDEX(
          '{INDEX} Tour Packages'!$A:$ZZ,
          ,
          MATCH("Tour Package Name", '{INDEX} Tour Packages'!$4:$4, 0)
        ),
        0
      ),
      MATCH("Tour Code", '{INDEX} Tour Packages'!$4:$4, 0)
    ),
    "XXX"
  )
)
</f>
        <v/>
      </c>
      <c r="D540" s="36" t="str">
        <f t="shared" si="3"/>
        <v/>
      </c>
      <c r="E540" s="36" t="str">
        <f t="shared" si="4"/>
        <v/>
      </c>
      <c r="F540" s="37" t="str">
        <f t="shared" si="5"/>
        <v/>
      </c>
      <c r="G540" s="89"/>
      <c r="H540" s="89"/>
      <c r="I540" s="90"/>
      <c r="J540" s="40" t="str">
        <f t="shared" si="16"/>
        <v> </v>
      </c>
      <c r="K540" s="91"/>
      <c r="L540" s="55"/>
      <c r="M540" s="55"/>
      <c r="N540" s="91"/>
      <c r="O540" s="43" t="str">
        <f>IFERROR(__xludf.DUMMYFUNCTION("IF(N540="""","""",IFERROR(
  N540 + VALUE(REGEXEXTRACT(P540, ""(\d+)\s+Days"")),
  """"
)
)"),"")</f>
        <v/>
      </c>
      <c r="P540" s="43" t="str">
        <f t="array" ref="P540">IFERROR(
  INDEX(
    INDEX('{INDEX} Tour Packages'!$A:$ZZ, , MATCH(P$3, '{INDEX} Tour Packages'!$4:$4, 0)),
    MATCH(M540, INDEX('{INDEX} Tour Packages'!$A:$ZZ,0, MATCH("Tour Package Name", '{INDEX} Tour Packages'!$4:$4, 0)), 0)
  ),
"")
</f>
        <v/>
      </c>
      <c r="Q540" s="44" t="str">
        <f t="shared" si="7"/>
        <v/>
      </c>
      <c r="R540" s="44" t="str">
        <f>IFERROR(__xludf.DUMMYFUNCTION("IF(OR(ISBLANK(K540), ISBLANK(N540)), """", 
  LET(
    resDate, K540,
    tourDate, N540,
    monthCount, MAX(0, DATEDIF(resDate, tourDate - 3, ""M"") + 1),
    secondDates, ARRAYFORMULA(DATE(YEAR(resDate), MONTH(resDate) + SEQUENCE(monthCount), 2)),
    "&amp;"validDates, FILTER(secondDates, (secondDates &gt; resDate + 2) * (secondDates &lt;= tourDate - 3)),
    IF(ISERROR(validDates), 0, COUNTA(validDates))
  )
)
"),"")</f>
        <v/>
      </c>
      <c r="S540" s="44" t="str">
        <f t="shared" si="8"/>
        <v/>
      </c>
      <c r="T540" s="45" t="str">
        <f t="array" ref="T540">IF(ISBLANK(BO540),IFERROR(
  INDEX(
    INDEX('{INDEX} Payment Terms'!$A:$G, , MATCH(T$3, '{INDEX} Payment Terms'!$4:$4, 0)),
    MATCH(Q540, INDEX('{INDEX} Payment Terms'!$A:$G,0, MATCH("Payment Condition", '{INDEX} Payment Terms'!$4:$4, 0)), 0)
  ),
""),"Cancelled")
</f>
        <v/>
      </c>
      <c r="U540" s="46" t="b">
        <v>0</v>
      </c>
      <c r="V540" s="47" t="str">
        <f>IFERROR(__xludf.DUMMYFUNCTION("IF(OR(L540=""Duo Booking"", L540=""Group Booking""),
IF(U540=FALSE,"""",
    LET(
      bookingType, L540,
      tour, M540,
      mainFirst, H540,
      mainLast, I540,
      mainEmail, G540,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$L$4:L540, bookingType,
          $M$4:M540, tour,
          $H$4:H540, mainFirst,
          $I$4:I540, mainLast,
          $G$4:G540, mainEmail
        ),
        ""000""
      ),
  "&amp;"    baseID &amp; ""-"" &amp; memberNumber
    )
  ),
  """"
)
"),"")</f>
        <v/>
      </c>
      <c r="W540" s="48"/>
      <c r="X540" s="85" t="b">
        <v>0</v>
      </c>
      <c r="Y540" s="85" t="b">
        <v>0</v>
      </c>
      <c r="Z540" s="85" t="b">
        <v>0</v>
      </c>
      <c r="AA540" s="50"/>
      <c r="AB540" s="51"/>
      <c r="AC540" s="85" t="b">
        <v>0</v>
      </c>
      <c r="AD540" s="92"/>
      <c r="AE540" s="88"/>
      <c r="AF540" s="36" t="str">
        <f t="array" ref="AF540">IF(M540="","",INDEX(
      '{INDEX} Tour Packages'!$A:$ZP,
      MATCH($M540, '{INDEX} Tour Packages'!$A:$A, 0),
      MATCH(AF$3, '{INDEX} Tour Packages'!$4:$4, 0)
    ))</f>
        <v/>
      </c>
      <c r="AG540" s="36" t="str">
        <f t="array" ref="AG540">IF(M540="","",INDEX(
      '{INDEX} Tour Packages'!$A:$ZP,
      MATCH($M540, '{INDEX} Tour Packages'!$A:$A, 0),
      MATCH(AG$3, '{INDEX} Tour Packages'!$4:$4, 0)
    ))</f>
        <v/>
      </c>
      <c r="AH540" s="36" t="str">
        <f t="array" ref="AH540">IF(M540="","",INDEX(
      '{INDEX} Tour Packages'!$A:$ZP,
      MATCH($M540, '{INDEX} Tour Packages'!$A:$A, 0),
      MATCH(AH$3, '{INDEX} Tour Packages'!$4:$4, 0)
    ))</f>
        <v/>
      </c>
      <c r="AI540" s="54" t="str">
        <f t="shared" si="9"/>
        <v/>
      </c>
      <c r="AJ540" s="42"/>
      <c r="AK540" s="55"/>
      <c r="AL540" s="46" t="b">
        <v>0</v>
      </c>
      <c r="AM540" s="56"/>
      <c r="AN540" s="57" t="str">
        <f t="shared" si="10"/>
        <v/>
      </c>
      <c r="AO540" s="58" t="str">
        <f t="shared" si="11"/>
        <v/>
      </c>
      <c r="AP540" s="59"/>
      <c r="AQ540" s="60"/>
      <c r="AR540" s="61"/>
      <c r="AS540" s="61"/>
      <c r="AT540" s="61" t="str">
        <f>IFERROR(__xludf.DUMMYFUNCTION("IF( 
  OR($AJ540=""Full Payment"", ISBLANK($K540)),
  """",
  IF(
    OR(
      Q540=""Standard Booking, P1"",
      Q540=""Standard Booking, P2"",
      Q540=""Standard Booking, P3"",
      Q540=""Standard Booking, P4""
    ),
    LET(
      resDate,   $"&amp;"K540,
      tourDate,  $N540,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0" s="62" t="str">
        <f t="shared" si="12"/>
        <v/>
      </c>
      <c r="AV540" s="63"/>
      <c r="AW540" s="64"/>
      <c r="AX540" s="64"/>
      <c r="AY540" s="64"/>
      <c r="AZ540" s="64" t="str">
        <f>IFERROR(__xludf.DUMMYFUNCTION("IF(
  OR($AJ540=""Full Payment"",$AJ540=""P1"", ISBLANK($K540)),
  """",
  IF(
    OR(
      $Q540=""Standard Booking, P2"",
      $Q540=""Standard Booking, P3"",
      $Q540=""Standard Booking, P4""
    ),
    LET(
      resDate,   $K540,
      tourDate,"&amp;"  $N540,
      monthCount, DATEDIF(resDate, tourDate, ""M"") + 1,
      secondDates, ARRAYFORMULA(
        DATE(
          YEAR(resDate),
          MONTH(resDate) + SEQUENCE(monthCount),
          2
        )
      ),
      validDates, FILTER(
        sec"&amp;"ondDates,
        (secondDates &gt; resDate + 2) *
        (secondDates &lt;= tourDate - 3)
      ),
      IF(
        OR($AJ540=""P2"", $AJ540=""P3"", $AJ540=""P4""),
        IF(
          COUNTA(validDates) &lt; 2,
          """",
          TEXT(INDEX(validDates"&amp;", 2), ""mmm d, yyyy"")
        ),
        IF(
          COUNTA(validDates) &lt; 2,
          """",
          TEXTJOIN("", "", TRUE,
            TEXT(INDEX(validDates, 1), ""mmm d, yyyy""),
            TEXT(INDEX(validDates, 2), ""mmm d, yyyy"")
          )
 "&amp;"       )
      )
    ),
    """"
  )
)
"),"")</f>
        <v/>
      </c>
      <c r="BA540" s="65" t="str">
        <f t="shared" si="13"/>
        <v/>
      </c>
      <c r="BB540" s="63"/>
      <c r="BC540" s="64"/>
      <c r="BD540" s="64"/>
      <c r="BE540" s="64"/>
      <c r="BF540" s="64" t="str">
        <f>IFERROR(__xludf.DUMMYFUNCTION("IF(
  OR($AJ540=""Full Payment"",$AJ540=""P1"", $AJ540=""P2""),
  """",
  IF(
    AND(
      NOT(ISBLANK($K540)),
      OR(
        Q540=""Standard Booking, P3"",
        Q540=""Standard Booking, P4""
      )
    ),
    LET(
      resDate,   $K540,
      "&amp;"tourDate,  $N540,
      monthCount, DATEDIF(resDate, tourDate, ""M"") + 1,
      secondDates, ARRAYFORMULA(
        DATE(
          YEAR(resDate),
          MONTH(resDate) + SEQUENCE(monthCount),
          2
        )
      ),
      validDates, FILTER(
  "&amp;"      secondDates,
        (secondDates &gt; resDate + 2) *
        (secondDates &lt;= tourDate - 3)
      ),
      IF(
        $AJ540=""P4"",
        IF(
          COUNTA(validDates) &lt; 3,
          """",
          TEXT(INDEX(validDates, 3), ""mmm d, yyyy"")
  "&amp;"      ),
        IF(
          $AJ540=""P3"",
          IF(
            COUNTA(validDates) &lt; 3,
            """",
            TEXT(INDEX(validDates, 3), ""mmm d, yyyy"")
          ),
          IF(
            COUNTA(validDates) &lt; 3,
            """",
    "&amp;"        TEXTJOIN("", "", TRUE,
              TEXT(INDEX(validDates, 1), ""mmm d, yyyy""),
              TEXT(INDEX(validDates, 2), ""mmm d, yyyy""),
              TEXT(INDEX(validDates, 3), ""mmm d, yyyy"")
            )
          )
        )
      )
    "&amp;"),
    """"
  )
)
"),"")</f>
        <v/>
      </c>
      <c r="BG540" s="65" t="str">
        <f t="shared" si="14"/>
        <v/>
      </c>
      <c r="BH540" s="63"/>
      <c r="BI540" s="64"/>
      <c r="BJ540" s="64"/>
      <c r="BK540" s="64"/>
      <c r="BL540" s="64" t="str">
        <f>IFERROR(__xludf.DUMMYFUNCTION("IF(
  OR($AJ540=""Full Payment"",$AJ540=""P1"",$AJ540=""P2"",$AJ540=""P3""),
  """",
  IF(
    AND(
      NOT(ISBLANK($K540)),
      $Q540=""Standard Booking, P4""
    ),
    LET(
      resDate,   $K540,
      tourDate,  $N540,
      monthCount, DATEDIF(r"&amp;"esDate, tourDate, ""M"") + 1,
      secondDates, ARRAYFORMULA(
        DATE(
          YEAR(resDate),
          MONTH(resDate) + SEQUENCE(monthCount),
          2
        )
      ),
      validDates, FILTER(
        secondDates,
        (secondDates &gt; res"&amp;"Date + 2) *
        (secondDates &lt;= tourDate - 3)
      ),
      IF(
        $AJ540=""P4"",
        IF(
          COUNTA(validDates) &lt; 4,
          """",
          TEXT(
            INDEX(validDates, 4),
            ""mmm d, yyyy""
          )
        ),
"&amp;"        IF(
          COUNTA(validDates) &lt; 4,
          """",
          TEXTJOIN(
            "", "", TRUE,
            TEXT(INDEX(validDates, 1), ""mmm d, yyyy""),
            TEXT(INDEX(validDates, 2), ""mmm d, yyyy""),
            TEXT(INDEX(validDates"&amp;", 3), ""mmm d, yyyy""),
            TEXT(INDEX(validDates, 4), ""mmm d, yyyy"")
          )
        )
      )
    ),
    """"
  )
)
"),"")</f>
        <v/>
      </c>
      <c r="BM540" s="65" t="str">
        <f t="shared" si="15"/>
        <v/>
      </c>
      <c r="BN540" s="66"/>
      <c r="BO540" s="67"/>
      <c r="BP540" s="49" t="b">
        <v>0</v>
      </c>
      <c r="BQ540" s="49" t="b">
        <v>0</v>
      </c>
      <c r="BR540" s="68"/>
      <c r="BS540" s="69"/>
      <c r="BT540" s="70" t="b">
        <v>0</v>
      </c>
      <c r="BU540" s="71"/>
      <c r="BV540" s="72"/>
      <c r="BW540" s="86" t="b">
        <v>0</v>
      </c>
      <c r="BX540" s="87"/>
    </row>
    <row r="541">
      <c r="A541" s="35" t="str">
        <f t="shared" si="1"/>
        <v/>
      </c>
      <c r="B541" s="36" t="str">
        <f t="shared" si="2"/>
        <v/>
      </c>
      <c r="C541" s="36" t="str">
        <f t="array" ref="C541">IF(
  M541="",
  "",
  IFERROR(
    INDEX(
      '{INDEX} Tour Packages'!$A:$ZZ,
      MATCH(
        M541,
        INDEX(
          '{INDEX} Tour Packages'!$A:$ZZ,
          ,
          MATCH("Tour Package Name", '{INDEX} Tour Packages'!$4:$4, 0)
        ),
        0
      ),
      MATCH("Tour Code", '{INDEX} Tour Packages'!$4:$4, 0)
    ),
    "XXX"
  )
)
</f>
        <v/>
      </c>
      <c r="D541" s="36" t="str">
        <f t="shared" si="3"/>
        <v/>
      </c>
      <c r="E541" s="36" t="str">
        <f t="shared" si="4"/>
        <v/>
      </c>
      <c r="F541" s="37" t="str">
        <f t="shared" si="5"/>
        <v/>
      </c>
      <c r="G541" s="89"/>
      <c r="H541" s="89"/>
      <c r="I541" s="90"/>
      <c r="J541" s="40" t="str">
        <f t="shared" si="16"/>
        <v> </v>
      </c>
      <c r="K541" s="91"/>
      <c r="L541" s="55"/>
      <c r="M541" s="55"/>
      <c r="N541" s="91"/>
      <c r="O541" s="43" t="str">
        <f>IFERROR(__xludf.DUMMYFUNCTION("IF(N541="""","""",IFERROR(
  N541 + VALUE(REGEXEXTRACT(P541, ""(\d+)\s+Days"")),
  """"
)
)"),"")</f>
        <v/>
      </c>
      <c r="P541" s="43" t="str">
        <f t="array" ref="P541">IFERROR(
  INDEX(
    INDEX('{INDEX} Tour Packages'!$A:$ZZ, , MATCH(P$3, '{INDEX} Tour Packages'!$4:$4, 0)),
    MATCH(M541, INDEX('{INDEX} Tour Packages'!$A:$ZZ,0, MATCH("Tour Package Name", '{INDEX} Tour Packages'!$4:$4, 0)), 0)
  ),
"")
</f>
        <v/>
      </c>
      <c r="Q541" s="44" t="str">
        <f t="shared" si="7"/>
        <v/>
      </c>
      <c r="R541" s="44" t="str">
        <f>IFERROR(__xludf.DUMMYFUNCTION("IF(OR(ISBLANK(K541), ISBLANK(N541)), """", 
  LET(
    resDate, K541,
    tourDate, N541,
    monthCount, MAX(0, DATEDIF(resDate, tourDate - 3, ""M"") + 1),
    secondDates, ARRAYFORMULA(DATE(YEAR(resDate), MONTH(resDate) + SEQUENCE(monthCount), 2)),
    "&amp;"validDates, FILTER(secondDates, (secondDates &gt; resDate + 2) * (secondDates &lt;= tourDate - 3)),
    IF(ISERROR(validDates), 0, COUNTA(validDates))
  )
)
"),"")</f>
        <v/>
      </c>
      <c r="S541" s="44" t="str">
        <f t="shared" si="8"/>
        <v/>
      </c>
      <c r="T541" s="45" t="str">
        <f t="array" ref="T541">IF(ISBLANK(BO541),IFERROR(
  INDEX(
    INDEX('{INDEX} Payment Terms'!$A:$G, , MATCH(T$3, '{INDEX} Payment Terms'!$4:$4, 0)),
    MATCH(Q541, INDEX('{INDEX} Payment Terms'!$A:$G,0, MATCH("Payment Condition", '{INDEX} Payment Terms'!$4:$4, 0)), 0)
  ),
""),"Cancelled")
</f>
        <v/>
      </c>
      <c r="U541" s="46" t="b">
        <v>0</v>
      </c>
      <c r="V541" s="47" t="str">
        <f>IFERROR(__xludf.DUMMYFUNCTION("IF(OR(L541=""Duo Booking"", L541=""Group Booking""),
IF(U541=FALSE,"""",
    LET(
      bookingType, L541,
      tour, M541,
      mainFirst, H541,
      mainLast, I541,
      mainEmail, G541,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$L$4:L541, bookingType,
          $M$4:M541, tour,
          $H$4:H541, mainFirst,
          $I$4:I541, mainLast,
          $G$4:G541, mainEmail
        ),
        ""000""
      ),
  "&amp;"    baseID &amp; ""-"" &amp; memberNumber
    )
  ),
  """"
)
"),"")</f>
        <v/>
      </c>
      <c r="W541" s="48"/>
      <c r="X541" s="85" t="b">
        <v>0</v>
      </c>
      <c r="Y541" s="85" t="b">
        <v>0</v>
      </c>
      <c r="Z541" s="85" t="b">
        <v>0</v>
      </c>
      <c r="AA541" s="50"/>
      <c r="AB541" s="51"/>
      <c r="AC541" s="85" t="b">
        <v>0</v>
      </c>
      <c r="AD541" s="92"/>
      <c r="AE541" s="88"/>
      <c r="AF541" s="36" t="str">
        <f t="array" ref="AF541">IF(M541="","",INDEX(
      '{INDEX} Tour Packages'!$A:$ZP,
      MATCH($M541, '{INDEX} Tour Packages'!$A:$A, 0),
      MATCH(AF$3, '{INDEX} Tour Packages'!$4:$4, 0)
    ))</f>
        <v/>
      </c>
      <c r="AG541" s="36" t="str">
        <f t="array" ref="AG541">IF(M541="","",INDEX(
      '{INDEX} Tour Packages'!$A:$ZP,
      MATCH($M541, '{INDEX} Tour Packages'!$A:$A, 0),
      MATCH(AG$3, '{INDEX} Tour Packages'!$4:$4, 0)
    ))</f>
        <v/>
      </c>
      <c r="AH541" s="36" t="str">
        <f t="array" ref="AH541">IF(M541="","",INDEX(
      '{INDEX} Tour Packages'!$A:$ZP,
      MATCH($M541, '{INDEX} Tour Packages'!$A:$A, 0),
      MATCH(AH$3, '{INDEX} Tour Packages'!$4:$4, 0)
    ))</f>
        <v/>
      </c>
      <c r="AI541" s="54" t="str">
        <f t="shared" si="9"/>
        <v/>
      </c>
      <c r="AJ541" s="42"/>
      <c r="AK541" s="55"/>
      <c r="AL541" s="46" t="b">
        <v>0</v>
      </c>
      <c r="AM541" s="56"/>
      <c r="AN541" s="57" t="str">
        <f t="shared" si="10"/>
        <v/>
      </c>
      <c r="AO541" s="58" t="str">
        <f t="shared" si="11"/>
        <v/>
      </c>
      <c r="AP541" s="59"/>
      <c r="AQ541" s="60"/>
      <c r="AR541" s="61"/>
      <c r="AS541" s="61"/>
      <c r="AT541" s="61" t="str">
        <f>IFERROR(__xludf.DUMMYFUNCTION("IF( 
  OR($AJ541=""Full Payment"", ISBLANK($K541)),
  """",
  IF(
    OR(
      Q541=""Standard Booking, P1"",
      Q541=""Standard Booking, P2"",
      Q541=""Standard Booking, P3"",
      Q541=""Standard Booking, P4""
    ),
    LET(
      resDate,   $"&amp;"K541,
      tourDate,  $N541,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1" s="62" t="str">
        <f t="shared" si="12"/>
        <v/>
      </c>
      <c r="AV541" s="63"/>
      <c r="AW541" s="64"/>
      <c r="AX541" s="64"/>
      <c r="AY541" s="64"/>
      <c r="AZ541" s="64" t="str">
        <f>IFERROR(__xludf.DUMMYFUNCTION("IF(
  OR($AJ541=""Full Payment"",$AJ541=""P1"", ISBLANK($K541)),
  """",
  IF(
    OR(
      $Q541=""Standard Booking, P2"",
      $Q541=""Standard Booking, P3"",
      $Q541=""Standard Booking, P4""
    ),
    LET(
      resDate,   $K541,
      tourDate,"&amp;"  $N541,
      monthCount, DATEDIF(resDate, tourDate, ""M"") + 1,
      secondDates, ARRAYFORMULA(
        DATE(
          YEAR(resDate),
          MONTH(resDate) + SEQUENCE(monthCount),
          2
        )
      ),
      validDates, FILTER(
        sec"&amp;"ondDates,
        (secondDates &gt; resDate + 2) *
        (secondDates &lt;= tourDate - 3)
      ),
      IF(
        OR($AJ541=""P2"", $AJ541=""P3"", $AJ541=""P4""),
        IF(
          COUNTA(validDates) &lt; 2,
          """",
          TEXT(INDEX(validDates"&amp;", 2), ""mmm d, yyyy"")
        ),
        IF(
          COUNTA(validDates) &lt; 2,
          """",
          TEXTJOIN("", "", TRUE,
            TEXT(INDEX(validDates, 1), ""mmm d, yyyy""),
            TEXT(INDEX(validDates, 2), ""mmm d, yyyy"")
          )
 "&amp;"       )
      )
    ),
    """"
  )
)
"),"")</f>
        <v/>
      </c>
      <c r="BA541" s="65" t="str">
        <f t="shared" si="13"/>
        <v/>
      </c>
      <c r="BB541" s="63"/>
      <c r="BC541" s="64"/>
      <c r="BD541" s="64"/>
      <c r="BE541" s="64"/>
      <c r="BF541" s="64" t="str">
        <f>IFERROR(__xludf.DUMMYFUNCTION("IF(
  OR($AJ541=""Full Payment"",$AJ541=""P1"", $AJ541=""P2""),
  """",
  IF(
    AND(
      NOT(ISBLANK($K541)),
      OR(
        Q541=""Standard Booking, P3"",
        Q541=""Standard Booking, P4""
      )
    ),
    LET(
      resDate,   $K541,
      "&amp;"tourDate,  $N541,
      monthCount, DATEDIF(resDate, tourDate, ""M"") + 1,
      secondDates, ARRAYFORMULA(
        DATE(
          YEAR(resDate),
          MONTH(resDate) + SEQUENCE(monthCount),
          2
        )
      ),
      validDates, FILTER(
  "&amp;"      secondDates,
        (secondDates &gt; resDate + 2) *
        (secondDates &lt;= tourDate - 3)
      ),
      IF(
        $AJ541=""P4"",
        IF(
          COUNTA(validDates) &lt; 3,
          """",
          TEXT(INDEX(validDates, 3), ""mmm d, yyyy"")
  "&amp;"      ),
        IF(
          $AJ541=""P3"",
          IF(
            COUNTA(validDates) &lt; 3,
            """",
            TEXT(INDEX(validDates, 3), ""mmm d, yyyy"")
          ),
          IF(
            COUNTA(validDates) &lt; 3,
            """",
    "&amp;"        TEXTJOIN("", "", TRUE,
              TEXT(INDEX(validDates, 1), ""mmm d, yyyy""),
              TEXT(INDEX(validDates, 2), ""mmm d, yyyy""),
              TEXT(INDEX(validDates, 3), ""mmm d, yyyy"")
            )
          )
        )
      )
    "&amp;"),
    """"
  )
)
"),"")</f>
        <v/>
      </c>
      <c r="BG541" s="65" t="str">
        <f t="shared" si="14"/>
        <v/>
      </c>
      <c r="BH541" s="63"/>
      <c r="BI541" s="64"/>
      <c r="BJ541" s="64"/>
      <c r="BK541" s="64"/>
      <c r="BL541" s="64" t="str">
        <f>IFERROR(__xludf.DUMMYFUNCTION("IF(
  OR($AJ541=""Full Payment"",$AJ541=""P1"",$AJ541=""P2"",$AJ541=""P3""),
  """",
  IF(
    AND(
      NOT(ISBLANK($K541)),
      $Q541=""Standard Booking, P4""
    ),
    LET(
      resDate,   $K541,
      tourDate,  $N541,
      monthCount, DATEDIF(r"&amp;"esDate, tourDate, ""M"") + 1,
      secondDates, ARRAYFORMULA(
        DATE(
          YEAR(resDate),
          MONTH(resDate) + SEQUENCE(monthCount),
          2
        )
      ),
      validDates, FILTER(
        secondDates,
        (secondDates &gt; res"&amp;"Date + 2) *
        (secondDates &lt;= tourDate - 3)
      ),
      IF(
        $AJ541=""P4"",
        IF(
          COUNTA(validDates) &lt; 4,
          """",
          TEXT(
            INDEX(validDates, 4),
            ""mmm d, yyyy""
          )
        ),
"&amp;"        IF(
          COUNTA(validDates) &lt; 4,
          """",
          TEXTJOIN(
            "", "", TRUE,
            TEXT(INDEX(validDates, 1), ""mmm d, yyyy""),
            TEXT(INDEX(validDates, 2), ""mmm d, yyyy""),
            TEXT(INDEX(validDates"&amp;", 3), ""mmm d, yyyy""),
            TEXT(INDEX(validDates, 4), ""mmm d, yyyy"")
          )
        )
      )
    ),
    """"
  )
)
"),"")</f>
        <v/>
      </c>
      <c r="BM541" s="65" t="str">
        <f t="shared" si="15"/>
        <v/>
      </c>
      <c r="BN541" s="66"/>
      <c r="BO541" s="67"/>
      <c r="BP541" s="49" t="b">
        <v>0</v>
      </c>
      <c r="BQ541" s="49" t="b">
        <v>0</v>
      </c>
      <c r="BR541" s="68"/>
      <c r="BS541" s="69"/>
      <c r="BT541" s="70" t="b">
        <v>0</v>
      </c>
      <c r="BU541" s="71"/>
      <c r="BV541" s="72"/>
      <c r="BW541" s="86" t="b">
        <v>0</v>
      </c>
      <c r="BX541" s="87"/>
    </row>
    <row r="542">
      <c r="A542" s="35" t="str">
        <f t="shared" si="1"/>
        <v/>
      </c>
      <c r="B542" s="36" t="str">
        <f t="shared" si="2"/>
        <v/>
      </c>
      <c r="C542" s="36" t="str">
        <f t="array" ref="C542">IF(
  M542="",
  "",
  IFERROR(
    INDEX(
      '{INDEX} Tour Packages'!$A:$ZZ,
      MATCH(
        M542,
        INDEX(
          '{INDEX} Tour Packages'!$A:$ZZ,
          ,
          MATCH("Tour Package Name", '{INDEX} Tour Packages'!$4:$4, 0)
        ),
        0
      ),
      MATCH("Tour Code", '{INDEX} Tour Packages'!$4:$4, 0)
    ),
    "XXX"
  )
)
</f>
        <v/>
      </c>
      <c r="D542" s="36" t="str">
        <f t="shared" si="3"/>
        <v/>
      </c>
      <c r="E542" s="36" t="str">
        <f t="shared" si="4"/>
        <v/>
      </c>
      <c r="F542" s="37" t="str">
        <f t="shared" si="5"/>
        <v/>
      </c>
      <c r="G542" s="89"/>
      <c r="H542" s="89"/>
      <c r="I542" s="90"/>
      <c r="J542" s="40" t="str">
        <f t="shared" si="16"/>
        <v> </v>
      </c>
      <c r="K542" s="91"/>
      <c r="L542" s="55"/>
      <c r="M542" s="55"/>
      <c r="N542" s="91"/>
      <c r="O542" s="43" t="str">
        <f>IFERROR(__xludf.DUMMYFUNCTION("IF(N542="""","""",IFERROR(
  N542 + VALUE(REGEXEXTRACT(P542, ""(\d+)\s+Days"")),
  """"
)
)"),"")</f>
        <v/>
      </c>
      <c r="P542" s="43" t="str">
        <f t="array" ref="P542">IFERROR(
  INDEX(
    INDEX('{INDEX} Tour Packages'!$A:$ZZ, , MATCH(P$3, '{INDEX} Tour Packages'!$4:$4, 0)),
    MATCH(M542, INDEX('{INDEX} Tour Packages'!$A:$ZZ,0, MATCH("Tour Package Name", '{INDEX} Tour Packages'!$4:$4, 0)), 0)
  ),
"")
</f>
        <v/>
      </c>
      <c r="Q542" s="44" t="str">
        <f t="shared" si="7"/>
        <v/>
      </c>
      <c r="R542" s="44" t="str">
        <f>IFERROR(__xludf.DUMMYFUNCTION("IF(OR(ISBLANK(K542), ISBLANK(N542)), """", 
  LET(
    resDate, K542,
    tourDate, N542,
    monthCount, MAX(0, DATEDIF(resDate, tourDate - 3, ""M"") + 1),
    secondDates, ARRAYFORMULA(DATE(YEAR(resDate), MONTH(resDate) + SEQUENCE(monthCount), 2)),
    "&amp;"validDates, FILTER(secondDates, (secondDates &gt; resDate + 2) * (secondDates &lt;= tourDate - 3)),
    IF(ISERROR(validDates), 0, COUNTA(validDates))
  )
)
"),"")</f>
        <v/>
      </c>
      <c r="S542" s="44" t="str">
        <f t="shared" si="8"/>
        <v/>
      </c>
      <c r="T542" s="45" t="str">
        <f t="array" ref="T542">IF(ISBLANK(BO542),IFERROR(
  INDEX(
    INDEX('{INDEX} Payment Terms'!$A:$G, , MATCH(T$3, '{INDEX} Payment Terms'!$4:$4, 0)),
    MATCH(Q542, INDEX('{INDEX} Payment Terms'!$A:$G,0, MATCH("Payment Condition", '{INDEX} Payment Terms'!$4:$4, 0)), 0)
  ),
""),"Cancelled")
</f>
        <v/>
      </c>
      <c r="U542" s="46" t="b">
        <v>0</v>
      </c>
      <c r="V542" s="47" t="str">
        <f>IFERROR(__xludf.DUMMYFUNCTION("IF(OR(L542=""Duo Booking"", L542=""Group Booking""),
IF(U542=FALSE,"""",
    LET(
      bookingType, L542,
      tour, M542,
      mainFirst, H542,
      mainLast, I542,
      mainEmail, G542,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$L$4:L542, bookingType,
          $M$4:M542, tour,
          $H$4:H542, mainFirst,
          $I$4:I542, mainLast,
          $G$4:G542, mainEmail
        ),
        ""000""
      ),
  "&amp;"    baseID &amp; ""-"" &amp; memberNumber
    )
  ),
  """"
)
"),"")</f>
        <v/>
      </c>
      <c r="W542" s="48"/>
      <c r="X542" s="85" t="b">
        <v>0</v>
      </c>
      <c r="Y542" s="85" t="b">
        <v>0</v>
      </c>
      <c r="Z542" s="85" t="b">
        <v>0</v>
      </c>
      <c r="AA542" s="50"/>
      <c r="AB542" s="51"/>
      <c r="AC542" s="85" t="b">
        <v>0</v>
      </c>
      <c r="AD542" s="92"/>
      <c r="AE542" s="88"/>
      <c r="AF542" s="36" t="str">
        <f t="array" ref="AF542">IF(M542="","",INDEX(
      '{INDEX} Tour Packages'!$A:$ZP,
      MATCH($M542, '{INDEX} Tour Packages'!$A:$A, 0),
      MATCH(AF$3, '{INDEX} Tour Packages'!$4:$4, 0)
    ))</f>
        <v/>
      </c>
      <c r="AG542" s="36" t="str">
        <f t="array" ref="AG542">IF(M542="","",INDEX(
      '{INDEX} Tour Packages'!$A:$ZP,
      MATCH($M542, '{INDEX} Tour Packages'!$A:$A, 0),
      MATCH(AG$3, '{INDEX} Tour Packages'!$4:$4, 0)
    ))</f>
        <v/>
      </c>
      <c r="AH542" s="36" t="str">
        <f t="array" ref="AH542">IF(M542="","",INDEX(
      '{INDEX} Tour Packages'!$A:$ZP,
      MATCH($M542, '{INDEX} Tour Packages'!$A:$A, 0),
      MATCH(AH$3, '{INDEX} Tour Packages'!$4:$4, 0)
    ))</f>
        <v/>
      </c>
      <c r="AI542" s="54" t="str">
        <f t="shared" si="9"/>
        <v/>
      </c>
      <c r="AJ542" s="42"/>
      <c r="AK542" s="55"/>
      <c r="AL542" s="46" t="b">
        <v>0</v>
      </c>
      <c r="AM542" s="56"/>
      <c r="AN542" s="57" t="str">
        <f t="shared" si="10"/>
        <v/>
      </c>
      <c r="AO542" s="58" t="str">
        <f t="shared" si="11"/>
        <v/>
      </c>
      <c r="AP542" s="59"/>
      <c r="AQ542" s="60"/>
      <c r="AR542" s="61"/>
      <c r="AS542" s="61"/>
      <c r="AT542" s="61" t="str">
        <f>IFERROR(__xludf.DUMMYFUNCTION("IF( 
  OR($AJ542=""Full Payment"", ISBLANK($K542)),
  """",
  IF(
    OR(
      Q542=""Standard Booking, P1"",
      Q542=""Standard Booking, P2"",
      Q542=""Standard Booking, P3"",
      Q542=""Standard Booking, P4""
    ),
    LET(
      resDate,   $"&amp;"K542,
      tourDate,  $N542,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2" s="62" t="str">
        <f t="shared" si="12"/>
        <v/>
      </c>
      <c r="AV542" s="63"/>
      <c r="AW542" s="64"/>
      <c r="AX542" s="64"/>
      <c r="AY542" s="64"/>
      <c r="AZ542" s="64" t="str">
        <f>IFERROR(__xludf.DUMMYFUNCTION("IF(
  OR($AJ542=""Full Payment"",$AJ542=""P1"", ISBLANK($K542)),
  """",
  IF(
    OR(
      $Q542=""Standard Booking, P2"",
      $Q542=""Standard Booking, P3"",
      $Q542=""Standard Booking, P4""
    ),
    LET(
      resDate,   $K542,
      tourDate,"&amp;"  $N542,
      monthCount, DATEDIF(resDate, tourDate, ""M"") + 1,
      secondDates, ARRAYFORMULA(
        DATE(
          YEAR(resDate),
          MONTH(resDate) + SEQUENCE(monthCount),
          2
        )
      ),
      validDates, FILTER(
        sec"&amp;"ondDates,
        (secondDates &gt; resDate + 2) *
        (secondDates &lt;= tourDate - 3)
      ),
      IF(
        OR($AJ542=""P2"", $AJ542=""P3"", $AJ542=""P4""),
        IF(
          COUNTA(validDates) &lt; 2,
          """",
          TEXT(INDEX(validDates"&amp;", 2), ""mmm d, yyyy"")
        ),
        IF(
          COUNTA(validDates) &lt; 2,
          """",
          TEXTJOIN("", "", TRUE,
            TEXT(INDEX(validDates, 1), ""mmm d, yyyy""),
            TEXT(INDEX(validDates, 2), ""mmm d, yyyy"")
          )
 "&amp;"       )
      )
    ),
    """"
  )
)
"),"")</f>
        <v/>
      </c>
      <c r="BA542" s="65" t="str">
        <f t="shared" si="13"/>
        <v/>
      </c>
      <c r="BB542" s="63"/>
      <c r="BC542" s="64"/>
      <c r="BD542" s="64"/>
      <c r="BE542" s="64"/>
      <c r="BF542" s="64" t="str">
        <f>IFERROR(__xludf.DUMMYFUNCTION("IF(
  OR($AJ542=""Full Payment"",$AJ542=""P1"", $AJ542=""P2""),
  """",
  IF(
    AND(
      NOT(ISBLANK($K542)),
      OR(
        Q542=""Standard Booking, P3"",
        Q542=""Standard Booking, P4""
      )
    ),
    LET(
      resDate,   $K542,
      "&amp;"tourDate,  $N542,
      monthCount, DATEDIF(resDate, tourDate, ""M"") + 1,
      secondDates, ARRAYFORMULA(
        DATE(
          YEAR(resDate),
          MONTH(resDate) + SEQUENCE(monthCount),
          2
        )
      ),
      validDates, FILTER(
  "&amp;"      secondDates,
        (secondDates &gt; resDate + 2) *
        (secondDates &lt;= tourDate - 3)
      ),
      IF(
        $AJ542=""P4"",
        IF(
          COUNTA(validDates) &lt; 3,
          """",
          TEXT(INDEX(validDates, 3), ""mmm d, yyyy"")
  "&amp;"      ),
        IF(
          $AJ542=""P3"",
          IF(
            COUNTA(validDates) &lt; 3,
            """",
            TEXT(INDEX(validDates, 3), ""mmm d, yyyy"")
          ),
          IF(
            COUNTA(validDates) &lt; 3,
            """",
    "&amp;"        TEXTJOIN("", "", TRUE,
              TEXT(INDEX(validDates, 1), ""mmm d, yyyy""),
              TEXT(INDEX(validDates, 2), ""mmm d, yyyy""),
              TEXT(INDEX(validDates, 3), ""mmm d, yyyy"")
            )
          )
        )
      )
    "&amp;"),
    """"
  )
)
"),"")</f>
        <v/>
      </c>
      <c r="BG542" s="65" t="str">
        <f t="shared" si="14"/>
        <v/>
      </c>
      <c r="BH542" s="63"/>
      <c r="BI542" s="64"/>
      <c r="BJ542" s="64"/>
      <c r="BK542" s="64"/>
      <c r="BL542" s="64" t="str">
        <f>IFERROR(__xludf.DUMMYFUNCTION("IF(
  OR($AJ542=""Full Payment"",$AJ542=""P1"",$AJ542=""P2"",$AJ542=""P3""),
  """",
  IF(
    AND(
      NOT(ISBLANK($K542)),
      $Q542=""Standard Booking, P4""
    ),
    LET(
      resDate,   $K542,
      tourDate,  $N542,
      monthCount, DATEDIF(r"&amp;"esDate, tourDate, ""M"") + 1,
      secondDates, ARRAYFORMULA(
        DATE(
          YEAR(resDate),
          MONTH(resDate) + SEQUENCE(monthCount),
          2
        )
      ),
      validDates, FILTER(
        secondDates,
        (secondDates &gt; res"&amp;"Date + 2) *
        (secondDates &lt;= tourDate - 3)
      ),
      IF(
        $AJ542=""P4"",
        IF(
          COUNTA(validDates) &lt; 4,
          """",
          TEXT(
            INDEX(validDates, 4),
            ""mmm d, yyyy""
          )
        ),
"&amp;"        IF(
          COUNTA(validDates) &lt; 4,
          """",
          TEXTJOIN(
            "", "", TRUE,
            TEXT(INDEX(validDates, 1), ""mmm d, yyyy""),
            TEXT(INDEX(validDates, 2), ""mmm d, yyyy""),
            TEXT(INDEX(validDates"&amp;", 3), ""mmm d, yyyy""),
            TEXT(INDEX(validDates, 4), ""mmm d, yyyy"")
          )
        )
      )
    ),
    """"
  )
)
"),"")</f>
        <v/>
      </c>
      <c r="BM542" s="65" t="str">
        <f t="shared" si="15"/>
        <v/>
      </c>
      <c r="BN542" s="66"/>
      <c r="BO542" s="67"/>
      <c r="BP542" s="49" t="b">
        <v>0</v>
      </c>
      <c r="BQ542" s="49" t="b">
        <v>0</v>
      </c>
      <c r="BR542" s="68"/>
      <c r="BS542" s="69"/>
      <c r="BT542" s="70" t="b">
        <v>0</v>
      </c>
      <c r="BU542" s="71"/>
      <c r="BV542" s="72"/>
      <c r="BW542" s="86" t="b">
        <v>0</v>
      </c>
      <c r="BX542" s="87"/>
    </row>
    <row r="543">
      <c r="A543" s="35" t="str">
        <f t="shared" si="1"/>
        <v/>
      </c>
      <c r="B543" s="36" t="str">
        <f t="shared" si="2"/>
        <v/>
      </c>
      <c r="C543" s="36" t="str">
        <f t="array" ref="C543">IF(
  M543="",
  "",
  IFERROR(
    INDEX(
      '{INDEX} Tour Packages'!$A:$ZZ,
      MATCH(
        M543,
        INDEX(
          '{INDEX} Tour Packages'!$A:$ZZ,
          ,
          MATCH("Tour Package Name", '{INDEX} Tour Packages'!$4:$4, 0)
        ),
        0
      ),
      MATCH("Tour Code", '{INDEX} Tour Packages'!$4:$4, 0)
    ),
    "XXX"
  )
)
</f>
        <v/>
      </c>
      <c r="D543" s="36" t="str">
        <f t="shared" si="3"/>
        <v/>
      </c>
      <c r="E543" s="36" t="str">
        <f t="shared" si="4"/>
        <v/>
      </c>
      <c r="F543" s="37" t="str">
        <f t="shared" si="5"/>
        <v/>
      </c>
      <c r="G543" s="89"/>
      <c r="H543" s="89"/>
      <c r="I543" s="90"/>
      <c r="J543" s="40" t="str">
        <f t="shared" si="16"/>
        <v> </v>
      </c>
      <c r="K543" s="91"/>
      <c r="L543" s="55"/>
      <c r="M543" s="55"/>
      <c r="N543" s="91"/>
      <c r="O543" s="43" t="str">
        <f>IFERROR(__xludf.DUMMYFUNCTION("IF(N543="""","""",IFERROR(
  N543 + VALUE(REGEXEXTRACT(P543, ""(\d+)\s+Days"")),
  """"
)
)"),"")</f>
        <v/>
      </c>
      <c r="P543" s="43" t="str">
        <f t="array" ref="P543">IFERROR(
  INDEX(
    INDEX('{INDEX} Tour Packages'!$A:$ZZ, , MATCH(P$3, '{INDEX} Tour Packages'!$4:$4, 0)),
    MATCH(M543, INDEX('{INDEX} Tour Packages'!$A:$ZZ,0, MATCH("Tour Package Name", '{INDEX} Tour Packages'!$4:$4, 0)), 0)
  ),
"")
</f>
        <v/>
      </c>
      <c r="Q543" s="44" t="str">
        <f t="shared" si="7"/>
        <v/>
      </c>
      <c r="R543" s="44" t="str">
        <f>IFERROR(__xludf.DUMMYFUNCTION("IF(OR(ISBLANK(K543), ISBLANK(N543)), """", 
  LET(
    resDate, K543,
    tourDate, N543,
    monthCount, MAX(0, DATEDIF(resDate, tourDate - 3, ""M"") + 1),
    secondDates, ARRAYFORMULA(DATE(YEAR(resDate), MONTH(resDate) + SEQUENCE(monthCount), 2)),
    "&amp;"validDates, FILTER(secondDates, (secondDates &gt; resDate + 2) * (secondDates &lt;= tourDate - 3)),
    IF(ISERROR(validDates), 0, COUNTA(validDates))
  )
)
"),"")</f>
        <v/>
      </c>
      <c r="S543" s="44" t="str">
        <f t="shared" si="8"/>
        <v/>
      </c>
      <c r="T543" s="45" t="str">
        <f t="array" ref="T543">IF(ISBLANK(BO543),IFERROR(
  INDEX(
    INDEX('{INDEX} Payment Terms'!$A:$G, , MATCH(T$3, '{INDEX} Payment Terms'!$4:$4, 0)),
    MATCH(Q543, INDEX('{INDEX} Payment Terms'!$A:$G,0, MATCH("Payment Condition", '{INDEX} Payment Terms'!$4:$4, 0)), 0)
  ),
""),"Cancelled")
</f>
        <v/>
      </c>
      <c r="U543" s="46" t="b">
        <v>0</v>
      </c>
      <c r="V543" s="47" t="str">
        <f>IFERROR(__xludf.DUMMYFUNCTION("IF(OR(L543=""Duo Booking"", L543=""Group Booking""),
IF(U543=FALSE,"""",
    LET(
      bookingType, L543,
      tour, M543,
      mainFirst, H543,
      mainLast, I543,
      mainEmail, G543,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$L$4:L543, bookingType,
          $M$4:M543, tour,
          $H$4:H543, mainFirst,
          $I$4:I543, mainLast,
          $G$4:G543, mainEmail
        ),
        ""000""
      ),
  "&amp;"    baseID &amp; ""-"" &amp; memberNumber
    )
  ),
  """"
)
"),"")</f>
        <v/>
      </c>
      <c r="W543" s="48"/>
      <c r="X543" s="85" t="b">
        <v>0</v>
      </c>
      <c r="Y543" s="85" t="b">
        <v>0</v>
      </c>
      <c r="Z543" s="85" t="b">
        <v>0</v>
      </c>
      <c r="AA543" s="50"/>
      <c r="AB543" s="51"/>
      <c r="AC543" s="85" t="b">
        <v>0</v>
      </c>
      <c r="AD543" s="92"/>
      <c r="AE543" s="88"/>
      <c r="AF543" s="36" t="str">
        <f t="array" ref="AF543">IF(M543="","",INDEX(
      '{INDEX} Tour Packages'!$A:$ZP,
      MATCH($M543, '{INDEX} Tour Packages'!$A:$A, 0),
      MATCH(AF$3, '{INDEX} Tour Packages'!$4:$4, 0)
    ))</f>
        <v/>
      </c>
      <c r="AG543" s="36" t="str">
        <f t="array" ref="AG543">IF(M543="","",INDEX(
      '{INDEX} Tour Packages'!$A:$ZP,
      MATCH($M543, '{INDEX} Tour Packages'!$A:$A, 0),
      MATCH(AG$3, '{INDEX} Tour Packages'!$4:$4, 0)
    ))</f>
        <v/>
      </c>
      <c r="AH543" s="36" t="str">
        <f t="array" ref="AH543">IF(M543="","",INDEX(
      '{INDEX} Tour Packages'!$A:$ZP,
      MATCH($M543, '{INDEX} Tour Packages'!$A:$A, 0),
      MATCH(AH$3, '{INDEX} Tour Packages'!$4:$4, 0)
    ))</f>
        <v/>
      </c>
      <c r="AI543" s="54" t="str">
        <f t="shared" si="9"/>
        <v/>
      </c>
      <c r="AJ543" s="42"/>
      <c r="AK543" s="55"/>
      <c r="AL543" s="46" t="b">
        <v>0</v>
      </c>
      <c r="AM543" s="56"/>
      <c r="AN543" s="57" t="str">
        <f t="shared" si="10"/>
        <v/>
      </c>
      <c r="AO543" s="58" t="str">
        <f t="shared" si="11"/>
        <v/>
      </c>
      <c r="AP543" s="59"/>
      <c r="AQ543" s="60"/>
      <c r="AR543" s="61"/>
      <c r="AS543" s="61"/>
      <c r="AT543" s="61" t="str">
        <f>IFERROR(__xludf.DUMMYFUNCTION("IF( 
  OR($AJ543=""Full Payment"", ISBLANK($K543)),
  """",
  IF(
    OR(
      Q543=""Standard Booking, P1"",
      Q543=""Standard Booking, P2"",
      Q543=""Standard Booking, P3"",
      Q543=""Standard Booking, P4""
    ),
    LET(
      resDate,   $"&amp;"K543,
      tourDate,  $N543,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3" s="62" t="str">
        <f t="shared" si="12"/>
        <v/>
      </c>
      <c r="AV543" s="63"/>
      <c r="AW543" s="64"/>
      <c r="AX543" s="64"/>
      <c r="AY543" s="64"/>
      <c r="AZ543" s="64" t="str">
        <f>IFERROR(__xludf.DUMMYFUNCTION("IF(
  OR($AJ543=""Full Payment"",$AJ543=""P1"", ISBLANK($K543)),
  """",
  IF(
    OR(
      $Q543=""Standard Booking, P2"",
      $Q543=""Standard Booking, P3"",
      $Q543=""Standard Booking, P4""
    ),
    LET(
      resDate,   $K543,
      tourDate,"&amp;"  $N543,
      monthCount, DATEDIF(resDate, tourDate, ""M"") + 1,
      secondDates, ARRAYFORMULA(
        DATE(
          YEAR(resDate),
          MONTH(resDate) + SEQUENCE(monthCount),
          2
        )
      ),
      validDates, FILTER(
        sec"&amp;"ondDates,
        (secondDates &gt; resDate + 2) *
        (secondDates &lt;= tourDate - 3)
      ),
      IF(
        OR($AJ543=""P2"", $AJ543=""P3"", $AJ543=""P4""),
        IF(
          COUNTA(validDates) &lt; 2,
          """",
          TEXT(INDEX(validDates"&amp;", 2), ""mmm d, yyyy"")
        ),
        IF(
          COUNTA(validDates) &lt; 2,
          """",
          TEXTJOIN("", "", TRUE,
            TEXT(INDEX(validDates, 1), ""mmm d, yyyy""),
            TEXT(INDEX(validDates, 2), ""mmm d, yyyy"")
          )
 "&amp;"       )
      )
    ),
    """"
  )
)
"),"")</f>
        <v/>
      </c>
      <c r="BA543" s="65" t="str">
        <f t="shared" si="13"/>
        <v/>
      </c>
      <c r="BB543" s="63"/>
      <c r="BC543" s="64"/>
      <c r="BD543" s="64"/>
      <c r="BE543" s="64"/>
      <c r="BF543" s="64" t="str">
        <f>IFERROR(__xludf.DUMMYFUNCTION("IF(
  OR($AJ543=""Full Payment"",$AJ543=""P1"", $AJ543=""P2""),
  """",
  IF(
    AND(
      NOT(ISBLANK($K543)),
      OR(
        Q543=""Standard Booking, P3"",
        Q543=""Standard Booking, P4""
      )
    ),
    LET(
      resDate,   $K543,
      "&amp;"tourDate,  $N543,
      monthCount, DATEDIF(resDate, tourDate, ""M"") + 1,
      secondDates, ARRAYFORMULA(
        DATE(
          YEAR(resDate),
          MONTH(resDate) + SEQUENCE(monthCount),
          2
        )
      ),
      validDates, FILTER(
  "&amp;"      secondDates,
        (secondDates &gt; resDate + 2) *
        (secondDates &lt;= tourDate - 3)
      ),
      IF(
        $AJ543=""P4"",
        IF(
          COUNTA(validDates) &lt; 3,
          """",
          TEXT(INDEX(validDates, 3), ""mmm d, yyyy"")
  "&amp;"      ),
        IF(
          $AJ543=""P3"",
          IF(
            COUNTA(validDates) &lt; 3,
            """",
            TEXT(INDEX(validDates, 3), ""mmm d, yyyy"")
          ),
          IF(
            COUNTA(validDates) &lt; 3,
            """",
    "&amp;"        TEXTJOIN("", "", TRUE,
              TEXT(INDEX(validDates, 1), ""mmm d, yyyy""),
              TEXT(INDEX(validDates, 2), ""mmm d, yyyy""),
              TEXT(INDEX(validDates, 3), ""mmm d, yyyy"")
            )
          )
        )
      )
    "&amp;"),
    """"
  )
)
"),"")</f>
        <v/>
      </c>
      <c r="BG543" s="65" t="str">
        <f t="shared" si="14"/>
        <v/>
      </c>
      <c r="BH543" s="63"/>
      <c r="BI543" s="64"/>
      <c r="BJ543" s="64"/>
      <c r="BK543" s="64"/>
      <c r="BL543" s="64" t="str">
        <f>IFERROR(__xludf.DUMMYFUNCTION("IF(
  OR($AJ543=""Full Payment"",$AJ543=""P1"",$AJ543=""P2"",$AJ543=""P3""),
  """",
  IF(
    AND(
      NOT(ISBLANK($K543)),
      $Q543=""Standard Booking, P4""
    ),
    LET(
      resDate,   $K543,
      tourDate,  $N543,
      monthCount, DATEDIF(r"&amp;"esDate, tourDate, ""M"") + 1,
      secondDates, ARRAYFORMULA(
        DATE(
          YEAR(resDate),
          MONTH(resDate) + SEQUENCE(monthCount),
          2
        )
      ),
      validDates, FILTER(
        secondDates,
        (secondDates &gt; res"&amp;"Date + 2) *
        (secondDates &lt;= tourDate - 3)
      ),
      IF(
        $AJ543=""P4"",
        IF(
          COUNTA(validDates) &lt; 4,
          """",
          TEXT(
            INDEX(validDates, 4),
            ""mmm d, yyyy""
          )
        ),
"&amp;"        IF(
          COUNTA(validDates) &lt; 4,
          """",
          TEXTJOIN(
            "", "", TRUE,
            TEXT(INDEX(validDates, 1), ""mmm d, yyyy""),
            TEXT(INDEX(validDates, 2), ""mmm d, yyyy""),
            TEXT(INDEX(validDates"&amp;", 3), ""mmm d, yyyy""),
            TEXT(INDEX(validDates, 4), ""mmm d, yyyy"")
          )
        )
      )
    ),
    """"
  )
)
"),"")</f>
        <v/>
      </c>
      <c r="BM543" s="65" t="str">
        <f t="shared" si="15"/>
        <v/>
      </c>
      <c r="BN543" s="66"/>
      <c r="BO543" s="67"/>
      <c r="BP543" s="49" t="b">
        <v>0</v>
      </c>
      <c r="BQ543" s="49" t="b">
        <v>0</v>
      </c>
      <c r="BR543" s="68"/>
      <c r="BS543" s="69"/>
      <c r="BT543" s="70" t="b">
        <v>0</v>
      </c>
      <c r="BU543" s="71"/>
      <c r="BV543" s="72"/>
      <c r="BW543" s="86" t="b">
        <v>0</v>
      </c>
      <c r="BX543" s="87"/>
    </row>
    <row r="544">
      <c r="A544" s="35" t="str">
        <f t="shared" si="1"/>
        <v/>
      </c>
      <c r="B544" s="36" t="str">
        <f t="shared" si="2"/>
        <v/>
      </c>
      <c r="C544" s="36" t="str">
        <f t="array" ref="C544">IF(
  M544="",
  "",
  IFERROR(
    INDEX(
      '{INDEX} Tour Packages'!$A:$ZZ,
      MATCH(
        M544,
        INDEX(
          '{INDEX} Tour Packages'!$A:$ZZ,
          ,
          MATCH("Tour Package Name", '{INDEX} Tour Packages'!$4:$4, 0)
        ),
        0
      ),
      MATCH("Tour Code", '{INDEX} Tour Packages'!$4:$4, 0)
    ),
    "XXX"
  )
)
</f>
        <v/>
      </c>
      <c r="D544" s="36" t="str">
        <f t="shared" si="3"/>
        <v/>
      </c>
      <c r="E544" s="36" t="str">
        <f t="shared" si="4"/>
        <v/>
      </c>
      <c r="F544" s="37" t="str">
        <f t="shared" si="5"/>
        <v/>
      </c>
      <c r="G544" s="89"/>
      <c r="H544" s="89"/>
      <c r="I544" s="90"/>
      <c r="J544" s="40" t="str">
        <f t="shared" si="16"/>
        <v> </v>
      </c>
      <c r="K544" s="91"/>
      <c r="L544" s="55"/>
      <c r="M544" s="55"/>
      <c r="N544" s="91"/>
      <c r="O544" s="43" t="str">
        <f>IFERROR(__xludf.DUMMYFUNCTION("IF(N544="""","""",IFERROR(
  N544 + VALUE(REGEXEXTRACT(P544, ""(\d+)\s+Days"")),
  """"
)
)"),"")</f>
        <v/>
      </c>
      <c r="P544" s="43" t="str">
        <f t="array" ref="P544">IFERROR(
  INDEX(
    INDEX('{INDEX} Tour Packages'!$A:$ZZ, , MATCH(P$3, '{INDEX} Tour Packages'!$4:$4, 0)),
    MATCH(M544, INDEX('{INDEX} Tour Packages'!$A:$ZZ,0, MATCH("Tour Package Name", '{INDEX} Tour Packages'!$4:$4, 0)), 0)
  ),
"")
</f>
        <v/>
      </c>
      <c r="Q544" s="44" t="str">
        <f t="shared" si="7"/>
        <v/>
      </c>
      <c r="R544" s="44" t="str">
        <f>IFERROR(__xludf.DUMMYFUNCTION("IF(OR(ISBLANK(K544), ISBLANK(N544)), """", 
  LET(
    resDate, K544,
    tourDate, N544,
    monthCount, MAX(0, DATEDIF(resDate, tourDate - 3, ""M"") + 1),
    secondDates, ARRAYFORMULA(DATE(YEAR(resDate), MONTH(resDate) + SEQUENCE(monthCount), 2)),
    "&amp;"validDates, FILTER(secondDates, (secondDates &gt; resDate + 2) * (secondDates &lt;= tourDate - 3)),
    IF(ISERROR(validDates), 0, COUNTA(validDates))
  )
)
"),"")</f>
        <v/>
      </c>
      <c r="S544" s="44" t="str">
        <f t="shared" si="8"/>
        <v/>
      </c>
      <c r="T544" s="45" t="str">
        <f t="array" ref="T544">IF(ISBLANK(BO544),IFERROR(
  INDEX(
    INDEX('{INDEX} Payment Terms'!$A:$G, , MATCH(T$3, '{INDEX} Payment Terms'!$4:$4, 0)),
    MATCH(Q544, INDEX('{INDEX} Payment Terms'!$A:$G,0, MATCH("Payment Condition", '{INDEX} Payment Terms'!$4:$4, 0)), 0)
  ),
""),"Cancelled")
</f>
        <v/>
      </c>
      <c r="U544" s="46" t="b">
        <v>0</v>
      </c>
      <c r="V544" s="47" t="str">
        <f>IFERROR(__xludf.DUMMYFUNCTION("IF(OR(L544=""Duo Booking"", L544=""Group Booking""),
IF(U544=FALSE,"""",
    LET(
      bookingType, L544,
      tour, M544,
      mainFirst, H544,
      mainLast, I544,
      mainEmail, G544,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$L$4:L544, bookingType,
          $M$4:M544, tour,
          $H$4:H544, mainFirst,
          $I$4:I544, mainLast,
          $G$4:G544, mainEmail
        ),
        ""000""
      ),
  "&amp;"    baseID &amp; ""-"" &amp; memberNumber
    )
  ),
  """"
)
"),"")</f>
        <v/>
      </c>
      <c r="W544" s="48"/>
      <c r="X544" s="85" t="b">
        <v>0</v>
      </c>
      <c r="Y544" s="85" t="b">
        <v>0</v>
      </c>
      <c r="Z544" s="85" t="b">
        <v>0</v>
      </c>
      <c r="AA544" s="50"/>
      <c r="AB544" s="51"/>
      <c r="AC544" s="85" t="b">
        <v>0</v>
      </c>
      <c r="AD544" s="92"/>
      <c r="AE544" s="88"/>
      <c r="AF544" s="36" t="str">
        <f t="array" ref="AF544">IF(M544="","",INDEX(
      '{INDEX} Tour Packages'!$A:$ZP,
      MATCH($M544, '{INDEX} Tour Packages'!$A:$A, 0),
      MATCH(AF$3, '{INDEX} Tour Packages'!$4:$4, 0)
    ))</f>
        <v/>
      </c>
      <c r="AG544" s="36" t="str">
        <f t="array" ref="AG544">IF(M544="","",INDEX(
      '{INDEX} Tour Packages'!$A:$ZP,
      MATCH($M544, '{INDEX} Tour Packages'!$A:$A, 0),
      MATCH(AG$3, '{INDEX} Tour Packages'!$4:$4, 0)
    ))</f>
        <v/>
      </c>
      <c r="AH544" s="36" t="str">
        <f t="array" ref="AH544">IF(M544="","",INDEX(
      '{INDEX} Tour Packages'!$A:$ZP,
      MATCH($M544, '{INDEX} Tour Packages'!$A:$A, 0),
      MATCH(AH$3, '{INDEX} Tour Packages'!$4:$4, 0)
    ))</f>
        <v/>
      </c>
      <c r="AI544" s="54" t="str">
        <f t="shared" si="9"/>
        <v/>
      </c>
      <c r="AJ544" s="42"/>
      <c r="AK544" s="55"/>
      <c r="AL544" s="46" t="b">
        <v>0</v>
      </c>
      <c r="AM544" s="56"/>
      <c r="AN544" s="57" t="str">
        <f t="shared" si="10"/>
        <v/>
      </c>
      <c r="AO544" s="58" t="str">
        <f t="shared" si="11"/>
        <v/>
      </c>
      <c r="AP544" s="59"/>
      <c r="AQ544" s="60"/>
      <c r="AR544" s="61"/>
      <c r="AS544" s="61"/>
      <c r="AT544" s="61" t="str">
        <f>IFERROR(__xludf.DUMMYFUNCTION("IF( 
  OR($AJ544=""Full Payment"", ISBLANK($K544)),
  """",
  IF(
    OR(
      Q544=""Standard Booking, P1"",
      Q544=""Standard Booking, P2"",
      Q544=""Standard Booking, P3"",
      Q544=""Standard Booking, P4""
    ),
    LET(
      resDate,   $"&amp;"K544,
      tourDate,  $N544,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4" s="62" t="str">
        <f t="shared" si="12"/>
        <v/>
      </c>
      <c r="AV544" s="63"/>
      <c r="AW544" s="64"/>
      <c r="AX544" s="64"/>
      <c r="AY544" s="64"/>
      <c r="AZ544" s="64" t="str">
        <f>IFERROR(__xludf.DUMMYFUNCTION("IF(
  OR($AJ544=""Full Payment"",$AJ544=""P1"", ISBLANK($K544)),
  """",
  IF(
    OR(
      $Q544=""Standard Booking, P2"",
      $Q544=""Standard Booking, P3"",
      $Q544=""Standard Booking, P4""
    ),
    LET(
      resDate,   $K544,
      tourDate,"&amp;"  $N544,
      monthCount, DATEDIF(resDate, tourDate, ""M"") + 1,
      secondDates, ARRAYFORMULA(
        DATE(
          YEAR(resDate),
          MONTH(resDate) + SEQUENCE(monthCount),
          2
        )
      ),
      validDates, FILTER(
        sec"&amp;"ondDates,
        (secondDates &gt; resDate + 2) *
        (secondDates &lt;= tourDate - 3)
      ),
      IF(
        OR($AJ544=""P2"", $AJ544=""P3"", $AJ544=""P4""),
        IF(
          COUNTA(validDates) &lt; 2,
          """",
          TEXT(INDEX(validDates"&amp;", 2), ""mmm d, yyyy"")
        ),
        IF(
          COUNTA(validDates) &lt; 2,
          """",
          TEXTJOIN("", "", TRUE,
            TEXT(INDEX(validDates, 1), ""mmm d, yyyy""),
            TEXT(INDEX(validDates, 2), ""mmm d, yyyy"")
          )
 "&amp;"       )
      )
    ),
    """"
  )
)
"),"")</f>
        <v/>
      </c>
      <c r="BA544" s="65" t="str">
        <f t="shared" si="13"/>
        <v/>
      </c>
      <c r="BB544" s="63"/>
      <c r="BC544" s="64"/>
      <c r="BD544" s="64"/>
      <c r="BE544" s="64"/>
      <c r="BF544" s="64" t="str">
        <f>IFERROR(__xludf.DUMMYFUNCTION("IF(
  OR($AJ544=""Full Payment"",$AJ544=""P1"", $AJ544=""P2""),
  """",
  IF(
    AND(
      NOT(ISBLANK($K544)),
      OR(
        Q544=""Standard Booking, P3"",
        Q544=""Standard Booking, P4""
      )
    ),
    LET(
      resDate,   $K544,
      "&amp;"tourDate,  $N544,
      monthCount, DATEDIF(resDate, tourDate, ""M"") + 1,
      secondDates, ARRAYFORMULA(
        DATE(
          YEAR(resDate),
          MONTH(resDate) + SEQUENCE(monthCount),
          2
        )
      ),
      validDates, FILTER(
  "&amp;"      secondDates,
        (secondDates &gt; resDate + 2) *
        (secondDates &lt;= tourDate - 3)
      ),
      IF(
        $AJ544=""P4"",
        IF(
          COUNTA(validDates) &lt; 3,
          """",
          TEXT(INDEX(validDates, 3), ""mmm d, yyyy"")
  "&amp;"      ),
        IF(
          $AJ544=""P3"",
          IF(
            COUNTA(validDates) &lt; 3,
            """",
            TEXT(INDEX(validDates, 3), ""mmm d, yyyy"")
          ),
          IF(
            COUNTA(validDates) &lt; 3,
            """",
    "&amp;"        TEXTJOIN("", "", TRUE,
              TEXT(INDEX(validDates, 1), ""mmm d, yyyy""),
              TEXT(INDEX(validDates, 2), ""mmm d, yyyy""),
              TEXT(INDEX(validDates, 3), ""mmm d, yyyy"")
            )
          )
        )
      )
    "&amp;"),
    """"
  )
)
"),"")</f>
        <v/>
      </c>
      <c r="BG544" s="65" t="str">
        <f t="shared" si="14"/>
        <v/>
      </c>
      <c r="BH544" s="63"/>
      <c r="BI544" s="64"/>
      <c r="BJ544" s="64"/>
      <c r="BK544" s="64"/>
      <c r="BL544" s="64" t="str">
        <f>IFERROR(__xludf.DUMMYFUNCTION("IF(
  OR($AJ544=""Full Payment"",$AJ544=""P1"",$AJ544=""P2"",$AJ544=""P3""),
  """",
  IF(
    AND(
      NOT(ISBLANK($K544)),
      $Q544=""Standard Booking, P4""
    ),
    LET(
      resDate,   $K544,
      tourDate,  $N544,
      monthCount, DATEDIF(r"&amp;"esDate, tourDate, ""M"") + 1,
      secondDates, ARRAYFORMULA(
        DATE(
          YEAR(resDate),
          MONTH(resDate) + SEQUENCE(monthCount),
          2
        )
      ),
      validDates, FILTER(
        secondDates,
        (secondDates &gt; res"&amp;"Date + 2) *
        (secondDates &lt;= tourDate - 3)
      ),
      IF(
        $AJ544=""P4"",
        IF(
          COUNTA(validDates) &lt; 4,
          """",
          TEXT(
            INDEX(validDates, 4),
            ""mmm d, yyyy""
          )
        ),
"&amp;"        IF(
          COUNTA(validDates) &lt; 4,
          """",
          TEXTJOIN(
            "", "", TRUE,
            TEXT(INDEX(validDates, 1), ""mmm d, yyyy""),
            TEXT(INDEX(validDates, 2), ""mmm d, yyyy""),
            TEXT(INDEX(validDates"&amp;", 3), ""mmm d, yyyy""),
            TEXT(INDEX(validDates, 4), ""mmm d, yyyy"")
          )
        )
      )
    ),
    """"
  )
)
"),"")</f>
        <v/>
      </c>
      <c r="BM544" s="65" t="str">
        <f t="shared" si="15"/>
        <v/>
      </c>
      <c r="BN544" s="66"/>
      <c r="BO544" s="67"/>
      <c r="BP544" s="49" t="b">
        <v>0</v>
      </c>
      <c r="BQ544" s="49" t="b">
        <v>0</v>
      </c>
      <c r="BR544" s="68"/>
      <c r="BS544" s="69"/>
      <c r="BT544" s="70" t="b">
        <v>0</v>
      </c>
      <c r="BU544" s="71"/>
      <c r="BV544" s="72"/>
      <c r="BW544" s="86" t="b">
        <v>0</v>
      </c>
      <c r="BX544" s="87"/>
    </row>
    <row r="545">
      <c r="A545" s="35" t="str">
        <f t="shared" si="1"/>
        <v/>
      </c>
      <c r="B545" s="36" t="str">
        <f t="shared" si="2"/>
        <v/>
      </c>
      <c r="C545" s="36" t="str">
        <f t="array" ref="C545">IF(
  M545="",
  "",
  IFERROR(
    INDEX(
      '{INDEX} Tour Packages'!$A:$ZZ,
      MATCH(
        M545,
        INDEX(
          '{INDEX} Tour Packages'!$A:$ZZ,
          ,
          MATCH("Tour Package Name", '{INDEX} Tour Packages'!$4:$4, 0)
        ),
        0
      ),
      MATCH("Tour Code", '{INDEX} Tour Packages'!$4:$4, 0)
    ),
    "XXX"
  )
)
</f>
        <v/>
      </c>
      <c r="D545" s="36" t="str">
        <f t="shared" si="3"/>
        <v/>
      </c>
      <c r="E545" s="36" t="str">
        <f t="shared" si="4"/>
        <v/>
      </c>
      <c r="F545" s="37" t="str">
        <f t="shared" si="5"/>
        <v/>
      </c>
      <c r="G545" s="89"/>
      <c r="H545" s="89"/>
      <c r="I545" s="90"/>
      <c r="J545" s="40" t="str">
        <f t="shared" si="16"/>
        <v> </v>
      </c>
      <c r="K545" s="91"/>
      <c r="L545" s="55"/>
      <c r="M545" s="55"/>
      <c r="N545" s="91"/>
      <c r="O545" s="43" t="str">
        <f>IFERROR(__xludf.DUMMYFUNCTION("IF(N545="""","""",IFERROR(
  N545 + VALUE(REGEXEXTRACT(P545, ""(\d+)\s+Days"")),
  """"
)
)"),"")</f>
        <v/>
      </c>
      <c r="P545" s="43" t="str">
        <f t="array" ref="P545">IFERROR(
  INDEX(
    INDEX('{INDEX} Tour Packages'!$A:$ZZ, , MATCH(P$3, '{INDEX} Tour Packages'!$4:$4, 0)),
    MATCH(M545, INDEX('{INDEX} Tour Packages'!$A:$ZZ,0, MATCH("Tour Package Name", '{INDEX} Tour Packages'!$4:$4, 0)), 0)
  ),
"")
</f>
        <v/>
      </c>
      <c r="Q545" s="44" t="str">
        <f t="shared" si="7"/>
        <v/>
      </c>
      <c r="R545" s="44" t="str">
        <f>IFERROR(__xludf.DUMMYFUNCTION("IF(OR(ISBLANK(K545), ISBLANK(N545)), """", 
  LET(
    resDate, K545,
    tourDate, N545,
    monthCount, MAX(0, DATEDIF(resDate, tourDate - 3, ""M"") + 1),
    secondDates, ARRAYFORMULA(DATE(YEAR(resDate), MONTH(resDate) + SEQUENCE(monthCount), 2)),
    "&amp;"validDates, FILTER(secondDates, (secondDates &gt; resDate + 2) * (secondDates &lt;= tourDate - 3)),
    IF(ISERROR(validDates), 0, COUNTA(validDates))
  )
)
"),"")</f>
        <v/>
      </c>
      <c r="S545" s="44" t="str">
        <f t="shared" si="8"/>
        <v/>
      </c>
      <c r="T545" s="45" t="str">
        <f t="array" ref="T545">IF(ISBLANK(BO545),IFERROR(
  INDEX(
    INDEX('{INDEX} Payment Terms'!$A:$G, , MATCH(T$3, '{INDEX} Payment Terms'!$4:$4, 0)),
    MATCH(Q545, INDEX('{INDEX} Payment Terms'!$A:$G,0, MATCH("Payment Condition", '{INDEX} Payment Terms'!$4:$4, 0)), 0)
  ),
""),"Cancelled")
</f>
        <v/>
      </c>
      <c r="U545" s="46" t="b">
        <v>0</v>
      </c>
      <c r="V545" s="47" t="str">
        <f>IFERROR(__xludf.DUMMYFUNCTION("IF(OR(L545=""Duo Booking"", L545=""Group Booking""),
IF(U545=FALSE,"""",
    LET(
      bookingType, L545,
      tour, M545,
      mainFirst, H545,
      mainLast, I545,
      mainEmail, G545,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$L$4:L545, bookingType,
          $M$4:M545, tour,
          $H$4:H545, mainFirst,
          $I$4:I545, mainLast,
          $G$4:G545, mainEmail
        ),
        ""000""
      ),
  "&amp;"    baseID &amp; ""-"" &amp; memberNumber
    )
  ),
  """"
)
"),"")</f>
        <v/>
      </c>
      <c r="W545" s="48"/>
      <c r="X545" s="85" t="b">
        <v>0</v>
      </c>
      <c r="Y545" s="85" t="b">
        <v>0</v>
      </c>
      <c r="Z545" s="85" t="b">
        <v>0</v>
      </c>
      <c r="AA545" s="50"/>
      <c r="AB545" s="51"/>
      <c r="AC545" s="85" t="b">
        <v>0</v>
      </c>
      <c r="AD545" s="92"/>
      <c r="AE545" s="88"/>
      <c r="AF545" s="36" t="str">
        <f t="array" ref="AF545">IF(M545="","",INDEX(
      '{INDEX} Tour Packages'!$A:$ZP,
      MATCH($M545, '{INDEX} Tour Packages'!$A:$A, 0),
      MATCH(AF$3, '{INDEX} Tour Packages'!$4:$4, 0)
    ))</f>
        <v/>
      </c>
      <c r="AG545" s="36" t="str">
        <f t="array" ref="AG545">IF(M545="","",INDEX(
      '{INDEX} Tour Packages'!$A:$ZP,
      MATCH($M545, '{INDEX} Tour Packages'!$A:$A, 0),
      MATCH(AG$3, '{INDEX} Tour Packages'!$4:$4, 0)
    ))</f>
        <v/>
      </c>
      <c r="AH545" s="36" t="str">
        <f t="array" ref="AH545">IF(M545="","",INDEX(
      '{INDEX} Tour Packages'!$A:$ZP,
      MATCH($M545, '{INDEX} Tour Packages'!$A:$A, 0),
      MATCH(AH$3, '{INDEX} Tour Packages'!$4:$4, 0)
    ))</f>
        <v/>
      </c>
      <c r="AI545" s="54" t="str">
        <f t="shared" si="9"/>
        <v/>
      </c>
      <c r="AJ545" s="42"/>
      <c r="AK545" s="55"/>
      <c r="AL545" s="46" t="b">
        <v>0</v>
      </c>
      <c r="AM545" s="56"/>
      <c r="AN545" s="57" t="str">
        <f t="shared" si="10"/>
        <v/>
      </c>
      <c r="AO545" s="58" t="str">
        <f t="shared" si="11"/>
        <v/>
      </c>
      <c r="AP545" s="59"/>
      <c r="AQ545" s="60"/>
      <c r="AR545" s="61"/>
      <c r="AS545" s="61"/>
      <c r="AT545" s="61" t="str">
        <f>IFERROR(__xludf.DUMMYFUNCTION("IF( 
  OR($AJ545=""Full Payment"", ISBLANK($K545)),
  """",
  IF(
    OR(
      Q545=""Standard Booking, P1"",
      Q545=""Standard Booking, P2"",
      Q545=""Standard Booking, P3"",
      Q545=""Standard Booking, P4""
    ),
    LET(
      resDate,   $"&amp;"K545,
      tourDate,  $N545,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5" s="62" t="str">
        <f t="shared" si="12"/>
        <v/>
      </c>
      <c r="AV545" s="63"/>
      <c r="AW545" s="64"/>
      <c r="AX545" s="64"/>
      <c r="AY545" s="64"/>
      <c r="AZ545" s="64" t="str">
        <f>IFERROR(__xludf.DUMMYFUNCTION("IF(
  OR($AJ545=""Full Payment"",$AJ545=""P1"", ISBLANK($K545)),
  """",
  IF(
    OR(
      $Q545=""Standard Booking, P2"",
      $Q545=""Standard Booking, P3"",
      $Q545=""Standard Booking, P4""
    ),
    LET(
      resDate,   $K545,
      tourDate,"&amp;"  $N545,
      monthCount, DATEDIF(resDate, tourDate, ""M"") + 1,
      secondDates, ARRAYFORMULA(
        DATE(
          YEAR(resDate),
          MONTH(resDate) + SEQUENCE(monthCount),
          2
        )
      ),
      validDates, FILTER(
        sec"&amp;"ondDates,
        (secondDates &gt; resDate + 2) *
        (secondDates &lt;= tourDate - 3)
      ),
      IF(
        OR($AJ545=""P2"", $AJ545=""P3"", $AJ545=""P4""),
        IF(
          COUNTA(validDates) &lt; 2,
          """",
          TEXT(INDEX(validDates"&amp;", 2), ""mmm d, yyyy"")
        ),
        IF(
          COUNTA(validDates) &lt; 2,
          """",
          TEXTJOIN("", "", TRUE,
            TEXT(INDEX(validDates, 1), ""mmm d, yyyy""),
            TEXT(INDEX(validDates, 2), ""mmm d, yyyy"")
          )
 "&amp;"       )
      )
    ),
    """"
  )
)
"),"")</f>
        <v/>
      </c>
      <c r="BA545" s="65" t="str">
        <f t="shared" si="13"/>
        <v/>
      </c>
      <c r="BB545" s="63"/>
      <c r="BC545" s="64"/>
      <c r="BD545" s="64"/>
      <c r="BE545" s="64"/>
      <c r="BF545" s="64" t="str">
        <f>IFERROR(__xludf.DUMMYFUNCTION("IF(
  OR($AJ545=""Full Payment"",$AJ545=""P1"", $AJ545=""P2""),
  """",
  IF(
    AND(
      NOT(ISBLANK($K545)),
      OR(
        Q545=""Standard Booking, P3"",
        Q545=""Standard Booking, P4""
      )
    ),
    LET(
      resDate,   $K545,
      "&amp;"tourDate,  $N545,
      monthCount, DATEDIF(resDate, tourDate, ""M"") + 1,
      secondDates, ARRAYFORMULA(
        DATE(
          YEAR(resDate),
          MONTH(resDate) + SEQUENCE(monthCount),
          2
        )
      ),
      validDates, FILTER(
  "&amp;"      secondDates,
        (secondDates &gt; resDate + 2) *
        (secondDates &lt;= tourDate - 3)
      ),
      IF(
        $AJ545=""P4"",
        IF(
          COUNTA(validDates) &lt; 3,
          """",
          TEXT(INDEX(validDates, 3), ""mmm d, yyyy"")
  "&amp;"      ),
        IF(
          $AJ545=""P3"",
          IF(
            COUNTA(validDates) &lt; 3,
            """",
            TEXT(INDEX(validDates, 3), ""mmm d, yyyy"")
          ),
          IF(
            COUNTA(validDates) &lt; 3,
            """",
    "&amp;"        TEXTJOIN("", "", TRUE,
              TEXT(INDEX(validDates, 1), ""mmm d, yyyy""),
              TEXT(INDEX(validDates, 2), ""mmm d, yyyy""),
              TEXT(INDEX(validDates, 3), ""mmm d, yyyy"")
            )
          )
        )
      )
    "&amp;"),
    """"
  )
)
"),"")</f>
        <v/>
      </c>
      <c r="BG545" s="65" t="str">
        <f t="shared" si="14"/>
        <v/>
      </c>
      <c r="BH545" s="63"/>
      <c r="BI545" s="64"/>
      <c r="BJ545" s="64"/>
      <c r="BK545" s="64"/>
      <c r="BL545" s="64" t="str">
        <f>IFERROR(__xludf.DUMMYFUNCTION("IF(
  OR($AJ545=""Full Payment"",$AJ545=""P1"",$AJ545=""P2"",$AJ545=""P3""),
  """",
  IF(
    AND(
      NOT(ISBLANK($K545)),
      $Q545=""Standard Booking, P4""
    ),
    LET(
      resDate,   $K545,
      tourDate,  $N545,
      monthCount, DATEDIF(r"&amp;"esDate, tourDate, ""M"") + 1,
      secondDates, ARRAYFORMULA(
        DATE(
          YEAR(resDate),
          MONTH(resDate) + SEQUENCE(monthCount),
          2
        )
      ),
      validDates, FILTER(
        secondDates,
        (secondDates &gt; res"&amp;"Date + 2) *
        (secondDates &lt;= tourDate - 3)
      ),
      IF(
        $AJ545=""P4"",
        IF(
          COUNTA(validDates) &lt; 4,
          """",
          TEXT(
            INDEX(validDates, 4),
            ""mmm d, yyyy""
          )
        ),
"&amp;"        IF(
          COUNTA(validDates) &lt; 4,
          """",
          TEXTJOIN(
            "", "", TRUE,
            TEXT(INDEX(validDates, 1), ""mmm d, yyyy""),
            TEXT(INDEX(validDates, 2), ""mmm d, yyyy""),
            TEXT(INDEX(validDates"&amp;", 3), ""mmm d, yyyy""),
            TEXT(INDEX(validDates, 4), ""mmm d, yyyy"")
          )
        )
      )
    ),
    """"
  )
)
"),"")</f>
        <v/>
      </c>
      <c r="BM545" s="65" t="str">
        <f t="shared" si="15"/>
        <v/>
      </c>
      <c r="BN545" s="66"/>
      <c r="BO545" s="67"/>
      <c r="BP545" s="49" t="b">
        <v>0</v>
      </c>
      <c r="BQ545" s="49" t="b">
        <v>0</v>
      </c>
      <c r="BR545" s="68"/>
      <c r="BS545" s="69"/>
      <c r="BT545" s="70" t="b">
        <v>0</v>
      </c>
      <c r="BU545" s="71"/>
      <c r="BV545" s="72"/>
      <c r="BW545" s="86" t="b">
        <v>0</v>
      </c>
      <c r="BX545" s="87"/>
    </row>
    <row r="546">
      <c r="A546" s="35" t="str">
        <f t="shared" si="1"/>
        <v/>
      </c>
      <c r="B546" s="36" t="str">
        <f t="shared" si="2"/>
        <v/>
      </c>
      <c r="C546" s="36" t="str">
        <f t="array" ref="C546">IF(
  M546="",
  "",
  IFERROR(
    INDEX(
      '{INDEX} Tour Packages'!$A:$ZZ,
      MATCH(
        M546,
        INDEX(
          '{INDEX} Tour Packages'!$A:$ZZ,
          ,
          MATCH("Tour Package Name", '{INDEX} Tour Packages'!$4:$4, 0)
        ),
        0
      ),
      MATCH("Tour Code", '{INDEX} Tour Packages'!$4:$4, 0)
    ),
    "XXX"
  )
)
</f>
        <v/>
      </c>
      <c r="D546" s="36" t="str">
        <f t="shared" si="3"/>
        <v/>
      </c>
      <c r="E546" s="36" t="str">
        <f t="shared" si="4"/>
        <v/>
      </c>
      <c r="F546" s="37" t="str">
        <f t="shared" si="5"/>
        <v/>
      </c>
      <c r="G546" s="89"/>
      <c r="H546" s="89"/>
      <c r="I546" s="90"/>
      <c r="J546" s="40" t="str">
        <f t="shared" si="16"/>
        <v> </v>
      </c>
      <c r="K546" s="91"/>
      <c r="L546" s="55"/>
      <c r="M546" s="55"/>
      <c r="N546" s="91"/>
      <c r="O546" s="43" t="str">
        <f>IFERROR(__xludf.DUMMYFUNCTION("IF(N546="""","""",IFERROR(
  N546 + VALUE(REGEXEXTRACT(P546, ""(\d+)\s+Days"")),
  """"
)
)"),"")</f>
        <v/>
      </c>
      <c r="P546" s="43" t="str">
        <f t="array" ref="P546">IFERROR(
  INDEX(
    INDEX('{INDEX} Tour Packages'!$A:$ZZ, , MATCH(P$3, '{INDEX} Tour Packages'!$4:$4, 0)),
    MATCH(M546, INDEX('{INDEX} Tour Packages'!$A:$ZZ,0, MATCH("Tour Package Name", '{INDEX} Tour Packages'!$4:$4, 0)), 0)
  ),
"")
</f>
        <v/>
      </c>
      <c r="Q546" s="44" t="str">
        <f t="shared" si="7"/>
        <v/>
      </c>
      <c r="R546" s="44" t="str">
        <f>IFERROR(__xludf.DUMMYFUNCTION("IF(OR(ISBLANK(K546), ISBLANK(N546)), """", 
  LET(
    resDate, K546,
    tourDate, N546,
    monthCount, MAX(0, DATEDIF(resDate, tourDate - 3, ""M"") + 1),
    secondDates, ARRAYFORMULA(DATE(YEAR(resDate), MONTH(resDate) + SEQUENCE(monthCount), 2)),
    "&amp;"validDates, FILTER(secondDates, (secondDates &gt; resDate + 2) * (secondDates &lt;= tourDate - 3)),
    IF(ISERROR(validDates), 0, COUNTA(validDates))
  )
)
"),"")</f>
        <v/>
      </c>
      <c r="S546" s="44" t="str">
        <f t="shared" si="8"/>
        <v/>
      </c>
      <c r="T546" s="45" t="str">
        <f t="array" ref="T546">IF(ISBLANK(BO546),IFERROR(
  INDEX(
    INDEX('{INDEX} Payment Terms'!$A:$G, , MATCH(T$3, '{INDEX} Payment Terms'!$4:$4, 0)),
    MATCH(Q546, INDEX('{INDEX} Payment Terms'!$A:$G,0, MATCH("Payment Condition", '{INDEX} Payment Terms'!$4:$4, 0)), 0)
  ),
""),"Cancelled")
</f>
        <v/>
      </c>
      <c r="U546" s="46" t="b">
        <v>0</v>
      </c>
      <c r="V546" s="47" t="str">
        <f>IFERROR(__xludf.DUMMYFUNCTION("IF(OR(L546=""Duo Booking"", L546=""Group Booking""),
IF(U546=FALSE,"""",
    LET(
      bookingType, L546,
      tour, M546,
      mainFirst, H546,
      mainLast, I546,
      mainEmail, G546,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$L$4:L546, bookingType,
          $M$4:M546, tour,
          $H$4:H546, mainFirst,
          $I$4:I546, mainLast,
          $G$4:G546, mainEmail
        ),
        ""000""
      ),
  "&amp;"    baseID &amp; ""-"" &amp; memberNumber
    )
  ),
  """"
)
"),"")</f>
        <v/>
      </c>
      <c r="W546" s="48"/>
      <c r="X546" s="85" t="b">
        <v>0</v>
      </c>
      <c r="Y546" s="85" t="b">
        <v>0</v>
      </c>
      <c r="Z546" s="85" t="b">
        <v>0</v>
      </c>
      <c r="AA546" s="50"/>
      <c r="AB546" s="51"/>
      <c r="AC546" s="85" t="b">
        <v>0</v>
      </c>
      <c r="AD546" s="92"/>
      <c r="AE546" s="88"/>
      <c r="AF546" s="36" t="str">
        <f t="array" ref="AF546">IF(M546="","",INDEX(
      '{INDEX} Tour Packages'!$A:$ZP,
      MATCH($M546, '{INDEX} Tour Packages'!$A:$A, 0),
      MATCH(AF$3, '{INDEX} Tour Packages'!$4:$4, 0)
    ))</f>
        <v/>
      </c>
      <c r="AG546" s="36" t="str">
        <f t="array" ref="AG546">IF(M546="","",INDEX(
      '{INDEX} Tour Packages'!$A:$ZP,
      MATCH($M546, '{INDEX} Tour Packages'!$A:$A, 0),
      MATCH(AG$3, '{INDEX} Tour Packages'!$4:$4, 0)
    ))</f>
        <v/>
      </c>
      <c r="AH546" s="36" t="str">
        <f t="array" ref="AH546">IF(M546="","",INDEX(
      '{INDEX} Tour Packages'!$A:$ZP,
      MATCH($M546, '{INDEX} Tour Packages'!$A:$A, 0),
      MATCH(AH$3, '{INDEX} Tour Packages'!$4:$4, 0)
    ))</f>
        <v/>
      </c>
      <c r="AI546" s="54" t="str">
        <f t="shared" si="9"/>
        <v/>
      </c>
      <c r="AJ546" s="42"/>
      <c r="AK546" s="55"/>
      <c r="AL546" s="46" t="b">
        <v>0</v>
      </c>
      <c r="AM546" s="56"/>
      <c r="AN546" s="57" t="str">
        <f t="shared" si="10"/>
        <v/>
      </c>
      <c r="AO546" s="58" t="str">
        <f t="shared" si="11"/>
        <v/>
      </c>
      <c r="AP546" s="59"/>
      <c r="AQ546" s="60"/>
      <c r="AR546" s="61"/>
      <c r="AS546" s="61"/>
      <c r="AT546" s="61" t="str">
        <f>IFERROR(__xludf.DUMMYFUNCTION("IF( 
  OR($AJ546=""Full Payment"", ISBLANK($K546)),
  """",
  IF(
    OR(
      Q546=""Standard Booking, P1"",
      Q546=""Standard Booking, P2"",
      Q546=""Standard Booking, P3"",
      Q546=""Standard Booking, P4""
    ),
    LET(
      resDate,   $"&amp;"K546,
      tourDate,  $N546,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6" s="62" t="str">
        <f t="shared" si="12"/>
        <v/>
      </c>
      <c r="AV546" s="63"/>
      <c r="AW546" s="64"/>
      <c r="AX546" s="64"/>
      <c r="AY546" s="64"/>
      <c r="AZ546" s="64" t="str">
        <f>IFERROR(__xludf.DUMMYFUNCTION("IF(
  OR($AJ546=""Full Payment"",$AJ546=""P1"", ISBLANK($K546)),
  """",
  IF(
    OR(
      $Q546=""Standard Booking, P2"",
      $Q546=""Standard Booking, P3"",
      $Q546=""Standard Booking, P4""
    ),
    LET(
      resDate,   $K546,
      tourDate,"&amp;"  $N546,
      monthCount, DATEDIF(resDate, tourDate, ""M"") + 1,
      secondDates, ARRAYFORMULA(
        DATE(
          YEAR(resDate),
          MONTH(resDate) + SEQUENCE(monthCount),
          2
        )
      ),
      validDates, FILTER(
        sec"&amp;"ondDates,
        (secondDates &gt; resDate + 2) *
        (secondDates &lt;= tourDate - 3)
      ),
      IF(
        OR($AJ546=""P2"", $AJ546=""P3"", $AJ546=""P4""),
        IF(
          COUNTA(validDates) &lt; 2,
          """",
          TEXT(INDEX(validDates"&amp;", 2), ""mmm d, yyyy"")
        ),
        IF(
          COUNTA(validDates) &lt; 2,
          """",
          TEXTJOIN("", "", TRUE,
            TEXT(INDEX(validDates, 1), ""mmm d, yyyy""),
            TEXT(INDEX(validDates, 2), ""mmm d, yyyy"")
          )
 "&amp;"       )
      )
    ),
    """"
  )
)
"),"")</f>
        <v/>
      </c>
      <c r="BA546" s="65" t="str">
        <f t="shared" si="13"/>
        <v/>
      </c>
      <c r="BB546" s="63"/>
      <c r="BC546" s="64"/>
      <c r="BD546" s="64"/>
      <c r="BE546" s="64"/>
      <c r="BF546" s="64" t="str">
        <f>IFERROR(__xludf.DUMMYFUNCTION("IF(
  OR($AJ546=""Full Payment"",$AJ546=""P1"", $AJ546=""P2""),
  """",
  IF(
    AND(
      NOT(ISBLANK($K546)),
      OR(
        Q546=""Standard Booking, P3"",
        Q546=""Standard Booking, P4""
      )
    ),
    LET(
      resDate,   $K546,
      "&amp;"tourDate,  $N546,
      monthCount, DATEDIF(resDate, tourDate, ""M"") + 1,
      secondDates, ARRAYFORMULA(
        DATE(
          YEAR(resDate),
          MONTH(resDate) + SEQUENCE(monthCount),
          2
        )
      ),
      validDates, FILTER(
  "&amp;"      secondDates,
        (secondDates &gt; resDate + 2) *
        (secondDates &lt;= tourDate - 3)
      ),
      IF(
        $AJ546=""P4"",
        IF(
          COUNTA(validDates) &lt; 3,
          """",
          TEXT(INDEX(validDates, 3), ""mmm d, yyyy"")
  "&amp;"      ),
        IF(
          $AJ546=""P3"",
          IF(
            COUNTA(validDates) &lt; 3,
            """",
            TEXT(INDEX(validDates, 3), ""mmm d, yyyy"")
          ),
          IF(
            COUNTA(validDates) &lt; 3,
            """",
    "&amp;"        TEXTJOIN("", "", TRUE,
              TEXT(INDEX(validDates, 1), ""mmm d, yyyy""),
              TEXT(INDEX(validDates, 2), ""mmm d, yyyy""),
              TEXT(INDEX(validDates, 3), ""mmm d, yyyy"")
            )
          )
        )
      )
    "&amp;"),
    """"
  )
)
"),"")</f>
        <v/>
      </c>
      <c r="BG546" s="65" t="str">
        <f t="shared" si="14"/>
        <v/>
      </c>
      <c r="BH546" s="63"/>
      <c r="BI546" s="64"/>
      <c r="BJ546" s="64"/>
      <c r="BK546" s="64"/>
      <c r="BL546" s="64" t="str">
        <f>IFERROR(__xludf.DUMMYFUNCTION("IF(
  OR($AJ546=""Full Payment"",$AJ546=""P1"",$AJ546=""P2"",$AJ546=""P3""),
  """",
  IF(
    AND(
      NOT(ISBLANK($K546)),
      $Q546=""Standard Booking, P4""
    ),
    LET(
      resDate,   $K546,
      tourDate,  $N546,
      monthCount, DATEDIF(r"&amp;"esDate, tourDate, ""M"") + 1,
      secondDates, ARRAYFORMULA(
        DATE(
          YEAR(resDate),
          MONTH(resDate) + SEQUENCE(monthCount),
          2
        )
      ),
      validDates, FILTER(
        secondDates,
        (secondDates &gt; res"&amp;"Date + 2) *
        (secondDates &lt;= tourDate - 3)
      ),
      IF(
        $AJ546=""P4"",
        IF(
          COUNTA(validDates) &lt; 4,
          """",
          TEXT(
            INDEX(validDates, 4),
            ""mmm d, yyyy""
          )
        ),
"&amp;"        IF(
          COUNTA(validDates) &lt; 4,
          """",
          TEXTJOIN(
            "", "", TRUE,
            TEXT(INDEX(validDates, 1), ""mmm d, yyyy""),
            TEXT(INDEX(validDates, 2), ""mmm d, yyyy""),
            TEXT(INDEX(validDates"&amp;", 3), ""mmm d, yyyy""),
            TEXT(INDEX(validDates, 4), ""mmm d, yyyy"")
          )
        )
      )
    ),
    """"
  )
)
"),"")</f>
        <v/>
      </c>
      <c r="BM546" s="65" t="str">
        <f t="shared" si="15"/>
        <v/>
      </c>
      <c r="BN546" s="66"/>
      <c r="BO546" s="67"/>
      <c r="BP546" s="49" t="b">
        <v>0</v>
      </c>
      <c r="BQ546" s="49" t="b">
        <v>0</v>
      </c>
      <c r="BR546" s="68"/>
      <c r="BS546" s="69"/>
      <c r="BT546" s="70" t="b">
        <v>0</v>
      </c>
      <c r="BU546" s="71"/>
      <c r="BV546" s="72"/>
      <c r="BW546" s="86" t="b">
        <v>0</v>
      </c>
      <c r="BX546" s="87"/>
    </row>
    <row r="547">
      <c r="A547" s="35" t="str">
        <f t="shared" si="1"/>
        <v/>
      </c>
      <c r="B547" s="36" t="str">
        <f t="shared" si="2"/>
        <v/>
      </c>
      <c r="C547" s="36" t="str">
        <f t="array" ref="C547">IF(
  M547="",
  "",
  IFERROR(
    INDEX(
      '{INDEX} Tour Packages'!$A:$ZZ,
      MATCH(
        M547,
        INDEX(
          '{INDEX} Tour Packages'!$A:$ZZ,
          ,
          MATCH("Tour Package Name", '{INDEX} Tour Packages'!$4:$4, 0)
        ),
        0
      ),
      MATCH("Tour Code", '{INDEX} Tour Packages'!$4:$4, 0)
    ),
    "XXX"
  )
)
</f>
        <v/>
      </c>
      <c r="D547" s="36" t="str">
        <f t="shared" si="3"/>
        <v/>
      </c>
      <c r="E547" s="36" t="str">
        <f t="shared" si="4"/>
        <v/>
      </c>
      <c r="F547" s="37" t="str">
        <f t="shared" si="5"/>
        <v/>
      </c>
      <c r="G547" s="89"/>
      <c r="H547" s="89"/>
      <c r="I547" s="90"/>
      <c r="J547" s="40" t="str">
        <f t="shared" si="16"/>
        <v> </v>
      </c>
      <c r="K547" s="91"/>
      <c r="L547" s="55"/>
      <c r="M547" s="55"/>
      <c r="N547" s="91"/>
      <c r="O547" s="43" t="str">
        <f>IFERROR(__xludf.DUMMYFUNCTION("IF(N547="""","""",IFERROR(
  N547 + VALUE(REGEXEXTRACT(P547, ""(\d+)\s+Days"")),
  """"
)
)"),"")</f>
        <v/>
      </c>
      <c r="P547" s="43" t="str">
        <f t="array" ref="P547">IFERROR(
  INDEX(
    INDEX('{INDEX} Tour Packages'!$A:$ZZ, , MATCH(P$3, '{INDEX} Tour Packages'!$4:$4, 0)),
    MATCH(M547, INDEX('{INDEX} Tour Packages'!$A:$ZZ,0, MATCH("Tour Package Name", '{INDEX} Tour Packages'!$4:$4, 0)), 0)
  ),
"")
</f>
        <v/>
      </c>
      <c r="Q547" s="44" t="str">
        <f t="shared" si="7"/>
        <v/>
      </c>
      <c r="R547" s="44" t="str">
        <f>IFERROR(__xludf.DUMMYFUNCTION("IF(OR(ISBLANK(K547), ISBLANK(N547)), """", 
  LET(
    resDate, K547,
    tourDate, N547,
    monthCount, MAX(0, DATEDIF(resDate, tourDate - 3, ""M"") + 1),
    secondDates, ARRAYFORMULA(DATE(YEAR(resDate), MONTH(resDate) + SEQUENCE(monthCount), 2)),
    "&amp;"validDates, FILTER(secondDates, (secondDates &gt; resDate + 2) * (secondDates &lt;= tourDate - 3)),
    IF(ISERROR(validDates), 0, COUNTA(validDates))
  )
)
"),"")</f>
        <v/>
      </c>
      <c r="S547" s="44" t="str">
        <f t="shared" si="8"/>
        <v/>
      </c>
      <c r="T547" s="45" t="str">
        <f t="array" ref="T547">IF(ISBLANK(BO547),IFERROR(
  INDEX(
    INDEX('{INDEX} Payment Terms'!$A:$G, , MATCH(T$3, '{INDEX} Payment Terms'!$4:$4, 0)),
    MATCH(Q547, INDEX('{INDEX} Payment Terms'!$A:$G,0, MATCH("Payment Condition", '{INDEX} Payment Terms'!$4:$4, 0)), 0)
  ),
""),"Cancelled")
</f>
        <v/>
      </c>
      <c r="U547" s="46" t="b">
        <v>0</v>
      </c>
      <c r="V547" s="47" t="str">
        <f>IFERROR(__xludf.DUMMYFUNCTION("IF(OR(L547=""Duo Booking"", L547=""Group Booking""),
IF(U547=FALSE,"""",
    LET(
      bookingType, L547,
      tour, M547,
      mainFirst, H547,
      mainLast, I547,
      mainEmail, G547,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$L$4:L547, bookingType,
          $M$4:M547, tour,
          $H$4:H547, mainFirst,
          $I$4:I547, mainLast,
          $G$4:G547, mainEmail
        ),
        ""000""
      ),
  "&amp;"    baseID &amp; ""-"" &amp; memberNumber
    )
  ),
  """"
)
"),"")</f>
        <v/>
      </c>
      <c r="W547" s="48"/>
      <c r="X547" s="85" t="b">
        <v>0</v>
      </c>
      <c r="Y547" s="85" t="b">
        <v>0</v>
      </c>
      <c r="Z547" s="85" t="b">
        <v>0</v>
      </c>
      <c r="AA547" s="50"/>
      <c r="AB547" s="51"/>
      <c r="AC547" s="85" t="b">
        <v>0</v>
      </c>
      <c r="AD547" s="92"/>
      <c r="AE547" s="88"/>
      <c r="AF547" s="36" t="str">
        <f t="array" ref="AF547">IF(M547="","",INDEX(
      '{INDEX} Tour Packages'!$A:$ZP,
      MATCH($M547, '{INDEX} Tour Packages'!$A:$A, 0),
      MATCH(AF$3, '{INDEX} Tour Packages'!$4:$4, 0)
    ))</f>
        <v/>
      </c>
      <c r="AG547" s="36" t="str">
        <f t="array" ref="AG547">IF(M547="","",INDEX(
      '{INDEX} Tour Packages'!$A:$ZP,
      MATCH($M547, '{INDEX} Tour Packages'!$A:$A, 0),
      MATCH(AG$3, '{INDEX} Tour Packages'!$4:$4, 0)
    ))</f>
        <v/>
      </c>
      <c r="AH547" s="36" t="str">
        <f t="array" ref="AH547">IF(M547="","",INDEX(
      '{INDEX} Tour Packages'!$A:$ZP,
      MATCH($M547, '{INDEX} Tour Packages'!$A:$A, 0),
      MATCH(AH$3, '{INDEX} Tour Packages'!$4:$4, 0)
    ))</f>
        <v/>
      </c>
      <c r="AI547" s="54" t="str">
        <f t="shared" si="9"/>
        <v/>
      </c>
      <c r="AJ547" s="42"/>
      <c r="AK547" s="55"/>
      <c r="AL547" s="46" t="b">
        <v>0</v>
      </c>
      <c r="AM547" s="56"/>
      <c r="AN547" s="57" t="str">
        <f t="shared" si="10"/>
        <v/>
      </c>
      <c r="AO547" s="58" t="str">
        <f t="shared" si="11"/>
        <v/>
      </c>
      <c r="AP547" s="59"/>
      <c r="AQ547" s="60"/>
      <c r="AR547" s="61"/>
      <c r="AS547" s="61"/>
      <c r="AT547" s="61" t="str">
        <f>IFERROR(__xludf.DUMMYFUNCTION("IF( 
  OR($AJ547=""Full Payment"", ISBLANK($K547)),
  """",
  IF(
    OR(
      Q547=""Standard Booking, P1"",
      Q547=""Standard Booking, P2"",
      Q547=""Standard Booking, P3"",
      Q547=""Standard Booking, P4""
    ),
    LET(
      resDate,   $"&amp;"K547,
      tourDate,  $N547,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7" s="62" t="str">
        <f t="shared" si="12"/>
        <v/>
      </c>
      <c r="AV547" s="63"/>
      <c r="AW547" s="64"/>
      <c r="AX547" s="64"/>
      <c r="AY547" s="64"/>
      <c r="AZ547" s="64" t="str">
        <f>IFERROR(__xludf.DUMMYFUNCTION("IF(
  OR($AJ547=""Full Payment"",$AJ547=""P1"", ISBLANK($K547)),
  """",
  IF(
    OR(
      $Q547=""Standard Booking, P2"",
      $Q547=""Standard Booking, P3"",
      $Q547=""Standard Booking, P4""
    ),
    LET(
      resDate,   $K547,
      tourDate,"&amp;"  $N547,
      monthCount, DATEDIF(resDate, tourDate, ""M"") + 1,
      secondDates, ARRAYFORMULA(
        DATE(
          YEAR(resDate),
          MONTH(resDate) + SEQUENCE(monthCount),
          2
        )
      ),
      validDates, FILTER(
        sec"&amp;"ondDates,
        (secondDates &gt; resDate + 2) *
        (secondDates &lt;= tourDate - 3)
      ),
      IF(
        OR($AJ547=""P2"", $AJ547=""P3"", $AJ547=""P4""),
        IF(
          COUNTA(validDates) &lt; 2,
          """",
          TEXT(INDEX(validDates"&amp;", 2), ""mmm d, yyyy"")
        ),
        IF(
          COUNTA(validDates) &lt; 2,
          """",
          TEXTJOIN("", "", TRUE,
            TEXT(INDEX(validDates, 1), ""mmm d, yyyy""),
            TEXT(INDEX(validDates, 2), ""mmm d, yyyy"")
          )
 "&amp;"       )
      )
    ),
    """"
  )
)
"),"")</f>
        <v/>
      </c>
      <c r="BA547" s="65" t="str">
        <f t="shared" si="13"/>
        <v/>
      </c>
      <c r="BB547" s="63"/>
      <c r="BC547" s="64"/>
      <c r="BD547" s="64"/>
      <c r="BE547" s="64"/>
      <c r="BF547" s="64" t="str">
        <f>IFERROR(__xludf.DUMMYFUNCTION("IF(
  OR($AJ547=""Full Payment"",$AJ547=""P1"", $AJ547=""P2""),
  """",
  IF(
    AND(
      NOT(ISBLANK($K547)),
      OR(
        Q547=""Standard Booking, P3"",
        Q547=""Standard Booking, P4""
      )
    ),
    LET(
      resDate,   $K547,
      "&amp;"tourDate,  $N547,
      monthCount, DATEDIF(resDate, tourDate, ""M"") + 1,
      secondDates, ARRAYFORMULA(
        DATE(
          YEAR(resDate),
          MONTH(resDate) + SEQUENCE(monthCount),
          2
        )
      ),
      validDates, FILTER(
  "&amp;"      secondDates,
        (secondDates &gt; resDate + 2) *
        (secondDates &lt;= tourDate - 3)
      ),
      IF(
        $AJ547=""P4"",
        IF(
          COUNTA(validDates) &lt; 3,
          """",
          TEXT(INDEX(validDates, 3), ""mmm d, yyyy"")
  "&amp;"      ),
        IF(
          $AJ547=""P3"",
          IF(
            COUNTA(validDates) &lt; 3,
            """",
            TEXT(INDEX(validDates, 3), ""mmm d, yyyy"")
          ),
          IF(
            COUNTA(validDates) &lt; 3,
            """",
    "&amp;"        TEXTJOIN("", "", TRUE,
              TEXT(INDEX(validDates, 1), ""mmm d, yyyy""),
              TEXT(INDEX(validDates, 2), ""mmm d, yyyy""),
              TEXT(INDEX(validDates, 3), ""mmm d, yyyy"")
            )
          )
        )
      )
    "&amp;"),
    """"
  )
)
"),"")</f>
        <v/>
      </c>
      <c r="BG547" s="65" t="str">
        <f t="shared" si="14"/>
        <v/>
      </c>
      <c r="BH547" s="63"/>
      <c r="BI547" s="64"/>
      <c r="BJ547" s="64"/>
      <c r="BK547" s="64"/>
      <c r="BL547" s="64" t="str">
        <f>IFERROR(__xludf.DUMMYFUNCTION("IF(
  OR($AJ547=""Full Payment"",$AJ547=""P1"",$AJ547=""P2"",$AJ547=""P3""),
  """",
  IF(
    AND(
      NOT(ISBLANK($K547)),
      $Q547=""Standard Booking, P4""
    ),
    LET(
      resDate,   $K547,
      tourDate,  $N547,
      monthCount, DATEDIF(r"&amp;"esDate, tourDate, ""M"") + 1,
      secondDates, ARRAYFORMULA(
        DATE(
          YEAR(resDate),
          MONTH(resDate) + SEQUENCE(monthCount),
          2
        )
      ),
      validDates, FILTER(
        secondDates,
        (secondDates &gt; res"&amp;"Date + 2) *
        (secondDates &lt;= tourDate - 3)
      ),
      IF(
        $AJ547=""P4"",
        IF(
          COUNTA(validDates) &lt; 4,
          """",
          TEXT(
            INDEX(validDates, 4),
            ""mmm d, yyyy""
          )
        ),
"&amp;"        IF(
          COUNTA(validDates) &lt; 4,
          """",
          TEXTJOIN(
            "", "", TRUE,
            TEXT(INDEX(validDates, 1), ""mmm d, yyyy""),
            TEXT(INDEX(validDates, 2), ""mmm d, yyyy""),
            TEXT(INDEX(validDates"&amp;", 3), ""mmm d, yyyy""),
            TEXT(INDEX(validDates, 4), ""mmm d, yyyy"")
          )
        )
      )
    ),
    """"
  )
)
"),"")</f>
        <v/>
      </c>
      <c r="BM547" s="65" t="str">
        <f t="shared" si="15"/>
        <v/>
      </c>
      <c r="BN547" s="66"/>
      <c r="BO547" s="67"/>
      <c r="BP547" s="49" t="b">
        <v>0</v>
      </c>
      <c r="BQ547" s="49" t="b">
        <v>0</v>
      </c>
      <c r="BR547" s="68"/>
      <c r="BS547" s="69"/>
      <c r="BT547" s="70" t="b">
        <v>0</v>
      </c>
      <c r="BU547" s="71"/>
      <c r="BV547" s="72"/>
      <c r="BW547" s="86" t="b">
        <v>0</v>
      </c>
      <c r="BX547" s="87"/>
    </row>
    <row r="548">
      <c r="A548" s="35" t="str">
        <f t="shared" si="1"/>
        <v/>
      </c>
      <c r="B548" s="36" t="str">
        <f t="shared" si="2"/>
        <v/>
      </c>
      <c r="C548" s="36" t="str">
        <f t="array" ref="C548">IF(
  M548="",
  "",
  IFERROR(
    INDEX(
      '{INDEX} Tour Packages'!$A:$ZZ,
      MATCH(
        M548,
        INDEX(
          '{INDEX} Tour Packages'!$A:$ZZ,
          ,
          MATCH("Tour Package Name", '{INDEX} Tour Packages'!$4:$4, 0)
        ),
        0
      ),
      MATCH("Tour Code", '{INDEX} Tour Packages'!$4:$4, 0)
    ),
    "XXX"
  )
)
</f>
        <v/>
      </c>
      <c r="D548" s="36" t="str">
        <f t="shared" si="3"/>
        <v/>
      </c>
      <c r="E548" s="36" t="str">
        <f t="shared" si="4"/>
        <v/>
      </c>
      <c r="F548" s="37" t="str">
        <f t="shared" si="5"/>
        <v/>
      </c>
      <c r="G548" s="89"/>
      <c r="H548" s="89"/>
      <c r="I548" s="90"/>
      <c r="J548" s="40" t="str">
        <f t="shared" si="16"/>
        <v> </v>
      </c>
      <c r="K548" s="91"/>
      <c r="L548" s="55"/>
      <c r="M548" s="55"/>
      <c r="N548" s="91"/>
      <c r="O548" s="43" t="str">
        <f>IFERROR(__xludf.DUMMYFUNCTION("IF(N548="""","""",IFERROR(
  N548 + VALUE(REGEXEXTRACT(P548, ""(\d+)\s+Days"")),
  """"
)
)"),"")</f>
        <v/>
      </c>
      <c r="P548" s="43" t="str">
        <f t="array" ref="P548">IFERROR(
  INDEX(
    INDEX('{INDEX} Tour Packages'!$A:$ZZ, , MATCH(P$3, '{INDEX} Tour Packages'!$4:$4, 0)),
    MATCH(M548, INDEX('{INDEX} Tour Packages'!$A:$ZZ,0, MATCH("Tour Package Name", '{INDEX} Tour Packages'!$4:$4, 0)), 0)
  ),
"")
</f>
        <v/>
      </c>
      <c r="Q548" s="44" t="str">
        <f t="shared" si="7"/>
        <v/>
      </c>
      <c r="R548" s="44" t="str">
        <f>IFERROR(__xludf.DUMMYFUNCTION("IF(OR(ISBLANK(K548), ISBLANK(N548)), """", 
  LET(
    resDate, K548,
    tourDate, N548,
    monthCount, MAX(0, DATEDIF(resDate, tourDate - 3, ""M"") + 1),
    secondDates, ARRAYFORMULA(DATE(YEAR(resDate), MONTH(resDate) + SEQUENCE(monthCount), 2)),
    "&amp;"validDates, FILTER(secondDates, (secondDates &gt; resDate + 2) * (secondDates &lt;= tourDate - 3)),
    IF(ISERROR(validDates), 0, COUNTA(validDates))
  )
)
"),"")</f>
        <v/>
      </c>
      <c r="S548" s="44" t="str">
        <f t="shared" si="8"/>
        <v/>
      </c>
      <c r="T548" s="45" t="str">
        <f t="array" ref="T548">IF(ISBLANK(BO548),IFERROR(
  INDEX(
    INDEX('{INDEX} Payment Terms'!$A:$G, , MATCH(T$3, '{INDEX} Payment Terms'!$4:$4, 0)),
    MATCH(Q548, INDEX('{INDEX} Payment Terms'!$A:$G,0, MATCH("Payment Condition", '{INDEX} Payment Terms'!$4:$4, 0)), 0)
  ),
""),"Cancelled")
</f>
        <v/>
      </c>
      <c r="U548" s="46" t="b">
        <v>0</v>
      </c>
      <c r="V548" s="47" t="str">
        <f>IFERROR(__xludf.DUMMYFUNCTION("IF(OR(L548=""Duo Booking"", L548=""Group Booking""),
IF(U548=FALSE,"""",
    LET(
      bookingType, L548,
      tour, M548,
      mainFirst, H548,
      mainLast, I548,
      mainEmail, G548,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$L$4:L548, bookingType,
          $M$4:M548, tour,
          $H$4:H548, mainFirst,
          $I$4:I548, mainLast,
          $G$4:G548, mainEmail
        ),
        ""000""
      ),
  "&amp;"    baseID &amp; ""-"" &amp; memberNumber
    )
  ),
  """"
)
"),"")</f>
        <v/>
      </c>
      <c r="W548" s="48"/>
      <c r="X548" s="85" t="b">
        <v>0</v>
      </c>
      <c r="Y548" s="85" t="b">
        <v>0</v>
      </c>
      <c r="Z548" s="85" t="b">
        <v>0</v>
      </c>
      <c r="AA548" s="50"/>
      <c r="AB548" s="51"/>
      <c r="AC548" s="85" t="b">
        <v>0</v>
      </c>
      <c r="AD548" s="92"/>
      <c r="AE548" s="88"/>
      <c r="AF548" s="36" t="str">
        <f t="array" ref="AF548">IF(M548="","",INDEX(
      '{INDEX} Tour Packages'!$A:$ZP,
      MATCH($M548, '{INDEX} Tour Packages'!$A:$A, 0),
      MATCH(AF$3, '{INDEX} Tour Packages'!$4:$4, 0)
    ))</f>
        <v/>
      </c>
      <c r="AG548" s="36" t="str">
        <f t="array" ref="AG548">IF(M548="","",INDEX(
      '{INDEX} Tour Packages'!$A:$ZP,
      MATCH($M548, '{INDEX} Tour Packages'!$A:$A, 0),
      MATCH(AG$3, '{INDEX} Tour Packages'!$4:$4, 0)
    ))</f>
        <v/>
      </c>
      <c r="AH548" s="36" t="str">
        <f t="array" ref="AH548">IF(M548="","",INDEX(
      '{INDEX} Tour Packages'!$A:$ZP,
      MATCH($M548, '{INDEX} Tour Packages'!$A:$A, 0),
      MATCH(AH$3, '{INDEX} Tour Packages'!$4:$4, 0)
    ))</f>
        <v/>
      </c>
      <c r="AI548" s="54" t="str">
        <f t="shared" si="9"/>
        <v/>
      </c>
      <c r="AJ548" s="42"/>
      <c r="AK548" s="55"/>
      <c r="AL548" s="46" t="b">
        <v>0</v>
      </c>
      <c r="AM548" s="56"/>
      <c r="AN548" s="57" t="str">
        <f t="shared" si="10"/>
        <v/>
      </c>
      <c r="AO548" s="58" t="str">
        <f t="shared" si="11"/>
        <v/>
      </c>
      <c r="AP548" s="59"/>
      <c r="AQ548" s="60"/>
      <c r="AR548" s="61"/>
      <c r="AS548" s="61"/>
      <c r="AT548" s="61" t="str">
        <f>IFERROR(__xludf.DUMMYFUNCTION("IF( 
  OR($AJ548=""Full Payment"", ISBLANK($K548)),
  """",
  IF(
    OR(
      Q548=""Standard Booking, P1"",
      Q548=""Standard Booking, P2"",
      Q548=""Standard Booking, P3"",
      Q548=""Standard Booking, P4""
    ),
    LET(
      resDate,   $"&amp;"K548,
      tourDate,  $N548,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8" s="62" t="str">
        <f t="shared" si="12"/>
        <v/>
      </c>
      <c r="AV548" s="63"/>
      <c r="AW548" s="64"/>
      <c r="AX548" s="64"/>
      <c r="AY548" s="64"/>
      <c r="AZ548" s="64" t="str">
        <f>IFERROR(__xludf.DUMMYFUNCTION("IF(
  OR($AJ548=""Full Payment"",$AJ548=""P1"", ISBLANK($K548)),
  """",
  IF(
    OR(
      $Q548=""Standard Booking, P2"",
      $Q548=""Standard Booking, P3"",
      $Q548=""Standard Booking, P4""
    ),
    LET(
      resDate,   $K548,
      tourDate,"&amp;"  $N548,
      monthCount, DATEDIF(resDate, tourDate, ""M"") + 1,
      secondDates, ARRAYFORMULA(
        DATE(
          YEAR(resDate),
          MONTH(resDate) + SEQUENCE(monthCount),
          2
        )
      ),
      validDates, FILTER(
        sec"&amp;"ondDates,
        (secondDates &gt; resDate + 2) *
        (secondDates &lt;= tourDate - 3)
      ),
      IF(
        OR($AJ548=""P2"", $AJ548=""P3"", $AJ548=""P4""),
        IF(
          COUNTA(validDates) &lt; 2,
          """",
          TEXT(INDEX(validDates"&amp;", 2), ""mmm d, yyyy"")
        ),
        IF(
          COUNTA(validDates) &lt; 2,
          """",
          TEXTJOIN("", "", TRUE,
            TEXT(INDEX(validDates, 1), ""mmm d, yyyy""),
            TEXT(INDEX(validDates, 2), ""mmm d, yyyy"")
          )
 "&amp;"       )
      )
    ),
    """"
  )
)
"),"")</f>
        <v/>
      </c>
      <c r="BA548" s="65" t="str">
        <f t="shared" si="13"/>
        <v/>
      </c>
      <c r="BB548" s="63"/>
      <c r="BC548" s="64"/>
      <c r="BD548" s="64"/>
      <c r="BE548" s="64"/>
      <c r="BF548" s="64" t="str">
        <f>IFERROR(__xludf.DUMMYFUNCTION("IF(
  OR($AJ548=""Full Payment"",$AJ548=""P1"", $AJ548=""P2""),
  """",
  IF(
    AND(
      NOT(ISBLANK($K548)),
      OR(
        Q548=""Standard Booking, P3"",
        Q548=""Standard Booking, P4""
      )
    ),
    LET(
      resDate,   $K548,
      "&amp;"tourDate,  $N548,
      monthCount, DATEDIF(resDate, tourDate, ""M"") + 1,
      secondDates, ARRAYFORMULA(
        DATE(
          YEAR(resDate),
          MONTH(resDate) + SEQUENCE(monthCount),
          2
        )
      ),
      validDates, FILTER(
  "&amp;"      secondDates,
        (secondDates &gt; resDate + 2) *
        (secondDates &lt;= tourDate - 3)
      ),
      IF(
        $AJ548=""P4"",
        IF(
          COUNTA(validDates) &lt; 3,
          """",
          TEXT(INDEX(validDates, 3), ""mmm d, yyyy"")
  "&amp;"      ),
        IF(
          $AJ548=""P3"",
          IF(
            COUNTA(validDates) &lt; 3,
            """",
            TEXT(INDEX(validDates, 3), ""mmm d, yyyy"")
          ),
          IF(
            COUNTA(validDates) &lt; 3,
            """",
    "&amp;"        TEXTJOIN("", "", TRUE,
              TEXT(INDEX(validDates, 1), ""mmm d, yyyy""),
              TEXT(INDEX(validDates, 2), ""mmm d, yyyy""),
              TEXT(INDEX(validDates, 3), ""mmm d, yyyy"")
            )
          )
        )
      )
    "&amp;"),
    """"
  )
)
"),"")</f>
        <v/>
      </c>
      <c r="BG548" s="65" t="str">
        <f t="shared" si="14"/>
        <v/>
      </c>
      <c r="BH548" s="63"/>
      <c r="BI548" s="64"/>
      <c r="BJ548" s="64"/>
      <c r="BK548" s="64"/>
      <c r="BL548" s="64" t="str">
        <f>IFERROR(__xludf.DUMMYFUNCTION("IF(
  OR($AJ548=""Full Payment"",$AJ548=""P1"",$AJ548=""P2"",$AJ548=""P3""),
  """",
  IF(
    AND(
      NOT(ISBLANK($K548)),
      $Q548=""Standard Booking, P4""
    ),
    LET(
      resDate,   $K548,
      tourDate,  $N548,
      monthCount, DATEDIF(r"&amp;"esDate, tourDate, ""M"") + 1,
      secondDates, ARRAYFORMULA(
        DATE(
          YEAR(resDate),
          MONTH(resDate) + SEQUENCE(monthCount),
          2
        )
      ),
      validDates, FILTER(
        secondDates,
        (secondDates &gt; res"&amp;"Date + 2) *
        (secondDates &lt;= tourDate - 3)
      ),
      IF(
        $AJ548=""P4"",
        IF(
          COUNTA(validDates) &lt; 4,
          """",
          TEXT(
            INDEX(validDates, 4),
            ""mmm d, yyyy""
          )
        ),
"&amp;"        IF(
          COUNTA(validDates) &lt; 4,
          """",
          TEXTJOIN(
            "", "", TRUE,
            TEXT(INDEX(validDates, 1), ""mmm d, yyyy""),
            TEXT(INDEX(validDates, 2), ""mmm d, yyyy""),
            TEXT(INDEX(validDates"&amp;", 3), ""mmm d, yyyy""),
            TEXT(INDEX(validDates, 4), ""mmm d, yyyy"")
          )
        )
      )
    ),
    """"
  )
)
"),"")</f>
        <v/>
      </c>
      <c r="BM548" s="65" t="str">
        <f t="shared" si="15"/>
        <v/>
      </c>
      <c r="BN548" s="66"/>
      <c r="BO548" s="67"/>
      <c r="BP548" s="49" t="b">
        <v>0</v>
      </c>
      <c r="BQ548" s="49" t="b">
        <v>0</v>
      </c>
      <c r="BR548" s="68"/>
      <c r="BS548" s="69"/>
      <c r="BT548" s="70" t="b">
        <v>0</v>
      </c>
      <c r="BU548" s="71"/>
      <c r="BV548" s="72"/>
      <c r="BW548" s="86" t="b">
        <v>0</v>
      </c>
      <c r="BX548" s="87"/>
    </row>
    <row r="549">
      <c r="A549" s="35" t="str">
        <f t="shared" si="1"/>
        <v/>
      </c>
      <c r="B549" s="36" t="str">
        <f t="shared" si="2"/>
        <v/>
      </c>
      <c r="C549" s="36" t="str">
        <f t="array" ref="C549">IF(
  M549="",
  "",
  IFERROR(
    INDEX(
      '{INDEX} Tour Packages'!$A:$ZZ,
      MATCH(
        M549,
        INDEX(
          '{INDEX} Tour Packages'!$A:$ZZ,
          ,
          MATCH("Tour Package Name", '{INDEX} Tour Packages'!$4:$4, 0)
        ),
        0
      ),
      MATCH("Tour Code", '{INDEX} Tour Packages'!$4:$4, 0)
    ),
    "XXX"
  )
)
</f>
        <v/>
      </c>
      <c r="D549" s="36" t="str">
        <f t="shared" si="3"/>
        <v/>
      </c>
      <c r="E549" s="36" t="str">
        <f t="shared" si="4"/>
        <v/>
      </c>
      <c r="F549" s="37" t="str">
        <f t="shared" si="5"/>
        <v/>
      </c>
      <c r="G549" s="89"/>
      <c r="H549" s="89"/>
      <c r="I549" s="90"/>
      <c r="J549" s="40" t="str">
        <f t="shared" si="16"/>
        <v> </v>
      </c>
      <c r="K549" s="91"/>
      <c r="L549" s="55"/>
      <c r="M549" s="55"/>
      <c r="N549" s="91"/>
      <c r="O549" s="43" t="str">
        <f>IFERROR(__xludf.DUMMYFUNCTION("IF(N549="""","""",IFERROR(
  N549 + VALUE(REGEXEXTRACT(P549, ""(\d+)\s+Days"")),
  """"
)
)"),"")</f>
        <v/>
      </c>
      <c r="P549" s="43" t="str">
        <f t="array" ref="P549">IFERROR(
  INDEX(
    INDEX('{INDEX} Tour Packages'!$A:$ZZ, , MATCH(P$3, '{INDEX} Tour Packages'!$4:$4, 0)),
    MATCH(M549, INDEX('{INDEX} Tour Packages'!$A:$ZZ,0, MATCH("Tour Package Name", '{INDEX} Tour Packages'!$4:$4, 0)), 0)
  ),
"")
</f>
        <v/>
      </c>
      <c r="Q549" s="44" t="str">
        <f t="shared" si="7"/>
        <v/>
      </c>
      <c r="R549" s="44" t="str">
        <f>IFERROR(__xludf.DUMMYFUNCTION("IF(OR(ISBLANK(K549), ISBLANK(N549)), """", 
  LET(
    resDate, K549,
    tourDate, N549,
    monthCount, MAX(0, DATEDIF(resDate, tourDate - 3, ""M"") + 1),
    secondDates, ARRAYFORMULA(DATE(YEAR(resDate), MONTH(resDate) + SEQUENCE(monthCount), 2)),
    "&amp;"validDates, FILTER(secondDates, (secondDates &gt; resDate + 2) * (secondDates &lt;= tourDate - 3)),
    IF(ISERROR(validDates), 0, COUNTA(validDates))
  )
)
"),"")</f>
        <v/>
      </c>
      <c r="S549" s="44" t="str">
        <f t="shared" si="8"/>
        <v/>
      </c>
      <c r="T549" s="45" t="str">
        <f t="array" ref="T549">IF(ISBLANK(BO549),IFERROR(
  INDEX(
    INDEX('{INDEX} Payment Terms'!$A:$G, , MATCH(T$3, '{INDEX} Payment Terms'!$4:$4, 0)),
    MATCH(Q549, INDEX('{INDEX} Payment Terms'!$A:$G,0, MATCH("Payment Condition", '{INDEX} Payment Terms'!$4:$4, 0)), 0)
  ),
""),"Cancelled")
</f>
        <v/>
      </c>
      <c r="U549" s="46" t="b">
        <v>0</v>
      </c>
      <c r="V549" s="47" t="str">
        <f>IFERROR(__xludf.DUMMYFUNCTION("IF(OR(L549=""Duo Booking"", L549=""Group Booking""),
IF(U549=FALSE,"""",
    LET(
      bookingType, L549,
      tour, M549,
      mainFirst, H549,
      mainLast, I549,
      mainEmail, G549,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$L$4:L549, bookingType,
          $M$4:M549, tour,
          $H$4:H549, mainFirst,
          $I$4:I549, mainLast,
          $G$4:G549, mainEmail
        ),
        ""000""
      ),
  "&amp;"    baseID &amp; ""-"" &amp; memberNumber
    )
  ),
  """"
)
"),"")</f>
        <v/>
      </c>
      <c r="W549" s="48"/>
      <c r="X549" s="85" t="b">
        <v>0</v>
      </c>
      <c r="Y549" s="85" t="b">
        <v>0</v>
      </c>
      <c r="Z549" s="85" t="b">
        <v>0</v>
      </c>
      <c r="AA549" s="50"/>
      <c r="AB549" s="51"/>
      <c r="AC549" s="85" t="b">
        <v>0</v>
      </c>
      <c r="AD549" s="92"/>
      <c r="AE549" s="88"/>
      <c r="AF549" s="36" t="str">
        <f t="array" ref="AF549">IF(M549="","",INDEX(
      '{INDEX} Tour Packages'!$A:$ZP,
      MATCH($M549, '{INDEX} Tour Packages'!$A:$A, 0),
      MATCH(AF$3, '{INDEX} Tour Packages'!$4:$4, 0)
    ))</f>
        <v/>
      </c>
      <c r="AG549" s="36" t="str">
        <f t="array" ref="AG549">IF(M549="","",INDEX(
      '{INDEX} Tour Packages'!$A:$ZP,
      MATCH($M549, '{INDEX} Tour Packages'!$A:$A, 0),
      MATCH(AG$3, '{INDEX} Tour Packages'!$4:$4, 0)
    ))</f>
        <v/>
      </c>
      <c r="AH549" s="36" t="str">
        <f t="array" ref="AH549">IF(M549="","",INDEX(
      '{INDEX} Tour Packages'!$A:$ZP,
      MATCH($M549, '{INDEX} Tour Packages'!$A:$A, 0),
      MATCH(AH$3, '{INDEX} Tour Packages'!$4:$4, 0)
    ))</f>
        <v/>
      </c>
      <c r="AI549" s="54" t="str">
        <f t="shared" si="9"/>
        <v/>
      </c>
      <c r="AJ549" s="42"/>
      <c r="AK549" s="55"/>
      <c r="AL549" s="46" t="b">
        <v>0</v>
      </c>
      <c r="AM549" s="56"/>
      <c r="AN549" s="57" t="str">
        <f t="shared" si="10"/>
        <v/>
      </c>
      <c r="AO549" s="58" t="str">
        <f t="shared" si="11"/>
        <v/>
      </c>
      <c r="AP549" s="59"/>
      <c r="AQ549" s="60"/>
      <c r="AR549" s="61"/>
      <c r="AS549" s="61"/>
      <c r="AT549" s="61" t="str">
        <f>IFERROR(__xludf.DUMMYFUNCTION("IF( 
  OR($AJ549=""Full Payment"", ISBLANK($K549)),
  """",
  IF(
    OR(
      Q549=""Standard Booking, P1"",
      Q549=""Standard Booking, P2"",
      Q549=""Standard Booking, P3"",
      Q549=""Standard Booking, P4""
    ),
    LET(
      resDate,   $"&amp;"K549,
      tourDate,  $N549,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49" s="62" t="str">
        <f t="shared" si="12"/>
        <v/>
      </c>
      <c r="AV549" s="63"/>
      <c r="AW549" s="64"/>
      <c r="AX549" s="64"/>
      <c r="AY549" s="64"/>
      <c r="AZ549" s="64" t="str">
        <f>IFERROR(__xludf.DUMMYFUNCTION("IF(
  OR($AJ549=""Full Payment"",$AJ549=""P1"", ISBLANK($K549)),
  """",
  IF(
    OR(
      $Q549=""Standard Booking, P2"",
      $Q549=""Standard Booking, P3"",
      $Q549=""Standard Booking, P4""
    ),
    LET(
      resDate,   $K549,
      tourDate,"&amp;"  $N549,
      monthCount, DATEDIF(resDate, tourDate, ""M"") + 1,
      secondDates, ARRAYFORMULA(
        DATE(
          YEAR(resDate),
          MONTH(resDate) + SEQUENCE(monthCount),
          2
        )
      ),
      validDates, FILTER(
        sec"&amp;"ondDates,
        (secondDates &gt; resDate + 2) *
        (secondDates &lt;= tourDate - 3)
      ),
      IF(
        OR($AJ549=""P2"", $AJ549=""P3"", $AJ549=""P4""),
        IF(
          COUNTA(validDates) &lt; 2,
          """",
          TEXT(INDEX(validDates"&amp;", 2), ""mmm d, yyyy"")
        ),
        IF(
          COUNTA(validDates) &lt; 2,
          """",
          TEXTJOIN("", "", TRUE,
            TEXT(INDEX(validDates, 1), ""mmm d, yyyy""),
            TEXT(INDEX(validDates, 2), ""mmm d, yyyy"")
          )
 "&amp;"       )
      )
    ),
    """"
  )
)
"),"")</f>
        <v/>
      </c>
      <c r="BA549" s="65" t="str">
        <f t="shared" si="13"/>
        <v/>
      </c>
      <c r="BB549" s="63"/>
      <c r="BC549" s="64"/>
      <c r="BD549" s="64"/>
      <c r="BE549" s="64"/>
      <c r="BF549" s="64" t="str">
        <f>IFERROR(__xludf.DUMMYFUNCTION("IF(
  OR($AJ549=""Full Payment"",$AJ549=""P1"", $AJ549=""P2""),
  """",
  IF(
    AND(
      NOT(ISBLANK($K549)),
      OR(
        Q549=""Standard Booking, P3"",
        Q549=""Standard Booking, P4""
      )
    ),
    LET(
      resDate,   $K549,
      "&amp;"tourDate,  $N549,
      monthCount, DATEDIF(resDate, tourDate, ""M"") + 1,
      secondDates, ARRAYFORMULA(
        DATE(
          YEAR(resDate),
          MONTH(resDate) + SEQUENCE(monthCount),
          2
        )
      ),
      validDates, FILTER(
  "&amp;"      secondDates,
        (secondDates &gt; resDate + 2) *
        (secondDates &lt;= tourDate - 3)
      ),
      IF(
        $AJ549=""P4"",
        IF(
          COUNTA(validDates) &lt; 3,
          """",
          TEXT(INDEX(validDates, 3), ""mmm d, yyyy"")
  "&amp;"      ),
        IF(
          $AJ549=""P3"",
          IF(
            COUNTA(validDates) &lt; 3,
            """",
            TEXT(INDEX(validDates, 3), ""mmm d, yyyy"")
          ),
          IF(
            COUNTA(validDates) &lt; 3,
            """",
    "&amp;"        TEXTJOIN("", "", TRUE,
              TEXT(INDEX(validDates, 1), ""mmm d, yyyy""),
              TEXT(INDEX(validDates, 2), ""mmm d, yyyy""),
              TEXT(INDEX(validDates, 3), ""mmm d, yyyy"")
            )
          )
        )
      )
    "&amp;"),
    """"
  )
)
"),"")</f>
        <v/>
      </c>
      <c r="BG549" s="65" t="str">
        <f t="shared" si="14"/>
        <v/>
      </c>
      <c r="BH549" s="63"/>
      <c r="BI549" s="64"/>
      <c r="BJ549" s="64"/>
      <c r="BK549" s="64"/>
      <c r="BL549" s="64" t="str">
        <f>IFERROR(__xludf.DUMMYFUNCTION("IF(
  OR($AJ549=""Full Payment"",$AJ549=""P1"",$AJ549=""P2"",$AJ549=""P3""),
  """",
  IF(
    AND(
      NOT(ISBLANK($K549)),
      $Q549=""Standard Booking, P4""
    ),
    LET(
      resDate,   $K549,
      tourDate,  $N549,
      monthCount, DATEDIF(r"&amp;"esDate, tourDate, ""M"") + 1,
      secondDates, ARRAYFORMULA(
        DATE(
          YEAR(resDate),
          MONTH(resDate) + SEQUENCE(monthCount),
          2
        )
      ),
      validDates, FILTER(
        secondDates,
        (secondDates &gt; res"&amp;"Date + 2) *
        (secondDates &lt;= tourDate - 3)
      ),
      IF(
        $AJ549=""P4"",
        IF(
          COUNTA(validDates) &lt; 4,
          """",
          TEXT(
            INDEX(validDates, 4),
            ""mmm d, yyyy""
          )
        ),
"&amp;"        IF(
          COUNTA(validDates) &lt; 4,
          """",
          TEXTJOIN(
            "", "", TRUE,
            TEXT(INDEX(validDates, 1), ""mmm d, yyyy""),
            TEXT(INDEX(validDates, 2), ""mmm d, yyyy""),
            TEXT(INDEX(validDates"&amp;", 3), ""mmm d, yyyy""),
            TEXT(INDEX(validDates, 4), ""mmm d, yyyy"")
          )
        )
      )
    ),
    """"
  )
)
"),"")</f>
        <v/>
      </c>
      <c r="BM549" s="65" t="str">
        <f t="shared" si="15"/>
        <v/>
      </c>
      <c r="BN549" s="66"/>
      <c r="BO549" s="67"/>
      <c r="BP549" s="49" t="b">
        <v>0</v>
      </c>
      <c r="BQ549" s="49" t="b">
        <v>0</v>
      </c>
      <c r="BR549" s="68"/>
      <c r="BS549" s="69"/>
      <c r="BT549" s="70" t="b">
        <v>0</v>
      </c>
      <c r="BU549" s="71"/>
      <c r="BV549" s="72"/>
      <c r="BW549" s="86" t="b">
        <v>0</v>
      </c>
      <c r="BX549" s="87"/>
    </row>
    <row r="550">
      <c r="A550" s="35" t="str">
        <f t="shared" si="1"/>
        <v/>
      </c>
      <c r="B550" s="36" t="str">
        <f t="shared" si="2"/>
        <v/>
      </c>
      <c r="C550" s="36" t="str">
        <f t="array" ref="C550">IF(
  M550="",
  "",
  IFERROR(
    INDEX(
      '{INDEX} Tour Packages'!$A:$ZZ,
      MATCH(
        M550,
        INDEX(
          '{INDEX} Tour Packages'!$A:$ZZ,
          ,
          MATCH("Tour Package Name", '{INDEX} Tour Packages'!$4:$4, 0)
        ),
        0
      ),
      MATCH("Tour Code", '{INDEX} Tour Packages'!$4:$4, 0)
    ),
    "XXX"
  )
)
</f>
        <v/>
      </c>
      <c r="D550" s="36" t="str">
        <f t="shared" si="3"/>
        <v/>
      </c>
      <c r="E550" s="36" t="str">
        <f t="shared" si="4"/>
        <v/>
      </c>
      <c r="F550" s="37" t="str">
        <f t="shared" si="5"/>
        <v/>
      </c>
      <c r="G550" s="89"/>
      <c r="H550" s="89"/>
      <c r="I550" s="90"/>
      <c r="J550" s="40" t="str">
        <f t="shared" si="16"/>
        <v> </v>
      </c>
      <c r="K550" s="91"/>
      <c r="L550" s="55"/>
      <c r="M550" s="55"/>
      <c r="N550" s="91"/>
      <c r="O550" s="43" t="str">
        <f>IFERROR(__xludf.DUMMYFUNCTION("IF(N550="""","""",IFERROR(
  N550 + VALUE(REGEXEXTRACT(P550, ""(\d+)\s+Days"")),
  """"
)
)"),"")</f>
        <v/>
      </c>
      <c r="P550" s="43" t="str">
        <f t="array" ref="P550">IFERROR(
  INDEX(
    INDEX('{INDEX} Tour Packages'!$A:$ZZ, , MATCH(P$3, '{INDEX} Tour Packages'!$4:$4, 0)),
    MATCH(M550, INDEX('{INDEX} Tour Packages'!$A:$ZZ,0, MATCH("Tour Package Name", '{INDEX} Tour Packages'!$4:$4, 0)), 0)
  ),
"")
</f>
        <v/>
      </c>
      <c r="Q550" s="44" t="str">
        <f t="shared" si="7"/>
        <v/>
      </c>
      <c r="R550" s="44" t="str">
        <f>IFERROR(__xludf.DUMMYFUNCTION("IF(OR(ISBLANK(K550), ISBLANK(N550)), """", 
  LET(
    resDate, K550,
    tourDate, N550,
    monthCount, MAX(0, DATEDIF(resDate, tourDate - 3, ""M"") + 1),
    secondDates, ARRAYFORMULA(DATE(YEAR(resDate), MONTH(resDate) + SEQUENCE(monthCount), 2)),
    "&amp;"validDates, FILTER(secondDates, (secondDates &gt; resDate + 2) * (secondDates &lt;= tourDate - 3)),
    IF(ISERROR(validDates), 0, COUNTA(validDates))
  )
)
"),"")</f>
        <v/>
      </c>
      <c r="S550" s="44" t="str">
        <f t="shared" si="8"/>
        <v/>
      </c>
      <c r="T550" s="45" t="str">
        <f t="array" ref="T550">IF(ISBLANK(BO550),IFERROR(
  INDEX(
    INDEX('{INDEX} Payment Terms'!$A:$G, , MATCH(T$3, '{INDEX} Payment Terms'!$4:$4, 0)),
    MATCH(Q550, INDEX('{INDEX} Payment Terms'!$A:$G,0, MATCH("Payment Condition", '{INDEX} Payment Terms'!$4:$4, 0)), 0)
  ),
""),"Cancelled")
</f>
        <v/>
      </c>
      <c r="U550" s="46" t="b">
        <v>0</v>
      </c>
      <c r="V550" s="47" t="str">
        <f>IFERROR(__xludf.DUMMYFUNCTION("IF(OR(L550=""Duo Booking"", L550=""Group Booking""),
IF(U550=FALSE,"""",
    LET(
      bookingType, L550,
      tour, M550,
      mainFirst, H550,
      mainLast, I550,
      mainEmail, G550,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$L$4:L550, bookingType,
          $M$4:M550, tour,
          $H$4:H550, mainFirst,
          $I$4:I550, mainLast,
          $G$4:G550, mainEmail
        ),
        ""000""
      ),
  "&amp;"    baseID &amp; ""-"" &amp; memberNumber
    )
  ),
  """"
)
"),"")</f>
        <v/>
      </c>
      <c r="W550" s="48"/>
      <c r="X550" s="85" t="b">
        <v>0</v>
      </c>
      <c r="Y550" s="85" t="b">
        <v>0</v>
      </c>
      <c r="Z550" s="85" t="b">
        <v>0</v>
      </c>
      <c r="AA550" s="50"/>
      <c r="AB550" s="51"/>
      <c r="AC550" s="85" t="b">
        <v>0</v>
      </c>
      <c r="AD550" s="92"/>
      <c r="AE550" s="88"/>
      <c r="AF550" s="36" t="str">
        <f t="array" ref="AF550">IF(M550="","",INDEX(
      '{INDEX} Tour Packages'!$A:$ZP,
      MATCH($M550, '{INDEX} Tour Packages'!$A:$A, 0),
      MATCH(AF$3, '{INDEX} Tour Packages'!$4:$4, 0)
    ))</f>
        <v/>
      </c>
      <c r="AG550" s="36" t="str">
        <f t="array" ref="AG550">IF(M550="","",INDEX(
      '{INDEX} Tour Packages'!$A:$ZP,
      MATCH($M550, '{INDEX} Tour Packages'!$A:$A, 0),
      MATCH(AG$3, '{INDEX} Tour Packages'!$4:$4, 0)
    ))</f>
        <v/>
      </c>
      <c r="AH550" s="36" t="str">
        <f t="array" ref="AH550">IF(M550="","",INDEX(
      '{INDEX} Tour Packages'!$A:$ZP,
      MATCH($M550, '{INDEX} Tour Packages'!$A:$A, 0),
      MATCH(AH$3, '{INDEX} Tour Packages'!$4:$4, 0)
    ))</f>
        <v/>
      </c>
      <c r="AI550" s="54" t="str">
        <f t="shared" si="9"/>
        <v/>
      </c>
      <c r="AJ550" s="42"/>
      <c r="AK550" s="55"/>
      <c r="AL550" s="46" t="b">
        <v>0</v>
      </c>
      <c r="AM550" s="56"/>
      <c r="AN550" s="57" t="str">
        <f t="shared" si="10"/>
        <v/>
      </c>
      <c r="AO550" s="58" t="str">
        <f t="shared" si="11"/>
        <v/>
      </c>
      <c r="AP550" s="59"/>
      <c r="AQ550" s="60"/>
      <c r="AR550" s="61"/>
      <c r="AS550" s="61"/>
      <c r="AT550" s="61" t="str">
        <f>IFERROR(__xludf.DUMMYFUNCTION("IF( 
  OR($AJ550=""Full Payment"", ISBLANK($K550)),
  """",
  IF(
    OR(
      Q550=""Standard Booking, P1"",
      Q550=""Standard Booking, P2"",
      Q550=""Standard Booking, P3"",
      Q550=""Standard Booking, P4""
    ),
    LET(
      resDate,   $"&amp;"K550,
      tourDate,  $N550,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0" s="62" t="str">
        <f t="shared" si="12"/>
        <v/>
      </c>
      <c r="AV550" s="63"/>
      <c r="AW550" s="64"/>
      <c r="AX550" s="64"/>
      <c r="AY550" s="64"/>
      <c r="AZ550" s="64" t="str">
        <f>IFERROR(__xludf.DUMMYFUNCTION("IF(
  OR($AJ550=""Full Payment"",$AJ550=""P1"", ISBLANK($K550)),
  """",
  IF(
    OR(
      $Q550=""Standard Booking, P2"",
      $Q550=""Standard Booking, P3"",
      $Q550=""Standard Booking, P4""
    ),
    LET(
      resDate,   $K550,
      tourDate,"&amp;"  $N550,
      monthCount, DATEDIF(resDate, tourDate, ""M"") + 1,
      secondDates, ARRAYFORMULA(
        DATE(
          YEAR(resDate),
          MONTH(resDate) + SEQUENCE(monthCount),
          2
        )
      ),
      validDates, FILTER(
        sec"&amp;"ondDates,
        (secondDates &gt; resDate + 2) *
        (secondDates &lt;= tourDate - 3)
      ),
      IF(
        OR($AJ550=""P2"", $AJ550=""P3"", $AJ550=""P4""),
        IF(
          COUNTA(validDates) &lt; 2,
          """",
          TEXT(INDEX(validDates"&amp;", 2), ""mmm d, yyyy"")
        ),
        IF(
          COUNTA(validDates) &lt; 2,
          """",
          TEXTJOIN("", "", TRUE,
            TEXT(INDEX(validDates, 1), ""mmm d, yyyy""),
            TEXT(INDEX(validDates, 2), ""mmm d, yyyy"")
          )
 "&amp;"       )
      )
    ),
    """"
  )
)
"),"")</f>
        <v/>
      </c>
      <c r="BA550" s="65" t="str">
        <f t="shared" si="13"/>
        <v/>
      </c>
      <c r="BB550" s="63"/>
      <c r="BC550" s="64"/>
      <c r="BD550" s="64"/>
      <c r="BE550" s="64"/>
      <c r="BF550" s="64" t="str">
        <f>IFERROR(__xludf.DUMMYFUNCTION("IF(
  OR($AJ550=""Full Payment"",$AJ550=""P1"", $AJ550=""P2""),
  """",
  IF(
    AND(
      NOT(ISBLANK($K550)),
      OR(
        Q550=""Standard Booking, P3"",
        Q550=""Standard Booking, P4""
      )
    ),
    LET(
      resDate,   $K550,
      "&amp;"tourDate,  $N550,
      monthCount, DATEDIF(resDate, tourDate, ""M"") + 1,
      secondDates, ARRAYFORMULA(
        DATE(
          YEAR(resDate),
          MONTH(resDate) + SEQUENCE(monthCount),
          2
        )
      ),
      validDates, FILTER(
  "&amp;"      secondDates,
        (secondDates &gt; resDate + 2) *
        (secondDates &lt;= tourDate - 3)
      ),
      IF(
        $AJ550=""P4"",
        IF(
          COUNTA(validDates) &lt; 3,
          """",
          TEXT(INDEX(validDates, 3), ""mmm d, yyyy"")
  "&amp;"      ),
        IF(
          $AJ550=""P3"",
          IF(
            COUNTA(validDates) &lt; 3,
            """",
            TEXT(INDEX(validDates, 3), ""mmm d, yyyy"")
          ),
          IF(
            COUNTA(validDates) &lt; 3,
            """",
    "&amp;"        TEXTJOIN("", "", TRUE,
              TEXT(INDEX(validDates, 1), ""mmm d, yyyy""),
              TEXT(INDEX(validDates, 2), ""mmm d, yyyy""),
              TEXT(INDEX(validDates, 3), ""mmm d, yyyy"")
            )
          )
        )
      )
    "&amp;"),
    """"
  )
)
"),"")</f>
        <v/>
      </c>
      <c r="BG550" s="65" t="str">
        <f t="shared" si="14"/>
        <v/>
      </c>
      <c r="BH550" s="63"/>
      <c r="BI550" s="64"/>
      <c r="BJ550" s="64"/>
      <c r="BK550" s="64"/>
      <c r="BL550" s="64" t="str">
        <f>IFERROR(__xludf.DUMMYFUNCTION("IF(
  OR($AJ550=""Full Payment"",$AJ550=""P1"",$AJ550=""P2"",$AJ550=""P3""),
  """",
  IF(
    AND(
      NOT(ISBLANK($K550)),
      $Q550=""Standard Booking, P4""
    ),
    LET(
      resDate,   $K550,
      tourDate,  $N550,
      monthCount, DATEDIF(r"&amp;"esDate, tourDate, ""M"") + 1,
      secondDates, ARRAYFORMULA(
        DATE(
          YEAR(resDate),
          MONTH(resDate) + SEQUENCE(monthCount),
          2
        )
      ),
      validDates, FILTER(
        secondDates,
        (secondDates &gt; res"&amp;"Date + 2) *
        (secondDates &lt;= tourDate - 3)
      ),
      IF(
        $AJ550=""P4"",
        IF(
          COUNTA(validDates) &lt; 4,
          """",
          TEXT(
            INDEX(validDates, 4),
            ""mmm d, yyyy""
          )
        ),
"&amp;"        IF(
          COUNTA(validDates) &lt; 4,
          """",
          TEXTJOIN(
            "", "", TRUE,
            TEXT(INDEX(validDates, 1), ""mmm d, yyyy""),
            TEXT(INDEX(validDates, 2), ""mmm d, yyyy""),
            TEXT(INDEX(validDates"&amp;", 3), ""mmm d, yyyy""),
            TEXT(INDEX(validDates, 4), ""mmm d, yyyy"")
          )
        )
      )
    ),
    """"
  )
)
"),"")</f>
        <v/>
      </c>
      <c r="BM550" s="65" t="str">
        <f t="shared" si="15"/>
        <v/>
      </c>
      <c r="BN550" s="66"/>
      <c r="BO550" s="67"/>
      <c r="BP550" s="49" t="b">
        <v>0</v>
      </c>
      <c r="BQ550" s="49" t="b">
        <v>0</v>
      </c>
      <c r="BR550" s="68"/>
      <c r="BS550" s="69"/>
      <c r="BT550" s="70" t="b">
        <v>0</v>
      </c>
      <c r="BU550" s="71"/>
      <c r="BV550" s="72"/>
      <c r="BW550" s="86" t="b">
        <v>0</v>
      </c>
      <c r="BX550" s="87"/>
    </row>
    <row r="551">
      <c r="A551" s="35" t="str">
        <f t="shared" si="1"/>
        <v/>
      </c>
      <c r="B551" s="36" t="str">
        <f t="shared" si="2"/>
        <v/>
      </c>
      <c r="C551" s="36" t="str">
        <f t="array" ref="C551">IF(
  M551="",
  "",
  IFERROR(
    INDEX(
      '{INDEX} Tour Packages'!$A:$ZZ,
      MATCH(
        M551,
        INDEX(
          '{INDEX} Tour Packages'!$A:$ZZ,
          ,
          MATCH("Tour Package Name", '{INDEX} Tour Packages'!$4:$4, 0)
        ),
        0
      ),
      MATCH("Tour Code", '{INDEX} Tour Packages'!$4:$4, 0)
    ),
    "XXX"
  )
)
</f>
        <v/>
      </c>
      <c r="D551" s="36" t="str">
        <f t="shared" si="3"/>
        <v/>
      </c>
      <c r="E551" s="36" t="str">
        <f t="shared" si="4"/>
        <v/>
      </c>
      <c r="F551" s="37" t="str">
        <f t="shared" si="5"/>
        <v/>
      </c>
      <c r="G551" s="89"/>
      <c r="H551" s="89"/>
      <c r="I551" s="90"/>
      <c r="J551" s="40" t="str">
        <f t="shared" si="16"/>
        <v> </v>
      </c>
      <c r="K551" s="91"/>
      <c r="L551" s="55"/>
      <c r="M551" s="55"/>
      <c r="N551" s="91"/>
      <c r="O551" s="43" t="str">
        <f>IFERROR(__xludf.DUMMYFUNCTION("IF(N551="""","""",IFERROR(
  N551 + VALUE(REGEXEXTRACT(P551, ""(\d+)\s+Days"")),
  """"
)
)"),"")</f>
        <v/>
      </c>
      <c r="P551" s="43" t="str">
        <f t="array" ref="P551">IFERROR(
  INDEX(
    INDEX('{INDEX} Tour Packages'!$A:$ZZ, , MATCH(P$3, '{INDEX} Tour Packages'!$4:$4, 0)),
    MATCH(M551, INDEX('{INDEX} Tour Packages'!$A:$ZZ,0, MATCH("Tour Package Name", '{INDEX} Tour Packages'!$4:$4, 0)), 0)
  ),
"")
</f>
        <v/>
      </c>
      <c r="Q551" s="44" t="str">
        <f t="shared" si="7"/>
        <v/>
      </c>
      <c r="R551" s="44" t="str">
        <f>IFERROR(__xludf.DUMMYFUNCTION("IF(OR(ISBLANK(K551), ISBLANK(N551)), """", 
  LET(
    resDate, K551,
    tourDate, N551,
    monthCount, MAX(0, DATEDIF(resDate, tourDate - 3, ""M"") + 1),
    secondDates, ARRAYFORMULA(DATE(YEAR(resDate), MONTH(resDate) + SEQUENCE(monthCount), 2)),
    "&amp;"validDates, FILTER(secondDates, (secondDates &gt; resDate + 2) * (secondDates &lt;= tourDate - 3)),
    IF(ISERROR(validDates), 0, COUNTA(validDates))
  )
)
"),"")</f>
        <v/>
      </c>
      <c r="S551" s="44" t="str">
        <f t="shared" si="8"/>
        <v/>
      </c>
      <c r="T551" s="45" t="str">
        <f t="array" ref="T551">IF(ISBLANK(BO551),IFERROR(
  INDEX(
    INDEX('{INDEX} Payment Terms'!$A:$G, , MATCH(T$3, '{INDEX} Payment Terms'!$4:$4, 0)),
    MATCH(Q551, INDEX('{INDEX} Payment Terms'!$A:$G,0, MATCH("Payment Condition", '{INDEX} Payment Terms'!$4:$4, 0)), 0)
  ),
""),"Cancelled")
</f>
        <v/>
      </c>
      <c r="U551" s="46" t="b">
        <v>0</v>
      </c>
      <c r="V551" s="47" t="str">
        <f>IFERROR(__xludf.DUMMYFUNCTION("IF(OR(L551=""Duo Booking"", L551=""Group Booking""),
IF(U551=FALSE,"""",
    LET(
      bookingType, L551,
      tour, M551,
      mainFirst, H551,
      mainLast, I551,
      mainEmail, G551,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$L$4:L551, bookingType,
          $M$4:M551, tour,
          $H$4:H551, mainFirst,
          $I$4:I551, mainLast,
          $G$4:G551, mainEmail
        ),
        ""000""
      ),
  "&amp;"    baseID &amp; ""-"" &amp; memberNumber
    )
  ),
  """"
)
"),"")</f>
        <v/>
      </c>
      <c r="W551" s="48"/>
      <c r="X551" s="85" t="b">
        <v>0</v>
      </c>
      <c r="Y551" s="85" t="b">
        <v>0</v>
      </c>
      <c r="Z551" s="85" t="b">
        <v>0</v>
      </c>
      <c r="AA551" s="50"/>
      <c r="AB551" s="51"/>
      <c r="AC551" s="85" t="b">
        <v>0</v>
      </c>
      <c r="AD551" s="92"/>
      <c r="AE551" s="88"/>
      <c r="AF551" s="36" t="str">
        <f t="array" ref="AF551">IF(M551="","",INDEX(
      '{INDEX} Tour Packages'!$A:$ZP,
      MATCH($M551, '{INDEX} Tour Packages'!$A:$A, 0),
      MATCH(AF$3, '{INDEX} Tour Packages'!$4:$4, 0)
    ))</f>
        <v/>
      </c>
      <c r="AG551" s="36" t="str">
        <f t="array" ref="AG551">IF(M551="","",INDEX(
      '{INDEX} Tour Packages'!$A:$ZP,
      MATCH($M551, '{INDEX} Tour Packages'!$A:$A, 0),
      MATCH(AG$3, '{INDEX} Tour Packages'!$4:$4, 0)
    ))</f>
        <v/>
      </c>
      <c r="AH551" s="36" t="str">
        <f t="array" ref="AH551">IF(M551="","",INDEX(
      '{INDEX} Tour Packages'!$A:$ZP,
      MATCH($M551, '{INDEX} Tour Packages'!$A:$A, 0),
      MATCH(AH$3, '{INDEX} Tour Packages'!$4:$4, 0)
    ))</f>
        <v/>
      </c>
      <c r="AI551" s="54" t="str">
        <f t="shared" si="9"/>
        <v/>
      </c>
      <c r="AJ551" s="42"/>
      <c r="AK551" s="55"/>
      <c r="AL551" s="46" t="b">
        <v>0</v>
      </c>
      <c r="AM551" s="56"/>
      <c r="AN551" s="57" t="str">
        <f t="shared" si="10"/>
        <v/>
      </c>
      <c r="AO551" s="58" t="str">
        <f t="shared" si="11"/>
        <v/>
      </c>
      <c r="AP551" s="59"/>
      <c r="AQ551" s="60"/>
      <c r="AR551" s="61"/>
      <c r="AS551" s="61"/>
      <c r="AT551" s="61" t="str">
        <f>IFERROR(__xludf.DUMMYFUNCTION("IF( 
  OR($AJ551=""Full Payment"", ISBLANK($K551)),
  """",
  IF(
    OR(
      Q551=""Standard Booking, P1"",
      Q551=""Standard Booking, P2"",
      Q551=""Standard Booking, P3"",
      Q551=""Standard Booking, P4""
    ),
    LET(
      resDate,   $"&amp;"K551,
      tourDate,  $N551,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1" s="62" t="str">
        <f t="shared" si="12"/>
        <v/>
      </c>
      <c r="AV551" s="63"/>
      <c r="AW551" s="64"/>
      <c r="AX551" s="64"/>
      <c r="AY551" s="64"/>
      <c r="AZ551" s="64" t="str">
        <f>IFERROR(__xludf.DUMMYFUNCTION("IF(
  OR($AJ551=""Full Payment"",$AJ551=""P1"", ISBLANK($K551)),
  """",
  IF(
    OR(
      $Q551=""Standard Booking, P2"",
      $Q551=""Standard Booking, P3"",
      $Q551=""Standard Booking, P4""
    ),
    LET(
      resDate,   $K551,
      tourDate,"&amp;"  $N551,
      monthCount, DATEDIF(resDate, tourDate, ""M"") + 1,
      secondDates, ARRAYFORMULA(
        DATE(
          YEAR(resDate),
          MONTH(resDate) + SEQUENCE(monthCount),
          2
        )
      ),
      validDates, FILTER(
        sec"&amp;"ondDates,
        (secondDates &gt; resDate + 2) *
        (secondDates &lt;= tourDate - 3)
      ),
      IF(
        OR($AJ551=""P2"", $AJ551=""P3"", $AJ551=""P4""),
        IF(
          COUNTA(validDates) &lt; 2,
          """",
          TEXT(INDEX(validDates"&amp;", 2), ""mmm d, yyyy"")
        ),
        IF(
          COUNTA(validDates) &lt; 2,
          """",
          TEXTJOIN("", "", TRUE,
            TEXT(INDEX(validDates, 1), ""mmm d, yyyy""),
            TEXT(INDEX(validDates, 2), ""mmm d, yyyy"")
          )
 "&amp;"       )
      )
    ),
    """"
  )
)
"),"")</f>
        <v/>
      </c>
      <c r="BA551" s="65" t="str">
        <f t="shared" si="13"/>
        <v/>
      </c>
      <c r="BB551" s="63"/>
      <c r="BC551" s="64"/>
      <c r="BD551" s="64"/>
      <c r="BE551" s="64"/>
      <c r="BF551" s="64" t="str">
        <f>IFERROR(__xludf.DUMMYFUNCTION("IF(
  OR($AJ551=""Full Payment"",$AJ551=""P1"", $AJ551=""P2""),
  """",
  IF(
    AND(
      NOT(ISBLANK($K551)),
      OR(
        Q551=""Standard Booking, P3"",
        Q551=""Standard Booking, P4""
      )
    ),
    LET(
      resDate,   $K551,
      "&amp;"tourDate,  $N551,
      monthCount, DATEDIF(resDate, tourDate, ""M"") + 1,
      secondDates, ARRAYFORMULA(
        DATE(
          YEAR(resDate),
          MONTH(resDate) + SEQUENCE(monthCount),
          2
        )
      ),
      validDates, FILTER(
  "&amp;"      secondDates,
        (secondDates &gt; resDate + 2) *
        (secondDates &lt;= tourDate - 3)
      ),
      IF(
        $AJ551=""P4"",
        IF(
          COUNTA(validDates) &lt; 3,
          """",
          TEXT(INDEX(validDates, 3), ""mmm d, yyyy"")
  "&amp;"      ),
        IF(
          $AJ551=""P3"",
          IF(
            COUNTA(validDates) &lt; 3,
            """",
            TEXT(INDEX(validDates, 3), ""mmm d, yyyy"")
          ),
          IF(
            COUNTA(validDates) &lt; 3,
            """",
    "&amp;"        TEXTJOIN("", "", TRUE,
              TEXT(INDEX(validDates, 1), ""mmm d, yyyy""),
              TEXT(INDEX(validDates, 2), ""mmm d, yyyy""),
              TEXT(INDEX(validDates, 3), ""mmm d, yyyy"")
            )
          )
        )
      )
    "&amp;"),
    """"
  )
)
"),"")</f>
        <v/>
      </c>
      <c r="BG551" s="65" t="str">
        <f t="shared" si="14"/>
        <v/>
      </c>
      <c r="BH551" s="63"/>
      <c r="BI551" s="64"/>
      <c r="BJ551" s="64"/>
      <c r="BK551" s="64"/>
      <c r="BL551" s="64" t="str">
        <f>IFERROR(__xludf.DUMMYFUNCTION("IF(
  OR($AJ551=""Full Payment"",$AJ551=""P1"",$AJ551=""P2"",$AJ551=""P3""),
  """",
  IF(
    AND(
      NOT(ISBLANK($K551)),
      $Q551=""Standard Booking, P4""
    ),
    LET(
      resDate,   $K551,
      tourDate,  $N551,
      monthCount, DATEDIF(r"&amp;"esDate, tourDate, ""M"") + 1,
      secondDates, ARRAYFORMULA(
        DATE(
          YEAR(resDate),
          MONTH(resDate) + SEQUENCE(monthCount),
          2
        )
      ),
      validDates, FILTER(
        secondDates,
        (secondDates &gt; res"&amp;"Date + 2) *
        (secondDates &lt;= tourDate - 3)
      ),
      IF(
        $AJ551=""P4"",
        IF(
          COUNTA(validDates) &lt; 4,
          """",
          TEXT(
            INDEX(validDates, 4),
            ""mmm d, yyyy""
          )
        ),
"&amp;"        IF(
          COUNTA(validDates) &lt; 4,
          """",
          TEXTJOIN(
            "", "", TRUE,
            TEXT(INDEX(validDates, 1), ""mmm d, yyyy""),
            TEXT(INDEX(validDates, 2), ""mmm d, yyyy""),
            TEXT(INDEX(validDates"&amp;", 3), ""mmm d, yyyy""),
            TEXT(INDEX(validDates, 4), ""mmm d, yyyy"")
          )
        )
      )
    ),
    """"
  )
)
"),"")</f>
        <v/>
      </c>
      <c r="BM551" s="65" t="str">
        <f t="shared" si="15"/>
        <v/>
      </c>
      <c r="BN551" s="66"/>
      <c r="BO551" s="67"/>
      <c r="BP551" s="49" t="b">
        <v>0</v>
      </c>
      <c r="BQ551" s="49" t="b">
        <v>0</v>
      </c>
      <c r="BR551" s="68"/>
      <c r="BS551" s="69"/>
      <c r="BT551" s="70" t="b">
        <v>0</v>
      </c>
      <c r="BU551" s="71"/>
      <c r="BV551" s="72"/>
      <c r="BW551" s="86" t="b">
        <v>0</v>
      </c>
      <c r="BX551" s="87"/>
    </row>
    <row r="552">
      <c r="A552" s="35" t="str">
        <f t="shared" si="1"/>
        <v/>
      </c>
      <c r="B552" s="36" t="str">
        <f t="shared" si="2"/>
        <v/>
      </c>
      <c r="C552" s="36" t="str">
        <f t="array" ref="C552">IF(
  M552="",
  "",
  IFERROR(
    INDEX(
      '{INDEX} Tour Packages'!$A:$ZZ,
      MATCH(
        M552,
        INDEX(
          '{INDEX} Tour Packages'!$A:$ZZ,
          ,
          MATCH("Tour Package Name", '{INDEX} Tour Packages'!$4:$4, 0)
        ),
        0
      ),
      MATCH("Tour Code", '{INDEX} Tour Packages'!$4:$4, 0)
    ),
    "XXX"
  )
)
</f>
        <v/>
      </c>
      <c r="D552" s="36" t="str">
        <f t="shared" si="3"/>
        <v/>
      </c>
      <c r="E552" s="36" t="str">
        <f t="shared" si="4"/>
        <v/>
      </c>
      <c r="F552" s="37" t="str">
        <f t="shared" si="5"/>
        <v/>
      </c>
      <c r="G552" s="89"/>
      <c r="H552" s="89"/>
      <c r="I552" s="90"/>
      <c r="J552" s="40" t="str">
        <f t="shared" si="16"/>
        <v> </v>
      </c>
      <c r="K552" s="91"/>
      <c r="L552" s="55"/>
      <c r="M552" s="55"/>
      <c r="N552" s="91"/>
      <c r="O552" s="43" t="str">
        <f>IFERROR(__xludf.DUMMYFUNCTION("IF(N552="""","""",IFERROR(
  N552 + VALUE(REGEXEXTRACT(P552, ""(\d+)\s+Days"")),
  """"
)
)"),"")</f>
        <v/>
      </c>
      <c r="P552" s="43" t="str">
        <f t="array" ref="P552">IFERROR(
  INDEX(
    INDEX('{INDEX} Tour Packages'!$A:$ZZ, , MATCH(P$3, '{INDEX} Tour Packages'!$4:$4, 0)),
    MATCH(M552, INDEX('{INDEX} Tour Packages'!$A:$ZZ,0, MATCH("Tour Package Name", '{INDEX} Tour Packages'!$4:$4, 0)), 0)
  ),
"")
</f>
        <v/>
      </c>
      <c r="Q552" s="44" t="str">
        <f t="shared" si="7"/>
        <v/>
      </c>
      <c r="R552" s="44" t="str">
        <f>IFERROR(__xludf.DUMMYFUNCTION("IF(OR(ISBLANK(K552), ISBLANK(N552)), """", 
  LET(
    resDate, K552,
    tourDate, N552,
    monthCount, MAX(0, DATEDIF(resDate, tourDate - 3, ""M"") + 1),
    secondDates, ARRAYFORMULA(DATE(YEAR(resDate), MONTH(resDate) + SEQUENCE(monthCount), 2)),
    "&amp;"validDates, FILTER(secondDates, (secondDates &gt; resDate + 2) * (secondDates &lt;= tourDate - 3)),
    IF(ISERROR(validDates), 0, COUNTA(validDates))
  )
)
"),"")</f>
        <v/>
      </c>
      <c r="S552" s="44" t="str">
        <f t="shared" si="8"/>
        <v/>
      </c>
      <c r="T552" s="45" t="str">
        <f t="array" ref="T552">IF(ISBLANK(BO552),IFERROR(
  INDEX(
    INDEX('{INDEX} Payment Terms'!$A:$G, , MATCH(T$3, '{INDEX} Payment Terms'!$4:$4, 0)),
    MATCH(Q552, INDEX('{INDEX} Payment Terms'!$A:$G,0, MATCH("Payment Condition", '{INDEX} Payment Terms'!$4:$4, 0)), 0)
  ),
""),"Cancelled")
</f>
        <v/>
      </c>
      <c r="U552" s="46" t="b">
        <v>0</v>
      </c>
      <c r="V552" s="47" t="str">
        <f>IFERROR(__xludf.DUMMYFUNCTION("IF(OR(L552=""Duo Booking"", L552=""Group Booking""),
IF(U552=FALSE,"""",
    LET(
      bookingType, L552,
      tour, M552,
      mainFirst, H552,
      mainLast, I552,
      mainEmail, G552,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$L$4:L552, bookingType,
          $M$4:M552, tour,
          $H$4:H552, mainFirst,
          $I$4:I552, mainLast,
          $G$4:G552, mainEmail
        ),
        ""000""
      ),
  "&amp;"    baseID &amp; ""-"" &amp; memberNumber
    )
  ),
  """"
)
"),"")</f>
        <v/>
      </c>
      <c r="W552" s="48"/>
      <c r="X552" s="85" t="b">
        <v>0</v>
      </c>
      <c r="Y552" s="85" t="b">
        <v>0</v>
      </c>
      <c r="Z552" s="85" t="b">
        <v>0</v>
      </c>
      <c r="AA552" s="50"/>
      <c r="AB552" s="51"/>
      <c r="AC552" s="85" t="b">
        <v>0</v>
      </c>
      <c r="AD552" s="92"/>
      <c r="AE552" s="88"/>
      <c r="AF552" s="36" t="str">
        <f t="array" ref="AF552">IF(M552="","",INDEX(
      '{INDEX} Tour Packages'!$A:$ZP,
      MATCH($M552, '{INDEX} Tour Packages'!$A:$A, 0),
      MATCH(AF$3, '{INDEX} Tour Packages'!$4:$4, 0)
    ))</f>
        <v/>
      </c>
      <c r="AG552" s="36" t="str">
        <f t="array" ref="AG552">IF(M552="","",INDEX(
      '{INDEX} Tour Packages'!$A:$ZP,
      MATCH($M552, '{INDEX} Tour Packages'!$A:$A, 0),
      MATCH(AG$3, '{INDEX} Tour Packages'!$4:$4, 0)
    ))</f>
        <v/>
      </c>
      <c r="AH552" s="36" t="str">
        <f t="array" ref="AH552">IF(M552="","",INDEX(
      '{INDEX} Tour Packages'!$A:$ZP,
      MATCH($M552, '{INDEX} Tour Packages'!$A:$A, 0),
      MATCH(AH$3, '{INDEX} Tour Packages'!$4:$4, 0)
    ))</f>
        <v/>
      </c>
      <c r="AI552" s="54" t="str">
        <f t="shared" si="9"/>
        <v/>
      </c>
      <c r="AJ552" s="42"/>
      <c r="AK552" s="55"/>
      <c r="AL552" s="46" t="b">
        <v>0</v>
      </c>
      <c r="AM552" s="56"/>
      <c r="AN552" s="57" t="str">
        <f t="shared" si="10"/>
        <v/>
      </c>
      <c r="AO552" s="58" t="str">
        <f t="shared" si="11"/>
        <v/>
      </c>
      <c r="AP552" s="59"/>
      <c r="AQ552" s="60"/>
      <c r="AR552" s="61"/>
      <c r="AS552" s="61"/>
      <c r="AT552" s="61" t="str">
        <f>IFERROR(__xludf.DUMMYFUNCTION("IF( 
  OR($AJ552=""Full Payment"", ISBLANK($K552)),
  """",
  IF(
    OR(
      Q552=""Standard Booking, P1"",
      Q552=""Standard Booking, P2"",
      Q552=""Standard Booking, P3"",
      Q552=""Standard Booking, P4""
    ),
    LET(
      resDate,   $"&amp;"K552,
      tourDate,  $N552,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2" s="62" t="str">
        <f t="shared" si="12"/>
        <v/>
      </c>
      <c r="AV552" s="63"/>
      <c r="AW552" s="64"/>
      <c r="AX552" s="64"/>
      <c r="AY552" s="64"/>
      <c r="AZ552" s="64" t="str">
        <f>IFERROR(__xludf.DUMMYFUNCTION("IF(
  OR($AJ552=""Full Payment"",$AJ552=""P1"", ISBLANK($K552)),
  """",
  IF(
    OR(
      $Q552=""Standard Booking, P2"",
      $Q552=""Standard Booking, P3"",
      $Q552=""Standard Booking, P4""
    ),
    LET(
      resDate,   $K552,
      tourDate,"&amp;"  $N552,
      monthCount, DATEDIF(resDate, tourDate, ""M"") + 1,
      secondDates, ARRAYFORMULA(
        DATE(
          YEAR(resDate),
          MONTH(resDate) + SEQUENCE(monthCount),
          2
        )
      ),
      validDates, FILTER(
        sec"&amp;"ondDates,
        (secondDates &gt; resDate + 2) *
        (secondDates &lt;= tourDate - 3)
      ),
      IF(
        OR($AJ552=""P2"", $AJ552=""P3"", $AJ552=""P4""),
        IF(
          COUNTA(validDates) &lt; 2,
          """",
          TEXT(INDEX(validDates"&amp;", 2), ""mmm d, yyyy"")
        ),
        IF(
          COUNTA(validDates) &lt; 2,
          """",
          TEXTJOIN("", "", TRUE,
            TEXT(INDEX(validDates, 1), ""mmm d, yyyy""),
            TEXT(INDEX(validDates, 2), ""mmm d, yyyy"")
          )
 "&amp;"       )
      )
    ),
    """"
  )
)
"),"")</f>
        <v/>
      </c>
      <c r="BA552" s="65" t="str">
        <f t="shared" si="13"/>
        <v/>
      </c>
      <c r="BB552" s="63"/>
      <c r="BC552" s="64"/>
      <c r="BD552" s="64"/>
      <c r="BE552" s="64"/>
      <c r="BF552" s="64" t="str">
        <f>IFERROR(__xludf.DUMMYFUNCTION("IF(
  OR($AJ552=""Full Payment"",$AJ552=""P1"", $AJ552=""P2""),
  """",
  IF(
    AND(
      NOT(ISBLANK($K552)),
      OR(
        Q552=""Standard Booking, P3"",
        Q552=""Standard Booking, P4""
      )
    ),
    LET(
      resDate,   $K552,
      "&amp;"tourDate,  $N552,
      monthCount, DATEDIF(resDate, tourDate, ""M"") + 1,
      secondDates, ARRAYFORMULA(
        DATE(
          YEAR(resDate),
          MONTH(resDate) + SEQUENCE(monthCount),
          2
        )
      ),
      validDates, FILTER(
  "&amp;"      secondDates,
        (secondDates &gt; resDate + 2) *
        (secondDates &lt;= tourDate - 3)
      ),
      IF(
        $AJ552=""P4"",
        IF(
          COUNTA(validDates) &lt; 3,
          """",
          TEXT(INDEX(validDates, 3), ""mmm d, yyyy"")
  "&amp;"      ),
        IF(
          $AJ552=""P3"",
          IF(
            COUNTA(validDates) &lt; 3,
            """",
            TEXT(INDEX(validDates, 3), ""mmm d, yyyy"")
          ),
          IF(
            COUNTA(validDates) &lt; 3,
            """",
    "&amp;"        TEXTJOIN("", "", TRUE,
              TEXT(INDEX(validDates, 1), ""mmm d, yyyy""),
              TEXT(INDEX(validDates, 2), ""mmm d, yyyy""),
              TEXT(INDEX(validDates, 3), ""mmm d, yyyy"")
            )
          )
        )
      )
    "&amp;"),
    """"
  )
)
"),"")</f>
        <v/>
      </c>
      <c r="BG552" s="65" t="str">
        <f t="shared" si="14"/>
        <v/>
      </c>
      <c r="BH552" s="63"/>
      <c r="BI552" s="64"/>
      <c r="BJ552" s="64"/>
      <c r="BK552" s="64"/>
      <c r="BL552" s="64" t="str">
        <f>IFERROR(__xludf.DUMMYFUNCTION("IF(
  OR($AJ552=""Full Payment"",$AJ552=""P1"",$AJ552=""P2"",$AJ552=""P3""),
  """",
  IF(
    AND(
      NOT(ISBLANK($K552)),
      $Q552=""Standard Booking, P4""
    ),
    LET(
      resDate,   $K552,
      tourDate,  $N552,
      monthCount, DATEDIF(r"&amp;"esDate, tourDate, ""M"") + 1,
      secondDates, ARRAYFORMULA(
        DATE(
          YEAR(resDate),
          MONTH(resDate) + SEQUENCE(monthCount),
          2
        )
      ),
      validDates, FILTER(
        secondDates,
        (secondDates &gt; res"&amp;"Date + 2) *
        (secondDates &lt;= tourDate - 3)
      ),
      IF(
        $AJ552=""P4"",
        IF(
          COUNTA(validDates) &lt; 4,
          """",
          TEXT(
            INDEX(validDates, 4),
            ""mmm d, yyyy""
          )
        ),
"&amp;"        IF(
          COUNTA(validDates) &lt; 4,
          """",
          TEXTJOIN(
            "", "", TRUE,
            TEXT(INDEX(validDates, 1), ""mmm d, yyyy""),
            TEXT(INDEX(validDates, 2), ""mmm d, yyyy""),
            TEXT(INDEX(validDates"&amp;", 3), ""mmm d, yyyy""),
            TEXT(INDEX(validDates, 4), ""mmm d, yyyy"")
          )
        )
      )
    ),
    """"
  )
)
"),"")</f>
        <v/>
      </c>
      <c r="BM552" s="65" t="str">
        <f t="shared" si="15"/>
        <v/>
      </c>
      <c r="BN552" s="66"/>
      <c r="BO552" s="67"/>
      <c r="BP552" s="49" t="b">
        <v>0</v>
      </c>
      <c r="BQ552" s="49" t="b">
        <v>0</v>
      </c>
      <c r="BR552" s="68"/>
      <c r="BS552" s="69"/>
      <c r="BT552" s="70" t="b">
        <v>0</v>
      </c>
      <c r="BU552" s="71"/>
      <c r="BV552" s="72"/>
      <c r="BW552" s="86" t="b">
        <v>0</v>
      </c>
      <c r="BX552" s="87"/>
    </row>
    <row r="553">
      <c r="A553" s="35" t="str">
        <f t="shared" si="1"/>
        <v/>
      </c>
      <c r="B553" s="36" t="str">
        <f t="shared" si="2"/>
        <v/>
      </c>
      <c r="C553" s="36" t="str">
        <f t="array" ref="C553">IF(
  M553="",
  "",
  IFERROR(
    INDEX(
      '{INDEX} Tour Packages'!$A:$ZZ,
      MATCH(
        M553,
        INDEX(
          '{INDEX} Tour Packages'!$A:$ZZ,
          ,
          MATCH("Tour Package Name", '{INDEX} Tour Packages'!$4:$4, 0)
        ),
        0
      ),
      MATCH("Tour Code", '{INDEX} Tour Packages'!$4:$4, 0)
    ),
    "XXX"
  )
)
</f>
        <v/>
      </c>
      <c r="D553" s="36" t="str">
        <f t="shared" si="3"/>
        <v/>
      </c>
      <c r="E553" s="36" t="str">
        <f t="shared" si="4"/>
        <v/>
      </c>
      <c r="F553" s="37" t="str">
        <f t="shared" si="5"/>
        <v/>
      </c>
      <c r="G553" s="89"/>
      <c r="H553" s="89"/>
      <c r="I553" s="90"/>
      <c r="J553" s="40" t="str">
        <f t="shared" si="16"/>
        <v> </v>
      </c>
      <c r="K553" s="91"/>
      <c r="L553" s="55"/>
      <c r="M553" s="55"/>
      <c r="N553" s="91"/>
      <c r="O553" s="43" t="str">
        <f>IFERROR(__xludf.DUMMYFUNCTION("IF(N553="""","""",IFERROR(
  N553 + VALUE(REGEXEXTRACT(P553, ""(\d+)\s+Days"")),
  """"
)
)"),"")</f>
        <v/>
      </c>
      <c r="P553" s="43" t="str">
        <f t="array" ref="P553">IFERROR(
  INDEX(
    INDEX('{INDEX} Tour Packages'!$A:$ZZ, , MATCH(P$3, '{INDEX} Tour Packages'!$4:$4, 0)),
    MATCH(M553, INDEX('{INDEX} Tour Packages'!$A:$ZZ,0, MATCH("Tour Package Name", '{INDEX} Tour Packages'!$4:$4, 0)), 0)
  ),
"")
</f>
        <v/>
      </c>
      <c r="Q553" s="44" t="str">
        <f t="shared" si="7"/>
        <v/>
      </c>
      <c r="R553" s="44" t="str">
        <f>IFERROR(__xludf.DUMMYFUNCTION("IF(OR(ISBLANK(K553), ISBLANK(N553)), """", 
  LET(
    resDate, K553,
    tourDate, N553,
    monthCount, MAX(0, DATEDIF(resDate, tourDate - 3, ""M"") + 1),
    secondDates, ARRAYFORMULA(DATE(YEAR(resDate), MONTH(resDate) + SEQUENCE(monthCount), 2)),
    "&amp;"validDates, FILTER(secondDates, (secondDates &gt; resDate + 2) * (secondDates &lt;= tourDate - 3)),
    IF(ISERROR(validDates), 0, COUNTA(validDates))
  )
)
"),"")</f>
        <v/>
      </c>
      <c r="S553" s="44" t="str">
        <f t="shared" si="8"/>
        <v/>
      </c>
      <c r="T553" s="45" t="str">
        <f t="array" ref="T553">IF(ISBLANK(BO553),IFERROR(
  INDEX(
    INDEX('{INDEX} Payment Terms'!$A:$G, , MATCH(T$3, '{INDEX} Payment Terms'!$4:$4, 0)),
    MATCH(Q553, INDEX('{INDEX} Payment Terms'!$A:$G,0, MATCH("Payment Condition", '{INDEX} Payment Terms'!$4:$4, 0)), 0)
  ),
""),"Cancelled")
</f>
        <v/>
      </c>
      <c r="U553" s="46" t="b">
        <v>0</v>
      </c>
      <c r="V553" s="47" t="str">
        <f>IFERROR(__xludf.DUMMYFUNCTION("IF(OR(L553=""Duo Booking"", L553=""Group Booking""),
IF(U553=FALSE,"""",
    LET(
      bookingType, L553,
      tour, M553,
      mainFirst, H553,
      mainLast, I553,
      mainEmail, G553,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$L$4:L553, bookingType,
          $M$4:M553, tour,
          $H$4:H553, mainFirst,
          $I$4:I553, mainLast,
          $G$4:G553, mainEmail
        ),
        ""000""
      ),
  "&amp;"    baseID &amp; ""-"" &amp; memberNumber
    )
  ),
  """"
)
"),"")</f>
        <v/>
      </c>
      <c r="W553" s="48"/>
      <c r="X553" s="85" t="b">
        <v>0</v>
      </c>
      <c r="Y553" s="85" t="b">
        <v>0</v>
      </c>
      <c r="Z553" s="85" t="b">
        <v>0</v>
      </c>
      <c r="AA553" s="50"/>
      <c r="AB553" s="51"/>
      <c r="AC553" s="85" t="b">
        <v>0</v>
      </c>
      <c r="AD553" s="92"/>
      <c r="AE553" s="88"/>
      <c r="AF553" s="36" t="str">
        <f t="array" ref="AF553">IF(M553="","",INDEX(
      '{INDEX} Tour Packages'!$A:$ZP,
      MATCH($M553, '{INDEX} Tour Packages'!$A:$A, 0),
      MATCH(AF$3, '{INDEX} Tour Packages'!$4:$4, 0)
    ))</f>
        <v/>
      </c>
      <c r="AG553" s="36" t="str">
        <f t="array" ref="AG553">IF(M553="","",INDEX(
      '{INDEX} Tour Packages'!$A:$ZP,
      MATCH($M553, '{INDEX} Tour Packages'!$A:$A, 0),
      MATCH(AG$3, '{INDEX} Tour Packages'!$4:$4, 0)
    ))</f>
        <v/>
      </c>
      <c r="AH553" s="36" t="str">
        <f t="array" ref="AH553">IF(M553="","",INDEX(
      '{INDEX} Tour Packages'!$A:$ZP,
      MATCH($M553, '{INDEX} Tour Packages'!$A:$A, 0),
      MATCH(AH$3, '{INDEX} Tour Packages'!$4:$4, 0)
    ))</f>
        <v/>
      </c>
      <c r="AI553" s="54" t="str">
        <f t="shared" si="9"/>
        <v/>
      </c>
      <c r="AJ553" s="42"/>
      <c r="AK553" s="55"/>
      <c r="AL553" s="46" t="b">
        <v>0</v>
      </c>
      <c r="AM553" s="56"/>
      <c r="AN553" s="57" t="str">
        <f t="shared" si="10"/>
        <v/>
      </c>
      <c r="AO553" s="58" t="str">
        <f t="shared" si="11"/>
        <v/>
      </c>
      <c r="AP553" s="59"/>
      <c r="AQ553" s="60"/>
      <c r="AR553" s="61"/>
      <c r="AS553" s="61"/>
      <c r="AT553" s="61" t="str">
        <f>IFERROR(__xludf.DUMMYFUNCTION("IF( 
  OR($AJ553=""Full Payment"", ISBLANK($K553)),
  """",
  IF(
    OR(
      Q553=""Standard Booking, P1"",
      Q553=""Standard Booking, P2"",
      Q553=""Standard Booking, P3"",
      Q553=""Standard Booking, P4""
    ),
    LET(
      resDate,   $"&amp;"K553,
      tourDate,  $N553,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3" s="62" t="str">
        <f t="shared" si="12"/>
        <v/>
      </c>
      <c r="AV553" s="63"/>
      <c r="AW553" s="64"/>
      <c r="AX553" s="64"/>
      <c r="AY553" s="64"/>
      <c r="AZ553" s="64" t="str">
        <f>IFERROR(__xludf.DUMMYFUNCTION("IF(
  OR($AJ553=""Full Payment"",$AJ553=""P1"", ISBLANK($K553)),
  """",
  IF(
    OR(
      $Q553=""Standard Booking, P2"",
      $Q553=""Standard Booking, P3"",
      $Q553=""Standard Booking, P4""
    ),
    LET(
      resDate,   $K553,
      tourDate,"&amp;"  $N553,
      monthCount, DATEDIF(resDate, tourDate, ""M"") + 1,
      secondDates, ARRAYFORMULA(
        DATE(
          YEAR(resDate),
          MONTH(resDate) + SEQUENCE(monthCount),
          2
        )
      ),
      validDates, FILTER(
        sec"&amp;"ondDates,
        (secondDates &gt; resDate + 2) *
        (secondDates &lt;= tourDate - 3)
      ),
      IF(
        OR($AJ553=""P2"", $AJ553=""P3"", $AJ553=""P4""),
        IF(
          COUNTA(validDates) &lt; 2,
          """",
          TEXT(INDEX(validDates"&amp;", 2), ""mmm d, yyyy"")
        ),
        IF(
          COUNTA(validDates) &lt; 2,
          """",
          TEXTJOIN("", "", TRUE,
            TEXT(INDEX(validDates, 1), ""mmm d, yyyy""),
            TEXT(INDEX(validDates, 2), ""mmm d, yyyy"")
          )
 "&amp;"       )
      )
    ),
    """"
  )
)
"),"")</f>
        <v/>
      </c>
      <c r="BA553" s="65" t="str">
        <f t="shared" si="13"/>
        <v/>
      </c>
      <c r="BB553" s="63"/>
      <c r="BC553" s="64"/>
      <c r="BD553" s="64"/>
      <c r="BE553" s="64"/>
      <c r="BF553" s="64" t="str">
        <f>IFERROR(__xludf.DUMMYFUNCTION("IF(
  OR($AJ553=""Full Payment"",$AJ553=""P1"", $AJ553=""P2""),
  """",
  IF(
    AND(
      NOT(ISBLANK($K553)),
      OR(
        Q553=""Standard Booking, P3"",
        Q553=""Standard Booking, P4""
      )
    ),
    LET(
      resDate,   $K553,
      "&amp;"tourDate,  $N553,
      monthCount, DATEDIF(resDate, tourDate, ""M"") + 1,
      secondDates, ARRAYFORMULA(
        DATE(
          YEAR(resDate),
          MONTH(resDate) + SEQUENCE(monthCount),
          2
        )
      ),
      validDates, FILTER(
  "&amp;"      secondDates,
        (secondDates &gt; resDate + 2) *
        (secondDates &lt;= tourDate - 3)
      ),
      IF(
        $AJ553=""P4"",
        IF(
          COUNTA(validDates) &lt; 3,
          """",
          TEXT(INDEX(validDates, 3), ""mmm d, yyyy"")
  "&amp;"      ),
        IF(
          $AJ553=""P3"",
          IF(
            COUNTA(validDates) &lt; 3,
            """",
            TEXT(INDEX(validDates, 3), ""mmm d, yyyy"")
          ),
          IF(
            COUNTA(validDates) &lt; 3,
            """",
    "&amp;"        TEXTJOIN("", "", TRUE,
              TEXT(INDEX(validDates, 1), ""mmm d, yyyy""),
              TEXT(INDEX(validDates, 2), ""mmm d, yyyy""),
              TEXT(INDEX(validDates, 3), ""mmm d, yyyy"")
            )
          )
        )
      )
    "&amp;"),
    """"
  )
)
"),"")</f>
        <v/>
      </c>
      <c r="BG553" s="65" t="str">
        <f t="shared" si="14"/>
        <v/>
      </c>
      <c r="BH553" s="63"/>
      <c r="BI553" s="64"/>
      <c r="BJ553" s="64"/>
      <c r="BK553" s="64"/>
      <c r="BL553" s="64" t="str">
        <f>IFERROR(__xludf.DUMMYFUNCTION("IF(
  OR($AJ553=""Full Payment"",$AJ553=""P1"",$AJ553=""P2"",$AJ553=""P3""),
  """",
  IF(
    AND(
      NOT(ISBLANK($K553)),
      $Q553=""Standard Booking, P4""
    ),
    LET(
      resDate,   $K553,
      tourDate,  $N553,
      monthCount, DATEDIF(r"&amp;"esDate, tourDate, ""M"") + 1,
      secondDates, ARRAYFORMULA(
        DATE(
          YEAR(resDate),
          MONTH(resDate) + SEQUENCE(monthCount),
          2
        )
      ),
      validDates, FILTER(
        secondDates,
        (secondDates &gt; res"&amp;"Date + 2) *
        (secondDates &lt;= tourDate - 3)
      ),
      IF(
        $AJ553=""P4"",
        IF(
          COUNTA(validDates) &lt; 4,
          """",
          TEXT(
            INDEX(validDates, 4),
            ""mmm d, yyyy""
          )
        ),
"&amp;"        IF(
          COUNTA(validDates) &lt; 4,
          """",
          TEXTJOIN(
            "", "", TRUE,
            TEXT(INDEX(validDates, 1), ""mmm d, yyyy""),
            TEXT(INDEX(validDates, 2), ""mmm d, yyyy""),
            TEXT(INDEX(validDates"&amp;", 3), ""mmm d, yyyy""),
            TEXT(INDEX(validDates, 4), ""mmm d, yyyy"")
          )
        )
      )
    ),
    """"
  )
)
"),"")</f>
        <v/>
      </c>
      <c r="BM553" s="65" t="str">
        <f t="shared" si="15"/>
        <v/>
      </c>
      <c r="BN553" s="66"/>
      <c r="BO553" s="67"/>
      <c r="BP553" s="49" t="b">
        <v>0</v>
      </c>
      <c r="BQ553" s="49" t="b">
        <v>0</v>
      </c>
      <c r="BR553" s="68"/>
      <c r="BS553" s="69"/>
      <c r="BT553" s="70" t="b">
        <v>0</v>
      </c>
      <c r="BU553" s="71"/>
      <c r="BV553" s="72"/>
      <c r="BW553" s="86" t="b">
        <v>0</v>
      </c>
      <c r="BX553" s="87"/>
    </row>
    <row r="554">
      <c r="A554" s="35" t="str">
        <f t="shared" si="1"/>
        <v/>
      </c>
      <c r="B554" s="36" t="str">
        <f t="shared" si="2"/>
        <v/>
      </c>
      <c r="C554" s="36" t="str">
        <f t="array" ref="C554">IF(
  M554="",
  "",
  IFERROR(
    INDEX(
      '{INDEX} Tour Packages'!$A:$ZZ,
      MATCH(
        M554,
        INDEX(
          '{INDEX} Tour Packages'!$A:$ZZ,
          ,
          MATCH("Tour Package Name", '{INDEX} Tour Packages'!$4:$4, 0)
        ),
        0
      ),
      MATCH("Tour Code", '{INDEX} Tour Packages'!$4:$4, 0)
    ),
    "XXX"
  )
)
</f>
        <v/>
      </c>
      <c r="D554" s="36" t="str">
        <f t="shared" si="3"/>
        <v/>
      </c>
      <c r="E554" s="36" t="str">
        <f t="shared" si="4"/>
        <v/>
      </c>
      <c r="F554" s="37" t="str">
        <f t="shared" si="5"/>
        <v/>
      </c>
      <c r="G554" s="89"/>
      <c r="H554" s="89"/>
      <c r="I554" s="90"/>
      <c r="J554" s="40" t="str">
        <f t="shared" si="16"/>
        <v> </v>
      </c>
      <c r="K554" s="91"/>
      <c r="L554" s="55"/>
      <c r="M554" s="55"/>
      <c r="N554" s="91"/>
      <c r="O554" s="43" t="str">
        <f>IFERROR(__xludf.DUMMYFUNCTION("IF(N554="""","""",IFERROR(
  N554 + VALUE(REGEXEXTRACT(P554, ""(\d+)\s+Days"")),
  """"
)
)"),"")</f>
        <v/>
      </c>
      <c r="P554" s="43" t="str">
        <f t="array" ref="P554">IFERROR(
  INDEX(
    INDEX('{INDEX} Tour Packages'!$A:$ZZ, , MATCH(P$3, '{INDEX} Tour Packages'!$4:$4, 0)),
    MATCH(M554, INDEX('{INDEX} Tour Packages'!$A:$ZZ,0, MATCH("Tour Package Name", '{INDEX} Tour Packages'!$4:$4, 0)), 0)
  ),
"")
</f>
        <v/>
      </c>
      <c r="Q554" s="44" t="str">
        <f t="shared" si="7"/>
        <v/>
      </c>
      <c r="R554" s="44" t="str">
        <f>IFERROR(__xludf.DUMMYFUNCTION("IF(OR(ISBLANK(K554), ISBLANK(N554)), """", 
  LET(
    resDate, K554,
    tourDate, N554,
    monthCount, MAX(0, DATEDIF(resDate, tourDate - 3, ""M"") + 1),
    secondDates, ARRAYFORMULA(DATE(YEAR(resDate), MONTH(resDate) + SEQUENCE(monthCount), 2)),
    "&amp;"validDates, FILTER(secondDates, (secondDates &gt; resDate + 2) * (secondDates &lt;= tourDate - 3)),
    IF(ISERROR(validDates), 0, COUNTA(validDates))
  )
)
"),"")</f>
        <v/>
      </c>
      <c r="S554" s="44" t="str">
        <f t="shared" si="8"/>
        <v/>
      </c>
      <c r="T554" s="45" t="str">
        <f t="array" ref="T554">IF(ISBLANK(BO554),IFERROR(
  INDEX(
    INDEX('{INDEX} Payment Terms'!$A:$G, , MATCH(T$3, '{INDEX} Payment Terms'!$4:$4, 0)),
    MATCH(Q554, INDEX('{INDEX} Payment Terms'!$A:$G,0, MATCH("Payment Condition", '{INDEX} Payment Terms'!$4:$4, 0)), 0)
  ),
""),"Cancelled")
</f>
        <v/>
      </c>
      <c r="U554" s="46" t="b">
        <v>0</v>
      </c>
      <c r="V554" s="47" t="str">
        <f>IFERROR(__xludf.DUMMYFUNCTION("IF(OR(L554=""Duo Booking"", L554=""Group Booking""),
IF(U554=FALSE,"""",
    LET(
      bookingType, L554,
      tour, M554,
      mainFirst, H554,
      mainLast, I554,
      mainEmail, G554,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$L$4:L554, bookingType,
          $M$4:M554, tour,
          $H$4:H554, mainFirst,
          $I$4:I554, mainLast,
          $G$4:G554, mainEmail
        ),
        ""000""
      ),
  "&amp;"    baseID &amp; ""-"" &amp; memberNumber
    )
  ),
  """"
)
"),"")</f>
        <v/>
      </c>
      <c r="W554" s="48"/>
      <c r="X554" s="85" t="b">
        <v>0</v>
      </c>
      <c r="Y554" s="85" t="b">
        <v>0</v>
      </c>
      <c r="Z554" s="85" t="b">
        <v>0</v>
      </c>
      <c r="AA554" s="50"/>
      <c r="AB554" s="51"/>
      <c r="AC554" s="85" t="b">
        <v>0</v>
      </c>
      <c r="AD554" s="92"/>
      <c r="AE554" s="88"/>
      <c r="AF554" s="36" t="str">
        <f t="array" ref="AF554">IF(M554="","",INDEX(
      '{INDEX} Tour Packages'!$A:$ZP,
      MATCH($M554, '{INDEX} Tour Packages'!$A:$A, 0),
      MATCH(AF$3, '{INDEX} Tour Packages'!$4:$4, 0)
    ))</f>
        <v/>
      </c>
      <c r="AG554" s="36" t="str">
        <f t="array" ref="AG554">IF(M554="","",INDEX(
      '{INDEX} Tour Packages'!$A:$ZP,
      MATCH($M554, '{INDEX} Tour Packages'!$A:$A, 0),
      MATCH(AG$3, '{INDEX} Tour Packages'!$4:$4, 0)
    ))</f>
        <v/>
      </c>
      <c r="AH554" s="36" t="str">
        <f t="array" ref="AH554">IF(M554="","",INDEX(
      '{INDEX} Tour Packages'!$A:$ZP,
      MATCH($M554, '{INDEX} Tour Packages'!$A:$A, 0),
      MATCH(AH$3, '{INDEX} Tour Packages'!$4:$4, 0)
    ))</f>
        <v/>
      </c>
      <c r="AI554" s="54" t="str">
        <f t="shared" si="9"/>
        <v/>
      </c>
      <c r="AJ554" s="42"/>
      <c r="AK554" s="55"/>
      <c r="AL554" s="46" t="b">
        <v>0</v>
      </c>
      <c r="AM554" s="56"/>
      <c r="AN554" s="57" t="str">
        <f t="shared" si="10"/>
        <v/>
      </c>
      <c r="AO554" s="58" t="str">
        <f t="shared" si="11"/>
        <v/>
      </c>
      <c r="AP554" s="59"/>
      <c r="AQ554" s="60"/>
      <c r="AR554" s="61"/>
      <c r="AS554" s="61"/>
      <c r="AT554" s="61" t="str">
        <f>IFERROR(__xludf.DUMMYFUNCTION("IF( 
  OR($AJ554=""Full Payment"", ISBLANK($K554)),
  """",
  IF(
    OR(
      Q554=""Standard Booking, P1"",
      Q554=""Standard Booking, P2"",
      Q554=""Standard Booking, P3"",
      Q554=""Standard Booking, P4""
    ),
    LET(
      resDate,   $"&amp;"K554,
      tourDate,  $N554,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4" s="62" t="str">
        <f t="shared" si="12"/>
        <v/>
      </c>
      <c r="AV554" s="63"/>
      <c r="AW554" s="64"/>
      <c r="AX554" s="64"/>
      <c r="AY554" s="64"/>
      <c r="AZ554" s="64" t="str">
        <f>IFERROR(__xludf.DUMMYFUNCTION("IF(
  OR($AJ554=""Full Payment"",$AJ554=""P1"", ISBLANK($K554)),
  """",
  IF(
    OR(
      $Q554=""Standard Booking, P2"",
      $Q554=""Standard Booking, P3"",
      $Q554=""Standard Booking, P4""
    ),
    LET(
      resDate,   $K554,
      tourDate,"&amp;"  $N554,
      monthCount, DATEDIF(resDate, tourDate, ""M"") + 1,
      secondDates, ARRAYFORMULA(
        DATE(
          YEAR(resDate),
          MONTH(resDate) + SEQUENCE(monthCount),
          2
        )
      ),
      validDates, FILTER(
        sec"&amp;"ondDates,
        (secondDates &gt; resDate + 2) *
        (secondDates &lt;= tourDate - 3)
      ),
      IF(
        OR($AJ554=""P2"", $AJ554=""P3"", $AJ554=""P4""),
        IF(
          COUNTA(validDates) &lt; 2,
          """",
          TEXT(INDEX(validDates"&amp;", 2), ""mmm d, yyyy"")
        ),
        IF(
          COUNTA(validDates) &lt; 2,
          """",
          TEXTJOIN("", "", TRUE,
            TEXT(INDEX(validDates, 1), ""mmm d, yyyy""),
            TEXT(INDEX(validDates, 2), ""mmm d, yyyy"")
          )
 "&amp;"       )
      )
    ),
    """"
  )
)
"),"")</f>
        <v/>
      </c>
      <c r="BA554" s="65" t="str">
        <f t="shared" si="13"/>
        <v/>
      </c>
      <c r="BB554" s="63"/>
      <c r="BC554" s="64"/>
      <c r="BD554" s="64"/>
      <c r="BE554" s="64"/>
      <c r="BF554" s="64" t="str">
        <f>IFERROR(__xludf.DUMMYFUNCTION("IF(
  OR($AJ554=""Full Payment"",$AJ554=""P1"", $AJ554=""P2""),
  """",
  IF(
    AND(
      NOT(ISBLANK($K554)),
      OR(
        Q554=""Standard Booking, P3"",
        Q554=""Standard Booking, P4""
      )
    ),
    LET(
      resDate,   $K554,
      "&amp;"tourDate,  $N554,
      monthCount, DATEDIF(resDate, tourDate, ""M"") + 1,
      secondDates, ARRAYFORMULA(
        DATE(
          YEAR(resDate),
          MONTH(resDate) + SEQUENCE(monthCount),
          2
        )
      ),
      validDates, FILTER(
  "&amp;"      secondDates,
        (secondDates &gt; resDate + 2) *
        (secondDates &lt;= tourDate - 3)
      ),
      IF(
        $AJ554=""P4"",
        IF(
          COUNTA(validDates) &lt; 3,
          """",
          TEXT(INDEX(validDates, 3), ""mmm d, yyyy"")
  "&amp;"      ),
        IF(
          $AJ554=""P3"",
          IF(
            COUNTA(validDates) &lt; 3,
            """",
            TEXT(INDEX(validDates, 3), ""mmm d, yyyy"")
          ),
          IF(
            COUNTA(validDates) &lt; 3,
            """",
    "&amp;"        TEXTJOIN("", "", TRUE,
              TEXT(INDEX(validDates, 1), ""mmm d, yyyy""),
              TEXT(INDEX(validDates, 2), ""mmm d, yyyy""),
              TEXT(INDEX(validDates, 3), ""mmm d, yyyy"")
            )
          )
        )
      )
    "&amp;"),
    """"
  )
)
"),"")</f>
        <v/>
      </c>
      <c r="BG554" s="65" t="str">
        <f t="shared" si="14"/>
        <v/>
      </c>
      <c r="BH554" s="63"/>
      <c r="BI554" s="64"/>
      <c r="BJ554" s="64"/>
      <c r="BK554" s="64"/>
      <c r="BL554" s="64" t="str">
        <f>IFERROR(__xludf.DUMMYFUNCTION("IF(
  OR($AJ554=""Full Payment"",$AJ554=""P1"",$AJ554=""P2"",$AJ554=""P3""),
  """",
  IF(
    AND(
      NOT(ISBLANK($K554)),
      $Q554=""Standard Booking, P4""
    ),
    LET(
      resDate,   $K554,
      tourDate,  $N554,
      monthCount, DATEDIF(r"&amp;"esDate, tourDate, ""M"") + 1,
      secondDates, ARRAYFORMULA(
        DATE(
          YEAR(resDate),
          MONTH(resDate) + SEQUENCE(monthCount),
          2
        )
      ),
      validDates, FILTER(
        secondDates,
        (secondDates &gt; res"&amp;"Date + 2) *
        (secondDates &lt;= tourDate - 3)
      ),
      IF(
        $AJ554=""P4"",
        IF(
          COUNTA(validDates) &lt; 4,
          """",
          TEXT(
            INDEX(validDates, 4),
            ""mmm d, yyyy""
          )
        ),
"&amp;"        IF(
          COUNTA(validDates) &lt; 4,
          """",
          TEXTJOIN(
            "", "", TRUE,
            TEXT(INDEX(validDates, 1), ""mmm d, yyyy""),
            TEXT(INDEX(validDates, 2), ""mmm d, yyyy""),
            TEXT(INDEX(validDates"&amp;", 3), ""mmm d, yyyy""),
            TEXT(INDEX(validDates, 4), ""mmm d, yyyy"")
          )
        )
      )
    ),
    """"
  )
)
"),"")</f>
        <v/>
      </c>
      <c r="BM554" s="65" t="str">
        <f t="shared" si="15"/>
        <v/>
      </c>
      <c r="BN554" s="66"/>
      <c r="BO554" s="67"/>
      <c r="BP554" s="49" t="b">
        <v>0</v>
      </c>
      <c r="BQ554" s="49" t="b">
        <v>0</v>
      </c>
      <c r="BR554" s="68"/>
      <c r="BS554" s="69"/>
      <c r="BT554" s="70" t="b">
        <v>0</v>
      </c>
      <c r="BU554" s="71"/>
      <c r="BV554" s="72"/>
      <c r="BW554" s="86" t="b">
        <v>0</v>
      </c>
      <c r="BX554" s="87"/>
    </row>
    <row r="555">
      <c r="A555" s="35" t="str">
        <f t="shared" si="1"/>
        <v/>
      </c>
      <c r="B555" s="36" t="str">
        <f t="shared" si="2"/>
        <v/>
      </c>
      <c r="C555" s="36" t="str">
        <f t="array" ref="C555">IF(
  M555="",
  "",
  IFERROR(
    INDEX(
      '{INDEX} Tour Packages'!$A:$ZZ,
      MATCH(
        M555,
        INDEX(
          '{INDEX} Tour Packages'!$A:$ZZ,
          ,
          MATCH("Tour Package Name", '{INDEX} Tour Packages'!$4:$4, 0)
        ),
        0
      ),
      MATCH("Tour Code", '{INDEX} Tour Packages'!$4:$4, 0)
    ),
    "XXX"
  )
)
</f>
        <v/>
      </c>
      <c r="D555" s="36" t="str">
        <f t="shared" si="3"/>
        <v/>
      </c>
      <c r="E555" s="36" t="str">
        <f t="shared" si="4"/>
        <v/>
      </c>
      <c r="F555" s="37" t="str">
        <f t="shared" si="5"/>
        <v/>
      </c>
      <c r="G555" s="89"/>
      <c r="H555" s="89"/>
      <c r="I555" s="90"/>
      <c r="J555" s="40" t="str">
        <f t="shared" si="16"/>
        <v> </v>
      </c>
      <c r="K555" s="91"/>
      <c r="L555" s="55"/>
      <c r="M555" s="55"/>
      <c r="N555" s="91"/>
      <c r="O555" s="43" t="str">
        <f>IFERROR(__xludf.DUMMYFUNCTION("IF(N555="""","""",IFERROR(
  N555 + VALUE(REGEXEXTRACT(P555, ""(\d+)\s+Days"")),
  """"
)
)"),"")</f>
        <v/>
      </c>
      <c r="P555" s="43" t="str">
        <f t="array" ref="P555">IFERROR(
  INDEX(
    INDEX('{INDEX} Tour Packages'!$A:$ZZ, , MATCH(P$3, '{INDEX} Tour Packages'!$4:$4, 0)),
    MATCH(M555, INDEX('{INDEX} Tour Packages'!$A:$ZZ,0, MATCH("Tour Package Name", '{INDEX} Tour Packages'!$4:$4, 0)), 0)
  ),
"")
</f>
        <v/>
      </c>
      <c r="Q555" s="44" t="str">
        <f t="shared" si="7"/>
        <v/>
      </c>
      <c r="R555" s="44" t="str">
        <f>IFERROR(__xludf.DUMMYFUNCTION("IF(OR(ISBLANK(K555), ISBLANK(N555)), """", 
  LET(
    resDate, K555,
    tourDate, N555,
    monthCount, MAX(0, DATEDIF(resDate, tourDate - 3, ""M"") + 1),
    secondDates, ARRAYFORMULA(DATE(YEAR(resDate), MONTH(resDate) + SEQUENCE(monthCount), 2)),
    "&amp;"validDates, FILTER(secondDates, (secondDates &gt; resDate + 2) * (secondDates &lt;= tourDate - 3)),
    IF(ISERROR(validDates), 0, COUNTA(validDates))
  )
)
"),"")</f>
        <v/>
      </c>
      <c r="S555" s="44" t="str">
        <f t="shared" si="8"/>
        <v/>
      </c>
      <c r="T555" s="45" t="str">
        <f t="array" ref="T555">IF(ISBLANK(BO555),IFERROR(
  INDEX(
    INDEX('{INDEX} Payment Terms'!$A:$G, , MATCH(T$3, '{INDEX} Payment Terms'!$4:$4, 0)),
    MATCH(Q555, INDEX('{INDEX} Payment Terms'!$A:$G,0, MATCH("Payment Condition", '{INDEX} Payment Terms'!$4:$4, 0)), 0)
  ),
""),"Cancelled")
</f>
        <v/>
      </c>
      <c r="U555" s="46" t="b">
        <v>0</v>
      </c>
      <c r="V555" s="47" t="str">
        <f>IFERROR(__xludf.DUMMYFUNCTION("IF(OR(L555=""Duo Booking"", L555=""Group Booking""),
IF(U555=FALSE,"""",
    LET(
      bookingType, L555,
      tour, M555,
      mainFirst, H555,
      mainLast, I555,
      mainEmail, G555,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$L$4:L555, bookingType,
          $M$4:M555, tour,
          $H$4:H555, mainFirst,
          $I$4:I555, mainLast,
          $G$4:G555, mainEmail
        ),
        ""000""
      ),
  "&amp;"    baseID &amp; ""-"" &amp; memberNumber
    )
  ),
  """"
)
"),"")</f>
        <v/>
      </c>
      <c r="W555" s="48"/>
      <c r="X555" s="85" t="b">
        <v>0</v>
      </c>
      <c r="Y555" s="85" t="b">
        <v>0</v>
      </c>
      <c r="Z555" s="85" t="b">
        <v>0</v>
      </c>
      <c r="AA555" s="50"/>
      <c r="AB555" s="51"/>
      <c r="AC555" s="85" t="b">
        <v>0</v>
      </c>
      <c r="AD555" s="92"/>
      <c r="AE555" s="88"/>
      <c r="AF555" s="36" t="str">
        <f t="array" ref="AF555">IF(M555="","",INDEX(
      '{INDEX} Tour Packages'!$A:$ZP,
      MATCH($M555, '{INDEX} Tour Packages'!$A:$A, 0),
      MATCH(AF$3, '{INDEX} Tour Packages'!$4:$4, 0)
    ))</f>
        <v/>
      </c>
      <c r="AG555" s="36" t="str">
        <f t="array" ref="AG555">IF(M555="","",INDEX(
      '{INDEX} Tour Packages'!$A:$ZP,
      MATCH($M555, '{INDEX} Tour Packages'!$A:$A, 0),
      MATCH(AG$3, '{INDEX} Tour Packages'!$4:$4, 0)
    ))</f>
        <v/>
      </c>
      <c r="AH555" s="36" t="str">
        <f t="array" ref="AH555">IF(M555="","",INDEX(
      '{INDEX} Tour Packages'!$A:$ZP,
      MATCH($M555, '{INDEX} Tour Packages'!$A:$A, 0),
      MATCH(AH$3, '{INDEX} Tour Packages'!$4:$4, 0)
    ))</f>
        <v/>
      </c>
      <c r="AI555" s="54" t="str">
        <f t="shared" si="9"/>
        <v/>
      </c>
      <c r="AJ555" s="42"/>
      <c r="AK555" s="55"/>
      <c r="AL555" s="46" t="b">
        <v>0</v>
      </c>
      <c r="AM555" s="56"/>
      <c r="AN555" s="57" t="str">
        <f t="shared" si="10"/>
        <v/>
      </c>
      <c r="AO555" s="58" t="str">
        <f t="shared" si="11"/>
        <v/>
      </c>
      <c r="AP555" s="59"/>
      <c r="AQ555" s="60"/>
      <c r="AR555" s="61"/>
      <c r="AS555" s="61"/>
      <c r="AT555" s="61" t="str">
        <f>IFERROR(__xludf.DUMMYFUNCTION("IF( 
  OR($AJ555=""Full Payment"", ISBLANK($K555)),
  """",
  IF(
    OR(
      Q555=""Standard Booking, P1"",
      Q555=""Standard Booking, P2"",
      Q555=""Standard Booking, P3"",
      Q555=""Standard Booking, P4""
    ),
    LET(
      resDate,   $"&amp;"K555,
      tourDate,  $N555,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5" s="62" t="str">
        <f t="shared" si="12"/>
        <v/>
      </c>
      <c r="AV555" s="63"/>
      <c r="AW555" s="64"/>
      <c r="AX555" s="64"/>
      <c r="AY555" s="64"/>
      <c r="AZ555" s="64" t="str">
        <f>IFERROR(__xludf.DUMMYFUNCTION("IF(
  OR($AJ555=""Full Payment"",$AJ555=""P1"", ISBLANK($K555)),
  """",
  IF(
    OR(
      $Q555=""Standard Booking, P2"",
      $Q555=""Standard Booking, P3"",
      $Q555=""Standard Booking, P4""
    ),
    LET(
      resDate,   $K555,
      tourDate,"&amp;"  $N555,
      monthCount, DATEDIF(resDate, tourDate, ""M"") + 1,
      secondDates, ARRAYFORMULA(
        DATE(
          YEAR(resDate),
          MONTH(resDate) + SEQUENCE(monthCount),
          2
        )
      ),
      validDates, FILTER(
        sec"&amp;"ondDates,
        (secondDates &gt; resDate + 2) *
        (secondDates &lt;= tourDate - 3)
      ),
      IF(
        OR($AJ555=""P2"", $AJ555=""P3"", $AJ555=""P4""),
        IF(
          COUNTA(validDates) &lt; 2,
          """",
          TEXT(INDEX(validDates"&amp;", 2), ""mmm d, yyyy"")
        ),
        IF(
          COUNTA(validDates) &lt; 2,
          """",
          TEXTJOIN("", "", TRUE,
            TEXT(INDEX(validDates, 1), ""mmm d, yyyy""),
            TEXT(INDEX(validDates, 2), ""mmm d, yyyy"")
          )
 "&amp;"       )
      )
    ),
    """"
  )
)
"),"")</f>
        <v/>
      </c>
      <c r="BA555" s="65" t="str">
        <f t="shared" si="13"/>
        <v/>
      </c>
      <c r="BB555" s="63"/>
      <c r="BC555" s="64"/>
      <c r="BD555" s="64"/>
      <c r="BE555" s="64"/>
      <c r="BF555" s="64" t="str">
        <f>IFERROR(__xludf.DUMMYFUNCTION("IF(
  OR($AJ555=""Full Payment"",$AJ555=""P1"", $AJ555=""P2""),
  """",
  IF(
    AND(
      NOT(ISBLANK($K555)),
      OR(
        Q555=""Standard Booking, P3"",
        Q555=""Standard Booking, P4""
      )
    ),
    LET(
      resDate,   $K555,
      "&amp;"tourDate,  $N555,
      monthCount, DATEDIF(resDate, tourDate, ""M"") + 1,
      secondDates, ARRAYFORMULA(
        DATE(
          YEAR(resDate),
          MONTH(resDate) + SEQUENCE(monthCount),
          2
        )
      ),
      validDates, FILTER(
  "&amp;"      secondDates,
        (secondDates &gt; resDate + 2) *
        (secondDates &lt;= tourDate - 3)
      ),
      IF(
        $AJ555=""P4"",
        IF(
          COUNTA(validDates) &lt; 3,
          """",
          TEXT(INDEX(validDates, 3), ""mmm d, yyyy"")
  "&amp;"      ),
        IF(
          $AJ555=""P3"",
          IF(
            COUNTA(validDates) &lt; 3,
            """",
            TEXT(INDEX(validDates, 3), ""mmm d, yyyy"")
          ),
          IF(
            COUNTA(validDates) &lt; 3,
            """",
    "&amp;"        TEXTJOIN("", "", TRUE,
              TEXT(INDEX(validDates, 1), ""mmm d, yyyy""),
              TEXT(INDEX(validDates, 2), ""mmm d, yyyy""),
              TEXT(INDEX(validDates, 3), ""mmm d, yyyy"")
            )
          )
        )
      )
    "&amp;"),
    """"
  )
)
"),"")</f>
        <v/>
      </c>
      <c r="BG555" s="65" t="str">
        <f t="shared" si="14"/>
        <v/>
      </c>
      <c r="BH555" s="63"/>
      <c r="BI555" s="64"/>
      <c r="BJ555" s="64"/>
      <c r="BK555" s="64"/>
      <c r="BL555" s="64" t="str">
        <f>IFERROR(__xludf.DUMMYFUNCTION("IF(
  OR($AJ555=""Full Payment"",$AJ555=""P1"",$AJ555=""P2"",$AJ555=""P3""),
  """",
  IF(
    AND(
      NOT(ISBLANK($K555)),
      $Q555=""Standard Booking, P4""
    ),
    LET(
      resDate,   $K555,
      tourDate,  $N555,
      monthCount, DATEDIF(r"&amp;"esDate, tourDate, ""M"") + 1,
      secondDates, ARRAYFORMULA(
        DATE(
          YEAR(resDate),
          MONTH(resDate) + SEQUENCE(monthCount),
          2
        )
      ),
      validDates, FILTER(
        secondDates,
        (secondDates &gt; res"&amp;"Date + 2) *
        (secondDates &lt;= tourDate - 3)
      ),
      IF(
        $AJ555=""P4"",
        IF(
          COUNTA(validDates) &lt; 4,
          """",
          TEXT(
            INDEX(validDates, 4),
            ""mmm d, yyyy""
          )
        ),
"&amp;"        IF(
          COUNTA(validDates) &lt; 4,
          """",
          TEXTJOIN(
            "", "", TRUE,
            TEXT(INDEX(validDates, 1), ""mmm d, yyyy""),
            TEXT(INDEX(validDates, 2), ""mmm d, yyyy""),
            TEXT(INDEX(validDates"&amp;", 3), ""mmm d, yyyy""),
            TEXT(INDEX(validDates, 4), ""mmm d, yyyy"")
          )
        )
      )
    ),
    """"
  )
)
"),"")</f>
        <v/>
      </c>
      <c r="BM555" s="65" t="str">
        <f t="shared" si="15"/>
        <v/>
      </c>
      <c r="BN555" s="66"/>
      <c r="BO555" s="67"/>
      <c r="BP555" s="49" t="b">
        <v>0</v>
      </c>
      <c r="BQ555" s="49" t="b">
        <v>0</v>
      </c>
      <c r="BR555" s="68"/>
      <c r="BS555" s="69"/>
      <c r="BT555" s="70" t="b">
        <v>0</v>
      </c>
      <c r="BU555" s="71"/>
      <c r="BV555" s="72"/>
      <c r="BW555" s="86" t="b">
        <v>0</v>
      </c>
      <c r="BX555" s="87"/>
    </row>
    <row r="556">
      <c r="A556" s="35" t="str">
        <f t="shared" si="1"/>
        <v/>
      </c>
      <c r="B556" s="36" t="str">
        <f t="shared" si="2"/>
        <v/>
      </c>
      <c r="C556" s="36" t="str">
        <f t="array" ref="C556">IF(
  M556="",
  "",
  IFERROR(
    INDEX(
      '{INDEX} Tour Packages'!$A:$ZZ,
      MATCH(
        M556,
        INDEX(
          '{INDEX} Tour Packages'!$A:$ZZ,
          ,
          MATCH("Tour Package Name", '{INDEX} Tour Packages'!$4:$4, 0)
        ),
        0
      ),
      MATCH("Tour Code", '{INDEX} Tour Packages'!$4:$4, 0)
    ),
    "XXX"
  )
)
</f>
        <v/>
      </c>
      <c r="D556" s="36" t="str">
        <f t="shared" si="3"/>
        <v/>
      </c>
      <c r="E556" s="36" t="str">
        <f t="shared" si="4"/>
        <v/>
      </c>
      <c r="F556" s="37" t="str">
        <f t="shared" si="5"/>
        <v/>
      </c>
      <c r="G556" s="89"/>
      <c r="H556" s="89"/>
      <c r="I556" s="90"/>
      <c r="J556" s="40" t="str">
        <f t="shared" si="16"/>
        <v> </v>
      </c>
      <c r="K556" s="91"/>
      <c r="L556" s="55"/>
      <c r="M556" s="55"/>
      <c r="N556" s="91"/>
      <c r="O556" s="43" t="str">
        <f>IFERROR(__xludf.DUMMYFUNCTION("IF(N556="""","""",IFERROR(
  N556 + VALUE(REGEXEXTRACT(P556, ""(\d+)\s+Days"")),
  """"
)
)"),"")</f>
        <v/>
      </c>
      <c r="P556" s="43" t="str">
        <f t="array" ref="P556">IFERROR(
  INDEX(
    INDEX('{INDEX} Tour Packages'!$A:$ZZ, , MATCH(P$3, '{INDEX} Tour Packages'!$4:$4, 0)),
    MATCH(M556, INDEX('{INDEX} Tour Packages'!$A:$ZZ,0, MATCH("Tour Package Name", '{INDEX} Tour Packages'!$4:$4, 0)), 0)
  ),
"")
</f>
        <v/>
      </c>
      <c r="Q556" s="44" t="str">
        <f t="shared" si="7"/>
        <v/>
      </c>
      <c r="R556" s="44" t="str">
        <f>IFERROR(__xludf.DUMMYFUNCTION("IF(OR(ISBLANK(K556), ISBLANK(N556)), """", 
  LET(
    resDate, K556,
    tourDate, N556,
    monthCount, MAX(0, DATEDIF(resDate, tourDate - 3, ""M"") + 1),
    secondDates, ARRAYFORMULA(DATE(YEAR(resDate), MONTH(resDate) + SEQUENCE(monthCount), 2)),
    "&amp;"validDates, FILTER(secondDates, (secondDates &gt; resDate + 2) * (secondDates &lt;= tourDate - 3)),
    IF(ISERROR(validDates), 0, COUNTA(validDates))
  )
)
"),"")</f>
        <v/>
      </c>
      <c r="S556" s="44" t="str">
        <f t="shared" si="8"/>
        <v/>
      </c>
      <c r="T556" s="45" t="str">
        <f t="array" ref="T556">IF(ISBLANK(BO556),IFERROR(
  INDEX(
    INDEX('{INDEX} Payment Terms'!$A:$G, , MATCH(T$3, '{INDEX} Payment Terms'!$4:$4, 0)),
    MATCH(Q556, INDEX('{INDEX} Payment Terms'!$A:$G,0, MATCH("Payment Condition", '{INDEX} Payment Terms'!$4:$4, 0)), 0)
  ),
""),"Cancelled")
</f>
        <v/>
      </c>
      <c r="U556" s="46" t="b">
        <v>0</v>
      </c>
      <c r="V556" s="47" t="str">
        <f>IFERROR(__xludf.DUMMYFUNCTION("IF(OR(L556=""Duo Booking"", L556=""Group Booking""),
IF(U556=FALSE,"""",
    LET(
      bookingType, L556,
      tour, M556,
      mainFirst, H556,
      mainLast, I556,
      mainEmail, G556,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$L$4:L556, bookingType,
          $M$4:M556, tour,
          $H$4:H556, mainFirst,
          $I$4:I556, mainLast,
          $G$4:G556, mainEmail
        ),
        ""000""
      ),
  "&amp;"    baseID &amp; ""-"" &amp; memberNumber
    )
  ),
  """"
)
"),"")</f>
        <v/>
      </c>
      <c r="W556" s="48"/>
      <c r="X556" s="85" t="b">
        <v>0</v>
      </c>
      <c r="Y556" s="85" t="b">
        <v>0</v>
      </c>
      <c r="Z556" s="85" t="b">
        <v>0</v>
      </c>
      <c r="AA556" s="50"/>
      <c r="AB556" s="51"/>
      <c r="AC556" s="85" t="b">
        <v>0</v>
      </c>
      <c r="AD556" s="92"/>
      <c r="AE556" s="88"/>
      <c r="AF556" s="36" t="str">
        <f t="array" ref="AF556">IF(M556="","",INDEX(
      '{INDEX} Tour Packages'!$A:$ZP,
      MATCH($M556, '{INDEX} Tour Packages'!$A:$A, 0),
      MATCH(AF$3, '{INDEX} Tour Packages'!$4:$4, 0)
    ))</f>
        <v/>
      </c>
      <c r="AG556" s="36" t="str">
        <f t="array" ref="AG556">IF(M556="","",INDEX(
      '{INDEX} Tour Packages'!$A:$ZP,
      MATCH($M556, '{INDEX} Tour Packages'!$A:$A, 0),
      MATCH(AG$3, '{INDEX} Tour Packages'!$4:$4, 0)
    ))</f>
        <v/>
      </c>
      <c r="AH556" s="36" t="str">
        <f t="array" ref="AH556">IF(M556="","",INDEX(
      '{INDEX} Tour Packages'!$A:$ZP,
      MATCH($M556, '{INDEX} Tour Packages'!$A:$A, 0),
      MATCH(AH$3, '{INDEX} Tour Packages'!$4:$4, 0)
    ))</f>
        <v/>
      </c>
      <c r="AI556" s="54" t="str">
        <f t="shared" si="9"/>
        <v/>
      </c>
      <c r="AJ556" s="42"/>
      <c r="AK556" s="55"/>
      <c r="AL556" s="46" t="b">
        <v>0</v>
      </c>
      <c r="AM556" s="56"/>
      <c r="AN556" s="57" t="str">
        <f t="shared" si="10"/>
        <v/>
      </c>
      <c r="AO556" s="58" t="str">
        <f t="shared" si="11"/>
        <v/>
      </c>
      <c r="AP556" s="59"/>
      <c r="AQ556" s="60"/>
      <c r="AR556" s="61"/>
      <c r="AS556" s="61"/>
      <c r="AT556" s="61" t="str">
        <f>IFERROR(__xludf.DUMMYFUNCTION("IF( 
  OR($AJ556=""Full Payment"", ISBLANK($K556)),
  """",
  IF(
    OR(
      Q556=""Standard Booking, P1"",
      Q556=""Standard Booking, P2"",
      Q556=""Standard Booking, P3"",
      Q556=""Standard Booking, P4""
    ),
    LET(
      resDate,   $"&amp;"K556,
      tourDate,  $N556,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6" s="62" t="str">
        <f t="shared" si="12"/>
        <v/>
      </c>
      <c r="AV556" s="63"/>
      <c r="AW556" s="64"/>
      <c r="AX556" s="64"/>
      <c r="AY556" s="64"/>
      <c r="AZ556" s="64" t="str">
        <f>IFERROR(__xludf.DUMMYFUNCTION("IF(
  OR($AJ556=""Full Payment"",$AJ556=""P1"", ISBLANK($K556)),
  """",
  IF(
    OR(
      $Q556=""Standard Booking, P2"",
      $Q556=""Standard Booking, P3"",
      $Q556=""Standard Booking, P4""
    ),
    LET(
      resDate,   $K556,
      tourDate,"&amp;"  $N556,
      monthCount, DATEDIF(resDate, tourDate, ""M"") + 1,
      secondDates, ARRAYFORMULA(
        DATE(
          YEAR(resDate),
          MONTH(resDate) + SEQUENCE(monthCount),
          2
        )
      ),
      validDates, FILTER(
        sec"&amp;"ondDates,
        (secondDates &gt; resDate + 2) *
        (secondDates &lt;= tourDate - 3)
      ),
      IF(
        OR($AJ556=""P2"", $AJ556=""P3"", $AJ556=""P4""),
        IF(
          COUNTA(validDates) &lt; 2,
          """",
          TEXT(INDEX(validDates"&amp;", 2), ""mmm d, yyyy"")
        ),
        IF(
          COUNTA(validDates) &lt; 2,
          """",
          TEXTJOIN("", "", TRUE,
            TEXT(INDEX(validDates, 1), ""mmm d, yyyy""),
            TEXT(INDEX(validDates, 2), ""mmm d, yyyy"")
          )
 "&amp;"       )
      )
    ),
    """"
  )
)
"),"")</f>
        <v/>
      </c>
      <c r="BA556" s="65" t="str">
        <f t="shared" si="13"/>
        <v/>
      </c>
      <c r="BB556" s="63"/>
      <c r="BC556" s="64"/>
      <c r="BD556" s="64"/>
      <c r="BE556" s="64"/>
      <c r="BF556" s="64" t="str">
        <f>IFERROR(__xludf.DUMMYFUNCTION("IF(
  OR($AJ556=""Full Payment"",$AJ556=""P1"", $AJ556=""P2""),
  """",
  IF(
    AND(
      NOT(ISBLANK($K556)),
      OR(
        Q556=""Standard Booking, P3"",
        Q556=""Standard Booking, P4""
      )
    ),
    LET(
      resDate,   $K556,
      "&amp;"tourDate,  $N556,
      monthCount, DATEDIF(resDate, tourDate, ""M"") + 1,
      secondDates, ARRAYFORMULA(
        DATE(
          YEAR(resDate),
          MONTH(resDate) + SEQUENCE(monthCount),
          2
        )
      ),
      validDates, FILTER(
  "&amp;"      secondDates,
        (secondDates &gt; resDate + 2) *
        (secondDates &lt;= tourDate - 3)
      ),
      IF(
        $AJ556=""P4"",
        IF(
          COUNTA(validDates) &lt; 3,
          """",
          TEXT(INDEX(validDates, 3), ""mmm d, yyyy"")
  "&amp;"      ),
        IF(
          $AJ556=""P3"",
          IF(
            COUNTA(validDates) &lt; 3,
            """",
            TEXT(INDEX(validDates, 3), ""mmm d, yyyy"")
          ),
          IF(
            COUNTA(validDates) &lt; 3,
            """",
    "&amp;"        TEXTJOIN("", "", TRUE,
              TEXT(INDEX(validDates, 1), ""mmm d, yyyy""),
              TEXT(INDEX(validDates, 2), ""mmm d, yyyy""),
              TEXT(INDEX(validDates, 3), ""mmm d, yyyy"")
            )
          )
        )
      )
    "&amp;"),
    """"
  )
)
"),"")</f>
        <v/>
      </c>
      <c r="BG556" s="65" t="str">
        <f t="shared" si="14"/>
        <v/>
      </c>
      <c r="BH556" s="63"/>
      <c r="BI556" s="64"/>
      <c r="BJ556" s="64"/>
      <c r="BK556" s="64"/>
      <c r="BL556" s="64" t="str">
        <f>IFERROR(__xludf.DUMMYFUNCTION("IF(
  OR($AJ556=""Full Payment"",$AJ556=""P1"",$AJ556=""P2"",$AJ556=""P3""),
  """",
  IF(
    AND(
      NOT(ISBLANK($K556)),
      $Q556=""Standard Booking, P4""
    ),
    LET(
      resDate,   $K556,
      tourDate,  $N556,
      monthCount, DATEDIF(r"&amp;"esDate, tourDate, ""M"") + 1,
      secondDates, ARRAYFORMULA(
        DATE(
          YEAR(resDate),
          MONTH(resDate) + SEQUENCE(monthCount),
          2
        )
      ),
      validDates, FILTER(
        secondDates,
        (secondDates &gt; res"&amp;"Date + 2) *
        (secondDates &lt;= tourDate - 3)
      ),
      IF(
        $AJ556=""P4"",
        IF(
          COUNTA(validDates) &lt; 4,
          """",
          TEXT(
            INDEX(validDates, 4),
            ""mmm d, yyyy""
          )
        ),
"&amp;"        IF(
          COUNTA(validDates) &lt; 4,
          """",
          TEXTJOIN(
            "", "", TRUE,
            TEXT(INDEX(validDates, 1), ""mmm d, yyyy""),
            TEXT(INDEX(validDates, 2), ""mmm d, yyyy""),
            TEXT(INDEX(validDates"&amp;", 3), ""mmm d, yyyy""),
            TEXT(INDEX(validDates, 4), ""mmm d, yyyy"")
          )
        )
      )
    ),
    """"
  )
)
"),"")</f>
        <v/>
      </c>
      <c r="BM556" s="65" t="str">
        <f t="shared" si="15"/>
        <v/>
      </c>
      <c r="BN556" s="66"/>
      <c r="BO556" s="67"/>
      <c r="BP556" s="49" t="b">
        <v>0</v>
      </c>
      <c r="BQ556" s="49" t="b">
        <v>0</v>
      </c>
      <c r="BR556" s="68"/>
      <c r="BS556" s="69"/>
      <c r="BT556" s="70" t="b">
        <v>0</v>
      </c>
      <c r="BU556" s="71"/>
      <c r="BV556" s="72"/>
      <c r="BW556" s="86" t="b">
        <v>0</v>
      </c>
      <c r="BX556" s="87"/>
    </row>
    <row r="557">
      <c r="A557" s="35" t="str">
        <f t="shared" si="1"/>
        <v/>
      </c>
      <c r="B557" s="36" t="str">
        <f t="shared" si="2"/>
        <v/>
      </c>
      <c r="C557" s="36" t="str">
        <f t="array" ref="C557">IF(
  M557="",
  "",
  IFERROR(
    INDEX(
      '{INDEX} Tour Packages'!$A:$ZZ,
      MATCH(
        M557,
        INDEX(
          '{INDEX} Tour Packages'!$A:$ZZ,
          ,
          MATCH("Tour Package Name", '{INDEX} Tour Packages'!$4:$4, 0)
        ),
        0
      ),
      MATCH("Tour Code", '{INDEX} Tour Packages'!$4:$4, 0)
    ),
    "XXX"
  )
)
</f>
        <v/>
      </c>
      <c r="D557" s="36" t="str">
        <f t="shared" si="3"/>
        <v/>
      </c>
      <c r="E557" s="36" t="str">
        <f t="shared" si="4"/>
        <v/>
      </c>
      <c r="F557" s="37" t="str">
        <f t="shared" si="5"/>
        <v/>
      </c>
      <c r="G557" s="89"/>
      <c r="H557" s="89"/>
      <c r="I557" s="90"/>
      <c r="J557" s="40" t="str">
        <f t="shared" si="16"/>
        <v> </v>
      </c>
      <c r="K557" s="91"/>
      <c r="L557" s="55"/>
      <c r="M557" s="55"/>
      <c r="N557" s="91"/>
      <c r="O557" s="43" t="str">
        <f>IFERROR(__xludf.DUMMYFUNCTION("IF(N557="""","""",IFERROR(
  N557 + VALUE(REGEXEXTRACT(P557, ""(\d+)\s+Days"")),
  """"
)
)"),"")</f>
        <v/>
      </c>
      <c r="P557" s="43" t="str">
        <f t="array" ref="P557">IFERROR(
  INDEX(
    INDEX('{INDEX} Tour Packages'!$A:$ZZ, , MATCH(P$3, '{INDEX} Tour Packages'!$4:$4, 0)),
    MATCH(M557, INDEX('{INDEX} Tour Packages'!$A:$ZZ,0, MATCH("Tour Package Name", '{INDEX} Tour Packages'!$4:$4, 0)), 0)
  ),
"")
</f>
        <v/>
      </c>
      <c r="Q557" s="44" t="str">
        <f t="shared" si="7"/>
        <v/>
      </c>
      <c r="R557" s="44" t="str">
        <f>IFERROR(__xludf.DUMMYFUNCTION("IF(OR(ISBLANK(K557), ISBLANK(N557)), """", 
  LET(
    resDate, K557,
    tourDate, N557,
    monthCount, MAX(0, DATEDIF(resDate, tourDate - 3, ""M"") + 1),
    secondDates, ARRAYFORMULA(DATE(YEAR(resDate), MONTH(resDate) + SEQUENCE(monthCount), 2)),
    "&amp;"validDates, FILTER(secondDates, (secondDates &gt; resDate + 2) * (secondDates &lt;= tourDate - 3)),
    IF(ISERROR(validDates), 0, COUNTA(validDates))
  )
)
"),"")</f>
        <v/>
      </c>
      <c r="S557" s="44" t="str">
        <f t="shared" si="8"/>
        <v/>
      </c>
      <c r="T557" s="45" t="str">
        <f t="array" ref="T557">IF(ISBLANK(BO557),IFERROR(
  INDEX(
    INDEX('{INDEX} Payment Terms'!$A:$G, , MATCH(T$3, '{INDEX} Payment Terms'!$4:$4, 0)),
    MATCH(Q557, INDEX('{INDEX} Payment Terms'!$A:$G,0, MATCH("Payment Condition", '{INDEX} Payment Terms'!$4:$4, 0)), 0)
  ),
""),"Cancelled")
</f>
        <v/>
      </c>
      <c r="U557" s="46" t="b">
        <v>0</v>
      </c>
      <c r="V557" s="47" t="str">
        <f>IFERROR(__xludf.DUMMYFUNCTION("IF(OR(L557=""Duo Booking"", L557=""Group Booking""),
IF(U557=FALSE,"""",
    LET(
      bookingType, L557,
      tour, M557,
      mainFirst, H557,
      mainLast, I557,
      mainEmail, G557,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$L$4:L557, bookingType,
          $M$4:M557, tour,
          $H$4:H557, mainFirst,
          $I$4:I557, mainLast,
          $G$4:G557, mainEmail
        ),
        ""000""
      ),
  "&amp;"    baseID &amp; ""-"" &amp; memberNumber
    )
  ),
  """"
)
"),"")</f>
        <v/>
      </c>
      <c r="W557" s="48"/>
      <c r="X557" s="85" t="b">
        <v>0</v>
      </c>
      <c r="Y557" s="85" t="b">
        <v>0</v>
      </c>
      <c r="Z557" s="85" t="b">
        <v>0</v>
      </c>
      <c r="AA557" s="50"/>
      <c r="AB557" s="51"/>
      <c r="AC557" s="85" t="b">
        <v>0</v>
      </c>
      <c r="AD557" s="92"/>
      <c r="AE557" s="88"/>
      <c r="AF557" s="36" t="str">
        <f t="array" ref="AF557">IF(M557="","",INDEX(
      '{INDEX} Tour Packages'!$A:$ZP,
      MATCH($M557, '{INDEX} Tour Packages'!$A:$A, 0),
      MATCH(AF$3, '{INDEX} Tour Packages'!$4:$4, 0)
    ))</f>
        <v/>
      </c>
      <c r="AG557" s="36" t="str">
        <f t="array" ref="AG557">IF(M557="","",INDEX(
      '{INDEX} Tour Packages'!$A:$ZP,
      MATCH($M557, '{INDEX} Tour Packages'!$A:$A, 0),
      MATCH(AG$3, '{INDEX} Tour Packages'!$4:$4, 0)
    ))</f>
        <v/>
      </c>
      <c r="AH557" s="36" t="str">
        <f t="array" ref="AH557">IF(M557="","",INDEX(
      '{INDEX} Tour Packages'!$A:$ZP,
      MATCH($M557, '{INDEX} Tour Packages'!$A:$A, 0),
      MATCH(AH$3, '{INDEX} Tour Packages'!$4:$4, 0)
    ))</f>
        <v/>
      </c>
      <c r="AI557" s="54" t="str">
        <f t="shared" si="9"/>
        <v/>
      </c>
      <c r="AJ557" s="42"/>
      <c r="AK557" s="55"/>
      <c r="AL557" s="46" t="b">
        <v>0</v>
      </c>
      <c r="AM557" s="56"/>
      <c r="AN557" s="57" t="str">
        <f t="shared" si="10"/>
        <v/>
      </c>
      <c r="AO557" s="58" t="str">
        <f t="shared" si="11"/>
        <v/>
      </c>
      <c r="AP557" s="59"/>
      <c r="AQ557" s="60"/>
      <c r="AR557" s="61"/>
      <c r="AS557" s="61"/>
      <c r="AT557" s="61" t="str">
        <f>IFERROR(__xludf.DUMMYFUNCTION("IF( 
  OR($AJ557=""Full Payment"", ISBLANK($K557)),
  """",
  IF(
    OR(
      Q557=""Standard Booking, P1"",
      Q557=""Standard Booking, P2"",
      Q557=""Standard Booking, P3"",
      Q557=""Standard Booking, P4""
    ),
    LET(
      resDate,   $"&amp;"K557,
      tourDate,  $N557,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7" s="62" t="str">
        <f t="shared" si="12"/>
        <v/>
      </c>
      <c r="AV557" s="63"/>
      <c r="AW557" s="64"/>
      <c r="AX557" s="64"/>
      <c r="AY557" s="64"/>
      <c r="AZ557" s="64" t="str">
        <f>IFERROR(__xludf.DUMMYFUNCTION("IF(
  OR($AJ557=""Full Payment"",$AJ557=""P1"", ISBLANK($K557)),
  """",
  IF(
    OR(
      $Q557=""Standard Booking, P2"",
      $Q557=""Standard Booking, P3"",
      $Q557=""Standard Booking, P4""
    ),
    LET(
      resDate,   $K557,
      tourDate,"&amp;"  $N557,
      monthCount, DATEDIF(resDate, tourDate, ""M"") + 1,
      secondDates, ARRAYFORMULA(
        DATE(
          YEAR(resDate),
          MONTH(resDate) + SEQUENCE(monthCount),
          2
        )
      ),
      validDates, FILTER(
        sec"&amp;"ondDates,
        (secondDates &gt; resDate + 2) *
        (secondDates &lt;= tourDate - 3)
      ),
      IF(
        OR($AJ557=""P2"", $AJ557=""P3"", $AJ557=""P4""),
        IF(
          COUNTA(validDates) &lt; 2,
          """",
          TEXT(INDEX(validDates"&amp;", 2), ""mmm d, yyyy"")
        ),
        IF(
          COUNTA(validDates) &lt; 2,
          """",
          TEXTJOIN("", "", TRUE,
            TEXT(INDEX(validDates, 1), ""mmm d, yyyy""),
            TEXT(INDEX(validDates, 2), ""mmm d, yyyy"")
          )
 "&amp;"       )
      )
    ),
    """"
  )
)
"),"")</f>
        <v/>
      </c>
      <c r="BA557" s="65" t="str">
        <f t="shared" si="13"/>
        <v/>
      </c>
      <c r="BB557" s="63"/>
      <c r="BC557" s="64"/>
      <c r="BD557" s="64"/>
      <c r="BE557" s="64"/>
      <c r="BF557" s="64" t="str">
        <f>IFERROR(__xludf.DUMMYFUNCTION("IF(
  OR($AJ557=""Full Payment"",$AJ557=""P1"", $AJ557=""P2""),
  """",
  IF(
    AND(
      NOT(ISBLANK($K557)),
      OR(
        Q557=""Standard Booking, P3"",
        Q557=""Standard Booking, P4""
      )
    ),
    LET(
      resDate,   $K557,
      "&amp;"tourDate,  $N557,
      monthCount, DATEDIF(resDate, tourDate, ""M"") + 1,
      secondDates, ARRAYFORMULA(
        DATE(
          YEAR(resDate),
          MONTH(resDate) + SEQUENCE(monthCount),
          2
        )
      ),
      validDates, FILTER(
  "&amp;"      secondDates,
        (secondDates &gt; resDate + 2) *
        (secondDates &lt;= tourDate - 3)
      ),
      IF(
        $AJ557=""P4"",
        IF(
          COUNTA(validDates) &lt; 3,
          """",
          TEXT(INDEX(validDates, 3), ""mmm d, yyyy"")
  "&amp;"      ),
        IF(
          $AJ557=""P3"",
          IF(
            COUNTA(validDates) &lt; 3,
            """",
            TEXT(INDEX(validDates, 3), ""mmm d, yyyy"")
          ),
          IF(
            COUNTA(validDates) &lt; 3,
            """",
    "&amp;"        TEXTJOIN("", "", TRUE,
              TEXT(INDEX(validDates, 1), ""mmm d, yyyy""),
              TEXT(INDEX(validDates, 2), ""mmm d, yyyy""),
              TEXT(INDEX(validDates, 3), ""mmm d, yyyy"")
            )
          )
        )
      )
    "&amp;"),
    """"
  )
)
"),"")</f>
        <v/>
      </c>
      <c r="BG557" s="65" t="str">
        <f t="shared" si="14"/>
        <v/>
      </c>
      <c r="BH557" s="63"/>
      <c r="BI557" s="64"/>
      <c r="BJ557" s="64"/>
      <c r="BK557" s="64"/>
      <c r="BL557" s="64" t="str">
        <f>IFERROR(__xludf.DUMMYFUNCTION("IF(
  OR($AJ557=""Full Payment"",$AJ557=""P1"",$AJ557=""P2"",$AJ557=""P3""),
  """",
  IF(
    AND(
      NOT(ISBLANK($K557)),
      $Q557=""Standard Booking, P4""
    ),
    LET(
      resDate,   $K557,
      tourDate,  $N557,
      monthCount, DATEDIF(r"&amp;"esDate, tourDate, ""M"") + 1,
      secondDates, ARRAYFORMULA(
        DATE(
          YEAR(resDate),
          MONTH(resDate) + SEQUENCE(monthCount),
          2
        )
      ),
      validDates, FILTER(
        secondDates,
        (secondDates &gt; res"&amp;"Date + 2) *
        (secondDates &lt;= tourDate - 3)
      ),
      IF(
        $AJ557=""P4"",
        IF(
          COUNTA(validDates) &lt; 4,
          """",
          TEXT(
            INDEX(validDates, 4),
            ""mmm d, yyyy""
          )
        ),
"&amp;"        IF(
          COUNTA(validDates) &lt; 4,
          """",
          TEXTJOIN(
            "", "", TRUE,
            TEXT(INDEX(validDates, 1), ""mmm d, yyyy""),
            TEXT(INDEX(validDates, 2), ""mmm d, yyyy""),
            TEXT(INDEX(validDates"&amp;", 3), ""mmm d, yyyy""),
            TEXT(INDEX(validDates, 4), ""mmm d, yyyy"")
          )
        )
      )
    ),
    """"
  )
)
"),"")</f>
        <v/>
      </c>
      <c r="BM557" s="65" t="str">
        <f t="shared" si="15"/>
        <v/>
      </c>
      <c r="BN557" s="66"/>
      <c r="BO557" s="67"/>
      <c r="BP557" s="49" t="b">
        <v>0</v>
      </c>
      <c r="BQ557" s="49" t="b">
        <v>0</v>
      </c>
      <c r="BR557" s="68"/>
      <c r="BS557" s="69"/>
      <c r="BT557" s="70" t="b">
        <v>0</v>
      </c>
      <c r="BU557" s="71"/>
      <c r="BV557" s="72"/>
      <c r="BW557" s="86" t="b">
        <v>0</v>
      </c>
      <c r="BX557" s="87"/>
    </row>
    <row r="558">
      <c r="A558" s="35" t="str">
        <f t="shared" si="1"/>
        <v/>
      </c>
      <c r="B558" s="36" t="str">
        <f t="shared" si="2"/>
        <v/>
      </c>
      <c r="C558" s="36" t="str">
        <f t="array" ref="C558">IF(
  M558="",
  "",
  IFERROR(
    INDEX(
      '{INDEX} Tour Packages'!$A:$ZZ,
      MATCH(
        M558,
        INDEX(
          '{INDEX} Tour Packages'!$A:$ZZ,
          ,
          MATCH("Tour Package Name", '{INDEX} Tour Packages'!$4:$4, 0)
        ),
        0
      ),
      MATCH("Tour Code", '{INDEX} Tour Packages'!$4:$4, 0)
    ),
    "XXX"
  )
)
</f>
        <v/>
      </c>
      <c r="D558" s="36" t="str">
        <f t="shared" si="3"/>
        <v/>
      </c>
      <c r="E558" s="36" t="str">
        <f t="shared" si="4"/>
        <v/>
      </c>
      <c r="F558" s="37" t="str">
        <f t="shared" si="5"/>
        <v/>
      </c>
      <c r="G558" s="89"/>
      <c r="H558" s="89"/>
      <c r="I558" s="90"/>
      <c r="J558" s="40" t="str">
        <f t="shared" si="16"/>
        <v> </v>
      </c>
      <c r="K558" s="91"/>
      <c r="L558" s="55"/>
      <c r="M558" s="55"/>
      <c r="N558" s="91"/>
      <c r="O558" s="43" t="str">
        <f>IFERROR(__xludf.DUMMYFUNCTION("IF(N558="""","""",IFERROR(
  N558 + VALUE(REGEXEXTRACT(P558, ""(\d+)\s+Days"")),
  """"
)
)"),"")</f>
        <v/>
      </c>
      <c r="P558" s="43" t="str">
        <f t="array" ref="P558">IFERROR(
  INDEX(
    INDEX('{INDEX} Tour Packages'!$A:$ZZ, , MATCH(P$3, '{INDEX} Tour Packages'!$4:$4, 0)),
    MATCH(M558, INDEX('{INDEX} Tour Packages'!$A:$ZZ,0, MATCH("Tour Package Name", '{INDEX} Tour Packages'!$4:$4, 0)), 0)
  ),
"")
</f>
        <v/>
      </c>
      <c r="Q558" s="44" t="str">
        <f t="shared" si="7"/>
        <v/>
      </c>
      <c r="R558" s="44" t="str">
        <f>IFERROR(__xludf.DUMMYFUNCTION("IF(OR(ISBLANK(K558), ISBLANK(N558)), """", 
  LET(
    resDate, K558,
    tourDate, N558,
    monthCount, MAX(0, DATEDIF(resDate, tourDate - 3, ""M"") + 1),
    secondDates, ARRAYFORMULA(DATE(YEAR(resDate), MONTH(resDate) + SEQUENCE(monthCount), 2)),
    "&amp;"validDates, FILTER(secondDates, (secondDates &gt; resDate + 2) * (secondDates &lt;= tourDate - 3)),
    IF(ISERROR(validDates), 0, COUNTA(validDates))
  )
)
"),"")</f>
        <v/>
      </c>
      <c r="S558" s="44" t="str">
        <f t="shared" si="8"/>
        <v/>
      </c>
      <c r="T558" s="45" t="str">
        <f t="array" ref="T558">IF(ISBLANK(BO558),IFERROR(
  INDEX(
    INDEX('{INDEX} Payment Terms'!$A:$G, , MATCH(T$3, '{INDEX} Payment Terms'!$4:$4, 0)),
    MATCH(Q558, INDEX('{INDEX} Payment Terms'!$A:$G,0, MATCH("Payment Condition", '{INDEX} Payment Terms'!$4:$4, 0)), 0)
  ),
""),"Cancelled")
</f>
        <v/>
      </c>
      <c r="U558" s="46" t="b">
        <v>0</v>
      </c>
      <c r="V558" s="47" t="str">
        <f>IFERROR(__xludf.DUMMYFUNCTION("IF(OR(L558=""Duo Booking"", L558=""Group Booking""),
IF(U558=FALSE,"""",
    LET(
      bookingType, L558,
      tour, M558,
      mainFirst, H558,
      mainLast, I558,
      mainEmail, G558,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$L$4:L558, bookingType,
          $M$4:M558, tour,
          $H$4:H558, mainFirst,
          $I$4:I558, mainLast,
          $G$4:G558, mainEmail
        ),
        ""000""
      ),
  "&amp;"    baseID &amp; ""-"" &amp; memberNumber
    )
  ),
  """"
)
"),"")</f>
        <v/>
      </c>
      <c r="W558" s="48"/>
      <c r="X558" s="85" t="b">
        <v>0</v>
      </c>
      <c r="Y558" s="85" t="b">
        <v>0</v>
      </c>
      <c r="Z558" s="85" t="b">
        <v>0</v>
      </c>
      <c r="AA558" s="50"/>
      <c r="AB558" s="51"/>
      <c r="AC558" s="85" t="b">
        <v>0</v>
      </c>
      <c r="AD558" s="92"/>
      <c r="AE558" s="88"/>
      <c r="AF558" s="36" t="str">
        <f t="array" ref="AF558">IF(M558="","",INDEX(
      '{INDEX} Tour Packages'!$A:$ZP,
      MATCH($M558, '{INDEX} Tour Packages'!$A:$A, 0),
      MATCH(AF$3, '{INDEX} Tour Packages'!$4:$4, 0)
    ))</f>
        <v/>
      </c>
      <c r="AG558" s="36" t="str">
        <f t="array" ref="AG558">IF(M558="","",INDEX(
      '{INDEX} Tour Packages'!$A:$ZP,
      MATCH($M558, '{INDEX} Tour Packages'!$A:$A, 0),
      MATCH(AG$3, '{INDEX} Tour Packages'!$4:$4, 0)
    ))</f>
        <v/>
      </c>
      <c r="AH558" s="36" t="str">
        <f t="array" ref="AH558">IF(M558="","",INDEX(
      '{INDEX} Tour Packages'!$A:$ZP,
      MATCH($M558, '{INDEX} Tour Packages'!$A:$A, 0),
      MATCH(AH$3, '{INDEX} Tour Packages'!$4:$4, 0)
    ))</f>
        <v/>
      </c>
      <c r="AI558" s="54" t="str">
        <f t="shared" si="9"/>
        <v/>
      </c>
      <c r="AJ558" s="42"/>
      <c r="AK558" s="55"/>
      <c r="AL558" s="46" t="b">
        <v>0</v>
      </c>
      <c r="AM558" s="56"/>
      <c r="AN558" s="57" t="str">
        <f t="shared" si="10"/>
        <v/>
      </c>
      <c r="AO558" s="58" t="str">
        <f t="shared" si="11"/>
        <v/>
      </c>
      <c r="AP558" s="59"/>
      <c r="AQ558" s="60"/>
      <c r="AR558" s="61"/>
      <c r="AS558" s="61"/>
      <c r="AT558" s="61" t="str">
        <f>IFERROR(__xludf.DUMMYFUNCTION("IF( 
  OR($AJ558=""Full Payment"", ISBLANK($K558)),
  """",
  IF(
    OR(
      Q558=""Standard Booking, P1"",
      Q558=""Standard Booking, P2"",
      Q558=""Standard Booking, P3"",
      Q558=""Standard Booking, P4""
    ),
    LET(
      resDate,   $"&amp;"K558,
      tourDate,  $N558,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8" s="62" t="str">
        <f t="shared" si="12"/>
        <v/>
      </c>
      <c r="AV558" s="63"/>
      <c r="AW558" s="64"/>
      <c r="AX558" s="64"/>
      <c r="AY558" s="64"/>
      <c r="AZ558" s="64" t="str">
        <f>IFERROR(__xludf.DUMMYFUNCTION("IF(
  OR($AJ558=""Full Payment"",$AJ558=""P1"", ISBLANK($K558)),
  """",
  IF(
    OR(
      $Q558=""Standard Booking, P2"",
      $Q558=""Standard Booking, P3"",
      $Q558=""Standard Booking, P4""
    ),
    LET(
      resDate,   $K558,
      tourDate,"&amp;"  $N558,
      monthCount, DATEDIF(resDate, tourDate, ""M"") + 1,
      secondDates, ARRAYFORMULA(
        DATE(
          YEAR(resDate),
          MONTH(resDate) + SEQUENCE(monthCount),
          2
        )
      ),
      validDates, FILTER(
        sec"&amp;"ondDates,
        (secondDates &gt; resDate + 2) *
        (secondDates &lt;= tourDate - 3)
      ),
      IF(
        OR($AJ558=""P2"", $AJ558=""P3"", $AJ558=""P4""),
        IF(
          COUNTA(validDates) &lt; 2,
          """",
          TEXT(INDEX(validDates"&amp;", 2), ""mmm d, yyyy"")
        ),
        IF(
          COUNTA(validDates) &lt; 2,
          """",
          TEXTJOIN("", "", TRUE,
            TEXT(INDEX(validDates, 1), ""mmm d, yyyy""),
            TEXT(INDEX(validDates, 2), ""mmm d, yyyy"")
          )
 "&amp;"       )
      )
    ),
    """"
  )
)
"),"")</f>
        <v/>
      </c>
      <c r="BA558" s="65" t="str">
        <f t="shared" si="13"/>
        <v/>
      </c>
      <c r="BB558" s="63"/>
      <c r="BC558" s="64"/>
      <c r="BD558" s="64"/>
      <c r="BE558" s="64"/>
      <c r="BF558" s="64" t="str">
        <f>IFERROR(__xludf.DUMMYFUNCTION("IF(
  OR($AJ558=""Full Payment"",$AJ558=""P1"", $AJ558=""P2""),
  """",
  IF(
    AND(
      NOT(ISBLANK($K558)),
      OR(
        Q558=""Standard Booking, P3"",
        Q558=""Standard Booking, P4""
      )
    ),
    LET(
      resDate,   $K558,
      "&amp;"tourDate,  $N558,
      monthCount, DATEDIF(resDate, tourDate, ""M"") + 1,
      secondDates, ARRAYFORMULA(
        DATE(
          YEAR(resDate),
          MONTH(resDate) + SEQUENCE(monthCount),
          2
        )
      ),
      validDates, FILTER(
  "&amp;"      secondDates,
        (secondDates &gt; resDate + 2) *
        (secondDates &lt;= tourDate - 3)
      ),
      IF(
        $AJ558=""P4"",
        IF(
          COUNTA(validDates) &lt; 3,
          """",
          TEXT(INDEX(validDates, 3), ""mmm d, yyyy"")
  "&amp;"      ),
        IF(
          $AJ558=""P3"",
          IF(
            COUNTA(validDates) &lt; 3,
            """",
            TEXT(INDEX(validDates, 3), ""mmm d, yyyy"")
          ),
          IF(
            COUNTA(validDates) &lt; 3,
            """",
    "&amp;"        TEXTJOIN("", "", TRUE,
              TEXT(INDEX(validDates, 1), ""mmm d, yyyy""),
              TEXT(INDEX(validDates, 2), ""mmm d, yyyy""),
              TEXT(INDEX(validDates, 3), ""mmm d, yyyy"")
            )
          )
        )
      )
    "&amp;"),
    """"
  )
)
"),"")</f>
        <v/>
      </c>
      <c r="BG558" s="65" t="str">
        <f t="shared" si="14"/>
        <v/>
      </c>
      <c r="BH558" s="63"/>
      <c r="BI558" s="64"/>
      <c r="BJ558" s="64"/>
      <c r="BK558" s="64"/>
      <c r="BL558" s="64" t="str">
        <f>IFERROR(__xludf.DUMMYFUNCTION("IF(
  OR($AJ558=""Full Payment"",$AJ558=""P1"",$AJ558=""P2"",$AJ558=""P3""),
  """",
  IF(
    AND(
      NOT(ISBLANK($K558)),
      $Q558=""Standard Booking, P4""
    ),
    LET(
      resDate,   $K558,
      tourDate,  $N558,
      monthCount, DATEDIF(r"&amp;"esDate, tourDate, ""M"") + 1,
      secondDates, ARRAYFORMULA(
        DATE(
          YEAR(resDate),
          MONTH(resDate) + SEQUENCE(monthCount),
          2
        )
      ),
      validDates, FILTER(
        secondDates,
        (secondDates &gt; res"&amp;"Date + 2) *
        (secondDates &lt;= tourDate - 3)
      ),
      IF(
        $AJ558=""P4"",
        IF(
          COUNTA(validDates) &lt; 4,
          """",
          TEXT(
            INDEX(validDates, 4),
            ""mmm d, yyyy""
          )
        ),
"&amp;"        IF(
          COUNTA(validDates) &lt; 4,
          """",
          TEXTJOIN(
            "", "", TRUE,
            TEXT(INDEX(validDates, 1), ""mmm d, yyyy""),
            TEXT(INDEX(validDates, 2), ""mmm d, yyyy""),
            TEXT(INDEX(validDates"&amp;", 3), ""mmm d, yyyy""),
            TEXT(INDEX(validDates, 4), ""mmm d, yyyy"")
          )
        )
      )
    ),
    """"
  )
)
"),"")</f>
        <v/>
      </c>
      <c r="BM558" s="65" t="str">
        <f t="shared" si="15"/>
        <v/>
      </c>
      <c r="BN558" s="66"/>
      <c r="BO558" s="67"/>
      <c r="BP558" s="49" t="b">
        <v>0</v>
      </c>
      <c r="BQ558" s="49" t="b">
        <v>0</v>
      </c>
      <c r="BR558" s="68"/>
      <c r="BS558" s="69"/>
      <c r="BT558" s="70" t="b">
        <v>0</v>
      </c>
      <c r="BU558" s="71"/>
      <c r="BV558" s="72"/>
      <c r="BW558" s="86" t="b">
        <v>0</v>
      </c>
      <c r="BX558" s="87"/>
    </row>
    <row r="559">
      <c r="A559" s="35" t="str">
        <f t="shared" si="1"/>
        <v/>
      </c>
      <c r="B559" s="36" t="str">
        <f t="shared" si="2"/>
        <v/>
      </c>
      <c r="C559" s="36" t="str">
        <f t="array" ref="C559">IF(
  M559="",
  "",
  IFERROR(
    INDEX(
      '{INDEX} Tour Packages'!$A:$ZZ,
      MATCH(
        M559,
        INDEX(
          '{INDEX} Tour Packages'!$A:$ZZ,
          ,
          MATCH("Tour Package Name", '{INDEX} Tour Packages'!$4:$4, 0)
        ),
        0
      ),
      MATCH("Tour Code", '{INDEX} Tour Packages'!$4:$4, 0)
    ),
    "XXX"
  )
)
</f>
        <v/>
      </c>
      <c r="D559" s="36" t="str">
        <f t="shared" si="3"/>
        <v/>
      </c>
      <c r="E559" s="36" t="str">
        <f t="shared" si="4"/>
        <v/>
      </c>
      <c r="F559" s="37" t="str">
        <f t="shared" si="5"/>
        <v/>
      </c>
      <c r="G559" s="89"/>
      <c r="H559" s="89"/>
      <c r="I559" s="90"/>
      <c r="J559" s="40" t="str">
        <f t="shared" si="16"/>
        <v> </v>
      </c>
      <c r="K559" s="91"/>
      <c r="L559" s="55"/>
      <c r="M559" s="55"/>
      <c r="N559" s="91"/>
      <c r="O559" s="43" t="str">
        <f>IFERROR(__xludf.DUMMYFUNCTION("IF(N559="""","""",IFERROR(
  N559 + VALUE(REGEXEXTRACT(P559, ""(\d+)\s+Days"")),
  """"
)
)"),"")</f>
        <v/>
      </c>
      <c r="P559" s="43" t="str">
        <f t="array" ref="P559">IFERROR(
  INDEX(
    INDEX('{INDEX} Tour Packages'!$A:$ZZ, , MATCH(P$3, '{INDEX} Tour Packages'!$4:$4, 0)),
    MATCH(M559, INDEX('{INDEX} Tour Packages'!$A:$ZZ,0, MATCH("Tour Package Name", '{INDEX} Tour Packages'!$4:$4, 0)), 0)
  ),
"")
</f>
        <v/>
      </c>
      <c r="Q559" s="44" t="str">
        <f t="shared" si="7"/>
        <v/>
      </c>
      <c r="R559" s="44" t="str">
        <f>IFERROR(__xludf.DUMMYFUNCTION("IF(OR(ISBLANK(K559), ISBLANK(N559)), """", 
  LET(
    resDate, K559,
    tourDate, N559,
    monthCount, MAX(0, DATEDIF(resDate, tourDate - 3, ""M"") + 1),
    secondDates, ARRAYFORMULA(DATE(YEAR(resDate), MONTH(resDate) + SEQUENCE(monthCount), 2)),
    "&amp;"validDates, FILTER(secondDates, (secondDates &gt; resDate + 2) * (secondDates &lt;= tourDate - 3)),
    IF(ISERROR(validDates), 0, COUNTA(validDates))
  )
)
"),"")</f>
        <v/>
      </c>
      <c r="S559" s="44" t="str">
        <f t="shared" si="8"/>
        <v/>
      </c>
      <c r="T559" s="45" t="str">
        <f t="array" ref="T559">IF(ISBLANK(BO559),IFERROR(
  INDEX(
    INDEX('{INDEX} Payment Terms'!$A:$G, , MATCH(T$3, '{INDEX} Payment Terms'!$4:$4, 0)),
    MATCH(Q559, INDEX('{INDEX} Payment Terms'!$A:$G,0, MATCH("Payment Condition", '{INDEX} Payment Terms'!$4:$4, 0)), 0)
  ),
""),"Cancelled")
</f>
        <v/>
      </c>
      <c r="U559" s="46" t="b">
        <v>0</v>
      </c>
      <c r="V559" s="47" t="str">
        <f>IFERROR(__xludf.DUMMYFUNCTION("IF(OR(L559=""Duo Booking"", L559=""Group Booking""),
IF(U559=FALSE,"""",
    LET(
      bookingType, L559,
      tour, M559,
      mainFirst, H559,
      mainLast, I559,
      mainEmail, G559,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$L$4:L559, bookingType,
          $M$4:M559, tour,
          $H$4:H559, mainFirst,
          $I$4:I559, mainLast,
          $G$4:G559, mainEmail
        ),
        ""000""
      ),
  "&amp;"    baseID &amp; ""-"" &amp; memberNumber
    )
  ),
  """"
)
"),"")</f>
        <v/>
      </c>
      <c r="W559" s="48"/>
      <c r="X559" s="85" t="b">
        <v>0</v>
      </c>
      <c r="Y559" s="85" t="b">
        <v>0</v>
      </c>
      <c r="Z559" s="85" t="b">
        <v>0</v>
      </c>
      <c r="AA559" s="50"/>
      <c r="AB559" s="51"/>
      <c r="AC559" s="85" t="b">
        <v>0</v>
      </c>
      <c r="AD559" s="92"/>
      <c r="AE559" s="88"/>
      <c r="AF559" s="36" t="str">
        <f t="array" ref="AF559">IF(M559="","",INDEX(
      '{INDEX} Tour Packages'!$A:$ZP,
      MATCH($M559, '{INDEX} Tour Packages'!$A:$A, 0),
      MATCH(AF$3, '{INDEX} Tour Packages'!$4:$4, 0)
    ))</f>
        <v/>
      </c>
      <c r="AG559" s="36" t="str">
        <f t="array" ref="AG559">IF(M559="","",INDEX(
      '{INDEX} Tour Packages'!$A:$ZP,
      MATCH($M559, '{INDEX} Tour Packages'!$A:$A, 0),
      MATCH(AG$3, '{INDEX} Tour Packages'!$4:$4, 0)
    ))</f>
        <v/>
      </c>
      <c r="AH559" s="36" t="str">
        <f t="array" ref="AH559">IF(M559="","",INDEX(
      '{INDEX} Tour Packages'!$A:$ZP,
      MATCH($M559, '{INDEX} Tour Packages'!$A:$A, 0),
      MATCH(AH$3, '{INDEX} Tour Packages'!$4:$4, 0)
    ))</f>
        <v/>
      </c>
      <c r="AI559" s="54" t="str">
        <f t="shared" si="9"/>
        <v/>
      </c>
      <c r="AJ559" s="42"/>
      <c r="AK559" s="55"/>
      <c r="AL559" s="46" t="b">
        <v>0</v>
      </c>
      <c r="AM559" s="56"/>
      <c r="AN559" s="57" t="str">
        <f t="shared" si="10"/>
        <v/>
      </c>
      <c r="AO559" s="58" t="str">
        <f t="shared" si="11"/>
        <v/>
      </c>
      <c r="AP559" s="59"/>
      <c r="AQ559" s="60"/>
      <c r="AR559" s="61"/>
      <c r="AS559" s="61"/>
      <c r="AT559" s="61" t="str">
        <f>IFERROR(__xludf.DUMMYFUNCTION("IF( 
  OR($AJ559=""Full Payment"", ISBLANK($K559)),
  """",
  IF(
    OR(
      Q559=""Standard Booking, P1"",
      Q559=""Standard Booking, P2"",
      Q559=""Standard Booking, P3"",
      Q559=""Standard Booking, P4""
    ),
    LET(
      resDate,   $"&amp;"K559,
      tourDate,  $N559,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59" s="62" t="str">
        <f t="shared" si="12"/>
        <v/>
      </c>
      <c r="AV559" s="63"/>
      <c r="AW559" s="64"/>
      <c r="AX559" s="64"/>
      <c r="AY559" s="64"/>
      <c r="AZ559" s="64" t="str">
        <f>IFERROR(__xludf.DUMMYFUNCTION("IF(
  OR($AJ559=""Full Payment"",$AJ559=""P1"", ISBLANK($K559)),
  """",
  IF(
    OR(
      $Q559=""Standard Booking, P2"",
      $Q559=""Standard Booking, P3"",
      $Q559=""Standard Booking, P4""
    ),
    LET(
      resDate,   $K559,
      tourDate,"&amp;"  $N559,
      monthCount, DATEDIF(resDate, tourDate, ""M"") + 1,
      secondDates, ARRAYFORMULA(
        DATE(
          YEAR(resDate),
          MONTH(resDate) + SEQUENCE(monthCount),
          2
        )
      ),
      validDates, FILTER(
        sec"&amp;"ondDates,
        (secondDates &gt; resDate + 2) *
        (secondDates &lt;= tourDate - 3)
      ),
      IF(
        OR($AJ559=""P2"", $AJ559=""P3"", $AJ559=""P4""),
        IF(
          COUNTA(validDates) &lt; 2,
          """",
          TEXT(INDEX(validDates"&amp;", 2), ""mmm d, yyyy"")
        ),
        IF(
          COUNTA(validDates) &lt; 2,
          """",
          TEXTJOIN("", "", TRUE,
            TEXT(INDEX(validDates, 1), ""mmm d, yyyy""),
            TEXT(INDEX(validDates, 2), ""mmm d, yyyy"")
          )
 "&amp;"       )
      )
    ),
    """"
  )
)
"),"")</f>
        <v/>
      </c>
      <c r="BA559" s="65" t="str">
        <f t="shared" si="13"/>
        <v/>
      </c>
      <c r="BB559" s="63"/>
      <c r="BC559" s="64"/>
      <c r="BD559" s="64"/>
      <c r="BE559" s="64"/>
      <c r="BF559" s="64" t="str">
        <f>IFERROR(__xludf.DUMMYFUNCTION("IF(
  OR($AJ559=""Full Payment"",$AJ559=""P1"", $AJ559=""P2""),
  """",
  IF(
    AND(
      NOT(ISBLANK($K559)),
      OR(
        Q559=""Standard Booking, P3"",
        Q559=""Standard Booking, P4""
      )
    ),
    LET(
      resDate,   $K559,
      "&amp;"tourDate,  $N559,
      monthCount, DATEDIF(resDate, tourDate, ""M"") + 1,
      secondDates, ARRAYFORMULA(
        DATE(
          YEAR(resDate),
          MONTH(resDate) + SEQUENCE(monthCount),
          2
        )
      ),
      validDates, FILTER(
  "&amp;"      secondDates,
        (secondDates &gt; resDate + 2) *
        (secondDates &lt;= tourDate - 3)
      ),
      IF(
        $AJ559=""P4"",
        IF(
          COUNTA(validDates) &lt; 3,
          """",
          TEXT(INDEX(validDates, 3), ""mmm d, yyyy"")
  "&amp;"      ),
        IF(
          $AJ559=""P3"",
          IF(
            COUNTA(validDates) &lt; 3,
            """",
            TEXT(INDEX(validDates, 3), ""mmm d, yyyy"")
          ),
          IF(
            COUNTA(validDates) &lt; 3,
            """",
    "&amp;"        TEXTJOIN("", "", TRUE,
              TEXT(INDEX(validDates, 1), ""mmm d, yyyy""),
              TEXT(INDEX(validDates, 2), ""mmm d, yyyy""),
              TEXT(INDEX(validDates, 3), ""mmm d, yyyy"")
            )
          )
        )
      )
    "&amp;"),
    """"
  )
)
"),"")</f>
        <v/>
      </c>
      <c r="BG559" s="65" t="str">
        <f t="shared" si="14"/>
        <v/>
      </c>
      <c r="BH559" s="63"/>
      <c r="BI559" s="64"/>
      <c r="BJ559" s="64"/>
      <c r="BK559" s="64"/>
      <c r="BL559" s="64" t="str">
        <f>IFERROR(__xludf.DUMMYFUNCTION("IF(
  OR($AJ559=""Full Payment"",$AJ559=""P1"",$AJ559=""P2"",$AJ559=""P3""),
  """",
  IF(
    AND(
      NOT(ISBLANK($K559)),
      $Q559=""Standard Booking, P4""
    ),
    LET(
      resDate,   $K559,
      tourDate,  $N559,
      monthCount, DATEDIF(r"&amp;"esDate, tourDate, ""M"") + 1,
      secondDates, ARRAYFORMULA(
        DATE(
          YEAR(resDate),
          MONTH(resDate) + SEQUENCE(monthCount),
          2
        )
      ),
      validDates, FILTER(
        secondDates,
        (secondDates &gt; res"&amp;"Date + 2) *
        (secondDates &lt;= tourDate - 3)
      ),
      IF(
        $AJ559=""P4"",
        IF(
          COUNTA(validDates) &lt; 4,
          """",
          TEXT(
            INDEX(validDates, 4),
            ""mmm d, yyyy""
          )
        ),
"&amp;"        IF(
          COUNTA(validDates) &lt; 4,
          """",
          TEXTJOIN(
            "", "", TRUE,
            TEXT(INDEX(validDates, 1), ""mmm d, yyyy""),
            TEXT(INDEX(validDates, 2), ""mmm d, yyyy""),
            TEXT(INDEX(validDates"&amp;", 3), ""mmm d, yyyy""),
            TEXT(INDEX(validDates, 4), ""mmm d, yyyy"")
          )
        )
      )
    ),
    """"
  )
)
"),"")</f>
        <v/>
      </c>
      <c r="BM559" s="65" t="str">
        <f t="shared" si="15"/>
        <v/>
      </c>
      <c r="BN559" s="66"/>
      <c r="BO559" s="67"/>
      <c r="BP559" s="49" t="b">
        <v>0</v>
      </c>
      <c r="BQ559" s="49" t="b">
        <v>0</v>
      </c>
      <c r="BR559" s="68"/>
      <c r="BS559" s="69"/>
      <c r="BT559" s="70" t="b">
        <v>0</v>
      </c>
      <c r="BU559" s="71"/>
      <c r="BV559" s="72"/>
      <c r="BW559" s="86" t="b">
        <v>0</v>
      </c>
      <c r="BX559" s="87"/>
    </row>
    <row r="560">
      <c r="A560" s="35" t="str">
        <f t="shared" si="1"/>
        <v/>
      </c>
      <c r="B560" s="36" t="str">
        <f t="shared" si="2"/>
        <v/>
      </c>
      <c r="C560" s="36" t="str">
        <f t="array" ref="C560">IF(
  M560="",
  "",
  IFERROR(
    INDEX(
      '{INDEX} Tour Packages'!$A:$ZZ,
      MATCH(
        M560,
        INDEX(
          '{INDEX} Tour Packages'!$A:$ZZ,
          ,
          MATCH("Tour Package Name", '{INDEX} Tour Packages'!$4:$4, 0)
        ),
        0
      ),
      MATCH("Tour Code", '{INDEX} Tour Packages'!$4:$4, 0)
    ),
    "XXX"
  )
)
</f>
        <v/>
      </c>
      <c r="D560" s="36" t="str">
        <f t="shared" si="3"/>
        <v/>
      </c>
      <c r="E560" s="36" t="str">
        <f t="shared" si="4"/>
        <v/>
      </c>
      <c r="F560" s="37" t="str">
        <f t="shared" si="5"/>
        <v/>
      </c>
      <c r="G560" s="89"/>
      <c r="H560" s="89"/>
      <c r="I560" s="90"/>
      <c r="J560" s="40" t="str">
        <f t="shared" si="16"/>
        <v> </v>
      </c>
      <c r="K560" s="91"/>
      <c r="L560" s="55"/>
      <c r="M560" s="55"/>
      <c r="N560" s="91"/>
      <c r="O560" s="43" t="str">
        <f>IFERROR(__xludf.DUMMYFUNCTION("IF(N560="""","""",IFERROR(
  N560 + VALUE(REGEXEXTRACT(P560, ""(\d+)\s+Days"")),
  """"
)
)"),"")</f>
        <v/>
      </c>
      <c r="P560" s="43" t="str">
        <f t="array" ref="P560">IFERROR(
  INDEX(
    INDEX('{INDEX} Tour Packages'!$A:$ZZ, , MATCH(P$3, '{INDEX} Tour Packages'!$4:$4, 0)),
    MATCH(M560, INDEX('{INDEX} Tour Packages'!$A:$ZZ,0, MATCH("Tour Package Name", '{INDEX} Tour Packages'!$4:$4, 0)), 0)
  ),
"")
</f>
        <v/>
      </c>
      <c r="Q560" s="44" t="str">
        <f t="shared" si="7"/>
        <v/>
      </c>
      <c r="R560" s="44" t="str">
        <f>IFERROR(__xludf.DUMMYFUNCTION("IF(OR(ISBLANK(K560), ISBLANK(N560)), """", 
  LET(
    resDate, K560,
    tourDate, N560,
    monthCount, MAX(0, DATEDIF(resDate, tourDate - 3, ""M"") + 1),
    secondDates, ARRAYFORMULA(DATE(YEAR(resDate), MONTH(resDate) + SEQUENCE(monthCount), 2)),
    "&amp;"validDates, FILTER(secondDates, (secondDates &gt; resDate + 2) * (secondDates &lt;= tourDate - 3)),
    IF(ISERROR(validDates), 0, COUNTA(validDates))
  )
)
"),"")</f>
        <v/>
      </c>
      <c r="S560" s="44" t="str">
        <f t="shared" si="8"/>
        <v/>
      </c>
      <c r="T560" s="45" t="str">
        <f t="array" ref="T560">IF(ISBLANK(BO560),IFERROR(
  INDEX(
    INDEX('{INDEX} Payment Terms'!$A:$G, , MATCH(T$3, '{INDEX} Payment Terms'!$4:$4, 0)),
    MATCH(Q560, INDEX('{INDEX} Payment Terms'!$A:$G,0, MATCH("Payment Condition", '{INDEX} Payment Terms'!$4:$4, 0)), 0)
  ),
""),"Cancelled")
</f>
        <v/>
      </c>
      <c r="U560" s="46" t="b">
        <v>0</v>
      </c>
      <c r="V560" s="47" t="str">
        <f>IFERROR(__xludf.DUMMYFUNCTION("IF(OR(L560=""Duo Booking"", L560=""Group Booking""),
IF(U560=FALSE,"""",
    LET(
      bookingType, L560,
      tour, M560,
      mainFirst, H560,
      mainLast, I560,
      mainEmail, G560,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$L$4:L560, bookingType,
          $M$4:M560, tour,
          $H$4:H560, mainFirst,
          $I$4:I560, mainLast,
          $G$4:G560, mainEmail
        ),
        ""000""
      ),
  "&amp;"    baseID &amp; ""-"" &amp; memberNumber
    )
  ),
  """"
)
"),"")</f>
        <v/>
      </c>
      <c r="W560" s="48"/>
      <c r="X560" s="85" t="b">
        <v>0</v>
      </c>
      <c r="Y560" s="85" t="b">
        <v>0</v>
      </c>
      <c r="Z560" s="85" t="b">
        <v>0</v>
      </c>
      <c r="AA560" s="50"/>
      <c r="AB560" s="51"/>
      <c r="AC560" s="85" t="b">
        <v>0</v>
      </c>
      <c r="AD560" s="92"/>
      <c r="AE560" s="88"/>
      <c r="AF560" s="36" t="str">
        <f t="array" ref="AF560">IF(M560="","",INDEX(
      '{INDEX} Tour Packages'!$A:$ZP,
      MATCH($M560, '{INDEX} Tour Packages'!$A:$A, 0),
      MATCH(AF$3, '{INDEX} Tour Packages'!$4:$4, 0)
    ))</f>
        <v/>
      </c>
      <c r="AG560" s="36" t="str">
        <f t="array" ref="AG560">IF(M560="","",INDEX(
      '{INDEX} Tour Packages'!$A:$ZP,
      MATCH($M560, '{INDEX} Tour Packages'!$A:$A, 0),
      MATCH(AG$3, '{INDEX} Tour Packages'!$4:$4, 0)
    ))</f>
        <v/>
      </c>
      <c r="AH560" s="36" t="str">
        <f t="array" ref="AH560">IF(M560="","",INDEX(
      '{INDEX} Tour Packages'!$A:$ZP,
      MATCH($M560, '{INDEX} Tour Packages'!$A:$A, 0),
      MATCH(AH$3, '{INDEX} Tour Packages'!$4:$4, 0)
    ))</f>
        <v/>
      </c>
      <c r="AI560" s="54" t="str">
        <f t="shared" si="9"/>
        <v/>
      </c>
      <c r="AJ560" s="42"/>
      <c r="AK560" s="55"/>
      <c r="AL560" s="46" t="b">
        <v>0</v>
      </c>
      <c r="AM560" s="56"/>
      <c r="AN560" s="57" t="str">
        <f t="shared" si="10"/>
        <v/>
      </c>
      <c r="AO560" s="58" t="str">
        <f t="shared" si="11"/>
        <v/>
      </c>
      <c r="AP560" s="59"/>
      <c r="AQ560" s="60"/>
      <c r="AR560" s="61"/>
      <c r="AS560" s="61"/>
      <c r="AT560" s="61" t="str">
        <f>IFERROR(__xludf.DUMMYFUNCTION("IF( 
  OR($AJ560=""Full Payment"", ISBLANK($K560)),
  """",
  IF(
    OR(
      Q560=""Standard Booking, P1"",
      Q560=""Standard Booking, P2"",
      Q560=""Standard Booking, P3"",
      Q560=""Standard Booking, P4""
    ),
    LET(
      resDate,   $"&amp;"K560,
      tourDate,  $N560,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0" s="62" t="str">
        <f t="shared" si="12"/>
        <v/>
      </c>
      <c r="AV560" s="63"/>
      <c r="AW560" s="64"/>
      <c r="AX560" s="64"/>
      <c r="AY560" s="64"/>
      <c r="AZ560" s="64" t="str">
        <f>IFERROR(__xludf.DUMMYFUNCTION("IF(
  OR($AJ560=""Full Payment"",$AJ560=""P1"", ISBLANK($K560)),
  """",
  IF(
    OR(
      $Q560=""Standard Booking, P2"",
      $Q560=""Standard Booking, P3"",
      $Q560=""Standard Booking, P4""
    ),
    LET(
      resDate,   $K560,
      tourDate,"&amp;"  $N560,
      monthCount, DATEDIF(resDate, tourDate, ""M"") + 1,
      secondDates, ARRAYFORMULA(
        DATE(
          YEAR(resDate),
          MONTH(resDate) + SEQUENCE(monthCount),
          2
        )
      ),
      validDates, FILTER(
        sec"&amp;"ondDates,
        (secondDates &gt; resDate + 2) *
        (secondDates &lt;= tourDate - 3)
      ),
      IF(
        OR($AJ560=""P2"", $AJ560=""P3"", $AJ560=""P4""),
        IF(
          COUNTA(validDates) &lt; 2,
          """",
          TEXT(INDEX(validDates"&amp;", 2), ""mmm d, yyyy"")
        ),
        IF(
          COUNTA(validDates) &lt; 2,
          """",
          TEXTJOIN("", "", TRUE,
            TEXT(INDEX(validDates, 1), ""mmm d, yyyy""),
            TEXT(INDEX(validDates, 2), ""mmm d, yyyy"")
          )
 "&amp;"       )
      )
    ),
    """"
  )
)
"),"")</f>
        <v/>
      </c>
      <c r="BA560" s="65" t="str">
        <f t="shared" si="13"/>
        <v/>
      </c>
      <c r="BB560" s="63"/>
      <c r="BC560" s="64"/>
      <c r="BD560" s="64"/>
      <c r="BE560" s="64"/>
      <c r="BF560" s="64" t="str">
        <f>IFERROR(__xludf.DUMMYFUNCTION("IF(
  OR($AJ560=""Full Payment"",$AJ560=""P1"", $AJ560=""P2""),
  """",
  IF(
    AND(
      NOT(ISBLANK($K560)),
      OR(
        Q560=""Standard Booking, P3"",
        Q560=""Standard Booking, P4""
      )
    ),
    LET(
      resDate,   $K560,
      "&amp;"tourDate,  $N560,
      monthCount, DATEDIF(resDate, tourDate, ""M"") + 1,
      secondDates, ARRAYFORMULA(
        DATE(
          YEAR(resDate),
          MONTH(resDate) + SEQUENCE(monthCount),
          2
        )
      ),
      validDates, FILTER(
  "&amp;"      secondDates,
        (secondDates &gt; resDate + 2) *
        (secondDates &lt;= tourDate - 3)
      ),
      IF(
        $AJ560=""P4"",
        IF(
          COUNTA(validDates) &lt; 3,
          """",
          TEXT(INDEX(validDates, 3), ""mmm d, yyyy"")
  "&amp;"      ),
        IF(
          $AJ560=""P3"",
          IF(
            COUNTA(validDates) &lt; 3,
            """",
            TEXT(INDEX(validDates, 3), ""mmm d, yyyy"")
          ),
          IF(
            COUNTA(validDates) &lt; 3,
            """",
    "&amp;"        TEXTJOIN("", "", TRUE,
              TEXT(INDEX(validDates, 1), ""mmm d, yyyy""),
              TEXT(INDEX(validDates, 2), ""mmm d, yyyy""),
              TEXT(INDEX(validDates, 3), ""mmm d, yyyy"")
            )
          )
        )
      )
    "&amp;"),
    """"
  )
)
"),"")</f>
        <v/>
      </c>
      <c r="BG560" s="65" t="str">
        <f t="shared" si="14"/>
        <v/>
      </c>
      <c r="BH560" s="63"/>
      <c r="BI560" s="64"/>
      <c r="BJ560" s="64"/>
      <c r="BK560" s="64"/>
      <c r="BL560" s="64" t="str">
        <f>IFERROR(__xludf.DUMMYFUNCTION("IF(
  OR($AJ560=""Full Payment"",$AJ560=""P1"",$AJ560=""P2"",$AJ560=""P3""),
  """",
  IF(
    AND(
      NOT(ISBLANK($K560)),
      $Q560=""Standard Booking, P4""
    ),
    LET(
      resDate,   $K560,
      tourDate,  $N560,
      monthCount, DATEDIF(r"&amp;"esDate, tourDate, ""M"") + 1,
      secondDates, ARRAYFORMULA(
        DATE(
          YEAR(resDate),
          MONTH(resDate) + SEQUENCE(monthCount),
          2
        )
      ),
      validDates, FILTER(
        secondDates,
        (secondDates &gt; res"&amp;"Date + 2) *
        (secondDates &lt;= tourDate - 3)
      ),
      IF(
        $AJ560=""P4"",
        IF(
          COUNTA(validDates) &lt; 4,
          """",
          TEXT(
            INDEX(validDates, 4),
            ""mmm d, yyyy""
          )
        ),
"&amp;"        IF(
          COUNTA(validDates) &lt; 4,
          """",
          TEXTJOIN(
            "", "", TRUE,
            TEXT(INDEX(validDates, 1), ""mmm d, yyyy""),
            TEXT(INDEX(validDates, 2), ""mmm d, yyyy""),
            TEXT(INDEX(validDates"&amp;", 3), ""mmm d, yyyy""),
            TEXT(INDEX(validDates, 4), ""mmm d, yyyy"")
          )
        )
      )
    ),
    """"
  )
)
"),"")</f>
        <v/>
      </c>
      <c r="BM560" s="65" t="str">
        <f t="shared" si="15"/>
        <v/>
      </c>
      <c r="BN560" s="66"/>
      <c r="BO560" s="67"/>
      <c r="BP560" s="49" t="b">
        <v>0</v>
      </c>
      <c r="BQ560" s="49" t="b">
        <v>0</v>
      </c>
      <c r="BR560" s="68"/>
      <c r="BS560" s="69"/>
      <c r="BT560" s="70" t="b">
        <v>0</v>
      </c>
      <c r="BU560" s="71"/>
      <c r="BV560" s="72"/>
      <c r="BW560" s="86" t="b">
        <v>0</v>
      </c>
      <c r="BX560" s="87"/>
    </row>
    <row r="561">
      <c r="A561" s="35" t="str">
        <f t="shared" si="1"/>
        <v/>
      </c>
      <c r="B561" s="36" t="str">
        <f t="shared" si="2"/>
        <v/>
      </c>
      <c r="C561" s="36" t="str">
        <f t="array" ref="C561">IF(
  M561="",
  "",
  IFERROR(
    INDEX(
      '{INDEX} Tour Packages'!$A:$ZZ,
      MATCH(
        M561,
        INDEX(
          '{INDEX} Tour Packages'!$A:$ZZ,
          ,
          MATCH("Tour Package Name", '{INDEX} Tour Packages'!$4:$4, 0)
        ),
        0
      ),
      MATCH("Tour Code", '{INDEX} Tour Packages'!$4:$4, 0)
    ),
    "XXX"
  )
)
</f>
        <v/>
      </c>
      <c r="D561" s="36" t="str">
        <f t="shared" si="3"/>
        <v/>
      </c>
      <c r="E561" s="36" t="str">
        <f t="shared" si="4"/>
        <v/>
      </c>
      <c r="F561" s="37" t="str">
        <f t="shared" si="5"/>
        <v/>
      </c>
      <c r="G561" s="89"/>
      <c r="H561" s="89"/>
      <c r="I561" s="90"/>
      <c r="J561" s="40" t="str">
        <f t="shared" si="16"/>
        <v> </v>
      </c>
      <c r="K561" s="91"/>
      <c r="L561" s="55"/>
      <c r="M561" s="55"/>
      <c r="N561" s="91"/>
      <c r="O561" s="43" t="str">
        <f>IFERROR(__xludf.DUMMYFUNCTION("IF(N561="""","""",IFERROR(
  N561 + VALUE(REGEXEXTRACT(P561, ""(\d+)\s+Days"")),
  """"
)
)"),"")</f>
        <v/>
      </c>
      <c r="P561" s="43" t="str">
        <f t="array" ref="P561">IFERROR(
  INDEX(
    INDEX('{INDEX} Tour Packages'!$A:$ZZ, , MATCH(P$3, '{INDEX} Tour Packages'!$4:$4, 0)),
    MATCH(M561, INDEX('{INDEX} Tour Packages'!$A:$ZZ,0, MATCH("Tour Package Name", '{INDEX} Tour Packages'!$4:$4, 0)), 0)
  ),
"")
</f>
        <v/>
      </c>
      <c r="Q561" s="44" t="str">
        <f t="shared" si="7"/>
        <v/>
      </c>
      <c r="R561" s="44" t="str">
        <f>IFERROR(__xludf.DUMMYFUNCTION("IF(OR(ISBLANK(K561), ISBLANK(N561)), """", 
  LET(
    resDate, K561,
    tourDate, N561,
    monthCount, MAX(0, DATEDIF(resDate, tourDate - 3, ""M"") + 1),
    secondDates, ARRAYFORMULA(DATE(YEAR(resDate), MONTH(resDate) + SEQUENCE(monthCount), 2)),
    "&amp;"validDates, FILTER(secondDates, (secondDates &gt; resDate + 2) * (secondDates &lt;= tourDate - 3)),
    IF(ISERROR(validDates), 0, COUNTA(validDates))
  )
)
"),"")</f>
        <v/>
      </c>
      <c r="S561" s="44" t="str">
        <f t="shared" si="8"/>
        <v/>
      </c>
      <c r="T561" s="45" t="str">
        <f t="array" ref="T561">IF(ISBLANK(BO561),IFERROR(
  INDEX(
    INDEX('{INDEX} Payment Terms'!$A:$G, , MATCH(T$3, '{INDEX} Payment Terms'!$4:$4, 0)),
    MATCH(Q561, INDEX('{INDEX} Payment Terms'!$A:$G,0, MATCH("Payment Condition", '{INDEX} Payment Terms'!$4:$4, 0)), 0)
  ),
""),"Cancelled")
</f>
        <v/>
      </c>
      <c r="U561" s="46" t="b">
        <v>0</v>
      </c>
      <c r="V561" s="47" t="str">
        <f>IFERROR(__xludf.DUMMYFUNCTION("IF(OR(L561=""Duo Booking"", L561=""Group Booking""),
IF(U561=FALSE,"""",
    LET(
      bookingType, L561,
      tour, M561,
      mainFirst, H561,
      mainLast, I561,
      mainEmail, G561,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$L$4:L561, bookingType,
          $M$4:M561, tour,
          $H$4:H561, mainFirst,
          $I$4:I561, mainLast,
          $G$4:G561, mainEmail
        ),
        ""000""
      ),
  "&amp;"    baseID &amp; ""-"" &amp; memberNumber
    )
  ),
  """"
)
"),"")</f>
        <v/>
      </c>
      <c r="W561" s="48"/>
      <c r="X561" s="85" t="b">
        <v>0</v>
      </c>
      <c r="Y561" s="85" t="b">
        <v>0</v>
      </c>
      <c r="Z561" s="85" t="b">
        <v>0</v>
      </c>
      <c r="AA561" s="50"/>
      <c r="AB561" s="51"/>
      <c r="AC561" s="85" t="b">
        <v>0</v>
      </c>
      <c r="AD561" s="92"/>
      <c r="AE561" s="88"/>
      <c r="AF561" s="36" t="str">
        <f t="array" ref="AF561">IF(M561="","",INDEX(
      '{INDEX} Tour Packages'!$A:$ZP,
      MATCH($M561, '{INDEX} Tour Packages'!$A:$A, 0),
      MATCH(AF$3, '{INDEX} Tour Packages'!$4:$4, 0)
    ))</f>
        <v/>
      </c>
      <c r="AG561" s="36" t="str">
        <f t="array" ref="AG561">IF(M561="","",INDEX(
      '{INDEX} Tour Packages'!$A:$ZP,
      MATCH($M561, '{INDEX} Tour Packages'!$A:$A, 0),
      MATCH(AG$3, '{INDEX} Tour Packages'!$4:$4, 0)
    ))</f>
        <v/>
      </c>
      <c r="AH561" s="36" t="str">
        <f t="array" ref="AH561">IF(M561="","",INDEX(
      '{INDEX} Tour Packages'!$A:$ZP,
      MATCH($M561, '{INDEX} Tour Packages'!$A:$A, 0),
      MATCH(AH$3, '{INDEX} Tour Packages'!$4:$4, 0)
    ))</f>
        <v/>
      </c>
      <c r="AI561" s="54" t="str">
        <f t="shared" si="9"/>
        <v/>
      </c>
      <c r="AJ561" s="42"/>
      <c r="AK561" s="55"/>
      <c r="AL561" s="46" t="b">
        <v>0</v>
      </c>
      <c r="AM561" s="56"/>
      <c r="AN561" s="57" t="str">
        <f t="shared" si="10"/>
        <v/>
      </c>
      <c r="AO561" s="58" t="str">
        <f t="shared" si="11"/>
        <v/>
      </c>
      <c r="AP561" s="59"/>
      <c r="AQ561" s="60"/>
      <c r="AR561" s="61"/>
      <c r="AS561" s="61"/>
      <c r="AT561" s="61" t="str">
        <f>IFERROR(__xludf.DUMMYFUNCTION("IF( 
  OR($AJ561=""Full Payment"", ISBLANK($K561)),
  """",
  IF(
    OR(
      Q561=""Standard Booking, P1"",
      Q561=""Standard Booking, P2"",
      Q561=""Standard Booking, P3"",
      Q561=""Standard Booking, P4""
    ),
    LET(
      resDate,   $"&amp;"K561,
      tourDate,  $N561,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1" s="62" t="str">
        <f t="shared" si="12"/>
        <v/>
      </c>
      <c r="AV561" s="63"/>
      <c r="AW561" s="64"/>
      <c r="AX561" s="64"/>
      <c r="AY561" s="64"/>
      <c r="AZ561" s="64" t="str">
        <f>IFERROR(__xludf.DUMMYFUNCTION("IF(
  OR($AJ561=""Full Payment"",$AJ561=""P1"", ISBLANK($K561)),
  """",
  IF(
    OR(
      $Q561=""Standard Booking, P2"",
      $Q561=""Standard Booking, P3"",
      $Q561=""Standard Booking, P4""
    ),
    LET(
      resDate,   $K561,
      tourDate,"&amp;"  $N561,
      monthCount, DATEDIF(resDate, tourDate, ""M"") + 1,
      secondDates, ARRAYFORMULA(
        DATE(
          YEAR(resDate),
          MONTH(resDate) + SEQUENCE(monthCount),
          2
        )
      ),
      validDates, FILTER(
        sec"&amp;"ondDates,
        (secondDates &gt; resDate + 2) *
        (secondDates &lt;= tourDate - 3)
      ),
      IF(
        OR($AJ561=""P2"", $AJ561=""P3"", $AJ561=""P4""),
        IF(
          COUNTA(validDates) &lt; 2,
          """",
          TEXT(INDEX(validDates"&amp;", 2), ""mmm d, yyyy"")
        ),
        IF(
          COUNTA(validDates) &lt; 2,
          """",
          TEXTJOIN("", "", TRUE,
            TEXT(INDEX(validDates, 1), ""mmm d, yyyy""),
            TEXT(INDEX(validDates, 2), ""mmm d, yyyy"")
          )
 "&amp;"       )
      )
    ),
    """"
  )
)
"),"")</f>
        <v/>
      </c>
      <c r="BA561" s="65" t="str">
        <f t="shared" si="13"/>
        <v/>
      </c>
      <c r="BB561" s="63"/>
      <c r="BC561" s="64"/>
      <c r="BD561" s="64"/>
      <c r="BE561" s="64"/>
      <c r="BF561" s="64" t="str">
        <f>IFERROR(__xludf.DUMMYFUNCTION("IF(
  OR($AJ561=""Full Payment"",$AJ561=""P1"", $AJ561=""P2""),
  """",
  IF(
    AND(
      NOT(ISBLANK($K561)),
      OR(
        Q561=""Standard Booking, P3"",
        Q561=""Standard Booking, P4""
      )
    ),
    LET(
      resDate,   $K561,
      "&amp;"tourDate,  $N561,
      monthCount, DATEDIF(resDate, tourDate, ""M"") + 1,
      secondDates, ARRAYFORMULA(
        DATE(
          YEAR(resDate),
          MONTH(resDate) + SEQUENCE(monthCount),
          2
        )
      ),
      validDates, FILTER(
  "&amp;"      secondDates,
        (secondDates &gt; resDate + 2) *
        (secondDates &lt;= tourDate - 3)
      ),
      IF(
        $AJ561=""P4"",
        IF(
          COUNTA(validDates) &lt; 3,
          """",
          TEXT(INDEX(validDates, 3), ""mmm d, yyyy"")
  "&amp;"      ),
        IF(
          $AJ561=""P3"",
          IF(
            COUNTA(validDates) &lt; 3,
            """",
            TEXT(INDEX(validDates, 3), ""mmm d, yyyy"")
          ),
          IF(
            COUNTA(validDates) &lt; 3,
            """",
    "&amp;"        TEXTJOIN("", "", TRUE,
              TEXT(INDEX(validDates, 1), ""mmm d, yyyy""),
              TEXT(INDEX(validDates, 2), ""mmm d, yyyy""),
              TEXT(INDEX(validDates, 3), ""mmm d, yyyy"")
            )
          )
        )
      )
    "&amp;"),
    """"
  )
)
"),"")</f>
        <v/>
      </c>
      <c r="BG561" s="65" t="str">
        <f t="shared" si="14"/>
        <v/>
      </c>
      <c r="BH561" s="63"/>
      <c r="BI561" s="64"/>
      <c r="BJ561" s="64"/>
      <c r="BK561" s="64"/>
      <c r="BL561" s="64" t="str">
        <f>IFERROR(__xludf.DUMMYFUNCTION("IF(
  OR($AJ561=""Full Payment"",$AJ561=""P1"",$AJ561=""P2"",$AJ561=""P3""),
  """",
  IF(
    AND(
      NOT(ISBLANK($K561)),
      $Q561=""Standard Booking, P4""
    ),
    LET(
      resDate,   $K561,
      tourDate,  $N561,
      monthCount, DATEDIF(r"&amp;"esDate, tourDate, ""M"") + 1,
      secondDates, ARRAYFORMULA(
        DATE(
          YEAR(resDate),
          MONTH(resDate) + SEQUENCE(monthCount),
          2
        )
      ),
      validDates, FILTER(
        secondDates,
        (secondDates &gt; res"&amp;"Date + 2) *
        (secondDates &lt;= tourDate - 3)
      ),
      IF(
        $AJ561=""P4"",
        IF(
          COUNTA(validDates) &lt; 4,
          """",
          TEXT(
            INDEX(validDates, 4),
            ""mmm d, yyyy""
          )
        ),
"&amp;"        IF(
          COUNTA(validDates) &lt; 4,
          """",
          TEXTJOIN(
            "", "", TRUE,
            TEXT(INDEX(validDates, 1), ""mmm d, yyyy""),
            TEXT(INDEX(validDates, 2), ""mmm d, yyyy""),
            TEXT(INDEX(validDates"&amp;", 3), ""mmm d, yyyy""),
            TEXT(INDEX(validDates, 4), ""mmm d, yyyy"")
          )
        )
      )
    ),
    """"
  )
)
"),"")</f>
        <v/>
      </c>
      <c r="BM561" s="65" t="str">
        <f t="shared" si="15"/>
        <v/>
      </c>
      <c r="BN561" s="66"/>
      <c r="BO561" s="67"/>
      <c r="BP561" s="49" t="b">
        <v>0</v>
      </c>
      <c r="BQ561" s="49" t="b">
        <v>0</v>
      </c>
      <c r="BR561" s="68"/>
      <c r="BS561" s="69"/>
      <c r="BT561" s="70" t="b">
        <v>0</v>
      </c>
      <c r="BU561" s="71"/>
      <c r="BV561" s="72"/>
      <c r="BW561" s="86" t="b">
        <v>0</v>
      </c>
      <c r="BX561" s="87"/>
    </row>
    <row r="562">
      <c r="A562" s="35" t="str">
        <f t="shared" si="1"/>
        <v/>
      </c>
      <c r="B562" s="36" t="str">
        <f t="shared" si="2"/>
        <v/>
      </c>
      <c r="C562" s="36" t="str">
        <f t="array" ref="C562">IF(
  M562="",
  "",
  IFERROR(
    INDEX(
      '{INDEX} Tour Packages'!$A:$ZZ,
      MATCH(
        M562,
        INDEX(
          '{INDEX} Tour Packages'!$A:$ZZ,
          ,
          MATCH("Tour Package Name", '{INDEX} Tour Packages'!$4:$4, 0)
        ),
        0
      ),
      MATCH("Tour Code", '{INDEX} Tour Packages'!$4:$4, 0)
    ),
    "XXX"
  )
)
</f>
        <v/>
      </c>
      <c r="D562" s="36" t="str">
        <f t="shared" si="3"/>
        <v/>
      </c>
      <c r="E562" s="36" t="str">
        <f t="shared" si="4"/>
        <v/>
      </c>
      <c r="F562" s="37" t="str">
        <f t="shared" si="5"/>
        <v/>
      </c>
      <c r="G562" s="89"/>
      <c r="H562" s="89"/>
      <c r="I562" s="90"/>
      <c r="J562" s="40" t="str">
        <f t="shared" si="16"/>
        <v> </v>
      </c>
      <c r="K562" s="91"/>
      <c r="L562" s="55"/>
      <c r="M562" s="55"/>
      <c r="N562" s="91"/>
      <c r="O562" s="43" t="str">
        <f>IFERROR(__xludf.DUMMYFUNCTION("IF(N562="""","""",IFERROR(
  N562 + VALUE(REGEXEXTRACT(P562, ""(\d+)\s+Days"")),
  """"
)
)"),"")</f>
        <v/>
      </c>
      <c r="P562" s="43" t="str">
        <f t="array" ref="P562">IFERROR(
  INDEX(
    INDEX('{INDEX} Tour Packages'!$A:$ZZ, , MATCH(P$3, '{INDEX} Tour Packages'!$4:$4, 0)),
    MATCH(M562, INDEX('{INDEX} Tour Packages'!$A:$ZZ,0, MATCH("Tour Package Name", '{INDEX} Tour Packages'!$4:$4, 0)), 0)
  ),
"")
</f>
        <v/>
      </c>
      <c r="Q562" s="44" t="str">
        <f t="shared" si="7"/>
        <v/>
      </c>
      <c r="R562" s="44" t="str">
        <f>IFERROR(__xludf.DUMMYFUNCTION("IF(OR(ISBLANK(K562), ISBLANK(N562)), """", 
  LET(
    resDate, K562,
    tourDate, N562,
    monthCount, MAX(0, DATEDIF(resDate, tourDate - 3, ""M"") + 1),
    secondDates, ARRAYFORMULA(DATE(YEAR(resDate), MONTH(resDate) + SEQUENCE(monthCount), 2)),
    "&amp;"validDates, FILTER(secondDates, (secondDates &gt; resDate + 2) * (secondDates &lt;= tourDate - 3)),
    IF(ISERROR(validDates), 0, COUNTA(validDates))
  )
)
"),"")</f>
        <v/>
      </c>
      <c r="S562" s="44" t="str">
        <f t="shared" si="8"/>
        <v/>
      </c>
      <c r="T562" s="45" t="str">
        <f t="array" ref="T562">IF(ISBLANK(BO562),IFERROR(
  INDEX(
    INDEX('{INDEX} Payment Terms'!$A:$G, , MATCH(T$3, '{INDEX} Payment Terms'!$4:$4, 0)),
    MATCH(Q562, INDEX('{INDEX} Payment Terms'!$A:$G,0, MATCH("Payment Condition", '{INDEX} Payment Terms'!$4:$4, 0)), 0)
  ),
""),"Cancelled")
</f>
        <v/>
      </c>
      <c r="U562" s="46" t="b">
        <v>0</v>
      </c>
      <c r="V562" s="47" t="str">
        <f>IFERROR(__xludf.DUMMYFUNCTION("IF(OR(L562=""Duo Booking"", L562=""Group Booking""),
IF(U562=FALSE,"""",
    LET(
      bookingType, L562,
      tour, M562,
      mainFirst, H562,
      mainLast, I562,
      mainEmail, G562,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$L$4:L562, bookingType,
          $M$4:M562, tour,
          $H$4:H562, mainFirst,
          $I$4:I562, mainLast,
          $G$4:G562, mainEmail
        ),
        ""000""
      ),
  "&amp;"    baseID &amp; ""-"" &amp; memberNumber
    )
  ),
  """"
)
"),"")</f>
        <v/>
      </c>
      <c r="W562" s="48"/>
      <c r="X562" s="85" t="b">
        <v>0</v>
      </c>
      <c r="Y562" s="85" t="b">
        <v>0</v>
      </c>
      <c r="Z562" s="85" t="b">
        <v>0</v>
      </c>
      <c r="AA562" s="50"/>
      <c r="AB562" s="51"/>
      <c r="AC562" s="85" t="b">
        <v>0</v>
      </c>
      <c r="AD562" s="92"/>
      <c r="AE562" s="88"/>
      <c r="AF562" s="36" t="str">
        <f t="array" ref="AF562">IF(M562="","",INDEX(
      '{INDEX} Tour Packages'!$A:$ZP,
      MATCH($M562, '{INDEX} Tour Packages'!$A:$A, 0),
      MATCH(AF$3, '{INDEX} Tour Packages'!$4:$4, 0)
    ))</f>
        <v/>
      </c>
      <c r="AG562" s="36" t="str">
        <f t="array" ref="AG562">IF(M562="","",INDEX(
      '{INDEX} Tour Packages'!$A:$ZP,
      MATCH($M562, '{INDEX} Tour Packages'!$A:$A, 0),
      MATCH(AG$3, '{INDEX} Tour Packages'!$4:$4, 0)
    ))</f>
        <v/>
      </c>
      <c r="AH562" s="36" t="str">
        <f t="array" ref="AH562">IF(M562="","",INDEX(
      '{INDEX} Tour Packages'!$A:$ZP,
      MATCH($M562, '{INDEX} Tour Packages'!$A:$A, 0),
      MATCH(AH$3, '{INDEX} Tour Packages'!$4:$4, 0)
    ))</f>
        <v/>
      </c>
      <c r="AI562" s="54" t="str">
        <f t="shared" si="9"/>
        <v/>
      </c>
      <c r="AJ562" s="42"/>
      <c r="AK562" s="55"/>
      <c r="AL562" s="46" t="b">
        <v>0</v>
      </c>
      <c r="AM562" s="56"/>
      <c r="AN562" s="57" t="str">
        <f t="shared" si="10"/>
        <v/>
      </c>
      <c r="AO562" s="58" t="str">
        <f t="shared" si="11"/>
        <v/>
      </c>
      <c r="AP562" s="59"/>
      <c r="AQ562" s="60"/>
      <c r="AR562" s="61"/>
      <c r="AS562" s="61"/>
      <c r="AT562" s="61" t="str">
        <f>IFERROR(__xludf.DUMMYFUNCTION("IF( 
  OR($AJ562=""Full Payment"", ISBLANK($K562)),
  """",
  IF(
    OR(
      Q562=""Standard Booking, P1"",
      Q562=""Standard Booking, P2"",
      Q562=""Standard Booking, P3"",
      Q562=""Standard Booking, P4""
    ),
    LET(
      resDate,   $"&amp;"K562,
      tourDate,  $N562,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2" s="62" t="str">
        <f t="shared" si="12"/>
        <v/>
      </c>
      <c r="AV562" s="63"/>
      <c r="AW562" s="64"/>
      <c r="AX562" s="64"/>
      <c r="AY562" s="64"/>
      <c r="AZ562" s="64" t="str">
        <f>IFERROR(__xludf.DUMMYFUNCTION("IF(
  OR($AJ562=""Full Payment"",$AJ562=""P1"", ISBLANK($K562)),
  """",
  IF(
    OR(
      $Q562=""Standard Booking, P2"",
      $Q562=""Standard Booking, P3"",
      $Q562=""Standard Booking, P4""
    ),
    LET(
      resDate,   $K562,
      tourDate,"&amp;"  $N562,
      monthCount, DATEDIF(resDate, tourDate, ""M"") + 1,
      secondDates, ARRAYFORMULA(
        DATE(
          YEAR(resDate),
          MONTH(resDate) + SEQUENCE(monthCount),
          2
        )
      ),
      validDates, FILTER(
        sec"&amp;"ondDates,
        (secondDates &gt; resDate + 2) *
        (secondDates &lt;= tourDate - 3)
      ),
      IF(
        OR($AJ562=""P2"", $AJ562=""P3"", $AJ562=""P4""),
        IF(
          COUNTA(validDates) &lt; 2,
          """",
          TEXT(INDEX(validDates"&amp;", 2), ""mmm d, yyyy"")
        ),
        IF(
          COUNTA(validDates) &lt; 2,
          """",
          TEXTJOIN("", "", TRUE,
            TEXT(INDEX(validDates, 1), ""mmm d, yyyy""),
            TEXT(INDEX(validDates, 2), ""mmm d, yyyy"")
          )
 "&amp;"       )
      )
    ),
    """"
  )
)
"),"")</f>
        <v/>
      </c>
      <c r="BA562" s="65" t="str">
        <f t="shared" si="13"/>
        <v/>
      </c>
      <c r="BB562" s="63"/>
      <c r="BC562" s="64"/>
      <c r="BD562" s="64"/>
      <c r="BE562" s="64"/>
      <c r="BF562" s="64" t="str">
        <f>IFERROR(__xludf.DUMMYFUNCTION("IF(
  OR($AJ562=""Full Payment"",$AJ562=""P1"", $AJ562=""P2""),
  """",
  IF(
    AND(
      NOT(ISBLANK($K562)),
      OR(
        Q562=""Standard Booking, P3"",
        Q562=""Standard Booking, P4""
      )
    ),
    LET(
      resDate,   $K562,
      "&amp;"tourDate,  $N562,
      monthCount, DATEDIF(resDate, tourDate, ""M"") + 1,
      secondDates, ARRAYFORMULA(
        DATE(
          YEAR(resDate),
          MONTH(resDate) + SEQUENCE(monthCount),
          2
        )
      ),
      validDates, FILTER(
  "&amp;"      secondDates,
        (secondDates &gt; resDate + 2) *
        (secondDates &lt;= tourDate - 3)
      ),
      IF(
        $AJ562=""P4"",
        IF(
          COUNTA(validDates) &lt; 3,
          """",
          TEXT(INDEX(validDates, 3), ""mmm d, yyyy"")
  "&amp;"      ),
        IF(
          $AJ562=""P3"",
          IF(
            COUNTA(validDates) &lt; 3,
            """",
            TEXT(INDEX(validDates, 3), ""mmm d, yyyy"")
          ),
          IF(
            COUNTA(validDates) &lt; 3,
            """",
    "&amp;"        TEXTJOIN("", "", TRUE,
              TEXT(INDEX(validDates, 1), ""mmm d, yyyy""),
              TEXT(INDEX(validDates, 2), ""mmm d, yyyy""),
              TEXT(INDEX(validDates, 3), ""mmm d, yyyy"")
            )
          )
        )
      )
    "&amp;"),
    """"
  )
)
"),"")</f>
        <v/>
      </c>
      <c r="BG562" s="65" t="str">
        <f t="shared" si="14"/>
        <v/>
      </c>
      <c r="BH562" s="63"/>
      <c r="BI562" s="64"/>
      <c r="BJ562" s="64"/>
      <c r="BK562" s="64"/>
      <c r="BL562" s="64" t="str">
        <f>IFERROR(__xludf.DUMMYFUNCTION("IF(
  OR($AJ562=""Full Payment"",$AJ562=""P1"",$AJ562=""P2"",$AJ562=""P3""),
  """",
  IF(
    AND(
      NOT(ISBLANK($K562)),
      $Q562=""Standard Booking, P4""
    ),
    LET(
      resDate,   $K562,
      tourDate,  $N562,
      monthCount, DATEDIF(r"&amp;"esDate, tourDate, ""M"") + 1,
      secondDates, ARRAYFORMULA(
        DATE(
          YEAR(resDate),
          MONTH(resDate) + SEQUENCE(monthCount),
          2
        )
      ),
      validDates, FILTER(
        secondDates,
        (secondDates &gt; res"&amp;"Date + 2) *
        (secondDates &lt;= tourDate - 3)
      ),
      IF(
        $AJ562=""P4"",
        IF(
          COUNTA(validDates) &lt; 4,
          """",
          TEXT(
            INDEX(validDates, 4),
            ""mmm d, yyyy""
          )
        ),
"&amp;"        IF(
          COUNTA(validDates) &lt; 4,
          """",
          TEXTJOIN(
            "", "", TRUE,
            TEXT(INDEX(validDates, 1), ""mmm d, yyyy""),
            TEXT(INDEX(validDates, 2), ""mmm d, yyyy""),
            TEXT(INDEX(validDates"&amp;", 3), ""mmm d, yyyy""),
            TEXT(INDEX(validDates, 4), ""mmm d, yyyy"")
          )
        )
      )
    ),
    """"
  )
)
"),"")</f>
        <v/>
      </c>
      <c r="BM562" s="65" t="str">
        <f t="shared" si="15"/>
        <v/>
      </c>
      <c r="BN562" s="66"/>
      <c r="BO562" s="67"/>
      <c r="BP562" s="49" t="b">
        <v>0</v>
      </c>
      <c r="BQ562" s="49" t="b">
        <v>0</v>
      </c>
      <c r="BR562" s="68"/>
      <c r="BS562" s="69"/>
      <c r="BT562" s="70" t="b">
        <v>0</v>
      </c>
      <c r="BU562" s="71"/>
      <c r="BV562" s="72"/>
      <c r="BW562" s="86" t="b">
        <v>0</v>
      </c>
      <c r="BX562" s="87"/>
    </row>
    <row r="563">
      <c r="A563" s="35" t="str">
        <f t="shared" si="1"/>
        <v/>
      </c>
      <c r="B563" s="36" t="str">
        <f t="shared" si="2"/>
        <v/>
      </c>
      <c r="C563" s="36" t="str">
        <f t="array" ref="C563">IF(
  M563="",
  "",
  IFERROR(
    INDEX(
      '{INDEX} Tour Packages'!$A:$ZZ,
      MATCH(
        M563,
        INDEX(
          '{INDEX} Tour Packages'!$A:$ZZ,
          ,
          MATCH("Tour Package Name", '{INDEX} Tour Packages'!$4:$4, 0)
        ),
        0
      ),
      MATCH("Tour Code", '{INDEX} Tour Packages'!$4:$4, 0)
    ),
    "XXX"
  )
)
</f>
        <v/>
      </c>
      <c r="D563" s="36" t="str">
        <f t="shared" si="3"/>
        <v/>
      </c>
      <c r="E563" s="36" t="str">
        <f t="shared" si="4"/>
        <v/>
      </c>
      <c r="F563" s="37" t="str">
        <f t="shared" si="5"/>
        <v/>
      </c>
      <c r="G563" s="89"/>
      <c r="H563" s="89"/>
      <c r="I563" s="90"/>
      <c r="J563" s="40" t="str">
        <f t="shared" si="16"/>
        <v> </v>
      </c>
      <c r="K563" s="91"/>
      <c r="L563" s="55"/>
      <c r="M563" s="55"/>
      <c r="N563" s="91"/>
      <c r="O563" s="43" t="str">
        <f>IFERROR(__xludf.DUMMYFUNCTION("IF(N563="""","""",IFERROR(
  N563 + VALUE(REGEXEXTRACT(P563, ""(\d+)\s+Days"")),
  """"
)
)"),"")</f>
        <v/>
      </c>
      <c r="P563" s="43" t="str">
        <f t="array" ref="P563">IFERROR(
  INDEX(
    INDEX('{INDEX} Tour Packages'!$A:$ZZ, , MATCH(P$3, '{INDEX} Tour Packages'!$4:$4, 0)),
    MATCH(M563, INDEX('{INDEX} Tour Packages'!$A:$ZZ,0, MATCH("Tour Package Name", '{INDEX} Tour Packages'!$4:$4, 0)), 0)
  ),
"")
</f>
        <v/>
      </c>
      <c r="Q563" s="44" t="str">
        <f t="shared" si="7"/>
        <v/>
      </c>
      <c r="R563" s="44" t="str">
        <f>IFERROR(__xludf.DUMMYFUNCTION("IF(OR(ISBLANK(K563), ISBLANK(N563)), """", 
  LET(
    resDate, K563,
    tourDate, N563,
    monthCount, MAX(0, DATEDIF(resDate, tourDate - 3, ""M"") + 1),
    secondDates, ARRAYFORMULA(DATE(YEAR(resDate), MONTH(resDate) + SEQUENCE(monthCount), 2)),
    "&amp;"validDates, FILTER(secondDates, (secondDates &gt; resDate + 2) * (secondDates &lt;= tourDate - 3)),
    IF(ISERROR(validDates), 0, COUNTA(validDates))
  )
)
"),"")</f>
        <v/>
      </c>
      <c r="S563" s="44" t="str">
        <f t="shared" si="8"/>
        <v/>
      </c>
      <c r="T563" s="45" t="str">
        <f t="array" ref="T563">IF(ISBLANK(BO563),IFERROR(
  INDEX(
    INDEX('{INDEX} Payment Terms'!$A:$G, , MATCH(T$3, '{INDEX} Payment Terms'!$4:$4, 0)),
    MATCH(Q563, INDEX('{INDEX} Payment Terms'!$A:$G,0, MATCH("Payment Condition", '{INDEX} Payment Terms'!$4:$4, 0)), 0)
  ),
""),"Cancelled")
</f>
        <v/>
      </c>
      <c r="U563" s="46" t="b">
        <v>0</v>
      </c>
      <c r="V563" s="47" t="str">
        <f>IFERROR(__xludf.DUMMYFUNCTION("IF(OR(L563=""Duo Booking"", L563=""Group Booking""),
IF(U563=FALSE,"""",
    LET(
      bookingType, L563,
      tour, M563,
      mainFirst, H563,
      mainLast, I563,
      mainEmail, G563,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$L$4:L563, bookingType,
          $M$4:M563, tour,
          $H$4:H563, mainFirst,
          $I$4:I563, mainLast,
          $G$4:G563, mainEmail
        ),
        ""000""
      ),
  "&amp;"    baseID &amp; ""-"" &amp; memberNumber
    )
  ),
  """"
)
"),"")</f>
        <v/>
      </c>
      <c r="W563" s="48"/>
      <c r="X563" s="85" t="b">
        <v>0</v>
      </c>
      <c r="Y563" s="85" t="b">
        <v>0</v>
      </c>
      <c r="Z563" s="85" t="b">
        <v>0</v>
      </c>
      <c r="AA563" s="50"/>
      <c r="AB563" s="51"/>
      <c r="AC563" s="85" t="b">
        <v>0</v>
      </c>
      <c r="AD563" s="92"/>
      <c r="AE563" s="88"/>
      <c r="AF563" s="36" t="str">
        <f t="array" ref="AF563">IF(M563="","",INDEX(
      '{INDEX} Tour Packages'!$A:$ZP,
      MATCH($M563, '{INDEX} Tour Packages'!$A:$A, 0),
      MATCH(AF$3, '{INDEX} Tour Packages'!$4:$4, 0)
    ))</f>
        <v/>
      </c>
      <c r="AG563" s="36" t="str">
        <f t="array" ref="AG563">IF(M563="","",INDEX(
      '{INDEX} Tour Packages'!$A:$ZP,
      MATCH($M563, '{INDEX} Tour Packages'!$A:$A, 0),
      MATCH(AG$3, '{INDEX} Tour Packages'!$4:$4, 0)
    ))</f>
        <v/>
      </c>
      <c r="AH563" s="36" t="str">
        <f t="array" ref="AH563">IF(M563="","",INDEX(
      '{INDEX} Tour Packages'!$A:$ZP,
      MATCH($M563, '{INDEX} Tour Packages'!$A:$A, 0),
      MATCH(AH$3, '{INDEX} Tour Packages'!$4:$4, 0)
    ))</f>
        <v/>
      </c>
      <c r="AI563" s="54" t="str">
        <f t="shared" si="9"/>
        <v/>
      </c>
      <c r="AJ563" s="42"/>
      <c r="AK563" s="55"/>
      <c r="AL563" s="46" t="b">
        <v>0</v>
      </c>
      <c r="AM563" s="56"/>
      <c r="AN563" s="57" t="str">
        <f t="shared" si="10"/>
        <v/>
      </c>
      <c r="AO563" s="58" t="str">
        <f t="shared" si="11"/>
        <v/>
      </c>
      <c r="AP563" s="59"/>
      <c r="AQ563" s="60"/>
      <c r="AR563" s="61"/>
      <c r="AS563" s="61"/>
      <c r="AT563" s="61" t="str">
        <f>IFERROR(__xludf.DUMMYFUNCTION("IF( 
  OR($AJ563=""Full Payment"", ISBLANK($K563)),
  """",
  IF(
    OR(
      Q563=""Standard Booking, P1"",
      Q563=""Standard Booking, P2"",
      Q563=""Standard Booking, P3"",
      Q563=""Standard Booking, P4""
    ),
    LET(
      resDate,   $"&amp;"K563,
      tourDate,  $N563,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3" s="62" t="str">
        <f t="shared" si="12"/>
        <v/>
      </c>
      <c r="AV563" s="63"/>
      <c r="AW563" s="64"/>
      <c r="AX563" s="64"/>
      <c r="AY563" s="64"/>
      <c r="AZ563" s="64" t="str">
        <f>IFERROR(__xludf.DUMMYFUNCTION("IF(
  OR($AJ563=""Full Payment"",$AJ563=""P1"", ISBLANK($K563)),
  """",
  IF(
    OR(
      $Q563=""Standard Booking, P2"",
      $Q563=""Standard Booking, P3"",
      $Q563=""Standard Booking, P4""
    ),
    LET(
      resDate,   $K563,
      tourDate,"&amp;"  $N563,
      monthCount, DATEDIF(resDate, tourDate, ""M"") + 1,
      secondDates, ARRAYFORMULA(
        DATE(
          YEAR(resDate),
          MONTH(resDate) + SEQUENCE(monthCount),
          2
        )
      ),
      validDates, FILTER(
        sec"&amp;"ondDates,
        (secondDates &gt; resDate + 2) *
        (secondDates &lt;= tourDate - 3)
      ),
      IF(
        OR($AJ563=""P2"", $AJ563=""P3"", $AJ563=""P4""),
        IF(
          COUNTA(validDates) &lt; 2,
          """",
          TEXT(INDEX(validDates"&amp;", 2), ""mmm d, yyyy"")
        ),
        IF(
          COUNTA(validDates) &lt; 2,
          """",
          TEXTJOIN("", "", TRUE,
            TEXT(INDEX(validDates, 1), ""mmm d, yyyy""),
            TEXT(INDEX(validDates, 2), ""mmm d, yyyy"")
          )
 "&amp;"       )
      )
    ),
    """"
  )
)
"),"")</f>
        <v/>
      </c>
      <c r="BA563" s="65" t="str">
        <f t="shared" si="13"/>
        <v/>
      </c>
      <c r="BB563" s="63"/>
      <c r="BC563" s="64"/>
      <c r="BD563" s="64"/>
      <c r="BE563" s="64"/>
      <c r="BF563" s="64" t="str">
        <f>IFERROR(__xludf.DUMMYFUNCTION("IF(
  OR($AJ563=""Full Payment"",$AJ563=""P1"", $AJ563=""P2""),
  """",
  IF(
    AND(
      NOT(ISBLANK($K563)),
      OR(
        Q563=""Standard Booking, P3"",
        Q563=""Standard Booking, P4""
      )
    ),
    LET(
      resDate,   $K563,
      "&amp;"tourDate,  $N563,
      monthCount, DATEDIF(resDate, tourDate, ""M"") + 1,
      secondDates, ARRAYFORMULA(
        DATE(
          YEAR(resDate),
          MONTH(resDate) + SEQUENCE(monthCount),
          2
        )
      ),
      validDates, FILTER(
  "&amp;"      secondDates,
        (secondDates &gt; resDate + 2) *
        (secondDates &lt;= tourDate - 3)
      ),
      IF(
        $AJ563=""P4"",
        IF(
          COUNTA(validDates) &lt; 3,
          """",
          TEXT(INDEX(validDates, 3), ""mmm d, yyyy"")
  "&amp;"      ),
        IF(
          $AJ563=""P3"",
          IF(
            COUNTA(validDates) &lt; 3,
            """",
            TEXT(INDEX(validDates, 3), ""mmm d, yyyy"")
          ),
          IF(
            COUNTA(validDates) &lt; 3,
            """",
    "&amp;"        TEXTJOIN("", "", TRUE,
              TEXT(INDEX(validDates, 1), ""mmm d, yyyy""),
              TEXT(INDEX(validDates, 2), ""mmm d, yyyy""),
              TEXT(INDEX(validDates, 3), ""mmm d, yyyy"")
            )
          )
        )
      )
    "&amp;"),
    """"
  )
)
"),"")</f>
        <v/>
      </c>
      <c r="BG563" s="65" t="str">
        <f t="shared" si="14"/>
        <v/>
      </c>
      <c r="BH563" s="63"/>
      <c r="BI563" s="64"/>
      <c r="BJ563" s="64"/>
      <c r="BK563" s="64"/>
      <c r="BL563" s="64" t="str">
        <f>IFERROR(__xludf.DUMMYFUNCTION("IF(
  OR($AJ563=""Full Payment"",$AJ563=""P1"",$AJ563=""P2"",$AJ563=""P3""),
  """",
  IF(
    AND(
      NOT(ISBLANK($K563)),
      $Q563=""Standard Booking, P4""
    ),
    LET(
      resDate,   $K563,
      tourDate,  $N563,
      monthCount, DATEDIF(r"&amp;"esDate, tourDate, ""M"") + 1,
      secondDates, ARRAYFORMULA(
        DATE(
          YEAR(resDate),
          MONTH(resDate) + SEQUENCE(monthCount),
          2
        )
      ),
      validDates, FILTER(
        secondDates,
        (secondDates &gt; res"&amp;"Date + 2) *
        (secondDates &lt;= tourDate - 3)
      ),
      IF(
        $AJ563=""P4"",
        IF(
          COUNTA(validDates) &lt; 4,
          """",
          TEXT(
            INDEX(validDates, 4),
            ""mmm d, yyyy""
          )
        ),
"&amp;"        IF(
          COUNTA(validDates) &lt; 4,
          """",
          TEXTJOIN(
            "", "", TRUE,
            TEXT(INDEX(validDates, 1), ""mmm d, yyyy""),
            TEXT(INDEX(validDates, 2), ""mmm d, yyyy""),
            TEXT(INDEX(validDates"&amp;", 3), ""mmm d, yyyy""),
            TEXT(INDEX(validDates, 4), ""mmm d, yyyy"")
          )
        )
      )
    ),
    """"
  )
)
"),"")</f>
        <v/>
      </c>
      <c r="BM563" s="65" t="str">
        <f t="shared" si="15"/>
        <v/>
      </c>
      <c r="BN563" s="66"/>
      <c r="BO563" s="67"/>
      <c r="BP563" s="49" t="b">
        <v>0</v>
      </c>
      <c r="BQ563" s="49" t="b">
        <v>0</v>
      </c>
      <c r="BR563" s="68"/>
      <c r="BS563" s="69"/>
      <c r="BT563" s="70" t="b">
        <v>0</v>
      </c>
      <c r="BU563" s="71"/>
      <c r="BV563" s="72"/>
      <c r="BW563" s="86" t="b">
        <v>0</v>
      </c>
      <c r="BX563" s="87"/>
    </row>
    <row r="564">
      <c r="A564" s="35" t="str">
        <f t="shared" si="1"/>
        <v/>
      </c>
      <c r="B564" s="36" t="str">
        <f t="shared" si="2"/>
        <v/>
      </c>
      <c r="C564" s="36" t="str">
        <f t="array" ref="C564">IF(
  M564="",
  "",
  IFERROR(
    INDEX(
      '{INDEX} Tour Packages'!$A:$ZZ,
      MATCH(
        M564,
        INDEX(
          '{INDEX} Tour Packages'!$A:$ZZ,
          ,
          MATCH("Tour Package Name", '{INDEX} Tour Packages'!$4:$4, 0)
        ),
        0
      ),
      MATCH("Tour Code", '{INDEX} Tour Packages'!$4:$4, 0)
    ),
    "XXX"
  )
)
</f>
        <v/>
      </c>
      <c r="D564" s="36" t="str">
        <f t="shared" si="3"/>
        <v/>
      </c>
      <c r="E564" s="36" t="str">
        <f t="shared" si="4"/>
        <v/>
      </c>
      <c r="F564" s="37" t="str">
        <f t="shared" si="5"/>
        <v/>
      </c>
      <c r="G564" s="89"/>
      <c r="H564" s="89"/>
      <c r="I564" s="90"/>
      <c r="J564" s="40" t="str">
        <f t="shared" si="16"/>
        <v> </v>
      </c>
      <c r="K564" s="91"/>
      <c r="L564" s="55"/>
      <c r="M564" s="55"/>
      <c r="N564" s="91"/>
      <c r="O564" s="43" t="str">
        <f>IFERROR(__xludf.DUMMYFUNCTION("IF(N564="""","""",IFERROR(
  N564 + VALUE(REGEXEXTRACT(P564, ""(\d+)\s+Days"")),
  """"
)
)"),"")</f>
        <v/>
      </c>
      <c r="P564" s="43" t="str">
        <f t="array" ref="P564">IFERROR(
  INDEX(
    INDEX('{INDEX} Tour Packages'!$A:$ZZ, , MATCH(P$3, '{INDEX} Tour Packages'!$4:$4, 0)),
    MATCH(M564, INDEX('{INDEX} Tour Packages'!$A:$ZZ,0, MATCH("Tour Package Name", '{INDEX} Tour Packages'!$4:$4, 0)), 0)
  ),
"")
</f>
        <v/>
      </c>
      <c r="Q564" s="44" t="str">
        <f t="shared" si="7"/>
        <v/>
      </c>
      <c r="R564" s="44" t="str">
        <f>IFERROR(__xludf.DUMMYFUNCTION("IF(OR(ISBLANK(K564), ISBLANK(N564)), """", 
  LET(
    resDate, K564,
    tourDate, N564,
    monthCount, MAX(0, DATEDIF(resDate, tourDate - 3, ""M"") + 1),
    secondDates, ARRAYFORMULA(DATE(YEAR(resDate), MONTH(resDate) + SEQUENCE(monthCount), 2)),
    "&amp;"validDates, FILTER(secondDates, (secondDates &gt; resDate + 2) * (secondDates &lt;= tourDate - 3)),
    IF(ISERROR(validDates), 0, COUNTA(validDates))
  )
)
"),"")</f>
        <v/>
      </c>
      <c r="S564" s="44" t="str">
        <f t="shared" si="8"/>
        <v/>
      </c>
      <c r="T564" s="45" t="str">
        <f t="array" ref="T564">IF(ISBLANK(BO564),IFERROR(
  INDEX(
    INDEX('{INDEX} Payment Terms'!$A:$G, , MATCH(T$3, '{INDEX} Payment Terms'!$4:$4, 0)),
    MATCH(Q564, INDEX('{INDEX} Payment Terms'!$A:$G,0, MATCH("Payment Condition", '{INDEX} Payment Terms'!$4:$4, 0)), 0)
  ),
""),"Cancelled")
</f>
        <v/>
      </c>
      <c r="U564" s="46" t="b">
        <v>0</v>
      </c>
      <c r="V564" s="47" t="str">
        <f>IFERROR(__xludf.DUMMYFUNCTION("IF(OR(L564=""Duo Booking"", L564=""Group Booking""),
IF(U564=FALSE,"""",
    LET(
      bookingType, L564,
      tour, M564,
      mainFirst, H564,
      mainLast, I564,
      mainEmail, G564,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$L$4:L564, bookingType,
          $M$4:M564, tour,
          $H$4:H564, mainFirst,
          $I$4:I564, mainLast,
          $G$4:G564, mainEmail
        ),
        ""000""
      ),
  "&amp;"    baseID &amp; ""-"" &amp; memberNumber
    )
  ),
  """"
)
"),"")</f>
        <v/>
      </c>
      <c r="W564" s="48"/>
      <c r="X564" s="85" t="b">
        <v>0</v>
      </c>
      <c r="Y564" s="85" t="b">
        <v>0</v>
      </c>
      <c r="Z564" s="85" t="b">
        <v>0</v>
      </c>
      <c r="AA564" s="50"/>
      <c r="AB564" s="51"/>
      <c r="AC564" s="85" t="b">
        <v>0</v>
      </c>
      <c r="AD564" s="92"/>
      <c r="AE564" s="88"/>
      <c r="AF564" s="36" t="str">
        <f t="array" ref="AF564">IF(M564="","",INDEX(
      '{INDEX} Tour Packages'!$A:$ZP,
      MATCH($M564, '{INDEX} Tour Packages'!$A:$A, 0),
      MATCH(AF$3, '{INDEX} Tour Packages'!$4:$4, 0)
    ))</f>
        <v/>
      </c>
      <c r="AG564" s="36" t="str">
        <f t="array" ref="AG564">IF(M564="","",INDEX(
      '{INDEX} Tour Packages'!$A:$ZP,
      MATCH($M564, '{INDEX} Tour Packages'!$A:$A, 0),
      MATCH(AG$3, '{INDEX} Tour Packages'!$4:$4, 0)
    ))</f>
        <v/>
      </c>
      <c r="AH564" s="36" t="str">
        <f t="array" ref="AH564">IF(M564="","",INDEX(
      '{INDEX} Tour Packages'!$A:$ZP,
      MATCH($M564, '{INDEX} Tour Packages'!$A:$A, 0),
      MATCH(AH$3, '{INDEX} Tour Packages'!$4:$4, 0)
    ))</f>
        <v/>
      </c>
      <c r="AI564" s="54" t="str">
        <f t="shared" si="9"/>
        <v/>
      </c>
      <c r="AJ564" s="42"/>
      <c r="AK564" s="55"/>
      <c r="AL564" s="46" t="b">
        <v>0</v>
      </c>
      <c r="AM564" s="56"/>
      <c r="AN564" s="57" t="str">
        <f t="shared" si="10"/>
        <v/>
      </c>
      <c r="AO564" s="58" t="str">
        <f t="shared" si="11"/>
        <v/>
      </c>
      <c r="AP564" s="59"/>
      <c r="AQ564" s="60"/>
      <c r="AR564" s="61"/>
      <c r="AS564" s="61"/>
      <c r="AT564" s="61" t="str">
        <f>IFERROR(__xludf.DUMMYFUNCTION("IF( 
  OR($AJ564=""Full Payment"", ISBLANK($K564)),
  """",
  IF(
    OR(
      Q564=""Standard Booking, P1"",
      Q564=""Standard Booking, P2"",
      Q564=""Standard Booking, P3"",
      Q564=""Standard Booking, P4""
    ),
    LET(
      resDate,   $"&amp;"K564,
      tourDate,  $N564,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4" s="62" t="str">
        <f t="shared" si="12"/>
        <v/>
      </c>
      <c r="AV564" s="63"/>
      <c r="AW564" s="64"/>
      <c r="AX564" s="64"/>
      <c r="AY564" s="64"/>
      <c r="AZ564" s="64" t="str">
        <f>IFERROR(__xludf.DUMMYFUNCTION("IF(
  OR($AJ564=""Full Payment"",$AJ564=""P1"", ISBLANK($K564)),
  """",
  IF(
    OR(
      $Q564=""Standard Booking, P2"",
      $Q564=""Standard Booking, P3"",
      $Q564=""Standard Booking, P4""
    ),
    LET(
      resDate,   $K564,
      tourDate,"&amp;"  $N564,
      monthCount, DATEDIF(resDate, tourDate, ""M"") + 1,
      secondDates, ARRAYFORMULA(
        DATE(
          YEAR(resDate),
          MONTH(resDate) + SEQUENCE(monthCount),
          2
        )
      ),
      validDates, FILTER(
        sec"&amp;"ondDates,
        (secondDates &gt; resDate + 2) *
        (secondDates &lt;= tourDate - 3)
      ),
      IF(
        OR($AJ564=""P2"", $AJ564=""P3"", $AJ564=""P4""),
        IF(
          COUNTA(validDates) &lt; 2,
          """",
          TEXT(INDEX(validDates"&amp;", 2), ""mmm d, yyyy"")
        ),
        IF(
          COUNTA(validDates) &lt; 2,
          """",
          TEXTJOIN("", "", TRUE,
            TEXT(INDEX(validDates, 1), ""mmm d, yyyy""),
            TEXT(INDEX(validDates, 2), ""mmm d, yyyy"")
          )
 "&amp;"       )
      )
    ),
    """"
  )
)
"),"")</f>
        <v/>
      </c>
      <c r="BA564" s="65" t="str">
        <f t="shared" si="13"/>
        <v/>
      </c>
      <c r="BB564" s="63"/>
      <c r="BC564" s="64"/>
      <c r="BD564" s="64"/>
      <c r="BE564" s="64"/>
      <c r="BF564" s="64" t="str">
        <f>IFERROR(__xludf.DUMMYFUNCTION("IF(
  OR($AJ564=""Full Payment"",$AJ564=""P1"", $AJ564=""P2""),
  """",
  IF(
    AND(
      NOT(ISBLANK($K564)),
      OR(
        Q564=""Standard Booking, P3"",
        Q564=""Standard Booking, P4""
      )
    ),
    LET(
      resDate,   $K564,
      "&amp;"tourDate,  $N564,
      monthCount, DATEDIF(resDate, tourDate, ""M"") + 1,
      secondDates, ARRAYFORMULA(
        DATE(
          YEAR(resDate),
          MONTH(resDate) + SEQUENCE(monthCount),
          2
        )
      ),
      validDates, FILTER(
  "&amp;"      secondDates,
        (secondDates &gt; resDate + 2) *
        (secondDates &lt;= tourDate - 3)
      ),
      IF(
        $AJ564=""P4"",
        IF(
          COUNTA(validDates) &lt; 3,
          """",
          TEXT(INDEX(validDates, 3), ""mmm d, yyyy"")
  "&amp;"      ),
        IF(
          $AJ564=""P3"",
          IF(
            COUNTA(validDates) &lt; 3,
            """",
            TEXT(INDEX(validDates, 3), ""mmm d, yyyy"")
          ),
          IF(
            COUNTA(validDates) &lt; 3,
            """",
    "&amp;"        TEXTJOIN("", "", TRUE,
              TEXT(INDEX(validDates, 1), ""mmm d, yyyy""),
              TEXT(INDEX(validDates, 2), ""mmm d, yyyy""),
              TEXT(INDEX(validDates, 3), ""mmm d, yyyy"")
            )
          )
        )
      )
    "&amp;"),
    """"
  )
)
"),"")</f>
        <v/>
      </c>
      <c r="BG564" s="65" t="str">
        <f t="shared" si="14"/>
        <v/>
      </c>
      <c r="BH564" s="63"/>
      <c r="BI564" s="64"/>
      <c r="BJ564" s="64"/>
      <c r="BK564" s="64"/>
      <c r="BL564" s="64" t="str">
        <f>IFERROR(__xludf.DUMMYFUNCTION("IF(
  OR($AJ564=""Full Payment"",$AJ564=""P1"",$AJ564=""P2"",$AJ564=""P3""),
  """",
  IF(
    AND(
      NOT(ISBLANK($K564)),
      $Q564=""Standard Booking, P4""
    ),
    LET(
      resDate,   $K564,
      tourDate,  $N564,
      monthCount, DATEDIF(r"&amp;"esDate, tourDate, ""M"") + 1,
      secondDates, ARRAYFORMULA(
        DATE(
          YEAR(resDate),
          MONTH(resDate) + SEQUENCE(monthCount),
          2
        )
      ),
      validDates, FILTER(
        secondDates,
        (secondDates &gt; res"&amp;"Date + 2) *
        (secondDates &lt;= tourDate - 3)
      ),
      IF(
        $AJ564=""P4"",
        IF(
          COUNTA(validDates) &lt; 4,
          """",
          TEXT(
            INDEX(validDates, 4),
            ""mmm d, yyyy""
          )
        ),
"&amp;"        IF(
          COUNTA(validDates) &lt; 4,
          """",
          TEXTJOIN(
            "", "", TRUE,
            TEXT(INDEX(validDates, 1), ""mmm d, yyyy""),
            TEXT(INDEX(validDates, 2), ""mmm d, yyyy""),
            TEXT(INDEX(validDates"&amp;", 3), ""mmm d, yyyy""),
            TEXT(INDEX(validDates, 4), ""mmm d, yyyy"")
          )
        )
      )
    ),
    """"
  )
)
"),"")</f>
        <v/>
      </c>
      <c r="BM564" s="65" t="str">
        <f t="shared" si="15"/>
        <v/>
      </c>
      <c r="BN564" s="66"/>
      <c r="BO564" s="67"/>
      <c r="BP564" s="49" t="b">
        <v>0</v>
      </c>
      <c r="BQ564" s="49" t="b">
        <v>0</v>
      </c>
      <c r="BR564" s="68"/>
      <c r="BS564" s="69"/>
      <c r="BT564" s="70" t="b">
        <v>0</v>
      </c>
      <c r="BU564" s="71"/>
      <c r="BV564" s="72"/>
      <c r="BW564" s="86" t="b">
        <v>0</v>
      </c>
      <c r="BX564" s="87"/>
    </row>
    <row r="565">
      <c r="A565" s="35" t="str">
        <f t="shared" si="1"/>
        <v/>
      </c>
      <c r="B565" s="36" t="str">
        <f t="shared" si="2"/>
        <v/>
      </c>
      <c r="C565" s="36" t="str">
        <f t="array" ref="C565">IF(
  M565="",
  "",
  IFERROR(
    INDEX(
      '{INDEX} Tour Packages'!$A:$ZZ,
      MATCH(
        M565,
        INDEX(
          '{INDEX} Tour Packages'!$A:$ZZ,
          ,
          MATCH("Tour Package Name", '{INDEX} Tour Packages'!$4:$4, 0)
        ),
        0
      ),
      MATCH("Tour Code", '{INDEX} Tour Packages'!$4:$4, 0)
    ),
    "XXX"
  )
)
</f>
        <v/>
      </c>
      <c r="D565" s="36" t="str">
        <f t="shared" si="3"/>
        <v/>
      </c>
      <c r="E565" s="36" t="str">
        <f t="shared" si="4"/>
        <v/>
      </c>
      <c r="F565" s="37" t="str">
        <f t="shared" si="5"/>
        <v/>
      </c>
      <c r="G565" s="89"/>
      <c r="H565" s="89"/>
      <c r="I565" s="90"/>
      <c r="J565" s="40" t="str">
        <f t="shared" si="16"/>
        <v> </v>
      </c>
      <c r="K565" s="91"/>
      <c r="L565" s="55"/>
      <c r="M565" s="55"/>
      <c r="N565" s="91"/>
      <c r="O565" s="43" t="str">
        <f>IFERROR(__xludf.DUMMYFUNCTION("IF(N565="""","""",IFERROR(
  N565 + VALUE(REGEXEXTRACT(P565, ""(\d+)\s+Days"")),
  """"
)
)"),"")</f>
        <v/>
      </c>
      <c r="P565" s="43" t="str">
        <f t="array" ref="P565">IFERROR(
  INDEX(
    INDEX('{INDEX} Tour Packages'!$A:$ZZ, , MATCH(P$3, '{INDEX} Tour Packages'!$4:$4, 0)),
    MATCH(M565, INDEX('{INDEX} Tour Packages'!$A:$ZZ,0, MATCH("Tour Package Name", '{INDEX} Tour Packages'!$4:$4, 0)), 0)
  ),
"")
</f>
        <v/>
      </c>
      <c r="Q565" s="44" t="str">
        <f t="shared" si="7"/>
        <v/>
      </c>
      <c r="R565" s="44" t="str">
        <f>IFERROR(__xludf.DUMMYFUNCTION("IF(OR(ISBLANK(K565), ISBLANK(N565)), """", 
  LET(
    resDate, K565,
    tourDate, N565,
    monthCount, MAX(0, DATEDIF(resDate, tourDate - 3, ""M"") + 1),
    secondDates, ARRAYFORMULA(DATE(YEAR(resDate), MONTH(resDate) + SEQUENCE(monthCount), 2)),
    "&amp;"validDates, FILTER(secondDates, (secondDates &gt; resDate + 2) * (secondDates &lt;= tourDate - 3)),
    IF(ISERROR(validDates), 0, COUNTA(validDates))
  )
)
"),"")</f>
        <v/>
      </c>
      <c r="S565" s="44" t="str">
        <f t="shared" si="8"/>
        <v/>
      </c>
      <c r="T565" s="45" t="str">
        <f t="array" ref="T565">IF(ISBLANK(BO565),IFERROR(
  INDEX(
    INDEX('{INDEX} Payment Terms'!$A:$G, , MATCH(T$3, '{INDEX} Payment Terms'!$4:$4, 0)),
    MATCH(Q565, INDEX('{INDEX} Payment Terms'!$A:$G,0, MATCH("Payment Condition", '{INDEX} Payment Terms'!$4:$4, 0)), 0)
  ),
""),"Cancelled")
</f>
        <v/>
      </c>
      <c r="U565" s="46" t="b">
        <v>0</v>
      </c>
      <c r="V565" s="47" t="str">
        <f>IFERROR(__xludf.DUMMYFUNCTION("IF(OR(L565=""Duo Booking"", L565=""Group Booking""),
IF(U565=FALSE,"""",
    LET(
      bookingType, L565,
      tour, M565,
      mainFirst, H565,
      mainLast, I565,
      mainEmail, G565,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$L$4:L565, bookingType,
          $M$4:M565, tour,
          $H$4:H565, mainFirst,
          $I$4:I565, mainLast,
          $G$4:G565, mainEmail
        ),
        ""000""
      ),
  "&amp;"    baseID &amp; ""-"" &amp; memberNumber
    )
  ),
  """"
)
"),"")</f>
        <v/>
      </c>
      <c r="W565" s="48"/>
      <c r="X565" s="85" t="b">
        <v>0</v>
      </c>
      <c r="Y565" s="85" t="b">
        <v>0</v>
      </c>
      <c r="Z565" s="85" t="b">
        <v>0</v>
      </c>
      <c r="AA565" s="50"/>
      <c r="AB565" s="51"/>
      <c r="AC565" s="85" t="b">
        <v>0</v>
      </c>
      <c r="AD565" s="92"/>
      <c r="AE565" s="88"/>
      <c r="AF565" s="36" t="str">
        <f t="array" ref="AF565">IF(M565="","",INDEX(
      '{INDEX} Tour Packages'!$A:$ZP,
      MATCH($M565, '{INDEX} Tour Packages'!$A:$A, 0),
      MATCH(AF$3, '{INDEX} Tour Packages'!$4:$4, 0)
    ))</f>
        <v/>
      </c>
      <c r="AG565" s="36" t="str">
        <f t="array" ref="AG565">IF(M565="","",INDEX(
      '{INDEX} Tour Packages'!$A:$ZP,
      MATCH($M565, '{INDEX} Tour Packages'!$A:$A, 0),
      MATCH(AG$3, '{INDEX} Tour Packages'!$4:$4, 0)
    ))</f>
        <v/>
      </c>
      <c r="AH565" s="36" t="str">
        <f t="array" ref="AH565">IF(M565="","",INDEX(
      '{INDEX} Tour Packages'!$A:$ZP,
      MATCH($M565, '{INDEX} Tour Packages'!$A:$A, 0),
      MATCH(AH$3, '{INDEX} Tour Packages'!$4:$4, 0)
    ))</f>
        <v/>
      </c>
      <c r="AI565" s="54" t="str">
        <f t="shared" si="9"/>
        <v/>
      </c>
      <c r="AJ565" s="42"/>
      <c r="AK565" s="55"/>
      <c r="AL565" s="46" t="b">
        <v>0</v>
      </c>
      <c r="AM565" s="56"/>
      <c r="AN565" s="57" t="str">
        <f t="shared" si="10"/>
        <v/>
      </c>
      <c r="AO565" s="58" t="str">
        <f t="shared" si="11"/>
        <v/>
      </c>
      <c r="AP565" s="59"/>
      <c r="AQ565" s="60"/>
      <c r="AR565" s="61"/>
      <c r="AS565" s="61"/>
      <c r="AT565" s="61" t="str">
        <f>IFERROR(__xludf.DUMMYFUNCTION("IF( 
  OR($AJ565=""Full Payment"", ISBLANK($K565)),
  """",
  IF(
    OR(
      Q565=""Standard Booking, P1"",
      Q565=""Standard Booking, P2"",
      Q565=""Standard Booking, P3"",
      Q565=""Standard Booking, P4""
    ),
    LET(
      resDate,   $"&amp;"K565,
      tourDate,  $N565,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5" s="62" t="str">
        <f t="shared" si="12"/>
        <v/>
      </c>
      <c r="AV565" s="63"/>
      <c r="AW565" s="64"/>
      <c r="AX565" s="64"/>
      <c r="AY565" s="64"/>
      <c r="AZ565" s="64" t="str">
        <f>IFERROR(__xludf.DUMMYFUNCTION("IF(
  OR($AJ565=""Full Payment"",$AJ565=""P1"", ISBLANK($K565)),
  """",
  IF(
    OR(
      $Q565=""Standard Booking, P2"",
      $Q565=""Standard Booking, P3"",
      $Q565=""Standard Booking, P4""
    ),
    LET(
      resDate,   $K565,
      tourDate,"&amp;"  $N565,
      monthCount, DATEDIF(resDate, tourDate, ""M"") + 1,
      secondDates, ARRAYFORMULA(
        DATE(
          YEAR(resDate),
          MONTH(resDate) + SEQUENCE(monthCount),
          2
        )
      ),
      validDates, FILTER(
        sec"&amp;"ondDates,
        (secondDates &gt; resDate + 2) *
        (secondDates &lt;= tourDate - 3)
      ),
      IF(
        OR($AJ565=""P2"", $AJ565=""P3"", $AJ565=""P4""),
        IF(
          COUNTA(validDates) &lt; 2,
          """",
          TEXT(INDEX(validDates"&amp;", 2), ""mmm d, yyyy"")
        ),
        IF(
          COUNTA(validDates) &lt; 2,
          """",
          TEXTJOIN("", "", TRUE,
            TEXT(INDEX(validDates, 1), ""mmm d, yyyy""),
            TEXT(INDEX(validDates, 2), ""mmm d, yyyy"")
          )
 "&amp;"       )
      )
    ),
    """"
  )
)
"),"")</f>
        <v/>
      </c>
      <c r="BA565" s="65" t="str">
        <f t="shared" si="13"/>
        <v/>
      </c>
      <c r="BB565" s="63"/>
      <c r="BC565" s="64"/>
      <c r="BD565" s="64"/>
      <c r="BE565" s="64"/>
      <c r="BF565" s="64" t="str">
        <f>IFERROR(__xludf.DUMMYFUNCTION("IF(
  OR($AJ565=""Full Payment"",$AJ565=""P1"", $AJ565=""P2""),
  """",
  IF(
    AND(
      NOT(ISBLANK($K565)),
      OR(
        Q565=""Standard Booking, P3"",
        Q565=""Standard Booking, P4""
      )
    ),
    LET(
      resDate,   $K565,
      "&amp;"tourDate,  $N565,
      monthCount, DATEDIF(resDate, tourDate, ""M"") + 1,
      secondDates, ARRAYFORMULA(
        DATE(
          YEAR(resDate),
          MONTH(resDate) + SEQUENCE(monthCount),
          2
        )
      ),
      validDates, FILTER(
  "&amp;"      secondDates,
        (secondDates &gt; resDate + 2) *
        (secondDates &lt;= tourDate - 3)
      ),
      IF(
        $AJ565=""P4"",
        IF(
          COUNTA(validDates) &lt; 3,
          """",
          TEXT(INDEX(validDates, 3), ""mmm d, yyyy"")
  "&amp;"      ),
        IF(
          $AJ565=""P3"",
          IF(
            COUNTA(validDates) &lt; 3,
            """",
            TEXT(INDEX(validDates, 3), ""mmm d, yyyy"")
          ),
          IF(
            COUNTA(validDates) &lt; 3,
            """",
    "&amp;"        TEXTJOIN("", "", TRUE,
              TEXT(INDEX(validDates, 1), ""mmm d, yyyy""),
              TEXT(INDEX(validDates, 2), ""mmm d, yyyy""),
              TEXT(INDEX(validDates, 3), ""mmm d, yyyy"")
            )
          )
        )
      )
    "&amp;"),
    """"
  )
)
"),"")</f>
        <v/>
      </c>
      <c r="BG565" s="65" t="str">
        <f t="shared" si="14"/>
        <v/>
      </c>
      <c r="BH565" s="63"/>
      <c r="BI565" s="64"/>
      <c r="BJ565" s="64"/>
      <c r="BK565" s="64"/>
      <c r="BL565" s="64" t="str">
        <f>IFERROR(__xludf.DUMMYFUNCTION("IF(
  OR($AJ565=""Full Payment"",$AJ565=""P1"",$AJ565=""P2"",$AJ565=""P3""),
  """",
  IF(
    AND(
      NOT(ISBLANK($K565)),
      $Q565=""Standard Booking, P4""
    ),
    LET(
      resDate,   $K565,
      tourDate,  $N565,
      monthCount, DATEDIF(r"&amp;"esDate, tourDate, ""M"") + 1,
      secondDates, ARRAYFORMULA(
        DATE(
          YEAR(resDate),
          MONTH(resDate) + SEQUENCE(monthCount),
          2
        )
      ),
      validDates, FILTER(
        secondDates,
        (secondDates &gt; res"&amp;"Date + 2) *
        (secondDates &lt;= tourDate - 3)
      ),
      IF(
        $AJ565=""P4"",
        IF(
          COUNTA(validDates) &lt; 4,
          """",
          TEXT(
            INDEX(validDates, 4),
            ""mmm d, yyyy""
          )
        ),
"&amp;"        IF(
          COUNTA(validDates) &lt; 4,
          """",
          TEXTJOIN(
            "", "", TRUE,
            TEXT(INDEX(validDates, 1), ""mmm d, yyyy""),
            TEXT(INDEX(validDates, 2), ""mmm d, yyyy""),
            TEXT(INDEX(validDates"&amp;", 3), ""mmm d, yyyy""),
            TEXT(INDEX(validDates, 4), ""mmm d, yyyy"")
          )
        )
      )
    ),
    """"
  )
)
"),"")</f>
        <v/>
      </c>
      <c r="BM565" s="65" t="str">
        <f t="shared" si="15"/>
        <v/>
      </c>
      <c r="BN565" s="66"/>
      <c r="BO565" s="67"/>
      <c r="BP565" s="49" t="b">
        <v>0</v>
      </c>
      <c r="BQ565" s="49" t="b">
        <v>0</v>
      </c>
      <c r="BR565" s="68"/>
      <c r="BS565" s="69"/>
      <c r="BT565" s="70" t="b">
        <v>0</v>
      </c>
      <c r="BU565" s="71"/>
      <c r="BV565" s="72"/>
      <c r="BW565" s="86" t="b">
        <v>0</v>
      </c>
      <c r="BX565" s="87"/>
    </row>
    <row r="566">
      <c r="A566" s="35" t="str">
        <f t="shared" si="1"/>
        <v/>
      </c>
      <c r="B566" s="36" t="str">
        <f t="shared" si="2"/>
        <v/>
      </c>
      <c r="C566" s="36" t="str">
        <f t="array" ref="C566">IF(
  M566="",
  "",
  IFERROR(
    INDEX(
      '{INDEX} Tour Packages'!$A:$ZZ,
      MATCH(
        M566,
        INDEX(
          '{INDEX} Tour Packages'!$A:$ZZ,
          ,
          MATCH("Tour Package Name", '{INDEX} Tour Packages'!$4:$4, 0)
        ),
        0
      ),
      MATCH("Tour Code", '{INDEX} Tour Packages'!$4:$4, 0)
    ),
    "XXX"
  )
)
</f>
        <v/>
      </c>
      <c r="D566" s="36" t="str">
        <f t="shared" si="3"/>
        <v/>
      </c>
      <c r="E566" s="36" t="str">
        <f t="shared" si="4"/>
        <v/>
      </c>
      <c r="F566" s="37" t="str">
        <f t="shared" si="5"/>
        <v/>
      </c>
      <c r="G566" s="89"/>
      <c r="H566" s="89"/>
      <c r="I566" s="90"/>
      <c r="J566" s="40" t="str">
        <f t="shared" si="16"/>
        <v> </v>
      </c>
      <c r="K566" s="91"/>
      <c r="L566" s="55"/>
      <c r="M566" s="55"/>
      <c r="N566" s="91"/>
      <c r="O566" s="43" t="str">
        <f>IFERROR(__xludf.DUMMYFUNCTION("IF(N566="""","""",IFERROR(
  N566 + VALUE(REGEXEXTRACT(P566, ""(\d+)\s+Days"")),
  """"
)
)"),"")</f>
        <v/>
      </c>
      <c r="P566" s="43" t="str">
        <f t="array" ref="P566">IFERROR(
  INDEX(
    INDEX('{INDEX} Tour Packages'!$A:$ZZ, , MATCH(P$3, '{INDEX} Tour Packages'!$4:$4, 0)),
    MATCH(M566, INDEX('{INDEX} Tour Packages'!$A:$ZZ,0, MATCH("Tour Package Name", '{INDEX} Tour Packages'!$4:$4, 0)), 0)
  ),
"")
</f>
        <v/>
      </c>
      <c r="Q566" s="44" t="str">
        <f t="shared" si="7"/>
        <v/>
      </c>
      <c r="R566" s="44" t="str">
        <f>IFERROR(__xludf.DUMMYFUNCTION("IF(OR(ISBLANK(K566), ISBLANK(N566)), """", 
  LET(
    resDate, K566,
    tourDate, N566,
    monthCount, MAX(0, DATEDIF(resDate, tourDate - 3, ""M"") + 1),
    secondDates, ARRAYFORMULA(DATE(YEAR(resDate), MONTH(resDate) + SEQUENCE(monthCount), 2)),
    "&amp;"validDates, FILTER(secondDates, (secondDates &gt; resDate + 2) * (secondDates &lt;= tourDate - 3)),
    IF(ISERROR(validDates), 0, COUNTA(validDates))
  )
)
"),"")</f>
        <v/>
      </c>
      <c r="S566" s="44" t="str">
        <f t="shared" si="8"/>
        <v/>
      </c>
      <c r="T566" s="45" t="str">
        <f t="array" ref="T566">IF(ISBLANK(BO566),IFERROR(
  INDEX(
    INDEX('{INDEX} Payment Terms'!$A:$G, , MATCH(T$3, '{INDEX} Payment Terms'!$4:$4, 0)),
    MATCH(Q566, INDEX('{INDEX} Payment Terms'!$A:$G,0, MATCH("Payment Condition", '{INDEX} Payment Terms'!$4:$4, 0)), 0)
  ),
""),"Cancelled")
</f>
        <v/>
      </c>
      <c r="U566" s="46" t="b">
        <v>0</v>
      </c>
      <c r="V566" s="47" t="str">
        <f>IFERROR(__xludf.DUMMYFUNCTION("IF(OR(L566=""Duo Booking"", L566=""Group Booking""),
IF(U566=FALSE,"""",
    LET(
      bookingType, L566,
      tour, M566,
      mainFirst, H566,
      mainLast, I566,
      mainEmail, G566,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$L$4:L566, bookingType,
          $M$4:M566, tour,
          $H$4:H566, mainFirst,
          $I$4:I566, mainLast,
          $G$4:G566, mainEmail
        ),
        ""000""
      ),
  "&amp;"    baseID &amp; ""-"" &amp; memberNumber
    )
  ),
  """"
)
"),"")</f>
        <v/>
      </c>
      <c r="W566" s="48"/>
      <c r="X566" s="85" t="b">
        <v>0</v>
      </c>
      <c r="Y566" s="85" t="b">
        <v>0</v>
      </c>
      <c r="Z566" s="85" t="b">
        <v>0</v>
      </c>
      <c r="AA566" s="50"/>
      <c r="AB566" s="51"/>
      <c r="AC566" s="85" t="b">
        <v>0</v>
      </c>
      <c r="AD566" s="92"/>
      <c r="AE566" s="88"/>
      <c r="AF566" s="36" t="str">
        <f t="array" ref="AF566">IF(M566="","",INDEX(
      '{INDEX} Tour Packages'!$A:$ZP,
      MATCH($M566, '{INDEX} Tour Packages'!$A:$A, 0),
      MATCH(AF$3, '{INDEX} Tour Packages'!$4:$4, 0)
    ))</f>
        <v/>
      </c>
      <c r="AG566" s="36" t="str">
        <f t="array" ref="AG566">IF(M566="","",INDEX(
      '{INDEX} Tour Packages'!$A:$ZP,
      MATCH($M566, '{INDEX} Tour Packages'!$A:$A, 0),
      MATCH(AG$3, '{INDEX} Tour Packages'!$4:$4, 0)
    ))</f>
        <v/>
      </c>
      <c r="AH566" s="36" t="str">
        <f t="array" ref="AH566">IF(M566="","",INDEX(
      '{INDEX} Tour Packages'!$A:$ZP,
      MATCH($M566, '{INDEX} Tour Packages'!$A:$A, 0),
      MATCH(AH$3, '{INDEX} Tour Packages'!$4:$4, 0)
    ))</f>
        <v/>
      </c>
      <c r="AI566" s="54" t="str">
        <f t="shared" si="9"/>
        <v/>
      </c>
      <c r="AJ566" s="42"/>
      <c r="AK566" s="55"/>
      <c r="AL566" s="46" t="b">
        <v>0</v>
      </c>
      <c r="AM566" s="56"/>
      <c r="AN566" s="57" t="str">
        <f t="shared" si="10"/>
        <v/>
      </c>
      <c r="AO566" s="58" t="str">
        <f t="shared" si="11"/>
        <v/>
      </c>
      <c r="AP566" s="59"/>
      <c r="AQ566" s="60"/>
      <c r="AR566" s="61"/>
      <c r="AS566" s="61"/>
      <c r="AT566" s="61" t="str">
        <f>IFERROR(__xludf.DUMMYFUNCTION("IF( 
  OR($AJ566=""Full Payment"", ISBLANK($K566)),
  """",
  IF(
    OR(
      Q566=""Standard Booking, P1"",
      Q566=""Standard Booking, P2"",
      Q566=""Standard Booking, P3"",
      Q566=""Standard Booking, P4""
    ),
    LET(
      resDate,   $"&amp;"K566,
      tourDate,  $N566,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6" s="62" t="str">
        <f t="shared" si="12"/>
        <v/>
      </c>
      <c r="AV566" s="63"/>
      <c r="AW566" s="64"/>
      <c r="AX566" s="64"/>
      <c r="AY566" s="64"/>
      <c r="AZ566" s="64" t="str">
        <f>IFERROR(__xludf.DUMMYFUNCTION("IF(
  OR($AJ566=""Full Payment"",$AJ566=""P1"", ISBLANK($K566)),
  """",
  IF(
    OR(
      $Q566=""Standard Booking, P2"",
      $Q566=""Standard Booking, P3"",
      $Q566=""Standard Booking, P4""
    ),
    LET(
      resDate,   $K566,
      tourDate,"&amp;"  $N566,
      monthCount, DATEDIF(resDate, tourDate, ""M"") + 1,
      secondDates, ARRAYFORMULA(
        DATE(
          YEAR(resDate),
          MONTH(resDate) + SEQUENCE(monthCount),
          2
        )
      ),
      validDates, FILTER(
        sec"&amp;"ondDates,
        (secondDates &gt; resDate + 2) *
        (secondDates &lt;= tourDate - 3)
      ),
      IF(
        OR($AJ566=""P2"", $AJ566=""P3"", $AJ566=""P4""),
        IF(
          COUNTA(validDates) &lt; 2,
          """",
          TEXT(INDEX(validDates"&amp;", 2), ""mmm d, yyyy"")
        ),
        IF(
          COUNTA(validDates) &lt; 2,
          """",
          TEXTJOIN("", "", TRUE,
            TEXT(INDEX(validDates, 1), ""mmm d, yyyy""),
            TEXT(INDEX(validDates, 2), ""mmm d, yyyy"")
          )
 "&amp;"       )
      )
    ),
    """"
  )
)
"),"")</f>
        <v/>
      </c>
      <c r="BA566" s="65" t="str">
        <f t="shared" si="13"/>
        <v/>
      </c>
      <c r="BB566" s="63"/>
      <c r="BC566" s="64"/>
      <c r="BD566" s="64"/>
      <c r="BE566" s="64"/>
      <c r="BF566" s="64" t="str">
        <f>IFERROR(__xludf.DUMMYFUNCTION("IF(
  OR($AJ566=""Full Payment"",$AJ566=""P1"", $AJ566=""P2""),
  """",
  IF(
    AND(
      NOT(ISBLANK($K566)),
      OR(
        Q566=""Standard Booking, P3"",
        Q566=""Standard Booking, P4""
      )
    ),
    LET(
      resDate,   $K566,
      "&amp;"tourDate,  $N566,
      monthCount, DATEDIF(resDate, tourDate, ""M"") + 1,
      secondDates, ARRAYFORMULA(
        DATE(
          YEAR(resDate),
          MONTH(resDate) + SEQUENCE(monthCount),
          2
        )
      ),
      validDates, FILTER(
  "&amp;"      secondDates,
        (secondDates &gt; resDate + 2) *
        (secondDates &lt;= tourDate - 3)
      ),
      IF(
        $AJ566=""P4"",
        IF(
          COUNTA(validDates) &lt; 3,
          """",
          TEXT(INDEX(validDates, 3), ""mmm d, yyyy"")
  "&amp;"      ),
        IF(
          $AJ566=""P3"",
          IF(
            COUNTA(validDates) &lt; 3,
            """",
            TEXT(INDEX(validDates, 3), ""mmm d, yyyy"")
          ),
          IF(
            COUNTA(validDates) &lt; 3,
            """",
    "&amp;"        TEXTJOIN("", "", TRUE,
              TEXT(INDEX(validDates, 1), ""mmm d, yyyy""),
              TEXT(INDEX(validDates, 2), ""mmm d, yyyy""),
              TEXT(INDEX(validDates, 3), ""mmm d, yyyy"")
            )
          )
        )
      )
    "&amp;"),
    """"
  )
)
"),"")</f>
        <v/>
      </c>
      <c r="BG566" s="65" t="str">
        <f t="shared" si="14"/>
        <v/>
      </c>
      <c r="BH566" s="63"/>
      <c r="BI566" s="64"/>
      <c r="BJ566" s="64"/>
      <c r="BK566" s="64"/>
      <c r="BL566" s="64" t="str">
        <f>IFERROR(__xludf.DUMMYFUNCTION("IF(
  OR($AJ566=""Full Payment"",$AJ566=""P1"",$AJ566=""P2"",$AJ566=""P3""),
  """",
  IF(
    AND(
      NOT(ISBLANK($K566)),
      $Q566=""Standard Booking, P4""
    ),
    LET(
      resDate,   $K566,
      tourDate,  $N566,
      monthCount, DATEDIF(r"&amp;"esDate, tourDate, ""M"") + 1,
      secondDates, ARRAYFORMULA(
        DATE(
          YEAR(resDate),
          MONTH(resDate) + SEQUENCE(monthCount),
          2
        )
      ),
      validDates, FILTER(
        secondDates,
        (secondDates &gt; res"&amp;"Date + 2) *
        (secondDates &lt;= tourDate - 3)
      ),
      IF(
        $AJ566=""P4"",
        IF(
          COUNTA(validDates) &lt; 4,
          """",
          TEXT(
            INDEX(validDates, 4),
            ""mmm d, yyyy""
          )
        ),
"&amp;"        IF(
          COUNTA(validDates) &lt; 4,
          """",
          TEXTJOIN(
            "", "", TRUE,
            TEXT(INDEX(validDates, 1), ""mmm d, yyyy""),
            TEXT(INDEX(validDates, 2), ""mmm d, yyyy""),
            TEXT(INDEX(validDates"&amp;", 3), ""mmm d, yyyy""),
            TEXT(INDEX(validDates, 4), ""mmm d, yyyy"")
          )
        )
      )
    ),
    """"
  )
)
"),"")</f>
        <v/>
      </c>
      <c r="BM566" s="65" t="str">
        <f t="shared" si="15"/>
        <v/>
      </c>
      <c r="BN566" s="66"/>
      <c r="BO566" s="67"/>
      <c r="BP566" s="49" t="b">
        <v>0</v>
      </c>
      <c r="BQ566" s="49" t="b">
        <v>0</v>
      </c>
      <c r="BR566" s="68"/>
      <c r="BS566" s="69"/>
      <c r="BT566" s="70" t="b">
        <v>0</v>
      </c>
      <c r="BU566" s="71"/>
      <c r="BV566" s="72"/>
      <c r="BW566" s="86" t="b">
        <v>0</v>
      </c>
      <c r="BX566" s="87"/>
    </row>
    <row r="567">
      <c r="A567" s="35" t="str">
        <f t="shared" si="1"/>
        <v/>
      </c>
      <c r="B567" s="36" t="str">
        <f t="shared" si="2"/>
        <v/>
      </c>
      <c r="C567" s="36" t="str">
        <f t="array" ref="C567">IF(
  M567="",
  "",
  IFERROR(
    INDEX(
      '{INDEX} Tour Packages'!$A:$ZZ,
      MATCH(
        M567,
        INDEX(
          '{INDEX} Tour Packages'!$A:$ZZ,
          ,
          MATCH("Tour Package Name", '{INDEX} Tour Packages'!$4:$4, 0)
        ),
        0
      ),
      MATCH("Tour Code", '{INDEX} Tour Packages'!$4:$4, 0)
    ),
    "XXX"
  )
)
</f>
        <v/>
      </c>
      <c r="D567" s="36" t="str">
        <f t="shared" si="3"/>
        <v/>
      </c>
      <c r="E567" s="36" t="str">
        <f t="shared" si="4"/>
        <v/>
      </c>
      <c r="F567" s="37" t="str">
        <f t="shared" si="5"/>
        <v/>
      </c>
      <c r="G567" s="89"/>
      <c r="H567" s="89"/>
      <c r="I567" s="90"/>
      <c r="J567" s="40" t="str">
        <f t="shared" si="16"/>
        <v> </v>
      </c>
      <c r="K567" s="91"/>
      <c r="L567" s="55"/>
      <c r="M567" s="55"/>
      <c r="N567" s="91"/>
      <c r="O567" s="43" t="str">
        <f>IFERROR(__xludf.DUMMYFUNCTION("IF(N567="""","""",IFERROR(
  N567 + VALUE(REGEXEXTRACT(P567, ""(\d+)\s+Days"")),
  """"
)
)"),"")</f>
        <v/>
      </c>
      <c r="P567" s="43" t="str">
        <f t="array" ref="P567">IFERROR(
  INDEX(
    INDEX('{INDEX} Tour Packages'!$A:$ZZ, , MATCH(P$3, '{INDEX} Tour Packages'!$4:$4, 0)),
    MATCH(M567, INDEX('{INDEX} Tour Packages'!$A:$ZZ,0, MATCH("Tour Package Name", '{INDEX} Tour Packages'!$4:$4, 0)), 0)
  ),
"")
</f>
        <v/>
      </c>
      <c r="Q567" s="44" t="str">
        <f t="shared" si="7"/>
        <v/>
      </c>
      <c r="R567" s="44" t="str">
        <f>IFERROR(__xludf.DUMMYFUNCTION("IF(OR(ISBLANK(K567), ISBLANK(N567)), """", 
  LET(
    resDate, K567,
    tourDate, N567,
    monthCount, MAX(0, DATEDIF(resDate, tourDate - 3, ""M"") + 1),
    secondDates, ARRAYFORMULA(DATE(YEAR(resDate), MONTH(resDate) + SEQUENCE(monthCount), 2)),
    "&amp;"validDates, FILTER(secondDates, (secondDates &gt; resDate + 2) * (secondDates &lt;= tourDate - 3)),
    IF(ISERROR(validDates), 0, COUNTA(validDates))
  )
)
"),"")</f>
        <v/>
      </c>
      <c r="S567" s="44" t="str">
        <f t="shared" si="8"/>
        <v/>
      </c>
      <c r="T567" s="45" t="str">
        <f t="array" ref="T567">IF(ISBLANK(BO567),IFERROR(
  INDEX(
    INDEX('{INDEX} Payment Terms'!$A:$G, , MATCH(T$3, '{INDEX} Payment Terms'!$4:$4, 0)),
    MATCH(Q567, INDEX('{INDEX} Payment Terms'!$A:$G,0, MATCH("Payment Condition", '{INDEX} Payment Terms'!$4:$4, 0)), 0)
  ),
""),"Cancelled")
</f>
        <v/>
      </c>
      <c r="U567" s="46" t="b">
        <v>0</v>
      </c>
      <c r="V567" s="47" t="str">
        <f>IFERROR(__xludf.DUMMYFUNCTION("IF(OR(L567=""Duo Booking"", L567=""Group Booking""),
IF(U567=FALSE,"""",
    LET(
      bookingType, L567,
      tour, M567,
      mainFirst, H567,
      mainLast, I567,
      mainEmail, G567,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$L$4:L567, bookingType,
          $M$4:M567, tour,
          $H$4:H567, mainFirst,
          $I$4:I567, mainLast,
          $G$4:G567, mainEmail
        ),
        ""000""
      ),
  "&amp;"    baseID &amp; ""-"" &amp; memberNumber
    )
  ),
  """"
)
"),"")</f>
        <v/>
      </c>
      <c r="W567" s="48"/>
      <c r="X567" s="85" t="b">
        <v>0</v>
      </c>
      <c r="Y567" s="85" t="b">
        <v>0</v>
      </c>
      <c r="Z567" s="85" t="b">
        <v>0</v>
      </c>
      <c r="AA567" s="50"/>
      <c r="AB567" s="51"/>
      <c r="AC567" s="85" t="b">
        <v>0</v>
      </c>
      <c r="AD567" s="92"/>
      <c r="AE567" s="88"/>
      <c r="AF567" s="36" t="str">
        <f t="array" ref="AF567">IF(M567="","",INDEX(
      '{INDEX} Tour Packages'!$A:$ZP,
      MATCH($M567, '{INDEX} Tour Packages'!$A:$A, 0),
      MATCH(AF$3, '{INDEX} Tour Packages'!$4:$4, 0)
    ))</f>
        <v/>
      </c>
      <c r="AG567" s="36" t="str">
        <f t="array" ref="AG567">IF(M567="","",INDEX(
      '{INDEX} Tour Packages'!$A:$ZP,
      MATCH($M567, '{INDEX} Tour Packages'!$A:$A, 0),
      MATCH(AG$3, '{INDEX} Tour Packages'!$4:$4, 0)
    ))</f>
        <v/>
      </c>
      <c r="AH567" s="36" t="str">
        <f t="array" ref="AH567">IF(M567="","",INDEX(
      '{INDEX} Tour Packages'!$A:$ZP,
      MATCH($M567, '{INDEX} Tour Packages'!$A:$A, 0),
      MATCH(AH$3, '{INDEX} Tour Packages'!$4:$4, 0)
    ))</f>
        <v/>
      </c>
      <c r="AI567" s="54" t="str">
        <f t="shared" si="9"/>
        <v/>
      </c>
      <c r="AJ567" s="42"/>
      <c r="AK567" s="55"/>
      <c r="AL567" s="46" t="b">
        <v>0</v>
      </c>
      <c r="AM567" s="56"/>
      <c r="AN567" s="57" t="str">
        <f t="shared" si="10"/>
        <v/>
      </c>
      <c r="AO567" s="58" t="str">
        <f t="shared" si="11"/>
        <v/>
      </c>
      <c r="AP567" s="59"/>
      <c r="AQ567" s="60"/>
      <c r="AR567" s="61"/>
      <c r="AS567" s="61"/>
      <c r="AT567" s="61" t="str">
        <f>IFERROR(__xludf.DUMMYFUNCTION("IF( 
  OR($AJ567=""Full Payment"", ISBLANK($K567)),
  """",
  IF(
    OR(
      Q567=""Standard Booking, P1"",
      Q567=""Standard Booking, P2"",
      Q567=""Standard Booking, P3"",
      Q567=""Standard Booking, P4""
    ),
    LET(
      resDate,   $"&amp;"K567,
      tourDate,  $N567,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7" s="62" t="str">
        <f t="shared" si="12"/>
        <v/>
      </c>
      <c r="AV567" s="63"/>
      <c r="AW567" s="64"/>
      <c r="AX567" s="64"/>
      <c r="AY567" s="64"/>
      <c r="AZ567" s="64" t="str">
        <f>IFERROR(__xludf.DUMMYFUNCTION("IF(
  OR($AJ567=""Full Payment"",$AJ567=""P1"", ISBLANK($K567)),
  """",
  IF(
    OR(
      $Q567=""Standard Booking, P2"",
      $Q567=""Standard Booking, P3"",
      $Q567=""Standard Booking, P4""
    ),
    LET(
      resDate,   $K567,
      tourDate,"&amp;"  $N567,
      monthCount, DATEDIF(resDate, tourDate, ""M"") + 1,
      secondDates, ARRAYFORMULA(
        DATE(
          YEAR(resDate),
          MONTH(resDate) + SEQUENCE(monthCount),
          2
        )
      ),
      validDates, FILTER(
        sec"&amp;"ondDates,
        (secondDates &gt; resDate + 2) *
        (secondDates &lt;= tourDate - 3)
      ),
      IF(
        OR($AJ567=""P2"", $AJ567=""P3"", $AJ567=""P4""),
        IF(
          COUNTA(validDates) &lt; 2,
          """",
          TEXT(INDEX(validDates"&amp;", 2), ""mmm d, yyyy"")
        ),
        IF(
          COUNTA(validDates) &lt; 2,
          """",
          TEXTJOIN("", "", TRUE,
            TEXT(INDEX(validDates, 1), ""mmm d, yyyy""),
            TEXT(INDEX(validDates, 2), ""mmm d, yyyy"")
          )
 "&amp;"       )
      )
    ),
    """"
  )
)
"),"")</f>
        <v/>
      </c>
      <c r="BA567" s="65" t="str">
        <f t="shared" si="13"/>
        <v/>
      </c>
      <c r="BB567" s="63"/>
      <c r="BC567" s="64"/>
      <c r="BD567" s="64"/>
      <c r="BE567" s="64"/>
      <c r="BF567" s="64" t="str">
        <f>IFERROR(__xludf.DUMMYFUNCTION("IF(
  OR($AJ567=""Full Payment"",$AJ567=""P1"", $AJ567=""P2""),
  """",
  IF(
    AND(
      NOT(ISBLANK($K567)),
      OR(
        Q567=""Standard Booking, P3"",
        Q567=""Standard Booking, P4""
      )
    ),
    LET(
      resDate,   $K567,
      "&amp;"tourDate,  $N567,
      monthCount, DATEDIF(resDate, tourDate, ""M"") + 1,
      secondDates, ARRAYFORMULA(
        DATE(
          YEAR(resDate),
          MONTH(resDate) + SEQUENCE(monthCount),
          2
        )
      ),
      validDates, FILTER(
  "&amp;"      secondDates,
        (secondDates &gt; resDate + 2) *
        (secondDates &lt;= tourDate - 3)
      ),
      IF(
        $AJ567=""P4"",
        IF(
          COUNTA(validDates) &lt; 3,
          """",
          TEXT(INDEX(validDates, 3), ""mmm d, yyyy"")
  "&amp;"      ),
        IF(
          $AJ567=""P3"",
          IF(
            COUNTA(validDates) &lt; 3,
            """",
            TEXT(INDEX(validDates, 3), ""mmm d, yyyy"")
          ),
          IF(
            COUNTA(validDates) &lt; 3,
            """",
    "&amp;"        TEXTJOIN("", "", TRUE,
              TEXT(INDEX(validDates, 1), ""mmm d, yyyy""),
              TEXT(INDEX(validDates, 2), ""mmm d, yyyy""),
              TEXT(INDEX(validDates, 3), ""mmm d, yyyy"")
            )
          )
        )
      )
    "&amp;"),
    """"
  )
)
"),"")</f>
        <v/>
      </c>
      <c r="BG567" s="65" t="str">
        <f t="shared" si="14"/>
        <v/>
      </c>
      <c r="BH567" s="63"/>
      <c r="BI567" s="64"/>
      <c r="BJ567" s="64"/>
      <c r="BK567" s="64"/>
      <c r="BL567" s="64" t="str">
        <f>IFERROR(__xludf.DUMMYFUNCTION("IF(
  OR($AJ567=""Full Payment"",$AJ567=""P1"",$AJ567=""P2"",$AJ567=""P3""),
  """",
  IF(
    AND(
      NOT(ISBLANK($K567)),
      $Q567=""Standard Booking, P4""
    ),
    LET(
      resDate,   $K567,
      tourDate,  $N567,
      monthCount, DATEDIF(r"&amp;"esDate, tourDate, ""M"") + 1,
      secondDates, ARRAYFORMULA(
        DATE(
          YEAR(resDate),
          MONTH(resDate) + SEQUENCE(monthCount),
          2
        )
      ),
      validDates, FILTER(
        secondDates,
        (secondDates &gt; res"&amp;"Date + 2) *
        (secondDates &lt;= tourDate - 3)
      ),
      IF(
        $AJ567=""P4"",
        IF(
          COUNTA(validDates) &lt; 4,
          """",
          TEXT(
            INDEX(validDates, 4),
            ""mmm d, yyyy""
          )
        ),
"&amp;"        IF(
          COUNTA(validDates) &lt; 4,
          """",
          TEXTJOIN(
            "", "", TRUE,
            TEXT(INDEX(validDates, 1), ""mmm d, yyyy""),
            TEXT(INDEX(validDates, 2), ""mmm d, yyyy""),
            TEXT(INDEX(validDates"&amp;", 3), ""mmm d, yyyy""),
            TEXT(INDEX(validDates, 4), ""mmm d, yyyy"")
          )
        )
      )
    ),
    """"
  )
)
"),"")</f>
        <v/>
      </c>
      <c r="BM567" s="65" t="str">
        <f t="shared" si="15"/>
        <v/>
      </c>
      <c r="BN567" s="66"/>
      <c r="BO567" s="67"/>
      <c r="BP567" s="49" t="b">
        <v>0</v>
      </c>
      <c r="BQ567" s="49" t="b">
        <v>0</v>
      </c>
      <c r="BR567" s="68"/>
      <c r="BS567" s="69"/>
      <c r="BT567" s="70" t="b">
        <v>0</v>
      </c>
      <c r="BU567" s="71"/>
      <c r="BV567" s="72"/>
      <c r="BW567" s="86" t="b">
        <v>0</v>
      </c>
      <c r="BX567" s="87"/>
    </row>
    <row r="568">
      <c r="A568" s="35" t="str">
        <f t="shared" si="1"/>
        <v/>
      </c>
      <c r="B568" s="36" t="str">
        <f t="shared" si="2"/>
        <v/>
      </c>
      <c r="C568" s="36" t="str">
        <f t="array" ref="C568">IF(
  M568="",
  "",
  IFERROR(
    INDEX(
      '{INDEX} Tour Packages'!$A:$ZZ,
      MATCH(
        M568,
        INDEX(
          '{INDEX} Tour Packages'!$A:$ZZ,
          ,
          MATCH("Tour Package Name", '{INDEX} Tour Packages'!$4:$4, 0)
        ),
        0
      ),
      MATCH("Tour Code", '{INDEX} Tour Packages'!$4:$4, 0)
    ),
    "XXX"
  )
)
</f>
        <v/>
      </c>
      <c r="D568" s="36" t="str">
        <f t="shared" si="3"/>
        <v/>
      </c>
      <c r="E568" s="36" t="str">
        <f t="shared" si="4"/>
        <v/>
      </c>
      <c r="F568" s="37" t="str">
        <f t="shared" si="5"/>
        <v/>
      </c>
      <c r="G568" s="89"/>
      <c r="H568" s="89"/>
      <c r="I568" s="90"/>
      <c r="J568" s="40" t="str">
        <f t="shared" si="16"/>
        <v> </v>
      </c>
      <c r="K568" s="91"/>
      <c r="L568" s="55"/>
      <c r="M568" s="55"/>
      <c r="N568" s="91"/>
      <c r="O568" s="43" t="str">
        <f>IFERROR(__xludf.DUMMYFUNCTION("IF(N568="""","""",IFERROR(
  N568 + VALUE(REGEXEXTRACT(P568, ""(\d+)\s+Days"")),
  """"
)
)"),"")</f>
        <v/>
      </c>
      <c r="P568" s="43" t="str">
        <f t="array" ref="P568">IFERROR(
  INDEX(
    INDEX('{INDEX} Tour Packages'!$A:$ZZ, , MATCH(P$3, '{INDEX} Tour Packages'!$4:$4, 0)),
    MATCH(M568, INDEX('{INDEX} Tour Packages'!$A:$ZZ,0, MATCH("Tour Package Name", '{INDEX} Tour Packages'!$4:$4, 0)), 0)
  ),
"")
</f>
        <v/>
      </c>
      <c r="Q568" s="44" t="str">
        <f t="shared" si="7"/>
        <v/>
      </c>
      <c r="R568" s="44" t="str">
        <f>IFERROR(__xludf.DUMMYFUNCTION("IF(OR(ISBLANK(K568), ISBLANK(N568)), """", 
  LET(
    resDate, K568,
    tourDate, N568,
    monthCount, MAX(0, DATEDIF(resDate, tourDate - 3, ""M"") + 1),
    secondDates, ARRAYFORMULA(DATE(YEAR(resDate), MONTH(resDate) + SEQUENCE(monthCount), 2)),
    "&amp;"validDates, FILTER(secondDates, (secondDates &gt; resDate + 2) * (secondDates &lt;= tourDate - 3)),
    IF(ISERROR(validDates), 0, COUNTA(validDates))
  )
)
"),"")</f>
        <v/>
      </c>
      <c r="S568" s="44" t="str">
        <f t="shared" si="8"/>
        <v/>
      </c>
      <c r="T568" s="45" t="str">
        <f t="array" ref="T568">IF(ISBLANK(BO568),IFERROR(
  INDEX(
    INDEX('{INDEX} Payment Terms'!$A:$G, , MATCH(T$3, '{INDEX} Payment Terms'!$4:$4, 0)),
    MATCH(Q568, INDEX('{INDEX} Payment Terms'!$A:$G,0, MATCH("Payment Condition", '{INDEX} Payment Terms'!$4:$4, 0)), 0)
  ),
""),"Cancelled")
</f>
        <v/>
      </c>
      <c r="U568" s="46" t="b">
        <v>0</v>
      </c>
      <c r="V568" s="47" t="str">
        <f>IFERROR(__xludf.DUMMYFUNCTION("IF(OR(L568=""Duo Booking"", L568=""Group Booking""),
IF(U568=FALSE,"""",
    LET(
      bookingType, L568,
      tour, M568,
      mainFirst, H568,
      mainLast, I568,
      mainEmail, G568,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$L$4:L568, bookingType,
          $M$4:M568, tour,
          $H$4:H568, mainFirst,
          $I$4:I568, mainLast,
          $G$4:G568, mainEmail
        ),
        ""000""
      ),
  "&amp;"    baseID &amp; ""-"" &amp; memberNumber
    )
  ),
  """"
)
"),"")</f>
        <v/>
      </c>
      <c r="W568" s="48"/>
      <c r="X568" s="85" t="b">
        <v>0</v>
      </c>
      <c r="Y568" s="85" t="b">
        <v>0</v>
      </c>
      <c r="Z568" s="85" t="b">
        <v>0</v>
      </c>
      <c r="AA568" s="50"/>
      <c r="AB568" s="51"/>
      <c r="AC568" s="85" t="b">
        <v>0</v>
      </c>
      <c r="AD568" s="92"/>
      <c r="AE568" s="88"/>
      <c r="AF568" s="36" t="str">
        <f t="array" ref="AF568">IF(M568="","",INDEX(
      '{INDEX} Tour Packages'!$A:$ZP,
      MATCH($M568, '{INDEX} Tour Packages'!$A:$A, 0),
      MATCH(AF$3, '{INDEX} Tour Packages'!$4:$4, 0)
    ))</f>
        <v/>
      </c>
      <c r="AG568" s="36" t="str">
        <f t="array" ref="AG568">IF(M568="","",INDEX(
      '{INDEX} Tour Packages'!$A:$ZP,
      MATCH($M568, '{INDEX} Tour Packages'!$A:$A, 0),
      MATCH(AG$3, '{INDEX} Tour Packages'!$4:$4, 0)
    ))</f>
        <v/>
      </c>
      <c r="AH568" s="36" t="str">
        <f t="array" ref="AH568">IF(M568="","",INDEX(
      '{INDEX} Tour Packages'!$A:$ZP,
      MATCH($M568, '{INDEX} Tour Packages'!$A:$A, 0),
      MATCH(AH$3, '{INDEX} Tour Packages'!$4:$4, 0)
    ))</f>
        <v/>
      </c>
      <c r="AI568" s="54" t="str">
        <f t="shared" si="9"/>
        <v/>
      </c>
      <c r="AJ568" s="42"/>
      <c r="AK568" s="55"/>
      <c r="AL568" s="46" t="b">
        <v>0</v>
      </c>
      <c r="AM568" s="56"/>
      <c r="AN568" s="57" t="str">
        <f t="shared" si="10"/>
        <v/>
      </c>
      <c r="AO568" s="58" t="str">
        <f t="shared" si="11"/>
        <v/>
      </c>
      <c r="AP568" s="59"/>
      <c r="AQ568" s="60"/>
      <c r="AR568" s="61"/>
      <c r="AS568" s="61"/>
      <c r="AT568" s="61" t="str">
        <f>IFERROR(__xludf.DUMMYFUNCTION("IF( 
  OR($AJ568=""Full Payment"", ISBLANK($K568)),
  """",
  IF(
    OR(
      Q568=""Standard Booking, P1"",
      Q568=""Standard Booking, P2"",
      Q568=""Standard Booking, P3"",
      Q568=""Standard Booking, P4""
    ),
    LET(
      resDate,   $"&amp;"K568,
      tourDate,  $N568,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8" s="62" t="str">
        <f t="shared" si="12"/>
        <v/>
      </c>
      <c r="AV568" s="63"/>
      <c r="AW568" s="64"/>
      <c r="AX568" s="64"/>
      <c r="AY568" s="64"/>
      <c r="AZ568" s="64" t="str">
        <f>IFERROR(__xludf.DUMMYFUNCTION("IF(
  OR($AJ568=""Full Payment"",$AJ568=""P1"", ISBLANK($K568)),
  """",
  IF(
    OR(
      $Q568=""Standard Booking, P2"",
      $Q568=""Standard Booking, P3"",
      $Q568=""Standard Booking, P4""
    ),
    LET(
      resDate,   $K568,
      tourDate,"&amp;"  $N568,
      monthCount, DATEDIF(resDate, tourDate, ""M"") + 1,
      secondDates, ARRAYFORMULA(
        DATE(
          YEAR(resDate),
          MONTH(resDate) + SEQUENCE(monthCount),
          2
        )
      ),
      validDates, FILTER(
        sec"&amp;"ondDates,
        (secondDates &gt; resDate + 2) *
        (secondDates &lt;= tourDate - 3)
      ),
      IF(
        OR($AJ568=""P2"", $AJ568=""P3"", $AJ568=""P4""),
        IF(
          COUNTA(validDates) &lt; 2,
          """",
          TEXT(INDEX(validDates"&amp;", 2), ""mmm d, yyyy"")
        ),
        IF(
          COUNTA(validDates) &lt; 2,
          """",
          TEXTJOIN("", "", TRUE,
            TEXT(INDEX(validDates, 1), ""mmm d, yyyy""),
            TEXT(INDEX(validDates, 2), ""mmm d, yyyy"")
          )
 "&amp;"       )
      )
    ),
    """"
  )
)
"),"")</f>
        <v/>
      </c>
      <c r="BA568" s="65" t="str">
        <f t="shared" si="13"/>
        <v/>
      </c>
      <c r="BB568" s="63"/>
      <c r="BC568" s="64"/>
      <c r="BD568" s="64"/>
      <c r="BE568" s="64"/>
      <c r="BF568" s="64" t="str">
        <f>IFERROR(__xludf.DUMMYFUNCTION("IF(
  OR($AJ568=""Full Payment"",$AJ568=""P1"", $AJ568=""P2""),
  """",
  IF(
    AND(
      NOT(ISBLANK($K568)),
      OR(
        Q568=""Standard Booking, P3"",
        Q568=""Standard Booking, P4""
      )
    ),
    LET(
      resDate,   $K568,
      "&amp;"tourDate,  $N568,
      monthCount, DATEDIF(resDate, tourDate, ""M"") + 1,
      secondDates, ARRAYFORMULA(
        DATE(
          YEAR(resDate),
          MONTH(resDate) + SEQUENCE(monthCount),
          2
        )
      ),
      validDates, FILTER(
  "&amp;"      secondDates,
        (secondDates &gt; resDate + 2) *
        (secondDates &lt;= tourDate - 3)
      ),
      IF(
        $AJ568=""P4"",
        IF(
          COUNTA(validDates) &lt; 3,
          """",
          TEXT(INDEX(validDates, 3), ""mmm d, yyyy"")
  "&amp;"      ),
        IF(
          $AJ568=""P3"",
          IF(
            COUNTA(validDates) &lt; 3,
            """",
            TEXT(INDEX(validDates, 3), ""mmm d, yyyy"")
          ),
          IF(
            COUNTA(validDates) &lt; 3,
            """",
    "&amp;"        TEXTJOIN("", "", TRUE,
              TEXT(INDEX(validDates, 1), ""mmm d, yyyy""),
              TEXT(INDEX(validDates, 2), ""mmm d, yyyy""),
              TEXT(INDEX(validDates, 3), ""mmm d, yyyy"")
            )
          )
        )
      )
    "&amp;"),
    """"
  )
)
"),"")</f>
        <v/>
      </c>
      <c r="BG568" s="65" t="str">
        <f t="shared" si="14"/>
        <v/>
      </c>
      <c r="BH568" s="63"/>
      <c r="BI568" s="64"/>
      <c r="BJ568" s="64"/>
      <c r="BK568" s="64"/>
      <c r="BL568" s="64" t="str">
        <f>IFERROR(__xludf.DUMMYFUNCTION("IF(
  OR($AJ568=""Full Payment"",$AJ568=""P1"",$AJ568=""P2"",$AJ568=""P3""),
  """",
  IF(
    AND(
      NOT(ISBLANK($K568)),
      $Q568=""Standard Booking, P4""
    ),
    LET(
      resDate,   $K568,
      tourDate,  $N568,
      monthCount, DATEDIF(r"&amp;"esDate, tourDate, ""M"") + 1,
      secondDates, ARRAYFORMULA(
        DATE(
          YEAR(resDate),
          MONTH(resDate) + SEQUENCE(monthCount),
          2
        )
      ),
      validDates, FILTER(
        secondDates,
        (secondDates &gt; res"&amp;"Date + 2) *
        (secondDates &lt;= tourDate - 3)
      ),
      IF(
        $AJ568=""P4"",
        IF(
          COUNTA(validDates) &lt; 4,
          """",
          TEXT(
            INDEX(validDates, 4),
            ""mmm d, yyyy""
          )
        ),
"&amp;"        IF(
          COUNTA(validDates) &lt; 4,
          """",
          TEXTJOIN(
            "", "", TRUE,
            TEXT(INDEX(validDates, 1), ""mmm d, yyyy""),
            TEXT(INDEX(validDates, 2), ""mmm d, yyyy""),
            TEXT(INDEX(validDates"&amp;", 3), ""mmm d, yyyy""),
            TEXT(INDEX(validDates, 4), ""mmm d, yyyy"")
          )
        )
      )
    ),
    """"
  )
)
"),"")</f>
        <v/>
      </c>
      <c r="BM568" s="65" t="str">
        <f t="shared" si="15"/>
        <v/>
      </c>
      <c r="BN568" s="66"/>
      <c r="BO568" s="67"/>
      <c r="BP568" s="49" t="b">
        <v>0</v>
      </c>
      <c r="BQ568" s="49" t="b">
        <v>0</v>
      </c>
      <c r="BR568" s="68"/>
      <c r="BS568" s="69"/>
      <c r="BT568" s="70" t="b">
        <v>0</v>
      </c>
      <c r="BU568" s="71"/>
      <c r="BV568" s="72"/>
      <c r="BW568" s="86" t="b">
        <v>0</v>
      </c>
      <c r="BX568" s="87"/>
    </row>
    <row r="569">
      <c r="A569" s="35" t="str">
        <f t="shared" si="1"/>
        <v/>
      </c>
      <c r="B569" s="36" t="str">
        <f t="shared" si="2"/>
        <v/>
      </c>
      <c r="C569" s="36" t="str">
        <f t="array" ref="C569">IF(
  M569="",
  "",
  IFERROR(
    INDEX(
      '{INDEX} Tour Packages'!$A:$ZZ,
      MATCH(
        M569,
        INDEX(
          '{INDEX} Tour Packages'!$A:$ZZ,
          ,
          MATCH("Tour Package Name", '{INDEX} Tour Packages'!$4:$4, 0)
        ),
        0
      ),
      MATCH("Tour Code", '{INDEX} Tour Packages'!$4:$4, 0)
    ),
    "XXX"
  )
)
</f>
        <v/>
      </c>
      <c r="D569" s="36" t="str">
        <f t="shared" si="3"/>
        <v/>
      </c>
      <c r="E569" s="36" t="str">
        <f t="shared" si="4"/>
        <v/>
      </c>
      <c r="F569" s="37" t="str">
        <f t="shared" si="5"/>
        <v/>
      </c>
      <c r="G569" s="89"/>
      <c r="H569" s="89"/>
      <c r="I569" s="90"/>
      <c r="J569" s="40" t="str">
        <f t="shared" si="16"/>
        <v> </v>
      </c>
      <c r="K569" s="91"/>
      <c r="L569" s="55"/>
      <c r="M569" s="55"/>
      <c r="N569" s="91"/>
      <c r="O569" s="43" t="str">
        <f>IFERROR(__xludf.DUMMYFUNCTION("IF(N569="""","""",IFERROR(
  N569 + VALUE(REGEXEXTRACT(P569, ""(\d+)\s+Days"")),
  """"
)
)"),"")</f>
        <v/>
      </c>
      <c r="P569" s="43" t="str">
        <f t="array" ref="P569">IFERROR(
  INDEX(
    INDEX('{INDEX} Tour Packages'!$A:$ZZ, , MATCH(P$3, '{INDEX} Tour Packages'!$4:$4, 0)),
    MATCH(M569, INDEX('{INDEX} Tour Packages'!$A:$ZZ,0, MATCH("Tour Package Name", '{INDEX} Tour Packages'!$4:$4, 0)), 0)
  ),
"")
</f>
        <v/>
      </c>
      <c r="Q569" s="44" t="str">
        <f t="shared" si="7"/>
        <v/>
      </c>
      <c r="R569" s="44" t="str">
        <f>IFERROR(__xludf.DUMMYFUNCTION("IF(OR(ISBLANK(K569), ISBLANK(N569)), """", 
  LET(
    resDate, K569,
    tourDate, N569,
    monthCount, MAX(0, DATEDIF(resDate, tourDate - 3, ""M"") + 1),
    secondDates, ARRAYFORMULA(DATE(YEAR(resDate), MONTH(resDate) + SEQUENCE(monthCount), 2)),
    "&amp;"validDates, FILTER(secondDates, (secondDates &gt; resDate + 2) * (secondDates &lt;= tourDate - 3)),
    IF(ISERROR(validDates), 0, COUNTA(validDates))
  )
)
"),"")</f>
        <v/>
      </c>
      <c r="S569" s="44" t="str">
        <f t="shared" si="8"/>
        <v/>
      </c>
      <c r="T569" s="45" t="str">
        <f t="array" ref="T569">IF(ISBLANK(BO569),IFERROR(
  INDEX(
    INDEX('{INDEX} Payment Terms'!$A:$G, , MATCH(T$3, '{INDEX} Payment Terms'!$4:$4, 0)),
    MATCH(Q569, INDEX('{INDEX} Payment Terms'!$A:$G,0, MATCH("Payment Condition", '{INDEX} Payment Terms'!$4:$4, 0)), 0)
  ),
""),"Cancelled")
</f>
        <v/>
      </c>
      <c r="U569" s="46" t="b">
        <v>0</v>
      </c>
      <c r="V569" s="47" t="str">
        <f>IFERROR(__xludf.DUMMYFUNCTION("IF(OR(L569=""Duo Booking"", L569=""Group Booking""),
IF(U569=FALSE,"""",
    LET(
      bookingType, L569,
      tour, M569,
      mainFirst, H569,
      mainLast, I569,
      mainEmail, G569,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$L$4:L569, bookingType,
          $M$4:M569, tour,
          $H$4:H569, mainFirst,
          $I$4:I569, mainLast,
          $G$4:G569, mainEmail
        ),
        ""000""
      ),
  "&amp;"    baseID &amp; ""-"" &amp; memberNumber
    )
  ),
  """"
)
"),"")</f>
        <v/>
      </c>
      <c r="W569" s="48"/>
      <c r="X569" s="85" t="b">
        <v>0</v>
      </c>
      <c r="Y569" s="85" t="b">
        <v>0</v>
      </c>
      <c r="Z569" s="85" t="b">
        <v>0</v>
      </c>
      <c r="AA569" s="50"/>
      <c r="AB569" s="51"/>
      <c r="AC569" s="85" t="b">
        <v>0</v>
      </c>
      <c r="AD569" s="92"/>
      <c r="AE569" s="88"/>
      <c r="AF569" s="36" t="str">
        <f t="array" ref="AF569">IF(M569="","",INDEX(
      '{INDEX} Tour Packages'!$A:$ZP,
      MATCH($M569, '{INDEX} Tour Packages'!$A:$A, 0),
      MATCH(AF$3, '{INDEX} Tour Packages'!$4:$4, 0)
    ))</f>
        <v/>
      </c>
      <c r="AG569" s="36" t="str">
        <f t="array" ref="AG569">IF(M569="","",INDEX(
      '{INDEX} Tour Packages'!$A:$ZP,
      MATCH($M569, '{INDEX} Tour Packages'!$A:$A, 0),
      MATCH(AG$3, '{INDEX} Tour Packages'!$4:$4, 0)
    ))</f>
        <v/>
      </c>
      <c r="AH569" s="36" t="str">
        <f t="array" ref="AH569">IF(M569="","",INDEX(
      '{INDEX} Tour Packages'!$A:$ZP,
      MATCH($M569, '{INDEX} Tour Packages'!$A:$A, 0),
      MATCH(AH$3, '{INDEX} Tour Packages'!$4:$4, 0)
    ))</f>
        <v/>
      </c>
      <c r="AI569" s="54" t="str">
        <f t="shared" si="9"/>
        <v/>
      </c>
      <c r="AJ569" s="42"/>
      <c r="AK569" s="55"/>
      <c r="AL569" s="46" t="b">
        <v>0</v>
      </c>
      <c r="AM569" s="56"/>
      <c r="AN569" s="57" t="str">
        <f t="shared" si="10"/>
        <v/>
      </c>
      <c r="AO569" s="58" t="str">
        <f t="shared" si="11"/>
        <v/>
      </c>
      <c r="AP569" s="59"/>
      <c r="AQ569" s="60"/>
      <c r="AR569" s="61"/>
      <c r="AS569" s="61"/>
      <c r="AT569" s="61" t="str">
        <f>IFERROR(__xludf.DUMMYFUNCTION("IF( 
  OR($AJ569=""Full Payment"", ISBLANK($K569)),
  """",
  IF(
    OR(
      Q569=""Standard Booking, P1"",
      Q569=""Standard Booking, P2"",
      Q569=""Standard Booking, P3"",
      Q569=""Standard Booking, P4""
    ),
    LET(
      resDate,   $"&amp;"K569,
      tourDate,  $N569,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69" s="62" t="str">
        <f t="shared" si="12"/>
        <v/>
      </c>
      <c r="AV569" s="63"/>
      <c r="AW569" s="64"/>
      <c r="AX569" s="64"/>
      <c r="AY569" s="64"/>
      <c r="AZ569" s="64" t="str">
        <f>IFERROR(__xludf.DUMMYFUNCTION("IF(
  OR($AJ569=""Full Payment"",$AJ569=""P1"", ISBLANK($K569)),
  """",
  IF(
    OR(
      $Q569=""Standard Booking, P2"",
      $Q569=""Standard Booking, P3"",
      $Q569=""Standard Booking, P4""
    ),
    LET(
      resDate,   $K569,
      tourDate,"&amp;"  $N569,
      monthCount, DATEDIF(resDate, tourDate, ""M"") + 1,
      secondDates, ARRAYFORMULA(
        DATE(
          YEAR(resDate),
          MONTH(resDate) + SEQUENCE(monthCount),
          2
        )
      ),
      validDates, FILTER(
        sec"&amp;"ondDates,
        (secondDates &gt; resDate + 2) *
        (secondDates &lt;= tourDate - 3)
      ),
      IF(
        OR($AJ569=""P2"", $AJ569=""P3"", $AJ569=""P4""),
        IF(
          COUNTA(validDates) &lt; 2,
          """",
          TEXT(INDEX(validDates"&amp;", 2), ""mmm d, yyyy"")
        ),
        IF(
          COUNTA(validDates) &lt; 2,
          """",
          TEXTJOIN("", "", TRUE,
            TEXT(INDEX(validDates, 1), ""mmm d, yyyy""),
            TEXT(INDEX(validDates, 2), ""mmm d, yyyy"")
          )
 "&amp;"       )
      )
    ),
    """"
  )
)
"),"")</f>
        <v/>
      </c>
      <c r="BA569" s="65" t="str">
        <f t="shared" si="13"/>
        <v/>
      </c>
      <c r="BB569" s="63"/>
      <c r="BC569" s="64"/>
      <c r="BD569" s="64"/>
      <c r="BE569" s="64"/>
      <c r="BF569" s="64" t="str">
        <f>IFERROR(__xludf.DUMMYFUNCTION("IF(
  OR($AJ569=""Full Payment"",$AJ569=""P1"", $AJ569=""P2""),
  """",
  IF(
    AND(
      NOT(ISBLANK($K569)),
      OR(
        Q569=""Standard Booking, P3"",
        Q569=""Standard Booking, P4""
      )
    ),
    LET(
      resDate,   $K569,
      "&amp;"tourDate,  $N569,
      monthCount, DATEDIF(resDate, tourDate, ""M"") + 1,
      secondDates, ARRAYFORMULA(
        DATE(
          YEAR(resDate),
          MONTH(resDate) + SEQUENCE(monthCount),
          2
        )
      ),
      validDates, FILTER(
  "&amp;"      secondDates,
        (secondDates &gt; resDate + 2) *
        (secondDates &lt;= tourDate - 3)
      ),
      IF(
        $AJ569=""P4"",
        IF(
          COUNTA(validDates) &lt; 3,
          """",
          TEXT(INDEX(validDates, 3), ""mmm d, yyyy"")
  "&amp;"      ),
        IF(
          $AJ569=""P3"",
          IF(
            COUNTA(validDates) &lt; 3,
            """",
            TEXT(INDEX(validDates, 3), ""mmm d, yyyy"")
          ),
          IF(
            COUNTA(validDates) &lt; 3,
            """",
    "&amp;"        TEXTJOIN("", "", TRUE,
              TEXT(INDEX(validDates, 1), ""mmm d, yyyy""),
              TEXT(INDEX(validDates, 2), ""mmm d, yyyy""),
              TEXT(INDEX(validDates, 3), ""mmm d, yyyy"")
            )
          )
        )
      )
    "&amp;"),
    """"
  )
)
"),"")</f>
        <v/>
      </c>
      <c r="BG569" s="65" t="str">
        <f t="shared" si="14"/>
        <v/>
      </c>
      <c r="BH569" s="63"/>
      <c r="BI569" s="64"/>
      <c r="BJ569" s="64"/>
      <c r="BK569" s="64"/>
      <c r="BL569" s="64" t="str">
        <f>IFERROR(__xludf.DUMMYFUNCTION("IF(
  OR($AJ569=""Full Payment"",$AJ569=""P1"",$AJ569=""P2"",$AJ569=""P3""),
  """",
  IF(
    AND(
      NOT(ISBLANK($K569)),
      $Q569=""Standard Booking, P4""
    ),
    LET(
      resDate,   $K569,
      tourDate,  $N569,
      monthCount, DATEDIF(r"&amp;"esDate, tourDate, ""M"") + 1,
      secondDates, ARRAYFORMULA(
        DATE(
          YEAR(resDate),
          MONTH(resDate) + SEQUENCE(monthCount),
          2
        )
      ),
      validDates, FILTER(
        secondDates,
        (secondDates &gt; res"&amp;"Date + 2) *
        (secondDates &lt;= tourDate - 3)
      ),
      IF(
        $AJ569=""P4"",
        IF(
          COUNTA(validDates) &lt; 4,
          """",
          TEXT(
            INDEX(validDates, 4),
            ""mmm d, yyyy""
          )
        ),
"&amp;"        IF(
          COUNTA(validDates) &lt; 4,
          """",
          TEXTJOIN(
            "", "", TRUE,
            TEXT(INDEX(validDates, 1), ""mmm d, yyyy""),
            TEXT(INDEX(validDates, 2), ""mmm d, yyyy""),
            TEXT(INDEX(validDates"&amp;", 3), ""mmm d, yyyy""),
            TEXT(INDEX(validDates, 4), ""mmm d, yyyy"")
          )
        )
      )
    ),
    """"
  )
)
"),"")</f>
        <v/>
      </c>
      <c r="BM569" s="65" t="str">
        <f t="shared" si="15"/>
        <v/>
      </c>
      <c r="BN569" s="66"/>
      <c r="BO569" s="67"/>
      <c r="BP569" s="49" t="b">
        <v>0</v>
      </c>
      <c r="BQ569" s="49" t="b">
        <v>0</v>
      </c>
      <c r="BR569" s="68"/>
      <c r="BS569" s="69"/>
      <c r="BT569" s="70" t="b">
        <v>0</v>
      </c>
      <c r="BU569" s="71"/>
      <c r="BV569" s="72"/>
      <c r="BW569" s="86" t="b">
        <v>0</v>
      </c>
      <c r="BX569" s="87"/>
    </row>
    <row r="570">
      <c r="A570" s="35" t="str">
        <f t="shared" si="1"/>
        <v/>
      </c>
      <c r="B570" s="36" t="str">
        <f t="shared" si="2"/>
        <v/>
      </c>
      <c r="C570" s="36" t="str">
        <f t="array" ref="C570">IF(
  M570="",
  "",
  IFERROR(
    INDEX(
      '{INDEX} Tour Packages'!$A:$ZZ,
      MATCH(
        M570,
        INDEX(
          '{INDEX} Tour Packages'!$A:$ZZ,
          ,
          MATCH("Tour Package Name", '{INDEX} Tour Packages'!$4:$4, 0)
        ),
        0
      ),
      MATCH("Tour Code", '{INDEX} Tour Packages'!$4:$4, 0)
    ),
    "XXX"
  )
)
</f>
        <v/>
      </c>
      <c r="D570" s="36" t="str">
        <f t="shared" si="3"/>
        <v/>
      </c>
      <c r="E570" s="36" t="str">
        <f t="shared" si="4"/>
        <v/>
      </c>
      <c r="F570" s="37" t="str">
        <f t="shared" si="5"/>
        <v/>
      </c>
      <c r="G570" s="89"/>
      <c r="H570" s="89"/>
      <c r="I570" s="90"/>
      <c r="J570" s="40" t="str">
        <f t="shared" si="16"/>
        <v> </v>
      </c>
      <c r="K570" s="91"/>
      <c r="L570" s="55"/>
      <c r="M570" s="55"/>
      <c r="N570" s="91"/>
      <c r="O570" s="43" t="str">
        <f>IFERROR(__xludf.DUMMYFUNCTION("IF(N570="""","""",IFERROR(
  N570 + VALUE(REGEXEXTRACT(P570, ""(\d+)\s+Days"")),
  """"
)
)"),"")</f>
        <v/>
      </c>
      <c r="P570" s="43" t="str">
        <f t="array" ref="P570">IFERROR(
  INDEX(
    INDEX('{INDEX} Tour Packages'!$A:$ZZ, , MATCH(P$3, '{INDEX} Tour Packages'!$4:$4, 0)),
    MATCH(M570, INDEX('{INDEX} Tour Packages'!$A:$ZZ,0, MATCH("Tour Package Name", '{INDEX} Tour Packages'!$4:$4, 0)), 0)
  ),
"")
</f>
        <v/>
      </c>
      <c r="Q570" s="44" t="str">
        <f t="shared" si="7"/>
        <v/>
      </c>
      <c r="R570" s="44" t="str">
        <f>IFERROR(__xludf.DUMMYFUNCTION("IF(OR(ISBLANK(K570), ISBLANK(N570)), """", 
  LET(
    resDate, K570,
    tourDate, N570,
    monthCount, MAX(0, DATEDIF(resDate, tourDate - 3, ""M"") + 1),
    secondDates, ARRAYFORMULA(DATE(YEAR(resDate), MONTH(resDate) + SEQUENCE(monthCount), 2)),
    "&amp;"validDates, FILTER(secondDates, (secondDates &gt; resDate + 2) * (secondDates &lt;= tourDate - 3)),
    IF(ISERROR(validDates), 0, COUNTA(validDates))
  )
)
"),"")</f>
        <v/>
      </c>
      <c r="S570" s="44" t="str">
        <f t="shared" si="8"/>
        <v/>
      </c>
      <c r="T570" s="45" t="str">
        <f t="array" ref="T570">IF(ISBLANK(BO570),IFERROR(
  INDEX(
    INDEX('{INDEX} Payment Terms'!$A:$G, , MATCH(T$3, '{INDEX} Payment Terms'!$4:$4, 0)),
    MATCH(Q570, INDEX('{INDEX} Payment Terms'!$A:$G,0, MATCH("Payment Condition", '{INDEX} Payment Terms'!$4:$4, 0)), 0)
  ),
""),"Cancelled")
</f>
        <v/>
      </c>
      <c r="U570" s="46" t="b">
        <v>0</v>
      </c>
      <c r="V570" s="47" t="str">
        <f>IFERROR(__xludf.DUMMYFUNCTION("IF(OR(L570=""Duo Booking"", L570=""Group Booking""),
IF(U570=FALSE,"""",
    LET(
      bookingType, L570,
      tour, M570,
      mainFirst, H570,
      mainLast, I570,
      mainEmail, G570,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$L$4:L570, bookingType,
          $M$4:M570, tour,
          $H$4:H570, mainFirst,
          $I$4:I570, mainLast,
          $G$4:G570, mainEmail
        ),
        ""000""
      ),
  "&amp;"    baseID &amp; ""-"" &amp; memberNumber
    )
  ),
  """"
)
"),"")</f>
        <v/>
      </c>
      <c r="W570" s="48"/>
      <c r="X570" s="85" t="b">
        <v>0</v>
      </c>
      <c r="Y570" s="85" t="b">
        <v>0</v>
      </c>
      <c r="Z570" s="85" t="b">
        <v>0</v>
      </c>
      <c r="AA570" s="50"/>
      <c r="AB570" s="51"/>
      <c r="AC570" s="85" t="b">
        <v>0</v>
      </c>
      <c r="AD570" s="92"/>
      <c r="AE570" s="88"/>
      <c r="AF570" s="36" t="str">
        <f t="array" ref="AF570">IF(M570="","",INDEX(
      '{INDEX} Tour Packages'!$A:$ZP,
      MATCH($M570, '{INDEX} Tour Packages'!$A:$A, 0),
      MATCH(AF$3, '{INDEX} Tour Packages'!$4:$4, 0)
    ))</f>
        <v/>
      </c>
      <c r="AG570" s="36" t="str">
        <f t="array" ref="AG570">IF(M570="","",INDEX(
      '{INDEX} Tour Packages'!$A:$ZP,
      MATCH($M570, '{INDEX} Tour Packages'!$A:$A, 0),
      MATCH(AG$3, '{INDEX} Tour Packages'!$4:$4, 0)
    ))</f>
        <v/>
      </c>
      <c r="AH570" s="36" t="str">
        <f t="array" ref="AH570">IF(M570="","",INDEX(
      '{INDEX} Tour Packages'!$A:$ZP,
      MATCH($M570, '{INDEX} Tour Packages'!$A:$A, 0),
      MATCH(AH$3, '{INDEX} Tour Packages'!$4:$4, 0)
    ))</f>
        <v/>
      </c>
      <c r="AI570" s="54" t="str">
        <f t="shared" si="9"/>
        <v/>
      </c>
      <c r="AJ570" s="42"/>
      <c r="AK570" s="55"/>
      <c r="AL570" s="46" t="b">
        <v>0</v>
      </c>
      <c r="AM570" s="56"/>
      <c r="AN570" s="57" t="str">
        <f t="shared" si="10"/>
        <v/>
      </c>
      <c r="AO570" s="58" t="str">
        <f t="shared" si="11"/>
        <v/>
      </c>
      <c r="AP570" s="59"/>
      <c r="AQ570" s="60"/>
      <c r="AR570" s="61"/>
      <c r="AS570" s="61"/>
      <c r="AT570" s="61" t="str">
        <f>IFERROR(__xludf.DUMMYFUNCTION("IF( 
  OR($AJ570=""Full Payment"", ISBLANK($K570)),
  """",
  IF(
    OR(
      Q570=""Standard Booking, P1"",
      Q570=""Standard Booking, P2"",
      Q570=""Standard Booking, P3"",
      Q570=""Standard Booking, P4""
    ),
    LET(
      resDate,   $"&amp;"K570,
      tourDate,  $N570,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0" s="62" t="str">
        <f t="shared" si="12"/>
        <v/>
      </c>
      <c r="AV570" s="63"/>
      <c r="AW570" s="64"/>
      <c r="AX570" s="64"/>
      <c r="AY570" s="64"/>
      <c r="AZ570" s="64" t="str">
        <f>IFERROR(__xludf.DUMMYFUNCTION("IF(
  OR($AJ570=""Full Payment"",$AJ570=""P1"", ISBLANK($K570)),
  """",
  IF(
    OR(
      $Q570=""Standard Booking, P2"",
      $Q570=""Standard Booking, P3"",
      $Q570=""Standard Booking, P4""
    ),
    LET(
      resDate,   $K570,
      tourDate,"&amp;"  $N570,
      monthCount, DATEDIF(resDate, tourDate, ""M"") + 1,
      secondDates, ARRAYFORMULA(
        DATE(
          YEAR(resDate),
          MONTH(resDate) + SEQUENCE(monthCount),
          2
        )
      ),
      validDates, FILTER(
        sec"&amp;"ondDates,
        (secondDates &gt; resDate + 2) *
        (secondDates &lt;= tourDate - 3)
      ),
      IF(
        OR($AJ570=""P2"", $AJ570=""P3"", $AJ570=""P4""),
        IF(
          COUNTA(validDates) &lt; 2,
          """",
          TEXT(INDEX(validDates"&amp;", 2), ""mmm d, yyyy"")
        ),
        IF(
          COUNTA(validDates) &lt; 2,
          """",
          TEXTJOIN("", "", TRUE,
            TEXT(INDEX(validDates, 1), ""mmm d, yyyy""),
            TEXT(INDEX(validDates, 2), ""mmm d, yyyy"")
          )
 "&amp;"       )
      )
    ),
    """"
  )
)
"),"")</f>
        <v/>
      </c>
      <c r="BA570" s="65" t="str">
        <f t="shared" si="13"/>
        <v/>
      </c>
      <c r="BB570" s="63"/>
      <c r="BC570" s="64"/>
      <c r="BD570" s="64"/>
      <c r="BE570" s="64"/>
      <c r="BF570" s="64" t="str">
        <f>IFERROR(__xludf.DUMMYFUNCTION("IF(
  OR($AJ570=""Full Payment"",$AJ570=""P1"", $AJ570=""P2""),
  """",
  IF(
    AND(
      NOT(ISBLANK($K570)),
      OR(
        Q570=""Standard Booking, P3"",
        Q570=""Standard Booking, P4""
      )
    ),
    LET(
      resDate,   $K570,
      "&amp;"tourDate,  $N570,
      monthCount, DATEDIF(resDate, tourDate, ""M"") + 1,
      secondDates, ARRAYFORMULA(
        DATE(
          YEAR(resDate),
          MONTH(resDate) + SEQUENCE(monthCount),
          2
        )
      ),
      validDates, FILTER(
  "&amp;"      secondDates,
        (secondDates &gt; resDate + 2) *
        (secondDates &lt;= tourDate - 3)
      ),
      IF(
        $AJ570=""P4"",
        IF(
          COUNTA(validDates) &lt; 3,
          """",
          TEXT(INDEX(validDates, 3), ""mmm d, yyyy"")
  "&amp;"      ),
        IF(
          $AJ570=""P3"",
          IF(
            COUNTA(validDates) &lt; 3,
            """",
            TEXT(INDEX(validDates, 3), ""mmm d, yyyy"")
          ),
          IF(
            COUNTA(validDates) &lt; 3,
            """",
    "&amp;"        TEXTJOIN("", "", TRUE,
              TEXT(INDEX(validDates, 1), ""mmm d, yyyy""),
              TEXT(INDEX(validDates, 2), ""mmm d, yyyy""),
              TEXT(INDEX(validDates, 3), ""mmm d, yyyy"")
            )
          )
        )
      )
    "&amp;"),
    """"
  )
)
"),"")</f>
        <v/>
      </c>
      <c r="BG570" s="65" t="str">
        <f t="shared" si="14"/>
        <v/>
      </c>
      <c r="BH570" s="63"/>
      <c r="BI570" s="64"/>
      <c r="BJ570" s="64"/>
      <c r="BK570" s="64"/>
      <c r="BL570" s="64" t="str">
        <f>IFERROR(__xludf.DUMMYFUNCTION("IF(
  OR($AJ570=""Full Payment"",$AJ570=""P1"",$AJ570=""P2"",$AJ570=""P3""),
  """",
  IF(
    AND(
      NOT(ISBLANK($K570)),
      $Q570=""Standard Booking, P4""
    ),
    LET(
      resDate,   $K570,
      tourDate,  $N570,
      monthCount, DATEDIF(r"&amp;"esDate, tourDate, ""M"") + 1,
      secondDates, ARRAYFORMULA(
        DATE(
          YEAR(resDate),
          MONTH(resDate) + SEQUENCE(monthCount),
          2
        )
      ),
      validDates, FILTER(
        secondDates,
        (secondDates &gt; res"&amp;"Date + 2) *
        (secondDates &lt;= tourDate - 3)
      ),
      IF(
        $AJ570=""P4"",
        IF(
          COUNTA(validDates) &lt; 4,
          """",
          TEXT(
            INDEX(validDates, 4),
            ""mmm d, yyyy""
          )
        ),
"&amp;"        IF(
          COUNTA(validDates) &lt; 4,
          """",
          TEXTJOIN(
            "", "", TRUE,
            TEXT(INDEX(validDates, 1), ""mmm d, yyyy""),
            TEXT(INDEX(validDates, 2), ""mmm d, yyyy""),
            TEXT(INDEX(validDates"&amp;", 3), ""mmm d, yyyy""),
            TEXT(INDEX(validDates, 4), ""mmm d, yyyy"")
          )
        )
      )
    ),
    """"
  )
)
"),"")</f>
        <v/>
      </c>
      <c r="BM570" s="65" t="str">
        <f t="shared" si="15"/>
        <v/>
      </c>
      <c r="BN570" s="66"/>
      <c r="BO570" s="67"/>
      <c r="BP570" s="49" t="b">
        <v>0</v>
      </c>
      <c r="BQ570" s="49" t="b">
        <v>0</v>
      </c>
      <c r="BR570" s="68"/>
      <c r="BS570" s="69"/>
      <c r="BT570" s="70" t="b">
        <v>0</v>
      </c>
      <c r="BU570" s="71"/>
      <c r="BV570" s="72"/>
      <c r="BW570" s="86" t="b">
        <v>0</v>
      </c>
      <c r="BX570" s="87"/>
    </row>
    <row r="571">
      <c r="A571" s="35" t="str">
        <f t="shared" si="1"/>
        <v/>
      </c>
      <c r="B571" s="36" t="str">
        <f t="shared" si="2"/>
        <v/>
      </c>
      <c r="C571" s="36" t="str">
        <f t="array" ref="C571">IF(
  M571="",
  "",
  IFERROR(
    INDEX(
      '{INDEX} Tour Packages'!$A:$ZZ,
      MATCH(
        M571,
        INDEX(
          '{INDEX} Tour Packages'!$A:$ZZ,
          ,
          MATCH("Tour Package Name", '{INDEX} Tour Packages'!$4:$4, 0)
        ),
        0
      ),
      MATCH("Tour Code", '{INDEX} Tour Packages'!$4:$4, 0)
    ),
    "XXX"
  )
)
</f>
        <v/>
      </c>
      <c r="D571" s="36" t="str">
        <f t="shared" si="3"/>
        <v/>
      </c>
      <c r="E571" s="36" t="str">
        <f t="shared" si="4"/>
        <v/>
      </c>
      <c r="F571" s="37" t="str">
        <f t="shared" si="5"/>
        <v/>
      </c>
      <c r="G571" s="89"/>
      <c r="H571" s="89"/>
      <c r="I571" s="90"/>
      <c r="J571" s="40" t="str">
        <f t="shared" si="16"/>
        <v> </v>
      </c>
      <c r="K571" s="91"/>
      <c r="L571" s="55"/>
      <c r="M571" s="55"/>
      <c r="N571" s="91"/>
      <c r="O571" s="43" t="str">
        <f>IFERROR(__xludf.DUMMYFUNCTION("IF(N571="""","""",IFERROR(
  N571 + VALUE(REGEXEXTRACT(P571, ""(\d+)\s+Days"")),
  """"
)
)"),"")</f>
        <v/>
      </c>
      <c r="P571" s="43" t="str">
        <f t="array" ref="P571">IFERROR(
  INDEX(
    INDEX('{INDEX} Tour Packages'!$A:$ZZ, , MATCH(P$3, '{INDEX} Tour Packages'!$4:$4, 0)),
    MATCH(M571, INDEX('{INDEX} Tour Packages'!$A:$ZZ,0, MATCH("Tour Package Name", '{INDEX} Tour Packages'!$4:$4, 0)), 0)
  ),
"")
</f>
        <v/>
      </c>
      <c r="Q571" s="44" t="str">
        <f t="shared" si="7"/>
        <v/>
      </c>
      <c r="R571" s="44" t="str">
        <f>IFERROR(__xludf.DUMMYFUNCTION("IF(OR(ISBLANK(K571), ISBLANK(N571)), """", 
  LET(
    resDate, K571,
    tourDate, N571,
    monthCount, MAX(0, DATEDIF(resDate, tourDate - 3, ""M"") + 1),
    secondDates, ARRAYFORMULA(DATE(YEAR(resDate), MONTH(resDate) + SEQUENCE(monthCount), 2)),
    "&amp;"validDates, FILTER(secondDates, (secondDates &gt; resDate + 2) * (secondDates &lt;= tourDate - 3)),
    IF(ISERROR(validDates), 0, COUNTA(validDates))
  )
)
"),"")</f>
        <v/>
      </c>
      <c r="S571" s="44" t="str">
        <f t="shared" si="8"/>
        <v/>
      </c>
      <c r="T571" s="45" t="str">
        <f t="array" ref="T571">IF(ISBLANK(BO571),IFERROR(
  INDEX(
    INDEX('{INDEX} Payment Terms'!$A:$G, , MATCH(T$3, '{INDEX} Payment Terms'!$4:$4, 0)),
    MATCH(Q571, INDEX('{INDEX} Payment Terms'!$A:$G,0, MATCH("Payment Condition", '{INDEX} Payment Terms'!$4:$4, 0)), 0)
  ),
""),"Cancelled")
</f>
        <v/>
      </c>
      <c r="U571" s="46" t="b">
        <v>0</v>
      </c>
      <c r="V571" s="47" t="str">
        <f>IFERROR(__xludf.DUMMYFUNCTION("IF(OR(L571=""Duo Booking"", L571=""Group Booking""),
IF(U571=FALSE,"""",
    LET(
      bookingType, L571,
      tour, M571,
      mainFirst, H571,
      mainLast, I571,
      mainEmail, G571,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$L$4:L571, bookingType,
          $M$4:M571, tour,
          $H$4:H571, mainFirst,
          $I$4:I571, mainLast,
          $G$4:G571, mainEmail
        ),
        ""000""
      ),
  "&amp;"    baseID &amp; ""-"" &amp; memberNumber
    )
  ),
  """"
)
"),"")</f>
        <v/>
      </c>
      <c r="W571" s="48"/>
      <c r="X571" s="85" t="b">
        <v>0</v>
      </c>
      <c r="Y571" s="85" t="b">
        <v>0</v>
      </c>
      <c r="Z571" s="85" t="b">
        <v>0</v>
      </c>
      <c r="AA571" s="50"/>
      <c r="AB571" s="51"/>
      <c r="AC571" s="85" t="b">
        <v>0</v>
      </c>
      <c r="AD571" s="92"/>
      <c r="AE571" s="88"/>
      <c r="AF571" s="36" t="str">
        <f t="array" ref="AF571">IF(M571="","",INDEX(
      '{INDEX} Tour Packages'!$A:$ZP,
      MATCH($M571, '{INDEX} Tour Packages'!$A:$A, 0),
      MATCH(AF$3, '{INDEX} Tour Packages'!$4:$4, 0)
    ))</f>
        <v/>
      </c>
      <c r="AG571" s="36" t="str">
        <f t="array" ref="AG571">IF(M571="","",INDEX(
      '{INDEX} Tour Packages'!$A:$ZP,
      MATCH($M571, '{INDEX} Tour Packages'!$A:$A, 0),
      MATCH(AG$3, '{INDEX} Tour Packages'!$4:$4, 0)
    ))</f>
        <v/>
      </c>
      <c r="AH571" s="36" t="str">
        <f t="array" ref="AH571">IF(M571="","",INDEX(
      '{INDEX} Tour Packages'!$A:$ZP,
      MATCH($M571, '{INDEX} Tour Packages'!$A:$A, 0),
      MATCH(AH$3, '{INDEX} Tour Packages'!$4:$4, 0)
    ))</f>
        <v/>
      </c>
      <c r="AI571" s="54" t="str">
        <f t="shared" si="9"/>
        <v/>
      </c>
      <c r="AJ571" s="42"/>
      <c r="AK571" s="55"/>
      <c r="AL571" s="46" t="b">
        <v>0</v>
      </c>
      <c r="AM571" s="56"/>
      <c r="AN571" s="57" t="str">
        <f t="shared" si="10"/>
        <v/>
      </c>
      <c r="AO571" s="58" t="str">
        <f t="shared" si="11"/>
        <v/>
      </c>
      <c r="AP571" s="59"/>
      <c r="AQ571" s="60"/>
      <c r="AR571" s="61"/>
      <c r="AS571" s="61"/>
      <c r="AT571" s="61" t="str">
        <f>IFERROR(__xludf.DUMMYFUNCTION("IF( 
  OR($AJ571=""Full Payment"", ISBLANK($K571)),
  """",
  IF(
    OR(
      Q571=""Standard Booking, P1"",
      Q571=""Standard Booking, P2"",
      Q571=""Standard Booking, P3"",
      Q571=""Standard Booking, P4""
    ),
    LET(
      resDate,   $"&amp;"K571,
      tourDate,  $N571,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1" s="62" t="str">
        <f t="shared" si="12"/>
        <v/>
      </c>
      <c r="AV571" s="63"/>
      <c r="AW571" s="64"/>
      <c r="AX571" s="64"/>
      <c r="AY571" s="64"/>
      <c r="AZ571" s="64" t="str">
        <f>IFERROR(__xludf.DUMMYFUNCTION("IF(
  OR($AJ571=""Full Payment"",$AJ571=""P1"", ISBLANK($K571)),
  """",
  IF(
    OR(
      $Q571=""Standard Booking, P2"",
      $Q571=""Standard Booking, P3"",
      $Q571=""Standard Booking, P4""
    ),
    LET(
      resDate,   $K571,
      tourDate,"&amp;"  $N571,
      monthCount, DATEDIF(resDate, tourDate, ""M"") + 1,
      secondDates, ARRAYFORMULA(
        DATE(
          YEAR(resDate),
          MONTH(resDate) + SEQUENCE(monthCount),
          2
        )
      ),
      validDates, FILTER(
        sec"&amp;"ondDates,
        (secondDates &gt; resDate + 2) *
        (secondDates &lt;= tourDate - 3)
      ),
      IF(
        OR($AJ571=""P2"", $AJ571=""P3"", $AJ571=""P4""),
        IF(
          COUNTA(validDates) &lt; 2,
          """",
          TEXT(INDEX(validDates"&amp;", 2), ""mmm d, yyyy"")
        ),
        IF(
          COUNTA(validDates) &lt; 2,
          """",
          TEXTJOIN("", "", TRUE,
            TEXT(INDEX(validDates, 1), ""mmm d, yyyy""),
            TEXT(INDEX(validDates, 2), ""mmm d, yyyy"")
          )
 "&amp;"       )
      )
    ),
    """"
  )
)
"),"")</f>
        <v/>
      </c>
      <c r="BA571" s="65" t="str">
        <f t="shared" si="13"/>
        <v/>
      </c>
      <c r="BB571" s="63"/>
      <c r="BC571" s="64"/>
      <c r="BD571" s="64"/>
      <c r="BE571" s="64"/>
      <c r="BF571" s="64" t="str">
        <f>IFERROR(__xludf.DUMMYFUNCTION("IF(
  OR($AJ571=""Full Payment"",$AJ571=""P1"", $AJ571=""P2""),
  """",
  IF(
    AND(
      NOT(ISBLANK($K571)),
      OR(
        Q571=""Standard Booking, P3"",
        Q571=""Standard Booking, P4""
      )
    ),
    LET(
      resDate,   $K571,
      "&amp;"tourDate,  $N571,
      monthCount, DATEDIF(resDate, tourDate, ""M"") + 1,
      secondDates, ARRAYFORMULA(
        DATE(
          YEAR(resDate),
          MONTH(resDate) + SEQUENCE(monthCount),
          2
        )
      ),
      validDates, FILTER(
  "&amp;"      secondDates,
        (secondDates &gt; resDate + 2) *
        (secondDates &lt;= tourDate - 3)
      ),
      IF(
        $AJ571=""P4"",
        IF(
          COUNTA(validDates) &lt; 3,
          """",
          TEXT(INDEX(validDates, 3), ""mmm d, yyyy"")
  "&amp;"      ),
        IF(
          $AJ571=""P3"",
          IF(
            COUNTA(validDates) &lt; 3,
            """",
            TEXT(INDEX(validDates, 3), ""mmm d, yyyy"")
          ),
          IF(
            COUNTA(validDates) &lt; 3,
            """",
    "&amp;"        TEXTJOIN("", "", TRUE,
              TEXT(INDEX(validDates, 1), ""mmm d, yyyy""),
              TEXT(INDEX(validDates, 2), ""mmm d, yyyy""),
              TEXT(INDEX(validDates, 3), ""mmm d, yyyy"")
            )
          )
        )
      )
    "&amp;"),
    """"
  )
)
"),"")</f>
        <v/>
      </c>
      <c r="BG571" s="65" t="str">
        <f t="shared" si="14"/>
        <v/>
      </c>
      <c r="BH571" s="63"/>
      <c r="BI571" s="64"/>
      <c r="BJ571" s="64"/>
      <c r="BK571" s="64"/>
      <c r="BL571" s="64" t="str">
        <f>IFERROR(__xludf.DUMMYFUNCTION("IF(
  OR($AJ571=""Full Payment"",$AJ571=""P1"",$AJ571=""P2"",$AJ571=""P3""),
  """",
  IF(
    AND(
      NOT(ISBLANK($K571)),
      $Q571=""Standard Booking, P4""
    ),
    LET(
      resDate,   $K571,
      tourDate,  $N571,
      monthCount, DATEDIF(r"&amp;"esDate, tourDate, ""M"") + 1,
      secondDates, ARRAYFORMULA(
        DATE(
          YEAR(resDate),
          MONTH(resDate) + SEQUENCE(monthCount),
          2
        )
      ),
      validDates, FILTER(
        secondDates,
        (secondDates &gt; res"&amp;"Date + 2) *
        (secondDates &lt;= tourDate - 3)
      ),
      IF(
        $AJ571=""P4"",
        IF(
          COUNTA(validDates) &lt; 4,
          """",
          TEXT(
            INDEX(validDates, 4),
            ""mmm d, yyyy""
          )
        ),
"&amp;"        IF(
          COUNTA(validDates) &lt; 4,
          """",
          TEXTJOIN(
            "", "", TRUE,
            TEXT(INDEX(validDates, 1), ""mmm d, yyyy""),
            TEXT(INDEX(validDates, 2), ""mmm d, yyyy""),
            TEXT(INDEX(validDates"&amp;", 3), ""mmm d, yyyy""),
            TEXT(INDEX(validDates, 4), ""mmm d, yyyy"")
          )
        )
      )
    ),
    """"
  )
)
"),"")</f>
        <v/>
      </c>
      <c r="BM571" s="65" t="str">
        <f t="shared" si="15"/>
        <v/>
      </c>
      <c r="BN571" s="66"/>
      <c r="BO571" s="67"/>
      <c r="BP571" s="49" t="b">
        <v>0</v>
      </c>
      <c r="BQ571" s="49" t="b">
        <v>0</v>
      </c>
      <c r="BR571" s="68"/>
      <c r="BS571" s="69"/>
      <c r="BT571" s="70" t="b">
        <v>0</v>
      </c>
      <c r="BU571" s="71"/>
      <c r="BV571" s="72"/>
      <c r="BW571" s="86" t="b">
        <v>0</v>
      </c>
      <c r="BX571" s="87"/>
    </row>
    <row r="572">
      <c r="A572" s="35" t="str">
        <f t="shared" si="1"/>
        <v/>
      </c>
      <c r="B572" s="36" t="str">
        <f t="shared" si="2"/>
        <v/>
      </c>
      <c r="C572" s="36" t="str">
        <f t="array" ref="C572">IF(
  M572="",
  "",
  IFERROR(
    INDEX(
      '{INDEX} Tour Packages'!$A:$ZZ,
      MATCH(
        M572,
        INDEX(
          '{INDEX} Tour Packages'!$A:$ZZ,
          ,
          MATCH("Tour Package Name", '{INDEX} Tour Packages'!$4:$4, 0)
        ),
        0
      ),
      MATCH("Tour Code", '{INDEX} Tour Packages'!$4:$4, 0)
    ),
    "XXX"
  )
)
</f>
        <v/>
      </c>
      <c r="D572" s="36" t="str">
        <f t="shared" si="3"/>
        <v/>
      </c>
      <c r="E572" s="36" t="str">
        <f t="shared" si="4"/>
        <v/>
      </c>
      <c r="F572" s="37" t="str">
        <f t="shared" si="5"/>
        <v/>
      </c>
      <c r="G572" s="89"/>
      <c r="H572" s="89"/>
      <c r="I572" s="90"/>
      <c r="J572" s="40" t="str">
        <f t="shared" si="16"/>
        <v> </v>
      </c>
      <c r="K572" s="91"/>
      <c r="L572" s="55"/>
      <c r="M572" s="55"/>
      <c r="N572" s="91"/>
      <c r="O572" s="43" t="str">
        <f>IFERROR(__xludf.DUMMYFUNCTION("IF(N572="""","""",IFERROR(
  N572 + VALUE(REGEXEXTRACT(P572, ""(\d+)\s+Days"")),
  """"
)
)"),"")</f>
        <v/>
      </c>
      <c r="P572" s="43" t="str">
        <f t="array" ref="P572">IFERROR(
  INDEX(
    INDEX('{INDEX} Tour Packages'!$A:$ZZ, , MATCH(P$3, '{INDEX} Tour Packages'!$4:$4, 0)),
    MATCH(M572, INDEX('{INDEX} Tour Packages'!$A:$ZZ,0, MATCH("Tour Package Name", '{INDEX} Tour Packages'!$4:$4, 0)), 0)
  ),
"")
</f>
        <v/>
      </c>
      <c r="Q572" s="44" t="str">
        <f t="shared" si="7"/>
        <v/>
      </c>
      <c r="R572" s="44" t="str">
        <f>IFERROR(__xludf.DUMMYFUNCTION("IF(OR(ISBLANK(K572), ISBLANK(N572)), """", 
  LET(
    resDate, K572,
    tourDate, N572,
    monthCount, MAX(0, DATEDIF(resDate, tourDate - 3, ""M"") + 1),
    secondDates, ARRAYFORMULA(DATE(YEAR(resDate), MONTH(resDate) + SEQUENCE(monthCount), 2)),
    "&amp;"validDates, FILTER(secondDates, (secondDates &gt; resDate + 2) * (secondDates &lt;= tourDate - 3)),
    IF(ISERROR(validDates), 0, COUNTA(validDates))
  )
)
"),"")</f>
        <v/>
      </c>
      <c r="S572" s="44" t="str">
        <f t="shared" si="8"/>
        <v/>
      </c>
      <c r="T572" s="45" t="str">
        <f t="array" ref="T572">IF(ISBLANK(BO572),IFERROR(
  INDEX(
    INDEX('{INDEX} Payment Terms'!$A:$G, , MATCH(T$3, '{INDEX} Payment Terms'!$4:$4, 0)),
    MATCH(Q572, INDEX('{INDEX} Payment Terms'!$A:$G,0, MATCH("Payment Condition", '{INDEX} Payment Terms'!$4:$4, 0)), 0)
  ),
""),"Cancelled")
</f>
        <v/>
      </c>
      <c r="U572" s="46" t="b">
        <v>0</v>
      </c>
      <c r="V572" s="47" t="str">
        <f>IFERROR(__xludf.DUMMYFUNCTION("IF(OR(L572=""Duo Booking"", L572=""Group Booking""),
IF(U572=FALSE,"""",
    LET(
      bookingType, L572,
      tour, M572,
      mainFirst, H572,
      mainLast, I572,
      mainEmail, G572,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$L$4:L572, bookingType,
          $M$4:M572, tour,
          $H$4:H572, mainFirst,
          $I$4:I572, mainLast,
          $G$4:G572, mainEmail
        ),
        ""000""
      ),
  "&amp;"    baseID &amp; ""-"" &amp; memberNumber
    )
  ),
  """"
)
"),"")</f>
        <v/>
      </c>
      <c r="W572" s="48"/>
      <c r="X572" s="85" t="b">
        <v>0</v>
      </c>
      <c r="Y572" s="85" t="b">
        <v>0</v>
      </c>
      <c r="Z572" s="85" t="b">
        <v>0</v>
      </c>
      <c r="AA572" s="50"/>
      <c r="AB572" s="51"/>
      <c r="AC572" s="85" t="b">
        <v>0</v>
      </c>
      <c r="AD572" s="92"/>
      <c r="AE572" s="88"/>
      <c r="AF572" s="36" t="str">
        <f t="array" ref="AF572">IF(M572="","",INDEX(
      '{INDEX} Tour Packages'!$A:$ZP,
      MATCH($M572, '{INDEX} Tour Packages'!$A:$A, 0),
      MATCH(AF$3, '{INDEX} Tour Packages'!$4:$4, 0)
    ))</f>
        <v/>
      </c>
      <c r="AG572" s="36" t="str">
        <f t="array" ref="AG572">IF(M572="","",INDEX(
      '{INDEX} Tour Packages'!$A:$ZP,
      MATCH($M572, '{INDEX} Tour Packages'!$A:$A, 0),
      MATCH(AG$3, '{INDEX} Tour Packages'!$4:$4, 0)
    ))</f>
        <v/>
      </c>
      <c r="AH572" s="36" t="str">
        <f t="array" ref="AH572">IF(M572="","",INDEX(
      '{INDEX} Tour Packages'!$A:$ZP,
      MATCH($M572, '{INDEX} Tour Packages'!$A:$A, 0),
      MATCH(AH$3, '{INDEX} Tour Packages'!$4:$4, 0)
    ))</f>
        <v/>
      </c>
      <c r="AI572" s="54" t="str">
        <f t="shared" si="9"/>
        <v/>
      </c>
      <c r="AJ572" s="42"/>
      <c r="AK572" s="55"/>
      <c r="AL572" s="46" t="b">
        <v>0</v>
      </c>
      <c r="AM572" s="56"/>
      <c r="AN572" s="57" t="str">
        <f t="shared" si="10"/>
        <v/>
      </c>
      <c r="AO572" s="58" t="str">
        <f t="shared" si="11"/>
        <v/>
      </c>
      <c r="AP572" s="59"/>
      <c r="AQ572" s="60"/>
      <c r="AR572" s="61"/>
      <c r="AS572" s="61"/>
      <c r="AT572" s="61" t="str">
        <f>IFERROR(__xludf.DUMMYFUNCTION("IF( 
  OR($AJ572=""Full Payment"", ISBLANK($K572)),
  """",
  IF(
    OR(
      Q572=""Standard Booking, P1"",
      Q572=""Standard Booking, P2"",
      Q572=""Standard Booking, P3"",
      Q572=""Standard Booking, P4""
    ),
    LET(
      resDate,   $"&amp;"K572,
      tourDate,  $N572,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2" s="62" t="str">
        <f t="shared" si="12"/>
        <v/>
      </c>
      <c r="AV572" s="63"/>
      <c r="AW572" s="64"/>
      <c r="AX572" s="64"/>
      <c r="AY572" s="64"/>
      <c r="AZ572" s="64" t="str">
        <f>IFERROR(__xludf.DUMMYFUNCTION("IF(
  OR($AJ572=""Full Payment"",$AJ572=""P1"", ISBLANK($K572)),
  """",
  IF(
    OR(
      $Q572=""Standard Booking, P2"",
      $Q572=""Standard Booking, P3"",
      $Q572=""Standard Booking, P4""
    ),
    LET(
      resDate,   $K572,
      tourDate,"&amp;"  $N572,
      monthCount, DATEDIF(resDate, tourDate, ""M"") + 1,
      secondDates, ARRAYFORMULA(
        DATE(
          YEAR(resDate),
          MONTH(resDate) + SEQUENCE(monthCount),
          2
        )
      ),
      validDates, FILTER(
        sec"&amp;"ondDates,
        (secondDates &gt; resDate + 2) *
        (secondDates &lt;= tourDate - 3)
      ),
      IF(
        OR($AJ572=""P2"", $AJ572=""P3"", $AJ572=""P4""),
        IF(
          COUNTA(validDates) &lt; 2,
          """",
          TEXT(INDEX(validDates"&amp;", 2), ""mmm d, yyyy"")
        ),
        IF(
          COUNTA(validDates) &lt; 2,
          """",
          TEXTJOIN("", "", TRUE,
            TEXT(INDEX(validDates, 1), ""mmm d, yyyy""),
            TEXT(INDEX(validDates, 2), ""mmm d, yyyy"")
          )
 "&amp;"       )
      )
    ),
    """"
  )
)
"),"")</f>
        <v/>
      </c>
      <c r="BA572" s="65" t="str">
        <f t="shared" si="13"/>
        <v/>
      </c>
      <c r="BB572" s="63"/>
      <c r="BC572" s="64"/>
      <c r="BD572" s="64"/>
      <c r="BE572" s="64"/>
      <c r="BF572" s="64" t="str">
        <f>IFERROR(__xludf.DUMMYFUNCTION("IF(
  OR($AJ572=""Full Payment"",$AJ572=""P1"", $AJ572=""P2""),
  """",
  IF(
    AND(
      NOT(ISBLANK($K572)),
      OR(
        Q572=""Standard Booking, P3"",
        Q572=""Standard Booking, P4""
      )
    ),
    LET(
      resDate,   $K572,
      "&amp;"tourDate,  $N572,
      monthCount, DATEDIF(resDate, tourDate, ""M"") + 1,
      secondDates, ARRAYFORMULA(
        DATE(
          YEAR(resDate),
          MONTH(resDate) + SEQUENCE(monthCount),
          2
        )
      ),
      validDates, FILTER(
  "&amp;"      secondDates,
        (secondDates &gt; resDate + 2) *
        (secondDates &lt;= tourDate - 3)
      ),
      IF(
        $AJ572=""P4"",
        IF(
          COUNTA(validDates) &lt; 3,
          """",
          TEXT(INDEX(validDates, 3), ""mmm d, yyyy"")
  "&amp;"      ),
        IF(
          $AJ572=""P3"",
          IF(
            COUNTA(validDates) &lt; 3,
            """",
            TEXT(INDEX(validDates, 3), ""mmm d, yyyy"")
          ),
          IF(
            COUNTA(validDates) &lt; 3,
            """",
    "&amp;"        TEXTJOIN("", "", TRUE,
              TEXT(INDEX(validDates, 1), ""mmm d, yyyy""),
              TEXT(INDEX(validDates, 2), ""mmm d, yyyy""),
              TEXT(INDEX(validDates, 3), ""mmm d, yyyy"")
            )
          )
        )
      )
    "&amp;"),
    """"
  )
)
"),"")</f>
        <v/>
      </c>
      <c r="BG572" s="65" t="str">
        <f t="shared" si="14"/>
        <v/>
      </c>
      <c r="BH572" s="63"/>
      <c r="BI572" s="64"/>
      <c r="BJ572" s="64"/>
      <c r="BK572" s="64"/>
      <c r="BL572" s="64" t="str">
        <f>IFERROR(__xludf.DUMMYFUNCTION("IF(
  OR($AJ572=""Full Payment"",$AJ572=""P1"",$AJ572=""P2"",$AJ572=""P3""),
  """",
  IF(
    AND(
      NOT(ISBLANK($K572)),
      $Q572=""Standard Booking, P4""
    ),
    LET(
      resDate,   $K572,
      tourDate,  $N572,
      monthCount, DATEDIF(r"&amp;"esDate, tourDate, ""M"") + 1,
      secondDates, ARRAYFORMULA(
        DATE(
          YEAR(resDate),
          MONTH(resDate) + SEQUENCE(monthCount),
          2
        )
      ),
      validDates, FILTER(
        secondDates,
        (secondDates &gt; res"&amp;"Date + 2) *
        (secondDates &lt;= tourDate - 3)
      ),
      IF(
        $AJ572=""P4"",
        IF(
          COUNTA(validDates) &lt; 4,
          """",
          TEXT(
            INDEX(validDates, 4),
            ""mmm d, yyyy""
          )
        ),
"&amp;"        IF(
          COUNTA(validDates) &lt; 4,
          """",
          TEXTJOIN(
            "", "", TRUE,
            TEXT(INDEX(validDates, 1), ""mmm d, yyyy""),
            TEXT(INDEX(validDates, 2), ""mmm d, yyyy""),
            TEXT(INDEX(validDates"&amp;", 3), ""mmm d, yyyy""),
            TEXT(INDEX(validDates, 4), ""mmm d, yyyy"")
          )
        )
      )
    ),
    """"
  )
)
"),"")</f>
        <v/>
      </c>
      <c r="BM572" s="65" t="str">
        <f t="shared" si="15"/>
        <v/>
      </c>
      <c r="BN572" s="66"/>
      <c r="BO572" s="67"/>
      <c r="BP572" s="49" t="b">
        <v>0</v>
      </c>
      <c r="BQ572" s="49" t="b">
        <v>0</v>
      </c>
      <c r="BR572" s="68"/>
      <c r="BS572" s="69"/>
      <c r="BT572" s="70" t="b">
        <v>0</v>
      </c>
      <c r="BU572" s="71"/>
      <c r="BV572" s="72"/>
      <c r="BW572" s="86" t="b">
        <v>0</v>
      </c>
      <c r="BX572" s="87"/>
    </row>
    <row r="573">
      <c r="A573" s="35" t="str">
        <f t="shared" si="1"/>
        <v/>
      </c>
      <c r="B573" s="36" t="str">
        <f t="shared" si="2"/>
        <v/>
      </c>
      <c r="C573" s="36" t="str">
        <f t="array" ref="C573">IF(
  M573="",
  "",
  IFERROR(
    INDEX(
      '{INDEX} Tour Packages'!$A:$ZZ,
      MATCH(
        M573,
        INDEX(
          '{INDEX} Tour Packages'!$A:$ZZ,
          ,
          MATCH("Tour Package Name", '{INDEX} Tour Packages'!$4:$4, 0)
        ),
        0
      ),
      MATCH("Tour Code", '{INDEX} Tour Packages'!$4:$4, 0)
    ),
    "XXX"
  )
)
</f>
        <v/>
      </c>
      <c r="D573" s="36" t="str">
        <f t="shared" si="3"/>
        <v/>
      </c>
      <c r="E573" s="36" t="str">
        <f t="shared" si="4"/>
        <v/>
      </c>
      <c r="F573" s="37" t="str">
        <f t="shared" si="5"/>
        <v/>
      </c>
      <c r="G573" s="89"/>
      <c r="H573" s="89"/>
      <c r="I573" s="90"/>
      <c r="J573" s="40" t="str">
        <f t="shared" si="16"/>
        <v> </v>
      </c>
      <c r="K573" s="91"/>
      <c r="L573" s="55"/>
      <c r="M573" s="55"/>
      <c r="N573" s="91"/>
      <c r="O573" s="43" t="str">
        <f>IFERROR(__xludf.DUMMYFUNCTION("IF(N573="""","""",IFERROR(
  N573 + VALUE(REGEXEXTRACT(P573, ""(\d+)\s+Days"")),
  """"
)
)"),"")</f>
        <v/>
      </c>
      <c r="P573" s="43" t="str">
        <f t="array" ref="P573">IFERROR(
  INDEX(
    INDEX('{INDEX} Tour Packages'!$A:$ZZ, , MATCH(P$3, '{INDEX} Tour Packages'!$4:$4, 0)),
    MATCH(M573, INDEX('{INDEX} Tour Packages'!$A:$ZZ,0, MATCH("Tour Package Name", '{INDEX} Tour Packages'!$4:$4, 0)), 0)
  ),
"")
</f>
        <v/>
      </c>
      <c r="Q573" s="44" t="str">
        <f t="shared" si="7"/>
        <v/>
      </c>
      <c r="R573" s="44" t="str">
        <f>IFERROR(__xludf.DUMMYFUNCTION("IF(OR(ISBLANK(K573), ISBLANK(N573)), """", 
  LET(
    resDate, K573,
    tourDate, N573,
    monthCount, MAX(0, DATEDIF(resDate, tourDate - 3, ""M"") + 1),
    secondDates, ARRAYFORMULA(DATE(YEAR(resDate), MONTH(resDate) + SEQUENCE(monthCount), 2)),
    "&amp;"validDates, FILTER(secondDates, (secondDates &gt; resDate + 2) * (secondDates &lt;= tourDate - 3)),
    IF(ISERROR(validDates), 0, COUNTA(validDates))
  )
)
"),"")</f>
        <v/>
      </c>
      <c r="S573" s="44" t="str">
        <f t="shared" si="8"/>
        <v/>
      </c>
      <c r="T573" s="45" t="str">
        <f t="array" ref="T573">IF(ISBLANK(BO573),IFERROR(
  INDEX(
    INDEX('{INDEX} Payment Terms'!$A:$G, , MATCH(T$3, '{INDEX} Payment Terms'!$4:$4, 0)),
    MATCH(Q573, INDEX('{INDEX} Payment Terms'!$A:$G,0, MATCH("Payment Condition", '{INDEX} Payment Terms'!$4:$4, 0)), 0)
  ),
""),"Cancelled")
</f>
        <v/>
      </c>
      <c r="U573" s="46" t="b">
        <v>0</v>
      </c>
      <c r="V573" s="47" t="str">
        <f>IFERROR(__xludf.DUMMYFUNCTION("IF(OR(L573=""Duo Booking"", L573=""Group Booking""),
IF(U573=FALSE,"""",
    LET(
      bookingType, L573,
      tour, M573,
      mainFirst, H573,
      mainLast, I573,
      mainEmail, G573,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$L$4:L573, bookingType,
          $M$4:M573, tour,
          $H$4:H573, mainFirst,
          $I$4:I573, mainLast,
          $G$4:G573, mainEmail
        ),
        ""000""
      ),
  "&amp;"    baseID &amp; ""-"" &amp; memberNumber
    )
  ),
  """"
)
"),"")</f>
        <v/>
      </c>
      <c r="W573" s="48"/>
      <c r="X573" s="85" t="b">
        <v>0</v>
      </c>
      <c r="Y573" s="85" t="b">
        <v>0</v>
      </c>
      <c r="Z573" s="85" t="b">
        <v>0</v>
      </c>
      <c r="AA573" s="50"/>
      <c r="AB573" s="51"/>
      <c r="AC573" s="85" t="b">
        <v>0</v>
      </c>
      <c r="AD573" s="92"/>
      <c r="AE573" s="88"/>
      <c r="AF573" s="36" t="str">
        <f t="array" ref="AF573">IF(M573="","",INDEX(
      '{INDEX} Tour Packages'!$A:$ZP,
      MATCH($M573, '{INDEX} Tour Packages'!$A:$A, 0),
      MATCH(AF$3, '{INDEX} Tour Packages'!$4:$4, 0)
    ))</f>
        <v/>
      </c>
      <c r="AG573" s="36" t="str">
        <f t="array" ref="AG573">IF(M573="","",INDEX(
      '{INDEX} Tour Packages'!$A:$ZP,
      MATCH($M573, '{INDEX} Tour Packages'!$A:$A, 0),
      MATCH(AG$3, '{INDEX} Tour Packages'!$4:$4, 0)
    ))</f>
        <v/>
      </c>
      <c r="AH573" s="36" t="str">
        <f t="array" ref="AH573">IF(M573="","",INDEX(
      '{INDEX} Tour Packages'!$A:$ZP,
      MATCH($M573, '{INDEX} Tour Packages'!$A:$A, 0),
      MATCH(AH$3, '{INDEX} Tour Packages'!$4:$4, 0)
    ))</f>
        <v/>
      </c>
      <c r="AI573" s="54" t="str">
        <f t="shared" si="9"/>
        <v/>
      </c>
      <c r="AJ573" s="42"/>
      <c r="AK573" s="55"/>
      <c r="AL573" s="46" t="b">
        <v>0</v>
      </c>
      <c r="AM573" s="56"/>
      <c r="AN573" s="57" t="str">
        <f t="shared" si="10"/>
        <v/>
      </c>
      <c r="AO573" s="58" t="str">
        <f t="shared" si="11"/>
        <v/>
      </c>
      <c r="AP573" s="59"/>
      <c r="AQ573" s="60"/>
      <c r="AR573" s="61"/>
      <c r="AS573" s="61"/>
      <c r="AT573" s="61" t="str">
        <f>IFERROR(__xludf.DUMMYFUNCTION("IF( 
  OR($AJ573=""Full Payment"", ISBLANK($K573)),
  """",
  IF(
    OR(
      Q573=""Standard Booking, P1"",
      Q573=""Standard Booking, P2"",
      Q573=""Standard Booking, P3"",
      Q573=""Standard Booking, P4""
    ),
    LET(
      resDate,   $"&amp;"K573,
      tourDate,  $N573,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3" s="62" t="str">
        <f t="shared" si="12"/>
        <v/>
      </c>
      <c r="AV573" s="63"/>
      <c r="AW573" s="64"/>
      <c r="AX573" s="64"/>
      <c r="AY573" s="64"/>
      <c r="AZ573" s="64" t="str">
        <f>IFERROR(__xludf.DUMMYFUNCTION("IF(
  OR($AJ573=""Full Payment"",$AJ573=""P1"", ISBLANK($K573)),
  """",
  IF(
    OR(
      $Q573=""Standard Booking, P2"",
      $Q573=""Standard Booking, P3"",
      $Q573=""Standard Booking, P4""
    ),
    LET(
      resDate,   $K573,
      tourDate,"&amp;"  $N573,
      monthCount, DATEDIF(resDate, tourDate, ""M"") + 1,
      secondDates, ARRAYFORMULA(
        DATE(
          YEAR(resDate),
          MONTH(resDate) + SEQUENCE(monthCount),
          2
        )
      ),
      validDates, FILTER(
        sec"&amp;"ondDates,
        (secondDates &gt; resDate + 2) *
        (secondDates &lt;= tourDate - 3)
      ),
      IF(
        OR($AJ573=""P2"", $AJ573=""P3"", $AJ573=""P4""),
        IF(
          COUNTA(validDates) &lt; 2,
          """",
          TEXT(INDEX(validDates"&amp;", 2), ""mmm d, yyyy"")
        ),
        IF(
          COUNTA(validDates) &lt; 2,
          """",
          TEXTJOIN("", "", TRUE,
            TEXT(INDEX(validDates, 1), ""mmm d, yyyy""),
            TEXT(INDEX(validDates, 2), ""mmm d, yyyy"")
          )
 "&amp;"       )
      )
    ),
    """"
  )
)
"),"")</f>
        <v/>
      </c>
      <c r="BA573" s="65" t="str">
        <f t="shared" si="13"/>
        <v/>
      </c>
      <c r="BB573" s="63"/>
      <c r="BC573" s="64"/>
      <c r="BD573" s="64"/>
      <c r="BE573" s="64"/>
      <c r="BF573" s="64" t="str">
        <f>IFERROR(__xludf.DUMMYFUNCTION("IF(
  OR($AJ573=""Full Payment"",$AJ573=""P1"", $AJ573=""P2""),
  """",
  IF(
    AND(
      NOT(ISBLANK($K573)),
      OR(
        Q573=""Standard Booking, P3"",
        Q573=""Standard Booking, P4""
      )
    ),
    LET(
      resDate,   $K573,
      "&amp;"tourDate,  $N573,
      monthCount, DATEDIF(resDate, tourDate, ""M"") + 1,
      secondDates, ARRAYFORMULA(
        DATE(
          YEAR(resDate),
          MONTH(resDate) + SEQUENCE(monthCount),
          2
        )
      ),
      validDates, FILTER(
  "&amp;"      secondDates,
        (secondDates &gt; resDate + 2) *
        (secondDates &lt;= tourDate - 3)
      ),
      IF(
        $AJ573=""P4"",
        IF(
          COUNTA(validDates) &lt; 3,
          """",
          TEXT(INDEX(validDates, 3), ""mmm d, yyyy"")
  "&amp;"      ),
        IF(
          $AJ573=""P3"",
          IF(
            COUNTA(validDates) &lt; 3,
            """",
            TEXT(INDEX(validDates, 3), ""mmm d, yyyy"")
          ),
          IF(
            COUNTA(validDates) &lt; 3,
            """",
    "&amp;"        TEXTJOIN("", "", TRUE,
              TEXT(INDEX(validDates, 1), ""mmm d, yyyy""),
              TEXT(INDEX(validDates, 2), ""mmm d, yyyy""),
              TEXT(INDEX(validDates, 3), ""mmm d, yyyy"")
            )
          )
        )
      )
    "&amp;"),
    """"
  )
)
"),"")</f>
        <v/>
      </c>
      <c r="BG573" s="65" t="str">
        <f t="shared" si="14"/>
        <v/>
      </c>
      <c r="BH573" s="63"/>
      <c r="BI573" s="64"/>
      <c r="BJ573" s="64"/>
      <c r="BK573" s="64"/>
      <c r="BL573" s="64" t="str">
        <f>IFERROR(__xludf.DUMMYFUNCTION("IF(
  OR($AJ573=""Full Payment"",$AJ573=""P1"",$AJ573=""P2"",$AJ573=""P3""),
  """",
  IF(
    AND(
      NOT(ISBLANK($K573)),
      $Q573=""Standard Booking, P4""
    ),
    LET(
      resDate,   $K573,
      tourDate,  $N573,
      monthCount, DATEDIF(r"&amp;"esDate, tourDate, ""M"") + 1,
      secondDates, ARRAYFORMULA(
        DATE(
          YEAR(resDate),
          MONTH(resDate) + SEQUENCE(monthCount),
          2
        )
      ),
      validDates, FILTER(
        secondDates,
        (secondDates &gt; res"&amp;"Date + 2) *
        (secondDates &lt;= tourDate - 3)
      ),
      IF(
        $AJ573=""P4"",
        IF(
          COUNTA(validDates) &lt; 4,
          """",
          TEXT(
            INDEX(validDates, 4),
            ""mmm d, yyyy""
          )
        ),
"&amp;"        IF(
          COUNTA(validDates) &lt; 4,
          """",
          TEXTJOIN(
            "", "", TRUE,
            TEXT(INDEX(validDates, 1), ""mmm d, yyyy""),
            TEXT(INDEX(validDates, 2), ""mmm d, yyyy""),
            TEXT(INDEX(validDates"&amp;", 3), ""mmm d, yyyy""),
            TEXT(INDEX(validDates, 4), ""mmm d, yyyy"")
          )
        )
      )
    ),
    """"
  )
)
"),"")</f>
        <v/>
      </c>
      <c r="BM573" s="65" t="str">
        <f t="shared" si="15"/>
        <v/>
      </c>
      <c r="BN573" s="66"/>
      <c r="BO573" s="67"/>
      <c r="BP573" s="49" t="b">
        <v>0</v>
      </c>
      <c r="BQ573" s="49" t="b">
        <v>0</v>
      </c>
      <c r="BR573" s="68"/>
      <c r="BS573" s="69"/>
      <c r="BT573" s="70" t="b">
        <v>0</v>
      </c>
      <c r="BU573" s="71"/>
      <c r="BV573" s="72"/>
      <c r="BW573" s="86" t="b">
        <v>0</v>
      </c>
      <c r="BX573" s="87"/>
    </row>
    <row r="574">
      <c r="A574" s="35" t="str">
        <f t="shared" si="1"/>
        <v/>
      </c>
      <c r="B574" s="36" t="str">
        <f t="shared" si="2"/>
        <v/>
      </c>
      <c r="C574" s="36" t="str">
        <f t="array" ref="C574">IF(
  M574="",
  "",
  IFERROR(
    INDEX(
      '{INDEX} Tour Packages'!$A:$ZZ,
      MATCH(
        M574,
        INDEX(
          '{INDEX} Tour Packages'!$A:$ZZ,
          ,
          MATCH("Tour Package Name", '{INDEX} Tour Packages'!$4:$4, 0)
        ),
        0
      ),
      MATCH("Tour Code", '{INDEX} Tour Packages'!$4:$4, 0)
    ),
    "XXX"
  )
)
</f>
        <v/>
      </c>
      <c r="D574" s="36" t="str">
        <f t="shared" si="3"/>
        <v/>
      </c>
      <c r="E574" s="36" t="str">
        <f t="shared" si="4"/>
        <v/>
      </c>
      <c r="F574" s="37" t="str">
        <f t="shared" si="5"/>
        <v/>
      </c>
      <c r="G574" s="89"/>
      <c r="H574" s="89"/>
      <c r="I574" s="90"/>
      <c r="J574" s="40" t="str">
        <f t="shared" si="16"/>
        <v> </v>
      </c>
      <c r="K574" s="91"/>
      <c r="L574" s="55"/>
      <c r="M574" s="55"/>
      <c r="N574" s="91"/>
      <c r="O574" s="43" t="str">
        <f>IFERROR(__xludf.DUMMYFUNCTION("IF(N574="""","""",IFERROR(
  N574 + VALUE(REGEXEXTRACT(P574, ""(\d+)\s+Days"")),
  """"
)
)"),"")</f>
        <v/>
      </c>
      <c r="P574" s="43" t="str">
        <f t="array" ref="P574">IFERROR(
  INDEX(
    INDEX('{INDEX} Tour Packages'!$A:$ZZ, , MATCH(P$3, '{INDEX} Tour Packages'!$4:$4, 0)),
    MATCH(M574, INDEX('{INDEX} Tour Packages'!$A:$ZZ,0, MATCH("Tour Package Name", '{INDEX} Tour Packages'!$4:$4, 0)), 0)
  ),
"")
</f>
        <v/>
      </c>
      <c r="Q574" s="44" t="str">
        <f t="shared" si="7"/>
        <v/>
      </c>
      <c r="R574" s="44" t="str">
        <f>IFERROR(__xludf.DUMMYFUNCTION("IF(OR(ISBLANK(K574), ISBLANK(N574)), """", 
  LET(
    resDate, K574,
    tourDate, N574,
    monthCount, MAX(0, DATEDIF(resDate, tourDate - 3, ""M"") + 1),
    secondDates, ARRAYFORMULA(DATE(YEAR(resDate), MONTH(resDate) + SEQUENCE(monthCount), 2)),
    "&amp;"validDates, FILTER(secondDates, (secondDates &gt; resDate + 2) * (secondDates &lt;= tourDate - 3)),
    IF(ISERROR(validDates), 0, COUNTA(validDates))
  )
)
"),"")</f>
        <v/>
      </c>
      <c r="S574" s="44" t="str">
        <f t="shared" si="8"/>
        <v/>
      </c>
      <c r="T574" s="45" t="str">
        <f t="array" ref="T574">IF(ISBLANK(BO574),IFERROR(
  INDEX(
    INDEX('{INDEX} Payment Terms'!$A:$G, , MATCH(T$3, '{INDEX} Payment Terms'!$4:$4, 0)),
    MATCH(Q574, INDEX('{INDEX} Payment Terms'!$A:$G,0, MATCH("Payment Condition", '{INDEX} Payment Terms'!$4:$4, 0)), 0)
  ),
""),"Cancelled")
</f>
        <v/>
      </c>
      <c r="U574" s="46" t="b">
        <v>0</v>
      </c>
      <c r="V574" s="47" t="str">
        <f>IFERROR(__xludf.DUMMYFUNCTION("IF(OR(L574=""Duo Booking"", L574=""Group Booking""),
IF(U574=FALSE,"""",
    LET(
      bookingType, L574,
      tour, M574,
      mainFirst, H574,
      mainLast, I574,
      mainEmail, G574,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$L$4:L574, bookingType,
          $M$4:M574, tour,
          $H$4:H574, mainFirst,
          $I$4:I574, mainLast,
          $G$4:G574, mainEmail
        ),
        ""000""
      ),
  "&amp;"    baseID &amp; ""-"" &amp; memberNumber
    )
  ),
  """"
)
"),"")</f>
        <v/>
      </c>
      <c r="W574" s="48"/>
      <c r="X574" s="85" t="b">
        <v>0</v>
      </c>
      <c r="Y574" s="85" t="b">
        <v>0</v>
      </c>
      <c r="Z574" s="85" t="b">
        <v>0</v>
      </c>
      <c r="AA574" s="50"/>
      <c r="AB574" s="51"/>
      <c r="AC574" s="85" t="b">
        <v>0</v>
      </c>
      <c r="AD574" s="92"/>
      <c r="AE574" s="88"/>
      <c r="AF574" s="36" t="str">
        <f t="array" ref="AF574">IF(M574="","",INDEX(
      '{INDEX} Tour Packages'!$A:$ZP,
      MATCH($M574, '{INDEX} Tour Packages'!$A:$A, 0),
      MATCH(AF$3, '{INDEX} Tour Packages'!$4:$4, 0)
    ))</f>
        <v/>
      </c>
      <c r="AG574" s="36" t="str">
        <f t="array" ref="AG574">IF(M574="","",INDEX(
      '{INDEX} Tour Packages'!$A:$ZP,
      MATCH($M574, '{INDEX} Tour Packages'!$A:$A, 0),
      MATCH(AG$3, '{INDEX} Tour Packages'!$4:$4, 0)
    ))</f>
        <v/>
      </c>
      <c r="AH574" s="36" t="str">
        <f t="array" ref="AH574">IF(M574="","",INDEX(
      '{INDEX} Tour Packages'!$A:$ZP,
      MATCH($M574, '{INDEX} Tour Packages'!$A:$A, 0),
      MATCH(AH$3, '{INDEX} Tour Packages'!$4:$4, 0)
    ))</f>
        <v/>
      </c>
      <c r="AI574" s="54" t="str">
        <f t="shared" si="9"/>
        <v/>
      </c>
      <c r="AJ574" s="42"/>
      <c r="AK574" s="55"/>
      <c r="AL574" s="46" t="b">
        <v>0</v>
      </c>
      <c r="AM574" s="56"/>
      <c r="AN574" s="57" t="str">
        <f t="shared" si="10"/>
        <v/>
      </c>
      <c r="AO574" s="58" t="str">
        <f t="shared" si="11"/>
        <v/>
      </c>
      <c r="AP574" s="59"/>
      <c r="AQ574" s="60"/>
      <c r="AR574" s="61"/>
      <c r="AS574" s="61"/>
      <c r="AT574" s="61" t="str">
        <f>IFERROR(__xludf.DUMMYFUNCTION("IF( 
  OR($AJ574=""Full Payment"", ISBLANK($K574)),
  """",
  IF(
    OR(
      Q574=""Standard Booking, P1"",
      Q574=""Standard Booking, P2"",
      Q574=""Standard Booking, P3"",
      Q574=""Standard Booking, P4""
    ),
    LET(
      resDate,   $"&amp;"K574,
      tourDate,  $N574,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4" s="62" t="str">
        <f t="shared" si="12"/>
        <v/>
      </c>
      <c r="AV574" s="63"/>
      <c r="AW574" s="64"/>
      <c r="AX574" s="64"/>
      <c r="AY574" s="64"/>
      <c r="AZ574" s="64" t="str">
        <f>IFERROR(__xludf.DUMMYFUNCTION("IF(
  OR($AJ574=""Full Payment"",$AJ574=""P1"", ISBLANK($K574)),
  """",
  IF(
    OR(
      $Q574=""Standard Booking, P2"",
      $Q574=""Standard Booking, P3"",
      $Q574=""Standard Booking, P4""
    ),
    LET(
      resDate,   $K574,
      tourDate,"&amp;"  $N574,
      monthCount, DATEDIF(resDate, tourDate, ""M"") + 1,
      secondDates, ARRAYFORMULA(
        DATE(
          YEAR(resDate),
          MONTH(resDate) + SEQUENCE(monthCount),
          2
        )
      ),
      validDates, FILTER(
        sec"&amp;"ondDates,
        (secondDates &gt; resDate + 2) *
        (secondDates &lt;= tourDate - 3)
      ),
      IF(
        OR($AJ574=""P2"", $AJ574=""P3"", $AJ574=""P4""),
        IF(
          COUNTA(validDates) &lt; 2,
          """",
          TEXT(INDEX(validDates"&amp;", 2), ""mmm d, yyyy"")
        ),
        IF(
          COUNTA(validDates) &lt; 2,
          """",
          TEXTJOIN("", "", TRUE,
            TEXT(INDEX(validDates, 1), ""mmm d, yyyy""),
            TEXT(INDEX(validDates, 2), ""mmm d, yyyy"")
          )
 "&amp;"       )
      )
    ),
    """"
  )
)
"),"")</f>
        <v/>
      </c>
      <c r="BA574" s="65" t="str">
        <f t="shared" si="13"/>
        <v/>
      </c>
      <c r="BB574" s="63"/>
      <c r="BC574" s="64"/>
      <c r="BD574" s="64"/>
      <c r="BE574" s="64"/>
      <c r="BF574" s="64" t="str">
        <f>IFERROR(__xludf.DUMMYFUNCTION("IF(
  OR($AJ574=""Full Payment"",$AJ574=""P1"", $AJ574=""P2""),
  """",
  IF(
    AND(
      NOT(ISBLANK($K574)),
      OR(
        Q574=""Standard Booking, P3"",
        Q574=""Standard Booking, P4""
      )
    ),
    LET(
      resDate,   $K574,
      "&amp;"tourDate,  $N574,
      monthCount, DATEDIF(resDate, tourDate, ""M"") + 1,
      secondDates, ARRAYFORMULA(
        DATE(
          YEAR(resDate),
          MONTH(resDate) + SEQUENCE(monthCount),
          2
        )
      ),
      validDates, FILTER(
  "&amp;"      secondDates,
        (secondDates &gt; resDate + 2) *
        (secondDates &lt;= tourDate - 3)
      ),
      IF(
        $AJ574=""P4"",
        IF(
          COUNTA(validDates) &lt; 3,
          """",
          TEXT(INDEX(validDates, 3), ""mmm d, yyyy"")
  "&amp;"      ),
        IF(
          $AJ574=""P3"",
          IF(
            COUNTA(validDates) &lt; 3,
            """",
            TEXT(INDEX(validDates, 3), ""mmm d, yyyy"")
          ),
          IF(
            COUNTA(validDates) &lt; 3,
            """",
    "&amp;"        TEXTJOIN("", "", TRUE,
              TEXT(INDEX(validDates, 1), ""mmm d, yyyy""),
              TEXT(INDEX(validDates, 2), ""mmm d, yyyy""),
              TEXT(INDEX(validDates, 3), ""mmm d, yyyy"")
            )
          )
        )
      )
    "&amp;"),
    """"
  )
)
"),"")</f>
        <v/>
      </c>
      <c r="BG574" s="65" t="str">
        <f t="shared" si="14"/>
        <v/>
      </c>
      <c r="BH574" s="63"/>
      <c r="BI574" s="64"/>
      <c r="BJ574" s="64"/>
      <c r="BK574" s="64"/>
      <c r="BL574" s="64" t="str">
        <f>IFERROR(__xludf.DUMMYFUNCTION("IF(
  OR($AJ574=""Full Payment"",$AJ574=""P1"",$AJ574=""P2"",$AJ574=""P3""),
  """",
  IF(
    AND(
      NOT(ISBLANK($K574)),
      $Q574=""Standard Booking, P4""
    ),
    LET(
      resDate,   $K574,
      tourDate,  $N574,
      monthCount, DATEDIF(r"&amp;"esDate, tourDate, ""M"") + 1,
      secondDates, ARRAYFORMULA(
        DATE(
          YEAR(resDate),
          MONTH(resDate) + SEQUENCE(monthCount),
          2
        )
      ),
      validDates, FILTER(
        secondDates,
        (secondDates &gt; res"&amp;"Date + 2) *
        (secondDates &lt;= tourDate - 3)
      ),
      IF(
        $AJ574=""P4"",
        IF(
          COUNTA(validDates) &lt; 4,
          """",
          TEXT(
            INDEX(validDates, 4),
            ""mmm d, yyyy""
          )
        ),
"&amp;"        IF(
          COUNTA(validDates) &lt; 4,
          """",
          TEXTJOIN(
            "", "", TRUE,
            TEXT(INDEX(validDates, 1), ""mmm d, yyyy""),
            TEXT(INDEX(validDates, 2), ""mmm d, yyyy""),
            TEXT(INDEX(validDates"&amp;", 3), ""mmm d, yyyy""),
            TEXT(INDEX(validDates, 4), ""mmm d, yyyy"")
          )
        )
      )
    ),
    """"
  )
)
"),"")</f>
        <v/>
      </c>
      <c r="BM574" s="65" t="str">
        <f t="shared" si="15"/>
        <v/>
      </c>
      <c r="BN574" s="66"/>
      <c r="BO574" s="67"/>
      <c r="BP574" s="49" t="b">
        <v>0</v>
      </c>
      <c r="BQ574" s="49" t="b">
        <v>0</v>
      </c>
      <c r="BR574" s="68"/>
      <c r="BS574" s="69"/>
      <c r="BT574" s="70" t="b">
        <v>0</v>
      </c>
      <c r="BU574" s="71"/>
      <c r="BV574" s="72"/>
      <c r="BW574" s="86" t="b">
        <v>0</v>
      </c>
      <c r="BX574" s="87"/>
    </row>
    <row r="575">
      <c r="A575" s="35" t="str">
        <f t="shared" si="1"/>
        <v/>
      </c>
      <c r="B575" s="36" t="str">
        <f t="shared" si="2"/>
        <v/>
      </c>
      <c r="C575" s="36" t="str">
        <f t="array" ref="C575">IF(
  M575="",
  "",
  IFERROR(
    INDEX(
      '{INDEX} Tour Packages'!$A:$ZZ,
      MATCH(
        M575,
        INDEX(
          '{INDEX} Tour Packages'!$A:$ZZ,
          ,
          MATCH("Tour Package Name", '{INDEX} Tour Packages'!$4:$4, 0)
        ),
        0
      ),
      MATCH("Tour Code", '{INDEX} Tour Packages'!$4:$4, 0)
    ),
    "XXX"
  )
)
</f>
        <v/>
      </c>
      <c r="D575" s="36" t="str">
        <f t="shared" si="3"/>
        <v/>
      </c>
      <c r="E575" s="36" t="str">
        <f t="shared" si="4"/>
        <v/>
      </c>
      <c r="F575" s="37" t="str">
        <f t="shared" si="5"/>
        <v/>
      </c>
      <c r="G575" s="89"/>
      <c r="H575" s="89"/>
      <c r="I575" s="90"/>
      <c r="J575" s="40" t="str">
        <f t="shared" si="16"/>
        <v> </v>
      </c>
      <c r="K575" s="91"/>
      <c r="L575" s="55"/>
      <c r="M575" s="55"/>
      <c r="N575" s="91"/>
      <c r="O575" s="43" t="str">
        <f>IFERROR(__xludf.DUMMYFUNCTION("IF(N575="""","""",IFERROR(
  N575 + VALUE(REGEXEXTRACT(P575, ""(\d+)\s+Days"")),
  """"
)
)"),"")</f>
        <v/>
      </c>
      <c r="P575" s="43" t="str">
        <f t="array" ref="P575">IFERROR(
  INDEX(
    INDEX('{INDEX} Tour Packages'!$A:$ZZ, , MATCH(P$3, '{INDEX} Tour Packages'!$4:$4, 0)),
    MATCH(M575, INDEX('{INDEX} Tour Packages'!$A:$ZZ,0, MATCH("Tour Package Name", '{INDEX} Tour Packages'!$4:$4, 0)), 0)
  ),
"")
</f>
        <v/>
      </c>
      <c r="Q575" s="44" t="str">
        <f t="shared" si="7"/>
        <v/>
      </c>
      <c r="R575" s="44" t="str">
        <f>IFERROR(__xludf.DUMMYFUNCTION("IF(OR(ISBLANK(K575), ISBLANK(N575)), """", 
  LET(
    resDate, K575,
    tourDate, N575,
    monthCount, MAX(0, DATEDIF(resDate, tourDate - 3, ""M"") + 1),
    secondDates, ARRAYFORMULA(DATE(YEAR(resDate), MONTH(resDate) + SEQUENCE(monthCount), 2)),
    "&amp;"validDates, FILTER(secondDates, (secondDates &gt; resDate + 2) * (secondDates &lt;= tourDate - 3)),
    IF(ISERROR(validDates), 0, COUNTA(validDates))
  )
)
"),"")</f>
        <v/>
      </c>
      <c r="S575" s="44" t="str">
        <f t="shared" si="8"/>
        <v/>
      </c>
      <c r="T575" s="45" t="str">
        <f t="array" ref="T575">IF(ISBLANK(BO575),IFERROR(
  INDEX(
    INDEX('{INDEX} Payment Terms'!$A:$G, , MATCH(T$3, '{INDEX} Payment Terms'!$4:$4, 0)),
    MATCH(Q575, INDEX('{INDEX} Payment Terms'!$A:$G,0, MATCH("Payment Condition", '{INDEX} Payment Terms'!$4:$4, 0)), 0)
  ),
""),"Cancelled")
</f>
        <v/>
      </c>
      <c r="U575" s="46" t="b">
        <v>0</v>
      </c>
      <c r="V575" s="47" t="str">
        <f>IFERROR(__xludf.DUMMYFUNCTION("IF(OR(L575=""Duo Booking"", L575=""Group Booking""),
IF(U575=FALSE,"""",
    LET(
      bookingType, L575,
      tour, M575,
      mainFirst, H575,
      mainLast, I575,
      mainEmail, G575,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$L$4:L575, bookingType,
          $M$4:M575, tour,
          $H$4:H575, mainFirst,
          $I$4:I575, mainLast,
          $G$4:G575, mainEmail
        ),
        ""000""
      ),
  "&amp;"    baseID &amp; ""-"" &amp; memberNumber
    )
  ),
  """"
)
"),"")</f>
        <v/>
      </c>
      <c r="W575" s="48"/>
      <c r="X575" s="85" t="b">
        <v>0</v>
      </c>
      <c r="Y575" s="85" t="b">
        <v>0</v>
      </c>
      <c r="Z575" s="85" t="b">
        <v>0</v>
      </c>
      <c r="AA575" s="50"/>
      <c r="AB575" s="51"/>
      <c r="AC575" s="85" t="b">
        <v>0</v>
      </c>
      <c r="AD575" s="92"/>
      <c r="AE575" s="88"/>
      <c r="AF575" s="36" t="str">
        <f t="array" ref="AF575">IF(M575="","",INDEX(
      '{INDEX} Tour Packages'!$A:$ZP,
      MATCH($M575, '{INDEX} Tour Packages'!$A:$A, 0),
      MATCH(AF$3, '{INDEX} Tour Packages'!$4:$4, 0)
    ))</f>
        <v/>
      </c>
      <c r="AG575" s="36" t="str">
        <f t="array" ref="AG575">IF(M575="","",INDEX(
      '{INDEX} Tour Packages'!$A:$ZP,
      MATCH($M575, '{INDEX} Tour Packages'!$A:$A, 0),
      MATCH(AG$3, '{INDEX} Tour Packages'!$4:$4, 0)
    ))</f>
        <v/>
      </c>
      <c r="AH575" s="36" t="str">
        <f t="array" ref="AH575">IF(M575="","",INDEX(
      '{INDEX} Tour Packages'!$A:$ZP,
      MATCH($M575, '{INDEX} Tour Packages'!$A:$A, 0),
      MATCH(AH$3, '{INDEX} Tour Packages'!$4:$4, 0)
    ))</f>
        <v/>
      </c>
      <c r="AI575" s="54" t="str">
        <f t="shared" si="9"/>
        <v/>
      </c>
      <c r="AJ575" s="42"/>
      <c r="AK575" s="55"/>
      <c r="AL575" s="46" t="b">
        <v>0</v>
      </c>
      <c r="AM575" s="56"/>
      <c r="AN575" s="57" t="str">
        <f t="shared" si="10"/>
        <v/>
      </c>
      <c r="AO575" s="58" t="str">
        <f t="shared" si="11"/>
        <v/>
      </c>
      <c r="AP575" s="59"/>
      <c r="AQ575" s="60"/>
      <c r="AR575" s="61"/>
      <c r="AS575" s="61"/>
      <c r="AT575" s="61" t="str">
        <f>IFERROR(__xludf.DUMMYFUNCTION("IF( 
  OR($AJ575=""Full Payment"", ISBLANK($K575)),
  """",
  IF(
    OR(
      Q575=""Standard Booking, P1"",
      Q575=""Standard Booking, P2"",
      Q575=""Standard Booking, P3"",
      Q575=""Standard Booking, P4""
    ),
    LET(
      resDate,   $"&amp;"K575,
      tourDate,  $N575,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5" s="62" t="str">
        <f t="shared" si="12"/>
        <v/>
      </c>
      <c r="AV575" s="63"/>
      <c r="AW575" s="64"/>
      <c r="AX575" s="64"/>
      <c r="AY575" s="64"/>
      <c r="AZ575" s="64" t="str">
        <f>IFERROR(__xludf.DUMMYFUNCTION("IF(
  OR($AJ575=""Full Payment"",$AJ575=""P1"", ISBLANK($K575)),
  """",
  IF(
    OR(
      $Q575=""Standard Booking, P2"",
      $Q575=""Standard Booking, P3"",
      $Q575=""Standard Booking, P4""
    ),
    LET(
      resDate,   $K575,
      tourDate,"&amp;"  $N575,
      monthCount, DATEDIF(resDate, tourDate, ""M"") + 1,
      secondDates, ARRAYFORMULA(
        DATE(
          YEAR(resDate),
          MONTH(resDate) + SEQUENCE(monthCount),
          2
        )
      ),
      validDates, FILTER(
        sec"&amp;"ondDates,
        (secondDates &gt; resDate + 2) *
        (secondDates &lt;= tourDate - 3)
      ),
      IF(
        OR($AJ575=""P2"", $AJ575=""P3"", $AJ575=""P4""),
        IF(
          COUNTA(validDates) &lt; 2,
          """",
          TEXT(INDEX(validDates"&amp;", 2), ""mmm d, yyyy"")
        ),
        IF(
          COUNTA(validDates) &lt; 2,
          """",
          TEXTJOIN("", "", TRUE,
            TEXT(INDEX(validDates, 1), ""mmm d, yyyy""),
            TEXT(INDEX(validDates, 2), ""mmm d, yyyy"")
          )
 "&amp;"       )
      )
    ),
    """"
  )
)
"),"")</f>
        <v/>
      </c>
      <c r="BA575" s="65" t="str">
        <f t="shared" si="13"/>
        <v/>
      </c>
      <c r="BB575" s="63"/>
      <c r="BC575" s="64"/>
      <c r="BD575" s="64"/>
      <c r="BE575" s="64"/>
      <c r="BF575" s="64" t="str">
        <f>IFERROR(__xludf.DUMMYFUNCTION("IF(
  OR($AJ575=""Full Payment"",$AJ575=""P1"", $AJ575=""P2""),
  """",
  IF(
    AND(
      NOT(ISBLANK($K575)),
      OR(
        Q575=""Standard Booking, P3"",
        Q575=""Standard Booking, P4""
      )
    ),
    LET(
      resDate,   $K575,
      "&amp;"tourDate,  $N575,
      monthCount, DATEDIF(resDate, tourDate, ""M"") + 1,
      secondDates, ARRAYFORMULA(
        DATE(
          YEAR(resDate),
          MONTH(resDate) + SEQUENCE(monthCount),
          2
        )
      ),
      validDates, FILTER(
  "&amp;"      secondDates,
        (secondDates &gt; resDate + 2) *
        (secondDates &lt;= tourDate - 3)
      ),
      IF(
        $AJ575=""P4"",
        IF(
          COUNTA(validDates) &lt; 3,
          """",
          TEXT(INDEX(validDates, 3), ""mmm d, yyyy"")
  "&amp;"      ),
        IF(
          $AJ575=""P3"",
          IF(
            COUNTA(validDates) &lt; 3,
            """",
            TEXT(INDEX(validDates, 3), ""mmm d, yyyy"")
          ),
          IF(
            COUNTA(validDates) &lt; 3,
            """",
    "&amp;"        TEXTJOIN("", "", TRUE,
              TEXT(INDEX(validDates, 1), ""mmm d, yyyy""),
              TEXT(INDEX(validDates, 2), ""mmm d, yyyy""),
              TEXT(INDEX(validDates, 3), ""mmm d, yyyy"")
            )
          )
        )
      )
    "&amp;"),
    """"
  )
)
"),"")</f>
        <v/>
      </c>
      <c r="BG575" s="65" t="str">
        <f t="shared" si="14"/>
        <v/>
      </c>
      <c r="BH575" s="63"/>
      <c r="BI575" s="64"/>
      <c r="BJ575" s="64"/>
      <c r="BK575" s="64"/>
      <c r="BL575" s="64" t="str">
        <f>IFERROR(__xludf.DUMMYFUNCTION("IF(
  OR($AJ575=""Full Payment"",$AJ575=""P1"",$AJ575=""P2"",$AJ575=""P3""),
  """",
  IF(
    AND(
      NOT(ISBLANK($K575)),
      $Q575=""Standard Booking, P4""
    ),
    LET(
      resDate,   $K575,
      tourDate,  $N575,
      monthCount, DATEDIF(r"&amp;"esDate, tourDate, ""M"") + 1,
      secondDates, ARRAYFORMULA(
        DATE(
          YEAR(resDate),
          MONTH(resDate) + SEQUENCE(monthCount),
          2
        )
      ),
      validDates, FILTER(
        secondDates,
        (secondDates &gt; res"&amp;"Date + 2) *
        (secondDates &lt;= tourDate - 3)
      ),
      IF(
        $AJ575=""P4"",
        IF(
          COUNTA(validDates) &lt; 4,
          """",
          TEXT(
            INDEX(validDates, 4),
            ""mmm d, yyyy""
          )
        ),
"&amp;"        IF(
          COUNTA(validDates) &lt; 4,
          """",
          TEXTJOIN(
            "", "", TRUE,
            TEXT(INDEX(validDates, 1), ""mmm d, yyyy""),
            TEXT(INDEX(validDates, 2), ""mmm d, yyyy""),
            TEXT(INDEX(validDates"&amp;", 3), ""mmm d, yyyy""),
            TEXT(INDEX(validDates, 4), ""mmm d, yyyy"")
          )
        )
      )
    ),
    """"
  )
)
"),"")</f>
        <v/>
      </c>
      <c r="BM575" s="65" t="str">
        <f t="shared" si="15"/>
        <v/>
      </c>
      <c r="BN575" s="66"/>
      <c r="BO575" s="67"/>
      <c r="BP575" s="49" t="b">
        <v>0</v>
      </c>
      <c r="BQ575" s="49" t="b">
        <v>0</v>
      </c>
      <c r="BR575" s="68"/>
      <c r="BS575" s="69"/>
      <c r="BT575" s="70" t="b">
        <v>0</v>
      </c>
      <c r="BU575" s="71"/>
      <c r="BV575" s="72"/>
      <c r="BW575" s="86" t="b">
        <v>0</v>
      </c>
      <c r="BX575" s="87"/>
    </row>
    <row r="576">
      <c r="A576" s="35" t="str">
        <f t="shared" si="1"/>
        <v/>
      </c>
      <c r="B576" s="36" t="str">
        <f t="shared" si="2"/>
        <v/>
      </c>
      <c r="C576" s="36" t="str">
        <f t="array" ref="C576">IF(
  M576="",
  "",
  IFERROR(
    INDEX(
      '{INDEX} Tour Packages'!$A:$ZZ,
      MATCH(
        M576,
        INDEX(
          '{INDEX} Tour Packages'!$A:$ZZ,
          ,
          MATCH("Tour Package Name", '{INDEX} Tour Packages'!$4:$4, 0)
        ),
        0
      ),
      MATCH("Tour Code", '{INDEX} Tour Packages'!$4:$4, 0)
    ),
    "XXX"
  )
)
</f>
        <v/>
      </c>
      <c r="D576" s="36" t="str">
        <f t="shared" si="3"/>
        <v/>
      </c>
      <c r="E576" s="36" t="str">
        <f t="shared" si="4"/>
        <v/>
      </c>
      <c r="F576" s="37" t="str">
        <f t="shared" si="5"/>
        <v/>
      </c>
      <c r="G576" s="89"/>
      <c r="H576" s="89"/>
      <c r="I576" s="90"/>
      <c r="J576" s="40" t="str">
        <f t="shared" si="16"/>
        <v> </v>
      </c>
      <c r="K576" s="91"/>
      <c r="L576" s="55"/>
      <c r="M576" s="55"/>
      <c r="N576" s="91"/>
      <c r="O576" s="43" t="str">
        <f>IFERROR(__xludf.DUMMYFUNCTION("IF(N576="""","""",IFERROR(
  N576 + VALUE(REGEXEXTRACT(P576, ""(\d+)\s+Days"")),
  """"
)
)"),"")</f>
        <v/>
      </c>
      <c r="P576" s="43" t="str">
        <f t="array" ref="P576">IFERROR(
  INDEX(
    INDEX('{INDEX} Tour Packages'!$A:$ZZ, , MATCH(P$3, '{INDEX} Tour Packages'!$4:$4, 0)),
    MATCH(M576, INDEX('{INDEX} Tour Packages'!$A:$ZZ,0, MATCH("Tour Package Name", '{INDEX} Tour Packages'!$4:$4, 0)), 0)
  ),
"")
</f>
        <v/>
      </c>
      <c r="Q576" s="44" t="str">
        <f t="shared" si="7"/>
        <v/>
      </c>
      <c r="R576" s="44" t="str">
        <f>IFERROR(__xludf.DUMMYFUNCTION("IF(OR(ISBLANK(K576), ISBLANK(N576)), """", 
  LET(
    resDate, K576,
    tourDate, N576,
    monthCount, MAX(0, DATEDIF(resDate, tourDate - 3, ""M"") + 1),
    secondDates, ARRAYFORMULA(DATE(YEAR(resDate), MONTH(resDate) + SEQUENCE(monthCount), 2)),
    "&amp;"validDates, FILTER(secondDates, (secondDates &gt; resDate + 2) * (secondDates &lt;= tourDate - 3)),
    IF(ISERROR(validDates), 0, COUNTA(validDates))
  )
)
"),"")</f>
        <v/>
      </c>
      <c r="S576" s="44" t="str">
        <f t="shared" si="8"/>
        <v/>
      </c>
      <c r="T576" s="45" t="str">
        <f t="array" ref="T576">IF(ISBLANK(BO576),IFERROR(
  INDEX(
    INDEX('{INDEX} Payment Terms'!$A:$G, , MATCH(T$3, '{INDEX} Payment Terms'!$4:$4, 0)),
    MATCH(Q576, INDEX('{INDEX} Payment Terms'!$A:$G,0, MATCH("Payment Condition", '{INDEX} Payment Terms'!$4:$4, 0)), 0)
  ),
""),"Cancelled")
</f>
        <v/>
      </c>
      <c r="U576" s="46" t="b">
        <v>0</v>
      </c>
      <c r="V576" s="47" t="str">
        <f>IFERROR(__xludf.DUMMYFUNCTION("IF(OR(L576=""Duo Booking"", L576=""Group Booking""),
IF(U576=FALSE,"""",
    LET(
      bookingType, L576,
      tour, M576,
      mainFirst, H576,
      mainLast, I576,
      mainEmail, G576,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$L$4:L576, bookingType,
          $M$4:M576, tour,
          $H$4:H576, mainFirst,
          $I$4:I576, mainLast,
          $G$4:G576, mainEmail
        ),
        ""000""
      ),
  "&amp;"    baseID &amp; ""-"" &amp; memberNumber
    )
  ),
  """"
)
"),"")</f>
        <v/>
      </c>
      <c r="W576" s="48"/>
      <c r="X576" s="85" t="b">
        <v>0</v>
      </c>
      <c r="Y576" s="85" t="b">
        <v>0</v>
      </c>
      <c r="Z576" s="85" t="b">
        <v>0</v>
      </c>
      <c r="AA576" s="50"/>
      <c r="AB576" s="51"/>
      <c r="AC576" s="85" t="b">
        <v>0</v>
      </c>
      <c r="AD576" s="92"/>
      <c r="AE576" s="88"/>
      <c r="AF576" s="36" t="str">
        <f t="array" ref="AF576">IF(M576="","",INDEX(
      '{INDEX} Tour Packages'!$A:$ZP,
      MATCH($M576, '{INDEX} Tour Packages'!$A:$A, 0),
      MATCH(AF$3, '{INDEX} Tour Packages'!$4:$4, 0)
    ))</f>
        <v/>
      </c>
      <c r="AG576" s="36" t="str">
        <f t="array" ref="AG576">IF(M576="","",INDEX(
      '{INDEX} Tour Packages'!$A:$ZP,
      MATCH($M576, '{INDEX} Tour Packages'!$A:$A, 0),
      MATCH(AG$3, '{INDEX} Tour Packages'!$4:$4, 0)
    ))</f>
        <v/>
      </c>
      <c r="AH576" s="36" t="str">
        <f t="array" ref="AH576">IF(M576="","",INDEX(
      '{INDEX} Tour Packages'!$A:$ZP,
      MATCH($M576, '{INDEX} Tour Packages'!$A:$A, 0),
      MATCH(AH$3, '{INDEX} Tour Packages'!$4:$4, 0)
    ))</f>
        <v/>
      </c>
      <c r="AI576" s="54" t="str">
        <f t="shared" si="9"/>
        <v/>
      </c>
      <c r="AJ576" s="42"/>
      <c r="AK576" s="55"/>
      <c r="AL576" s="46" t="b">
        <v>0</v>
      </c>
      <c r="AM576" s="56"/>
      <c r="AN576" s="57" t="str">
        <f t="shared" si="10"/>
        <v/>
      </c>
      <c r="AO576" s="58" t="str">
        <f t="shared" si="11"/>
        <v/>
      </c>
      <c r="AP576" s="59"/>
      <c r="AQ576" s="60"/>
      <c r="AR576" s="61"/>
      <c r="AS576" s="61"/>
      <c r="AT576" s="61" t="str">
        <f>IFERROR(__xludf.DUMMYFUNCTION("IF( 
  OR($AJ576=""Full Payment"", ISBLANK($K576)),
  """",
  IF(
    OR(
      Q576=""Standard Booking, P1"",
      Q576=""Standard Booking, P2"",
      Q576=""Standard Booking, P3"",
      Q576=""Standard Booking, P4""
    ),
    LET(
      resDate,   $"&amp;"K576,
      tourDate,  $N576,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6" s="62" t="str">
        <f t="shared" si="12"/>
        <v/>
      </c>
      <c r="AV576" s="63"/>
      <c r="AW576" s="64"/>
      <c r="AX576" s="64"/>
      <c r="AY576" s="64"/>
      <c r="AZ576" s="64" t="str">
        <f>IFERROR(__xludf.DUMMYFUNCTION("IF(
  OR($AJ576=""Full Payment"",$AJ576=""P1"", ISBLANK($K576)),
  """",
  IF(
    OR(
      $Q576=""Standard Booking, P2"",
      $Q576=""Standard Booking, P3"",
      $Q576=""Standard Booking, P4""
    ),
    LET(
      resDate,   $K576,
      tourDate,"&amp;"  $N576,
      monthCount, DATEDIF(resDate, tourDate, ""M"") + 1,
      secondDates, ARRAYFORMULA(
        DATE(
          YEAR(resDate),
          MONTH(resDate) + SEQUENCE(monthCount),
          2
        )
      ),
      validDates, FILTER(
        sec"&amp;"ondDates,
        (secondDates &gt; resDate + 2) *
        (secondDates &lt;= tourDate - 3)
      ),
      IF(
        OR($AJ576=""P2"", $AJ576=""P3"", $AJ576=""P4""),
        IF(
          COUNTA(validDates) &lt; 2,
          """",
          TEXT(INDEX(validDates"&amp;", 2), ""mmm d, yyyy"")
        ),
        IF(
          COUNTA(validDates) &lt; 2,
          """",
          TEXTJOIN("", "", TRUE,
            TEXT(INDEX(validDates, 1), ""mmm d, yyyy""),
            TEXT(INDEX(validDates, 2), ""mmm d, yyyy"")
          )
 "&amp;"       )
      )
    ),
    """"
  )
)
"),"")</f>
        <v/>
      </c>
      <c r="BA576" s="65" t="str">
        <f t="shared" si="13"/>
        <v/>
      </c>
      <c r="BB576" s="63"/>
      <c r="BC576" s="64"/>
      <c r="BD576" s="64"/>
      <c r="BE576" s="64"/>
      <c r="BF576" s="64" t="str">
        <f>IFERROR(__xludf.DUMMYFUNCTION("IF(
  OR($AJ576=""Full Payment"",$AJ576=""P1"", $AJ576=""P2""),
  """",
  IF(
    AND(
      NOT(ISBLANK($K576)),
      OR(
        Q576=""Standard Booking, P3"",
        Q576=""Standard Booking, P4""
      )
    ),
    LET(
      resDate,   $K576,
      "&amp;"tourDate,  $N576,
      monthCount, DATEDIF(resDate, tourDate, ""M"") + 1,
      secondDates, ARRAYFORMULA(
        DATE(
          YEAR(resDate),
          MONTH(resDate) + SEQUENCE(monthCount),
          2
        )
      ),
      validDates, FILTER(
  "&amp;"      secondDates,
        (secondDates &gt; resDate + 2) *
        (secondDates &lt;= tourDate - 3)
      ),
      IF(
        $AJ576=""P4"",
        IF(
          COUNTA(validDates) &lt; 3,
          """",
          TEXT(INDEX(validDates, 3), ""mmm d, yyyy"")
  "&amp;"      ),
        IF(
          $AJ576=""P3"",
          IF(
            COUNTA(validDates) &lt; 3,
            """",
            TEXT(INDEX(validDates, 3), ""mmm d, yyyy"")
          ),
          IF(
            COUNTA(validDates) &lt; 3,
            """",
    "&amp;"        TEXTJOIN("", "", TRUE,
              TEXT(INDEX(validDates, 1), ""mmm d, yyyy""),
              TEXT(INDEX(validDates, 2), ""mmm d, yyyy""),
              TEXT(INDEX(validDates, 3), ""mmm d, yyyy"")
            )
          )
        )
      )
    "&amp;"),
    """"
  )
)
"),"")</f>
        <v/>
      </c>
      <c r="BG576" s="65" t="str">
        <f t="shared" si="14"/>
        <v/>
      </c>
      <c r="BH576" s="63"/>
      <c r="BI576" s="64"/>
      <c r="BJ576" s="64"/>
      <c r="BK576" s="64"/>
      <c r="BL576" s="64" t="str">
        <f>IFERROR(__xludf.DUMMYFUNCTION("IF(
  OR($AJ576=""Full Payment"",$AJ576=""P1"",$AJ576=""P2"",$AJ576=""P3""),
  """",
  IF(
    AND(
      NOT(ISBLANK($K576)),
      $Q576=""Standard Booking, P4""
    ),
    LET(
      resDate,   $K576,
      tourDate,  $N576,
      monthCount, DATEDIF(r"&amp;"esDate, tourDate, ""M"") + 1,
      secondDates, ARRAYFORMULA(
        DATE(
          YEAR(resDate),
          MONTH(resDate) + SEQUENCE(monthCount),
          2
        )
      ),
      validDates, FILTER(
        secondDates,
        (secondDates &gt; res"&amp;"Date + 2) *
        (secondDates &lt;= tourDate - 3)
      ),
      IF(
        $AJ576=""P4"",
        IF(
          COUNTA(validDates) &lt; 4,
          """",
          TEXT(
            INDEX(validDates, 4),
            ""mmm d, yyyy""
          )
        ),
"&amp;"        IF(
          COUNTA(validDates) &lt; 4,
          """",
          TEXTJOIN(
            "", "", TRUE,
            TEXT(INDEX(validDates, 1), ""mmm d, yyyy""),
            TEXT(INDEX(validDates, 2), ""mmm d, yyyy""),
            TEXT(INDEX(validDates"&amp;", 3), ""mmm d, yyyy""),
            TEXT(INDEX(validDates, 4), ""mmm d, yyyy"")
          )
        )
      )
    ),
    """"
  )
)
"),"")</f>
        <v/>
      </c>
      <c r="BM576" s="65" t="str">
        <f t="shared" si="15"/>
        <v/>
      </c>
      <c r="BN576" s="66"/>
      <c r="BO576" s="67"/>
      <c r="BP576" s="49" t="b">
        <v>0</v>
      </c>
      <c r="BQ576" s="49" t="b">
        <v>0</v>
      </c>
      <c r="BR576" s="68"/>
      <c r="BS576" s="69"/>
      <c r="BT576" s="70" t="b">
        <v>0</v>
      </c>
      <c r="BU576" s="71"/>
      <c r="BV576" s="72"/>
      <c r="BW576" s="86" t="b">
        <v>0</v>
      </c>
      <c r="BX576" s="87"/>
    </row>
    <row r="577">
      <c r="A577" s="35" t="str">
        <f t="shared" si="1"/>
        <v/>
      </c>
      <c r="B577" s="36" t="str">
        <f t="shared" si="2"/>
        <v/>
      </c>
      <c r="C577" s="36" t="str">
        <f t="array" ref="C577">IF(
  M577="",
  "",
  IFERROR(
    INDEX(
      '{INDEX} Tour Packages'!$A:$ZZ,
      MATCH(
        M577,
        INDEX(
          '{INDEX} Tour Packages'!$A:$ZZ,
          ,
          MATCH("Tour Package Name", '{INDEX} Tour Packages'!$4:$4, 0)
        ),
        0
      ),
      MATCH("Tour Code", '{INDEX} Tour Packages'!$4:$4, 0)
    ),
    "XXX"
  )
)
</f>
        <v/>
      </c>
      <c r="D577" s="36" t="str">
        <f t="shared" si="3"/>
        <v/>
      </c>
      <c r="E577" s="36" t="str">
        <f t="shared" si="4"/>
        <v/>
      </c>
      <c r="F577" s="37" t="str">
        <f t="shared" si="5"/>
        <v/>
      </c>
      <c r="G577" s="89"/>
      <c r="H577" s="89"/>
      <c r="I577" s="90"/>
      <c r="J577" s="40" t="str">
        <f t="shared" si="16"/>
        <v> </v>
      </c>
      <c r="K577" s="91"/>
      <c r="L577" s="55"/>
      <c r="M577" s="55"/>
      <c r="N577" s="91"/>
      <c r="O577" s="43" t="str">
        <f>IFERROR(__xludf.DUMMYFUNCTION("IF(N577="""","""",IFERROR(
  N577 + VALUE(REGEXEXTRACT(P577, ""(\d+)\s+Days"")),
  """"
)
)"),"")</f>
        <v/>
      </c>
      <c r="P577" s="43" t="str">
        <f t="array" ref="P577">IFERROR(
  INDEX(
    INDEX('{INDEX} Tour Packages'!$A:$ZZ, , MATCH(P$3, '{INDEX} Tour Packages'!$4:$4, 0)),
    MATCH(M577, INDEX('{INDEX} Tour Packages'!$A:$ZZ,0, MATCH("Tour Package Name", '{INDEX} Tour Packages'!$4:$4, 0)), 0)
  ),
"")
</f>
        <v/>
      </c>
      <c r="Q577" s="44" t="str">
        <f t="shared" si="7"/>
        <v/>
      </c>
      <c r="R577" s="44" t="str">
        <f>IFERROR(__xludf.DUMMYFUNCTION("IF(OR(ISBLANK(K577), ISBLANK(N577)), """", 
  LET(
    resDate, K577,
    tourDate, N577,
    monthCount, MAX(0, DATEDIF(resDate, tourDate - 3, ""M"") + 1),
    secondDates, ARRAYFORMULA(DATE(YEAR(resDate), MONTH(resDate) + SEQUENCE(monthCount), 2)),
    "&amp;"validDates, FILTER(secondDates, (secondDates &gt; resDate + 2) * (secondDates &lt;= tourDate - 3)),
    IF(ISERROR(validDates), 0, COUNTA(validDates))
  )
)
"),"")</f>
        <v/>
      </c>
      <c r="S577" s="44" t="str">
        <f t="shared" si="8"/>
        <v/>
      </c>
      <c r="T577" s="45" t="str">
        <f t="array" ref="T577">IF(ISBLANK(BO577),IFERROR(
  INDEX(
    INDEX('{INDEX} Payment Terms'!$A:$G, , MATCH(T$3, '{INDEX} Payment Terms'!$4:$4, 0)),
    MATCH(Q577, INDEX('{INDEX} Payment Terms'!$A:$G,0, MATCH("Payment Condition", '{INDEX} Payment Terms'!$4:$4, 0)), 0)
  ),
""),"Cancelled")
</f>
        <v/>
      </c>
      <c r="U577" s="46" t="b">
        <v>0</v>
      </c>
      <c r="V577" s="47" t="str">
        <f>IFERROR(__xludf.DUMMYFUNCTION("IF(OR(L577=""Duo Booking"", L577=""Group Booking""),
IF(U577=FALSE,"""",
    LET(
      bookingType, L577,
      tour, M577,
      mainFirst, H577,
      mainLast, I577,
      mainEmail, G577,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$L$4:L577, bookingType,
          $M$4:M577, tour,
          $H$4:H577, mainFirst,
          $I$4:I577, mainLast,
          $G$4:G577, mainEmail
        ),
        ""000""
      ),
  "&amp;"    baseID &amp; ""-"" &amp; memberNumber
    )
  ),
  """"
)
"),"")</f>
        <v/>
      </c>
      <c r="W577" s="48"/>
      <c r="X577" s="85" t="b">
        <v>0</v>
      </c>
      <c r="Y577" s="85" t="b">
        <v>0</v>
      </c>
      <c r="Z577" s="85" t="b">
        <v>0</v>
      </c>
      <c r="AA577" s="50"/>
      <c r="AB577" s="51"/>
      <c r="AC577" s="85" t="b">
        <v>0</v>
      </c>
      <c r="AD577" s="92"/>
      <c r="AE577" s="88"/>
      <c r="AF577" s="36" t="str">
        <f t="array" ref="AF577">IF(M577="","",INDEX(
      '{INDEX} Tour Packages'!$A:$ZP,
      MATCH($M577, '{INDEX} Tour Packages'!$A:$A, 0),
      MATCH(AF$3, '{INDEX} Tour Packages'!$4:$4, 0)
    ))</f>
        <v/>
      </c>
      <c r="AG577" s="36" t="str">
        <f t="array" ref="AG577">IF(M577="","",INDEX(
      '{INDEX} Tour Packages'!$A:$ZP,
      MATCH($M577, '{INDEX} Tour Packages'!$A:$A, 0),
      MATCH(AG$3, '{INDEX} Tour Packages'!$4:$4, 0)
    ))</f>
        <v/>
      </c>
      <c r="AH577" s="36" t="str">
        <f t="array" ref="AH577">IF(M577="","",INDEX(
      '{INDEX} Tour Packages'!$A:$ZP,
      MATCH($M577, '{INDEX} Tour Packages'!$A:$A, 0),
      MATCH(AH$3, '{INDEX} Tour Packages'!$4:$4, 0)
    ))</f>
        <v/>
      </c>
      <c r="AI577" s="54" t="str">
        <f t="shared" si="9"/>
        <v/>
      </c>
      <c r="AJ577" s="42"/>
      <c r="AK577" s="55"/>
      <c r="AL577" s="46" t="b">
        <v>0</v>
      </c>
      <c r="AM577" s="56"/>
      <c r="AN577" s="57" t="str">
        <f t="shared" si="10"/>
        <v/>
      </c>
      <c r="AO577" s="58" t="str">
        <f t="shared" si="11"/>
        <v/>
      </c>
      <c r="AP577" s="59"/>
      <c r="AQ577" s="60"/>
      <c r="AR577" s="61"/>
      <c r="AS577" s="61"/>
      <c r="AT577" s="61" t="str">
        <f>IFERROR(__xludf.DUMMYFUNCTION("IF( 
  OR($AJ577=""Full Payment"", ISBLANK($K577)),
  """",
  IF(
    OR(
      Q577=""Standard Booking, P1"",
      Q577=""Standard Booking, P2"",
      Q577=""Standard Booking, P3"",
      Q577=""Standard Booking, P4""
    ),
    LET(
      resDate,   $"&amp;"K577,
      tourDate,  $N577,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7" s="62" t="str">
        <f t="shared" si="12"/>
        <v/>
      </c>
      <c r="AV577" s="63"/>
      <c r="AW577" s="64"/>
      <c r="AX577" s="64"/>
      <c r="AY577" s="64"/>
      <c r="AZ577" s="64" t="str">
        <f>IFERROR(__xludf.DUMMYFUNCTION("IF(
  OR($AJ577=""Full Payment"",$AJ577=""P1"", ISBLANK($K577)),
  """",
  IF(
    OR(
      $Q577=""Standard Booking, P2"",
      $Q577=""Standard Booking, P3"",
      $Q577=""Standard Booking, P4""
    ),
    LET(
      resDate,   $K577,
      tourDate,"&amp;"  $N577,
      monthCount, DATEDIF(resDate, tourDate, ""M"") + 1,
      secondDates, ARRAYFORMULA(
        DATE(
          YEAR(resDate),
          MONTH(resDate) + SEQUENCE(monthCount),
          2
        )
      ),
      validDates, FILTER(
        sec"&amp;"ondDates,
        (secondDates &gt; resDate + 2) *
        (secondDates &lt;= tourDate - 3)
      ),
      IF(
        OR($AJ577=""P2"", $AJ577=""P3"", $AJ577=""P4""),
        IF(
          COUNTA(validDates) &lt; 2,
          """",
          TEXT(INDEX(validDates"&amp;", 2), ""mmm d, yyyy"")
        ),
        IF(
          COUNTA(validDates) &lt; 2,
          """",
          TEXTJOIN("", "", TRUE,
            TEXT(INDEX(validDates, 1), ""mmm d, yyyy""),
            TEXT(INDEX(validDates, 2), ""mmm d, yyyy"")
          )
 "&amp;"       )
      )
    ),
    """"
  )
)
"),"")</f>
        <v/>
      </c>
      <c r="BA577" s="65" t="str">
        <f t="shared" si="13"/>
        <v/>
      </c>
      <c r="BB577" s="63"/>
      <c r="BC577" s="64"/>
      <c r="BD577" s="64"/>
      <c r="BE577" s="64"/>
      <c r="BF577" s="64" t="str">
        <f>IFERROR(__xludf.DUMMYFUNCTION("IF(
  OR($AJ577=""Full Payment"",$AJ577=""P1"", $AJ577=""P2""),
  """",
  IF(
    AND(
      NOT(ISBLANK($K577)),
      OR(
        Q577=""Standard Booking, P3"",
        Q577=""Standard Booking, P4""
      )
    ),
    LET(
      resDate,   $K577,
      "&amp;"tourDate,  $N577,
      monthCount, DATEDIF(resDate, tourDate, ""M"") + 1,
      secondDates, ARRAYFORMULA(
        DATE(
          YEAR(resDate),
          MONTH(resDate) + SEQUENCE(monthCount),
          2
        )
      ),
      validDates, FILTER(
  "&amp;"      secondDates,
        (secondDates &gt; resDate + 2) *
        (secondDates &lt;= tourDate - 3)
      ),
      IF(
        $AJ577=""P4"",
        IF(
          COUNTA(validDates) &lt; 3,
          """",
          TEXT(INDEX(validDates, 3), ""mmm d, yyyy"")
  "&amp;"      ),
        IF(
          $AJ577=""P3"",
          IF(
            COUNTA(validDates) &lt; 3,
            """",
            TEXT(INDEX(validDates, 3), ""mmm d, yyyy"")
          ),
          IF(
            COUNTA(validDates) &lt; 3,
            """",
    "&amp;"        TEXTJOIN("", "", TRUE,
              TEXT(INDEX(validDates, 1), ""mmm d, yyyy""),
              TEXT(INDEX(validDates, 2), ""mmm d, yyyy""),
              TEXT(INDEX(validDates, 3), ""mmm d, yyyy"")
            )
          )
        )
      )
    "&amp;"),
    """"
  )
)
"),"")</f>
        <v/>
      </c>
      <c r="BG577" s="65" t="str">
        <f t="shared" si="14"/>
        <v/>
      </c>
      <c r="BH577" s="63"/>
      <c r="BI577" s="64"/>
      <c r="BJ577" s="64"/>
      <c r="BK577" s="64"/>
      <c r="BL577" s="64" t="str">
        <f>IFERROR(__xludf.DUMMYFUNCTION("IF(
  OR($AJ577=""Full Payment"",$AJ577=""P1"",$AJ577=""P2"",$AJ577=""P3""),
  """",
  IF(
    AND(
      NOT(ISBLANK($K577)),
      $Q577=""Standard Booking, P4""
    ),
    LET(
      resDate,   $K577,
      tourDate,  $N577,
      monthCount, DATEDIF(r"&amp;"esDate, tourDate, ""M"") + 1,
      secondDates, ARRAYFORMULA(
        DATE(
          YEAR(resDate),
          MONTH(resDate) + SEQUENCE(monthCount),
          2
        )
      ),
      validDates, FILTER(
        secondDates,
        (secondDates &gt; res"&amp;"Date + 2) *
        (secondDates &lt;= tourDate - 3)
      ),
      IF(
        $AJ577=""P4"",
        IF(
          COUNTA(validDates) &lt; 4,
          """",
          TEXT(
            INDEX(validDates, 4),
            ""mmm d, yyyy""
          )
        ),
"&amp;"        IF(
          COUNTA(validDates) &lt; 4,
          """",
          TEXTJOIN(
            "", "", TRUE,
            TEXT(INDEX(validDates, 1), ""mmm d, yyyy""),
            TEXT(INDEX(validDates, 2), ""mmm d, yyyy""),
            TEXT(INDEX(validDates"&amp;", 3), ""mmm d, yyyy""),
            TEXT(INDEX(validDates, 4), ""mmm d, yyyy"")
          )
        )
      )
    ),
    """"
  )
)
"),"")</f>
        <v/>
      </c>
      <c r="BM577" s="65" t="str">
        <f t="shared" si="15"/>
        <v/>
      </c>
      <c r="BN577" s="66"/>
      <c r="BO577" s="67"/>
      <c r="BP577" s="49" t="b">
        <v>0</v>
      </c>
      <c r="BQ577" s="49" t="b">
        <v>0</v>
      </c>
      <c r="BR577" s="68"/>
      <c r="BS577" s="69"/>
      <c r="BT577" s="70" t="b">
        <v>0</v>
      </c>
      <c r="BU577" s="71"/>
      <c r="BV577" s="72"/>
      <c r="BW577" s="86" t="b">
        <v>0</v>
      </c>
      <c r="BX577" s="87"/>
    </row>
    <row r="578">
      <c r="A578" s="35" t="str">
        <f t="shared" si="1"/>
        <v/>
      </c>
      <c r="B578" s="36" t="str">
        <f t="shared" si="2"/>
        <v/>
      </c>
      <c r="C578" s="36" t="str">
        <f t="array" ref="C578">IF(
  M578="",
  "",
  IFERROR(
    INDEX(
      '{INDEX} Tour Packages'!$A:$ZZ,
      MATCH(
        M578,
        INDEX(
          '{INDEX} Tour Packages'!$A:$ZZ,
          ,
          MATCH("Tour Package Name", '{INDEX} Tour Packages'!$4:$4, 0)
        ),
        0
      ),
      MATCH("Tour Code", '{INDEX} Tour Packages'!$4:$4, 0)
    ),
    "XXX"
  )
)
</f>
        <v/>
      </c>
      <c r="D578" s="36" t="str">
        <f t="shared" si="3"/>
        <v/>
      </c>
      <c r="E578" s="36" t="str">
        <f t="shared" si="4"/>
        <v/>
      </c>
      <c r="F578" s="37" t="str">
        <f t="shared" si="5"/>
        <v/>
      </c>
      <c r="G578" s="89"/>
      <c r="H578" s="89"/>
      <c r="I578" s="90"/>
      <c r="J578" s="40" t="str">
        <f t="shared" si="16"/>
        <v> </v>
      </c>
      <c r="K578" s="91"/>
      <c r="L578" s="55"/>
      <c r="M578" s="55"/>
      <c r="N578" s="91"/>
      <c r="O578" s="43" t="str">
        <f>IFERROR(__xludf.DUMMYFUNCTION("IF(N578="""","""",IFERROR(
  N578 + VALUE(REGEXEXTRACT(P578, ""(\d+)\s+Days"")),
  """"
)
)"),"")</f>
        <v/>
      </c>
      <c r="P578" s="43" t="str">
        <f t="array" ref="P578">IFERROR(
  INDEX(
    INDEX('{INDEX} Tour Packages'!$A:$ZZ, , MATCH(P$3, '{INDEX} Tour Packages'!$4:$4, 0)),
    MATCH(M578, INDEX('{INDEX} Tour Packages'!$A:$ZZ,0, MATCH("Tour Package Name", '{INDEX} Tour Packages'!$4:$4, 0)), 0)
  ),
"")
</f>
        <v/>
      </c>
      <c r="Q578" s="44" t="str">
        <f t="shared" si="7"/>
        <v/>
      </c>
      <c r="R578" s="44" t="str">
        <f>IFERROR(__xludf.DUMMYFUNCTION("IF(OR(ISBLANK(K578), ISBLANK(N578)), """", 
  LET(
    resDate, K578,
    tourDate, N578,
    monthCount, MAX(0, DATEDIF(resDate, tourDate - 3, ""M"") + 1),
    secondDates, ARRAYFORMULA(DATE(YEAR(resDate), MONTH(resDate) + SEQUENCE(monthCount), 2)),
    "&amp;"validDates, FILTER(secondDates, (secondDates &gt; resDate + 2) * (secondDates &lt;= tourDate - 3)),
    IF(ISERROR(validDates), 0, COUNTA(validDates))
  )
)
"),"")</f>
        <v/>
      </c>
      <c r="S578" s="44" t="str">
        <f t="shared" si="8"/>
        <v/>
      </c>
      <c r="T578" s="45" t="str">
        <f t="array" ref="T578">IF(ISBLANK(BO578),IFERROR(
  INDEX(
    INDEX('{INDEX} Payment Terms'!$A:$G, , MATCH(T$3, '{INDEX} Payment Terms'!$4:$4, 0)),
    MATCH(Q578, INDEX('{INDEX} Payment Terms'!$A:$G,0, MATCH("Payment Condition", '{INDEX} Payment Terms'!$4:$4, 0)), 0)
  ),
""),"Cancelled")
</f>
        <v/>
      </c>
      <c r="U578" s="46" t="b">
        <v>0</v>
      </c>
      <c r="V578" s="47" t="str">
        <f>IFERROR(__xludf.DUMMYFUNCTION("IF(OR(L578=""Duo Booking"", L578=""Group Booking""),
IF(U578=FALSE,"""",
    LET(
      bookingType, L578,
      tour, M578,
      mainFirst, H578,
      mainLast, I578,
      mainEmail, G578,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$L$4:L578, bookingType,
          $M$4:M578, tour,
          $H$4:H578, mainFirst,
          $I$4:I578, mainLast,
          $G$4:G578, mainEmail
        ),
        ""000""
      ),
  "&amp;"    baseID &amp; ""-"" &amp; memberNumber
    )
  ),
  """"
)
"),"")</f>
        <v/>
      </c>
      <c r="W578" s="48"/>
      <c r="X578" s="85" t="b">
        <v>0</v>
      </c>
      <c r="Y578" s="85" t="b">
        <v>0</v>
      </c>
      <c r="Z578" s="85" t="b">
        <v>0</v>
      </c>
      <c r="AA578" s="50"/>
      <c r="AB578" s="51"/>
      <c r="AC578" s="85" t="b">
        <v>0</v>
      </c>
      <c r="AD578" s="92"/>
      <c r="AE578" s="88"/>
      <c r="AF578" s="36" t="str">
        <f t="array" ref="AF578">IF(M578="","",INDEX(
      '{INDEX} Tour Packages'!$A:$ZP,
      MATCH($M578, '{INDEX} Tour Packages'!$A:$A, 0),
      MATCH(AF$3, '{INDEX} Tour Packages'!$4:$4, 0)
    ))</f>
        <v/>
      </c>
      <c r="AG578" s="36" t="str">
        <f t="array" ref="AG578">IF(M578="","",INDEX(
      '{INDEX} Tour Packages'!$A:$ZP,
      MATCH($M578, '{INDEX} Tour Packages'!$A:$A, 0),
      MATCH(AG$3, '{INDEX} Tour Packages'!$4:$4, 0)
    ))</f>
        <v/>
      </c>
      <c r="AH578" s="36" t="str">
        <f t="array" ref="AH578">IF(M578="","",INDEX(
      '{INDEX} Tour Packages'!$A:$ZP,
      MATCH($M578, '{INDEX} Tour Packages'!$A:$A, 0),
      MATCH(AH$3, '{INDEX} Tour Packages'!$4:$4, 0)
    ))</f>
        <v/>
      </c>
      <c r="AI578" s="54" t="str">
        <f t="shared" si="9"/>
        <v/>
      </c>
      <c r="AJ578" s="42"/>
      <c r="AK578" s="55"/>
      <c r="AL578" s="46" t="b">
        <v>0</v>
      </c>
      <c r="AM578" s="56"/>
      <c r="AN578" s="57" t="str">
        <f t="shared" si="10"/>
        <v/>
      </c>
      <c r="AO578" s="58" t="str">
        <f t="shared" si="11"/>
        <v/>
      </c>
      <c r="AP578" s="59"/>
      <c r="AQ578" s="60"/>
      <c r="AR578" s="61"/>
      <c r="AS578" s="61"/>
      <c r="AT578" s="61" t="str">
        <f>IFERROR(__xludf.DUMMYFUNCTION("IF( 
  OR($AJ578=""Full Payment"", ISBLANK($K578)),
  """",
  IF(
    OR(
      Q578=""Standard Booking, P1"",
      Q578=""Standard Booking, P2"",
      Q578=""Standard Booking, P3"",
      Q578=""Standard Booking, P4""
    ),
    LET(
      resDate,   $"&amp;"K578,
      tourDate,  $N578,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8" s="62" t="str">
        <f t="shared" si="12"/>
        <v/>
      </c>
      <c r="AV578" s="63"/>
      <c r="AW578" s="64"/>
      <c r="AX578" s="64"/>
      <c r="AY578" s="64"/>
      <c r="AZ578" s="64" t="str">
        <f>IFERROR(__xludf.DUMMYFUNCTION("IF(
  OR($AJ578=""Full Payment"",$AJ578=""P1"", ISBLANK($K578)),
  """",
  IF(
    OR(
      $Q578=""Standard Booking, P2"",
      $Q578=""Standard Booking, P3"",
      $Q578=""Standard Booking, P4""
    ),
    LET(
      resDate,   $K578,
      tourDate,"&amp;"  $N578,
      monthCount, DATEDIF(resDate, tourDate, ""M"") + 1,
      secondDates, ARRAYFORMULA(
        DATE(
          YEAR(resDate),
          MONTH(resDate) + SEQUENCE(monthCount),
          2
        )
      ),
      validDates, FILTER(
        sec"&amp;"ondDates,
        (secondDates &gt; resDate + 2) *
        (secondDates &lt;= tourDate - 3)
      ),
      IF(
        OR($AJ578=""P2"", $AJ578=""P3"", $AJ578=""P4""),
        IF(
          COUNTA(validDates) &lt; 2,
          """",
          TEXT(INDEX(validDates"&amp;", 2), ""mmm d, yyyy"")
        ),
        IF(
          COUNTA(validDates) &lt; 2,
          """",
          TEXTJOIN("", "", TRUE,
            TEXT(INDEX(validDates, 1), ""mmm d, yyyy""),
            TEXT(INDEX(validDates, 2), ""mmm d, yyyy"")
          )
 "&amp;"       )
      )
    ),
    """"
  )
)
"),"")</f>
        <v/>
      </c>
      <c r="BA578" s="65" t="str">
        <f t="shared" si="13"/>
        <v/>
      </c>
      <c r="BB578" s="63"/>
      <c r="BC578" s="64"/>
      <c r="BD578" s="64"/>
      <c r="BE578" s="64"/>
      <c r="BF578" s="64" t="str">
        <f>IFERROR(__xludf.DUMMYFUNCTION("IF(
  OR($AJ578=""Full Payment"",$AJ578=""P1"", $AJ578=""P2""),
  """",
  IF(
    AND(
      NOT(ISBLANK($K578)),
      OR(
        Q578=""Standard Booking, P3"",
        Q578=""Standard Booking, P4""
      )
    ),
    LET(
      resDate,   $K578,
      "&amp;"tourDate,  $N578,
      monthCount, DATEDIF(resDate, tourDate, ""M"") + 1,
      secondDates, ARRAYFORMULA(
        DATE(
          YEAR(resDate),
          MONTH(resDate) + SEQUENCE(monthCount),
          2
        )
      ),
      validDates, FILTER(
  "&amp;"      secondDates,
        (secondDates &gt; resDate + 2) *
        (secondDates &lt;= tourDate - 3)
      ),
      IF(
        $AJ578=""P4"",
        IF(
          COUNTA(validDates) &lt; 3,
          """",
          TEXT(INDEX(validDates, 3), ""mmm d, yyyy"")
  "&amp;"      ),
        IF(
          $AJ578=""P3"",
          IF(
            COUNTA(validDates) &lt; 3,
            """",
            TEXT(INDEX(validDates, 3), ""mmm d, yyyy"")
          ),
          IF(
            COUNTA(validDates) &lt; 3,
            """",
    "&amp;"        TEXTJOIN("", "", TRUE,
              TEXT(INDEX(validDates, 1), ""mmm d, yyyy""),
              TEXT(INDEX(validDates, 2), ""mmm d, yyyy""),
              TEXT(INDEX(validDates, 3), ""mmm d, yyyy"")
            )
          )
        )
      )
    "&amp;"),
    """"
  )
)
"),"")</f>
        <v/>
      </c>
      <c r="BG578" s="65" t="str">
        <f t="shared" si="14"/>
        <v/>
      </c>
      <c r="BH578" s="63"/>
      <c r="BI578" s="64"/>
      <c r="BJ578" s="64"/>
      <c r="BK578" s="64"/>
      <c r="BL578" s="64" t="str">
        <f>IFERROR(__xludf.DUMMYFUNCTION("IF(
  OR($AJ578=""Full Payment"",$AJ578=""P1"",$AJ578=""P2"",$AJ578=""P3""),
  """",
  IF(
    AND(
      NOT(ISBLANK($K578)),
      $Q578=""Standard Booking, P4""
    ),
    LET(
      resDate,   $K578,
      tourDate,  $N578,
      monthCount, DATEDIF(r"&amp;"esDate, tourDate, ""M"") + 1,
      secondDates, ARRAYFORMULA(
        DATE(
          YEAR(resDate),
          MONTH(resDate) + SEQUENCE(monthCount),
          2
        )
      ),
      validDates, FILTER(
        secondDates,
        (secondDates &gt; res"&amp;"Date + 2) *
        (secondDates &lt;= tourDate - 3)
      ),
      IF(
        $AJ578=""P4"",
        IF(
          COUNTA(validDates) &lt; 4,
          """",
          TEXT(
            INDEX(validDates, 4),
            ""mmm d, yyyy""
          )
        ),
"&amp;"        IF(
          COUNTA(validDates) &lt; 4,
          """",
          TEXTJOIN(
            "", "", TRUE,
            TEXT(INDEX(validDates, 1), ""mmm d, yyyy""),
            TEXT(INDEX(validDates, 2), ""mmm d, yyyy""),
            TEXT(INDEX(validDates"&amp;", 3), ""mmm d, yyyy""),
            TEXT(INDEX(validDates, 4), ""mmm d, yyyy"")
          )
        )
      )
    ),
    """"
  )
)
"),"")</f>
        <v/>
      </c>
      <c r="BM578" s="65" t="str">
        <f t="shared" si="15"/>
        <v/>
      </c>
      <c r="BN578" s="66"/>
      <c r="BO578" s="67"/>
      <c r="BP578" s="49" t="b">
        <v>0</v>
      </c>
      <c r="BQ578" s="49" t="b">
        <v>0</v>
      </c>
      <c r="BR578" s="68"/>
      <c r="BS578" s="69"/>
      <c r="BT578" s="70" t="b">
        <v>0</v>
      </c>
      <c r="BU578" s="71"/>
      <c r="BV578" s="72"/>
      <c r="BW578" s="86" t="b">
        <v>0</v>
      </c>
      <c r="BX578" s="87"/>
    </row>
    <row r="579">
      <c r="A579" s="35" t="str">
        <f t="shared" si="1"/>
        <v/>
      </c>
      <c r="B579" s="36" t="str">
        <f t="shared" si="2"/>
        <v/>
      </c>
      <c r="C579" s="36" t="str">
        <f t="array" ref="C579">IF(
  M579="",
  "",
  IFERROR(
    INDEX(
      '{INDEX} Tour Packages'!$A:$ZZ,
      MATCH(
        M579,
        INDEX(
          '{INDEX} Tour Packages'!$A:$ZZ,
          ,
          MATCH("Tour Package Name", '{INDEX} Tour Packages'!$4:$4, 0)
        ),
        0
      ),
      MATCH("Tour Code", '{INDEX} Tour Packages'!$4:$4, 0)
    ),
    "XXX"
  )
)
</f>
        <v/>
      </c>
      <c r="D579" s="36" t="str">
        <f t="shared" si="3"/>
        <v/>
      </c>
      <c r="E579" s="36" t="str">
        <f t="shared" si="4"/>
        <v/>
      </c>
      <c r="F579" s="37" t="str">
        <f t="shared" si="5"/>
        <v/>
      </c>
      <c r="G579" s="89"/>
      <c r="H579" s="89"/>
      <c r="I579" s="90"/>
      <c r="J579" s="40" t="str">
        <f t="shared" si="16"/>
        <v> </v>
      </c>
      <c r="K579" s="91"/>
      <c r="L579" s="55"/>
      <c r="M579" s="55"/>
      <c r="N579" s="91"/>
      <c r="O579" s="43" t="str">
        <f>IFERROR(__xludf.DUMMYFUNCTION("IF(N579="""","""",IFERROR(
  N579 + VALUE(REGEXEXTRACT(P579, ""(\d+)\s+Days"")),
  """"
)
)"),"")</f>
        <v/>
      </c>
      <c r="P579" s="43" t="str">
        <f t="array" ref="P579">IFERROR(
  INDEX(
    INDEX('{INDEX} Tour Packages'!$A:$ZZ, , MATCH(P$3, '{INDEX} Tour Packages'!$4:$4, 0)),
    MATCH(M579, INDEX('{INDEX} Tour Packages'!$A:$ZZ,0, MATCH("Tour Package Name", '{INDEX} Tour Packages'!$4:$4, 0)), 0)
  ),
"")
</f>
        <v/>
      </c>
      <c r="Q579" s="44" t="str">
        <f t="shared" si="7"/>
        <v/>
      </c>
      <c r="R579" s="44" t="str">
        <f>IFERROR(__xludf.DUMMYFUNCTION("IF(OR(ISBLANK(K579), ISBLANK(N579)), """", 
  LET(
    resDate, K579,
    tourDate, N579,
    monthCount, MAX(0, DATEDIF(resDate, tourDate - 3, ""M"") + 1),
    secondDates, ARRAYFORMULA(DATE(YEAR(resDate), MONTH(resDate) + SEQUENCE(monthCount), 2)),
    "&amp;"validDates, FILTER(secondDates, (secondDates &gt; resDate + 2) * (secondDates &lt;= tourDate - 3)),
    IF(ISERROR(validDates), 0, COUNTA(validDates))
  )
)
"),"")</f>
        <v/>
      </c>
      <c r="S579" s="44" t="str">
        <f t="shared" si="8"/>
        <v/>
      </c>
      <c r="T579" s="45" t="str">
        <f t="array" ref="T579">IF(ISBLANK(BO579),IFERROR(
  INDEX(
    INDEX('{INDEX} Payment Terms'!$A:$G, , MATCH(T$3, '{INDEX} Payment Terms'!$4:$4, 0)),
    MATCH(Q579, INDEX('{INDEX} Payment Terms'!$A:$G,0, MATCH("Payment Condition", '{INDEX} Payment Terms'!$4:$4, 0)), 0)
  ),
""),"Cancelled")
</f>
        <v/>
      </c>
      <c r="U579" s="46" t="b">
        <v>0</v>
      </c>
      <c r="V579" s="47" t="str">
        <f>IFERROR(__xludf.DUMMYFUNCTION("IF(OR(L579=""Duo Booking"", L579=""Group Booking""),
IF(U579=FALSE,"""",
    LET(
      bookingType, L579,
      tour, M579,
      mainFirst, H579,
      mainLast, I579,
      mainEmail, G579,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$L$4:L579, bookingType,
          $M$4:M579, tour,
          $H$4:H579, mainFirst,
          $I$4:I579, mainLast,
          $G$4:G579, mainEmail
        ),
        ""000""
      ),
  "&amp;"    baseID &amp; ""-"" &amp; memberNumber
    )
  ),
  """"
)
"),"")</f>
        <v/>
      </c>
      <c r="W579" s="48"/>
      <c r="X579" s="85" t="b">
        <v>0</v>
      </c>
      <c r="Y579" s="85" t="b">
        <v>0</v>
      </c>
      <c r="Z579" s="85" t="b">
        <v>0</v>
      </c>
      <c r="AA579" s="50"/>
      <c r="AB579" s="51"/>
      <c r="AC579" s="85" t="b">
        <v>0</v>
      </c>
      <c r="AD579" s="92"/>
      <c r="AE579" s="88"/>
      <c r="AF579" s="36" t="str">
        <f t="array" ref="AF579">IF(M579="","",INDEX(
      '{INDEX} Tour Packages'!$A:$ZP,
      MATCH($M579, '{INDEX} Tour Packages'!$A:$A, 0),
      MATCH(AF$3, '{INDEX} Tour Packages'!$4:$4, 0)
    ))</f>
        <v/>
      </c>
      <c r="AG579" s="36" t="str">
        <f t="array" ref="AG579">IF(M579="","",INDEX(
      '{INDEX} Tour Packages'!$A:$ZP,
      MATCH($M579, '{INDEX} Tour Packages'!$A:$A, 0),
      MATCH(AG$3, '{INDEX} Tour Packages'!$4:$4, 0)
    ))</f>
        <v/>
      </c>
      <c r="AH579" s="36" t="str">
        <f t="array" ref="AH579">IF(M579="","",INDEX(
      '{INDEX} Tour Packages'!$A:$ZP,
      MATCH($M579, '{INDEX} Tour Packages'!$A:$A, 0),
      MATCH(AH$3, '{INDEX} Tour Packages'!$4:$4, 0)
    ))</f>
        <v/>
      </c>
      <c r="AI579" s="54" t="str">
        <f t="shared" si="9"/>
        <v/>
      </c>
      <c r="AJ579" s="42"/>
      <c r="AK579" s="55"/>
      <c r="AL579" s="46" t="b">
        <v>0</v>
      </c>
      <c r="AM579" s="56"/>
      <c r="AN579" s="57" t="str">
        <f t="shared" si="10"/>
        <v/>
      </c>
      <c r="AO579" s="58" t="str">
        <f t="shared" si="11"/>
        <v/>
      </c>
      <c r="AP579" s="59"/>
      <c r="AQ579" s="60"/>
      <c r="AR579" s="61"/>
      <c r="AS579" s="61"/>
      <c r="AT579" s="61" t="str">
        <f>IFERROR(__xludf.DUMMYFUNCTION("IF( 
  OR($AJ579=""Full Payment"", ISBLANK($K579)),
  """",
  IF(
    OR(
      Q579=""Standard Booking, P1"",
      Q579=""Standard Booking, P2"",
      Q579=""Standard Booking, P3"",
      Q579=""Standard Booking, P4""
    ),
    LET(
      resDate,   $"&amp;"K579,
      tourDate,  $N579,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79" s="62" t="str">
        <f t="shared" si="12"/>
        <v/>
      </c>
      <c r="AV579" s="63"/>
      <c r="AW579" s="64"/>
      <c r="AX579" s="64"/>
      <c r="AY579" s="64"/>
      <c r="AZ579" s="64" t="str">
        <f>IFERROR(__xludf.DUMMYFUNCTION("IF(
  OR($AJ579=""Full Payment"",$AJ579=""P1"", ISBLANK($K579)),
  """",
  IF(
    OR(
      $Q579=""Standard Booking, P2"",
      $Q579=""Standard Booking, P3"",
      $Q579=""Standard Booking, P4""
    ),
    LET(
      resDate,   $K579,
      tourDate,"&amp;"  $N579,
      monthCount, DATEDIF(resDate, tourDate, ""M"") + 1,
      secondDates, ARRAYFORMULA(
        DATE(
          YEAR(resDate),
          MONTH(resDate) + SEQUENCE(monthCount),
          2
        )
      ),
      validDates, FILTER(
        sec"&amp;"ondDates,
        (secondDates &gt; resDate + 2) *
        (secondDates &lt;= tourDate - 3)
      ),
      IF(
        OR($AJ579=""P2"", $AJ579=""P3"", $AJ579=""P4""),
        IF(
          COUNTA(validDates) &lt; 2,
          """",
          TEXT(INDEX(validDates"&amp;", 2), ""mmm d, yyyy"")
        ),
        IF(
          COUNTA(validDates) &lt; 2,
          """",
          TEXTJOIN("", "", TRUE,
            TEXT(INDEX(validDates, 1), ""mmm d, yyyy""),
            TEXT(INDEX(validDates, 2), ""mmm d, yyyy"")
          )
 "&amp;"       )
      )
    ),
    """"
  )
)
"),"")</f>
        <v/>
      </c>
      <c r="BA579" s="65" t="str">
        <f t="shared" si="13"/>
        <v/>
      </c>
      <c r="BB579" s="63"/>
      <c r="BC579" s="64"/>
      <c r="BD579" s="64"/>
      <c r="BE579" s="64"/>
      <c r="BF579" s="64" t="str">
        <f>IFERROR(__xludf.DUMMYFUNCTION("IF(
  OR($AJ579=""Full Payment"",$AJ579=""P1"", $AJ579=""P2""),
  """",
  IF(
    AND(
      NOT(ISBLANK($K579)),
      OR(
        Q579=""Standard Booking, P3"",
        Q579=""Standard Booking, P4""
      )
    ),
    LET(
      resDate,   $K579,
      "&amp;"tourDate,  $N579,
      monthCount, DATEDIF(resDate, tourDate, ""M"") + 1,
      secondDates, ARRAYFORMULA(
        DATE(
          YEAR(resDate),
          MONTH(resDate) + SEQUENCE(monthCount),
          2
        )
      ),
      validDates, FILTER(
  "&amp;"      secondDates,
        (secondDates &gt; resDate + 2) *
        (secondDates &lt;= tourDate - 3)
      ),
      IF(
        $AJ579=""P4"",
        IF(
          COUNTA(validDates) &lt; 3,
          """",
          TEXT(INDEX(validDates, 3), ""mmm d, yyyy"")
  "&amp;"      ),
        IF(
          $AJ579=""P3"",
          IF(
            COUNTA(validDates) &lt; 3,
            """",
            TEXT(INDEX(validDates, 3), ""mmm d, yyyy"")
          ),
          IF(
            COUNTA(validDates) &lt; 3,
            """",
    "&amp;"        TEXTJOIN("", "", TRUE,
              TEXT(INDEX(validDates, 1), ""mmm d, yyyy""),
              TEXT(INDEX(validDates, 2), ""mmm d, yyyy""),
              TEXT(INDEX(validDates, 3), ""mmm d, yyyy"")
            )
          )
        )
      )
    "&amp;"),
    """"
  )
)
"),"")</f>
        <v/>
      </c>
      <c r="BG579" s="65" t="str">
        <f t="shared" si="14"/>
        <v/>
      </c>
      <c r="BH579" s="63"/>
      <c r="BI579" s="64"/>
      <c r="BJ579" s="64"/>
      <c r="BK579" s="64"/>
      <c r="BL579" s="64" t="str">
        <f>IFERROR(__xludf.DUMMYFUNCTION("IF(
  OR($AJ579=""Full Payment"",$AJ579=""P1"",$AJ579=""P2"",$AJ579=""P3""),
  """",
  IF(
    AND(
      NOT(ISBLANK($K579)),
      $Q579=""Standard Booking, P4""
    ),
    LET(
      resDate,   $K579,
      tourDate,  $N579,
      monthCount, DATEDIF(r"&amp;"esDate, tourDate, ""M"") + 1,
      secondDates, ARRAYFORMULA(
        DATE(
          YEAR(resDate),
          MONTH(resDate) + SEQUENCE(monthCount),
          2
        )
      ),
      validDates, FILTER(
        secondDates,
        (secondDates &gt; res"&amp;"Date + 2) *
        (secondDates &lt;= tourDate - 3)
      ),
      IF(
        $AJ579=""P4"",
        IF(
          COUNTA(validDates) &lt; 4,
          """",
          TEXT(
            INDEX(validDates, 4),
            ""mmm d, yyyy""
          )
        ),
"&amp;"        IF(
          COUNTA(validDates) &lt; 4,
          """",
          TEXTJOIN(
            "", "", TRUE,
            TEXT(INDEX(validDates, 1), ""mmm d, yyyy""),
            TEXT(INDEX(validDates, 2), ""mmm d, yyyy""),
            TEXT(INDEX(validDates"&amp;", 3), ""mmm d, yyyy""),
            TEXT(INDEX(validDates, 4), ""mmm d, yyyy"")
          )
        )
      )
    ),
    """"
  )
)
"),"")</f>
        <v/>
      </c>
      <c r="BM579" s="65" t="str">
        <f t="shared" si="15"/>
        <v/>
      </c>
      <c r="BN579" s="66"/>
      <c r="BO579" s="67"/>
      <c r="BP579" s="49" t="b">
        <v>0</v>
      </c>
      <c r="BQ579" s="49" t="b">
        <v>0</v>
      </c>
      <c r="BR579" s="68"/>
      <c r="BS579" s="69"/>
      <c r="BT579" s="70" t="b">
        <v>0</v>
      </c>
      <c r="BU579" s="71"/>
      <c r="BV579" s="72"/>
      <c r="BW579" s="86" t="b">
        <v>0</v>
      </c>
      <c r="BX579" s="87"/>
    </row>
    <row r="580">
      <c r="A580" s="35" t="str">
        <f t="shared" si="1"/>
        <v/>
      </c>
      <c r="B580" s="36" t="str">
        <f t="shared" si="2"/>
        <v/>
      </c>
      <c r="C580" s="36" t="str">
        <f t="array" ref="C580">IF(
  M580="",
  "",
  IFERROR(
    INDEX(
      '{INDEX} Tour Packages'!$A:$ZZ,
      MATCH(
        M580,
        INDEX(
          '{INDEX} Tour Packages'!$A:$ZZ,
          ,
          MATCH("Tour Package Name", '{INDEX} Tour Packages'!$4:$4, 0)
        ),
        0
      ),
      MATCH("Tour Code", '{INDEX} Tour Packages'!$4:$4, 0)
    ),
    "XXX"
  )
)
</f>
        <v/>
      </c>
      <c r="D580" s="36" t="str">
        <f t="shared" si="3"/>
        <v/>
      </c>
      <c r="E580" s="36" t="str">
        <f t="shared" si="4"/>
        <v/>
      </c>
      <c r="F580" s="37" t="str">
        <f t="shared" si="5"/>
        <v/>
      </c>
      <c r="G580" s="89"/>
      <c r="H580" s="89"/>
      <c r="I580" s="90"/>
      <c r="J580" s="40" t="str">
        <f t="shared" si="16"/>
        <v> </v>
      </c>
      <c r="K580" s="91"/>
      <c r="L580" s="55"/>
      <c r="M580" s="55"/>
      <c r="N580" s="91"/>
      <c r="O580" s="43" t="str">
        <f>IFERROR(__xludf.DUMMYFUNCTION("IF(N580="""","""",IFERROR(
  N580 + VALUE(REGEXEXTRACT(P580, ""(\d+)\s+Days"")),
  """"
)
)"),"")</f>
        <v/>
      </c>
      <c r="P580" s="43" t="str">
        <f t="array" ref="P580">IFERROR(
  INDEX(
    INDEX('{INDEX} Tour Packages'!$A:$ZZ, , MATCH(P$3, '{INDEX} Tour Packages'!$4:$4, 0)),
    MATCH(M580, INDEX('{INDEX} Tour Packages'!$A:$ZZ,0, MATCH("Tour Package Name", '{INDEX} Tour Packages'!$4:$4, 0)), 0)
  ),
"")
</f>
        <v/>
      </c>
      <c r="Q580" s="44" t="str">
        <f t="shared" si="7"/>
        <v/>
      </c>
      <c r="R580" s="44" t="str">
        <f>IFERROR(__xludf.DUMMYFUNCTION("IF(OR(ISBLANK(K580), ISBLANK(N580)), """", 
  LET(
    resDate, K580,
    tourDate, N580,
    monthCount, MAX(0, DATEDIF(resDate, tourDate - 3, ""M"") + 1),
    secondDates, ARRAYFORMULA(DATE(YEAR(resDate), MONTH(resDate) + SEQUENCE(monthCount), 2)),
    "&amp;"validDates, FILTER(secondDates, (secondDates &gt; resDate + 2) * (secondDates &lt;= tourDate - 3)),
    IF(ISERROR(validDates), 0, COUNTA(validDates))
  )
)
"),"")</f>
        <v/>
      </c>
      <c r="S580" s="44" t="str">
        <f t="shared" si="8"/>
        <v/>
      </c>
      <c r="T580" s="45" t="str">
        <f t="array" ref="T580">IF(ISBLANK(BO580),IFERROR(
  INDEX(
    INDEX('{INDEX} Payment Terms'!$A:$G, , MATCH(T$3, '{INDEX} Payment Terms'!$4:$4, 0)),
    MATCH(Q580, INDEX('{INDEX} Payment Terms'!$A:$G,0, MATCH("Payment Condition", '{INDEX} Payment Terms'!$4:$4, 0)), 0)
  ),
""),"Cancelled")
</f>
        <v/>
      </c>
      <c r="U580" s="46" t="b">
        <v>0</v>
      </c>
      <c r="V580" s="47" t="str">
        <f>IFERROR(__xludf.DUMMYFUNCTION("IF(OR(L580=""Duo Booking"", L580=""Group Booking""),
IF(U580=FALSE,"""",
    LET(
      bookingType, L580,
      tour, M580,
      mainFirst, H580,
      mainLast, I580,
      mainEmail, G580,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$L$4:L580, bookingType,
          $M$4:M580, tour,
          $H$4:H580, mainFirst,
          $I$4:I580, mainLast,
          $G$4:G580, mainEmail
        ),
        ""000""
      ),
  "&amp;"    baseID &amp; ""-"" &amp; memberNumber
    )
  ),
  """"
)
"),"")</f>
        <v/>
      </c>
      <c r="W580" s="48"/>
      <c r="X580" s="85" t="b">
        <v>0</v>
      </c>
      <c r="Y580" s="85" t="b">
        <v>0</v>
      </c>
      <c r="Z580" s="85" t="b">
        <v>0</v>
      </c>
      <c r="AA580" s="50"/>
      <c r="AB580" s="51"/>
      <c r="AC580" s="85" t="b">
        <v>0</v>
      </c>
      <c r="AD580" s="92"/>
      <c r="AE580" s="88"/>
      <c r="AF580" s="36" t="str">
        <f t="array" ref="AF580">IF(M580="","",INDEX(
      '{INDEX} Tour Packages'!$A:$ZP,
      MATCH($M580, '{INDEX} Tour Packages'!$A:$A, 0),
      MATCH(AF$3, '{INDEX} Tour Packages'!$4:$4, 0)
    ))</f>
        <v/>
      </c>
      <c r="AG580" s="36" t="str">
        <f t="array" ref="AG580">IF(M580="","",INDEX(
      '{INDEX} Tour Packages'!$A:$ZP,
      MATCH($M580, '{INDEX} Tour Packages'!$A:$A, 0),
      MATCH(AG$3, '{INDEX} Tour Packages'!$4:$4, 0)
    ))</f>
        <v/>
      </c>
      <c r="AH580" s="36" t="str">
        <f t="array" ref="AH580">IF(M580="","",INDEX(
      '{INDEX} Tour Packages'!$A:$ZP,
      MATCH($M580, '{INDEX} Tour Packages'!$A:$A, 0),
      MATCH(AH$3, '{INDEX} Tour Packages'!$4:$4, 0)
    ))</f>
        <v/>
      </c>
      <c r="AI580" s="54" t="str">
        <f t="shared" si="9"/>
        <v/>
      </c>
      <c r="AJ580" s="42"/>
      <c r="AK580" s="55"/>
      <c r="AL580" s="46" t="b">
        <v>0</v>
      </c>
      <c r="AM580" s="56"/>
      <c r="AN580" s="57" t="str">
        <f t="shared" si="10"/>
        <v/>
      </c>
      <c r="AO580" s="58" t="str">
        <f t="shared" si="11"/>
        <v/>
      </c>
      <c r="AP580" s="59"/>
      <c r="AQ580" s="60"/>
      <c r="AR580" s="61"/>
      <c r="AS580" s="61"/>
      <c r="AT580" s="61" t="str">
        <f>IFERROR(__xludf.DUMMYFUNCTION("IF( 
  OR($AJ580=""Full Payment"", ISBLANK($K580)),
  """",
  IF(
    OR(
      Q580=""Standard Booking, P1"",
      Q580=""Standard Booking, P2"",
      Q580=""Standard Booking, P3"",
      Q580=""Standard Booking, P4""
    ),
    LET(
      resDate,   $"&amp;"K580,
      tourDate,  $N580,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0" s="62" t="str">
        <f t="shared" si="12"/>
        <v/>
      </c>
      <c r="AV580" s="63"/>
      <c r="AW580" s="64"/>
      <c r="AX580" s="64"/>
      <c r="AY580" s="64"/>
      <c r="AZ580" s="64" t="str">
        <f>IFERROR(__xludf.DUMMYFUNCTION("IF(
  OR($AJ580=""Full Payment"",$AJ580=""P1"", ISBLANK($K580)),
  """",
  IF(
    OR(
      $Q580=""Standard Booking, P2"",
      $Q580=""Standard Booking, P3"",
      $Q580=""Standard Booking, P4""
    ),
    LET(
      resDate,   $K580,
      tourDate,"&amp;"  $N580,
      monthCount, DATEDIF(resDate, tourDate, ""M"") + 1,
      secondDates, ARRAYFORMULA(
        DATE(
          YEAR(resDate),
          MONTH(resDate) + SEQUENCE(monthCount),
          2
        )
      ),
      validDates, FILTER(
        sec"&amp;"ondDates,
        (secondDates &gt; resDate + 2) *
        (secondDates &lt;= tourDate - 3)
      ),
      IF(
        OR($AJ580=""P2"", $AJ580=""P3"", $AJ580=""P4""),
        IF(
          COUNTA(validDates) &lt; 2,
          """",
          TEXT(INDEX(validDates"&amp;", 2), ""mmm d, yyyy"")
        ),
        IF(
          COUNTA(validDates) &lt; 2,
          """",
          TEXTJOIN("", "", TRUE,
            TEXT(INDEX(validDates, 1), ""mmm d, yyyy""),
            TEXT(INDEX(validDates, 2), ""mmm d, yyyy"")
          )
 "&amp;"       )
      )
    ),
    """"
  )
)
"),"")</f>
        <v/>
      </c>
      <c r="BA580" s="65" t="str">
        <f t="shared" si="13"/>
        <v/>
      </c>
      <c r="BB580" s="63"/>
      <c r="BC580" s="64"/>
      <c r="BD580" s="64"/>
      <c r="BE580" s="64"/>
      <c r="BF580" s="64" t="str">
        <f>IFERROR(__xludf.DUMMYFUNCTION("IF(
  OR($AJ580=""Full Payment"",$AJ580=""P1"", $AJ580=""P2""),
  """",
  IF(
    AND(
      NOT(ISBLANK($K580)),
      OR(
        Q580=""Standard Booking, P3"",
        Q580=""Standard Booking, P4""
      )
    ),
    LET(
      resDate,   $K580,
      "&amp;"tourDate,  $N580,
      monthCount, DATEDIF(resDate, tourDate, ""M"") + 1,
      secondDates, ARRAYFORMULA(
        DATE(
          YEAR(resDate),
          MONTH(resDate) + SEQUENCE(monthCount),
          2
        )
      ),
      validDates, FILTER(
  "&amp;"      secondDates,
        (secondDates &gt; resDate + 2) *
        (secondDates &lt;= tourDate - 3)
      ),
      IF(
        $AJ580=""P4"",
        IF(
          COUNTA(validDates) &lt; 3,
          """",
          TEXT(INDEX(validDates, 3), ""mmm d, yyyy"")
  "&amp;"      ),
        IF(
          $AJ580=""P3"",
          IF(
            COUNTA(validDates) &lt; 3,
            """",
            TEXT(INDEX(validDates, 3), ""mmm d, yyyy"")
          ),
          IF(
            COUNTA(validDates) &lt; 3,
            """",
    "&amp;"        TEXTJOIN("", "", TRUE,
              TEXT(INDEX(validDates, 1), ""mmm d, yyyy""),
              TEXT(INDEX(validDates, 2), ""mmm d, yyyy""),
              TEXT(INDEX(validDates, 3), ""mmm d, yyyy"")
            )
          )
        )
      )
    "&amp;"),
    """"
  )
)
"),"")</f>
        <v/>
      </c>
      <c r="BG580" s="65" t="str">
        <f t="shared" si="14"/>
        <v/>
      </c>
      <c r="BH580" s="63"/>
      <c r="BI580" s="64"/>
      <c r="BJ580" s="64"/>
      <c r="BK580" s="64"/>
      <c r="BL580" s="64" t="str">
        <f>IFERROR(__xludf.DUMMYFUNCTION("IF(
  OR($AJ580=""Full Payment"",$AJ580=""P1"",$AJ580=""P2"",$AJ580=""P3""),
  """",
  IF(
    AND(
      NOT(ISBLANK($K580)),
      $Q580=""Standard Booking, P4""
    ),
    LET(
      resDate,   $K580,
      tourDate,  $N580,
      monthCount, DATEDIF(r"&amp;"esDate, tourDate, ""M"") + 1,
      secondDates, ARRAYFORMULA(
        DATE(
          YEAR(resDate),
          MONTH(resDate) + SEQUENCE(monthCount),
          2
        )
      ),
      validDates, FILTER(
        secondDates,
        (secondDates &gt; res"&amp;"Date + 2) *
        (secondDates &lt;= tourDate - 3)
      ),
      IF(
        $AJ580=""P4"",
        IF(
          COUNTA(validDates) &lt; 4,
          """",
          TEXT(
            INDEX(validDates, 4),
            ""mmm d, yyyy""
          )
        ),
"&amp;"        IF(
          COUNTA(validDates) &lt; 4,
          """",
          TEXTJOIN(
            "", "", TRUE,
            TEXT(INDEX(validDates, 1), ""mmm d, yyyy""),
            TEXT(INDEX(validDates, 2), ""mmm d, yyyy""),
            TEXT(INDEX(validDates"&amp;", 3), ""mmm d, yyyy""),
            TEXT(INDEX(validDates, 4), ""mmm d, yyyy"")
          )
        )
      )
    ),
    """"
  )
)
"),"")</f>
        <v/>
      </c>
      <c r="BM580" s="65" t="str">
        <f t="shared" si="15"/>
        <v/>
      </c>
      <c r="BN580" s="66"/>
      <c r="BO580" s="67"/>
      <c r="BP580" s="49" t="b">
        <v>0</v>
      </c>
      <c r="BQ580" s="49" t="b">
        <v>0</v>
      </c>
      <c r="BR580" s="68"/>
      <c r="BS580" s="69"/>
      <c r="BT580" s="70" t="b">
        <v>0</v>
      </c>
      <c r="BU580" s="71"/>
      <c r="BV580" s="72"/>
      <c r="BW580" s="86" t="b">
        <v>0</v>
      </c>
      <c r="BX580" s="87"/>
    </row>
    <row r="581">
      <c r="A581" s="35" t="str">
        <f t="shared" si="1"/>
        <v/>
      </c>
      <c r="B581" s="36" t="str">
        <f t="shared" si="2"/>
        <v/>
      </c>
      <c r="C581" s="36" t="str">
        <f t="array" ref="C581">IF(
  M581="",
  "",
  IFERROR(
    INDEX(
      '{INDEX} Tour Packages'!$A:$ZZ,
      MATCH(
        M581,
        INDEX(
          '{INDEX} Tour Packages'!$A:$ZZ,
          ,
          MATCH("Tour Package Name", '{INDEX} Tour Packages'!$4:$4, 0)
        ),
        0
      ),
      MATCH("Tour Code", '{INDEX} Tour Packages'!$4:$4, 0)
    ),
    "XXX"
  )
)
</f>
        <v/>
      </c>
      <c r="D581" s="36" t="str">
        <f t="shared" si="3"/>
        <v/>
      </c>
      <c r="E581" s="36" t="str">
        <f t="shared" si="4"/>
        <v/>
      </c>
      <c r="F581" s="37" t="str">
        <f t="shared" si="5"/>
        <v/>
      </c>
      <c r="G581" s="89"/>
      <c r="H581" s="89"/>
      <c r="I581" s="90"/>
      <c r="J581" s="40" t="str">
        <f t="shared" si="16"/>
        <v> </v>
      </c>
      <c r="K581" s="91"/>
      <c r="L581" s="55"/>
      <c r="M581" s="55"/>
      <c r="N581" s="91"/>
      <c r="O581" s="43" t="str">
        <f>IFERROR(__xludf.DUMMYFUNCTION("IF(N581="""","""",IFERROR(
  N581 + VALUE(REGEXEXTRACT(P581, ""(\d+)\s+Days"")),
  """"
)
)"),"")</f>
        <v/>
      </c>
      <c r="P581" s="43" t="str">
        <f t="array" ref="P581">IFERROR(
  INDEX(
    INDEX('{INDEX} Tour Packages'!$A:$ZZ, , MATCH(P$3, '{INDEX} Tour Packages'!$4:$4, 0)),
    MATCH(M581, INDEX('{INDEX} Tour Packages'!$A:$ZZ,0, MATCH("Tour Package Name", '{INDEX} Tour Packages'!$4:$4, 0)), 0)
  ),
"")
</f>
        <v/>
      </c>
      <c r="Q581" s="44" t="str">
        <f t="shared" si="7"/>
        <v/>
      </c>
      <c r="R581" s="44" t="str">
        <f>IFERROR(__xludf.DUMMYFUNCTION("IF(OR(ISBLANK(K581), ISBLANK(N581)), """", 
  LET(
    resDate, K581,
    tourDate, N581,
    monthCount, MAX(0, DATEDIF(resDate, tourDate - 3, ""M"") + 1),
    secondDates, ARRAYFORMULA(DATE(YEAR(resDate), MONTH(resDate) + SEQUENCE(monthCount), 2)),
    "&amp;"validDates, FILTER(secondDates, (secondDates &gt; resDate + 2) * (secondDates &lt;= tourDate - 3)),
    IF(ISERROR(validDates), 0, COUNTA(validDates))
  )
)
"),"")</f>
        <v/>
      </c>
      <c r="S581" s="44" t="str">
        <f t="shared" si="8"/>
        <v/>
      </c>
      <c r="T581" s="45" t="str">
        <f t="array" ref="T581">IF(ISBLANK(BO581),IFERROR(
  INDEX(
    INDEX('{INDEX} Payment Terms'!$A:$G, , MATCH(T$3, '{INDEX} Payment Terms'!$4:$4, 0)),
    MATCH(Q581, INDEX('{INDEX} Payment Terms'!$A:$G,0, MATCH("Payment Condition", '{INDEX} Payment Terms'!$4:$4, 0)), 0)
  ),
""),"Cancelled")
</f>
        <v/>
      </c>
      <c r="U581" s="46" t="b">
        <v>0</v>
      </c>
      <c r="V581" s="47" t="str">
        <f>IFERROR(__xludf.DUMMYFUNCTION("IF(OR(L581=""Duo Booking"", L581=""Group Booking""),
IF(U581=FALSE,"""",
    LET(
      bookingType, L581,
      tour, M581,
      mainFirst, H581,
      mainLast, I581,
      mainEmail, G581,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$L$4:L581, bookingType,
          $M$4:M581, tour,
          $H$4:H581, mainFirst,
          $I$4:I581, mainLast,
          $G$4:G581, mainEmail
        ),
        ""000""
      ),
  "&amp;"    baseID &amp; ""-"" &amp; memberNumber
    )
  ),
  """"
)
"),"")</f>
        <v/>
      </c>
      <c r="W581" s="48"/>
      <c r="X581" s="85" t="b">
        <v>0</v>
      </c>
      <c r="Y581" s="85" t="b">
        <v>0</v>
      </c>
      <c r="Z581" s="85" t="b">
        <v>0</v>
      </c>
      <c r="AA581" s="50"/>
      <c r="AB581" s="51"/>
      <c r="AC581" s="85" t="b">
        <v>0</v>
      </c>
      <c r="AD581" s="92"/>
      <c r="AE581" s="88"/>
      <c r="AF581" s="36" t="str">
        <f t="array" ref="AF581">IF(M581="","",INDEX(
      '{INDEX} Tour Packages'!$A:$ZP,
      MATCH($M581, '{INDEX} Tour Packages'!$A:$A, 0),
      MATCH(AF$3, '{INDEX} Tour Packages'!$4:$4, 0)
    ))</f>
        <v/>
      </c>
      <c r="AG581" s="36" t="str">
        <f t="array" ref="AG581">IF(M581="","",INDEX(
      '{INDEX} Tour Packages'!$A:$ZP,
      MATCH($M581, '{INDEX} Tour Packages'!$A:$A, 0),
      MATCH(AG$3, '{INDEX} Tour Packages'!$4:$4, 0)
    ))</f>
        <v/>
      </c>
      <c r="AH581" s="36" t="str">
        <f t="array" ref="AH581">IF(M581="","",INDEX(
      '{INDEX} Tour Packages'!$A:$ZP,
      MATCH($M581, '{INDEX} Tour Packages'!$A:$A, 0),
      MATCH(AH$3, '{INDEX} Tour Packages'!$4:$4, 0)
    ))</f>
        <v/>
      </c>
      <c r="AI581" s="54" t="str">
        <f t="shared" si="9"/>
        <v/>
      </c>
      <c r="AJ581" s="42"/>
      <c r="AK581" s="55"/>
      <c r="AL581" s="46" t="b">
        <v>0</v>
      </c>
      <c r="AM581" s="56"/>
      <c r="AN581" s="57" t="str">
        <f t="shared" si="10"/>
        <v/>
      </c>
      <c r="AO581" s="58" t="str">
        <f t="shared" si="11"/>
        <v/>
      </c>
      <c r="AP581" s="59"/>
      <c r="AQ581" s="60"/>
      <c r="AR581" s="61"/>
      <c r="AS581" s="61"/>
      <c r="AT581" s="61" t="str">
        <f>IFERROR(__xludf.DUMMYFUNCTION("IF( 
  OR($AJ581=""Full Payment"", ISBLANK($K581)),
  """",
  IF(
    OR(
      Q581=""Standard Booking, P1"",
      Q581=""Standard Booking, P2"",
      Q581=""Standard Booking, P3"",
      Q581=""Standard Booking, P4""
    ),
    LET(
      resDate,   $"&amp;"K581,
      tourDate,  $N581,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1" s="62" t="str">
        <f t="shared" si="12"/>
        <v/>
      </c>
      <c r="AV581" s="63"/>
      <c r="AW581" s="64"/>
      <c r="AX581" s="64"/>
      <c r="AY581" s="64"/>
      <c r="AZ581" s="64" t="str">
        <f>IFERROR(__xludf.DUMMYFUNCTION("IF(
  OR($AJ581=""Full Payment"",$AJ581=""P1"", ISBLANK($K581)),
  """",
  IF(
    OR(
      $Q581=""Standard Booking, P2"",
      $Q581=""Standard Booking, P3"",
      $Q581=""Standard Booking, P4""
    ),
    LET(
      resDate,   $K581,
      tourDate,"&amp;"  $N581,
      monthCount, DATEDIF(resDate, tourDate, ""M"") + 1,
      secondDates, ARRAYFORMULA(
        DATE(
          YEAR(resDate),
          MONTH(resDate) + SEQUENCE(monthCount),
          2
        )
      ),
      validDates, FILTER(
        sec"&amp;"ondDates,
        (secondDates &gt; resDate + 2) *
        (secondDates &lt;= tourDate - 3)
      ),
      IF(
        OR($AJ581=""P2"", $AJ581=""P3"", $AJ581=""P4""),
        IF(
          COUNTA(validDates) &lt; 2,
          """",
          TEXT(INDEX(validDates"&amp;", 2), ""mmm d, yyyy"")
        ),
        IF(
          COUNTA(validDates) &lt; 2,
          """",
          TEXTJOIN("", "", TRUE,
            TEXT(INDEX(validDates, 1), ""mmm d, yyyy""),
            TEXT(INDEX(validDates, 2), ""mmm d, yyyy"")
          )
 "&amp;"       )
      )
    ),
    """"
  )
)
"),"")</f>
        <v/>
      </c>
      <c r="BA581" s="65" t="str">
        <f t="shared" si="13"/>
        <v/>
      </c>
      <c r="BB581" s="63"/>
      <c r="BC581" s="64"/>
      <c r="BD581" s="64"/>
      <c r="BE581" s="64"/>
      <c r="BF581" s="64" t="str">
        <f>IFERROR(__xludf.DUMMYFUNCTION("IF(
  OR($AJ581=""Full Payment"",$AJ581=""P1"", $AJ581=""P2""),
  """",
  IF(
    AND(
      NOT(ISBLANK($K581)),
      OR(
        Q581=""Standard Booking, P3"",
        Q581=""Standard Booking, P4""
      )
    ),
    LET(
      resDate,   $K581,
      "&amp;"tourDate,  $N581,
      monthCount, DATEDIF(resDate, tourDate, ""M"") + 1,
      secondDates, ARRAYFORMULA(
        DATE(
          YEAR(resDate),
          MONTH(resDate) + SEQUENCE(monthCount),
          2
        )
      ),
      validDates, FILTER(
  "&amp;"      secondDates,
        (secondDates &gt; resDate + 2) *
        (secondDates &lt;= tourDate - 3)
      ),
      IF(
        $AJ581=""P4"",
        IF(
          COUNTA(validDates) &lt; 3,
          """",
          TEXT(INDEX(validDates, 3), ""mmm d, yyyy"")
  "&amp;"      ),
        IF(
          $AJ581=""P3"",
          IF(
            COUNTA(validDates) &lt; 3,
            """",
            TEXT(INDEX(validDates, 3), ""mmm d, yyyy"")
          ),
          IF(
            COUNTA(validDates) &lt; 3,
            """",
    "&amp;"        TEXTJOIN("", "", TRUE,
              TEXT(INDEX(validDates, 1), ""mmm d, yyyy""),
              TEXT(INDEX(validDates, 2), ""mmm d, yyyy""),
              TEXT(INDEX(validDates, 3), ""mmm d, yyyy"")
            )
          )
        )
      )
    "&amp;"),
    """"
  )
)
"),"")</f>
        <v/>
      </c>
      <c r="BG581" s="65" t="str">
        <f t="shared" si="14"/>
        <v/>
      </c>
      <c r="BH581" s="63"/>
      <c r="BI581" s="64"/>
      <c r="BJ581" s="64"/>
      <c r="BK581" s="64"/>
      <c r="BL581" s="64" t="str">
        <f>IFERROR(__xludf.DUMMYFUNCTION("IF(
  OR($AJ581=""Full Payment"",$AJ581=""P1"",$AJ581=""P2"",$AJ581=""P3""),
  """",
  IF(
    AND(
      NOT(ISBLANK($K581)),
      $Q581=""Standard Booking, P4""
    ),
    LET(
      resDate,   $K581,
      tourDate,  $N581,
      monthCount, DATEDIF(r"&amp;"esDate, tourDate, ""M"") + 1,
      secondDates, ARRAYFORMULA(
        DATE(
          YEAR(resDate),
          MONTH(resDate) + SEQUENCE(monthCount),
          2
        )
      ),
      validDates, FILTER(
        secondDates,
        (secondDates &gt; res"&amp;"Date + 2) *
        (secondDates &lt;= tourDate - 3)
      ),
      IF(
        $AJ581=""P4"",
        IF(
          COUNTA(validDates) &lt; 4,
          """",
          TEXT(
            INDEX(validDates, 4),
            ""mmm d, yyyy""
          )
        ),
"&amp;"        IF(
          COUNTA(validDates) &lt; 4,
          """",
          TEXTJOIN(
            "", "", TRUE,
            TEXT(INDEX(validDates, 1), ""mmm d, yyyy""),
            TEXT(INDEX(validDates, 2), ""mmm d, yyyy""),
            TEXT(INDEX(validDates"&amp;", 3), ""mmm d, yyyy""),
            TEXT(INDEX(validDates, 4), ""mmm d, yyyy"")
          )
        )
      )
    ),
    """"
  )
)
"),"")</f>
        <v/>
      </c>
      <c r="BM581" s="65" t="str">
        <f t="shared" si="15"/>
        <v/>
      </c>
      <c r="BN581" s="66"/>
      <c r="BO581" s="67"/>
      <c r="BP581" s="49" t="b">
        <v>0</v>
      </c>
      <c r="BQ581" s="49" t="b">
        <v>0</v>
      </c>
      <c r="BR581" s="68"/>
      <c r="BS581" s="69"/>
      <c r="BT581" s="70" t="b">
        <v>0</v>
      </c>
      <c r="BU581" s="71"/>
      <c r="BV581" s="72"/>
      <c r="BW581" s="86" t="b">
        <v>0</v>
      </c>
      <c r="BX581" s="87"/>
    </row>
    <row r="582">
      <c r="A582" s="35" t="str">
        <f t="shared" si="1"/>
        <v/>
      </c>
      <c r="B582" s="36" t="str">
        <f t="shared" si="2"/>
        <v/>
      </c>
      <c r="C582" s="36" t="str">
        <f t="array" ref="C582">IF(
  M582="",
  "",
  IFERROR(
    INDEX(
      '{INDEX} Tour Packages'!$A:$ZZ,
      MATCH(
        M582,
        INDEX(
          '{INDEX} Tour Packages'!$A:$ZZ,
          ,
          MATCH("Tour Package Name", '{INDEX} Tour Packages'!$4:$4, 0)
        ),
        0
      ),
      MATCH("Tour Code", '{INDEX} Tour Packages'!$4:$4, 0)
    ),
    "XXX"
  )
)
</f>
        <v/>
      </c>
      <c r="D582" s="36" t="str">
        <f t="shared" si="3"/>
        <v/>
      </c>
      <c r="E582" s="36" t="str">
        <f t="shared" si="4"/>
        <v/>
      </c>
      <c r="F582" s="37" t="str">
        <f t="shared" si="5"/>
        <v/>
      </c>
      <c r="G582" s="89"/>
      <c r="H582" s="89"/>
      <c r="I582" s="90"/>
      <c r="J582" s="40" t="str">
        <f t="shared" si="16"/>
        <v> </v>
      </c>
      <c r="K582" s="91"/>
      <c r="L582" s="55"/>
      <c r="M582" s="55"/>
      <c r="N582" s="91"/>
      <c r="O582" s="43" t="str">
        <f>IFERROR(__xludf.DUMMYFUNCTION("IF(N582="""","""",IFERROR(
  N582 + VALUE(REGEXEXTRACT(P582, ""(\d+)\s+Days"")),
  """"
)
)"),"")</f>
        <v/>
      </c>
      <c r="P582" s="43" t="str">
        <f t="array" ref="P582">IFERROR(
  INDEX(
    INDEX('{INDEX} Tour Packages'!$A:$ZZ, , MATCH(P$3, '{INDEX} Tour Packages'!$4:$4, 0)),
    MATCH(M582, INDEX('{INDEX} Tour Packages'!$A:$ZZ,0, MATCH("Tour Package Name", '{INDEX} Tour Packages'!$4:$4, 0)), 0)
  ),
"")
</f>
        <v/>
      </c>
      <c r="Q582" s="44" t="str">
        <f t="shared" si="7"/>
        <v/>
      </c>
      <c r="R582" s="44" t="str">
        <f>IFERROR(__xludf.DUMMYFUNCTION("IF(OR(ISBLANK(K582), ISBLANK(N582)), """", 
  LET(
    resDate, K582,
    tourDate, N582,
    monthCount, MAX(0, DATEDIF(resDate, tourDate - 3, ""M"") + 1),
    secondDates, ARRAYFORMULA(DATE(YEAR(resDate), MONTH(resDate) + SEQUENCE(monthCount), 2)),
    "&amp;"validDates, FILTER(secondDates, (secondDates &gt; resDate + 2) * (secondDates &lt;= tourDate - 3)),
    IF(ISERROR(validDates), 0, COUNTA(validDates))
  )
)
"),"")</f>
        <v/>
      </c>
      <c r="S582" s="44" t="str">
        <f t="shared" si="8"/>
        <v/>
      </c>
      <c r="T582" s="45" t="str">
        <f t="array" ref="T582">IF(ISBLANK(BO582),IFERROR(
  INDEX(
    INDEX('{INDEX} Payment Terms'!$A:$G, , MATCH(T$3, '{INDEX} Payment Terms'!$4:$4, 0)),
    MATCH(Q582, INDEX('{INDEX} Payment Terms'!$A:$G,0, MATCH("Payment Condition", '{INDEX} Payment Terms'!$4:$4, 0)), 0)
  ),
""),"Cancelled")
</f>
        <v/>
      </c>
      <c r="U582" s="46" t="b">
        <v>0</v>
      </c>
      <c r="V582" s="47" t="str">
        <f>IFERROR(__xludf.DUMMYFUNCTION("IF(OR(L582=""Duo Booking"", L582=""Group Booking""),
IF(U582=FALSE,"""",
    LET(
      bookingType, L582,
      tour, M582,
      mainFirst, H582,
      mainLast, I582,
      mainEmail, G582,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$L$4:L582, bookingType,
          $M$4:M582, tour,
          $H$4:H582, mainFirst,
          $I$4:I582, mainLast,
          $G$4:G582, mainEmail
        ),
        ""000""
      ),
  "&amp;"    baseID &amp; ""-"" &amp; memberNumber
    )
  ),
  """"
)
"),"")</f>
        <v/>
      </c>
      <c r="W582" s="48"/>
      <c r="X582" s="85" t="b">
        <v>0</v>
      </c>
      <c r="Y582" s="85" t="b">
        <v>0</v>
      </c>
      <c r="Z582" s="85" t="b">
        <v>0</v>
      </c>
      <c r="AA582" s="50"/>
      <c r="AB582" s="51"/>
      <c r="AC582" s="85" t="b">
        <v>0</v>
      </c>
      <c r="AD582" s="92"/>
      <c r="AE582" s="88"/>
      <c r="AF582" s="36" t="str">
        <f t="array" ref="AF582">IF(M582="","",INDEX(
      '{INDEX} Tour Packages'!$A:$ZP,
      MATCH($M582, '{INDEX} Tour Packages'!$A:$A, 0),
      MATCH(AF$3, '{INDEX} Tour Packages'!$4:$4, 0)
    ))</f>
        <v/>
      </c>
      <c r="AG582" s="36" t="str">
        <f t="array" ref="AG582">IF(M582="","",INDEX(
      '{INDEX} Tour Packages'!$A:$ZP,
      MATCH($M582, '{INDEX} Tour Packages'!$A:$A, 0),
      MATCH(AG$3, '{INDEX} Tour Packages'!$4:$4, 0)
    ))</f>
        <v/>
      </c>
      <c r="AH582" s="36" t="str">
        <f t="array" ref="AH582">IF(M582="","",INDEX(
      '{INDEX} Tour Packages'!$A:$ZP,
      MATCH($M582, '{INDEX} Tour Packages'!$A:$A, 0),
      MATCH(AH$3, '{INDEX} Tour Packages'!$4:$4, 0)
    ))</f>
        <v/>
      </c>
      <c r="AI582" s="54" t="str">
        <f t="shared" si="9"/>
        <v/>
      </c>
      <c r="AJ582" s="42"/>
      <c r="AK582" s="55"/>
      <c r="AL582" s="46" t="b">
        <v>0</v>
      </c>
      <c r="AM582" s="56"/>
      <c r="AN582" s="57" t="str">
        <f t="shared" si="10"/>
        <v/>
      </c>
      <c r="AO582" s="58" t="str">
        <f t="shared" si="11"/>
        <v/>
      </c>
      <c r="AP582" s="59"/>
      <c r="AQ582" s="60"/>
      <c r="AR582" s="61"/>
      <c r="AS582" s="61"/>
      <c r="AT582" s="61" t="str">
        <f>IFERROR(__xludf.DUMMYFUNCTION("IF( 
  OR($AJ582=""Full Payment"", ISBLANK($K582)),
  """",
  IF(
    OR(
      Q582=""Standard Booking, P1"",
      Q582=""Standard Booking, P2"",
      Q582=""Standard Booking, P3"",
      Q582=""Standard Booking, P4""
    ),
    LET(
      resDate,   $"&amp;"K582,
      tourDate,  $N582,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2" s="62" t="str">
        <f t="shared" si="12"/>
        <v/>
      </c>
      <c r="AV582" s="63"/>
      <c r="AW582" s="64"/>
      <c r="AX582" s="64"/>
      <c r="AY582" s="64"/>
      <c r="AZ582" s="64" t="str">
        <f>IFERROR(__xludf.DUMMYFUNCTION("IF(
  OR($AJ582=""Full Payment"",$AJ582=""P1"", ISBLANK($K582)),
  """",
  IF(
    OR(
      $Q582=""Standard Booking, P2"",
      $Q582=""Standard Booking, P3"",
      $Q582=""Standard Booking, P4""
    ),
    LET(
      resDate,   $K582,
      tourDate,"&amp;"  $N582,
      monthCount, DATEDIF(resDate, tourDate, ""M"") + 1,
      secondDates, ARRAYFORMULA(
        DATE(
          YEAR(resDate),
          MONTH(resDate) + SEQUENCE(monthCount),
          2
        )
      ),
      validDates, FILTER(
        sec"&amp;"ondDates,
        (secondDates &gt; resDate + 2) *
        (secondDates &lt;= tourDate - 3)
      ),
      IF(
        OR($AJ582=""P2"", $AJ582=""P3"", $AJ582=""P4""),
        IF(
          COUNTA(validDates) &lt; 2,
          """",
          TEXT(INDEX(validDates"&amp;", 2), ""mmm d, yyyy"")
        ),
        IF(
          COUNTA(validDates) &lt; 2,
          """",
          TEXTJOIN("", "", TRUE,
            TEXT(INDEX(validDates, 1), ""mmm d, yyyy""),
            TEXT(INDEX(validDates, 2), ""mmm d, yyyy"")
          )
 "&amp;"       )
      )
    ),
    """"
  )
)
"),"")</f>
        <v/>
      </c>
      <c r="BA582" s="65" t="str">
        <f t="shared" si="13"/>
        <v/>
      </c>
      <c r="BB582" s="63"/>
      <c r="BC582" s="64"/>
      <c r="BD582" s="64"/>
      <c r="BE582" s="64"/>
      <c r="BF582" s="64" t="str">
        <f>IFERROR(__xludf.DUMMYFUNCTION("IF(
  OR($AJ582=""Full Payment"",$AJ582=""P1"", $AJ582=""P2""),
  """",
  IF(
    AND(
      NOT(ISBLANK($K582)),
      OR(
        Q582=""Standard Booking, P3"",
        Q582=""Standard Booking, P4""
      )
    ),
    LET(
      resDate,   $K582,
      "&amp;"tourDate,  $N582,
      monthCount, DATEDIF(resDate, tourDate, ""M"") + 1,
      secondDates, ARRAYFORMULA(
        DATE(
          YEAR(resDate),
          MONTH(resDate) + SEQUENCE(monthCount),
          2
        )
      ),
      validDates, FILTER(
  "&amp;"      secondDates,
        (secondDates &gt; resDate + 2) *
        (secondDates &lt;= tourDate - 3)
      ),
      IF(
        $AJ582=""P4"",
        IF(
          COUNTA(validDates) &lt; 3,
          """",
          TEXT(INDEX(validDates, 3), ""mmm d, yyyy"")
  "&amp;"      ),
        IF(
          $AJ582=""P3"",
          IF(
            COUNTA(validDates) &lt; 3,
            """",
            TEXT(INDEX(validDates, 3), ""mmm d, yyyy"")
          ),
          IF(
            COUNTA(validDates) &lt; 3,
            """",
    "&amp;"        TEXTJOIN("", "", TRUE,
              TEXT(INDEX(validDates, 1), ""mmm d, yyyy""),
              TEXT(INDEX(validDates, 2), ""mmm d, yyyy""),
              TEXT(INDEX(validDates, 3), ""mmm d, yyyy"")
            )
          )
        )
      )
    "&amp;"),
    """"
  )
)
"),"")</f>
        <v/>
      </c>
      <c r="BG582" s="65" t="str">
        <f t="shared" si="14"/>
        <v/>
      </c>
      <c r="BH582" s="63"/>
      <c r="BI582" s="64"/>
      <c r="BJ582" s="64"/>
      <c r="BK582" s="64"/>
      <c r="BL582" s="64" t="str">
        <f>IFERROR(__xludf.DUMMYFUNCTION("IF(
  OR($AJ582=""Full Payment"",$AJ582=""P1"",$AJ582=""P2"",$AJ582=""P3""),
  """",
  IF(
    AND(
      NOT(ISBLANK($K582)),
      $Q582=""Standard Booking, P4""
    ),
    LET(
      resDate,   $K582,
      tourDate,  $N582,
      monthCount, DATEDIF(r"&amp;"esDate, tourDate, ""M"") + 1,
      secondDates, ARRAYFORMULA(
        DATE(
          YEAR(resDate),
          MONTH(resDate) + SEQUENCE(monthCount),
          2
        )
      ),
      validDates, FILTER(
        secondDates,
        (secondDates &gt; res"&amp;"Date + 2) *
        (secondDates &lt;= tourDate - 3)
      ),
      IF(
        $AJ582=""P4"",
        IF(
          COUNTA(validDates) &lt; 4,
          """",
          TEXT(
            INDEX(validDates, 4),
            ""mmm d, yyyy""
          )
        ),
"&amp;"        IF(
          COUNTA(validDates) &lt; 4,
          """",
          TEXTJOIN(
            "", "", TRUE,
            TEXT(INDEX(validDates, 1), ""mmm d, yyyy""),
            TEXT(INDEX(validDates, 2), ""mmm d, yyyy""),
            TEXT(INDEX(validDates"&amp;", 3), ""mmm d, yyyy""),
            TEXT(INDEX(validDates, 4), ""mmm d, yyyy"")
          )
        )
      )
    ),
    """"
  )
)
"),"")</f>
        <v/>
      </c>
      <c r="BM582" s="65" t="str">
        <f t="shared" si="15"/>
        <v/>
      </c>
      <c r="BN582" s="66"/>
      <c r="BO582" s="67"/>
      <c r="BP582" s="49" t="b">
        <v>0</v>
      </c>
      <c r="BQ582" s="49" t="b">
        <v>0</v>
      </c>
      <c r="BR582" s="68"/>
      <c r="BS582" s="69"/>
      <c r="BT582" s="70" t="b">
        <v>0</v>
      </c>
      <c r="BU582" s="71"/>
      <c r="BV582" s="72"/>
      <c r="BW582" s="86" t="b">
        <v>0</v>
      </c>
      <c r="BX582" s="87"/>
    </row>
    <row r="583">
      <c r="A583" s="35" t="str">
        <f t="shared" si="1"/>
        <v/>
      </c>
      <c r="B583" s="36" t="str">
        <f t="shared" si="2"/>
        <v/>
      </c>
      <c r="C583" s="36" t="str">
        <f t="array" ref="C583">IF(
  M583="",
  "",
  IFERROR(
    INDEX(
      '{INDEX} Tour Packages'!$A:$ZZ,
      MATCH(
        M583,
        INDEX(
          '{INDEX} Tour Packages'!$A:$ZZ,
          ,
          MATCH("Tour Package Name", '{INDEX} Tour Packages'!$4:$4, 0)
        ),
        0
      ),
      MATCH("Tour Code", '{INDEX} Tour Packages'!$4:$4, 0)
    ),
    "XXX"
  )
)
</f>
        <v/>
      </c>
      <c r="D583" s="36" t="str">
        <f t="shared" si="3"/>
        <v/>
      </c>
      <c r="E583" s="36" t="str">
        <f t="shared" si="4"/>
        <v/>
      </c>
      <c r="F583" s="37" t="str">
        <f t="shared" si="5"/>
        <v/>
      </c>
      <c r="G583" s="89"/>
      <c r="H583" s="89"/>
      <c r="I583" s="90"/>
      <c r="J583" s="40" t="str">
        <f t="shared" si="16"/>
        <v> </v>
      </c>
      <c r="K583" s="91"/>
      <c r="L583" s="55"/>
      <c r="M583" s="55"/>
      <c r="N583" s="91"/>
      <c r="O583" s="43" t="str">
        <f>IFERROR(__xludf.DUMMYFUNCTION("IF(N583="""","""",IFERROR(
  N583 + VALUE(REGEXEXTRACT(P583, ""(\d+)\s+Days"")),
  """"
)
)"),"")</f>
        <v/>
      </c>
      <c r="P583" s="43" t="str">
        <f t="array" ref="P583">IFERROR(
  INDEX(
    INDEX('{INDEX} Tour Packages'!$A:$ZZ, , MATCH(P$3, '{INDEX} Tour Packages'!$4:$4, 0)),
    MATCH(M583, INDEX('{INDEX} Tour Packages'!$A:$ZZ,0, MATCH("Tour Package Name", '{INDEX} Tour Packages'!$4:$4, 0)), 0)
  ),
"")
</f>
        <v/>
      </c>
      <c r="Q583" s="44" t="str">
        <f t="shared" si="7"/>
        <v/>
      </c>
      <c r="R583" s="44" t="str">
        <f>IFERROR(__xludf.DUMMYFUNCTION("IF(OR(ISBLANK(K583), ISBLANK(N583)), """", 
  LET(
    resDate, K583,
    tourDate, N583,
    monthCount, MAX(0, DATEDIF(resDate, tourDate - 3, ""M"") + 1),
    secondDates, ARRAYFORMULA(DATE(YEAR(resDate), MONTH(resDate) + SEQUENCE(monthCount), 2)),
    "&amp;"validDates, FILTER(secondDates, (secondDates &gt; resDate + 2) * (secondDates &lt;= tourDate - 3)),
    IF(ISERROR(validDates), 0, COUNTA(validDates))
  )
)
"),"")</f>
        <v/>
      </c>
      <c r="S583" s="44" t="str">
        <f t="shared" si="8"/>
        <v/>
      </c>
      <c r="T583" s="45" t="str">
        <f t="array" ref="T583">IF(ISBLANK(BO583),IFERROR(
  INDEX(
    INDEX('{INDEX} Payment Terms'!$A:$G, , MATCH(T$3, '{INDEX} Payment Terms'!$4:$4, 0)),
    MATCH(Q583, INDEX('{INDEX} Payment Terms'!$A:$G,0, MATCH("Payment Condition", '{INDEX} Payment Terms'!$4:$4, 0)), 0)
  ),
""),"Cancelled")
</f>
        <v/>
      </c>
      <c r="U583" s="46" t="b">
        <v>0</v>
      </c>
      <c r="V583" s="47" t="str">
        <f>IFERROR(__xludf.DUMMYFUNCTION("IF(OR(L583=""Duo Booking"", L583=""Group Booking""),
IF(U583=FALSE,"""",
    LET(
      bookingType, L583,
      tour, M583,
      mainFirst, H583,
      mainLast, I583,
      mainEmail, G583,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$L$4:L583, bookingType,
          $M$4:M583, tour,
          $H$4:H583, mainFirst,
          $I$4:I583, mainLast,
          $G$4:G583, mainEmail
        ),
        ""000""
      ),
  "&amp;"    baseID &amp; ""-"" &amp; memberNumber
    )
  ),
  """"
)
"),"")</f>
        <v/>
      </c>
      <c r="W583" s="48"/>
      <c r="X583" s="85" t="b">
        <v>0</v>
      </c>
      <c r="Y583" s="85" t="b">
        <v>0</v>
      </c>
      <c r="Z583" s="85" t="b">
        <v>0</v>
      </c>
      <c r="AA583" s="50"/>
      <c r="AB583" s="51"/>
      <c r="AC583" s="85" t="b">
        <v>0</v>
      </c>
      <c r="AD583" s="92"/>
      <c r="AE583" s="88"/>
      <c r="AF583" s="36" t="str">
        <f t="array" ref="AF583">IF(M583="","",INDEX(
      '{INDEX} Tour Packages'!$A:$ZP,
      MATCH($M583, '{INDEX} Tour Packages'!$A:$A, 0),
      MATCH(AF$3, '{INDEX} Tour Packages'!$4:$4, 0)
    ))</f>
        <v/>
      </c>
      <c r="AG583" s="36" t="str">
        <f t="array" ref="AG583">IF(M583="","",INDEX(
      '{INDEX} Tour Packages'!$A:$ZP,
      MATCH($M583, '{INDEX} Tour Packages'!$A:$A, 0),
      MATCH(AG$3, '{INDEX} Tour Packages'!$4:$4, 0)
    ))</f>
        <v/>
      </c>
      <c r="AH583" s="36" t="str">
        <f t="array" ref="AH583">IF(M583="","",INDEX(
      '{INDEX} Tour Packages'!$A:$ZP,
      MATCH($M583, '{INDEX} Tour Packages'!$A:$A, 0),
      MATCH(AH$3, '{INDEX} Tour Packages'!$4:$4, 0)
    ))</f>
        <v/>
      </c>
      <c r="AI583" s="54" t="str">
        <f t="shared" si="9"/>
        <v/>
      </c>
      <c r="AJ583" s="42"/>
      <c r="AK583" s="55"/>
      <c r="AL583" s="46" t="b">
        <v>0</v>
      </c>
      <c r="AM583" s="56"/>
      <c r="AN583" s="57" t="str">
        <f t="shared" si="10"/>
        <v/>
      </c>
      <c r="AO583" s="58" t="str">
        <f t="shared" si="11"/>
        <v/>
      </c>
      <c r="AP583" s="59"/>
      <c r="AQ583" s="60"/>
      <c r="AR583" s="61"/>
      <c r="AS583" s="61"/>
      <c r="AT583" s="61" t="str">
        <f>IFERROR(__xludf.DUMMYFUNCTION("IF( 
  OR($AJ583=""Full Payment"", ISBLANK($K583)),
  """",
  IF(
    OR(
      Q583=""Standard Booking, P1"",
      Q583=""Standard Booking, P2"",
      Q583=""Standard Booking, P3"",
      Q583=""Standard Booking, P4""
    ),
    LET(
      resDate,   $"&amp;"K583,
      tourDate,  $N583,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3" s="62" t="str">
        <f t="shared" si="12"/>
        <v/>
      </c>
      <c r="AV583" s="63"/>
      <c r="AW583" s="64"/>
      <c r="AX583" s="64"/>
      <c r="AY583" s="64"/>
      <c r="AZ583" s="64" t="str">
        <f>IFERROR(__xludf.DUMMYFUNCTION("IF(
  OR($AJ583=""Full Payment"",$AJ583=""P1"", ISBLANK($K583)),
  """",
  IF(
    OR(
      $Q583=""Standard Booking, P2"",
      $Q583=""Standard Booking, P3"",
      $Q583=""Standard Booking, P4""
    ),
    LET(
      resDate,   $K583,
      tourDate,"&amp;"  $N583,
      monthCount, DATEDIF(resDate, tourDate, ""M"") + 1,
      secondDates, ARRAYFORMULA(
        DATE(
          YEAR(resDate),
          MONTH(resDate) + SEQUENCE(monthCount),
          2
        )
      ),
      validDates, FILTER(
        sec"&amp;"ondDates,
        (secondDates &gt; resDate + 2) *
        (secondDates &lt;= tourDate - 3)
      ),
      IF(
        OR($AJ583=""P2"", $AJ583=""P3"", $AJ583=""P4""),
        IF(
          COUNTA(validDates) &lt; 2,
          """",
          TEXT(INDEX(validDates"&amp;", 2), ""mmm d, yyyy"")
        ),
        IF(
          COUNTA(validDates) &lt; 2,
          """",
          TEXTJOIN("", "", TRUE,
            TEXT(INDEX(validDates, 1), ""mmm d, yyyy""),
            TEXT(INDEX(validDates, 2), ""mmm d, yyyy"")
          )
 "&amp;"       )
      )
    ),
    """"
  )
)
"),"")</f>
        <v/>
      </c>
      <c r="BA583" s="65" t="str">
        <f t="shared" si="13"/>
        <v/>
      </c>
      <c r="BB583" s="63"/>
      <c r="BC583" s="64"/>
      <c r="BD583" s="64"/>
      <c r="BE583" s="64"/>
      <c r="BF583" s="64" t="str">
        <f>IFERROR(__xludf.DUMMYFUNCTION("IF(
  OR($AJ583=""Full Payment"",$AJ583=""P1"", $AJ583=""P2""),
  """",
  IF(
    AND(
      NOT(ISBLANK($K583)),
      OR(
        Q583=""Standard Booking, P3"",
        Q583=""Standard Booking, P4""
      )
    ),
    LET(
      resDate,   $K583,
      "&amp;"tourDate,  $N583,
      monthCount, DATEDIF(resDate, tourDate, ""M"") + 1,
      secondDates, ARRAYFORMULA(
        DATE(
          YEAR(resDate),
          MONTH(resDate) + SEQUENCE(monthCount),
          2
        )
      ),
      validDates, FILTER(
  "&amp;"      secondDates,
        (secondDates &gt; resDate + 2) *
        (secondDates &lt;= tourDate - 3)
      ),
      IF(
        $AJ583=""P4"",
        IF(
          COUNTA(validDates) &lt; 3,
          """",
          TEXT(INDEX(validDates, 3), ""mmm d, yyyy"")
  "&amp;"      ),
        IF(
          $AJ583=""P3"",
          IF(
            COUNTA(validDates) &lt; 3,
            """",
            TEXT(INDEX(validDates, 3), ""mmm d, yyyy"")
          ),
          IF(
            COUNTA(validDates) &lt; 3,
            """",
    "&amp;"        TEXTJOIN("", "", TRUE,
              TEXT(INDEX(validDates, 1), ""mmm d, yyyy""),
              TEXT(INDEX(validDates, 2), ""mmm d, yyyy""),
              TEXT(INDEX(validDates, 3), ""mmm d, yyyy"")
            )
          )
        )
      )
    "&amp;"),
    """"
  )
)
"),"")</f>
        <v/>
      </c>
      <c r="BG583" s="65" t="str">
        <f t="shared" si="14"/>
        <v/>
      </c>
      <c r="BH583" s="63"/>
      <c r="BI583" s="64"/>
      <c r="BJ583" s="64"/>
      <c r="BK583" s="64"/>
      <c r="BL583" s="64" t="str">
        <f>IFERROR(__xludf.DUMMYFUNCTION("IF(
  OR($AJ583=""Full Payment"",$AJ583=""P1"",$AJ583=""P2"",$AJ583=""P3""),
  """",
  IF(
    AND(
      NOT(ISBLANK($K583)),
      $Q583=""Standard Booking, P4""
    ),
    LET(
      resDate,   $K583,
      tourDate,  $N583,
      monthCount, DATEDIF(r"&amp;"esDate, tourDate, ""M"") + 1,
      secondDates, ARRAYFORMULA(
        DATE(
          YEAR(resDate),
          MONTH(resDate) + SEQUENCE(monthCount),
          2
        )
      ),
      validDates, FILTER(
        secondDates,
        (secondDates &gt; res"&amp;"Date + 2) *
        (secondDates &lt;= tourDate - 3)
      ),
      IF(
        $AJ583=""P4"",
        IF(
          COUNTA(validDates) &lt; 4,
          """",
          TEXT(
            INDEX(validDates, 4),
            ""mmm d, yyyy""
          )
        ),
"&amp;"        IF(
          COUNTA(validDates) &lt; 4,
          """",
          TEXTJOIN(
            "", "", TRUE,
            TEXT(INDEX(validDates, 1), ""mmm d, yyyy""),
            TEXT(INDEX(validDates, 2), ""mmm d, yyyy""),
            TEXT(INDEX(validDates"&amp;", 3), ""mmm d, yyyy""),
            TEXT(INDEX(validDates, 4), ""mmm d, yyyy"")
          )
        )
      )
    ),
    """"
  )
)
"),"")</f>
        <v/>
      </c>
      <c r="BM583" s="65" t="str">
        <f t="shared" si="15"/>
        <v/>
      </c>
      <c r="BN583" s="66"/>
      <c r="BO583" s="67"/>
      <c r="BP583" s="49" t="b">
        <v>0</v>
      </c>
      <c r="BQ583" s="49" t="b">
        <v>0</v>
      </c>
      <c r="BR583" s="68"/>
      <c r="BS583" s="69"/>
      <c r="BT583" s="70" t="b">
        <v>0</v>
      </c>
      <c r="BU583" s="71"/>
      <c r="BV583" s="72"/>
      <c r="BW583" s="86" t="b">
        <v>0</v>
      </c>
      <c r="BX583" s="87"/>
    </row>
    <row r="584">
      <c r="A584" s="35" t="str">
        <f t="shared" si="1"/>
        <v/>
      </c>
      <c r="B584" s="36" t="str">
        <f t="shared" si="2"/>
        <v/>
      </c>
      <c r="C584" s="36" t="str">
        <f t="array" ref="C584">IF(
  M584="",
  "",
  IFERROR(
    INDEX(
      '{INDEX} Tour Packages'!$A:$ZZ,
      MATCH(
        M584,
        INDEX(
          '{INDEX} Tour Packages'!$A:$ZZ,
          ,
          MATCH("Tour Package Name", '{INDEX} Tour Packages'!$4:$4, 0)
        ),
        0
      ),
      MATCH("Tour Code", '{INDEX} Tour Packages'!$4:$4, 0)
    ),
    "XXX"
  )
)
</f>
        <v/>
      </c>
      <c r="D584" s="36" t="str">
        <f t="shared" si="3"/>
        <v/>
      </c>
      <c r="E584" s="36" t="str">
        <f t="shared" si="4"/>
        <v/>
      </c>
      <c r="F584" s="37" t="str">
        <f t="shared" si="5"/>
        <v/>
      </c>
      <c r="G584" s="89"/>
      <c r="H584" s="89"/>
      <c r="I584" s="90"/>
      <c r="J584" s="40" t="str">
        <f t="shared" si="16"/>
        <v> </v>
      </c>
      <c r="K584" s="91"/>
      <c r="L584" s="55"/>
      <c r="M584" s="55"/>
      <c r="N584" s="91"/>
      <c r="O584" s="43" t="str">
        <f>IFERROR(__xludf.DUMMYFUNCTION("IF(N584="""","""",IFERROR(
  N584 + VALUE(REGEXEXTRACT(P584, ""(\d+)\s+Days"")),
  """"
)
)"),"")</f>
        <v/>
      </c>
      <c r="P584" s="43" t="str">
        <f t="array" ref="P584">IFERROR(
  INDEX(
    INDEX('{INDEX} Tour Packages'!$A:$ZZ, , MATCH(P$3, '{INDEX} Tour Packages'!$4:$4, 0)),
    MATCH(M584, INDEX('{INDEX} Tour Packages'!$A:$ZZ,0, MATCH("Tour Package Name", '{INDEX} Tour Packages'!$4:$4, 0)), 0)
  ),
"")
</f>
        <v/>
      </c>
      <c r="Q584" s="44" t="str">
        <f t="shared" si="7"/>
        <v/>
      </c>
      <c r="R584" s="44" t="str">
        <f>IFERROR(__xludf.DUMMYFUNCTION("IF(OR(ISBLANK(K584), ISBLANK(N584)), """", 
  LET(
    resDate, K584,
    tourDate, N584,
    monthCount, MAX(0, DATEDIF(resDate, tourDate - 3, ""M"") + 1),
    secondDates, ARRAYFORMULA(DATE(YEAR(resDate), MONTH(resDate) + SEQUENCE(monthCount), 2)),
    "&amp;"validDates, FILTER(secondDates, (secondDates &gt; resDate + 2) * (secondDates &lt;= tourDate - 3)),
    IF(ISERROR(validDates), 0, COUNTA(validDates))
  )
)
"),"")</f>
        <v/>
      </c>
      <c r="S584" s="44" t="str">
        <f t="shared" si="8"/>
        <v/>
      </c>
      <c r="T584" s="45" t="str">
        <f t="array" ref="T584">IF(ISBLANK(BO584),IFERROR(
  INDEX(
    INDEX('{INDEX} Payment Terms'!$A:$G, , MATCH(T$3, '{INDEX} Payment Terms'!$4:$4, 0)),
    MATCH(Q584, INDEX('{INDEX} Payment Terms'!$A:$G,0, MATCH("Payment Condition", '{INDEX} Payment Terms'!$4:$4, 0)), 0)
  ),
""),"Cancelled")
</f>
        <v/>
      </c>
      <c r="U584" s="46" t="b">
        <v>0</v>
      </c>
      <c r="V584" s="47" t="str">
        <f>IFERROR(__xludf.DUMMYFUNCTION("IF(OR(L584=""Duo Booking"", L584=""Group Booking""),
IF(U584=FALSE,"""",
    LET(
      bookingType, L584,
      tour, M584,
      mainFirst, H584,
      mainLast, I584,
      mainEmail, G584,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$L$4:L584, bookingType,
          $M$4:M584, tour,
          $H$4:H584, mainFirst,
          $I$4:I584, mainLast,
          $G$4:G584, mainEmail
        ),
        ""000""
      ),
  "&amp;"    baseID &amp; ""-"" &amp; memberNumber
    )
  ),
  """"
)
"),"")</f>
        <v/>
      </c>
      <c r="W584" s="48"/>
      <c r="X584" s="85" t="b">
        <v>0</v>
      </c>
      <c r="Y584" s="85" t="b">
        <v>0</v>
      </c>
      <c r="Z584" s="85" t="b">
        <v>0</v>
      </c>
      <c r="AA584" s="50"/>
      <c r="AB584" s="51"/>
      <c r="AC584" s="85" t="b">
        <v>0</v>
      </c>
      <c r="AD584" s="92"/>
      <c r="AE584" s="88"/>
      <c r="AF584" s="36" t="str">
        <f t="array" ref="AF584">IF(M584="","",INDEX(
      '{INDEX} Tour Packages'!$A:$ZP,
      MATCH($M584, '{INDEX} Tour Packages'!$A:$A, 0),
      MATCH(AF$3, '{INDEX} Tour Packages'!$4:$4, 0)
    ))</f>
        <v/>
      </c>
      <c r="AG584" s="36" t="str">
        <f t="array" ref="AG584">IF(M584="","",INDEX(
      '{INDEX} Tour Packages'!$A:$ZP,
      MATCH($M584, '{INDEX} Tour Packages'!$A:$A, 0),
      MATCH(AG$3, '{INDEX} Tour Packages'!$4:$4, 0)
    ))</f>
        <v/>
      </c>
      <c r="AH584" s="36" t="str">
        <f t="array" ref="AH584">IF(M584="","",INDEX(
      '{INDEX} Tour Packages'!$A:$ZP,
      MATCH($M584, '{INDEX} Tour Packages'!$A:$A, 0),
      MATCH(AH$3, '{INDEX} Tour Packages'!$4:$4, 0)
    ))</f>
        <v/>
      </c>
      <c r="AI584" s="54" t="str">
        <f t="shared" si="9"/>
        <v/>
      </c>
      <c r="AJ584" s="42"/>
      <c r="AK584" s="55"/>
      <c r="AL584" s="46" t="b">
        <v>0</v>
      </c>
      <c r="AM584" s="56"/>
      <c r="AN584" s="57" t="str">
        <f t="shared" si="10"/>
        <v/>
      </c>
      <c r="AO584" s="58" t="str">
        <f t="shared" si="11"/>
        <v/>
      </c>
      <c r="AP584" s="59"/>
      <c r="AQ584" s="60"/>
      <c r="AR584" s="61"/>
      <c r="AS584" s="61"/>
      <c r="AT584" s="61" t="str">
        <f>IFERROR(__xludf.DUMMYFUNCTION("IF( 
  OR($AJ584=""Full Payment"", ISBLANK($K584)),
  """",
  IF(
    OR(
      Q584=""Standard Booking, P1"",
      Q584=""Standard Booking, P2"",
      Q584=""Standard Booking, P3"",
      Q584=""Standard Booking, P4""
    ),
    LET(
      resDate,   $"&amp;"K584,
      tourDate,  $N584,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4" s="62" t="str">
        <f t="shared" si="12"/>
        <v/>
      </c>
      <c r="AV584" s="63"/>
      <c r="AW584" s="64"/>
      <c r="AX584" s="64"/>
      <c r="AY584" s="64"/>
      <c r="AZ584" s="64" t="str">
        <f>IFERROR(__xludf.DUMMYFUNCTION("IF(
  OR($AJ584=""Full Payment"",$AJ584=""P1"", ISBLANK($K584)),
  """",
  IF(
    OR(
      $Q584=""Standard Booking, P2"",
      $Q584=""Standard Booking, P3"",
      $Q584=""Standard Booking, P4""
    ),
    LET(
      resDate,   $K584,
      tourDate,"&amp;"  $N584,
      monthCount, DATEDIF(resDate, tourDate, ""M"") + 1,
      secondDates, ARRAYFORMULA(
        DATE(
          YEAR(resDate),
          MONTH(resDate) + SEQUENCE(monthCount),
          2
        )
      ),
      validDates, FILTER(
        sec"&amp;"ondDates,
        (secondDates &gt; resDate + 2) *
        (secondDates &lt;= tourDate - 3)
      ),
      IF(
        OR($AJ584=""P2"", $AJ584=""P3"", $AJ584=""P4""),
        IF(
          COUNTA(validDates) &lt; 2,
          """",
          TEXT(INDEX(validDates"&amp;", 2), ""mmm d, yyyy"")
        ),
        IF(
          COUNTA(validDates) &lt; 2,
          """",
          TEXTJOIN("", "", TRUE,
            TEXT(INDEX(validDates, 1), ""mmm d, yyyy""),
            TEXT(INDEX(validDates, 2), ""mmm d, yyyy"")
          )
 "&amp;"       )
      )
    ),
    """"
  )
)
"),"")</f>
        <v/>
      </c>
      <c r="BA584" s="65" t="str">
        <f t="shared" si="13"/>
        <v/>
      </c>
      <c r="BB584" s="63"/>
      <c r="BC584" s="64"/>
      <c r="BD584" s="64"/>
      <c r="BE584" s="64"/>
      <c r="BF584" s="64" t="str">
        <f>IFERROR(__xludf.DUMMYFUNCTION("IF(
  OR($AJ584=""Full Payment"",$AJ584=""P1"", $AJ584=""P2""),
  """",
  IF(
    AND(
      NOT(ISBLANK($K584)),
      OR(
        Q584=""Standard Booking, P3"",
        Q584=""Standard Booking, P4""
      )
    ),
    LET(
      resDate,   $K584,
      "&amp;"tourDate,  $N584,
      monthCount, DATEDIF(resDate, tourDate, ""M"") + 1,
      secondDates, ARRAYFORMULA(
        DATE(
          YEAR(resDate),
          MONTH(resDate) + SEQUENCE(monthCount),
          2
        )
      ),
      validDates, FILTER(
  "&amp;"      secondDates,
        (secondDates &gt; resDate + 2) *
        (secondDates &lt;= tourDate - 3)
      ),
      IF(
        $AJ584=""P4"",
        IF(
          COUNTA(validDates) &lt; 3,
          """",
          TEXT(INDEX(validDates, 3), ""mmm d, yyyy"")
  "&amp;"      ),
        IF(
          $AJ584=""P3"",
          IF(
            COUNTA(validDates) &lt; 3,
            """",
            TEXT(INDEX(validDates, 3), ""mmm d, yyyy"")
          ),
          IF(
            COUNTA(validDates) &lt; 3,
            """",
    "&amp;"        TEXTJOIN("", "", TRUE,
              TEXT(INDEX(validDates, 1), ""mmm d, yyyy""),
              TEXT(INDEX(validDates, 2), ""mmm d, yyyy""),
              TEXT(INDEX(validDates, 3), ""mmm d, yyyy"")
            )
          )
        )
      )
    "&amp;"),
    """"
  )
)
"),"")</f>
        <v/>
      </c>
      <c r="BG584" s="65" t="str">
        <f t="shared" si="14"/>
        <v/>
      </c>
      <c r="BH584" s="63"/>
      <c r="BI584" s="64"/>
      <c r="BJ584" s="64"/>
      <c r="BK584" s="64"/>
      <c r="BL584" s="64" t="str">
        <f>IFERROR(__xludf.DUMMYFUNCTION("IF(
  OR($AJ584=""Full Payment"",$AJ584=""P1"",$AJ584=""P2"",$AJ584=""P3""),
  """",
  IF(
    AND(
      NOT(ISBLANK($K584)),
      $Q584=""Standard Booking, P4""
    ),
    LET(
      resDate,   $K584,
      tourDate,  $N584,
      monthCount, DATEDIF(r"&amp;"esDate, tourDate, ""M"") + 1,
      secondDates, ARRAYFORMULA(
        DATE(
          YEAR(resDate),
          MONTH(resDate) + SEQUENCE(monthCount),
          2
        )
      ),
      validDates, FILTER(
        secondDates,
        (secondDates &gt; res"&amp;"Date + 2) *
        (secondDates &lt;= tourDate - 3)
      ),
      IF(
        $AJ584=""P4"",
        IF(
          COUNTA(validDates) &lt; 4,
          """",
          TEXT(
            INDEX(validDates, 4),
            ""mmm d, yyyy""
          )
        ),
"&amp;"        IF(
          COUNTA(validDates) &lt; 4,
          """",
          TEXTJOIN(
            "", "", TRUE,
            TEXT(INDEX(validDates, 1), ""mmm d, yyyy""),
            TEXT(INDEX(validDates, 2), ""mmm d, yyyy""),
            TEXT(INDEX(validDates"&amp;", 3), ""mmm d, yyyy""),
            TEXT(INDEX(validDates, 4), ""mmm d, yyyy"")
          )
        )
      )
    ),
    """"
  )
)
"),"")</f>
        <v/>
      </c>
      <c r="BM584" s="65" t="str">
        <f t="shared" si="15"/>
        <v/>
      </c>
      <c r="BN584" s="66"/>
      <c r="BO584" s="67"/>
      <c r="BP584" s="49" t="b">
        <v>0</v>
      </c>
      <c r="BQ584" s="49" t="b">
        <v>0</v>
      </c>
      <c r="BR584" s="68"/>
      <c r="BS584" s="69"/>
      <c r="BT584" s="70" t="b">
        <v>0</v>
      </c>
      <c r="BU584" s="71"/>
      <c r="BV584" s="72"/>
      <c r="BW584" s="86" t="b">
        <v>0</v>
      </c>
      <c r="BX584" s="87"/>
    </row>
    <row r="585">
      <c r="A585" s="35" t="str">
        <f t="shared" si="1"/>
        <v/>
      </c>
      <c r="B585" s="36" t="str">
        <f t="shared" si="2"/>
        <v/>
      </c>
      <c r="C585" s="36" t="str">
        <f t="array" ref="C585">IF(
  M585="",
  "",
  IFERROR(
    INDEX(
      '{INDEX} Tour Packages'!$A:$ZZ,
      MATCH(
        M585,
        INDEX(
          '{INDEX} Tour Packages'!$A:$ZZ,
          ,
          MATCH("Tour Package Name", '{INDEX} Tour Packages'!$4:$4, 0)
        ),
        0
      ),
      MATCH("Tour Code", '{INDEX} Tour Packages'!$4:$4, 0)
    ),
    "XXX"
  )
)
</f>
        <v/>
      </c>
      <c r="D585" s="36" t="str">
        <f t="shared" si="3"/>
        <v/>
      </c>
      <c r="E585" s="36" t="str">
        <f t="shared" si="4"/>
        <v/>
      </c>
      <c r="F585" s="37" t="str">
        <f t="shared" si="5"/>
        <v/>
      </c>
      <c r="G585" s="89"/>
      <c r="H585" s="89"/>
      <c r="I585" s="90"/>
      <c r="J585" s="40" t="str">
        <f t="shared" si="16"/>
        <v> </v>
      </c>
      <c r="K585" s="91"/>
      <c r="L585" s="55"/>
      <c r="M585" s="55"/>
      <c r="N585" s="91"/>
      <c r="O585" s="43" t="str">
        <f>IFERROR(__xludf.DUMMYFUNCTION("IF(N585="""","""",IFERROR(
  N585 + VALUE(REGEXEXTRACT(P585, ""(\d+)\s+Days"")),
  """"
)
)"),"")</f>
        <v/>
      </c>
      <c r="P585" s="43" t="str">
        <f t="array" ref="P585">IFERROR(
  INDEX(
    INDEX('{INDEX} Tour Packages'!$A:$ZZ, , MATCH(P$3, '{INDEX} Tour Packages'!$4:$4, 0)),
    MATCH(M585, INDEX('{INDEX} Tour Packages'!$A:$ZZ,0, MATCH("Tour Package Name", '{INDEX} Tour Packages'!$4:$4, 0)), 0)
  ),
"")
</f>
        <v/>
      </c>
      <c r="Q585" s="44" t="str">
        <f t="shared" si="7"/>
        <v/>
      </c>
      <c r="R585" s="44" t="str">
        <f>IFERROR(__xludf.DUMMYFUNCTION("IF(OR(ISBLANK(K585), ISBLANK(N585)), """", 
  LET(
    resDate, K585,
    tourDate, N585,
    monthCount, MAX(0, DATEDIF(resDate, tourDate - 3, ""M"") + 1),
    secondDates, ARRAYFORMULA(DATE(YEAR(resDate), MONTH(resDate) + SEQUENCE(monthCount), 2)),
    "&amp;"validDates, FILTER(secondDates, (secondDates &gt; resDate + 2) * (secondDates &lt;= tourDate - 3)),
    IF(ISERROR(validDates), 0, COUNTA(validDates))
  )
)
"),"")</f>
        <v/>
      </c>
      <c r="S585" s="44" t="str">
        <f t="shared" si="8"/>
        <v/>
      </c>
      <c r="T585" s="45" t="str">
        <f t="array" ref="T585">IF(ISBLANK(BO585),IFERROR(
  INDEX(
    INDEX('{INDEX} Payment Terms'!$A:$G, , MATCH(T$3, '{INDEX} Payment Terms'!$4:$4, 0)),
    MATCH(Q585, INDEX('{INDEX} Payment Terms'!$A:$G,0, MATCH("Payment Condition", '{INDEX} Payment Terms'!$4:$4, 0)), 0)
  ),
""),"Cancelled")
</f>
        <v/>
      </c>
      <c r="U585" s="46" t="b">
        <v>0</v>
      </c>
      <c r="V585" s="47" t="str">
        <f>IFERROR(__xludf.DUMMYFUNCTION("IF(OR(L585=""Duo Booking"", L585=""Group Booking""),
IF(U585=FALSE,"""",
    LET(
      bookingType, L585,
      tour, M585,
      mainFirst, H585,
      mainLast, I585,
      mainEmail, G585,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$L$4:L585, bookingType,
          $M$4:M585, tour,
          $H$4:H585, mainFirst,
          $I$4:I585, mainLast,
          $G$4:G585, mainEmail
        ),
        ""000""
      ),
  "&amp;"    baseID &amp; ""-"" &amp; memberNumber
    )
  ),
  """"
)
"),"")</f>
        <v/>
      </c>
      <c r="W585" s="48"/>
      <c r="X585" s="85" t="b">
        <v>0</v>
      </c>
      <c r="Y585" s="85" t="b">
        <v>0</v>
      </c>
      <c r="Z585" s="85" t="b">
        <v>0</v>
      </c>
      <c r="AA585" s="50"/>
      <c r="AB585" s="51"/>
      <c r="AC585" s="85" t="b">
        <v>0</v>
      </c>
      <c r="AD585" s="92"/>
      <c r="AE585" s="88"/>
      <c r="AF585" s="36" t="str">
        <f t="array" ref="AF585">IF(M585="","",INDEX(
      '{INDEX} Tour Packages'!$A:$ZP,
      MATCH($M585, '{INDEX} Tour Packages'!$A:$A, 0),
      MATCH(AF$3, '{INDEX} Tour Packages'!$4:$4, 0)
    ))</f>
        <v/>
      </c>
      <c r="AG585" s="36" t="str">
        <f t="array" ref="AG585">IF(M585="","",INDEX(
      '{INDEX} Tour Packages'!$A:$ZP,
      MATCH($M585, '{INDEX} Tour Packages'!$A:$A, 0),
      MATCH(AG$3, '{INDEX} Tour Packages'!$4:$4, 0)
    ))</f>
        <v/>
      </c>
      <c r="AH585" s="36" t="str">
        <f t="array" ref="AH585">IF(M585="","",INDEX(
      '{INDEX} Tour Packages'!$A:$ZP,
      MATCH($M585, '{INDEX} Tour Packages'!$A:$A, 0),
      MATCH(AH$3, '{INDEX} Tour Packages'!$4:$4, 0)
    ))</f>
        <v/>
      </c>
      <c r="AI585" s="54" t="str">
        <f t="shared" si="9"/>
        <v/>
      </c>
      <c r="AJ585" s="42"/>
      <c r="AK585" s="55"/>
      <c r="AL585" s="46" t="b">
        <v>0</v>
      </c>
      <c r="AM585" s="56"/>
      <c r="AN585" s="57" t="str">
        <f t="shared" si="10"/>
        <v/>
      </c>
      <c r="AO585" s="58" t="str">
        <f t="shared" si="11"/>
        <v/>
      </c>
      <c r="AP585" s="59"/>
      <c r="AQ585" s="60"/>
      <c r="AR585" s="61"/>
      <c r="AS585" s="61"/>
      <c r="AT585" s="61" t="str">
        <f>IFERROR(__xludf.DUMMYFUNCTION("IF( 
  OR($AJ585=""Full Payment"", ISBLANK($K585)),
  """",
  IF(
    OR(
      Q585=""Standard Booking, P1"",
      Q585=""Standard Booking, P2"",
      Q585=""Standard Booking, P3"",
      Q585=""Standard Booking, P4""
    ),
    LET(
      resDate,   $"&amp;"K585,
      tourDate,  $N585,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5" s="62" t="str">
        <f t="shared" si="12"/>
        <v/>
      </c>
      <c r="AV585" s="63"/>
      <c r="AW585" s="64"/>
      <c r="AX585" s="64"/>
      <c r="AY585" s="64"/>
      <c r="AZ585" s="64" t="str">
        <f>IFERROR(__xludf.DUMMYFUNCTION("IF(
  OR($AJ585=""Full Payment"",$AJ585=""P1"", ISBLANK($K585)),
  """",
  IF(
    OR(
      $Q585=""Standard Booking, P2"",
      $Q585=""Standard Booking, P3"",
      $Q585=""Standard Booking, P4""
    ),
    LET(
      resDate,   $K585,
      tourDate,"&amp;"  $N585,
      monthCount, DATEDIF(resDate, tourDate, ""M"") + 1,
      secondDates, ARRAYFORMULA(
        DATE(
          YEAR(resDate),
          MONTH(resDate) + SEQUENCE(monthCount),
          2
        )
      ),
      validDates, FILTER(
        sec"&amp;"ondDates,
        (secondDates &gt; resDate + 2) *
        (secondDates &lt;= tourDate - 3)
      ),
      IF(
        OR($AJ585=""P2"", $AJ585=""P3"", $AJ585=""P4""),
        IF(
          COUNTA(validDates) &lt; 2,
          """",
          TEXT(INDEX(validDates"&amp;", 2), ""mmm d, yyyy"")
        ),
        IF(
          COUNTA(validDates) &lt; 2,
          """",
          TEXTJOIN("", "", TRUE,
            TEXT(INDEX(validDates, 1), ""mmm d, yyyy""),
            TEXT(INDEX(validDates, 2), ""mmm d, yyyy"")
          )
 "&amp;"       )
      )
    ),
    """"
  )
)
"),"")</f>
        <v/>
      </c>
      <c r="BA585" s="65" t="str">
        <f t="shared" si="13"/>
        <v/>
      </c>
      <c r="BB585" s="63"/>
      <c r="BC585" s="64"/>
      <c r="BD585" s="64"/>
      <c r="BE585" s="64"/>
      <c r="BF585" s="64" t="str">
        <f>IFERROR(__xludf.DUMMYFUNCTION("IF(
  OR($AJ585=""Full Payment"",$AJ585=""P1"", $AJ585=""P2""),
  """",
  IF(
    AND(
      NOT(ISBLANK($K585)),
      OR(
        Q585=""Standard Booking, P3"",
        Q585=""Standard Booking, P4""
      )
    ),
    LET(
      resDate,   $K585,
      "&amp;"tourDate,  $N585,
      monthCount, DATEDIF(resDate, tourDate, ""M"") + 1,
      secondDates, ARRAYFORMULA(
        DATE(
          YEAR(resDate),
          MONTH(resDate) + SEQUENCE(monthCount),
          2
        )
      ),
      validDates, FILTER(
  "&amp;"      secondDates,
        (secondDates &gt; resDate + 2) *
        (secondDates &lt;= tourDate - 3)
      ),
      IF(
        $AJ585=""P4"",
        IF(
          COUNTA(validDates) &lt; 3,
          """",
          TEXT(INDEX(validDates, 3), ""mmm d, yyyy"")
  "&amp;"      ),
        IF(
          $AJ585=""P3"",
          IF(
            COUNTA(validDates) &lt; 3,
            """",
            TEXT(INDEX(validDates, 3), ""mmm d, yyyy"")
          ),
          IF(
            COUNTA(validDates) &lt; 3,
            """",
    "&amp;"        TEXTJOIN("", "", TRUE,
              TEXT(INDEX(validDates, 1), ""mmm d, yyyy""),
              TEXT(INDEX(validDates, 2), ""mmm d, yyyy""),
              TEXT(INDEX(validDates, 3), ""mmm d, yyyy"")
            )
          )
        )
      )
    "&amp;"),
    """"
  )
)
"),"")</f>
        <v/>
      </c>
      <c r="BG585" s="65" t="str">
        <f t="shared" si="14"/>
        <v/>
      </c>
      <c r="BH585" s="63"/>
      <c r="BI585" s="64"/>
      <c r="BJ585" s="64"/>
      <c r="BK585" s="64"/>
      <c r="BL585" s="64" t="str">
        <f>IFERROR(__xludf.DUMMYFUNCTION("IF(
  OR($AJ585=""Full Payment"",$AJ585=""P1"",$AJ585=""P2"",$AJ585=""P3""),
  """",
  IF(
    AND(
      NOT(ISBLANK($K585)),
      $Q585=""Standard Booking, P4""
    ),
    LET(
      resDate,   $K585,
      tourDate,  $N585,
      monthCount, DATEDIF(r"&amp;"esDate, tourDate, ""M"") + 1,
      secondDates, ARRAYFORMULA(
        DATE(
          YEAR(resDate),
          MONTH(resDate) + SEQUENCE(monthCount),
          2
        )
      ),
      validDates, FILTER(
        secondDates,
        (secondDates &gt; res"&amp;"Date + 2) *
        (secondDates &lt;= tourDate - 3)
      ),
      IF(
        $AJ585=""P4"",
        IF(
          COUNTA(validDates) &lt; 4,
          """",
          TEXT(
            INDEX(validDates, 4),
            ""mmm d, yyyy""
          )
        ),
"&amp;"        IF(
          COUNTA(validDates) &lt; 4,
          """",
          TEXTJOIN(
            "", "", TRUE,
            TEXT(INDEX(validDates, 1), ""mmm d, yyyy""),
            TEXT(INDEX(validDates, 2), ""mmm d, yyyy""),
            TEXT(INDEX(validDates"&amp;", 3), ""mmm d, yyyy""),
            TEXT(INDEX(validDates, 4), ""mmm d, yyyy"")
          )
        )
      )
    ),
    """"
  )
)
"),"")</f>
        <v/>
      </c>
      <c r="BM585" s="65" t="str">
        <f t="shared" si="15"/>
        <v/>
      </c>
      <c r="BN585" s="66"/>
      <c r="BO585" s="67"/>
      <c r="BP585" s="49" t="b">
        <v>0</v>
      </c>
      <c r="BQ585" s="49" t="b">
        <v>0</v>
      </c>
      <c r="BR585" s="68"/>
      <c r="BS585" s="69"/>
      <c r="BT585" s="70" t="b">
        <v>0</v>
      </c>
      <c r="BU585" s="71"/>
      <c r="BV585" s="72"/>
      <c r="BW585" s="86" t="b">
        <v>0</v>
      </c>
      <c r="BX585" s="87"/>
    </row>
    <row r="586">
      <c r="A586" s="35" t="str">
        <f t="shared" si="1"/>
        <v/>
      </c>
      <c r="B586" s="36" t="str">
        <f t="shared" si="2"/>
        <v/>
      </c>
      <c r="C586" s="36" t="str">
        <f t="array" ref="C586">IF(
  M586="",
  "",
  IFERROR(
    INDEX(
      '{INDEX} Tour Packages'!$A:$ZZ,
      MATCH(
        M586,
        INDEX(
          '{INDEX} Tour Packages'!$A:$ZZ,
          ,
          MATCH("Tour Package Name", '{INDEX} Tour Packages'!$4:$4, 0)
        ),
        0
      ),
      MATCH("Tour Code", '{INDEX} Tour Packages'!$4:$4, 0)
    ),
    "XXX"
  )
)
</f>
        <v/>
      </c>
      <c r="D586" s="36" t="str">
        <f t="shared" si="3"/>
        <v/>
      </c>
      <c r="E586" s="36" t="str">
        <f t="shared" si="4"/>
        <v/>
      </c>
      <c r="F586" s="37" t="str">
        <f t="shared" si="5"/>
        <v/>
      </c>
      <c r="G586" s="89"/>
      <c r="H586" s="89"/>
      <c r="I586" s="90"/>
      <c r="J586" s="40" t="str">
        <f t="shared" si="16"/>
        <v> </v>
      </c>
      <c r="K586" s="91"/>
      <c r="L586" s="55"/>
      <c r="M586" s="55"/>
      <c r="N586" s="91"/>
      <c r="O586" s="43" t="str">
        <f>IFERROR(__xludf.DUMMYFUNCTION("IF(N586="""","""",IFERROR(
  N586 + VALUE(REGEXEXTRACT(P586, ""(\d+)\s+Days"")),
  """"
)
)"),"")</f>
        <v/>
      </c>
      <c r="P586" s="43" t="str">
        <f t="array" ref="P586">IFERROR(
  INDEX(
    INDEX('{INDEX} Tour Packages'!$A:$ZZ, , MATCH(P$3, '{INDEX} Tour Packages'!$4:$4, 0)),
    MATCH(M586, INDEX('{INDEX} Tour Packages'!$A:$ZZ,0, MATCH("Tour Package Name", '{INDEX} Tour Packages'!$4:$4, 0)), 0)
  ),
"")
</f>
        <v/>
      </c>
      <c r="Q586" s="44" t="str">
        <f t="shared" si="7"/>
        <v/>
      </c>
      <c r="R586" s="44" t="str">
        <f>IFERROR(__xludf.DUMMYFUNCTION("IF(OR(ISBLANK(K586), ISBLANK(N586)), """", 
  LET(
    resDate, K586,
    tourDate, N586,
    monthCount, MAX(0, DATEDIF(resDate, tourDate - 3, ""M"") + 1),
    secondDates, ARRAYFORMULA(DATE(YEAR(resDate), MONTH(resDate) + SEQUENCE(monthCount), 2)),
    "&amp;"validDates, FILTER(secondDates, (secondDates &gt; resDate + 2) * (secondDates &lt;= tourDate - 3)),
    IF(ISERROR(validDates), 0, COUNTA(validDates))
  )
)
"),"")</f>
        <v/>
      </c>
      <c r="S586" s="44" t="str">
        <f t="shared" si="8"/>
        <v/>
      </c>
      <c r="T586" s="45" t="str">
        <f t="array" ref="T586">IF(ISBLANK(BO586),IFERROR(
  INDEX(
    INDEX('{INDEX} Payment Terms'!$A:$G, , MATCH(T$3, '{INDEX} Payment Terms'!$4:$4, 0)),
    MATCH(Q586, INDEX('{INDEX} Payment Terms'!$A:$G,0, MATCH("Payment Condition", '{INDEX} Payment Terms'!$4:$4, 0)), 0)
  ),
""),"Cancelled")
</f>
        <v/>
      </c>
      <c r="U586" s="46" t="b">
        <v>0</v>
      </c>
      <c r="V586" s="47" t="str">
        <f>IFERROR(__xludf.DUMMYFUNCTION("IF(OR(L586=""Duo Booking"", L586=""Group Booking""),
IF(U586=FALSE,"""",
    LET(
      bookingType, L586,
      tour, M586,
      mainFirst, H586,
      mainLast, I586,
      mainEmail, G586,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$L$4:L586, bookingType,
          $M$4:M586, tour,
          $H$4:H586, mainFirst,
          $I$4:I586, mainLast,
          $G$4:G586, mainEmail
        ),
        ""000""
      ),
  "&amp;"    baseID &amp; ""-"" &amp; memberNumber
    )
  ),
  """"
)
"),"")</f>
        <v/>
      </c>
      <c r="W586" s="48"/>
      <c r="X586" s="85" t="b">
        <v>0</v>
      </c>
      <c r="Y586" s="85" t="b">
        <v>0</v>
      </c>
      <c r="Z586" s="85" t="b">
        <v>0</v>
      </c>
      <c r="AA586" s="50"/>
      <c r="AB586" s="51"/>
      <c r="AC586" s="85" t="b">
        <v>0</v>
      </c>
      <c r="AD586" s="92"/>
      <c r="AE586" s="88"/>
      <c r="AF586" s="36" t="str">
        <f t="array" ref="AF586">IF(M586="","",INDEX(
      '{INDEX} Tour Packages'!$A:$ZP,
      MATCH($M586, '{INDEX} Tour Packages'!$A:$A, 0),
      MATCH(AF$3, '{INDEX} Tour Packages'!$4:$4, 0)
    ))</f>
        <v/>
      </c>
      <c r="AG586" s="36" t="str">
        <f t="array" ref="AG586">IF(M586="","",INDEX(
      '{INDEX} Tour Packages'!$A:$ZP,
      MATCH($M586, '{INDEX} Tour Packages'!$A:$A, 0),
      MATCH(AG$3, '{INDEX} Tour Packages'!$4:$4, 0)
    ))</f>
        <v/>
      </c>
      <c r="AH586" s="36" t="str">
        <f t="array" ref="AH586">IF(M586="","",INDEX(
      '{INDEX} Tour Packages'!$A:$ZP,
      MATCH($M586, '{INDEX} Tour Packages'!$A:$A, 0),
      MATCH(AH$3, '{INDEX} Tour Packages'!$4:$4, 0)
    ))</f>
        <v/>
      </c>
      <c r="AI586" s="54" t="str">
        <f t="shared" si="9"/>
        <v/>
      </c>
      <c r="AJ586" s="42"/>
      <c r="AK586" s="55"/>
      <c r="AL586" s="46" t="b">
        <v>0</v>
      </c>
      <c r="AM586" s="56"/>
      <c r="AN586" s="57" t="str">
        <f t="shared" si="10"/>
        <v/>
      </c>
      <c r="AO586" s="58" t="str">
        <f t="shared" si="11"/>
        <v/>
      </c>
      <c r="AP586" s="59"/>
      <c r="AQ586" s="60"/>
      <c r="AR586" s="61"/>
      <c r="AS586" s="61"/>
      <c r="AT586" s="61" t="str">
        <f>IFERROR(__xludf.DUMMYFUNCTION("IF( 
  OR($AJ586=""Full Payment"", ISBLANK($K586)),
  """",
  IF(
    OR(
      Q586=""Standard Booking, P1"",
      Q586=""Standard Booking, P2"",
      Q586=""Standard Booking, P3"",
      Q586=""Standard Booking, P4""
    ),
    LET(
      resDate,   $"&amp;"K586,
      tourDate,  $N586,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6" s="62" t="str">
        <f t="shared" si="12"/>
        <v/>
      </c>
      <c r="AV586" s="63"/>
      <c r="AW586" s="64"/>
      <c r="AX586" s="64"/>
      <c r="AY586" s="64"/>
      <c r="AZ586" s="64" t="str">
        <f>IFERROR(__xludf.DUMMYFUNCTION("IF(
  OR($AJ586=""Full Payment"",$AJ586=""P1"", ISBLANK($K586)),
  """",
  IF(
    OR(
      $Q586=""Standard Booking, P2"",
      $Q586=""Standard Booking, P3"",
      $Q586=""Standard Booking, P4""
    ),
    LET(
      resDate,   $K586,
      tourDate,"&amp;"  $N586,
      monthCount, DATEDIF(resDate, tourDate, ""M"") + 1,
      secondDates, ARRAYFORMULA(
        DATE(
          YEAR(resDate),
          MONTH(resDate) + SEQUENCE(monthCount),
          2
        )
      ),
      validDates, FILTER(
        sec"&amp;"ondDates,
        (secondDates &gt; resDate + 2) *
        (secondDates &lt;= tourDate - 3)
      ),
      IF(
        OR($AJ586=""P2"", $AJ586=""P3"", $AJ586=""P4""),
        IF(
          COUNTA(validDates) &lt; 2,
          """",
          TEXT(INDEX(validDates"&amp;", 2), ""mmm d, yyyy"")
        ),
        IF(
          COUNTA(validDates) &lt; 2,
          """",
          TEXTJOIN("", "", TRUE,
            TEXT(INDEX(validDates, 1), ""mmm d, yyyy""),
            TEXT(INDEX(validDates, 2), ""mmm d, yyyy"")
          )
 "&amp;"       )
      )
    ),
    """"
  )
)
"),"")</f>
        <v/>
      </c>
      <c r="BA586" s="65" t="str">
        <f t="shared" si="13"/>
        <v/>
      </c>
      <c r="BB586" s="63"/>
      <c r="BC586" s="64"/>
      <c r="BD586" s="64"/>
      <c r="BE586" s="64"/>
      <c r="BF586" s="64" t="str">
        <f>IFERROR(__xludf.DUMMYFUNCTION("IF(
  OR($AJ586=""Full Payment"",$AJ586=""P1"", $AJ586=""P2""),
  """",
  IF(
    AND(
      NOT(ISBLANK($K586)),
      OR(
        Q586=""Standard Booking, P3"",
        Q586=""Standard Booking, P4""
      )
    ),
    LET(
      resDate,   $K586,
      "&amp;"tourDate,  $N586,
      monthCount, DATEDIF(resDate, tourDate, ""M"") + 1,
      secondDates, ARRAYFORMULA(
        DATE(
          YEAR(resDate),
          MONTH(resDate) + SEQUENCE(monthCount),
          2
        )
      ),
      validDates, FILTER(
  "&amp;"      secondDates,
        (secondDates &gt; resDate + 2) *
        (secondDates &lt;= tourDate - 3)
      ),
      IF(
        $AJ586=""P4"",
        IF(
          COUNTA(validDates) &lt; 3,
          """",
          TEXT(INDEX(validDates, 3), ""mmm d, yyyy"")
  "&amp;"      ),
        IF(
          $AJ586=""P3"",
          IF(
            COUNTA(validDates) &lt; 3,
            """",
            TEXT(INDEX(validDates, 3), ""mmm d, yyyy"")
          ),
          IF(
            COUNTA(validDates) &lt; 3,
            """",
    "&amp;"        TEXTJOIN("", "", TRUE,
              TEXT(INDEX(validDates, 1), ""mmm d, yyyy""),
              TEXT(INDEX(validDates, 2), ""mmm d, yyyy""),
              TEXT(INDEX(validDates, 3), ""mmm d, yyyy"")
            )
          )
        )
      )
    "&amp;"),
    """"
  )
)
"),"")</f>
        <v/>
      </c>
      <c r="BG586" s="65" t="str">
        <f t="shared" si="14"/>
        <v/>
      </c>
      <c r="BH586" s="63"/>
      <c r="BI586" s="64"/>
      <c r="BJ586" s="64"/>
      <c r="BK586" s="64"/>
      <c r="BL586" s="64" t="str">
        <f>IFERROR(__xludf.DUMMYFUNCTION("IF(
  OR($AJ586=""Full Payment"",$AJ586=""P1"",$AJ586=""P2"",$AJ586=""P3""),
  """",
  IF(
    AND(
      NOT(ISBLANK($K586)),
      $Q586=""Standard Booking, P4""
    ),
    LET(
      resDate,   $K586,
      tourDate,  $N586,
      monthCount, DATEDIF(r"&amp;"esDate, tourDate, ""M"") + 1,
      secondDates, ARRAYFORMULA(
        DATE(
          YEAR(resDate),
          MONTH(resDate) + SEQUENCE(monthCount),
          2
        )
      ),
      validDates, FILTER(
        secondDates,
        (secondDates &gt; res"&amp;"Date + 2) *
        (secondDates &lt;= tourDate - 3)
      ),
      IF(
        $AJ586=""P4"",
        IF(
          COUNTA(validDates) &lt; 4,
          """",
          TEXT(
            INDEX(validDates, 4),
            ""mmm d, yyyy""
          )
        ),
"&amp;"        IF(
          COUNTA(validDates) &lt; 4,
          """",
          TEXTJOIN(
            "", "", TRUE,
            TEXT(INDEX(validDates, 1), ""mmm d, yyyy""),
            TEXT(INDEX(validDates, 2), ""mmm d, yyyy""),
            TEXT(INDEX(validDates"&amp;", 3), ""mmm d, yyyy""),
            TEXT(INDEX(validDates, 4), ""mmm d, yyyy"")
          )
        )
      )
    ),
    """"
  )
)
"),"")</f>
        <v/>
      </c>
      <c r="BM586" s="65" t="str">
        <f t="shared" si="15"/>
        <v/>
      </c>
      <c r="BN586" s="66"/>
      <c r="BO586" s="67"/>
      <c r="BP586" s="49" t="b">
        <v>0</v>
      </c>
      <c r="BQ586" s="49" t="b">
        <v>0</v>
      </c>
      <c r="BR586" s="68"/>
      <c r="BS586" s="69"/>
      <c r="BT586" s="70" t="b">
        <v>0</v>
      </c>
      <c r="BU586" s="71"/>
      <c r="BV586" s="72"/>
      <c r="BW586" s="86" t="b">
        <v>0</v>
      </c>
      <c r="BX586" s="87"/>
    </row>
    <row r="587">
      <c r="A587" s="35" t="str">
        <f t="shared" si="1"/>
        <v/>
      </c>
      <c r="B587" s="36" t="str">
        <f t="shared" si="2"/>
        <v/>
      </c>
      <c r="C587" s="36" t="str">
        <f t="array" ref="C587">IF(
  M587="",
  "",
  IFERROR(
    INDEX(
      '{INDEX} Tour Packages'!$A:$ZZ,
      MATCH(
        M587,
        INDEX(
          '{INDEX} Tour Packages'!$A:$ZZ,
          ,
          MATCH("Tour Package Name", '{INDEX} Tour Packages'!$4:$4, 0)
        ),
        0
      ),
      MATCH("Tour Code", '{INDEX} Tour Packages'!$4:$4, 0)
    ),
    "XXX"
  )
)
</f>
        <v/>
      </c>
      <c r="D587" s="36" t="str">
        <f t="shared" si="3"/>
        <v/>
      </c>
      <c r="E587" s="36" t="str">
        <f t="shared" si="4"/>
        <v/>
      </c>
      <c r="F587" s="37" t="str">
        <f t="shared" si="5"/>
        <v/>
      </c>
      <c r="G587" s="89"/>
      <c r="H587" s="89"/>
      <c r="I587" s="90"/>
      <c r="J587" s="40" t="str">
        <f t="shared" si="16"/>
        <v> </v>
      </c>
      <c r="K587" s="91"/>
      <c r="L587" s="55"/>
      <c r="M587" s="55"/>
      <c r="N587" s="91"/>
      <c r="O587" s="43" t="str">
        <f>IFERROR(__xludf.DUMMYFUNCTION("IF(N587="""","""",IFERROR(
  N587 + VALUE(REGEXEXTRACT(P587, ""(\d+)\s+Days"")),
  """"
)
)"),"")</f>
        <v/>
      </c>
      <c r="P587" s="43" t="str">
        <f t="array" ref="P587">IFERROR(
  INDEX(
    INDEX('{INDEX} Tour Packages'!$A:$ZZ, , MATCH(P$3, '{INDEX} Tour Packages'!$4:$4, 0)),
    MATCH(M587, INDEX('{INDEX} Tour Packages'!$A:$ZZ,0, MATCH("Tour Package Name", '{INDEX} Tour Packages'!$4:$4, 0)), 0)
  ),
"")
</f>
        <v/>
      </c>
      <c r="Q587" s="44" t="str">
        <f t="shared" si="7"/>
        <v/>
      </c>
      <c r="R587" s="44" t="str">
        <f>IFERROR(__xludf.DUMMYFUNCTION("IF(OR(ISBLANK(K587), ISBLANK(N587)), """", 
  LET(
    resDate, K587,
    tourDate, N587,
    monthCount, MAX(0, DATEDIF(resDate, tourDate - 3, ""M"") + 1),
    secondDates, ARRAYFORMULA(DATE(YEAR(resDate), MONTH(resDate) + SEQUENCE(monthCount), 2)),
    "&amp;"validDates, FILTER(secondDates, (secondDates &gt; resDate + 2) * (secondDates &lt;= tourDate - 3)),
    IF(ISERROR(validDates), 0, COUNTA(validDates))
  )
)
"),"")</f>
        <v/>
      </c>
      <c r="S587" s="44" t="str">
        <f t="shared" si="8"/>
        <v/>
      </c>
      <c r="T587" s="45" t="str">
        <f t="array" ref="T587">IF(ISBLANK(BO587),IFERROR(
  INDEX(
    INDEX('{INDEX} Payment Terms'!$A:$G, , MATCH(T$3, '{INDEX} Payment Terms'!$4:$4, 0)),
    MATCH(Q587, INDEX('{INDEX} Payment Terms'!$A:$G,0, MATCH("Payment Condition", '{INDEX} Payment Terms'!$4:$4, 0)), 0)
  ),
""),"Cancelled")
</f>
        <v/>
      </c>
      <c r="U587" s="46" t="b">
        <v>0</v>
      </c>
      <c r="V587" s="47" t="str">
        <f>IFERROR(__xludf.DUMMYFUNCTION("IF(OR(L587=""Duo Booking"", L587=""Group Booking""),
IF(U587=FALSE,"""",
    LET(
      bookingType, L587,
      tour, M587,
      mainFirst, H587,
      mainLast, I587,
      mainEmail, G587,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$L$4:L587, bookingType,
          $M$4:M587, tour,
          $H$4:H587, mainFirst,
          $I$4:I587, mainLast,
          $G$4:G587, mainEmail
        ),
        ""000""
      ),
  "&amp;"    baseID &amp; ""-"" &amp; memberNumber
    )
  ),
  """"
)
"),"")</f>
        <v/>
      </c>
      <c r="W587" s="48"/>
      <c r="X587" s="85" t="b">
        <v>0</v>
      </c>
      <c r="Y587" s="85" t="b">
        <v>0</v>
      </c>
      <c r="Z587" s="85" t="b">
        <v>0</v>
      </c>
      <c r="AA587" s="50"/>
      <c r="AB587" s="51"/>
      <c r="AC587" s="85" t="b">
        <v>0</v>
      </c>
      <c r="AD587" s="92"/>
      <c r="AE587" s="88"/>
      <c r="AF587" s="36" t="str">
        <f t="array" ref="AF587">IF(M587="","",INDEX(
      '{INDEX} Tour Packages'!$A:$ZP,
      MATCH($M587, '{INDEX} Tour Packages'!$A:$A, 0),
      MATCH(AF$3, '{INDEX} Tour Packages'!$4:$4, 0)
    ))</f>
        <v/>
      </c>
      <c r="AG587" s="36" t="str">
        <f t="array" ref="AG587">IF(M587="","",INDEX(
      '{INDEX} Tour Packages'!$A:$ZP,
      MATCH($M587, '{INDEX} Tour Packages'!$A:$A, 0),
      MATCH(AG$3, '{INDEX} Tour Packages'!$4:$4, 0)
    ))</f>
        <v/>
      </c>
      <c r="AH587" s="36" t="str">
        <f t="array" ref="AH587">IF(M587="","",INDEX(
      '{INDEX} Tour Packages'!$A:$ZP,
      MATCH($M587, '{INDEX} Tour Packages'!$A:$A, 0),
      MATCH(AH$3, '{INDEX} Tour Packages'!$4:$4, 0)
    ))</f>
        <v/>
      </c>
      <c r="AI587" s="54" t="str">
        <f t="shared" si="9"/>
        <v/>
      </c>
      <c r="AJ587" s="42"/>
      <c r="AK587" s="55"/>
      <c r="AL587" s="46" t="b">
        <v>0</v>
      </c>
      <c r="AM587" s="56"/>
      <c r="AN587" s="57" t="str">
        <f t="shared" si="10"/>
        <v/>
      </c>
      <c r="AO587" s="58" t="str">
        <f t="shared" si="11"/>
        <v/>
      </c>
      <c r="AP587" s="59"/>
      <c r="AQ587" s="60"/>
      <c r="AR587" s="61"/>
      <c r="AS587" s="61"/>
      <c r="AT587" s="61" t="str">
        <f>IFERROR(__xludf.DUMMYFUNCTION("IF( 
  OR($AJ587=""Full Payment"", ISBLANK($K587)),
  """",
  IF(
    OR(
      Q587=""Standard Booking, P1"",
      Q587=""Standard Booking, P2"",
      Q587=""Standard Booking, P3"",
      Q587=""Standard Booking, P4""
    ),
    LET(
      resDate,   $"&amp;"K587,
      tourDate,  $N587,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7" s="62" t="str">
        <f t="shared" si="12"/>
        <v/>
      </c>
      <c r="AV587" s="63"/>
      <c r="AW587" s="64"/>
      <c r="AX587" s="64"/>
      <c r="AY587" s="64"/>
      <c r="AZ587" s="64" t="str">
        <f>IFERROR(__xludf.DUMMYFUNCTION("IF(
  OR($AJ587=""Full Payment"",$AJ587=""P1"", ISBLANK($K587)),
  """",
  IF(
    OR(
      $Q587=""Standard Booking, P2"",
      $Q587=""Standard Booking, P3"",
      $Q587=""Standard Booking, P4""
    ),
    LET(
      resDate,   $K587,
      tourDate,"&amp;"  $N587,
      monthCount, DATEDIF(resDate, tourDate, ""M"") + 1,
      secondDates, ARRAYFORMULA(
        DATE(
          YEAR(resDate),
          MONTH(resDate) + SEQUENCE(monthCount),
          2
        )
      ),
      validDates, FILTER(
        sec"&amp;"ondDates,
        (secondDates &gt; resDate + 2) *
        (secondDates &lt;= tourDate - 3)
      ),
      IF(
        OR($AJ587=""P2"", $AJ587=""P3"", $AJ587=""P4""),
        IF(
          COUNTA(validDates) &lt; 2,
          """",
          TEXT(INDEX(validDates"&amp;", 2), ""mmm d, yyyy"")
        ),
        IF(
          COUNTA(validDates) &lt; 2,
          """",
          TEXTJOIN("", "", TRUE,
            TEXT(INDEX(validDates, 1), ""mmm d, yyyy""),
            TEXT(INDEX(validDates, 2), ""mmm d, yyyy"")
          )
 "&amp;"       )
      )
    ),
    """"
  )
)
"),"")</f>
        <v/>
      </c>
      <c r="BA587" s="65" t="str">
        <f t="shared" si="13"/>
        <v/>
      </c>
      <c r="BB587" s="63"/>
      <c r="BC587" s="64"/>
      <c r="BD587" s="64"/>
      <c r="BE587" s="64"/>
      <c r="BF587" s="64" t="str">
        <f>IFERROR(__xludf.DUMMYFUNCTION("IF(
  OR($AJ587=""Full Payment"",$AJ587=""P1"", $AJ587=""P2""),
  """",
  IF(
    AND(
      NOT(ISBLANK($K587)),
      OR(
        Q587=""Standard Booking, P3"",
        Q587=""Standard Booking, P4""
      )
    ),
    LET(
      resDate,   $K587,
      "&amp;"tourDate,  $N587,
      monthCount, DATEDIF(resDate, tourDate, ""M"") + 1,
      secondDates, ARRAYFORMULA(
        DATE(
          YEAR(resDate),
          MONTH(resDate) + SEQUENCE(monthCount),
          2
        )
      ),
      validDates, FILTER(
  "&amp;"      secondDates,
        (secondDates &gt; resDate + 2) *
        (secondDates &lt;= tourDate - 3)
      ),
      IF(
        $AJ587=""P4"",
        IF(
          COUNTA(validDates) &lt; 3,
          """",
          TEXT(INDEX(validDates, 3), ""mmm d, yyyy"")
  "&amp;"      ),
        IF(
          $AJ587=""P3"",
          IF(
            COUNTA(validDates) &lt; 3,
            """",
            TEXT(INDEX(validDates, 3), ""mmm d, yyyy"")
          ),
          IF(
            COUNTA(validDates) &lt; 3,
            """",
    "&amp;"        TEXTJOIN("", "", TRUE,
              TEXT(INDEX(validDates, 1), ""mmm d, yyyy""),
              TEXT(INDEX(validDates, 2), ""mmm d, yyyy""),
              TEXT(INDEX(validDates, 3), ""mmm d, yyyy"")
            )
          )
        )
      )
    "&amp;"),
    """"
  )
)
"),"")</f>
        <v/>
      </c>
      <c r="BG587" s="65" t="str">
        <f t="shared" si="14"/>
        <v/>
      </c>
      <c r="BH587" s="63"/>
      <c r="BI587" s="64"/>
      <c r="BJ587" s="64"/>
      <c r="BK587" s="64"/>
      <c r="BL587" s="64" t="str">
        <f>IFERROR(__xludf.DUMMYFUNCTION("IF(
  OR($AJ587=""Full Payment"",$AJ587=""P1"",$AJ587=""P2"",$AJ587=""P3""),
  """",
  IF(
    AND(
      NOT(ISBLANK($K587)),
      $Q587=""Standard Booking, P4""
    ),
    LET(
      resDate,   $K587,
      tourDate,  $N587,
      monthCount, DATEDIF(r"&amp;"esDate, tourDate, ""M"") + 1,
      secondDates, ARRAYFORMULA(
        DATE(
          YEAR(resDate),
          MONTH(resDate) + SEQUENCE(monthCount),
          2
        )
      ),
      validDates, FILTER(
        secondDates,
        (secondDates &gt; res"&amp;"Date + 2) *
        (secondDates &lt;= tourDate - 3)
      ),
      IF(
        $AJ587=""P4"",
        IF(
          COUNTA(validDates) &lt; 4,
          """",
          TEXT(
            INDEX(validDates, 4),
            ""mmm d, yyyy""
          )
        ),
"&amp;"        IF(
          COUNTA(validDates) &lt; 4,
          """",
          TEXTJOIN(
            "", "", TRUE,
            TEXT(INDEX(validDates, 1), ""mmm d, yyyy""),
            TEXT(INDEX(validDates, 2), ""mmm d, yyyy""),
            TEXT(INDEX(validDates"&amp;", 3), ""mmm d, yyyy""),
            TEXT(INDEX(validDates, 4), ""mmm d, yyyy"")
          )
        )
      )
    ),
    """"
  )
)
"),"")</f>
        <v/>
      </c>
      <c r="BM587" s="65" t="str">
        <f t="shared" si="15"/>
        <v/>
      </c>
      <c r="BN587" s="66"/>
      <c r="BO587" s="67"/>
      <c r="BP587" s="49" t="b">
        <v>0</v>
      </c>
      <c r="BQ587" s="49" t="b">
        <v>0</v>
      </c>
      <c r="BR587" s="68"/>
      <c r="BS587" s="69"/>
      <c r="BT587" s="70" t="b">
        <v>0</v>
      </c>
      <c r="BU587" s="71"/>
      <c r="BV587" s="72"/>
      <c r="BW587" s="86" t="b">
        <v>0</v>
      </c>
      <c r="BX587" s="87"/>
    </row>
    <row r="588">
      <c r="A588" s="35" t="str">
        <f t="shared" si="1"/>
        <v/>
      </c>
      <c r="B588" s="36" t="str">
        <f t="shared" si="2"/>
        <v/>
      </c>
      <c r="C588" s="36" t="str">
        <f t="array" ref="C588">IF(
  M588="",
  "",
  IFERROR(
    INDEX(
      '{INDEX} Tour Packages'!$A:$ZZ,
      MATCH(
        M588,
        INDEX(
          '{INDEX} Tour Packages'!$A:$ZZ,
          ,
          MATCH("Tour Package Name", '{INDEX} Tour Packages'!$4:$4, 0)
        ),
        0
      ),
      MATCH("Tour Code", '{INDEX} Tour Packages'!$4:$4, 0)
    ),
    "XXX"
  )
)
</f>
        <v/>
      </c>
      <c r="D588" s="36" t="str">
        <f t="shared" si="3"/>
        <v/>
      </c>
      <c r="E588" s="36" t="str">
        <f t="shared" si="4"/>
        <v/>
      </c>
      <c r="F588" s="37" t="str">
        <f t="shared" si="5"/>
        <v/>
      </c>
      <c r="G588" s="89"/>
      <c r="H588" s="89"/>
      <c r="I588" s="90"/>
      <c r="J588" s="40" t="str">
        <f t="shared" si="16"/>
        <v> </v>
      </c>
      <c r="K588" s="91"/>
      <c r="L588" s="55"/>
      <c r="M588" s="55"/>
      <c r="N588" s="91"/>
      <c r="O588" s="43" t="str">
        <f>IFERROR(__xludf.DUMMYFUNCTION("IF(N588="""","""",IFERROR(
  N588 + VALUE(REGEXEXTRACT(P588, ""(\d+)\s+Days"")),
  """"
)
)"),"")</f>
        <v/>
      </c>
      <c r="P588" s="43" t="str">
        <f t="array" ref="P588">IFERROR(
  INDEX(
    INDEX('{INDEX} Tour Packages'!$A:$ZZ, , MATCH(P$3, '{INDEX} Tour Packages'!$4:$4, 0)),
    MATCH(M588, INDEX('{INDEX} Tour Packages'!$A:$ZZ,0, MATCH("Tour Package Name", '{INDEX} Tour Packages'!$4:$4, 0)), 0)
  ),
"")
</f>
        <v/>
      </c>
      <c r="Q588" s="44" t="str">
        <f t="shared" si="7"/>
        <v/>
      </c>
      <c r="R588" s="44" t="str">
        <f>IFERROR(__xludf.DUMMYFUNCTION("IF(OR(ISBLANK(K588), ISBLANK(N588)), """", 
  LET(
    resDate, K588,
    tourDate, N588,
    monthCount, MAX(0, DATEDIF(resDate, tourDate - 3, ""M"") + 1),
    secondDates, ARRAYFORMULA(DATE(YEAR(resDate), MONTH(resDate) + SEQUENCE(monthCount), 2)),
    "&amp;"validDates, FILTER(secondDates, (secondDates &gt; resDate + 2) * (secondDates &lt;= tourDate - 3)),
    IF(ISERROR(validDates), 0, COUNTA(validDates))
  )
)
"),"")</f>
        <v/>
      </c>
      <c r="S588" s="44" t="str">
        <f t="shared" si="8"/>
        <v/>
      </c>
      <c r="T588" s="45" t="str">
        <f t="array" ref="T588">IF(ISBLANK(BO588),IFERROR(
  INDEX(
    INDEX('{INDEX} Payment Terms'!$A:$G, , MATCH(T$3, '{INDEX} Payment Terms'!$4:$4, 0)),
    MATCH(Q588, INDEX('{INDEX} Payment Terms'!$A:$G,0, MATCH("Payment Condition", '{INDEX} Payment Terms'!$4:$4, 0)), 0)
  ),
""),"Cancelled")
</f>
        <v/>
      </c>
      <c r="U588" s="46" t="b">
        <v>0</v>
      </c>
      <c r="V588" s="47" t="str">
        <f>IFERROR(__xludf.DUMMYFUNCTION("IF(OR(L588=""Duo Booking"", L588=""Group Booking""),
IF(U588=FALSE,"""",
    LET(
      bookingType, L588,
      tour, M588,
      mainFirst, H588,
      mainLast, I588,
      mainEmail, G588,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$L$4:L588, bookingType,
          $M$4:M588, tour,
          $H$4:H588, mainFirst,
          $I$4:I588, mainLast,
          $G$4:G588, mainEmail
        ),
        ""000""
      ),
  "&amp;"    baseID &amp; ""-"" &amp; memberNumber
    )
  ),
  """"
)
"),"")</f>
        <v/>
      </c>
      <c r="W588" s="48"/>
      <c r="X588" s="85" t="b">
        <v>0</v>
      </c>
      <c r="Y588" s="85" t="b">
        <v>0</v>
      </c>
      <c r="Z588" s="85" t="b">
        <v>0</v>
      </c>
      <c r="AA588" s="50"/>
      <c r="AB588" s="51"/>
      <c r="AC588" s="85" t="b">
        <v>0</v>
      </c>
      <c r="AD588" s="92"/>
      <c r="AE588" s="88"/>
      <c r="AF588" s="36" t="str">
        <f t="array" ref="AF588">IF(M588="","",INDEX(
      '{INDEX} Tour Packages'!$A:$ZP,
      MATCH($M588, '{INDEX} Tour Packages'!$A:$A, 0),
      MATCH(AF$3, '{INDEX} Tour Packages'!$4:$4, 0)
    ))</f>
        <v/>
      </c>
      <c r="AG588" s="36" t="str">
        <f t="array" ref="AG588">IF(M588="","",INDEX(
      '{INDEX} Tour Packages'!$A:$ZP,
      MATCH($M588, '{INDEX} Tour Packages'!$A:$A, 0),
      MATCH(AG$3, '{INDEX} Tour Packages'!$4:$4, 0)
    ))</f>
        <v/>
      </c>
      <c r="AH588" s="36" t="str">
        <f t="array" ref="AH588">IF(M588="","",INDEX(
      '{INDEX} Tour Packages'!$A:$ZP,
      MATCH($M588, '{INDEX} Tour Packages'!$A:$A, 0),
      MATCH(AH$3, '{INDEX} Tour Packages'!$4:$4, 0)
    ))</f>
        <v/>
      </c>
      <c r="AI588" s="54" t="str">
        <f t="shared" si="9"/>
        <v/>
      </c>
      <c r="AJ588" s="42"/>
      <c r="AK588" s="55"/>
      <c r="AL588" s="46" t="b">
        <v>0</v>
      </c>
      <c r="AM588" s="56"/>
      <c r="AN588" s="57" t="str">
        <f t="shared" si="10"/>
        <v/>
      </c>
      <c r="AO588" s="58" t="str">
        <f t="shared" si="11"/>
        <v/>
      </c>
      <c r="AP588" s="59"/>
      <c r="AQ588" s="60"/>
      <c r="AR588" s="61"/>
      <c r="AS588" s="61"/>
      <c r="AT588" s="61" t="str">
        <f>IFERROR(__xludf.DUMMYFUNCTION("IF( 
  OR($AJ588=""Full Payment"", ISBLANK($K588)),
  """",
  IF(
    OR(
      Q588=""Standard Booking, P1"",
      Q588=""Standard Booking, P2"",
      Q588=""Standard Booking, P3"",
      Q588=""Standard Booking, P4""
    ),
    LET(
      resDate,   $"&amp;"K588,
      tourDate,  $N588,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8" s="62" t="str">
        <f t="shared" si="12"/>
        <v/>
      </c>
      <c r="AV588" s="63"/>
      <c r="AW588" s="64"/>
      <c r="AX588" s="64"/>
      <c r="AY588" s="64"/>
      <c r="AZ588" s="64" t="str">
        <f>IFERROR(__xludf.DUMMYFUNCTION("IF(
  OR($AJ588=""Full Payment"",$AJ588=""P1"", ISBLANK($K588)),
  """",
  IF(
    OR(
      $Q588=""Standard Booking, P2"",
      $Q588=""Standard Booking, P3"",
      $Q588=""Standard Booking, P4""
    ),
    LET(
      resDate,   $K588,
      tourDate,"&amp;"  $N588,
      monthCount, DATEDIF(resDate, tourDate, ""M"") + 1,
      secondDates, ARRAYFORMULA(
        DATE(
          YEAR(resDate),
          MONTH(resDate) + SEQUENCE(monthCount),
          2
        )
      ),
      validDates, FILTER(
        sec"&amp;"ondDates,
        (secondDates &gt; resDate + 2) *
        (secondDates &lt;= tourDate - 3)
      ),
      IF(
        OR($AJ588=""P2"", $AJ588=""P3"", $AJ588=""P4""),
        IF(
          COUNTA(validDates) &lt; 2,
          """",
          TEXT(INDEX(validDates"&amp;", 2), ""mmm d, yyyy"")
        ),
        IF(
          COUNTA(validDates) &lt; 2,
          """",
          TEXTJOIN("", "", TRUE,
            TEXT(INDEX(validDates, 1), ""mmm d, yyyy""),
            TEXT(INDEX(validDates, 2), ""mmm d, yyyy"")
          )
 "&amp;"       )
      )
    ),
    """"
  )
)
"),"")</f>
        <v/>
      </c>
      <c r="BA588" s="65" t="str">
        <f t="shared" si="13"/>
        <v/>
      </c>
      <c r="BB588" s="63"/>
      <c r="BC588" s="64"/>
      <c r="BD588" s="64"/>
      <c r="BE588" s="64"/>
      <c r="BF588" s="64" t="str">
        <f>IFERROR(__xludf.DUMMYFUNCTION("IF(
  OR($AJ588=""Full Payment"",$AJ588=""P1"", $AJ588=""P2""),
  """",
  IF(
    AND(
      NOT(ISBLANK($K588)),
      OR(
        Q588=""Standard Booking, P3"",
        Q588=""Standard Booking, P4""
      )
    ),
    LET(
      resDate,   $K588,
      "&amp;"tourDate,  $N588,
      monthCount, DATEDIF(resDate, tourDate, ""M"") + 1,
      secondDates, ARRAYFORMULA(
        DATE(
          YEAR(resDate),
          MONTH(resDate) + SEQUENCE(monthCount),
          2
        )
      ),
      validDates, FILTER(
  "&amp;"      secondDates,
        (secondDates &gt; resDate + 2) *
        (secondDates &lt;= tourDate - 3)
      ),
      IF(
        $AJ588=""P4"",
        IF(
          COUNTA(validDates) &lt; 3,
          """",
          TEXT(INDEX(validDates, 3), ""mmm d, yyyy"")
  "&amp;"      ),
        IF(
          $AJ588=""P3"",
          IF(
            COUNTA(validDates) &lt; 3,
            """",
            TEXT(INDEX(validDates, 3), ""mmm d, yyyy"")
          ),
          IF(
            COUNTA(validDates) &lt; 3,
            """",
    "&amp;"        TEXTJOIN("", "", TRUE,
              TEXT(INDEX(validDates, 1), ""mmm d, yyyy""),
              TEXT(INDEX(validDates, 2), ""mmm d, yyyy""),
              TEXT(INDEX(validDates, 3), ""mmm d, yyyy"")
            )
          )
        )
      )
    "&amp;"),
    """"
  )
)
"),"")</f>
        <v/>
      </c>
      <c r="BG588" s="65" t="str">
        <f t="shared" si="14"/>
        <v/>
      </c>
      <c r="BH588" s="63"/>
      <c r="BI588" s="64"/>
      <c r="BJ588" s="64"/>
      <c r="BK588" s="64"/>
      <c r="BL588" s="64" t="str">
        <f>IFERROR(__xludf.DUMMYFUNCTION("IF(
  OR($AJ588=""Full Payment"",$AJ588=""P1"",$AJ588=""P2"",$AJ588=""P3""),
  """",
  IF(
    AND(
      NOT(ISBLANK($K588)),
      $Q588=""Standard Booking, P4""
    ),
    LET(
      resDate,   $K588,
      tourDate,  $N588,
      monthCount, DATEDIF(r"&amp;"esDate, tourDate, ""M"") + 1,
      secondDates, ARRAYFORMULA(
        DATE(
          YEAR(resDate),
          MONTH(resDate) + SEQUENCE(monthCount),
          2
        )
      ),
      validDates, FILTER(
        secondDates,
        (secondDates &gt; res"&amp;"Date + 2) *
        (secondDates &lt;= tourDate - 3)
      ),
      IF(
        $AJ588=""P4"",
        IF(
          COUNTA(validDates) &lt; 4,
          """",
          TEXT(
            INDEX(validDates, 4),
            ""mmm d, yyyy""
          )
        ),
"&amp;"        IF(
          COUNTA(validDates) &lt; 4,
          """",
          TEXTJOIN(
            "", "", TRUE,
            TEXT(INDEX(validDates, 1), ""mmm d, yyyy""),
            TEXT(INDEX(validDates, 2), ""mmm d, yyyy""),
            TEXT(INDEX(validDates"&amp;", 3), ""mmm d, yyyy""),
            TEXT(INDEX(validDates, 4), ""mmm d, yyyy"")
          )
        )
      )
    ),
    """"
  )
)
"),"")</f>
        <v/>
      </c>
      <c r="BM588" s="65" t="str">
        <f t="shared" si="15"/>
        <v/>
      </c>
      <c r="BN588" s="66"/>
      <c r="BO588" s="67"/>
      <c r="BP588" s="49" t="b">
        <v>0</v>
      </c>
      <c r="BQ588" s="49" t="b">
        <v>0</v>
      </c>
      <c r="BR588" s="68"/>
      <c r="BS588" s="69"/>
      <c r="BT588" s="70" t="b">
        <v>0</v>
      </c>
      <c r="BU588" s="71"/>
      <c r="BV588" s="72"/>
      <c r="BW588" s="86" t="b">
        <v>0</v>
      </c>
      <c r="BX588" s="87"/>
    </row>
    <row r="589">
      <c r="A589" s="35" t="str">
        <f t="shared" si="1"/>
        <v/>
      </c>
      <c r="B589" s="36" t="str">
        <f t="shared" si="2"/>
        <v/>
      </c>
      <c r="C589" s="36" t="str">
        <f t="array" ref="C589">IF(
  M589="",
  "",
  IFERROR(
    INDEX(
      '{INDEX} Tour Packages'!$A:$ZZ,
      MATCH(
        M589,
        INDEX(
          '{INDEX} Tour Packages'!$A:$ZZ,
          ,
          MATCH("Tour Package Name", '{INDEX} Tour Packages'!$4:$4, 0)
        ),
        0
      ),
      MATCH("Tour Code", '{INDEX} Tour Packages'!$4:$4, 0)
    ),
    "XXX"
  )
)
</f>
        <v/>
      </c>
      <c r="D589" s="36" t="str">
        <f t="shared" si="3"/>
        <v/>
      </c>
      <c r="E589" s="36" t="str">
        <f t="shared" si="4"/>
        <v/>
      </c>
      <c r="F589" s="37" t="str">
        <f t="shared" si="5"/>
        <v/>
      </c>
      <c r="G589" s="89"/>
      <c r="H589" s="89"/>
      <c r="I589" s="90"/>
      <c r="J589" s="40" t="str">
        <f t="shared" si="16"/>
        <v> </v>
      </c>
      <c r="K589" s="91"/>
      <c r="L589" s="55"/>
      <c r="M589" s="55"/>
      <c r="N589" s="91"/>
      <c r="O589" s="43" t="str">
        <f>IFERROR(__xludf.DUMMYFUNCTION("IF(N589="""","""",IFERROR(
  N589 + VALUE(REGEXEXTRACT(P589, ""(\d+)\s+Days"")),
  """"
)
)"),"")</f>
        <v/>
      </c>
      <c r="P589" s="43" t="str">
        <f t="array" ref="P589">IFERROR(
  INDEX(
    INDEX('{INDEX} Tour Packages'!$A:$ZZ, , MATCH(P$3, '{INDEX} Tour Packages'!$4:$4, 0)),
    MATCH(M589, INDEX('{INDEX} Tour Packages'!$A:$ZZ,0, MATCH("Tour Package Name", '{INDEX} Tour Packages'!$4:$4, 0)), 0)
  ),
"")
</f>
        <v/>
      </c>
      <c r="Q589" s="44" t="str">
        <f t="shared" si="7"/>
        <v/>
      </c>
      <c r="R589" s="44" t="str">
        <f>IFERROR(__xludf.DUMMYFUNCTION("IF(OR(ISBLANK(K589), ISBLANK(N589)), """", 
  LET(
    resDate, K589,
    tourDate, N589,
    monthCount, MAX(0, DATEDIF(resDate, tourDate - 3, ""M"") + 1),
    secondDates, ARRAYFORMULA(DATE(YEAR(resDate), MONTH(resDate) + SEQUENCE(monthCount), 2)),
    "&amp;"validDates, FILTER(secondDates, (secondDates &gt; resDate + 2) * (secondDates &lt;= tourDate - 3)),
    IF(ISERROR(validDates), 0, COUNTA(validDates))
  )
)
"),"")</f>
        <v/>
      </c>
      <c r="S589" s="44" t="str">
        <f t="shared" si="8"/>
        <v/>
      </c>
      <c r="T589" s="45" t="str">
        <f t="array" ref="T589">IF(ISBLANK(BO589),IFERROR(
  INDEX(
    INDEX('{INDEX} Payment Terms'!$A:$G, , MATCH(T$3, '{INDEX} Payment Terms'!$4:$4, 0)),
    MATCH(Q589, INDEX('{INDEX} Payment Terms'!$A:$G,0, MATCH("Payment Condition", '{INDEX} Payment Terms'!$4:$4, 0)), 0)
  ),
""),"Cancelled")
</f>
        <v/>
      </c>
      <c r="U589" s="46" t="b">
        <v>0</v>
      </c>
      <c r="V589" s="47" t="str">
        <f>IFERROR(__xludf.DUMMYFUNCTION("IF(OR(L589=""Duo Booking"", L589=""Group Booking""),
IF(U589=FALSE,"""",
    LET(
      bookingType, L589,
      tour, M589,
      mainFirst, H589,
      mainLast, I589,
      mainEmail, G589,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$L$4:L589, bookingType,
          $M$4:M589, tour,
          $H$4:H589, mainFirst,
          $I$4:I589, mainLast,
          $G$4:G589, mainEmail
        ),
        ""000""
      ),
  "&amp;"    baseID &amp; ""-"" &amp; memberNumber
    )
  ),
  """"
)
"),"")</f>
        <v/>
      </c>
      <c r="W589" s="48"/>
      <c r="X589" s="85" t="b">
        <v>0</v>
      </c>
      <c r="Y589" s="85" t="b">
        <v>0</v>
      </c>
      <c r="Z589" s="85" t="b">
        <v>0</v>
      </c>
      <c r="AA589" s="50"/>
      <c r="AB589" s="51"/>
      <c r="AC589" s="85" t="b">
        <v>0</v>
      </c>
      <c r="AD589" s="92"/>
      <c r="AE589" s="88"/>
      <c r="AF589" s="36" t="str">
        <f t="array" ref="AF589">IF(M589="","",INDEX(
      '{INDEX} Tour Packages'!$A:$ZP,
      MATCH($M589, '{INDEX} Tour Packages'!$A:$A, 0),
      MATCH(AF$3, '{INDEX} Tour Packages'!$4:$4, 0)
    ))</f>
        <v/>
      </c>
      <c r="AG589" s="36" t="str">
        <f t="array" ref="AG589">IF(M589="","",INDEX(
      '{INDEX} Tour Packages'!$A:$ZP,
      MATCH($M589, '{INDEX} Tour Packages'!$A:$A, 0),
      MATCH(AG$3, '{INDEX} Tour Packages'!$4:$4, 0)
    ))</f>
        <v/>
      </c>
      <c r="AH589" s="36" t="str">
        <f t="array" ref="AH589">IF(M589="","",INDEX(
      '{INDEX} Tour Packages'!$A:$ZP,
      MATCH($M589, '{INDEX} Tour Packages'!$A:$A, 0),
      MATCH(AH$3, '{INDEX} Tour Packages'!$4:$4, 0)
    ))</f>
        <v/>
      </c>
      <c r="AI589" s="54" t="str">
        <f t="shared" si="9"/>
        <v/>
      </c>
      <c r="AJ589" s="42"/>
      <c r="AK589" s="55"/>
      <c r="AL589" s="46" t="b">
        <v>0</v>
      </c>
      <c r="AM589" s="56"/>
      <c r="AN589" s="57" t="str">
        <f t="shared" si="10"/>
        <v/>
      </c>
      <c r="AO589" s="58" t="str">
        <f t="shared" si="11"/>
        <v/>
      </c>
      <c r="AP589" s="59"/>
      <c r="AQ589" s="60"/>
      <c r="AR589" s="61"/>
      <c r="AS589" s="61"/>
      <c r="AT589" s="61" t="str">
        <f>IFERROR(__xludf.DUMMYFUNCTION("IF( 
  OR($AJ589=""Full Payment"", ISBLANK($K589)),
  """",
  IF(
    OR(
      Q589=""Standard Booking, P1"",
      Q589=""Standard Booking, P2"",
      Q589=""Standard Booking, P3"",
      Q589=""Standard Booking, P4""
    ),
    LET(
      resDate,   $"&amp;"K589,
      tourDate,  $N589,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89" s="62" t="str">
        <f t="shared" si="12"/>
        <v/>
      </c>
      <c r="AV589" s="63"/>
      <c r="AW589" s="64"/>
      <c r="AX589" s="64"/>
      <c r="AY589" s="64"/>
      <c r="AZ589" s="64" t="str">
        <f>IFERROR(__xludf.DUMMYFUNCTION("IF(
  OR($AJ589=""Full Payment"",$AJ589=""P1"", ISBLANK($K589)),
  """",
  IF(
    OR(
      $Q589=""Standard Booking, P2"",
      $Q589=""Standard Booking, P3"",
      $Q589=""Standard Booking, P4""
    ),
    LET(
      resDate,   $K589,
      tourDate,"&amp;"  $N589,
      monthCount, DATEDIF(resDate, tourDate, ""M"") + 1,
      secondDates, ARRAYFORMULA(
        DATE(
          YEAR(resDate),
          MONTH(resDate) + SEQUENCE(monthCount),
          2
        )
      ),
      validDates, FILTER(
        sec"&amp;"ondDates,
        (secondDates &gt; resDate + 2) *
        (secondDates &lt;= tourDate - 3)
      ),
      IF(
        OR($AJ589=""P2"", $AJ589=""P3"", $AJ589=""P4""),
        IF(
          COUNTA(validDates) &lt; 2,
          """",
          TEXT(INDEX(validDates"&amp;", 2), ""mmm d, yyyy"")
        ),
        IF(
          COUNTA(validDates) &lt; 2,
          """",
          TEXTJOIN("", "", TRUE,
            TEXT(INDEX(validDates, 1), ""mmm d, yyyy""),
            TEXT(INDEX(validDates, 2), ""mmm d, yyyy"")
          )
 "&amp;"       )
      )
    ),
    """"
  )
)
"),"")</f>
        <v/>
      </c>
      <c r="BA589" s="65" t="str">
        <f t="shared" si="13"/>
        <v/>
      </c>
      <c r="BB589" s="63"/>
      <c r="BC589" s="64"/>
      <c r="BD589" s="64"/>
      <c r="BE589" s="64"/>
      <c r="BF589" s="64" t="str">
        <f>IFERROR(__xludf.DUMMYFUNCTION("IF(
  OR($AJ589=""Full Payment"",$AJ589=""P1"", $AJ589=""P2""),
  """",
  IF(
    AND(
      NOT(ISBLANK($K589)),
      OR(
        Q589=""Standard Booking, P3"",
        Q589=""Standard Booking, P4""
      )
    ),
    LET(
      resDate,   $K589,
      "&amp;"tourDate,  $N589,
      monthCount, DATEDIF(resDate, tourDate, ""M"") + 1,
      secondDates, ARRAYFORMULA(
        DATE(
          YEAR(resDate),
          MONTH(resDate) + SEQUENCE(monthCount),
          2
        )
      ),
      validDates, FILTER(
  "&amp;"      secondDates,
        (secondDates &gt; resDate + 2) *
        (secondDates &lt;= tourDate - 3)
      ),
      IF(
        $AJ589=""P4"",
        IF(
          COUNTA(validDates) &lt; 3,
          """",
          TEXT(INDEX(validDates, 3), ""mmm d, yyyy"")
  "&amp;"      ),
        IF(
          $AJ589=""P3"",
          IF(
            COUNTA(validDates) &lt; 3,
            """",
            TEXT(INDEX(validDates, 3), ""mmm d, yyyy"")
          ),
          IF(
            COUNTA(validDates) &lt; 3,
            """",
    "&amp;"        TEXTJOIN("", "", TRUE,
              TEXT(INDEX(validDates, 1), ""mmm d, yyyy""),
              TEXT(INDEX(validDates, 2), ""mmm d, yyyy""),
              TEXT(INDEX(validDates, 3), ""mmm d, yyyy"")
            )
          )
        )
      )
    "&amp;"),
    """"
  )
)
"),"")</f>
        <v/>
      </c>
      <c r="BG589" s="65" t="str">
        <f t="shared" si="14"/>
        <v/>
      </c>
      <c r="BH589" s="63"/>
      <c r="BI589" s="64"/>
      <c r="BJ589" s="64"/>
      <c r="BK589" s="64"/>
      <c r="BL589" s="64" t="str">
        <f>IFERROR(__xludf.DUMMYFUNCTION("IF(
  OR($AJ589=""Full Payment"",$AJ589=""P1"",$AJ589=""P2"",$AJ589=""P3""),
  """",
  IF(
    AND(
      NOT(ISBLANK($K589)),
      $Q589=""Standard Booking, P4""
    ),
    LET(
      resDate,   $K589,
      tourDate,  $N589,
      monthCount, DATEDIF(r"&amp;"esDate, tourDate, ""M"") + 1,
      secondDates, ARRAYFORMULA(
        DATE(
          YEAR(resDate),
          MONTH(resDate) + SEQUENCE(monthCount),
          2
        )
      ),
      validDates, FILTER(
        secondDates,
        (secondDates &gt; res"&amp;"Date + 2) *
        (secondDates &lt;= tourDate - 3)
      ),
      IF(
        $AJ589=""P4"",
        IF(
          COUNTA(validDates) &lt; 4,
          """",
          TEXT(
            INDEX(validDates, 4),
            ""mmm d, yyyy""
          )
        ),
"&amp;"        IF(
          COUNTA(validDates) &lt; 4,
          """",
          TEXTJOIN(
            "", "", TRUE,
            TEXT(INDEX(validDates, 1), ""mmm d, yyyy""),
            TEXT(INDEX(validDates, 2), ""mmm d, yyyy""),
            TEXT(INDEX(validDates"&amp;", 3), ""mmm d, yyyy""),
            TEXT(INDEX(validDates, 4), ""mmm d, yyyy"")
          )
        )
      )
    ),
    """"
  )
)
"),"")</f>
        <v/>
      </c>
      <c r="BM589" s="65" t="str">
        <f t="shared" si="15"/>
        <v/>
      </c>
      <c r="BN589" s="66"/>
      <c r="BO589" s="67"/>
      <c r="BP589" s="49" t="b">
        <v>0</v>
      </c>
      <c r="BQ589" s="49" t="b">
        <v>0</v>
      </c>
      <c r="BR589" s="68"/>
      <c r="BS589" s="69"/>
      <c r="BT589" s="70" t="b">
        <v>0</v>
      </c>
      <c r="BU589" s="71"/>
      <c r="BV589" s="72"/>
      <c r="BW589" s="86" t="b">
        <v>0</v>
      </c>
      <c r="BX589" s="87"/>
    </row>
    <row r="590">
      <c r="A590" s="35" t="str">
        <f t="shared" si="1"/>
        <v/>
      </c>
      <c r="B590" s="36" t="str">
        <f t="shared" si="2"/>
        <v/>
      </c>
      <c r="C590" s="36" t="str">
        <f t="array" ref="C590">IF(
  M590="",
  "",
  IFERROR(
    INDEX(
      '{INDEX} Tour Packages'!$A:$ZZ,
      MATCH(
        M590,
        INDEX(
          '{INDEX} Tour Packages'!$A:$ZZ,
          ,
          MATCH("Tour Package Name", '{INDEX} Tour Packages'!$4:$4, 0)
        ),
        0
      ),
      MATCH("Tour Code", '{INDEX} Tour Packages'!$4:$4, 0)
    ),
    "XXX"
  )
)
</f>
        <v/>
      </c>
      <c r="D590" s="36" t="str">
        <f t="shared" si="3"/>
        <v/>
      </c>
      <c r="E590" s="36" t="str">
        <f t="shared" si="4"/>
        <v/>
      </c>
      <c r="F590" s="37" t="str">
        <f t="shared" si="5"/>
        <v/>
      </c>
      <c r="G590" s="89"/>
      <c r="H590" s="89"/>
      <c r="I590" s="90"/>
      <c r="J590" s="40" t="str">
        <f t="shared" si="16"/>
        <v> </v>
      </c>
      <c r="K590" s="91"/>
      <c r="L590" s="55"/>
      <c r="M590" s="55"/>
      <c r="N590" s="91"/>
      <c r="O590" s="43" t="str">
        <f>IFERROR(__xludf.DUMMYFUNCTION("IF(N590="""","""",IFERROR(
  N590 + VALUE(REGEXEXTRACT(P590, ""(\d+)\s+Days"")),
  """"
)
)"),"")</f>
        <v/>
      </c>
      <c r="P590" s="43" t="str">
        <f t="array" ref="P590">IFERROR(
  INDEX(
    INDEX('{INDEX} Tour Packages'!$A:$ZZ, , MATCH(P$3, '{INDEX} Tour Packages'!$4:$4, 0)),
    MATCH(M590, INDEX('{INDEX} Tour Packages'!$A:$ZZ,0, MATCH("Tour Package Name", '{INDEX} Tour Packages'!$4:$4, 0)), 0)
  ),
"")
</f>
        <v/>
      </c>
      <c r="Q590" s="44" t="str">
        <f t="shared" si="7"/>
        <v/>
      </c>
      <c r="R590" s="44" t="str">
        <f>IFERROR(__xludf.DUMMYFUNCTION("IF(OR(ISBLANK(K590), ISBLANK(N590)), """", 
  LET(
    resDate, K590,
    tourDate, N590,
    monthCount, MAX(0, DATEDIF(resDate, tourDate - 3, ""M"") + 1),
    secondDates, ARRAYFORMULA(DATE(YEAR(resDate), MONTH(resDate) + SEQUENCE(monthCount), 2)),
    "&amp;"validDates, FILTER(secondDates, (secondDates &gt; resDate + 2) * (secondDates &lt;= tourDate - 3)),
    IF(ISERROR(validDates), 0, COUNTA(validDates))
  )
)
"),"")</f>
        <v/>
      </c>
      <c r="S590" s="44" t="str">
        <f t="shared" si="8"/>
        <v/>
      </c>
      <c r="T590" s="45" t="str">
        <f t="array" ref="T590">IF(ISBLANK(BO590),IFERROR(
  INDEX(
    INDEX('{INDEX} Payment Terms'!$A:$G, , MATCH(T$3, '{INDEX} Payment Terms'!$4:$4, 0)),
    MATCH(Q590, INDEX('{INDEX} Payment Terms'!$A:$G,0, MATCH("Payment Condition", '{INDEX} Payment Terms'!$4:$4, 0)), 0)
  ),
""),"Cancelled")
</f>
        <v/>
      </c>
      <c r="U590" s="46" t="b">
        <v>0</v>
      </c>
      <c r="V590" s="47" t="str">
        <f>IFERROR(__xludf.DUMMYFUNCTION("IF(OR(L590=""Duo Booking"", L590=""Group Booking""),
IF(U590=FALSE,"""",
    LET(
      bookingType, L590,
      tour, M590,
      mainFirst, H590,
      mainLast, I590,
      mainEmail, G590,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$L$4:L590, bookingType,
          $M$4:M590, tour,
          $H$4:H590, mainFirst,
          $I$4:I590, mainLast,
          $G$4:G590, mainEmail
        ),
        ""000""
      ),
  "&amp;"    baseID &amp; ""-"" &amp; memberNumber
    )
  ),
  """"
)
"),"")</f>
        <v/>
      </c>
      <c r="W590" s="48"/>
      <c r="X590" s="85" t="b">
        <v>0</v>
      </c>
      <c r="Y590" s="85" t="b">
        <v>0</v>
      </c>
      <c r="Z590" s="85" t="b">
        <v>0</v>
      </c>
      <c r="AA590" s="50"/>
      <c r="AB590" s="51"/>
      <c r="AC590" s="85" t="b">
        <v>0</v>
      </c>
      <c r="AD590" s="92"/>
      <c r="AE590" s="88"/>
      <c r="AF590" s="36" t="str">
        <f t="array" ref="AF590">IF(M590="","",INDEX(
      '{INDEX} Tour Packages'!$A:$ZP,
      MATCH($M590, '{INDEX} Tour Packages'!$A:$A, 0),
      MATCH(AF$3, '{INDEX} Tour Packages'!$4:$4, 0)
    ))</f>
        <v/>
      </c>
      <c r="AG590" s="36" t="str">
        <f t="array" ref="AG590">IF(M590="","",INDEX(
      '{INDEX} Tour Packages'!$A:$ZP,
      MATCH($M590, '{INDEX} Tour Packages'!$A:$A, 0),
      MATCH(AG$3, '{INDEX} Tour Packages'!$4:$4, 0)
    ))</f>
        <v/>
      </c>
      <c r="AH590" s="36" t="str">
        <f t="array" ref="AH590">IF(M590="","",INDEX(
      '{INDEX} Tour Packages'!$A:$ZP,
      MATCH($M590, '{INDEX} Tour Packages'!$A:$A, 0),
      MATCH(AH$3, '{INDEX} Tour Packages'!$4:$4, 0)
    ))</f>
        <v/>
      </c>
      <c r="AI590" s="54" t="str">
        <f t="shared" si="9"/>
        <v/>
      </c>
      <c r="AJ590" s="42"/>
      <c r="AK590" s="55"/>
      <c r="AL590" s="46" t="b">
        <v>0</v>
      </c>
      <c r="AM590" s="56"/>
      <c r="AN590" s="57" t="str">
        <f t="shared" si="10"/>
        <v/>
      </c>
      <c r="AO590" s="58" t="str">
        <f t="shared" si="11"/>
        <v/>
      </c>
      <c r="AP590" s="59"/>
      <c r="AQ590" s="60"/>
      <c r="AR590" s="61"/>
      <c r="AS590" s="61"/>
      <c r="AT590" s="61" t="str">
        <f>IFERROR(__xludf.DUMMYFUNCTION("IF( 
  OR($AJ590=""Full Payment"", ISBLANK($K590)),
  """",
  IF(
    OR(
      Q590=""Standard Booking, P1"",
      Q590=""Standard Booking, P2"",
      Q590=""Standard Booking, P3"",
      Q590=""Standard Booking, P4""
    ),
    LET(
      resDate,   $"&amp;"K590,
      tourDate,  $N590,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0" s="62" t="str">
        <f t="shared" si="12"/>
        <v/>
      </c>
      <c r="AV590" s="63"/>
      <c r="AW590" s="64"/>
      <c r="AX590" s="64"/>
      <c r="AY590" s="64"/>
      <c r="AZ590" s="64" t="str">
        <f>IFERROR(__xludf.DUMMYFUNCTION("IF(
  OR($AJ590=""Full Payment"",$AJ590=""P1"", ISBLANK($K590)),
  """",
  IF(
    OR(
      $Q590=""Standard Booking, P2"",
      $Q590=""Standard Booking, P3"",
      $Q590=""Standard Booking, P4""
    ),
    LET(
      resDate,   $K590,
      tourDate,"&amp;"  $N590,
      monthCount, DATEDIF(resDate, tourDate, ""M"") + 1,
      secondDates, ARRAYFORMULA(
        DATE(
          YEAR(resDate),
          MONTH(resDate) + SEQUENCE(monthCount),
          2
        )
      ),
      validDates, FILTER(
        sec"&amp;"ondDates,
        (secondDates &gt; resDate + 2) *
        (secondDates &lt;= tourDate - 3)
      ),
      IF(
        OR($AJ590=""P2"", $AJ590=""P3"", $AJ590=""P4""),
        IF(
          COUNTA(validDates) &lt; 2,
          """",
          TEXT(INDEX(validDates"&amp;", 2), ""mmm d, yyyy"")
        ),
        IF(
          COUNTA(validDates) &lt; 2,
          """",
          TEXTJOIN("", "", TRUE,
            TEXT(INDEX(validDates, 1), ""mmm d, yyyy""),
            TEXT(INDEX(validDates, 2), ""mmm d, yyyy"")
          )
 "&amp;"       )
      )
    ),
    """"
  )
)
"),"")</f>
        <v/>
      </c>
      <c r="BA590" s="65" t="str">
        <f t="shared" si="13"/>
        <v/>
      </c>
      <c r="BB590" s="63"/>
      <c r="BC590" s="64"/>
      <c r="BD590" s="64"/>
      <c r="BE590" s="64"/>
      <c r="BF590" s="64" t="str">
        <f>IFERROR(__xludf.DUMMYFUNCTION("IF(
  OR($AJ590=""Full Payment"",$AJ590=""P1"", $AJ590=""P2""),
  """",
  IF(
    AND(
      NOT(ISBLANK($K590)),
      OR(
        Q590=""Standard Booking, P3"",
        Q590=""Standard Booking, P4""
      )
    ),
    LET(
      resDate,   $K590,
      "&amp;"tourDate,  $N590,
      monthCount, DATEDIF(resDate, tourDate, ""M"") + 1,
      secondDates, ARRAYFORMULA(
        DATE(
          YEAR(resDate),
          MONTH(resDate) + SEQUENCE(monthCount),
          2
        )
      ),
      validDates, FILTER(
  "&amp;"      secondDates,
        (secondDates &gt; resDate + 2) *
        (secondDates &lt;= tourDate - 3)
      ),
      IF(
        $AJ590=""P4"",
        IF(
          COUNTA(validDates) &lt; 3,
          """",
          TEXT(INDEX(validDates, 3), ""mmm d, yyyy"")
  "&amp;"      ),
        IF(
          $AJ590=""P3"",
          IF(
            COUNTA(validDates) &lt; 3,
            """",
            TEXT(INDEX(validDates, 3), ""mmm d, yyyy"")
          ),
          IF(
            COUNTA(validDates) &lt; 3,
            """",
    "&amp;"        TEXTJOIN("", "", TRUE,
              TEXT(INDEX(validDates, 1), ""mmm d, yyyy""),
              TEXT(INDEX(validDates, 2), ""mmm d, yyyy""),
              TEXT(INDEX(validDates, 3), ""mmm d, yyyy"")
            )
          )
        )
      )
    "&amp;"),
    """"
  )
)
"),"")</f>
        <v/>
      </c>
      <c r="BG590" s="65" t="str">
        <f t="shared" si="14"/>
        <v/>
      </c>
      <c r="BH590" s="63"/>
      <c r="BI590" s="64"/>
      <c r="BJ590" s="64"/>
      <c r="BK590" s="64"/>
      <c r="BL590" s="64" t="str">
        <f>IFERROR(__xludf.DUMMYFUNCTION("IF(
  OR($AJ590=""Full Payment"",$AJ590=""P1"",$AJ590=""P2"",$AJ590=""P3""),
  """",
  IF(
    AND(
      NOT(ISBLANK($K590)),
      $Q590=""Standard Booking, P4""
    ),
    LET(
      resDate,   $K590,
      tourDate,  $N590,
      monthCount, DATEDIF(r"&amp;"esDate, tourDate, ""M"") + 1,
      secondDates, ARRAYFORMULA(
        DATE(
          YEAR(resDate),
          MONTH(resDate) + SEQUENCE(monthCount),
          2
        )
      ),
      validDates, FILTER(
        secondDates,
        (secondDates &gt; res"&amp;"Date + 2) *
        (secondDates &lt;= tourDate - 3)
      ),
      IF(
        $AJ590=""P4"",
        IF(
          COUNTA(validDates) &lt; 4,
          """",
          TEXT(
            INDEX(validDates, 4),
            ""mmm d, yyyy""
          )
        ),
"&amp;"        IF(
          COUNTA(validDates) &lt; 4,
          """",
          TEXTJOIN(
            "", "", TRUE,
            TEXT(INDEX(validDates, 1), ""mmm d, yyyy""),
            TEXT(INDEX(validDates, 2), ""mmm d, yyyy""),
            TEXT(INDEX(validDates"&amp;", 3), ""mmm d, yyyy""),
            TEXT(INDEX(validDates, 4), ""mmm d, yyyy"")
          )
        )
      )
    ),
    """"
  )
)
"),"")</f>
        <v/>
      </c>
      <c r="BM590" s="65" t="str">
        <f t="shared" si="15"/>
        <v/>
      </c>
      <c r="BN590" s="66"/>
      <c r="BO590" s="67"/>
      <c r="BP590" s="49" t="b">
        <v>0</v>
      </c>
      <c r="BQ590" s="49" t="b">
        <v>0</v>
      </c>
      <c r="BR590" s="68"/>
      <c r="BS590" s="69"/>
      <c r="BT590" s="70" t="b">
        <v>0</v>
      </c>
      <c r="BU590" s="71"/>
      <c r="BV590" s="72"/>
      <c r="BW590" s="86" t="b">
        <v>0</v>
      </c>
      <c r="BX590" s="87"/>
    </row>
    <row r="591">
      <c r="A591" s="35" t="str">
        <f t="shared" si="1"/>
        <v/>
      </c>
      <c r="B591" s="36" t="str">
        <f t="shared" si="2"/>
        <v/>
      </c>
      <c r="C591" s="36" t="str">
        <f t="array" ref="C591">IF(
  M591="",
  "",
  IFERROR(
    INDEX(
      '{INDEX} Tour Packages'!$A:$ZZ,
      MATCH(
        M591,
        INDEX(
          '{INDEX} Tour Packages'!$A:$ZZ,
          ,
          MATCH("Tour Package Name", '{INDEX} Tour Packages'!$4:$4, 0)
        ),
        0
      ),
      MATCH("Tour Code", '{INDEX} Tour Packages'!$4:$4, 0)
    ),
    "XXX"
  )
)
</f>
        <v/>
      </c>
      <c r="D591" s="36" t="str">
        <f t="shared" si="3"/>
        <v/>
      </c>
      <c r="E591" s="36" t="str">
        <f t="shared" si="4"/>
        <v/>
      </c>
      <c r="F591" s="37" t="str">
        <f t="shared" si="5"/>
        <v/>
      </c>
      <c r="G591" s="89"/>
      <c r="H591" s="89"/>
      <c r="I591" s="90"/>
      <c r="J591" s="40" t="str">
        <f t="shared" si="16"/>
        <v> </v>
      </c>
      <c r="K591" s="91"/>
      <c r="L591" s="55"/>
      <c r="M591" s="55"/>
      <c r="N591" s="91"/>
      <c r="O591" s="43" t="str">
        <f>IFERROR(__xludf.DUMMYFUNCTION("IF(N591="""","""",IFERROR(
  N591 + VALUE(REGEXEXTRACT(P591, ""(\d+)\s+Days"")),
  """"
)
)"),"")</f>
        <v/>
      </c>
      <c r="P591" s="43" t="str">
        <f t="array" ref="P591">IFERROR(
  INDEX(
    INDEX('{INDEX} Tour Packages'!$A:$ZZ, , MATCH(P$3, '{INDEX} Tour Packages'!$4:$4, 0)),
    MATCH(M591, INDEX('{INDEX} Tour Packages'!$A:$ZZ,0, MATCH("Tour Package Name", '{INDEX} Tour Packages'!$4:$4, 0)), 0)
  ),
"")
</f>
        <v/>
      </c>
      <c r="Q591" s="44" t="str">
        <f t="shared" si="7"/>
        <v/>
      </c>
      <c r="R591" s="44" t="str">
        <f>IFERROR(__xludf.DUMMYFUNCTION("IF(OR(ISBLANK(K591), ISBLANK(N591)), """", 
  LET(
    resDate, K591,
    tourDate, N591,
    monthCount, MAX(0, DATEDIF(resDate, tourDate - 3, ""M"") + 1),
    secondDates, ARRAYFORMULA(DATE(YEAR(resDate), MONTH(resDate) + SEQUENCE(monthCount), 2)),
    "&amp;"validDates, FILTER(secondDates, (secondDates &gt; resDate + 2) * (secondDates &lt;= tourDate - 3)),
    IF(ISERROR(validDates), 0, COUNTA(validDates))
  )
)
"),"")</f>
        <v/>
      </c>
      <c r="S591" s="44" t="str">
        <f t="shared" si="8"/>
        <v/>
      </c>
      <c r="T591" s="45" t="str">
        <f t="array" ref="T591">IF(ISBLANK(BO591),IFERROR(
  INDEX(
    INDEX('{INDEX} Payment Terms'!$A:$G, , MATCH(T$3, '{INDEX} Payment Terms'!$4:$4, 0)),
    MATCH(Q591, INDEX('{INDEX} Payment Terms'!$A:$G,0, MATCH("Payment Condition", '{INDEX} Payment Terms'!$4:$4, 0)), 0)
  ),
""),"Cancelled")
</f>
        <v/>
      </c>
      <c r="U591" s="46" t="b">
        <v>0</v>
      </c>
      <c r="V591" s="47" t="str">
        <f>IFERROR(__xludf.DUMMYFUNCTION("IF(OR(L591=""Duo Booking"", L591=""Group Booking""),
IF(U591=FALSE,"""",
    LET(
      bookingType, L591,
      tour, M591,
      mainFirst, H591,
      mainLast, I591,
      mainEmail, G591,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$L$4:L591, bookingType,
          $M$4:M591, tour,
          $H$4:H591, mainFirst,
          $I$4:I591, mainLast,
          $G$4:G591, mainEmail
        ),
        ""000""
      ),
  "&amp;"    baseID &amp; ""-"" &amp; memberNumber
    )
  ),
  """"
)
"),"")</f>
        <v/>
      </c>
      <c r="W591" s="48"/>
      <c r="X591" s="85" t="b">
        <v>0</v>
      </c>
      <c r="Y591" s="85" t="b">
        <v>0</v>
      </c>
      <c r="Z591" s="85" t="b">
        <v>0</v>
      </c>
      <c r="AA591" s="50"/>
      <c r="AB591" s="51"/>
      <c r="AC591" s="85" t="b">
        <v>0</v>
      </c>
      <c r="AD591" s="92"/>
      <c r="AE591" s="88"/>
      <c r="AF591" s="36" t="str">
        <f t="array" ref="AF591">IF(M591="","",INDEX(
      '{INDEX} Tour Packages'!$A:$ZP,
      MATCH($M591, '{INDEX} Tour Packages'!$A:$A, 0),
      MATCH(AF$3, '{INDEX} Tour Packages'!$4:$4, 0)
    ))</f>
        <v/>
      </c>
      <c r="AG591" s="36" t="str">
        <f t="array" ref="AG591">IF(M591="","",INDEX(
      '{INDEX} Tour Packages'!$A:$ZP,
      MATCH($M591, '{INDEX} Tour Packages'!$A:$A, 0),
      MATCH(AG$3, '{INDEX} Tour Packages'!$4:$4, 0)
    ))</f>
        <v/>
      </c>
      <c r="AH591" s="36" t="str">
        <f t="array" ref="AH591">IF(M591="","",INDEX(
      '{INDEX} Tour Packages'!$A:$ZP,
      MATCH($M591, '{INDEX} Tour Packages'!$A:$A, 0),
      MATCH(AH$3, '{INDEX} Tour Packages'!$4:$4, 0)
    ))</f>
        <v/>
      </c>
      <c r="AI591" s="54" t="str">
        <f t="shared" si="9"/>
        <v/>
      </c>
      <c r="AJ591" s="42"/>
      <c r="AK591" s="55"/>
      <c r="AL591" s="46" t="b">
        <v>0</v>
      </c>
      <c r="AM591" s="56"/>
      <c r="AN591" s="57" t="str">
        <f t="shared" si="10"/>
        <v/>
      </c>
      <c r="AO591" s="58" t="str">
        <f t="shared" si="11"/>
        <v/>
      </c>
      <c r="AP591" s="59"/>
      <c r="AQ591" s="60"/>
      <c r="AR591" s="61"/>
      <c r="AS591" s="61"/>
      <c r="AT591" s="61" t="str">
        <f>IFERROR(__xludf.DUMMYFUNCTION("IF( 
  OR($AJ591=""Full Payment"", ISBLANK($K591)),
  """",
  IF(
    OR(
      Q591=""Standard Booking, P1"",
      Q591=""Standard Booking, P2"",
      Q591=""Standard Booking, P3"",
      Q591=""Standard Booking, P4""
    ),
    LET(
      resDate,   $"&amp;"K591,
      tourDate,  $N591,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1" s="62" t="str">
        <f t="shared" si="12"/>
        <v/>
      </c>
      <c r="AV591" s="63"/>
      <c r="AW591" s="64"/>
      <c r="AX591" s="64"/>
      <c r="AY591" s="64"/>
      <c r="AZ591" s="64" t="str">
        <f>IFERROR(__xludf.DUMMYFUNCTION("IF(
  OR($AJ591=""Full Payment"",$AJ591=""P1"", ISBLANK($K591)),
  """",
  IF(
    OR(
      $Q591=""Standard Booking, P2"",
      $Q591=""Standard Booking, P3"",
      $Q591=""Standard Booking, P4""
    ),
    LET(
      resDate,   $K591,
      tourDate,"&amp;"  $N591,
      monthCount, DATEDIF(resDate, tourDate, ""M"") + 1,
      secondDates, ARRAYFORMULA(
        DATE(
          YEAR(resDate),
          MONTH(resDate) + SEQUENCE(monthCount),
          2
        )
      ),
      validDates, FILTER(
        sec"&amp;"ondDates,
        (secondDates &gt; resDate + 2) *
        (secondDates &lt;= tourDate - 3)
      ),
      IF(
        OR($AJ591=""P2"", $AJ591=""P3"", $AJ591=""P4""),
        IF(
          COUNTA(validDates) &lt; 2,
          """",
          TEXT(INDEX(validDates"&amp;", 2), ""mmm d, yyyy"")
        ),
        IF(
          COUNTA(validDates) &lt; 2,
          """",
          TEXTJOIN("", "", TRUE,
            TEXT(INDEX(validDates, 1), ""mmm d, yyyy""),
            TEXT(INDEX(validDates, 2), ""mmm d, yyyy"")
          )
 "&amp;"       )
      )
    ),
    """"
  )
)
"),"")</f>
        <v/>
      </c>
      <c r="BA591" s="65" t="str">
        <f t="shared" si="13"/>
        <v/>
      </c>
      <c r="BB591" s="63"/>
      <c r="BC591" s="64"/>
      <c r="BD591" s="64"/>
      <c r="BE591" s="64"/>
      <c r="BF591" s="64" t="str">
        <f>IFERROR(__xludf.DUMMYFUNCTION("IF(
  OR($AJ591=""Full Payment"",$AJ591=""P1"", $AJ591=""P2""),
  """",
  IF(
    AND(
      NOT(ISBLANK($K591)),
      OR(
        Q591=""Standard Booking, P3"",
        Q591=""Standard Booking, P4""
      )
    ),
    LET(
      resDate,   $K591,
      "&amp;"tourDate,  $N591,
      monthCount, DATEDIF(resDate, tourDate, ""M"") + 1,
      secondDates, ARRAYFORMULA(
        DATE(
          YEAR(resDate),
          MONTH(resDate) + SEQUENCE(monthCount),
          2
        )
      ),
      validDates, FILTER(
  "&amp;"      secondDates,
        (secondDates &gt; resDate + 2) *
        (secondDates &lt;= tourDate - 3)
      ),
      IF(
        $AJ591=""P4"",
        IF(
          COUNTA(validDates) &lt; 3,
          """",
          TEXT(INDEX(validDates, 3), ""mmm d, yyyy"")
  "&amp;"      ),
        IF(
          $AJ591=""P3"",
          IF(
            COUNTA(validDates) &lt; 3,
            """",
            TEXT(INDEX(validDates, 3), ""mmm d, yyyy"")
          ),
          IF(
            COUNTA(validDates) &lt; 3,
            """",
    "&amp;"        TEXTJOIN("", "", TRUE,
              TEXT(INDEX(validDates, 1), ""mmm d, yyyy""),
              TEXT(INDEX(validDates, 2), ""mmm d, yyyy""),
              TEXT(INDEX(validDates, 3), ""mmm d, yyyy"")
            )
          )
        )
      )
    "&amp;"),
    """"
  )
)
"),"")</f>
        <v/>
      </c>
      <c r="BG591" s="65" t="str">
        <f t="shared" si="14"/>
        <v/>
      </c>
      <c r="BH591" s="63"/>
      <c r="BI591" s="64"/>
      <c r="BJ591" s="64"/>
      <c r="BK591" s="64"/>
      <c r="BL591" s="64" t="str">
        <f>IFERROR(__xludf.DUMMYFUNCTION("IF(
  OR($AJ591=""Full Payment"",$AJ591=""P1"",$AJ591=""P2"",$AJ591=""P3""),
  """",
  IF(
    AND(
      NOT(ISBLANK($K591)),
      $Q591=""Standard Booking, P4""
    ),
    LET(
      resDate,   $K591,
      tourDate,  $N591,
      monthCount, DATEDIF(r"&amp;"esDate, tourDate, ""M"") + 1,
      secondDates, ARRAYFORMULA(
        DATE(
          YEAR(resDate),
          MONTH(resDate) + SEQUENCE(monthCount),
          2
        )
      ),
      validDates, FILTER(
        secondDates,
        (secondDates &gt; res"&amp;"Date + 2) *
        (secondDates &lt;= tourDate - 3)
      ),
      IF(
        $AJ591=""P4"",
        IF(
          COUNTA(validDates) &lt; 4,
          """",
          TEXT(
            INDEX(validDates, 4),
            ""mmm d, yyyy""
          )
        ),
"&amp;"        IF(
          COUNTA(validDates) &lt; 4,
          """",
          TEXTJOIN(
            "", "", TRUE,
            TEXT(INDEX(validDates, 1), ""mmm d, yyyy""),
            TEXT(INDEX(validDates, 2), ""mmm d, yyyy""),
            TEXT(INDEX(validDates"&amp;", 3), ""mmm d, yyyy""),
            TEXT(INDEX(validDates, 4), ""mmm d, yyyy"")
          )
        )
      )
    ),
    """"
  )
)
"),"")</f>
        <v/>
      </c>
      <c r="BM591" s="65" t="str">
        <f t="shared" si="15"/>
        <v/>
      </c>
      <c r="BN591" s="66"/>
      <c r="BO591" s="67"/>
      <c r="BP591" s="49" t="b">
        <v>0</v>
      </c>
      <c r="BQ591" s="49" t="b">
        <v>0</v>
      </c>
      <c r="BR591" s="68"/>
      <c r="BS591" s="69"/>
      <c r="BT591" s="70" t="b">
        <v>0</v>
      </c>
      <c r="BU591" s="71"/>
      <c r="BV591" s="72"/>
      <c r="BW591" s="86" t="b">
        <v>0</v>
      </c>
      <c r="BX591" s="87"/>
    </row>
    <row r="592">
      <c r="A592" s="35" t="str">
        <f t="shared" si="1"/>
        <v/>
      </c>
      <c r="B592" s="36" t="str">
        <f t="shared" si="2"/>
        <v/>
      </c>
      <c r="C592" s="36" t="str">
        <f t="array" ref="C592">IF(
  M592="",
  "",
  IFERROR(
    INDEX(
      '{INDEX} Tour Packages'!$A:$ZZ,
      MATCH(
        M592,
        INDEX(
          '{INDEX} Tour Packages'!$A:$ZZ,
          ,
          MATCH("Tour Package Name", '{INDEX} Tour Packages'!$4:$4, 0)
        ),
        0
      ),
      MATCH("Tour Code", '{INDEX} Tour Packages'!$4:$4, 0)
    ),
    "XXX"
  )
)
</f>
        <v/>
      </c>
      <c r="D592" s="36" t="str">
        <f t="shared" si="3"/>
        <v/>
      </c>
      <c r="E592" s="36" t="str">
        <f t="shared" si="4"/>
        <v/>
      </c>
      <c r="F592" s="37" t="str">
        <f t="shared" si="5"/>
        <v/>
      </c>
      <c r="G592" s="89"/>
      <c r="H592" s="89"/>
      <c r="I592" s="90"/>
      <c r="J592" s="40" t="str">
        <f t="shared" si="16"/>
        <v> </v>
      </c>
      <c r="K592" s="91"/>
      <c r="L592" s="55"/>
      <c r="M592" s="55"/>
      <c r="N592" s="91"/>
      <c r="O592" s="43" t="str">
        <f>IFERROR(__xludf.DUMMYFUNCTION("IF(N592="""","""",IFERROR(
  N592 + VALUE(REGEXEXTRACT(P592, ""(\d+)\s+Days"")),
  """"
)
)"),"")</f>
        <v/>
      </c>
      <c r="P592" s="43" t="str">
        <f t="array" ref="P592">IFERROR(
  INDEX(
    INDEX('{INDEX} Tour Packages'!$A:$ZZ, , MATCH(P$3, '{INDEX} Tour Packages'!$4:$4, 0)),
    MATCH(M592, INDEX('{INDEX} Tour Packages'!$A:$ZZ,0, MATCH("Tour Package Name", '{INDEX} Tour Packages'!$4:$4, 0)), 0)
  ),
"")
</f>
        <v/>
      </c>
      <c r="Q592" s="44" t="str">
        <f t="shared" si="7"/>
        <v/>
      </c>
      <c r="R592" s="44" t="str">
        <f>IFERROR(__xludf.DUMMYFUNCTION("IF(OR(ISBLANK(K592), ISBLANK(N592)), """", 
  LET(
    resDate, K592,
    tourDate, N592,
    monthCount, MAX(0, DATEDIF(resDate, tourDate - 3, ""M"") + 1),
    secondDates, ARRAYFORMULA(DATE(YEAR(resDate), MONTH(resDate) + SEQUENCE(monthCount), 2)),
    "&amp;"validDates, FILTER(secondDates, (secondDates &gt; resDate + 2) * (secondDates &lt;= tourDate - 3)),
    IF(ISERROR(validDates), 0, COUNTA(validDates))
  )
)
"),"")</f>
        <v/>
      </c>
      <c r="S592" s="44" t="str">
        <f t="shared" si="8"/>
        <v/>
      </c>
      <c r="T592" s="45" t="str">
        <f t="array" ref="T592">IF(ISBLANK(BO592),IFERROR(
  INDEX(
    INDEX('{INDEX} Payment Terms'!$A:$G, , MATCH(T$3, '{INDEX} Payment Terms'!$4:$4, 0)),
    MATCH(Q592, INDEX('{INDEX} Payment Terms'!$A:$G,0, MATCH("Payment Condition", '{INDEX} Payment Terms'!$4:$4, 0)), 0)
  ),
""),"Cancelled")
</f>
        <v/>
      </c>
      <c r="U592" s="46" t="b">
        <v>0</v>
      </c>
      <c r="V592" s="47" t="str">
        <f>IFERROR(__xludf.DUMMYFUNCTION("IF(OR(L592=""Duo Booking"", L592=""Group Booking""),
IF(U592=FALSE,"""",
    LET(
      bookingType, L592,
      tour, M592,
      mainFirst, H592,
      mainLast, I592,
      mainEmail, G592,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$L$4:L592, bookingType,
          $M$4:M592, tour,
          $H$4:H592, mainFirst,
          $I$4:I592, mainLast,
          $G$4:G592, mainEmail
        ),
        ""000""
      ),
  "&amp;"    baseID &amp; ""-"" &amp; memberNumber
    )
  ),
  """"
)
"),"")</f>
        <v/>
      </c>
      <c r="W592" s="48"/>
      <c r="X592" s="85" t="b">
        <v>0</v>
      </c>
      <c r="Y592" s="85" t="b">
        <v>0</v>
      </c>
      <c r="Z592" s="85" t="b">
        <v>0</v>
      </c>
      <c r="AA592" s="50"/>
      <c r="AB592" s="51"/>
      <c r="AC592" s="85" t="b">
        <v>0</v>
      </c>
      <c r="AD592" s="92"/>
      <c r="AE592" s="88"/>
      <c r="AF592" s="36" t="str">
        <f t="array" ref="AF592">IF(M592="","",INDEX(
      '{INDEX} Tour Packages'!$A:$ZP,
      MATCH($M592, '{INDEX} Tour Packages'!$A:$A, 0),
      MATCH(AF$3, '{INDEX} Tour Packages'!$4:$4, 0)
    ))</f>
        <v/>
      </c>
      <c r="AG592" s="36" t="str">
        <f t="array" ref="AG592">IF(M592="","",INDEX(
      '{INDEX} Tour Packages'!$A:$ZP,
      MATCH($M592, '{INDEX} Tour Packages'!$A:$A, 0),
      MATCH(AG$3, '{INDEX} Tour Packages'!$4:$4, 0)
    ))</f>
        <v/>
      </c>
      <c r="AH592" s="36" t="str">
        <f t="array" ref="AH592">IF(M592="","",INDEX(
      '{INDEX} Tour Packages'!$A:$ZP,
      MATCH($M592, '{INDEX} Tour Packages'!$A:$A, 0),
      MATCH(AH$3, '{INDEX} Tour Packages'!$4:$4, 0)
    ))</f>
        <v/>
      </c>
      <c r="AI592" s="54" t="str">
        <f t="shared" si="9"/>
        <v/>
      </c>
      <c r="AJ592" s="42"/>
      <c r="AK592" s="55"/>
      <c r="AL592" s="46" t="b">
        <v>0</v>
      </c>
      <c r="AM592" s="56"/>
      <c r="AN592" s="57" t="str">
        <f t="shared" si="10"/>
        <v/>
      </c>
      <c r="AO592" s="58" t="str">
        <f t="shared" si="11"/>
        <v/>
      </c>
      <c r="AP592" s="59"/>
      <c r="AQ592" s="60"/>
      <c r="AR592" s="61"/>
      <c r="AS592" s="61"/>
      <c r="AT592" s="61" t="str">
        <f>IFERROR(__xludf.DUMMYFUNCTION("IF( 
  OR($AJ592=""Full Payment"", ISBLANK($K592)),
  """",
  IF(
    OR(
      Q592=""Standard Booking, P1"",
      Q592=""Standard Booking, P2"",
      Q592=""Standard Booking, P3"",
      Q592=""Standard Booking, P4""
    ),
    LET(
      resDate,   $"&amp;"K592,
      tourDate,  $N592,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2" s="62" t="str">
        <f t="shared" si="12"/>
        <v/>
      </c>
      <c r="AV592" s="63"/>
      <c r="AW592" s="64"/>
      <c r="AX592" s="64"/>
      <c r="AY592" s="64"/>
      <c r="AZ592" s="64" t="str">
        <f>IFERROR(__xludf.DUMMYFUNCTION("IF(
  OR($AJ592=""Full Payment"",$AJ592=""P1"", ISBLANK($K592)),
  """",
  IF(
    OR(
      $Q592=""Standard Booking, P2"",
      $Q592=""Standard Booking, P3"",
      $Q592=""Standard Booking, P4""
    ),
    LET(
      resDate,   $K592,
      tourDate,"&amp;"  $N592,
      monthCount, DATEDIF(resDate, tourDate, ""M"") + 1,
      secondDates, ARRAYFORMULA(
        DATE(
          YEAR(resDate),
          MONTH(resDate) + SEQUENCE(monthCount),
          2
        )
      ),
      validDates, FILTER(
        sec"&amp;"ondDates,
        (secondDates &gt; resDate + 2) *
        (secondDates &lt;= tourDate - 3)
      ),
      IF(
        OR($AJ592=""P2"", $AJ592=""P3"", $AJ592=""P4""),
        IF(
          COUNTA(validDates) &lt; 2,
          """",
          TEXT(INDEX(validDates"&amp;", 2), ""mmm d, yyyy"")
        ),
        IF(
          COUNTA(validDates) &lt; 2,
          """",
          TEXTJOIN("", "", TRUE,
            TEXT(INDEX(validDates, 1), ""mmm d, yyyy""),
            TEXT(INDEX(validDates, 2), ""mmm d, yyyy"")
          )
 "&amp;"       )
      )
    ),
    """"
  )
)
"),"")</f>
        <v/>
      </c>
      <c r="BA592" s="65" t="str">
        <f t="shared" si="13"/>
        <v/>
      </c>
      <c r="BB592" s="63"/>
      <c r="BC592" s="64"/>
      <c r="BD592" s="64"/>
      <c r="BE592" s="64"/>
      <c r="BF592" s="64" t="str">
        <f>IFERROR(__xludf.DUMMYFUNCTION("IF(
  OR($AJ592=""Full Payment"",$AJ592=""P1"", $AJ592=""P2""),
  """",
  IF(
    AND(
      NOT(ISBLANK($K592)),
      OR(
        Q592=""Standard Booking, P3"",
        Q592=""Standard Booking, P4""
      )
    ),
    LET(
      resDate,   $K592,
      "&amp;"tourDate,  $N592,
      monthCount, DATEDIF(resDate, tourDate, ""M"") + 1,
      secondDates, ARRAYFORMULA(
        DATE(
          YEAR(resDate),
          MONTH(resDate) + SEQUENCE(monthCount),
          2
        )
      ),
      validDates, FILTER(
  "&amp;"      secondDates,
        (secondDates &gt; resDate + 2) *
        (secondDates &lt;= tourDate - 3)
      ),
      IF(
        $AJ592=""P4"",
        IF(
          COUNTA(validDates) &lt; 3,
          """",
          TEXT(INDEX(validDates, 3), ""mmm d, yyyy"")
  "&amp;"      ),
        IF(
          $AJ592=""P3"",
          IF(
            COUNTA(validDates) &lt; 3,
            """",
            TEXT(INDEX(validDates, 3), ""mmm d, yyyy"")
          ),
          IF(
            COUNTA(validDates) &lt; 3,
            """",
    "&amp;"        TEXTJOIN("", "", TRUE,
              TEXT(INDEX(validDates, 1), ""mmm d, yyyy""),
              TEXT(INDEX(validDates, 2), ""mmm d, yyyy""),
              TEXT(INDEX(validDates, 3), ""mmm d, yyyy"")
            )
          )
        )
      )
    "&amp;"),
    """"
  )
)
"),"")</f>
        <v/>
      </c>
      <c r="BG592" s="65" t="str">
        <f t="shared" si="14"/>
        <v/>
      </c>
      <c r="BH592" s="63"/>
      <c r="BI592" s="64"/>
      <c r="BJ592" s="64"/>
      <c r="BK592" s="64"/>
      <c r="BL592" s="64" t="str">
        <f>IFERROR(__xludf.DUMMYFUNCTION("IF(
  OR($AJ592=""Full Payment"",$AJ592=""P1"",$AJ592=""P2"",$AJ592=""P3""),
  """",
  IF(
    AND(
      NOT(ISBLANK($K592)),
      $Q592=""Standard Booking, P4""
    ),
    LET(
      resDate,   $K592,
      tourDate,  $N592,
      monthCount, DATEDIF(r"&amp;"esDate, tourDate, ""M"") + 1,
      secondDates, ARRAYFORMULA(
        DATE(
          YEAR(resDate),
          MONTH(resDate) + SEQUENCE(monthCount),
          2
        )
      ),
      validDates, FILTER(
        secondDates,
        (secondDates &gt; res"&amp;"Date + 2) *
        (secondDates &lt;= tourDate - 3)
      ),
      IF(
        $AJ592=""P4"",
        IF(
          COUNTA(validDates) &lt; 4,
          """",
          TEXT(
            INDEX(validDates, 4),
            ""mmm d, yyyy""
          )
        ),
"&amp;"        IF(
          COUNTA(validDates) &lt; 4,
          """",
          TEXTJOIN(
            "", "", TRUE,
            TEXT(INDEX(validDates, 1), ""mmm d, yyyy""),
            TEXT(INDEX(validDates, 2), ""mmm d, yyyy""),
            TEXT(INDEX(validDates"&amp;", 3), ""mmm d, yyyy""),
            TEXT(INDEX(validDates, 4), ""mmm d, yyyy"")
          )
        )
      )
    ),
    """"
  )
)
"),"")</f>
        <v/>
      </c>
      <c r="BM592" s="65" t="str">
        <f t="shared" si="15"/>
        <v/>
      </c>
      <c r="BN592" s="66"/>
      <c r="BO592" s="67"/>
      <c r="BP592" s="49" t="b">
        <v>0</v>
      </c>
      <c r="BQ592" s="49" t="b">
        <v>0</v>
      </c>
      <c r="BR592" s="68"/>
      <c r="BS592" s="69"/>
      <c r="BT592" s="70" t="b">
        <v>0</v>
      </c>
      <c r="BU592" s="71"/>
      <c r="BV592" s="72"/>
      <c r="BW592" s="86" t="b">
        <v>0</v>
      </c>
      <c r="BX592" s="87"/>
    </row>
    <row r="593">
      <c r="A593" s="35" t="str">
        <f t="shared" si="1"/>
        <v/>
      </c>
      <c r="B593" s="36" t="str">
        <f t="shared" si="2"/>
        <v/>
      </c>
      <c r="C593" s="36" t="str">
        <f t="array" ref="C593">IF(
  M593="",
  "",
  IFERROR(
    INDEX(
      '{INDEX} Tour Packages'!$A:$ZZ,
      MATCH(
        M593,
        INDEX(
          '{INDEX} Tour Packages'!$A:$ZZ,
          ,
          MATCH("Tour Package Name", '{INDEX} Tour Packages'!$4:$4, 0)
        ),
        0
      ),
      MATCH("Tour Code", '{INDEX} Tour Packages'!$4:$4, 0)
    ),
    "XXX"
  )
)
</f>
        <v/>
      </c>
      <c r="D593" s="36" t="str">
        <f t="shared" si="3"/>
        <v/>
      </c>
      <c r="E593" s="36" t="str">
        <f t="shared" si="4"/>
        <v/>
      </c>
      <c r="F593" s="37" t="str">
        <f t="shared" si="5"/>
        <v/>
      </c>
      <c r="G593" s="89"/>
      <c r="H593" s="89"/>
      <c r="I593" s="90"/>
      <c r="J593" s="40" t="str">
        <f t="shared" si="16"/>
        <v> </v>
      </c>
      <c r="K593" s="91"/>
      <c r="L593" s="55"/>
      <c r="M593" s="55"/>
      <c r="N593" s="91"/>
      <c r="O593" s="43" t="str">
        <f>IFERROR(__xludf.DUMMYFUNCTION("IF(N593="""","""",IFERROR(
  N593 + VALUE(REGEXEXTRACT(P593, ""(\d+)\s+Days"")),
  """"
)
)"),"")</f>
        <v/>
      </c>
      <c r="P593" s="43" t="str">
        <f t="array" ref="P593">IFERROR(
  INDEX(
    INDEX('{INDEX} Tour Packages'!$A:$ZZ, , MATCH(P$3, '{INDEX} Tour Packages'!$4:$4, 0)),
    MATCH(M593, INDEX('{INDEX} Tour Packages'!$A:$ZZ,0, MATCH("Tour Package Name", '{INDEX} Tour Packages'!$4:$4, 0)), 0)
  ),
"")
</f>
        <v/>
      </c>
      <c r="Q593" s="44" t="str">
        <f t="shared" si="7"/>
        <v/>
      </c>
      <c r="R593" s="44" t="str">
        <f>IFERROR(__xludf.DUMMYFUNCTION("IF(OR(ISBLANK(K593), ISBLANK(N593)), """", 
  LET(
    resDate, K593,
    tourDate, N593,
    monthCount, MAX(0, DATEDIF(resDate, tourDate - 3, ""M"") + 1),
    secondDates, ARRAYFORMULA(DATE(YEAR(resDate), MONTH(resDate) + SEQUENCE(monthCount), 2)),
    "&amp;"validDates, FILTER(secondDates, (secondDates &gt; resDate + 2) * (secondDates &lt;= tourDate - 3)),
    IF(ISERROR(validDates), 0, COUNTA(validDates))
  )
)
"),"")</f>
        <v/>
      </c>
      <c r="S593" s="44" t="str">
        <f t="shared" si="8"/>
        <v/>
      </c>
      <c r="T593" s="45" t="str">
        <f t="array" ref="T593">IF(ISBLANK(BO593),IFERROR(
  INDEX(
    INDEX('{INDEX} Payment Terms'!$A:$G, , MATCH(T$3, '{INDEX} Payment Terms'!$4:$4, 0)),
    MATCH(Q593, INDEX('{INDEX} Payment Terms'!$A:$G,0, MATCH("Payment Condition", '{INDEX} Payment Terms'!$4:$4, 0)), 0)
  ),
""),"Cancelled")
</f>
        <v/>
      </c>
      <c r="U593" s="46" t="b">
        <v>0</v>
      </c>
      <c r="V593" s="47" t="str">
        <f>IFERROR(__xludf.DUMMYFUNCTION("IF(OR(L593=""Duo Booking"", L593=""Group Booking""),
IF(U593=FALSE,"""",
    LET(
      bookingType, L593,
      tour, M593,
      mainFirst, H593,
      mainLast, I593,
      mainEmail, G593,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$L$4:L593, bookingType,
          $M$4:M593, tour,
          $H$4:H593, mainFirst,
          $I$4:I593, mainLast,
          $G$4:G593, mainEmail
        ),
        ""000""
      ),
  "&amp;"    baseID &amp; ""-"" &amp; memberNumber
    )
  ),
  """"
)
"),"")</f>
        <v/>
      </c>
      <c r="W593" s="48"/>
      <c r="X593" s="85" t="b">
        <v>0</v>
      </c>
      <c r="Y593" s="85" t="b">
        <v>0</v>
      </c>
      <c r="Z593" s="85" t="b">
        <v>0</v>
      </c>
      <c r="AA593" s="50"/>
      <c r="AB593" s="51"/>
      <c r="AC593" s="85" t="b">
        <v>0</v>
      </c>
      <c r="AD593" s="92"/>
      <c r="AE593" s="88"/>
      <c r="AF593" s="36" t="str">
        <f t="array" ref="AF593">IF(M593="","",INDEX(
      '{INDEX} Tour Packages'!$A:$ZP,
      MATCH($M593, '{INDEX} Tour Packages'!$A:$A, 0),
      MATCH(AF$3, '{INDEX} Tour Packages'!$4:$4, 0)
    ))</f>
        <v/>
      </c>
      <c r="AG593" s="36" t="str">
        <f t="array" ref="AG593">IF(M593="","",INDEX(
      '{INDEX} Tour Packages'!$A:$ZP,
      MATCH($M593, '{INDEX} Tour Packages'!$A:$A, 0),
      MATCH(AG$3, '{INDEX} Tour Packages'!$4:$4, 0)
    ))</f>
        <v/>
      </c>
      <c r="AH593" s="36" t="str">
        <f t="array" ref="AH593">IF(M593="","",INDEX(
      '{INDEX} Tour Packages'!$A:$ZP,
      MATCH($M593, '{INDEX} Tour Packages'!$A:$A, 0),
      MATCH(AH$3, '{INDEX} Tour Packages'!$4:$4, 0)
    ))</f>
        <v/>
      </c>
      <c r="AI593" s="54" t="str">
        <f t="shared" si="9"/>
        <v/>
      </c>
      <c r="AJ593" s="42"/>
      <c r="AK593" s="55"/>
      <c r="AL593" s="46" t="b">
        <v>0</v>
      </c>
      <c r="AM593" s="56"/>
      <c r="AN593" s="57" t="str">
        <f t="shared" si="10"/>
        <v/>
      </c>
      <c r="AO593" s="58" t="str">
        <f t="shared" si="11"/>
        <v/>
      </c>
      <c r="AP593" s="59"/>
      <c r="AQ593" s="60"/>
      <c r="AR593" s="61"/>
      <c r="AS593" s="61"/>
      <c r="AT593" s="61" t="str">
        <f>IFERROR(__xludf.DUMMYFUNCTION("IF( 
  OR($AJ593=""Full Payment"", ISBLANK($K593)),
  """",
  IF(
    OR(
      Q593=""Standard Booking, P1"",
      Q593=""Standard Booking, P2"",
      Q593=""Standard Booking, P3"",
      Q593=""Standard Booking, P4""
    ),
    LET(
      resDate,   $"&amp;"K593,
      tourDate,  $N593,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3" s="62" t="str">
        <f t="shared" si="12"/>
        <v/>
      </c>
      <c r="AV593" s="63"/>
      <c r="AW593" s="64"/>
      <c r="AX593" s="64"/>
      <c r="AY593" s="64"/>
      <c r="AZ593" s="64" t="str">
        <f>IFERROR(__xludf.DUMMYFUNCTION("IF(
  OR($AJ593=""Full Payment"",$AJ593=""P1"", ISBLANK($K593)),
  """",
  IF(
    OR(
      $Q593=""Standard Booking, P2"",
      $Q593=""Standard Booking, P3"",
      $Q593=""Standard Booking, P4""
    ),
    LET(
      resDate,   $K593,
      tourDate,"&amp;"  $N593,
      monthCount, DATEDIF(resDate, tourDate, ""M"") + 1,
      secondDates, ARRAYFORMULA(
        DATE(
          YEAR(resDate),
          MONTH(resDate) + SEQUENCE(monthCount),
          2
        )
      ),
      validDates, FILTER(
        sec"&amp;"ondDates,
        (secondDates &gt; resDate + 2) *
        (secondDates &lt;= tourDate - 3)
      ),
      IF(
        OR($AJ593=""P2"", $AJ593=""P3"", $AJ593=""P4""),
        IF(
          COUNTA(validDates) &lt; 2,
          """",
          TEXT(INDEX(validDates"&amp;", 2), ""mmm d, yyyy"")
        ),
        IF(
          COUNTA(validDates) &lt; 2,
          """",
          TEXTJOIN("", "", TRUE,
            TEXT(INDEX(validDates, 1), ""mmm d, yyyy""),
            TEXT(INDEX(validDates, 2), ""mmm d, yyyy"")
          )
 "&amp;"       )
      )
    ),
    """"
  )
)
"),"")</f>
        <v/>
      </c>
      <c r="BA593" s="65" t="str">
        <f t="shared" si="13"/>
        <v/>
      </c>
      <c r="BB593" s="63"/>
      <c r="BC593" s="64"/>
      <c r="BD593" s="64"/>
      <c r="BE593" s="64"/>
      <c r="BF593" s="64" t="str">
        <f>IFERROR(__xludf.DUMMYFUNCTION("IF(
  OR($AJ593=""Full Payment"",$AJ593=""P1"", $AJ593=""P2""),
  """",
  IF(
    AND(
      NOT(ISBLANK($K593)),
      OR(
        Q593=""Standard Booking, P3"",
        Q593=""Standard Booking, P4""
      )
    ),
    LET(
      resDate,   $K593,
      "&amp;"tourDate,  $N593,
      monthCount, DATEDIF(resDate, tourDate, ""M"") + 1,
      secondDates, ARRAYFORMULA(
        DATE(
          YEAR(resDate),
          MONTH(resDate) + SEQUENCE(monthCount),
          2
        )
      ),
      validDates, FILTER(
  "&amp;"      secondDates,
        (secondDates &gt; resDate + 2) *
        (secondDates &lt;= tourDate - 3)
      ),
      IF(
        $AJ593=""P4"",
        IF(
          COUNTA(validDates) &lt; 3,
          """",
          TEXT(INDEX(validDates, 3), ""mmm d, yyyy"")
  "&amp;"      ),
        IF(
          $AJ593=""P3"",
          IF(
            COUNTA(validDates) &lt; 3,
            """",
            TEXT(INDEX(validDates, 3), ""mmm d, yyyy"")
          ),
          IF(
            COUNTA(validDates) &lt; 3,
            """",
    "&amp;"        TEXTJOIN("", "", TRUE,
              TEXT(INDEX(validDates, 1), ""mmm d, yyyy""),
              TEXT(INDEX(validDates, 2), ""mmm d, yyyy""),
              TEXT(INDEX(validDates, 3), ""mmm d, yyyy"")
            )
          )
        )
      )
    "&amp;"),
    """"
  )
)
"),"")</f>
        <v/>
      </c>
      <c r="BG593" s="65" t="str">
        <f t="shared" si="14"/>
        <v/>
      </c>
      <c r="BH593" s="63"/>
      <c r="BI593" s="64"/>
      <c r="BJ593" s="64"/>
      <c r="BK593" s="64"/>
      <c r="BL593" s="64" t="str">
        <f>IFERROR(__xludf.DUMMYFUNCTION("IF(
  OR($AJ593=""Full Payment"",$AJ593=""P1"",$AJ593=""P2"",$AJ593=""P3""),
  """",
  IF(
    AND(
      NOT(ISBLANK($K593)),
      $Q593=""Standard Booking, P4""
    ),
    LET(
      resDate,   $K593,
      tourDate,  $N593,
      monthCount, DATEDIF(r"&amp;"esDate, tourDate, ""M"") + 1,
      secondDates, ARRAYFORMULA(
        DATE(
          YEAR(resDate),
          MONTH(resDate) + SEQUENCE(monthCount),
          2
        )
      ),
      validDates, FILTER(
        secondDates,
        (secondDates &gt; res"&amp;"Date + 2) *
        (secondDates &lt;= tourDate - 3)
      ),
      IF(
        $AJ593=""P4"",
        IF(
          COUNTA(validDates) &lt; 4,
          """",
          TEXT(
            INDEX(validDates, 4),
            ""mmm d, yyyy""
          )
        ),
"&amp;"        IF(
          COUNTA(validDates) &lt; 4,
          """",
          TEXTJOIN(
            "", "", TRUE,
            TEXT(INDEX(validDates, 1), ""mmm d, yyyy""),
            TEXT(INDEX(validDates, 2), ""mmm d, yyyy""),
            TEXT(INDEX(validDates"&amp;", 3), ""mmm d, yyyy""),
            TEXT(INDEX(validDates, 4), ""mmm d, yyyy"")
          )
        )
      )
    ),
    """"
  )
)
"),"")</f>
        <v/>
      </c>
      <c r="BM593" s="65" t="str">
        <f t="shared" si="15"/>
        <v/>
      </c>
      <c r="BN593" s="66"/>
      <c r="BO593" s="67"/>
      <c r="BP593" s="49" t="b">
        <v>0</v>
      </c>
      <c r="BQ593" s="49" t="b">
        <v>0</v>
      </c>
      <c r="BR593" s="68"/>
      <c r="BS593" s="69"/>
      <c r="BT593" s="70" t="b">
        <v>0</v>
      </c>
      <c r="BU593" s="71"/>
      <c r="BV593" s="72"/>
      <c r="BW593" s="86" t="b">
        <v>0</v>
      </c>
      <c r="BX593" s="87"/>
    </row>
    <row r="594">
      <c r="A594" s="35" t="str">
        <f t="shared" si="1"/>
        <v/>
      </c>
      <c r="B594" s="36" t="str">
        <f t="shared" si="2"/>
        <v/>
      </c>
      <c r="C594" s="36" t="str">
        <f t="array" ref="C594">IF(
  M594="",
  "",
  IFERROR(
    INDEX(
      '{INDEX} Tour Packages'!$A:$ZZ,
      MATCH(
        M594,
        INDEX(
          '{INDEX} Tour Packages'!$A:$ZZ,
          ,
          MATCH("Tour Package Name", '{INDEX} Tour Packages'!$4:$4, 0)
        ),
        0
      ),
      MATCH("Tour Code", '{INDEX} Tour Packages'!$4:$4, 0)
    ),
    "XXX"
  )
)
</f>
        <v/>
      </c>
      <c r="D594" s="36" t="str">
        <f t="shared" si="3"/>
        <v/>
      </c>
      <c r="E594" s="36" t="str">
        <f t="shared" si="4"/>
        <v/>
      </c>
      <c r="F594" s="37" t="str">
        <f t="shared" si="5"/>
        <v/>
      </c>
      <c r="G594" s="89"/>
      <c r="H594" s="89"/>
      <c r="I594" s="90"/>
      <c r="J594" s="40" t="str">
        <f t="shared" si="16"/>
        <v> </v>
      </c>
      <c r="K594" s="91"/>
      <c r="L594" s="55"/>
      <c r="M594" s="55"/>
      <c r="N594" s="91"/>
      <c r="O594" s="43" t="str">
        <f>IFERROR(__xludf.DUMMYFUNCTION("IF(N594="""","""",IFERROR(
  N594 + VALUE(REGEXEXTRACT(P594, ""(\d+)\s+Days"")),
  """"
)
)"),"")</f>
        <v/>
      </c>
      <c r="P594" s="43" t="str">
        <f t="array" ref="P594">IFERROR(
  INDEX(
    INDEX('{INDEX} Tour Packages'!$A:$ZZ, , MATCH(P$3, '{INDEX} Tour Packages'!$4:$4, 0)),
    MATCH(M594, INDEX('{INDEX} Tour Packages'!$A:$ZZ,0, MATCH("Tour Package Name", '{INDEX} Tour Packages'!$4:$4, 0)), 0)
  ),
"")
</f>
        <v/>
      </c>
      <c r="Q594" s="44" t="str">
        <f t="shared" si="7"/>
        <v/>
      </c>
      <c r="R594" s="44" t="str">
        <f>IFERROR(__xludf.DUMMYFUNCTION("IF(OR(ISBLANK(K594), ISBLANK(N594)), """", 
  LET(
    resDate, K594,
    tourDate, N594,
    monthCount, MAX(0, DATEDIF(resDate, tourDate - 3, ""M"") + 1),
    secondDates, ARRAYFORMULA(DATE(YEAR(resDate), MONTH(resDate) + SEQUENCE(monthCount), 2)),
    "&amp;"validDates, FILTER(secondDates, (secondDates &gt; resDate + 2) * (secondDates &lt;= tourDate - 3)),
    IF(ISERROR(validDates), 0, COUNTA(validDates))
  )
)
"),"")</f>
        <v/>
      </c>
      <c r="S594" s="44" t="str">
        <f t="shared" si="8"/>
        <v/>
      </c>
      <c r="T594" s="45" t="str">
        <f t="array" ref="T594">IF(ISBLANK(BO594),IFERROR(
  INDEX(
    INDEX('{INDEX} Payment Terms'!$A:$G, , MATCH(T$3, '{INDEX} Payment Terms'!$4:$4, 0)),
    MATCH(Q594, INDEX('{INDEX} Payment Terms'!$A:$G,0, MATCH("Payment Condition", '{INDEX} Payment Terms'!$4:$4, 0)), 0)
  ),
""),"Cancelled")
</f>
        <v/>
      </c>
      <c r="U594" s="46" t="b">
        <v>0</v>
      </c>
      <c r="V594" s="47" t="str">
        <f>IFERROR(__xludf.DUMMYFUNCTION("IF(OR(L594=""Duo Booking"", L594=""Group Booking""),
IF(U594=FALSE,"""",
    LET(
      bookingType, L594,
      tour, M594,
      mainFirst, H594,
      mainLast, I594,
      mainEmail, G594,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$L$4:L594, bookingType,
          $M$4:M594, tour,
          $H$4:H594, mainFirst,
          $I$4:I594, mainLast,
          $G$4:G594, mainEmail
        ),
        ""000""
      ),
  "&amp;"    baseID &amp; ""-"" &amp; memberNumber
    )
  ),
  """"
)
"),"")</f>
        <v/>
      </c>
      <c r="W594" s="48"/>
      <c r="X594" s="85" t="b">
        <v>0</v>
      </c>
      <c r="Y594" s="85" t="b">
        <v>0</v>
      </c>
      <c r="Z594" s="85" t="b">
        <v>0</v>
      </c>
      <c r="AA594" s="50"/>
      <c r="AB594" s="51"/>
      <c r="AC594" s="85" t="b">
        <v>0</v>
      </c>
      <c r="AD594" s="92"/>
      <c r="AE594" s="88"/>
      <c r="AF594" s="36" t="str">
        <f t="array" ref="AF594">IF(M594="","",INDEX(
      '{INDEX} Tour Packages'!$A:$ZP,
      MATCH($M594, '{INDEX} Tour Packages'!$A:$A, 0),
      MATCH(AF$3, '{INDEX} Tour Packages'!$4:$4, 0)
    ))</f>
        <v/>
      </c>
      <c r="AG594" s="36" t="str">
        <f t="array" ref="AG594">IF(M594="","",INDEX(
      '{INDEX} Tour Packages'!$A:$ZP,
      MATCH($M594, '{INDEX} Tour Packages'!$A:$A, 0),
      MATCH(AG$3, '{INDEX} Tour Packages'!$4:$4, 0)
    ))</f>
        <v/>
      </c>
      <c r="AH594" s="36" t="str">
        <f t="array" ref="AH594">IF(M594="","",INDEX(
      '{INDEX} Tour Packages'!$A:$ZP,
      MATCH($M594, '{INDEX} Tour Packages'!$A:$A, 0),
      MATCH(AH$3, '{INDEX} Tour Packages'!$4:$4, 0)
    ))</f>
        <v/>
      </c>
      <c r="AI594" s="54" t="str">
        <f t="shared" si="9"/>
        <v/>
      </c>
      <c r="AJ594" s="42"/>
      <c r="AK594" s="55"/>
      <c r="AL594" s="46" t="b">
        <v>0</v>
      </c>
      <c r="AM594" s="56"/>
      <c r="AN594" s="57" t="str">
        <f t="shared" si="10"/>
        <v/>
      </c>
      <c r="AO594" s="58" t="str">
        <f t="shared" si="11"/>
        <v/>
      </c>
      <c r="AP594" s="59"/>
      <c r="AQ594" s="60"/>
      <c r="AR594" s="61"/>
      <c r="AS594" s="61"/>
      <c r="AT594" s="61" t="str">
        <f>IFERROR(__xludf.DUMMYFUNCTION("IF( 
  OR($AJ594=""Full Payment"", ISBLANK($K594)),
  """",
  IF(
    OR(
      Q594=""Standard Booking, P1"",
      Q594=""Standard Booking, P2"",
      Q594=""Standard Booking, P3"",
      Q594=""Standard Booking, P4""
    ),
    LET(
      resDate,   $"&amp;"K594,
      tourDate,  $N594,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4" s="62" t="str">
        <f t="shared" si="12"/>
        <v/>
      </c>
      <c r="AV594" s="63"/>
      <c r="AW594" s="64"/>
      <c r="AX594" s="64"/>
      <c r="AY594" s="64"/>
      <c r="AZ594" s="64" t="str">
        <f>IFERROR(__xludf.DUMMYFUNCTION("IF(
  OR($AJ594=""Full Payment"",$AJ594=""P1"", ISBLANK($K594)),
  """",
  IF(
    OR(
      $Q594=""Standard Booking, P2"",
      $Q594=""Standard Booking, P3"",
      $Q594=""Standard Booking, P4""
    ),
    LET(
      resDate,   $K594,
      tourDate,"&amp;"  $N594,
      monthCount, DATEDIF(resDate, tourDate, ""M"") + 1,
      secondDates, ARRAYFORMULA(
        DATE(
          YEAR(resDate),
          MONTH(resDate) + SEQUENCE(monthCount),
          2
        )
      ),
      validDates, FILTER(
        sec"&amp;"ondDates,
        (secondDates &gt; resDate + 2) *
        (secondDates &lt;= tourDate - 3)
      ),
      IF(
        OR($AJ594=""P2"", $AJ594=""P3"", $AJ594=""P4""),
        IF(
          COUNTA(validDates) &lt; 2,
          """",
          TEXT(INDEX(validDates"&amp;", 2), ""mmm d, yyyy"")
        ),
        IF(
          COUNTA(validDates) &lt; 2,
          """",
          TEXTJOIN("", "", TRUE,
            TEXT(INDEX(validDates, 1), ""mmm d, yyyy""),
            TEXT(INDEX(validDates, 2), ""mmm d, yyyy"")
          )
 "&amp;"       )
      )
    ),
    """"
  )
)
"),"")</f>
        <v/>
      </c>
      <c r="BA594" s="65" t="str">
        <f t="shared" si="13"/>
        <v/>
      </c>
      <c r="BB594" s="63"/>
      <c r="BC594" s="64"/>
      <c r="BD594" s="64"/>
      <c r="BE594" s="64"/>
      <c r="BF594" s="64" t="str">
        <f>IFERROR(__xludf.DUMMYFUNCTION("IF(
  OR($AJ594=""Full Payment"",$AJ594=""P1"", $AJ594=""P2""),
  """",
  IF(
    AND(
      NOT(ISBLANK($K594)),
      OR(
        Q594=""Standard Booking, P3"",
        Q594=""Standard Booking, P4""
      )
    ),
    LET(
      resDate,   $K594,
      "&amp;"tourDate,  $N594,
      monthCount, DATEDIF(resDate, tourDate, ""M"") + 1,
      secondDates, ARRAYFORMULA(
        DATE(
          YEAR(resDate),
          MONTH(resDate) + SEQUENCE(monthCount),
          2
        )
      ),
      validDates, FILTER(
  "&amp;"      secondDates,
        (secondDates &gt; resDate + 2) *
        (secondDates &lt;= tourDate - 3)
      ),
      IF(
        $AJ594=""P4"",
        IF(
          COUNTA(validDates) &lt; 3,
          """",
          TEXT(INDEX(validDates, 3), ""mmm d, yyyy"")
  "&amp;"      ),
        IF(
          $AJ594=""P3"",
          IF(
            COUNTA(validDates) &lt; 3,
            """",
            TEXT(INDEX(validDates, 3), ""mmm d, yyyy"")
          ),
          IF(
            COUNTA(validDates) &lt; 3,
            """",
    "&amp;"        TEXTJOIN("", "", TRUE,
              TEXT(INDEX(validDates, 1), ""mmm d, yyyy""),
              TEXT(INDEX(validDates, 2), ""mmm d, yyyy""),
              TEXT(INDEX(validDates, 3), ""mmm d, yyyy"")
            )
          )
        )
      )
    "&amp;"),
    """"
  )
)
"),"")</f>
        <v/>
      </c>
      <c r="BG594" s="65" t="str">
        <f t="shared" si="14"/>
        <v/>
      </c>
      <c r="BH594" s="63"/>
      <c r="BI594" s="64"/>
      <c r="BJ594" s="64"/>
      <c r="BK594" s="64"/>
      <c r="BL594" s="64" t="str">
        <f>IFERROR(__xludf.DUMMYFUNCTION("IF(
  OR($AJ594=""Full Payment"",$AJ594=""P1"",$AJ594=""P2"",$AJ594=""P3""),
  """",
  IF(
    AND(
      NOT(ISBLANK($K594)),
      $Q594=""Standard Booking, P4""
    ),
    LET(
      resDate,   $K594,
      tourDate,  $N594,
      monthCount, DATEDIF(r"&amp;"esDate, tourDate, ""M"") + 1,
      secondDates, ARRAYFORMULA(
        DATE(
          YEAR(resDate),
          MONTH(resDate) + SEQUENCE(monthCount),
          2
        )
      ),
      validDates, FILTER(
        secondDates,
        (secondDates &gt; res"&amp;"Date + 2) *
        (secondDates &lt;= tourDate - 3)
      ),
      IF(
        $AJ594=""P4"",
        IF(
          COUNTA(validDates) &lt; 4,
          """",
          TEXT(
            INDEX(validDates, 4),
            ""mmm d, yyyy""
          )
        ),
"&amp;"        IF(
          COUNTA(validDates) &lt; 4,
          """",
          TEXTJOIN(
            "", "", TRUE,
            TEXT(INDEX(validDates, 1), ""mmm d, yyyy""),
            TEXT(INDEX(validDates, 2), ""mmm d, yyyy""),
            TEXT(INDEX(validDates"&amp;", 3), ""mmm d, yyyy""),
            TEXT(INDEX(validDates, 4), ""mmm d, yyyy"")
          )
        )
      )
    ),
    """"
  )
)
"),"")</f>
        <v/>
      </c>
      <c r="BM594" s="65" t="str">
        <f t="shared" si="15"/>
        <v/>
      </c>
      <c r="BN594" s="66"/>
      <c r="BO594" s="67"/>
      <c r="BP594" s="49" t="b">
        <v>0</v>
      </c>
      <c r="BQ594" s="49" t="b">
        <v>0</v>
      </c>
      <c r="BR594" s="68"/>
      <c r="BS594" s="69"/>
      <c r="BT594" s="70" t="b">
        <v>0</v>
      </c>
      <c r="BU594" s="71"/>
      <c r="BV594" s="72"/>
      <c r="BW594" s="86" t="b">
        <v>0</v>
      </c>
      <c r="BX594" s="87"/>
    </row>
    <row r="595">
      <c r="A595" s="35" t="str">
        <f t="shared" si="1"/>
        <v/>
      </c>
      <c r="B595" s="36" t="str">
        <f t="shared" si="2"/>
        <v/>
      </c>
      <c r="C595" s="36" t="str">
        <f t="array" ref="C595">IF(
  M595="",
  "",
  IFERROR(
    INDEX(
      '{INDEX} Tour Packages'!$A:$ZZ,
      MATCH(
        M595,
        INDEX(
          '{INDEX} Tour Packages'!$A:$ZZ,
          ,
          MATCH("Tour Package Name", '{INDEX} Tour Packages'!$4:$4, 0)
        ),
        0
      ),
      MATCH("Tour Code", '{INDEX} Tour Packages'!$4:$4, 0)
    ),
    "XXX"
  )
)
</f>
        <v/>
      </c>
      <c r="D595" s="36" t="str">
        <f t="shared" si="3"/>
        <v/>
      </c>
      <c r="E595" s="36" t="str">
        <f t="shared" si="4"/>
        <v/>
      </c>
      <c r="F595" s="37" t="str">
        <f t="shared" si="5"/>
        <v/>
      </c>
      <c r="G595" s="89"/>
      <c r="H595" s="89"/>
      <c r="I595" s="90"/>
      <c r="J595" s="40" t="str">
        <f t="shared" si="16"/>
        <v> </v>
      </c>
      <c r="K595" s="91"/>
      <c r="L595" s="55"/>
      <c r="M595" s="55"/>
      <c r="N595" s="91"/>
      <c r="O595" s="43" t="str">
        <f>IFERROR(__xludf.DUMMYFUNCTION("IF(N595="""","""",IFERROR(
  N595 + VALUE(REGEXEXTRACT(P595, ""(\d+)\s+Days"")),
  """"
)
)"),"")</f>
        <v/>
      </c>
      <c r="P595" s="43" t="str">
        <f t="array" ref="P595">IFERROR(
  INDEX(
    INDEX('{INDEX} Tour Packages'!$A:$ZZ, , MATCH(P$3, '{INDEX} Tour Packages'!$4:$4, 0)),
    MATCH(M595, INDEX('{INDEX} Tour Packages'!$A:$ZZ,0, MATCH("Tour Package Name", '{INDEX} Tour Packages'!$4:$4, 0)), 0)
  ),
"")
</f>
        <v/>
      </c>
      <c r="Q595" s="44" t="str">
        <f t="shared" si="7"/>
        <v/>
      </c>
      <c r="R595" s="44" t="str">
        <f>IFERROR(__xludf.DUMMYFUNCTION("IF(OR(ISBLANK(K595), ISBLANK(N595)), """", 
  LET(
    resDate, K595,
    tourDate, N595,
    monthCount, MAX(0, DATEDIF(resDate, tourDate - 3, ""M"") + 1),
    secondDates, ARRAYFORMULA(DATE(YEAR(resDate), MONTH(resDate) + SEQUENCE(monthCount), 2)),
    "&amp;"validDates, FILTER(secondDates, (secondDates &gt; resDate + 2) * (secondDates &lt;= tourDate - 3)),
    IF(ISERROR(validDates), 0, COUNTA(validDates))
  )
)
"),"")</f>
        <v/>
      </c>
      <c r="S595" s="44" t="str">
        <f t="shared" si="8"/>
        <v/>
      </c>
      <c r="T595" s="45" t="str">
        <f t="array" ref="T595">IF(ISBLANK(BO595),IFERROR(
  INDEX(
    INDEX('{INDEX} Payment Terms'!$A:$G, , MATCH(T$3, '{INDEX} Payment Terms'!$4:$4, 0)),
    MATCH(Q595, INDEX('{INDEX} Payment Terms'!$A:$G,0, MATCH("Payment Condition", '{INDEX} Payment Terms'!$4:$4, 0)), 0)
  ),
""),"Cancelled")
</f>
        <v/>
      </c>
      <c r="U595" s="46" t="b">
        <v>0</v>
      </c>
      <c r="V595" s="47" t="str">
        <f>IFERROR(__xludf.DUMMYFUNCTION("IF(OR(L595=""Duo Booking"", L595=""Group Booking""),
IF(U595=FALSE,"""",
    LET(
      bookingType, L595,
      tour, M595,
      mainFirst, H595,
      mainLast, I595,
      mainEmail, G595,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$L$4:L595, bookingType,
          $M$4:M595, tour,
          $H$4:H595, mainFirst,
          $I$4:I595, mainLast,
          $G$4:G595, mainEmail
        ),
        ""000""
      ),
  "&amp;"    baseID &amp; ""-"" &amp; memberNumber
    )
  ),
  """"
)
"),"")</f>
        <v/>
      </c>
      <c r="W595" s="48"/>
      <c r="X595" s="85" t="b">
        <v>0</v>
      </c>
      <c r="Y595" s="85" t="b">
        <v>0</v>
      </c>
      <c r="Z595" s="85" t="b">
        <v>0</v>
      </c>
      <c r="AA595" s="50"/>
      <c r="AB595" s="51"/>
      <c r="AC595" s="85" t="b">
        <v>0</v>
      </c>
      <c r="AD595" s="92"/>
      <c r="AE595" s="88"/>
      <c r="AF595" s="36" t="str">
        <f t="array" ref="AF595">IF(M595="","",INDEX(
      '{INDEX} Tour Packages'!$A:$ZP,
      MATCH($M595, '{INDEX} Tour Packages'!$A:$A, 0),
      MATCH(AF$3, '{INDEX} Tour Packages'!$4:$4, 0)
    ))</f>
        <v/>
      </c>
      <c r="AG595" s="36" t="str">
        <f t="array" ref="AG595">IF(M595="","",INDEX(
      '{INDEX} Tour Packages'!$A:$ZP,
      MATCH($M595, '{INDEX} Tour Packages'!$A:$A, 0),
      MATCH(AG$3, '{INDEX} Tour Packages'!$4:$4, 0)
    ))</f>
        <v/>
      </c>
      <c r="AH595" s="36" t="str">
        <f t="array" ref="AH595">IF(M595="","",INDEX(
      '{INDEX} Tour Packages'!$A:$ZP,
      MATCH($M595, '{INDEX} Tour Packages'!$A:$A, 0),
      MATCH(AH$3, '{INDEX} Tour Packages'!$4:$4, 0)
    ))</f>
        <v/>
      </c>
      <c r="AI595" s="54" t="str">
        <f t="shared" si="9"/>
        <v/>
      </c>
      <c r="AJ595" s="42"/>
      <c r="AK595" s="55"/>
      <c r="AL595" s="46" t="b">
        <v>0</v>
      </c>
      <c r="AM595" s="56"/>
      <c r="AN595" s="57" t="str">
        <f t="shared" si="10"/>
        <v/>
      </c>
      <c r="AO595" s="58" t="str">
        <f t="shared" si="11"/>
        <v/>
      </c>
      <c r="AP595" s="59"/>
      <c r="AQ595" s="60"/>
      <c r="AR595" s="61"/>
      <c r="AS595" s="61"/>
      <c r="AT595" s="61" t="str">
        <f>IFERROR(__xludf.DUMMYFUNCTION("IF( 
  OR($AJ595=""Full Payment"", ISBLANK($K595)),
  """",
  IF(
    OR(
      Q595=""Standard Booking, P1"",
      Q595=""Standard Booking, P2"",
      Q595=""Standard Booking, P3"",
      Q595=""Standard Booking, P4""
    ),
    LET(
      resDate,   $"&amp;"K595,
      tourDate,  $N595,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5" s="62" t="str">
        <f t="shared" si="12"/>
        <v/>
      </c>
      <c r="AV595" s="63"/>
      <c r="AW595" s="64"/>
      <c r="AX595" s="64"/>
      <c r="AY595" s="64"/>
      <c r="AZ595" s="64" t="str">
        <f>IFERROR(__xludf.DUMMYFUNCTION("IF(
  OR($AJ595=""Full Payment"",$AJ595=""P1"", ISBLANK($K595)),
  """",
  IF(
    OR(
      $Q595=""Standard Booking, P2"",
      $Q595=""Standard Booking, P3"",
      $Q595=""Standard Booking, P4""
    ),
    LET(
      resDate,   $K595,
      tourDate,"&amp;"  $N595,
      monthCount, DATEDIF(resDate, tourDate, ""M"") + 1,
      secondDates, ARRAYFORMULA(
        DATE(
          YEAR(resDate),
          MONTH(resDate) + SEQUENCE(monthCount),
          2
        )
      ),
      validDates, FILTER(
        sec"&amp;"ondDates,
        (secondDates &gt; resDate + 2) *
        (secondDates &lt;= tourDate - 3)
      ),
      IF(
        OR($AJ595=""P2"", $AJ595=""P3"", $AJ595=""P4""),
        IF(
          COUNTA(validDates) &lt; 2,
          """",
          TEXT(INDEX(validDates"&amp;", 2), ""mmm d, yyyy"")
        ),
        IF(
          COUNTA(validDates) &lt; 2,
          """",
          TEXTJOIN("", "", TRUE,
            TEXT(INDEX(validDates, 1), ""mmm d, yyyy""),
            TEXT(INDEX(validDates, 2), ""mmm d, yyyy"")
          )
 "&amp;"       )
      )
    ),
    """"
  )
)
"),"")</f>
        <v/>
      </c>
      <c r="BA595" s="65" t="str">
        <f t="shared" si="13"/>
        <v/>
      </c>
      <c r="BB595" s="63"/>
      <c r="BC595" s="64"/>
      <c r="BD595" s="64"/>
      <c r="BE595" s="64"/>
      <c r="BF595" s="64" t="str">
        <f>IFERROR(__xludf.DUMMYFUNCTION("IF(
  OR($AJ595=""Full Payment"",$AJ595=""P1"", $AJ595=""P2""),
  """",
  IF(
    AND(
      NOT(ISBLANK($K595)),
      OR(
        Q595=""Standard Booking, P3"",
        Q595=""Standard Booking, P4""
      )
    ),
    LET(
      resDate,   $K595,
      "&amp;"tourDate,  $N595,
      monthCount, DATEDIF(resDate, tourDate, ""M"") + 1,
      secondDates, ARRAYFORMULA(
        DATE(
          YEAR(resDate),
          MONTH(resDate) + SEQUENCE(monthCount),
          2
        )
      ),
      validDates, FILTER(
  "&amp;"      secondDates,
        (secondDates &gt; resDate + 2) *
        (secondDates &lt;= tourDate - 3)
      ),
      IF(
        $AJ595=""P4"",
        IF(
          COUNTA(validDates) &lt; 3,
          """",
          TEXT(INDEX(validDates, 3), ""mmm d, yyyy"")
  "&amp;"      ),
        IF(
          $AJ595=""P3"",
          IF(
            COUNTA(validDates) &lt; 3,
            """",
            TEXT(INDEX(validDates, 3), ""mmm d, yyyy"")
          ),
          IF(
            COUNTA(validDates) &lt; 3,
            """",
    "&amp;"        TEXTJOIN("", "", TRUE,
              TEXT(INDEX(validDates, 1), ""mmm d, yyyy""),
              TEXT(INDEX(validDates, 2), ""mmm d, yyyy""),
              TEXT(INDEX(validDates, 3), ""mmm d, yyyy"")
            )
          )
        )
      )
    "&amp;"),
    """"
  )
)
"),"")</f>
        <v/>
      </c>
      <c r="BG595" s="65" t="str">
        <f t="shared" si="14"/>
        <v/>
      </c>
      <c r="BH595" s="63"/>
      <c r="BI595" s="64"/>
      <c r="BJ595" s="64"/>
      <c r="BK595" s="64"/>
      <c r="BL595" s="64" t="str">
        <f>IFERROR(__xludf.DUMMYFUNCTION("IF(
  OR($AJ595=""Full Payment"",$AJ595=""P1"",$AJ595=""P2"",$AJ595=""P3""),
  """",
  IF(
    AND(
      NOT(ISBLANK($K595)),
      $Q595=""Standard Booking, P4""
    ),
    LET(
      resDate,   $K595,
      tourDate,  $N595,
      monthCount, DATEDIF(r"&amp;"esDate, tourDate, ""M"") + 1,
      secondDates, ARRAYFORMULA(
        DATE(
          YEAR(resDate),
          MONTH(resDate) + SEQUENCE(monthCount),
          2
        )
      ),
      validDates, FILTER(
        secondDates,
        (secondDates &gt; res"&amp;"Date + 2) *
        (secondDates &lt;= tourDate - 3)
      ),
      IF(
        $AJ595=""P4"",
        IF(
          COUNTA(validDates) &lt; 4,
          """",
          TEXT(
            INDEX(validDates, 4),
            ""mmm d, yyyy""
          )
        ),
"&amp;"        IF(
          COUNTA(validDates) &lt; 4,
          """",
          TEXTJOIN(
            "", "", TRUE,
            TEXT(INDEX(validDates, 1), ""mmm d, yyyy""),
            TEXT(INDEX(validDates, 2), ""mmm d, yyyy""),
            TEXT(INDEX(validDates"&amp;", 3), ""mmm d, yyyy""),
            TEXT(INDEX(validDates, 4), ""mmm d, yyyy"")
          )
        )
      )
    ),
    """"
  )
)
"),"")</f>
        <v/>
      </c>
      <c r="BM595" s="65" t="str">
        <f t="shared" si="15"/>
        <v/>
      </c>
      <c r="BN595" s="66"/>
      <c r="BO595" s="67"/>
      <c r="BP595" s="49" t="b">
        <v>0</v>
      </c>
      <c r="BQ595" s="49" t="b">
        <v>0</v>
      </c>
      <c r="BR595" s="68"/>
      <c r="BS595" s="69"/>
      <c r="BT595" s="70" t="b">
        <v>0</v>
      </c>
      <c r="BU595" s="71"/>
      <c r="BV595" s="72"/>
      <c r="BW595" s="86" t="b">
        <v>0</v>
      </c>
      <c r="BX595" s="87"/>
    </row>
    <row r="596">
      <c r="A596" s="35" t="str">
        <f t="shared" si="1"/>
        <v/>
      </c>
      <c r="B596" s="36" t="str">
        <f t="shared" si="2"/>
        <v/>
      </c>
      <c r="C596" s="36" t="str">
        <f t="array" ref="C596">IF(
  M596="",
  "",
  IFERROR(
    INDEX(
      '{INDEX} Tour Packages'!$A:$ZZ,
      MATCH(
        M596,
        INDEX(
          '{INDEX} Tour Packages'!$A:$ZZ,
          ,
          MATCH("Tour Package Name", '{INDEX} Tour Packages'!$4:$4, 0)
        ),
        0
      ),
      MATCH("Tour Code", '{INDEX} Tour Packages'!$4:$4, 0)
    ),
    "XXX"
  )
)
</f>
        <v/>
      </c>
      <c r="D596" s="36" t="str">
        <f t="shared" si="3"/>
        <v/>
      </c>
      <c r="E596" s="36" t="str">
        <f t="shared" si="4"/>
        <v/>
      </c>
      <c r="F596" s="37" t="str">
        <f t="shared" si="5"/>
        <v/>
      </c>
      <c r="G596" s="89"/>
      <c r="H596" s="89"/>
      <c r="I596" s="90"/>
      <c r="J596" s="40" t="str">
        <f t="shared" si="16"/>
        <v> </v>
      </c>
      <c r="K596" s="91"/>
      <c r="L596" s="55"/>
      <c r="M596" s="55"/>
      <c r="N596" s="91"/>
      <c r="O596" s="43" t="str">
        <f>IFERROR(__xludf.DUMMYFUNCTION("IF(N596="""","""",IFERROR(
  N596 + VALUE(REGEXEXTRACT(P596, ""(\d+)\s+Days"")),
  """"
)
)"),"")</f>
        <v/>
      </c>
      <c r="P596" s="43" t="str">
        <f t="array" ref="P596">IFERROR(
  INDEX(
    INDEX('{INDEX} Tour Packages'!$A:$ZZ, , MATCH(P$3, '{INDEX} Tour Packages'!$4:$4, 0)),
    MATCH(M596, INDEX('{INDEX} Tour Packages'!$A:$ZZ,0, MATCH("Tour Package Name", '{INDEX} Tour Packages'!$4:$4, 0)), 0)
  ),
"")
</f>
        <v/>
      </c>
      <c r="Q596" s="44" t="str">
        <f t="shared" si="7"/>
        <v/>
      </c>
      <c r="R596" s="44" t="str">
        <f>IFERROR(__xludf.DUMMYFUNCTION("IF(OR(ISBLANK(K596), ISBLANK(N596)), """", 
  LET(
    resDate, K596,
    tourDate, N596,
    monthCount, MAX(0, DATEDIF(resDate, tourDate - 3, ""M"") + 1),
    secondDates, ARRAYFORMULA(DATE(YEAR(resDate), MONTH(resDate) + SEQUENCE(monthCount), 2)),
    "&amp;"validDates, FILTER(secondDates, (secondDates &gt; resDate + 2) * (secondDates &lt;= tourDate - 3)),
    IF(ISERROR(validDates), 0, COUNTA(validDates))
  )
)
"),"")</f>
        <v/>
      </c>
      <c r="S596" s="44" t="str">
        <f t="shared" si="8"/>
        <v/>
      </c>
      <c r="T596" s="45" t="str">
        <f t="array" ref="T596">IF(ISBLANK(BO596),IFERROR(
  INDEX(
    INDEX('{INDEX} Payment Terms'!$A:$G, , MATCH(T$3, '{INDEX} Payment Terms'!$4:$4, 0)),
    MATCH(Q596, INDEX('{INDEX} Payment Terms'!$A:$G,0, MATCH("Payment Condition", '{INDEX} Payment Terms'!$4:$4, 0)), 0)
  ),
""),"Cancelled")
</f>
        <v/>
      </c>
      <c r="U596" s="46" t="b">
        <v>0</v>
      </c>
      <c r="V596" s="47" t="str">
        <f>IFERROR(__xludf.DUMMYFUNCTION("IF(OR(L596=""Duo Booking"", L596=""Group Booking""),
IF(U596=FALSE,"""",
    LET(
      bookingType, L596,
      tour, M596,
      mainFirst, H596,
      mainLast, I596,
      mainEmail, G596,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$L$4:L596, bookingType,
          $M$4:M596, tour,
          $H$4:H596, mainFirst,
          $I$4:I596, mainLast,
          $G$4:G596, mainEmail
        ),
        ""000""
      ),
  "&amp;"    baseID &amp; ""-"" &amp; memberNumber
    )
  ),
  """"
)
"),"")</f>
        <v/>
      </c>
      <c r="W596" s="48"/>
      <c r="X596" s="85" t="b">
        <v>0</v>
      </c>
      <c r="Y596" s="85" t="b">
        <v>0</v>
      </c>
      <c r="Z596" s="85" t="b">
        <v>0</v>
      </c>
      <c r="AA596" s="50"/>
      <c r="AB596" s="51"/>
      <c r="AC596" s="85" t="b">
        <v>0</v>
      </c>
      <c r="AD596" s="92"/>
      <c r="AE596" s="88"/>
      <c r="AF596" s="36" t="str">
        <f t="array" ref="AF596">IF(M596="","",INDEX(
      '{INDEX} Tour Packages'!$A:$ZP,
      MATCH($M596, '{INDEX} Tour Packages'!$A:$A, 0),
      MATCH(AF$3, '{INDEX} Tour Packages'!$4:$4, 0)
    ))</f>
        <v/>
      </c>
      <c r="AG596" s="36" t="str">
        <f t="array" ref="AG596">IF(M596="","",INDEX(
      '{INDEX} Tour Packages'!$A:$ZP,
      MATCH($M596, '{INDEX} Tour Packages'!$A:$A, 0),
      MATCH(AG$3, '{INDEX} Tour Packages'!$4:$4, 0)
    ))</f>
        <v/>
      </c>
      <c r="AH596" s="36" t="str">
        <f t="array" ref="AH596">IF(M596="","",INDEX(
      '{INDEX} Tour Packages'!$A:$ZP,
      MATCH($M596, '{INDEX} Tour Packages'!$A:$A, 0),
      MATCH(AH$3, '{INDEX} Tour Packages'!$4:$4, 0)
    ))</f>
        <v/>
      </c>
      <c r="AI596" s="54" t="str">
        <f t="shared" si="9"/>
        <v/>
      </c>
      <c r="AJ596" s="42"/>
      <c r="AK596" s="55"/>
      <c r="AL596" s="46" t="b">
        <v>0</v>
      </c>
      <c r="AM596" s="56"/>
      <c r="AN596" s="57" t="str">
        <f t="shared" si="10"/>
        <v/>
      </c>
      <c r="AO596" s="58" t="str">
        <f t="shared" si="11"/>
        <v/>
      </c>
      <c r="AP596" s="59"/>
      <c r="AQ596" s="60"/>
      <c r="AR596" s="61"/>
      <c r="AS596" s="61"/>
      <c r="AT596" s="61" t="str">
        <f>IFERROR(__xludf.DUMMYFUNCTION("IF( 
  OR($AJ596=""Full Payment"", ISBLANK($K596)),
  """",
  IF(
    OR(
      Q596=""Standard Booking, P1"",
      Q596=""Standard Booking, P2"",
      Q596=""Standard Booking, P3"",
      Q596=""Standard Booking, P4""
    ),
    LET(
      resDate,   $"&amp;"K596,
      tourDate,  $N596,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6" s="62" t="str">
        <f t="shared" si="12"/>
        <v/>
      </c>
      <c r="AV596" s="63"/>
      <c r="AW596" s="64"/>
      <c r="AX596" s="64"/>
      <c r="AY596" s="64"/>
      <c r="AZ596" s="64" t="str">
        <f>IFERROR(__xludf.DUMMYFUNCTION("IF(
  OR($AJ596=""Full Payment"",$AJ596=""P1"", ISBLANK($K596)),
  """",
  IF(
    OR(
      $Q596=""Standard Booking, P2"",
      $Q596=""Standard Booking, P3"",
      $Q596=""Standard Booking, P4""
    ),
    LET(
      resDate,   $K596,
      tourDate,"&amp;"  $N596,
      monthCount, DATEDIF(resDate, tourDate, ""M"") + 1,
      secondDates, ARRAYFORMULA(
        DATE(
          YEAR(resDate),
          MONTH(resDate) + SEQUENCE(monthCount),
          2
        )
      ),
      validDates, FILTER(
        sec"&amp;"ondDates,
        (secondDates &gt; resDate + 2) *
        (secondDates &lt;= tourDate - 3)
      ),
      IF(
        OR($AJ596=""P2"", $AJ596=""P3"", $AJ596=""P4""),
        IF(
          COUNTA(validDates) &lt; 2,
          """",
          TEXT(INDEX(validDates"&amp;", 2), ""mmm d, yyyy"")
        ),
        IF(
          COUNTA(validDates) &lt; 2,
          """",
          TEXTJOIN("", "", TRUE,
            TEXT(INDEX(validDates, 1), ""mmm d, yyyy""),
            TEXT(INDEX(validDates, 2), ""mmm d, yyyy"")
          )
 "&amp;"       )
      )
    ),
    """"
  )
)
"),"")</f>
        <v/>
      </c>
      <c r="BA596" s="65" t="str">
        <f t="shared" si="13"/>
        <v/>
      </c>
      <c r="BB596" s="63"/>
      <c r="BC596" s="64"/>
      <c r="BD596" s="64"/>
      <c r="BE596" s="64"/>
      <c r="BF596" s="64" t="str">
        <f>IFERROR(__xludf.DUMMYFUNCTION("IF(
  OR($AJ596=""Full Payment"",$AJ596=""P1"", $AJ596=""P2""),
  """",
  IF(
    AND(
      NOT(ISBLANK($K596)),
      OR(
        Q596=""Standard Booking, P3"",
        Q596=""Standard Booking, P4""
      )
    ),
    LET(
      resDate,   $K596,
      "&amp;"tourDate,  $N596,
      monthCount, DATEDIF(resDate, tourDate, ""M"") + 1,
      secondDates, ARRAYFORMULA(
        DATE(
          YEAR(resDate),
          MONTH(resDate) + SEQUENCE(monthCount),
          2
        )
      ),
      validDates, FILTER(
  "&amp;"      secondDates,
        (secondDates &gt; resDate + 2) *
        (secondDates &lt;= tourDate - 3)
      ),
      IF(
        $AJ596=""P4"",
        IF(
          COUNTA(validDates) &lt; 3,
          """",
          TEXT(INDEX(validDates, 3), ""mmm d, yyyy"")
  "&amp;"      ),
        IF(
          $AJ596=""P3"",
          IF(
            COUNTA(validDates) &lt; 3,
            """",
            TEXT(INDEX(validDates, 3), ""mmm d, yyyy"")
          ),
          IF(
            COUNTA(validDates) &lt; 3,
            """",
    "&amp;"        TEXTJOIN("", "", TRUE,
              TEXT(INDEX(validDates, 1), ""mmm d, yyyy""),
              TEXT(INDEX(validDates, 2), ""mmm d, yyyy""),
              TEXT(INDEX(validDates, 3), ""mmm d, yyyy"")
            )
          )
        )
      )
    "&amp;"),
    """"
  )
)
"),"")</f>
        <v/>
      </c>
      <c r="BG596" s="65" t="str">
        <f t="shared" si="14"/>
        <v/>
      </c>
      <c r="BH596" s="63"/>
      <c r="BI596" s="64"/>
      <c r="BJ596" s="64"/>
      <c r="BK596" s="64"/>
      <c r="BL596" s="64" t="str">
        <f>IFERROR(__xludf.DUMMYFUNCTION("IF(
  OR($AJ596=""Full Payment"",$AJ596=""P1"",$AJ596=""P2"",$AJ596=""P3""),
  """",
  IF(
    AND(
      NOT(ISBLANK($K596)),
      $Q596=""Standard Booking, P4""
    ),
    LET(
      resDate,   $K596,
      tourDate,  $N596,
      monthCount, DATEDIF(r"&amp;"esDate, tourDate, ""M"") + 1,
      secondDates, ARRAYFORMULA(
        DATE(
          YEAR(resDate),
          MONTH(resDate) + SEQUENCE(monthCount),
          2
        )
      ),
      validDates, FILTER(
        secondDates,
        (secondDates &gt; res"&amp;"Date + 2) *
        (secondDates &lt;= tourDate - 3)
      ),
      IF(
        $AJ596=""P4"",
        IF(
          COUNTA(validDates) &lt; 4,
          """",
          TEXT(
            INDEX(validDates, 4),
            ""mmm d, yyyy""
          )
        ),
"&amp;"        IF(
          COUNTA(validDates) &lt; 4,
          """",
          TEXTJOIN(
            "", "", TRUE,
            TEXT(INDEX(validDates, 1), ""mmm d, yyyy""),
            TEXT(INDEX(validDates, 2), ""mmm d, yyyy""),
            TEXT(INDEX(validDates"&amp;", 3), ""mmm d, yyyy""),
            TEXT(INDEX(validDates, 4), ""mmm d, yyyy"")
          )
        )
      )
    ),
    """"
  )
)
"),"")</f>
        <v/>
      </c>
      <c r="BM596" s="65" t="str">
        <f t="shared" si="15"/>
        <v/>
      </c>
      <c r="BN596" s="66"/>
      <c r="BO596" s="67"/>
      <c r="BP596" s="49" t="b">
        <v>0</v>
      </c>
      <c r="BQ596" s="49" t="b">
        <v>0</v>
      </c>
      <c r="BR596" s="68"/>
      <c r="BS596" s="69"/>
      <c r="BT596" s="70" t="b">
        <v>0</v>
      </c>
      <c r="BU596" s="71"/>
      <c r="BV596" s="72"/>
      <c r="BW596" s="86" t="b">
        <v>0</v>
      </c>
      <c r="BX596" s="87"/>
    </row>
    <row r="597">
      <c r="A597" s="35" t="str">
        <f t="shared" si="1"/>
        <v/>
      </c>
      <c r="B597" s="36" t="str">
        <f t="shared" si="2"/>
        <v/>
      </c>
      <c r="C597" s="36" t="str">
        <f t="array" ref="C597">IF(
  M597="",
  "",
  IFERROR(
    INDEX(
      '{INDEX} Tour Packages'!$A:$ZZ,
      MATCH(
        M597,
        INDEX(
          '{INDEX} Tour Packages'!$A:$ZZ,
          ,
          MATCH("Tour Package Name", '{INDEX} Tour Packages'!$4:$4, 0)
        ),
        0
      ),
      MATCH("Tour Code", '{INDEX} Tour Packages'!$4:$4, 0)
    ),
    "XXX"
  )
)
</f>
        <v/>
      </c>
      <c r="D597" s="36" t="str">
        <f t="shared" si="3"/>
        <v/>
      </c>
      <c r="E597" s="36" t="str">
        <f t="shared" si="4"/>
        <v/>
      </c>
      <c r="F597" s="37" t="str">
        <f t="shared" si="5"/>
        <v/>
      </c>
      <c r="G597" s="89"/>
      <c r="H597" s="89"/>
      <c r="I597" s="90"/>
      <c r="J597" s="40" t="str">
        <f t="shared" si="16"/>
        <v> </v>
      </c>
      <c r="K597" s="91"/>
      <c r="L597" s="55"/>
      <c r="M597" s="55"/>
      <c r="N597" s="91"/>
      <c r="O597" s="43" t="str">
        <f>IFERROR(__xludf.DUMMYFUNCTION("IF(N597="""","""",IFERROR(
  N597 + VALUE(REGEXEXTRACT(P597, ""(\d+)\s+Days"")),
  """"
)
)"),"")</f>
        <v/>
      </c>
      <c r="P597" s="43" t="str">
        <f t="array" ref="P597">IFERROR(
  INDEX(
    INDEX('{INDEX} Tour Packages'!$A:$ZZ, , MATCH(P$3, '{INDEX} Tour Packages'!$4:$4, 0)),
    MATCH(M597, INDEX('{INDEX} Tour Packages'!$A:$ZZ,0, MATCH("Tour Package Name", '{INDEX} Tour Packages'!$4:$4, 0)), 0)
  ),
"")
</f>
        <v/>
      </c>
      <c r="Q597" s="44" t="str">
        <f t="shared" si="7"/>
        <v/>
      </c>
      <c r="R597" s="44" t="str">
        <f>IFERROR(__xludf.DUMMYFUNCTION("IF(OR(ISBLANK(K597), ISBLANK(N597)), """", 
  LET(
    resDate, K597,
    tourDate, N597,
    monthCount, MAX(0, DATEDIF(resDate, tourDate - 3, ""M"") + 1),
    secondDates, ARRAYFORMULA(DATE(YEAR(resDate), MONTH(resDate) + SEQUENCE(monthCount), 2)),
    "&amp;"validDates, FILTER(secondDates, (secondDates &gt; resDate + 2) * (secondDates &lt;= tourDate - 3)),
    IF(ISERROR(validDates), 0, COUNTA(validDates))
  )
)
"),"")</f>
        <v/>
      </c>
      <c r="S597" s="44" t="str">
        <f t="shared" si="8"/>
        <v/>
      </c>
      <c r="T597" s="45" t="str">
        <f t="array" ref="T597">IF(ISBLANK(BO597),IFERROR(
  INDEX(
    INDEX('{INDEX} Payment Terms'!$A:$G, , MATCH(T$3, '{INDEX} Payment Terms'!$4:$4, 0)),
    MATCH(Q597, INDEX('{INDEX} Payment Terms'!$A:$G,0, MATCH("Payment Condition", '{INDEX} Payment Terms'!$4:$4, 0)), 0)
  ),
""),"Cancelled")
</f>
        <v/>
      </c>
      <c r="U597" s="46" t="b">
        <v>0</v>
      </c>
      <c r="V597" s="47" t="str">
        <f>IFERROR(__xludf.DUMMYFUNCTION("IF(OR(L597=""Duo Booking"", L597=""Group Booking""),
IF(U597=FALSE,"""",
    LET(
      bookingType, L597,
      tour, M597,
      mainFirst, H597,
      mainLast, I597,
      mainEmail, G597,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$L$4:L597, bookingType,
          $M$4:M597, tour,
          $H$4:H597, mainFirst,
          $I$4:I597, mainLast,
          $G$4:G597, mainEmail
        ),
        ""000""
      ),
  "&amp;"    baseID &amp; ""-"" &amp; memberNumber
    )
  ),
  """"
)
"),"")</f>
        <v/>
      </c>
      <c r="W597" s="48"/>
      <c r="X597" s="85" t="b">
        <v>0</v>
      </c>
      <c r="Y597" s="85" t="b">
        <v>0</v>
      </c>
      <c r="Z597" s="85" t="b">
        <v>0</v>
      </c>
      <c r="AA597" s="50"/>
      <c r="AB597" s="51"/>
      <c r="AC597" s="85" t="b">
        <v>0</v>
      </c>
      <c r="AD597" s="92"/>
      <c r="AE597" s="88"/>
      <c r="AF597" s="36" t="str">
        <f t="array" ref="AF597">IF(M597="","",INDEX(
      '{INDEX} Tour Packages'!$A:$ZP,
      MATCH($M597, '{INDEX} Tour Packages'!$A:$A, 0),
      MATCH(AF$3, '{INDEX} Tour Packages'!$4:$4, 0)
    ))</f>
        <v/>
      </c>
      <c r="AG597" s="36" t="str">
        <f t="array" ref="AG597">IF(M597="","",INDEX(
      '{INDEX} Tour Packages'!$A:$ZP,
      MATCH($M597, '{INDEX} Tour Packages'!$A:$A, 0),
      MATCH(AG$3, '{INDEX} Tour Packages'!$4:$4, 0)
    ))</f>
        <v/>
      </c>
      <c r="AH597" s="36" t="str">
        <f t="array" ref="AH597">IF(M597="","",INDEX(
      '{INDEX} Tour Packages'!$A:$ZP,
      MATCH($M597, '{INDEX} Tour Packages'!$A:$A, 0),
      MATCH(AH$3, '{INDEX} Tour Packages'!$4:$4, 0)
    ))</f>
        <v/>
      </c>
      <c r="AI597" s="54" t="str">
        <f t="shared" si="9"/>
        <v/>
      </c>
      <c r="AJ597" s="42"/>
      <c r="AK597" s="55"/>
      <c r="AL597" s="46" t="b">
        <v>0</v>
      </c>
      <c r="AM597" s="56"/>
      <c r="AN597" s="57" t="str">
        <f t="shared" si="10"/>
        <v/>
      </c>
      <c r="AO597" s="58" t="str">
        <f t="shared" si="11"/>
        <v/>
      </c>
      <c r="AP597" s="59"/>
      <c r="AQ597" s="60"/>
      <c r="AR597" s="61"/>
      <c r="AS597" s="61"/>
      <c r="AT597" s="61" t="str">
        <f>IFERROR(__xludf.DUMMYFUNCTION("IF( 
  OR($AJ597=""Full Payment"", ISBLANK($K597)),
  """",
  IF(
    OR(
      Q597=""Standard Booking, P1"",
      Q597=""Standard Booking, P2"",
      Q597=""Standard Booking, P3"",
      Q597=""Standard Booking, P4""
    ),
    LET(
      resDate,   $"&amp;"K597,
      tourDate,  $N597,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7" s="62" t="str">
        <f t="shared" si="12"/>
        <v/>
      </c>
      <c r="AV597" s="63"/>
      <c r="AW597" s="64"/>
      <c r="AX597" s="64"/>
      <c r="AY597" s="64"/>
      <c r="AZ597" s="64" t="str">
        <f>IFERROR(__xludf.DUMMYFUNCTION("IF(
  OR($AJ597=""Full Payment"",$AJ597=""P1"", ISBLANK($K597)),
  """",
  IF(
    OR(
      $Q597=""Standard Booking, P2"",
      $Q597=""Standard Booking, P3"",
      $Q597=""Standard Booking, P4""
    ),
    LET(
      resDate,   $K597,
      tourDate,"&amp;"  $N597,
      monthCount, DATEDIF(resDate, tourDate, ""M"") + 1,
      secondDates, ARRAYFORMULA(
        DATE(
          YEAR(resDate),
          MONTH(resDate) + SEQUENCE(monthCount),
          2
        )
      ),
      validDates, FILTER(
        sec"&amp;"ondDates,
        (secondDates &gt; resDate + 2) *
        (secondDates &lt;= tourDate - 3)
      ),
      IF(
        OR($AJ597=""P2"", $AJ597=""P3"", $AJ597=""P4""),
        IF(
          COUNTA(validDates) &lt; 2,
          """",
          TEXT(INDEX(validDates"&amp;", 2), ""mmm d, yyyy"")
        ),
        IF(
          COUNTA(validDates) &lt; 2,
          """",
          TEXTJOIN("", "", TRUE,
            TEXT(INDEX(validDates, 1), ""mmm d, yyyy""),
            TEXT(INDEX(validDates, 2), ""mmm d, yyyy"")
          )
 "&amp;"       )
      )
    ),
    """"
  )
)
"),"")</f>
        <v/>
      </c>
      <c r="BA597" s="65" t="str">
        <f t="shared" si="13"/>
        <v/>
      </c>
      <c r="BB597" s="63"/>
      <c r="BC597" s="64"/>
      <c r="BD597" s="64"/>
      <c r="BE597" s="64"/>
      <c r="BF597" s="64" t="str">
        <f>IFERROR(__xludf.DUMMYFUNCTION("IF(
  OR($AJ597=""Full Payment"",$AJ597=""P1"", $AJ597=""P2""),
  """",
  IF(
    AND(
      NOT(ISBLANK($K597)),
      OR(
        Q597=""Standard Booking, P3"",
        Q597=""Standard Booking, P4""
      )
    ),
    LET(
      resDate,   $K597,
      "&amp;"tourDate,  $N597,
      monthCount, DATEDIF(resDate, tourDate, ""M"") + 1,
      secondDates, ARRAYFORMULA(
        DATE(
          YEAR(resDate),
          MONTH(resDate) + SEQUENCE(monthCount),
          2
        )
      ),
      validDates, FILTER(
  "&amp;"      secondDates,
        (secondDates &gt; resDate + 2) *
        (secondDates &lt;= tourDate - 3)
      ),
      IF(
        $AJ597=""P4"",
        IF(
          COUNTA(validDates) &lt; 3,
          """",
          TEXT(INDEX(validDates, 3), ""mmm d, yyyy"")
  "&amp;"      ),
        IF(
          $AJ597=""P3"",
          IF(
            COUNTA(validDates) &lt; 3,
            """",
            TEXT(INDEX(validDates, 3), ""mmm d, yyyy"")
          ),
          IF(
            COUNTA(validDates) &lt; 3,
            """",
    "&amp;"        TEXTJOIN("", "", TRUE,
              TEXT(INDEX(validDates, 1), ""mmm d, yyyy""),
              TEXT(INDEX(validDates, 2), ""mmm d, yyyy""),
              TEXT(INDEX(validDates, 3), ""mmm d, yyyy"")
            )
          )
        )
      )
    "&amp;"),
    """"
  )
)
"),"")</f>
        <v/>
      </c>
      <c r="BG597" s="65" t="str">
        <f t="shared" si="14"/>
        <v/>
      </c>
      <c r="BH597" s="63"/>
      <c r="BI597" s="64"/>
      <c r="BJ597" s="64"/>
      <c r="BK597" s="64"/>
      <c r="BL597" s="64" t="str">
        <f>IFERROR(__xludf.DUMMYFUNCTION("IF(
  OR($AJ597=""Full Payment"",$AJ597=""P1"",$AJ597=""P2"",$AJ597=""P3""),
  """",
  IF(
    AND(
      NOT(ISBLANK($K597)),
      $Q597=""Standard Booking, P4""
    ),
    LET(
      resDate,   $K597,
      tourDate,  $N597,
      monthCount, DATEDIF(r"&amp;"esDate, tourDate, ""M"") + 1,
      secondDates, ARRAYFORMULA(
        DATE(
          YEAR(resDate),
          MONTH(resDate) + SEQUENCE(monthCount),
          2
        )
      ),
      validDates, FILTER(
        secondDates,
        (secondDates &gt; res"&amp;"Date + 2) *
        (secondDates &lt;= tourDate - 3)
      ),
      IF(
        $AJ597=""P4"",
        IF(
          COUNTA(validDates) &lt; 4,
          """",
          TEXT(
            INDEX(validDates, 4),
            ""mmm d, yyyy""
          )
        ),
"&amp;"        IF(
          COUNTA(validDates) &lt; 4,
          """",
          TEXTJOIN(
            "", "", TRUE,
            TEXT(INDEX(validDates, 1), ""mmm d, yyyy""),
            TEXT(INDEX(validDates, 2), ""mmm d, yyyy""),
            TEXT(INDEX(validDates"&amp;", 3), ""mmm d, yyyy""),
            TEXT(INDEX(validDates, 4), ""mmm d, yyyy"")
          )
        )
      )
    ),
    """"
  )
)
"),"")</f>
        <v/>
      </c>
      <c r="BM597" s="65" t="str">
        <f t="shared" si="15"/>
        <v/>
      </c>
      <c r="BN597" s="66"/>
      <c r="BO597" s="67"/>
      <c r="BP597" s="49" t="b">
        <v>0</v>
      </c>
      <c r="BQ597" s="49" t="b">
        <v>0</v>
      </c>
      <c r="BR597" s="68"/>
      <c r="BS597" s="69"/>
      <c r="BT597" s="70" t="b">
        <v>0</v>
      </c>
      <c r="BU597" s="71"/>
      <c r="BV597" s="72"/>
      <c r="BW597" s="86" t="b">
        <v>0</v>
      </c>
      <c r="BX597" s="87"/>
    </row>
    <row r="598">
      <c r="A598" s="35" t="str">
        <f t="shared" si="1"/>
        <v/>
      </c>
      <c r="B598" s="36" t="str">
        <f t="shared" si="2"/>
        <v/>
      </c>
      <c r="C598" s="36" t="str">
        <f t="array" ref="C598">IF(
  M598="",
  "",
  IFERROR(
    INDEX(
      '{INDEX} Tour Packages'!$A:$ZZ,
      MATCH(
        M598,
        INDEX(
          '{INDEX} Tour Packages'!$A:$ZZ,
          ,
          MATCH("Tour Package Name", '{INDEX} Tour Packages'!$4:$4, 0)
        ),
        0
      ),
      MATCH("Tour Code", '{INDEX} Tour Packages'!$4:$4, 0)
    ),
    "XXX"
  )
)
</f>
        <v/>
      </c>
      <c r="D598" s="36" t="str">
        <f t="shared" si="3"/>
        <v/>
      </c>
      <c r="E598" s="36" t="str">
        <f t="shared" si="4"/>
        <v/>
      </c>
      <c r="F598" s="37" t="str">
        <f t="shared" si="5"/>
        <v/>
      </c>
      <c r="G598" s="89"/>
      <c r="H598" s="89"/>
      <c r="I598" s="90"/>
      <c r="J598" s="40" t="str">
        <f t="shared" si="16"/>
        <v> </v>
      </c>
      <c r="K598" s="91"/>
      <c r="L598" s="55"/>
      <c r="M598" s="55"/>
      <c r="N598" s="91"/>
      <c r="O598" s="43" t="str">
        <f>IFERROR(__xludf.DUMMYFUNCTION("IF(N598="""","""",IFERROR(
  N598 + VALUE(REGEXEXTRACT(P598, ""(\d+)\s+Days"")),
  """"
)
)"),"")</f>
        <v/>
      </c>
      <c r="P598" s="43" t="str">
        <f t="array" ref="P598">IFERROR(
  INDEX(
    INDEX('{INDEX} Tour Packages'!$A:$ZZ, , MATCH(P$3, '{INDEX} Tour Packages'!$4:$4, 0)),
    MATCH(M598, INDEX('{INDEX} Tour Packages'!$A:$ZZ,0, MATCH("Tour Package Name", '{INDEX} Tour Packages'!$4:$4, 0)), 0)
  ),
"")
</f>
        <v/>
      </c>
      <c r="Q598" s="44" t="str">
        <f t="shared" si="7"/>
        <v/>
      </c>
      <c r="R598" s="44" t="str">
        <f>IFERROR(__xludf.DUMMYFUNCTION("IF(OR(ISBLANK(K598), ISBLANK(N598)), """", 
  LET(
    resDate, K598,
    tourDate, N598,
    monthCount, MAX(0, DATEDIF(resDate, tourDate - 3, ""M"") + 1),
    secondDates, ARRAYFORMULA(DATE(YEAR(resDate), MONTH(resDate) + SEQUENCE(monthCount), 2)),
    "&amp;"validDates, FILTER(secondDates, (secondDates &gt; resDate + 2) * (secondDates &lt;= tourDate - 3)),
    IF(ISERROR(validDates), 0, COUNTA(validDates))
  )
)
"),"")</f>
        <v/>
      </c>
      <c r="S598" s="44" t="str">
        <f t="shared" si="8"/>
        <v/>
      </c>
      <c r="T598" s="45" t="str">
        <f t="array" ref="T598">IF(ISBLANK(BO598),IFERROR(
  INDEX(
    INDEX('{INDEX} Payment Terms'!$A:$G, , MATCH(T$3, '{INDEX} Payment Terms'!$4:$4, 0)),
    MATCH(Q598, INDEX('{INDEX} Payment Terms'!$A:$G,0, MATCH("Payment Condition", '{INDEX} Payment Terms'!$4:$4, 0)), 0)
  ),
""),"Cancelled")
</f>
        <v/>
      </c>
      <c r="U598" s="46" t="b">
        <v>0</v>
      </c>
      <c r="V598" s="47" t="str">
        <f>IFERROR(__xludf.DUMMYFUNCTION("IF(OR(L598=""Duo Booking"", L598=""Group Booking""),
IF(U598=FALSE,"""",
    LET(
      bookingType, L598,
      tour, M598,
      mainFirst, H598,
      mainLast, I598,
      mainEmail, G598,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$L$4:L598, bookingType,
          $M$4:M598, tour,
          $H$4:H598, mainFirst,
          $I$4:I598, mainLast,
          $G$4:G598, mainEmail
        ),
        ""000""
      ),
  "&amp;"    baseID &amp; ""-"" &amp; memberNumber
    )
  ),
  """"
)
"),"")</f>
        <v/>
      </c>
      <c r="W598" s="48"/>
      <c r="X598" s="85" t="b">
        <v>0</v>
      </c>
      <c r="Y598" s="85" t="b">
        <v>0</v>
      </c>
      <c r="Z598" s="85" t="b">
        <v>0</v>
      </c>
      <c r="AA598" s="50"/>
      <c r="AB598" s="51"/>
      <c r="AC598" s="85" t="b">
        <v>0</v>
      </c>
      <c r="AD598" s="92"/>
      <c r="AE598" s="88"/>
      <c r="AF598" s="36" t="str">
        <f t="array" ref="AF598">IF(M598="","",INDEX(
      '{INDEX} Tour Packages'!$A:$ZP,
      MATCH($M598, '{INDEX} Tour Packages'!$A:$A, 0),
      MATCH(AF$3, '{INDEX} Tour Packages'!$4:$4, 0)
    ))</f>
        <v/>
      </c>
      <c r="AG598" s="36" t="str">
        <f t="array" ref="AG598">IF(M598="","",INDEX(
      '{INDEX} Tour Packages'!$A:$ZP,
      MATCH($M598, '{INDEX} Tour Packages'!$A:$A, 0),
      MATCH(AG$3, '{INDEX} Tour Packages'!$4:$4, 0)
    ))</f>
        <v/>
      </c>
      <c r="AH598" s="36" t="str">
        <f t="array" ref="AH598">IF(M598="","",INDEX(
      '{INDEX} Tour Packages'!$A:$ZP,
      MATCH($M598, '{INDEX} Tour Packages'!$A:$A, 0),
      MATCH(AH$3, '{INDEX} Tour Packages'!$4:$4, 0)
    ))</f>
        <v/>
      </c>
      <c r="AI598" s="54" t="str">
        <f t="shared" si="9"/>
        <v/>
      </c>
      <c r="AJ598" s="42"/>
      <c r="AK598" s="55"/>
      <c r="AL598" s="46" t="b">
        <v>0</v>
      </c>
      <c r="AM598" s="56"/>
      <c r="AN598" s="57" t="str">
        <f t="shared" si="10"/>
        <v/>
      </c>
      <c r="AO598" s="58" t="str">
        <f t="shared" si="11"/>
        <v/>
      </c>
      <c r="AP598" s="59"/>
      <c r="AQ598" s="60"/>
      <c r="AR598" s="61"/>
      <c r="AS598" s="61"/>
      <c r="AT598" s="61" t="str">
        <f>IFERROR(__xludf.DUMMYFUNCTION("IF( 
  OR($AJ598=""Full Payment"", ISBLANK($K598)),
  """",
  IF(
    OR(
      Q598=""Standard Booking, P1"",
      Q598=""Standard Booking, P2"",
      Q598=""Standard Booking, P3"",
      Q598=""Standard Booking, P4""
    ),
    LET(
      resDate,   $"&amp;"K598,
      tourDate,  $N598,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8" s="62" t="str">
        <f t="shared" si="12"/>
        <v/>
      </c>
      <c r="AV598" s="63"/>
      <c r="AW598" s="64"/>
      <c r="AX598" s="64"/>
      <c r="AY598" s="64"/>
      <c r="AZ598" s="64" t="str">
        <f>IFERROR(__xludf.DUMMYFUNCTION("IF(
  OR($AJ598=""Full Payment"",$AJ598=""P1"", ISBLANK($K598)),
  """",
  IF(
    OR(
      $Q598=""Standard Booking, P2"",
      $Q598=""Standard Booking, P3"",
      $Q598=""Standard Booking, P4""
    ),
    LET(
      resDate,   $K598,
      tourDate,"&amp;"  $N598,
      monthCount, DATEDIF(resDate, tourDate, ""M"") + 1,
      secondDates, ARRAYFORMULA(
        DATE(
          YEAR(resDate),
          MONTH(resDate) + SEQUENCE(monthCount),
          2
        )
      ),
      validDates, FILTER(
        sec"&amp;"ondDates,
        (secondDates &gt; resDate + 2) *
        (secondDates &lt;= tourDate - 3)
      ),
      IF(
        OR($AJ598=""P2"", $AJ598=""P3"", $AJ598=""P4""),
        IF(
          COUNTA(validDates) &lt; 2,
          """",
          TEXT(INDEX(validDates"&amp;", 2), ""mmm d, yyyy"")
        ),
        IF(
          COUNTA(validDates) &lt; 2,
          """",
          TEXTJOIN("", "", TRUE,
            TEXT(INDEX(validDates, 1), ""mmm d, yyyy""),
            TEXT(INDEX(validDates, 2), ""mmm d, yyyy"")
          )
 "&amp;"       )
      )
    ),
    """"
  )
)
"),"")</f>
        <v/>
      </c>
      <c r="BA598" s="65" t="str">
        <f t="shared" si="13"/>
        <v/>
      </c>
      <c r="BB598" s="63"/>
      <c r="BC598" s="64"/>
      <c r="BD598" s="64"/>
      <c r="BE598" s="64"/>
      <c r="BF598" s="64" t="str">
        <f>IFERROR(__xludf.DUMMYFUNCTION("IF(
  OR($AJ598=""Full Payment"",$AJ598=""P1"", $AJ598=""P2""),
  """",
  IF(
    AND(
      NOT(ISBLANK($K598)),
      OR(
        Q598=""Standard Booking, P3"",
        Q598=""Standard Booking, P4""
      )
    ),
    LET(
      resDate,   $K598,
      "&amp;"tourDate,  $N598,
      monthCount, DATEDIF(resDate, tourDate, ""M"") + 1,
      secondDates, ARRAYFORMULA(
        DATE(
          YEAR(resDate),
          MONTH(resDate) + SEQUENCE(monthCount),
          2
        )
      ),
      validDates, FILTER(
  "&amp;"      secondDates,
        (secondDates &gt; resDate + 2) *
        (secondDates &lt;= tourDate - 3)
      ),
      IF(
        $AJ598=""P4"",
        IF(
          COUNTA(validDates) &lt; 3,
          """",
          TEXT(INDEX(validDates, 3), ""mmm d, yyyy"")
  "&amp;"      ),
        IF(
          $AJ598=""P3"",
          IF(
            COUNTA(validDates) &lt; 3,
            """",
            TEXT(INDEX(validDates, 3), ""mmm d, yyyy"")
          ),
          IF(
            COUNTA(validDates) &lt; 3,
            """",
    "&amp;"        TEXTJOIN("", "", TRUE,
              TEXT(INDEX(validDates, 1), ""mmm d, yyyy""),
              TEXT(INDEX(validDates, 2), ""mmm d, yyyy""),
              TEXT(INDEX(validDates, 3), ""mmm d, yyyy"")
            )
          )
        )
      )
    "&amp;"),
    """"
  )
)
"),"")</f>
        <v/>
      </c>
      <c r="BG598" s="65" t="str">
        <f t="shared" si="14"/>
        <v/>
      </c>
      <c r="BH598" s="63"/>
      <c r="BI598" s="64"/>
      <c r="BJ598" s="64"/>
      <c r="BK598" s="64"/>
      <c r="BL598" s="64" t="str">
        <f>IFERROR(__xludf.DUMMYFUNCTION("IF(
  OR($AJ598=""Full Payment"",$AJ598=""P1"",$AJ598=""P2"",$AJ598=""P3""),
  """",
  IF(
    AND(
      NOT(ISBLANK($K598)),
      $Q598=""Standard Booking, P4""
    ),
    LET(
      resDate,   $K598,
      tourDate,  $N598,
      monthCount, DATEDIF(r"&amp;"esDate, tourDate, ""M"") + 1,
      secondDates, ARRAYFORMULA(
        DATE(
          YEAR(resDate),
          MONTH(resDate) + SEQUENCE(monthCount),
          2
        )
      ),
      validDates, FILTER(
        secondDates,
        (secondDates &gt; res"&amp;"Date + 2) *
        (secondDates &lt;= tourDate - 3)
      ),
      IF(
        $AJ598=""P4"",
        IF(
          COUNTA(validDates) &lt; 4,
          """",
          TEXT(
            INDEX(validDates, 4),
            ""mmm d, yyyy""
          )
        ),
"&amp;"        IF(
          COUNTA(validDates) &lt; 4,
          """",
          TEXTJOIN(
            "", "", TRUE,
            TEXT(INDEX(validDates, 1), ""mmm d, yyyy""),
            TEXT(INDEX(validDates, 2), ""mmm d, yyyy""),
            TEXT(INDEX(validDates"&amp;", 3), ""mmm d, yyyy""),
            TEXT(INDEX(validDates, 4), ""mmm d, yyyy"")
          )
        )
      )
    ),
    """"
  )
)
"),"")</f>
        <v/>
      </c>
      <c r="BM598" s="65" t="str">
        <f t="shared" si="15"/>
        <v/>
      </c>
      <c r="BN598" s="66"/>
      <c r="BO598" s="67"/>
      <c r="BP598" s="49" t="b">
        <v>0</v>
      </c>
      <c r="BQ598" s="49" t="b">
        <v>0</v>
      </c>
      <c r="BR598" s="68"/>
      <c r="BS598" s="69"/>
      <c r="BT598" s="70" t="b">
        <v>0</v>
      </c>
      <c r="BU598" s="71"/>
      <c r="BV598" s="72"/>
      <c r="BW598" s="86" t="b">
        <v>0</v>
      </c>
      <c r="BX598" s="87"/>
    </row>
    <row r="599">
      <c r="A599" s="35" t="str">
        <f t="shared" si="1"/>
        <v/>
      </c>
      <c r="B599" s="36" t="str">
        <f t="shared" si="2"/>
        <v/>
      </c>
      <c r="C599" s="36" t="str">
        <f t="array" ref="C599">IF(
  M599="",
  "",
  IFERROR(
    INDEX(
      '{INDEX} Tour Packages'!$A:$ZZ,
      MATCH(
        M599,
        INDEX(
          '{INDEX} Tour Packages'!$A:$ZZ,
          ,
          MATCH("Tour Package Name", '{INDEX} Tour Packages'!$4:$4, 0)
        ),
        0
      ),
      MATCH("Tour Code", '{INDEX} Tour Packages'!$4:$4, 0)
    ),
    "XXX"
  )
)
</f>
        <v/>
      </c>
      <c r="D599" s="36" t="str">
        <f t="shared" si="3"/>
        <v/>
      </c>
      <c r="E599" s="36" t="str">
        <f t="shared" si="4"/>
        <v/>
      </c>
      <c r="F599" s="37" t="str">
        <f t="shared" si="5"/>
        <v/>
      </c>
      <c r="G599" s="89"/>
      <c r="H599" s="89"/>
      <c r="I599" s="90"/>
      <c r="J599" s="40" t="str">
        <f t="shared" si="16"/>
        <v> </v>
      </c>
      <c r="K599" s="91"/>
      <c r="L599" s="55"/>
      <c r="M599" s="55"/>
      <c r="N599" s="91"/>
      <c r="O599" s="43" t="str">
        <f>IFERROR(__xludf.DUMMYFUNCTION("IF(N599="""","""",IFERROR(
  N599 + VALUE(REGEXEXTRACT(P599, ""(\d+)\s+Days"")),
  """"
)
)"),"")</f>
        <v/>
      </c>
      <c r="P599" s="43" t="str">
        <f t="array" ref="P599">IFERROR(
  INDEX(
    INDEX('{INDEX} Tour Packages'!$A:$ZZ, , MATCH(P$3, '{INDEX} Tour Packages'!$4:$4, 0)),
    MATCH(M599, INDEX('{INDEX} Tour Packages'!$A:$ZZ,0, MATCH("Tour Package Name", '{INDEX} Tour Packages'!$4:$4, 0)), 0)
  ),
"")
</f>
        <v/>
      </c>
      <c r="Q599" s="44" t="str">
        <f t="shared" si="7"/>
        <v/>
      </c>
      <c r="R599" s="44" t="str">
        <f>IFERROR(__xludf.DUMMYFUNCTION("IF(OR(ISBLANK(K599), ISBLANK(N599)), """", 
  LET(
    resDate, K599,
    tourDate, N599,
    monthCount, MAX(0, DATEDIF(resDate, tourDate - 3, ""M"") + 1),
    secondDates, ARRAYFORMULA(DATE(YEAR(resDate), MONTH(resDate) + SEQUENCE(monthCount), 2)),
    "&amp;"validDates, FILTER(secondDates, (secondDates &gt; resDate + 2) * (secondDates &lt;= tourDate - 3)),
    IF(ISERROR(validDates), 0, COUNTA(validDates))
  )
)
"),"")</f>
        <v/>
      </c>
      <c r="S599" s="44" t="str">
        <f t="shared" si="8"/>
        <v/>
      </c>
      <c r="T599" s="45" t="str">
        <f t="array" ref="T599">IF(ISBLANK(BO599),IFERROR(
  INDEX(
    INDEX('{INDEX} Payment Terms'!$A:$G, , MATCH(T$3, '{INDEX} Payment Terms'!$4:$4, 0)),
    MATCH(Q599, INDEX('{INDEX} Payment Terms'!$A:$G,0, MATCH("Payment Condition", '{INDEX} Payment Terms'!$4:$4, 0)), 0)
  ),
""),"Cancelled")
</f>
        <v/>
      </c>
      <c r="U599" s="46" t="b">
        <v>0</v>
      </c>
      <c r="V599" s="47" t="str">
        <f>IFERROR(__xludf.DUMMYFUNCTION("IF(OR(L599=""Duo Booking"", L599=""Group Booking""),
IF(U599=FALSE,"""",
    LET(
      bookingType, L599,
      tour, M599,
      mainFirst, H599,
      mainLast, I599,
      mainEmail, G599,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$L$4:L599, bookingType,
          $M$4:M599, tour,
          $H$4:H599, mainFirst,
          $I$4:I599, mainLast,
          $G$4:G599, mainEmail
        ),
        ""000""
      ),
  "&amp;"    baseID &amp; ""-"" &amp; memberNumber
    )
  ),
  """"
)
"),"")</f>
        <v/>
      </c>
      <c r="W599" s="48"/>
      <c r="X599" s="85" t="b">
        <v>0</v>
      </c>
      <c r="Y599" s="85" t="b">
        <v>0</v>
      </c>
      <c r="Z599" s="85" t="b">
        <v>0</v>
      </c>
      <c r="AA599" s="50"/>
      <c r="AB599" s="51"/>
      <c r="AC599" s="85" t="b">
        <v>0</v>
      </c>
      <c r="AD599" s="92"/>
      <c r="AE599" s="88"/>
      <c r="AF599" s="36" t="str">
        <f t="array" ref="AF599">IF(M599="","",INDEX(
      '{INDEX} Tour Packages'!$A:$ZP,
      MATCH($M599, '{INDEX} Tour Packages'!$A:$A, 0),
      MATCH(AF$3, '{INDEX} Tour Packages'!$4:$4, 0)
    ))</f>
        <v/>
      </c>
      <c r="AG599" s="36" t="str">
        <f t="array" ref="AG599">IF(M599="","",INDEX(
      '{INDEX} Tour Packages'!$A:$ZP,
      MATCH($M599, '{INDEX} Tour Packages'!$A:$A, 0),
      MATCH(AG$3, '{INDEX} Tour Packages'!$4:$4, 0)
    ))</f>
        <v/>
      </c>
      <c r="AH599" s="36" t="str">
        <f t="array" ref="AH599">IF(M599="","",INDEX(
      '{INDEX} Tour Packages'!$A:$ZP,
      MATCH($M599, '{INDEX} Tour Packages'!$A:$A, 0),
      MATCH(AH$3, '{INDEX} Tour Packages'!$4:$4, 0)
    ))</f>
        <v/>
      </c>
      <c r="AI599" s="54" t="str">
        <f t="shared" si="9"/>
        <v/>
      </c>
      <c r="AJ599" s="42"/>
      <c r="AK599" s="55"/>
      <c r="AL599" s="46" t="b">
        <v>0</v>
      </c>
      <c r="AM599" s="56"/>
      <c r="AN599" s="57" t="str">
        <f t="shared" si="10"/>
        <v/>
      </c>
      <c r="AO599" s="58" t="str">
        <f t="shared" si="11"/>
        <v/>
      </c>
      <c r="AP599" s="59"/>
      <c r="AQ599" s="60"/>
      <c r="AR599" s="61"/>
      <c r="AS599" s="61"/>
      <c r="AT599" s="61" t="str">
        <f>IFERROR(__xludf.DUMMYFUNCTION("IF( 
  OR($AJ599=""Full Payment"", ISBLANK($K599)),
  """",
  IF(
    OR(
      Q599=""Standard Booking, P1"",
      Q599=""Standard Booking, P2"",
      Q599=""Standard Booking, P3"",
      Q599=""Standard Booking, P4""
    ),
    LET(
      resDate,   $"&amp;"K599,
      tourDate,  $N599,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599" s="62" t="str">
        <f t="shared" si="12"/>
        <v/>
      </c>
      <c r="AV599" s="63"/>
      <c r="AW599" s="64"/>
      <c r="AX599" s="64"/>
      <c r="AY599" s="64"/>
      <c r="AZ599" s="64" t="str">
        <f>IFERROR(__xludf.DUMMYFUNCTION("IF(
  OR($AJ599=""Full Payment"",$AJ599=""P1"", ISBLANK($K599)),
  """",
  IF(
    OR(
      $Q599=""Standard Booking, P2"",
      $Q599=""Standard Booking, P3"",
      $Q599=""Standard Booking, P4""
    ),
    LET(
      resDate,   $K599,
      tourDate,"&amp;"  $N599,
      monthCount, DATEDIF(resDate, tourDate, ""M"") + 1,
      secondDates, ARRAYFORMULA(
        DATE(
          YEAR(resDate),
          MONTH(resDate) + SEQUENCE(monthCount),
          2
        )
      ),
      validDates, FILTER(
        sec"&amp;"ondDates,
        (secondDates &gt; resDate + 2) *
        (secondDates &lt;= tourDate - 3)
      ),
      IF(
        OR($AJ599=""P2"", $AJ599=""P3"", $AJ599=""P4""),
        IF(
          COUNTA(validDates) &lt; 2,
          """",
          TEXT(INDEX(validDates"&amp;", 2), ""mmm d, yyyy"")
        ),
        IF(
          COUNTA(validDates) &lt; 2,
          """",
          TEXTJOIN("", "", TRUE,
            TEXT(INDEX(validDates, 1), ""mmm d, yyyy""),
            TEXT(INDEX(validDates, 2), ""mmm d, yyyy"")
          )
 "&amp;"       )
      )
    ),
    """"
  )
)
"),"")</f>
        <v/>
      </c>
      <c r="BA599" s="65" t="str">
        <f t="shared" si="13"/>
        <v/>
      </c>
      <c r="BB599" s="63"/>
      <c r="BC599" s="64"/>
      <c r="BD599" s="64"/>
      <c r="BE599" s="64"/>
      <c r="BF599" s="64" t="str">
        <f>IFERROR(__xludf.DUMMYFUNCTION("IF(
  OR($AJ599=""Full Payment"",$AJ599=""P1"", $AJ599=""P2""),
  """",
  IF(
    AND(
      NOT(ISBLANK($K599)),
      OR(
        Q599=""Standard Booking, P3"",
        Q599=""Standard Booking, P4""
      )
    ),
    LET(
      resDate,   $K599,
      "&amp;"tourDate,  $N599,
      monthCount, DATEDIF(resDate, tourDate, ""M"") + 1,
      secondDates, ARRAYFORMULA(
        DATE(
          YEAR(resDate),
          MONTH(resDate) + SEQUENCE(monthCount),
          2
        )
      ),
      validDates, FILTER(
  "&amp;"      secondDates,
        (secondDates &gt; resDate + 2) *
        (secondDates &lt;= tourDate - 3)
      ),
      IF(
        $AJ599=""P4"",
        IF(
          COUNTA(validDates) &lt; 3,
          """",
          TEXT(INDEX(validDates, 3), ""mmm d, yyyy"")
  "&amp;"      ),
        IF(
          $AJ599=""P3"",
          IF(
            COUNTA(validDates) &lt; 3,
            """",
            TEXT(INDEX(validDates, 3), ""mmm d, yyyy"")
          ),
          IF(
            COUNTA(validDates) &lt; 3,
            """",
    "&amp;"        TEXTJOIN("", "", TRUE,
              TEXT(INDEX(validDates, 1), ""mmm d, yyyy""),
              TEXT(INDEX(validDates, 2), ""mmm d, yyyy""),
              TEXT(INDEX(validDates, 3), ""mmm d, yyyy"")
            )
          )
        )
      )
    "&amp;"),
    """"
  )
)
"),"")</f>
        <v/>
      </c>
      <c r="BG599" s="65" t="str">
        <f t="shared" si="14"/>
        <v/>
      </c>
      <c r="BH599" s="63"/>
      <c r="BI599" s="64"/>
      <c r="BJ599" s="64"/>
      <c r="BK599" s="64"/>
      <c r="BL599" s="64" t="str">
        <f>IFERROR(__xludf.DUMMYFUNCTION("IF(
  OR($AJ599=""Full Payment"",$AJ599=""P1"",$AJ599=""P2"",$AJ599=""P3""),
  """",
  IF(
    AND(
      NOT(ISBLANK($K599)),
      $Q599=""Standard Booking, P4""
    ),
    LET(
      resDate,   $K599,
      tourDate,  $N599,
      monthCount, DATEDIF(r"&amp;"esDate, tourDate, ""M"") + 1,
      secondDates, ARRAYFORMULA(
        DATE(
          YEAR(resDate),
          MONTH(resDate) + SEQUENCE(monthCount),
          2
        )
      ),
      validDates, FILTER(
        secondDates,
        (secondDates &gt; res"&amp;"Date + 2) *
        (secondDates &lt;= tourDate - 3)
      ),
      IF(
        $AJ599=""P4"",
        IF(
          COUNTA(validDates) &lt; 4,
          """",
          TEXT(
            INDEX(validDates, 4),
            ""mmm d, yyyy""
          )
        ),
"&amp;"        IF(
          COUNTA(validDates) &lt; 4,
          """",
          TEXTJOIN(
            "", "", TRUE,
            TEXT(INDEX(validDates, 1), ""mmm d, yyyy""),
            TEXT(INDEX(validDates, 2), ""mmm d, yyyy""),
            TEXT(INDEX(validDates"&amp;", 3), ""mmm d, yyyy""),
            TEXT(INDEX(validDates, 4), ""mmm d, yyyy"")
          )
        )
      )
    ),
    """"
  )
)
"),"")</f>
        <v/>
      </c>
      <c r="BM599" s="65" t="str">
        <f t="shared" si="15"/>
        <v/>
      </c>
      <c r="BN599" s="66"/>
      <c r="BO599" s="67"/>
      <c r="BP599" s="49" t="b">
        <v>0</v>
      </c>
      <c r="BQ599" s="49" t="b">
        <v>0</v>
      </c>
      <c r="BR599" s="68"/>
      <c r="BS599" s="69"/>
      <c r="BT599" s="70" t="b">
        <v>0</v>
      </c>
      <c r="BU599" s="71"/>
      <c r="BV599" s="72"/>
      <c r="BW599" s="86" t="b">
        <v>0</v>
      </c>
      <c r="BX599" s="87"/>
    </row>
    <row r="600">
      <c r="A600" s="35" t="str">
        <f t="shared" si="1"/>
        <v/>
      </c>
      <c r="B600" s="36" t="str">
        <f t="shared" si="2"/>
        <v/>
      </c>
      <c r="C600" s="36" t="str">
        <f t="array" ref="C600">IF(
  M600="",
  "",
  IFERROR(
    INDEX(
      '{INDEX} Tour Packages'!$A:$ZZ,
      MATCH(
        M600,
        INDEX(
          '{INDEX} Tour Packages'!$A:$ZZ,
          ,
          MATCH("Tour Package Name", '{INDEX} Tour Packages'!$4:$4, 0)
        ),
        0
      ),
      MATCH("Tour Code", '{INDEX} Tour Packages'!$4:$4, 0)
    ),
    "XXX"
  )
)
</f>
        <v/>
      </c>
      <c r="D600" s="36" t="str">
        <f t="shared" si="3"/>
        <v/>
      </c>
      <c r="E600" s="36" t="str">
        <f t="shared" si="4"/>
        <v/>
      </c>
      <c r="F600" s="37" t="str">
        <f t="shared" si="5"/>
        <v/>
      </c>
      <c r="G600" s="89"/>
      <c r="H600" s="89"/>
      <c r="I600" s="90"/>
      <c r="J600" s="40" t="str">
        <f t="shared" si="16"/>
        <v> </v>
      </c>
      <c r="K600" s="91"/>
      <c r="L600" s="55"/>
      <c r="M600" s="55"/>
      <c r="N600" s="91"/>
      <c r="O600" s="43" t="str">
        <f>IFERROR(__xludf.DUMMYFUNCTION("IF(N600="""","""",IFERROR(
  N600 + VALUE(REGEXEXTRACT(P600, ""(\d+)\s+Days"")),
  """"
)
)"),"")</f>
        <v/>
      </c>
      <c r="P600" s="43" t="str">
        <f t="array" ref="P600">IFERROR(
  INDEX(
    INDEX('{INDEX} Tour Packages'!$A:$ZZ, , MATCH(P$3, '{INDEX} Tour Packages'!$4:$4, 0)),
    MATCH(M600, INDEX('{INDEX} Tour Packages'!$A:$ZZ,0, MATCH("Tour Package Name", '{INDEX} Tour Packages'!$4:$4, 0)), 0)
  ),
"")
</f>
        <v/>
      </c>
      <c r="Q600" s="44" t="str">
        <f t="shared" si="7"/>
        <v/>
      </c>
      <c r="R600" s="44" t="str">
        <f>IFERROR(__xludf.DUMMYFUNCTION("IF(OR(ISBLANK(K600), ISBLANK(N600)), """", 
  LET(
    resDate, K600,
    tourDate, N600,
    monthCount, MAX(0, DATEDIF(resDate, tourDate - 3, ""M"") + 1),
    secondDates, ARRAYFORMULA(DATE(YEAR(resDate), MONTH(resDate) + SEQUENCE(monthCount), 2)),
    "&amp;"validDates, FILTER(secondDates, (secondDates &gt; resDate + 2) * (secondDates &lt;= tourDate - 3)),
    IF(ISERROR(validDates), 0, COUNTA(validDates))
  )
)
"),"")</f>
        <v/>
      </c>
      <c r="S600" s="44" t="str">
        <f t="shared" si="8"/>
        <v/>
      </c>
      <c r="T600" s="45" t="str">
        <f t="array" ref="T600">IF(ISBLANK(BO600),IFERROR(
  INDEX(
    INDEX('{INDEX} Payment Terms'!$A:$G, , MATCH(T$3, '{INDEX} Payment Terms'!$4:$4, 0)),
    MATCH(Q600, INDEX('{INDEX} Payment Terms'!$A:$G,0, MATCH("Payment Condition", '{INDEX} Payment Terms'!$4:$4, 0)), 0)
  ),
""),"Cancelled")
</f>
        <v/>
      </c>
      <c r="U600" s="46" t="b">
        <v>0</v>
      </c>
      <c r="V600" s="47" t="str">
        <f>IFERROR(__xludf.DUMMYFUNCTION("IF(OR(L600=""Duo Booking"", L600=""Group Booking""),
IF(U600=FALSE,"""",
    LET(
      bookingType, L600,
      tour, M600,
      mainFirst, H600,
      mainLast, I600,
      mainEmail, G600,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$L$4:L600, bookingType,
          $M$4:M600, tour,
          $H$4:H600, mainFirst,
          $I$4:I600, mainLast,
          $G$4:G600, mainEmail
        ),
        ""000""
      ),
  "&amp;"    baseID &amp; ""-"" &amp; memberNumber
    )
  ),
  """"
)
"),"")</f>
        <v/>
      </c>
      <c r="W600" s="48"/>
      <c r="X600" s="85" t="b">
        <v>0</v>
      </c>
      <c r="Y600" s="85" t="b">
        <v>0</v>
      </c>
      <c r="Z600" s="85" t="b">
        <v>0</v>
      </c>
      <c r="AA600" s="50"/>
      <c r="AB600" s="51"/>
      <c r="AC600" s="85" t="b">
        <v>0</v>
      </c>
      <c r="AD600" s="92"/>
      <c r="AE600" s="88"/>
      <c r="AF600" s="36" t="str">
        <f t="array" ref="AF600">IF(M600="","",INDEX(
      '{INDEX} Tour Packages'!$A:$ZP,
      MATCH($M600, '{INDEX} Tour Packages'!$A:$A, 0),
      MATCH(AF$3, '{INDEX} Tour Packages'!$4:$4, 0)
    ))</f>
        <v/>
      </c>
      <c r="AG600" s="36" t="str">
        <f t="array" ref="AG600">IF(M600="","",INDEX(
      '{INDEX} Tour Packages'!$A:$ZP,
      MATCH($M600, '{INDEX} Tour Packages'!$A:$A, 0),
      MATCH(AG$3, '{INDEX} Tour Packages'!$4:$4, 0)
    ))</f>
        <v/>
      </c>
      <c r="AH600" s="36" t="str">
        <f t="array" ref="AH600">IF(M600="","",INDEX(
      '{INDEX} Tour Packages'!$A:$ZP,
      MATCH($M600, '{INDEX} Tour Packages'!$A:$A, 0),
      MATCH(AH$3, '{INDEX} Tour Packages'!$4:$4, 0)
    ))</f>
        <v/>
      </c>
      <c r="AI600" s="54" t="str">
        <f t="shared" si="9"/>
        <v/>
      </c>
      <c r="AJ600" s="42"/>
      <c r="AK600" s="55"/>
      <c r="AL600" s="46" t="b">
        <v>0</v>
      </c>
      <c r="AM600" s="56"/>
      <c r="AN600" s="57" t="str">
        <f t="shared" si="10"/>
        <v/>
      </c>
      <c r="AO600" s="58" t="str">
        <f t="shared" si="11"/>
        <v/>
      </c>
      <c r="AP600" s="59"/>
      <c r="AQ600" s="60"/>
      <c r="AR600" s="61"/>
      <c r="AS600" s="61"/>
      <c r="AT600" s="61" t="str">
        <f>IFERROR(__xludf.DUMMYFUNCTION("IF( 
  OR($AJ600=""Full Payment"", ISBLANK($K600)),
  """",
  IF(
    OR(
      Q600=""Standard Booking, P1"",
      Q600=""Standard Booking, P2"",
      Q600=""Standard Booking, P3"",
      Q600=""Standard Booking, P4""
    ),
    LET(
      resDate,   $"&amp;"K600,
      tourDate,  $N600,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0" s="62" t="str">
        <f t="shared" si="12"/>
        <v/>
      </c>
      <c r="AV600" s="63"/>
      <c r="AW600" s="64"/>
      <c r="AX600" s="64"/>
      <c r="AY600" s="64"/>
      <c r="AZ600" s="64" t="str">
        <f>IFERROR(__xludf.DUMMYFUNCTION("IF(
  OR($AJ600=""Full Payment"",$AJ600=""P1"", ISBLANK($K600)),
  """",
  IF(
    OR(
      $Q600=""Standard Booking, P2"",
      $Q600=""Standard Booking, P3"",
      $Q600=""Standard Booking, P4""
    ),
    LET(
      resDate,   $K600,
      tourDate,"&amp;"  $N600,
      monthCount, DATEDIF(resDate, tourDate, ""M"") + 1,
      secondDates, ARRAYFORMULA(
        DATE(
          YEAR(resDate),
          MONTH(resDate) + SEQUENCE(monthCount),
          2
        )
      ),
      validDates, FILTER(
        sec"&amp;"ondDates,
        (secondDates &gt; resDate + 2) *
        (secondDates &lt;= tourDate - 3)
      ),
      IF(
        OR($AJ600=""P2"", $AJ600=""P3"", $AJ600=""P4""),
        IF(
          COUNTA(validDates) &lt; 2,
          """",
          TEXT(INDEX(validDates"&amp;", 2), ""mmm d, yyyy"")
        ),
        IF(
          COUNTA(validDates) &lt; 2,
          """",
          TEXTJOIN("", "", TRUE,
            TEXT(INDEX(validDates, 1), ""mmm d, yyyy""),
            TEXT(INDEX(validDates, 2), ""mmm d, yyyy"")
          )
 "&amp;"       )
      )
    ),
    """"
  )
)
"),"")</f>
        <v/>
      </c>
      <c r="BA600" s="65" t="str">
        <f t="shared" si="13"/>
        <v/>
      </c>
      <c r="BB600" s="63"/>
      <c r="BC600" s="64"/>
      <c r="BD600" s="64"/>
      <c r="BE600" s="64"/>
      <c r="BF600" s="64" t="str">
        <f>IFERROR(__xludf.DUMMYFUNCTION("IF(
  OR($AJ600=""Full Payment"",$AJ600=""P1"", $AJ600=""P2""),
  """",
  IF(
    AND(
      NOT(ISBLANK($K600)),
      OR(
        Q600=""Standard Booking, P3"",
        Q600=""Standard Booking, P4""
      )
    ),
    LET(
      resDate,   $K600,
      "&amp;"tourDate,  $N600,
      monthCount, DATEDIF(resDate, tourDate, ""M"") + 1,
      secondDates, ARRAYFORMULA(
        DATE(
          YEAR(resDate),
          MONTH(resDate) + SEQUENCE(monthCount),
          2
        )
      ),
      validDates, FILTER(
  "&amp;"      secondDates,
        (secondDates &gt; resDate + 2) *
        (secondDates &lt;= tourDate - 3)
      ),
      IF(
        $AJ600=""P4"",
        IF(
          COUNTA(validDates) &lt; 3,
          """",
          TEXT(INDEX(validDates, 3), ""mmm d, yyyy"")
  "&amp;"      ),
        IF(
          $AJ600=""P3"",
          IF(
            COUNTA(validDates) &lt; 3,
            """",
            TEXT(INDEX(validDates, 3), ""mmm d, yyyy"")
          ),
          IF(
            COUNTA(validDates) &lt; 3,
            """",
    "&amp;"        TEXTJOIN("", "", TRUE,
              TEXT(INDEX(validDates, 1), ""mmm d, yyyy""),
              TEXT(INDEX(validDates, 2), ""mmm d, yyyy""),
              TEXT(INDEX(validDates, 3), ""mmm d, yyyy"")
            )
          )
        )
      )
    "&amp;"),
    """"
  )
)
"),"")</f>
        <v/>
      </c>
      <c r="BG600" s="65" t="str">
        <f t="shared" si="14"/>
        <v/>
      </c>
      <c r="BH600" s="63"/>
      <c r="BI600" s="64"/>
      <c r="BJ600" s="64"/>
      <c r="BK600" s="64"/>
      <c r="BL600" s="64" t="str">
        <f>IFERROR(__xludf.DUMMYFUNCTION("IF(
  OR($AJ600=""Full Payment"",$AJ600=""P1"",$AJ600=""P2"",$AJ600=""P3""),
  """",
  IF(
    AND(
      NOT(ISBLANK($K600)),
      $Q600=""Standard Booking, P4""
    ),
    LET(
      resDate,   $K600,
      tourDate,  $N600,
      monthCount, DATEDIF(r"&amp;"esDate, tourDate, ""M"") + 1,
      secondDates, ARRAYFORMULA(
        DATE(
          YEAR(resDate),
          MONTH(resDate) + SEQUENCE(monthCount),
          2
        )
      ),
      validDates, FILTER(
        secondDates,
        (secondDates &gt; res"&amp;"Date + 2) *
        (secondDates &lt;= tourDate - 3)
      ),
      IF(
        $AJ600=""P4"",
        IF(
          COUNTA(validDates) &lt; 4,
          """",
          TEXT(
            INDEX(validDates, 4),
            ""mmm d, yyyy""
          )
        ),
"&amp;"        IF(
          COUNTA(validDates) &lt; 4,
          """",
          TEXTJOIN(
            "", "", TRUE,
            TEXT(INDEX(validDates, 1), ""mmm d, yyyy""),
            TEXT(INDEX(validDates, 2), ""mmm d, yyyy""),
            TEXT(INDEX(validDates"&amp;", 3), ""mmm d, yyyy""),
            TEXT(INDEX(validDates, 4), ""mmm d, yyyy"")
          )
        )
      )
    ),
    """"
  )
)
"),"")</f>
        <v/>
      </c>
      <c r="BM600" s="65" t="str">
        <f t="shared" si="15"/>
        <v/>
      </c>
      <c r="BN600" s="66"/>
      <c r="BO600" s="67"/>
      <c r="BP600" s="49" t="b">
        <v>0</v>
      </c>
      <c r="BQ600" s="49" t="b">
        <v>0</v>
      </c>
      <c r="BR600" s="68"/>
      <c r="BS600" s="69"/>
      <c r="BT600" s="70" t="b">
        <v>0</v>
      </c>
      <c r="BU600" s="71"/>
      <c r="BV600" s="72"/>
      <c r="BW600" s="86" t="b">
        <v>0</v>
      </c>
      <c r="BX600" s="87"/>
    </row>
    <row r="601">
      <c r="A601" s="35" t="str">
        <f t="shared" si="1"/>
        <v/>
      </c>
      <c r="B601" s="36" t="str">
        <f t="shared" si="2"/>
        <v/>
      </c>
      <c r="C601" s="36" t="str">
        <f t="array" ref="C601">IF(
  M601="",
  "",
  IFERROR(
    INDEX(
      '{INDEX} Tour Packages'!$A:$ZZ,
      MATCH(
        M601,
        INDEX(
          '{INDEX} Tour Packages'!$A:$ZZ,
          ,
          MATCH("Tour Package Name", '{INDEX} Tour Packages'!$4:$4, 0)
        ),
        0
      ),
      MATCH("Tour Code", '{INDEX} Tour Packages'!$4:$4, 0)
    ),
    "XXX"
  )
)
</f>
        <v/>
      </c>
      <c r="D601" s="36" t="str">
        <f t="shared" si="3"/>
        <v/>
      </c>
      <c r="E601" s="36" t="str">
        <f t="shared" si="4"/>
        <v/>
      </c>
      <c r="F601" s="37" t="str">
        <f t="shared" si="5"/>
        <v/>
      </c>
      <c r="G601" s="89"/>
      <c r="H601" s="89"/>
      <c r="I601" s="90"/>
      <c r="J601" s="40" t="str">
        <f t="shared" si="16"/>
        <v> </v>
      </c>
      <c r="K601" s="91"/>
      <c r="L601" s="55"/>
      <c r="M601" s="55"/>
      <c r="N601" s="91"/>
      <c r="O601" s="43" t="str">
        <f>IFERROR(__xludf.DUMMYFUNCTION("IF(N601="""","""",IFERROR(
  N601 + VALUE(REGEXEXTRACT(P601, ""(\d+)\s+Days"")),
  """"
)
)"),"")</f>
        <v/>
      </c>
      <c r="P601" s="43" t="str">
        <f t="array" ref="P601">IFERROR(
  INDEX(
    INDEX('{INDEX} Tour Packages'!$A:$ZZ, , MATCH(P$3, '{INDEX} Tour Packages'!$4:$4, 0)),
    MATCH(M601, INDEX('{INDEX} Tour Packages'!$A:$ZZ,0, MATCH("Tour Package Name", '{INDEX} Tour Packages'!$4:$4, 0)), 0)
  ),
"")
</f>
        <v/>
      </c>
      <c r="Q601" s="44" t="str">
        <f t="shared" si="7"/>
        <v/>
      </c>
      <c r="R601" s="44" t="str">
        <f>IFERROR(__xludf.DUMMYFUNCTION("IF(OR(ISBLANK(K601), ISBLANK(N601)), """", 
  LET(
    resDate, K601,
    tourDate, N601,
    monthCount, MAX(0, DATEDIF(resDate, tourDate - 3, ""M"") + 1),
    secondDates, ARRAYFORMULA(DATE(YEAR(resDate), MONTH(resDate) + SEQUENCE(monthCount), 2)),
    "&amp;"validDates, FILTER(secondDates, (secondDates &gt; resDate + 2) * (secondDates &lt;= tourDate - 3)),
    IF(ISERROR(validDates), 0, COUNTA(validDates))
  )
)
"),"")</f>
        <v/>
      </c>
      <c r="S601" s="44" t="str">
        <f t="shared" si="8"/>
        <v/>
      </c>
      <c r="T601" s="45" t="str">
        <f t="array" ref="T601">IF(ISBLANK(BO601),IFERROR(
  INDEX(
    INDEX('{INDEX} Payment Terms'!$A:$G, , MATCH(T$3, '{INDEX} Payment Terms'!$4:$4, 0)),
    MATCH(Q601, INDEX('{INDEX} Payment Terms'!$A:$G,0, MATCH("Payment Condition", '{INDEX} Payment Terms'!$4:$4, 0)), 0)
  ),
""),"Cancelled")
</f>
        <v/>
      </c>
      <c r="U601" s="46" t="b">
        <v>0</v>
      </c>
      <c r="V601" s="47" t="str">
        <f>IFERROR(__xludf.DUMMYFUNCTION("IF(OR(L601=""Duo Booking"", L601=""Group Booking""),
IF(U601=FALSE,"""",
    LET(
      bookingType, L601,
      tour, M601,
      mainFirst, H601,
      mainLast, I601,
      mainEmail, G601,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$L$4:L601, bookingType,
          $M$4:M601, tour,
          $H$4:H601, mainFirst,
          $I$4:I601, mainLast,
          $G$4:G601, mainEmail
        ),
        ""000""
      ),
  "&amp;"    baseID &amp; ""-"" &amp; memberNumber
    )
  ),
  """"
)
"),"")</f>
        <v/>
      </c>
      <c r="W601" s="48"/>
      <c r="X601" s="85" t="b">
        <v>0</v>
      </c>
      <c r="Y601" s="85" t="b">
        <v>0</v>
      </c>
      <c r="Z601" s="85" t="b">
        <v>0</v>
      </c>
      <c r="AA601" s="50"/>
      <c r="AB601" s="51"/>
      <c r="AC601" s="85" t="b">
        <v>0</v>
      </c>
      <c r="AD601" s="92"/>
      <c r="AE601" s="88"/>
      <c r="AF601" s="36" t="str">
        <f t="array" ref="AF601">IF(M601="","",INDEX(
      '{INDEX} Tour Packages'!$A:$ZP,
      MATCH($M601, '{INDEX} Tour Packages'!$A:$A, 0),
      MATCH(AF$3, '{INDEX} Tour Packages'!$4:$4, 0)
    ))</f>
        <v/>
      </c>
      <c r="AG601" s="36" t="str">
        <f t="array" ref="AG601">IF(M601="","",INDEX(
      '{INDEX} Tour Packages'!$A:$ZP,
      MATCH($M601, '{INDEX} Tour Packages'!$A:$A, 0),
      MATCH(AG$3, '{INDEX} Tour Packages'!$4:$4, 0)
    ))</f>
        <v/>
      </c>
      <c r="AH601" s="36" t="str">
        <f t="array" ref="AH601">IF(M601="","",INDEX(
      '{INDEX} Tour Packages'!$A:$ZP,
      MATCH($M601, '{INDEX} Tour Packages'!$A:$A, 0),
      MATCH(AH$3, '{INDEX} Tour Packages'!$4:$4, 0)
    ))</f>
        <v/>
      </c>
      <c r="AI601" s="54" t="str">
        <f t="shared" si="9"/>
        <v/>
      </c>
      <c r="AJ601" s="42"/>
      <c r="AK601" s="55"/>
      <c r="AL601" s="46" t="b">
        <v>0</v>
      </c>
      <c r="AM601" s="56"/>
      <c r="AN601" s="57" t="str">
        <f t="shared" si="10"/>
        <v/>
      </c>
      <c r="AO601" s="58" t="str">
        <f t="shared" si="11"/>
        <v/>
      </c>
      <c r="AP601" s="59"/>
      <c r="AQ601" s="60"/>
      <c r="AR601" s="61"/>
      <c r="AS601" s="61"/>
      <c r="AT601" s="61" t="str">
        <f>IFERROR(__xludf.DUMMYFUNCTION("IF( 
  OR($AJ601=""Full Payment"", ISBLANK($K601)),
  """",
  IF(
    OR(
      Q601=""Standard Booking, P1"",
      Q601=""Standard Booking, P2"",
      Q601=""Standard Booking, P3"",
      Q601=""Standard Booking, P4""
    ),
    LET(
      resDate,   $"&amp;"K601,
      tourDate,  $N601,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1" s="62" t="str">
        <f t="shared" si="12"/>
        <v/>
      </c>
      <c r="AV601" s="63"/>
      <c r="AW601" s="64"/>
      <c r="AX601" s="64"/>
      <c r="AY601" s="64"/>
      <c r="AZ601" s="64" t="str">
        <f>IFERROR(__xludf.DUMMYFUNCTION("IF(
  OR($AJ601=""Full Payment"",$AJ601=""P1"", ISBLANK($K601)),
  """",
  IF(
    OR(
      $Q601=""Standard Booking, P2"",
      $Q601=""Standard Booking, P3"",
      $Q601=""Standard Booking, P4""
    ),
    LET(
      resDate,   $K601,
      tourDate,"&amp;"  $N601,
      monthCount, DATEDIF(resDate, tourDate, ""M"") + 1,
      secondDates, ARRAYFORMULA(
        DATE(
          YEAR(resDate),
          MONTH(resDate) + SEQUENCE(monthCount),
          2
        )
      ),
      validDates, FILTER(
        sec"&amp;"ondDates,
        (secondDates &gt; resDate + 2) *
        (secondDates &lt;= tourDate - 3)
      ),
      IF(
        OR($AJ601=""P2"", $AJ601=""P3"", $AJ601=""P4""),
        IF(
          COUNTA(validDates) &lt; 2,
          """",
          TEXT(INDEX(validDates"&amp;", 2), ""mmm d, yyyy"")
        ),
        IF(
          COUNTA(validDates) &lt; 2,
          """",
          TEXTJOIN("", "", TRUE,
            TEXT(INDEX(validDates, 1), ""mmm d, yyyy""),
            TEXT(INDEX(validDates, 2), ""mmm d, yyyy"")
          )
 "&amp;"       )
      )
    ),
    """"
  )
)
"),"")</f>
        <v/>
      </c>
      <c r="BA601" s="65" t="str">
        <f t="shared" si="13"/>
        <v/>
      </c>
      <c r="BB601" s="63"/>
      <c r="BC601" s="64"/>
      <c r="BD601" s="64"/>
      <c r="BE601" s="64"/>
      <c r="BF601" s="64" t="str">
        <f>IFERROR(__xludf.DUMMYFUNCTION("IF(
  OR($AJ601=""Full Payment"",$AJ601=""P1"", $AJ601=""P2""),
  """",
  IF(
    AND(
      NOT(ISBLANK($K601)),
      OR(
        Q601=""Standard Booking, P3"",
        Q601=""Standard Booking, P4""
      )
    ),
    LET(
      resDate,   $K601,
      "&amp;"tourDate,  $N601,
      monthCount, DATEDIF(resDate, tourDate, ""M"") + 1,
      secondDates, ARRAYFORMULA(
        DATE(
          YEAR(resDate),
          MONTH(resDate) + SEQUENCE(monthCount),
          2
        )
      ),
      validDates, FILTER(
  "&amp;"      secondDates,
        (secondDates &gt; resDate + 2) *
        (secondDates &lt;= tourDate - 3)
      ),
      IF(
        $AJ601=""P4"",
        IF(
          COUNTA(validDates) &lt; 3,
          """",
          TEXT(INDEX(validDates, 3), ""mmm d, yyyy"")
  "&amp;"      ),
        IF(
          $AJ601=""P3"",
          IF(
            COUNTA(validDates) &lt; 3,
            """",
            TEXT(INDEX(validDates, 3), ""mmm d, yyyy"")
          ),
          IF(
            COUNTA(validDates) &lt; 3,
            """",
    "&amp;"        TEXTJOIN("", "", TRUE,
              TEXT(INDEX(validDates, 1), ""mmm d, yyyy""),
              TEXT(INDEX(validDates, 2), ""mmm d, yyyy""),
              TEXT(INDEX(validDates, 3), ""mmm d, yyyy"")
            )
          )
        )
      )
    "&amp;"),
    """"
  )
)
"),"")</f>
        <v/>
      </c>
      <c r="BG601" s="65" t="str">
        <f t="shared" si="14"/>
        <v/>
      </c>
      <c r="BH601" s="63"/>
      <c r="BI601" s="64"/>
      <c r="BJ601" s="64"/>
      <c r="BK601" s="64"/>
      <c r="BL601" s="64" t="str">
        <f>IFERROR(__xludf.DUMMYFUNCTION("IF(
  OR($AJ601=""Full Payment"",$AJ601=""P1"",$AJ601=""P2"",$AJ601=""P3""),
  """",
  IF(
    AND(
      NOT(ISBLANK($K601)),
      $Q601=""Standard Booking, P4""
    ),
    LET(
      resDate,   $K601,
      tourDate,  $N601,
      monthCount, DATEDIF(r"&amp;"esDate, tourDate, ""M"") + 1,
      secondDates, ARRAYFORMULA(
        DATE(
          YEAR(resDate),
          MONTH(resDate) + SEQUENCE(monthCount),
          2
        )
      ),
      validDates, FILTER(
        secondDates,
        (secondDates &gt; res"&amp;"Date + 2) *
        (secondDates &lt;= tourDate - 3)
      ),
      IF(
        $AJ601=""P4"",
        IF(
          COUNTA(validDates) &lt; 4,
          """",
          TEXT(
            INDEX(validDates, 4),
            ""mmm d, yyyy""
          )
        ),
"&amp;"        IF(
          COUNTA(validDates) &lt; 4,
          """",
          TEXTJOIN(
            "", "", TRUE,
            TEXT(INDEX(validDates, 1), ""mmm d, yyyy""),
            TEXT(INDEX(validDates, 2), ""mmm d, yyyy""),
            TEXT(INDEX(validDates"&amp;", 3), ""mmm d, yyyy""),
            TEXT(INDEX(validDates, 4), ""mmm d, yyyy"")
          )
        )
      )
    ),
    """"
  )
)
"),"")</f>
        <v/>
      </c>
      <c r="BM601" s="65" t="str">
        <f t="shared" si="15"/>
        <v/>
      </c>
      <c r="BN601" s="66"/>
      <c r="BO601" s="67"/>
      <c r="BP601" s="49" t="b">
        <v>0</v>
      </c>
      <c r="BQ601" s="49" t="b">
        <v>0</v>
      </c>
      <c r="BR601" s="68"/>
      <c r="BS601" s="69"/>
      <c r="BT601" s="70" t="b">
        <v>0</v>
      </c>
      <c r="BU601" s="71"/>
      <c r="BV601" s="72"/>
      <c r="BW601" s="86" t="b">
        <v>0</v>
      </c>
      <c r="BX601" s="87"/>
    </row>
    <row r="602">
      <c r="A602" s="35" t="str">
        <f t="shared" si="1"/>
        <v/>
      </c>
      <c r="B602" s="36" t="str">
        <f t="shared" si="2"/>
        <v/>
      </c>
      <c r="C602" s="36" t="str">
        <f t="array" ref="C602">IF(
  M602="",
  "",
  IFERROR(
    INDEX(
      '{INDEX} Tour Packages'!$A:$ZZ,
      MATCH(
        M602,
        INDEX(
          '{INDEX} Tour Packages'!$A:$ZZ,
          ,
          MATCH("Tour Package Name", '{INDEX} Tour Packages'!$4:$4, 0)
        ),
        0
      ),
      MATCH("Tour Code", '{INDEX} Tour Packages'!$4:$4, 0)
    ),
    "XXX"
  )
)
</f>
        <v/>
      </c>
      <c r="D602" s="36" t="str">
        <f t="shared" si="3"/>
        <v/>
      </c>
      <c r="E602" s="36" t="str">
        <f t="shared" si="4"/>
        <v/>
      </c>
      <c r="F602" s="37" t="str">
        <f t="shared" si="5"/>
        <v/>
      </c>
      <c r="G602" s="89"/>
      <c r="H602" s="89"/>
      <c r="I602" s="90"/>
      <c r="J602" s="40" t="str">
        <f t="shared" si="16"/>
        <v> </v>
      </c>
      <c r="K602" s="91"/>
      <c r="L602" s="55"/>
      <c r="M602" s="55"/>
      <c r="N602" s="91"/>
      <c r="O602" s="43" t="str">
        <f>IFERROR(__xludf.DUMMYFUNCTION("IF(N602="""","""",IFERROR(
  N602 + VALUE(REGEXEXTRACT(P602, ""(\d+)\s+Days"")),
  """"
)
)"),"")</f>
        <v/>
      </c>
      <c r="P602" s="43" t="str">
        <f t="array" ref="P602">IFERROR(
  INDEX(
    INDEX('{INDEX} Tour Packages'!$A:$ZZ, , MATCH(P$3, '{INDEX} Tour Packages'!$4:$4, 0)),
    MATCH(M602, INDEX('{INDEX} Tour Packages'!$A:$ZZ,0, MATCH("Tour Package Name", '{INDEX} Tour Packages'!$4:$4, 0)), 0)
  ),
"")
</f>
        <v/>
      </c>
      <c r="Q602" s="44" t="str">
        <f t="shared" si="7"/>
        <v/>
      </c>
      <c r="R602" s="44" t="str">
        <f>IFERROR(__xludf.DUMMYFUNCTION("IF(OR(ISBLANK(K602), ISBLANK(N602)), """", 
  LET(
    resDate, K602,
    tourDate, N602,
    monthCount, MAX(0, DATEDIF(resDate, tourDate - 3, ""M"") + 1),
    secondDates, ARRAYFORMULA(DATE(YEAR(resDate), MONTH(resDate) + SEQUENCE(monthCount), 2)),
    "&amp;"validDates, FILTER(secondDates, (secondDates &gt; resDate + 2) * (secondDates &lt;= tourDate - 3)),
    IF(ISERROR(validDates), 0, COUNTA(validDates))
  )
)
"),"")</f>
        <v/>
      </c>
      <c r="S602" s="44" t="str">
        <f t="shared" si="8"/>
        <v/>
      </c>
      <c r="T602" s="45" t="str">
        <f t="array" ref="T602">IF(ISBLANK(BO602),IFERROR(
  INDEX(
    INDEX('{INDEX} Payment Terms'!$A:$G, , MATCH(T$3, '{INDEX} Payment Terms'!$4:$4, 0)),
    MATCH(Q602, INDEX('{INDEX} Payment Terms'!$A:$G,0, MATCH("Payment Condition", '{INDEX} Payment Terms'!$4:$4, 0)), 0)
  ),
""),"Cancelled")
</f>
        <v/>
      </c>
      <c r="U602" s="46" t="b">
        <v>0</v>
      </c>
      <c r="V602" s="47" t="str">
        <f>IFERROR(__xludf.DUMMYFUNCTION("IF(OR(L602=""Duo Booking"", L602=""Group Booking""),
IF(U602=FALSE,"""",
    LET(
      bookingType, L602,
      tour, M602,
      mainFirst, H602,
      mainLast, I602,
      mainEmail, G602,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$L$4:L602, bookingType,
          $M$4:M602, tour,
          $H$4:H602, mainFirst,
          $I$4:I602, mainLast,
          $G$4:G602, mainEmail
        ),
        ""000""
      ),
  "&amp;"    baseID &amp; ""-"" &amp; memberNumber
    )
  ),
  """"
)
"),"")</f>
        <v/>
      </c>
      <c r="W602" s="48"/>
      <c r="X602" s="85" t="b">
        <v>0</v>
      </c>
      <c r="Y602" s="85" t="b">
        <v>0</v>
      </c>
      <c r="Z602" s="85" t="b">
        <v>0</v>
      </c>
      <c r="AA602" s="50"/>
      <c r="AB602" s="51"/>
      <c r="AC602" s="85" t="b">
        <v>0</v>
      </c>
      <c r="AD602" s="92"/>
      <c r="AE602" s="88"/>
      <c r="AF602" s="36" t="str">
        <f t="array" ref="AF602">IF(M602="","",INDEX(
      '{INDEX} Tour Packages'!$A:$ZP,
      MATCH($M602, '{INDEX} Tour Packages'!$A:$A, 0),
      MATCH(AF$3, '{INDEX} Tour Packages'!$4:$4, 0)
    ))</f>
        <v/>
      </c>
      <c r="AG602" s="36" t="str">
        <f t="array" ref="AG602">IF(M602="","",INDEX(
      '{INDEX} Tour Packages'!$A:$ZP,
      MATCH($M602, '{INDEX} Tour Packages'!$A:$A, 0),
      MATCH(AG$3, '{INDEX} Tour Packages'!$4:$4, 0)
    ))</f>
        <v/>
      </c>
      <c r="AH602" s="36" t="str">
        <f t="array" ref="AH602">IF(M602="","",INDEX(
      '{INDEX} Tour Packages'!$A:$ZP,
      MATCH($M602, '{INDEX} Tour Packages'!$A:$A, 0),
      MATCH(AH$3, '{INDEX} Tour Packages'!$4:$4, 0)
    ))</f>
        <v/>
      </c>
      <c r="AI602" s="54" t="str">
        <f t="shared" si="9"/>
        <v/>
      </c>
      <c r="AJ602" s="42"/>
      <c r="AK602" s="55"/>
      <c r="AL602" s="46" t="b">
        <v>0</v>
      </c>
      <c r="AM602" s="56"/>
      <c r="AN602" s="57" t="str">
        <f t="shared" si="10"/>
        <v/>
      </c>
      <c r="AO602" s="58" t="str">
        <f t="shared" si="11"/>
        <v/>
      </c>
      <c r="AP602" s="59"/>
      <c r="AQ602" s="60"/>
      <c r="AR602" s="61"/>
      <c r="AS602" s="61"/>
      <c r="AT602" s="61" t="str">
        <f>IFERROR(__xludf.DUMMYFUNCTION("IF( 
  OR($AJ602=""Full Payment"", ISBLANK($K602)),
  """",
  IF(
    OR(
      Q602=""Standard Booking, P1"",
      Q602=""Standard Booking, P2"",
      Q602=""Standard Booking, P3"",
      Q602=""Standard Booking, P4""
    ),
    LET(
      resDate,   $"&amp;"K602,
      tourDate,  $N602,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2" s="62" t="str">
        <f t="shared" si="12"/>
        <v/>
      </c>
      <c r="AV602" s="63"/>
      <c r="AW602" s="64"/>
      <c r="AX602" s="64"/>
      <c r="AY602" s="64"/>
      <c r="AZ602" s="64" t="str">
        <f>IFERROR(__xludf.DUMMYFUNCTION("IF(
  OR($AJ602=""Full Payment"",$AJ602=""P1"", ISBLANK($K602)),
  """",
  IF(
    OR(
      $Q602=""Standard Booking, P2"",
      $Q602=""Standard Booking, P3"",
      $Q602=""Standard Booking, P4""
    ),
    LET(
      resDate,   $K602,
      tourDate,"&amp;"  $N602,
      monthCount, DATEDIF(resDate, tourDate, ""M"") + 1,
      secondDates, ARRAYFORMULA(
        DATE(
          YEAR(resDate),
          MONTH(resDate) + SEQUENCE(monthCount),
          2
        )
      ),
      validDates, FILTER(
        sec"&amp;"ondDates,
        (secondDates &gt; resDate + 2) *
        (secondDates &lt;= tourDate - 3)
      ),
      IF(
        OR($AJ602=""P2"", $AJ602=""P3"", $AJ602=""P4""),
        IF(
          COUNTA(validDates) &lt; 2,
          """",
          TEXT(INDEX(validDates"&amp;", 2), ""mmm d, yyyy"")
        ),
        IF(
          COUNTA(validDates) &lt; 2,
          """",
          TEXTJOIN("", "", TRUE,
            TEXT(INDEX(validDates, 1), ""mmm d, yyyy""),
            TEXT(INDEX(validDates, 2), ""mmm d, yyyy"")
          )
 "&amp;"       )
      )
    ),
    """"
  )
)
"),"")</f>
        <v/>
      </c>
      <c r="BA602" s="65" t="str">
        <f t="shared" si="13"/>
        <v/>
      </c>
      <c r="BB602" s="63"/>
      <c r="BC602" s="64"/>
      <c r="BD602" s="64"/>
      <c r="BE602" s="64"/>
      <c r="BF602" s="64" t="str">
        <f>IFERROR(__xludf.DUMMYFUNCTION("IF(
  OR($AJ602=""Full Payment"",$AJ602=""P1"", $AJ602=""P2""),
  """",
  IF(
    AND(
      NOT(ISBLANK($K602)),
      OR(
        Q602=""Standard Booking, P3"",
        Q602=""Standard Booking, P4""
      )
    ),
    LET(
      resDate,   $K602,
      "&amp;"tourDate,  $N602,
      monthCount, DATEDIF(resDate, tourDate, ""M"") + 1,
      secondDates, ARRAYFORMULA(
        DATE(
          YEAR(resDate),
          MONTH(resDate) + SEQUENCE(monthCount),
          2
        )
      ),
      validDates, FILTER(
  "&amp;"      secondDates,
        (secondDates &gt; resDate + 2) *
        (secondDates &lt;= tourDate - 3)
      ),
      IF(
        $AJ602=""P4"",
        IF(
          COUNTA(validDates) &lt; 3,
          """",
          TEXT(INDEX(validDates, 3), ""mmm d, yyyy"")
  "&amp;"      ),
        IF(
          $AJ602=""P3"",
          IF(
            COUNTA(validDates) &lt; 3,
            """",
            TEXT(INDEX(validDates, 3), ""mmm d, yyyy"")
          ),
          IF(
            COUNTA(validDates) &lt; 3,
            """",
    "&amp;"        TEXTJOIN("", "", TRUE,
              TEXT(INDEX(validDates, 1), ""mmm d, yyyy""),
              TEXT(INDEX(validDates, 2), ""mmm d, yyyy""),
              TEXT(INDEX(validDates, 3), ""mmm d, yyyy"")
            )
          )
        )
      )
    "&amp;"),
    """"
  )
)
"),"")</f>
        <v/>
      </c>
      <c r="BG602" s="65" t="str">
        <f t="shared" si="14"/>
        <v/>
      </c>
      <c r="BH602" s="63"/>
      <c r="BI602" s="64"/>
      <c r="BJ602" s="64"/>
      <c r="BK602" s="64"/>
      <c r="BL602" s="64" t="str">
        <f>IFERROR(__xludf.DUMMYFUNCTION("IF(
  OR($AJ602=""Full Payment"",$AJ602=""P1"",$AJ602=""P2"",$AJ602=""P3""),
  """",
  IF(
    AND(
      NOT(ISBLANK($K602)),
      $Q602=""Standard Booking, P4""
    ),
    LET(
      resDate,   $K602,
      tourDate,  $N602,
      monthCount, DATEDIF(r"&amp;"esDate, tourDate, ""M"") + 1,
      secondDates, ARRAYFORMULA(
        DATE(
          YEAR(resDate),
          MONTH(resDate) + SEQUENCE(monthCount),
          2
        )
      ),
      validDates, FILTER(
        secondDates,
        (secondDates &gt; res"&amp;"Date + 2) *
        (secondDates &lt;= tourDate - 3)
      ),
      IF(
        $AJ602=""P4"",
        IF(
          COUNTA(validDates) &lt; 4,
          """",
          TEXT(
            INDEX(validDates, 4),
            ""mmm d, yyyy""
          )
        ),
"&amp;"        IF(
          COUNTA(validDates) &lt; 4,
          """",
          TEXTJOIN(
            "", "", TRUE,
            TEXT(INDEX(validDates, 1), ""mmm d, yyyy""),
            TEXT(INDEX(validDates, 2), ""mmm d, yyyy""),
            TEXT(INDEX(validDates"&amp;", 3), ""mmm d, yyyy""),
            TEXT(INDEX(validDates, 4), ""mmm d, yyyy"")
          )
        )
      )
    ),
    """"
  )
)
"),"")</f>
        <v/>
      </c>
      <c r="BM602" s="65" t="str">
        <f t="shared" si="15"/>
        <v/>
      </c>
      <c r="BN602" s="66"/>
      <c r="BO602" s="67"/>
      <c r="BP602" s="49" t="b">
        <v>0</v>
      </c>
      <c r="BQ602" s="49" t="b">
        <v>0</v>
      </c>
      <c r="BR602" s="68"/>
      <c r="BS602" s="69"/>
      <c r="BT602" s="70" t="b">
        <v>0</v>
      </c>
      <c r="BU602" s="71"/>
      <c r="BV602" s="72"/>
      <c r="BW602" s="86" t="b">
        <v>0</v>
      </c>
      <c r="BX602" s="87"/>
    </row>
    <row r="603">
      <c r="A603" s="35" t="str">
        <f t="shared" si="1"/>
        <v/>
      </c>
      <c r="B603" s="36" t="str">
        <f t="shared" si="2"/>
        <v/>
      </c>
      <c r="C603" s="36" t="str">
        <f t="array" ref="C603">IF(
  M603="",
  "",
  IFERROR(
    INDEX(
      '{INDEX} Tour Packages'!$A:$ZZ,
      MATCH(
        M603,
        INDEX(
          '{INDEX} Tour Packages'!$A:$ZZ,
          ,
          MATCH("Tour Package Name", '{INDEX} Tour Packages'!$4:$4, 0)
        ),
        0
      ),
      MATCH("Tour Code", '{INDEX} Tour Packages'!$4:$4, 0)
    ),
    "XXX"
  )
)
</f>
        <v/>
      </c>
      <c r="D603" s="36" t="str">
        <f t="shared" si="3"/>
        <v/>
      </c>
      <c r="E603" s="36" t="str">
        <f t="shared" si="4"/>
        <v/>
      </c>
      <c r="F603" s="37" t="str">
        <f t="shared" si="5"/>
        <v/>
      </c>
      <c r="G603" s="89"/>
      <c r="H603" s="89"/>
      <c r="I603" s="90"/>
      <c r="J603" s="40" t="str">
        <f t="shared" si="16"/>
        <v> </v>
      </c>
      <c r="K603" s="91"/>
      <c r="L603" s="55"/>
      <c r="M603" s="55"/>
      <c r="N603" s="91"/>
      <c r="O603" s="43" t="str">
        <f>IFERROR(__xludf.DUMMYFUNCTION("IF(N603="""","""",IFERROR(
  N603 + VALUE(REGEXEXTRACT(P603, ""(\d+)\s+Days"")),
  """"
)
)"),"")</f>
        <v/>
      </c>
      <c r="P603" s="43" t="str">
        <f t="array" ref="P603">IFERROR(
  INDEX(
    INDEX('{INDEX} Tour Packages'!$A:$ZZ, , MATCH(P$3, '{INDEX} Tour Packages'!$4:$4, 0)),
    MATCH(M603, INDEX('{INDEX} Tour Packages'!$A:$ZZ,0, MATCH("Tour Package Name", '{INDEX} Tour Packages'!$4:$4, 0)), 0)
  ),
"")
</f>
        <v/>
      </c>
      <c r="Q603" s="44" t="str">
        <f t="shared" si="7"/>
        <v/>
      </c>
      <c r="R603" s="44" t="str">
        <f>IFERROR(__xludf.DUMMYFUNCTION("IF(OR(ISBLANK(K603), ISBLANK(N603)), """", 
  LET(
    resDate, K603,
    tourDate, N603,
    monthCount, MAX(0, DATEDIF(resDate, tourDate - 3, ""M"") + 1),
    secondDates, ARRAYFORMULA(DATE(YEAR(resDate), MONTH(resDate) + SEQUENCE(monthCount), 2)),
    "&amp;"validDates, FILTER(secondDates, (secondDates &gt; resDate + 2) * (secondDates &lt;= tourDate - 3)),
    IF(ISERROR(validDates), 0, COUNTA(validDates))
  )
)
"),"")</f>
        <v/>
      </c>
      <c r="S603" s="44" t="str">
        <f t="shared" si="8"/>
        <v/>
      </c>
      <c r="T603" s="45" t="str">
        <f t="array" ref="T603">IF(ISBLANK(BO603),IFERROR(
  INDEX(
    INDEX('{INDEX} Payment Terms'!$A:$G, , MATCH(T$3, '{INDEX} Payment Terms'!$4:$4, 0)),
    MATCH(Q603, INDEX('{INDEX} Payment Terms'!$A:$G,0, MATCH("Payment Condition", '{INDEX} Payment Terms'!$4:$4, 0)), 0)
  ),
""),"Cancelled")
</f>
        <v/>
      </c>
      <c r="U603" s="46" t="b">
        <v>0</v>
      </c>
      <c r="V603" s="47" t="str">
        <f>IFERROR(__xludf.DUMMYFUNCTION("IF(OR(L603=""Duo Booking"", L603=""Group Booking""),
IF(U603=FALSE,"""",
    LET(
      bookingType, L603,
      tour, M603,
      mainFirst, H603,
      mainLast, I603,
      mainEmail, G603,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$L$4:L603, bookingType,
          $M$4:M603, tour,
          $H$4:H603, mainFirst,
          $I$4:I603, mainLast,
          $G$4:G603, mainEmail
        ),
        ""000""
      ),
  "&amp;"    baseID &amp; ""-"" &amp; memberNumber
    )
  ),
  """"
)
"),"")</f>
        <v/>
      </c>
      <c r="W603" s="48"/>
      <c r="X603" s="85" t="b">
        <v>0</v>
      </c>
      <c r="Y603" s="85" t="b">
        <v>0</v>
      </c>
      <c r="Z603" s="85" t="b">
        <v>0</v>
      </c>
      <c r="AA603" s="50"/>
      <c r="AB603" s="51"/>
      <c r="AC603" s="85" t="b">
        <v>0</v>
      </c>
      <c r="AD603" s="92"/>
      <c r="AE603" s="88"/>
      <c r="AF603" s="36" t="str">
        <f t="array" ref="AF603">IF(M603="","",INDEX(
      '{INDEX} Tour Packages'!$A:$ZP,
      MATCH($M603, '{INDEX} Tour Packages'!$A:$A, 0),
      MATCH(AF$3, '{INDEX} Tour Packages'!$4:$4, 0)
    ))</f>
        <v/>
      </c>
      <c r="AG603" s="36" t="str">
        <f t="array" ref="AG603">IF(M603="","",INDEX(
      '{INDEX} Tour Packages'!$A:$ZP,
      MATCH($M603, '{INDEX} Tour Packages'!$A:$A, 0),
      MATCH(AG$3, '{INDEX} Tour Packages'!$4:$4, 0)
    ))</f>
        <v/>
      </c>
      <c r="AH603" s="36" t="str">
        <f t="array" ref="AH603">IF(M603="","",INDEX(
      '{INDEX} Tour Packages'!$A:$ZP,
      MATCH($M603, '{INDEX} Tour Packages'!$A:$A, 0),
      MATCH(AH$3, '{INDEX} Tour Packages'!$4:$4, 0)
    ))</f>
        <v/>
      </c>
      <c r="AI603" s="54" t="str">
        <f t="shared" si="9"/>
        <v/>
      </c>
      <c r="AJ603" s="42"/>
      <c r="AK603" s="55"/>
      <c r="AL603" s="46" t="b">
        <v>0</v>
      </c>
      <c r="AM603" s="56"/>
      <c r="AN603" s="57" t="str">
        <f t="shared" si="10"/>
        <v/>
      </c>
      <c r="AO603" s="58" t="str">
        <f t="shared" si="11"/>
        <v/>
      </c>
      <c r="AP603" s="59"/>
      <c r="AQ603" s="60"/>
      <c r="AR603" s="61"/>
      <c r="AS603" s="61"/>
      <c r="AT603" s="61" t="str">
        <f>IFERROR(__xludf.DUMMYFUNCTION("IF( 
  OR($AJ603=""Full Payment"", ISBLANK($K603)),
  """",
  IF(
    OR(
      Q603=""Standard Booking, P1"",
      Q603=""Standard Booking, P2"",
      Q603=""Standard Booking, P3"",
      Q603=""Standard Booking, P4""
    ),
    LET(
      resDate,   $"&amp;"K603,
      tourDate,  $N603,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3" s="62" t="str">
        <f t="shared" si="12"/>
        <v/>
      </c>
      <c r="AV603" s="63"/>
      <c r="AW603" s="64"/>
      <c r="AX603" s="64"/>
      <c r="AY603" s="64"/>
      <c r="AZ603" s="64" t="str">
        <f>IFERROR(__xludf.DUMMYFUNCTION("IF(
  OR($AJ603=""Full Payment"",$AJ603=""P1"", ISBLANK($K603)),
  """",
  IF(
    OR(
      $Q603=""Standard Booking, P2"",
      $Q603=""Standard Booking, P3"",
      $Q603=""Standard Booking, P4""
    ),
    LET(
      resDate,   $K603,
      tourDate,"&amp;"  $N603,
      monthCount, DATEDIF(resDate, tourDate, ""M"") + 1,
      secondDates, ARRAYFORMULA(
        DATE(
          YEAR(resDate),
          MONTH(resDate) + SEQUENCE(monthCount),
          2
        )
      ),
      validDates, FILTER(
        sec"&amp;"ondDates,
        (secondDates &gt; resDate + 2) *
        (secondDates &lt;= tourDate - 3)
      ),
      IF(
        OR($AJ603=""P2"", $AJ603=""P3"", $AJ603=""P4""),
        IF(
          COUNTA(validDates) &lt; 2,
          """",
          TEXT(INDEX(validDates"&amp;", 2), ""mmm d, yyyy"")
        ),
        IF(
          COUNTA(validDates) &lt; 2,
          """",
          TEXTJOIN("", "", TRUE,
            TEXT(INDEX(validDates, 1), ""mmm d, yyyy""),
            TEXT(INDEX(validDates, 2), ""mmm d, yyyy"")
          )
 "&amp;"       )
      )
    ),
    """"
  )
)
"),"")</f>
        <v/>
      </c>
      <c r="BA603" s="65" t="str">
        <f t="shared" si="13"/>
        <v/>
      </c>
      <c r="BB603" s="63"/>
      <c r="BC603" s="64"/>
      <c r="BD603" s="64"/>
      <c r="BE603" s="64"/>
      <c r="BF603" s="64" t="str">
        <f>IFERROR(__xludf.DUMMYFUNCTION("IF(
  OR($AJ603=""Full Payment"",$AJ603=""P1"", $AJ603=""P2""),
  """",
  IF(
    AND(
      NOT(ISBLANK($K603)),
      OR(
        Q603=""Standard Booking, P3"",
        Q603=""Standard Booking, P4""
      )
    ),
    LET(
      resDate,   $K603,
      "&amp;"tourDate,  $N603,
      monthCount, DATEDIF(resDate, tourDate, ""M"") + 1,
      secondDates, ARRAYFORMULA(
        DATE(
          YEAR(resDate),
          MONTH(resDate) + SEQUENCE(monthCount),
          2
        )
      ),
      validDates, FILTER(
  "&amp;"      secondDates,
        (secondDates &gt; resDate + 2) *
        (secondDates &lt;= tourDate - 3)
      ),
      IF(
        $AJ603=""P4"",
        IF(
          COUNTA(validDates) &lt; 3,
          """",
          TEXT(INDEX(validDates, 3), ""mmm d, yyyy"")
  "&amp;"      ),
        IF(
          $AJ603=""P3"",
          IF(
            COUNTA(validDates) &lt; 3,
            """",
            TEXT(INDEX(validDates, 3), ""mmm d, yyyy"")
          ),
          IF(
            COUNTA(validDates) &lt; 3,
            """",
    "&amp;"        TEXTJOIN("", "", TRUE,
              TEXT(INDEX(validDates, 1), ""mmm d, yyyy""),
              TEXT(INDEX(validDates, 2), ""mmm d, yyyy""),
              TEXT(INDEX(validDates, 3), ""mmm d, yyyy"")
            )
          )
        )
      )
    "&amp;"),
    """"
  )
)
"),"")</f>
        <v/>
      </c>
      <c r="BG603" s="65" t="str">
        <f t="shared" si="14"/>
        <v/>
      </c>
      <c r="BH603" s="63"/>
      <c r="BI603" s="64"/>
      <c r="BJ603" s="64"/>
      <c r="BK603" s="64"/>
      <c r="BL603" s="64" t="str">
        <f>IFERROR(__xludf.DUMMYFUNCTION("IF(
  OR($AJ603=""Full Payment"",$AJ603=""P1"",$AJ603=""P2"",$AJ603=""P3""),
  """",
  IF(
    AND(
      NOT(ISBLANK($K603)),
      $Q603=""Standard Booking, P4""
    ),
    LET(
      resDate,   $K603,
      tourDate,  $N603,
      monthCount, DATEDIF(r"&amp;"esDate, tourDate, ""M"") + 1,
      secondDates, ARRAYFORMULA(
        DATE(
          YEAR(resDate),
          MONTH(resDate) + SEQUENCE(monthCount),
          2
        )
      ),
      validDates, FILTER(
        secondDates,
        (secondDates &gt; res"&amp;"Date + 2) *
        (secondDates &lt;= tourDate - 3)
      ),
      IF(
        $AJ603=""P4"",
        IF(
          COUNTA(validDates) &lt; 4,
          """",
          TEXT(
            INDEX(validDates, 4),
            ""mmm d, yyyy""
          )
        ),
"&amp;"        IF(
          COUNTA(validDates) &lt; 4,
          """",
          TEXTJOIN(
            "", "", TRUE,
            TEXT(INDEX(validDates, 1), ""mmm d, yyyy""),
            TEXT(INDEX(validDates, 2), ""mmm d, yyyy""),
            TEXT(INDEX(validDates"&amp;", 3), ""mmm d, yyyy""),
            TEXT(INDEX(validDates, 4), ""mmm d, yyyy"")
          )
        )
      )
    ),
    """"
  )
)
"),"")</f>
        <v/>
      </c>
      <c r="BM603" s="65" t="str">
        <f t="shared" si="15"/>
        <v/>
      </c>
      <c r="BN603" s="66"/>
      <c r="BO603" s="67"/>
      <c r="BP603" s="49" t="b">
        <v>0</v>
      </c>
      <c r="BQ603" s="49" t="b">
        <v>0</v>
      </c>
      <c r="BR603" s="68"/>
      <c r="BS603" s="69"/>
      <c r="BT603" s="70" t="b">
        <v>0</v>
      </c>
      <c r="BU603" s="71"/>
      <c r="BV603" s="72"/>
      <c r="BW603" s="86" t="b">
        <v>0</v>
      </c>
      <c r="BX603" s="87"/>
    </row>
    <row r="604">
      <c r="A604" s="35" t="str">
        <f t="shared" si="1"/>
        <v/>
      </c>
      <c r="B604" s="36" t="str">
        <f t="shared" si="2"/>
        <v/>
      </c>
      <c r="C604" s="36" t="str">
        <f t="array" ref="C604">IF(
  M604="",
  "",
  IFERROR(
    INDEX(
      '{INDEX} Tour Packages'!$A:$ZZ,
      MATCH(
        M604,
        INDEX(
          '{INDEX} Tour Packages'!$A:$ZZ,
          ,
          MATCH("Tour Package Name", '{INDEX} Tour Packages'!$4:$4, 0)
        ),
        0
      ),
      MATCH("Tour Code", '{INDEX} Tour Packages'!$4:$4, 0)
    ),
    "XXX"
  )
)
</f>
        <v/>
      </c>
      <c r="D604" s="36" t="str">
        <f t="shared" si="3"/>
        <v/>
      </c>
      <c r="E604" s="36" t="str">
        <f t="shared" si="4"/>
        <v/>
      </c>
      <c r="F604" s="37" t="str">
        <f t="shared" si="5"/>
        <v/>
      </c>
      <c r="G604" s="89"/>
      <c r="H604" s="89"/>
      <c r="I604" s="90"/>
      <c r="J604" s="40" t="str">
        <f t="shared" si="16"/>
        <v> </v>
      </c>
      <c r="K604" s="91"/>
      <c r="L604" s="55"/>
      <c r="M604" s="55"/>
      <c r="N604" s="91"/>
      <c r="O604" s="43" t="str">
        <f>IFERROR(__xludf.DUMMYFUNCTION("IF(N604="""","""",IFERROR(
  N604 + VALUE(REGEXEXTRACT(P604, ""(\d+)\s+Days"")),
  """"
)
)"),"")</f>
        <v/>
      </c>
      <c r="P604" s="43" t="str">
        <f t="array" ref="P604">IFERROR(
  INDEX(
    INDEX('{INDEX} Tour Packages'!$A:$ZZ, , MATCH(P$3, '{INDEX} Tour Packages'!$4:$4, 0)),
    MATCH(M604, INDEX('{INDEX} Tour Packages'!$A:$ZZ,0, MATCH("Tour Package Name", '{INDEX} Tour Packages'!$4:$4, 0)), 0)
  ),
"")
</f>
        <v/>
      </c>
      <c r="Q604" s="44" t="str">
        <f t="shared" si="7"/>
        <v/>
      </c>
      <c r="R604" s="44" t="str">
        <f>IFERROR(__xludf.DUMMYFUNCTION("IF(OR(ISBLANK(K604), ISBLANK(N604)), """", 
  LET(
    resDate, K604,
    tourDate, N604,
    monthCount, MAX(0, DATEDIF(resDate, tourDate - 3, ""M"") + 1),
    secondDates, ARRAYFORMULA(DATE(YEAR(resDate), MONTH(resDate) + SEQUENCE(monthCount), 2)),
    "&amp;"validDates, FILTER(secondDates, (secondDates &gt; resDate + 2) * (secondDates &lt;= tourDate - 3)),
    IF(ISERROR(validDates), 0, COUNTA(validDates))
  )
)
"),"")</f>
        <v/>
      </c>
      <c r="S604" s="44" t="str">
        <f t="shared" si="8"/>
        <v/>
      </c>
      <c r="T604" s="45" t="str">
        <f t="array" ref="T604">IF(ISBLANK(BO604),IFERROR(
  INDEX(
    INDEX('{INDEX} Payment Terms'!$A:$G, , MATCH(T$3, '{INDEX} Payment Terms'!$4:$4, 0)),
    MATCH(Q604, INDEX('{INDEX} Payment Terms'!$A:$G,0, MATCH("Payment Condition", '{INDEX} Payment Terms'!$4:$4, 0)), 0)
  ),
""),"Cancelled")
</f>
        <v/>
      </c>
      <c r="U604" s="46" t="b">
        <v>0</v>
      </c>
      <c r="V604" s="47" t="str">
        <f>IFERROR(__xludf.DUMMYFUNCTION("IF(OR(L604=""Duo Booking"", L604=""Group Booking""),
IF(U604=FALSE,"""",
    LET(
      bookingType, L604,
      tour, M604,
      mainFirst, H604,
      mainLast, I604,
      mainEmail, G604,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$L$4:L604, bookingType,
          $M$4:M604, tour,
          $H$4:H604, mainFirst,
          $I$4:I604, mainLast,
          $G$4:G604, mainEmail
        ),
        ""000""
      ),
  "&amp;"    baseID &amp; ""-"" &amp; memberNumber
    )
  ),
  """"
)
"),"")</f>
        <v/>
      </c>
      <c r="W604" s="48"/>
      <c r="X604" s="85" t="b">
        <v>0</v>
      </c>
      <c r="Y604" s="85" t="b">
        <v>0</v>
      </c>
      <c r="Z604" s="85" t="b">
        <v>0</v>
      </c>
      <c r="AA604" s="50"/>
      <c r="AB604" s="51"/>
      <c r="AC604" s="85" t="b">
        <v>0</v>
      </c>
      <c r="AD604" s="92"/>
      <c r="AE604" s="88"/>
      <c r="AF604" s="36" t="str">
        <f t="array" ref="AF604">IF(M604="","",INDEX(
      '{INDEX} Tour Packages'!$A:$ZP,
      MATCH($M604, '{INDEX} Tour Packages'!$A:$A, 0),
      MATCH(AF$3, '{INDEX} Tour Packages'!$4:$4, 0)
    ))</f>
        <v/>
      </c>
      <c r="AG604" s="36" t="str">
        <f t="array" ref="AG604">IF(M604="","",INDEX(
      '{INDEX} Tour Packages'!$A:$ZP,
      MATCH($M604, '{INDEX} Tour Packages'!$A:$A, 0),
      MATCH(AG$3, '{INDEX} Tour Packages'!$4:$4, 0)
    ))</f>
        <v/>
      </c>
      <c r="AH604" s="36" t="str">
        <f t="array" ref="AH604">IF(M604="","",INDEX(
      '{INDEX} Tour Packages'!$A:$ZP,
      MATCH($M604, '{INDEX} Tour Packages'!$A:$A, 0),
      MATCH(AH$3, '{INDEX} Tour Packages'!$4:$4, 0)
    ))</f>
        <v/>
      </c>
      <c r="AI604" s="54" t="str">
        <f t="shared" si="9"/>
        <v/>
      </c>
      <c r="AJ604" s="42"/>
      <c r="AK604" s="55"/>
      <c r="AL604" s="46" t="b">
        <v>0</v>
      </c>
      <c r="AM604" s="56"/>
      <c r="AN604" s="57" t="str">
        <f t="shared" si="10"/>
        <v/>
      </c>
      <c r="AO604" s="58" t="str">
        <f t="shared" si="11"/>
        <v/>
      </c>
      <c r="AP604" s="59"/>
      <c r="AQ604" s="60"/>
      <c r="AR604" s="61"/>
      <c r="AS604" s="61"/>
      <c r="AT604" s="61" t="str">
        <f>IFERROR(__xludf.DUMMYFUNCTION("IF( 
  OR($AJ604=""Full Payment"", ISBLANK($K604)),
  """",
  IF(
    OR(
      Q604=""Standard Booking, P1"",
      Q604=""Standard Booking, P2"",
      Q604=""Standard Booking, P3"",
      Q604=""Standard Booking, P4""
    ),
    LET(
      resDate,   $"&amp;"K604,
      tourDate,  $N604,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4" s="62" t="str">
        <f t="shared" si="12"/>
        <v/>
      </c>
      <c r="AV604" s="63"/>
      <c r="AW604" s="64"/>
      <c r="AX604" s="64"/>
      <c r="AY604" s="64"/>
      <c r="AZ604" s="64" t="str">
        <f>IFERROR(__xludf.DUMMYFUNCTION("IF(
  OR($AJ604=""Full Payment"",$AJ604=""P1"", ISBLANK($K604)),
  """",
  IF(
    OR(
      $Q604=""Standard Booking, P2"",
      $Q604=""Standard Booking, P3"",
      $Q604=""Standard Booking, P4""
    ),
    LET(
      resDate,   $K604,
      tourDate,"&amp;"  $N604,
      monthCount, DATEDIF(resDate, tourDate, ""M"") + 1,
      secondDates, ARRAYFORMULA(
        DATE(
          YEAR(resDate),
          MONTH(resDate) + SEQUENCE(monthCount),
          2
        )
      ),
      validDates, FILTER(
        sec"&amp;"ondDates,
        (secondDates &gt; resDate + 2) *
        (secondDates &lt;= tourDate - 3)
      ),
      IF(
        OR($AJ604=""P2"", $AJ604=""P3"", $AJ604=""P4""),
        IF(
          COUNTA(validDates) &lt; 2,
          """",
          TEXT(INDEX(validDates"&amp;", 2), ""mmm d, yyyy"")
        ),
        IF(
          COUNTA(validDates) &lt; 2,
          """",
          TEXTJOIN("", "", TRUE,
            TEXT(INDEX(validDates, 1), ""mmm d, yyyy""),
            TEXT(INDEX(validDates, 2), ""mmm d, yyyy"")
          )
 "&amp;"       )
      )
    ),
    """"
  )
)
"),"")</f>
        <v/>
      </c>
      <c r="BA604" s="65" t="str">
        <f t="shared" si="13"/>
        <v/>
      </c>
      <c r="BB604" s="63"/>
      <c r="BC604" s="64"/>
      <c r="BD604" s="64"/>
      <c r="BE604" s="64"/>
      <c r="BF604" s="64" t="str">
        <f>IFERROR(__xludf.DUMMYFUNCTION("IF(
  OR($AJ604=""Full Payment"",$AJ604=""P1"", $AJ604=""P2""),
  """",
  IF(
    AND(
      NOT(ISBLANK($K604)),
      OR(
        Q604=""Standard Booking, P3"",
        Q604=""Standard Booking, P4""
      )
    ),
    LET(
      resDate,   $K604,
      "&amp;"tourDate,  $N604,
      monthCount, DATEDIF(resDate, tourDate, ""M"") + 1,
      secondDates, ARRAYFORMULA(
        DATE(
          YEAR(resDate),
          MONTH(resDate) + SEQUENCE(monthCount),
          2
        )
      ),
      validDates, FILTER(
  "&amp;"      secondDates,
        (secondDates &gt; resDate + 2) *
        (secondDates &lt;= tourDate - 3)
      ),
      IF(
        $AJ604=""P4"",
        IF(
          COUNTA(validDates) &lt; 3,
          """",
          TEXT(INDEX(validDates, 3), ""mmm d, yyyy"")
  "&amp;"      ),
        IF(
          $AJ604=""P3"",
          IF(
            COUNTA(validDates) &lt; 3,
            """",
            TEXT(INDEX(validDates, 3), ""mmm d, yyyy"")
          ),
          IF(
            COUNTA(validDates) &lt; 3,
            """",
    "&amp;"        TEXTJOIN("", "", TRUE,
              TEXT(INDEX(validDates, 1), ""mmm d, yyyy""),
              TEXT(INDEX(validDates, 2), ""mmm d, yyyy""),
              TEXT(INDEX(validDates, 3), ""mmm d, yyyy"")
            )
          )
        )
      )
    "&amp;"),
    """"
  )
)
"),"")</f>
        <v/>
      </c>
      <c r="BG604" s="65" t="str">
        <f t="shared" si="14"/>
        <v/>
      </c>
      <c r="BH604" s="63"/>
      <c r="BI604" s="64"/>
      <c r="BJ604" s="64"/>
      <c r="BK604" s="64"/>
      <c r="BL604" s="64" t="str">
        <f>IFERROR(__xludf.DUMMYFUNCTION("IF(
  OR($AJ604=""Full Payment"",$AJ604=""P1"",$AJ604=""P2"",$AJ604=""P3""),
  """",
  IF(
    AND(
      NOT(ISBLANK($K604)),
      $Q604=""Standard Booking, P4""
    ),
    LET(
      resDate,   $K604,
      tourDate,  $N604,
      monthCount, DATEDIF(r"&amp;"esDate, tourDate, ""M"") + 1,
      secondDates, ARRAYFORMULA(
        DATE(
          YEAR(resDate),
          MONTH(resDate) + SEQUENCE(monthCount),
          2
        )
      ),
      validDates, FILTER(
        secondDates,
        (secondDates &gt; res"&amp;"Date + 2) *
        (secondDates &lt;= tourDate - 3)
      ),
      IF(
        $AJ604=""P4"",
        IF(
          COUNTA(validDates) &lt; 4,
          """",
          TEXT(
            INDEX(validDates, 4),
            ""mmm d, yyyy""
          )
        ),
"&amp;"        IF(
          COUNTA(validDates) &lt; 4,
          """",
          TEXTJOIN(
            "", "", TRUE,
            TEXT(INDEX(validDates, 1), ""mmm d, yyyy""),
            TEXT(INDEX(validDates, 2), ""mmm d, yyyy""),
            TEXT(INDEX(validDates"&amp;", 3), ""mmm d, yyyy""),
            TEXT(INDEX(validDates, 4), ""mmm d, yyyy"")
          )
        )
      )
    ),
    """"
  )
)
"),"")</f>
        <v/>
      </c>
      <c r="BM604" s="65" t="str">
        <f t="shared" si="15"/>
        <v/>
      </c>
      <c r="BN604" s="66"/>
      <c r="BO604" s="67"/>
      <c r="BP604" s="49" t="b">
        <v>0</v>
      </c>
      <c r="BQ604" s="49" t="b">
        <v>0</v>
      </c>
      <c r="BR604" s="68"/>
      <c r="BS604" s="69"/>
      <c r="BT604" s="70" t="b">
        <v>0</v>
      </c>
      <c r="BU604" s="71"/>
      <c r="BV604" s="72"/>
      <c r="BW604" s="86" t="b">
        <v>0</v>
      </c>
      <c r="BX604" s="87"/>
    </row>
    <row r="605">
      <c r="A605" s="35" t="str">
        <f t="shared" si="1"/>
        <v/>
      </c>
      <c r="B605" s="36" t="str">
        <f t="shared" si="2"/>
        <v/>
      </c>
      <c r="C605" s="36" t="str">
        <f t="array" ref="C605">IF(
  M605="",
  "",
  IFERROR(
    INDEX(
      '{INDEX} Tour Packages'!$A:$ZZ,
      MATCH(
        M605,
        INDEX(
          '{INDEX} Tour Packages'!$A:$ZZ,
          ,
          MATCH("Tour Package Name", '{INDEX} Tour Packages'!$4:$4, 0)
        ),
        0
      ),
      MATCH("Tour Code", '{INDEX} Tour Packages'!$4:$4, 0)
    ),
    "XXX"
  )
)
</f>
        <v/>
      </c>
      <c r="D605" s="36" t="str">
        <f t="shared" si="3"/>
        <v/>
      </c>
      <c r="E605" s="36" t="str">
        <f t="shared" si="4"/>
        <v/>
      </c>
      <c r="F605" s="37" t="str">
        <f t="shared" si="5"/>
        <v/>
      </c>
      <c r="G605" s="89"/>
      <c r="H605" s="89"/>
      <c r="I605" s="90"/>
      <c r="J605" s="40" t="str">
        <f t="shared" si="16"/>
        <v> </v>
      </c>
      <c r="K605" s="91"/>
      <c r="L605" s="55"/>
      <c r="M605" s="55"/>
      <c r="N605" s="91"/>
      <c r="O605" s="43" t="str">
        <f>IFERROR(__xludf.DUMMYFUNCTION("IF(N605="""","""",IFERROR(
  N605 + VALUE(REGEXEXTRACT(P605, ""(\d+)\s+Days"")),
  """"
)
)"),"")</f>
        <v/>
      </c>
      <c r="P605" s="43" t="str">
        <f t="array" ref="P605">IFERROR(
  INDEX(
    INDEX('{INDEX} Tour Packages'!$A:$ZZ, , MATCH(P$3, '{INDEX} Tour Packages'!$4:$4, 0)),
    MATCH(M605, INDEX('{INDEX} Tour Packages'!$A:$ZZ,0, MATCH("Tour Package Name", '{INDEX} Tour Packages'!$4:$4, 0)), 0)
  ),
"")
</f>
        <v/>
      </c>
      <c r="Q605" s="44" t="str">
        <f t="shared" si="7"/>
        <v/>
      </c>
      <c r="R605" s="44" t="str">
        <f>IFERROR(__xludf.DUMMYFUNCTION("IF(OR(ISBLANK(K605), ISBLANK(N605)), """", 
  LET(
    resDate, K605,
    tourDate, N605,
    monthCount, MAX(0, DATEDIF(resDate, tourDate - 3, ""M"") + 1),
    secondDates, ARRAYFORMULA(DATE(YEAR(resDate), MONTH(resDate) + SEQUENCE(monthCount), 2)),
    "&amp;"validDates, FILTER(secondDates, (secondDates &gt; resDate + 2) * (secondDates &lt;= tourDate - 3)),
    IF(ISERROR(validDates), 0, COUNTA(validDates))
  )
)
"),"")</f>
        <v/>
      </c>
      <c r="S605" s="44" t="str">
        <f t="shared" si="8"/>
        <v/>
      </c>
      <c r="T605" s="45" t="str">
        <f t="array" ref="T605">IF(ISBLANK(BO605),IFERROR(
  INDEX(
    INDEX('{INDEX} Payment Terms'!$A:$G, , MATCH(T$3, '{INDEX} Payment Terms'!$4:$4, 0)),
    MATCH(Q605, INDEX('{INDEX} Payment Terms'!$A:$G,0, MATCH("Payment Condition", '{INDEX} Payment Terms'!$4:$4, 0)), 0)
  ),
""),"Cancelled")
</f>
        <v/>
      </c>
      <c r="U605" s="46" t="b">
        <v>0</v>
      </c>
      <c r="V605" s="47" t="str">
        <f>IFERROR(__xludf.DUMMYFUNCTION("IF(OR(L605=""Duo Booking"", L605=""Group Booking""),
IF(U605=FALSE,"""",
    LET(
      bookingType, L605,
      tour, M605,
      mainFirst, H605,
      mainLast, I605,
      mainEmail, G605,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$L$4:L605, bookingType,
          $M$4:M605, tour,
          $H$4:H605, mainFirst,
          $I$4:I605, mainLast,
          $G$4:G605, mainEmail
        ),
        ""000""
      ),
  "&amp;"    baseID &amp; ""-"" &amp; memberNumber
    )
  ),
  """"
)
"),"")</f>
        <v/>
      </c>
      <c r="W605" s="48"/>
      <c r="X605" s="85" t="b">
        <v>0</v>
      </c>
      <c r="Y605" s="85" t="b">
        <v>0</v>
      </c>
      <c r="Z605" s="85" t="b">
        <v>0</v>
      </c>
      <c r="AA605" s="50"/>
      <c r="AB605" s="51"/>
      <c r="AC605" s="85" t="b">
        <v>0</v>
      </c>
      <c r="AD605" s="92"/>
      <c r="AE605" s="88"/>
      <c r="AF605" s="36" t="str">
        <f t="array" ref="AF605">IF(M605="","",INDEX(
      '{INDEX} Tour Packages'!$A:$ZP,
      MATCH($M605, '{INDEX} Tour Packages'!$A:$A, 0),
      MATCH(AF$3, '{INDEX} Tour Packages'!$4:$4, 0)
    ))</f>
        <v/>
      </c>
      <c r="AG605" s="36" t="str">
        <f t="array" ref="AG605">IF(M605="","",INDEX(
      '{INDEX} Tour Packages'!$A:$ZP,
      MATCH($M605, '{INDEX} Tour Packages'!$A:$A, 0),
      MATCH(AG$3, '{INDEX} Tour Packages'!$4:$4, 0)
    ))</f>
        <v/>
      </c>
      <c r="AH605" s="36" t="str">
        <f t="array" ref="AH605">IF(M605="","",INDEX(
      '{INDEX} Tour Packages'!$A:$ZP,
      MATCH($M605, '{INDEX} Tour Packages'!$A:$A, 0),
      MATCH(AH$3, '{INDEX} Tour Packages'!$4:$4, 0)
    ))</f>
        <v/>
      </c>
      <c r="AI605" s="54" t="str">
        <f t="shared" si="9"/>
        <v/>
      </c>
      <c r="AJ605" s="42"/>
      <c r="AK605" s="55"/>
      <c r="AL605" s="46" t="b">
        <v>0</v>
      </c>
      <c r="AM605" s="56"/>
      <c r="AN605" s="57" t="str">
        <f t="shared" si="10"/>
        <v/>
      </c>
      <c r="AO605" s="58" t="str">
        <f t="shared" si="11"/>
        <v/>
      </c>
      <c r="AP605" s="59"/>
      <c r="AQ605" s="60"/>
      <c r="AR605" s="61"/>
      <c r="AS605" s="61"/>
      <c r="AT605" s="61" t="str">
        <f>IFERROR(__xludf.DUMMYFUNCTION("IF( 
  OR($AJ605=""Full Payment"", ISBLANK($K605)),
  """",
  IF(
    OR(
      Q605=""Standard Booking, P1"",
      Q605=""Standard Booking, P2"",
      Q605=""Standard Booking, P3"",
      Q605=""Standard Booking, P4""
    ),
    LET(
      resDate,   $"&amp;"K605,
      tourDate,  $N605,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5" s="62" t="str">
        <f t="shared" si="12"/>
        <v/>
      </c>
      <c r="AV605" s="63"/>
      <c r="AW605" s="64"/>
      <c r="AX605" s="64"/>
      <c r="AY605" s="64"/>
      <c r="AZ605" s="64" t="str">
        <f>IFERROR(__xludf.DUMMYFUNCTION("IF(
  OR($AJ605=""Full Payment"",$AJ605=""P1"", ISBLANK($K605)),
  """",
  IF(
    OR(
      $Q605=""Standard Booking, P2"",
      $Q605=""Standard Booking, P3"",
      $Q605=""Standard Booking, P4""
    ),
    LET(
      resDate,   $K605,
      tourDate,"&amp;"  $N605,
      monthCount, DATEDIF(resDate, tourDate, ""M"") + 1,
      secondDates, ARRAYFORMULA(
        DATE(
          YEAR(resDate),
          MONTH(resDate) + SEQUENCE(monthCount),
          2
        )
      ),
      validDates, FILTER(
        sec"&amp;"ondDates,
        (secondDates &gt; resDate + 2) *
        (secondDates &lt;= tourDate - 3)
      ),
      IF(
        OR($AJ605=""P2"", $AJ605=""P3"", $AJ605=""P4""),
        IF(
          COUNTA(validDates) &lt; 2,
          """",
          TEXT(INDEX(validDates"&amp;", 2), ""mmm d, yyyy"")
        ),
        IF(
          COUNTA(validDates) &lt; 2,
          """",
          TEXTJOIN("", "", TRUE,
            TEXT(INDEX(validDates, 1), ""mmm d, yyyy""),
            TEXT(INDEX(validDates, 2), ""mmm d, yyyy"")
          )
 "&amp;"       )
      )
    ),
    """"
  )
)
"),"")</f>
        <v/>
      </c>
      <c r="BA605" s="65" t="str">
        <f t="shared" si="13"/>
        <v/>
      </c>
      <c r="BB605" s="63"/>
      <c r="BC605" s="64"/>
      <c r="BD605" s="64"/>
      <c r="BE605" s="64"/>
      <c r="BF605" s="64" t="str">
        <f>IFERROR(__xludf.DUMMYFUNCTION("IF(
  OR($AJ605=""Full Payment"",$AJ605=""P1"", $AJ605=""P2""),
  """",
  IF(
    AND(
      NOT(ISBLANK($K605)),
      OR(
        Q605=""Standard Booking, P3"",
        Q605=""Standard Booking, P4""
      )
    ),
    LET(
      resDate,   $K605,
      "&amp;"tourDate,  $N605,
      monthCount, DATEDIF(resDate, tourDate, ""M"") + 1,
      secondDates, ARRAYFORMULA(
        DATE(
          YEAR(resDate),
          MONTH(resDate) + SEQUENCE(monthCount),
          2
        )
      ),
      validDates, FILTER(
  "&amp;"      secondDates,
        (secondDates &gt; resDate + 2) *
        (secondDates &lt;= tourDate - 3)
      ),
      IF(
        $AJ605=""P4"",
        IF(
          COUNTA(validDates) &lt; 3,
          """",
          TEXT(INDEX(validDates, 3), ""mmm d, yyyy"")
  "&amp;"      ),
        IF(
          $AJ605=""P3"",
          IF(
            COUNTA(validDates) &lt; 3,
            """",
            TEXT(INDEX(validDates, 3), ""mmm d, yyyy"")
          ),
          IF(
            COUNTA(validDates) &lt; 3,
            """",
    "&amp;"        TEXTJOIN("", "", TRUE,
              TEXT(INDEX(validDates, 1), ""mmm d, yyyy""),
              TEXT(INDEX(validDates, 2), ""mmm d, yyyy""),
              TEXT(INDEX(validDates, 3), ""mmm d, yyyy"")
            )
          )
        )
      )
    "&amp;"),
    """"
  )
)
"),"")</f>
        <v/>
      </c>
      <c r="BG605" s="65" t="str">
        <f t="shared" si="14"/>
        <v/>
      </c>
      <c r="BH605" s="63"/>
      <c r="BI605" s="64"/>
      <c r="BJ605" s="64"/>
      <c r="BK605" s="64"/>
      <c r="BL605" s="64" t="str">
        <f>IFERROR(__xludf.DUMMYFUNCTION("IF(
  OR($AJ605=""Full Payment"",$AJ605=""P1"",$AJ605=""P2"",$AJ605=""P3""),
  """",
  IF(
    AND(
      NOT(ISBLANK($K605)),
      $Q605=""Standard Booking, P4""
    ),
    LET(
      resDate,   $K605,
      tourDate,  $N605,
      monthCount, DATEDIF(r"&amp;"esDate, tourDate, ""M"") + 1,
      secondDates, ARRAYFORMULA(
        DATE(
          YEAR(resDate),
          MONTH(resDate) + SEQUENCE(monthCount),
          2
        )
      ),
      validDates, FILTER(
        secondDates,
        (secondDates &gt; res"&amp;"Date + 2) *
        (secondDates &lt;= tourDate - 3)
      ),
      IF(
        $AJ605=""P4"",
        IF(
          COUNTA(validDates) &lt; 4,
          """",
          TEXT(
            INDEX(validDates, 4),
            ""mmm d, yyyy""
          )
        ),
"&amp;"        IF(
          COUNTA(validDates) &lt; 4,
          """",
          TEXTJOIN(
            "", "", TRUE,
            TEXT(INDEX(validDates, 1), ""mmm d, yyyy""),
            TEXT(INDEX(validDates, 2), ""mmm d, yyyy""),
            TEXT(INDEX(validDates"&amp;", 3), ""mmm d, yyyy""),
            TEXT(INDEX(validDates, 4), ""mmm d, yyyy"")
          )
        )
      )
    ),
    """"
  )
)
"),"")</f>
        <v/>
      </c>
      <c r="BM605" s="65" t="str">
        <f t="shared" si="15"/>
        <v/>
      </c>
      <c r="BN605" s="66"/>
      <c r="BO605" s="67"/>
      <c r="BP605" s="49" t="b">
        <v>0</v>
      </c>
      <c r="BQ605" s="49" t="b">
        <v>0</v>
      </c>
      <c r="BR605" s="68"/>
      <c r="BS605" s="69"/>
      <c r="BT605" s="70" t="b">
        <v>0</v>
      </c>
      <c r="BU605" s="71"/>
      <c r="BV605" s="72"/>
      <c r="BW605" s="86" t="b">
        <v>0</v>
      </c>
      <c r="BX605" s="87"/>
    </row>
    <row r="606">
      <c r="A606" s="35" t="str">
        <f t="shared" si="1"/>
        <v/>
      </c>
      <c r="B606" s="36" t="str">
        <f t="shared" si="2"/>
        <v/>
      </c>
      <c r="C606" s="36" t="str">
        <f t="array" ref="C606">IF(
  M606="",
  "",
  IFERROR(
    INDEX(
      '{INDEX} Tour Packages'!$A:$ZZ,
      MATCH(
        M606,
        INDEX(
          '{INDEX} Tour Packages'!$A:$ZZ,
          ,
          MATCH("Tour Package Name", '{INDEX} Tour Packages'!$4:$4, 0)
        ),
        0
      ),
      MATCH("Tour Code", '{INDEX} Tour Packages'!$4:$4, 0)
    ),
    "XXX"
  )
)
</f>
        <v/>
      </c>
      <c r="D606" s="36" t="str">
        <f t="shared" si="3"/>
        <v/>
      </c>
      <c r="E606" s="36" t="str">
        <f t="shared" si="4"/>
        <v/>
      </c>
      <c r="F606" s="37" t="str">
        <f t="shared" si="5"/>
        <v/>
      </c>
      <c r="G606" s="89"/>
      <c r="H606" s="89"/>
      <c r="I606" s="90"/>
      <c r="J606" s="40" t="str">
        <f t="shared" si="16"/>
        <v> </v>
      </c>
      <c r="K606" s="91"/>
      <c r="L606" s="55"/>
      <c r="M606" s="55"/>
      <c r="N606" s="91"/>
      <c r="O606" s="43" t="str">
        <f>IFERROR(__xludf.DUMMYFUNCTION("IF(N606="""","""",IFERROR(
  N606 + VALUE(REGEXEXTRACT(P606, ""(\d+)\s+Days"")),
  """"
)
)"),"")</f>
        <v/>
      </c>
      <c r="P606" s="43" t="str">
        <f t="array" ref="P606">IFERROR(
  INDEX(
    INDEX('{INDEX} Tour Packages'!$A:$ZZ, , MATCH(P$3, '{INDEX} Tour Packages'!$4:$4, 0)),
    MATCH(M606, INDEX('{INDEX} Tour Packages'!$A:$ZZ,0, MATCH("Tour Package Name", '{INDEX} Tour Packages'!$4:$4, 0)), 0)
  ),
"")
</f>
        <v/>
      </c>
      <c r="Q606" s="44" t="str">
        <f t="shared" si="7"/>
        <v/>
      </c>
      <c r="R606" s="44" t="str">
        <f>IFERROR(__xludf.DUMMYFUNCTION("IF(OR(ISBLANK(K606), ISBLANK(N606)), """", 
  LET(
    resDate, K606,
    tourDate, N606,
    monthCount, MAX(0, DATEDIF(resDate, tourDate - 3, ""M"") + 1),
    secondDates, ARRAYFORMULA(DATE(YEAR(resDate), MONTH(resDate) + SEQUENCE(monthCount), 2)),
    "&amp;"validDates, FILTER(secondDates, (secondDates &gt; resDate + 2) * (secondDates &lt;= tourDate - 3)),
    IF(ISERROR(validDates), 0, COUNTA(validDates))
  )
)
"),"")</f>
        <v/>
      </c>
      <c r="S606" s="44" t="str">
        <f t="shared" si="8"/>
        <v/>
      </c>
      <c r="T606" s="45" t="str">
        <f t="array" ref="T606">IF(ISBLANK(BO606),IFERROR(
  INDEX(
    INDEX('{INDEX} Payment Terms'!$A:$G, , MATCH(T$3, '{INDEX} Payment Terms'!$4:$4, 0)),
    MATCH(Q606, INDEX('{INDEX} Payment Terms'!$A:$G,0, MATCH("Payment Condition", '{INDEX} Payment Terms'!$4:$4, 0)), 0)
  ),
""),"Cancelled")
</f>
        <v/>
      </c>
      <c r="U606" s="46" t="b">
        <v>0</v>
      </c>
      <c r="V606" s="47" t="str">
        <f>IFERROR(__xludf.DUMMYFUNCTION("IF(OR(L606=""Duo Booking"", L606=""Group Booking""),
IF(U606=FALSE,"""",
    LET(
      bookingType, L606,
      tour, M606,
      mainFirst, H606,
      mainLast, I606,
      mainEmail, G606,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$L$4:L606, bookingType,
          $M$4:M606, tour,
          $H$4:H606, mainFirst,
          $I$4:I606, mainLast,
          $G$4:G606, mainEmail
        ),
        ""000""
      ),
  "&amp;"    baseID &amp; ""-"" &amp; memberNumber
    )
  ),
  """"
)
"),"")</f>
        <v/>
      </c>
      <c r="W606" s="48"/>
      <c r="X606" s="85" t="b">
        <v>0</v>
      </c>
      <c r="Y606" s="85" t="b">
        <v>0</v>
      </c>
      <c r="Z606" s="85" t="b">
        <v>0</v>
      </c>
      <c r="AA606" s="50"/>
      <c r="AB606" s="51"/>
      <c r="AC606" s="85" t="b">
        <v>0</v>
      </c>
      <c r="AD606" s="92"/>
      <c r="AE606" s="88"/>
      <c r="AF606" s="36" t="str">
        <f t="array" ref="AF606">IF(M606="","",INDEX(
      '{INDEX} Tour Packages'!$A:$ZP,
      MATCH($M606, '{INDEX} Tour Packages'!$A:$A, 0),
      MATCH(AF$3, '{INDEX} Tour Packages'!$4:$4, 0)
    ))</f>
        <v/>
      </c>
      <c r="AG606" s="36" t="str">
        <f t="array" ref="AG606">IF(M606="","",INDEX(
      '{INDEX} Tour Packages'!$A:$ZP,
      MATCH($M606, '{INDEX} Tour Packages'!$A:$A, 0),
      MATCH(AG$3, '{INDEX} Tour Packages'!$4:$4, 0)
    ))</f>
        <v/>
      </c>
      <c r="AH606" s="36" t="str">
        <f t="array" ref="AH606">IF(M606="","",INDEX(
      '{INDEX} Tour Packages'!$A:$ZP,
      MATCH($M606, '{INDEX} Tour Packages'!$A:$A, 0),
      MATCH(AH$3, '{INDEX} Tour Packages'!$4:$4, 0)
    ))</f>
        <v/>
      </c>
      <c r="AI606" s="54" t="str">
        <f t="shared" si="9"/>
        <v/>
      </c>
      <c r="AJ606" s="42"/>
      <c r="AK606" s="55"/>
      <c r="AL606" s="46" t="b">
        <v>0</v>
      </c>
      <c r="AM606" s="56"/>
      <c r="AN606" s="57" t="str">
        <f t="shared" si="10"/>
        <v/>
      </c>
      <c r="AO606" s="58" t="str">
        <f t="shared" si="11"/>
        <v/>
      </c>
      <c r="AP606" s="59"/>
      <c r="AQ606" s="60"/>
      <c r="AR606" s="61"/>
      <c r="AS606" s="61"/>
      <c r="AT606" s="61" t="str">
        <f>IFERROR(__xludf.DUMMYFUNCTION("IF( 
  OR($AJ606=""Full Payment"", ISBLANK($K606)),
  """",
  IF(
    OR(
      Q606=""Standard Booking, P1"",
      Q606=""Standard Booking, P2"",
      Q606=""Standard Booking, P3"",
      Q606=""Standard Booking, P4""
    ),
    LET(
      resDate,   $"&amp;"K606,
      tourDate,  $N606,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6" s="62" t="str">
        <f t="shared" si="12"/>
        <v/>
      </c>
      <c r="AV606" s="63"/>
      <c r="AW606" s="64"/>
      <c r="AX606" s="64"/>
      <c r="AY606" s="64"/>
      <c r="AZ606" s="64" t="str">
        <f>IFERROR(__xludf.DUMMYFUNCTION("IF(
  OR($AJ606=""Full Payment"",$AJ606=""P1"", ISBLANK($K606)),
  """",
  IF(
    OR(
      $Q606=""Standard Booking, P2"",
      $Q606=""Standard Booking, P3"",
      $Q606=""Standard Booking, P4""
    ),
    LET(
      resDate,   $K606,
      tourDate,"&amp;"  $N606,
      monthCount, DATEDIF(resDate, tourDate, ""M"") + 1,
      secondDates, ARRAYFORMULA(
        DATE(
          YEAR(resDate),
          MONTH(resDate) + SEQUENCE(monthCount),
          2
        )
      ),
      validDates, FILTER(
        sec"&amp;"ondDates,
        (secondDates &gt; resDate + 2) *
        (secondDates &lt;= tourDate - 3)
      ),
      IF(
        OR($AJ606=""P2"", $AJ606=""P3"", $AJ606=""P4""),
        IF(
          COUNTA(validDates) &lt; 2,
          """",
          TEXT(INDEX(validDates"&amp;", 2), ""mmm d, yyyy"")
        ),
        IF(
          COUNTA(validDates) &lt; 2,
          """",
          TEXTJOIN("", "", TRUE,
            TEXT(INDEX(validDates, 1), ""mmm d, yyyy""),
            TEXT(INDEX(validDates, 2), ""mmm d, yyyy"")
          )
 "&amp;"       )
      )
    ),
    """"
  )
)
"),"")</f>
        <v/>
      </c>
      <c r="BA606" s="65" t="str">
        <f t="shared" si="13"/>
        <v/>
      </c>
      <c r="BB606" s="63"/>
      <c r="BC606" s="64"/>
      <c r="BD606" s="64"/>
      <c r="BE606" s="64"/>
      <c r="BF606" s="64" t="str">
        <f>IFERROR(__xludf.DUMMYFUNCTION("IF(
  OR($AJ606=""Full Payment"",$AJ606=""P1"", $AJ606=""P2""),
  """",
  IF(
    AND(
      NOT(ISBLANK($K606)),
      OR(
        Q606=""Standard Booking, P3"",
        Q606=""Standard Booking, P4""
      )
    ),
    LET(
      resDate,   $K606,
      "&amp;"tourDate,  $N606,
      monthCount, DATEDIF(resDate, tourDate, ""M"") + 1,
      secondDates, ARRAYFORMULA(
        DATE(
          YEAR(resDate),
          MONTH(resDate) + SEQUENCE(monthCount),
          2
        )
      ),
      validDates, FILTER(
  "&amp;"      secondDates,
        (secondDates &gt; resDate + 2) *
        (secondDates &lt;= tourDate - 3)
      ),
      IF(
        $AJ606=""P4"",
        IF(
          COUNTA(validDates) &lt; 3,
          """",
          TEXT(INDEX(validDates, 3), ""mmm d, yyyy"")
  "&amp;"      ),
        IF(
          $AJ606=""P3"",
          IF(
            COUNTA(validDates) &lt; 3,
            """",
            TEXT(INDEX(validDates, 3), ""mmm d, yyyy"")
          ),
          IF(
            COUNTA(validDates) &lt; 3,
            """",
    "&amp;"        TEXTJOIN("", "", TRUE,
              TEXT(INDEX(validDates, 1), ""mmm d, yyyy""),
              TEXT(INDEX(validDates, 2), ""mmm d, yyyy""),
              TEXT(INDEX(validDates, 3), ""mmm d, yyyy"")
            )
          )
        )
      )
    "&amp;"),
    """"
  )
)
"),"")</f>
        <v/>
      </c>
      <c r="BG606" s="65" t="str">
        <f t="shared" si="14"/>
        <v/>
      </c>
      <c r="BH606" s="63"/>
      <c r="BI606" s="64"/>
      <c r="BJ606" s="64"/>
      <c r="BK606" s="64"/>
      <c r="BL606" s="64" t="str">
        <f>IFERROR(__xludf.DUMMYFUNCTION("IF(
  OR($AJ606=""Full Payment"",$AJ606=""P1"",$AJ606=""P2"",$AJ606=""P3""),
  """",
  IF(
    AND(
      NOT(ISBLANK($K606)),
      $Q606=""Standard Booking, P4""
    ),
    LET(
      resDate,   $K606,
      tourDate,  $N606,
      monthCount, DATEDIF(r"&amp;"esDate, tourDate, ""M"") + 1,
      secondDates, ARRAYFORMULA(
        DATE(
          YEAR(resDate),
          MONTH(resDate) + SEQUENCE(monthCount),
          2
        )
      ),
      validDates, FILTER(
        secondDates,
        (secondDates &gt; res"&amp;"Date + 2) *
        (secondDates &lt;= tourDate - 3)
      ),
      IF(
        $AJ606=""P4"",
        IF(
          COUNTA(validDates) &lt; 4,
          """",
          TEXT(
            INDEX(validDates, 4),
            ""mmm d, yyyy""
          )
        ),
"&amp;"        IF(
          COUNTA(validDates) &lt; 4,
          """",
          TEXTJOIN(
            "", "", TRUE,
            TEXT(INDEX(validDates, 1), ""mmm d, yyyy""),
            TEXT(INDEX(validDates, 2), ""mmm d, yyyy""),
            TEXT(INDEX(validDates"&amp;", 3), ""mmm d, yyyy""),
            TEXT(INDEX(validDates, 4), ""mmm d, yyyy"")
          )
        )
      )
    ),
    """"
  )
)
"),"")</f>
        <v/>
      </c>
      <c r="BM606" s="65" t="str">
        <f t="shared" si="15"/>
        <v/>
      </c>
      <c r="BN606" s="66"/>
      <c r="BO606" s="67"/>
      <c r="BP606" s="49" t="b">
        <v>0</v>
      </c>
      <c r="BQ606" s="49" t="b">
        <v>0</v>
      </c>
      <c r="BR606" s="68"/>
      <c r="BS606" s="69"/>
      <c r="BT606" s="70" t="b">
        <v>0</v>
      </c>
      <c r="BU606" s="71"/>
      <c r="BV606" s="72"/>
      <c r="BW606" s="86" t="b">
        <v>0</v>
      </c>
      <c r="BX606" s="87"/>
    </row>
    <row r="607">
      <c r="A607" s="35" t="str">
        <f t="shared" si="1"/>
        <v/>
      </c>
      <c r="B607" s="36" t="str">
        <f t="shared" si="2"/>
        <v/>
      </c>
      <c r="C607" s="36" t="str">
        <f t="array" ref="C607">IF(
  M607="",
  "",
  IFERROR(
    INDEX(
      '{INDEX} Tour Packages'!$A:$ZZ,
      MATCH(
        M607,
        INDEX(
          '{INDEX} Tour Packages'!$A:$ZZ,
          ,
          MATCH("Tour Package Name", '{INDEX} Tour Packages'!$4:$4, 0)
        ),
        0
      ),
      MATCH("Tour Code", '{INDEX} Tour Packages'!$4:$4, 0)
    ),
    "XXX"
  )
)
</f>
        <v/>
      </c>
      <c r="D607" s="36" t="str">
        <f t="shared" si="3"/>
        <v/>
      </c>
      <c r="E607" s="36" t="str">
        <f t="shared" si="4"/>
        <v/>
      </c>
      <c r="F607" s="37" t="str">
        <f t="shared" si="5"/>
        <v/>
      </c>
      <c r="G607" s="89"/>
      <c r="H607" s="89"/>
      <c r="I607" s="90"/>
      <c r="J607" s="40" t="str">
        <f t="shared" si="16"/>
        <v> </v>
      </c>
      <c r="K607" s="91"/>
      <c r="L607" s="55"/>
      <c r="M607" s="55"/>
      <c r="N607" s="91"/>
      <c r="O607" s="43" t="str">
        <f>IFERROR(__xludf.DUMMYFUNCTION("IF(N607="""","""",IFERROR(
  N607 + VALUE(REGEXEXTRACT(P607, ""(\d+)\s+Days"")),
  """"
)
)"),"")</f>
        <v/>
      </c>
      <c r="P607" s="43" t="str">
        <f t="array" ref="P607">IFERROR(
  INDEX(
    INDEX('{INDEX} Tour Packages'!$A:$ZZ, , MATCH(P$3, '{INDEX} Tour Packages'!$4:$4, 0)),
    MATCH(M607, INDEX('{INDEX} Tour Packages'!$A:$ZZ,0, MATCH("Tour Package Name", '{INDEX} Tour Packages'!$4:$4, 0)), 0)
  ),
"")
</f>
        <v/>
      </c>
      <c r="Q607" s="44" t="str">
        <f t="shared" si="7"/>
        <v/>
      </c>
      <c r="R607" s="44" t="str">
        <f>IFERROR(__xludf.DUMMYFUNCTION("IF(OR(ISBLANK(K607), ISBLANK(N607)), """", 
  LET(
    resDate, K607,
    tourDate, N607,
    monthCount, MAX(0, DATEDIF(resDate, tourDate - 3, ""M"") + 1),
    secondDates, ARRAYFORMULA(DATE(YEAR(resDate), MONTH(resDate) + SEQUENCE(monthCount), 2)),
    "&amp;"validDates, FILTER(secondDates, (secondDates &gt; resDate + 2) * (secondDates &lt;= tourDate - 3)),
    IF(ISERROR(validDates), 0, COUNTA(validDates))
  )
)
"),"")</f>
        <v/>
      </c>
      <c r="S607" s="44" t="str">
        <f t="shared" si="8"/>
        <v/>
      </c>
      <c r="T607" s="45" t="str">
        <f t="array" ref="T607">IF(ISBLANK(BO607),IFERROR(
  INDEX(
    INDEX('{INDEX} Payment Terms'!$A:$G, , MATCH(T$3, '{INDEX} Payment Terms'!$4:$4, 0)),
    MATCH(Q607, INDEX('{INDEX} Payment Terms'!$A:$G,0, MATCH("Payment Condition", '{INDEX} Payment Terms'!$4:$4, 0)), 0)
  ),
""),"Cancelled")
</f>
        <v/>
      </c>
      <c r="U607" s="46" t="b">
        <v>0</v>
      </c>
      <c r="V607" s="47" t="str">
        <f>IFERROR(__xludf.DUMMYFUNCTION("IF(OR(L607=""Duo Booking"", L607=""Group Booking""),
IF(U607=FALSE,"""",
    LET(
      bookingType, L607,
      tour, M607,
      mainFirst, H607,
      mainLast, I607,
      mainEmail, G607,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$L$4:L607, bookingType,
          $M$4:M607, tour,
          $H$4:H607, mainFirst,
          $I$4:I607, mainLast,
          $G$4:G607, mainEmail
        ),
        ""000""
      ),
  "&amp;"    baseID &amp; ""-"" &amp; memberNumber
    )
  ),
  """"
)
"),"")</f>
        <v/>
      </c>
      <c r="W607" s="48"/>
      <c r="X607" s="85" t="b">
        <v>0</v>
      </c>
      <c r="Y607" s="85" t="b">
        <v>0</v>
      </c>
      <c r="Z607" s="85" t="b">
        <v>0</v>
      </c>
      <c r="AA607" s="50"/>
      <c r="AB607" s="51"/>
      <c r="AC607" s="85" t="b">
        <v>0</v>
      </c>
      <c r="AD607" s="92"/>
      <c r="AE607" s="88"/>
      <c r="AF607" s="36" t="str">
        <f t="array" ref="AF607">IF(M607="","",INDEX(
      '{INDEX} Tour Packages'!$A:$ZP,
      MATCH($M607, '{INDEX} Tour Packages'!$A:$A, 0),
      MATCH(AF$3, '{INDEX} Tour Packages'!$4:$4, 0)
    ))</f>
        <v/>
      </c>
      <c r="AG607" s="36" t="str">
        <f t="array" ref="AG607">IF(M607="","",INDEX(
      '{INDEX} Tour Packages'!$A:$ZP,
      MATCH($M607, '{INDEX} Tour Packages'!$A:$A, 0),
      MATCH(AG$3, '{INDEX} Tour Packages'!$4:$4, 0)
    ))</f>
        <v/>
      </c>
      <c r="AH607" s="36" t="str">
        <f t="array" ref="AH607">IF(M607="","",INDEX(
      '{INDEX} Tour Packages'!$A:$ZP,
      MATCH($M607, '{INDEX} Tour Packages'!$A:$A, 0),
      MATCH(AH$3, '{INDEX} Tour Packages'!$4:$4, 0)
    ))</f>
        <v/>
      </c>
      <c r="AI607" s="54" t="str">
        <f t="shared" si="9"/>
        <v/>
      </c>
      <c r="AJ607" s="42"/>
      <c r="AK607" s="55"/>
      <c r="AL607" s="46" t="b">
        <v>0</v>
      </c>
      <c r="AM607" s="56"/>
      <c r="AN607" s="57" t="str">
        <f t="shared" si="10"/>
        <v/>
      </c>
      <c r="AO607" s="58" t="str">
        <f t="shared" si="11"/>
        <v/>
      </c>
      <c r="AP607" s="59"/>
      <c r="AQ607" s="60"/>
      <c r="AR607" s="61"/>
      <c r="AS607" s="61"/>
      <c r="AT607" s="61" t="str">
        <f>IFERROR(__xludf.DUMMYFUNCTION("IF( 
  OR($AJ607=""Full Payment"", ISBLANK($K607)),
  """",
  IF(
    OR(
      Q607=""Standard Booking, P1"",
      Q607=""Standard Booking, P2"",
      Q607=""Standard Booking, P3"",
      Q607=""Standard Booking, P4""
    ),
    LET(
      resDate,   $"&amp;"K607,
      tourDate,  $N607,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7" s="62" t="str">
        <f t="shared" si="12"/>
        <v/>
      </c>
      <c r="AV607" s="63"/>
      <c r="AW607" s="64"/>
      <c r="AX607" s="64"/>
      <c r="AY607" s="64"/>
      <c r="AZ607" s="64" t="str">
        <f>IFERROR(__xludf.DUMMYFUNCTION("IF(
  OR($AJ607=""Full Payment"",$AJ607=""P1"", ISBLANK($K607)),
  """",
  IF(
    OR(
      $Q607=""Standard Booking, P2"",
      $Q607=""Standard Booking, P3"",
      $Q607=""Standard Booking, P4""
    ),
    LET(
      resDate,   $K607,
      tourDate,"&amp;"  $N607,
      monthCount, DATEDIF(resDate, tourDate, ""M"") + 1,
      secondDates, ARRAYFORMULA(
        DATE(
          YEAR(resDate),
          MONTH(resDate) + SEQUENCE(monthCount),
          2
        )
      ),
      validDates, FILTER(
        sec"&amp;"ondDates,
        (secondDates &gt; resDate + 2) *
        (secondDates &lt;= tourDate - 3)
      ),
      IF(
        OR($AJ607=""P2"", $AJ607=""P3"", $AJ607=""P4""),
        IF(
          COUNTA(validDates) &lt; 2,
          """",
          TEXT(INDEX(validDates"&amp;", 2), ""mmm d, yyyy"")
        ),
        IF(
          COUNTA(validDates) &lt; 2,
          """",
          TEXTJOIN("", "", TRUE,
            TEXT(INDEX(validDates, 1), ""mmm d, yyyy""),
            TEXT(INDEX(validDates, 2), ""mmm d, yyyy"")
          )
 "&amp;"       )
      )
    ),
    """"
  )
)
"),"")</f>
        <v/>
      </c>
      <c r="BA607" s="65" t="str">
        <f t="shared" si="13"/>
        <v/>
      </c>
      <c r="BB607" s="63"/>
      <c r="BC607" s="64"/>
      <c r="BD607" s="64"/>
      <c r="BE607" s="64"/>
      <c r="BF607" s="64" t="str">
        <f>IFERROR(__xludf.DUMMYFUNCTION("IF(
  OR($AJ607=""Full Payment"",$AJ607=""P1"", $AJ607=""P2""),
  """",
  IF(
    AND(
      NOT(ISBLANK($K607)),
      OR(
        Q607=""Standard Booking, P3"",
        Q607=""Standard Booking, P4""
      )
    ),
    LET(
      resDate,   $K607,
      "&amp;"tourDate,  $N607,
      monthCount, DATEDIF(resDate, tourDate, ""M"") + 1,
      secondDates, ARRAYFORMULA(
        DATE(
          YEAR(resDate),
          MONTH(resDate) + SEQUENCE(monthCount),
          2
        )
      ),
      validDates, FILTER(
  "&amp;"      secondDates,
        (secondDates &gt; resDate + 2) *
        (secondDates &lt;= tourDate - 3)
      ),
      IF(
        $AJ607=""P4"",
        IF(
          COUNTA(validDates) &lt; 3,
          """",
          TEXT(INDEX(validDates, 3), ""mmm d, yyyy"")
  "&amp;"      ),
        IF(
          $AJ607=""P3"",
          IF(
            COUNTA(validDates) &lt; 3,
            """",
            TEXT(INDEX(validDates, 3), ""mmm d, yyyy"")
          ),
          IF(
            COUNTA(validDates) &lt; 3,
            """",
    "&amp;"        TEXTJOIN("", "", TRUE,
              TEXT(INDEX(validDates, 1), ""mmm d, yyyy""),
              TEXT(INDEX(validDates, 2), ""mmm d, yyyy""),
              TEXT(INDEX(validDates, 3), ""mmm d, yyyy"")
            )
          )
        )
      )
    "&amp;"),
    """"
  )
)
"),"")</f>
        <v/>
      </c>
      <c r="BG607" s="65" t="str">
        <f t="shared" si="14"/>
        <v/>
      </c>
      <c r="BH607" s="63"/>
      <c r="BI607" s="64"/>
      <c r="BJ607" s="64"/>
      <c r="BK607" s="64"/>
      <c r="BL607" s="64" t="str">
        <f>IFERROR(__xludf.DUMMYFUNCTION("IF(
  OR($AJ607=""Full Payment"",$AJ607=""P1"",$AJ607=""P2"",$AJ607=""P3""),
  """",
  IF(
    AND(
      NOT(ISBLANK($K607)),
      $Q607=""Standard Booking, P4""
    ),
    LET(
      resDate,   $K607,
      tourDate,  $N607,
      monthCount, DATEDIF(r"&amp;"esDate, tourDate, ""M"") + 1,
      secondDates, ARRAYFORMULA(
        DATE(
          YEAR(resDate),
          MONTH(resDate) + SEQUENCE(monthCount),
          2
        )
      ),
      validDates, FILTER(
        secondDates,
        (secondDates &gt; res"&amp;"Date + 2) *
        (secondDates &lt;= tourDate - 3)
      ),
      IF(
        $AJ607=""P4"",
        IF(
          COUNTA(validDates) &lt; 4,
          """",
          TEXT(
            INDEX(validDates, 4),
            ""mmm d, yyyy""
          )
        ),
"&amp;"        IF(
          COUNTA(validDates) &lt; 4,
          """",
          TEXTJOIN(
            "", "", TRUE,
            TEXT(INDEX(validDates, 1), ""mmm d, yyyy""),
            TEXT(INDEX(validDates, 2), ""mmm d, yyyy""),
            TEXT(INDEX(validDates"&amp;", 3), ""mmm d, yyyy""),
            TEXT(INDEX(validDates, 4), ""mmm d, yyyy"")
          )
        )
      )
    ),
    """"
  )
)
"),"")</f>
        <v/>
      </c>
      <c r="BM607" s="65" t="str">
        <f t="shared" si="15"/>
        <v/>
      </c>
      <c r="BN607" s="66"/>
      <c r="BO607" s="67"/>
      <c r="BP607" s="49" t="b">
        <v>0</v>
      </c>
      <c r="BQ607" s="49" t="b">
        <v>0</v>
      </c>
      <c r="BR607" s="68"/>
      <c r="BS607" s="69"/>
      <c r="BT607" s="70" t="b">
        <v>0</v>
      </c>
      <c r="BU607" s="71"/>
      <c r="BV607" s="72"/>
      <c r="BW607" s="86" t="b">
        <v>0</v>
      </c>
      <c r="BX607" s="87"/>
    </row>
    <row r="608">
      <c r="A608" s="35" t="str">
        <f t="shared" si="1"/>
        <v/>
      </c>
      <c r="B608" s="36" t="str">
        <f t="shared" si="2"/>
        <v/>
      </c>
      <c r="C608" s="36" t="str">
        <f t="array" ref="C608">IF(
  M608="",
  "",
  IFERROR(
    INDEX(
      '{INDEX} Tour Packages'!$A:$ZZ,
      MATCH(
        M608,
        INDEX(
          '{INDEX} Tour Packages'!$A:$ZZ,
          ,
          MATCH("Tour Package Name", '{INDEX} Tour Packages'!$4:$4, 0)
        ),
        0
      ),
      MATCH("Tour Code", '{INDEX} Tour Packages'!$4:$4, 0)
    ),
    "XXX"
  )
)
</f>
        <v/>
      </c>
      <c r="D608" s="36" t="str">
        <f t="shared" si="3"/>
        <v/>
      </c>
      <c r="E608" s="36" t="str">
        <f t="shared" si="4"/>
        <v/>
      </c>
      <c r="F608" s="37" t="str">
        <f t="shared" si="5"/>
        <v/>
      </c>
      <c r="G608" s="89"/>
      <c r="H608" s="89"/>
      <c r="I608" s="90"/>
      <c r="J608" s="40" t="str">
        <f t="shared" si="16"/>
        <v> </v>
      </c>
      <c r="K608" s="91"/>
      <c r="L608" s="55"/>
      <c r="M608" s="55"/>
      <c r="N608" s="91"/>
      <c r="O608" s="43" t="str">
        <f>IFERROR(__xludf.DUMMYFUNCTION("IF(N608="""","""",IFERROR(
  N608 + VALUE(REGEXEXTRACT(P608, ""(\d+)\s+Days"")),
  """"
)
)"),"")</f>
        <v/>
      </c>
      <c r="P608" s="43" t="str">
        <f t="array" ref="P608">IFERROR(
  INDEX(
    INDEX('{INDEX} Tour Packages'!$A:$ZZ, , MATCH(P$3, '{INDEX} Tour Packages'!$4:$4, 0)),
    MATCH(M608, INDEX('{INDEX} Tour Packages'!$A:$ZZ,0, MATCH("Tour Package Name", '{INDEX} Tour Packages'!$4:$4, 0)), 0)
  ),
"")
</f>
        <v/>
      </c>
      <c r="Q608" s="44" t="str">
        <f t="shared" si="7"/>
        <v/>
      </c>
      <c r="R608" s="44" t="str">
        <f>IFERROR(__xludf.DUMMYFUNCTION("IF(OR(ISBLANK(K608), ISBLANK(N608)), """", 
  LET(
    resDate, K608,
    tourDate, N608,
    monthCount, MAX(0, DATEDIF(resDate, tourDate - 3, ""M"") + 1),
    secondDates, ARRAYFORMULA(DATE(YEAR(resDate), MONTH(resDate) + SEQUENCE(monthCount), 2)),
    "&amp;"validDates, FILTER(secondDates, (secondDates &gt; resDate + 2) * (secondDates &lt;= tourDate - 3)),
    IF(ISERROR(validDates), 0, COUNTA(validDates))
  )
)
"),"")</f>
        <v/>
      </c>
      <c r="S608" s="44" t="str">
        <f t="shared" si="8"/>
        <v/>
      </c>
      <c r="T608" s="45" t="str">
        <f t="array" ref="T608">IF(ISBLANK(BO608),IFERROR(
  INDEX(
    INDEX('{INDEX} Payment Terms'!$A:$G, , MATCH(T$3, '{INDEX} Payment Terms'!$4:$4, 0)),
    MATCH(Q608, INDEX('{INDEX} Payment Terms'!$A:$G,0, MATCH("Payment Condition", '{INDEX} Payment Terms'!$4:$4, 0)), 0)
  ),
""),"Cancelled")
</f>
        <v/>
      </c>
      <c r="U608" s="46" t="b">
        <v>0</v>
      </c>
      <c r="V608" s="47" t="str">
        <f>IFERROR(__xludf.DUMMYFUNCTION("IF(OR(L608=""Duo Booking"", L608=""Group Booking""),
IF(U608=FALSE,"""",
    LET(
      bookingType, L608,
      tour, M608,
      mainFirst, H608,
      mainLast, I608,
      mainEmail, G608,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$L$4:L608, bookingType,
          $M$4:M608, tour,
          $H$4:H608, mainFirst,
          $I$4:I608, mainLast,
          $G$4:G608, mainEmail
        ),
        ""000""
      ),
  "&amp;"    baseID &amp; ""-"" &amp; memberNumber
    )
  ),
  """"
)
"),"")</f>
        <v/>
      </c>
      <c r="W608" s="48"/>
      <c r="X608" s="85" t="b">
        <v>0</v>
      </c>
      <c r="Y608" s="85" t="b">
        <v>0</v>
      </c>
      <c r="Z608" s="85" t="b">
        <v>0</v>
      </c>
      <c r="AA608" s="50"/>
      <c r="AB608" s="51"/>
      <c r="AC608" s="85" t="b">
        <v>0</v>
      </c>
      <c r="AD608" s="92"/>
      <c r="AE608" s="88"/>
      <c r="AF608" s="36" t="str">
        <f t="array" ref="AF608">IF(M608="","",INDEX(
      '{INDEX} Tour Packages'!$A:$ZP,
      MATCH($M608, '{INDEX} Tour Packages'!$A:$A, 0),
      MATCH(AF$3, '{INDEX} Tour Packages'!$4:$4, 0)
    ))</f>
        <v/>
      </c>
      <c r="AG608" s="36" t="str">
        <f t="array" ref="AG608">IF(M608="","",INDEX(
      '{INDEX} Tour Packages'!$A:$ZP,
      MATCH($M608, '{INDEX} Tour Packages'!$A:$A, 0),
      MATCH(AG$3, '{INDEX} Tour Packages'!$4:$4, 0)
    ))</f>
        <v/>
      </c>
      <c r="AH608" s="36" t="str">
        <f t="array" ref="AH608">IF(M608="","",INDEX(
      '{INDEX} Tour Packages'!$A:$ZP,
      MATCH($M608, '{INDEX} Tour Packages'!$A:$A, 0),
      MATCH(AH$3, '{INDEX} Tour Packages'!$4:$4, 0)
    ))</f>
        <v/>
      </c>
      <c r="AI608" s="54" t="str">
        <f t="shared" si="9"/>
        <v/>
      </c>
      <c r="AJ608" s="42"/>
      <c r="AK608" s="55"/>
      <c r="AL608" s="46" t="b">
        <v>0</v>
      </c>
      <c r="AM608" s="56"/>
      <c r="AN608" s="57" t="str">
        <f t="shared" si="10"/>
        <v/>
      </c>
      <c r="AO608" s="58" t="str">
        <f t="shared" si="11"/>
        <v/>
      </c>
      <c r="AP608" s="59"/>
      <c r="AQ608" s="60"/>
      <c r="AR608" s="61"/>
      <c r="AS608" s="61"/>
      <c r="AT608" s="61" t="str">
        <f>IFERROR(__xludf.DUMMYFUNCTION("IF( 
  OR($AJ608=""Full Payment"", ISBLANK($K608)),
  """",
  IF(
    OR(
      Q608=""Standard Booking, P1"",
      Q608=""Standard Booking, P2"",
      Q608=""Standard Booking, P3"",
      Q608=""Standard Booking, P4""
    ),
    LET(
      resDate,   $"&amp;"K608,
      tourDate,  $N608,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8" s="62" t="str">
        <f t="shared" si="12"/>
        <v/>
      </c>
      <c r="AV608" s="63"/>
      <c r="AW608" s="64"/>
      <c r="AX608" s="64"/>
      <c r="AY608" s="64"/>
      <c r="AZ608" s="64" t="str">
        <f>IFERROR(__xludf.DUMMYFUNCTION("IF(
  OR($AJ608=""Full Payment"",$AJ608=""P1"", ISBLANK($K608)),
  """",
  IF(
    OR(
      $Q608=""Standard Booking, P2"",
      $Q608=""Standard Booking, P3"",
      $Q608=""Standard Booking, P4""
    ),
    LET(
      resDate,   $K608,
      tourDate,"&amp;"  $N608,
      monthCount, DATEDIF(resDate, tourDate, ""M"") + 1,
      secondDates, ARRAYFORMULA(
        DATE(
          YEAR(resDate),
          MONTH(resDate) + SEQUENCE(monthCount),
          2
        )
      ),
      validDates, FILTER(
        sec"&amp;"ondDates,
        (secondDates &gt; resDate + 2) *
        (secondDates &lt;= tourDate - 3)
      ),
      IF(
        OR($AJ608=""P2"", $AJ608=""P3"", $AJ608=""P4""),
        IF(
          COUNTA(validDates) &lt; 2,
          """",
          TEXT(INDEX(validDates"&amp;", 2), ""mmm d, yyyy"")
        ),
        IF(
          COUNTA(validDates) &lt; 2,
          """",
          TEXTJOIN("", "", TRUE,
            TEXT(INDEX(validDates, 1), ""mmm d, yyyy""),
            TEXT(INDEX(validDates, 2), ""mmm d, yyyy"")
          )
 "&amp;"       )
      )
    ),
    """"
  )
)
"),"")</f>
        <v/>
      </c>
      <c r="BA608" s="65" t="str">
        <f t="shared" si="13"/>
        <v/>
      </c>
      <c r="BB608" s="63"/>
      <c r="BC608" s="64"/>
      <c r="BD608" s="64"/>
      <c r="BE608" s="64"/>
      <c r="BF608" s="64" t="str">
        <f>IFERROR(__xludf.DUMMYFUNCTION("IF(
  OR($AJ608=""Full Payment"",$AJ608=""P1"", $AJ608=""P2""),
  """",
  IF(
    AND(
      NOT(ISBLANK($K608)),
      OR(
        Q608=""Standard Booking, P3"",
        Q608=""Standard Booking, P4""
      )
    ),
    LET(
      resDate,   $K608,
      "&amp;"tourDate,  $N608,
      monthCount, DATEDIF(resDate, tourDate, ""M"") + 1,
      secondDates, ARRAYFORMULA(
        DATE(
          YEAR(resDate),
          MONTH(resDate) + SEQUENCE(monthCount),
          2
        )
      ),
      validDates, FILTER(
  "&amp;"      secondDates,
        (secondDates &gt; resDate + 2) *
        (secondDates &lt;= tourDate - 3)
      ),
      IF(
        $AJ608=""P4"",
        IF(
          COUNTA(validDates) &lt; 3,
          """",
          TEXT(INDEX(validDates, 3), ""mmm d, yyyy"")
  "&amp;"      ),
        IF(
          $AJ608=""P3"",
          IF(
            COUNTA(validDates) &lt; 3,
            """",
            TEXT(INDEX(validDates, 3), ""mmm d, yyyy"")
          ),
          IF(
            COUNTA(validDates) &lt; 3,
            """",
    "&amp;"        TEXTJOIN("", "", TRUE,
              TEXT(INDEX(validDates, 1), ""mmm d, yyyy""),
              TEXT(INDEX(validDates, 2), ""mmm d, yyyy""),
              TEXT(INDEX(validDates, 3), ""mmm d, yyyy"")
            )
          )
        )
      )
    "&amp;"),
    """"
  )
)
"),"")</f>
        <v/>
      </c>
      <c r="BG608" s="65" t="str">
        <f t="shared" si="14"/>
        <v/>
      </c>
      <c r="BH608" s="63"/>
      <c r="BI608" s="64"/>
      <c r="BJ608" s="64"/>
      <c r="BK608" s="64"/>
      <c r="BL608" s="64" t="str">
        <f>IFERROR(__xludf.DUMMYFUNCTION("IF(
  OR($AJ608=""Full Payment"",$AJ608=""P1"",$AJ608=""P2"",$AJ608=""P3""),
  """",
  IF(
    AND(
      NOT(ISBLANK($K608)),
      $Q608=""Standard Booking, P4""
    ),
    LET(
      resDate,   $K608,
      tourDate,  $N608,
      monthCount, DATEDIF(r"&amp;"esDate, tourDate, ""M"") + 1,
      secondDates, ARRAYFORMULA(
        DATE(
          YEAR(resDate),
          MONTH(resDate) + SEQUENCE(monthCount),
          2
        )
      ),
      validDates, FILTER(
        secondDates,
        (secondDates &gt; res"&amp;"Date + 2) *
        (secondDates &lt;= tourDate - 3)
      ),
      IF(
        $AJ608=""P4"",
        IF(
          COUNTA(validDates) &lt; 4,
          """",
          TEXT(
            INDEX(validDates, 4),
            ""mmm d, yyyy""
          )
        ),
"&amp;"        IF(
          COUNTA(validDates) &lt; 4,
          """",
          TEXTJOIN(
            "", "", TRUE,
            TEXT(INDEX(validDates, 1), ""mmm d, yyyy""),
            TEXT(INDEX(validDates, 2), ""mmm d, yyyy""),
            TEXT(INDEX(validDates"&amp;", 3), ""mmm d, yyyy""),
            TEXT(INDEX(validDates, 4), ""mmm d, yyyy"")
          )
        )
      )
    ),
    """"
  )
)
"),"")</f>
        <v/>
      </c>
      <c r="BM608" s="65" t="str">
        <f t="shared" si="15"/>
        <v/>
      </c>
      <c r="BN608" s="66"/>
      <c r="BO608" s="67"/>
      <c r="BP608" s="49" t="b">
        <v>0</v>
      </c>
      <c r="BQ608" s="49" t="b">
        <v>0</v>
      </c>
      <c r="BR608" s="68"/>
      <c r="BS608" s="69"/>
      <c r="BT608" s="70" t="b">
        <v>0</v>
      </c>
      <c r="BU608" s="71"/>
      <c r="BV608" s="72"/>
      <c r="BW608" s="86" t="b">
        <v>0</v>
      </c>
      <c r="BX608" s="87"/>
    </row>
    <row r="609">
      <c r="A609" s="35" t="str">
        <f t="shared" si="1"/>
        <v/>
      </c>
      <c r="B609" s="36" t="str">
        <f t="shared" si="2"/>
        <v/>
      </c>
      <c r="C609" s="36" t="str">
        <f t="array" ref="C609">IF(
  M609="",
  "",
  IFERROR(
    INDEX(
      '{INDEX} Tour Packages'!$A:$ZZ,
      MATCH(
        M609,
        INDEX(
          '{INDEX} Tour Packages'!$A:$ZZ,
          ,
          MATCH("Tour Package Name", '{INDEX} Tour Packages'!$4:$4, 0)
        ),
        0
      ),
      MATCH("Tour Code", '{INDEX} Tour Packages'!$4:$4, 0)
    ),
    "XXX"
  )
)
</f>
        <v/>
      </c>
      <c r="D609" s="36" t="str">
        <f t="shared" si="3"/>
        <v/>
      </c>
      <c r="E609" s="36" t="str">
        <f t="shared" si="4"/>
        <v/>
      </c>
      <c r="F609" s="37" t="str">
        <f t="shared" si="5"/>
        <v/>
      </c>
      <c r="G609" s="89"/>
      <c r="H609" s="89"/>
      <c r="I609" s="90"/>
      <c r="J609" s="40" t="str">
        <f t="shared" si="16"/>
        <v> </v>
      </c>
      <c r="K609" s="91"/>
      <c r="L609" s="55"/>
      <c r="M609" s="55"/>
      <c r="N609" s="91"/>
      <c r="O609" s="43" t="str">
        <f>IFERROR(__xludf.DUMMYFUNCTION("IF(N609="""","""",IFERROR(
  N609 + VALUE(REGEXEXTRACT(P609, ""(\d+)\s+Days"")),
  """"
)
)"),"")</f>
        <v/>
      </c>
      <c r="P609" s="43" t="str">
        <f t="array" ref="P609">IFERROR(
  INDEX(
    INDEX('{INDEX} Tour Packages'!$A:$ZZ, , MATCH(P$3, '{INDEX} Tour Packages'!$4:$4, 0)),
    MATCH(M609, INDEX('{INDEX} Tour Packages'!$A:$ZZ,0, MATCH("Tour Package Name", '{INDEX} Tour Packages'!$4:$4, 0)), 0)
  ),
"")
</f>
        <v/>
      </c>
      <c r="Q609" s="44" t="str">
        <f t="shared" si="7"/>
        <v/>
      </c>
      <c r="R609" s="44" t="str">
        <f>IFERROR(__xludf.DUMMYFUNCTION("IF(OR(ISBLANK(K609), ISBLANK(N609)), """", 
  LET(
    resDate, K609,
    tourDate, N609,
    monthCount, MAX(0, DATEDIF(resDate, tourDate - 3, ""M"") + 1),
    secondDates, ARRAYFORMULA(DATE(YEAR(resDate), MONTH(resDate) + SEQUENCE(monthCount), 2)),
    "&amp;"validDates, FILTER(secondDates, (secondDates &gt; resDate + 2) * (secondDates &lt;= tourDate - 3)),
    IF(ISERROR(validDates), 0, COUNTA(validDates))
  )
)
"),"")</f>
        <v/>
      </c>
      <c r="S609" s="44" t="str">
        <f t="shared" si="8"/>
        <v/>
      </c>
      <c r="T609" s="45" t="str">
        <f t="array" ref="T609">IF(ISBLANK(BO609),IFERROR(
  INDEX(
    INDEX('{INDEX} Payment Terms'!$A:$G, , MATCH(T$3, '{INDEX} Payment Terms'!$4:$4, 0)),
    MATCH(Q609, INDEX('{INDEX} Payment Terms'!$A:$G,0, MATCH("Payment Condition", '{INDEX} Payment Terms'!$4:$4, 0)), 0)
  ),
""),"Cancelled")
</f>
        <v/>
      </c>
      <c r="U609" s="46" t="b">
        <v>0</v>
      </c>
      <c r="V609" s="47" t="str">
        <f>IFERROR(__xludf.DUMMYFUNCTION("IF(OR(L609=""Duo Booking"", L609=""Group Booking""),
IF(U609=FALSE,"""",
    LET(
      bookingType, L609,
      tour, M609,
      mainFirst, H609,
      mainLast, I609,
      mainEmail, G609,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$L$4:L609, bookingType,
          $M$4:M609, tour,
          $H$4:H609, mainFirst,
          $I$4:I609, mainLast,
          $G$4:G609, mainEmail
        ),
        ""000""
      ),
  "&amp;"    baseID &amp; ""-"" &amp; memberNumber
    )
  ),
  """"
)
"),"")</f>
        <v/>
      </c>
      <c r="W609" s="48"/>
      <c r="X609" s="85" t="b">
        <v>0</v>
      </c>
      <c r="Y609" s="85" t="b">
        <v>0</v>
      </c>
      <c r="Z609" s="85" t="b">
        <v>0</v>
      </c>
      <c r="AA609" s="50"/>
      <c r="AB609" s="51"/>
      <c r="AC609" s="85" t="b">
        <v>0</v>
      </c>
      <c r="AD609" s="92"/>
      <c r="AE609" s="88"/>
      <c r="AF609" s="36" t="str">
        <f t="array" ref="AF609">IF(M609="","",INDEX(
      '{INDEX} Tour Packages'!$A:$ZP,
      MATCH($M609, '{INDEX} Tour Packages'!$A:$A, 0),
      MATCH(AF$3, '{INDEX} Tour Packages'!$4:$4, 0)
    ))</f>
        <v/>
      </c>
      <c r="AG609" s="36" t="str">
        <f t="array" ref="AG609">IF(M609="","",INDEX(
      '{INDEX} Tour Packages'!$A:$ZP,
      MATCH($M609, '{INDEX} Tour Packages'!$A:$A, 0),
      MATCH(AG$3, '{INDEX} Tour Packages'!$4:$4, 0)
    ))</f>
        <v/>
      </c>
      <c r="AH609" s="36" t="str">
        <f t="array" ref="AH609">IF(M609="","",INDEX(
      '{INDEX} Tour Packages'!$A:$ZP,
      MATCH($M609, '{INDEX} Tour Packages'!$A:$A, 0),
      MATCH(AH$3, '{INDEX} Tour Packages'!$4:$4, 0)
    ))</f>
        <v/>
      </c>
      <c r="AI609" s="54" t="str">
        <f t="shared" si="9"/>
        <v/>
      </c>
      <c r="AJ609" s="42"/>
      <c r="AK609" s="55"/>
      <c r="AL609" s="46" t="b">
        <v>0</v>
      </c>
      <c r="AM609" s="56"/>
      <c r="AN609" s="57" t="str">
        <f t="shared" si="10"/>
        <v/>
      </c>
      <c r="AO609" s="58" t="str">
        <f t="shared" si="11"/>
        <v/>
      </c>
      <c r="AP609" s="59"/>
      <c r="AQ609" s="60"/>
      <c r="AR609" s="61"/>
      <c r="AS609" s="61"/>
      <c r="AT609" s="61" t="str">
        <f>IFERROR(__xludf.DUMMYFUNCTION("IF( 
  OR($AJ609=""Full Payment"", ISBLANK($K609)),
  """",
  IF(
    OR(
      Q609=""Standard Booking, P1"",
      Q609=""Standard Booking, P2"",
      Q609=""Standard Booking, P3"",
      Q609=""Standard Booking, P4""
    ),
    LET(
      resDate,   $"&amp;"K609,
      tourDate,  $N609,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09" s="62" t="str">
        <f t="shared" si="12"/>
        <v/>
      </c>
      <c r="AV609" s="63"/>
      <c r="AW609" s="64"/>
      <c r="AX609" s="64"/>
      <c r="AY609" s="64"/>
      <c r="AZ609" s="64" t="str">
        <f>IFERROR(__xludf.DUMMYFUNCTION("IF(
  OR($AJ609=""Full Payment"",$AJ609=""P1"", ISBLANK($K609)),
  """",
  IF(
    OR(
      $Q609=""Standard Booking, P2"",
      $Q609=""Standard Booking, P3"",
      $Q609=""Standard Booking, P4""
    ),
    LET(
      resDate,   $K609,
      tourDate,"&amp;"  $N609,
      monthCount, DATEDIF(resDate, tourDate, ""M"") + 1,
      secondDates, ARRAYFORMULA(
        DATE(
          YEAR(resDate),
          MONTH(resDate) + SEQUENCE(monthCount),
          2
        )
      ),
      validDates, FILTER(
        sec"&amp;"ondDates,
        (secondDates &gt; resDate + 2) *
        (secondDates &lt;= tourDate - 3)
      ),
      IF(
        OR($AJ609=""P2"", $AJ609=""P3"", $AJ609=""P4""),
        IF(
          COUNTA(validDates) &lt; 2,
          """",
          TEXT(INDEX(validDates"&amp;", 2), ""mmm d, yyyy"")
        ),
        IF(
          COUNTA(validDates) &lt; 2,
          """",
          TEXTJOIN("", "", TRUE,
            TEXT(INDEX(validDates, 1), ""mmm d, yyyy""),
            TEXT(INDEX(validDates, 2), ""mmm d, yyyy"")
          )
 "&amp;"       )
      )
    ),
    """"
  )
)
"),"")</f>
        <v/>
      </c>
      <c r="BA609" s="65" t="str">
        <f t="shared" si="13"/>
        <v/>
      </c>
      <c r="BB609" s="63"/>
      <c r="BC609" s="64"/>
      <c r="BD609" s="64"/>
      <c r="BE609" s="64"/>
      <c r="BF609" s="64" t="str">
        <f>IFERROR(__xludf.DUMMYFUNCTION("IF(
  OR($AJ609=""Full Payment"",$AJ609=""P1"", $AJ609=""P2""),
  """",
  IF(
    AND(
      NOT(ISBLANK($K609)),
      OR(
        Q609=""Standard Booking, P3"",
        Q609=""Standard Booking, P4""
      )
    ),
    LET(
      resDate,   $K609,
      "&amp;"tourDate,  $N609,
      monthCount, DATEDIF(resDate, tourDate, ""M"") + 1,
      secondDates, ARRAYFORMULA(
        DATE(
          YEAR(resDate),
          MONTH(resDate) + SEQUENCE(monthCount),
          2
        )
      ),
      validDates, FILTER(
  "&amp;"      secondDates,
        (secondDates &gt; resDate + 2) *
        (secondDates &lt;= tourDate - 3)
      ),
      IF(
        $AJ609=""P4"",
        IF(
          COUNTA(validDates) &lt; 3,
          """",
          TEXT(INDEX(validDates, 3), ""mmm d, yyyy"")
  "&amp;"      ),
        IF(
          $AJ609=""P3"",
          IF(
            COUNTA(validDates) &lt; 3,
            """",
            TEXT(INDEX(validDates, 3), ""mmm d, yyyy"")
          ),
          IF(
            COUNTA(validDates) &lt; 3,
            """",
    "&amp;"        TEXTJOIN("", "", TRUE,
              TEXT(INDEX(validDates, 1), ""mmm d, yyyy""),
              TEXT(INDEX(validDates, 2), ""mmm d, yyyy""),
              TEXT(INDEX(validDates, 3), ""mmm d, yyyy"")
            )
          )
        )
      )
    "&amp;"),
    """"
  )
)
"),"")</f>
        <v/>
      </c>
      <c r="BG609" s="65" t="str">
        <f t="shared" si="14"/>
        <v/>
      </c>
      <c r="BH609" s="63"/>
      <c r="BI609" s="64"/>
      <c r="BJ609" s="64"/>
      <c r="BK609" s="64"/>
      <c r="BL609" s="64" t="str">
        <f>IFERROR(__xludf.DUMMYFUNCTION("IF(
  OR($AJ609=""Full Payment"",$AJ609=""P1"",$AJ609=""P2"",$AJ609=""P3""),
  """",
  IF(
    AND(
      NOT(ISBLANK($K609)),
      $Q609=""Standard Booking, P4""
    ),
    LET(
      resDate,   $K609,
      tourDate,  $N609,
      monthCount, DATEDIF(r"&amp;"esDate, tourDate, ""M"") + 1,
      secondDates, ARRAYFORMULA(
        DATE(
          YEAR(resDate),
          MONTH(resDate) + SEQUENCE(monthCount),
          2
        )
      ),
      validDates, FILTER(
        secondDates,
        (secondDates &gt; res"&amp;"Date + 2) *
        (secondDates &lt;= tourDate - 3)
      ),
      IF(
        $AJ609=""P4"",
        IF(
          COUNTA(validDates) &lt; 4,
          """",
          TEXT(
            INDEX(validDates, 4),
            ""mmm d, yyyy""
          )
        ),
"&amp;"        IF(
          COUNTA(validDates) &lt; 4,
          """",
          TEXTJOIN(
            "", "", TRUE,
            TEXT(INDEX(validDates, 1), ""mmm d, yyyy""),
            TEXT(INDEX(validDates, 2), ""mmm d, yyyy""),
            TEXT(INDEX(validDates"&amp;", 3), ""mmm d, yyyy""),
            TEXT(INDEX(validDates, 4), ""mmm d, yyyy"")
          )
        )
      )
    ),
    """"
  )
)
"),"")</f>
        <v/>
      </c>
      <c r="BM609" s="65" t="str">
        <f t="shared" si="15"/>
        <v/>
      </c>
      <c r="BN609" s="66"/>
      <c r="BO609" s="67"/>
      <c r="BP609" s="49" t="b">
        <v>0</v>
      </c>
      <c r="BQ609" s="49" t="b">
        <v>0</v>
      </c>
      <c r="BR609" s="68"/>
      <c r="BS609" s="69"/>
      <c r="BT609" s="70" t="b">
        <v>0</v>
      </c>
      <c r="BU609" s="71"/>
      <c r="BV609" s="72"/>
      <c r="BW609" s="86" t="b">
        <v>0</v>
      </c>
      <c r="BX609" s="87"/>
    </row>
    <row r="610">
      <c r="A610" s="35" t="str">
        <f t="shared" si="1"/>
        <v/>
      </c>
      <c r="B610" s="36" t="str">
        <f t="shared" si="2"/>
        <v/>
      </c>
      <c r="C610" s="36" t="str">
        <f t="array" ref="C610">IF(
  M610="",
  "",
  IFERROR(
    INDEX(
      '{INDEX} Tour Packages'!$A:$ZZ,
      MATCH(
        M610,
        INDEX(
          '{INDEX} Tour Packages'!$A:$ZZ,
          ,
          MATCH("Tour Package Name", '{INDEX} Tour Packages'!$4:$4, 0)
        ),
        0
      ),
      MATCH("Tour Code", '{INDEX} Tour Packages'!$4:$4, 0)
    ),
    "XXX"
  )
)
</f>
        <v/>
      </c>
      <c r="D610" s="36" t="str">
        <f t="shared" si="3"/>
        <v/>
      </c>
      <c r="E610" s="36" t="str">
        <f t="shared" si="4"/>
        <v/>
      </c>
      <c r="F610" s="37" t="str">
        <f t="shared" si="5"/>
        <v/>
      </c>
      <c r="G610" s="89"/>
      <c r="H610" s="89"/>
      <c r="I610" s="90"/>
      <c r="J610" s="40" t="str">
        <f t="shared" si="16"/>
        <v> </v>
      </c>
      <c r="K610" s="91"/>
      <c r="L610" s="55"/>
      <c r="M610" s="55"/>
      <c r="N610" s="91"/>
      <c r="O610" s="43" t="str">
        <f>IFERROR(__xludf.DUMMYFUNCTION("IF(N610="""","""",IFERROR(
  N610 + VALUE(REGEXEXTRACT(P610, ""(\d+)\s+Days"")),
  """"
)
)"),"")</f>
        <v/>
      </c>
      <c r="P610" s="43" t="str">
        <f t="array" ref="P610">IFERROR(
  INDEX(
    INDEX('{INDEX} Tour Packages'!$A:$ZZ, , MATCH(P$3, '{INDEX} Tour Packages'!$4:$4, 0)),
    MATCH(M610, INDEX('{INDEX} Tour Packages'!$A:$ZZ,0, MATCH("Tour Package Name", '{INDEX} Tour Packages'!$4:$4, 0)), 0)
  ),
"")
</f>
        <v/>
      </c>
      <c r="Q610" s="44" t="str">
        <f t="shared" si="7"/>
        <v/>
      </c>
      <c r="R610" s="44" t="str">
        <f>IFERROR(__xludf.DUMMYFUNCTION("IF(OR(ISBLANK(K610), ISBLANK(N610)), """", 
  LET(
    resDate, K610,
    tourDate, N610,
    monthCount, MAX(0, DATEDIF(resDate, tourDate - 3, ""M"") + 1),
    secondDates, ARRAYFORMULA(DATE(YEAR(resDate), MONTH(resDate) + SEQUENCE(monthCount), 2)),
    "&amp;"validDates, FILTER(secondDates, (secondDates &gt; resDate + 2) * (secondDates &lt;= tourDate - 3)),
    IF(ISERROR(validDates), 0, COUNTA(validDates))
  )
)
"),"")</f>
        <v/>
      </c>
      <c r="S610" s="44" t="str">
        <f t="shared" si="8"/>
        <v/>
      </c>
      <c r="T610" s="45" t="str">
        <f t="array" ref="T610">IF(ISBLANK(BO610),IFERROR(
  INDEX(
    INDEX('{INDEX} Payment Terms'!$A:$G, , MATCH(T$3, '{INDEX} Payment Terms'!$4:$4, 0)),
    MATCH(Q610, INDEX('{INDEX} Payment Terms'!$A:$G,0, MATCH("Payment Condition", '{INDEX} Payment Terms'!$4:$4, 0)), 0)
  ),
""),"Cancelled")
</f>
        <v/>
      </c>
      <c r="U610" s="46" t="b">
        <v>0</v>
      </c>
      <c r="V610" s="47" t="str">
        <f>IFERROR(__xludf.DUMMYFUNCTION("IF(OR(L610=""Duo Booking"", L610=""Group Booking""),
IF(U610=FALSE,"""",
    LET(
      bookingType, L610,
      tour, M610,
      mainFirst, H610,
      mainLast, I610,
      mainEmail, G610,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$L$4:L610, bookingType,
          $M$4:M610, tour,
          $H$4:H610, mainFirst,
          $I$4:I610, mainLast,
          $G$4:G610, mainEmail
        ),
        ""000""
      ),
  "&amp;"    baseID &amp; ""-"" &amp; memberNumber
    )
  ),
  """"
)
"),"")</f>
        <v/>
      </c>
      <c r="W610" s="48"/>
      <c r="X610" s="85" t="b">
        <v>0</v>
      </c>
      <c r="Y610" s="85" t="b">
        <v>0</v>
      </c>
      <c r="Z610" s="85" t="b">
        <v>0</v>
      </c>
      <c r="AA610" s="50"/>
      <c r="AB610" s="51"/>
      <c r="AC610" s="85" t="b">
        <v>0</v>
      </c>
      <c r="AD610" s="92"/>
      <c r="AE610" s="88"/>
      <c r="AF610" s="36" t="str">
        <f t="array" ref="AF610">IF(M610="","",INDEX(
      '{INDEX} Tour Packages'!$A:$ZP,
      MATCH($M610, '{INDEX} Tour Packages'!$A:$A, 0),
      MATCH(AF$3, '{INDEX} Tour Packages'!$4:$4, 0)
    ))</f>
        <v/>
      </c>
      <c r="AG610" s="36" t="str">
        <f t="array" ref="AG610">IF(M610="","",INDEX(
      '{INDEX} Tour Packages'!$A:$ZP,
      MATCH($M610, '{INDEX} Tour Packages'!$A:$A, 0),
      MATCH(AG$3, '{INDEX} Tour Packages'!$4:$4, 0)
    ))</f>
        <v/>
      </c>
      <c r="AH610" s="36" t="str">
        <f t="array" ref="AH610">IF(M610="","",INDEX(
      '{INDEX} Tour Packages'!$A:$ZP,
      MATCH($M610, '{INDEX} Tour Packages'!$A:$A, 0),
      MATCH(AH$3, '{INDEX} Tour Packages'!$4:$4, 0)
    ))</f>
        <v/>
      </c>
      <c r="AI610" s="54" t="str">
        <f t="shared" si="9"/>
        <v/>
      </c>
      <c r="AJ610" s="42"/>
      <c r="AK610" s="55"/>
      <c r="AL610" s="46" t="b">
        <v>0</v>
      </c>
      <c r="AM610" s="56"/>
      <c r="AN610" s="57" t="str">
        <f t="shared" si="10"/>
        <v/>
      </c>
      <c r="AO610" s="58" t="str">
        <f t="shared" si="11"/>
        <v/>
      </c>
      <c r="AP610" s="59"/>
      <c r="AQ610" s="60"/>
      <c r="AR610" s="61"/>
      <c r="AS610" s="61"/>
      <c r="AT610" s="61" t="str">
        <f>IFERROR(__xludf.DUMMYFUNCTION("IF( 
  OR($AJ610=""Full Payment"", ISBLANK($K610)),
  """",
  IF(
    OR(
      Q610=""Standard Booking, P1"",
      Q610=""Standard Booking, P2"",
      Q610=""Standard Booking, P3"",
      Q610=""Standard Booking, P4""
    ),
    LET(
      resDate,   $"&amp;"K610,
      tourDate,  $N610,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0" s="62" t="str">
        <f t="shared" si="12"/>
        <v/>
      </c>
      <c r="AV610" s="63"/>
      <c r="AW610" s="64"/>
      <c r="AX610" s="64"/>
      <c r="AY610" s="64"/>
      <c r="AZ610" s="64" t="str">
        <f>IFERROR(__xludf.DUMMYFUNCTION("IF(
  OR($AJ610=""Full Payment"",$AJ610=""P1"", ISBLANK($K610)),
  """",
  IF(
    OR(
      $Q610=""Standard Booking, P2"",
      $Q610=""Standard Booking, P3"",
      $Q610=""Standard Booking, P4""
    ),
    LET(
      resDate,   $K610,
      tourDate,"&amp;"  $N610,
      monthCount, DATEDIF(resDate, tourDate, ""M"") + 1,
      secondDates, ARRAYFORMULA(
        DATE(
          YEAR(resDate),
          MONTH(resDate) + SEQUENCE(monthCount),
          2
        )
      ),
      validDates, FILTER(
        sec"&amp;"ondDates,
        (secondDates &gt; resDate + 2) *
        (secondDates &lt;= tourDate - 3)
      ),
      IF(
        OR($AJ610=""P2"", $AJ610=""P3"", $AJ610=""P4""),
        IF(
          COUNTA(validDates) &lt; 2,
          """",
          TEXT(INDEX(validDates"&amp;", 2), ""mmm d, yyyy"")
        ),
        IF(
          COUNTA(validDates) &lt; 2,
          """",
          TEXTJOIN("", "", TRUE,
            TEXT(INDEX(validDates, 1), ""mmm d, yyyy""),
            TEXT(INDEX(validDates, 2), ""mmm d, yyyy"")
          )
 "&amp;"       )
      )
    ),
    """"
  )
)
"),"")</f>
        <v/>
      </c>
      <c r="BA610" s="65" t="str">
        <f t="shared" si="13"/>
        <v/>
      </c>
      <c r="BB610" s="63"/>
      <c r="BC610" s="64"/>
      <c r="BD610" s="64"/>
      <c r="BE610" s="64"/>
      <c r="BF610" s="64" t="str">
        <f>IFERROR(__xludf.DUMMYFUNCTION("IF(
  OR($AJ610=""Full Payment"",$AJ610=""P1"", $AJ610=""P2""),
  """",
  IF(
    AND(
      NOT(ISBLANK($K610)),
      OR(
        Q610=""Standard Booking, P3"",
        Q610=""Standard Booking, P4""
      )
    ),
    LET(
      resDate,   $K610,
      "&amp;"tourDate,  $N610,
      monthCount, DATEDIF(resDate, tourDate, ""M"") + 1,
      secondDates, ARRAYFORMULA(
        DATE(
          YEAR(resDate),
          MONTH(resDate) + SEQUENCE(monthCount),
          2
        )
      ),
      validDates, FILTER(
  "&amp;"      secondDates,
        (secondDates &gt; resDate + 2) *
        (secondDates &lt;= tourDate - 3)
      ),
      IF(
        $AJ610=""P4"",
        IF(
          COUNTA(validDates) &lt; 3,
          """",
          TEXT(INDEX(validDates, 3), ""mmm d, yyyy"")
  "&amp;"      ),
        IF(
          $AJ610=""P3"",
          IF(
            COUNTA(validDates) &lt; 3,
            """",
            TEXT(INDEX(validDates, 3), ""mmm d, yyyy"")
          ),
          IF(
            COUNTA(validDates) &lt; 3,
            """",
    "&amp;"        TEXTJOIN("", "", TRUE,
              TEXT(INDEX(validDates, 1), ""mmm d, yyyy""),
              TEXT(INDEX(validDates, 2), ""mmm d, yyyy""),
              TEXT(INDEX(validDates, 3), ""mmm d, yyyy"")
            )
          )
        )
      )
    "&amp;"),
    """"
  )
)
"),"")</f>
        <v/>
      </c>
      <c r="BG610" s="65" t="str">
        <f t="shared" si="14"/>
        <v/>
      </c>
      <c r="BH610" s="63"/>
      <c r="BI610" s="64"/>
      <c r="BJ610" s="64"/>
      <c r="BK610" s="64"/>
      <c r="BL610" s="64" t="str">
        <f>IFERROR(__xludf.DUMMYFUNCTION("IF(
  OR($AJ610=""Full Payment"",$AJ610=""P1"",$AJ610=""P2"",$AJ610=""P3""),
  """",
  IF(
    AND(
      NOT(ISBLANK($K610)),
      $Q610=""Standard Booking, P4""
    ),
    LET(
      resDate,   $K610,
      tourDate,  $N610,
      monthCount, DATEDIF(r"&amp;"esDate, tourDate, ""M"") + 1,
      secondDates, ARRAYFORMULA(
        DATE(
          YEAR(resDate),
          MONTH(resDate) + SEQUENCE(monthCount),
          2
        )
      ),
      validDates, FILTER(
        secondDates,
        (secondDates &gt; res"&amp;"Date + 2) *
        (secondDates &lt;= tourDate - 3)
      ),
      IF(
        $AJ610=""P4"",
        IF(
          COUNTA(validDates) &lt; 4,
          """",
          TEXT(
            INDEX(validDates, 4),
            ""mmm d, yyyy""
          )
        ),
"&amp;"        IF(
          COUNTA(validDates) &lt; 4,
          """",
          TEXTJOIN(
            "", "", TRUE,
            TEXT(INDEX(validDates, 1), ""mmm d, yyyy""),
            TEXT(INDEX(validDates, 2), ""mmm d, yyyy""),
            TEXT(INDEX(validDates"&amp;", 3), ""mmm d, yyyy""),
            TEXT(INDEX(validDates, 4), ""mmm d, yyyy"")
          )
        )
      )
    ),
    """"
  )
)
"),"")</f>
        <v/>
      </c>
      <c r="BM610" s="65" t="str">
        <f t="shared" si="15"/>
        <v/>
      </c>
      <c r="BN610" s="66"/>
      <c r="BO610" s="67"/>
      <c r="BP610" s="49" t="b">
        <v>0</v>
      </c>
      <c r="BQ610" s="49" t="b">
        <v>0</v>
      </c>
      <c r="BR610" s="68"/>
      <c r="BS610" s="69"/>
      <c r="BT610" s="70" t="b">
        <v>0</v>
      </c>
      <c r="BU610" s="71"/>
      <c r="BV610" s="72"/>
      <c r="BW610" s="86" t="b">
        <v>0</v>
      </c>
      <c r="BX610" s="87"/>
    </row>
    <row r="611">
      <c r="A611" s="35" t="str">
        <f t="shared" si="1"/>
        <v/>
      </c>
      <c r="B611" s="36" t="str">
        <f t="shared" si="2"/>
        <v/>
      </c>
      <c r="C611" s="36" t="str">
        <f t="array" ref="C611">IF(
  M611="",
  "",
  IFERROR(
    INDEX(
      '{INDEX} Tour Packages'!$A:$ZZ,
      MATCH(
        M611,
        INDEX(
          '{INDEX} Tour Packages'!$A:$ZZ,
          ,
          MATCH("Tour Package Name", '{INDEX} Tour Packages'!$4:$4, 0)
        ),
        0
      ),
      MATCH("Tour Code", '{INDEX} Tour Packages'!$4:$4, 0)
    ),
    "XXX"
  )
)
</f>
        <v/>
      </c>
      <c r="D611" s="36" t="str">
        <f t="shared" si="3"/>
        <v/>
      </c>
      <c r="E611" s="36" t="str">
        <f t="shared" si="4"/>
        <v/>
      </c>
      <c r="F611" s="37" t="str">
        <f t="shared" si="5"/>
        <v/>
      </c>
      <c r="G611" s="89"/>
      <c r="H611" s="89"/>
      <c r="I611" s="90"/>
      <c r="J611" s="40" t="str">
        <f t="shared" si="16"/>
        <v> </v>
      </c>
      <c r="K611" s="91"/>
      <c r="L611" s="55"/>
      <c r="M611" s="55"/>
      <c r="N611" s="91"/>
      <c r="O611" s="43" t="str">
        <f>IFERROR(__xludf.DUMMYFUNCTION("IF(N611="""","""",IFERROR(
  N611 + VALUE(REGEXEXTRACT(P611, ""(\d+)\s+Days"")),
  """"
)
)"),"")</f>
        <v/>
      </c>
      <c r="P611" s="43" t="str">
        <f t="array" ref="P611">IFERROR(
  INDEX(
    INDEX('{INDEX} Tour Packages'!$A:$ZZ, , MATCH(P$3, '{INDEX} Tour Packages'!$4:$4, 0)),
    MATCH(M611, INDEX('{INDEX} Tour Packages'!$A:$ZZ,0, MATCH("Tour Package Name", '{INDEX} Tour Packages'!$4:$4, 0)), 0)
  ),
"")
</f>
        <v/>
      </c>
      <c r="Q611" s="44" t="str">
        <f t="shared" si="7"/>
        <v/>
      </c>
      <c r="R611" s="44" t="str">
        <f>IFERROR(__xludf.DUMMYFUNCTION("IF(OR(ISBLANK(K611), ISBLANK(N611)), """", 
  LET(
    resDate, K611,
    tourDate, N611,
    monthCount, MAX(0, DATEDIF(resDate, tourDate - 3, ""M"") + 1),
    secondDates, ARRAYFORMULA(DATE(YEAR(resDate), MONTH(resDate) + SEQUENCE(monthCount), 2)),
    "&amp;"validDates, FILTER(secondDates, (secondDates &gt; resDate + 2) * (secondDates &lt;= tourDate - 3)),
    IF(ISERROR(validDates), 0, COUNTA(validDates))
  )
)
"),"")</f>
        <v/>
      </c>
      <c r="S611" s="44" t="str">
        <f t="shared" si="8"/>
        <v/>
      </c>
      <c r="T611" s="45" t="str">
        <f t="array" ref="T611">IF(ISBLANK(BO611),IFERROR(
  INDEX(
    INDEX('{INDEX} Payment Terms'!$A:$G, , MATCH(T$3, '{INDEX} Payment Terms'!$4:$4, 0)),
    MATCH(Q611, INDEX('{INDEX} Payment Terms'!$A:$G,0, MATCH("Payment Condition", '{INDEX} Payment Terms'!$4:$4, 0)), 0)
  ),
""),"Cancelled")
</f>
        <v/>
      </c>
      <c r="U611" s="46" t="b">
        <v>0</v>
      </c>
      <c r="V611" s="47" t="str">
        <f>IFERROR(__xludf.DUMMYFUNCTION("IF(OR(L611=""Duo Booking"", L611=""Group Booking""),
IF(U611=FALSE,"""",
    LET(
      bookingType, L611,
      tour, M611,
      mainFirst, H611,
      mainLast, I611,
      mainEmail, G611,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$L$4:L611, bookingType,
          $M$4:M611, tour,
          $H$4:H611, mainFirst,
          $I$4:I611, mainLast,
          $G$4:G611, mainEmail
        ),
        ""000""
      ),
  "&amp;"    baseID &amp; ""-"" &amp; memberNumber
    )
  ),
  """"
)
"),"")</f>
        <v/>
      </c>
      <c r="W611" s="48"/>
      <c r="X611" s="85" t="b">
        <v>0</v>
      </c>
      <c r="Y611" s="85" t="b">
        <v>0</v>
      </c>
      <c r="Z611" s="85" t="b">
        <v>0</v>
      </c>
      <c r="AA611" s="50"/>
      <c r="AB611" s="51"/>
      <c r="AC611" s="85" t="b">
        <v>0</v>
      </c>
      <c r="AD611" s="92"/>
      <c r="AE611" s="88"/>
      <c r="AF611" s="36" t="str">
        <f t="array" ref="AF611">IF(M611="","",INDEX(
      '{INDEX} Tour Packages'!$A:$ZP,
      MATCH($M611, '{INDEX} Tour Packages'!$A:$A, 0),
      MATCH(AF$3, '{INDEX} Tour Packages'!$4:$4, 0)
    ))</f>
        <v/>
      </c>
      <c r="AG611" s="36" t="str">
        <f t="array" ref="AG611">IF(M611="","",INDEX(
      '{INDEX} Tour Packages'!$A:$ZP,
      MATCH($M611, '{INDEX} Tour Packages'!$A:$A, 0),
      MATCH(AG$3, '{INDEX} Tour Packages'!$4:$4, 0)
    ))</f>
        <v/>
      </c>
      <c r="AH611" s="36" t="str">
        <f t="array" ref="AH611">IF(M611="","",INDEX(
      '{INDEX} Tour Packages'!$A:$ZP,
      MATCH($M611, '{INDEX} Tour Packages'!$A:$A, 0),
      MATCH(AH$3, '{INDEX} Tour Packages'!$4:$4, 0)
    ))</f>
        <v/>
      </c>
      <c r="AI611" s="54" t="str">
        <f t="shared" si="9"/>
        <v/>
      </c>
      <c r="AJ611" s="42"/>
      <c r="AK611" s="55"/>
      <c r="AL611" s="46" t="b">
        <v>0</v>
      </c>
      <c r="AM611" s="56"/>
      <c r="AN611" s="57" t="str">
        <f t="shared" si="10"/>
        <v/>
      </c>
      <c r="AO611" s="58" t="str">
        <f t="shared" si="11"/>
        <v/>
      </c>
      <c r="AP611" s="59"/>
      <c r="AQ611" s="60"/>
      <c r="AR611" s="61"/>
      <c r="AS611" s="61"/>
      <c r="AT611" s="61" t="str">
        <f>IFERROR(__xludf.DUMMYFUNCTION("IF( 
  OR($AJ611=""Full Payment"", ISBLANK($K611)),
  """",
  IF(
    OR(
      Q611=""Standard Booking, P1"",
      Q611=""Standard Booking, P2"",
      Q611=""Standard Booking, P3"",
      Q611=""Standard Booking, P4""
    ),
    LET(
      resDate,   $"&amp;"K611,
      tourDate,  $N611,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1" s="62" t="str">
        <f t="shared" si="12"/>
        <v/>
      </c>
      <c r="AV611" s="63"/>
      <c r="AW611" s="64"/>
      <c r="AX611" s="64"/>
      <c r="AY611" s="64"/>
      <c r="AZ611" s="64" t="str">
        <f>IFERROR(__xludf.DUMMYFUNCTION("IF(
  OR($AJ611=""Full Payment"",$AJ611=""P1"", ISBLANK($K611)),
  """",
  IF(
    OR(
      $Q611=""Standard Booking, P2"",
      $Q611=""Standard Booking, P3"",
      $Q611=""Standard Booking, P4""
    ),
    LET(
      resDate,   $K611,
      tourDate,"&amp;"  $N611,
      monthCount, DATEDIF(resDate, tourDate, ""M"") + 1,
      secondDates, ARRAYFORMULA(
        DATE(
          YEAR(resDate),
          MONTH(resDate) + SEQUENCE(monthCount),
          2
        )
      ),
      validDates, FILTER(
        sec"&amp;"ondDates,
        (secondDates &gt; resDate + 2) *
        (secondDates &lt;= tourDate - 3)
      ),
      IF(
        OR($AJ611=""P2"", $AJ611=""P3"", $AJ611=""P4""),
        IF(
          COUNTA(validDates) &lt; 2,
          """",
          TEXT(INDEX(validDates"&amp;", 2), ""mmm d, yyyy"")
        ),
        IF(
          COUNTA(validDates) &lt; 2,
          """",
          TEXTJOIN("", "", TRUE,
            TEXT(INDEX(validDates, 1), ""mmm d, yyyy""),
            TEXT(INDEX(validDates, 2), ""mmm d, yyyy"")
          )
 "&amp;"       )
      )
    ),
    """"
  )
)
"),"")</f>
        <v/>
      </c>
      <c r="BA611" s="65" t="str">
        <f t="shared" si="13"/>
        <v/>
      </c>
      <c r="BB611" s="63"/>
      <c r="BC611" s="64"/>
      <c r="BD611" s="64"/>
      <c r="BE611" s="64"/>
      <c r="BF611" s="64" t="str">
        <f>IFERROR(__xludf.DUMMYFUNCTION("IF(
  OR($AJ611=""Full Payment"",$AJ611=""P1"", $AJ611=""P2""),
  """",
  IF(
    AND(
      NOT(ISBLANK($K611)),
      OR(
        Q611=""Standard Booking, P3"",
        Q611=""Standard Booking, P4""
      )
    ),
    LET(
      resDate,   $K611,
      "&amp;"tourDate,  $N611,
      monthCount, DATEDIF(resDate, tourDate, ""M"") + 1,
      secondDates, ARRAYFORMULA(
        DATE(
          YEAR(resDate),
          MONTH(resDate) + SEQUENCE(monthCount),
          2
        )
      ),
      validDates, FILTER(
  "&amp;"      secondDates,
        (secondDates &gt; resDate + 2) *
        (secondDates &lt;= tourDate - 3)
      ),
      IF(
        $AJ611=""P4"",
        IF(
          COUNTA(validDates) &lt; 3,
          """",
          TEXT(INDEX(validDates, 3), ""mmm d, yyyy"")
  "&amp;"      ),
        IF(
          $AJ611=""P3"",
          IF(
            COUNTA(validDates) &lt; 3,
            """",
            TEXT(INDEX(validDates, 3), ""mmm d, yyyy"")
          ),
          IF(
            COUNTA(validDates) &lt; 3,
            """",
    "&amp;"        TEXTJOIN("", "", TRUE,
              TEXT(INDEX(validDates, 1), ""mmm d, yyyy""),
              TEXT(INDEX(validDates, 2), ""mmm d, yyyy""),
              TEXT(INDEX(validDates, 3), ""mmm d, yyyy"")
            )
          )
        )
      )
    "&amp;"),
    """"
  )
)
"),"")</f>
        <v/>
      </c>
      <c r="BG611" s="65" t="str">
        <f t="shared" si="14"/>
        <v/>
      </c>
      <c r="BH611" s="63"/>
      <c r="BI611" s="64"/>
      <c r="BJ611" s="64"/>
      <c r="BK611" s="64"/>
      <c r="BL611" s="64" t="str">
        <f>IFERROR(__xludf.DUMMYFUNCTION("IF(
  OR($AJ611=""Full Payment"",$AJ611=""P1"",$AJ611=""P2"",$AJ611=""P3""),
  """",
  IF(
    AND(
      NOT(ISBLANK($K611)),
      $Q611=""Standard Booking, P4""
    ),
    LET(
      resDate,   $K611,
      tourDate,  $N611,
      monthCount, DATEDIF(r"&amp;"esDate, tourDate, ""M"") + 1,
      secondDates, ARRAYFORMULA(
        DATE(
          YEAR(resDate),
          MONTH(resDate) + SEQUENCE(monthCount),
          2
        )
      ),
      validDates, FILTER(
        secondDates,
        (secondDates &gt; res"&amp;"Date + 2) *
        (secondDates &lt;= tourDate - 3)
      ),
      IF(
        $AJ611=""P4"",
        IF(
          COUNTA(validDates) &lt; 4,
          """",
          TEXT(
            INDEX(validDates, 4),
            ""mmm d, yyyy""
          )
        ),
"&amp;"        IF(
          COUNTA(validDates) &lt; 4,
          """",
          TEXTJOIN(
            "", "", TRUE,
            TEXT(INDEX(validDates, 1), ""mmm d, yyyy""),
            TEXT(INDEX(validDates, 2), ""mmm d, yyyy""),
            TEXT(INDEX(validDates"&amp;", 3), ""mmm d, yyyy""),
            TEXT(INDEX(validDates, 4), ""mmm d, yyyy"")
          )
        )
      )
    ),
    """"
  )
)
"),"")</f>
        <v/>
      </c>
      <c r="BM611" s="65" t="str">
        <f t="shared" si="15"/>
        <v/>
      </c>
      <c r="BN611" s="66"/>
      <c r="BO611" s="67"/>
      <c r="BP611" s="49" t="b">
        <v>0</v>
      </c>
      <c r="BQ611" s="49" t="b">
        <v>0</v>
      </c>
      <c r="BR611" s="68"/>
      <c r="BS611" s="69"/>
      <c r="BT611" s="70" t="b">
        <v>0</v>
      </c>
      <c r="BU611" s="71"/>
      <c r="BV611" s="72"/>
      <c r="BW611" s="86" t="b">
        <v>0</v>
      </c>
      <c r="BX611" s="87"/>
    </row>
    <row r="612">
      <c r="A612" s="35" t="str">
        <f t="shared" si="1"/>
        <v/>
      </c>
      <c r="B612" s="36" t="str">
        <f t="shared" si="2"/>
        <v/>
      </c>
      <c r="C612" s="36" t="str">
        <f t="array" ref="C612">IF(
  M612="",
  "",
  IFERROR(
    INDEX(
      '{INDEX} Tour Packages'!$A:$ZZ,
      MATCH(
        M612,
        INDEX(
          '{INDEX} Tour Packages'!$A:$ZZ,
          ,
          MATCH("Tour Package Name", '{INDEX} Tour Packages'!$4:$4, 0)
        ),
        0
      ),
      MATCH("Tour Code", '{INDEX} Tour Packages'!$4:$4, 0)
    ),
    "XXX"
  )
)
</f>
        <v/>
      </c>
      <c r="D612" s="36" t="str">
        <f t="shared" si="3"/>
        <v/>
      </c>
      <c r="E612" s="36" t="str">
        <f t="shared" si="4"/>
        <v/>
      </c>
      <c r="F612" s="37" t="str">
        <f t="shared" si="5"/>
        <v/>
      </c>
      <c r="G612" s="89"/>
      <c r="H612" s="89"/>
      <c r="I612" s="90"/>
      <c r="J612" s="40" t="str">
        <f t="shared" si="16"/>
        <v> </v>
      </c>
      <c r="K612" s="91"/>
      <c r="L612" s="55"/>
      <c r="M612" s="55"/>
      <c r="N612" s="91"/>
      <c r="O612" s="43" t="str">
        <f>IFERROR(__xludf.DUMMYFUNCTION("IF(N612="""","""",IFERROR(
  N612 + VALUE(REGEXEXTRACT(P612, ""(\d+)\s+Days"")),
  """"
)
)"),"")</f>
        <v/>
      </c>
      <c r="P612" s="43" t="str">
        <f t="array" ref="P612">IFERROR(
  INDEX(
    INDEX('{INDEX} Tour Packages'!$A:$ZZ, , MATCH(P$3, '{INDEX} Tour Packages'!$4:$4, 0)),
    MATCH(M612, INDEX('{INDEX} Tour Packages'!$A:$ZZ,0, MATCH("Tour Package Name", '{INDEX} Tour Packages'!$4:$4, 0)), 0)
  ),
"")
</f>
        <v/>
      </c>
      <c r="Q612" s="44" t="str">
        <f t="shared" si="7"/>
        <v/>
      </c>
      <c r="R612" s="44" t="str">
        <f>IFERROR(__xludf.DUMMYFUNCTION("IF(OR(ISBLANK(K612), ISBLANK(N612)), """", 
  LET(
    resDate, K612,
    tourDate, N612,
    monthCount, MAX(0, DATEDIF(resDate, tourDate - 3, ""M"") + 1),
    secondDates, ARRAYFORMULA(DATE(YEAR(resDate), MONTH(resDate) + SEQUENCE(monthCount), 2)),
    "&amp;"validDates, FILTER(secondDates, (secondDates &gt; resDate + 2) * (secondDates &lt;= tourDate - 3)),
    IF(ISERROR(validDates), 0, COUNTA(validDates))
  )
)
"),"")</f>
        <v/>
      </c>
      <c r="S612" s="44" t="str">
        <f t="shared" si="8"/>
        <v/>
      </c>
      <c r="T612" s="45" t="str">
        <f t="array" ref="T612">IF(ISBLANK(BO612),IFERROR(
  INDEX(
    INDEX('{INDEX} Payment Terms'!$A:$G, , MATCH(T$3, '{INDEX} Payment Terms'!$4:$4, 0)),
    MATCH(Q612, INDEX('{INDEX} Payment Terms'!$A:$G,0, MATCH("Payment Condition", '{INDEX} Payment Terms'!$4:$4, 0)), 0)
  ),
""),"Cancelled")
</f>
        <v/>
      </c>
      <c r="U612" s="46" t="b">
        <v>0</v>
      </c>
      <c r="V612" s="47" t="str">
        <f>IFERROR(__xludf.DUMMYFUNCTION("IF(OR(L612=""Duo Booking"", L612=""Group Booking""),
IF(U612=FALSE,"""",
    LET(
      bookingType, L612,
      tour, M612,
      mainFirst, H612,
      mainLast, I612,
      mainEmail, G612,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$L$4:L612, bookingType,
          $M$4:M612, tour,
          $H$4:H612, mainFirst,
          $I$4:I612, mainLast,
          $G$4:G612, mainEmail
        ),
        ""000""
      ),
  "&amp;"    baseID &amp; ""-"" &amp; memberNumber
    )
  ),
  """"
)
"),"")</f>
        <v/>
      </c>
      <c r="W612" s="48"/>
      <c r="X612" s="85" t="b">
        <v>0</v>
      </c>
      <c r="Y612" s="85" t="b">
        <v>0</v>
      </c>
      <c r="Z612" s="85" t="b">
        <v>0</v>
      </c>
      <c r="AA612" s="50"/>
      <c r="AB612" s="51"/>
      <c r="AC612" s="85" t="b">
        <v>0</v>
      </c>
      <c r="AD612" s="92"/>
      <c r="AE612" s="88"/>
      <c r="AF612" s="36" t="str">
        <f t="array" ref="AF612">IF(M612="","",INDEX(
      '{INDEX} Tour Packages'!$A:$ZP,
      MATCH($M612, '{INDEX} Tour Packages'!$A:$A, 0),
      MATCH(AF$3, '{INDEX} Tour Packages'!$4:$4, 0)
    ))</f>
        <v/>
      </c>
      <c r="AG612" s="36" t="str">
        <f t="array" ref="AG612">IF(M612="","",INDEX(
      '{INDEX} Tour Packages'!$A:$ZP,
      MATCH($M612, '{INDEX} Tour Packages'!$A:$A, 0),
      MATCH(AG$3, '{INDEX} Tour Packages'!$4:$4, 0)
    ))</f>
        <v/>
      </c>
      <c r="AH612" s="36" t="str">
        <f t="array" ref="AH612">IF(M612="","",INDEX(
      '{INDEX} Tour Packages'!$A:$ZP,
      MATCH($M612, '{INDEX} Tour Packages'!$A:$A, 0),
      MATCH(AH$3, '{INDEX} Tour Packages'!$4:$4, 0)
    ))</f>
        <v/>
      </c>
      <c r="AI612" s="54" t="str">
        <f t="shared" si="9"/>
        <v/>
      </c>
      <c r="AJ612" s="42"/>
      <c r="AK612" s="55"/>
      <c r="AL612" s="46" t="b">
        <v>0</v>
      </c>
      <c r="AM612" s="56"/>
      <c r="AN612" s="57" t="str">
        <f t="shared" si="10"/>
        <v/>
      </c>
      <c r="AO612" s="58" t="str">
        <f t="shared" si="11"/>
        <v/>
      </c>
      <c r="AP612" s="59"/>
      <c r="AQ612" s="60"/>
      <c r="AR612" s="61"/>
      <c r="AS612" s="61"/>
      <c r="AT612" s="61" t="str">
        <f>IFERROR(__xludf.DUMMYFUNCTION("IF( 
  OR($AJ612=""Full Payment"", ISBLANK($K612)),
  """",
  IF(
    OR(
      Q612=""Standard Booking, P1"",
      Q612=""Standard Booking, P2"",
      Q612=""Standard Booking, P3"",
      Q612=""Standard Booking, P4""
    ),
    LET(
      resDate,   $"&amp;"K612,
      tourDate,  $N612,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2" s="62" t="str">
        <f t="shared" si="12"/>
        <v/>
      </c>
      <c r="AV612" s="63"/>
      <c r="AW612" s="64"/>
      <c r="AX612" s="64"/>
      <c r="AY612" s="64"/>
      <c r="AZ612" s="64" t="str">
        <f>IFERROR(__xludf.DUMMYFUNCTION("IF(
  OR($AJ612=""Full Payment"",$AJ612=""P1"", ISBLANK($K612)),
  """",
  IF(
    OR(
      $Q612=""Standard Booking, P2"",
      $Q612=""Standard Booking, P3"",
      $Q612=""Standard Booking, P4""
    ),
    LET(
      resDate,   $K612,
      tourDate,"&amp;"  $N612,
      monthCount, DATEDIF(resDate, tourDate, ""M"") + 1,
      secondDates, ARRAYFORMULA(
        DATE(
          YEAR(resDate),
          MONTH(resDate) + SEQUENCE(monthCount),
          2
        )
      ),
      validDates, FILTER(
        sec"&amp;"ondDates,
        (secondDates &gt; resDate + 2) *
        (secondDates &lt;= tourDate - 3)
      ),
      IF(
        OR($AJ612=""P2"", $AJ612=""P3"", $AJ612=""P4""),
        IF(
          COUNTA(validDates) &lt; 2,
          """",
          TEXT(INDEX(validDates"&amp;", 2), ""mmm d, yyyy"")
        ),
        IF(
          COUNTA(validDates) &lt; 2,
          """",
          TEXTJOIN("", "", TRUE,
            TEXT(INDEX(validDates, 1), ""mmm d, yyyy""),
            TEXT(INDEX(validDates, 2), ""mmm d, yyyy"")
          )
 "&amp;"       )
      )
    ),
    """"
  )
)
"),"")</f>
        <v/>
      </c>
      <c r="BA612" s="65" t="str">
        <f t="shared" si="13"/>
        <v/>
      </c>
      <c r="BB612" s="63"/>
      <c r="BC612" s="64"/>
      <c r="BD612" s="64"/>
      <c r="BE612" s="64"/>
      <c r="BF612" s="64" t="str">
        <f>IFERROR(__xludf.DUMMYFUNCTION("IF(
  OR($AJ612=""Full Payment"",$AJ612=""P1"", $AJ612=""P2""),
  """",
  IF(
    AND(
      NOT(ISBLANK($K612)),
      OR(
        Q612=""Standard Booking, P3"",
        Q612=""Standard Booking, P4""
      )
    ),
    LET(
      resDate,   $K612,
      "&amp;"tourDate,  $N612,
      monthCount, DATEDIF(resDate, tourDate, ""M"") + 1,
      secondDates, ARRAYFORMULA(
        DATE(
          YEAR(resDate),
          MONTH(resDate) + SEQUENCE(monthCount),
          2
        )
      ),
      validDates, FILTER(
  "&amp;"      secondDates,
        (secondDates &gt; resDate + 2) *
        (secondDates &lt;= tourDate - 3)
      ),
      IF(
        $AJ612=""P4"",
        IF(
          COUNTA(validDates) &lt; 3,
          """",
          TEXT(INDEX(validDates, 3), ""mmm d, yyyy"")
  "&amp;"      ),
        IF(
          $AJ612=""P3"",
          IF(
            COUNTA(validDates) &lt; 3,
            """",
            TEXT(INDEX(validDates, 3), ""mmm d, yyyy"")
          ),
          IF(
            COUNTA(validDates) &lt; 3,
            """",
    "&amp;"        TEXTJOIN("", "", TRUE,
              TEXT(INDEX(validDates, 1), ""mmm d, yyyy""),
              TEXT(INDEX(validDates, 2), ""mmm d, yyyy""),
              TEXT(INDEX(validDates, 3), ""mmm d, yyyy"")
            )
          )
        )
      )
    "&amp;"),
    """"
  )
)
"),"")</f>
        <v/>
      </c>
      <c r="BG612" s="65" t="str">
        <f t="shared" si="14"/>
        <v/>
      </c>
      <c r="BH612" s="63"/>
      <c r="BI612" s="64"/>
      <c r="BJ612" s="64"/>
      <c r="BK612" s="64"/>
      <c r="BL612" s="64" t="str">
        <f>IFERROR(__xludf.DUMMYFUNCTION("IF(
  OR($AJ612=""Full Payment"",$AJ612=""P1"",$AJ612=""P2"",$AJ612=""P3""),
  """",
  IF(
    AND(
      NOT(ISBLANK($K612)),
      $Q612=""Standard Booking, P4""
    ),
    LET(
      resDate,   $K612,
      tourDate,  $N612,
      monthCount, DATEDIF(r"&amp;"esDate, tourDate, ""M"") + 1,
      secondDates, ARRAYFORMULA(
        DATE(
          YEAR(resDate),
          MONTH(resDate) + SEQUENCE(monthCount),
          2
        )
      ),
      validDates, FILTER(
        secondDates,
        (secondDates &gt; res"&amp;"Date + 2) *
        (secondDates &lt;= tourDate - 3)
      ),
      IF(
        $AJ612=""P4"",
        IF(
          COUNTA(validDates) &lt; 4,
          """",
          TEXT(
            INDEX(validDates, 4),
            ""mmm d, yyyy""
          )
        ),
"&amp;"        IF(
          COUNTA(validDates) &lt; 4,
          """",
          TEXTJOIN(
            "", "", TRUE,
            TEXT(INDEX(validDates, 1), ""mmm d, yyyy""),
            TEXT(INDEX(validDates, 2), ""mmm d, yyyy""),
            TEXT(INDEX(validDates"&amp;", 3), ""mmm d, yyyy""),
            TEXT(INDEX(validDates, 4), ""mmm d, yyyy"")
          )
        )
      )
    ),
    """"
  )
)
"),"")</f>
        <v/>
      </c>
      <c r="BM612" s="65" t="str">
        <f t="shared" si="15"/>
        <v/>
      </c>
      <c r="BN612" s="66"/>
      <c r="BO612" s="67"/>
      <c r="BP612" s="49" t="b">
        <v>0</v>
      </c>
      <c r="BQ612" s="49" t="b">
        <v>0</v>
      </c>
      <c r="BR612" s="68"/>
      <c r="BS612" s="69"/>
      <c r="BT612" s="70" t="b">
        <v>0</v>
      </c>
      <c r="BU612" s="71"/>
      <c r="BV612" s="72"/>
      <c r="BW612" s="86" t="b">
        <v>0</v>
      </c>
      <c r="BX612" s="87"/>
    </row>
    <row r="613">
      <c r="A613" s="35" t="str">
        <f t="shared" si="1"/>
        <v/>
      </c>
      <c r="B613" s="36" t="str">
        <f t="shared" si="2"/>
        <v/>
      </c>
      <c r="C613" s="36" t="str">
        <f t="array" ref="C613">IF(
  M613="",
  "",
  IFERROR(
    INDEX(
      '{INDEX} Tour Packages'!$A:$ZZ,
      MATCH(
        M613,
        INDEX(
          '{INDEX} Tour Packages'!$A:$ZZ,
          ,
          MATCH("Tour Package Name", '{INDEX} Tour Packages'!$4:$4, 0)
        ),
        0
      ),
      MATCH("Tour Code", '{INDEX} Tour Packages'!$4:$4, 0)
    ),
    "XXX"
  )
)
</f>
        <v/>
      </c>
      <c r="D613" s="36" t="str">
        <f t="shared" si="3"/>
        <v/>
      </c>
      <c r="E613" s="36" t="str">
        <f t="shared" si="4"/>
        <v/>
      </c>
      <c r="F613" s="37" t="str">
        <f t="shared" si="5"/>
        <v/>
      </c>
      <c r="G613" s="89"/>
      <c r="H613" s="89"/>
      <c r="I613" s="90"/>
      <c r="J613" s="40" t="str">
        <f t="shared" si="16"/>
        <v> </v>
      </c>
      <c r="K613" s="91"/>
      <c r="L613" s="55"/>
      <c r="M613" s="55"/>
      <c r="N613" s="91"/>
      <c r="O613" s="43" t="str">
        <f>IFERROR(__xludf.DUMMYFUNCTION("IF(N613="""","""",IFERROR(
  N613 + VALUE(REGEXEXTRACT(P613, ""(\d+)\s+Days"")),
  """"
)
)"),"")</f>
        <v/>
      </c>
      <c r="P613" s="43" t="str">
        <f t="array" ref="P613">IFERROR(
  INDEX(
    INDEX('{INDEX} Tour Packages'!$A:$ZZ, , MATCH(P$3, '{INDEX} Tour Packages'!$4:$4, 0)),
    MATCH(M613, INDEX('{INDEX} Tour Packages'!$A:$ZZ,0, MATCH("Tour Package Name", '{INDEX} Tour Packages'!$4:$4, 0)), 0)
  ),
"")
</f>
        <v/>
      </c>
      <c r="Q613" s="44" t="str">
        <f t="shared" si="7"/>
        <v/>
      </c>
      <c r="R613" s="44" t="str">
        <f>IFERROR(__xludf.DUMMYFUNCTION("IF(OR(ISBLANK(K613), ISBLANK(N613)), """", 
  LET(
    resDate, K613,
    tourDate, N613,
    monthCount, MAX(0, DATEDIF(resDate, tourDate - 3, ""M"") + 1),
    secondDates, ARRAYFORMULA(DATE(YEAR(resDate), MONTH(resDate) + SEQUENCE(monthCount), 2)),
    "&amp;"validDates, FILTER(secondDates, (secondDates &gt; resDate + 2) * (secondDates &lt;= tourDate - 3)),
    IF(ISERROR(validDates), 0, COUNTA(validDates))
  )
)
"),"")</f>
        <v/>
      </c>
      <c r="S613" s="44" t="str">
        <f t="shared" si="8"/>
        <v/>
      </c>
      <c r="T613" s="45" t="str">
        <f t="array" ref="T613">IF(ISBLANK(BO613),IFERROR(
  INDEX(
    INDEX('{INDEX} Payment Terms'!$A:$G, , MATCH(T$3, '{INDEX} Payment Terms'!$4:$4, 0)),
    MATCH(Q613, INDEX('{INDEX} Payment Terms'!$A:$G,0, MATCH("Payment Condition", '{INDEX} Payment Terms'!$4:$4, 0)), 0)
  ),
""),"Cancelled")
</f>
        <v/>
      </c>
      <c r="U613" s="46" t="b">
        <v>0</v>
      </c>
      <c r="V613" s="47" t="str">
        <f>IFERROR(__xludf.DUMMYFUNCTION("IF(OR(L613=""Duo Booking"", L613=""Group Booking""),
IF(U613=FALSE,"""",
    LET(
      bookingType, L613,
      tour, M613,
      mainFirst, H613,
      mainLast, I613,
      mainEmail, G613,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$L$4:L613, bookingType,
          $M$4:M613, tour,
          $H$4:H613, mainFirst,
          $I$4:I613, mainLast,
          $G$4:G613, mainEmail
        ),
        ""000""
      ),
  "&amp;"    baseID &amp; ""-"" &amp; memberNumber
    )
  ),
  """"
)
"),"")</f>
        <v/>
      </c>
      <c r="W613" s="48"/>
      <c r="X613" s="85" t="b">
        <v>0</v>
      </c>
      <c r="Y613" s="85" t="b">
        <v>0</v>
      </c>
      <c r="Z613" s="85" t="b">
        <v>0</v>
      </c>
      <c r="AA613" s="50"/>
      <c r="AB613" s="51"/>
      <c r="AC613" s="85" t="b">
        <v>0</v>
      </c>
      <c r="AD613" s="92"/>
      <c r="AE613" s="88"/>
      <c r="AF613" s="36" t="str">
        <f t="array" ref="AF613">IF(M613="","",INDEX(
      '{INDEX} Tour Packages'!$A:$ZP,
      MATCH($M613, '{INDEX} Tour Packages'!$A:$A, 0),
      MATCH(AF$3, '{INDEX} Tour Packages'!$4:$4, 0)
    ))</f>
        <v/>
      </c>
      <c r="AG613" s="36" t="str">
        <f t="array" ref="AG613">IF(M613="","",INDEX(
      '{INDEX} Tour Packages'!$A:$ZP,
      MATCH($M613, '{INDEX} Tour Packages'!$A:$A, 0),
      MATCH(AG$3, '{INDEX} Tour Packages'!$4:$4, 0)
    ))</f>
        <v/>
      </c>
      <c r="AH613" s="36" t="str">
        <f t="array" ref="AH613">IF(M613="","",INDEX(
      '{INDEX} Tour Packages'!$A:$ZP,
      MATCH($M613, '{INDEX} Tour Packages'!$A:$A, 0),
      MATCH(AH$3, '{INDEX} Tour Packages'!$4:$4, 0)
    ))</f>
        <v/>
      </c>
      <c r="AI613" s="54" t="str">
        <f t="shared" si="9"/>
        <v/>
      </c>
      <c r="AJ613" s="42"/>
      <c r="AK613" s="55"/>
      <c r="AL613" s="46" t="b">
        <v>0</v>
      </c>
      <c r="AM613" s="56"/>
      <c r="AN613" s="57" t="str">
        <f t="shared" si="10"/>
        <v/>
      </c>
      <c r="AO613" s="58" t="str">
        <f t="shared" si="11"/>
        <v/>
      </c>
      <c r="AP613" s="59"/>
      <c r="AQ613" s="60"/>
      <c r="AR613" s="61"/>
      <c r="AS613" s="61"/>
      <c r="AT613" s="61" t="str">
        <f>IFERROR(__xludf.DUMMYFUNCTION("IF( 
  OR($AJ613=""Full Payment"", ISBLANK($K613)),
  """",
  IF(
    OR(
      Q613=""Standard Booking, P1"",
      Q613=""Standard Booking, P2"",
      Q613=""Standard Booking, P3"",
      Q613=""Standard Booking, P4""
    ),
    LET(
      resDate,   $"&amp;"K613,
      tourDate,  $N613,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3" s="62" t="str">
        <f t="shared" si="12"/>
        <v/>
      </c>
      <c r="AV613" s="63"/>
      <c r="AW613" s="64"/>
      <c r="AX613" s="64"/>
      <c r="AY613" s="64"/>
      <c r="AZ613" s="64" t="str">
        <f>IFERROR(__xludf.DUMMYFUNCTION("IF(
  OR($AJ613=""Full Payment"",$AJ613=""P1"", ISBLANK($K613)),
  """",
  IF(
    OR(
      $Q613=""Standard Booking, P2"",
      $Q613=""Standard Booking, P3"",
      $Q613=""Standard Booking, P4""
    ),
    LET(
      resDate,   $K613,
      tourDate,"&amp;"  $N613,
      monthCount, DATEDIF(resDate, tourDate, ""M"") + 1,
      secondDates, ARRAYFORMULA(
        DATE(
          YEAR(resDate),
          MONTH(resDate) + SEQUENCE(monthCount),
          2
        )
      ),
      validDates, FILTER(
        sec"&amp;"ondDates,
        (secondDates &gt; resDate + 2) *
        (secondDates &lt;= tourDate - 3)
      ),
      IF(
        OR($AJ613=""P2"", $AJ613=""P3"", $AJ613=""P4""),
        IF(
          COUNTA(validDates) &lt; 2,
          """",
          TEXT(INDEX(validDates"&amp;", 2), ""mmm d, yyyy"")
        ),
        IF(
          COUNTA(validDates) &lt; 2,
          """",
          TEXTJOIN("", "", TRUE,
            TEXT(INDEX(validDates, 1), ""mmm d, yyyy""),
            TEXT(INDEX(validDates, 2), ""mmm d, yyyy"")
          )
 "&amp;"       )
      )
    ),
    """"
  )
)
"),"")</f>
        <v/>
      </c>
      <c r="BA613" s="65" t="str">
        <f t="shared" si="13"/>
        <v/>
      </c>
      <c r="BB613" s="63"/>
      <c r="BC613" s="64"/>
      <c r="BD613" s="64"/>
      <c r="BE613" s="64"/>
      <c r="BF613" s="64" t="str">
        <f>IFERROR(__xludf.DUMMYFUNCTION("IF(
  OR($AJ613=""Full Payment"",$AJ613=""P1"", $AJ613=""P2""),
  """",
  IF(
    AND(
      NOT(ISBLANK($K613)),
      OR(
        Q613=""Standard Booking, P3"",
        Q613=""Standard Booking, P4""
      )
    ),
    LET(
      resDate,   $K613,
      "&amp;"tourDate,  $N613,
      monthCount, DATEDIF(resDate, tourDate, ""M"") + 1,
      secondDates, ARRAYFORMULA(
        DATE(
          YEAR(resDate),
          MONTH(resDate) + SEQUENCE(monthCount),
          2
        )
      ),
      validDates, FILTER(
  "&amp;"      secondDates,
        (secondDates &gt; resDate + 2) *
        (secondDates &lt;= tourDate - 3)
      ),
      IF(
        $AJ613=""P4"",
        IF(
          COUNTA(validDates) &lt; 3,
          """",
          TEXT(INDEX(validDates, 3), ""mmm d, yyyy"")
  "&amp;"      ),
        IF(
          $AJ613=""P3"",
          IF(
            COUNTA(validDates) &lt; 3,
            """",
            TEXT(INDEX(validDates, 3), ""mmm d, yyyy"")
          ),
          IF(
            COUNTA(validDates) &lt; 3,
            """",
    "&amp;"        TEXTJOIN("", "", TRUE,
              TEXT(INDEX(validDates, 1), ""mmm d, yyyy""),
              TEXT(INDEX(validDates, 2), ""mmm d, yyyy""),
              TEXT(INDEX(validDates, 3), ""mmm d, yyyy"")
            )
          )
        )
      )
    "&amp;"),
    """"
  )
)
"),"")</f>
        <v/>
      </c>
      <c r="BG613" s="65" t="str">
        <f t="shared" si="14"/>
        <v/>
      </c>
      <c r="BH613" s="63"/>
      <c r="BI613" s="64"/>
      <c r="BJ613" s="64"/>
      <c r="BK613" s="64"/>
      <c r="BL613" s="64" t="str">
        <f>IFERROR(__xludf.DUMMYFUNCTION("IF(
  OR($AJ613=""Full Payment"",$AJ613=""P1"",$AJ613=""P2"",$AJ613=""P3""),
  """",
  IF(
    AND(
      NOT(ISBLANK($K613)),
      $Q613=""Standard Booking, P4""
    ),
    LET(
      resDate,   $K613,
      tourDate,  $N613,
      monthCount, DATEDIF(r"&amp;"esDate, tourDate, ""M"") + 1,
      secondDates, ARRAYFORMULA(
        DATE(
          YEAR(resDate),
          MONTH(resDate) + SEQUENCE(monthCount),
          2
        )
      ),
      validDates, FILTER(
        secondDates,
        (secondDates &gt; res"&amp;"Date + 2) *
        (secondDates &lt;= tourDate - 3)
      ),
      IF(
        $AJ613=""P4"",
        IF(
          COUNTA(validDates) &lt; 4,
          """",
          TEXT(
            INDEX(validDates, 4),
            ""mmm d, yyyy""
          )
        ),
"&amp;"        IF(
          COUNTA(validDates) &lt; 4,
          """",
          TEXTJOIN(
            "", "", TRUE,
            TEXT(INDEX(validDates, 1), ""mmm d, yyyy""),
            TEXT(INDEX(validDates, 2), ""mmm d, yyyy""),
            TEXT(INDEX(validDates"&amp;", 3), ""mmm d, yyyy""),
            TEXT(INDEX(validDates, 4), ""mmm d, yyyy"")
          )
        )
      )
    ),
    """"
  )
)
"),"")</f>
        <v/>
      </c>
      <c r="BM613" s="65" t="str">
        <f t="shared" si="15"/>
        <v/>
      </c>
      <c r="BN613" s="66"/>
      <c r="BO613" s="67"/>
      <c r="BP613" s="49" t="b">
        <v>0</v>
      </c>
      <c r="BQ613" s="49" t="b">
        <v>0</v>
      </c>
      <c r="BR613" s="68"/>
      <c r="BS613" s="69"/>
      <c r="BT613" s="70" t="b">
        <v>0</v>
      </c>
      <c r="BU613" s="71"/>
      <c r="BV613" s="72"/>
      <c r="BW613" s="86" t="b">
        <v>0</v>
      </c>
      <c r="BX613" s="87"/>
    </row>
    <row r="614">
      <c r="A614" s="35" t="str">
        <f t="shared" si="1"/>
        <v/>
      </c>
      <c r="B614" s="36" t="str">
        <f t="shared" si="2"/>
        <v/>
      </c>
      <c r="C614" s="36" t="str">
        <f t="array" ref="C614">IF(
  M614="",
  "",
  IFERROR(
    INDEX(
      '{INDEX} Tour Packages'!$A:$ZZ,
      MATCH(
        M614,
        INDEX(
          '{INDEX} Tour Packages'!$A:$ZZ,
          ,
          MATCH("Tour Package Name", '{INDEX} Tour Packages'!$4:$4, 0)
        ),
        0
      ),
      MATCH("Tour Code", '{INDEX} Tour Packages'!$4:$4, 0)
    ),
    "XXX"
  )
)
</f>
        <v/>
      </c>
      <c r="D614" s="36" t="str">
        <f t="shared" si="3"/>
        <v/>
      </c>
      <c r="E614" s="36" t="str">
        <f t="shared" si="4"/>
        <v/>
      </c>
      <c r="F614" s="37" t="str">
        <f t="shared" si="5"/>
        <v/>
      </c>
      <c r="G614" s="89"/>
      <c r="H614" s="89"/>
      <c r="I614" s="90"/>
      <c r="J614" s="40" t="str">
        <f t="shared" si="16"/>
        <v> </v>
      </c>
      <c r="K614" s="91"/>
      <c r="L614" s="55"/>
      <c r="M614" s="55"/>
      <c r="N614" s="91"/>
      <c r="O614" s="43" t="str">
        <f>IFERROR(__xludf.DUMMYFUNCTION("IF(N614="""","""",IFERROR(
  N614 + VALUE(REGEXEXTRACT(P614, ""(\d+)\s+Days"")),
  """"
)
)"),"")</f>
        <v/>
      </c>
      <c r="P614" s="43" t="str">
        <f t="array" ref="P614">IFERROR(
  INDEX(
    INDEX('{INDEX} Tour Packages'!$A:$ZZ, , MATCH(P$3, '{INDEX} Tour Packages'!$4:$4, 0)),
    MATCH(M614, INDEX('{INDEX} Tour Packages'!$A:$ZZ,0, MATCH("Tour Package Name", '{INDEX} Tour Packages'!$4:$4, 0)), 0)
  ),
"")
</f>
        <v/>
      </c>
      <c r="Q614" s="44" t="str">
        <f t="shared" si="7"/>
        <v/>
      </c>
      <c r="R614" s="44" t="str">
        <f>IFERROR(__xludf.DUMMYFUNCTION("IF(OR(ISBLANK(K614), ISBLANK(N614)), """", 
  LET(
    resDate, K614,
    tourDate, N614,
    monthCount, MAX(0, DATEDIF(resDate, tourDate - 3, ""M"") + 1),
    secondDates, ARRAYFORMULA(DATE(YEAR(resDate), MONTH(resDate) + SEQUENCE(monthCount), 2)),
    "&amp;"validDates, FILTER(secondDates, (secondDates &gt; resDate + 2) * (secondDates &lt;= tourDate - 3)),
    IF(ISERROR(validDates), 0, COUNTA(validDates))
  )
)
"),"")</f>
        <v/>
      </c>
      <c r="S614" s="44" t="str">
        <f t="shared" si="8"/>
        <v/>
      </c>
      <c r="T614" s="45" t="str">
        <f t="array" ref="T614">IF(ISBLANK(BO614),IFERROR(
  INDEX(
    INDEX('{INDEX} Payment Terms'!$A:$G, , MATCH(T$3, '{INDEX} Payment Terms'!$4:$4, 0)),
    MATCH(Q614, INDEX('{INDEX} Payment Terms'!$A:$G,0, MATCH("Payment Condition", '{INDEX} Payment Terms'!$4:$4, 0)), 0)
  ),
""),"Cancelled")
</f>
        <v/>
      </c>
      <c r="U614" s="46" t="b">
        <v>0</v>
      </c>
      <c r="V614" s="47" t="str">
        <f>IFERROR(__xludf.DUMMYFUNCTION("IF(OR(L614=""Duo Booking"", L614=""Group Booking""),
IF(U614=FALSE,"""",
    LET(
      bookingType, L614,
      tour, M614,
      mainFirst, H614,
      mainLast, I614,
      mainEmail, G614,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$L$4:L614, bookingType,
          $M$4:M614, tour,
          $H$4:H614, mainFirst,
          $I$4:I614, mainLast,
          $G$4:G614, mainEmail
        ),
        ""000""
      ),
  "&amp;"    baseID &amp; ""-"" &amp; memberNumber
    )
  ),
  """"
)
"),"")</f>
        <v/>
      </c>
      <c r="W614" s="48"/>
      <c r="X614" s="85" t="b">
        <v>0</v>
      </c>
      <c r="Y614" s="85" t="b">
        <v>0</v>
      </c>
      <c r="Z614" s="85" t="b">
        <v>0</v>
      </c>
      <c r="AA614" s="50"/>
      <c r="AB614" s="51"/>
      <c r="AC614" s="85" t="b">
        <v>0</v>
      </c>
      <c r="AD614" s="92"/>
      <c r="AE614" s="88"/>
      <c r="AF614" s="36" t="str">
        <f t="array" ref="AF614">IF(M614="","",INDEX(
      '{INDEX} Tour Packages'!$A:$ZP,
      MATCH($M614, '{INDEX} Tour Packages'!$A:$A, 0),
      MATCH(AF$3, '{INDEX} Tour Packages'!$4:$4, 0)
    ))</f>
        <v/>
      </c>
      <c r="AG614" s="36" t="str">
        <f t="array" ref="AG614">IF(M614="","",INDEX(
      '{INDEX} Tour Packages'!$A:$ZP,
      MATCH($M614, '{INDEX} Tour Packages'!$A:$A, 0),
      MATCH(AG$3, '{INDEX} Tour Packages'!$4:$4, 0)
    ))</f>
        <v/>
      </c>
      <c r="AH614" s="36" t="str">
        <f t="array" ref="AH614">IF(M614="","",INDEX(
      '{INDEX} Tour Packages'!$A:$ZP,
      MATCH($M614, '{INDEX} Tour Packages'!$A:$A, 0),
      MATCH(AH$3, '{INDEX} Tour Packages'!$4:$4, 0)
    ))</f>
        <v/>
      </c>
      <c r="AI614" s="54" t="str">
        <f t="shared" si="9"/>
        <v/>
      </c>
      <c r="AJ614" s="42"/>
      <c r="AK614" s="55"/>
      <c r="AL614" s="46" t="b">
        <v>0</v>
      </c>
      <c r="AM614" s="56"/>
      <c r="AN614" s="57" t="str">
        <f t="shared" si="10"/>
        <v/>
      </c>
      <c r="AO614" s="58" t="str">
        <f t="shared" si="11"/>
        <v/>
      </c>
      <c r="AP614" s="59"/>
      <c r="AQ614" s="60"/>
      <c r="AR614" s="61"/>
      <c r="AS614" s="61"/>
      <c r="AT614" s="61" t="str">
        <f>IFERROR(__xludf.DUMMYFUNCTION("IF( 
  OR($AJ614=""Full Payment"", ISBLANK($K614)),
  """",
  IF(
    OR(
      Q614=""Standard Booking, P1"",
      Q614=""Standard Booking, P2"",
      Q614=""Standard Booking, P3"",
      Q614=""Standard Booking, P4""
    ),
    LET(
      resDate,   $"&amp;"K614,
      tourDate,  $N614,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4" s="62" t="str">
        <f t="shared" si="12"/>
        <v/>
      </c>
      <c r="AV614" s="63"/>
      <c r="AW614" s="64"/>
      <c r="AX614" s="64"/>
      <c r="AY614" s="64"/>
      <c r="AZ614" s="64" t="str">
        <f>IFERROR(__xludf.DUMMYFUNCTION("IF(
  OR($AJ614=""Full Payment"",$AJ614=""P1"", ISBLANK($K614)),
  """",
  IF(
    OR(
      $Q614=""Standard Booking, P2"",
      $Q614=""Standard Booking, P3"",
      $Q614=""Standard Booking, P4""
    ),
    LET(
      resDate,   $K614,
      tourDate,"&amp;"  $N614,
      monthCount, DATEDIF(resDate, tourDate, ""M"") + 1,
      secondDates, ARRAYFORMULA(
        DATE(
          YEAR(resDate),
          MONTH(resDate) + SEQUENCE(monthCount),
          2
        )
      ),
      validDates, FILTER(
        sec"&amp;"ondDates,
        (secondDates &gt; resDate + 2) *
        (secondDates &lt;= tourDate - 3)
      ),
      IF(
        OR($AJ614=""P2"", $AJ614=""P3"", $AJ614=""P4""),
        IF(
          COUNTA(validDates) &lt; 2,
          """",
          TEXT(INDEX(validDates"&amp;", 2), ""mmm d, yyyy"")
        ),
        IF(
          COUNTA(validDates) &lt; 2,
          """",
          TEXTJOIN("", "", TRUE,
            TEXT(INDEX(validDates, 1), ""mmm d, yyyy""),
            TEXT(INDEX(validDates, 2), ""mmm d, yyyy"")
          )
 "&amp;"       )
      )
    ),
    """"
  )
)
"),"")</f>
        <v/>
      </c>
      <c r="BA614" s="65" t="str">
        <f t="shared" si="13"/>
        <v/>
      </c>
      <c r="BB614" s="63"/>
      <c r="BC614" s="64"/>
      <c r="BD614" s="64"/>
      <c r="BE614" s="64"/>
      <c r="BF614" s="64" t="str">
        <f>IFERROR(__xludf.DUMMYFUNCTION("IF(
  OR($AJ614=""Full Payment"",$AJ614=""P1"", $AJ614=""P2""),
  """",
  IF(
    AND(
      NOT(ISBLANK($K614)),
      OR(
        Q614=""Standard Booking, P3"",
        Q614=""Standard Booking, P4""
      )
    ),
    LET(
      resDate,   $K614,
      "&amp;"tourDate,  $N614,
      monthCount, DATEDIF(resDate, tourDate, ""M"") + 1,
      secondDates, ARRAYFORMULA(
        DATE(
          YEAR(resDate),
          MONTH(resDate) + SEQUENCE(monthCount),
          2
        )
      ),
      validDates, FILTER(
  "&amp;"      secondDates,
        (secondDates &gt; resDate + 2) *
        (secondDates &lt;= tourDate - 3)
      ),
      IF(
        $AJ614=""P4"",
        IF(
          COUNTA(validDates) &lt; 3,
          """",
          TEXT(INDEX(validDates, 3), ""mmm d, yyyy"")
  "&amp;"      ),
        IF(
          $AJ614=""P3"",
          IF(
            COUNTA(validDates) &lt; 3,
            """",
            TEXT(INDEX(validDates, 3), ""mmm d, yyyy"")
          ),
          IF(
            COUNTA(validDates) &lt; 3,
            """",
    "&amp;"        TEXTJOIN("", "", TRUE,
              TEXT(INDEX(validDates, 1), ""mmm d, yyyy""),
              TEXT(INDEX(validDates, 2), ""mmm d, yyyy""),
              TEXT(INDEX(validDates, 3), ""mmm d, yyyy"")
            )
          )
        )
      )
    "&amp;"),
    """"
  )
)
"),"")</f>
        <v/>
      </c>
      <c r="BG614" s="65" t="str">
        <f t="shared" si="14"/>
        <v/>
      </c>
      <c r="BH614" s="63"/>
      <c r="BI614" s="64"/>
      <c r="BJ614" s="64"/>
      <c r="BK614" s="64"/>
      <c r="BL614" s="64" t="str">
        <f>IFERROR(__xludf.DUMMYFUNCTION("IF(
  OR($AJ614=""Full Payment"",$AJ614=""P1"",$AJ614=""P2"",$AJ614=""P3""),
  """",
  IF(
    AND(
      NOT(ISBLANK($K614)),
      $Q614=""Standard Booking, P4""
    ),
    LET(
      resDate,   $K614,
      tourDate,  $N614,
      monthCount, DATEDIF(r"&amp;"esDate, tourDate, ""M"") + 1,
      secondDates, ARRAYFORMULA(
        DATE(
          YEAR(resDate),
          MONTH(resDate) + SEQUENCE(monthCount),
          2
        )
      ),
      validDates, FILTER(
        secondDates,
        (secondDates &gt; res"&amp;"Date + 2) *
        (secondDates &lt;= tourDate - 3)
      ),
      IF(
        $AJ614=""P4"",
        IF(
          COUNTA(validDates) &lt; 4,
          """",
          TEXT(
            INDEX(validDates, 4),
            ""mmm d, yyyy""
          )
        ),
"&amp;"        IF(
          COUNTA(validDates) &lt; 4,
          """",
          TEXTJOIN(
            "", "", TRUE,
            TEXT(INDEX(validDates, 1), ""mmm d, yyyy""),
            TEXT(INDEX(validDates, 2), ""mmm d, yyyy""),
            TEXT(INDEX(validDates"&amp;", 3), ""mmm d, yyyy""),
            TEXT(INDEX(validDates, 4), ""mmm d, yyyy"")
          )
        )
      )
    ),
    """"
  )
)
"),"")</f>
        <v/>
      </c>
      <c r="BM614" s="65" t="str">
        <f t="shared" si="15"/>
        <v/>
      </c>
      <c r="BN614" s="66"/>
      <c r="BO614" s="67"/>
      <c r="BP614" s="49" t="b">
        <v>0</v>
      </c>
      <c r="BQ614" s="49" t="b">
        <v>0</v>
      </c>
      <c r="BR614" s="68"/>
      <c r="BS614" s="69"/>
      <c r="BT614" s="70" t="b">
        <v>0</v>
      </c>
      <c r="BU614" s="71"/>
      <c r="BV614" s="72"/>
      <c r="BW614" s="86" t="b">
        <v>0</v>
      </c>
      <c r="BX614" s="87"/>
    </row>
    <row r="615">
      <c r="A615" s="35" t="str">
        <f t="shared" si="1"/>
        <v/>
      </c>
      <c r="B615" s="36" t="str">
        <f t="shared" si="2"/>
        <v/>
      </c>
      <c r="C615" s="36" t="str">
        <f t="array" ref="C615">IF(
  M615="",
  "",
  IFERROR(
    INDEX(
      '{INDEX} Tour Packages'!$A:$ZZ,
      MATCH(
        M615,
        INDEX(
          '{INDEX} Tour Packages'!$A:$ZZ,
          ,
          MATCH("Tour Package Name", '{INDEX} Tour Packages'!$4:$4, 0)
        ),
        0
      ),
      MATCH("Tour Code", '{INDEX} Tour Packages'!$4:$4, 0)
    ),
    "XXX"
  )
)
</f>
        <v/>
      </c>
      <c r="D615" s="36" t="str">
        <f t="shared" si="3"/>
        <v/>
      </c>
      <c r="E615" s="36" t="str">
        <f t="shared" si="4"/>
        <v/>
      </c>
      <c r="F615" s="37" t="str">
        <f t="shared" si="5"/>
        <v/>
      </c>
      <c r="G615" s="89"/>
      <c r="H615" s="89"/>
      <c r="I615" s="90"/>
      <c r="J615" s="40" t="str">
        <f t="shared" si="16"/>
        <v> </v>
      </c>
      <c r="K615" s="91"/>
      <c r="L615" s="55"/>
      <c r="M615" s="55"/>
      <c r="N615" s="91"/>
      <c r="O615" s="43" t="str">
        <f>IFERROR(__xludf.DUMMYFUNCTION("IF(N615="""","""",IFERROR(
  N615 + VALUE(REGEXEXTRACT(P615, ""(\d+)\s+Days"")),
  """"
)
)"),"")</f>
        <v/>
      </c>
      <c r="P615" s="43" t="str">
        <f t="array" ref="P615">IFERROR(
  INDEX(
    INDEX('{INDEX} Tour Packages'!$A:$ZZ, , MATCH(P$3, '{INDEX} Tour Packages'!$4:$4, 0)),
    MATCH(M615, INDEX('{INDEX} Tour Packages'!$A:$ZZ,0, MATCH("Tour Package Name", '{INDEX} Tour Packages'!$4:$4, 0)), 0)
  ),
"")
</f>
        <v/>
      </c>
      <c r="Q615" s="44" t="str">
        <f t="shared" si="7"/>
        <v/>
      </c>
      <c r="R615" s="44" t="str">
        <f>IFERROR(__xludf.DUMMYFUNCTION("IF(OR(ISBLANK(K615), ISBLANK(N615)), """", 
  LET(
    resDate, K615,
    tourDate, N615,
    monthCount, MAX(0, DATEDIF(resDate, tourDate - 3, ""M"") + 1),
    secondDates, ARRAYFORMULA(DATE(YEAR(resDate), MONTH(resDate) + SEQUENCE(monthCount), 2)),
    "&amp;"validDates, FILTER(secondDates, (secondDates &gt; resDate + 2) * (secondDates &lt;= tourDate - 3)),
    IF(ISERROR(validDates), 0, COUNTA(validDates))
  )
)
"),"")</f>
        <v/>
      </c>
      <c r="S615" s="44" t="str">
        <f t="shared" si="8"/>
        <v/>
      </c>
      <c r="T615" s="45" t="str">
        <f t="array" ref="T615">IF(ISBLANK(BO615),IFERROR(
  INDEX(
    INDEX('{INDEX} Payment Terms'!$A:$G, , MATCH(T$3, '{INDEX} Payment Terms'!$4:$4, 0)),
    MATCH(Q615, INDEX('{INDEX} Payment Terms'!$A:$G,0, MATCH("Payment Condition", '{INDEX} Payment Terms'!$4:$4, 0)), 0)
  ),
""),"Cancelled")
</f>
        <v/>
      </c>
      <c r="U615" s="46" t="b">
        <v>0</v>
      </c>
      <c r="V615" s="47" t="str">
        <f>IFERROR(__xludf.DUMMYFUNCTION("IF(OR(L615=""Duo Booking"", L615=""Group Booking""),
IF(U615=FALSE,"""",
    LET(
      bookingType, L615,
      tour, M615,
      mainFirst, H615,
      mainLast, I615,
      mainEmail, G615,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$L$4:L615, bookingType,
          $M$4:M615, tour,
          $H$4:H615, mainFirst,
          $I$4:I615, mainLast,
          $G$4:G615, mainEmail
        ),
        ""000""
      ),
  "&amp;"    baseID &amp; ""-"" &amp; memberNumber
    )
  ),
  """"
)
"),"")</f>
        <v/>
      </c>
      <c r="W615" s="48"/>
      <c r="X615" s="85" t="b">
        <v>0</v>
      </c>
      <c r="Y615" s="85" t="b">
        <v>0</v>
      </c>
      <c r="Z615" s="85" t="b">
        <v>0</v>
      </c>
      <c r="AA615" s="50"/>
      <c r="AB615" s="51"/>
      <c r="AC615" s="85" t="b">
        <v>0</v>
      </c>
      <c r="AD615" s="92"/>
      <c r="AE615" s="88"/>
      <c r="AF615" s="36" t="str">
        <f t="array" ref="AF615">IF(M615="","",INDEX(
      '{INDEX} Tour Packages'!$A:$ZP,
      MATCH($M615, '{INDEX} Tour Packages'!$A:$A, 0),
      MATCH(AF$3, '{INDEX} Tour Packages'!$4:$4, 0)
    ))</f>
        <v/>
      </c>
      <c r="AG615" s="36" t="str">
        <f t="array" ref="AG615">IF(M615="","",INDEX(
      '{INDEX} Tour Packages'!$A:$ZP,
      MATCH($M615, '{INDEX} Tour Packages'!$A:$A, 0),
      MATCH(AG$3, '{INDEX} Tour Packages'!$4:$4, 0)
    ))</f>
        <v/>
      </c>
      <c r="AH615" s="36" t="str">
        <f t="array" ref="AH615">IF(M615="","",INDEX(
      '{INDEX} Tour Packages'!$A:$ZP,
      MATCH($M615, '{INDEX} Tour Packages'!$A:$A, 0),
      MATCH(AH$3, '{INDEX} Tour Packages'!$4:$4, 0)
    ))</f>
        <v/>
      </c>
      <c r="AI615" s="54" t="str">
        <f t="shared" si="9"/>
        <v/>
      </c>
      <c r="AJ615" s="42"/>
      <c r="AK615" s="55"/>
      <c r="AL615" s="46" t="b">
        <v>0</v>
      </c>
      <c r="AM615" s="56"/>
      <c r="AN615" s="57" t="str">
        <f t="shared" si="10"/>
        <v/>
      </c>
      <c r="AO615" s="58" t="str">
        <f t="shared" si="11"/>
        <v/>
      </c>
      <c r="AP615" s="59"/>
      <c r="AQ615" s="60"/>
      <c r="AR615" s="61"/>
      <c r="AS615" s="61"/>
      <c r="AT615" s="61" t="str">
        <f>IFERROR(__xludf.DUMMYFUNCTION("IF( 
  OR($AJ615=""Full Payment"", ISBLANK($K615)),
  """",
  IF(
    OR(
      Q615=""Standard Booking, P1"",
      Q615=""Standard Booking, P2"",
      Q615=""Standard Booking, P3"",
      Q615=""Standard Booking, P4""
    ),
    LET(
      resDate,   $"&amp;"K615,
      tourDate,  $N615,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5" s="62" t="str">
        <f t="shared" si="12"/>
        <v/>
      </c>
      <c r="AV615" s="63"/>
      <c r="AW615" s="64"/>
      <c r="AX615" s="64"/>
      <c r="AY615" s="64"/>
      <c r="AZ615" s="64" t="str">
        <f>IFERROR(__xludf.DUMMYFUNCTION("IF(
  OR($AJ615=""Full Payment"",$AJ615=""P1"", ISBLANK($K615)),
  """",
  IF(
    OR(
      $Q615=""Standard Booking, P2"",
      $Q615=""Standard Booking, P3"",
      $Q615=""Standard Booking, P4""
    ),
    LET(
      resDate,   $K615,
      tourDate,"&amp;"  $N615,
      monthCount, DATEDIF(resDate, tourDate, ""M"") + 1,
      secondDates, ARRAYFORMULA(
        DATE(
          YEAR(resDate),
          MONTH(resDate) + SEQUENCE(monthCount),
          2
        )
      ),
      validDates, FILTER(
        sec"&amp;"ondDates,
        (secondDates &gt; resDate + 2) *
        (secondDates &lt;= tourDate - 3)
      ),
      IF(
        OR($AJ615=""P2"", $AJ615=""P3"", $AJ615=""P4""),
        IF(
          COUNTA(validDates) &lt; 2,
          """",
          TEXT(INDEX(validDates"&amp;", 2), ""mmm d, yyyy"")
        ),
        IF(
          COUNTA(validDates) &lt; 2,
          """",
          TEXTJOIN("", "", TRUE,
            TEXT(INDEX(validDates, 1), ""mmm d, yyyy""),
            TEXT(INDEX(validDates, 2), ""mmm d, yyyy"")
          )
 "&amp;"       )
      )
    ),
    """"
  )
)
"),"")</f>
        <v/>
      </c>
      <c r="BA615" s="65" t="str">
        <f t="shared" si="13"/>
        <v/>
      </c>
      <c r="BB615" s="63"/>
      <c r="BC615" s="64"/>
      <c r="BD615" s="64"/>
      <c r="BE615" s="64"/>
      <c r="BF615" s="64" t="str">
        <f>IFERROR(__xludf.DUMMYFUNCTION("IF(
  OR($AJ615=""Full Payment"",$AJ615=""P1"", $AJ615=""P2""),
  """",
  IF(
    AND(
      NOT(ISBLANK($K615)),
      OR(
        Q615=""Standard Booking, P3"",
        Q615=""Standard Booking, P4""
      )
    ),
    LET(
      resDate,   $K615,
      "&amp;"tourDate,  $N615,
      monthCount, DATEDIF(resDate, tourDate, ""M"") + 1,
      secondDates, ARRAYFORMULA(
        DATE(
          YEAR(resDate),
          MONTH(resDate) + SEQUENCE(monthCount),
          2
        )
      ),
      validDates, FILTER(
  "&amp;"      secondDates,
        (secondDates &gt; resDate + 2) *
        (secondDates &lt;= tourDate - 3)
      ),
      IF(
        $AJ615=""P4"",
        IF(
          COUNTA(validDates) &lt; 3,
          """",
          TEXT(INDEX(validDates, 3), ""mmm d, yyyy"")
  "&amp;"      ),
        IF(
          $AJ615=""P3"",
          IF(
            COUNTA(validDates) &lt; 3,
            """",
            TEXT(INDEX(validDates, 3), ""mmm d, yyyy"")
          ),
          IF(
            COUNTA(validDates) &lt; 3,
            """",
    "&amp;"        TEXTJOIN("", "", TRUE,
              TEXT(INDEX(validDates, 1), ""mmm d, yyyy""),
              TEXT(INDEX(validDates, 2), ""mmm d, yyyy""),
              TEXT(INDEX(validDates, 3), ""mmm d, yyyy"")
            )
          )
        )
      )
    "&amp;"),
    """"
  )
)
"),"")</f>
        <v/>
      </c>
      <c r="BG615" s="65" t="str">
        <f t="shared" si="14"/>
        <v/>
      </c>
      <c r="BH615" s="63"/>
      <c r="BI615" s="64"/>
      <c r="BJ615" s="64"/>
      <c r="BK615" s="64"/>
      <c r="BL615" s="64" t="str">
        <f>IFERROR(__xludf.DUMMYFUNCTION("IF(
  OR($AJ615=""Full Payment"",$AJ615=""P1"",$AJ615=""P2"",$AJ615=""P3""),
  """",
  IF(
    AND(
      NOT(ISBLANK($K615)),
      $Q615=""Standard Booking, P4""
    ),
    LET(
      resDate,   $K615,
      tourDate,  $N615,
      monthCount, DATEDIF(r"&amp;"esDate, tourDate, ""M"") + 1,
      secondDates, ARRAYFORMULA(
        DATE(
          YEAR(resDate),
          MONTH(resDate) + SEQUENCE(monthCount),
          2
        )
      ),
      validDates, FILTER(
        secondDates,
        (secondDates &gt; res"&amp;"Date + 2) *
        (secondDates &lt;= tourDate - 3)
      ),
      IF(
        $AJ615=""P4"",
        IF(
          COUNTA(validDates) &lt; 4,
          """",
          TEXT(
            INDEX(validDates, 4),
            ""mmm d, yyyy""
          )
        ),
"&amp;"        IF(
          COUNTA(validDates) &lt; 4,
          """",
          TEXTJOIN(
            "", "", TRUE,
            TEXT(INDEX(validDates, 1), ""mmm d, yyyy""),
            TEXT(INDEX(validDates, 2), ""mmm d, yyyy""),
            TEXT(INDEX(validDates"&amp;", 3), ""mmm d, yyyy""),
            TEXT(INDEX(validDates, 4), ""mmm d, yyyy"")
          )
        )
      )
    ),
    """"
  )
)
"),"")</f>
        <v/>
      </c>
      <c r="BM615" s="65" t="str">
        <f t="shared" si="15"/>
        <v/>
      </c>
      <c r="BN615" s="66"/>
      <c r="BO615" s="67"/>
      <c r="BP615" s="49" t="b">
        <v>0</v>
      </c>
      <c r="BQ615" s="49" t="b">
        <v>0</v>
      </c>
      <c r="BR615" s="68"/>
      <c r="BS615" s="69"/>
      <c r="BT615" s="70" t="b">
        <v>0</v>
      </c>
      <c r="BU615" s="71"/>
      <c r="BV615" s="72"/>
      <c r="BW615" s="86" t="b">
        <v>0</v>
      </c>
      <c r="BX615" s="87"/>
    </row>
    <row r="616">
      <c r="A616" s="35" t="str">
        <f t="shared" si="1"/>
        <v/>
      </c>
      <c r="B616" s="36" t="str">
        <f t="shared" si="2"/>
        <v/>
      </c>
      <c r="C616" s="36" t="str">
        <f t="array" ref="C616">IF(
  M616="",
  "",
  IFERROR(
    INDEX(
      '{INDEX} Tour Packages'!$A:$ZZ,
      MATCH(
        M616,
        INDEX(
          '{INDEX} Tour Packages'!$A:$ZZ,
          ,
          MATCH("Tour Package Name", '{INDEX} Tour Packages'!$4:$4, 0)
        ),
        0
      ),
      MATCH("Tour Code", '{INDEX} Tour Packages'!$4:$4, 0)
    ),
    "XXX"
  )
)
</f>
        <v/>
      </c>
      <c r="D616" s="36" t="str">
        <f t="shared" si="3"/>
        <v/>
      </c>
      <c r="E616" s="36" t="str">
        <f t="shared" si="4"/>
        <v/>
      </c>
      <c r="F616" s="37" t="str">
        <f t="shared" si="5"/>
        <v/>
      </c>
      <c r="G616" s="89"/>
      <c r="H616" s="89"/>
      <c r="I616" s="90"/>
      <c r="J616" s="40" t="str">
        <f t="shared" si="16"/>
        <v> </v>
      </c>
      <c r="K616" s="91"/>
      <c r="L616" s="55"/>
      <c r="M616" s="55"/>
      <c r="N616" s="91"/>
      <c r="O616" s="43" t="str">
        <f>IFERROR(__xludf.DUMMYFUNCTION("IF(N616="""","""",IFERROR(
  N616 + VALUE(REGEXEXTRACT(P616, ""(\d+)\s+Days"")),
  """"
)
)"),"")</f>
        <v/>
      </c>
      <c r="P616" s="43" t="str">
        <f t="array" ref="P616">IFERROR(
  INDEX(
    INDEX('{INDEX} Tour Packages'!$A:$ZZ, , MATCH(P$3, '{INDEX} Tour Packages'!$4:$4, 0)),
    MATCH(M616, INDEX('{INDEX} Tour Packages'!$A:$ZZ,0, MATCH("Tour Package Name", '{INDEX} Tour Packages'!$4:$4, 0)), 0)
  ),
"")
</f>
        <v/>
      </c>
      <c r="Q616" s="44" t="str">
        <f t="shared" si="7"/>
        <v/>
      </c>
      <c r="R616" s="44" t="str">
        <f>IFERROR(__xludf.DUMMYFUNCTION("IF(OR(ISBLANK(K616), ISBLANK(N616)), """", 
  LET(
    resDate, K616,
    tourDate, N616,
    monthCount, MAX(0, DATEDIF(resDate, tourDate - 3, ""M"") + 1),
    secondDates, ARRAYFORMULA(DATE(YEAR(resDate), MONTH(resDate) + SEQUENCE(monthCount), 2)),
    "&amp;"validDates, FILTER(secondDates, (secondDates &gt; resDate + 2) * (secondDates &lt;= tourDate - 3)),
    IF(ISERROR(validDates), 0, COUNTA(validDates))
  )
)
"),"")</f>
        <v/>
      </c>
      <c r="S616" s="44" t="str">
        <f t="shared" si="8"/>
        <v/>
      </c>
      <c r="T616" s="45" t="str">
        <f t="array" ref="T616">IF(ISBLANK(BO616),IFERROR(
  INDEX(
    INDEX('{INDEX} Payment Terms'!$A:$G, , MATCH(T$3, '{INDEX} Payment Terms'!$4:$4, 0)),
    MATCH(Q616, INDEX('{INDEX} Payment Terms'!$A:$G,0, MATCH("Payment Condition", '{INDEX} Payment Terms'!$4:$4, 0)), 0)
  ),
""),"Cancelled")
</f>
        <v/>
      </c>
      <c r="U616" s="46" t="b">
        <v>0</v>
      </c>
      <c r="V616" s="47" t="str">
        <f>IFERROR(__xludf.DUMMYFUNCTION("IF(OR(L616=""Duo Booking"", L616=""Group Booking""),
IF(U616=FALSE,"""",
    LET(
      bookingType, L616,
      tour, M616,
      mainFirst, H616,
      mainLast, I616,
      mainEmail, G616,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$L$4:L616, bookingType,
          $M$4:M616, tour,
          $H$4:H616, mainFirst,
          $I$4:I616, mainLast,
          $G$4:G616, mainEmail
        ),
        ""000""
      ),
  "&amp;"    baseID &amp; ""-"" &amp; memberNumber
    )
  ),
  """"
)
"),"")</f>
        <v/>
      </c>
      <c r="W616" s="48"/>
      <c r="X616" s="85" t="b">
        <v>0</v>
      </c>
      <c r="Y616" s="85" t="b">
        <v>0</v>
      </c>
      <c r="Z616" s="85" t="b">
        <v>0</v>
      </c>
      <c r="AA616" s="50"/>
      <c r="AB616" s="51"/>
      <c r="AC616" s="85" t="b">
        <v>0</v>
      </c>
      <c r="AD616" s="92"/>
      <c r="AE616" s="88"/>
      <c r="AF616" s="36" t="str">
        <f t="array" ref="AF616">IF(M616="","",INDEX(
      '{INDEX} Tour Packages'!$A:$ZP,
      MATCH($M616, '{INDEX} Tour Packages'!$A:$A, 0),
      MATCH(AF$3, '{INDEX} Tour Packages'!$4:$4, 0)
    ))</f>
        <v/>
      </c>
      <c r="AG616" s="36" t="str">
        <f t="array" ref="AG616">IF(M616="","",INDEX(
      '{INDEX} Tour Packages'!$A:$ZP,
      MATCH($M616, '{INDEX} Tour Packages'!$A:$A, 0),
      MATCH(AG$3, '{INDEX} Tour Packages'!$4:$4, 0)
    ))</f>
        <v/>
      </c>
      <c r="AH616" s="36" t="str">
        <f t="array" ref="AH616">IF(M616="","",INDEX(
      '{INDEX} Tour Packages'!$A:$ZP,
      MATCH($M616, '{INDEX} Tour Packages'!$A:$A, 0),
      MATCH(AH$3, '{INDEX} Tour Packages'!$4:$4, 0)
    ))</f>
        <v/>
      </c>
      <c r="AI616" s="54" t="str">
        <f t="shared" si="9"/>
        <v/>
      </c>
      <c r="AJ616" s="42"/>
      <c r="AK616" s="55"/>
      <c r="AL616" s="46" t="b">
        <v>0</v>
      </c>
      <c r="AM616" s="56"/>
      <c r="AN616" s="57" t="str">
        <f t="shared" si="10"/>
        <v/>
      </c>
      <c r="AO616" s="58" t="str">
        <f t="shared" si="11"/>
        <v/>
      </c>
      <c r="AP616" s="59"/>
      <c r="AQ616" s="60"/>
      <c r="AR616" s="61"/>
      <c r="AS616" s="61"/>
      <c r="AT616" s="61" t="str">
        <f>IFERROR(__xludf.DUMMYFUNCTION("IF( 
  OR($AJ616=""Full Payment"", ISBLANK($K616)),
  """",
  IF(
    OR(
      Q616=""Standard Booking, P1"",
      Q616=""Standard Booking, P2"",
      Q616=""Standard Booking, P3"",
      Q616=""Standard Booking, P4""
    ),
    LET(
      resDate,   $"&amp;"K616,
      tourDate,  $N616,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6" s="62" t="str">
        <f t="shared" si="12"/>
        <v/>
      </c>
      <c r="AV616" s="63"/>
      <c r="AW616" s="64"/>
      <c r="AX616" s="64"/>
      <c r="AY616" s="64"/>
      <c r="AZ616" s="64" t="str">
        <f>IFERROR(__xludf.DUMMYFUNCTION("IF(
  OR($AJ616=""Full Payment"",$AJ616=""P1"", ISBLANK($K616)),
  """",
  IF(
    OR(
      $Q616=""Standard Booking, P2"",
      $Q616=""Standard Booking, P3"",
      $Q616=""Standard Booking, P4""
    ),
    LET(
      resDate,   $K616,
      tourDate,"&amp;"  $N616,
      monthCount, DATEDIF(resDate, tourDate, ""M"") + 1,
      secondDates, ARRAYFORMULA(
        DATE(
          YEAR(resDate),
          MONTH(resDate) + SEQUENCE(monthCount),
          2
        )
      ),
      validDates, FILTER(
        sec"&amp;"ondDates,
        (secondDates &gt; resDate + 2) *
        (secondDates &lt;= tourDate - 3)
      ),
      IF(
        OR($AJ616=""P2"", $AJ616=""P3"", $AJ616=""P4""),
        IF(
          COUNTA(validDates) &lt; 2,
          """",
          TEXT(INDEX(validDates"&amp;", 2), ""mmm d, yyyy"")
        ),
        IF(
          COUNTA(validDates) &lt; 2,
          """",
          TEXTJOIN("", "", TRUE,
            TEXT(INDEX(validDates, 1), ""mmm d, yyyy""),
            TEXT(INDEX(validDates, 2), ""mmm d, yyyy"")
          )
 "&amp;"       )
      )
    ),
    """"
  )
)
"),"")</f>
        <v/>
      </c>
      <c r="BA616" s="65" t="str">
        <f t="shared" si="13"/>
        <v/>
      </c>
      <c r="BB616" s="63"/>
      <c r="BC616" s="64"/>
      <c r="BD616" s="64"/>
      <c r="BE616" s="64"/>
      <c r="BF616" s="64" t="str">
        <f>IFERROR(__xludf.DUMMYFUNCTION("IF(
  OR($AJ616=""Full Payment"",$AJ616=""P1"", $AJ616=""P2""),
  """",
  IF(
    AND(
      NOT(ISBLANK($K616)),
      OR(
        Q616=""Standard Booking, P3"",
        Q616=""Standard Booking, P4""
      )
    ),
    LET(
      resDate,   $K616,
      "&amp;"tourDate,  $N616,
      monthCount, DATEDIF(resDate, tourDate, ""M"") + 1,
      secondDates, ARRAYFORMULA(
        DATE(
          YEAR(resDate),
          MONTH(resDate) + SEQUENCE(monthCount),
          2
        )
      ),
      validDates, FILTER(
  "&amp;"      secondDates,
        (secondDates &gt; resDate + 2) *
        (secondDates &lt;= tourDate - 3)
      ),
      IF(
        $AJ616=""P4"",
        IF(
          COUNTA(validDates) &lt; 3,
          """",
          TEXT(INDEX(validDates, 3), ""mmm d, yyyy"")
  "&amp;"      ),
        IF(
          $AJ616=""P3"",
          IF(
            COUNTA(validDates) &lt; 3,
            """",
            TEXT(INDEX(validDates, 3), ""mmm d, yyyy"")
          ),
          IF(
            COUNTA(validDates) &lt; 3,
            """",
    "&amp;"        TEXTJOIN("", "", TRUE,
              TEXT(INDEX(validDates, 1), ""mmm d, yyyy""),
              TEXT(INDEX(validDates, 2), ""mmm d, yyyy""),
              TEXT(INDEX(validDates, 3), ""mmm d, yyyy"")
            )
          )
        )
      )
    "&amp;"),
    """"
  )
)
"),"")</f>
        <v/>
      </c>
      <c r="BG616" s="65" t="str">
        <f t="shared" si="14"/>
        <v/>
      </c>
      <c r="BH616" s="63"/>
      <c r="BI616" s="64"/>
      <c r="BJ616" s="64"/>
      <c r="BK616" s="64"/>
      <c r="BL616" s="64" t="str">
        <f>IFERROR(__xludf.DUMMYFUNCTION("IF(
  OR($AJ616=""Full Payment"",$AJ616=""P1"",$AJ616=""P2"",$AJ616=""P3""),
  """",
  IF(
    AND(
      NOT(ISBLANK($K616)),
      $Q616=""Standard Booking, P4""
    ),
    LET(
      resDate,   $K616,
      tourDate,  $N616,
      monthCount, DATEDIF(r"&amp;"esDate, tourDate, ""M"") + 1,
      secondDates, ARRAYFORMULA(
        DATE(
          YEAR(resDate),
          MONTH(resDate) + SEQUENCE(monthCount),
          2
        )
      ),
      validDates, FILTER(
        secondDates,
        (secondDates &gt; res"&amp;"Date + 2) *
        (secondDates &lt;= tourDate - 3)
      ),
      IF(
        $AJ616=""P4"",
        IF(
          COUNTA(validDates) &lt; 4,
          """",
          TEXT(
            INDEX(validDates, 4),
            ""mmm d, yyyy""
          )
        ),
"&amp;"        IF(
          COUNTA(validDates) &lt; 4,
          """",
          TEXTJOIN(
            "", "", TRUE,
            TEXT(INDEX(validDates, 1), ""mmm d, yyyy""),
            TEXT(INDEX(validDates, 2), ""mmm d, yyyy""),
            TEXT(INDEX(validDates"&amp;", 3), ""mmm d, yyyy""),
            TEXT(INDEX(validDates, 4), ""mmm d, yyyy"")
          )
        )
      )
    ),
    """"
  )
)
"),"")</f>
        <v/>
      </c>
      <c r="BM616" s="65" t="str">
        <f t="shared" si="15"/>
        <v/>
      </c>
      <c r="BN616" s="66"/>
      <c r="BO616" s="67"/>
      <c r="BP616" s="49" t="b">
        <v>0</v>
      </c>
      <c r="BQ616" s="49" t="b">
        <v>0</v>
      </c>
      <c r="BR616" s="68"/>
      <c r="BS616" s="69"/>
      <c r="BT616" s="70" t="b">
        <v>0</v>
      </c>
      <c r="BU616" s="71"/>
      <c r="BV616" s="72"/>
      <c r="BW616" s="86" t="b">
        <v>0</v>
      </c>
      <c r="BX616" s="87"/>
    </row>
    <row r="617">
      <c r="A617" s="35" t="str">
        <f t="shared" si="1"/>
        <v/>
      </c>
      <c r="B617" s="36" t="str">
        <f t="shared" si="2"/>
        <v/>
      </c>
      <c r="C617" s="36" t="str">
        <f t="array" ref="C617">IF(
  M617="",
  "",
  IFERROR(
    INDEX(
      '{INDEX} Tour Packages'!$A:$ZZ,
      MATCH(
        M617,
        INDEX(
          '{INDEX} Tour Packages'!$A:$ZZ,
          ,
          MATCH("Tour Package Name", '{INDEX} Tour Packages'!$4:$4, 0)
        ),
        0
      ),
      MATCH("Tour Code", '{INDEX} Tour Packages'!$4:$4, 0)
    ),
    "XXX"
  )
)
</f>
        <v/>
      </c>
      <c r="D617" s="36" t="str">
        <f t="shared" si="3"/>
        <v/>
      </c>
      <c r="E617" s="36" t="str">
        <f t="shared" si="4"/>
        <v/>
      </c>
      <c r="F617" s="37" t="str">
        <f t="shared" si="5"/>
        <v/>
      </c>
      <c r="G617" s="89"/>
      <c r="H617" s="89"/>
      <c r="I617" s="90"/>
      <c r="J617" s="40" t="str">
        <f t="shared" si="16"/>
        <v> </v>
      </c>
      <c r="K617" s="91"/>
      <c r="L617" s="55"/>
      <c r="M617" s="55"/>
      <c r="N617" s="91"/>
      <c r="O617" s="43" t="str">
        <f>IFERROR(__xludf.DUMMYFUNCTION("IF(N617="""","""",IFERROR(
  N617 + VALUE(REGEXEXTRACT(P617, ""(\d+)\s+Days"")),
  """"
)
)"),"")</f>
        <v/>
      </c>
      <c r="P617" s="43" t="str">
        <f t="array" ref="P617">IFERROR(
  INDEX(
    INDEX('{INDEX} Tour Packages'!$A:$ZZ, , MATCH(P$3, '{INDEX} Tour Packages'!$4:$4, 0)),
    MATCH(M617, INDEX('{INDEX} Tour Packages'!$A:$ZZ,0, MATCH("Tour Package Name", '{INDEX} Tour Packages'!$4:$4, 0)), 0)
  ),
"")
</f>
        <v/>
      </c>
      <c r="Q617" s="44" t="str">
        <f t="shared" si="7"/>
        <v/>
      </c>
      <c r="R617" s="44" t="str">
        <f>IFERROR(__xludf.DUMMYFUNCTION("IF(OR(ISBLANK(K617), ISBLANK(N617)), """", 
  LET(
    resDate, K617,
    tourDate, N617,
    monthCount, MAX(0, DATEDIF(resDate, tourDate - 3, ""M"") + 1),
    secondDates, ARRAYFORMULA(DATE(YEAR(resDate), MONTH(resDate) + SEQUENCE(monthCount), 2)),
    "&amp;"validDates, FILTER(secondDates, (secondDates &gt; resDate + 2) * (secondDates &lt;= tourDate - 3)),
    IF(ISERROR(validDates), 0, COUNTA(validDates))
  )
)
"),"")</f>
        <v/>
      </c>
      <c r="S617" s="44" t="str">
        <f t="shared" si="8"/>
        <v/>
      </c>
      <c r="T617" s="45" t="str">
        <f t="array" ref="T617">IF(ISBLANK(BO617),IFERROR(
  INDEX(
    INDEX('{INDEX} Payment Terms'!$A:$G, , MATCH(T$3, '{INDEX} Payment Terms'!$4:$4, 0)),
    MATCH(Q617, INDEX('{INDEX} Payment Terms'!$A:$G,0, MATCH("Payment Condition", '{INDEX} Payment Terms'!$4:$4, 0)), 0)
  ),
""),"Cancelled")
</f>
        <v/>
      </c>
      <c r="U617" s="46" t="b">
        <v>0</v>
      </c>
      <c r="V617" s="47" t="str">
        <f>IFERROR(__xludf.DUMMYFUNCTION("IF(OR(L617=""Duo Booking"", L617=""Group Booking""),
IF(U617=FALSE,"""",
    LET(
      bookingType, L617,
      tour, M617,
      mainFirst, H617,
      mainLast, I617,
      mainEmail, G617,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$L$4:L617, bookingType,
          $M$4:M617, tour,
          $H$4:H617, mainFirst,
          $I$4:I617, mainLast,
          $G$4:G617, mainEmail
        ),
        ""000""
      ),
  "&amp;"    baseID &amp; ""-"" &amp; memberNumber
    )
  ),
  """"
)
"),"")</f>
        <v/>
      </c>
      <c r="W617" s="48"/>
      <c r="X617" s="85" t="b">
        <v>0</v>
      </c>
      <c r="Y617" s="85" t="b">
        <v>0</v>
      </c>
      <c r="Z617" s="85" t="b">
        <v>0</v>
      </c>
      <c r="AA617" s="50"/>
      <c r="AB617" s="51"/>
      <c r="AC617" s="85" t="b">
        <v>0</v>
      </c>
      <c r="AD617" s="92"/>
      <c r="AE617" s="88"/>
      <c r="AF617" s="36" t="str">
        <f t="array" ref="AF617">IF(M617="","",INDEX(
      '{INDEX} Tour Packages'!$A:$ZP,
      MATCH($M617, '{INDEX} Tour Packages'!$A:$A, 0),
      MATCH(AF$3, '{INDEX} Tour Packages'!$4:$4, 0)
    ))</f>
        <v/>
      </c>
      <c r="AG617" s="36" t="str">
        <f t="array" ref="AG617">IF(M617="","",INDEX(
      '{INDEX} Tour Packages'!$A:$ZP,
      MATCH($M617, '{INDEX} Tour Packages'!$A:$A, 0),
      MATCH(AG$3, '{INDEX} Tour Packages'!$4:$4, 0)
    ))</f>
        <v/>
      </c>
      <c r="AH617" s="36" t="str">
        <f t="array" ref="AH617">IF(M617="","",INDEX(
      '{INDEX} Tour Packages'!$A:$ZP,
      MATCH($M617, '{INDEX} Tour Packages'!$A:$A, 0),
      MATCH(AH$3, '{INDEX} Tour Packages'!$4:$4, 0)
    ))</f>
        <v/>
      </c>
      <c r="AI617" s="54" t="str">
        <f t="shared" si="9"/>
        <v/>
      </c>
      <c r="AJ617" s="42"/>
      <c r="AK617" s="55"/>
      <c r="AL617" s="46" t="b">
        <v>0</v>
      </c>
      <c r="AM617" s="56"/>
      <c r="AN617" s="57" t="str">
        <f t="shared" si="10"/>
        <v/>
      </c>
      <c r="AO617" s="58" t="str">
        <f t="shared" si="11"/>
        <v/>
      </c>
      <c r="AP617" s="59"/>
      <c r="AQ617" s="60"/>
      <c r="AR617" s="61"/>
      <c r="AS617" s="61"/>
      <c r="AT617" s="61" t="str">
        <f>IFERROR(__xludf.DUMMYFUNCTION("IF( 
  OR($AJ617=""Full Payment"", ISBLANK($K617)),
  """",
  IF(
    OR(
      Q617=""Standard Booking, P1"",
      Q617=""Standard Booking, P2"",
      Q617=""Standard Booking, P3"",
      Q617=""Standard Booking, P4""
    ),
    LET(
      resDate,   $"&amp;"K617,
      tourDate,  $N617,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7" s="62" t="str">
        <f t="shared" si="12"/>
        <v/>
      </c>
      <c r="AV617" s="63"/>
      <c r="AW617" s="64"/>
      <c r="AX617" s="64"/>
      <c r="AY617" s="64"/>
      <c r="AZ617" s="64" t="str">
        <f>IFERROR(__xludf.DUMMYFUNCTION("IF(
  OR($AJ617=""Full Payment"",$AJ617=""P1"", ISBLANK($K617)),
  """",
  IF(
    OR(
      $Q617=""Standard Booking, P2"",
      $Q617=""Standard Booking, P3"",
      $Q617=""Standard Booking, P4""
    ),
    LET(
      resDate,   $K617,
      tourDate,"&amp;"  $N617,
      monthCount, DATEDIF(resDate, tourDate, ""M"") + 1,
      secondDates, ARRAYFORMULA(
        DATE(
          YEAR(resDate),
          MONTH(resDate) + SEQUENCE(monthCount),
          2
        )
      ),
      validDates, FILTER(
        sec"&amp;"ondDates,
        (secondDates &gt; resDate + 2) *
        (secondDates &lt;= tourDate - 3)
      ),
      IF(
        OR($AJ617=""P2"", $AJ617=""P3"", $AJ617=""P4""),
        IF(
          COUNTA(validDates) &lt; 2,
          """",
          TEXT(INDEX(validDates"&amp;", 2), ""mmm d, yyyy"")
        ),
        IF(
          COUNTA(validDates) &lt; 2,
          """",
          TEXTJOIN("", "", TRUE,
            TEXT(INDEX(validDates, 1), ""mmm d, yyyy""),
            TEXT(INDEX(validDates, 2), ""mmm d, yyyy"")
          )
 "&amp;"       )
      )
    ),
    """"
  )
)
"),"")</f>
        <v/>
      </c>
      <c r="BA617" s="65" t="str">
        <f t="shared" si="13"/>
        <v/>
      </c>
      <c r="BB617" s="63"/>
      <c r="BC617" s="64"/>
      <c r="BD617" s="64"/>
      <c r="BE617" s="64"/>
      <c r="BF617" s="64" t="str">
        <f>IFERROR(__xludf.DUMMYFUNCTION("IF(
  OR($AJ617=""Full Payment"",$AJ617=""P1"", $AJ617=""P2""),
  """",
  IF(
    AND(
      NOT(ISBLANK($K617)),
      OR(
        Q617=""Standard Booking, P3"",
        Q617=""Standard Booking, P4""
      )
    ),
    LET(
      resDate,   $K617,
      "&amp;"tourDate,  $N617,
      monthCount, DATEDIF(resDate, tourDate, ""M"") + 1,
      secondDates, ARRAYFORMULA(
        DATE(
          YEAR(resDate),
          MONTH(resDate) + SEQUENCE(monthCount),
          2
        )
      ),
      validDates, FILTER(
  "&amp;"      secondDates,
        (secondDates &gt; resDate + 2) *
        (secondDates &lt;= tourDate - 3)
      ),
      IF(
        $AJ617=""P4"",
        IF(
          COUNTA(validDates) &lt; 3,
          """",
          TEXT(INDEX(validDates, 3), ""mmm d, yyyy"")
  "&amp;"      ),
        IF(
          $AJ617=""P3"",
          IF(
            COUNTA(validDates) &lt; 3,
            """",
            TEXT(INDEX(validDates, 3), ""mmm d, yyyy"")
          ),
          IF(
            COUNTA(validDates) &lt; 3,
            """",
    "&amp;"        TEXTJOIN("", "", TRUE,
              TEXT(INDEX(validDates, 1), ""mmm d, yyyy""),
              TEXT(INDEX(validDates, 2), ""mmm d, yyyy""),
              TEXT(INDEX(validDates, 3), ""mmm d, yyyy"")
            )
          )
        )
      )
    "&amp;"),
    """"
  )
)
"),"")</f>
        <v/>
      </c>
      <c r="BG617" s="65" t="str">
        <f t="shared" si="14"/>
        <v/>
      </c>
      <c r="BH617" s="63"/>
      <c r="BI617" s="64"/>
      <c r="BJ617" s="64"/>
      <c r="BK617" s="64"/>
      <c r="BL617" s="64" t="str">
        <f>IFERROR(__xludf.DUMMYFUNCTION("IF(
  OR($AJ617=""Full Payment"",$AJ617=""P1"",$AJ617=""P2"",$AJ617=""P3""),
  """",
  IF(
    AND(
      NOT(ISBLANK($K617)),
      $Q617=""Standard Booking, P4""
    ),
    LET(
      resDate,   $K617,
      tourDate,  $N617,
      monthCount, DATEDIF(r"&amp;"esDate, tourDate, ""M"") + 1,
      secondDates, ARRAYFORMULA(
        DATE(
          YEAR(resDate),
          MONTH(resDate) + SEQUENCE(monthCount),
          2
        )
      ),
      validDates, FILTER(
        secondDates,
        (secondDates &gt; res"&amp;"Date + 2) *
        (secondDates &lt;= tourDate - 3)
      ),
      IF(
        $AJ617=""P4"",
        IF(
          COUNTA(validDates) &lt; 4,
          """",
          TEXT(
            INDEX(validDates, 4),
            ""mmm d, yyyy""
          )
        ),
"&amp;"        IF(
          COUNTA(validDates) &lt; 4,
          """",
          TEXTJOIN(
            "", "", TRUE,
            TEXT(INDEX(validDates, 1), ""mmm d, yyyy""),
            TEXT(INDEX(validDates, 2), ""mmm d, yyyy""),
            TEXT(INDEX(validDates"&amp;", 3), ""mmm d, yyyy""),
            TEXT(INDEX(validDates, 4), ""mmm d, yyyy"")
          )
        )
      )
    ),
    """"
  )
)
"),"")</f>
        <v/>
      </c>
      <c r="BM617" s="65" t="str">
        <f t="shared" si="15"/>
        <v/>
      </c>
      <c r="BN617" s="66"/>
      <c r="BO617" s="67"/>
      <c r="BP617" s="49" t="b">
        <v>0</v>
      </c>
      <c r="BQ617" s="49" t="b">
        <v>0</v>
      </c>
      <c r="BR617" s="68"/>
      <c r="BS617" s="69"/>
      <c r="BT617" s="70" t="b">
        <v>0</v>
      </c>
      <c r="BU617" s="71"/>
      <c r="BV617" s="72"/>
      <c r="BW617" s="86" t="b">
        <v>0</v>
      </c>
      <c r="BX617" s="87"/>
    </row>
    <row r="618">
      <c r="A618" s="35" t="str">
        <f t="shared" si="1"/>
        <v/>
      </c>
      <c r="B618" s="36" t="str">
        <f t="shared" si="2"/>
        <v/>
      </c>
      <c r="C618" s="36" t="str">
        <f t="array" ref="C618">IF(
  M618="",
  "",
  IFERROR(
    INDEX(
      '{INDEX} Tour Packages'!$A:$ZZ,
      MATCH(
        M618,
        INDEX(
          '{INDEX} Tour Packages'!$A:$ZZ,
          ,
          MATCH("Tour Package Name", '{INDEX} Tour Packages'!$4:$4, 0)
        ),
        0
      ),
      MATCH("Tour Code", '{INDEX} Tour Packages'!$4:$4, 0)
    ),
    "XXX"
  )
)
</f>
        <v/>
      </c>
      <c r="D618" s="36" t="str">
        <f t="shared" si="3"/>
        <v/>
      </c>
      <c r="E618" s="36" t="str">
        <f t="shared" si="4"/>
        <v/>
      </c>
      <c r="F618" s="37" t="str">
        <f t="shared" si="5"/>
        <v/>
      </c>
      <c r="G618" s="89"/>
      <c r="H618" s="89"/>
      <c r="I618" s="90"/>
      <c r="J618" s="40" t="str">
        <f t="shared" si="16"/>
        <v> </v>
      </c>
      <c r="K618" s="91"/>
      <c r="L618" s="55"/>
      <c r="M618" s="55"/>
      <c r="N618" s="91"/>
      <c r="O618" s="43" t="str">
        <f>IFERROR(__xludf.DUMMYFUNCTION("IF(N618="""","""",IFERROR(
  N618 + VALUE(REGEXEXTRACT(P618, ""(\d+)\s+Days"")),
  """"
)
)"),"")</f>
        <v/>
      </c>
      <c r="P618" s="43" t="str">
        <f t="array" ref="P618">IFERROR(
  INDEX(
    INDEX('{INDEX} Tour Packages'!$A:$ZZ, , MATCH(P$3, '{INDEX} Tour Packages'!$4:$4, 0)),
    MATCH(M618, INDEX('{INDEX} Tour Packages'!$A:$ZZ,0, MATCH("Tour Package Name", '{INDEX} Tour Packages'!$4:$4, 0)), 0)
  ),
"")
</f>
        <v/>
      </c>
      <c r="Q618" s="44" t="str">
        <f t="shared" si="7"/>
        <v/>
      </c>
      <c r="R618" s="44" t="str">
        <f>IFERROR(__xludf.DUMMYFUNCTION("IF(OR(ISBLANK(K618), ISBLANK(N618)), """", 
  LET(
    resDate, K618,
    tourDate, N618,
    monthCount, MAX(0, DATEDIF(resDate, tourDate - 3, ""M"") + 1),
    secondDates, ARRAYFORMULA(DATE(YEAR(resDate), MONTH(resDate) + SEQUENCE(monthCount), 2)),
    "&amp;"validDates, FILTER(secondDates, (secondDates &gt; resDate + 2) * (secondDates &lt;= tourDate - 3)),
    IF(ISERROR(validDates), 0, COUNTA(validDates))
  )
)
"),"")</f>
        <v/>
      </c>
      <c r="S618" s="44" t="str">
        <f t="shared" si="8"/>
        <v/>
      </c>
      <c r="T618" s="45" t="str">
        <f t="array" ref="T618">IF(ISBLANK(BO618),IFERROR(
  INDEX(
    INDEX('{INDEX} Payment Terms'!$A:$G, , MATCH(T$3, '{INDEX} Payment Terms'!$4:$4, 0)),
    MATCH(Q618, INDEX('{INDEX} Payment Terms'!$A:$G,0, MATCH("Payment Condition", '{INDEX} Payment Terms'!$4:$4, 0)), 0)
  ),
""),"Cancelled")
</f>
        <v/>
      </c>
      <c r="U618" s="46" t="b">
        <v>0</v>
      </c>
      <c r="V618" s="47" t="str">
        <f>IFERROR(__xludf.DUMMYFUNCTION("IF(OR(L618=""Duo Booking"", L618=""Group Booking""),
IF(U618=FALSE,"""",
    LET(
      bookingType, L618,
      tour, M618,
      mainFirst, H618,
      mainLast, I618,
      mainEmail, G618,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$L$4:L618, bookingType,
          $M$4:M618, tour,
          $H$4:H618, mainFirst,
          $I$4:I618, mainLast,
          $G$4:G618, mainEmail
        ),
        ""000""
      ),
  "&amp;"    baseID &amp; ""-"" &amp; memberNumber
    )
  ),
  """"
)
"),"")</f>
        <v/>
      </c>
      <c r="W618" s="48"/>
      <c r="X618" s="85" t="b">
        <v>0</v>
      </c>
      <c r="Y618" s="85" t="b">
        <v>0</v>
      </c>
      <c r="Z618" s="85" t="b">
        <v>0</v>
      </c>
      <c r="AA618" s="50"/>
      <c r="AB618" s="51"/>
      <c r="AC618" s="85" t="b">
        <v>0</v>
      </c>
      <c r="AD618" s="92"/>
      <c r="AE618" s="88"/>
      <c r="AF618" s="36" t="str">
        <f t="array" ref="AF618">IF(M618="","",INDEX(
      '{INDEX} Tour Packages'!$A:$ZP,
      MATCH($M618, '{INDEX} Tour Packages'!$A:$A, 0),
      MATCH(AF$3, '{INDEX} Tour Packages'!$4:$4, 0)
    ))</f>
        <v/>
      </c>
      <c r="AG618" s="36" t="str">
        <f t="array" ref="AG618">IF(M618="","",INDEX(
      '{INDEX} Tour Packages'!$A:$ZP,
      MATCH($M618, '{INDEX} Tour Packages'!$A:$A, 0),
      MATCH(AG$3, '{INDEX} Tour Packages'!$4:$4, 0)
    ))</f>
        <v/>
      </c>
      <c r="AH618" s="36" t="str">
        <f t="array" ref="AH618">IF(M618="","",INDEX(
      '{INDEX} Tour Packages'!$A:$ZP,
      MATCH($M618, '{INDEX} Tour Packages'!$A:$A, 0),
      MATCH(AH$3, '{INDEX} Tour Packages'!$4:$4, 0)
    ))</f>
        <v/>
      </c>
      <c r="AI618" s="54" t="str">
        <f t="shared" si="9"/>
        <v/>
      </c>
      <c r="AJ618" s="42"/>
      <c r="AK618" s="55"/>
      <c r="AL618" s="46" t="b">
        <v>0</v>
      </c>
      <c r="AM618" s="56"/>
      <c r="AN618" s="57" t="str">
        <f t="shared" si="10"/>
        <v/>
      </c>
      <c r="AO618" s="58" t="str">
        <f t="shared" si="11"/>
        <v/>
      </c>
      <c r="AP618" s="59"/>
      <c r="AQ618" s="60"/>
      <c r="AR618" s="61"/>
      <c r="AS618" s="61"/>
      <c r="AT618" s="61" t="str">
        <f>IFERROR(__xludf.DUMMYFUNCTION("IF( 
  OR($AJ618=""Full Payment"", ISBLANK($K618)),
  """",
  IF(
    OR(
      Q618=""Standard Booking, P1"",
      Q618=""Standard Booking, P2"",
      Q618=""Standard Booking, P3"",
      Q618=""Standard Booking, P4""
    ),
    LET(
      resDate,   $"&amp;"K618,
      tourDate,  $N618,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8" s="62" t="str">
        <f t="shared" si="12"/>
        <v/>
      </c>
      <c r="AV618" s="63"/>
      <c r="AW618" s="64"/>
      <c r="AX618" s="64"/>
      <c r="AY618" s="64"/>
      <c r="AZ618" s="64" t="str">
        <f>IFERROR(__xludf.DUMMYFUNCTION("IF(
  OR($AJ618=""Full Payment"",$AJ618=""P1"", ISBLANK($K618)),
  """",
  IF(
    OR(
      $Q618=""Standard Booking, P2"",
      $Q618=""Standard Booking, P3"",
      $Q618=""Standard Booking, P4""
    ),
    LET(
      resDate,   $K618,
      tourDate,"&amp;"  $N618,
      monthCount, DATEDIF(resDate, tourDate, ""M"") + 1,
      secondDates, ARRAYFORMULA(
        DATE(
          YEAR(resDate),
          MONTH(resDate) + SEQUENCE(monthCount),
          2
        )
      ),
      validDates, FILTER(
        sec"&amp;"ondDates,
        (secondDates &gt; resDate + 2) *
        (secondDates &lt;= tourDate - 3)
      ),
      IF(
        OR($AJ618=""P2"", $AJ618=""P3"", $AJ618=""P4""),
        IF(
          COUNTA(validDates) &lt; 2,
          """",
          TEXT(INDEX(validDates"&amp;", 2), ""mmm d, yyyy"")
        ),
        IF(
          COUNTA(validDates) &lt; 2,
          """",
          TEXTJOIN("", "", TRUE,
            TEXT(INDEX(validDates, 1), ""mmm d, yyyy""),
            TEXT(INDEX(validDates, 2), ""mmm d, yyyy"")
          )
 "&amp;"       )
      )
    ),
    """"
  )
)
"),"")</f>
        <v/>
      </c>
      <c r="BA618" s="65" t="str">
        <f t="shared" si="13"/>
        <v/>
      </c>
      <c r="BB618" s="63"/>
      <c r="BC618" s="64"/>
      <c r="BD618" s="64"/>
      <c r="BE618" s="64"/>
      <c r="BF618" s="64" t="str">
        <f>IFERROR(__xludf.DUMMYFUNCTION("IF(
  OR($AJ618=""Full Payment"",$AJ618=""P1"", $AJ618=""P2""),
  """",
  IF(
    AND(
      NOT(ISBLANK($K618)),
      OR(
        Q618=""Standard Booking, P3"",
        Q618=""Standard Booking, P4""
      )
    ),
    LET(
      resDate,   $K618,
      "&amp;"tourDate,  $N618,
      monthCount, DATEDIF(resDate, tourDate, ""M"") + 1,
      secondDates, ARRAYFORMULA(
        DATE(
          YEAR(resDate),
          MONTH(resDate) + SEQUENCE(monthCount),
          2
        )
      ),
      validDates, FILTER(
  "&amp;"      secondDates,
        (secondDates &gt; resDate + 2) *
        (secondDates &lt;= tourDate - 3)
      ),
      IF(
        $AJ618=""P4"",
        IF(
          COUNTA(validDates) &lt; 3,
          """",
          TEXT(INDEX(validDates, 3), ""mmm d, yyyy"")
  "&amp;"      ),
        IF(
          $AJ618=""P3"",
          IF(
            COUNTA(validDates) &lt; 3,
            """",
            TEXT(INDEX(validDates, 3), ""mmm d, yyyy"")
          ),
          IF(
            COUNTA(validDates) &lt; 3,
            """",
    "&amp;"        TEXTJOIN("", "", TRUE,
              TEXT(INDEX(validDates, 1), ""mmm d, yyyy""),
              TEXT(INDEX(validDates, 2), ""mmm d, yyyy""),
              TEXT(INDEX(validDates, 3), ""mmm d, yyyy"")
            )
          )
        )
      )
    "&amp;"),
    """"
  )
)
"),"")</f>
        <v/>
      </c>
      <c r="BG618" s="65" t="str">
        <f t="shared" si="14"/>
        <v/>
      </c>
      <c r="BH618" s="63"/>
      <c r="BI618" s="64"/>
      <c r="BJ618" s="64"/>
      <c r="BK618" s="64"/>
      <c r="BL618" s="64" t="str">
        <f>IFERROR(__xludf.DUMMYFUNCTION("IF(
  OR($AJ618=""Full Payment"",$AJ618=""P1"",$AJ618=""P2"",$AJ618=""P3""),
  """",
  IF(
    AND(
      NOT(ISBLANK($K618)),
      $Q618=""Standard Booking, P4""
    ),
    LET(
      resDate,   $K618,
      tourDate,  $N618,
      monthCount, DATEDIF(r"&amp;"esDate, tourDate, ""M"") + 1,
      secondDates, ARRAYFORMULA(
        DATE(
          YEAR(resDate),
          MONTH(resDate) + SEQUENCE(monthCount),
          2
        )
      ),
      validDates, FILTER(
        secondDates,
        (secondDates &gt; res"&amp;"Date + 2) *
        (secondDates &lt;= tourDate - 3)
      ),
      IF(
        $AJ618=""P4"",
        IF(
          COUNTA(validDates) &lt; 4,
          """",
          TEXT(
            INDEX(validDates, 4),
            ""mmm d, yyyy""
          )
        ),
"&amp;"        IF(
          COUNTA(validDates) &lt; 4,
          """",
          TEXTJOIN(
            "", "", TRUE,
            TEXT(INDEX(validDates, 1), ""mmm d, yyyy""),
            TEXT(INDEX(validDates, 2), ""mmm d, yyyy""),
            TEXT(INDEX(validDates"&amp;", 3), ""mmm d, yyyy""),
            TEXT(INDEX(validDates, 4), ""mmm d, yyyy"")
          )
        )
      )
    ),
    """"
  )
)
"),"")</f>
        <v/>
      </c>
      <c r="BM618" s="65" t="str">
        <f t="shared" si="15"/>
        <v/>
      </c>
      <c r="BN618" s="66"/>
      <c r="BO618" s="67"/>
      <c r="BP618" s="49" t="b">
        <v>0</v>
      </c>
      <c r="BQ618" s="49" t="b">
        <v>0</v>
      </c>
      <c r="BR618" s="68"/>
      <c r="BS618" s="69"/>
      <c r="BT618" s="70" t="b">
        <v>0</v>
      </c>
      <c r="BU618" s="71"/>
      <c r="BV618" s="72"/>
      <c r="BW618" s="86" t="b">
        <v>0</v>
      </c>
      <c r="BX618" s="87"/>
    </row>
    <row r="619">
      <c r="A619" s="35" t="str">
        <f t="shared" si="1"/>
        <v/>
      </c>
      <c r="B619" s="36" t="str">
        <f t="shared" si="2"/>
        <v/>
      </c>
      <c r="C619" s="36" t="str">
        <f t="array" ref="C619">IF(
  M619="",
  "",
  IFERROR(
    INDEX(
      '{INDEX} Tour Packages'!$A:$ZZ,
      MATCH(
        M619,
        INDEX(
          '{INDEX} Tour Packages'!$A:$ZZ,
          ,
          MATCH("Tour Package Name", '{INDEX} Tour Packages'!$4:$4, 0)
        ),
        0
      ),
      MATCH("Tour Code", '{INDEX} Tour Packages'!$4:$4, 0)
    ),
    "XXX"
  )
)
</f>
        <v/>
      </c>
      <c r="D619" s="36" t="str">
        <f t="shared" si="3"/>
        <v/>
      </c>
      <c r="E619" s="36" t="str">
        <f t="shared" si="4"/>
        <v/>
      </c>
      <c r="F619" s="37" t="str">
        <f t="shared" si="5"/>
        <v/>
      </c>
      <c r="G619" s="89"/>
      <c r="H619" s="89"/>
      <c r="I619" s="90"/>
      <c r="J619" s="40" t="str">
        <f t="shared" si="16"/>
        <v> </v>
      </c>
      <c r="K619" s="91"/>
      <c r="L619" s="55"/>
      <c r="M619" s="55"/>
      <c r="N619" s="91"/>
      <c r="O619" s="43" t="str">
        <f>IFERROR(__xludf.DUMMYFUNCTION("IF(N619="""","""",IFERROR(
  N619 + VALUE(REGEXEXTRACT(P619, ""(\d+)\s+Days"")),
  """"
)
)"),"")</f>
        <v/>
      </c>
      <c r="P619" s="43" t="str">
        <f t="array" ref="P619">IFERROR(
  INDEX(
    INDEX('{INDEX} Tour Packages'!$A:$ZZ, , MATCH(P$3, '{INDEX} Tour Packages'!$4:$4, 0)),
    MATCH(M619, INDEX('{INDEX} Tour Packages'!$A:$ZZ,0, MATCH("Tour Package Name", '{INDEX} Tour Packages'!$4:$4, 0)), 0)
  ),
"")
</f>
        <v/>
      </c>
      <c r="Q619" s="44" t="str">
        <f t="shared" si="7"/>
        <v/>
      </c>
      <c r="R619" s="44" t="str">
        <f>IFERROR(__xludf.DUMMYFUNCTION("IF(OR(ISBLANK(K619), ISBLANK(N619)), """", 
  LET(
    resDate, K619,
    tourDate, N619,
    monthCount, MAX(0, DATEDIF(resDate, tourDate - 3, ""M"") + 1),
    secondDates, ARRAYFORMULA(DATE(YEAR(resDate), MONTH(resDate) + SEQUENCE(monthCount), 2)),
    "&amp;"validDates, FILTER(secondDates, (secondDates &gt; resDate + 2) * (secondDates &lt;= tourDate - 3)),
    IF(ISERROR(validDates), 0, COUNTA(validDates))
  )
)
"),"")</f>
        <v/>
      </c>
      <c r="S619" s="44" t="str">
        <f t="shared" si="8"/>
        <v/>
      </c>
      <c r="T619" s="45" t="str">
        <f t="array" ref="T619">IF(ISBLANK(BO619),IFERROR(
  INDEX(
    INDEX('{INDEX} Payment Terms'!$A:$G, , MATCH(T$3, '{INDEX} Payment Terms'!$4:$4, 0)),
    MATCH(Q619, INDEX('{INDEX} Payment Terms'!$A:$G,0, MATCH("Payment Condition", '{INDEX} Payment Terms'!$4:$4, 0)), 0)
  ),
""),"Cancelled")
</f>
        <v/>
      </c>
      <c r="U619" s="46" t="b">
        <v>0</v>
      </c>
      <c r="V619" s="47" t="str">
        <f>IFERROR(__xludf.DUMMYFUNCTION("IF(OR(L619=""Duo Booking"", L619=""Group Booking""),
IF(U619=FALSE,"""",
    LET(
      bookingType, L619,
      tour, M619,
      mainFirst, H619,
      mainLast, I619,
      mainEmail, G619,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$L$4:L619, bookingType,
          $M$4:M619, tour,
          $H$4:H619, mainFirst,
          $I$4:I619, mainLast,
          $G$4:G619, mainEmail
        ),
        ""000""
      ),
  "&amp;"    baseID &amp; ""-"" &amp; memberNumber
    )
  ),
  """"
)
"),"")</f>
        <v/>
      </c>
      <c r="W619" s="48"/>
      <c r="X619" s="85" t="b">
        <v>0</v>
      </c>
      <c r="Y619" s="85" t="b">
        <v>0</v>
      </c>
      <c r="Z619" s="85" t="b">
        <v>0</v>
      </c>
      <c r="AA619" s="50"/>
      <c r="AB619" s="51"/>
      <c r="AC619" s="85" t="b">
        <v>0</v>
      </c>
      <c r="AD619" s="92"/>
      <c r="AE619" s="88"/>
      <c r="AF619" s="36" t="str">
        <f t="array" ref="AF619">IF(M619="","",INDEX(
      '{INDEX} Tour Packages'!$A:$ZP,
      MATCH($M619, '{INDEX} Tour Packages'!$A:$A, 0),
      MATCH(AF$3, '{INDEX} Tour Packages'!$4:$4, 0)
    ))</f>
        <v/>
      </c>
      <c r="AG619" s="36" t="str">
        <f t="array" ref="AG619">IF(M619="","",INDEX(
      '{INDEX} Tour Packages'!$A:$ZP,
      MATCH($M619, '{INDEX} Tour Packages'!$A:$A, 0),
      MATCH(AG$3, '{INDEX} Tour Packages'!$4:$4, 0)
    ))</f>
        <v/>
      </c>
      <c r="AH619" s="36" t="str">
        <f t="array" ref="AH619">IF(M619="","",INDEX(
      '{INDEX} Tour Packages'!$A:$ZP,
      MATCH($M619, '{INDEX} Tour Packages'!$A:$A, 0),
      MATCH(AH$3, '{INDEX} Tour Packages'!$4:$4, 0)
    ))</f>
        <v/>
      </c>
      <c r="AI619" s="54" t="str">
        <f t="shared" si="9"/>
        <v/>
      </c>
      <c r="AJ619" s="42"/>
      <c r="AK619" s="55"/>
      <c r="AL619" s="46" t="b">
        <v>0</v>
      </c>
      <c r="AM619" s="56"/>
      <c r="AN619" s="57" t="str">
        <f t="shared" si="10"/>
        <v/>
      </c>
      <c r="AO619" s="58" t="str">
        <f t="shared" si="11"/>
        <v/>
      </c>
      <c r="AP619" s="59"/>
      <c r="AQ619" s="60"/>
      <c r="AR619" s="61"/>
      <c r="AS619" s="61"/>
      <c r="AT619" s="61" t="str">
        <f>IFERROR(__xludf.DUMMYFUNCTION("IF( 
  OR($AJ619=""Full Payment"", ISBLANK($K619)),
  """",
  IF(
    OR(
      Q619=""Standard Booking, P1"",
      Q619=""Standard Booking, P2"",
      Q619=""Standard Booking, P3"",
      Q619=""Standard Booking, P4""
    ),
    LET(
      resDate,   $"&amp;"K619,
      tourDate,  $N619,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19" s="62" t="str">
        <f t="shared" si="12"/>
        <v/>
      </c>
      <c r="AV619" s="63"/>
      <c r="AW619" s="64"/>
      <c r="AX619" s="64"/>
      <c r="AY619" s="64"/>
      <c r="AZ619" s="64" t="str">
        <f>IFERROR(__xludf.DUMMYFUNCTION("IF(
  OR($AJ619=""Full Payment"",$AJ619=""P1"", ISBLANK($K619)),
  """",
  IF(
    OR(
      $Q619=""Standard Booking, P2"",
      $Q619=""Standard Booking, P3"",
      $Q619=""Standard Booking, P4""
    ),
    LET(
      resDate,   $K619,
      tourDate,"&amp;"  $N619,
      monthCount, DATEDIF(resDate, tourDate, ""M"") + 1,
      secondDates, ARRAYFORMULA(
        DATE(
          YEAR(resDate),
          MONTH(resDate) + SEQUENCE(monthCount),
          2
        )
      ),
      validDates, FILTER(
        sec"&amp;"ondDates,
        (secondDates &gt; resDate + 2) *
        (secondDates &lt;= tourDate - 3)
      ),
      IF(
        OR($AJ619=""P2"", $AJ619=""P3"", $AJ619=""P4""),
        IF(
          COUNTA(validDates) &lt; 2,
          """",
          TEXT(INDEX(validDates"&amp;", 2), ""mmm d, yyyy"")
        ),
        IF(
          COUNTA(validDates) &lt; 2,
          """",
          TEXTJOIN("", "", TRUE,
            TEXT(INDEX(validDates, 1), ""mmm d, yyyy""),
            TEXT(INDEX(validDates, 2), ""mmm d, yyyy"")
          )
 "&amp;"       )
      )
    ),
    """"
  )
)
"),"")</f>
        <v/>
      </c>
      <c r="BA619" s="65" t="str">
        <f t="shared" si="13"/>
        <v/>
      </c>
      <c r="BB619" s="63"/>
      <c r="BC619" s="64"/>
      <c r="BD619" s="64"/>
      <c r="BE619" s="64"/>
      <c r="BF619" s="64" t="str">
        <f>IFERROR(__xludf.DUMMYFUNCTION("IF(
  OR($AJ619=""Full Payment"",$AJ619=""P1"", $AJ619=""P2""),
  """",
  IF(
    AND(
      NOT(ISBLANK($K619)),
      OR(
        Q619=""Standard Booking, P3"",
        Q619=""Standard Booking, P4""
      )
    ),
    LET(
      resDate,   $K619,
      "&amp;"tourDate,  $N619,
      monthCount, DATEDIF(resDate, tourDate, ""M"") + 1,
      secondDates, ARRAYFORMULA(
        DATE(
          YEAR(resDate),
          MONTH(resDate) + SEQUENCE(monthCount),
          2
        )
      ),
      validDates, FILTER(
  "&amp;"      secondDates,
        (secondDates &gt; resDate + 2) *
        (secondDates &lt;= tourDate - 3)
      ),
      IF(
        $AJ619=""P4"",
        IF(
          COUNTA(validDates) &lt; 3,
          """",
          TEXT(INDEX(validDates, 3), ""mmm d, yyyy"")
  "&amp;"      ),
        IF(
          $AJ619=""P3"",
          IF(
            COUNTA(validDates) &lt; 3,
            """",
            TEXT(INDEX(validDates, 3), ""mmm d, yyyy"")
          ),
          IF(
            COUNTA(validDates) &lt; 3,
            """",
    "&amp;"        TEXTJOIN("", "", TRUE,
              TEXT(INDEX(validDates, 1), ""mmm d, yyyy""),
              TEXT(INDEX(validDates, 2), ""mmm d, yyyy""),
              TEXT(INDEX(validDates, 3), ""mmm d, yyyy"")
            )
          )
        )
      )
    "&amp;"),
    """"
  )
)
"),"")</f>
        <v/>
      </c>
      <c r="BG619" s="65" t="str">
        <f t="shared" si="14"/>
        <v/>
      </c>
      <c r="BH619" s="63"/>
      <c r="BI619" s="64"/>
      <c r="BJ619" s="64"/>
      <c r="BK619" s="64"/>
      <c r="BL619" s="64" t="str">
        <f>IFERROR(__xludf.DUMMYFUNCTION("IF(
  OR($AJ619=""Full Payment"",$AJ619=""P1"",$AJ619=""P2"",$AJ619=""P3""),
  """",
  IF(
    AND(
      NOT(ISBLANK($K619)),
      $Q619=""Standard Booking, P4""
    ),
    LET(
      resDate,   $K619,
      tourDate,  $N619,
      monthCount, DATEDIF(r"&amp;"esDate, tourDate, ""M"") + 1,
      secondDates, ARRAYFORMULA(
        DATE(
          YEAR(resDate),
          MONTH(resDate) + SEQUENCE(monthCount),
          2
        )
      ),
      validDates, FILTER(
        secondDates,
        (secondDates &gt; res"&amp;"Date + 2) *
        (secondDates &lt;= tourDate - 3)
      ),
      IF(
        $AJ619=""P4"",
        IF(
          COUNTA(validDates) &lt; 4,
          """",
          TEXT(
            INDEX(validDates, 4),
            ""mmm d, yyyy""
          )
        ),
"&amp;"        IF(
          COUNTA(validDates) &lt; 4,
          """",
          TEXTJOIN(
            "", "", TRUE,
            TEXT(INDEX(validDates, 1), ""mmm d, yyyy""),
            TEXT(INDEX(validDates, 2), ""mmm d, yyyy""),
            TEXT(INDEX(validDates"&amp;", 3), ""mmm d, yyyy""),
            TEXT(INDEX(validDates, 4), ""mmm d, yyyy"")
          )
        )
      )
    ),
    """"
  )
)
"),"")</f>
        <v/>
      </c>
      <c r="BM619" s="65" t="str">
        <f t="shared" si="15"/>
        <v/>
      </c>
      <c r="BN619" s="66"/>
      <c r="BO619" s="67"/>
      <c r="BP619" s="49" t="b">
        <v>0</v>
      </c>
      <c r="BQ619" s="49" t="b">
        <v>0</v>
      </c>
      <c r="BR619" s="68"/>
      <c r="BS619" s="69"/>
      <c r="BT619" s="70" t="b">
        <v>0</v>
      </c>
      <c r="BU619" s="71"/>
      <c r="BV619" s="72"/>
      <c r="BW619" s="86" t="b">
        <v>0</v>
      </c>
      <c r="BX619" s="87"/>
    </row>
    <row r="620">
      <c r="A620" s="35" t="str">
        <f t="shared" si="1"/>
        <v/>
      </c>
      <c r="B620" s="36" t="str">
        <f t="shared" si="2"/>
        <v/>
      </c>
      <c r="C620" s="36" t="str">
        <f t="array" ref="C620">IF(
  M620="",
  "",
  IFERROR(
    INDEX(
      '{INDEX} Tour Packages'!$A:$ZZ,
      MATCH(
        M620,
        INDEX(
          '{INDEX} Tour Packages'!$A:$ZZ,
          ,
          MATCH("Tour Package Name", '{INDEX} Tour Packages'!$4:$4, 0)
        ),
        0
      ),
      MATCH("Tour Code", '{INDEX} Tour Packages'!$4:$4, 0)
    ),
    "XXX"
  )
)
</f>
        <v/>
      </c>
      <c r="D620" s="36" t="str">
        <f t="shared" si="3"/>
        <v/>
      </c>
      <c r="E620" s="36" t="str">
        <f t="shared" si="4"/>
        <v/>
      </c>
      <c r="F620" s="37" t="str">
        <f t="shared" si="5"/>
        <v/>
      </c>
      <c r="G620" s="89"/>
      <c r="H620" s="89"/>
      <c r="I620" s="90"/>
      <c r="J620" s="40" t="str">
        <f t="shared" si="16"/>
        <v> </v>
      </c>
      <c r="K620" s="91"/>
      <c r="L620" s="55"/>
      <c r="M620" s="55"/>
      <c r="N620" s="91"/>
      <c r="O620" s="43" t="str">
        <f>IFERROR(__xludf.DUMMYFUNCTION("IF(N620="""","""",IFERROR(
  N620 + VALUE(REGEXEXTRACT(P620, ""(\d+)\s+Days"")),
  """"
)
)"),"")</f>
        <v/>
      </c>
      <c r="P620" s="43" t="str">
        <f t="array" ref="P620">IFERROR(
  INDEX(
    INDEX('{INDEX} Tour Packages'!$A:$ZZ, , MATCH(P$3, '{INDEX} Tour Packages'!$4:$4, 0)),
    MATCH(M620, INDEX('{INDEX} Tour Packages'!$A:$ZZ,0, MATCH("Tour Package Name", '{INDEX} Tour Packages'!$4:$4, 0)), 0)
  ),
"")
</f>
        <v/>
      </c>
      <c r="Q620" s="44" t="str">
        <f t="shared" si="7"/>
        <v/>
      </c>
      <c r="R620" s="44" t="str">
        <f>IFERROR(__xludf.DUMMYFUNCTION("IF(OR(ISBLANK(K620), ISBLANK(N620)), """", 
  LET(
    resDate, K620,
    tourDate, N620,
    monthCount, MAX(0, DATEDIF(resDate, tourDate - 3, ""M"") + 1),
    secondDates, ARRAYFORMULA(DATE(YEAR(resDate), MONTH(resDate) + SEQUENCE(monthCount), 2)),
    "&amp;"validDates, FILTER(secondDates, (secondDates &gt; resDate + 2) * (secondDates &lt;= tourDate - 3)),
    IF(ISERROR(validDates), 0, COUNTA(validDates))
  )
)
"),"")</f>
        <v/>
      </c>
      <c r="S620" s="44" t="str">
        <f t="shared" si="8"/>
        <v/>
      </c>
      <c r="T620" s="45" t="str">
        <f t="array" ref="T620">IF(ISBLANK(BO620),IFERROR(
  INDEX(
    INDEX('{INDEX} Payment Terms'!$A:$G, , MATCH(T$3, '{INDEX} Payment Terms'!$4:$4, 0)),
    MATCH(Q620, INDEX('{INDEX} Payment Terms'!$A:$G,0, MATCH("Payment Condition", '{INDEX} Payment Terms'!$4:$4, 0)), 0)
  ),
""),"Cancelled")
</f>
        <v/>
      </c>
      <c r="U620" s="46" t="b">
        <v>0</v>
      </c>
      <c r="V620" s="47" t="str">
        <f>IFERROR(__xludf.DUMMYFUNCTION("IF(OR(L620=""Duo Booking"", L620=""Group Booking""),
IF(U620=FALSE,"""",
    LET(
      bookingType, L620,
      tour, M620,
      mainFirst, H620,
      mainLast, I620,
      mainEmail, G620,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$L$4:L620, bookingType,
          $M$4:M620, tour,
          $H$4:H620, mainFirst,
          $I$4:I620, mainLast,
          $G$4:G620, mainEmail
        ),
        ""000""
      ),
  "&amp;"    baseID &amp; ""-"" &amp; memberNumber
    )
  ),
  """"
)
"),"")</f>
        <v/>
      </c>
      <c r="W620" s="48"/>
      <c r="X620" s="85" t="b">
        <v>0</v>
      </c>
      <c r="Y620" s="85" t="b">
        <v>0</v>
      </c>
      <c r="Z620" s="85" t="b">
        <v>0</v>
      </c>
      <c r="AA620" s="50"/>
      <c r="AB620" s="51"/>
      <c r="AC620" s="85" t="b">
        <v>0</v>
      </c>
      <c r="AD620" s="92"/>
      <c r="AE620" s="88"/>
      <c r="AF620" s="36" t="str">
        <f t="array" ref="AF620">IF(M620="","",INDEX(
      '{INDEX} Tour Packages'!$A:$ZP,
      MATCH($M620, '{INDEX} Tour Packages'!$A:$A, 0),
      MATCH(AF$3, '{INDEX} Tour Packages'!$4:$4, 0)
    ))</f>
        <v/>
      </c>
      <c r="AG620" s="36" t="str">
        <f t="array" ref="AG620">IF(M620="","",INDEX(
      '{INDEX} Tour Packages'!$A:$ZP,
      MATCH($M620, '{INDEX} Tour Packages'!$A:$A, 0),
      MATCH(AG$3, '{INDEX} Tour Packages'!$4:$4, 0)
    ))</f>
        <v/>
      </c>
      <c r="AH620" s="36" t="str">
        <f t="array" ref="AH620">IF(M620="","",INDEX(
      '{INDEX} Tour Packages'!$A:$ZP,
      MATCH($M620, '{INDEX} Tour Packages'!$A:$A, 0),
      MATCH(AH$3, '{INDEX} Tour Packages'!$4:$4, 0)
    ))</f>
        <v/>
      </c>
      <c r="AI620" s="54" t="str">
        <f t="shared" si="9"/>
        <v/>
      </c>
      <c r="AJ620" s="42"/>
      <c r="AK620" s="55"/>
      <c r="AL620" s="46" t="b">
        <v>0</v>
      </c>
      <c r="AM620" s="56"/>
      <c r="AN620" s="57" t="str">
        <f t="shared" si="10"/>
        <v/>
      </c>
      <c r="AO620" s="58" t="str">
        <f t="shared" si="11"/>
        <v/>
      </c>
      <c r="AP620" s="59"/>
      <c r="AQ620" s="60"/>
      <c r="AR620" s="61"/>
      <c r="AS620" s="61"/>
      <c r="AT620" s="61" t="str">
        <f>IFERROR(__xludf.DUMMYFUNCTION("IF( 
  OR($AJ620=""Full Payment"", ISBLANK($K620)),
  """",
  IF(
    OR(
      Q620=""Standard Booking, P1"",
      Q620=""Standard Booking, P2"",
      Q620=""Standard Booking, P3"",
      Q620=""Standard Booking, P4""
    ),
    LET(
      resDate,   $"&amp;"K620,
      tourDate,  $N620,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0" s="62" t="str">
        <f t="shared" si="12"/>
        <v/>
      </c>
      <c r="AV620" s="63"/>
      <c r="AW620" s="64"/>
      <c r="AX620" s="64"/>
      <c r="AY620" s="64"/>
      <c r="AZ620" s="64" t="str">
        <f>IFERROR(__xludf.DUMMYFUNCTION("IF(
  OR($AJ620=""Full Payment"",$AJ620=""P1"", ISBLANK($K620)),
  """",
  IF(
    OR(
      $Q620=""Standard Booking, P2"",
      $Q620=""Standard Booking, P3"",
      $Q620=""Standard Booking, P4""
    ),
    LET(
      resDate,   $K620,
      tourDate,"&amp;"  $N620,
      monthCount, DATEDIF(resDate, tourDate, ""M"") + 1,
      secondDates, ARRAYFORMULA(
        DATE(
          YEAR(resDate),
          MONTH(resDate) + SEQUENCE(monthCount),
          2
        )
      ),
      validDates, FILTER(
        sec"&amp;"ondDates,
        (secondDates &gt; resDate + 2) *
        (secondDates &lt;= tourDate - 3)
      ),
      IF(
        OR($AJ620=""P2"", $AJ620=""P3"", $AJ620=""P4""),
        IF(
          COUNTA(validDates) &lt; 2,
          """",
          TEXT(INDEX(validDates"&amp;", 2), ""mmm d, yyyy"")
        ),
        IF(
          COUNTA(validDates) &lt; 2,
          """",
          TEXTJOIN("", "", TRUE,
            TEXT(INDEX(validDates, 1), ""mmm d, yyyy""),
            TEXT(INDEX(validDates, 2), ""mmm d, yyyy"")
          )
 "&amp;"       )
      )
    ),
    """"
  )
)
"),"")</f>
        <v/>
      </c>
      <c r="BA620" s="65" t="str">
        <f t="shared" si="13"/>
        <v/>
      </c>
      <c r="BB620" s="63"/>
      <c r="BC620" s="64"/>
      <c r="BD620" s="64"/>
      <c r="BE620" s="64"/>
      <c r="BF620" s="64" t="str">
        <f>IFERROR(__xludf.DUMMYFUNCTION("IF(
  OR($AJ620=""Full Payment"",$AJ620=""P1"", $AJ620=""P2""),
  """",
  IF(
    AND(
      NOT(ISBLANK($K620)),
      OR(
        Q620=""Standard Booking, P3"",
        Q620=""Standard Booking, P4""
      )
    ),
    LET(
      resDate,   $K620,
      "&amp;"tourDate,  $N620,
      monthCount, DATEDIF(resDate, tourDate, ""M"") + 1,
      secondDates, ARRAYFORMULA(
        DATE(
          YEAR(resDate),
          MONTH(resDate) + SEQUENCE(monthCount),
          2
        )
      ),
      validDates, FILTER(
  "&amp;"      secondDates,
        (secondDates &gt; resDate + 2) *
        (secondDates &lt;= tourDate - 3)
      ),
      IF(
        $AJ620=""P4"",
        IF(
          COUNTA(validDates) &lt; 3,
          """",
          TEXT(INDEX(validDates, 3), ""mmm d, yyyy"")
  "&amp;"      ),
        IF(
          $AJ620=""P3"",
          IF(
            COUNTA(validDates) &lt; 3,
            """",
            TEXT(INDEX(validDates, 3), ""mmm d, yyyy"")
          ),
          IF(
            COUNTA(validDates) &lt; 3,
            """",
    "&amp;"        TEXTJOIN("", "", TRUE,
              TEXT(INDEX(validDates, 1), ""mmm d, yyyy""),
              TEXT(INDEX(validDates, 2), ""mmm d, yyyy""),
              TEXT(INDEX(validDates, 3), ""mmm d, yyyy"")
            )
          )
        )
      )
    "&amp;"),
    """"
  )
)
"),"")</f>
        <v/>
      </c>
      <c r="BG620" s="65" t="str">
        <f t="shared" si="14"/>
        <v/>
      </c>
      <c r="BH620" s="63"/>
      <c r="BI620" s="64"/>
      <c r="BJ620" s="64"/>
      <c r="BK620" s="64"/>
      <c r="BL620" s="64" t="str">
        <f>IFERROR(__xludf.DUMMYFUNCTION("IF(
  OR($AJ620=""Full Payment"",$AJ620=""P1"",$AJ620=""P2"",$AJ620=""P3""),
  """",
  IF(
    AND(
      NOT(ISBLANK($K620)),
      $Q620=""Standard Booking, P4""
    ),
    LET(
      resDate,   $K620,
      tourDate,  $N620,
      monthCount, DATEDIF(r"&amp;"esDate, tourDate, ""M"") + 1,
      secondDates, ARRAYFORMULA(
        DATE(
          YEAR(resDate),
          MONTH(resDate) + SEQUENCE(monthCount),
          2
        )
      ),
      validDates, FILTER(
        secondDates,
        (secondDates &gt; res"&amp;"Date + 2) *
        (secondDates &lt;= tourDate - 3)
      ),
      IF(
        $AJ620=""P4"",
        IF(
          COUNTA(validDates) &lt; 4,
          """",
          TEXT(
            INDEX(validDates, 4),
            ""mmm d, yyyy""
          )
        ),
"&amp;"        IF(
          COUNTA(validDates) &lt; 4,
          """",
          TEXTJOIN(
            "", "", TRUE,
            TEXT(INDEX(validDates, 1), ""mmm d, yyyy""),
            TEXT(INDEX(validDates, 2), ""mmm d, yyyy""),
            TEXT(INDEX(validDates"&amp;", 3), ""mmm d, yyyy""),
            TEXT(INDEX(validDates, 4), ""mmm d, yyyy"")
          )
        )
      )
    ),
    """"
  )
)
"),"")</f>
        <v/>
      </c>
      <c r="BM620" s="65" t="str">
        <f t="shared" si="15"/>
        <v/>
      </c>
      <c r="BN620" s="66"/>
      <c r="BO620" s="67"/>
      <c r="BP620" s="49" t="b">
        <v>0</v>
      </c>
      <c r="BQ620" s="49" t="b">
        <v>0</v>
      </c>
      <c r="BR620" s="68"/>
      <c r="BS620" s="69"/>
      <c r="BT620" s="70" t="b">
        <v>0</v>
      </c>
      <c r="BU620" s="71"/>
      <c r="BV620" s="72"/>
      <c r="BW620" s="86" t="b">
        <v>0</v>
      </c>
      <c r="BX620" s="87"/>
    </row>
    <row r="621">
      <c r="A621" s="35" t="str">
        <f t="shared" si="1"/>
        <v/>
      </c>
      <c r="B621" s="36" t="str">
        <f t="shared" si="2"/>
        <v/>
      </c>
      <c r="C621" s="36" t="str">
        <f t="array" ref="C621">IF(
  M621="",
  "",
  IFERROR(
    INDEX(
      '{INDEX} Tour Packages'!$A:$ZZ,
      MATCH(
        M621,
        INDEX(
          '{INDEX} Tour Packages'!$A:$ZZ,
          ,
          MATCH("Tour Package Name", '{INDEX} Tour Packages'!$4:$4, 0)
        ),
        0
      ),
      MATCH("Tour Code", '{INDEX} Tour Packages'!$4:$4, 0)
    ),
    "XXX"
  )
)
</f>
        <v/>
      </c>
      <c r="D621" s="36" t="str">
        <f t="shared" si="3"/>
        <v/>
      </c>
      <c r="E621" s="36" t="str">
        <f t="shared" si="4"/>
        <v/>
      </c>
      <c r="F621" s="37" t="str">
        <f t="shared" si="5"/>
        <v/>
      </c>
      <c r="G621" s="89"/>
      <c r="H621" s="89"/>
      <c r="I621" s="90"/>
      <c r="J621" s="40" t="str">
        <f t="shared" si="16"/>
        <v> </v>
      </c>
      <c r="K621" s="91"/>
      <c r="L621" s="55"/>
      <c r="M621" s="55"/>
      <c r="N621" s="91"/>
      <c r="O621" s="43" t="str">
        <f>IFERROR(__xludf.DUMMYFUNCTION("IF(N621="""","""",IFERROR(
  N621 + VALUE(REGEXEXTRACT(P621, ""(\d+)\s+Days"")),
  """"
)
)"),"")</f>
        <v/>
      </c>
      <c r="P621" s="43" t="str">
        <f t="array" ref="P621">IFERROR(
  INDEX(
    INDEX('{INDEX} Tour Packages'!$A:$ZZ, , MATCH(P$3, '{INDEX} Tour Packages'!$4:$4, 0)),
    MATCH(M621, INDEX('{INDEX} Tour Packages'!$A:$ZZ,0, MATCH("Tour Package Name", '{INDEX} Tour Packages'!$4:$4, 0)), 0)
  ),
"")
</f>
        <v/>
      </c>
      <c r="Q621" s="44" t="str">
        <f t="shared" si="7"/>
        <v/>
      </c>
      <c r="R621" s="44" t="str">
        <f>IFERROR(__xludf.DUMMYFUNCTION("IF(OR(ISBLANK(K621), ISBLANK(N621)), """", 
  LET(
    resDate, K621,
    tourDate, N621,
    monthCount, MAX(0, DATEDIF(resDate, tourDate - 3, ""M"") + 1),
    secondDates, ARRAYFORMULA(DATE(YEAR(resDate), MONTH(resDate) + SEQUENCE(monthCount), 2)),
    "&amp;"validDates, FILTER(secondDates, (secondDates &gt; resDate + 2) * (secondDates &lt;= tourDate - 3)),
    IF(ISERROR(validDates), 0, COUNTA(validDates))
  )
)
"),"")</f>
        <v/>
      </c>
      <c r="S621" s="44" t="str">
        <f t="shared" si="8"/>
        <v/>
      </c>
      <c r="T621" s="45" t="str">
        <f t="array" ref="T621">IF(ISBLANK(BO621),IFERROR(
  INDEX(
    INDEX('{INDEX} Payment Terms'!$A:$G, , MATCH(T$3, '{INDEX} Payment Terms'!$4:$4, 0)),
    MATCH(Q621, INDEX('{INDEX} Payment Terms'!$A:$G,0, MATCH("Payment Condition", '{INDEX} Payment Terms'!$4:$4, 0)), 0)
  ),
""),"Cancelled")
</f>
        <v/>
      </c>
      <c r="U621" s="46" t="b">
        <v>0</v>
      </c>
      <c r="V621" s="47" t="str">
        <f>IFERROR(__xludf.DUMMYFUNCTION("IF(OR(L621=""Duo Booking"", L621=""Group Booking""),
IF(U621=FALSE,"""",
    LET(
      bookingType, L621,
      tour, M621,
      mainFirst, H621,
      mainLast, I621,
      mainEmail, G621,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$L$4:L621, bookingType,
          $M$4:M621, tour,
          $H$4:H621, mainFirst,
          $I$4:I621, mainLast,
          $G$4:G621, mainEmail
        ),
        ""000""
      ),
  "&amp;"    baseID &amp; ""-"" &amp; memberNumber
    )
  ),
  """"
)
"),"")</f>
        <v/>
      </c>
      <c r="W621" s="48"/>
      <c r="X621" s="85" t="b">
        <v>0</v>
      </c>
      <c r="Y621" s="85" t="b">
        <v>0</v>
      </c>
      <c r="Z621" s="85" t="b">
        <v>0</v>
      </c>
      <c r="AA621" s="50"/>
      <c r="AB621" s="51"/>
      <c r="AC621" s="85" t="b">
        <v>0</v>
      </c>
      <c r="AD621" s="92"/>
      <c r="AE621" s="88"/>
      <c r="AF621" s="36" t="str">
        <f t="array" ref="AF621">IF(M621="","",INDEX(
      '{INDEX} Tour Packages'!$A:$ZP,
      MATCH($M621, '{INDEX} Tour Packages'!$A:$A, 0),
      MATCH(AF$3, '{INDEX} Tour Packages'!$4:$4, 0)
    ))</f>
        <v/>
      </c>
      <c r="AG621" s="36" t="str">
        <f t="array" ref="AG621">IF(M621="","",INDEX(
      '{INDEX} Tour Packages'!$A:$ZP,
      MATCH($M621, '{INDEX} Tour Packages'!$A:$A, 0),
      MATCH(AG$3, '{INDEX} Tour Packages'!$4:$4, 0)
    ))</f>
        <v/>
      </c>
      <c r="AH621" s="36" t="str">
        <f t="array" ref="AH621">IF(M621="","",INDEX(
      '{INDEX} Tour Packages'!$A:$ZP,
      MATCH($M621, '{INDEX} Tour Packages'!$A:$A, 0),
      MATCH(AH$3, '{INDEX} Tour Packages'!$4:$4, 0)
    ))</f>
        <v/>
      </c>
      <c r="AI621" s="54" t="str">
        <f t="shared" si="9"/>
        <v/>
      </c>
      <c r="AJ621" s="42"/>
      <c r="AK621" s="55"/>
      <c r="AL621" s="46" t="b">
        <v>0</v>
      </c>
      <c r="AM621" s="56"/>
      <c r="AN621" s="57" t="str">
        <f t="shared" si="10"/>
        <v/>
      </c>
      <c r="AO621" s="58" t="str">
        <f t="shared" si="11"/>
        <v/>
      </c>
      <c r="AP621" s="59"/>
      <c r="AQ621" s="60"/>
      <c r="AR621" s="61"/>
      <c r="AS621" s="61"/>
      <c r="AT621" s="61" t="str">
        <f>IFERROR(__xludf.DUMMYFUNCTION("IF( 
  OR($AJ621=""Full Payment"", ISBLANK($K621)),
  """",
  IF(
    OR(
      Q621=""Standard Booking, P1"",
      Q621=""Standard Booking, P2"",
      Q621=""Standard Booking, P3"",
      Q621=""Standard Booking, P4""
    ),
    LET(
      resDate,   $"&amp;"K621,
      tourDate,  $N621,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1" s="62" t="str">
        <f t="shared" si="12"/>
        <v/>
      </c>
      <c r="AV621" s="63"/>
      <c r="AW621" s="64"/>
      <c r="AX621" s="64"/>
      <c r="AY621" s="64"/>
      <c r="AZ621" s="64" t="str">
        <f>IFERROR(__xludf.DUMMYFUNCTION("IF(
  OR($AJ621=""Full Payment"",$AJ621=""P1"", ISBLANK($K621)),
  """",
  IF(
    OR(
      $Q621=""Standard Booking, P2"",
      $Q621=""Standard Booking, P3"",
      $Q621=""Standard Booking, P4""
    ),
    LET(
      resDate,   $K621,
      tourDate,"&amp;"  $N621,
      monthCount, DATEDIF(resDate, tourDate, ""M"") + 1,
      secondDates, ARRAYFORMULA(
        DATE(
          YEAR(resDate),
          MONTH(resDate) + SEQUENCE(monthCount),
          2
        )
      ),
      validDates, FILTER(
        sec"&amp;"ondDates,
        (secondDates &gt; resDate + 2) *
        (secondDates &lt;= tourDate - 3)
      ),
      IF(
        OR($AJ621=""P2"", $AJ621=""P3"", $AJ621=""P4""),
        IF(
          COUNTA(validDates) &lt; 2,
          """",
          TEXT(INDEX(validDates"&amp;", 2), ""mmm d, yyyy"")
        ),
        IF(
          COUNTA(validDates) &lt; 2,
          """",
          TEXTJOIN("", "", TRUE,
            TEXT(INDEX(validDates, 1), ""mmm d, yyyy""),
            TEXT(INDEX(validDates, 2), ""mmm d, yyyy"")
          )
 "&amp;"       )
      )
    ),
    """"
  )
)
"),"")</f>
        <v/>
      </c>
      <c r="BA621" s="65" t="str">
        <f t="shared" si="13"/>
        <v/>
      </c>
      <c r="BB621" s="63"/>
      <c r="BC621" s="64"/>
      <c r="BD621" s="64"/>
      <c r="BE621" s="64"/>
      <c r="BF621" s="64" t="str">
        <f>IFERROR(__xludf.DUMMYFUNCTION("IF(
  OR($AJ621=""Full Payment"",$AJ621=""P1"", $AJ621=""P2""),
  """",
  IF(
    AND(
      NOT(ISBLANK($K621)),
      OR(
        Q621=""Standard Booking, P3"",
        Q621=""Standard Booking, P4""
      )
    ),
    LET(
      resDate,   $K621,
      "&amp;"tourDate,  $N621,
      monthCount, DATEDIF(resDate, tourDate, ""M"") + 1,
      secondDates, ARRAYFORMULA(
        DATE(
          YEAR(resDate),
          MONTH(resDate) + SEQUENCE(monthCount),
          2
        )
      ),
      validDates, FILTER(
  "&amp;"      secondDates,
        (secondDates &gt; resDate + 2) *
        (secondDates &lt;= tourDate - 3)
      ),
      IF(
        $AJ621=""P4"",
        IF(
          COUNTA(validDates) &lt; 3,
          """",
          TEXT(INDEX(validDates, 3), ""mmm d, yyyy"")
  "&amp;"      ),
        IF(
          $AJ621=""P3"",
          IF(
            COUNTA(validDates) &lt; 3,
            """",
            TEXT(INDEX(validDates, 3), ""mmm d, yyyy"")
          ),
          IF(
            COUNTA(validDates) &lt; 3,
            """",
    "&amp;"        TEXTJOIN("", "", TRUE,
              TEXT(INDEX(validDates, 1), ""mmm d, yyyy""),
              TEXT(INDEX(validDates, 2), ""mmm d, yyyy""),
              TEXT(INDEX(validDates, 3), ""mmm d, yyyy"")
            )
          )
        )
      )
    "&amp;"),
    """"
  )
)
"),"")</f>
        <v/>
      </c>
      <c r="BG621" s="65" t="str">
        <f t="shared" si="14"/>
        <v/>
      </c>
      <c r="BH621" s="63"/>
      <c r="BI621" s="64"/>
      <c r="BJ621" s="64"/>
      <c r="BK621" s="64"/>
      <c r="BL621" s="64" t="str">
        <f>IFERROR(__xludf.DUMMYFUNCTION("IF(
  OR($AJ621=""Full Payment"",$AJ621=""P1"",$AJ621=""P2"",$AJ621=""P3""),
  """",
  IF(
    AND(
      NOT(ISBLANK($K621)),
      $Q621=""Standard Booking, P4""
    ),
    LET(
      resDate,   $K621,
      tourDate,  $N621,
      monthCount, DATEDIF(r"&amp;"esDate, tourDate, ""M"") + 1,
      secondDates, ARRAYFORMULA(
        DATE(
          YEAR(resDate),
          MONTH(resDate) + SEQUENCE(monthCount),
          2
        )
      ),
      validDates, FILTER(
        secondDates,
        (secondDates &gt; res"&amp;"Date + 2) *
        (secondDates &lt;= tourDate - 3)
      ),
      IF(
        $AJ621=""P4"",
        IF(
          COUNTA(validDates) &lt; 4,
          """",
          TEXT(
            INDEX(validDates, 4),
            ""mmm d, yyyy""
          )
        ),
"&amp;"        IF(
          COUNTA(validDates) &lt; 4,
          """",
          TEXTJOIN(
            "", "", TRUE,
            TEXT(INDEX(validDates, 1), ""mmm d, yyyy""),
            TEXT(INDEX(validDates, 2), ""mmm d, yyyy""),
            TEXT(INDEX(validDates"&amp;", 3), ""mmm d, yyyy""),
            TEXT(INDEX(validDates, 4), ""mmm d, yyyy"")
          )
        )
      )
    ),
    """"
  )
)
"),"")</f>
        <v/>
      </c>
      <c r="BM621" s="65" t="str">
        <f t="shared" si="15"/>
        <v/>
      </c>
      <c r="BN621" s="66"/>
      <c r="BO621" s="67"/>
      <c r="BP621" s="49" t="b">
        <v>0</v>
      </c>
      <c r="BQ621" s="49" t="b">
        <v>0</v>
      </c>
      <c r="BR621" s="68"/>
      <c r="BS621" s="69"/>
      <c r="BT621" s="70" t="b">
        <v>0</v>
      </c>
      <c r="BU621" s="71"/>
      <c r="BV621" s="72"/>
      <c r="BW621" s="86" t="b">
        <v>0</v>
      </c>
      <c r="BX621" s="87"/>
    </row>
    <row r="622">
      <c r="A622" s="35" t="str">
        <f t="shared" si="1"/>
        <v/>
      </c>
      <c r="B622" s="36" t="str">
        <f t="shared" si="2"/>
        <v/>
      </c>
      <c r="C622" s="36" t="str">
        <f t="array" ref="C622">IF(
  M622="",
  "",
  IFERROR(
    INDEX(
      '{INDEX} Tour Packages'!$A:$ZZ,
      MATCH(
        M622,
        INDEX(
          '{INDEX} Tour Packages'!$A:$ZZ,
          ,
          MATCH("Tour Package Name", '{INDEX} Tour Packages'!$4:$4, 0)
        ),
        0
      ),
      MATCH("Tour Code", '{INDEX} Tour Packages'!$4:$4, 0)
    ),
    "XXX"
  )
)
</f>
        <v/>
      </c>
      <c r="D622" s="36" t="str">
        <f t="shared" si="3"/>
        <v/>
      </c>
      <c r="E622" s="36" t="str">
        <f t="shared" si="4"/>
        <v/>
      </c>
      <c r="F622" s="37" t="str">
        <f t="shared" si="5"/>
        <v/>
      </c>
      <c r="G622" s="89"/>
      <c r="H622" s="89"/>
      <c r="I622" s="90"/>
      <c r="J622" s="40" t="str">
        <f t="shared" si="16"/>
        <v> </v>
      </c>
      <c r="K622" s="91"/>
      <c r="L622" s="55"/>
      <c r="M622" s="55"/>
      <c r="N622" s="91"/>
      <c r="O622" s="43" t="str">
        <f>IFERROR(__xludf.DUMMYFUNCTION("IF(N622="""","""",IFERROR(
  N622 + VALUE(REGEXEXTRACT(P622, ""(\d+)\s+Days"")),
  """"
)
)"),"")</f>
        <v/>
      </c>
      <c r="P622" s="43" t="str">
        <f t="array" ref="P622">IFERROR(
  INDEX(
    INDEX('{INDEX} Tour Packages'!$A:$ZZ, , MATCH(P$3, '{INDEX} Tour Packages'!$4:$4, 0)),
    MATCH(M622, INDEX('{INDEX} Tour Packages'!$A:$ZZ,0, MATCH("Tour Package Name", '{INDEX} Tour Packages'!$4:$4, 0)), 0)
  ),
"")
</f>
        <v/>
      </c>
      <c r="Q622" s="44" t="str">
        <f t="shared" si="7"/>
        <v/>
      </c>
      <c r="R622" s="44" t="str">
        <f>IFERROR(__xludf.DUMMYFUNCTION("IF(OR(ISBLANK(K622), ISBLANK(N622)), """", 
  LET(
    resDate, K622,
    tourDate, N622,
    monthCount, MAX(0, DATEDIF(resDate, tourDate - 3, ""M"") + 1),
    secondDates, ARRAYFORMULA(DATE(YEAR(resDate), MONTH(resDate) + SEQUENCE(monthCount), 2)),
    "&amp;"validDates, FILTER(secondDates, (secondDates &gt; resDate + 2) * (secondDates &lt;= tourDate - 3)),
    IF(ISERROR(validDates), 0, COUNTA(validDates))
  )
)
"),"")</f>
        <v/>
      </c>
      <c r="S622" s="44" t="str">
        <f t="shared" si="8"/>
        <v/>
      </c>
      <c r="T622" s="45" t="str">
        <f t="array" ref="T622">IF(ISBLANK(BO622),IFERROR(
  INDEX(
    INDEX('{INDEX} Payment Terms'!$A:$G, , MATCH(T$3, '{INDEX} Payment Terms'!$4:$4, 0)),
    MATCH(Q622, INDEX('{INDEX} Payment Terms'!$A:$G,0, MATCH("Payment Condition", '{INDEX} Payment Terms'!$4:$4, 0)), 0)
  ),
""),"Cancelled")
</f>
        <v/>
      </c>
      <c r="U622" s="46" t="b">
        <v>0</v>
      </c>
      <c r="V622" s="47" t="str">
        <f>IFERROR(__xludf.DUMMYFUNCTION("IF(OR(L622=""Duo Booking"", L622=""Group Booking""),
IF(U622=FALSE,"""",
    LET(
      bookingType, L622,
      tour, M622,
      mainFirst, H622,
      mainLast, I622,
      mainEmail, G622,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$L$4:L622, bookingType,
          $M$4:M622, tour,
          $H$4:H622, mainFirst,
          $I$4:I622, mainLast,
          $G$4:G622, mainEmail
        ),
        ""000""
      ),
  "&amp;"    baseID &amp; ""-"" &amp; memberNumber
    )
  ),
  """"
)
"),"")</f>
        <v/>
      </c>
      <c r="W622" s="48"/>
      <c r="X622" s="85" t="b">
        <v>0</v>
      </c>
      <c r="Y622" s="85" t="b">
        <v>0</v>
      </c>
      <c r="Z622" s="85" t="b">
        <v>0</v>
      </c>
      <c r="AA622" s="50"/>
      <c r="AB622" s="51"/>
      <c r="AC622" s="85" t="b">
        <v>0</v>
      </c>
      <c r="AD622" s="92"/>
      <c r="AE622" s="88"/>
      <c r="AF622" s="36" t="str">
        <f t="array" ref="AF622">IF(M622="","",INDEX(
      '{INDEX} Tour Packages'!$A:$ZP,
      MATCH($M622, '{INDEX} Tour Packages'!$A:$A, 0),
      MATCH(AF$3, '{INDEX} Tour Packages'!$4:$4, 0)
    ))</f>
        <v/>
      </c>
      <c r="AG622" s="36" t="str">
        <f t="array" ref="AG622">IF(M622="","",INDEX(
      '{INDEX} Tour Packages'!$A:$ZP,
      MATCH($M622, '{INDEX} Tour Packages'!$A:$A, 0),
      MATCH(AG$3, '{INDEX} Tour Packages'!$4:$4, 0)
    ))</f>
        <v/>
      </c>
      <c r="AH622" s="36" t="str">
        <f t="array" ref="AH622">IF(M622="","",INDEX(
      '{INDEX} Tour Packages'!$A:$ZP,
      MATCH($M622, '{INDEX} Tour Packages'!$A:$A, 0),
      MATCH(AH$3, '{INDEX} Tour Packages'!$4:$4, 0)
    ))</f>
        <v/>
      </c>
      <c r="AI622" s="54" t="str">
        <f t="shared" si="9"/>
        <v/>
      </c>
      <c r="AJ622" s="42"/>
      <c r="AK622" s="55"/>
      <c r="AL622" s="46" t="b">
        <v>0</v>
      </c>
      <c r="AM622" s="56"/>
      <c r="AN622" s="57" t="str">
        <f t="shared" si="10"/>
        <v/>
      </c>
      <c r="AO622" s="58" t="str">
        <f t="shared" si="11"/>
        <v/>
      </c>
      <c r="AP622" s="59"/>
      <c r="AQ622" s="60"/>
      <c r="AR622" s="61"/>
      <c r="AS622" s="61"/>
      <c r="AT622" s="61" t="str">
        <f>IFERROR(__xludf.DUMMYFUNCTION("IF( 
  OR($AJ622=""Full Payment"", ISBLANK($K622)),
  """",
  IF(
    OR(
      Q622=""Standard Booking, P1"",
      Q622=""Standard Booking, P2"",
      Q622=""Standard Booking, P3"",
      Q622=""Standard Booking, P4""
    ),
    LET(
      resDate,   $"&amp;"K622,
      tourDate,  $N622,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2" s="62" t="str">
        <f t="shared" si="12"/>
        <v/>
      </c>
      <c r="AV622" s="63"/>
      <c r="AW622" s="64"/>
      <c r="AX622" s="64"/>
      <c r="AY622" s="64"/>
      <c r="AZ622" s="64" t="str">
        <f>IFERROR(__xludf.DUMMYFUNCTION("IF(
  OR($AJ622=""Full Payment"",$AJ622=""P1"", ISBLANK($K622)),
  """",
  IF(
    OR(
      $Q622=""Standard Booking, P2"",
      $Q622=""Standard Booking, P3"",
      $Q622=""Standard Booking, P4""
    ),
    LET(
      resDate,   $K622,
      tourDate,"&amp;"  $N622,
      monthCount, DATEDIF(resDate, tourDate, ""M"") + 1,
      secondDates, ARRAYFORMULA(
        DATE(
          YEAR(resDate),
          MONTH(resDate) + SEQUENCE(monthCount),
          2
        )
      ),
      validDates, FILTER(
        sec"&amp;"ondDates,
        (secondDates &gt; resDate + 2) *
        (secondDates &lt;= tourDate - 3)
      ),
      IF(
        OR($AJ622=""P2"", $AJ622=""P3"", $AJ622=""P4""),
        IF(
          COUNTA(validDates) &lt; 2,
          """",
          TEXT(INDEX(validDates"&amp;", 2), ""mmm d, yyyy"")
        ),
        IF(
          COUNTA(validDates) &lt; 2,
          """",
          TEXTJOIN("", "", TRUE,
            TEXT(INDEX(validDates, 1), ""mmm d, yyyy""),
            TEXT(INDEX(validDates, 2), ""mmm d, yyyy"")
          )
 "&amp;"       )
      )
    ),
    """"
  )
)
"),"")</f>
        <v/>
      </c>
      <c r="BA622" s="65" t="str">
        <f t="shared" si="13"/>
        <v/>
      </c>
      <c r="BB622" s="63"/>
      <c r="BC622" s="64"/>
      <c r="BD622" s="64"/>
      <c r="BE622" s="64"/>
      <c r="BF622" s="64" t="str">
        <f>IFERROR(__xludf.DUMMYFUNCTION("IF(
  OR($AJ622=""Full Payment"",$AJ622=""P1"", $AJ622=""P2""),
  """",
  IF(
    AND(
      NOT(ISBLANK($K622)),
      OR(
        Q622=""Standard Booking, P3"",
        Q622=""Standard Booking, P4""
      )
    ),
    LET(
      resDate,   $K622,
      "&amp;"tourDate,  $N622,
      monthCount, DATEDIF(resDate, tourDate, ""M"") + 1,
      secondDates, ARRAYFORMULA(
        DATE(
          YEAR(resDate),
          MONTH(resDate) + SEQUENCE(monthCount),
          2
        )
      ),
      validDates, FILTER(
  "&amp;"      secondDates,
        (secondDates &gt; resDate + 2) *
        (secondDates &lt;= tourDate - 3)
      ),
      IF(
        $AJ622=""P4"",
        IF(
          COUNTA(validDates) &lt; 3,
          """",
          TEXT(INDEX(validDates, 3), ""mmm d, yyyy"")
  "&amp;"      ),
        IF(
          $AJ622=""P3"",
          IF(
            COUNTA(validDates) &lt; 3,
            """",
            TEXT(INDEX(validDates, 3), ""mmm d, yyyy"")
          ),
          IF(
            COUNTA(validDates) &lt; 3,
            """",
    "&amp;"        TEXTJOIN("", "", TRUE,
              TEXT(INDEX(validDates, 1), ""mmm d, yyyy""),
              TEXT(INDEX(validDates, 2), ""mmm d, yyyy""),
              TEXT(INDEX(validDates, 3), ""mmm d, yyyy"")
            )
          )
        )
      )
    "&amp;"),
    """"
  )
)
"),"")</f>
        <v/>
      </c>
      <c r="BG622" s="65" t="str">
        <f t="shared" si="14"/>
        <v/>
      </c>
      <c r="BH622" s="63"/>
      <c r="BI622" s="64"/>
      <c r="BJ622" s="64"/>
      <c r="BK622" s="64"/>
      <c r="BL622" s="64" t="str">
        <f>IFERROR(__xludf.DUMMYFUNCTION("IF(
  OR($AJ622=""Full Payment"",$AJ622=""P1"",$AJ622=""P2"",$AJ622=""P3""),
  """",
  IF(
    AND(
      NOT(ISBLANK($K622)),
      $Q622=""Standard Booking, P4""
    ),
    LET(
      resDate,   $K622,
      tourDate,  $N622,
      monthCount, DATEDIF(r"&amp;"esDate, tourDate, ""M"") + 1,
      secondDates, ARRAYFORMULA(
        DATE(
          YEAR(resDate),
          MONTH(resDate) + SEQUENCE(monthCount),
          2
        )
      ),
      validDates, FILTER(
        secondDates,
        (secondDates &gt; res"&amp;"Date + 2) *
        (secondDates &lt;= tourDate - 3)
      ),
      IF(
        $AJ622=""P4"",
        IF(
          COUNTA(validDates) &lt; 4,
          """",
          TEXT(
            INDEX(validDates, 4),
            ""mmm d, yyyy""
          )
        ),
"&amp;"        IF(
          COUNTA(validDates) &lt; 4,
          """",
          TEXTJOIN(
            "", "", TRUE,
            TEXT(INDEX(validDates, 1), ""mmm d, yyyy""),
            TEXT(INDEX(validDates, 2), ""mmm d, yyyy""),
            TEXT(INDEX(validDates"&amp;", 3), ""mmm d, yyyy""),
            TEXT(INDEX(validDates, 4), ""mmm d, yyyy"")
          )
        )
      )
    ),
    """"
  )
)
"),"")</f>
        <v/>
      </c>
      <c r="BM622" s="65" t="str">
        <f t="shared" si="15"/>
        <v/>
      </c>
      <c r="BN622" s="66"/>
      <c r="BO622" s="67"/>
      <c r="BP622" s="49" t="b">
        <v>0</v>
      </c>
      <c r="BQ622" s="49" t="b">
        <v>0</v>
      </c>
      <c r="BR622" s="68"/>
      <c r="BS622" s="69"/>
      <c r="BT622" s="70" t="b">
        <v>0</v>
      </c>
      <c r="BU622" s="71"/>
      <c r="BV622" s="72"/>
      <c r="BW622" s="86" t="b">
        <v>0</v>
      </c>
      <c r="BX622" s="87"/>
    </row>
    <row r="623">
      <c r="A623" s="35" t="str">
        <f t="shared" si="1"/>
        <v/>
      </c>
      <c r="B623" s="36" t="str">
        <f t="shared" si="2"/>
        <v/>
      </c>
      <c r="C623" s="36" t="str">
        <f t="array" ref="C623">IF(
  M623="",
  "",
  IFERROR(
    INDEX(
      '{INDEX} Tour Packages'!$A:$ZZ,
      MATCH(
        M623,
        INDEX(
          '{INDEX} Tour Packages'!$A:$ZZ,
          ,
          MATCH("Tour Package Name", '{INDEX} Tour Packages'!$4:$4, 0)
        ),
        0
      ),
      MATCH("Tour Code", '{INDEX} Tour Packages'!$4:$4, 0)
    ),
    "XXX"
  )
)
</f>
        <v/>
      </c>
      <c r="D623" s="36" t="str">
        <f t="shared" si="3"/>
        <v/>
      </c>
      <c r="E623" s="36" t="str">
        <f t="shared" si="4"/>
        <v/>
      </c>
      <c r="F623" s="37" t="str">
        <f t="shared" si="5"/>
        <v/>
      </c>
      <c r="G623" s="89"/>
      <c r="H623" s="89"/>
      <c r="I623" s="90"/>
      <c r="J623" s="40" t="str">
        <f t="shared" si="16"/>
        <v> </v>
      </c>
      <c r="K623" s="91"/>
      <c r="L623" s="55"/>
      <c r="M623" s="55"/>
      <c r="N623" s="91"/>
      <c r="O623" s="43" t="str">
        <f>IFERROR(__xludf.DUMMYFUNCTION("IF(N623="""","""",IFERROR(
  N623 + VALUE(REGEXEXTRACT(P623, ""(\d+)\s+Days"")),
  """"
)
)"),"")</f>
        <v/>
      </c>
      <c r="P623" s="43" t="str">
        <f t="array" ref="P623">IFERROR(
  INDEX(
    INDEX('{INDEX} Tour Packages'!$A:$ZZ, , MATCH(P$3, '{INDEX} Tour Packages'!$4:$4, 0)),
    MATCH(M623, INDEX('{INDEX} Tour Packages'!$A:$ZZ,0, MATCH("Tour Package Name", '{INDEX} Tour Packages'!$4:$4, 0)), 0)
  ),
"")
</f>
        <v/>
      </c>
      <c r="Q623" s="44" t="str">
        <f t="shared" si="7"/>
        <v/>
      </c>
      <c r="R623" s="44" t="str">
        <f>IFERROR(__xludf.DUMMYFUNCTION("IF(OR(ISBLANK(K623), ISBLANK(N623)), """", 
  LET(
    resDate, K623,
    tourDate, N623,
    monthCount, MAX(0, DATEDIF(resDate, tourDate - 3, ""M"") + 1),
    secondDates, ARRAYFORMULA(DATE(YEAR(resDate), MONTH(resDate) + SEQUENCE(monthCount), 2)),
    "&amp;"validDates, FILTER(secondDates, (secondDates &gt; resDate + 2) * (secondDates &lt;= tourDate - 3)),
    IF(ISERROR(validDates), 0, COUNTA(validDates))
  )
)
"),"")</f>
        <v/>
      </c>
      <c r="S623" s="44" t="str">
        <f t="shared" si="8"/>
        <v/>
      </c>
      <c r="T623" s="45" t="str">
        <f t="array" ref="T623">IF(ISBLANK(BO623),IFERROR(
  INDEX(
    INDEX('{INDEX} Payment Terms'!$A:$G, , MATCH(T$3, '{INDEX} Payment Terms'!$4:$4, 0)),
    MATCH(Q623, INDEX('{INDEX} Payment Terms'!$A:$G,0, MATCH("Payment Condition", '{INDEX} Payment Terms'!$4:$4, 0)), 0)
  ),
""),"Cancelled")
</f>
        <v/>
      </c>
      <c r="U623" s="46" t="b">
        <v>0</v>
      </c>
      <c r="V623" s="47" t="str">
        <f>IFERROR(__xludf.DUMMYFUNCTION("IF(OR(L623=""Duo Booking"", L623=""Group Booking""),
IF(U623=FALSE,"""",
    LET(
      bookingType, L623,
      tour, M623,
      mainFirst, H623,
      mainLast, I623,
      mainEmail, G623,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$L$4:L623, bookingType,
          $M$4:M623, tour,
          $H$4:H623, mainFirst,
          $I$4:I623, mainLast,
          $G$4:G623, mainEmail
        ),
        ""000""
      ),
  "&amp;"    baseID &amp; ""-"" &amp; memberNumber
    )
  ),
  """"
)
"),"")</f>
        <v/>
      </c>
      <c r="W623" s="48"/>
      <c r="X623" s="85" t="b">
        <v>0</v>
      </c>
      <c r="Y623" s="85" t="b">
        <v>0</v>
      </c>
      <c r="Z623" s="85" t="b">
        <v>0</v>
      </c>
      <c r="AA623" s="50"/>
      <c r="AB623" s="51"/>
      <c r="AC623" s="85" t="b">
        <v>0</v>
      </c>
      <c r="AD623" s="92"/>
      <c r="AE623" s="88"/>
      <c r="AF623" s="36" t="str">
        <f t="array" ref="AF623">IF(M623="","",INDEX(
      '{INDEX} Tour Packages'!$A:$ZP,
      MATCH($M623, '{INDEX} Tour Packages'!$A:$A, 0),
      MATCH(AF$3, '{INDEX} Tour Packages'!$4:$4, 0)
    ))</f>
        <v/>
      </c>
      <c r="AG623" s="36" t="str">
        <f t="array" ref="AG623">IF(M623="","",INDEX(
      '{INDEX} Tour Packages'!$A:$ZP,
      MATCH($M623, '{INDEX} Tour Packages'!$A:$A, 0),
      MATCH(AG$3, '{INDEX} Tour Packages'!$4:$4, 0)
    ))</f>
        <v/>
      </c>
      <c r="AH623" s="36" t="str">
        <f t="array" ref="AH623">IF(M623="","",INDEX(
      '{INDEX} Tour Packages'!$A:$ZP,
      MATCH($M623, '{INDEX} Tour Packages'!$A:$A, 0),
      MATCH(AH$3, '{INDEX} Tour Packages'!$4:$4, 0)
    ))</f>
        <v/>
      </c>
      <c r="AI623" s="54" t="str">
        <f t="shared" si="9"/>
        <v/>
      </c>
      <c r="AJ623" s="42"/>
      <c r="AK623" s="55"/>
      <c r="AL623" s="46" t="b">
        <v>0</v>
      </c>
      <c r="AM623" s="56"/>
      <c r="AN623" s="57" t="str">
        <f t="shared" si="10"/>
        <v/>
      </c>
      <c r="AO623" s="58" t="str">
        <f t="shared" si="11"/>
        <v/>
      </c>
      <c r="AP623" s="59"/>
      <c r="AQ623" s="60"/>
      <c r="AR623" s="61"/>
      <c r="AS623" s="61"/>
      <c r="AT623" s="61" t="str">
        <f>IFERROR(__xludf.DUMMYFUNCTION("IF( 
  OR($AJ623=""Full Payment"", ISBLANK($K623)),
  """",
  IF(
    OR(
      Q623=""Standard Booking, P1"",
      Q623=""Standard Booking, P2"",
      Q623=""Standard Booking, P3"",
      Q623=""Standard Booking, P4""
    ),
    LET(
      resDate,   $"&amp;"K623,
      tourDate,  $N623,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3" s="62" t="str">
        <f t="shared" si="12"/>
        <v/>
      </c>
      <c r="AV623" s="63"/>
      <c r="AW623" s="64"/>
      <c r="AX623" s="64"/>
      <c r="AY623" s="64"/>
      <c r="AZ623" s="64" t="str">
        <f>IFERROR(__xludf.DUMMYFUNCTION("IF(
  OR($AJ623=""Full Payment"",$AJ623=""P1"", ISBLANK($K623)),
  """",
  IF(
    OR(
      $Q623=""Standard Booking, P2"",
      $Q623=""Standard Booking, P3"",
      $Q623=""Standard Booking, P4""
    ),
    LET(
      resDate,   $K623,
      tourDate,"&amp;"  $N623,
      monthCount, DATEDIF(resDate, tourDate, ""M"") + 1,
      secondDates, ARRAYFORMULA(
        DATE(
          YEAR(resDate),
          MONTH(resDate) + SEQUENCE(monthCount),
          2
        )
      ),
      validDates, FILTER(
        sec"&amp;"ondDates,
        (secondDates &gt; resDate + 2) *
        (secondDates &lt;= tourDate - 3)
      ),
      IF(
        OR($AJ623=""P2"", $AJ623=""P3"", $AJ623=""P4""),
        IF(
          COUNTA(validDates) &lt; 2,
          """",
          TEXT(INDEX(validDates"&amp;", 2), ""mmm d, yyyy"")
        ),
        IF(
          COUNTA(validDates) &lt; 2,
          """",
          TEXTJOIN("", "", TRUE,
            TEXT(INDEX(validDates, 1), ""mmm d, yyyy""),
            TEXT(INDEX(validDates, 2), ""mmm d, yyyy"")
          )
 "&amp;"       )
      )
    ),
    """"
  )
)
"),"")</f>
        <v/>
      </c>
      <c r="BA623" s="65" t="str">
        <f t="shared" si="13"/>
        <v/>
      </c>
      <c r="BB623" s="63"/>
      <c r="BC623" s="64"/>
      <c r="BD623" s="64"/>
      <c r="BE623" s="64"/>
      <c r="BF623" s="64" t="str">
        <f>IFERROR(__xludf.DUMMYFUNCTION("IF(
  OR($AJ623=""Full Payment"",$AJ623=""P1"", $AJ623=""P2""),
  """",
  IF(
    AND(
      NOT(ISBLANK($K623)),
      OR(
        Q623=""Standard Booking, P3"",
        Q623=""Standard Booking, P4""
      )
    ),
    LET(
      resDate,   $K623,
      "&amp;"tourDate,  $N623,
      monthCount, DATEDIF(resDate, tourDate, ""M"") + 1,
      secondDates, ARRAYFORMULA(
        DATE(
          YEAR(resDate),
          MONTH(resDate) + SEQUENCE(monthCount),
          2
        )
      ),
      validDates, FILTER(
  "&amp;"      secondDates,
        (secondDates &gt; resDate + 2) *
        (secondDates &lt;= tourDate - 3)
      ),
      IF(
        $AJ623=""P4"",
        IF(
          COUNTA(validDates) &lt; 3,
          """",
          TEXT(INDEX(validDates, 3), ""mmm d, yyyy"")
  "&amp;"      ),
        IF(
          $AJ623=""P3"",
          IF(
            COUNTA(validDates) &lt; 3,
            """",
            TEXT(INDEX(validDates, 3), ""mmm d, yyyy"")
          ),
          IF(
            COUNTA(validDates) &lt; 3,
            """",
    "&amp;"        TEXTJOIN("", "", TRUE,
              TEXT(INDEX(validDates, 1), ""mmm d, yyyy""),
              TEXT(INDEX(validDates, 2), ""mmm d, yyyy""),
              TEXT(INDEX(validDates, 3), ""mmm d, yyyy"")
            )
          )
        )
      )
    "&amp;"),
    """"
  )
)
"),"")</f>
        <v/>
      </c>
      <c r="BG623" s="65" t="str">
        <f t="shared" si="14"/>
        <v/>
      </c>
      <c r="BH623" s="63"/>
      <c r="BI623" s="64"/>
      <c r="BJ623" s="64"/>
      <c r="BK623" s="64"/>
      <c r="BL623" s="64" t="str">
        <f>IFERROR(__xludf.DUMMYFUNCTION("IF(
  OR($AJ623=""Full Payment"",$AJ623=""P1"",$AJ623=""P2"",$AJ623=""P3""),
  """",
  IF(
    AND(
      NOT(ISBLANK($K623)),
      $Q623=""Standard Booking, P4""
    ),
    LET(
      resDate,   $K623,
      tourDate,  $N623,
      monthCount, DATEDIF(r"&amp;"esDate, tourDate, ""M"") + 1,
      secondDates, ARRAYFORMULA(
        DATE(
          YEAR(resDate),
          MONTH(resDate) + SEQUENCE(monthCount),
          2
        )
      ),
      validDates, FILTER(
        secondDates,
        (secondDates &gt; res"&amp;"Date + 2) *
        (secondDates &lt;= tourDate - 3)
      ),
      IF(
        $AJ623=""P4"",
        IF(
          COUNTA(validDates) &lt; 4,
          """",
          TEXT(
            INDEX(validDates, 4),
            ""mmm d, yyyy""
          )
        ),
"&amp;"        IF(
          COUNTA(validDates) &lt; 4,
          """",
          TEXTJOIN(
            "", "", TRUE,
            TEXT(INDEX(validDates, 1), ""mmm d, yyyy""),
            TEXT(INDEX(validDates, 2), ""mmm d, yyyy""),
            TEXT(INDEX(validDates"&amp;", 3), ""mmm d, yyyy""),
            TEXT(INDEX(validDates, 4), ""mmm d, yyyy"")
          )
        )
      )
    ),
    """"
  )
)
"),"")</f>
        <v/>
      </c>
      <c r="BM623" s="65" t="str">
        <f t="shared" si="15"/>
        <v/>
      </c>
      <c r="BN623" s="66"/>
      <c r="BO623" s="67"/>
      <c r="BP623" s="49" t="b">
        <v>0</v>
      </c>
      <c r="BQ623" s="49" t="b">
        <v>0</v>
      </c>
      <c r="BR623" s="68"/>
      <c r="BS623" s="69"/>
      <c r="BT623" s="70" t="b">
        <v>0</v>
      </c>
      <c r="BU623" s="71"/>
      <c r="BV623" s="72"/>
      <c r="BW623" s="86" t="b">
        <v>0</v>
      </c>
      <c r="BX623" s="87"/>
    </row>
    <row r="624">
      <c r="A624" s="35" t="str">
        <f t="shared" si="1"/>
        <v/>
      </c>
      <c r="B624" s="36" t="str">
        <f t="shared" si="2"/>
        <v/>
      </c>
      <c r="C624" s="36" t="str">
        <f t="array" ref="C624">IF(
  M624="",
  "",
  IFERROR(
    INDEX(
      '{INDEX} Tour Packages'!$A:$ZZ,
      MATCH(
        M624,
        INDEX(
          '{INDEX} Tour Packages'!$A:$ZZ,
          ,
          MATCH("Tour Package Name", '{INDEX} Tour Packages'!$4:$4, 0)
        ),
        0
      ),
      MATCH("Tour Code", '{INDEX} Tour Packages'!$4:$4, 0)
    ),
    "XXX"
  )
)
</f>
        <v/>
      </c>
      <c r="D624" s="36" t="str">
        <f t="shared" si="3"/>
        <v/>
      </c>
      <c r="E624" s="36" t="str">
        <f t="shared" si="4"/>
        <v/>
      </c>
      <c r="F624" s="37" t="str">
        <f t="shared" si="5"/>
        <v/>
      </c>
      <c r="G624" s="89"/>
      <c r="H624" s="89"/>
      <c r="I624" s="90"/>
      <c r="J624" s="40" t="str">
        <f t="shared" si="16"/>
        <v> </v>
      </c>
      <c r="K624" s="91"/>
      <c r="L624" s="55"/>
      <c r="M624" s="55"/>
      <c r="N624" s="91"/>
      <c r="O624" s="43" t="str">
        <f>IFERROR(__xludf.DUMMYFUNCTION("IF(N624="""","""",IFERROR(
  N624 + VALUE(REGEXEXTRACT(P624, ""(\d+)\s+Days"")),
  """"
)
)"),"")</f>
        <v/>
      </c>
      <c r="P624" s="43" t="str">
        <f t="array" ref="P624">IFERROR(
  INDEX(
    INDEX('{INDEX} Tour Packages'!$A:$ZZ, , MATCH(P$3, '{INDEX} Tour Packages'!$4:$4, 0)),
    MATCH(M624, INDEX('{INDEX} Tour Packages'!$A:$ZZ,0, MATCH("Tour Package Name", '{INDEX} Tour Packages'!$4:$4, 0)), 0)
  ),
"")
</f>
        <v/>
      </c>
      <c r="Q624" s="44" t="str">
        <f t="shared" si="7"/>
        <v/>
      </c>
      <c r="R624" s="44" t="str">
        <f>IFERROR(__xludf.DUMMYFUNCTION("IF(OR(ISBLANK(K624), ISBLANK(N624)), """", 
  LET(
    resDate, K624,
    tourDate, N624,
    monthCount, MAX(0, DATEDIF(resDate, tourDate - 3, ""M"") + 1),
    secondDates, ARRAYFORMULA(DATE(YEAR(resDate), MONTH(resDate) + SEQUENCE(monthCount), 2)),
    "&amp;"validDates, FILTER(secondDates, (secondDates &gt; resDate + 2) * (secondDates &lt;= tourDate - 3)),
    IF(ISERROR(validDates), 0, COUNTA(validDates))
  )
)
"),"")</f>
        <v/>
      </c>
      <c r="S624" s="44" t="str">
        <f t="shared" si="8"/>
        <v/>
      </c>
      <c r="T624" s="45" t="str">
        <f t="array" ref="T624">IF(ISBLANK(BO624),IFERROR(
  INDEX(
    INDEX('{INDEX} Payment Terms'!$A:$G, , MATCH(T$3, '{INDEX} Payment Terms'!$4:$4, 0)),
    MATCH(Q624, INDEX('{INDEX} Payment Terms'!$A:$G,0, MATCH("Payment Condition", '{INDEX} Payment Terms'!$4:$4, 0)), 0)
  ),
""),"Cancelled")
</f>
        <v/>
      </c>
      <c r="U624" s="46" t="b">
        <v>0</v>
      </c>
      <c r="V624" s="47" t="str">
        <f>IFERROR(__xludf.DUMMYFUNCTION("IF(OR(L624=""Duo Booking"", L624=""Group Booking""),
IF(U624=FALSE,"""",
    LET(
      bookingType, L624,
      tour, M624,
      mainFirst, H624,
      mainLast, I624,
      mainEmail, G624,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$L$4:L624, bookingType,
          $M$4:M624, tour,
          $H$4:H624, mainFirst,
          $I$4:I624, mainLast,
          $G$4:G624, mainEmail
        ),
        ""000""
      ),
  "&amp;"    baseID &amp; ""-"" &amp; memberNumber
    )
  ),
  """"
)
"),"")</f>
        <v/>
      </c>
      <c r="W624" s="48"/>
      <c r="X624" s="85" t="b">
        <v>0</v>
      </c>
      <c r="Y624" s="85" t="b">
        <v>0</v>
      </c>
      <c r="Z624" s="85" t="b">
        <v>0</v>
      </c>
      <c r="AA624" s="50"/>
      <c r="AB624" s="51"/>
      <c r="AC624" s="85" t="b">
        <v>0</v>
      </c>
      <c r="AD624" s="92"/>
      <c r="AE624" s="88"/>
      <c r="AF624" s="36" t="str">
        <f t="array" ref="AF624">IF(M624="","",INDEX(
      '{INDEX} Tour Packages'!$A:$ZP,
      MATCH($M624, '{INDEX} Tour Packages'!$A:$A, 0),
      MATCH(AF$3, '{INDEX} Tour Packages'!$4:$4, 0)
    ))</f>
        <v/>
      </c>
      <c r="AG624" s="36" t="str">
        <f t="array" ref="AG624">IF(M624="","",INDEX(
      '{INDEX} Tour Packages'!$A:$ZP,
      MATCH($M624, '{INDEX} Tour Packages'!$A:$A, 0),
      MATCH(AG$3, '{INDEX} Tour Packages'!$4:$4, 0)
    ))</f>
        <v/>
      </c>
      <c r="AH624" s="36" t="str">
        <f t="array" ref="AH624">IF(M624="","",INDEX(
      '{INDEX} Tour Packages'!$A:$ZP,
      MATCH($M624, '{INDEX} Tour Packages'!$A:$A, 0),
      MATCH(AH$3, '{INDEX} Tour Packages'!$4:$4, 0)
    ))</f>
        <v/>
      </c>
      <c r="AI624" s="54" t="str">
        <f t="shared" si="9"/>
        <v/>
      </c>
      <c r="AJ624" s="42"/>
      <c r="AK624" s="55"/>
      <c r="AL624" s="46" t="b">
        <v>0</v>
      </c>
      <c r="AM624" s="56"/>
      <c r="AN624" s="57" t="str">
        <f t="shared" si="10"/>
        <v/>
      </c>
      <c r="AO624" s="58" t="str">
        <f t="shared" si="11"/>
        <v/>
      </c>
      <c r="AP624" s="59"/>
      <c r="AQ624" s="60"/>
      <c r="AR624" s="61"/>
      <c r="AS624" s="61"/>
      <c r="AT624" s="61" t="str">
        <f>IFERROR(__xludf.DUMMYFUNCTION("IF( 
  OR($AJ624=""Full Payment"", ISBLANK($K624)),
  """",
  IF(
    OR(
      Q624=""Standard Booking, P1"",
      Q624=""Standard Booking, P2"",
      Q624=""Standard Booking, P3"",
      Q624=""Standard Booking, P4""
    ),
    LET(
      resDate,   $"&amp;"K624,
      tourDate,  $N624,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4" s="62" t="str">
        <f t="shared" si="12"/>
        <v/>
      </c>
      <c r="AV624" s="63"/>
      <c r="AW624" s="64"/>
      <c r="AX624" s="64"/>
      <c r="AY624" s="64"/>
      <c r="AZ624" s="64" t="str">
        <f>IFERROR(__xludf.DUMMYFUNCTION("IF(
  OR($AJ624=""Full Payment"",$AJ624=""P1"", ISBLANK($K624)),
  """",
  IF(
    OR(
      $Q624=""Standard Booking, P2"",
      $Q624=""Standard Booking, P3"",
      $Q624=""Standard Booking, P4""
    ),
    LET(
      resDate,   $K624,
      tourDate,"&amp;"  $N624,
      monthCount, DATEDIF(resDate, tourDate, ""M"") + 1,
      secondDates, ARRAYFORMULA(
        DATE(
          YEAR(resDate),
          MONTH(resDate) + SEQUENCE(monthCount),
          2
        )
      ),
      validDates, FILTER(
        sec"&amp;"ondDates,
        (secondDates &gt; resDate + 2) *
        (secondDates &lt;= tourDate - 3)
      ),
      IF(
        OR($AJ624=""P2"", $AJ624=""P3"", $AJ624=""P4""),
        IF(
          COUNTA(validDates) &lt; 2,
          """",
          TEXT(INDEX(validDates"&amp;", 2), ""mmm d, yyyy"")
        ),
        IF(
          COUNTA(validDates) &lt; 2,
          """",
          TEXTJOIN("", "", TRUE,
            TEXT(INDEX(validDates, 1), ""mmm d, yyyy""),
            TEXT(INDEX(validDates, 2), ""mmm d, yyyy"")
          )
 "&amp;"       )
      )
    ),
    """"
  )
)
"),"")</f>
        <v/>
      </c>
      <c r="BA624" s="65" t="str">
        <f t="shared" si="13"/>
        <v/>
      </c>
      <c r="BB624" s="63"/>
      <c r="BC624" s="64"/>
      <c r="BD624" s="64"/>
      <c r="BE624" s="64"/>
      <c r="BF624" s="64" t="str">
        <f>IFERROR(__xludf.DUMMYFUNCTION("IF(
  OR($AJ624=""Full Payment"",$AJ624=""P1"", $AJ624=""P2""),
  """",
  IF(
    AND(
      NOT(ISBLANK($K624)),
      OR(
        Q624=""Standard Booking, P3"",
        Q624=""Standard Booking, P4""
      )
    ),
    LET(
      resDate,   $K624,
      "&amp;"tourDate,  $N624,
      monthCount, DATEDIF(resDate, tourDate, ""M"") + 1,
      secondDates, ARRAYFORMULA(
        DATE(
          YEAR(resDate),
          MONTH(resDate) + SEQUENCE(monthCount),
          2
        )
      ),
      validDates, FILTER(
  "&amp;"      secondDates,
        (secondDates &gt; resDate + 2) *
        (secondDates &lt;= tourDate - 3)
      ),
      IF(
        $AJ624=""P4"",
        IF(
          COUNTA(validDates) &lt; 3,
          """",
          TEXT(INDEX(validDates, 3), ""mmm d, yyyy"")
  "&amp;"      ),
        IF(
          $AJ624=""P3"",
          IF(
            COUNTA(validDates) &lt; 3,
            """",
            TEXT(INDEX(validDates, 3), ""mmm d, yyyy"")
          ),
          IF(
            COUNTA(validDates) &lt; 3,
            """",
    "&amp;"        TEXTJOIN("", "", TRUE,
              TEXT(INDEX(validDates, 1), ""mmm d, yyyy""),
              TEXT(INDEX(validDates, 2), ""mmm d, yyyy""),
              TEXT(INDEX(validDates, 3), ""mmm d, yyyy"")
            )
          )
        )
      )
    "&amp;"),
    """"
  )
)
"),"")</f>
        <v/>
      </c>
      <c r="BG624" s="65" t="str">
        <f t="shared" si="14"/>
        <v/>
      </c>
      <c r="BH624" s="63"/>
      <c r="BI624" s="64"/>
      <c r="BJ624" s="64"/>
      <c r="BK624" s="64"/>
      <c r="BL624" s="64" t="str">
        <f>IFERROR(__xludf.DUMMYFUNCTION("IF(
  OR($AJ624=""Full Payment"",$AJ624=""P1"",$AJ624=""P2"",$AJ624=""P3""),
  """",
  IF(
    AND(
      NOT(ISBLANK($K624)),
      $Q624=""Standard Booking, P4""
    ),
    LET(
      resDate,   $K624,
      tourDate,  $N624,
      monthCount, DATEDIF(r"&amp;"esDate, tourDate, ""M"") + 1,
      secondDates, ARRAYFORMULA(
        DATE(
          YEAR(resDate),
          MONTH(resDate) + SEQUENCE(monthCount),
          2
        )
      ),
      validDates, FILTER(
        secondDates,
        (secondDates &gt; res"&amp;"Date + 2) *
        (secondDates &lt;= tourDate - 3)
      ),
      IF(
        $AJ624=""P4"",
        IF(
          COUNTA(validDates) &lt; 4,
          """",
          TEXT(
            INDEX(validDates, 4),
            ""mmm d, yyyy""
          )
        ),
"&amp;"        IF(
          COUNTA(validDates) &lt; 4,
          """",
          TEXTJOIN(
            "", "", TRUE,
            TEXT(INDEX(validDates, 1), ""mmm d, yyyy""),
            TEXT(INDEX(validDates, 2), ""mmm d, yyyy""),
            TEXT(INDEX(validDates"&amp;", 3), ""mmm d, yyyy""),
            TEXT(INDEX(validDates, 4), ""mmm d, yyyy"")
          )
        )
      )
    ),
    """"
  )
)
"),"")</f>
        <v/>
      </c>
      <c r="BM624" s="65" t="str">
        <f t="shared" si="15"/>
        <v/>
      </c>
      <c r="BN624" s="66"/>
      <c r="BO624" s="67"/>
      <c r="BP624" s="49" t="b">
        <v>0</v>
      </c>
      <c r="BQ624" s="49" t="b">
        <v>0</v>
      </c>
      <c r="BR624" s="68"/>
      <c r="BS624" s="69"/>
      <c r="BT624" s="70" t="b">
        <v>0</v>
      </c>
      <c r="BU624" s="71"/>
      <c r="BV624" s="72"/>
      <c r="BW624" s="86" t="b">
        <v>0</v>
      </c>
      <c r="BX624" s="87"/>
    </row>
    <row r="625">
      <c r="A625" s="35" t="str">
        <f t="shared" si="1"/>
        <v/>
      </c>
      <c r="B625" s="36" t="str">
        <f t="shared" si="2"/>
        <v/>
      </c>
      <c r="C625" s="36" t="str">
        <f t="array" ref="C625">IF(
  M625="",
  "",
  IFERROR(
    INDEX(
      '{INDEX} Tour Packages'!$A:$ZZ,
      MATCH(
        M625,
        INDEX(
          '{INDEX} Tour Packages'!$A:$ZZ,
          ,
          MATCH("Tour Package Name", '{INDEX} Tour Packages'!$4:$4, 0)
        ),
        0
      ),
      MATCH("Tour Code", '{INDEX} Tour Packages'!$4:$4, 0)
    ),
    "XXX"
  )
)
</f>
        <v/>
      </c>
      <c r="D625" s="36" t="str">
        <f t="shared" si="3"/>
        <v/>
      </c>
      <c r="E625" s="36" t="str">
        <f t="shared" si="4"/>
        <v/>
      </c>
      <c r="F625" s="37" t="str">
        <f t="shared" si="5"/>
        <v/>
      </c>
      <c r="G625" s="89"/>
      <c r="H625" s="89"/>
      <c r="I625" s="90"/>
      <c r="J625" s="40" t="str">
        <f t="shared" si="16"/>
        <v> </v>
      </c>
      <c r="K625" s="91"/>
      <c r="L625" s="55"/>
      <c r="M625" s="55"/>
      <c r="N625" s="91"/>
      <c r="O625" s="43" t="str">
        <f>IFERROR(__xludf.DUMMYFUNCTION("IF(N625="""","""",IFERROR(
  N625 + VALUE(REGEXEXTRACT(P625, ""(\d+)\s+Days"")),
  """"
)
)"),"")</f>
        <v/>
      </c>
      <c r="P625" s="43" t="str">
        <f t="array" ref="P625">IFERROR(
  INDEX(
    INDEX('{INDEX} Tour Packages'!$A:$ZZ, , MATCH(P$3, '{INDEX} Tour Packages'!$4:$4, 0)),
    MATCH(M625, INDEX('{INDEX} Tour Packages'!$A:$ZZ,0, MATCH("Tour Package Name", '{INDEX} Tour Packages'!$4:$4, 0)), 0)
  ),
"")
</f>
        <v/>
      </c>
      <c r="Q625" s="44" t="str">
        <f t="shared" si="7"/>
        <v/>
      </c>
      <c r="R625" s="44" t="str">
        <f>IFERROR(__xludf.DUMMYFUNCTION("IF(OR(ISBLANK(K625), ISBLANK(N625)), """", 
  LET(
    resDate, K625,
    tourDate, N625,
    monthCount, MAX(0, DATEDIF(resDate, tourDate - 3, ""M"") + 1),
    secondDates, ARRAYFORMULA(DATE(YEAR(resDate), MONTH(resDate) + SEQUENCE(monthCount), 2)),
    "&amp;"validDates, FILTER(secondDates, (secondDates &gt; resDate + 2) * (secondDates &lt;= tourDate - 3)),
    IF(ISERROR(validDates), 0, COUNTA(validDates))
  )
)
"),"")</f>
        <v/>
      </c>
      <c r="S625" s="44" t="str">
        <f t="shared" si="8"/>
        <v/>
      </c>
      <c r="T625" s="45" t="str">
        <f t="array" ref="T625">IF(ISBLANK(BO625),IFERROR(
  INDEX(
    INDEX('{INDEX} Payment Terms'!$A:$G, , MATCH(T$3, '{INDEX} Payment Terms'!$4:$4, 0)),
    MATCH(Q625, INDEX('{INDEX} Payment Terms'!$A:$G,0, MATCH("Payment Condition", '{INDEX} Payment Terms'!$4:$4, 0)), 0)
  ),
""),"Cancelled")
</f>
        <v/>
      </c>
      <c r="U625" s="46" t="b">
        <v>0</v>
      </c>
      <c r="V625" s="47" t="str">
        <f>IFERROR(__xludf.DUMMYFUNCTION("IF(OR(L625=""Duo Booking"", L625=""Group Booking""),
IF(U625=FALSE,"""",
    LET(
      bookingType, L625,
      tour, M625,
      mainFirst, H625,
      mainLast, I625,
      mainEmail, G625,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$L$4:L625, bookingType,
          $M$4:M625, tour,
          $H$4:H625, mainFirst,
          $I$4:I625, mainLast,
          $G$4:G625, mainEmail
        ),
        ""000""
      ),
  "&amp;"    baseID &amp; ""-"" &amp; memberNumber
    )
  ),
  """"
)
"),"")</f>
        <v/>
      </c>
      <c r="W625" s="48"/>
      <c r="X625" s="85" t="b">
        <v>0</v>
      </c>
      <c r="Y625" s="85" t="b">
        <v>0</v>
      </c>
      <c r="Z625" s="85" t="b">
        <v>0</v>
      </c>
      <c r="AA625" s="50"/>
      <c r="AB625" s="51"/>
      <c r="AC625" s="85" t="b">
        <v>0</v>
      </c>
      <c r="AD625" s="92"/>
      <c r="AE625" s="88"/>
      <c r="AF625" s="36" t="str">
        <f t="array" ref="AF625">IF(M625="","",INDEX(
      '{INDEX} Tour Packages'!$A:$ZP,
      MATCH($M625, '{INDEX} Tour Packages'!$A:$A, 0),
      MATCH(AF$3, '{INDEX} Tour Packages'!$4:$4, 0)
    ))</f>
        <v/>
      </c>
      <c r="AG625" s="36" t="str">
        <f t="array" ref="AG625">IF(M625="","",INDEX(
      '{INDEX} Tour Packages'!$A:$ZP,
      MATCH($M625, '{INDEX} Tour Packages'!$A:$A, 0),
      MATCH(AG$3, '{INDEX} Tour Packages'!$4:$4, 0)
    ))</f>
        <v/>
      </c>
      <c r="AH625" s="36" t="str">
        <f t="array" ref="AH625">IF(M625="","",INDEX(
      '{INDEX} Tour Packages'!$A:$ZP,
      MATCH($M625, '{INDEX} Tour Packages'!$A:$A, 0),
      MATCH(AH$3, '{INDEX} Tour Packages'!$4:$4, 0)
    ))</f>
        <v/>
      </c>
      <c r="AI625" s="54" t="str">
        <f t="shared" si="9"/>
        <v/>
      </c>
      <c r="AJ625" s="42"/>
      <c r="AK625" s="55"/>
      <c r="AL625" s="46" t="b">
        <v>0</v>
      </c>
      <c r="AM625" s="56"/>
      <c r="AN625" s="57" t="str">
        <f t="shared" si="10"/>
        <v/>
      </c>
      <c r="AO625" s="58" t="str">
        <f t="shared" si="11"/>
        <v/>
      </c>
      <c r="AP625" s="59"/>
      <c r="AQ625" s="60"/>
      <c r="AR625" s="61"/>
      <c r="AS625" s="61"/>
      <c r="AT625" s="61" t="str">
        <f>IFERROR(__xludf.DUMMYFUNCTION("IF( 
  OR($AJ625=""Full Payment"", ISBLANK($K625)),
  """",
  IF(
    OR(
      Q625=""Standard Booking, P1"",
      Q625=""Standard Booking, P2"",
      Q625=""Standard Booking, P3"",
      Q625=""Standard Booking, P4""
    ),
    LET(
      resDate,   $"&amp;"K625,
      tourDate,  $N625,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5" s="62" t="str">
        <f t="shared" si="12"/>
        <v/>
      </c>
      <c r="AV625" s="63"/>
      <c r="AW625" s="64"/>
      <c r="AX625" s="64"/>
      <c r="AY625" s="64"/>
      <c r="AZ625" s="64" t="str">
        <f>IFERROR(__xludf.DUMMYFUNCTION("IF(
  OR($AJ625=""Full Payment"",$AJ625=""P1"", ISBLANK($K625)),
  """",
  IF(
    OR(
      $Q625=""Standard Booking, P2"",
      $Q625=""Standard Booking, P3"",
      $Q625=""Standard Booking, P4""
    ),
    LET(
      resDate,   $K625,
      tourDate,"&amp;"  $N625,
      monthCount, DATEDIF(resDate, tourDate, ""M"") + 1,
      secondDates, ARRAYFORMULA(
        DATE(
          YEAR(resDate),
          MONTH(resDate) + SEQUENCE(monthCount),
          2
        )
      ),
      validDates, FILTER(
        sec"&amp;"ondDates,
        (secondDates &gt; resDate + 2) *
        (secondDates &lt;= tourDate - 3)
      ),
      IF(
        OR($AJ625=""P2"", $AJ625=""P3"", $AJ625=""P4""),
        IF(
          COUNTA(validDates) &lt; 2,
          """",
          TEXT(INDEX(validDates"&amp;", 2), ""mmm d, yyyy"")
        ),
        IF(
          COUNTA(validDates) &lt; 2,
          """",
          TEXTJOIN("", "", TRUE,
            TEXT(INDEX(validDates, 1), ""mmm d, yyyy""),
            TEXT(INDEX(validDates, 2), ""mmm d, yyyy"")
          )
 "&amp;"       )
      )
    ),
    """"
  )
)
"),"")</f>
        <v/>
      </c>
      <c r="BA625" s="65" t="str">
        <f t="shared" si="13"/>
        <v/>
      </c>
      <c r="BB625" s="63"/>
      <c r="BC625" s="64"/>
      <c r="BD625" s="64"/>
      <c r="BE625" s="64"/>
      <c r="BF625" s="64" t="str">
        <f>IFERROR(__xludf.DUMMYFUNCTION("IF(
  OR($AJ625=""Full Payment"",$AJ625=""P1"", $AJ625=""P2""),
  """",
  IF(
    AND(
      NOT(ISBLANK($K625)),
      OR(
        Q625=""Standard Booking, P3"",
        Q625=""Standard Booking, P4""
      )
    ),
    LET(
      resDate,   $K625,
      "&amp;"tourDate,  $N625,
      monthCount, DATEDIF(resDate, tourDate, ""M"") + 1,
      secondDates, ARRAYFORMULA(
        DATE(
          YEAR(resDate),
          MONTH(resDate) + SEQUENCE(monthCount),
          2
        )
      ),
      validDates, FILTER(
  "&amp;"      secondDates,
        (secondDates &gt; resDate + 2) *
        (secondDates &lt;= tourDate - 3)
      ),
      IF(
        $AJ625=""P4"",
        IF(
          COUNTA(validDates) &lt; 3,
          """",
          TEXT(INDEX(validDates, 3), ""mmm d, yyyy"")
  "&amp;"      ),
        IF(
          $AJ625=""P3"",
          IF(
            COUNTA(validDates) &lt; 3,
            """",
            TEXT(INDEX(validDates, 3), ""mmm d, yyyy"")
          ),
          IF(
            COUNTA(validDates) &lt; 3,
            """",
    "&amp;"        TEXTJOIN("", "", TRUE,
              TEXT(INDEX(validDates, 1), ""mmm d, yyyy""),
              TEXT(INDEX(validDates, 2), ""mmm d, yyyy""),
              TEXT(INDEX(validDates, 3), ""mmm d, yyyy"")
            )
          )
        )
      )
    "&amp;"),
    """"
  )
)
"),"")</f>
        <v/>
      </c>
      <c r="BG625" s="65" t="str">
        <f t="shared" si="14"/>
        <v/>
      </c>
      <c r="BH625" s="63"/>
      <c r="BI625" s="64"/>
      <c r="BJ625" s="64"/>
      <c r="BK625" s="64"/>
      <c r="BL625" s="64" t="str">
        <f>IFERROR(__xludf.DUMMYFUNCTION("IF(
  OR($AJ625=""Full Payment"",$AJ625=""P1"",$AJ625=""P2"",$AJ625=""P3""),
  """",
  IF(
    AND(
      NOT(ISBLANK($K625)),
      $Q625=""Standard Booking, P4""
    ),
    LET(
      resDate,   $K625,
      tourDate,  $N625,
      monthCount, DATEDIF(r"&amp;"esDate, tourDate, ""M"") + 1,
      secondDates, ARRAYFORMULA(
        DATE(
          YEAR(resDate),
          MONTH(resDate) + SEQUENCE(monthCount),
          2
        )
      ),
      validDates, FILTER(
        secondDates,
        (secondDates &gt; res"&amp;"Date + 2) *
        (secondDates &lt;= tourDate - 3)
      ),
      IF(
        $AJ625=""P4"",
        IF(
          COUNTA(validDates) &lt; 4,
          """",
          TEXT(
            INDEX(validDates, 4),
            ""mmm d, yyyy""
          )
        ),
"&amp;"        IF(
          COUNTA(validDates) &lt; 4,
          """",
          TEXTJOIN(
            "", "", TRUE,
            TEXT(INDEX(validDates, 1), ""mmm d, yyyy""),
            TEXT(INDEX(validDates, 2), ""mmm d, yyyy""),
            TEXT(INDEX(validDates"&amp;", 3), ""mmm d, yyyy""),
            TEXT(INDEX(validDates, 4), ""mmm d, yyyy"")
          )
        )
      )
    ),
    """"
  )
)
"),"")</f>
        <v/>
      </c>
      <c r="BM625" s="65" t="str">
        <f t="shared" si="15"/>
        <v/>
      </c>
      <c r="BN625" s="66"/>
      <c r="BO625" s="67"/>
      <c r="BP625" s="49" t="b">
        <v>0</v>
      </c>
      <c r="BQ625" s="49" t="b">
        <v>0</v>
      </c>
      <c r="BR625" s="68"/>
      <c r="BS625" s="69"/>
      <c r="BT625" s="70" t="b">
        <v>0</v>
      </c>
      <c r="BU625" s="71"/>
      <c r="BV625" s="72"/>
      <c r="BW625" s="86" t="b">
        <v>0</v>
      </c>
      <c r="BX625" s="87"/>
    </row>
    <row r="626">
      <c r="A626" s="35" t="str">
        <f t="shared" si="1"/>
        <v/>
      </c>
      <c r="B626" s="36" t="str">
        <f t="shared" si="2"/>
        <v/>
      </c>
      <c r="C626" s="36" t="str">
        <f t="array" ref="C626">IF(
  M626="",
  "",
  IFERROR(
    INDEX(
      '{INDEX} Tour Packages'!$A:$ZZ,
      MATCH(
        M626,
        INDEX(
          '{INDEX} Tour Packages'!$A:$ZZ,
          ,
          MATCH("Tour Package Name", '{INDEX} Tour Packages'!$4:$4, 0)
        ),
        0
      ),
      MATCH("Tour Code", '{INDEX} Tour Packages'!$4:$4, 0)
    ),
    "XXX"
  )
)
</f>
        <v/>
      </c>
      <c r="D626" s="36" t="str">
        <f t="shared" si="3"/>
        <v/>
      </c>
      <c r="E626" s="36" t="str">
        <f t="shared" si="4"/>
        <v/>
      </c>
      <c r="F626" s="37" t="str">
        <f t="shared" si="5"/>
        <v/>
      </c>
      <c r="G626" s="89"/>
      <c r="H626" s="89"/>
      <c r="I626" s="90"/>
      <c r="J626" s="40" t="str">
        <f t="shared" si="16"/>
        <v> </v>
      </c>
      <c r="K626" s="91"/>
      <c r="L626" s="55"/>
      <c r="M626" s="55"/>
      <c r="N626" s="91"/>
      <c r="O626" s="43" t="str">
        <f>IFERROR(__xludf.DUMMYFUNCTION("IF(N626="""","""",IFERROR(
  N626 + VALUE(REGEXEXTRACT(P626, ""(\d+)\s+Days"")),
  """"
)
)"),"")</f>
        <v/>
      </c>
      <c r="P626" s="43" t="str">
        <f t="array" ref="P626">IFERROR(
  INDEX(
    INDEX('{INDEX} Tour Packages'!$A:$ZZ, , MATCH(P$3, '{INDEX} Tour Packages'!$4:$4, 0)),
    MATCH(M626, INDEX('{INDEX} Tour Packages'!$A:$ZZ,0, MATCH("Tour Package Name", '{INDEX} Tour Packages'!$4:$4, 0)), 0)
  ),
"")
</f>
        <v/>
      </c>
      <c r="Q626" s="44" t="str">
        <f t="shared" si="7"/>
        <v/>
      </c>
      <c r="R626" s="44" t="str">
        <f>IFERROR(__xludf.DUMMYFUNCTION("IF(OR(ISBLANK(K626), ISBLANK(N626)), """", 
  LET(
    resDate, K626,
    tourDate, N626,
    monthCount, MAX(0, DATEDIF(resDate, tourDate - 3, ""M"") + 1),
    secondDates, ARRAYFORMULA(DATE(YEAR(resDate), MONTH(resDate) + SEQUENCE(monthCount), 2)),
    "&amp;"validDates, FILTER(secondDates, (secondDates &gt; resDate + 2) * (secondDates &lt;= tourDate - 3)),
    IF(ISERROR(validDates), 0, COUNTA(validDates))
  )
)
"),"")</f>
        <v/>
      </c>
      <c r="S626" s="44" t="str">
        <f t="shared" si="8"/>
        <v/>
      </c>
      <c r="T626" s="45" t="str">
        <f t="array" ref="T626">IF(ISBLANK(BO626),IFERROR(
  INDEX(
    INDEX('{INDEX} Payment Terms'!$A:$G, , MATCH(T$3, '{INDEX} Payment Terms'!$4:$4, 0)),
    MATCH(Q626, INDEX('{INDEX} Payment Terms'!$A:$G,0, MATCH("Payment Condition", '{INDEX} Payment Terms'!$4:$4, 0)), 0)
  ),
""),"Cancelled")
</f>
        <v/>
      </c>
      <c r="U626" s="46" t="b">
        <v>0</v>
      </c>
      <c r="V626" s="47" t="str">
        <f>IFERROR(__xludf.DUMMYFUNCTION("IF(OR(L626=""Duo Booking"", L626=""Group Booking""),
IF(U626=FALSE,"""",
    LET(
      bookingType, L626,
      tour, M626,
      mainFirst, H626,
      mainLast, I626,
      mainEmail, G626,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$L$4:L626, bookingType,
          $M$4:M626, tour,
          $H$4:H626, mainFirst,
          $I$4:I626, mainLast,
          $G$4:G626, mainEmail
        ),
        ""000""
      ),
  "&amp;"    baseID &amp; ""-"" &amp; memberNumber
    )
  ),
  """"
)
"),"")</f>
        <v/>
      </c>
      <c r="W626" s="48"/>
      <c r="X626" s="85" t="b">
        <v>0</v>
      </c>
      <c r="Y626" s="85" t="b">
        <v>0</v>
      </c>
      <c r="Z626" s="85" t="b">
        <v>0</v>
      </c>
      <c r="AA626" s="50"/>
      <c r="AB626" s="51"/>
      <c r="AC626" s="85" t="b">
        <v>0</v>
      </c>
      <c r="AD626" s="92"/>
      <c r="AE626" s="88"/>
      <c r="AF626" s="36" t="str">
        <f t="array" ref="AF626">IF(M626="","",INDEX(
      '{INDEX} Tour Packages'!$A:$ZP,
      MATCH($M626, '{INDEX} Tour Packages'!$A:$A, 0),
      MATCH(AF$3, '{INDEX} Tour Packages'!$4:$4, 0)
    ))</f>
        <v/>
      </c>
      <c r="AG626" s="36" t="str">
        <f t="array" ref="AG626">IF(M626="","",INDEX(
      '{INDEX} Tour Packages'!$A:$ZP,
      MATCH($M626, '{INDEX} Tour Packages'!$A:$A, 0),
      MATCH(AG$3, '{INDEX} Tour Packages'!$4:$4, 0)
    ))</f>
        <v/>
      </c>
      <c r="AH626" s="36" t="str">
        <f t="array" ref="AH626">IF(M626="","",INDEX(
      '{INDEX} Tour Packages'!$A:$ZP,
      MATCH($M626, '{INDEX} Tour Packages'!$A:$A, 0),
      MATCH(AH$3, '{INDEX} Tour Packages'!$4:$4, 0)
    ))</f>
        <v/>
      </c>
      <c r="AI626" s="54" t="str">
        <f t="shared" si="9"/>
        <v/>
      </c>
      <c r="AJ626" s="42"/>
      <c r="AK626" s="55"/>
      <c r="AL626" s="46" t="b">
        <v>0</v>
      </c>
      <c r="AM626" s="56"/>
      <c r="AN626" s="57" t="str">
        <f t="shared" si="10"/>
        <v/>
      </c>
      <c r="AO626" s="58" t="str">
        <f t="shared" si="11"/>
        <v/>
      </c>
      <c r="AP626" s="59"/>
      <c r="AQ626" s="60"/>
      <c r="AR626" s="61"/>
      <c r="AS626" s="61"/>
      <c r="AT626" s="61" t="str">
        <f>IFERROR(__xludf.DUMMYFUNCTION("IF( 
  OR($AJ626=""Full Payment"", ISBLANK($K626)),
  """",
  IF(
    OR(
      Q626=""Standard Booking, P1"",
      Q626=""Standard Booking, P2"",
      Q626=""Standard Booking, P3"",
      Q626=""Standard Booking, P4""
    ),
    LET(
      resDate,   $"&amp;"K626,
      tourDate,  $N626,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6" s="62" t="str">
        <f t="shared" si="12"/>
        <v/>
      </c>
      <c r="AV626" s="63"/>
      <c r="AW626" s="64"/>
      <c r="AX626" s="64"/>
      <c r="AY626" s="64"/>
      <c r="AZ626" s="64" t="str">
        <f>IFERROR(__xludf.DUMMYFUNCTION("IF(
  OR($AJ626=""Full Payment"",$AJ626=""P1"", ISBLANK($K626)),
  """",
  IF(
    OR(
      $Q626=""Standard Booking, P2"",
      $Q626=""Standard Booking, P3"",
      $Q626=""Standard Booking, P4""
    ),
    LET(
      resDate,   $K626,
      tourDate,"&amp;"  $N626,
      monthCount, DATEDIF(resDate, tourDate, ""M"") + 1,
      secondDates, ARRAYFORMULA(
        DATE(
          YEAR(resDate),
          MONTH(resDate) + SEQUENCE(monthCount),
          2
        )
      ),
      validDates, FILTER(
        sec"&amp;"ondDates,
        (secondDates &gt; resDate + 2) *
        (secondDates &lt;= tourDate - 3)
      ),
      IF(
        OR($AJ626=""P2"", $AJ626=""P3"", $AJ626=""P4""),
        IF(
          COUNTA(validDates) &lt; 2,
          """",
          TEXT(INDEX(validDates"&amp;", 2), ""mmm d, yyyy"")
        ),
        IF(
          COUNTA(validDates) &lt; 2,
          """",
          TEXTJOIN("", "", TRUE,
            TEXT(INDEX(validDates, 1), ""mmm d, yyyy""),
            TEXT(INDEX(validDates, 2), ""mmm d, yyyy"")
          )
 "&amp;"       )
      )
    ),
    """"
  )
)
"),"")</f>
        <v/>
      </c>
      <c r="BA626" s="65" t="str">
        <f t="shared" si="13"/>
        <v/>
      </c>
      <c r="BB626" s="63"/>
      <c r="BC626" s="64"/>
      <c r="BD626" s="64"/>
      <c r="BE626" s="64"/>
      <c r="BF626" s="64" t="str">
        <f>IFERROR(__xludf.DUMMYFUNCTION("IF(
  OR($AJ626=""Full Payment"",$AJ626=""P1"", $AJ626=""P2""),
  """",
  IF(
    AND(
      NOT(ISBLANK($K626)),
      OR(
        Q626=""Standard Booking, P3"",
        Q626=""Standard Booking, P4""
      )
    ),
    LET(
      resDate,   $K626,
      "&amp;"tourDate,  $N626,
      monthCount, DATEDIF(resDate, tourDate, ""M"") + 1,
      secondDates, ARRAYFORMULA(
        DATE(
          YEAR(resDate),
          MONTH(resDate) + SEQUENCE(monthCount),
          2
        )
      ),
      validDates, FILTER(
  "&amp;"      secondDates,
        (secondDates &gt; resDate + 2) *
        (secondDates &lt;= tourDate - 3)
      ),
      IF(
        $AJ626=""P4"",
        IF(
          COUNTA(validDates) &lt; 3,
          """",
          TEXT(INDEX(validDates, 3), ""mmm d, yyyy"")
  "&amp;"      ),
        IF(
          $AJ626=""P3"",
          IF(
            COUNTA(validDates) &lt; 3,
            """",
            TEXT(INDEX(validDates, 3), ""mmm d, yyyy"")
          ),
          IF(
            COUNTA(validDates) &lt; 3,
            """",
    "&amp;"        TEXTJOIN("", "", TRUE,
              TEXT(INDEX(validDates, 1), ""mmm d, yyyy""),
              TEXT(INDEX(validDates, 2), ""mmm d, yyyy""),
              TEXT(INDEX(validDates, 3), ""mmm d, yyyy"")
            )
          )
        )
      )
    "&amp;"),
    """"
  )
)
"),"")</f>
        <v/>
      </c>
      <c r="BG626" s="65" t="str">
        <f t="shared" si="14"/>
        <v/>
      </c>
      <c r="BH626" s="63"/>
      <c r="BI626" s="64"/>
      <c r="BJ626" s="64"/>
      <c r="BK626" s="64"/>
      <c r="BL626" s="64" t="str">
        <f>IFERROR(__xludf.DUMMYFUNCTION("IF(
  OR($AJ626=""Full Payment"",$AJ626=""P1"",$AJ626=""P2"",$AJ626=""P3""),
  """",
  IF(
    AND(
      NOT(ISBLANK($K626)),
      $Q626=""Standard Booking, P4""
    ),
    LET(
      resDate,   $K626,
      tourDate,  $N626,
      monthCount, DATEDIF(r"&amp;"esDate, tourDate, ""M"") + 1,
      secondDates, ARRAYFORMULA(
        DATE(
          YEAR(resDate),
          MONTH(resDate) + SEQUENCE(monthCount),
          2
        )
      ),
      validDates, FILTER(
        secondDates,
        (secondDates &gt; res"&amp;"Date + 2) *
        (secondDates &lt;= tourDate - 3)
      ),
      IF(
        $AJ626=""P4"",
        IF(
          COUNTA(validDates) &lt; 4,
          """",
          TEXT(
            INDEX(validDates, 4),
            ""mmm d, yyyy""
          )
        ),
"&amp;"        IF(
          COUNTA(validDates) &lt; 4,
          """",
          TEXTJOIN(
            "", "", TRUE,
            TEXT(INDEX(validDates, 1), ""mmm d, yyyy""),
            TEXT(INDEX(validDates, 2), ""mmm d, yyyy""),
            TEXT(INDEX(validDates"&amp;", 3), ""mmm d, yyyy""),
            TEXT(INDEX(validDates, 4), ""mmm d, yyyy"")
          )
        )
      )
    ),
    """"
  )
)
"),"")</f>
        <v/>
      </c>
      <c r="BM626" s="65" t="str">
        <f t="shared" si="15"/>
        <v/>
      </c>
      <c r="BN626" s="66"/>
      <c r="BO626" s="67"/>
      <c r="BP626" s="49" t="b">
        <v>0</v>
      </c>
      <c r="BQ626" s="49" t="b">
        <v>0</v>
      </c>
      <c r="BR626" s="68"/>
      <c r="BS626" s="69"/>
      <c r="BT626" s="70" t="b">
        <v>0</v>
      </c>
      <c r="BU626" s="71"/>
      <c r="BV626" s="72"/>
      <c r="BW626" s="86" t="b">
        <v>0</v>
      </c>
      <c r="BX626" s="87"/>
    </row>
    <row r="627">
      <c r="A627" s="35" t="str">
        <f t="shared" si="1"/>
        <v/>
      </c>
      <c r="B627" s="36" t="str">
        <f t="shared" si="2"/>
        <v/>
      </c>
      <c r="C627" s="36" t="str">
        <f t="array" ref="C627">IF(
  M627="",
  "",
  IFERROR(
    INDEX(
      '{INDEX} Tour Packages'!$A:$ZZ,
      MATCH(
        M627,
        INDEX(
          '{INDEX} Tour Packages'!$A:$ZZ,
          ,
          MATCH("Tour Package Name", '{INDEX} Tour Packages'!$4:$4, 0)
        ),
        0
      ),
      MATCH("Tour Code", '{INDEX} Tour Packages'!$4:$4, 0)
    ),
    "XXX"
  )
)
</f>
        <v/>
      </c>
      <c r="D627" s="36" t="str">
        <f t="shared" si="3"/>
        <v/>
      </c>
      <c r="E627" s="36" t="str">
        <f t="shared" si="4"/>
        <v/>
      </c>
      <c r="F627" s="37" t="str">
        <f t="shared" si="5"/>
        <v/>
      </c>
      <c r="G627" s="89"/>
      <c r="H627" s="89"/>
      <c r="I627" s="90"/>
      <c r="J627" s="40" t="str">
        <f t="shared" si="16"/>
        <v> </v>
      </c>
      <c r="K627" s="91"/>
      <c r="L627" s="55"/>
      <c r="M627" s="55"/>
      <c r="N627" s="91"/>
      <c r="O627" s="43" t="str">
        <f>IFERROR(__xludf.DUMMYFUNCTION("IF(N627="""","""",IFERROR(
  N627 + VALUE(REGEXEXTRACT(P627, ""(\d+)\s+Days"")),
  """"
)
)"),"")</f>
        <v/>
      </c>
      <c r="P627" s="43" t="str">
        <f t="array" ref="P627">IFERROR(
  INDEX(
    INDEX('{INDEX} Tour Packages'!$A:$ZZ, , MATCH(P$3, '{INDEX} Tour Packages'!$4:$4, 0)),
    MATCH(M627, INDEX('{INDEX} Tour Packages'!$A:$ZZ,0, MATCH("Tour Package Name", '{INDEX} Tour Packages'!$4:$4, 0)), 0)
  ),
"")
</f>
        <v/>
      </c>
      <c r="Q627" s="44" t="str">
        <f t="shared" si="7"/>
        <v/>
      </c>
      <c r="R627" s="44" t="str">
        <f>IFERROR(__xludf.DUMMYFUNCTION("IF(OR(ISBLANK(K627), ISBLANK(N627)), """", 
  LET(
    resDate, K627,
    tourDate, N627,
    monthCount, MAX(0, DATEDIF(resDate, tourDate - 3, ""M"") + 1),
    secondDates, ARRAYFORMULA(DATE(YEAR(resDate), MONTH(resDate) + SEQUENCE(monthCount), 2)),
    "&amp;"validDates, FILTER(secondDates, (secondDates &gt; resDate + 2) * (secondDates &lt;= tourDate - 3)),
    IF(ISERROR(validDates), 0, COUNTA(validDates))
  )
)
"),"")</f>
        <v/>
      </c>
      <c r="S627" s="44" t="str">
        <f t="shared" si="8"/>
        <v/>
      </c>
      <c r="T627" s="45" t="str">
        <f t="array" ref="T627">IF(ISBLANK(BO627),IFERROR(
  INDEX(
    INDEX('{INDEX} Payment Terms'!$A:$G, , MATCH(T$3, '{INDEX} Payment Terms'!$4:$4, 0)),
    MATCH(Q627, INDEX('{INDEX} Payment Terms'!$A:$G,0, MATCH("Payment Condition", '{INDEX} Payment Terms'!$4:$4, 0)), 0)
  ),
""),"Cancelled")
</f>
        <v/>
      </c>
      <c r="U627" s="46" t="b">
        <v>0</v>
      </c>
      <c r="V627" s="47" t="str">
        <f>IFERROR(__xludf.DUMMYFUNCTION("IF(OR(L627=""Duo Booking"", L627=""Group Booking""),
IF(U627=FALSE,"""",
    LET(
      bookingType, L627,
      tour, M627,
      mainFirst, H627,
      mainLast, I627,
      mainEmail, G627,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$L$4:L627, bookingType,
          $M$4:M627, tour,
          $H$4:H627, mainFirst,
          $I$4:I627, mainLast,
          $G$4:G627, mainEmail
        ),
        ""000""
      ),
  "&amp;"    baseID &amp; ""-"" &amp; memberNumber
    )
  ),
  """"
)
"),"")</f>
        <v/>
      </c>
      <c r="W627" s="48"/>
      <c r="X627" s="85" t="b">
        <v>0</v>
      </c>
      <c r="Y627" s="85" t="b">
        <v>0</v>
      </c>
      <c r="Z627" s="85" t="b">
        <v>0</v>
      </c>
      <c r="AA627" s="50"/>
      <c r="AB627" s="51"/>
      <c r="AC627" s="85" t="b">
        <v>0</v>
      </c>
      <c r="AD627" s="92"/>
      <c r="AE627" s="88"/>
      <c r="AF627" s="36" t="str">
        <f t="array" ref="AF627">IF(M627="","",INDEX(
      '{INDEX} Tour Packages'!$A:$ZP,
      MATCH($M627, '{INDEX} Tour Packages'!$A:$A, 0),
      MATCH(AF$3, '{INDEX} Tour Packages'!$4:$4, 0)
    ))</f>
        <v/>
      </c>
      <c r="AG627" s="36" t="str">
        <f t="array" ref="AG627">IF(M627="","",INDEX(
      '{INDEX} Tour Packages'!$A:$ZP,
      MATCH($M627, '{INDEX} Tour Packages'!$A:$A, 0),
      MATCH(AG$3, '{INDEX} Tour Packages'!$4:$4, 0)
    ))</f>
        <v/>
      </c>
      <c r="AH627" s="36" t="str">
        <f t="array" ref="AH627">IF(M627="","",INDEX(
      '{INDEX} Tour Packages'!$A:$ZP,
      MATCH($M627, '{INDEX} Tour Packages'!$A:$A, 0),
      MATCH(AH$3, '{INDEX} Tour Packages'!$4:$4, 0)
    ))</f>
        <v/>
      </c>
      <c r="AI627" s="54" t="str">
        <f t="shared" si="9"/>
        <v/>
      </c>
      <c r="AJ627" s="42"/>
      <c r="AK627" s="55"/>
      <c r="AL627" s="46" t="b">
        <v>0</v>
      </c>
      <c r="AM627" s="56"/>
      <c r="AN627" s="57" t="str">
        <f t="shared" si="10"/>
        <v/>
      </c>
      <c r="AO627" s="58" t="str">
        <f t="shared" si="11"/>
        <v/>
      </c>
      <c r="AP627" s="59"/>
      <c r="AQ627" s="60"/>
      <c r="AR627" s="61"/>
      <c r="AS627" s="61"/>
      <c r="AT627" s="61" t="str">
        <f>IFERROR(__xludf.DUMMYFUNCTION("IF( 
  OR($AJ627=""Full Payment"", ISBLANK($K627)),
  """",
  IF(
    OR(
      Q627=""Standard Booking, P1"",
      Q627=""Standard Booking, P2"",
      Q627=""Standard Booking, P3"",
      Q627=""Standard Booking, P4""
    ),
    LET(
      resDate,   $"&amp;"K627,
      tourDate,  $N627,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7" s="62" t="str">
        <f t="shared" si="12"/>
        <v/>
      </c>
      <c r="AV627" s="63"/>
      <c r="AW627" s="64"/>
      <c r="AX627" s="64"/>
      <c r="AY627" s="64"/>
      <c r="AZ627" s="64" t="str">
        <f>IFERROR(__xludf.DUMMYFUNCTION("IF(
  OR($AJ627=""Full Payment"",$AJ627=""P1"", ISBLANK($K627)),
  """",
  IF(
    OR(
      $Q627=""Standard Booking, P2"",
      $Q627=""Standard Booking, P3"",
      $Q627=""Standard Booking, P4""
    ),
    LET(
      resDate,   $K627,
      tourDate,"&amp;"  $N627,
      monthCount, DATEDIF(resDate, tourDate, ""M"") + 1,
      secondDates, ARRAYFORMULA(
        DATE(
          YEAR(resDate),
          MONTH(resDate) + SEQUENCE(monthCount),
          2
        )
      ),
      validDates, FILTER(
        sec"&amp;"ondDates,
        (secondDates &gt; resDate + 2) *
        (secondDates &lt;= tourDate - 3)
      ),
      IF(
        OR($AJ627=""P2"", $AJ627=""P3"", $AJ627=""P4""),
        IF(
          COUNTA(validDates) &lt; 2,
          """",
          TEXT(INDEX(validDates"&amp;", 2), ""mmm d, yyyy"")
        ),
        IF(
          COUNTA(validDates) &lt; 2,
          """",
          TEXTJOIN("", "", TRUE,
            TEXT(INDEX(validDates, 1), ""mmm d, yyyy""),
            TEXT(INDEX(validDates, 2), ""mmm d, yyyy"")
          )
 "&amp;"       )
      )
    ),
    """"
  )
)
"),"")</f>
        <v/>
      </c>
      <c r="BA627" s="65" t="str">
        <f t="shared" si="13"/>
        <v/>
      </c>
      <c r="BB627" s="63"/>
      <c r="BC627" s="64"/>
      <c r="BD627" s="64"/>
      <c r="BE627" s="64"/>
      <c r="BF627" s="64" t="str">
        <f>IFERROR(__xludf.DUMMYFUNCTION("IF(
  OR($AJ627=""Full Payment"",$AJ627=""P1"", $AJ627=""P2""),
  """",
  IF(
    AND(
      NOT(ISBLANK($K627)),
      OR(
        Q627=""Standard Booking, P3"",
        Q627=""Standard Booking, P4""
      )
    ),
    LET(
      resDate,   $K627,
      "&amp;"tourDate,  $N627,
      monthCount, DATEDIF(resDate, tourDate, ""M"") + 1,
      secondDates, ARRAYFORMULA(
        DATE(
          YEAR(resDate),
          MONTH(resDate) + SEQUENCE(monthCount),
          2
        )
      ),
      validDates, FILTER(
  "&amp;"      secondDates,
        (secondDates &gt; resDate + 2) *
        (secondDates &lt;= tourDate - 3)
      ),
      IF(
        $AJ627=""P4"",
        IF(
          COUNTA(validDates) &lt; 3,
          """",
          TEXT(INDEX(validDates, 3), ""mmm d, yyyy"")
  "&amp;"      ),
        IF(
          $AJ627=""P3"",
          IF(
            COUNTA(validDates) &lt; 3,
            """",
            TEXT(INDEX(validDates, 3), ""mmm d, yyyy"")
          ),
          IF(
            COUNTA(validDates) &lt; 3,
            """",
    "&amp;"        TEXTJOIN("", "", TRUE,
              TEXT(INDEX(validDates, 1), ""mmm d, yyyy""),
              TEXT(INDEX(validDates, 2), ""mmm d, yyyy""),
              TEXT(INDEX(validDates, 3), ""mmm d, yyyy"")
            )
          )
        )
      )
    "&amp;"),
    """"
  )
)
"),"")</f>
        <v/>
      </c>
      <c r="BG627" s="65" t="str">
        <f t="shared" si="14"/>
        <v/>
      </c>
      <c r="BH627" s="63"/>
      <c r="BI627" s="64"/>
      <c r="BJ627" s="64"/>
      <c r="BK627" s="64"/>
      <c r="BL627" s="64" t="str">
        <f>IFERROR(__xludf.DUMMYFUNCTION("IF(
  OR($AJ627=""Full Payment"",$AJ627=""P1"",$AJ627=""P2"",$AJ627=""P3""),
  """",
  IF(
    AND(
      NOT(ISBLANK($K627)),
      $Q627=""Standard Booking, P4""
    ),
    LET(
      resDate,   $K627,
      tourDate,  $N627,
      monthCount, DATEDIF(r"&amp;"esDate, tourDate, ""M"") + 1,
      secondDates, ARRAYFORMULA(
        DATE(
          YEAR(resDate),
          MONTH(resDate) + SEQUENCE(monthCount),
          2
        )
      ),
      validDates, FILTER(
        secondDates,
        (secondDates &gt; res"&amp;"Date + 2) *
        (secondDates &lt;= tourDate - 3)
      ),
      IF(
        $AJ627=""P4"",
        IF(
          COUNTA(validDates) &lt; 4,
          """",
          TEXT(
            INDEX(validDates, 4),
            ""mmm d, yyyy""
          )
        ),
"&amp;"        IF(
          COUNTA(validDates) &lt; 4,
          """",
          TEXTJOIN(
            "", "", TRUE,
            TEXT(INDEX(validDates, 1), ""mmm d, yyyy""),
            TEXT(INDEX(validDates, 2), ""mmm d, yyyy""),
            TEXT(INDEX(validDates"&amp;", 3), ""mmm d, yyyy""),
            TEXT(INDEX(validDates, 4), ""mmm d, yyyy"")
          )
        )
      )
    ),
    """"
  )
)
"),"")</f>
        <v/>
      </c>
      <c r="BM627" s="65" t="str">
        <f t="shared" si="15"/>
        <v/>
      </c>
      <c r="BN627" s="66"/>
      <c r="BO627" s="67"/>
      <c r="BP627" s="49" t="b">
        <v>0</v>
      </c>
      <c r="BQ627" s="49" t="b">
        <v>0</v>
      </c>
      <c r="BR627" s="68"/>
      <c r="BS627" s="69"/>
      <c r="BT627" s="70" t="b">
        <v>0</v>
      </c>
      <c r="BU627" s="71"/>
      <c r="BV627" s="72"/>
      <c r="BW627" s="86" t="b">
        <v>0</v>
      </c>
      <c r="BX627" s="87"/>
    </row>
    <row r="628">
      <c r="A628" s="35" t="str">
        <f t="shared" si="1"/>
        <v/>
      </c>
      <c r="B628" s="36" t="str">
        <f t="shared" si="2"/>
        <v/>
      </c>
      <c r="C628" s="36" t="str">
        <f t="array" ref="C628">IF(
  M628="",
  "",
  IFERROR(
    INDEX(
      '{INDEX} Tour Packages'!$A:$ZZ,
      MATCH(
        M628,
        INDEX(
          '{INDEX} Tour Packages'!$A:$ZZ,
          ,
          MATCH("Tour Package Name", '{INDEX} Tour Packages'!$4:$4, 0)
        ),
        0
      ),
      MATCH("Tour Code", '{INDEX} Tour Packages'!$4:$4, 0)
    ),
    "XXX"
  )
)
</f>
        <v/>
      </c>
      <c r="D628" s="36" t="str">
        <f t="shared" si="3"/>
        <v/>
      </c>
      <c r="E628" s="36" t="str">
        <f t="shared" si="4"/>
        <v/>
      </c>
      <c r="F628" s="37" t="str">
        <f t="shared" si="5"/>
        <v/>
      </c>
      <c r="G628" s="89"/>
      <c r="H628" s="89"/>
      <c r="I628" s="90"/>
      <c r="J628" s="40" t="str">
        <f t="shared" si="16"/>
        <v> </v>
      </c>
      <c r="K628" s="91"/>
      <c r="L628" s="55"/>
      <c r="M628" s="55"/>
      <c r="N628" s="91"/>
      <c r="O628" s="43" t="str">
        <f>IFERROR(__xludf.DUMMYFUNCTION("IF(N628="""","""",IFERROR(
  N628 + VALUE(REGEXEXTRACT(P628, ""(\d+)\s+Days"")),
  """"
)
)"),"")</f>
        <v/>
      </c>
      <c r="P628" s="43" t="str">
        <f t="array" ref="P628">IFERROR(
  INDEX(
    INDEX('{INDEX} Tour Packages'!$A:$ZZ, , MATCH(P$3, '{INDEX} Tour Packages'!$4:$4, 0)),
    MATCH(M628, INDEX('{INDEX} Tour Packages'!$A:$ZZ,0, MATCH("Tour Package Name", '{INDEX} Tour Packages'!$4:$4, 0)), 0)
  ),
"")
</f>
        <v/>
      </c>
      <c r="Q628" s="44" t="str">
        <f t="shared" si="7"/>
        <v/>
      </c>
      <c r="R628" s="44" t="str">
        <f>IFERROR(__xludf.DUMMYFUNCTION("IF(OR(ISBLANK(K628), ISBLANK(N628)), """", 
  LET(
    resDate, K628,
    tourDate, N628,
    monthCount, MAX(0, DATEDIF(resDate, tourDate - 3, ""M"") + 1),
    secondDates, ARRAYFORMULA(DATE(YEAR(resDate), MONTH(resDate) + SEQUENCE(monthCount), 2)),
    "&amp;"validDates, FILTER(secondDates, (secondDates &gt; resDate + 2) * (secondDates &lt;= tourDate - 3)),
    IF(ISERROR(validDates), 0, COUNTA(validDates))
  )
)
"),"")</f>
        <v/>
      </c>
      <c r="S628" s="44" t="str">
        <f t="shared" si="8"/>
        <v/>
      </c>
      <c r="T628" s="45" t="str">
        <f t="array" ref="T628">IF(ISBLANK(BO628),IFERROR(
  INDEX(
    INDEX('{INDEX} Payment Terms'!$A:$G, , MATCH(T$3, '{INDEX} Payment Terms'!$4:$4, 0)),
    MATCH(Q628, INDEX('{INDEX} Payment Terms'!$A:$G,0, MATCH("Payment Condition", '{INDEX} Payment Terms'!$4:$4, 0)), 0)
  ),
""),"Cancelled")
</f>
        <v/>
      </c>
      <c r="U628" s="46" t="b">
        <v>0</v>
      </c>
      <c r="V628" s="47" t="str">
        <f>IFERROR(__xludf.DUMMYFUNCTION("IF(OR(L628=""Duo Booking"", L628=""Group Booking""),
IF(U628=FALSE,"""",
    LET(
      bookingType, L628,
      tour, M628,
      mainFirst, H628,
      mainLast, I628,
      mainEmail, G628,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$L$4:L628, bookingType,
          $M$4:M628, tour,
          $H$4:H628, mainFirst,
          $I$4:I628, mainLast,
          $G$4:G628, mainEmail
        ),
        ""000""
      ),
  "&amp;"    baseID &amp; ""-"" &amp; memberNumber
    )
  ),
  """"
)
"),"")</f>
        <v/>
      </c>
      <c r="W628" s="48"/>
      <c r="X628" s="85" t="b">
        <v>0</v>
      </c>
      <c r="Y628" s="85" t="b">
        <v>0</v>
      </c>
      <c r="Z628" s="85" t="b">
        <v>0</v>
      </c>
      <c r="AA628" s="50"/>
      <c r="AB628" s="51"/>
      <c r="AC628" s="85" t="b">
        <v>0</v>
      </c>
      <c r="AD628" s="92"/>
      <c r="AE628" s="88"/>
      <c r="AF628" s="36" t="str">
        <f t="array" ref="AF628">IF(M628="","",INDEX(
      '{INDEX} Tour Packages'!$A:$ZP,
      MATCH($M628, '{INDEX} Tour Packages'!$A:$A, 0),
      MATCH(AF$3, '{INDEX} Tour Packages'!$4:$4, 0)
    ))</f>
        <v/>
      </c>
      <c r="AG628" s="36" t="str">
        <f t="array" ref="AG628">IF(M628="","",INDEX(
      '{INDEX} Tour Packages'!$A:$ZP,
      MATCH($M628, '{INDEX} Tour Packages'!$A:$A, 0),
      MATCH(AG$3, '{INDEX} Tour Packages'!$4:$4, 0)
    ))</f>
        <v/>
      </c>
      <c r="AH628" s="36" t="str">
        <f t="array" ref="AH628">IF(M628="","",INDEX(
      '{INDEX} Tour Packages'!$A:$ZP,
      MATCH($M628, '{INDEX} Tour Packages'!$A:$A, 0),
      MATCH(AH$3, '{INDEX} Tour Packages'!$4:$4, 0)
    ))</f>
        <v/>
      </c>
      <c r="AI628" s="54" t="str">
        <f t="shared" si="9"/>
        <v/>
      </c>
      <c r="AJ628" s="42"/>
      <c r="AK628" s="55"/>
      <c r="AL628" s="46" t="b">
        <v>0</v>
      </c>
      <c r="AM628" s="56"/>
      <c r="AN628" s="57" t="str">
        <f t="shared" si="10"/>
        <v/>
      </c>
      <c r="AO628" s="58" t="str">
        <f t="shared" si="11"/>
        <v/>
      </c>
      <c r="AP628" s="59"/>
      <c r="AQ628" s="60"/>
      <c r="AR628" s="61"/>
      <c r="AS628" s="61"/>
      <c r="AT628" s="61" t="str">
        <f>IFERROR(__xludf.DUMMYFUNCTION("IF( 
  OR($AJ628=""Full Payment"", ISBLANK($K628)),
  """",
  IF(
    OR(
      Q628=""Standard Booking, P1"",
      Q628=""Standard Booking, P2"",
      Q628=""Standard Booking, P3"",
      Q628=""Standard Booking, P4""
    ),
    LET(
      resDate,   $"&amp;"K628,
      tourDate,  $N628,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8" s="62" t="str">
        <f t="shared" si="12"/>
        <v/>
      </c>
      <c r="AV628" s="63"/>
      <c r="AW628" s="64"/>
      <c r="AX628" s="64"/>
      <c r="AY628" s="64"/>
      <c r="AZ628" s="64" t="str">
        <f>IFERROR(__xludf.DUMMYFUNCTION("IF(
  OR($AJ628=""Full Payment"",$AJ628=""P1"", ISBLANK($K628)),
  """",
  IF(
    OR(
      $Q628=""Standard Booking, P2"",
      $Q628=""Standard Booking, P3"",
      $Q628=""Standard Booking, P4""
    ),
    LET(
      resDate,   $K628,
      tourDate,"&amp;"  $N628,
      monthCount, DATEDIF(resDate, tourDate, ""M"") + 1,
      secondDates, ARRAYFORMULA(
        DATE(
          YEAR(resDate),
          MONTH(resDate) + SEQUENCE(monthCount),
          2
        )
      ),
      validDates, FILTER(
        sec"&amp;"ondDates,
        (secondDates &gt; resDate + 2) *
        (secondDates &lt;= tourDate - 3)
      ),
      IF(
        OR($AJ628=""P2"", $AJ628=""P3"", $AJ628=""P4""),
        IF(
          COUNTA(validDates) &lt; 2,
          """",
          TEXT(INDEX(validDates"&amp;", 2), ""mmm d, yyyy"")
        ),
        IF(
          COUNTA(validDates) &lt; 2,
          """",
          TEXTJOIN("", "", TRUE,
            TEXT(INDEX(validDates, 1), ""mmm d, yyyy""),
            TEXT(INDEX(validDates, 2), ""mmm d, yyyy"")
          )
 "&amp;"       )
      )
    ),
    """"
  )
)
"),"")</f>
        <v/>
      </c>
      <c r="BA628" s="65" t="str">
        <f t="shared" si="13"/>
        <v/>
      </c>
      <c r="BB628" s="63"/>
      <c r="BC628" s="64"/>
      <c r="BD628" s="64"/>
      <c r="BE628" s="64"/>
      <c r="BF628" s="64" t="str">
        <f>IFERROR(__xludf.DUMMYFUNCTION("IF(
  OR($AJ628=""Full Payment"",$AJ628=""P1"", $AJ628=""P2""),
  """",
  IF(
    AND(
      NOT(ISBLANK($K628)),
      OR(
        Q628=""Standard Booking, P3"",
        Q628=""Standard Booking, P4""
      )
    ),
    LET(
      resDate,   $K628,
      "&amp;"tourDate,  $N628,
      monthCount, DATEDIF(resDate, tourDate, ""M"") + 1,
      secondDates, ARRAYFORMULA(
        DATE(
          YEAR(resDate),
          MONTH(resDate) + SEQUENCE(monthCount),
          2
        )
      ),
      validDates, FILTER(
  "&amp;"      secondDates,
        (secondDates &gt; resDate + 2) *
        (secondDates &lt;= tourDate - 3)
      ),
      IF(
        $AJ628=""P4"",
        IF(
          COUNTA(validDates) &lt; 3,
          """",
          TEXT(INDEX(validDates, 3), ""mmm d, yyyy"")
  "&amp;"      ),
        IF(
          $AJ628=""P3"",
          IF(
            COUNTA(validDates) &lt; 3,
            """",
            TEXT(INDEX(validDates, 3), ""mmm d, yyyy"")
          ),
          IF(
            COUNTA(validDates) &lt; 3,
            """",
    "&amp;"        TEXTJOIN("", "", TRUE,
              TEXT(INDEX(validDates, 1), ""mmm d, yyyy""),
              TEXT(INDEX(validDates, 2), ""mmm d, yyyy""),
              TEXT(INDEX(validDates, 3), ""mmm d, yyyy"")
            )
          )
        )
      )
    "&amp;"),
    """"
  )
)
"),"")</f>
        <v/>
      </c>
      <c r="BG628" s="65" t="str">
        <f t="shared" si="14"/>
        <v/>
      </c>
      <c r="BH628" s="63"/>
      <c r="BI628" s="64"/>
      <c r="BJ628" s="64"/>
      <c r="BK628" s="64"/>
      <c r="BL628" s="64" t="str">
        <f>IFERROR(__xludf.DUMMYFUNCTION("IF(
  OR($AJ628=""Full Payment"",$AJ628=""P1"",$AJ628=""P2"",$AJ628=""P3""),
  """",
  IF(
    AND(
      NOT(ISBLANK($K628)),
      $Q628=""Standard Booking, P4""
    ),
    LET(
      resDate,   $K628,
      tourDate,  $N628,
      monthCount, DATEDIF(r"&amp;"esDate, tourDate, ""M"") + 1,
      secondDates, ARRAYFORMULA(
        DATE(
          YEAR(resDate),
          MONTH(resDate) + SEQUENCE(monthCount),
          2
        )
      ),
      validDates, FILTER(
        secondDates,
        (secondDates &gt; res"&amp;"Date + 2) *
        (secondDates &lt;= tourDate - 3)
      ),
      IF(
        $AJ628=""P4"",
        IF(
          COUNTA(validDates) &lt; 4,
          """",
          TEXT(
            INDEX(validDates, 4),
            ""mmm d, yyyy""
          )
        ),
"&amp;"        IF(
          COUNTA(validDates) &lt; 4,
          """",
          TEXTJOIN(
            "", "", TRUE,
            TEXT(INDEX(validDates, 1), ""mmm d, yyyy""),
            TEXT(INDEX(validDates, 2), ""mmm d, yyyy""),
            TEXT(INDEX(validDates"&amp;", 3), ""mmm d, yyyy""),
            TEXT(INDEX(validDates, 4), ""mmm d, yyyy"")
          )
        )
      )
    ),
    """"
  )
)
"),"")</f>
        <v/>
      </c>
      <c r="BM628" s="65" t="str">
        <f t="shared" si="15"/>
        <v/>
      </c>
      <c r="BN628" s="66"/>
      <c r="BO628" s="67"/>
      <c r="BP628" s="49" t="b">
        <v>0</v>
      </c>
      <c r="BQ628" s="49" t="b">
        <v>0</v>
      </c>
      <c r="BR628" s="68"/>
      <c r="BS628" s="69"/>
      <c r="BT628" s="70" t="b">
        <v>0</v>
      </c>
      <c r="BU628" s="71"/>
      <c r="BV628" s="72"/>
      <c r="BW628" s="86" t="b">
        <v>0</v>
      </c>
      <c r="BX628" s="87"/>
    </row>
    <row r="629">
      <c r="A629" s="35" t="str">
        <f t="shared" si="1"/>
        <v/>
      </c>
      <c r="B629" s="36" t="str">
        <f t="shared" si="2"/>
        <v/>
      </c>
      <c r="C629" s="36" t="str">
        <f t="array" ref="C629">IF(
  M629="",
  "",
  IFERROR(
    INDEX(
      '{INDEX} Tour Packages'!$A:$ZZ,
      MATCH(
        M629,
        INDEX(
          '{INDEX} Tour Packages'!$A:$ZZ,
          ,
          MATCH("Tour Package Name", '{INDEX} Tour Packages'!$4:$4, 0)
        ),
        0
      ),
      MATCH("Tour Code", '{INDEX} Tour Packages'!$4:$4, 0)
    ),
    "XXX"
  )
)
</f>
        <v/>
      </c>
      <c r="D629" s="36" t="str">
        <f t="shared" si="3"/>
        <v/>
      </c>
      <c r="E629" s="36" t="str">
        <f t="shared" si="4"/>
        <v/>
      </c>
      <c r="F629" s="37" t="str">
        <f t="shared" si="5"/>
        <v/>
      </c>
      <c r="G629" s="89"/>
      <c r="H629" s="89"/>
      <c r="I629" s="90"/>
      <c r="J629" s="40" t="str">
        <f t="shared" si="16"/>
        <v> </v>
      </c>
      <c r="K629" s="91"/>
      <c r="L629" s="55"/>
      <c r="M629" s="55"/>
      <c r="N629" s="91"/>
      <c r="O629" s="43" t="str">
        <f>IFERROR(__xludf.DUMMYFUNCTION("IF(N629="""","""",IFERROR(
  N629 + VALUE(REGEXEXTRACT(P629, ""(\d+)\s+Days"")),
  """"
)
)"),"")</f>
        <v/>
      </c>
      <c r="P629" s="43" t="str">
        <f t="array" ref="P629">IFERROR(
  INDEX(
    INDEX('{INDEX} Tour Packages'!$A:$ZZ, , MATCH(P$3, '{INDEX} Tour Packages'!$4:$4, 0)),
    MATCH(M629, INDEX('{INDEX} Tour Packages'!$A:$ZZ,0, MATCH("Tour Package Name", '{INDEX} Tour Packages'!$4:$4, 0)), 0)
  ),
"")
</f>
        <v/>
      </c>
      <c r="Q629" s="44" t="str">
        <f t="shared" si="7"/>
        <v/>
      </c>
      <c r="R629" s="44" t="str">
        <f>IFERROR(__xludf.DUMMYFUNCTION("IF(OR(ISBLANK(K629), ISBLANK(N629)), """", 
  LET(
    resDate, K629,
    tourDate, N629,
    monthCount, MAX(0, DATEDIF(resDate, tourDate - 3, ""M"") + 1),
    secondDates, ARRAYFORMULA(DATE(YEAR(resDate), MONTH(resDate) + SEQUENCE(monthCount), 2)),
    "&amp;"validDates, FILTER(secondDates, (secondDates &gt; resDate + 2) * (secondDates &lt;= tourDate - 3)),
    IF(ISERROR(validDates), 0, COUNTA(validDates))
  )
)
"),"")</f>
        <v/>
      </c>
      <c r="S629" s="44" t="str">
        <f t="shared" si="8"/>
        <v/>
      </c>
      <c r="T629" s="45" t="str">
        <f t="array" ref="T629">IF(ISBLANK(BO629),IFERROR(
  INDEX(
    INDEX('{INDEX} Payment Terms'!$A:$G, , MATCH(T$3, '{INDEX} Payment Terms'!$4:$4, 0)),
    MATCH(Q629, INDEX('{INDEX} Payment Terms'!$A:$G,0, MATCH("Payment Condition", '{INDEX} Payment Terms'!$4:$4, 0)), 0)
  ),
""),"Cancelled")
</f>
        <v/>
      </c>
      <c r="U629" s="46" t="b">
        <v>0</v>
      </c>
      <c r="V629" s="47" t="str">
        <f>IFERROR(__xludf.DUMMYFUNCTION("IF(OR(L629=""Duo Booking"", L629=""Group Booking""),
IF(U629=FALSE,"""",
    LET(
      bookingType, L629,
      tour, M629,
      mainFirst, H629,
      mainLast, I629,
      mainEmail, G629,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$L$4:L629, bookingType,
          $M$4:M629, tour,
          $H$4:H629, mainFirst,
          $I$4:I629, mainLast,
          $G$4:G629, mainEmail
        ),
        ""000""
      ),
  "&amp;"    baseID &amp; ""-"" &amp; memberNumber
    )
  ),
  """"
)
"),"")</f>
        <v/>
      </c>
      <c r="W629" s="48"/>
      <c r="X629" s="85" t="b">
        <v>0</v>
      </c>
      <c r="Y629" s="85" t="b">
        <v>0</v>
      </c>
      <c r="Z629" s="85" t="b">
        <v>0</v>
      </c>
      <c r="AA629" s="50"/>
      <c r="AB629" s="51"/>
      <c r="AC629" s="85" t="b">
        <v>0</v>
      </c>
      <c r="AD629" s="92"/>
      <c r="AE629" s="88"/>
      <c r="AF629" s="36" t="str">
        <f t="array" ref="AF629">IF(M629="","",INDEX(
      '{INDEX} Tour Packages'!$A:$ZP,
      MATCH($M629, '{INDEX} Tour Packages'!$A:$A, 0),
      MATCH(AF$3, '{INDEX} Tour Packages'!$4:$4, 0)
    ))</f>
        <v/>
      </c>
      <c r="AG629" s="36" t="str">
        <f t="array" ref="AG629">IF(M629="","",INDEX(
      '{INDEX} Tour Packages'!$A:$ZP,
      MATCH($M629, '{INDEX} Tour Packages'!$A:$A, 0),
      MATCH(AG$3, '{INDEX} Tour Packages'!$4:$4, 0)
    ))</f>
        <v/>
      </c>
      <c r="AH629" s="36" t="str">
        <f t="array" ref="AH629">IF(M629="","",INDEX(
      '{INDEX} Tour Packages'!$A:$ZP,
      MATCH($M629, '{INDEX} Tour Packages'!$A:$A, 0),
      MATCH(AH$3, '{INDEX} Tour Packages'!$4:$4, 0)
    ))</f>
        <v/>
      </c>
      <c r="AI629" s="54" t="str">
        <f t="shared" si="9"/>
        <v/>
      </c>
      <c r="AJ629" s="42"/>
      <c r="AK629" s="55"/>
      <c r="AL629" s="46" t="b">
        <v>0</v>
      </c>
      <c r="AM629" s="56"/>
      <c r="AN629" s="57" t="str">
        <f t="shared" si="10"/>
        <v/>
      </c>
      <c r="AO629" s="58" t="str">
        <f t="shared" si="11"/>
        <v/>
      </c>
      <c r="AP629" s="59"/>
      <c r="AQ629" s="60"/>
      <c r="AR629" s="61"/>
      <c r="AS629" s="61"/>
      <c r="AT629" s="61" t="str">
        <f>IFERROR(__xludf.DUMMYFUNCTION("IF( 
  OR($AJ629=""Full Payment"", ISBLANK($K629)),
  """",
  IF(
    OR(
      Q629=""Standard Booking, P1"",
      Q629=""Standard Booking, P2"",
      Q629=""Standard Booking, P3"",
      Q629=""Standard Booking, P4""
    ),
    LET(
      resDate,   $"&amp;"K629,
      tourDate,  $N629,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29" s="62" t="str">
        <f t="shared" si="12"/>
        <v/>
      </c>
      <c r="AV629" s="63"/>
      <c r="AW629" s="64"/>
      <c r="AX629" s="64"/>
      <c r="AY629" s="64"/>
      <c r="AZ629" s="64" t="str">
        <f>IFERROR(__xludf.DUMMYFUNCTION("IF(
  OR($AJ629=""Full Payment"",$AJ629=""P1"", ISBLANK($K629)),
  """",
  IF(
    OR(
      $Q629=""Standard Booking, P2"",
      $Q629=""Standard Booking, P3"",
      $Q629=""Standard Booking, P4""
    ),
    LET(
      resDate,   $K629,
      tourDate,"&amp;"  $N629,
      monthCount, DATEDIF(resDate, tourDate, ""M"") + 1,
      secondDates, ARRAYFORMULA(
        DATE(
          YEAR(resDate),
          MONTH(resDate) + SEQUENCE(monthCount),
          2
        )
      ),
      validDates, FILTER(
        sec"&amp;"ondDates,
        (secondDates &gt; resDate + 2) *
        (secondDates &lt;= tourDate - 3)
      ),
      IF(
        OR($AJ629=""P2"", $AJ629=""P3"", $AJ629=""P4""),
        IF(
          COUNTA(validDates) &lt; 2,
          """",
          TEXT(INDEX(validDates"&amp;", 2), ""mmm d, yyyy"")
        ),
        IF(
          COUNTA(validDates) &lt; 2,
          """",
          TEXTJOIN("", "", TRUE,
            TEXT(INDEX(validDates, 1), ""mmm d, yyyy""),
            TEXT(INDEX(validDates, 2), ""mmm d, yyyy"")
          )
 "&amp;"       )
      )
    ),
    """"
  )
)
"),"")</f>
        <v/>
      </c>
      <c r="BA629" s="65" t="str">
        <f t="shared" si="13"/>
        <v/>
      </c>
      <c r="BB629" s="63"/>
      <c r="BC629" s="64"/>
      <c r="BD629" s="64"/>
      <c r="BE629" s="64"/>
      <c r="BF629" s="64" t="str">
        <f>IFERROR(__xludf.DUMMYFUNCTION("IF(
  OR($AJ629=""Full Payment"",$AJ629=""P1"", $AJ629=""P2""),
  """",
  IF(
    AND(
      NOT(ISBLANK($K629)),
      OR(
        Q629=""Standard Booking, P3"",
        Q629=""Standard Booking, P4""
      )
    ),
    LET(
      resDate,   $K629,
      "&amp;"tourDate,  $N629,
      monthCount, DATEDIF(resDate, tourDate, ""M"") + 1,
      secondDates, ARRAYFORMULA(
        DATE(
          YEAR(resDate),
          MONTH(resDate) + SEQUENCE(monthCount),
          2
        )
      ),
      validDates, FILTER(
  "&amp;"      secondDates,
        (secondDates &gt; resDate + 2) *
        (secondDates &lt;= tourDate - 3)
      ),
      IF(
        $AJ629=""P4"",
        IF(
          COUNTA(validDates) &lt; 3,
          """",
          TEXT(INDEX(validDates, 3), ""mmm d, yyyy"")
  "&amp;"      ),
        IF(
          $AJ629=""P3"",
          IF(
            COUNTA(validDates) &lt; 3,
            """",
            TEXT(INDEX(validDates, 3), ""mmm d, yyyy"")
          ),
          IF(
            COUNTA(validDates) &lt; 3,
            """",
    "&amp;"        TEXTJOIN("", "", TRUE,
              TEXT(INDEX(validDates, 1), ""mmm d, yyyy""),
              TEXT(INDEX(validDates, 2), ""mmm d, yyyy""),
              TEXT(INDEX(validDates, 3), ""mmm d, yyyy"")
            )
          )
        )
      )
    "&amp;"),
    """"
  )
)
"),"")</f>
        <v/>
      </c>
      <c r="BG629" s="65" t="str">
        <f t="shared" si="14"/>
        <v/>
      </c>
      <c r="BH629" s="63"/>
      <c r="BI629" s="64"/>
      <c r="BJ629" s="64"/>
      <c r="BK629" s="64"/>
      <c r="BL629" s="64" t="str">
        <f>IFERROR(__xludf.DUMMYFUNCTION("IF(
  OR($AJ629=""Full Payment"",$AJ629=""P1"",$AJ629=""P2"",$AJ629=""P3""),
  """",
  IF(
    AND(
      NOT(ISBLANK($K629)),
      $Q629=""Standard Booking, P4""
    ),
    LET(
      resDate,   $K629,
      tourDate,  $N629,
      monthCount, DATEDIF(r"&amp;"esDate, tourDate, ""M"") + 1,
      secondDates, ARRAYFORMULA(
        DATE(
          YEAR(resDate),
          MONTH(resDate) + SEQUENCE(monthCount),
          2
        )
      ),
      validDates, FILTER(
        secondDates,
        (secondDates &gt; res"&amp;"Date + 2) *
        (secondDates &lt;= tourDate - 3)
      ),
      IF(
        $AJ629=""P4"",
        IF(
          COUNTA(validDates) &lt; 4,
          """",
          TEXT(
            INDEX(validDates, 4),
            ""mmm d, yyyy""
          )
        ),
"&amp;"        IF(
          COUNTA(validDates) &lt; 4,
          """",
          TEXTJOIN(
            "", "", TRUE,
            TEXT(INDEX(validDates, 1), ""mmm d, yyyy""),
            TEXT(INDEX(validDates, 2), ""mmm d, yyyy""),
            TEXT(INDEX(validDates"&amp;", 3), ""mmm d, yyyy""),
            TEXT(INDEX(validDates, 4), ""mmm d, yyyy"")
          )
        )
      )
    ),
    """"
  )
)
"),"")</f>
        <v/>
      </c>
      <c r="BM629" s="65" t="str">
        <f t="shared" si="15"/>
        <v/>
      </c>
      <c r="BN629" s="66"/>
      <c r="BO629" s="67"/>
      <c r="BP629" s="49" t="b">
        <v>0</v>
      </c>
      <c r="BQ629" s="49" t="b">
        <v>0</v>
      </c>
      <c r="BR629" s="68"/>
      <c r="BS629" s="69"/>
      <c r="BT629" s="70" t="b">
        <v>0</v>
      </c>
      <c r="BU629" s="71"/>
      <c r="BV629" s="72"/>
      <c r="BW629" s="86" t="b">
        <v>0</v>
      </c>
      <c r="BX629" s="87"/>
    </row>
    <row r="630">
      <c r="A630" s="35" t="str">
        <f t="shared" si="1"/>
        <v/>
      </c>
      <c r="B630" s="36" t="str">
        <f t="shared" si="2"/>
        <v/>
      </c>
      <c r="C630" s="36" t="str">
        <f t="array" ref="C630">IF(
  M630="",
  "",
  IFERROR(
    INDEX(
      '{INDEX} Tour Packages'!$A:$ZZ,
      MATCH(
        M630,
        INDEX(
          '{INDEX} Tour Packages'!$A:$ZZ,
          ,
          MATCH("Tour Package Name", '{INDEX} Tour Packages'!$4:$4, 0)
        ),
        0
      ),
      MATCH("Tour Code", '{INDEX} Tour Packages'!$4:$4, 0)
    ),
    "XXX"
  )
)
</f>
        <v/>
      </c>
      <c r="D630" s="36" t="str">
        <f t="shared" si="3"/>
        <v/>
      </c>
      <c r="E630" s="36" t="str">
        <f t="shared" si="4"/>
        <v/>
      </c>
      <c r="F630" s="37" t="str">
        <f t="shared" si="5"/>
        <v/>
      </c>
      <c r="G630" s="89"/>
      <c r="H630" s="89"/>
      <c r="I630" s="90"/>
      <c r="J630" s="40" t="str">
        <f t="shared" si="16"/>
        <v> </v>
      </c>
      <c r="K630" s="91"/>
      <c r="L630" s="55"/>
      <c r="M630" s="55"/>
      <c r="N630" s="91"/>
      <c r="O630" s="43" t="str">
        <f>IFERROR(__xludf.DUMMYFUNCTION("IF(N630="""","""",IFERROR(
  N630 + VALUE(REGEXEXTRACT(P630, ""(\d+)\s+Days"")),
  """"
)
)"),"")</f>
        <v/>
      </c>
      <c r="P630" s="43" t="str">
        <f t="array" ref="P630">IFERROR(
  INDEX(
    INDEX('{INDEX} Tour Packages'!$A:$ZZ, , MATCH(P$3, '{INDEX} Tour Packages'!$4:$4, 0)),
    MATCH(M630, INDEX('{INDEX} Tour Packages'!$A:$ZZ,0, MATCH("Tour Package Name", '{INDEX} Tour Packages'!$4:$4, 0)), 0)
  ),
"")
</f>
        <v/>
      </c>
      <c r="Q630" s="44" t="str">
        <f t="shared" si="7"/>
        <v/>
      </c>
      <c r="R630" s="44" t="str">
        <f>IFERROR(__xludf.DUMMYFUNCTION("IF(OR(ISBLANK(K630), ISBLANK(N630)), """", 
  LET(
    resDate, K630,
    tourDate, N630,
    monthCount, MAX(0, DATEDIF(resDate, tourDate - 3, ""M"") + 1),
    secondDates, ARRAYFORMULA(DATE(YEAR(resDate), MONTH(resDate) + SEQUENCE(monthCount), 2)),
    "&amp;"validDates, FILTER(secondDates, (secondDates &gt; resDate + 2) * (secondDates &lt;= tourDate - 3)),
    IF(ISERROR(validDates), 0, COUNTA(validDates))
  )
)
"),"")</f>
        <v/>
      </c>
      <c r="S630" s="44" t="str">
        <f t="shared" si="8"/>
        <v/>
      </c>
      <c r="T630" s="45" t="str">
        <f t="array" ref="T630">IF(ISBLANK(BO630),IFERROR(
  INDEX(
    INDEX('{INDEX} Payment Terms'!$A:$G, , MATCH(T$3, '{INDEX} Payment Terms'!$4:$4, 0)),
    MATCH(Q630, INDEX('{INDEX} Payment Terms'!$A:$G,0, MATCH("Payment Condition", '{INDEX} Payment Terms'!$4:$4, 0)), 0)
  ),
""),"Cancelled")
</f>
        <v/>
      </c>
      <c r="U630" s="46" t="b">
        <v>0</v>
      </c>
      <c r="V630" s="47" t="str">
        <f>IFERROR(__xludf.DUMMYFUNCTION("IF(OR(L630=""Duo Booking"", L630=""Group Booking""),
IF(U630=FALSE,"""",
    LET(
      bookingType, L630,
      tour, M630,
      mainFirst, H630,
      mainLast, I630,
      mainEmail, G630,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$L$4:L630, bookingType,
          $M$4:M630, tour,
          $H$4:H630, mainFirst,
          $I$4:I630, mainLast,
          $G$4:G630, mainEmail
        ),
        ""000""
      ),
  "&amp;"    baseID &amp; ""-"" &amp; memberNumber
    )
  ),
  """"
)
"),"")</f>
        <v/>
      </c>
      <c r="W630" s="48"/>
      <c r="X630" s="85" t="b">
        <v>0</v>
      </c>
      <c r="Y630" s="85" t="b">
        <v>0</v>
      </c>
      <c r="Z630" s="85" t="b">
        <v>0</v>
      </c>
      <c r="AA630" s="50"/>
      <c r="AB630" s="51"/>
      <c r="AC630" s="85" t="b">
        <v>0</v>
      </c>
      <c r="AD630" s="92"/>
      <c r="AE630" s="88"/>
      <c r="AF630" s="36" t="str">
        <f t="array" ref="AF630">IF(M630="","",INDEX(
      '{INDEX} Tour Packages'!$A:$ZP,
      MATCH($M630, '{INDEX} Tour Packages'!$A:$A, 0),
      MATCH(AF$3, '{INDEX} Tour Packages'!$4:$4, 0)
    ))</f>
        <v/>
      </c>
      <c r="AG630" s="36" t="str">
        <f t="array" ref="AG630">IF(M630="","",INDEX(
      '{INDEX} Tour Packages'!$A:$ZP,
      MATCH($M630, '{INDEX} Tour Packages'!$A:$A, 0),
      MATCH(AG$3, '{INDEX} Tour Packages'!$4:$4, 0)
    ))</f>
        <v/>
      </c>
      <c r="AH630" s="36" t="str">
        <f t="array" ref="AH630">IF(M630="","",INDEX(
      '{INDEX} Tour Packages'!$A:$ZP,
      MATCH($M630, '{INDEX} Tour Packages'!$A:$A, 0),
      MATCH(AH$3, '{INDEX} Tour Packages'!$4:$4, 0)
    ))</f>
        <v/>
      </c>
      <c r="AI630" s="54" t="str">
        <f t="shared" si="9"/>
        <v/>
      </c>
      <c r="AJ630" s="42"/>
      <c r="AK630" s="55"/>
      <c r="AL630" s="46" t="b">
        <v>0</v>
      </c>
      <c r="AM630" s="56"/>
      <c r="AN630" s="57" t="str">
        <f t="shared" si="10"/>
        <v/>
      </c>
      <c r="AO630" s="58" t="str">
        <f t="shared" si="11"/>
        <v/>
      </c>
      <c r="AP630" s="59"/>
      <c r="AQ630" s="60"/>
      <c r="AR630" s="61"/>
      <c r="AS630" s="61"/>
      <c r="AT630" s="61" t="str">
        <f>IFERROR(__xludf.DUMMYFUNCTION("IF( 
  OR($AJ630=""Full Payment"", ISBLANK($K630)),
  """",
  IF(
    OR(
      Q630=""Standard Booking, P1"",
      Q630=""Standard Booking, P2"",
      Q630=""Standard Booking, P3"",
      Q630=""Standard Booking, P4""
    ),
    LET(
      resDate,   $"&amp;"K630,
      tourDate,  $N630,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0" s="62" t="str">
        <f t="shared" si="12"/>
        <v/>
      </c>
      <c r="AV630" s="63"/>
      <c r="AW630" s="64"/>
      <c r="AX630" s="64"/>
      <c r="AY630" s="64"/>
      <c r="AZ630" s="64" t="str">
        <f>IFERROR(__xludf.DUMMYFUNCTION("IF(
  OR($AJ630=""Full Payment"",$AJ630=""P1"", ISBLANK($K630)),
  """",
  IF(
    OR(
      $Q630=""Standard Booking, P2"",
      $Q630=""Standard Booking, P3"",
      $Q630=""Standard Booking, P4""
    ),
    LET(
      resDate,   $K630,
      tourDate,"&amp;"  $N630,
      monthCount, DATEDIF(resDate, tourDate, ""M"") + 1,
      secondDates, ARRAYFORMULA(
        DATE(
          YEAR(resDate),
          MONTH(resDate) + SEQUENCE(monthCount),
          2
        )
      ),
      validDates, FILTER(
        sec"&amp;"ondDates,
        (secondDates &gt; resDate + 2) *
        (secondDates &lt;= tourDate - 3)
      ),
      IF(
        OR($AJ630=""P2"", $AJ630=""P3"", $AJ630=""P4""),
        IF(
          COUNTA(validDates) &lt; 2,
          """",
          TEXT(INDEX(validDates"&amp;", 2), ""mmm d, yyyy"")
        ),
        IF(
          COUNTA(validDates) &lt; 2,
          """",
          TEXTJOIN("", "", TRUE,
            TEXT(INDEX(validDates, 1), ""mmm d, yyyy""),
            TEXT(INDEX(validDates, 2), ""mmm d, yyyy"")
          )
 "&amp;"       )
      )
    ),
    """"
  )
)
"),"")</f>
        <v/>
      </c>
      <c r="BA630" s="65" t="str">
        <f t="shared" si="13"/>
        <v/>
      </c>
      <c r="BB630" s="63"/>
      <c r="BC630" s="64"/>
      <c r="BD630" s="64"/>
      <c r="BE630" s="64"/>
      <c r="BF630" s="64" t="str">
        <f>IFERROR(__xludf.DUMMYFUNCTION("IF(
  OR($AJ630=""Full Payment"",$AJ630=""P1"", $AJ630=""P2""),
  """",
  IF(
    AND(
      NOT(ISBLANK($K630)),
      OR(
        Q630=""Standard Booking, P3"",
        Q630=""Standard Booking, P4""
      )
    ),
    LET(
      resDate,   $K630,
      "&amp;"tourDate,  $N630,
      monthCount, DATEDIF(resDate, tourDate, ""M"") + 1,
      secondDates, ARRAYFORMULA(
        DATE(
          YEAR(resDate),
          MONTH(resDate) + SEQUENCE(monthCount),
          2
        )
      ),
      validDates, FILTER(
  "&amp;"      secondDates,
        (secondDates &gt; resDate + 2) *
        (secondDates &lt;= tourDate - 3)
      ),
      IF(
        $AJ630=""P4"",
        IF(
          COUNTA(validDates) &lt; 3,
          """",
          TEXT(INDEX(validDates, 3), ""mmm d, yyyy"")
  "&amp;"      ),
        IF(
          $AJ630=""P3"",
          IF(
            COUNTA(validDates) &lt; 3,
            """",
            TEXT(INDEX(validDates, 3), ""mmm d, yyyy"")
          ),
          IF(
            COUNTA(validDates) &lt; 3,
            """",
    "&amp;"        TEXTJOIN("", "", TRUE,
              TEXT(INDEX(validDates, 1), ""mmm d, yyyy""),
              TEXT(INDEX(validDates, 2), ""mmm d, yyyy""),
              TEXT(INDEX(validDates, 3), ""mmm d, yyyy"")
            )
          )
        )
      )
    "&amp;"),
    """"
  )
)
"),"")</f>
        <v/>
      </c>
      <c r="BG630" s="65" t="str">
        <f t="shared" si="14"/>
        <v/>
      </c>
      <c r="BH630" s="63"/>
      <c r="BI630" s="64"/>
      <c r="BJ630" s="64"/>
      <c r="BK630" s="64"/>
      <c r="BL630" s="64" t="str">
        <f>IFERROR(__xludf.DUMMYFUNCTION("IF(
  OR($AJ630=""Full Payment"",$AJ630=""P1"",$AJ630=""P2"",$AJ630=""P3""),
  """",
  IF(
    AND(
      NOT(ISBLANK($K630)),
      $Q630=""Standard Booking, P4""
    ),
    LET(
      resDate,   $K630,
      tourDate,  $N630,
      monthCount, DATEDIF(r"&amp;"esDate, tourDate, ""M"") + 1,
      secondDates, ARRAYFORMULA(
        DATE(
          YEAR(resDate),
          MONTH(resDate) + SEQUENCE(monthCount),
          2
        )
      ),
      validDates, FILTER(
        secondDates,
        (secondDates &gt; res"&amp;"Date + 2) *
        (secondDates &lt;= tourDate - 3)
      ),
      IF(
        $AJ630=""P4"",
        IF(
          COUNTA(validDates) &lt; 4,
          """",
          TEXT(
            INDEX(validDates, 4),
            ""mmm d, yyyy""
          )
        ),
"&amp;"        IF(
          COUNTA(validDates) &lt; 4,
          """",
          TEXTJOIN(
            "", "", TRUE,
            TEXT(INDEX(validDates, 1), ""mmm d, yyyy""),
            TEXT(INDEX(validDates, 2), ""mmm d, yyyy""),
            TEXT(INDEX(validDates"&amp;", 3), ""mmm d, yyyy""),
            TEXT(INDEX(validDates, 4), ""mmm d, yyyy"")
          )
        )
      )
    ),
    """"
  )
)
"),"")</f>
        <v/>
      </c>
      <c r="BM630" s="65" t="str">
        <f t="shared" si="15"/>
        <v/>
      </c>
      <c r="BN630" s="66"/>
      <c r="BO630" s="67"/>
      <c r="BP630" s="49" t="b">
        <v>0</v>
      </c>
      <c r="BQ630" s="49" t="b">
        <v>0</v>
      </c>
      <c r="BR630" s="68"/>
      <c r="BS630" s="69"/>
      <c r="BT630" s="70" t="b">
        <v>0</v>
      </c>
      <c r="BU630" s="71"/>
      <c r="BV630" s="72"/>
      <c r="BW630" s="86" t="b">
        <v>0</v>
      </c>
      <c r="BX630" s="87"/>
    </row>
    <row r="631">
      <c r="A631" s="35" t="str">
        <f t="shared" si="1"/>
        <v/>
      </c>
      <c r="B631" s="36" t="str">
        <f t="shared" si="2"/>
        <v/>
      </c>
      <c r="C631" s="36" t="str">
        <f t="array" ref="C631">IF(
  M631="",
  "",
  IFERROR(
    INDEX(
      '{INDEX} Tour Packages'!$A:$ZZ,
      MATCH(
        M631,
        INDEX(
          '{INDEX} Tour Packages'!$A:$ZZ,
          ,
          MATCH("Tour Package Name", '{INDEX} Tour Packages'!$4:$4, 0)
        ),
        0
      ),
      MATCH("Tour Code", '{INDEX} Tour Packages'!$4:$4, 0)
    ),
    "XXX"
  )
)
</f>
        <v/>
      </c>
      <c r="D631" s="36" t="str">
        <f t="shared" si="3"/>
        <v/>
      </c>
      <c r="E631" s="36" t="str">
        <f t="shared" si="4"/>
        <v/>
      </c>
      <c r="F631" s="37" t="str">
        <f t="shared" si="5"/>
        <v/>
      </c>
      <c r="G631" s="89"/>
      <c r="H631" s="89"/>
      <c r="I631" s="90"/>
      <c r="J631" s="40" t="str">
        <f t="shared" si="16"/>
        <v> </v>
      </c>
      <c r="K631" s="91"/>
      <c r="L631" s="55"/>
      <c r="M631" s="55"/>
      <c r="N631" s="91"/>
      <c r="O631" s="43" t="str">
        <f>IFERROR(__xludf.DUMMYFUNCTION("IF(N631="""","""",IFERROR(
  N631 + VALUE(REGEXEXTRACT(P631, ""(\d+)\s+Days"")),
  """"
)
)"),"")</f>
        <v/>
      </c>
      <c r="P631" s="43" t="str">
        <f t="array" ref="P631">IFERROR(
  INDEX(
    INDEX('{INDEX} Tour Packages'!$A:$ZZ, , MATCH(P$3, '{INDEX} Tour Packages'!$4:$4, 0)),
    MATCH(M631, INDEX('{INDEX} Tour Packages'!$A:$ZZ,0, MATCH("Tour Package Name", '{INDEX} Tour Packages'!$4:$4, 0)), 0)
  ),
"")
</f>
        <v/>
      </c>
      <c r="Q631" s="44" t="str">
        <f t="shared" si="7"/>
        <v/>
      </c>
      <c r="R631" s="44" t="str">
        <f>IFERROR(__xludf.DUMMYFUNCTION("IF(OR(ISBLANK(K631), ISBLANK(N631)), """", 
  LET(
    resDate, K631,
    tourDate, N631,
    monthCount, MAX(0, DATEDIF(resDate, tourDate - 3, ""M"") + 1),
    secondDates, ARRAYFORMULA(DATE(YEAR(resDate), MONTH(resDate) + SEQUENCE(monthCount), 2)),
    "&amp;"validDates, FILTER(secondDates, (secondDates &gt; resDate + 2) * (secondDates &lt;= tourDate - 3)),
    IF(ISERROR(validDates), 0, COUNTA(validDates))
  )
)
"),"")</f>
        <v/>
      </c>
      <c r="S631" s="44" t="str">
        <f t="shared" si="8"/>
        <v/>
      </c>
      <c r="T631" s="45" t="str">
        <f t="array" ref="T631">IF(ISBLANK(BO631),IFERROR(
  INDEX(
    INDEX('{INDEX} Payment Terms'!$A:$G, , MATCH(T$3, '{INDEX} Payment Terms'!$4:$4, 0)),
    MATCH(Q631, INDEX('{INDEX} Payment Terms'!$A:$G,0, MATCH("Payment Condition", '{INDEX} Payment Terms'!$4:$4, 0)), 0)
  ),
""),"Cancelled")
</f>
        <v/>
      </c>
      <c r="U631" s="46" t="b">
        <v>0</v>
      </c>
      <c r="V631" s="47" t="str">
        <f>IFERROR(__xludf.DUMMYFUNCTION("IF(OR(L631=""Duo Booking"", L631=""Group Booking""),
IF(U631=FALSE,"""",
    LET(
      bookingType, L631,
      tour, M631,
      mainFirst, H631,
      mainLast, I631,
      mainEmail, G631,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$L$4:L631, bookingType,
          $M$4:M631, tour,
          $H$4:H631, mainFirst,
          $I$4:I631, mainLast,
          $G$4:G631, mainEmail
        ),
        ""000""
      ),
  "&amp;"    baseID &amp; ""-"" &amp; memberNumber
    )
  ),
  """"
)
"),"")</f>
        <v/>
      </c>
      <c r="W631" s="48"/>
      <c r="X631" s="85" t="b">
        <v>0</v>
      </c>
      <c r="Y631" s="85" t="b">
        <v>0</v>
      </c>
      <c r="Z631" s="85" t="b">
        <v>0</v>
      </c>
      <c r="AA631" s="50"/>
      <c r="AB631" s="51"/>
      <c r="AC631" s="85" t="b">
        <v>0</v>
      </c>
      <c r="AD631" s="92"/>
      <c r="AE631" s="88"/>
      <c r="AF631" s="36" t="str">
        <f t="array" ref="AF631">IF(M631="","",INDEX(
      '{INDEX} Tour Packages'!$A:$ZP,
      MATCH($M631, '{INDEX} Tour Packages'!$A:$A, 0),
      MATCH(AF$3, '{INDEX} Tour Packages'!$4:$4, 0)
    ))</f>
        <v/>
      </c>
      <c r="AG631" s="36" t="str">
        <f t="array" ref="AG631">IF(M631="","",INDEX(
      '{INDEX} Tour Packages'!$A:$ZP,
      MATCH($M631, '{INDEX} Tour Packages'!$A:$A, 0),
      MATCH(AG$3, '{INDEX} Tour Packages'!$4:$4, 0)
    ))</f>
        <v/>
      </c>
      <c r="AH631" s="36" t="str">
        <f t="array" ref="AH631">IF(M631="","",INDEX(
      '{INDEX} Tour Packages'!$A:$ZP,
      MATCH($M631, '{INDEX} Tour Packages'!$A:$A, 0),
      MATCH(AH$3, '{INDEX} Tour Packages'!$4:$4, 0)
    ))</f>
        <v/>
      </c>
      <c r="AI631" s="54" t="str">
        <f t="shared" si="9"/>
        <v/>
      </c>
      <c r="AJ631" s="42"/>
      <c r="AK631" s="55"/>
      <c r="AL631" s="46" t="b">
        <v>0</v>
      </c>
      <c r="AM631" s="56"/>
      <c r="AN631" s="57" t="str">
        <f t="shared" si="10"/>
        <v/>
      </c>
      <c r="AO631" s="58" t="str">
        <f t="shared" si="11"/>
        <v/>
      </c>
      <c r="AP631" s="59"/>
      <c r="AQ631" s="60"/>
      <c r="AR631" s="61"/>
      <c r="AS631" s="61"/>
      <c r="AT631" s="61" t="str">
        <f>IFERROR(__xludf.DUMMYFUNCTION("IF( 
  OR($AJ631=""Full Payment"", ISBLANK($K631)),
  """",
  IF(
    OR(
      Q631=""Standard Booking, P1"",
      Q631=""Standard Booking, P2"",
      Q631=""Standard Booking, P3"",
      Q631=""Standard Booking, P4""
    ),
    LET(
      resDate,   $"&amp;"K631,
      tourDate,  $N631,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1" s="62" t="str">
        <f t="shared" si="12"/>
        <v/>
      </c>
      <c r="AV631" s="63"/>
      <c r="AW631" s="64"/>
      <c r="AX631" s="64"/>
      <c r="AY631" s="64"/>
      <c r="AZ631" s="64" t="str">
        <f>IFERROR(__xludf.DUMMYFUNCTION("IF(
  OR($AJ631=""Full Payment"",$AJ631=""P1"", ISBLANK($K631)),
  """",
  IF(
    OR(
      $Q631=""Standard Booking, P2"",
      $Q631=""Standard Booking, P3"",
      $Q631=""Standard Booking, P4""
    ),
    LET(
      resDate,   $K631,
      tourDate,"&amp;"  $N631,
      monthCount, DATEDIF(resDate, tourDate, ""M"") + 1,
      secondDates, ARRAYFORMULA(
        DATE(
          YEAR(resDate),
          MONTH(resDate) + SEQUENCE(monthCount),
          2
        )
      ),
      validDates, FILTER(
        sec"&amp;"ondDates,
        (secondDates &gt; resDate + 2) *
        (secondDates &lt;= tourDate - 3)
      ),
      IF(
        OR($AJ631=""P2"", $AJ631=""P3"", $AJ631=""P4""),
        IF(
          COUNTA(validDates) &lt; 2,
          """",
          TEXT(INDEX(validDates"&amp;", 2), ""mmm d, yyyy"")
        ),
        IF(
          COUNTA(validDates) &lt; 2,
          """",
          TEXTJOIN("", "", TRUE,
            TEXT(INDEX(validDates, 1), ""mmm d, yyyy""),
            TEXT(INDEX(validDates, 2), ""mmm d, yyyy"")
          )
 "&amp;"       )
      )
    ),
    """"
  )
)
"),"")</f>
        <v/>
      </c>
      <c r="BA631" s="65" t="str">
        <f t="shared" si="13"/>
        <v/>
      </c>
      <c r="BB631" s="63"/>
      <c r="BC631" s="64"/>
      <c r="BD631" s="64"/>
      <c r="BE631" s="64"/>
      <c r="BF631" s="64" t="str">
        <f>IFERROR(__xludf.DUMMYFUNCTION("IF(
  OR($AJ631=""Full Payment"",$AJ631=""P1"", $AJ631=""P2""),
  """",
  IF(
    AND(
      NOT(ISBLANK($K631)),
      OR(
        Q631=""Standard Booking, P3"",
        Q631=""Standard Booking, P4""
      )
    ),
    LET(
      resDate,   $K631,
      "&amp;"tourDate,  $N631,
      monthCount, DATEDIF(resDate, tourDate, ""M"") + 1,
      secondDates, ARRAYFORMULA(
        DATE(
          YEAR(resDate),
          MONTH(resDate) + SEQUENCE(monthCount),
          2
        )
      ),
      validDates, FILTER(
  "&amp;"      secondDates,
        (secondDates &gt; resDate + 2) *
        (secondDates &lt;= tourDate - 3)
      ),
      IF(
        $AJ631=""P4"",
        IF(
          COUNTA(validDates) &lt; 3,
          """",
          TEXT(INDEX(validDates, 3), ""mmm d, yyyy"")
  "&amp;"      ),
        IF(
          $AJ631=""P3"",
          IF(
            COUNTA(validDates) &lt; 3,
            """",
            TEXT(INDEX(validDates, 3), ""mmm d, yyyy"")
          ),
          IF(
            COUNTA(validDates) &lt; 3,
            """",
    "&amp;"        TEXTJOIN("", "", TRUE,
              TEXT(INDEX(validDates, 1), ""mmm d, yyyy""),
              TEXT(INDEX(validDates, 2), ""mmm d, yyyy""),
              TEXT(INDEX(validDates, 3), ""mmm d, yyyy"")
            )
          )
        )
      )
    "&amp;"),
    """"
  )
)
"),"")</f>
        <v/>
      </c>
      <c r="BG631" s="65" t="str">
        <f t="shared" si="14"/>
        <v/>
      </c>
      <c r="BH631" s="63"/>
      <c r="BI631" s="64"/>
      <c r="BJ631" s="64"/>
      <c r="BK631" s="64"/>
      <c r="BL631" s="64" t="str">
        <f>IFERROR(__xludf.DUMMYFUNCTION("IF(
  OR($AJ631=""Full Payment"",$AJ631=""P1"",$AJ631=""P2"",$AJ631=""P3""),
  """",
  IF(
    AND(
      NOT(ISBLANK($K631)),
      $Q631=""Standard Booking, P4""
    ),
    LET(
      resDate,   $K631,
      tourDate,  $N631,
      monthCount, DATEDIF(r"&amp;"esDate, tourDate, ""M"") + 1,
      secondDates, ARRAYFORMULA(
        DATE(
          YEAR(resDate),
          MONTH(resDate) + SEQUENCE(monthCount),
          2
        )
      ),
      validDates, FILTER(
        secondDates,
        (secondDates &gt; res"&amp;"Date + 2) *
        (secondDates &lt;= tourDate - 3)
      ),
      IF(
        $AJ631=""P4"",
        IF(
          COUNTA(validDates) &lt; 4,
          """",
          TEXT(
            INDEX(validDates, 4),
            ""mmm d, yyyy""
          )
        ),
"&amp;"        IF(
          COUNTA(validDates) &lt; 4,
          """",
          TEXTJOIN(
            "", "", TRUE,
            TEXT(INDEX(validDates, 1), ""mmm d, yyyy""),
            TEXT(INDEX(validDates, 2), ""mmm d, yyyy""),
            TEXT(INDEX(validDates"&amp;", 3), ""mmm d, yyyy""),
            TEXT(INDEX(validDates, 4), ""mmm d, yyyy"")
          )
        )
      )
    ),
    """"
  )
)
"),"")</f>
        <v/>
      </c>
      <c r="BM631" s="65" t="str">
        <f t="shared" si="15"/>
        <v/>
      </c>
      <c r="BN631" s="66"/>
      <c r="BO631" s="67"/>
      <c r="BP631" s="49" t="b">
        <v>0</v>
      </c>
      <c r="BQ631" s="49" t="b">
        <v>0</v>
      </c>
      <c r="BR631" s="68"/>
      <c r="BS631" s="69"/>
      <c r="BT631" s="70" t="b">
        <v>0</v>
      </c>
      <c r="BU631" s="71"/>
      <c r="BV631" s="72"/>
      <c r="BW631" s="86" t="b">
        <v>0</v>
      </c>
      <c r="BX631" s="87"/>
    </row>
    <row r="632">
      <c r="A632" s="35" t="str">
        <f t="shared" si="1"/>
        <v/>
      </c>
      <c r="B632" s="36" t="str">
        <f t="shared" si="2"/>
        <v/>
      </c>
      <c r="C632" s="36" t="str">
        <f t="array" ref="C632">IF(
  M632="",
  "",
  IFERROR(
    INDEX(
      '{INDEX} Tour Packages'!$A:$ZZ,
      MATCH(
        M632,
        INDEX(
          '{INDEX} Tour Packages'!$A:$ZZ,
          ,
          MATCH("Tour Package Name", '{INDEX} Tour Packages'!$4:$4, 0)
        ),
        0
      ),
      MATCH("Tour Code", '{INDEX} Tour Packages'!$4:$4, 0)
    ),
    "XXX"
  )
)
</f>
        <v/>
      </c>
      <c r="D632" s="36" t="str">
        <f t="shared" si="3"/>
        <v/>
      </c>
      <c r="E632" s="36" t="str">
        <f t="shared" si="4"/>
        <v/>
      </c>
      <c r="F632" s="37" t="str">
        <f t="shared" si="5"/>
        <v/>
      </c>
      <c r="G632" s="89"/>
      <c r="H632" s="89"/>
      <c r="I632" s="90"/>
      <c r="J632" s="40" t="str">
        <f t="shared" si="16"/>
        <v> </v>
      </c>
      <c r="K632" s="91"/>
      <c r="L632" s="55"/>
      <c r="M632" s="55"/>
      <c r="N632" s="91"/>
      <c r="O632" s="43" t="str">
        <f>IFERROR(__xludf.DUMMYFUNCTION("IF(N632="""","""",IFERROR(
  N632 + VALUE(REGEXEXTRACT(P632, ""(\d+)\s+Days"")),
  """"
)
)"),"")</f>
        <v/>
      </c>
      <c r="P632" s="43" t="str">
        <f t="array" ref="P632">IFERROR(
  INDEX(
    INDEX('{INDEX} Tour Packages'!$A:$ZZ, , MATCH(P$3, '{INDEX} Tour Packages'!$4:$4, 0)),
    MATCH(M632, INDEX('{INDEX} Tour Packages'!$A:$ZZ,0, MATCH("Tour Package Name", '{INDEX} Tour Packages'!$4:$4, 0)), 0)
  ),
"")
</f>
        <v/>
      </c>
      <c r="Q632" s="44" t="str">
        <f t="shared" si="7"/>
        <v/>
      </c>
      <c r="R632" s="44" t="str">
        <f>IFERROR(__xludf.DUMMYFUNCTION("IF(OR(ISBLANK(K632), ISBLANK(N632)), """", 
  LET(
    resDate, K632,
    tourDate, N632,
    monthCount, MAX(0, DATEDIF(resDate, tourDate - 3, ""M"") + 1),
    secondDates, ARRAYFORMULA(DATE(YEAR(resDate), MONTH(resDate) + SEQUENCE(monthCount), 2)),
    "&amp;"validDates, FILTER(secondDates, (secondDates &gt; resDate + 2) * (secondDates &lt;= tourDate - 3)),
    IF(ISERROR(validDates), 0, COUNTA(validDates))
  )
)
"),"")</f>
        <v/>
      </c>
      <c r="S632" s="44" t="str">
        <f t="shared" si="8"/>
        <v/>
      </c>
      <c r="T632" s="45" t="str">
        <f t="array" ref="T632">IF(ISBLANK(BO632),IFERROR(
  INDEX(
    INDEX('{INDEX} Payment Terms'!$A:$G, , MATCH(T$3, '{INDEX} Payment Terms'!$4:$4, 0)),
    MATCH(Q632, INDEX('{INDEX} Payment Terms'!$A:$G,0, MATCH("Payment Condition", '{INDEX} Payment Terms'!$4:$4, 0)), 0)
  ),
""),"Cancelled")
</f>
        <v/>
      </c>
      <c r="U632" s="46" t="b">
        <v>0</v>
      </c>
      <c r="V632" s="47" t="str">
        <f>IFERROR(__xludf.DUMMYFUNCTION("IF(OR(L632=""Duo Booking"", L632=""Group Booking""),
IF(U632=FALSE,"""",
    LET(
      bookingType, L632,
      tour, M632,
      mainFirst, H632,
      mainLast, I632,
      mainEmail, G632,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$L$4:L632, bookingType,
          $M$4:M632, tour,
          $H$4:H632, mainFirst,
          $I$4:I632, mainLast,
          $G$4:G632, mainEmail
        ),
        ""000""
      ),
  "&amp;"    baseID &amp; ""-"" &amp; memberNumber
    )
  ),
  """"
)
"),"")</f>
        <v/>
      </c>
      <c r="W632" s="48"/>
      <c r="X632" s="85" t="b">
        <v>0</v>
      </c>
      <c r="Y632" s="85" t="b">
        <v>0</v>
      </c>
      <c r="Z632" s="85" t="b">
        <v>0</v>
      </c>
      <c r="AA632" s="50"/>
      <c r="AB632" s="51"/>
      <c r="AC632" s="85" t="b">
        <v>0</v>
      </c>
      <c r="AD632" s="92"/>
      <c r="AE632" s="88"/>
      <c r="AF632" s="36" t="str">
        <f t="array" ref="AF632">IF(M632="","",INDEX(
      '{INDEX} Tour Packages'!$A:$ZP,
      MATCH($M632, '{INDEX} Tour Packages'!$A:$A, 0),
      MATCH(AF$3, '{INDEX} Tour Packages'!$4:$4, 0)
    ))</f>
        <v/>
      </c>
      <c r="AG632" s="36" t="str">
        <f t="array" ref="AG632">IF(M632="","",INDEX(
      '{INDEX} Tour Packages'!$A:$ZP,
      MATCH($M632, '{INDEX} Tour Packages'!$A:$A, 0),
      MATCH(AG$3, '{INDEX} Tour Packages'!$4:$4, 0)
    ))</f>
        <v/>
      </c>
      <c r="AH632" s="36" t="str">
        <f t="array" ref="AH632">IF(M632="","",INDEX(
      '{INDEX} Tour Packages'!$A:$ZP,
      MATCH($M632, '{INDEX} Tour Packages'!$A:$A, 0),
      MATCH(AH$3, '{INDEX} Tour Packages'!$4:$4, 0)
    ))</f>
        <v/>
      </c>
      <c r="AI632" s="54" t="str">
        <f t="shared" si="9"/>
        <v/>
      </c>
      <c r="AJ632" s="42"/>
      <c r="AK632" s="55"/>
      <c r="AL632" s="46" t="b">
        <v>0</v>
      </c>
      <c r="AM632" s="56"/>
      <c r="AN632" s="57" t="str">
        <f t="shared" si="10"/>
        <v/>
      </c>
      <c r="AO632" s="58" t="str">
        <f t="shared" si="11"/>
        <v/>
      </c>
      <c r="AP632" s="59"/>
      <c r="AQ632" s="60"/>
      <c r="AR632" s="61"/>
      <c r="AS632" s="61"/>
      <c r="AT632" s="61" t="str">
        <f>IFERROR(__xludf.DUMMYFUNCTION("IF( 
  OR($AJ632=""Full Payment"", ISBLANK($K632)),
  """",
  IF(
    OR(
      Q632=""Standard Booking, P1"",
      Q632=""Standard Booking, P2"",
      Q632=""Standard Booking, P3"",
      Q632=""Standard Booking, P4""
    ),
    LET(
      resDate,   $"&amp;"K632,
      tourDate,  $N632,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2" s="62" t="str">
        <f t="shared" si="12"/>
        <v/>
      </c>
      <c r="AV632" s="63"/>
      <c r="AW632" s="64"/>
      <c r="AX632" s="64"/>
      <c r="AY632" s="64"/>
      <c r="AZ632" s="64" t="str">
        <f>IFERROR(__xludf.DUMMYFUNCTION("IF(
  OR($AJ632=""Full Payment"",$AJ632=""P1"", ISBLANK($K632)),
  """",
  IF(
    OR(
      $Q632=""Standard Booking, P2"",
      $Q632=""Standard Booking, P3"",
      $Q632=""Standard Booking, P4""
    ),
    LET(
      resDate,   $K632,
      tourDate,"&amp;"  $N632,
      monthCount, DATEDIF(resDate, tourDate, ""M"") + 1,
      secondDates, ARRAYFORMULA(
        DATE(
          YEAR(resDate),
          MONTH(resDate) + SEQUENCE(monthCount),
          2
        )
      ),
      validDates, FILTER(
        sec"&amp;"ondDates,
        (secondDates &gt; resDate + 2) *
        (secondDates &lt;= tourDate - 3)
      ),
      IF(
        OR($AJ632=""P2"", $AJ632=""P3"", $AJ632=""P4""),
        IF(
          COUNTA(validDates) &lt; 2,
          """",
          TEXT(INDEX(validDates"&amp;", 2), ""mmm d, yyyy"")
        ),
        IF(
          COUNTA(validDates) &lt; 2,
          """",
          TEXTJOIN("", "", TRUE,
            TEXT(INDEX(validDates, 1), ""mmm d, yyyy""),
            TEXT(INDEX(validDates, 2), ""mmm d, yyyy"")
          )
 "&amp;"       )
      )
    ),
    """"
  )
)
"),"")</f>
        <v/>
      </c>
      <c r="BA632" s="65" t="str">
        <f t="shared" si="13"/>
        <v/>
      </c>
      <c r="BB632" s="63"/>
      <c r="BC632" s="64"/>
      <c r="BD632" s="64"/>
      <c r="BE632" s="64"/>
      <c r="BF632" s="64" t="str">
        <f>IFERROR(__xludf.DUMMYFUNCTION("IF(
  OR($AJ632=""Full Payment"",$AJ632=""P1"", $AJ632=""P2""),
  """",
  IF(
    AND(
      NOT(ISBLANK($K632)),
      OR(
        Q632=""Standard Booking, P3"",
        Q632=""Standard Booking, P4""
      )
    ),
    LET(
      resDate,   $K632,
      "&amp;"tourDate,  $N632,
      monthCount, DATEDIF(resDate, tourDate, ""M"") + 1,
      secondDates, ARRAYFORMULA(
        DATE(
          YEAR(resDate),
          MONTH(resDate) + SEQUENCE(monthCount),
          2
        )
      ),
      validDates, FILTER(
  "&amp;"      secondDates,
        (secondDates &gt; resDate + 2) *
        (secondDates &lt;= tourDate - 3)
      ),
      IF(
        $AJ632=""P4"",
        IF(
          COUNTA(validDates) &lt; 3,
          """",
          TEXT(INDEX(validDates, 3), ""mmm d, yyyy"")
  "&amp;"      ),
        IF(
          $AJ632=""P3"",
          IF(
            COUNTA(validDates) &lt; 3,
            """",
            TEXT(INDEX(validDates, 3), ""mmm d, yyyy"")
          ),
          IF(
            COUNTA(validDates) &lt; 3,
            """",
    "&amp;"        TEXTJOIN("", "", TRUE,
              TEXT(INDEX(validDates, 1), ""mmm d, yyyy""),
              TEXT(INDEX(validDates, 2), ""mmm d, yyyy""),
              TEXT(INDEX(validDates, 3), ""mmm d, yyyy"")
            )
          )
        )
      )
    "&amp;"),
    """"
  )
)
"),"")</f>
        <v/>
      </c>
      <c r="BG632" s="65" t="str">
        <f t="shared" si="14"/>
        <v/>
      </c>
      <c r="BH632" s="63"/>
      <c r="BI632" s="64"/>
      <c r="BJ632" s="64"/>
      <c r="BK632" s="64"/>
      <c r="BL632" s="64" t="str">
        <f>IFERROR(__xludf.DUMMYFUNCTION("IF(
  OR($AJ632=""Full Payment"",$AJ632=""P1"",$AJ632=""P2"",$AJ632=""P3""),
  """",
  IF(
    AND(
      NOT(ISBLANK($K632)),
      $Q632=""Standard Booking, P4""
    ),
    LET(
      resDate,   $K632,
      tourDate,  $N632,
      monthCount, DATEDIF(r"&amp;"esDate, tourDate, ""M"") + 1,
      secondDates, ARRAYFORMULA(
        DATE(
          YEAR(resDate),
          MONTH(resDate) + SEQUENCE(monthCount),
          2
        )
      ),
      validDates, FILTER(
        secondDates,
        (secondDates &gt; res"&amp;"Date + 2) *
        (secondDates &lt;= tourDate - 3)
      ),
      IF(
        $AJ632=""P4"",
        IF(
          COUNTA(validDates) &lt; 4,
          """",
          TEXT(
            INDEX(validDates, 4),
            ""mmm d, yyyy""
          )
        ),
"&amp;"        IF(
          COUNTA(validDates) &lt; 4,
          """",
          TEXTJOIN(
            "", "", TRUE,
            TEXT(INDEX(validDates, 1), ""mmm d, yyyy""),
            TEXT(INDEX(validDates, 2), ""mmm d, yyyy""),
            TEXT(INDEX(validDates"&amp;", 3), ""mmm d, yyyy""),
            TEXT(INDEX(validDates, 4), ""mmm d, yyyy"")
          )
        )
      )
    ),
    """"
  )
)
"),"")</f>
        <v/>
      </c>
      <c r="BM632" s="65" t="str">
        <f t="shared" si="15"/>
        <v/>
      </c>
      <c r="BN632" s="66"/>
      <c r="BO632" s="67"/>
      <c r="BP632" s="49" t="b">
        <v>0</v>
      </c>
      <c r="BQ632" s="49" t="b">
        <v>0</v>
      </c>
      <c r="BR632" s="68"/>
      <c r="BS632" s="69"/>
      <c r="BT632" s="70" t="b">
        <v>0</v>
      </c>
      <c r="BU632" s="71"/>
      <c r="BV632" s="72"/>
      <c r="BW632" s="86" t="b">
        <v>0</v>
      </c>
      <c r="BX632" s="87"/>
    </row>
    <row r="633">
      <c r="A633" s="35" t="str">
        <f t="shared" si="1"/>
        <v/>
      </c>
      <c r="B633" s="36" t="str">
        <f t="shared" si="2"/>
        <v/>
      </c>
      <c r="C633" s="36" t="str">
        <f t="array" ref="C633">IF(
  M633="",
  "",
  IFERROR(
    INDEX(
      '{INDEX} Tour Packages'!$A:$ZZ,
      MATCH(
        M633,
        INDEX(
          '{INDEX} Tour Packages'!$A:$ZZ,
          ,
          MATCH("Tour Package Name", '{INDEX} Tour Packages'!$4:$4, 0)
        ),
        0
      ),
      MATCH("Tour Code", '{INDEX} Tour Packages'!$4:$4, 0)
    ),
    "XXX"
  )
)
</f>
        <v/>
      </c>
      <c r="D633" s="36" t="str">
        <f t="shared" si="3"/>
        <v/>
      </c>
      <c r="E633" s="36" t="str">
        <f t="shared" si="4"/>
        <v/>
      </c>
      <c r="F633" s="37" t="str">
        <f t="shared" si="5"/>
        <v/>
      </c>
      <c r="G633" s="89"/>
      <c r="H633" s="89"/>
      <c r="I633" s="90"/>
      <c r="J633" s="40" t="str">
        <f t="shared" si="16"/>
        <v> </v>
      </c>
      <c r="K633" s="91"/>
      <c r="L633" s="55"/>
      <c r="M633" s="55"/>
      <c r="N633" s="91"/>
      <c r="O633" s="43" t="str">
        <f>IFERROR(__xludf.DUMMYFUNCTION("IF(N633="""","""",IFERROR(
  N633 + VALUE(REGEXEXTRACT(P633, ""(\d+)\s+Days"")),
  """"
)
)"),"")</f>
        <v/>
      </c>
      <c r="P633" s="43" t="str">
        <f t="array" ref="P633">IFERROR(
  INDEX(
    INDEX('{INDEX} Tour Packages'!$A:$ZZ, , MATCH(P$3, '{INDEX} Tour Packages'!$4:$4, 0)),
    MATCH(M633, INDEX('{INDEX} Tour Packages'!$A:$ZZ,0, MATCH("Tour Package Name", '{INDEX} Tour Packages'!$4:$4, 0)), 0)
  ),
"")
</f>
        <v/>
      </c>
      <c r="Q633" s="44" t="str">
        <f t="shared" si="7"/>
        <v/>
      </c>
      <c r="R633" s="44" t="str">
        <f>IFERROR(__xludf.DUMMYFUNCTION("IF(OR(ISBLANK(K633), ISBLANK(N633)), """", 
  LET(
    resDate, K633,
    tourDate, N633,
    monthCount, MAX(0, DATEDIF(resDate, tourDate - 3, ""M"") + 1),
    secondDates, ARRAYFORMULA(DATE(YEAR(resDate), MONTH(resDate) + SEQUENCE(monthCount), 2)),
    "&amp;"validDates, FILTER(secondDates, (secondDates &gt; resDate + 2) * (secondDates &lt;= tourDate - 3)),
    IF(ISERROR(validDates), 0, COUNTA(validDates))
  )
)
"),"")</f>
        <v/>
      </c>
      <c r="S633" s="44" t="str">
        <f t="shared" si="8"/>
        <v/>
      </c>
      <c r="T633" s="45" t="str">
        <f t="array" ref="T633">IF(ISBLANK(BO633),IFERROR(
  INDEX(
    INDEX('{INDEX} Payment Terms'!$A:$G, , MATCH(T$3, '{INDEX} Payment Terms'!$4:$4, 0)),
    MATCH(Q633, INDEX('{INDEX} Payment Terms'!$A:$G,0, MATCH("Payment Condition", '{INDEX} Payment Terms'!$4:$4, 0)), 0)
  ),
""),"Cancelled")
</f>
        <v/>
      </c>
      <c r="U633" s="46" t="b">
        <v>0</v>
      </c>
      <c r="V633" s="47" t="str">
        <f>IFERROR(__xludf.DUMMYFUNCTION("IF(OR(L633=""Duo Booking"", L633=""Group Booking""),
IF(U633=FALSE,"""",
    LET(
      bookingType, L633,
      tour, M633,
      mainFirst, H633,
      mainLast, I633,
      mainEmail, G633,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$L$4:L633, bookingType,
          $M$4:M633, tour,
          $H$4:H633, mainFirst,
          $I$4:I633, mainLast,
          $G$4:G633, mainEmail
        ),
        ""000""
      ),
  "&amp;"    baseID &amp; ""-"" &amp; memberNumber
    )
  ),
  """"
)
"),"")</f>
        <v/>
      </c>
      <c r="W633" s="48"/>
      <c r="X633" s="85" t="b">
        <v>0</v>
      </c>
      <c r="Y633" s="85" t="b">
        <v>0</v>
      </c>
      <c r="Z633" s="85" t="b">
        <v>0</v>
      </c>
      <c r="AA633" s="50"/>
      <c r="AB633" s="51"/>
      <c r="AC633" s="85" t="b">
        <v>0</v>
      </c>
      <c r="AD633" s="92"/>
      <c r="AE633" s="88"/>
      <c r="AF633" s="36" t="str">
        <f t="array" ref="AF633">IF(M633="","",INDEX(
      '{INDEX} Tour Packages'!$A:$ZP,
      MATCH($M633, '{INDEX} Tour Packages'!$A:$A, 0),
      MATCH(AF$3, '{INDEX} Tour Packages'!$4:$4, 0)
    ))</f>
        <v/>
      </c>
      <c r="AG633" s="36" t="str">
        <f t="array" ref="AG633">IF(M633="","",INDEX(
      '{INDEX} Tour Packages'!$A:$ZP,
      MATCH($M633, '{INDEX} Tour Packages'!$A:$A, 0),
      MATCH(AG$3, '{INDEX} Tour Packages'!$4:$4, 0)
    ))</f>
        <v/>
      </c>
      <c r="AH633" s="36" t="str">
        <f t="array" ref="AH633">IF(M633="","",INDEX(
      '{INDEX} Tour Packages'!$A:$ZP,
      MATCH($M633, '{INDEX} Tour Packages'!$A:$A, 0),
      MATCH(AH$3, '{INDEX} Tour Packages'!$4:$4, 0)
    ))</f>
        <v/>
      </c>
      <c r="AI633" s="54" t="str">
        <f t="shared" si="9"/>
        <v/>
      </c>
      <c r="AJ633" s="42"/>
      <c r="AK633" s="55"/>
      <c r="AL633" s="46" t="b">
        <v>0</v>
      </c>
      <c r="AM633" s="56"/>
      <c r="AN633" s="57" t="str">
        <f t="shared" si="10"/>
        <v/>
      </c>
      <c r="AO633" s="58" t="str">
        <f t="shared" si="11"/>
        <v/>
      </c>
      <c r="AP633" s="59"/>
      <c r="AQ633" s="60"/>
      <c r="AR633" s="61"/>
      <c r="AS633" s="61"/>
      <c r="AT633" s="61" t="str">
        <f>IFERROR(__xludf.DUMMYFUNCTION("IF( 
  OR($AJ633=""Full Payment"", ISBLANK($K633)),
  """",
  IF(
    OR(
      Q633=""Standard Booking, P1"",
      Q633=""Standard Booking, P2"",
      Q633=""Standard Booking, P3"",
      Q633=""Standard Booking, P4""
    ),
    LET(
      resDate,   $"&amp;"K633,
      tourDate,  $N633,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3" s="62" t="str">
        <f t="shared" si="12"/>
        <v/>
      </c>
      <c r="AV633" s="63"/>
      <c r="AW633" s="64"/>
      <c r="AX633" s="64"/>
      <c r="AY633" s="64"/>
      <c r="AZ633" s="64" t="str">
        <f>IFERROR(__xludf.DUMMYFUNCTION("IF(
  OR($AJ633=""Full Payment"",$AJ633=""P1"", ISBLANK($K633)),
  """",
  IF(
    OR(
      $Q633=""Standard Booking, P2"",
      $Q633=""Standard Booking, P3"",
      $Q633=""Standard Booking, P4""
    ),
    LET(
      resDate,   $K633,
      tourDate,"&amp;"  $N633,
      monthCount, DATEDIF(resDate, tourDate, ""M"") + 1,
      secondDates, ARRAYFORMULA(
        DATE(
          YEAR(resDate),
          MONTH(resDate) + SEQUENCE(monthCount),
          2
        )
      ),
      validDates, FILTER(
        sec"&amp;"ondDates,
        (secondDates &gt; resDate + 2) *
        (secondDates &lt;= tourDate - 3)
      ),
      IF(
        OR($AJ633=""P2"", $AJ633=""P3"", $AJ633=""P4""),
        IF(
          COUNTA(validDates) &lt; 2,
          """",
          TEXT(INDEX(validDates"&amp;", 2), ""mmm d, yyyy"")
        ),
        IF(
          COUNTA(validDates) &lt; 2,
          """",
          TEXTJOIN("", "", TRUE,
            TEXT(INDEX(validDates, 1), ""mmm d, yyyy""),
            TEXT(INDEX(validDates, 2), ""mmm d, yyyy"")
          )
 "&amp;"       )
      )
    ),
    """"
  )
)
"),"")</f>
        <v/>
      </c>
      <c r="BA633" s="65" t="str">
        <f t="shared" si="13"/>
        <v/>
      </c>
      <c r="BB633" s="63"/>
      <c r="BC633" s="64"/>
      <c r="BD633" s="64"/>
      <c r="BE633" s="64"/>
      <c r="BF633" s="64" t="str">
        <f>IFERROR(__xludf.DUMMYFUNCTION("IF(
  OR($AJ633=""Full Payment"",$AJ633=""P1"", $AJ633=""P2""),
  """",
  IF(
    AND(
      NOT(ISBLANK($K633)),
      OR(
        Q633=""Standard Booking, P3"",
        Q633=""Standard Booking, P4""
      )
    ),
    LET(
      resDate,   $K633,
      "&amp;"tourDate,  $N633,
      monthCount, DATEDIF(resDate, tourDate, ""M"") + 1,
      secondDates, ARRAYFORMULA(
        DATE(
          YEAR(resDate),
          MONTH(resDate) + SEQUENCE(monthCount),
          2
        )
      ),
      validDates, FILTER(
  "&amp;"      secondDates,
        (secondDates &gt; resDate + 2) *
        (secondDates &lt;= tourDate - 3)
      ),
      IF(
        $AJ633=""P4"",
        IF(
          COUNTA(validDates) &lt; 3,
          """",
          TEXT(INDEX(validDates, 3), ""mmm d, yyyy"")
  "&amp;"      ),
        IF(
          $AJ633=""P3"",
          IF(
            COUNTA(validDates) &lt; 3,
            """",
            TEXT(INDEX(validDates, 3), ""mmm d, yyyy"")
          ),
          IF(
            COUNTA(validDates) &lt; 3,
            """",
    "&amp;"        TEXTJOIN("", "", TRUE,
              TEXT(INDEX(validDates, 1), ""mmm d, yyyy""),
              TEXT(INDEX(validDates, 2), ""mmm d, yyyy""),
              TEXT(INDEX(validDates, 3), ""mmm d, yyyy"")
            )
          )
        )
      )
    "&amp;"),
    """"
  )
)
"),"")</f>
        <v/>
      </c>
      <c r="BG633" s="65" t="str">
        <f t="shared" si="14"/>
        <v/>
      </c>
      <c r="BH633" s="63"/>
      <c r="BI633" s="64"/>
      <c r="BJ633" s="64"/>
      <c r="BK633" s="64"/>
      <c r="BL633" s="64" t="str">
        <f>IFERROR(__xludf.DUMMYFUNCTION("IF(
  OR($AJ633=""Full Payment"",$AJ633=""P1"",$AJ633=""P2"",$AJ633=""P3""),
  """",
  IF(
    AND(
      NOT(ISBLANK($K633)),
      $Q633=""Standard Booking, P4""
    ),
    LET(
      resDate,   $K633,
      tourDate,  $N633,
      monthCount, DATEDIF(r"&amp;"esDate, tourDate, ""M"") + 1,
      secondDates, ARRAYFORMULA(
        DATE(
          YEAR(resDate),
          MONTH(resDate) + SEQUENCE(monthCount),
          2
        )
      ),
      validDates, FILTER(
        secondDates,
        (secondDates &gt; res"&amp;"Date + 2) *
        (secondDates &lt;= tourDate - 3)
      ),
      IF(
        $AJ633=""P4"",
        IF(
          COUNTA(validDates) &lt; 4,
          """",
          TEXT(
            INDEX(validDates, 4),
            ""mmm d, yyyy""
          )
        ),
"&amp;"        IF(
          COUNTA(validDates) &lt; 4,
          """",
          TEXTJOIN(
            "", "", TRUE,
            TEXT(INDEX(validDates, 1), ""mmm d, yyyy""),
            TEXT(INDEX(validDates, 2), ""mmm d, yyyy""),
            TEXT(INDEX(validDates"&amp;", 3), ""mmm d, yyyy""),
            TEXT(INDEX(validDates, 4), ""mmm d, yyyy"")
          )
        )
      )
    ),
    """"
  )
)
"),"")</f>
        <v/>
      </c>
      <c r="BM633" s="65" t="str">
        <f t="shared" si="15"/>
        <v/>
      </c>
      <c r="BN633" s="66"/>
      <c r="BO633" s="67"/>
      <c r="BP633" s="49" t="b">
        <v>0</v>
      </c>
      <c r="BQ633" s="49" t="b">
        <v>0</v>
      </c>
      <c r="BR633" s="68"/>
      <c r="BS633" s="69"/>
      <c r="BT633" s="70" t="b">
        <v>0</v>
      </c>
      <c r="BU633" s="71"/>
      <c r="BV633" s="72"/>
      <c r="BW633" s="86" t="b">
        <v>0</v>
      </c>
      <c r="BX633" s="87"/>
    </row>
    <row r="634">
      <c r="A634" s="35" t="str">
        <f t="shared" si="1"/>
        <v/>
      </c>
      <c r="B634" s="36" t="str">
        <f t="shared" si="2"/>
        <v/>
      </c>
      <c r="C634" s="36" t="str">
        <f t="array" ref="C634">IF(
  M634="",
  "",
  IFERROR(
    INDEX(
      '{INDEX} Tour Packages'!$A:$ZZ,
      MATCH(
        M634,
        INDEX(
          '{INDEX} Tour Packages'!$A:$ZZ,
          ,
          MATCH("Tour Package Name", '{INDEX} Tour Packages'!$4:$4, 0)
        ),
        0
      ),
      MATCH("Tour Code", '{INDEX} Tour Packages'!$4:$4, 0)
    ),
    "XXX"
  )
)
</f>
        <v/>
      </c>
      <c r="D634" s="36" t="str">
        <f t="shared" si="3"/>
        <v/>
      </c>
      <c r="E634" s="36" t="str">
        <f t="shared" si="4"/>
        <v/>
      </c>
      <c r="F634" s="37" t="str">
        <f t="shared" si="5"/>
        <v/>
      </c>
      <c r="G634" s="89"/>
      <c r="H634" s="89"/>
      <c r="I634" s="90"/>
      <c r="J634" s="40" t="str">
        <f t="shared" si="16"/>
        <v> </v>
      </c>
      <c r="K634" s="91"/>
      <c r="L634" s="55"/>
      <c r="M634" s="55"/>
      <c r="N634" s="91"/>
      <c r="O634" s="43" t="str">
        <f>IFERROR(__xludf.DUMMYFUNCTION("IF(N634="""","""",IFERROR(
  N634 + VALUE(REGEXEXTRACT(P634, ""(\d+)\s+Days"")),
  """"
)
)"),"")</f>
        <v/>
      </c>
      <c r="P634" s="43" t="str">
        <f t="array" ref="P634">IFERROR(
  INDEX(
    INDEX('{INDEX} Tour Packages'!$A:$ZZ, , MATCH(P$3, '{INDEX} Tour Packages'!$4:$4, 0)),
    MATCH(M634, INDEX('{INDEX} Tour Packages'!$A:$ZZ,0, MATCH("Tour Package Name", '{INDEX} Tour Packages'!$4:$4, 0)), 0)
  ),
"")
</f>
        <v/>
      </c>
      <c r="Q634" s="44" t="str">
        <f t="shared" si="7"/>
        <v/>
      </c>
      <c r="R634" s="44" t="str">
        <f>IFERROR(__xludf.DUMMYFUNCTION("IF(OR(ISBLANK(K634), ISBLANK(N634)), """", 
  LET(
    resDate, K634,
    tourDate, N634,
    monthCount, MAX(0, DATEDIF(resDate, tourDate - 3, ""M"") + 1),
    secondDates, ARRAYFORMULA(DATE(YEAR(resDate), MONTH(resDate) + SEQUENCE(monthCount), 2)),
    "&amp;"validDates, FILTER(secondDates, (secondDates &gt; resDate + 2) * (secondDates &lt;= tourDate - 3)),
    IF(ISERROR(validDates), 0, COUNTA(validDates))
  )
)
"),"")</f>
        <v/>
      </c>
      <c r="S634" s="44" t="str">
        <f t="shared" si="8"/>
        <v/>
      </c>
      <c r="T634" s="45" t="str">
        <f t="array" ref="T634">IF(ISBLANK(BO634),IFERROR(
  INDEX(
    INDEX('{INDEX} Payment Terms'!$A:$G, , MATCH(T$3, '{INDEX} Payment Terms'!$4:$4, 0)),
    MATCH(Q634, INDEX('{INDEX} Payment Terms'!$A:$G,0, MATCH("Payment Condition", '{INDEX} Payment Terms'!$4:$4, 0)), 0)
  ),
""),"Cancelled")
</f>
        <v/>
      </c>
      <c r="U634" s="46" t="b">
        <v>0</v>
      </c>
      <c r="V634" s="47" t="str">
        <f>IFERROR(__xludf.DUMMYFUNCTION("IF(OR(L634=""Duo Booking"", L634=""Group Booking""),
IF(U634=FALSE,"""",
    LET(
      bookingType, L634,
      tour, M634,
      mainFirst, H634,
      mainLast, I634,
      mainEmail, G634,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$L$4:L634, bookingType,
          $M$4:M634, tour,
          $H$4:H634, mainFirst,
          $I$4:I634, mainLast,
          $G$4:G634, mainEmail
        ),
        ""000""
      ),
  "&amp;"    baseID &amp; ""-"" &amp; memberNumber
    )
  ),
  """"
)
"),"")</f>
        <v/>
      </c>
      <c r="W634" s="48"/>
      <c r="X634" s="85" t="b">
        <v>0</v>
      </c>
      <c r="Y634" s="85" t="b">
        <v>0</v>
      </c>
      <c r="Z634" s="85" t="b">
        <v>0</v>
      </c>
      <c r="AA634" s="50"/>
      <c r="AB634" s="51"/>
      <c r="AC634" s="85" t="b">
        <v>0</v>
      </c>
      <c r="AD634" s="92"/>
      <c r="AE634" s="88"/>
      <c r="AF634" s="36" t="str">
        <f t="array" ref="AF634">IF(M634="","",INDEX(
      '{INDEX} Tour Packages'!$A:$ZP,
      MATCH($M634, '{INDEX} Tour Packages'!$A:$A, 0),
      MATCH(AF$3, '{INDEX} Tour Packages'!$4:$4, 0)
    ))</f>
        <v/>
      </c>
      <c r="AG634" s="36" t="str">
        <f t="array" ref="AG634">IF(M634="","",INDEX(
      '{INDEX} Tour Packages'!$A:$ZP,
      MATCH($M634, '{INDEX} Tour Packages'!$A:$A, 0),
      MATCH(AG$3, '{INDEX} Tour Packages'!$4:$4, 0)
    ))</f>
        <v/>
      </c>
      <c r="AH634" s="36" t="str">
        <f t="array" ref="AH634">IF(M634="","",INDEX(
      '{INDEX} Tour Packages'!$A:$ZP,
      MATCH($M634, '{INDEX} Tour Packages'!$A:$A, 0),
      MATCH(AH$3, '{INDEX} Tour Packages'!$4:$4, 0)
    ))</f>
        <v/>
      </c>
      <c r="AI634" s="54" t="str">
        <f t="shared" si="9"/>
        <v/>
      </c>
      <c r="AJ634" s="42"/>
      <c r="AK634" s="55"/>
      <c r="AL634" s="46" t="b">
        <v>0</v>
      </c>
      <c r="AM634" s="56"/>
      <c r="AN634" s="57" t="str">
        <f t="shared" si="10"/>
        <v/>
      </c>
      <c r="AO634" s="58" t="str">
        <f t="shared" si="11"/>
        <v/>
      </c>
      <c r="AP634" s="59"/>
      <c r="AQ634" s="60"/>
      <c r="AR634" s="61"/>
      <c r="AS634" s="61"/>
      <c r="AT634" s="61" t="str">
        <f>IFERROR(__xludf.DUMMYFUNCTION("IF( 
  OR($AJ634=""Full Payment"", ISBLANK($K634)),
  """",
  IF(
    OR(
      Q634=""Standard Booking, P1"",
      Q634=""Standard Booking, P2"",
      Q634=""Standard Booking, P3"",
      Q634=""Standard Booking, P4""
    ),
    LET(
      resDate,   $"&amp;"K634,
      tourDate,  $N634,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4" s="62" t="str">
        <f t="shared" si="12"/>
        <v/>
      </c>
      <c r="AV634" s="63"/>
      <c r="AW634" s="64"/>
      <c r="AX634" s="64"/>
      <c r="AY634" s="64"/>
      <c r="AZ634" s="64" t="str">
        <f>IFERROR(__xludf.DUMMYFUNCTION("IF(
  OR($AJ634=""Full Payment"",$AJ634=""P1"", ISBLANK($K634)),
  """",
  IF(
    OR(
      $Q634=""Standard Booking, P2"",
      $Q634=""Standard Booking, P3"",
      $Q634=""Standard Booking, P4""
    ),
    LET(
      resDate,   $K634,
      tourDate,"&amp;"  $N634,
      monthCount, DATEDIF(resDate, tourDate, ""M"") + 1,
      secondDates, ARRAYFORMULA(
        DATE(
          YEAR(resDate),
          MONTH(resDate) + SEQUENCE(monthCount),
          2
        )
      ),
      validDates, FILTER(
        sec"&amp;"ondDates,
        (secondDates &gt; resDate + 2) *
        (secondDates &lt;= tourDate - 3)
      ),
      IF(
        OR($AJ634=""P2"", $AJ634=""P3"", $AJ634=""P4""),
        IF(
          COUNTA(validDates) &lt; 2,
          """",
          TEXT(INDEX(validDates"&amp;", 2), ""mmm d, yyyy"")
        ),
        IF(
          COUNTA(validDates) &lt; 2,
          """",
          TEXTJOIN("", "", TRUE,
            TEXT(INDEX(validDates, 1), ""mmm d, yyyy""),
            TEXT(INDEX(validDates, 2), ""mmm d, yyyy"")
          )
 "&amp;"       )
      )
    ),
    """"
  )
)
"),"")</f>
        <v/>
      </c>
      <c r="BA634" s="65" t="str">
        <f t="shared" si="13"/>
        <v/>
      </c>
      <c r="BB634" s="63"/>
      <c r="BC634" s="64"/>
      <c r="BD634" s="64"/>
      <c r="BE634" s="64"/>
      <c r="BF634" s="64" t="str">
        <f>IFERROR(__xludf.DUMMYFUNCTION("IF(
  OR($AJ634=""Full Payment"",$AJ634=""P1"", $AJ634=""P2""),
  """",
  IF(
    AND(
      NOT(ISBLANK($K634)),
      OR(
        Q634=""Standard Booking, P3"",
        Q634=""Standard Booking, P4""
      )
    ),
    LET(
      resDate,   $K634,
      "&amp;"tourDate,  $N634,
      monthCount, DATEDIF(resDate, tourDate, ""M"") + 1,
      secondDates, ARRAYFORMULA(
        DATE(
          YEAR(resDate),
          MONTH(resDate) + SEQUENCE(monthCount),
          2
        )
      ),
      validDates, FILTER(
  "&amp;"      secondDates,
        (secondDates &gt; resDate + 2) *
        (secondDates &lt;= tourDate - 3)
      ),
      IF(
        $AJ634=""P4"",
        IF(
          COUNTA(validDates) &lt; 3,
          """",
          TEXT(INDEX(validDates, 3), ""mmm d, yyyy"")
  "&amp;"      ),
        IF(
          $AJ634=""P3"",
          IF(
            COUNTA(validDates) &lt; 3,
            """",
            TEXT(INDEX(validDates, 3), ""mmm d, yyyy"")
          ),
          IF(
            COUNTA(validDates) &lt; 3,
            """",
    "&amp;"        TEXTJOIN("", "", TRUE,
              TEXT(INDEX(validDates, 1), ""mmm d, yyyy""),
              TEXT(INDEX(validDates, 2), ""mmm d, yyyy""),
              TEXT(INDEX(validDates, 3), ""mmm d, yyyy"")
            )
          )
        )
      )
    "&amp;"),
    """"
  )
)
"),"")</f>
        <v/>
      </c>
      <c r="BG634" s="65" t="str">
        <f t="shared" si="14"/>
        <v/>
      </c>
      <c r="BH634" s="63"/>
      <c r="BI634" s="64"/>
      <c r="BJ634" s="64"/>
      <c r="BK634" s="64"/>
      <c r="BL634" s="64" t="str">
        <f>IFERROR(__xludf.DUMMYFUNCTION("IF(
  OR($AJ634=""Full Payment"",$AJ634=""P1"",$AJ634=""P2"",$AJ634=""P3""),
  """",
  IF(
    AND(
      NOT(ISBLANK($K634)),
      $Q634=""Standard Booking, P4""
    ),
    LET(
      resDate,   $K634,
      tourDate,  $N634,
      monthCount, DATEDIF(r"&amp;"esDate, tourDate, ""M"") + 1,
      secondDates, ARRAYFORMULA(
        DATE(
          YEAR(resDate),
          MONTH(resDate) + SEQUENCE(monthCount),
          2
        )
      ),
      validDates, FILTER(
        secondDates,
        (secondDates &gt; res"&amp;"Date + 2) *
        (secondDates &lt;= tourDate - 3)
      ),
      IF(
        $AJ634=""P4"",
        IF(
          COUNTA(validDates) &lt; 4,
          """",
          TEXT(
            INDEX(validDates, 4),
            ""mmm d, yyyy""
          )
        ),
"&amp;"        IF(
          COUNTA(validDates) &lt; 4,
          """",
          TEXTJOIN(
            "", "", TRUE,
            TEXT(INDEX(validDates, 1), ""mmm d, yyyy""),
            TEXT(INDEX(validDates, 2), ""mmm d, yyyy""),
            TEXT(INDEX(validDates"&amp;", 3), ""mmm d, yyyy""),
            TEXT(INDEX(validDates, 4), ""mmm d, yyyy"")
          )
        )
      )
    ),
    """"
  )
)
"),"")</f>
        <v/>
      </c>
      <c r="BM634" s="65" t="str">
        <f t="shared" si="15"/>
        <v/>
      </c>
      <c r="BN634" s="66"/>
      <c r="BO634" s="67"/>
      <c r="BP634" s="49" t="b">
        <v>0</v>
      </c>
      <c r="BQ634" s="49" t="b">
        <v>0</v>
      </c>
      <c r="BR634" s="68"/>
      <c r="BS634" s="69"/>
      <c r="BT634" s="70" t="b">
        <v>0</v>
      </c>
      <c r="BU634" s="71"/>
      <c r="BV634" s="72"/>
      <c r="BW634" s="86" t="b">
        <v>0</v>
      </c>
      <c r="BX634" s="87"/>
    </row>
    <row r="635">
      <c r="A635" s="35" t="str">
        <f t="shared" si="1"/>
        <v/>
      </c>
      <c r="B635" s="36" t="str">
        <f t="shared" si="2"/>
        <v/>
      </c>
      <c r="C635" s="36" t="str">
        <f t="array" ref="C635">IF(
  M635="",
  "",
  IFERROR(
    INDEX(
      '{INDEX} Tour Packages'!$A:$ZZ,
      MATCH(
        M635,
        INDEX(
          '{INDEX} Tour Packages'!$A:$ZZ,
          ,
          MATCH("Tour Package Name", '{INDEX} Tour Packages'!$4:$4, 0)
        ),
        0
      ),
      MATCH("Tour Code", '{INDEX} Tour Packages'!$4:$4, 0)
    ),
    "XXX"
  )
)
</f>
        <v/>
      </c>
      <c r="D635" s="36" t="str">
        <f t="shared" si="3"/>
        <v/>
      </c>
      <c r="E635" s="36" t="str">
        <f t="shared" si="4"/>
        <v/>
      </c>
      <c r="F635" s="37" t="str">
        <f t="shared" si="5"/>
        <v/>
      </c>
      <c r="G635" s="89"/>
      <c r="H635" s="89"/>
      <c r="I635" s="90"/>
      <c r="J635" s="40" t="str">
        <f t="shared" si="16"/>
        <v> </v>
      </c>
      <c r="K635" s="91"/>
      <c r="L635" s="55"/>
      <c r="M635" s="55"/>
      <c r="N635" s="91"/>
      <c r="O635" s="43" t="str">
        <f>IFERROR(__xludf.DUMMYFUNCTION("IF(N635="""","""",IFERROR(
  N635 + VALUE(REGEXEXTRACT(P635, ""(\d+)\s+Days"")),
  """"
)
)"),"")</f>
        <v/>
      </c>
      <c r="P635" s="43" t="str">
        <f t="array" ref="P635">IFERROR(
  INDEX(
    INDEX('{INDEX} Tour Packages'!$A:$ZZ, , MATCH(P$3, '{INDEX} Tour Packages'!$4:$4, 0)),
    MATCH(M635, INDEX('{INDEX} Tour Packages'!$A:$ZZ,0, MATCH("Tour Package Name", '{INDEX} Tour Packages'!$4:$4, 0)), 0)
  ),
"")
</f>
        <v/>
      </c>
      <c r="Q635" s="44" t="str">
        <f t="shared" si="7"/>
        <v/>
      </c>
      <c r="R635" s="44" t="str">
        <f>IFERROR(__xludf.DUMMYFUNCTION("IF(OR(ISBLANK(K635), ISBLANK(N635)), """", 
  LET(
    resDate, K635,
    tourDate, N635,
    monthCount, MAX(0, DATEDIF(resDate, tourDate - 3, ""M"") + 1),
    secondDates, ARRAYFORMULA(DATE(YEAR(resDate), MONTH(resDate) + SEQUENCE(monthCount), 2)),
    "&amp;"validDates, FILTER(secondDates, (secondDates &gt; resDate + 2) * (secondDates &lt;= tourDate - 3)),
    IF(ISERROR(validDates), 0, COUNTA(validDates))
  )
)
"),"")</f>
        <v/>
      </c>
      <c r="S635" s="44" t="str">
        <f t="shared" si="8"/>
        <v/>
      </c>
      <c r="T635" s="45" t="str">
        <f t="array" ref="T635">IF(ISBLANK(BO635),IFERROR(
  INDEX(
    INDEX('{INDEX} Payment Terms'!$A:$G, , MATCH(T$3, '{INDEX} Payment Terms'!$4:$4, 0)),
    MATCH(Q635, INDEX('{INDEX} Payment Terms'!$A:$G,0, MATCH("Payment Condition", '{INDEX} Payment Terms'!$4:$4, 0)), 0)
  ),
""),"Cancelled")
</f>
        <v/>
      </c>
      <c r="U635" s="46" t="b">
        <v>0</v>
      </c>
      <c r="V635" s="47" t="str">
        <f>IFERROR(__xludf.DUMMYFUNCTION("IF(OR(L635=""Duo Booking"", L635=""Group Booking""),
IF(U635=FALSE,"""",
    LET(
      bookingType, L635,
      tour, M635,
      mainFirst, H635,
      mainLast, I635,
      mainEmail, G635,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$L$4:L635, bookingType,
          $M$4:M635, tour,
          $H$4:H635, mainFirst,
          $I$4:I635, mainLast,
          $G$4:G635, mainEmail
        ),
        ""000""
      ),
  "&amp;"    baseID &amp; ""-"" &amp; memberNumber
    )
  ),
  """"
)
"),"")</f>
        <v/>
      </c>
      <c r="W635" s="48"/>
      <c r="X635" s="85" t="b">
        <v>0</v>
      </c>
      <c r="Y635" s="85" t="b">
        <v>0</v>
      </c>
      <c r="Z635" s="85" t="b">
        <v>0</v>
      </c>
      <c r="AA635" s="50"/>
      <c r="AB635" s="51"/>
      <c r="AC635" s="85" t="b">
        <v>0</v>
      </c>
      <c r="AD635" s="92"/>
      <c r="AE635" s="88"/>
      <c r="AF635" s="36" t="str">
        <f t="array" ref="AF635">IF(M635="","",INDEX(
      '{INDEX} Tour Packages'!$A:$ZP,
      MATCH($M635, '{INDEX} Tour Packages'!$A:$A, 0),
      MATCH(AF$3, '{INDEX} Tour Packages'!$4:$4, 0)
    ))</f>
        <v/>
      </c>
      <c r="AG635" s="36" t="str">
        <f t="array" ref="AG635">IF(M635="","",INDEX(
      '{INDEX} Tour Packages'!$A:$ZP,
      MATCH($M635, '{INDEX} Tour Packages'!$A:$A, 0),
      MATCH(AG$3, '{INDEX} Tour Packages'!$4:$4, 0)
    ))</f>
        <v/>
      </c>
      <c r="AH635" s="36" t="str">
        <f t="array" ref="AH635">IF(M635="","",INDEX(
      '{INDEX} Tour Packages'!$A:$ZP,
      MATCH($M635, '{INDEX} Tour Packages'!$A:$A, 0),
      MATCH(AH$3, '{INDEX} Tour Packages'!$4:$4, 0)
    ))</f>
        <v/>
      </c>
      <c r="AI635" s="54" t="str">
        <f t="shared" si="9"/>
        <v/>
      </c>
      <c r="AJ635" s="42"/>
      <c r="AK635" s="55"/>
      <c r="AL635" s="46" t="b">
        <v>0</v>
      </c>
      <c r="AM635" s="56"/>
      <c r="AN635" s="57" t="str">
        <f t="shared" si="10"/>
        <v/>
      </c>
      <c r="AO635" s="58" t="str">
        <f t="shared" si="11"/>
        <v/>
      </c>
      <c r="AP635" s="59"/>
      <c r="AQ635" s="60"/>
      <c r="AR635" s="61"/>
      <c r="AS635" s="61"/>
      <c r="AT635" s="61" t="str">
        <f>IFERROR(__xludf.DUMMYFUNCTION("IF( 
  OR($AJ635=""Full Payment"", ISBLANK($K635)),
  """",
  IF(
    OR(
      Q635=""Standard Booking, P1"",
      Q635=""Standard Booking, P2"",
      Q635=""Standard Booking, P3"",
      Q635=""Standard Booking, P4""
    ),
    LET(
      resDate,   $"&amp;"K635,
      tourDate,  $N635,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5" s="62" t="str">
        <f t="shared" si="12"/>
        <v/>
      </c>
      <c r="AV635" s="63"/>
      <c r="AW635" s="64"/>
      <c r="AX635" s="64"/>
      <c r="AY635" s="64"/>
      <c r="AZ635" s="64" t="str">
        <f>IFERROR(__xludf.DUMMYFUNCTION("IF(
  OR($AJ635=""Full Payment"",$AJ635=""P1"", ISBLANK($K635)),
  """",
  IF(
    OR(
      $Q635=""Standard Booking, P2"",
      $Q635=""Standard Booking, P3"",
      $Q635=""Standard Booking, P4""
    ),
    LET(
      resDate,   $K635,
      tourDate,"&amp;"  $N635,
      monthCount, DATEDIF(resDate, tourDate, ""M"") + 1,
      secondDates, ARRAYFORMULA(
        DATE(
          YEAR(resDate),
          MONTH(resDate) + SEQUENCE(monthCount),
          2
        )
      ),
      validDates, FILTER(
        sec"&amp;"ondDates,
        (secondDates &gt; resDate + 2) *
        (secondDates &lt;= tourDate - 3)
      ),
      IF(
        OR($AJ635=""P2"", $AJ635=""P3"", $AJ635=""P4""),
        IF(
          COUNTA(validDates) &lt; 2,
          """",
          TEXT(INDEX(validDates"&amp;", 2), ""mmm d, yyyy"")
        ),
        IF(
          COUNTA(validDates) &lt; 2,
          """",
          TEXTJOIN("", "", TRUE,
            TEXT(INDEX(validDates, 1), ""mmm d, yyyy""),
            TEXT(INDEX(validDates, 2), ""mmm d, yyyy"")
          )
 "&amp;"       )
      )
    ),
    """"
  )
)
"),"")</f>
        <v/>
      </c>
      <c r="BA635" s="65" t="str">
        <f t="shared" si="13"/>
        <v/>
      </c>
      <c r="BB635" s="63"/>
      <c r="BC635" s="64"/>
      <c r="BD635" s="64"/>
      <c r="BE635" s="64"/>
      <c r="BF635" s="64" t="str">
        <f>IFERROR(__xludf.DUMMYFUNCTION("IF(
  OR($AJ635=""Full Payment"",$AJ635=""P1"", $AJ635=""P2""),
  """",
  IF(
    AND(
      NOT(ISBLANK($K635)),
      OR(
        Q635=""Standard Booking, P3"",
        Q635=""Standard Booking, P4""
      )
    ),
    LET(
      resDate,   $K635,
      "&amp;"tourDate,  $N635,
      monthCount, DATEDIF(resDate, tourDate, ""M"") + 1,
      secondDates, ARRAYFORMULA(
        DATE(
          YEAR(resDate),
          MONTH(resDate) + SEQUENCE(monthCount),
          2
        )
      ),
      validDates, FILTER(
  "&amp;"      secondDates,
        (secondDates &gt; resDate + 2) *
        (secondDates &lt;= tourDate - 3)
      ),
      IF(
        $AJ635=""P4"",
        IF(
          COUNTA(validDates) &lt; 3,
          """",
          TEXT(INDEX(validDates, 3), ""mmm d, yyyy"")
  "&amp;"      ),
        IF(
          $AJ635=""P3"",
          IF(
            COUNTA(validDates) &lt; 3,
            """",
            TEXT(INDEX(validDates, 3), ""mmm d, yyyy"")
          ),
          IF(
            COUNTA(validDates) &lt; 3,
            """",
    "&amp;"        TEXTJOIN("", "", TRUE,
              TEXT(INDEX(validDates, 1), ""mmm d, yyyy""),
              TEXT(INDEX(validDates, 2), ""mmm d, yyyy""),
              TEXT(INDEX(validDates, 3), ""mmm d, yyyy"")
            )
          )
        )
      )
    "&amp;"),
    """"
  )
)
"),"")</f>
        <v/>
      </c>
      <c r="BG635" s="65" t="str">
        <f t="shared" si="14"/>
        <v/>
      </c>
      <c r="BH635" s="63"/>
      <c r="BI635" s="64"/>
      <c r="BJ635" s="64"/>
      <c r="BK635" s="64"/>
      <c r="BL635" s="64" t="str">
        <f>IFERROR(__xludf.DUMMYFUNCTION("IF(
  OR($AJ635=""Full Payment"",$AJ635=""P1"",$AJ635=""P2"",$AJ635=""P3""),
  """",
  IF(
    AND(
      NOT(ISBLANK($K635)),
      $Q635=""Standard Booking, P4""
    ),
    LET(
      resDate,   $K635,
      tourDate,  $N635,
      monthCount, DATEDIF(r"&amp;"esDate, tourDate, ""M"") + 1,
      secondDates, ARRAYFORMULA(
        DATE(
          YEAR(resDate),
          MONTH(resDate) + SEQUENCE(monthCount),
          2
        )
      ),
      validDates, FILTER(
        secondDates,
        (secondDates &gt; res"&amp;"Date + 2) *
        (secondDates &lt;= tourDate - 3)
      ),
      IF(
        $AJ635=""P4"",
        IF(
          COUNTA(validDates) &lt; 4,
          """",
          TEXT(
            INDEX(validDates, 4),
            ""mmm d, yyyy""
          )
        ),
"&amp;"        IF(
          COUNTA(validDates) &lt; 4,
          """",
          TEXTJOIN(
            "", "", TRUE,
            TEXT(INDEX(validDates, 1), ""mmm d, yyyy""),
            TEXT(INDEX(validDates, 2), ""mmm d, yyyy""),
            TEXT(INDEX(validDates"&amp;", 3), ""mmm d, yyyy""),
            TEXT(INDEX(validDates, 4), ""mmm d, yyyy"")
          )
        )
      )
    ),
    """"
  )
)
"),"")</f>
        <v/>
      </c>
      <c r="BM635" s="65" t="str">
        <f t="shared" si="15"/>
        <v/>
      </c>
      <c r="BN635" s="66"/>
      <c r="BO635" s="67"/>
      <c r="BP635" s="49" t="b">
        <v>0</v>
      </c>
      <c r="BQ635" s="49" t="b">
        <v>0</v>
      </c>
      <c r="BR635" s="68"/>
      <c r="BS635" s="69"/>
      <c r="BT635" s="70" t="b">
        <v>0</v>
      </c>
      <c r="BU635" s="71"/>
      <c r="BV635" s="72"/>
      <c r="BW635" s="86" t="b">
        <v>0</v>
      </c>
      <c r="BX635" s="87"/>
    </row>
    <row r="636">
      <c r="A636" s="35" t="str">
        <f t="shared" si="1"/>
        <v/>
      </c>
      <c r="B636" s="36" t="str">
        <f t="shared" si="2"/>
        <v/>
      </c>
      <c r="C636" s="36" t="str">
        <f t="array" ref="C636">IF(
  M636="",
  "",
  IFERROR(
    INDEX(
      '{INDEX} Tour Packages'!$A:$ZZ,
      MATCH(
        M636,
        INDEX(
          '{INDEX} Tour Packages'!$A:$ZZ,
          ,
          MATCH("Tour Package Name", '{INDEX} Tour Packages'!$4:$4, 0)
        ),
        0
      ),
      MATCH("Tour Code", '{INDEX} Tour Packages'!$4:$4, 0)
    ),
    "XXX"
  )
)
</f>
        <v/>
      </c>
      <c r="D636" s="36" t="str">
        <f t="shared" si="3"/>
        <v/>
      </c>
      <c r="E636" s="36" t="str">
        <f t="shared" si="4"/>
        <v/>
      </c>
      <c r="F636" s="37" t="str">
        <f t="shared" si="5"/>
        <v/>
      </c>
      <c r="G636" s="89"/>
      <c r="H636" s="89"/>
      <c r="I636" s="90"/>
      <c r="J636" s="40" t="str">
        <f t="shared" si="16"/>
        <v> </v>
      </c>
      <c r="K636" s="91"/>
      <c r="L636" s="55"/>
      <c r="M636" s="55"/>
      <c r="N636" s="91"/>
      <c r="O636" s="43" t="str">
        <f>IFERROR(__xludf.DUMMYFUNCTION("IF(N636="""","""",IFERROR(
  N636 + VALUE(REGEXEXTRACT(P636, ""(\d+)\s+Days"")),
  """"
)
)"),"")</f>
        <v/>
      </c>
      <c r="P636" s="43" t="str">
        <f t="array" ref="P636">IFERROR(
  INDEX(
    INDEX('{INDEX} Tour Packages'!$A:$ZZ, , MATCH(P$3, '{INDEX} Tour Packages'!$4:$4, 0)),
    MATCH(M636, INDEX('{INDEX} Tour Packages'!$A:$ZZ,0, MATCH("Tour Package Name", '{INDEX} Tour Packages'!$4:$4, 0)), 0)
  ),
"")
</f>
        <v/>
      </c>
      <c r="Q636" s="44" t="str">
        <f t="shared" si="7"/>
        <v/>
      </c>
      <c r="R636" s="44" t="str">
        <f>IFERROR(__xludf.DUMMYFUNCTION("IF(OR(ISBLANK(K636), ISBLANK(N636)), """", 
  LET(
    resDate, K636,
    tourDate, N636,
    monthCount, MAX(0, DATEDIF(resDate, tourDate - 3, ""M"") + 1),
    secondDates, ARRAYFORMULA(DATE(YEAR(resDate), MONTH(resDate) + SEQUENCE(monthCount), 2)),
    "&amp;"validDates, FILTER(secondDates, (secondDates &gt; resDate + 2) * (secondDates &lt;= tourDate - 3)),
    IF(ISERROR(validDates), 0, COUNTA(validDates))
  )
)
"),"")</f>
        <v/>
      </c>
      <c r="S636" s="44" t="str">
        <f t="shared" si="8"/>
        <v/>
      </c>
      <c r="T636" s="45" t="str">
        <f t="array" ref="T636">IF(ISBLANK(BO636),IFERROR(
  INDEX(
    INDEX('{INDEX} Payment Terms'!$A:$G, , MATCH(T$3, '{INDEX} Payment Terms'!$4:$4, 0)),
    MATCH(Q636, INDEX('{INDEX} Payment Terms'!$A:$G,0, MATCH("Payment Condition", '{INDEX} Payment Terms'!$4:$4, 0)), 0)
  ),
""),"Cancelled")
</f>
        <v/>
      </c>
      <c r="U636" s="46" t="b">
        <v>0</v>
      </c>
      <c r="V636" s="47" t="str">
        <f>IFERROR(__xludf.DUMMYFUNCTION("IF(OR(L636=""Duo Booking"", L636=""Group Booking""),
IF(U636=FALSE,"""",
    LET(
      bookingType, L636,
      tour, M636,
      mainFirst, H636,
      mainLast, I636,
      mainEmail, G636,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$L$4:L636, bookingType,
          $M$4:M636, tour,
          $H$4:H636, mainFirst,
          $I$4:I636, mainLast,
          $G$4:G636, mainEmail
        ),
        ""000""
      ),
  "&amp;"    baseID &amp; ""-"" &amp; memberNumber
    )
  ),
  """"
)
"),"")</f>
        <v/>
      </c>
      <c r="W636" s="48"/>
      <c r="X636" s="85" t="b">
        <v>0</v>
      </c>
      <c r="Y636" s="85" t="b">
        <v>0</v>
      </c>
      <c r="Z636" s="85" t="b">
        <v>0</v>
      </c>
      <c r="AA636" s="50"/>
      <c r="AB636" s="51"/>
      <c r="AC636" s="85" t="b">
        <v>0</v>
      </c>
      <c r="AD636" s="92"/>
      <c r="AE636" s="88"/>
      <c r="AF636" s="36" t="str">
        <f t="array" ref="AF636">IF(M636="","",INDEX(
      '{INDEX} Tour Packages'!$A:$ZP,
      MATCH($M636, '{INDEX} Tour Packages'!$A:$A, 0),
      MATCH(AF$3, '{INDEX} Tour Packages'!$4:$4, 0)
    ))</f>
        <v/>
      </c>
      <c r="AG636" s="36" t="str">
        <f t="array" ref="AG636">IF(M636="","",INDEX(
      '{INDEX} Tour Packages'!$A:$ZP,
      MATCH($M636, '{INDEX} Tour Packages'!$A:$A, 0),
      MATCH(AG$3, '{INDEX} Tour Packages'!$4:$4, 0)
    ))</f>
        <v/>
      </c>
      <c r="AH636" s="36" t="str">
        <f t="array" ref="AH636">IF(M636="","",INDEX(
      '{INDEX} Tour Packages'!$A:$ZP,
      MATCH($M636, '{INDEX} Tour Packages'!$A:$A, 0),
      MATCH(AH$3, '{INDEX} Tour Packages'!$4:$4, 0)
    ))</f>
        <v/>
      </c>
      <c r="AI636" s="54" t="str">
        <f t="shared" si="9"/>
        <v/>
      </c>
      <c r="AJ636" s="42"/>
      <c r="AK636" s="55"/>
      <c r="AL636" s="46" t="b">
        <v>0</v>
      </c>
      <c r="AM636" s="56"/>
      <c r="AN636" s="57" t="str">
        <f t="shared" si="10"/>
        <v/>
      </c>
      <c r="AO636" s="58" t="str">
        <f t="shared" si="11"/>
        <v/>
      </c>
      <c r="AP636" s="59"/>
      <c r="AQ636" s="60"/>
      <c r="AR636" s="61"/>
      <c r="AS636" s="61"/>
      <c r="AT636" s="61" t="str">
        <f>IFERROR(__xludf.DUMMYFUNCTION("IF( 
  OR($AJ636=""Full Payment"", ISBLANK($K636)),
  """",
  IF(
    OR(
      Q636=""Standard Booking, P1"",
      Q636=""Standard Booking, P2"",
      Q636=""Standard Booking, P3"",
      Q636=""Standard Booking, P4""
    ),
    LET(
      resDate,   $"&amp;"K636,
      tourDate,  $N636,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6" s="62" t="str">
        <f t="shared" si="12"/>
        <v/>
      </c>
      <c r="AV636" s="63"/>
      <c r="AW636" s="64"/>
      <c r="AX636" s="64"/>
      <c r="AY636" s="64"/>
      <c r="AZ636" s="64" t="str">
        <f>IFERROR(__xludf.DUMMYFUNCTION("IF(
  OR($AJ636=""Full Payment"",$AJ636=""P1"", ISBLANK($K636)),
  """",
  IF(
    OR(
      $Q636=""Standard Booking, P2"",
      $Q636=""Standard Booking, P3"",
      $Q636=""Standard Booking, P4""
    ),
    LET(
      resDate,   $K636,
      tourDate,"&amp;"  $N636,
      monthCount, DATEDIF(resDate, tourDate, ""M"") + 1,
      secondDates, ARRAYFORMULA(
        DATE(
          YEAR(resDate),
          MONTH(resDate) + SEQUENCE(monthCount),
          2
        )
      ),
      validDates, FILTER(
        sec"&amp;"ondDates,
        (secondDates &gt; resDate + 2) *
        (secondDates &lt;= tourDate - 3)
      ),
      IF(
        OR($AJ636=""P2"", $AJ636=""P3"", $AJ636=""P4""),
        IF(
          COUNTA(validDates) &lt; 2,
          """",
          TEXT(INDEX(validDates"&amp;", 2), ""mmm d, yyyy"")
        ),
        IF(
          COUNTA(validDates) &lt; 2,
          """",
          TEXTJOIN("", "", TRUE,
            TEXT(INDEX(validDates, 1), ""mmm d, yyyy""),
            TEXT(INDEX(validDates, 2), ""mmm d, yyyy"")
          )
 "&amp;"       )
      )
    ),
    """"
  )
)
"),"")</f>
        <v/>
      </c>
      <c r="BA636" s="65" t="str">
        <f t="shared" si="13"/>
        <v/>
      </c>
      <c r="BB636" s="63"/>
      <c r="BC636" s="64"/>
      <c r="BD636" s="64"/>
      <c r="BE636" s="64"/>
      <c r="BF636" s="64" t="str">
        <f>IFERROR(__xludf.DUMMYFUNCTION("IF(
  OR($AJ636=""Full Payment"",$AJ636=""P1"", $AJ636=""P2""),
  """",
  IF(
    AND(
      NOT(ISBLANK($K636)),
      OR(
        Q636=""Standard Booking, P3"",
        Q636=""Standard Booking, P4""
      )
    ),
    LET(
      resDate,   $K636,
      "&amp;"tourDate,  $N636,
      monthCount, DATEDIF(resDate, tourDate, ""M"") + 1,
      secondDates, ARRAYFORMULA(
        DATE(
          YEAR(resDate),
          MONTH(resDate) + SEQUENCE(monthCount),
          2
        )
      ),
      validDates, FILTER(
  "&amp;"      secondDates,
        (secondDates &gt; resDate + 2) *
        (secondDates &lt;= tourDate - 3)
      ),
      IF(
        $AJ636=""P4"",
        IF(
          COUNTA(validDates) &lt; 3,
          """",
          TEXT(INDEX(validDates, 3), ""mmm d, yyyy"")
  "&amp;"      ),
        IF(
          $AJ636=""P3"",
          IF(
            COUNTA(validDates) &lt; 3,
            """",
            TEXT(INDEX(validDates, 3), ""mmm d, yyyy"")
          ),
          IF(
            COUNTA(validDates) &lt; 3,
            """",
    "&amp;"        TEXTJOIN("", "", TRUE,
              TEXT(INDEX(validDates, 1), ""mmm d, yyyy""),
              TEXT(INDEX(validDates, 2), ""mmm d, yyyy""),
              TEXT(INDEX(validDates, 3), ""mmm d, yyyy"")
            )
          )
        )
      )
    "&amp;"),
    """"
  )
)
"),"")</f>
        <v/>
      </c>
      <c r="BG636" s="65" t="str">
        <f t="shared" si="14"/>
        <v/>
      </c>
      <c r="BH636" s="63"/>
      <c r="BI636" s="64"/>
      <c r="BJ636" s="64"/>
      <c r="BK636" s="64"/>
      <c r="BL636" s="64" t="str">
        <f>IFERROR(__xludf.DUMMYFUNCTION("IF(
  OR($AJ636=""Full Payment"",$AJ636=""P1"",$AJ636=""P2"",$AJ636=""P3""),
  """",
  IF(
    AND(
      NOT(ISBLANK($K636)),
      $Q636=""Standard Booking, P4""
    ),
    LET(
      resDate,   $K636,
      tourDate,  $N636,
      monthCount, DATEDIF(r"&amp;"esDate, tourDate, ""M"") + 1,
      secondDates, ARRAYFORMULA(
        DATE(
          YEAR(resDate),
          MONTH(resDate) + SEQUENCE(monthCount),
          2
        )
      ),
      validDates, FILTER(
        secondDates,
        (secondDates &gt; res"&amp;"Date + 2) *
        (secondDates &lt;= tourDate - 3)
      ),
      IF(
        $AJ636=""P4"",
        IF(
          COUNTA(validDates) &lt; 4,
          """",
          TEXT(
            INDEX(validDates, 4),
            ""mmm d, yyyy""
          )
        ),
"&amp;"        IF(
          COUNTA(validDates) &lt; 4,
          """",
          TEXTJOIN(
            "", "", TRUE,
            TEXT(INDEX(validDates, 1), ""mmm d, yyyy""),
            TEXT(INDEX(validDates, 2), ""mmm d, yyyy""),
            TEXT(INDEX(validDates"&amp;", 3), ""mmm d, yyyy""),
            TEXT(INDEX(validDates, 4), ""mmm d, yyyy"")
          )
        )
      )
    ),
    """"
  )
)
"),"")</f>
        <v/>
      </c>
      <c r="BM636" s="65" t="str">
        <f t="shared" si="15"/>
        <v/>
      </c>
      <c r="BN636" s="66"/>
      <c r="BO636" s="67"/>
      <c r="BP636" s="49" t="b">
        <v>0</v>
      </c>
      <c r="BQ636" s="49" t="b">
        <v>0</v>
      </c>
      <c r="BR636" s="68"/>
      <c r="BS636" s="69"/>
      <c r="BT636" s="70" t="b">
        <v>0</v>
      </c>
      <c r="BU636" s="71"/>
      <c r="BV636" s="72"/>
      <c r="BW636" s="86" t="b">
        <v>0</v>
      </c>
      <c r="BX636" s="87"/>
    </row>
    <row r="637">
      <c r="A637" s="35" t="str">
        <f t="shared" si="1"/>
        <v/>
      </c>
      <c r="B637" s="36" t="str">
        <f t="shared" si="2"/>
        <v/>
      </c>
      <c r="C637" s="36" t="str">
        <f t="array" ref="C637">IF(
  M637="",
  "",
  IFERROR(
    INDEX(
      '{INDEX} Tour Packages'!$A:$ZZ,
      MATCH(
        M637,
        INDEX(
          '{INDEX} Tour Packages'!$A:$ZZ,
          ,
          MATCH("Tour Package Name", '{INDEX} Tour Packages'!$4:$4, 0)
        ),
        0
      ),
      MATCH("Tour Code", '{INDEX} Tour Packages'!$4:$4, 0)
    ),
    "XXX"
  )
)
</f>
        <v/>
      </c>
      <c r="D637" s="36" t="str">
        <f t="shared" si="3"/>
        <v/>
      </c>
      <c r="E637" s="36" t="str">
        <f t="shared" si="4"/>
        <v/>
      </c>
      <c r="F637" s="37" t="str">
        <f t="shared" si="5"/>
        <v/>
      </c>
      <c r="G637" s="89"/>
      <c r="H637" s="89"/>
      <c r="I637" s="90"/>
      <c r="J637" s="40" t="str">
        <f t="shared" si="16"/>
        <v> </v>
      </c>
      <c r="K637" s="91"/>
      <c r="L637" s="55"/>
      <c r="M637" s="55"/>
      <c r="N637" s="91"/>
      <c r="O637" s="43" t="str">
        <f>IFERROR(__xludf.DUMMYFUNCTION("IF(N637="""","""",IFERROR(
  N637 + VALUE(REGEXEXTRACT(P637, ""(\d+)\s+Days"")),
  """"
)
)"),"")</f>
        <v/>
      </c>
      <c r="P637" s="43" t="str">
        <f t="array" ref="P637">IFERROR(
  INDEX(
    INDEX('{INDEX} Tour Packages'!$A:$ZZ, , MATCH(P$3, '{INDEX} Tour Packages'!$4:$4, 0)),
    MATCH(M637, INDEX('{INDEX} Tour Packages'!$A:$ZZ,0, MATCH("Tour Package Name", '{INDEX} Tour Packages'!$4:$4, 0)), 0)
  ),
"")
</f>
        <v/>
      </c>
      <c r="Q637" s="44" t="str">
        <f t="shared" si="7"/>
        <v/>
      </c>
      <c r="R637" s="44" t="str">
        <f>IFERROR(__xludf.DUMMYFUNCTION("IF(OR(ISBLANK(K637), ISBLANK(N637)), """", 
  LET(
    resDate, K637,
    tourDate, N637,
    monthCount, MAX(0, DATEDIF(resDate, tourDate - 3, ""M"") + 1),
    secondDates, ARRAYFORMULA(DATE(YEAR(resDate), MONTH(resDate) + SEQUENCE(monthCount), 2)),
    "&amp;"validDates, FILTER(secondDates, (secondDates &gt; resDate + 2) * (secondDates &lt;= tourDate - 3)),
    IF(ISERROR(validDates), 0, COUNTA(validDates))
  )
)
"),"")</f>
        <v/>
      </c>
      <c r="S637" s="44" t="str">
        <f t="shared" si="8"/>
        <v/>
      </c>
      <c r="T637" s="45" t="str">
        <f t="array" ref="T637">IF(ISBLANK(BO637),IFERROR(
  INDEX(
    INDEX('{INDEX} Payment Terms'!$A:$G, , MATCH(T$3, '{INDEX} Payment Terms'!$4:$4, 0)),
    MATCH(Q637, INDEX('{INDEX} Payment Terms'!$A:$G,0, MATCH("Payment Condition", '{INDEX} Payment Terms'!$4:$4, 0)), 0)
  ),
""),"Cancelled")
</f>
        <v/>
      </c>
      <c r="U637" s="46" t="b">
        <v>0</v>
      </c>
      <c r="V637" s="47" t="str">
        <f>IFERROR(__xludf.DUMMYFUNCTION("IF(OR(L637=""Duo Booking"", L637=""Group Booking""),
IF(U637=FALSE,"""",
    LET(
      bookingType, L637,
      tour, M637,
      mainFirst, H637,
      mainLast, I637,
      mainEmail, G637,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$L$4:L637, bookingType,
          $M$4:M637, tour,
          $H$4:H637, mainFirst,
          $I$4:I637, mainLast,
          $G$4:G637, mainEmail
        ),
        ""000""
      ),
  "&amp;"    baseID &amp; ""-"" &amp; memberNumber
    )
  ),
  """"
)
"),"")</f>
        <v/>
      </c>
      <c r="W637" s="48"/>
      <c r="X637" s="85" t="b">
        <v>0</v>
      </c>
      <c r="Y637" s="85" t="b">
        <v>0</v>
      </c>
      <c r="Z637" s="85" t="b">
        <v>0</v>
      </c>
      <c r="AA637" s="50"/>
      <c r="AB637" s="51"/>
      <c r="AC637" s="85" t="b">
        <v>0</v>
      </c>
      <c r="AD637" s="92"/>
      <c r="AE637" s="88"/>
      <c r="AF637" s="36" t="str">
        <f t="array" ref="AF637">IF(M637="","",INDEX(
      '{INDEX} Tour Packages'!$A:$ZP,
      MATCH($M637, '{INDEX} Tour Packages'!$A:$A, 0),
      MATCH(AF$3, '{INDEX} Tour Packages'!$4:$4, 0)
    ))</f>
        <v/>
      </c>
      <c r="AG637" s="36" t="str">
        <f t="array" ref="AG637">IF(M637="","",INDEX(
      '{INDEX} Tour Packages'!$A:$ZP,
      MATCH($M637, '{INDEX} Tour Packages'!$A:$A, 0),
      MATCH(AG$3, '{INDEX} Tour Packages'!$4:$4, 0)
    ))</f>
        <v/>
      </c>
      <c r="AH637" s="36" t="str">
        <f t="array" ref="AH637">IF(M637="","",INDEX(
      '{INDEX} Tour Packages'!$A:$ZP,
      MATCH($M637, '{INDEX} Tour Packages'!$A:$A, 0),
      MATCH(AH$3, '{INDEX} Tour Packages'!$4:$4, 0)
    ))</f>
        <v/>
      </c>
      <c r="AI637" s="54" t="str">
        <f t="shared" si="9"/>
        <v/>
      </c>
      <c r="AJ637" s="42"/>
      <c r="AK637" s="55"/>
      <c r="AL637" s="46" t="b">
        <v>0</v>
      </c>
      <c r="AM637" s="56"/>
      <c r="AN637" s="57" t="str">
        <f t="shared" si="10"/>
        <v/>
      </c>
      <c r="AO637" s="58" t="str">
        <f t="shared" si="11"/>
        <v/>
      </c>
      <c r="AP637" s="59"/>
      <c r="AQ637" s="60"/>
      <c r="AR637" s="61"/>
      <c r="AS637" s="61"/>
      <c r="AT637" s="61" t="str">
        <f>IFERROR(__xludf.DUMMYFUNCTION("IF( 
  OR($AJ637=""Full Payment"", ISBLANK($K637)),
  """",
  IF(
    OR(
      Q637=""Standard Booking, P1"",
      Q637=""Standard Booking, P2"",
      Q637=""Standard Booking, P3"",
      Q637=""Standard Booking, P4""
    ),
    LET(
      resDate,   $"&amp;"K637,
      tourDate,  $N637,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7" s="62" t="str">
        <f t="shared" si="12"/>
        <v/>
      </c>
      <c r="AV637" s="63"/>
      <c r="AW637" s="64"/>
      <c r="AX637" s="64"/>
      <c r="AY637" s="64"/>
      <c r="AZ637" s="64" t="str">
        <f>IFERROR(__xludf.DUMMYFUNCTION("IF(
  OR($AJ637=""Full Payment"",$AJ637=""P1"", ISBLANK($K637)),
  """",
  IF(
    OR(
      $Q637=""Standard Booking, P2"",
      $Q637=""Standard Booking, P3"",
      $Q637=""Standard Booking, P4""
    ),
    LET(
      resDate,   $K637,
      tourDate,"&amp;"  $N637,
      monthCount, DATEDIF(resDate, tourDate, ""M"") + 1,
      secondDates, ARRAYFORMULA(
        DATE(
          YEAR(resDate),
          MONTH(resDate) + SEQUENCE(monthCount),
          2
        )
      ),
      validDates, FILTER(
        sec"&amp;"ondDates,
        (secondDates &gt; resDate + 2) *
        (secondDates &lt;= tourDate - 3)
      ),
      IF(
        OR($AJ637=""P2"", $AJ637=""P3"", $AJ637=""P4""),
        IF(
          COUNTA(validDates) &lt; 2,
          """",
          TEXT(INDEX(validDates"&amp;", 2), ""mmm d, yyyy"")
        ),
        IF(
          COUNTA(validDates) &lt; 2,
          """",
          TEXTJOIN("", "", TRUE,
            TEXT(INDEX(validDates, 1), ""mmm d, yyyy""),
            TEXT(INDEX(validDates, 2), ""mmm d, yyyy"")
          )
 "&amp;"       )
      )
    ),
    """"
  )
)
"),"")</f>
        <v/>
      </c>
      <c r="BA637" s="65" t="str">
        <f t="shared" si="13"/>
        <v/>
      </c>
      <c r="BB637" s="63"/>
      <c r="BC637" s="64"/>
      <c r="BD637" s="64"/>
      <c r="BE637" s="64"/>
      <c r="BF637" s="64" t="str">
        <f>IFERROR(__xludf.DUMMYFUNCTION("IF(
  OR($AJ637=""Full Payment"",$AJ637=""P1"", $AJ637=""P2""),
  """",
  IF(
    AND(
      NOT(ISBLANK($K637)),
      OR(
        Q637=""Standard Booking, P3"",
        Q637=""Standard Booking, P4""
      )
    ),
    LET(
      resDate,   $K637,
      "&amp;"tourDate,  $N637,
      monthCount, DATEDIF(resDate, tourDate, ""M"") + 1,
      secondDates, ARRAYFORMULA(
        DATE(
          YEAR(resDate),
          MONTH(resDate) + SEQUENCE(monthCount),
          2
        )
      ),
      validDates, FILTER(
  "&amp;"      secondDates,
        (secondDates &gt; resDate + 2) *
        (secondDates &lt;= tourDate - 3)
      ),
      IF(
        $AJ637=""P4"",
        IF(
          COUNTA(validDates) &lt; 3,
          """",
          TEXT(INDEX(validDates, 3), ""mmm d, yyyy"")
  "&amp;"      ),
        IF(
          $AJ637=""P3"",
          IF(
            COUNTA(validDates) &lt; 3,
            """",
            TEXT(INDEX(validDates, 3), ""mmm d, yyyy"")
          ),
          IF(
            COUNTA(validDates) &lt; 3,
            """",
    "&amp;"        TEXTJOIN("", "", TRUE,
              TEXT(INDEX(validDates, 1), ""mmm d, yyyy""),
              TEXT(INDEX(validDates, 2), ""mmm d, yyyy""),
              TEXT(INDEX(validDates, 3), ""mmm d, yyyy"")
            )
          )
        )
      )
    "&amp;"),
    """"
  )
)
"),"")</f>
        <v/>
      </c>
      <c r="BG637" s="65" t="str">
        <f t="shared" si="14"/>
        <v/>
      </c>
      <c r="BH637" s="63"/>
      <c r="BI637" s="64"/>
      <c r="BJ637" s="64"/>
      <c r="BK637" s="64"/>
      <c r="BL637" s="64" t="str">
        <f>IFERROR(__xludf.DUMMYFUNCTION("IF(
  OR($AJ637=""Full Payment"",$AJ637=""P1"",$AJ637=""P2"",$AJ637=""P3""),
  """",
  IF(
    AND(
      NOT(ISBLANK($K637)),
      $Q637=""Standard Booking, P4""
    ),
    LET(
      resDate,   $K637,
      tourDate,  $N637,
      monthCount, DATEDIF(r"&amp;"esDate, tourDate, ""M"") + 1,
      secondDates, ARRAYFORMULA(
        DATE(
          YEAR(resDate),
          MONTH(resDate) + SEQUENCE(monthCount),
          2
        )
      ),
      validDates, FILTER(
        secondDates,
        (secondDates &gt; res"&amp;"Date + 2) *
        (secondDates &lt;= tourDate - 3)
      ),
      IF(
        $AJ637=""P4"",
        IF(
          COUNTA(validDates) &lt; 4,
          """",
          TEXT(
            INDEX(validDates, 4),
            ""mmm d, yyyy""
          )
        ),
"&amp;"        IF(
          COUNTA(validDates) &lt; 4,
          """",
          TEXTJOIN(
            "", "", TRUE,
            TEXT(INDEX(validDates, 1), ""mmm d, yyyy""),
            TEXT(INDEX(validDates, 2), ""mmm d, yyyy""),
            TEXT(INDEX(validDates"&amp;", 3), ""mmm d, yyyy""),
            TEXT(INDEX(validDates, 4), ""mmm d, yyyy"")
          )
        )
      )
    ),
    """"
  )
)
"),"")</f>
        <v/>
      </c>
      <c r="BM637" s="65" t="str">
        <f t="shared" si="15"/>
        <v/>
      </c>
      <c r="BN637" s="66"/>
      <c r="BO637" s="67"/>
      <c r="BP637" s="49" t="b">
        <v>0</v>
      </c>
      <c r="BQ637" s="49" t="b">
        <v>0</v>
      </c>
      <c r="BR637" s="68"/>
      <c r="BS637" s="69"/>
      <c r="BT637" s="70" t="b">
        <v>0</v>
      </c>
      <c r="BU637" s="71"/>
      <c r="BV637" s="72"/>
      <c r="BW637" s="86" t="b">
        <v>0</v>
      </c>
      <c r="BX637" s="87"/>
    </row>
    <row r="638">
      <c r="A638" s="35" t="str">
        <f t="shared" si="1"/>
        <v/>
      </c>
      <c r="B638" s="36" t="str">
        <f t="shared" si="2"/>
        <v/>
      </c>
      <c r="C638" s="36" t="str">
        <f t="array" ref="C638">IF(
  M638="",
  "",
  IFERROR(
    INDEX(
      '{INDEX} Tour Packages'!$A:$ZZ,
      MATCH(
        M638,
        INDEX(
          '{INDEX} Tour Packages'!$A:$ZZ,
          ,
          MATCH("Tour Package Name", '{INDEX} Tour Packages'!$4:$4, 0)
        ),
        0
      ),
      MATCH("Tour Code", '{INDEX} Tour Packages'!$4:$4, 0)
    ),
    "XXX"
  )
)
</f>
        <v/>
      </c>
      <c r="D638" s="36" t="str">
        <f t="shared" si="3"/>
        <v/>
      </c>
      <c r="E638" s="36" t="str">
        <f t="shared" si="4"/>
        <v/>
      </c>
      <c r="F638" s="37" t="str">
        <f t="shared" si="5"/>
        <v/>
      </c>
      <c r="G638" s="89"/>
      <c r="H638" s="89"/>
      <c r="I638" s="90"/>
      <c r="J638" s="40" t="str">
        <f t="shared" si="16"/>
        <v> </v>
      </c>
      <c r="K638" s="91"/>
      <c r="L638" s="55"/>
      <c r="M638" s="55"/>
      <c r="N638" s="91"/>
      <c r="O638" s="43" t="str">
        <f>IFERROR(__xludf.DUMMYFUNCTION("IF(N638="""","""",IFERROR(
  N638 + VALUE(REGEXEXTRACT(P638, ""(\d+)\s+Days"")),
  """"
)
)"),"")</f>
        <v/>
      </c>
      <c r="P638" s="43" t="str">
        <f t="array" ref="P638">IFERROR(
  INDEX(
    INDEX('{INDEX} Tour Packages'!$A:$ZZ, , MATCH(P$3, '{INDEX} Tour Packages'!$4:$4, 0)),
    MATCH(M638, INDEX('{INDEX} Tour Packages'!$A:$ZZ,0, MATCH("Tour Package Name", '{INDEX} Tour Packages'!$4:$4, 0)), 0)
  ),
"")
</f>
        <v/>
      </c>
      <c r="Q638" s="44" t="str">
        <f t="shared" si="7"/>
        <v/>
      </c>
      <c r="R638" s="44" t="str">
        <f>IFERROR(__xludf.DUMMYFUNCTION("IF(OR(ISBLANK(K638), ISBLANK(N638)), """", 
  LET(
    resDate, K638,
    tourDate, N638,
    monthCount, MAX(0, DATEDIF(resDate, tourDate - 3, ""M"") + 1),
    secondDates, ARRAYFORMULA(DATE(YEAR(resDate), MONTH(resDate) + SEQUENCE(monthCount), 2)),
    "&amp;"validDates, FILTER(secondDates, (secondDates &gt; resDate + 2) * (secondDates &lt;= tourDate - 3)),
    IF(ISERROR(validDates), 0, COUNTA(validDates))
  )
)
"),"")</f>
        <v/>
      </c>
      <c r="S638" s="44" t="str">
        <f t="shared" si="8"/>
        <v/>
      </c>
      <c r="T638" s="45" t="str">
        <f t="array" ref="T638">IF(ISBLANK(BO638),IFERROR(
  INDEX(
    INDEX('{INDEX} Payment Terms'!$A:$G, , MATCH(T$3, '{INDEX} Payment Terms'!$4:$4, 0)),
    MATCH(Q638, INDEX('{INDEX} Payment Terms'!$A:$G,0, MATCH("Payment Condition", '{INDEX} Payment Terms'!$4:$4, 0)), 0)
  ),
""),"Cancelled")
</f>
        <v/>
      </c>
      <c r="U638" s="46" t="b">
        <v>0</v>
      </c>
      <c r="V638" s="47" t="str">
        <f>IFERROR(__xludf.DUMMYFUNCTION("IF(OR(L638=""Duo Booking"", L638=""Group Booking""),
IF(U638=FALSE,"""",
    LET(
      bookingType, L638,
      tour, M638,
      mainFirst, H638,
      mainLast, I638,
      mainEmail, G638,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$L$4:L638, bookingType,
          $M$4:M638, tour,
          $H$4:H638, mainFirst,
          $I$4:I638, mainLast,
          $G$4:G638, mainEmail
        ),
        ""000""
      ),
  "&amp;"    baseID &amp; ""-"" &amp; memberNumber
    )
  ),
  """"
)
"),"")</f>
        <v/>
      </c>
      <c r="W638" s="48"/>
      <c r="X638" s="85" t="b">
        <v>0</v>
      </c>
      <c r="Y638" s="85" t="b">
        <v>0</v>
      </c>
      <c r="Z638" s="85" t="b">
        <v>0</v>
      </c>
      <c r="AA638" s="50"/>
      <c r="AB638" s="51"/>
      <c r="AC638" s="85" t="b">
        <v>0</v>
      </c>
      <c r="AD638" s="92"/>
      <c r="AE638" s="88"/>
      <c r="AF638" s="36" t="str">
        <f t="array" ref="AF638">IF(M638="","",INDEX(
      '{INDEX} Tour Packages'!$A:$ZP,
      MATCH($M638, '{INDEX} Tour Packages'!$A:$A, 0),
      MATCH(AF$3, '{INDEX} Tour Packages'!$4:$4, 0)
    ))</f>
        <v/>
      </c>
      <c r="AG638" s="36" t="str">
        <f t="array" ref="AG638">IF(M638="","",INDEX(
      '{INDEX} Tour Packages'!$A:$ZP,
      MATCH($M638, '{INDEX} Tour Packages'!$A:$A, 0),
      MATCH(AG$3, '{INDEX} Tour Packages'!$4:$4, 0)
    ))</f>
        <v/>
      </c>
      <c r="AH638" s="36" t="str">
        <f t="array" ref="AH638">IF(M638="","",INDEX(
      '{INDEX} Tour Packages'!$A:$ZP,
      MATCH($M638, '{INDEX} Tour Packages'!$A:$A, 0),
      MATCH(AH$3, '{INDEX} Tour Packages'!$4:$4, 0)
    ))</f>
        <v/>
      </c>
      <c r="AI638" s="54" t="str">
        <f t="shared" si="9"/>
        <v/>
      </c>
      <c r="AJ638" s="42"/>
      <c r="AK638" s="55"/>
      <c r="AL638" s="46" t="b">
        <v>0</v>
      </c>
      <c r="AM638" s="56"/>
      <c r="AN638" s="57" t="str">
        <f t="shared" si="10"/>
        <v/>
      </c>
      <c r="AO638" s="58" t="str">
        <f t="shared" si="11"/>
        <v/>
      </c>
      <c r="AP638" s="59"/>
      <c r="AQ638" s="60"/>
      <c r="AR638" s="61"/>
      <c r="AS638" s="61"/>
      <c r="AT638" s="61" t="str">
        <f>IFERROR(__xludf.DUMMYFUNCTION("IF( 
  OR($AJ638=""Full Payment"", ISBLANK($K638)),
  """",
  IF(
    OR(
      Q638=""Standard Booking, P1"",
      Q638=""Standard Booking, P2"",
      Q638=""Standard Booking, P3"",
      Q638=""Standard Booking, P4""
    ),
    LET(
      resDate,   $"&amp;"K638,
      tourDate,  $N638,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8" s="62" t="str">
        <f t="shared" si="12"/>
        <v/>
      </c>
      <c r="AV638" s="63"/>
      <c r="AW638" s="64"/>
      <c r="AX638" s="64"/>
      <c r="AY638" s="64"/>
      <c r="AZ638" s="64" t="str">
        <f>IFERROR(__xludf.DUMMYFUNCTION("IF(
  OR($AJ638=""Full Payment"",$AJ638=""P1"", ISBLANK($K638)),
  """",
  IF(
    OR(
      $Q638=""Standard Booking, P2"",
      $Q638=""Standard Booking, P3"",
      $Q638=""Standard Booking, P4""
    ),
    LET(
      resDate,   $K638,
      tourDate,"&amp;"  $N638,
      monthCount, DATEDIF(resDate, tourDate, ""M"") + 1,
      secondDates, ARRAYFORMULA(
        DATE(
          YEAR(resDate),
          MONTH(resDate) + SEQUENCE(monthCount),
          2
        )
      ),
      validDates, FILTER(
        sec"&amp;"ondDates,
        (secondDates &gt; resDate + 2) *
        (secondDates &lt;= tourDate - 3)
      ),
      IF(
        OR($AJ638=""P2"", $AJ638=""P3"", $AJ638=""P4""),
        IF(
          COUNTA(validDates) &lt; 2,
          """",
          TEXT(INDEX(validDates"&amp;", 2), ""mmm d, yyyy"")
        ),
        IF(
          COUNTA(validDates) &lt; 2,
          """",
          TEXTJOIN("", "", TRUE,
            TEXT(INDEX(validDates, 1), ""mmm d, yyyy""),
            TEXT(INDEX(validDates, 2), ""mmm d, yyyy"")
          )
 "&amp;"       )
      )
    ),
    """"
  )
)
"),"")</f>
        <v/>
      </c>
      <c r="BA638" s="65" t="str">
        <f t="shared" si="13"/>
        <v/>
      </c>
      <c r="BB638" s="63"/>
      <c r="BC638" s="64"/>
      <c r="BD638" s="64"/>
      <c r="BE638" s="64"/>
      <c r="BF638" s="64" t="str">
        <f>IFERROR(__xludf.DUMMYFUNCTION("IF(
  OR($AJ638=""Full Payment"",$AJ638=""P1"", $AJ638=""P2""),
  """",
  IF(
    AND(
      NOT(ISBLANK($K638)),
      OR(
        Q638=""Standard Booking, P3"",
        Q638=""Standard Booking, P4""
      )
    ),
    LET(
      resDate,   $K638,
      "&amp;"tourDate,  $N638,
      monthCount, DATEDIF(resDate, tourDate, ""M"") + 1,
      secondDates, ARRAYFORMULA(
        DATE(
          YEAR(resDate),
          MONTH(resDate) + SEQUENCE(monthCount),
          2
        )
      ),
      validDates, FILTER(
  "&amp;"      secondDates,
        (secondDates &gt; resDate + 2) *
        (secondDates &lt;= tourDate - 3)
      ),
      IF(
        $AJ638=""P4"",
        IF(
          COUNTA(validDates) &lt; 3,
          """",
          TEXT(INDEX(validDates, 3), ""mmm d, yyyy"")
  "&amp;"      ),
        IF(
          $AJ638=""P3"",
          IF(
            COUNTA(validDates) &lt; 3,
            """",
            TEXT(INDEX(validDates, 3), ""mmm d, yyyy"")
          ),
          IF(
            COUNTA(validDates) &lt; 3,
            """",
    "&amp;"        TEXTJOIN("", "", TRUE,
              TEXT(INDEX(validDates, 1), ""mmm d, yyyy""),
              TEXT(INDEX(validDates, 2), ""mmm d, yyyy""),
              TEXT(INDEX(validDates, 3), ""mmm d, yyyy"")
            )
          )
        )
      )
    "&amp;"),
    """"
  )
)
"),"")</f>
        <v/>
      </c>
      <c r="BG638" s="65" t="str">
        <f t="shared" si="14"/>
        <v/>
      </c>
      <c r="BH638" s="63"/>
      <c r="BI638" s="64"/>
      <c r="BJ638" s="64"/>
      <c r="BK638" s="64"/>
      <c r="BL638" s="64" t="str">
        <f>IFERROR(__xludf.DUMMYFUNCTION("IF(
  OR($AJ638=""Full Payment"",$AJ638=""P1"",$AJ638=""P2"",$AJ638=""P3""),
  """",
  IF(
    AND(
      NOT(ISBLANK($K638)),
      $Q638=""Standard Booking, P4""
    ),
    LET(
      resDate,   $K638,
      tourDate,  $N638,
      monthCount, DATEDIF(r"&amp;"esDate, tourDate, ""M"") + 1,
      secondDates, ARRAYFORMULA(
        DATE(
          YEAR(resDate),
          MONTH(resDate) + SEQUENCE(monthCount),
          2
        )
      ),
      validDates, FILTER(
        secondDates,
        (secondDates &gt; res"&amp;"Date + 2) *
        (secondDates &lt;= tourDate - 3)
      ),
      IF(
        $AJ638=""P4"",
        IF(
          COUNTA(validDates) &lt; 4,
          """",
          TEXT(
            INDEX(validDates, 4),
            ""mmm d, yyyy""
          )
        ),
"&amp;"        IF(
          COUNTA(validDates) &lt; 4,
          """",
          TEXTJOIN(
            "", "", TRUE,
            TEXT(INDEX(validDates, 1), ""mmm d, yyyy""),
            TEXT(INDEX(validDates, 2), ""mmm d, yyyy""),
            TEXT(INDEX(validDates"&amp;", 3), ""mmm d, yyyy""),
            TEXT(INDEX(validDates, 4), ""mmm d, yyyy"")
          )
        )
      )
    ),
    """"
  )
)
"),"")</f>
        <v/>
      </c>
      <c r="BM638" s="65" t="str">
        <f t="shared" si="15"/>
        <v/>
      </c>
      <c r="BN638" s="66"/>
      <c r="BO638" s="67"/>
      <c r="BP638" s="49" t="b">
        <v>0</v>
      </c>
      <c r="BQ638" s="49" t="b">
        <v>0</v>
      </c>
      <c r="BR638" s="68"/>
      <c r="BS638" s="69"/>
      <c r="BT638" s="70" t="b">
        <v>0</v>
      </c>
      <c r="BU638" s="71"/>
      <c r="BV638" s="72"/>
      <c r="BW638" s="86" t="b">
        <v>0</v>
      </c>
      <c r="BX638" s="87"/>
    </row>
    <row r="639">
      <c r="A639" s="35" t="str">
        <f t="shared" si="1"/>
        <v/>
      </c>
      <c r="B639" s="36" t="str">
        <f t="shared" si="2"/>
        <v/>
      </c>
      <c r="C639" s="36" t="str">
        <f t="array" ref="C639">IF(
  M639="",
  "",
  IFERROR(
    INDEX(
      '{INDEX} Tour Packages'!$A:$ZZ,
      MATCH(
        M639,
        INDEX(
          '{INDEX} Tour Packages'!$A:$ZZ,
          ,
          MATCH("Tour Package Name", '{INDEX} Tour Packages'!$4:$4, 0)
        ),
        0
      ),
      MATCH("Tour Code", '{INDEX} Tour Packages'!$4:$4, 0)
    ),
    "XXX"
  )
)
</f>
        <v/>
      </c>
      <c r="D639" s="36" t="str">
        <f t="shared" si="3"/>
        <v/>
      </c>
      <c r="E639" s="36" t="str">
        <f t="shared" si="4"/>
        <v/>
      </c>
      <c r="F639" s="37" t="str">
        <f t="shared" si="5"/>
        <v/>
      </c>
      <c r="G639" s="89"/>
      <c r="H639" s="89"/>
      <c r="I639" s="90"/>
      <c r="J639" s="40" t="str">
        <f t="shared" si="16"/>
        <v> </v>
      </c>
      <c r="K639" s="91"/>
      <c r="L639" s="55"/>
      <c r="M639" s="55"/>
      <c r="N639" s="91"/>
      <c r="O639" s="43" t="str">
        <f>IFERROR(__xludf.DUMMYFUNCTION("IF(N639="""","""",IFERROR(
  N639 + VALUE(REGEXEXTRACT(P639, ""(\d+)\s+Days"")),
  """"
)
)"),"")</f>
        <v/>
      </c>
      <c r="P639" s="43" t="str">
        <f t="array" ref="P639">IFERROR(
  INDEX(
    INDEX('{INDEX} Tour Packages'!$A:$ZZ, , MATCH(P$3, '{INDEX} Tour Packages'!$4:$4, 0)),
    MATCH(M639, INDEX('{INDEX} Tour Packages'!$A:$ZZ,0, MATCH("Tour Package Name", '{INDEX} Tour Packages'!$4:$4, 0)), 0)
  ),
"")
</f>
        <v/>
      </c>
      <c r="Q639" s="44" t="str">
        <f t="shared" si="7"/>
        <v/>
      </c>
      <c r="R639" s="44" t="str">
        <f>IFERROR(__xludf.DUMMYFUNCTION("IF(OR(ISBLANK(K639), ISBLANK(N639)), """", 
  LET(
    resDate, K639,
    tourDate, N639,
    monthCount, MAX(0, DATEDIF(resDate, tourDate - 3, ""M"") + 1),
    secondDates, ARRAYFORMULA(DATE(YEAR(resDate), MONTH(resDate) + SEQUENCE(monthCount), 2)),
    "&amp;"validDates, FILTER(secondDates, (secondDates &gt; resDate + 2) * (secondDates &lt;= tourDate - 3)),
    IF(ISERROR(validDates), 0, COUNTA(validDates))
  )
)
"),"")</f>
        <v/>
      </c>
      <c r="S639" s="44" t="str">
        <f t="shared" si="8"/>
        <v/>
      </c>
      <c r="T639" s="45" t="str">
        <f t="array" ref="T639">IF(ISBLANK(BO639),IFERROR(
  INDEX(
    INDEX('{INDEX} Payment Terms'!$A:$G, , MATCH(T$3, '{INDEX} Payment Terms'!$4:$4, 0)),
    MATCH(Q639, INDEX('{INDEX} Payment Terms'!$A:$G,0, MATCH("Payment Condition", '{INDEX} Payment Terms'!$4:$4, 0)), 0)
  ),
""),"Cancelled")
</f>
        <v/>
      </c>
      <c r="U639" s="46" t="b">
        <v>0</v>
      </c>
      <c r="V639" s="47" t="str">
        <f>IFERROR(__xludf.DUMMYFUNCTION("IF(OR(L639=""Duo Booking"", L639=""Group Booking""),
IF(U639=FALSE,"""",
    LET(
      bookingType, L639,
      tour, M639,
      mainFirst, H639,
      mainLast, I639,
      mainEmail, G639,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$L$4:L639, bookingType,
          $M$4:M639, tour,
          $H$4:H639, mainFirst,
          $I$4:I639, mainLast,
          $G$4:G639, mainEmail
        ),
        ""000""
      ),
  "&amp;"    baseID &amp; ""-"" &amp; memberNumber
    )
  ),
  """"
)
"),"")</f>
        <v/>
      </c>
      <c r="W639" s="48"/>
      <c r="X639" s="85" t="b">
        <v>0</v>
      </c>
      <c r="Y639" s="85" t="b">
        <v>0</v>
      </c>
      <c r="Z639" s="85" t="b">
        <v>0</v>
      </c>
      <c r="AA639" s="50"/>
      <c r="AB639" s="51"/>
      <c r="AC639" s="85" t="b">
        <v>0</v>
      </c>
      <c r="AD639" s="92"/>
      <c r="AE639" s="88"/>
      <c r="AF639" s="36" t="str">
        <f t="array" ref="AF639">IF(M639="","",INDEX(
      '{INDEX} Tour Packages'!$A:$ZP,
      MATCH($M639, '{INDEX} Tour Packages'!$A:$A, 0),
      MATCH(AF$3, '{INDEX} Tour Packages'!$4:$4, 0)
    ))</f>
        <v/>
      </c>
      <c r="AG639" s="36" t="str">
        <f t="array" ref="AG639">IF(M639="","",INDEX(
      '{INDEX} Tour Packages'!$A:$ZP,
      MATCH($M639, '{INDEX} Tour Packages'!$A:$A, 0),
      MATCH(AG$3, '{INDEX} Tour Packages'!$4:$4, 0)
    ))</f>
        <v/>
      </c>
      <c r="AH639" s="36" t="str">
        <f t="array" ref="AH639">IF(M639="","",INDEX(
      '{INDEX} Tour Packages'!$A:$ZP,
      MATCH($M639, '{INDEX} Tour Packages'!$A:$A, 0),
      MATCH(AH$3, '{INDEX} Tour Packages'!$4:$4, 0)
    ))</f>
        <v/>
      </c>
      <c r="AI639" s="54" t="str">
        <f t="shared" si="9"/>
        <v/>
      </c>
      <c r="AJ639" s="42"/>
      <c r="AK639" s="55"/>
      <c r="AL639" s="46" t="b">
        <v>0</v>
      </c>
      <c r="AM639" s="56"/>
      <c r="AN639" s="57" t="str">
        <f t="shared" si="10"/>
        <v/>
      </c>
      <c r="AO639" s="58" t="str">
        <f t="shared" si="11"/>
        <v/>
      </c>
      <c r="AP639" s="59"/>
      <c r="AQ639" s="60"/>
      <c r="AR639" s="61"/>
      <c r="AS639" s="61"/>
      <c r="AT639" s="61" t="str">
        <f>IFERROR(__xludf.DUMMYFUNCTION("IF( 
  OR($AJ639=""Full Payment"", ISBLANK($K639)),
  """",
  IF(
    OR(
      Q639=""Standard Booking, P1"",
      Q639=""Standard Booking, P2"",
      Q639=""Standard Booking, P3"",
      Q639=""Standard Booking, P4""
    ),
    LET(
      resDate,   $"&amp;"K639,
      tourDate,  $N639,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39" s="62" t="str">
        <f t="shared" si="12"/>
        <v/>
      </c>
      <c r="AV639" s="63"/>
      <c r="AW639" s="64"/>
      <c r="AX639" s="64"/>
      <c r="AY639" s="64"/>
      <c r="AZ639" s="64" t="str">
        <f>IFERROR(__xludf.DUMMYFUNCTION("IF(
  OR($AJ639=""Full Payment"",$AJ639=""P1"", ISBLANK($K639)),
  """",
  IF(
    OR(
      $Q639=""Standard Booking, P2"",
      $Q639=""Standard Booking, P3"",
      $Q639=""Standard Booking, P4""
    ),
    LET(
      resDate,   $K639,
      tourDate,"&amp;"  $N639,
      monthCount, DATEDIF(resDate, tourDate, ""M"") + 1,
      secondDates, ARRAYFORMULA(
        DATE(
          YEAR(resDate),
          MONTH(resDate) + SEQUENCE(monthCount),
          2
        )
      ),
      validDates, FILTER(
        sec"&amp;"ondDates,
        (secondDates &gt; resDate + 2) *
        (secondDates &lt;= tourDate - 3)
      ),
      IF(
        OR($AJ639=""P2"", $AJ639=""P3"", $AJ639=""P4""),
        IF(
          COUNTA(validDates) &lt; 2,
          """",
          TEXT(INDEX(validDates"&amp;", 2), ""mmm d, yyyy"")
        ),
        IF(
          COUNTA(validDates) &lt; 2,
          """",
          TEXTJOIN("", "", TRUE,
            TEXT(INDEX(validDates, 1), ""mmm d, yyyy""),
            TEXT(INDEX(validDates, 2), ""mmm d, yyyy"")
          )
 "&amp;"       )
      )
    ),
    """"
  )
)
"),"")</f>
        <v/>
      </c>
      <c r="BA639" s="65" t="str">
        <f t="shared" si="13"/>
        <v/>
      </c>
      <c r="BB639" s="63"/>
      <c r="BC639" s="64"/>
      <c r="BD639" s="64"/>
      <c r="BE639" s="64"/>
      <c r="BF639" s="64" t="str">
        <f>IFERROR(__xludf.DUMMYFUNCTION("IF(
  OR($AJ639=""Full Payment"",$AJ639=""P1"", $AJ639=""P2""),
  """",
  IF(
    AND(
      NOT(ISBLANK($K639)),
      OR(
        Q639=""Standard Booking, P3"",
        Q639=""Standard Booking, P4""
      )
    ),
    LET(
      resDate,   $K639,
      "&amp;"tourDate,  $N639,
      monthCount, DATEDIF(resDate, tourDate, ""M"") + 1,
      secondDates, ARRAYFORMULA(
        DATE(
          YEAR(resDate),
          MONTH(resDate) + SEQUENCE(monthCount),
          2
        )
      ),
      validDates, FILTER(
  "&amp;"      secondDates,
        (secondDates &gt; resDate + 2) *
        (secondDates &lt;= tourDate - 3)
      ),
      IF(
        $AJ639=""P4"",
        IF(
          COUNTA(validDates) &lt; 3,
          """",
          TEXT(INDEX(validDates, 3), ""mmm d, yyyy"")
  "&amp;"      ),
        IF(
          $AJ639=""P3"",
          IF(
            COUNTA(validDates) &lt; 3,
            """",
            TEXT(INDEX(validDates, 3), ""mmm d, yyyy"")
          ),
          IF(
            COUNTA(validDates) &lt; 3,
            """",
    "&amp;"        TEXTJOIN("", "", TRUE,
              TEXT(INDEX(validDates, 1), ""mmm d, yyyy""),
              TEXT(INDEX(validDates, 2), ""mmm d, yyyy""),
              TEXT(INDEX(validDates, 3), ""mmm d, yyyy"")
            )
          )
        )
      )
    "&amp;"),
    """"
  )
)
"),"")</f>
        <v/>
      </c>
      <c r="BG639" s="65" t="str">
        <f t="shared" si="14"/>
        <v/>
      </c>
      <c r="BH639" s="63"/>
      <c r="BI639" s="64"/>
      <c r="BJ639" s="64"/>
      <c r="BK639" s="64"/>
      <c r="BL639" s="64" t="str">
        <f>IFERROR(__xludf.DUMMYFUNCTION("IF(
  OR($AJ639=""Full Payment"",$AJ639=""P1"",$AJ639=""P2"",$AJ639=""P3""),
  """",
  IF(
    AND(
      NOT(ISBLANK($K639)),
      $Q639=""Standard Booking, P4""
    ),
    LET(
      resDate,   $K639,
      tourDate,  $N639,
      monthCount, DATEDIF(r"&amp;"esDate, tourDate, ""M"") + 1,
      secondDates, ARRAYFORMULA(
        DATE(
          YEAR(resDate),
          MONTH(resDate) + SEQUENCE(monthCount),
          2
        )
      ),
      validDates, FILTER(
        secondDates,
        (secondDates &gt; res"&amp;"Date + 2) *
        (secondDates &lt;= tourDate - 3)
      ),
      IF(
        $AJ639=""P4"",
        IF(
          COUNTA(validDates) &lt; 4,
          """",
          TEXT(
            INDEX(validDates, 4),
            ""mmm d, yyyy""
          )
        ),
"&amp;"        IF(
          COUNTA(validDates) &lt; 4,
          """",
          TEXTJOIN(
            "", "", TRUE,
            TEXT(INDEX(validDates, 1), ""mmm d, yyyy""),
            TEXT(INDEX(validDates, 2), ""mmm d, yyyy""),
            TEXT(INDEX(validDates"&amp;", 3), ""mmm d, yyyy""),
            TEXT(INDEX(validDates, 4), ""mmm d, yyyy"")
          )
        )
      )
    ),
    """"
  )
)
"),"")</f>
        <v/>
      </c>
      <c r="BM639" s="65" t="str">
        <f t="shared" si="15"/>
        <v/>
      </c>
      <c r="BN639" s="66"/>
      <c r="BO639" s="67"/>
      <c r="BP639" s="49" t="b">
        <v>0</v>
      </c>
      <c r="BQ639" s="49" t="b">
        <v>0</v>
      </c>
      <c r="BR639" s="68"/>
      <c r="BS639" s="69"/>
      <c r="BT639" s="70" t="b">
        <v>0</v>
      </c>
      <c r="BU639" s="71"/>
      <c r="BV639" s="72"/>
      <c r="BW639" s="86" t="b">
        <v>0</v>
      </c>
      <c r="BX639" s="87"/>
    </row>
    <row r="640">
      <c r="A640" s="35" t="str">
        <f t="shared" si="1"/>
        <v/>
      </c>
      <c r="B640" s="36" t="str">
        <f t="shared" si="2"/>
        <v/>
      </c>
      <c r="C640" s="36" t="str">
        <f t="array" ref="C640">IF(
  M640="",
  "",
  IFERROR(
    INDEX(
      '{INDEX} Tour Packages'!$A:$ZZ,
      MATCH(
        M640,
        INDEX(
          '{INDEX} Tour Packages'!$A:$ZZ,
          ,
          MATCH("Tour Package Name", '{INDEX} Tour Packages'!$4:$4, 0)
        ),
        0
      ),
      MATCH("Tour Code", '{INDEX} Tour Packages'!$4:$4, 0)
    ),
    "XXX"
  )
)
</f>
        <v/>
      </c>
      <c r="D640" s="36" t="str">
        <f t="shared" si="3"/>
        <v/>
      </c>
      <c r="E640" s="36" t="str">
        <f t="shared" si="4"/>
        <v/>
      </c>
      <c r="F640" s="37" t="str">
        <f t="shared" si="5"/>
        <v/>
      </c>
      <c r="G640" s="89"/>
      <c r="H640" s="89"/>
      <c r="I640" s="90"/>
      <c r="J640" s="40" t="str">
        <f t="shared" si="16"/>
        <v> </v>
      </c>
      <c r="K640" s="91"/>
      <c r="L640" s="55"/>
      <c r="M640" s="55"/>
      <c r="N640" s="91"/>
      <c r="O640" s="43" t="str">
        <f>IFERROR(__xludf.DUMMYFUNCTION("IF(N640="""","""",IFERROR(
  N640 + VALUE(REGEXEXTRACT(P640, ""(\d+)\s+Days"")),
  """"
)
)"),"")</f>
        <v/>
      </c>
      <c r="P640" s="43" t="str">
        <f t="array" ref="P640">IFERROR(
  INDEX(
    INDEX('{INDEX} Tour Packages'!$A:$ZZ, , MATCH(P$3, '{INDEX} Tour Packages'!$4:$4, 0)),
    MATCH(M640, INDEX('{INDEX} Tour Packages'!$A:$ZZ,0, MATCH("Tour Package Name", '{INDEX} Tour Packages'!$4:$4, 0)), 0)
  ),
"")
</f>
        <v/>
      </c>
      <c r="Q640" s="44" t="str">
        <f t="shared" si="7"/>
        <v/>
      </c>
      <c r="R640" s="44" t="str">
        <f>IFERROR(__xludf.DUMMYFUNCTION("IF(OR(ISBLANK(K640), ISBLANK(N640)), """", 
  LET(
    resDate, K640,
    tourDate, N640,
    monthCount, MAX(0, DATEDIF(resDate, tourDate - 3, ""M"") + 1),
    secondDates, ARRAYFORMULA(DATE(YEAR(resDate), MONTH(resDate) + SEQUENCE(monthCount), 2)),
    "&amp;"validDates, FILTER(secondDates, (secondDates &gt; resDate + 2) * (secondDates &lt;= tourDate - 3)),
    IF(ISERROR(validDates), 0, COUNTA(validDates))
  )
)
"),"")</f>
        <v/>
      </c>
      <c r="S640" s="44" t="str">
        <f t="shared" si="8"/>
        <v/>
      </c>
      <c r="T640" s="45" t="str">
        <f t="array" ref="T640">IF(ISBLANK(BO640),IFERROR(
  INDEX(
    INDEX('{INDEX} Payment Terms'!$A:$G, , MATCH(T$3, '{INDEX} Payment Terms'!$4:$4, 0)),
    MATCH(Q640, INDEX('{INDEX} Payment Terms'!$A:$G,0, MATCH("Payment Condition", '{INDEX} Payment Terms'!$4:$4, 0)), 0)
  ),
""),"Cancelled")
</f>
        <v/>
      </c>
      <c r="U640" s="46" t="b">
        <v>0</v>
      </c>
      <c r="V640" s="47" t="str">
        <f>IFERROR(__xludf.DUMMYFUNCTION("IF(OR(L640=""Duo Booking"", L640=""Group Booking""),
IF(U640=FALSE,"""",
    LET(
      bookingType, L640,
      tour, M640,
      mainFirst, H640,
      mainLast, I640,
      mainEmail, G640,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$L$4:L640, bookingType,
          $M$4:M640, tour,
          $H$4:H640, mainFirst,
          $I$4:I640, mainLast,
          $G$4:G640, mainEmail
        ),
        ""000""
      ),
  "&amp;"    baseID &amp; ""-"" &amp; memberNumber
    )
  ),
  """"
)
"),"")</f>
        <v/>
      </c>
      <c r="W640" s="48"/>
      <c r="X640" s="85" t="b">
        <v>0</v>
      </c>
      <c r="Y640" s="85" t="b">
        <v>0</v>
      </c>
      <c r="Z640" s="85" t="b">
        <v>0</v>
      </c>
      <c r="AA640" s="50"/>
      <c r="AB640" s="51"/>
      <c r="AC640" s="85" t="b">
        <v>0</v>
      </c>
      <c r="AD640" s="92"/>
      <c r="AE640" s="88"/>
      <c r="AF640" s="36" t="str">
        <f t="array" ref="AF640">IF(M640="","",INDEX(
      '{INDEX} Tour Packages'!$A:$ZP,
      MATCH($M640, '{INDEX} Tour Packages'!$A:$A, 0),
      MATCH(AF$3, '{INDEX} Tour Packages'!$4:$4, 0)
    ))</f>
        <v/>
      </c>
      <c r="AG640" s="36" t="str">
        <f t="array" ref="AG640">IF(M640="","",INDEX(
      '{INDEX} Tour Packages'!$A:$ZP,
      MATCH($M640, '{INDEX} Tour Packages'!$A:$A, 0),
      MATCH(AG$3, '{INDEX} Tour Packages'!$4:$4, 0)
    ))</f>
        <v/>
      </c>
      <c r="AH640" s="36" t="str">
        <f t="array" ref="AH640">IF(M640="","",INDEX(
      '{INDEX} Tour Packages'!$A:$ZP,
      MATCH($M640, '{INDEX} Tour Packages'!$A:$A, 0),
      MATCH(AH$3, '{INDEX} Tour Packages'!$4:$4, 0)
    ))</f>
        <v/>
      </c>
      <c r="AI640" s="54" t="str">
        <f t="shared" si="9"/>
        <v/>
      </c>
      <c r="AJ640" s="42"/>
      <c r="AK640" s="55"/>
      <c r="AL640" s="46" t="b">
        <v>0</v>
      </c>
      <c r="AM640" s="56"/>
      <c r="AN640" s="57" t="str">
        <f t="shared" si="10"/>
        <v/>
      </c>
      <c r="AO640" s="58" t="str">
        <f t="shared" si="11"/>
        <v/>
      </c>
      <c r="AP640" s="59"/>
      <c r="AQ640" s="60"/>
      <c r="AR640" s="61"/>
      <c r="AS640" s="61"/>
      <c r="AT640" s="61" t="str">
        <f>IFERROR(__xludf.DUMMYFUNCTION("IF( 
  OR($AJ640=""Full Payment"", ISBLANK($K640)),
  """",
  IF(
    OR(
      Q640=""Standard Booking, P1"",
      Q640=""Standard Booking, P2"",
      Q640=""Standard Booking, P3"",
      Q640=""Standard Booking, P4""
    ),
    LET(
      resDate,   $"&amp;"K640,
      tourDate,  $N640,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0" s="62" t="str">
        <f t="shared" si="12"/>
        <v/>
      </c>
      <c r="AV640" s="63"/>
      <c r="AW640" s="64"/>
      <c r="AX640" s="64"/>
      <c r="AY640" s="64"/>
      <c r="AZ640" s="64" t="str">
        <f>IFERROR(__xludf.DUMMYFUNCTION("IF(
  OR($AJ640=""Full Payment"",$AJ640=""P1"", ISBLANK($K640)),
  """",
  IF(
    OR(
      $Q640=""Standard Booking, P2"",
      $Q640=""Standard Booking, P3"",
      $Q640=""Standard Booking, P4""
    ),
    LET(
      resDate,   $K640,
      tourDate,"&amp;"  $N640,
      monthCount, DATEDIF(resDate, tourDate, ""M"") + 1,
      secondDates, ARRAYFORMULA(
        DATE(
          YEAR(resDate),
          MONTH(resDate) + SEQUENCE(monthCount),
          2
        )
      ),
      validDates, FILTER(
        sec"&amp;"ondDates,
        (secondDates &gt; resDate + 2) *
        (secondDates &lt;= tourDate - 3)
      ),
      IF(
        OR($AJ640=""P2"", $AJ640=""P3"", $AJ640=""P4""),
        IF(
          COUNTA(validDates) &lt; 2,
          """",
          TEXT(INDEX(validDates"&amp;", 2), ""mmm d, yyyy"")
        ),
        IF(
          COUNTA(validDates) &lt; 2,
          """",
          TEXTJOIN("", "", TRUE,
            TEXT(INDEX(validDates, 1), ""mmm d, yyyy""),
            TEXT(INDEX(validDates, 2), ""mmm d, yyyy"")
          )
 "&amp;"       )
      )
    ),
    """"
  )
)
"),"")</f>
        <v/>
      </c>
      <c r="BA640" s="65" t="str">
        <f t="shared" si="13"/>
        <v/>
      </c>
      <c r="BB640" s="63"/>
      <c r="BC640" s="64"/>
      <c r="BD640" s="64"/>
      <c r="BE640" s="64"/>
      <c r="BF640" s="64" t="str">
        <f>IFERROR(__xludf.DUMMYFUNCTION("IF(
  OR($AJ640=""Full Payment"",$AJ640=""P1"", $AJ640=""P2""),
  """",
  IF(
    AND(
      NOT(ISBLANK($K640)),
      OR(
        Q640=""Standard Booking, P3"",
        Q640=""Standard Booking, P4""
      )
    ),
    LET(
      resDate,   $K640,
      "&amp;"tourDate,  $N640,
      monthCount, DATEDIF(resDate, tourDate, ""M"") + 1,
      secondDates, ARRAYFORMULA(
        DATE(
          YEAR(resDate),
          MONTH(resDate) + SEQUENCE(monthCount),
          2
        )
      ),
      validDates, FILTER(
  "&amp;"      secondDates,
        (secondDates &gt; resDate + 2) *
        (secondDates &lt;= tourDate - 3)
      ),
      IF(
        $AJ640=""P4"",
        IF(
          COUNTA(validDates) &lt; 3,
          """",
          TEXT(INDEX(validDates, 3), ""mmm d, yyyy"")
  "&amp;"      ),
        IF(
          $AJ640=""P3"",
          IF(
            COUNTA(validDates) &lt; 3,
            """",
            TEXT(INDEX(validDates, 3), ""mmm d, yyyy"")
          ),
          IF(
            COUNTA(validDates) &lt; 3,
            """",
    "&amp;"        TEXTJOIN("", "", TRUE,
              TEXT(INDEX(validDates, 1), ""mmm d, yyyy""),
              TEXT(INDEX(validDates, 2), ""mmm d, yyyy""),
              TEXT(INDEX(validDates, 3), ""mmm d, yyyy"")
            )
          )
        )
      )
    "&amp;"),
    """"
  )
)
"),"")</f>
        <v/>
      </c>
      <c r="BG640" s="65" t="str">
        <f t="shared" si="14"/>
        <v/>
      </c>
      <c r="BH640" s="63"/>
      <c r="BI640" s="64"/>
      <c r="BJ640" s="64"/>
      <c r="BK640" s="64"/>
      <c r="BL640" s="64" t="str">
        <f>IFERROR(__xludf.DUMMYFUNCTION("IF(
  OR($AJ640=""Full Payment"",$AJ640=""P1"",$AJ640=""P2"",$AJ640=""P3""),
  """",
  IF(
    AND(
      NOT(ISBLANK($K640)),
      $Q640=""Standard Booking, P4""
    ),
    LET(
      resDate,   $K640,
      tourDate,  $N640,
      monthCount, DATEDIF(r"&amp;"esDate, tourDate, ""M"") + 1,
      secondDates, ARRAYFORMULA(
        DATE(
          YEAR(resDate),
          MONTH(resDate) + SEQUENCE(monthCount),
          2
        )
      ),
      validDates, FILTER(
        secondDates,
        (secondDates &gt; res"&amp;"Date + 2) *
        (secondDates &lt;= tourDate - 3)
      ),
      IF(
        $AJ640=""P4"",
        IF(
          COUNTA(validDates) &lt; 4,
          """",
          TEXT(
            INDEX(validDates, 4),
            ""mmm d, yyyy""
          )
        ),
"&amp;"        IF(
          COUNTA(validDates) &lt; 4,
          """",
          TEXTJOIN(
            "", "", TRUE,
            TEXT(INDEX(validDates, 1), ""mmm d, yyyy""),
            TEXT(INDEX(validDates, 2), ""mmm d, yyyy""),
            TEXT(INDEX(validDates"&amp;", 3), ""mmm d, yyyy""),
            TEXT(INDEX(validDates, 4), ""mmm d, yyyy"")
          )
        )
      )
    ),
    """"
  )
)
"),"")</f>
        <v/>
      </c>
      <c r="BM640" s="65" t="str">
        <f t="shared" si="15"/>
        <v/>
      </c>
      <c r="BN640" s="66"/>
      <c r="BO640" s="67"/>
      <c r="BP640" s="49" t="b">
        <v>0</v>
      </c>
      <c r="BQ640" s="49" t="b">
        <v>0</v>
      </c>
      <c r="BR640" s="68"/>
      <c r="BS640" s="69"/>
      <c r="BT640" s="70" t="b">
        <v>0</v>
      </c>
      <c r="BU640" s="71"/>
      <c r="BV640" s="72"/>
      <c r="BW640" s="86" t="b">
        <v>0</v>
      </c>
      <c r="BX640" s="87"/>
    </row>
    <row r="641">
      <c r="A641" s="35" t="str">
        <f t="shared" si="1"/>
        <v/>
      </c>
      <c r="B641" s="36" t="str">
        <f t="shared" si="2"/>
        <v/>
      </c>
      <c r="C641" s="36" t="str">
        <f t="array" ref="C641">IF(
  M641="",
  "",
  IFERROR(
    INDEX(
      '{INDEX} Tour Packages'!$A:$ZZ,
      MATCH(
        M641,
        INDEX(
          '{INDEX} Tour Packages'!$A:$ZZ,
          ,
          MATCH("Tour Package Name", '{INDEX} Tour Packages'!$4:$4, 0)
        ),
        0
      ),
      MATCH("Tour Code", '{INDEX} Tour Packages'!$4:$4, 0)
    ),
    "XXX"
  )
)
</f>
        <v/>
      </c>
      <c r="D641" s="36" t="str">
        <f t="shared" si="3"/>
        <v/>
      </c>
      <c r="E641" s="36" t="str">
        <f t="shared" si="4"/>
        <v/>
      </c>
      <c r="F641" s="37" t="str">
        <f t="shared" si="5"/>
        <v/>
      </c>
      <c r="G641" s="89"/>
      <c r="H641" s="89"/>
      <c r="I641" s="90"/>
      <c r="J641" s="40" t="str">
        <f t="shared" si="16"/>
        <v> </v>
      </c>
      <c r="K641" s="91"/>
      <c r="L641" s="55"/>
      <c r="M641" s="55"/>
      <c r="N641" s="91"/>
      <c r="O641" s="43" t="str">
        <f>IFERROR(__xludf.DUMMYFUNCTION("IF(N641="""","""",IFERROR(
  N641 + VALUE(REGEXEXTRACT(P641, ""(\d+)\s+Days"")),
  """"
)
)"),"")</f>
        <v/>
      </c>
      <c r="P641" s="43" t="str">
        <f t="array" ref="P641">IFERROR(
  INDEX(
    INDEX('{INDEX} Tour Packages'!$A:$ZZ, , MATCH(P$3, '{INDEX} Tour Packages'!$4:$4, 0)),
    MATCH(M641, INDEX('{INDEX} Tour Packages'!$A:$ZZ,0, MATCH("Tour Package Name", '{INDEX} Tour Packages'!$4:$4, 0)), 0)
  ),
"")
</f>
        <v/>
      </c>
      <c r="Q641" s="44" t="str">
        <f t="shared" si="7"/>
        <v/>
      </c>
      <c r="R641" s="44" t="str">
        <f>IFERROR(__xludf.DUMMYFUNCTION("IF(OR(ISBLANK(K641), ISBLANK(N641)), """", 
  LET(
    resDate, K641,
    tourDate, N641,
    monthCount, MAX(0, DATEDIF(resDate, tourDate - 3, ""M"") + 1),
    secondDates, ARRAYFORMULA(DATE(YEAR(resDate), MONTH(resDate) + SEQUENCE(monthCount), 2)),
    "&amp;"validDates, FILTER(secondDates, (secondDates &gt; resDate + 2) * (secondDates &lt;= tourDate - 3)),
    IF(ISERROR(validDates), 0, COUNTA(validDates))
  )
)
"),"")</f>
        <v/>
      </c>
      <c r="S641" s="44" t="str">
        <f t="shared" si="8"/>
        <v/>
      </c>
      <c r="T641" s="45" t="str">
        <f t="array" ref="T641">IF(ISBLANK(BO641),IFERROR(
  INDEX(
    INDEX('{INDEX} Payment Terms'!$A:$G, , MATCH(T$3, '{INDEX} Payment Terms'!$4:$4, 0)),
    MATCH(Q641, INDEX('{INDEX} Payment Terms'!$A:$G,0, MATCH("Payment Condition", '{INDEX} Payment Terms'!$4:$4, 0)), 0)
  ),
""),"Cancelled")
</f>
        <v/>
      </c>
      <c r="U641" s="46" t="b">
        <v>0</v>
      </c>
      <c r="V641" s="47" t="str">
        <f>IFERROR(__xludf.DUMMYFUNCTION("IF(OR(L641=""Duo Booking"", L641=""Group Booking""),
IF(U641=FALSE,"""",
    LET(
      bookingType, L641,
      tour, M641,
      mainFirst, H641,
      mainLast, I641,
      mainEmail, G641,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$L$4:L641, bookingType,
          $M$4:M641, tour,
          $H$4:H641, mainFirst,
          $I$4:I641, mainLast,
          $G$4:G641, mainEmail
        ),
        ""000""
      ),
  "&amp;"    baseID &amp; ""-"" &amp; memberNumber
    )
  ),
  """"
)
"),"")</f>
        <v/>
      </c>
      <c r="W641" s="48"/>
      <c r="X641" s="85" t="b">
        <v>0</v>
      </c>
      <c r="Y641" s="85" t="b">
        <v>0</v>
      </c>
      <c r="Z641" s="85" t="b">
        <v>0</v>
      </c>
      <c r="AA641" s="50"/>
      <c r="AB641" s="51"/>
      <c r="AC641" s="85" t="b">
        <v>0</v>
      </c>
      <c r="AD641" s="92"/>
      <c r="AE641" s="88"/>
      <c r="AF641" s="36" t="str">
        <f t="array" ref="AF641">IF(M641="","",INDEX(
      '{INDEX} Tour Packages'!$A:$ZP,
      MATCH($M641, '{INDEX} Tour Packages'!$A:$A, 0),
      MATCH(AF$3, '{INDEX} Tour Packages'!$4:$4, 0)
    ))</f>
        <v/>
      </c>
      <c r="AG641" s="36" t="str">
        <f t="array" ref="AG641">IF(M641="","",INDEX(
      '{INDEX} Tour Packages'!$A:$ZP,
      MATCH($M641, '{INDEX} Tour Packages'!$A:$A, 0),
      MATCH(AG$3, '{INDEX} Tour Packages'!$4:$4, 0)
    ))</f>
        <v/>
      </c>
      <c r="AH641" s="36" t="str">
        <f t="array" ref="AH641">IF(M641="","",INDEX(
      '{INDEX} Tour Packages'!$A:$ZP,
      MATCH($M641, '{INDEX} Tour Packages'!$A:$A, 0),
      MATCH(AH$3, '{INDEX} Tour Packages'!$4:$4, 0)
    ))</f>
        <v/>
      </c>
      <c r="AI641" s="54" t="str">
        <f t="shared" si="9"/>
        <v/>
      </c>
      <c r="AJ641" s="42"/>
      <c r="AK641" s="55"/>
      <c r="AL641" s="46" t="b">
        <v>0</v>
      </c>
      <c r="AM641" s="56"/>
      <c r="AN641" s="57" t="str">
        <f t="shared" si="10"/>
        <v/>
      </c>
      <c r="AO641" s="58" t="str">
        <f t="shared" si="11"/>
        <v/>
      </c>
      <c r="AP641" s="59"/>
      <c r="AQ641" s="60"/>
      <c r="AR641" s="61"/>
      <c r="AS641" s="61"/>
      <c r="AT641" s="61" t="str">
        <f>IFERROR(__xludf.DUMMYFUNCTION("IF( 
  OR($AJ641=""Full Payment"", ISBLANK($K641)),
  """",
  IF(
    OR(
      Q641=""Standard Booking, P1"",
      Q641=""Standard Booking, P2"",
      Q641=""Standard Booking, P3"",
      Q641=""Standard Booking, P4""
    ),
    LET(
      resDate,   $"&amp;"K641,
      tourDate,  $N641,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1" s="62" t="str">
        <f t="shared" si="12"/>
        <v/>
      </c>
      <c r="AV641" s="63"/>
      <c r="AW641" s="64"/>
      <c r="AX641" s="64"/>
      <c r="AY641" s="64"/>
      <c r="AZ641" s="64" t="str">
        <f>IFERROR(__xludf.DUMMYFUNCTION("IF(
  OR($AJ641=""Full Payment"",$AJ641=""P1"", ISBLANK($K641)),
  """",
  IF(
    OR(
      $Q641=""Standard Booking, P2"",
      $Q641=""Standard Booking, P3"",
      $Q641=""Standard Booking, P4""
    ),
    LET(
      resDate,   $K641,
      tourDate,"&amp;"  $N641,
      monthCount, DATEDIF(resDate, tourDate, ""M"") + 1,
      secondDates, ARRAYFORMULA(
        DATE(
          YEAR(resDate),
          MONTH(resDate) + SEQUENCE(monthCount),
          2
        )
      ),
      validDates, FILTER(
        sec"&amp;"ondDates,
        (secondDates &gt; resDate + 2) *
        (secondDates &lt;= tourDate - 3)
      ),
      IF(
        OR($AJ641=""P2"", $AJ641=""P3"", $AJ641=""P4""),
        IF(
          COUNTA(validDates) &lt; 2,
          """",
          TEXT(INDEX(validDates"&amp;", 2), ""mmm d, yyyy"")
        ),
        IF(
          COUNTA(validDates) &lt; 2,
          """",
          TEXTJOIN("", "", TRUE,
            TEXT(INDEX(validDates, 1), ""mmm d, yyyy""),
            TEXT(INDEX(validDates, 2), ""mmm d, yyyy"")
          )
 "&amp;"       )
      )
    ),
    """"
  )
)
"),"")</f>
        <v/>
      </c>
      <c r="BA641" s="65" t="str">
        <f t="shared" si="13"/>
        <v/>
      </c>
      <c r="BB641" s="63"/>
      <c r="BC641" s="64"/>
      <c r="BD641" s="64"/>
      <c r="BE641" s="64"/>
      <c r="BF641" s="64" t="str">
        <f>IFERROR(__xludf.DUMMYFUNCTION("IF(
  OR($AJ641=""Full Payment"",$AJ641=""P1"", $AJ641=""P2""),
  """",
  IF(
    AND(
      NOT(ISBLANK($K641)),
      OR(
        Q641=""Standard Booking, P3"",
        Q641=""Standard Booking, P4""
      )
    ),
    LET(
      resDate,   $K641,
      "&amp;"tourDate,  $N641,
      monthCount, DATEDIF(resDate, tourDate, ""M"") + 1,
      secondDates, ARRAYFORMULA(
        DATE(
          YEAR(resDate),
          MONTH(resDate) + SEQUENCE(monthCount),
          2
        )
      ),
      validDates, FILTER(
  "&amp;"      secondDates,
        (secondDates &gt; resDate + 2) *
        (secondDates &lt;= tourDate - 3)
      ),
      IF(
        $AJ641=""P4"",
        IF(
          COUNTA(validDates) &lt; 3,
          """",
          TEXT(INDEX(validDates, 3), ""mmm d, yyyy"")
  "&amp;"      ),
        IF(
          $AJ641=""P3"",
          IF(
            COUNTA(validDates) &lt; 3,
            """",
            TEXT(INDEX(validDates, 3), ""mmm d, yyyy"")
          ),
          IF(
            COUNTA(validDates) &lt; 3,
            """",
    "&amp;"        TEXTJOIN("", "", TRUE,
              TEXT(INDEX(validDates, 1), ""mmm d, yyyy""),
              TEXT(INDEX(validDates, 2), ""mmm d, yyyy""),
              TEXT(INDEX(validDates, 3), ""mmm d, yyyy"")
            )
          )
        )
      )
    "&amp;"),
    """"
  )
)
"),"")</f>
        <v/>
      </c>
      <c r="BG641" s="65" t="str">
        <f t="shared" si="14"/>
        <v/>
      </c>
      <c r="BH641" s="63"/>
      <c r="BI641" s="64"/>
      <c r="BJ641" s="64"/>
      <c r="BK641" s="64"/>
      <c r="BL641" s="64" t="str">
        <f>IFERROR(__xludf.DUMMYFUNCTION("IF(
  OR($AJ641=""Full Payment"",$AJ641=""P1"",$AJ641=""P2"",$AJ641=""P3""),
  """",
  IF(
    AND(
      NOT(ISBLANK($K641)),
      $Q641=""Standard Booking, P4""
    ),
    LET(
      resDate,   $K641,
      tourDate,  $N641,
      monthCount, DATEDIF(r"&amp;"esDate, tourDate, ""M"") + 1,
      secondDates, ARRAYFORMULA(
        DATE(
          YEAR(resDate),
          MONTH(resDate) + SEQUENCE(monthCount),
          2
        )
      ),
      validDates, FILTER(
        secondDates,
        (secondDates &gt; res"&amp;"Date + 2) *
        (secondDates &lt;= tourDate - 3)
      ),
      IF(
        $AJ641=""P4"",
        IF(
          COUNTA(validDates) &lt; 4,
          """",
          TEXT(
            INDEX(validDates, 4),
            ""mmm d, yyyy""
          )
        ),
"&amp;"        IF(
          COUNTA(validDates) &lt; 4,
          """",
          TEXTJOIN(
            "", "", TRUE,
            TEXT(INDEX(validDates, 1), ""mmm d, yyyy""),
            TEXT(INDEX(validDates, 2), ""mmm d, yyyy""),
            TEXT(INDEX(validDates"&amp;", 3), ""mmm d, yyyy""),
            TEXT(INDEX(validDates, 4), ""mmm d, yyyy"")
          )
        )
      )
    ),
    """"
  )
)
"),"")</f>
        <v/>
      </c>
      <c r="BM641" s="65" t="str">
        <f t="shared" si="15"/>
        <v/>
      </c>
      <c r="BN641" s="66"/>
      <c r="BO641" s="67"/>
      <c r="BP641" s="49" t="b">
        <v>0</v>
      </c>
      <c r="BQ641" s="49" t="b">
        <v>0</v>
      </c>
      <c r="BR641" s="68"/>
      <c r="BS641" s="69"/>
      <c r="BT641" s="70" t="b">
        <v>0</v>
      </c>
      <c r="BU641" s="71"/>
      <c r="BV641" s="72"/>
      <c r="BW641" s="86" t="b">
        <v>0</v>
      </c>
      <c r="BX641" s="87"/>
    </row>
    <row r="642">
      <c r="A642" s="35" t="str">
        <f t="shared" si="1"/>
        <v/>
      </c>
      <c r="B642" s="36" t="str">
        <f t="shared" si="2"/>
        <v/>
      </c>
      <c r="C642" s="36" t="str">
        <f t="array" ref="C642">IF(
  M642="",
  "",
  IFERROR(
    INDEX(
      '{INDEX} Tour Packages'!$A:$ZZ,
      MATCH(
        M642,
        INDEX(
          '{INDEX} Tour Packages'!$A:$ZZ,
          ,
          MATCH("Tour Package Name", '{INDEX} Tour Packages'!$4:$4, 0)
        ),
        0
      ),
      MATCH("Tour Code", '{INDEX} Tour Packages'!$4:$4, 0)
    ),
    "XXX"
  )
)
</f>
        <v/>
      </c>
      <c r="D642" s="36" t="str">
        <f t="shared" si="3"/>
        <v/>
      </c>
      <c r="E642" s="36" t="str">
        <f t="shared" si="4"/>
        <v/>
      </c>
      <c r="F642" s="37" t="str">
        <f t="shared" si="5"/>
        <v/>
      </c>
      <c r="G642" s="89"/>
      <c r="H642" s="89"/>
      <c r="I642" s="90"/>
      <c r="J642" s="40" t="str">
        <f t="shared" si="16"/>
        <v> </v>
      </c>
      <c r="K642" s="91"/>
      <c r="L642" s="55"/>
      <c r="M642" s="55"/>
      <c r="N642" s="91"/>
      <c r="O642" s="43" t="str">
        <f>IFERROR(__xludf.DUMMYFUNCTION("IF(N642="""","""",IFERROR(
  N642 + VALUE(REGEXEXTRACT(P642, ""(\d+)\s+Days"")),
  """"
)
)"),"")</f>
        <v/>
      </c>
      <c r="P642" s="43" t="str">
        <f t="array" ref="P642">IFERROR(
  INDEX(
    INDEX('{INDEX} Tour Packages'!$A:$ZZ, , MATCH(P$3, '{INDEX} Tour Packages'!$4:$4, 0)),
    MATCH(M642, INDEX('{INDEX} Tour Packages'!$A:$ZZ,0, MATCH("Tour Package Name", '{INDEX} Tour Packages'!$4:$4, 0)), 0)
  ),
"")
</f>
        <v/>
      </c>
      <c r="Q642" s="44" t="str">
        <f t="shared" si="7"/>
        <v/>
      </c>
      <c r="R642" s="44" t="str">
        <f>IFERROR(__xludf.DUMMYFUNCTION("IF(OR(ISBLANK(K642), ISBLANK(N642)), """", 
  LET(
    resDate, K642,
    tourDate, N642,
    monthCount, MAX(0, DATEDIF(resDate, tourDate - 3, ""M"") + 1),
    secondDates, ARRAYFORMULA(DATE(YEAR(resDate), MONTH(resDate) + SEQUENCE(monthCount), 2)),
    "&amp;"validDates, FILTER(secondDates, (secondDates &gt; resDate + 2) * (secondDates &lt;= tourDate - 3)),
    IF(ISERROR(validDates), 0, COUNTA(validDates))
  )
)
"),"")</f>
        <v/>
      </c>
      <c r="S642" s="44" t="str">
        <f t="shared" si="8"/>
        <v/>
      </c>
      <c r="T642" s="45" t="str">
        <f t="array" ref="T642">IF(ISBLANK(BO642),IFERROR(
  INDEX(
    INDEX('{INDEX} Payment Terms'!$A:$G, , MATCH(T$3, '{INDEX} Payment Terms'!$4:$4, 0)),
    MATCH(Q642, INDEX('{INDEX} Payment Terms'!$A:$G,0, MATCH("Payment Condition", '{INDEX} Payment Terms'!$4:$4, 0)), 0)
  ),
""),"Cancelled")
</f>
        <v/>
      </c>
      <c r="U642" s="46" t="b">
        <v>0</v>
      </c>
      <c r="V642" s="47" t="str">
        <f>IFERROR(__xludf.DUMMYFUNCTION("IF(OR(L642=""Duo Booking"", L642=""Group Booking""),
IF(U642=FALSE,"""",
    LET(
      bookingType, L642,
      tour, M642,
      mainFirst, H642,
      mainLast, I642,
      mainEmail, G642,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$L$4:L642, bookingType,
          $M$4:M642, tour,
          $H$4:H642, mainFirst,
          $I$4:I642, mainLast,
          $G$4:G642, mainEmail
        ),
        ""000""
      ),
  "&amp;"    baseID &amp; ""-"" &amp; memberNumber
    )
  ),
  """"
)
"),"")</f>
        <v/>
      </c>
      <c r="W642" s="48"/>
      <c r="X642" s="85" t="b">
        <v>0</v>
      </c>
      <c r="Y642" s="85" t="b">
        <v>0</v>
      </c>
      <c r="Z642" s="85" t="b">
        <v>0</v>
      </c>
      <c r="AA642" s="50"/>
      <c r="AB642" s="51"/>
      <c r="AC642" s="85" t="b">
        <v>0</v>
      </c>
      <c r="AD642" s="92"/>
      <c r="AE642" s="88"/>
      <c r="AF642" s="36" t="str">
        <f t="array" ref="AF642">IF(M642="","",INDEX(
      '{INDEX} Tour Packages'!$A:$ZP,
      MATCH($M642, '{INDEX} Tour Packages'!$A:$A, 0),
      MATCH(AF$3, '{INDEX} Tour Packages'!$4:$4, 0)
    ))</f>
        <v/>
      </c>
      <c r="AG642" s="36" t="str">
        <f t="array" ref="AG642">IF(M642="","",INDEX(
      '{INDEX} Tour Packages'!$A:$ZP,
      MATCH($M642, '{INDEX} Tour Packages'!$A:$A, 0),
      MATCH(AG$3, '{INDEX} Tour Packages'!$4:$4, 0)
    ))</f>
        <v/>
      </c>
      <c r="AH642" s="36" t="str">
        <f t="array" ref="AH642">IF(M642="","",INDEX(
      '{INDEX} Tour Packages'!$A:$ZP,
      MATCH($M642, '{INDEX} Tour Packages'!$A:$A, 0),
      MATCH(AH$3, '{INDEX} Tour Packages'!$4:$4, 0)
    ))</f>
        <v/>
      </c>
      <c r="AI642" s="54" t="str">
        <f t="shared" si="9"/>
        <v/>
      </c>
      <c r="AJ642" s="42"/>
      <c r="AK642" s="55"/>
      <c r="AL642" s="46" t="b">
        <v>0</v>
      </c>
      <c r="AM642" s="56"/>
      <c r="AN642" s="57" t="str">
        <f t="shared" si="10"/>
        <v/>
      </c>
      <c r="AO642" s="58" t="str">
        <f t="shared" si="11"/>
        <v/>
      </c>
      <c r="AP642" s="59"/>
      <c r="AQ642" s="60"/>
      <c r="AR642" s="61"/>
      <c r="AS642" s="61"/>
      <c r="AT642" s="61" t="str">
        <f>IFERROR(__xludf.DUMMYFUNCTION("IF( 
  OR($AJ642=""Full Payment"", ISBLANK($K642)),
  """",
  IF(
    OR(
      Q642=""Standard Booking, P1"",
      Q642=""Standard Booking, P2"",
      Q642=""Standard Booking, P3"",
      Q642=""Standard Booking, P4""
    ),
    LET(
      resDate,   $"&amp;"K642,
      tourDate,  $N642,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2" s="62" t="str">
        <f t="shared" si="12"/>
        <v/>
      </c>
      <c r="AV642" s="63"/>
      <c r="AW642" s="64"/>
      <c r="AX642" s="64"/>
      <c r="AY642" s="64"/>
      <c r="AZ642" s="64" t="str">
        <f>IFERROR(__xludf.DUMMYFUNCTION("IF(
  OR($AJ642=""Full Payment"",$AJ642=""P1"", ISBLANK($K642)),
  """",
  IF(
    OR(
      $Q642=""Standard Booking, P2"",
      $Q642=""Standard Booking, P3"",
      $Q642=""Standard Booking, P4""
    ),
    LET(
      resDate,   $K642,
      tourDate,"&amp;"  $N642,
      monthCount, DATEDIF(resDate, tourDate, ""M"") + 1,
      secondDates, ARRAYFORMULA(
        DATE(
          YEAR(resDate),
          MONTH(resDate) + SEQUENCE(monthCount),
          2
        )
      ),
      validDates, FILTER(
        sec"&amp;"ondDates,
        (secondDates &gt; resDate + 2) *
        (secondDates &lt;= tourDate - 3)
      ),
      IF(
        OR($AJ642=""P2"", $AJ642=""P3"", $AJ642=""P4""),
        IF(
          COUNTA(validDates) &lt; 2,
          """",
          TEXT(INDEX(validDates"&amp;", 2), ""mmm d, yyyy"")
        ),
        IF(
          COUNTA(validDates) &lt; 2,
          """",
          TEXTJOIN("", "", TRUE,
            TEXT(INDEX(validDates, 1), ""mmm d, yyyy""),
            TEXT(INDEX(validDates, 2), ""mmm d, yyyy"")
          )
 "&amp;"       )
      )
    ),
    """"
  )
)
"),"")</f>
        <v/>
      </c>
      <c r="BA642" s="65" t="str">
        <f t="shared" si="13"/>
        <v/>
      </c>
      <c r="BB642" s="63"/>
      <c r="BC642" s="64"/>
      <c r="BD642" s="64"/>
      <c r="BE642" s="64"/>
      <c r="BF642" s="64" t="str">
        <f>IFERROR(__xludf.DUMMYFUNCTION("IF(
  OR($AJ642=""Full Payment"",$AJ642=""P1"", $AJ642=""P2""),
  """",
  IF(
    AND(
      NOT(ISBLANK($K642)),
      OR(
        Q642=""Standard Booking, P3"",
        Q642=""Standard Booking, P4""
      )
    ),
    LET(
      resDate,   $K642,
      "&amp;"tourDate,  $N642,
      monthCount, DATEDIF(resDate, tourDate, ""M"") + 1,
      secondDates, ARRAYFORMULA(
        DATE(
          YEAR(resDate),
          MONTH(resDate) + SEQUENCE(monthCount),
          2
        )
      ),
      validDates, FILTER(
  "&amp;"      secondDates,
        (secondDates &gt; resDate + 2) *
        (secondDates &lt;= tourDate - 3)
      ),
      IF(
        $AJ642=""P4"",
        IF(
          COUNTA(validDates) &lt; 3,
          """",
          TEXT(INDEX(validDates, 3), ""mmm d, yyyy"")
  "&amp;"      ),
        IF(
          $AJ642=""P3"",
          IF(
            COUNTA(validDates) &lt; 3,
            """",
            TEXT(INDEX(validDates, 3), ""mmm d, yyyy"")
          ),
          IF(
            COUNTA(validDates) &lt; 3,
            """",
    "&amp;"        TEXTJOIN("", "", TRUE,
              TEXT(INDEX(validDates, 1), ""mmm d, yyyy""),
              TEXT(INDEX(validDates, 2), ""mmm d, yyyy""),
              TEXT(INDEX(validDates, 3), ""mmm d, yyyy"")
            )
          )
        )
      )
    "&amp;"),
    """"
  )
)
"),"")</f>
        <v/>
      </c>
      <c r="BG642" s="65" t="str">
        <f t="shared" si="14"/>
        <v/>
      </c>
      <c r="BH642" s="63"/>
      <c r="BI642" s="64"/>
      <c r="BJ642" s="64"/>
      <c r="BK642" s="64"/>
      <c r="BL642" s="64" t="str">
        <f>IFERROR(__xludf.DUMMYFUNCTION("IF(
  OR($AJ642=""Full Payment"",$AJ642=""P1"",$AJ642=""P2"",$AJ642=""P3""),
  """",
  IF(
    AND(
      NOT(ISBLANK($K642)),
      $Q642=""Standard Booking, P4""
    ),
    LET(
      resDate,   $K642,
      tourDate,  $N642,
      monthCount, DATEDIF(r"&amp;"esDate, tourDate, ""M"") + 1,
      secondDates, ARRAYFORMULA(
        DATE(
          YEAR(resDate),
          MONTH(resDate) + SEQUENCE(monthCount),
          2
        )
      ),
      validDates, FILTER(
        secondDates,
        (secondDates &gt; res"&amp;"Date + 2) *
        (secondDates &lt;= tourDate - 3)
      ),
      IF(
        $AJ642=""P4"",
        IF(
          COUNTA(validDates) &lt; 4,
          """",
          TEXT(
            INDEX(validDates, 4),
            ""mmm d, yyyy""
          )
        ),
"&amp;"        IF(
          COUNTA(validDates) &lt; 4,
          """",
          TEXTJOIN(
            "", "", TRUE,
            TEXT(INDEX(validDates, 1), ""mmm d, yyyy""),
            TEXT(INDEX(validDates, 2), ""mmm d, yyyy""),
            TEXT(INDEX(validDates"&amp;", 3), ""mmm d, yyyy""),
            TEXT(INDEX(validDates, 4), ""mmm d, yyyy"")
          )
        )
      )
    ),
    """"
  )
)
"),"")</f>
        <v/>
      </c>
      <c r="BM642" s="65" t="str">
        <f t="shared" si="15"/>
        <v/>
      </c>
      <c r="BN642" s="66"/>
      <c r="BO642" s="67"/>
      <c r="BP642" s="49" t="b">
        <v>0</v>
      </c>
      <c r="BQ642" s="49" t="b">
        <v>0</v>
      </c>
      <c r="BR642" s="68"/>
      <c r="BS642" s="69"/>
      <c r="BT642" s="70" t="b">
        <v>0</v>
      </c>
      <c r="BU642" s="71"/>
      <c r="BV642" s="72"/>
      <c r="BW642" s="86" t="b">
        <v>0</v>
      </c>
      <c r="BX642" s="87"/>
    </row>
    <row r="643">
      <c r="A643" s="35" t="str">
        <f t="shared" si="1"/>
        <v/>
      </c>
      <c r="B643" s="36" t="str">
        <f t="shared" si="2"/>
        <v/>
      </c>
      <c r="C643" s="36" t="str">
        <f t="array" ref="C643">IF(
  M643="",
  "",
  IFERROR(
    INDEX(
      '{INDEX} Tour Packages'!$A:$ZZ,
      MATCH(
        M643,
        INDEX(
          '{INDEX} Tour Packages'!$A:$ZZ,
          ,
          MATCH("Tour Package Name", '{INDEX} Tour Packages'!$4:$4, 0)
        ),
        0
      ),
      MATCH("Tour Code", '{INDEX} Tour Packages'!$4:$4, 0)
    ),
    "XXX"
  )
)
</f>
        <v/>
      </c>
      <c r="D643" s="36" t="str">
        <f t="shared" si="3"/>
        <v/>
      </c>
      <c r="E643" s="36" t="str">
        <f t="shared" si="4"/>
        <v/>
      </c>
      <c r="F643" s="37" t="str">
        <f t="shared" si="5"/>
        <v/>
      </c>
      <c r="G643" s="89"/>
      <c r="H643" s="89"/>
      <c r="I643" s="90"/>
      <c r="J643" s="40" t="str">
        <f t="shared" si="16"/>
        <v> </v>
      </c>
      <c r="K643" s="91"/>
      <c r="L643" s="55"/>
      <c r="M643" s="55"/>
      <c r="N643" s="91"/>
      <c r="O643" s="43" t="str">
        <f>IFERROR(__xludf.DUMMYFUNCTION("IF(N643="""","""",IFERROR(
  N643 + VALUE(REGEXEXTRACT(P643, ""(\d+)\s+Days"")),
  """"
)
)"),"")</f>
        <v/>
      </c>
      <c r="P643" s="43" t="str">
        <f t="array" ref="P643">IFERROR(
  INDEX(
    INDEX('{INDEX} Tour Packages'!$A:$ZZ, , MATCH(P$3, '{INDEX} Tour Packages'!$4:$4, 0)),
    MATCH(M643, INDEX('{INDEX} Tour Packages'!$A:$ZZ,0, MATCH("Tour Package Name", '{INDEX} Tour Packages'!$4:$4, 0)), 0)
  ),
"")
</f>
        <v/>
      </c>
      <c r="Q643" s="44" t="str">
        <f t="shared" si="7"/>
        <v/>
      </c>
      <c r="R643" s="44" t="str">
        <f>IFERROR(__xludf.DUMMYFUNCTION("IF(OR(ISBLANK(K643), ISBLANK(N643)), """", 
  LET(
    resDate, K643,
    tourDate, N643,
    monthCount, MAX(0, DATEDIF(resDate, tourDate - 3, ""M"") + 1),
    secondDates, ARRAYFORMULA(DATE(YEAR(resDate), MONTH(resDate) + SEQUENCE(monthCount), 2)),
    "&amp;"validDates, FILTER(secondDates, (secondDates &gt; resDate + 2) * (secondDates &lt;= tourDate - 3)),
    IF(ISERROR(validDates), 0, COUNTA(validDates))
  )
)
"),"")</f>
        <v/>
      </c>
      <c r="S643" s="44" t="str">
        <f t="shared" si="8"/>
        <v/>
      </c>
      <c r="T643" s="45" t="str">
        <f t="array" ref="T643">IF(ISBLANK(BO643),IFERROR(
  INDEX(
    INDEX('{INDEX} Payment Terms'!$A:$G, , MATCH(T$3, '{INDEX} Payment Terms'!$4:$4, 0)),
    MATCH(Q643, INDEX('{INDEX} Payment Terms'!$A:$G,0, MATCH("Payment Condition", '{INDEX} Payment Terms'!$4:$4, 0)), 0)
  ),
""),"Cancelled")
</f>
        <v/>
      </c>
      <c r="U643" s="46" t="b">
        <v>0</v>
      </c>
      <c r="V643" s="47" t="str">
        <f>IFERROR(__xludf.DUMMYFUNCTION("IF(OR(L643=""Duo Booking"", L643=""Group Booking""),
IF(U643=FALSE,"""",
    LET(
      bookingType, L643,
      tour, M643,
      mainFirst, H643,
      mainLast, I643,
      mainEmail, G643,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$L$4:L643, bookingType,
          $M$4:M643, tour,
          $H$4:H643, mainFirst,
          $I$4:I643, mainLast,
          $G$4:G643, mainEmail
        ),
        ""000""
      ),
  "&amp;"    baseID &amp; ""-"" &amp; memberNumber
    )
  ),
  """"
)
"),"")</f>
        <v/>
      </c>
      <c r="W643" s="48"/>
      <c r="X643" s="85" t="b">
        <v>0</v>
      </c>
      <c r="Y643" s="85" t="b">
        <v>0</v>
      </c>
      <c r="Z643" s="85" t="b">
        <v>0</v>
      </c>
      <c r="AA643" s="50"/>
      <c r="AB643" s="51"/>
      <c r="AC643" s="85" t="b">
        <v>0</v>
      </c>
      <c r="AD643" s="92"/>
      <c r="AE643" s="88"/>
      <c r="AF643" s="36" t="str">
        <f t="array" ref="AF643">IF(M643="","",INDEX(
      '{INDEX} Tour Packages'!$A:$ZP,
      MATCH($M643, '{INDEX} Tour Packages'!$A:$A, 0),
      MATCH(AF$3, '{INDEX} Tour Packages'!$4:$4, 0)
    ))</f>
        <v/>
      </c>
      <c r="AG643" s="36" t="str">
        <f t="array" ref="AG643">IF(M643="","",INDEX(
      '{INDEX} Tour Packages'!$A:$ZP,
      MATCH($M643, '{INDEX} Tour Packages'!$A:$A, 0),
      MATCH(AG$3, '{INDEX} Tour Packages'!$4:$4, 0)
    ))</f>
        <v/>
      </c>
      <c r="AH643" s="36" t="str">
        <f t="array" ref="AH643">IF(M643="","",INDEX(
      '{INDEX} Tour Packages'!$A:$ZP,
      MATCH($M643, '{INDEX} Tour Packages'!$A:$A, 0),
      MATCH(AH$3, '{INDEX} Tour Packages'!$4:$4, 0)
    ))</f>
        <v/>
      </c>
      <c r="AI643" s="54" t="str">
        <f t="shared" si="9"/>
        <v/>
      </c>
      <c r="AJ643" s="42"/>
      <c r="AK643" s="55"/>
      <c r="AL643" s="46" t="b">
        <v>0</v>
      </c>
      <c r="AM643" s="56"/>
      <c r="AN643" s="57" t="str">
        <f t="shared" si="10"/>
        <v/>
      </c>
      <c r="AO643" s="58" t="str">
        <f t="shared" si="11"/>
        <v/>
      </c>
      <c r="AP643" s="59"/>
      <c r="AQ643" s="60"/>
      <c r="AR643" s="61"/>
      <c r="AS643" s="61"/>
      <c r="AT643" s="61" t="str">
        <f>IFERROR(__xludf.DUMMYFUNCTION("IF( 
  OR($AJ643=""Full Payment"", ISBLANK($K643)),
  """",
  IF(
    OR(
      Q643=""Standard Booking, P1"",
      Q643=""Standard Booking, P2"",
      Q643=""Standard Booking, P3"",
      Q643=""Standard Booking, P4""
    ),
    LET(
      resDate,   $"&amp;"K643,
      tourDate,  $N643,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3" s="62" t="str">
        <f t="shared" si="12"/>
        <v/>
      </c>
      <c r="AV643" s="63"/>
      <c r="AW643" s="64"/>
      <c r="AX643" s="64"/>
      <c r="AY643" s="64"/>
      <c r="AZ643" s="64" t="str">
        <f>IFERROR(__xludf.DUMMYFUNCTION("IF(
  OR($AJ643=""Full Payment"",$AJ643=""P1"", ISBLANK($K643)),
  """",
  IF(
    OR(
      $Q643=""Standard Booking, P2"",
      $Q643=""Standard Booking, P3"",
      $Q643=""Standard Booking, P4""
    ),
    LET(
      resDate,   $K643,
      tourDate,"&amp;"  $N643,
      monthCount, DATEDIF(resDate, tourDate, ""M"") + 1,
      secondDates, ARRAYFORMULA(
        DATE(
          YEAR(resDate),
          MONTH(resDate) + SEQUENCE(monthCount),
          2
        )
      ),
      validDates, FILTER(
        sec"&amp;"ondDates,
        (secondDates &gt; resDate + 2) *
        (secondDates &lt;= tourDate - 3)
      ),
      IF(
        OR($AJ643=""P2"", $AJ643=""P3"", $AJ643=""P4""),
        IF(
          COUNTA(validDates) &lt; 2,
          """",
          TEXT(INDEX(validDates"&amp;", 2), ""mmm d, yyyy"")
        ),
        IF(
          COUNTA(validDates) &lt; 2,
          """",
          TEXTJOIN("", "", TRUE,
            TEXT(INDEX(validDates, 1), ""mmm d, yyyy""),
            TEXT(INDEX(validDates, 2), ""mmm d, yyyy"")
          )
 "&amp;"       )
      )
    ),
    """"
  )
)
"),"")</f>
        <v/>
      </c>
      <c r="BA643" s="65" t="str">
        <f t="shared" si="13"/>
        <v/>
      </c>
      <c r="BB643" s="63"/>
      <c r="BC643" s="64"/>
      <c r="BD643" s="64"/>
      <c r="BE643" s="64"/>
      <c r="BF643" s="64" t="str">
        <f>IFERROR(__xludf.DUMMYFUNCTION("IF(
  OR($AJ643=""Full Payment"",$AJ643=""P1"", $AJ643=""P2""),
  """",
  IF(
    AND(
      NOT(ISBLANK($K643)),
      OR(
        Q643=""Standard Booking, P3"",
        Q643=""Standard Booking, P4""
      )
    ),
    LET(
      resDate,   $K643,
      "&amp;"tourDate,  $N643,
      monthCount, DATEDIF(resDate, tourDate, ""M"") + 1,
      secondDates, ARRAYFORMULA(
        DATE(
          YEAR(resDate),
          MONTH(resDate) + SEQUENCE(monthCount),
          2
        )
      ),
      validDates, FILTER(
  "&amp;"      secondDates,
        (secondDates &gt; resDate + 2) *
        (secondDates &lt;= tourDate - 3)
      ),
      IF(
        $AJ643=""P4"",
        IF(
          COUNTA(validDates) &lt; 3,
          """",
          TEXT(INDEX(validDates, 3), ""mmm d, yyyy"")
  "&amp;"      ),
        IF(
          $AJ643=""P3"",
          IF(
            COUNTA(validDates) &lt; 3,
            """",
            TEXT(INDEX(validDates, 3), ""mmm d, yyyy"")
          ),
          IF(
            COUNTA(validDates) &lt; 3,
            """",
    "&amp;"        TEXTJOIN("", "", TRUE,
              TEXT(INDEX(validDates, 1), ""mmm d, yyyy""),
              TEXT(INDEX(validDates, 2), ""mmm d, yyyy""),
              TEXT(INDEX(validDates, 3), ""mmm d, yyyy"")
            )
          )
        )
      )
    "&amp;"),
    """"
  )
)
"),"")</f>
        <v/>
      </c>
      <c r="BG643" s="65" t="str">
        <f t="shared" si="14"/>
        <v/>
      </c>
      <c r="BH643" s="63"/>
      <c r="BI643" s="64"/>
      <c r="BJ643" s="64"/>
      <c r="BK643" s="64"/>
      <c r="BL643" s="64" t="str">
        <f>IFERROR(__xludf.DUMMYFUNCTION("IF(
  OR($AJ643=""Full Payment"",$AJ643=""P1"",$AJ643=""P2"",$AJ643=""P3""),
  """",
  IF(
    AND(
      NOT(ISBLANK($K643)),
      $Q643=""Standard Booking, P4""
    ),
    LET(
      resDate,   $K643,
      tourDate,  $N643,
      monthCount, DATEDIF(r"&amp;"esDate, tourDate, ""M"") + 1,
      secondDates, ARRAYFORMULA(
        DATE(
          YEAR(resDate),
          MONTH(resDate) + SEQUENCE(monthCount),
          2
        )
      ),
      validDates, FILTER(
        secondDates,
        (secondDates &gt; res"&amp;"Date + 2) *
        (secondDates &lt;= tourDate - 3)
      ),
      IF(
        $AJ643=""P4"",
        IF(
          COUNTA(validDates) &lt; 4,
          """",
          TEXT(
            INDEX(validDates, 4),
            ""mmm d, yyyy""
          )
        ),
"&amp;"        IF(
          COUNTA(validDates) &lt; 4,
          """",
          TEXTJOIN(
            "", "", TRUE,
            TEXT(INDEX(validDates, 1), ""mmm d, yyyy""),
            TEXT(INDEX(validDates, 2), ""mmm d, yyyy""),
            TEXT(INDEX(validDates"&amp;", 3), ""mmm d, yyyy""),
            TEXT(INDEX(validDates, 4), ""mmm d, yyyy"")
          )
        )
      )
    ),
    """"
  )
)
"),"")</f>
        <v/>
      </c>
      <c r="BM643" s="65" t="str">
        <f t="shared" si="15"/>
        <v/>
      </c>
      <c r="BN643" s="66"/>
      <c r="BO643" s="67"/>
      <c r="BP643" s="49" t="b">
        <v>0</v>
      </c>
      <c r="BQ643" s="49" t="b">
        <v>0</v>
      </c>
      <c r="BR643" s="68"/>
      <c r="BS643" s="69"/>
      <c r="BT643" s="70" t="b">
        <v>0</v>
      </c>
      <c r="BU643" s="71"/>
      <c r="BV643" s="72"/>
      <c r="BW643" s="86" t="b">
        <v>0</v>
      </c>
      <c r="BX643" s="87"/>
    </row>
    <row r="644">
      <c r="A644" s="35" t="str">
        <f t="shared" si="1"/>
        <v/>
      </c>
      <c r="B644" s="36" t="str">
        <f t="shared" si="2"/>
        <v/>
      </c>
      <c r="C644" s="36" t="str">
        <f t="array" ref="C644">IF(
  M644="",
  "",
  IFERROR(
    INDEX(
      '{INDEX} Tour Packages'!$A:$ZZ,
      MATCH(
        M644,
        INDEX(
          '{INDEX} Tour Packages'!$A:$ZZ,
          ,
          MATCH("Tour Package Name", '{INDEX} Tour Packages'!$4:$4, 0)
        ),
        0
      ),
      MATCH("Tour Code", '{INDEX} Tour Packages'!$4:$4, 0)
    ),
    "XXX"
  )
)
</f>
        <v/>
      </c>
      <c r="D644" s="36" t="str">
        <f t="shared" si="3"/>
        <v/>
      </c>
      <c r="E644" s="36" t="str">
        <f t="shared" si="4"/>
        <v/>
      </c>
      <c r="F644" s="37" t="str">
        <f t="shared" si="5"/>
        <v/>
      </c>
      <c r="G644" s="89"/>
      <c r="H644" s="89"/>
      <c r="I644" s="90"/>
      <c r="J644" s="40" t="str">
        <f t="shared" si="16"/>
        <v> </v>
      </c>
      <c r="K644" s="91"/>
      <c r="L644" s="55"/>
      <c r="M644" s="55"/>
      <c r="N644" s="91"/>
      <c r="O644" s="43" t="str">
        <f>IFERROR(__xludf.DUMMYFUNCTION("IF(N644="""","""",IFERROR(
  N644 + VALUE(REGEXEXTRACT(P644, ""(\d+)\s+Days"")),
  """"
)
)"),"")</f>
        <v/>
      </c>
      <c r="P644" s="43" t="str">
        <f t="array" ref="P644">IFERROR(
  INDEX(
    INDEX('{INDEX} Tour Packages'!$A:$ZZ, , MATCH(P$3, '{INDEX} Tour Packages'!$4:$4, 0)),
    MATCH(M644, INDEX('{INDEX} Tour Packages'!$A:$ZZ,0, MATCH("Tour Package Name", '{INDEX} Tour Packages'!$4:$4, 0)), 0)
  ),
"")
</f>
        <v/>
      </c>
      <c r="Q644" s="44" t="str">
        <f t="shared" si="7"/>
        <v/>
      </c>
      <c r="R644" s="44" t="str">
        <f>IFERROR(__xludf.DUMMYFUNCTION("IF(OR(ISBLANK(K644), ISBLANK(N644)), """", 
  LET(
    resDate, K644,
    tourDate, N644,
    monthCount, MAX(0, DATEDIF(resDate, tourDate - 3, ""M"") + 1),
    secondDates, ARRAYFORMULA(DATE(YEAR(resDate), MONTH(resDate) + SEQUENCE(monthCount), 2)),
    "&amp;"validDates, FILTER(secondDates, (secondDates &gt; resDate + 2) * (secondDates &lt;= tourDate - 3)),
    IF(ISERROR(validDates), 0, COUNTA(validDates))
  )
)
"),"")</f>
        <v/>
      </c>
      <c r="S644" s="44" t="str">
        <f t="shared" si="8"/>
        <v/>
      </c>
      <c r="T644" s="45" t="str">
        <f t="array" ref="T644">IF(ISBLANK(BO644),IFERROR(
  INDEX(
    INDEX('{INDEX} Payment Terms'!$A:$G, , MATCH(T$3, '{INDEX} Payment Terms'!$4:$4, 0)),
    MATCH(Q644, INDEX('{INDEX} Payment Terms'!$A:$G,0, MATCH("Payment Condition", '{INDEX} Payment Terms'!$4:$4, 0)), 0)
  ),
""),"Cancelled")
</f>
        <v/>
      </c>
      <c r="U644" s="46" t="b">
        <v>0</v>
      </c>
      <c r="V644" s="47" t="str">
        <f>IFERROR(__xludf.DUMMYFUNCTION("IF(OR(L644=""Duo Booking"", L644=""Group Booking""),
IF(U644=FALSE,"""",
    LET(
      bookingType, L644,
      tour, M644,
      mainFirst, H644,
      mainLast, I644,
      mainEmail, G644,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$L$4:L644, bookingType,
          $M$4:M644, tour,
          $H$4:H644, mainFirst,
          $I$4:I644, mainLast,
          $G$4:G644, mainEmail
        ),
        ""000""
      ),
  "&amp;"    baseID &amp; ""-"" &amp; memberNumber
    )
  ),
  """"
)
"),"")</f>
        <v/>
      </c>
      <c r="W644" s="48"/>
      <c r="X644" s="85" t="b">
        <v>0</v>
      </c>
      <c r="Y644" s="85" t="b">
        <v>0</v>
      </c>
      <c r="Z644" s="85" t="b">
        <v>0</v>
      </c>
      <c r="AA644" s="50"/>
      <c r="AB644" s="51"/>
      <c r="AC644" s="85" t="b">
        <v>0</v>
      </c>
      <c r="AD644" s="92"/>
      <c r="AE644" s="88"/>
      <c r="AF644" s="36" t="str">
        <f t="array" ref="AF644">IF(M644="","",INDEX(
      '{INDEX} Tour Packages'!$A:$ZP,
      MATCH($M644, '{INDEX} Tour Packages'!$A:$A, 0),
      MATCH(AF$3, '{INDEX} Tour Packages'!$4:$4, 0)
    ))</f>
        <v/>
      </c>
      <c r="AG644" s="36" t="str">
        <f t="array" ref="AG644">IF(M644="","",INDEX(
      '{INDEX} Tour Packages'!$A:$ZP,
      MATCH($M644, '{INDEX} Tour Packages'!$A:$A, 0),
      MATCH(AG$3, '{INDEX} Tour Packages'!$4:$4, 0)
    ))</f>
        <v/>
      </c>
      <c r="AH644" s="36" t="str">
        <f t="array" ref="AH644">IF(M644="","",INDEX(
      '{INDEX} Tour Packages'!$A:$ZP,
      MATCH($M644, '{INDEX} Tour Packages'!$A:$A, 0),
      MATCH(AH$3, '{INDEX} Tour Packages'!$4:$4, 0)
    ))</f>
        <v/>
      </c>
      <c r="AI644" s="54" t="str">
        <f t="shared" si="9"/>
        <v/>
      </c>
      <c r="AJ644" s="42"/>
      <c r="AK644" s="55"/>
      <c r="AL644" s="46" t="b">
        <v>0</v>
      </c>
      <c r="AM644" s="56"/>
      <c r="AN644" s="57" t="str">
        <f t="shared" si="10"/>
        <v/>
      </c>
      <c r="AO644" s="58" t="str">
        <f t="shared" si="11"/>
        <v/>
      </c>
      <c r="AP644" s="59"/>
      <c r="AQ644" s="60"/>
      <c r="AR644" s="61"/>
      <c r="AS644" s="61"/>
      <c r="AT644" s="61" t="str">
        <f>IFERROR(__xludf.DUMMYFUNCTION("IF( 
  OR($AJ644=""Full Payment"", ISBLANK($K644)),
  """",
  IF(
    OR(
      Q644=""Standard Booking, P1"",
      Q644=""Standard Booking, P2"",
      Q644=""Standard Booking, P3"",
      Q644=""Standard Booking, P4""
    ),
    LET(
      resDate,   $"&amp;"K644,
      tourDate,  $N644,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4" s="62" t="str">
        <f t="shared" si="12"/>
        <v/>
      </c>
      <c r="AV644" s="63"/>
      <c r="AW644" s="64"/>
      <c r="AX644" s="64"/>
      <c r="AY644" s="64"/>
      <c r="AZ644" s="64" t="str">
        <f>IFERROR(__xludf.DUMMYFUNCTION("IF(
  OR($AJ644=""Full Payment"",$AJ644=""P1"", ISBLANK($K644)),
  """",
  IF(
    OR(
      $Q644=""Standard Booking, P2"",
      $Q644=""Standard Booking, P3"",
      $Q644=""Standard Booking, P4""
    ),
    LET(
      resDate,   $K644,
      tourDate,"&amp;"  $N644,
      monthCount, DATEDIF(resDate, tourDate, ""M"") + 1,
      secondDates, ARRAYFORMULA(
        DATE(
          YEAR(resDate),
          MONTH(resDate) + SEQUENCE(monthCount),
          2
        )
      ),
      validDates, FILTER(
        sec"&amp;"ondDates,
        (secondDates &gt; resDate + 2) *
        (secondDates &lt;= tourDate - 3)
      ),
      IF(
        OR($AJ644=""P2"", $AJ644=""P3"", $AJ644=""P4""),
        IF(
          COUNTA(validDates) &lt; 2,
          """",
          TEXT(INDEX(validDates"&amp;", 2), ""mmm d, yyyy"")
        ),
        IF(
          COUNTA(validDates) &lt; 2,
          """",
          TEXTJOIN("", "", TRUE,
            TEXT(INDEX(validDates, 1), ""mmm d, yyyy""),
            TEXT(INDEX(validDates, 2), ""mmm d, yyyy"")
          )
 "&amp;"       )
      )
    ),
    """"
  )
)
"),"")</f>
        <v/>
      </c>
      <c r="BA644" s="65" t="str">
        <f t="shared" si="13"/>
        <v/>
      </c>
      <c r="BB644" s="63"/>
      <c r="BC644" s="64"/>
      <c r="BD644" s="64"/>
      <c r="BE644" s="64"/>
      <c r="BF644" s="64" t="str">
        <f>IFERROR(__xludf.DUMMYFUNCTION("IF(
  OR($AJ644=""Full Payment"",$AJ644=""P1"", $AJ644=""P2""),
  """",
  IF(
    AND(
      NOT(ISBLANK($K644)),
      OR(
        Q644=""Standard Booking, P3"",
        Q644=""Standard Booking, P4""
      )
    ),
    LET(
      resDate,   $K644,
      "&amp;"tourDate,  $N644,
      monthCount, DATEDIF(resDate, tourDate, ""M"") + 1,
      secondDates, ARRAYFORMULA(
        DATE(
          YEAR(resDate),
          MONTH(resDate) + SEQUENCE(monthCount),
          2
        )
      ),
      validDates, FILTER(
  "&amp;"      secondDates,
        (secondDates &gt; resDate + 2) *
        (secondDates &lt;= tourDate - 3)
      ),
      IF(
        $AJ644=""P4"",
        IF(
          COUNTA(validDates) &lt; 3,
          """",
          TEXT(INDEX(validDates, 3), ""mmm d, yyyy"")
  "&amp;"      ),
        IF(
          $AJ644=""P3"",
          IF(
            COUNTA(validDates) &lt; 3,
            """",
            TEXT(INDEX(validDates, 3), ""mmm d, yyyy"")
          ),
          IF(
            COUNTA(validDates) &lt; 3,
            """",
    "&amp;"        TEXTJOIN("", "", TRUE,
              TEXT(INDEX(validDates, 1), ""mmm d, yyyy""),
              TEXT(INDEX(validDates, 2), ""mmm d, yyyy""),
              TEXT(INDEX(validDates, 3), ""mmm d, yyyy"")
            )
          )
        )
      )
    "&amp;"),
    """"
  )
)
"),"")</f>
        <v/>
      </c>
      <c r="BG644" s="65" t="str">
        <f t="shared" si="14"/>
        <v/>
      </c>
      <c r="BH644" s="63"/>
      <c r="BI644" s="64"/>
      <c r="BJ644" s="64"/>
      <c r="BK644" s="64"/>
      <c r="BL644" s="64" t="str">
        <f>IFERROR(__xludf.DUMMYFUNCTION("IF(
  OR($AJ644=""Full Payment"",$AJ644=""P1"",$AJ644=""P2"",$AJ644=""P3""),
  """",
  IF(
    AND(
      NOT(ISBLANK($K644)),
      $Q644=""Standard Booking, P4""
    ),
    LET(
      resDate,   $K644,
      tourDate,  $N644,
      monthCount, DATEDIF(r"&amp;"esDate, tourDate, ""M"") + 1,
      secondDates, ARRAYFORMULA(
        DATE(
          YEAR(resDate),
          MONTH(resDate) + SEQUENCE(monthCount),
          2
        )
      ),
      validDates, FILTER(
        secondDates,
        (secondDates &gt; res"&amp;"Date + 2) *
        (secondDates &lt;= tourDate - 3)
      ),
      IF(
        $AJ644=""P4"",
        IF(
          COUNTA(validDates) &lt; 4,
          """",
          TEXT(
            INDEX(validDates, 4),
            ""mmm d, yyyy""
          )
        ),
"&amp;"        IF(
          COUNTA(validDates) &lt; 4,
          """",
          TEXTJOIN(
            "", "", TRUE,
            TEXT(INDEX(validDates, 1), ""mmm d, yyyy""),
            TEXT(INDEX(validDates, 2), ""mmm d, yyyy""),
            TEXT(INDEX(validDates"&amp;", 3), ""mmm d, yyyy""),
            TEXT(INDEX(validDates, 4), ""mmm d, yyyy"")
          )
        )
      )
    ),
    """"
  )
)
"),"")</f>
        <v/>
      </c>
      <c r="BM644" s="65" t="str">
        <f t="shared" si="15"/>
        <v/>
      </c>
      <c r="BN644" s="66"/>
      <c r="BO644" s="67"/>
      <c r="BP644" s="49" t="b">
        <v>0</v>
      </c>
      <c r="BQ644" s="49" t="b">
        <v>0</v>
      </c>
      <c r="BR644" s="68"/>
      <c r="BS644" s="69"/>
      <c r="BT644" s="70" t="b">
        <v>0</v>
      </c>
      <c r="BU644" s="71"/>
      <c r="BV644" s="72"/>
      <c r="BW644" s="86" t="b">
        <v>0</v>
      </c>
      <c r="BX644" s="87"/>
    </row>
    <row r="645">
      <c r="A645" s="35" t="str">
        <f t="shared" si="1"/>
        <v/>
      </c>
      <c r="B645" s="36" t="str">
        <f t="shared" si="2"/>
        <v/>
      </c>
      <c r="C645" s="36" t="str">
        <f t="array" ref="C645">IF(
  M645="",
  "",
  IFERROR(
    INDEX(
      '{INDEX} Tour Packages'!$A:$ZZ,
      MATCH(
        M645,
        INDEX(
          '{INDEX} Tour Packages'!$A:$ZZ,
          ,
          MATCH("Tour Package Name", '{INDEX} Tour Packages'!$4:$4, 0)
        ),
        0
      ),
      MATCH("Tour Code", '{INDEX} Tour Packages'!$4:$4, 0)
    ),
    "XXX"
  )
)
</f>
        <v/>
      </c>
      <c r="D645" s="36" t="str">
        <f t="shared" si="3"/>
        <v/>
      </c>
      <c r="E645" s="36" t="str">
        <f t="shared" si="4"/>
        <v/>
      </c>
      <c r="F645" s="37" t="str">
        <f t="shared" si="5"/>
        <v/>
      </c>
      <c r="G645" s="89"/>
      <c r="H645" s="89"/>
      <c r="I645" s="90"/>
      <c r="J645" s="40" t="str">
        <f t="shared" si="16"/>
        <v> </v>
      </c>
      <c r="K645" s="91"/>
      <c r="L645" s="55"/>
      <c r="M645" s="55"/>
      <c r="N645" s="91"/>
      <c r="O645" s="43" t="str">
        <f>IFERROR(__xludf.DUMMYFUNCTION("IF(N645="""","""",IFERROR(
  N645 + VALUE(REGEXEXTRACT(P645, ""(\d+)\s+Days"")),
  """"
)
)"),"")</f>
        <v/>
      </c>
      <c r="P645" s="43" t="str">
        <f t="array" ref="P645">IFERROR(
  INDEX(
    INDEX('{INDEX} Tour Packages'!$A:$ZZ, , MATCH(P$3, '{INDEX} Tour Packages'!$4:$4, 0)),
    MATCH(M645, INDEX('{INDEX} Tour Packages'!$A:$ZZ,0, MATCH("Tour Package Name", '{INDEX} Tour Packages'!$4:$4, 0)), 0)
  ),
"")
</f>
        <v/>
      </c>
      <c r="Q645" s="44" t="str">
        <f t="shared" si="7"/>
        <v/>
      </c>
      <c r="R645" s="44" t="str">
        <f>IFERROR(__xludf.DUMMYFUNCTION("IF(OR(ISBLANK(K645), ISBLANK(N645)), """", 
  LET(
    resDate, K645,
    tourDate, N645,
    monthCount, MAX(0, DATEDIF(resDate, tourDate - 3, ""M"") + 1),
    secondDates, ARRAYFORMULA(DATE(YEAR(resDate), MONTH(resDate) + SEQUENCE(monthCount), 2)),
    "&amp;"validDates, FILTER(secondDates, (secondDates &gt; resDate + 2) * (secondDates &lt;= tourDate - 3)),
    IF(ISERROR(validDates), 0, COUNTA(validDates))
  )
)
"),"")</f>
        <v/>
      </c>
      <c r="S645" s="44" t="str">
        <f t="shared" si="8"/>
        <v/>
      </c>
      <c r="T645" s="45" t="str">
        <f t="array" ref="T645">IF(ISBLANK(BO645),IFERROR(
  INDEX(
    INDEX('{INDEX} Payment Terms'!$A:$G, , MATCH(T$3, '{INDEX} Payment Terms'!$4:$4, 0)),
    MATCH(Q645, INDEX('{INDEX} Payment Terms'!$A:$G,0, MATCH("Payment Condition", '{INDEX} Payment Terms'!$4:$4, 0)), 0)
  ),
""),"Cancelled")
</f>
        <v/>
      </c>
      <c r="U645" s="46" t="b">
        <v>0</v>
      </c>
      <c r="V645" s="47" t="str">
        <f>IFERROR(__xludf.DUMMYFUNCTION("IF(OR(L645=""Duo Booking"", L645=""Group Booking""),
IF(U645=FALSE,"""",
    LET(
      bookingType, L645,
      tour, M645,
      mainFirst, H645,
      mainLast, I645,
      mainEmail, G645,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$L$4:L645, bookingType,
          $M$4:M645, tour,
          $H$4:H645, mainFirst,
          $I$4:I645, mainLast,
          $G$4:G645, mainEmail
        ),
        ""000""
      ),
  "&amp;"    baseID &amp; ""-"" &amp; memberNumber
    )
  ),
  """"
)
"),"")</f>
        <v/>
      </c>
      <c r="W645" s="48"/>
      <c r="X645" s="85" t="b">
        <v>0</v>
      </c>
      <c r="Y645" s="85" t="b">
        <v>0</v>
      </c>
      <c r="Z645" s="85" t="b">
        <v>0</v>
      </c>
      <c r="AA645" s="50"/>
      <c r="AB645" s="51"/>
      <c r="AC645" s="85" t="b">
        <v>0</v>
      </c>
      <c r="AD645" s="92"/>
      <c r="AE645" s="88"/>
      <c r="AF645" s="36" t="str">
        <f t="array" ref="AF645">IF(M645="","",INDEX(
      '{INDEX} Tour Packages'!$A:$ZP,
      MATCH($M645, '{INDEX} Tour Packages'!$A:$A, 0),
      MATCH(AF$3, '{INDEX} Tour Packages'!$4:$4, 0)
    ))</f>
        <v/>
      </c>
      <c r="AG645" s="36" t="str">
        <f t="array" ref="AG645">IF(M645="","",INDEX(
      '{INDEX} Tour Packages'!$A:$ZP,
      MATCH($M645, '{INDEX} Tour Packages'!$A:$A, 0),
      MATCH(AG$3, '{INDEX} Tour Packages'!$4:$4, 0)
    ))</f>
        <v/>
      </c>
      <c r="AH645" s="36" t="str">
        <f t="array" ref="AH645">IF(M645="","",INDEX(
      '{INDEX} Tour Packages'!$A:$ZP,
      MATCH($M645, '{INDEX} Tour Packages'!$A:$A, 0),
      MATCH(AH$3, '{INDEX} Tour Packages'!$4:$4, 0)
    ))</f>
        <v/>
      </c>
      <c r="AI645" s="54" t="str">
        <f t="shared" si="9"/>
        <v/>
      </c>
      <c r="AJ645" s="42"/>
      <c r="AK645" s="55"/>
      <c r="AL645" s="46" t="b">
        <v>0</v>
      </c>
      <c r="AM645" s="56"/>
      <c r="AN645" s="57" t="str">
        <f t="shared" si="10"/>
        <v/>
      </c>
      <c r="AO645" s="58" t="str">
        <f t="shared" si="11"/>
        <v/>
      </c>
      <c r="AP645" s="59"/>
      <c r="AQ645" s="60"/>
      <c r="AR645" s="61"/>
      <c r="AS645" s="61"/>
      <c r="AT645" s="61" t="str">
        <f>IFERROR(__xludf.DUMMYFUNCTION("IF( 
  OR($AJ645=""Full Payment"", ISBLANK($K645)),
  """",
  IF(
    OR(
      Q645=""Standard Booking, P1"",
      Q645=""Standard Booking, P2"",
      Q645=""Standard Booking, P3"",
      Q645=""Standard Booking, P4""
    ),
    LET(
      resDate,   $"&amp;"K645,
      tourDate,  $N645,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5" s="62" t="str">
        <f t="shared" si="12"/>
        <v/>
      </c>
      <c r="AV645" s="63"/>
      <c r="AW645" s="64"/>
      <c r="AX645" s="64"/>
      <c r="AY645" s="64"/>
      <c r="AZ645" s="64" t="str">
        <f>IFERROR(__xludf.DUMMYFUNCTION("IF(
  OR($AJ645=""Full Payment"",$AJ645=""P1"", ISBLANK($K645)),
  """",
  IF(
    OR(
      $Q645=""Standard Booking, P2"",
      $Q645=""Standard Booking, P3"",
      $Q645=""Standard Booking, P4""
    ),
    LET(
      resDate,   $K645,
      tourDate,"&amp;"  $N645,
      monthCount, DATEDIF(resDate, tourDate, ""M"") + 1,
      secondDates, ARRAYFORMULA(
        DATE(
          YEAR(resDate),
          MONTH(resDate) + SEQUENCE(monthCount),
          2
        )
      ),
      validDates, FILTER(
        sec"&amp;"ondDates,
        (secondDates &gt; resDate + 2) *
        (secondDates &lt;= tourDate - 3)
      ),
      IF(
        OR($AJ645=""P2"", $AJ645=""P3"", $AJ645=""P4""),
        IF(
          COUNTA(validDates) &lt; 2,
          """",
          TEXT(INDEX(validDates"&amp;", 2), ""mmm d, yyyy"")
        ),
        IF(
          COUNTA(validDates) &lt; 2,
          """",
          TEXTJOIN("", "", TRUE,
            TEXT(INDEX(validDates, 1), ""mmm d, yyyy""),
            TEXT(INDEX(validDates, 2), ""mmm d, yyyy"")
          )
 "&amp;"       )
      )
    ),
    """"
  )
)
"),"")</f>
        <v/>
      </c>
      <c r="BA645" s="65" t="str">
        <f t="shared" si="13"/>
        <v/>
      </c>
      <c r="BB645" s="63"/>
      <c r="BC645" s="64"/>
      <c r="BD645" s="64"/>
      <c r="BE645" s="64"/>
      <c r="BF645" s="64" t="str">
        <f>IFERROR(__xludf.DUMMYFUNCTION("IF(
  OR($AJ645=""Full Payment"",$AJ645=""P1"", $AJ645=""P2""),
  """",
  IF(
    AND(
      NOT(ISBLANK($K645)),
      OR(
        Q645=""Standard Booking, P3"",
        Q645=""Standard Booking, P4""
      )
    ),
    LET(
      resDate,   $K645,
      "&amp;"tourDate,  $N645,
      monthCount, DATEDIF(resDate, tourDate, ""M"") + 1,
      secondDates, ARRAYFORMULA(
        DATE(
          YEAR(resDate),
          MONTH(resDate) + SEQUENCE(monthCount),
          2
        )
      ),
      validDates, FILTER(
  "&amp;"      secondDates,
        (secondDates &gt; resDate + 2) *
        (secondDates &lt;= tourDate - 3)
      ),
      IF(
        $AJ645=""P4"",
        IF(
          COUNTA(validDates) &lt; 3,
          """",
          TEXT(INDEX(validDates, 3), ""mmm d, yyyy"")
  "&amp;"      ),
        IF(
          $AJ645=""P3"",
          IF(
            COUNTA(validDates) &lt; 3,
            """",
            TEXT(INDEX(validDates, 3), ""mmm d, yyyy"")
          ),
          IF(
            COUNTA(validDates) &lt; 3,
            """",
    "&amp;"        TEXTJOIN("", "", TRUE,
              TEXT(INDEX(validDates, 1), ""mmm d, yyyy""),
              TEXT(INDEX(validDates, 2), ""mmm d, yyyy""),
              TEXT(INDEX(validDates, 3), ""mmm d, yyyy"")
            )
          )
        )
      )
    "&amp;"),
    """"
  )
)
"),"")</f>
        <v/>
      </c>
      <c r="BG645" s="65" t="str">
        <f t="shared" si="14"/>
        <v/>
      </c>
      <c r="BH645" s="63"/>
      <c r="BI645" s="64"/>
      <c r="BJ645" s="64"/>
      <c r="BK645" s="64"/>
      <c r="BL645" s="64" t="str">
        <f>IFERROR(__xludf.DUMMYFUNCTION("IF(
  OR($AJ645=""Full Payment"",$AJ645=""P1"",$AJ645=""P2"",$AJ645=""P3""),
  """",
  IF(
    AND(
      NOT(ISBLANK($K645)),
      $Q645=""Standard Booking, P4""
    ),
    LET(
      resDate,   $K645,
      tourDate,  $N645,
      monthCount, DATEDIF(r"&amp;"esDate, tourDate, ""M"") + 1,
      secondDates, ARRAYFORMULA(
        DATE(
          YEAR(resDate),
          MONTH(resDate) + SEQUENCE(monthCount),
          2
        )
      ),
      validDates, FILTER(
        secondDates,
        (secondDates &gt; res"&amp;"Date + 2) *
        (secondDates &lt;= tourDate - 3)
      ),
      IF(
        $AJ645=""P4"",
        IF(
          COUNTA(validDates) &lt; 4,
          """",
          TEXT(
            INDEX(validDates, 4),
            ""mmm d, yyyy""
          )
        ),
"&amp;"        IF(
          COUNTA(validDates) &lt; 4,
          """",
          TEXTJOIN(
            "", "", TRUE,
            TEXT(INDEX(validDates, 1), ""mmm d, yyyy""),
            TEXT(INDEX(validDates, 2), ""mmm d, yyyy""),
            TEXT(INDEX(validDates"&amp;", 3), ""mmm d, yyyy""),
            TEXT(INDEX(validDates, 4), ""mmm d, yyyy"")
          )
        )
      )
    ),
    """"
  )
)
"),"")</f>
        <v/>
      </c>
      <c r="BM645" s="65" t="str">
        <f t="shared" si="15"/>
        <v/>
      </c>
      <c r="BN645" s="66"/>
      <c r="BO645" s="67"/>
      <c r="BP645" s="49" t="b">
        <v>0</v>
      </c>
      <c r="BQ645" s="49" t="b">
        <v>0</v>
      </c>
      <c r="BR645" s="68"/>
      <c r="BS645" s="69"/>
      <c r="BT645" s="70" t="b">
        <v>0</v>
      </c>
      <c r="BU645" s="71"/>
      <c r="BV645" s="72"/>
      <c r="BW645" s="86" t="b">
        <v>0</v>
      </c>
      <c r="BX645" s="87"/>
    </row>
    <row r="646">
      <c r="A646" s="35" t="str">
        <f t="shared" si="1"/>
        <v/>
      </c>
      <c r="B646" s="36" t="str">
        <f t="shared" si="2"/>
        <v/>
      </c>
      <c r="C646" s="36" t="str">
        <f t="array" ref="C646">IF(
  M646="",
  "",
  IFERROR(
    INDEX(
      '{INDEX} Tour Packages'!$A:$ZZ,
      MATCH(
        M646,
        INDEX(
          '{INDEX} Tour Packages'!$A:$ZZ,
          ,
          MATCH("Tour Package Name", '{INDEX} Tour Packages'!$4:$4, 0)
        ),
        0
      ),
      MATCH("Tour Code", '{INDEX} Tour Packages'!$4:$4, 0)
    ),
    "XXX"
  )
)
</f>
        <v/>
      </c>
      <c r="D646" s="36" t="str">
        <f t="shared" si="3"/>
        <v/>
      </c>
      <c r="E646" s="36" t="str">
        <f t="shared" si="4"/>
        <v/>
      </c>
      <c r="F646" s="37" t="str">
        <f t="shared" si="5"/>
        <v/>
      </c>
      <c r="G646" s="89"/>
      <c r="H646" s="89"/>
      <c r="I646" s="90"/>
      <c r="J646" s="40" t="str">
        <f t="shared" si="16"/>
        <v> </v>
      </c>
      <c r="K646" s="91"/>
      <c r="L646" s="55"/>
      <c r="M646" s="55"/>
      <c r="N646" s="91"/>
      <c r="O646" s="43" t="str">
        <f>IFERROR(__xludf.DUMMYFUNCTION("IF(N646="""","""",IFERROR(
  N646 + VALUE(REGEXEXTRACT(P646, ""(\d+)\s+Days"")),
  """"
)
)"),"")</f>
        <v/>
      </c>
      <c r="P646" s="43" t="str">
        <f t="array" ref="P646">IFERROR(
  INDEX(
    INDEX('{INDEX} Tour Packages'!$A:$ZZ, , MATCH(P$3, '{INDEX} Tour Packages'!$4:$4, 0)),
    MATCH(M646, INDEX('{INDEX} Tour Packages'!$A:$ZZ,0, MATCH("Tour Package Name", '{INDEX} Tour Packages'!$4:$4, 0)), 0)
  ),
"")
</f>
        <v/>
      </c>
      <c r="Q646" s="44" t="str">
        <f t="shared" si="7"/>
        <v/>
      </c>
      <c r="R646" s="44" t="str">
        <f>IFERROR(__xludf.DUMMYFUNCTION("IF(OR(ISBLANK(K646), ISBLANK(N646)), """", 
  LET(
    resDate, K646,
    tourDate, N646,
    monthCount, MAX(0, DATEDIF(resDate, tourDate - 3, ""M"") + 1),
    secondDates, ARRAYFORMULA(DATE(YEAR(resDate), MONTH(resDate) + SEQUENCE(monthCount), 2)),
    "&amp;"validDates, FILTER(secondDates, (secondDates &gt; resDate + 2) * (secondDates &lt;= tourDate - 3)),
    IF(ISERROR(validDates), 0, COUNTA(validDates))
  )
)
"),"")</f>
        <v/>
      </c>
      <c r="S646" s="44" t="str">
        <f t="shared" si="8"/>
        <v/>
      </c>
      <c r="T646" s="45" t="str">
        <f t="array" ref="T646">IF(ISBLANK(BO646),IFERROR(
  INDEX(
    INDEX('{INDEX} Payment Terms'!$A:$G, , MATCH(T$3, '{INDEX} Payment Terms'!$4:$4, 0)),
    MATCH(Q646, INDEX('{INDEX} Payment Terms'!$A:$G,0, MATCH("Payment Condition", '{INDEX} Payment Terms'!$4:$4, 0)), 0)
  ),
""),"Cancelled")
</f>
        <v/>
      </c>
      <c r="U646" s="46" t="b">
        <v>0</v>
      </c>
      <c r="V646" s="47" t="str">
        <f>IFERROR(__xludf.DUMMYFUNCTION("IF(OR(L646=""Duo Booking"", L646=""Group Booking""),
IF(U646=FALSE,"""",
    LET(
      bookingType, L646,
      tour, M646,
      mainFirst, H646,
      mainLast, I646,
      mainEmail, G646,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$L$4:L646, bookingType,
          $M$4:M646, tour,
          $H$4:H646, mainFirst,
          $I$4:I646, mainLast,
          $G$4:G646, mainEmail
        ),
        ""000""
      ),
  "&amp;"    baseID &amp; ""-"" &amp; memberNumber
    )
  ),
  """"
)
"),"")</f>
        <v/>
      </c>
      <c r="W646" s="48"/>
      <c r="X646" s="85" t="b">
        <v>0</v>
      </c>
      <c r="Y646" s="85" t="b">
        <v>0</v>
      </c>
      <c r="Z646" s="85" t="b">
        <v>0</v>
      </c>
      <c r="AA646" s="50"/>
      <c r="AB646" s="51"/>
      <c r="AC646" s="85" t="b">
        <v>0</v>
      </c>
      <c r="AD646" s="92"/>
      <c r="AE646" s="88"/>
      <c r="AF646" s="36" t="str">
        <f t="array" ref="AF646">IF(M646="","",INDEX(
      '{INDEX} Tour Packages'!$A:$ZP,
      MATCH($M646, '{INDEX} Tour Packages'!$A:$A, 0),
      MATCH(AF$3, '{INDEX} Tour Packages'!$4:$4, 0)
    ))</f>
        <v/>
      </c>
      <c r="AG646" s="36" t="str">
        <f t="array" ref="AG646">IF(M646="","",INDEX(
      '{INDEX} Tour Packages'!$A:$ZP,
      MATCH($M646, '{INDEX} Tour Packages'!$A:$A, 0),
      MATCH(AG$3, '{INDEX} Tour Packages'!$4:$4, 0)
    ))</f>
        <v/>
      </c>
      <c r="AH646" s="36" t="str">
        <f t="array" ref="AH646">IF(M646="","",INDEX(
      '{INDEX} Tour Packages'!$A:$ZP,
      MATCH($M646, '{INDEX} Tour Packages'!$A:$A, 0),
      MATCH(AH$3, '{INDEX} Tour Packages'!$4:$4, 0)
    ))</f>
        <v/>
      </c>
      <c r="AI646" s="54" t="str">
        <f t="shared" si="9"/>
        <v/>
      </c>
      <c r="AJ646" s="42"/>
      <c r="AK646" s="55"/>
      <c r="AL646" s="46" t="b">
        <v>0</v>
      </c>
      <c r="AM646" s="56"/>
      <c r="AN646" s="57" t="str">
        <f t="shared" si="10"/>
        <v/>
      </c>
      <c r="AO646" s="58" t="str">
        <f t="shared" si="11"/>
        <v/>
      </c>
      <c r="AP646" s="59"/>
      <c r="AQ646" s="60"/>
      <c r="AR646" s="61"/>
      <c r="AS646" s="61"/>
      <c r="AT646" s="61" t="str">
        <f>IFERROR(__xludf.DUMMYFUNCTION("IF( 
  OR($AJ646=""Full Payment"", ISBLANK($K646)),
  """",
  IF(
    OR(
      Q646=""Standard Booking, P1"",
      Q646=""Standard Booking, P2"",
      Q646=""Standard Booking, P3"",
      Q646=""Standard Booking, P4""
    ),
    LET(
      resDate,   $"&amp;"K646,
      tourDate,  $N646,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6" s="62" t="str">
        <f t="shared" si="12"/>
        <v/>
      </c>
      <c r="AV646" s="63"/>
      <c r="AW646" s="64"/>
      <c r="AX646" s="64"/>
      <c r="AY646" s="64"/>
      <c r="AZ646" s="64" t="str">
        <f>IFERROR(__xludf.DUMMYFUNCTION("IF(
  OR($AJ646=""Full Payment"",$AJ646=""P1"", ISBLANK($K646)),
  """",
  IF(
    OR(
      $Q646=""Standard Booking, P2"",
      $Q646=""Standard Booking, P3"",
      $Q646=""Standard Booking, P4""
    ),
    LET(
      resDate,   $K646,
      tourDate,"&amp;"  $N646,
      monthCount, DATEDIF(resDate, tourDate, ""M"") + 1,
      secondDates, ARRAYFORMULA(
        DATE(
          YEAR(resDate),
          MONTH(resDate) + SEQUENCE(monthCount),
          2
        )
      ),
      validDates, FILTER(
        sec"&amp;"ondDates,
        (secondDates &gt; resDate + 2) *
        (secondDates &lt;= tourDate - 3)
      ),
      IF(
        OR($AJ646=""P2"", $AJ646=""P3"", $AJ646=""P4""),
        IF(
          COUNTA(validDates) &lt; 2,
          """",
          TEXT(INDEX(validDates"&amp;", 2), ""mmm d, yyyy"")
        ),
        IF(
          COUNTA(validDates) &lt; 2,
          """",
          TEXTJOIN("", "", TRUE,
            TEXT(INDEX(validDates, 1), ""mmm d, yyyy""),
            TEXT(INDEX(validDates, 2), ""mmm d, yyyy"")
          )
 "&amp;"       )
      )
    ),
    """"
  )
)
"),"")</f>
        <v/>
      </c>
      <c r="BA646" s="65" t="str">
        <f t="shared" si="13"/>
        <v/>
      </c>
      <c r="BB646" s="63"/>
      <c r="BC646" s="64"/>
      <c r="BD646" s="64"/>
      <c r="BE646" s="64"/>
      <c r="BF646" s="64" t="str">
        <f>IFERROR(__xludf.DUMMYFUNCTION("IF(
  OR($AJ646=""Full Payment"",$AJ646=""P1"", $AJ646=""P2""),
  """",
  IF(
    AND(
      NOT(ISBLANK($K646)),
      OR(
        Q646=""Standard Booking, P3"",
        Q646=""Standard Booking, P4""
      )
    ),
    LET(
      resDate,   $K646,
      "&amp;"tourDate,  $N646,
      monthCount, DATEDIF(resDate, tourDate, ""M"") + 1,
      secondDates, ARRAYFORMULA(
        DATE(
          YEAR(resDate),
          MONTH(resDate) + SEQUENCE(monthCount),
          2
        )
      ),
      validDates, FILTER(
  "&amp;"      secondDates,
        (secondDates &gt; resDate + 2) *
        (secondDates &lt;= tourDate - 3)
      ),
      IF(
        $AJ646=""P4"",
        IF(
          COUNTA(validDates) &lt; 3,
          """",
          TEXT(INDEX(validDates, 3), ""mmm d, yyyy"")
  "&amp;"      ),
        IF(
          $AJ646=""P3"",
          IF(
            COUNTA(validDates) &lt; 3,
            """",
            TEXT(INDEX(validDates, 3), ""mmm d, yyyy"")
          ),
          IF(
            COUNTA(validDates) &lt; 3,
            """",
    "&amp;"        TEXTJOIN("", "", TRUE,
              TEXT(INDEX(validDates, 1), ""mmm d, yyyy""),
              TEXT(INDEX(validDates, 2), ""mmm d, yyyy""),
              TEXT(INDEX(validDates, 3), ""mmm d, yyyy"")
            )
          )
        )
      )
    "&amp;"),
    """"
  )
)
"),"")</f>
        <v/>
      </c>
      <c r="BG646" s="65" t="str">
        <f t="shared" si="14"/>
        <v/>
      </c>
      <c r="BH646" s="63"/>
      <c r="BI646" s="64"/>
      <c r="BJ646" s="64"/>
      <c r="BK646" s="64"/>
      <c r="BL646" s="64" t="str">
        <f>IFERROR(__xludf.DUMMYFUNCTION("IF(
  OR($AJ646=""Full Payment"",$AJ646=""P1"",$AJ646=""P2"",$AJ646=""P3""),
  """",
  IF(
    AND(
      NOT(ISBLANK($K646)),
      $Q646=""Standard Booking, P4""
    ),
    LET(
      resDate,   $K646,
      tourDate,  $N646,
      monthCount, DATEDIF(r"&amp;"esDate, tourDate, ""M"") + 1,
      secondDates, ARRAYFORMULA(
        DATE(
          YEAR(resDate),
          MONTH(resDate) + SEQUENCE(monthCount),
          2
        )
      ),
      validDates, FILTER(
        secondDates,
        (secondDates &gt; res"&amp;"Date + 2) *
        (secondDates &lt;= tourDate - 3)
      ),
      IF(
        $AJ646=""P4"",
        IF(
          COUNTA(validDates) &lt; 4,
          """",
          TEXT(
            INDEX(validDates, 4),
            ""mmm d, yyyy""
          )
        ),
"&amp;"        IF(
          COUNTA(validDates) &lt; 4,
          """",
          TEXTJOIN(
            "", "", TRUE,
            TEXT(INDEX(validDates, 1), ""mmm d, yyyy""),
            TEXT(INDEX(validDates, 2), ""mmm d, yyyy""),
            TEXT(INDEX(validDates"&amp;", 3), ""mmm d, yyyy""),
            TEXT(INDEX(validDates, 4), ""mmm d, yyyy"")
          )
        )
      )
    ),
    """"
  )
)
"),"")</f>
        <v/>
      </c>
      <c r="BM646" s="65" t="str">
        <f t="shared" si="15"/>
        <v/>
      </c>
      <c r="BN646" s="66"/>
      <c r="BO646" s="67"/>
      <c r="BP646" s="49" t="b">
        <v>0</v>
      </c>
      <c r="BQ646" s="49" t="b">
        <v>0</v>
      </c>
      <c r="BR646" s="68"/>
      <c r="BS646" s="69"/>
      <c r="BT646" s="70" t="b">
        <v>0</v>
      </c>
      <c r="BU646" s="71"/>
      <c r="BV646" s="72"/>
      <c r="BW646" s="86" t="b">
        <v>0</v>
      </c>
      <c r="BX646" s="87"/>
    </row>
    <row r="647">
      <c r="A647" s="35" t="str">
        <f t="shared" si="1"/>
        <v/>
      </c>
      <c r="B647" s="36" t="str">
        <f t="shared" si="2"/>
        <v/>
      </c>
      <c r="C647" s="36" t="str">
        <f t="array" ref="C647">IF(
  M647="",
  "",
  IFERROR(
    INDEX(
      '{INDEX} Tour Packages'!$A:$ZZ,
      MATCH(
        M647,
        INDEX(
          '{INDEX} Tour Packages'!$A:$ZZ,
          ,
          MATCH("Tour Package Name", '{INDEX} Tour Packages'!$4:$4, 0)
        ),
        0
      ),
      MATCH("Tour Code", '{INDEX} Tour Packages'!$4:$4, 0)
    ),
    "XXX"
  )
)
</f>
        <v/>
      </c>
      <c r="D647" s="36" t="str">
        <f t="shared" si="3"/>
        <v/>
      </c>
      <c r="E647" s="36" t="str">
        <f t="shared" si="4"/>
        <v/>
      </c>
      <c r="F647" s="37" t="str">
        <f t="shared" si="5"/>
        <v/>
      </c>
      <c r="G647" s="89"/>
      <c r="H647" s="89"/>
      <c r="I647" s="90"/>
      <c r="J647" s="40" t="str">
        <f t="shared" si="16"/>
        <v> </v>
      </c>
      <c r="K647" s="91"/>
      <c r="L647" s="55"/>
      <c r="M647" s="55"/>
      <c r="N647" s="91"/>
      <c r="O647" s="43" t="str">
        <f>IFERROR(__xludf.DUMMYFUNCTION("IF(N647="""","""",IFERROR(
  N647 + VALUE(REGEXEXTRACT(P647, ""(\d+)\s+Days"")),
  """"
)
)"),"")</f>
        <v/>
      </c>
      <c r="P647" s="43" t="str">
        <f t="array" ref="P647">IFERROR(
  INDEX(
    INDEX('{INDEX} Tour Packages'!$A:$ZZ, , MATCH(P$3, '{INDEX} Tour Packages'!$4:$4, 0)),
    MATCH(M647, INDEX('{INDEX} Tour Packages'!$A:$ZZ,0, MATCH("Tour Package Name", '{INDEX} Tour Packages'!$4:$4, 0)), 0)
  ),
"")
</f>
        <v/>
      </c>
      <c r="Q647" s="44" t="str">
        <f t="shared" si="7"/>
        <v/>
      </c>
      <c r="R647" s="44" t="str">
        <f>IFERROR(__xludf.DUMMYFUNCTION("IF(OR(ISBLANK(K647), ISBLANK(N647)), """", 
  LET(
    resDate, K647,
    tourDate, N647,
    monthCount, MAX(0, DATEDIF(resDate, tourDate - 3, ""M"") + 1),
    secondDates, ARRAYFORMULA(DATE(YEAR(resDate), MONTH(resDate) + SEQUENCE(monthCount), 2)),
    "&amp;"validDates, FILTER(secondDates, (secondDates &gt; resDate + 2) * (secondDates &lt;= tourDate - 3)),
    IF(ISERROR(validDates), 0, COUNTA(validDates))
  )
)
"),"")</f>
        <v/>
      </c>
      <c r="S647" s="44" t="str">
        <f t="shared" si="8"/>
        <v/>
      </c>
      <c r="T647" s="45" t="str">
        <f t="array" ref="T647">IF(ISBLANK(BO647),IFERROR(
  INDEX(
    INDEX('{INDEX} Payment Terms'!$A:$G, , MATCH(T$3, '{INDEX} Payment Terms'!$4:$4, 0)),
    MATCH(Q647, INDEX('{INDEX} Payment Terms'!$A:$G,0, MATCH("Payment Condition", '{INDEX} Payment Terms'!$4:$4, 0)), 0)
  ),
""),"Cancelled")
</f>
        <v/>
      </c>
      <c r="U647" s="46" t="b">
        <v>0</v>
      </c>
      <c r="V647" s="47" t="str">
        <f>IFERROR(__xludf.DUMMYFUNCTION("IF(OR(L647=""Duo Booking"", L647=""Group Booking""),
IF(U647=FALSE,"""",
    LET(
      bookingType, L647,
      tour, M647,
      mainFirst, H647,
      mainLast, I647,
      mainEmail, G647,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$L$4:L647, bookingType,
          $M$4:M647, tour,
          $H$4:H647, mainFirst,
          $I$4:I647, mainLast,
          $G$4:G647, mainEmail
        ),
        ""000""
      ),
  "&amp;"    baseID &amp; ""-"" &amp; memberNumber
    )
  ),
  """"
)
"),"")</f>
        <v/>
      </c>
      <c r="W647" s="48"/>
      <c r="X647" s="85" t="b">
        <v>0</v>
      </c>
      <c r="Y647" s="85" t="b">
        <v>0</v>
      </c>
      <c r="Z647" s="85" t="b">
        <v>0</v>
      </c>
      <c r="AA647" s="50"/>
      <c r="AB647" s="51"/>
      <c r="AC647" s="85" t="b">
        <v>0</v>
      </c>
      <c r="AD647" s="92"/>
      <c r="AE647" s="88"/>
      <c r="AF647" s="36" t="str">
        <f t="array" ref="AF647">IF(M647="","",INDEX(
      '{INDEX} Tour Packages'!$A:$ZP,
      MATCH($M647, '{INDEX} Tour Packages'!$A:$A, 0),
      MATCH(AF$3, '{INDEX} Tour Packages'!$4:$4, 0)
    ))</f>
        <v/>
      </c>
      <c r="AG647" s="36" t="str">
        <f t="array" ref="AG647">IF(M647="","",INDEX(
      '{INDEX} Tour Packages'!$A:$ZP,
      MATCH($M647, '{INDEX} Tour Packages'!$A:$A, 0),
      MATCH(AG$3, '{INDEX} Tour Packages'!$4:$4, 0)
    ))</f>
        <v/>
      </c>
      <c r="AH647" s="36" t="str">
        <f t="array" ref="AH647">IF(M647="","",INDEX(
      '{INDEX} Tour Packages'!$A:$ZP,
      MATCH($M647, '{INDEX} Tour Packages'!$A:$A, 0),
      MATCH(AH$3, '{INDEX} Tour Packages'!$4:$4, 0)
    ))</f>
        <v/>
      </c>
      <c r="AI647" s="54" t="str">
        <f t="shared" si="9"/>
        <v/>
      </c>
      <c r="AJ647" s="42"/>
      <c r="AK647" s="55"/>
      <c r="AL647" s="46" t="b">
        <v>0</v>
      </c>
      <c r="AM647" s="56"/>
      <c r="AN647" s="57" t="str">
        <f t="shared" si="10"/>
        <v/>
      </c>
      <c r="AO647" s="58" t="str">
        <f t="shared" si="11"/>
        <v/>
      </c>
      <c r="AP647" s="59"/>
      <c r="AQ647" s="60"/>
      <c r="AR647" s="61"/>
      <c r="AS647" s="61"/>
      <c r="AT647" s="61" t="str">
        <f>IFERROR(__xludf.DUMMYFUNCTION("IF( 
  OR($AJ647=""Full Payment"", ISBLANK($K647)),
  """",
  IF(
    OR(
      Q647=""Standard Booking, P1"",
      Q647=""Standard Booking, P2"",
      Q647=""Standard Booking, P3"",
      Q647=""Standard Booking, P4""
    ),
    LET(
      resDate,   $"&amp;"K647,
      tourDate,  $N647,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7" s="62" t="str">
        <f t="shared" si="12"/>
        <v/>
      </c>
      <c r="AV647" s="63"/>
      <c r="AW647" s="64"/>
      <c r="AX647" s="64"/>
      <c r="AY647" s="64"/>
      <c r="AZ647" s="64" t="str">
        <f>IFERROR(__xludf.DUMMYFUNCTION("IF(
  OR($AJ647=""Full Payment"",$AJ647=""P1"", ISBLANK($K647)),
  """",
  IF(
    OR(
      $Q647=""Standard Booking, P2"",
      $Q647=""Standard Booking, P3"",
      $Q647=""Standard Booking, P4""
    ),
    LET(
      resDate,   $K647,
      tourDate,"&amp;"  $N647,
      monthCount, DATEDIF(resDate, tourDate, ""M"") + 1,
      secondDates, ARRAYFORMULA(
        DATE(
          YEAR(resDate),
          MONTH(resDate) + SEQUENCE(monthCount),
          2
        )
      ),
      validDates, FILTER(
        sec"&amp;"ondDates,
        (secondDates &gt; resDate + 2) *
        (secondDates &lt;= tourDate - 3)
      ),
      IF(
        OR($AJ647=""P2"", $AJ647=""P3"", $AJ647=""P4""),
        IF(
          COUNTA(validDates) &lt; 2,
          """",
          TEXT(INDEX(validDates"&amp;", 2), ""mmm d, yyyy"")
        ),
        IF(
          COUNTA(validDates) &lt; 2,
          """",
          TEXTJOIN("", "", TRUE,
            TEXT(INDEX(validDates, 1), ""mmm d, yyyy""),
            TEXT(INDEX(validDates, 2), ""mmm d, yyyy"")
          )
 "&amp;"       )
      )
    ),
    """"
  )
)
"),"")</f>
        <v/>
      </c>
      <c r="BA647" s="65" t="str">
        <f t="shared" si="13"/>
        <v/>
      </c>
      <c r="BB647" s="63"/>
      <c r="BC647" s="64"/>
      <c r="BD647" s="64"/>
      <c r="BE647" s="64"/>
      <c r="BF647" s="64" t="str">
        <f>IFERROR(__xludf.DUMMYFUNCTION("IF(
  OR($AJ647=""Full Payment"",$AJ647=""P1"", $AJ647=""P2""),
  """",
  IF(
    AND(
      NOT(ISBLANK($K647)),
      OR(
        Q647=""Standard Booking, P3"",
        Q647=""Standard Booking, P4""
      )
    ),
    LET(
      resDate,   $K647,
      "&amp;"tourDate,  $N647,
      monthCount, DATEDIF(resDate, tourDate, ""M"") + 1,
      secondDates, ARRAYFORMULA(
        DATE(
          YEAR(resDate),
          MONTH(resDate) + SEQUENCE(monthCount),
          2
        )
      ),
      validDates, FILTER(
  "&amp;"      secondDates,
        (secondDates &gt; resDate + 2) *
        (secondDates &lt;= tourDate - 3)
      ),
      IF(
        $AJ647=""P4"",
        IF(
          COUNTA(validDates) &lt; 3,
          """",
          TEXT(INDEX(validDates, 3), ""mmm d, yyyy"")
  "&amp;"      ),
        IF(
          $AJ647=""P3"",
          IF(
            COUNTA(validDates) &lt; 3,
            """",
            TEXT(INDEX(validDates, 3), ""mmm d, yyyy"")
          ),
          IF(
            COUNTA(validDates) &lt; 3,
            """",
    "&amp;"        TEXTJOIN("", "", TRUE,
              TEXT(INDEX(validDates, 1), ""mmm d, yyyy""),
              TEXT(INDEX(validDates, 2), ""mmm d, yyyy""),
              TEXT(INDEX(validDates, 3), ""mmm d, yyyy"")
            )
          )
        )
      )
    "&amp;"),
    """"
  )
)
"),"")</f>
        <v/>
      </c>
      <c r="BG647" s="65" t="str">
        <f t="shared" si="14"/>
        <v/>
      </c>
      <c r="BH647" s="63"/>
      <c r="BI647" s="64"/>
      <c r="BJ647" s="64"/>
      <c r="BK647" s="64"/>
      <c r="BL647" s="64" t="str">
        <f>IFERROR(__xludf.DUMMYFUNCTION("IF(
  OR($AJ647=""Full Payment"",$AJ647=""P1"",$AJ647=""P2"",$AJ647=""P3""),
  """",
  IF(
    AND(
      NOT(ISBLANK($K647)),
      $Q647=""Standard Booking, P4""
    ),
    LET(
      resDate,   $K647,
      tourDate,  $N647,
      monthCount, DATEDIF(r"&amp;"esDate, tourDate, ""M"") + 1,
      secondDates, ARRAYFORMULA(
        DATE(
          YEAR(resDate),
          MONTH(resDate) + SEQUENCE(monthCount),
          2
        )
      ),
      validDates, FILTER(
        secondDates,
        (secondDates &gt; res"&amp;"Date + 2) *
        (secondDates &lt;= tourDate - 3)
      ),
      IF(
        $AJ647=""P4"",
        IF(
          COUNTA(validDates) &lt; 4,
          """",
          TEXT(
            INDEX(validDates, 4),
            ""mmm d, yyyy""
          )
        ),
"&amp;"        IF(
          COUNTA(validDates) &lt; 4,
          """",
          TEXTJOIN(
            "", "", TRUE,
            TEXT(INDEX(validDates, 1), ""mmm d, yyyy""),
            TEXT(INDEX(validDates, 2), ""mmm d, yyyy""),
            TEXT(INDEX(validDates"&amp;", 3), ""mmm d, yyyy""),
            TEXT(INDEX(validDates, 4), ""mmm d, yyyy"")
          )
        )
      )
    ),
    """"
  )
)
"),"")</f>
        <v/>
      </c>
      <c r="BM647" s="65" t="str">
        <f t="shared" si="15"/>
        <v/>
      </c>
      <c r="BN647" s="66"/>
      <c r="BO647" s="67"/>
      <c r="BP647" s="49" t="b">
        <v>0</v>
      </c>
      <c r="BQ647" s="49" t="b">
        <v>0</v>
      </c>
      <c r="BR647" s="68"/>
      <c r="BS647" s="69"/>
      <c r="BT647" s="70" t="b">
        <v>0</v>
      </c>
      <c r="BU647" s="71"/>
      <c r="BV647" s="72"/>
      <c r="BW647" s="86" t="b">
        <v>0</v>
      </c>
      <c r="BX647" s="87"/>
    </row>
    <row r="648">
      <c r="A648" s="35" t="str">
        <f t="shared" si="1"/>
        <v/>
      </c>
      <c r="B648" s="36" t="str">
        <f t="shared" si="2"/>
        <v/>
      </c>
      <c r="C648" s="36" t="str">
        <f t="array" ref="C648">IF(
  M648="",
  "",
  IFERROR(
    INDEX(
      '{INDEX} Tour Packages'!$A:$ZZ,
      MATCH(
        M648,
        INDEX(
          '{INDEX} Tour Packages'!$A:$ZZ,
          ,
          MATCH("Tour Package Name", '{INDEX} Tour Packages'!$4:$4, 0)
        ),
        0
      ),
      MATCH("Tour Code", '{INDEX} Tour Packages'!$4:$4, 0)
    ),
    "XXX"
  )
)
</f>
        <v/>
      </c>
      <c r="D648" s="36" t="str">
        <f t="shared" si="3"/>
        <v/>
      </c>
      <c r="E648" s="36" t="str">
        <f t="shared" si="4"/>
        <v/>
      </c>
      <c r="F648" s="37" t="str">
        <f t="shared" si="5"/>
        <v/>
      </c>
      <c r="G648" s="89"/>
      <c r="H648" s="89"/>
      <c r="I648" s="90"/>
      <c r="J648" s="40" t="str">
        <f t="shared" si="16"/>
        <v> </v>
      </c>
      <c r="K648" s="91"/>
      <c r="L648" s="55"/>
      <c r="M648" s="55"/>
      <c r="N648" s="91"/>
      <c r="O648" s="43" t="str">
        <f>IFERROR(__xludf.DUMMYFUNCTION("IF(N648="""","""",IFERROR(
  N648 + VALUE(REGEXEXTRACT(P648, ""(\d+)\s+Days"")),
  """"
)
)"),"")</f>
        <v/>
      </c>
      <c r="P648" s="43" t="str">
        <f t="array" ref="P648">IFERROR(
  INDEX(
    INDEX('{INDEX} Tour Packages'!$A:$ZZ, , MATCH(P$3, '{INDEX} Tour Packages'!$4:$4, 0)),
    MATCH(M648, INDEX('{INDEX} Tour Packages'!$A:$ZZ,0, MATCH("Tour Package Name", '{INDEX} Tour Packages'!$4:$4, 0)), 0)
  ),
"")
</f>
        <v/>
      </c>
      <c r="Q648" s="44" t="str">
        <f t="shared" si="7"/>
        <v/>
      </c>
      <c r="R648" s="44" t="str">
        <f>IFERROR(__xludf.DUMMYFUNCTION("IF(OR(ISBLANK(K648), ISBLANK(N648)), """", 
  LET(
    resDate, K648,
    tourDate, N648,
    monthCount, MAX(0, DATEDIF(resDate, tourDate - 3, ""M"") + 1),
    secondDates, ARRAYFORMULA(DATE(YEAR(resDate), MONTH(resDate) + SEQUENCE(monthCount), 2)),
    "&amp;"validDates, FILTER(secondDates, (secondDates &gt; resDate + 2) * (secondDates &lt;= tourDate - 3)),
    IF(ISERROR(validDates), 0, COUNTA(validDates))
  )
)
"),"")</f>
        <v/>
      </c>
      <c r="S648" s="44" t="str">
        <f t="shared" si="8"/>
        <v/>
      </c>
      <c r="T648" s="45" t="str">
        <f t="array" ref="T648">IF(ISBLANK(BO648),IFERROR(
  INDEX(
    INDEX('{INDEX} Payment Terms'!$A:$G, , MATCH(T$3, '{INDEX} Payment Terms'!$4:$4, 0)),
    MATCH(Q648, INDEX('{INDEX} Payment Terms'!$A:$G,0, MATCH("Payment Condition", '{INDEX} Payment Terms'!$4:$4, 0)), 0)
  ),
""),"Cancelled")
</f>
        <v/>
      </c>
      <c r="U648" s="46" t="b">
        <v>0</v>
      </c>
      <c r="V648" s="47" t="str">
        <f>IFERROR(__xludf.DUMMYFUNCTION("IF(OR(L648=""Duo Booking"", L648=""Group Booking""),
IF(U648=FALSE,"""",
    LET(
      bookingType, L648,
      tour, M648,
      mainFirst, H648,
      mainLast, I648,
      mainEmail, G648,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$L$4:L648, bookingType,
          $M$4:M648, tour,
          $H$4:H648, mainFirst,
          $I$4:I648, mainLast,
          $G$4:G648, mainEmail
        ),
        ""000""
      ),
  "&amp;"    baseID &amp; ""-"" &amp; memberNumber
    )
  ),
  """"
)
"),"")</f>
        <v/>
      </c>
      <c r="W648" s="48"/>
      <c r="X648" s="85" t="b">
        <v>0</v>
      </c>
      <c r="Y648" s="85" t="b">
        <v>0</v>
      </c>
      <c r="Z648" s="85" t="b">
        <v>0</v>
      </c>
      <c r="AA648" s="50"/>
      <c r="AB648" s="51"/>
      <c r="AC648" s="85" t="b">
        <v>0</v>
      </c>
      <c r="AD648" s="92"/>
      <c r="AE648" s="88"/>
      <c r="AF648" s="36" t="str">
        <f t="array" ref="AF648">IF(M648="","",INDEX(
      '{INDEX} Tour Packages'!$A:$ZP,
      MATCH($M648, '{INDEX} Tour Packages'!$A:$A, 0),
      MATCH(AF$3, '{INDEX} Tour Packages'!$4:$4, 0)
    ))</f>
        <v/>
      </c>
      <c r="AG648" s="36" t="str">
        <f t="array" ref="AG648">IF(M648="","",INDEX(
      '{INDEX} Tour Packages'!$A:$ZP,
      MATCH($M648, '{INDEX} Tour Packages'!$A:$A, 0),
      MATCH(AG$3, '{INDEX} Tour Packages'!$4:$4, 0)
    ))</f>
        <v/>
      </c>
      <c r="AH648" s="36" t="str">
        <f t="array" ref="AH648">IF(M648="","",INDEX(
      '{INDEX} Tour Packages'!$A:$ZP,
      MATCH($M648, '{INDEX} Tour Packages'!$A:$A, 0),
      MATCH(AH$3, '{INDEX} Tour Packages'!$4:$4, 0)
    ))</f>
        <v/>
      </c>
      <c r="AI648" s="54" t="str">
        <f t="shared" si="9"/>
        <v/>
      </c>
      <c r="AJ648" s="42"/>
      <c r="AK648" s="55"/>
      <c r="AL648" s="46" t="b">
        <v>0</v>
      </c>
      <c r="AM648" s="56"/>
      <c r="AN648" s="57" t="str">
        <f t="shared" si="10"/>
        <v/>
      </c>
      <c r="AO648" s="58" t="str">
        <f t="shared" si="11"/>
        <v/>
      </c>
      <c r="AP648" s="59"/>
      <c r="AQ648" s="60"/>
      <c r="AR648" s="61"/>
      <c r="AS648" s="61"/>
      <c r="AT648" s="61" t="str">
        <f>IFERROR(__xludf.DUMMYFUNCTION("IF( 
  OR($AJ648=""Full Payment"", ISBLANK($K648)),
  """",
  IF(
    OR(
      Q648=""Standard Booking, P1"",
      Q648=""Standard Booking, P2"",
      Q648=""Standard Booking, P3"",
      Q648=""Standard Booking, P4""
    ),
    LET(
      resDate,   $"&amp;"K648,
      tourDate,  $N648,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8" s="62" t="str">
        <f t="shared" si="12"/>
        <v/>
      </c>
      <c r="AV648" s="63"/>
      <c r="AW648" s="64"/>
      <c r="AX648" s="64"/>
      <c r="AY648" s="64"/>
      <c r="AZ648" s="64" t="str">
        <f>IFERROR(__xludf.DUMMYFUNCTION("IF(
  OR($AJ648=""Full Payment"",$AJ648=""P1"", ISBLANK($K648)),
  """",
  IF(
    OR(
      $Q648=""Standard Booking, P2"",
      $Q648=""Standard Booking, P3"",
      $Q648=""Standard Booking, P4""
    ),
    LET(
      resDate,   $K648,
      tourDate,"&amp;"  $N648,
      monthCount, DATEDIF(resDate, tourDate, ""M"") + 1,
      secondDates, ARRAYFORMULA(
        DATE(
          YEAR(resDate),
          MONTH(resDate) + SEQUENCE(monthCount),
          2
        )
      ),
      validDates, FILTER(
        sec"&amp;"ondDates,
        (secondDates &gt; resDate + 2) *
        (secondDates &lt;= tourDate - 3)
      ),
      IF(
        OR($AJ648=""P2"", $AJ648=""P3"", $AJ648=""P4""),
        IF(
          COUNTA(validDates) &lt; 2,
          """",
          TEXT(INDEX(validDates"&amp;", 2), ""mmm d, yyyy"")
        ),
        IF(
          COUNTA(validDates) &lt; 2,
          """",
          TEXTJOIN("", "", TRUE,
            TEXT(INDEX(validDates, 1), ""mmm d, yyyy""),
            TEXT(INDEX(validDates, 2), ""mmm d, yyyy"")
          )
 "&amp;"       )
      )
    ),
    """"
  )
)
"),"")</f>
        <v/>
      </c>
      <c r="BA648" s="65" t="str">
        <f t="shared" si="13"/>
        <v/>
      </c>
      <c r="BB648" s="63"/>
      <c r="BC648" s="64"/>
      <c r="BD648" s="64"/>
      <c r="BE648" s="64"/>
      <c r="BF648" s="64" t="str">
        <f>IFERROR(__xludf.DUMMYFUNCTION("IF(
  OR($AJ648=""Full Payment"",$AJ648=""P1"", $AJ648=""P2""),
  """",
  IF(
    AND(
      NOT(ISBLANK($K648)),
      OR(
        Q648=""Standard Booking, P3"",
        Q648=""Standard Booking, P4""
      )
    ),
    LET(
      resDate,   $K648,
      "&amp;"tourDate,  $N648,
      monthCount, DATEDIF(resDate, tourDate, ""M"") + 1,
      secondDates, ARRAYFORMULA(
        DATE(
          YEAR(resDate),
          MONTH(resDate) + SEQUENCE(monthCount),
          2
        )
      ),
      validDates, FILTER(
  "&amp;"      secondDates,
        (secondDates &gt; resDate + 2) *
        (secondDates &lt;= tourDate - 3)
      ),
      IF(
        $AJ648=""P4"",
        IF(
          COUNTA(validDates) &lt; 3,
          """",
          TEXT(INDEX(validDates, 3), ""mmm d, yyyy"")
  "&amp;"      ),
        IF(
          $AJ648=""P3"",
          IF(
            COUNTA(validDates) &lt; 3,
            """",
            TEXT(INDEX(validDates, 3), ""mmm d, yyyy"")
          ),
          IF(
            COUNTA(validDates) &lt; 3,
            """",
    "&amp;"        TEXTJOIN("", "", TRUE,
              TEXT(INDEX(validDates, 1), ""mmm d, yyyy""),
              TEXT(INDEX(validDates, 2), ""mmm d, yyyy""),
              TEXT(INDEX(validDates, 3), ""mmm d, yyyy"")
            )
          )
        )
      )
    "&amp;"),
    """"
  )
)
"),"")</f>
        <v/>
      </c>
      <c r="BG648" s="65" t="str">
        <f t="shared" si="14"/>
        <v/>
      </c>
      <c r="BH648" s="63"/>
      <c r="BI648" s="64"/>
      <c r="BJ648" s="64"/>
      <c r="BK648" s="64"/>
      <c r="BL648" s="64" t="str">
        <f>IFERROR(__xludf.DUMMYFUNCTION("IF(
  OR($AJ648=""Full Payment"",$AJ648=""P1"",$AJ648=""P2"",$AJ648=""P3""),
  """",
  IF(
    AND(
      NOT(ISBLANK($K648)),
      $Q648=""Standard Booking, P4""
    ),
    LET(
      resDate,   $K648,
      tourDate,  $N648,
      monthCount, DATEDIF(r"&amp;"esDate, tourDate, ""M"") + 1,
      secondDates, ARRAYFORMULA(
        DATE(
          YEAR(resDate),
          MONTH(resDate) + SEQUENCE(monthCount),
          2
        )
      ),
      validDates, FILTER(
        secondDates,
        (secondDates &gt; res"&amp;"Date + 2) *
        (secondDates &lt;= tourDate - 3)
      ),
      IF(
        $AJ648=""P4"",
        IF(
          COUNTA(validDates) &lt; 4,
          """",
          TEXT(
            INDEX(validDates, 4),
            ""mmm d, yyyy""
          )
        ),
"&amp;"        IF(
          COUNTA(validDates) &lt; 4,
          """",
          TEXTJOIN(
            "", "", TRUE,
            TEXT(INDEX(validDates, 1), ""mmm d, yyyy""),
            TEXT(INDEX(validDates, 2), ""mmm d, yyyy""),
            TEXT(INDEX(validDates"&amp;", 3), ""mmm d, yyyy""),
            TEXT(INDEX(validDates, 4), ""mmm d, yyyy"")
          )
        )
      )
    ),
    """"
  )
)
"),"")</f>
        <v/>
      </c>
      <c r="BM648" s="65" t="str">
        <f t="shared" si="15"/>
        <v/>
      </c>
      <c r="BN648" s="66"/>
      <c r="BO648" s="67"/>
      <c r="BP648" s="49" t="b">
        <v>0</v>
      </c>
      <c r="BQ648" s="49" t="b">
        <v>0</v>
      </c>
      <c r="BR648" s="68"/>
      <c r="BS648" s="69"/>
      <c r="BT648" s="70" t="b">
        <v>0</v>
      </c>
      <c r="BU648" s="71"/>
      <c r="BV648" s="72"/>
      <c r="BW648" s="86" t="b">
        <v>0</v>
      </c>
      <c r="BX648" s="87"/>
    </row>
    <row r="649">
      <c r="A649" s="35" t="str">
        <f t="shared" si="1"/>
        <v/>
      </c>
      <c r="B649" s="36" t="str">
        <f t="shared" si="2"/>
        <v/>
      </c>
      <c r="C649" s="36" t="str">
        <f t="array" ref="C649">IF(
  M649="",
  "",
  IFERROR(
    INDEX(
      '{INDEX} Tour Packages'!$A:$ZZ,
      MATCH(
        M649,
        INDEX(
          '{INDEX} Tour Packages'!$A:$ZZ,
          ,
          MATCH("Tour Package Name", '{INDEX} Tour Packages'!$4:$4, 0)
        ),
        0
      ),
      MATCH("Tour Code", '{INDEX} Tour Packages'!$4:$4, 0)
    ),
    "XXX"
  )
)
</f>
        <v/>
      </c>
      <c r="D649" s="36" t="str">
        <f t="shared" si="3"/>
        <v/>
      </c>
      <c r="E649" s="36" t="str">
        <f t="shared" si="4"/>
        <v/>
      </c>
      <c r="F649" s="37" t="str">
        <f t="shared" si="5"/>
        <v/>
      </c>
      <c r="G649" s="89"/>
      <c r="H649" s="89"/>
      <c r="I649" s="90"/>
      <c r="J649" s="40" t="str">
        <f t="shared" si="16"/>
        <v> </v>
      </c>
      <c r="K649" s="91"/>
      <c r="L649" s="55"/>
      <c r="M649" s="55"/>
      <c r="N649" s="91"/>
      <c r="O649" s="43" t="str">
        <f>IFERROR(__xludf.DUMMYFUNCTION("IF(N649="""","""",IFERROR(
  N649 + VALUE(REGEXEXTRACT(P649, ""(\d+)\s+Days"")),
  """"
)
)"),"")</f>
        <v/>
      </c>
      <c r="P649" s="43" t="str">
        <f t="array" ref="P649">IFERROR(
  INDEX(
    INDEX('{INDEX} Tour Packages'!$A:$ZZ, , MATCH(P$3, '{INDEX} Tour Packages'!$4:$4, 0)),
    MATCH(M649, INDEX('{INDEX} Tour Packages'!$A:$ZZ,0, MATCH("Tour Package Name", '{INDEX} Tour Packages'!$4:$4, 0)), 0)
  ),
"")
</f>
        <v/>
      </c>
      <c r="Q649" s="44" t="str">
        <f t="shared" si="7"/>
        <v/>
      </c>
      <c r="R649" s="44" t="str">
        <f>IFERROR(__xludf.DUMMYFUNCTION("IF(OR(ISBLANK(K649), ISBLANK(N649)), """", 
  LET(
    resDate, K649,
    tourDate, N649,
    monthCount, MAX(0, DATEDIF(resDate, tourDate - 3, ""M"") + 1),
    secondDates, ARRAYFORMULA(DATE(YEAR(resDate), MONTH(resDate) + SEQUENCE(monthCount), 2)),
    "&amp;"validDates, FILTER(secondDates, (secondDates &gt; resDate + 2) * (secondDates &lt;= tourDate - 3)),
    IF(ISERROR(validDates), 0, COUNTA(validDates))
  )
)
"),"")</f>
        <v/>
      </c>
      <c r="S649" s="44" t="str">
        <f t="shared" si="8"/>
        <v/>
      </c>
      <c r="T649" s="45" t="str">
        <f t="array" ref="T649">IF(ISBLANK(BO649),IFERROR(
  INDEX(
    INDEX('{INDEX} Payment Terms'!$A:$G, , MATCH(T$3, '{INDEX} Payment Terms'!$4:$4, 0)),
    MATCH(Q649, INDEX('{INDEX} Payment Terms'!$A:$G,0, MATCH("Payment Condition", '{INDEX} Payment Terms'!$4:$4, 0)), 0)
  ),
""),"Cancelled")
</f>
        <v/>
      </c>
      <c r="U649" s="46" t="b">
        <v>0</v>
      </c>
      <c r="V649" s="47" t="str">
        <f>IFERROR(__xludf.DUMMYFUNCTION("IF(OR(L649=""Duo Booking"", L649=""Group Booking""),
IF(U649=FALSE,"""",
    LET(
      bookingType, L649,
      tour, M649,
      mainFirst, H649,
      mainLast, I649,
      mainEmail, G649,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$L$4:L649, bookingType,
          $M$4:M649, tour,
          $H$4:H649, mainFirst,
          $I$4:I649, mainLast,
          $G$4:G649, mainEmail
        ),
        ""000""
      ),
  "&amp;"    baseID &amp; ""-"" &amp; memberNumber
    )
  ),
  """"
)
"),"")</f>
        <v/>
      </c>
      <c r="W649" s="48"/>
      <c r="X649" s="85" t="b">
        <v>0</v>
      </c>
      <c r="Y649" s="85" t="b">
        <v>0</v>
      </c>
      <c r="Z649" s="85" t="b">
        <v>0</v>
      </c>
      <c r="AA649" s="50"/>
      <c r="AB649" s="51"/>
      <c r="AC649" s="85" t="b">
        <v>0</v>
      </c>
      <c r="AD649" s="92"/>
      <c r="AE649" s="88"/>
      <c r="AF649" s="36" t="str">
        <f t="array" ref="AF649">IF(M649="","",INDEX(
      '{INDEX} Tour Packages'!$A:$ZP,
      MATCH($M649, '{INDEX} Tour Packages'!$A:$A, 0),
      MATCH(AF$3, '{INDEX} Tour Packages'!$4:$4, 0)
    ))</f>
        <v/>
      </c>
      <c r="AG649" s="36" t="str">
        <f t="array" ref="AG649">IF(M649="","",INDEX(
      '{INDEX} Tour Packages'!$A:$ZP,
      MATCH($M649, '{INDEX} Tour Packages'!$A:$A, 0),
      MATCH(AG$3, '{INDEX} Tour Packages'!$4:$4, 0)
    ))</f>
        <v/>
      </c>
      <c r="AH649" s="36" t="str">
        <f t="array" ref="AH649">IF(M649="","",INDEX(
      '{INDEX} Tour Packages'!$A:$ZP,
      MATCH($M649, '{INDEX} Tour Packages'!$A:$A, 0),
      MATCH(AH$3, '{INDEX} Tour Packages'!$4:$4, 0)
    ))</f>
        <v/>
      </c>
      <c r="AI649" s="54" t="str">
        <f t="shared" si="9"/>
        <v/>
      </c>
      <c r="AJ649" s="42"/>
      <c r="AK649" s="55"/>
      <c r="AL649" s="46" t="b">
        <v>0</v>
      </c>
      <c r="AM649" s="56"/>
      <c r="AN649" s="57" t="str">
        <f t="shared" si="10"/>
        <v/>
      </c>
      <c r="AO649" s="58" t="str">
        <f t="shared" si="11"/>
        <v/>
      </c>
      <c r="AP649" s="59"/>
      <c r="AQ649" s="60"/>
      <c r="AR649" s="61"/>
      <c r="AS649" s="61"/>
      <c r="AT649" s="61" t="str">
        <f>IFERROR(__xludf.DUMMYFUNCTION("IF( 
  OR($AJ649=""Full Payment"", ISBLANK($K649)),
  """",
  IF(
    OR(
      Q649=""Standard Booking, P1"",
      Q649=""Standard Booking, P2"",
      Q649=""Standard Booking, P3"",
      Q649=""Standard Booking, P4""
    ),
    LET(
      resDate,   $"&amp;"K649,
      tourDate,  $N649,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49" s="62" t="str">
        <f t="shared" si="12"/>
        <v/>
      </c>
      <c r="AV649" s="63"/>
      <c r="AW649" s="64"/>
      <c r="AX649" s="64"/>
      <c r="AY649" s="64"/>
      <c r="AZ649" s="64" t="str">
        <f>IFERROR(__xludf.DUMMYFUNCTION("IF(
  OR($AJ649=""Full Payment"",$AJ649=""P1"", ISBLANK($K649)),
  """",
  IF(
    OR(
      $Q649=""Standard Booking, P2"",
      $Q649=""Standard Booking, P3"",
      $Q649=""Standard Booking, P4""
    ),
    LET(
      resDate,   $K649,
      tourDate,"&amp;"  $N649,
      monthCount, DATEDIF(resDate, tourDate, ""M"") + 1,
      secondDates, ARRAYFORMULA(
        DATE(
          YEAR(resDate),
          MONTH(resDate) + SEQUENCE(monthCount),
          2
        )
      ),
      validDates, FILTER(
        sec"&amp;"ondDates,
        (secondDates &gt; resDate + 2) *
        (secondDates &lt;= tourDate - 3)
      ),
      IF(
        OR($AJ649=""P2"", $AJ649=""P3"", $AJ649=""P4""),
        IF(
          COUNTA(validDates) &lt; 2,
          """",
          TEXT(INDEX(validDates"&amp;", 2), ""mmm d, yyyy"")
        ),
        IF(
          COUNTA(validDates) &lt; 2,
          """",
          TEXTJOIN("", "", TRUE,
            TEXT(INDEX(validDates, 1), ""mmm d, yyyy""),
            TEXT(INDEX(validDates, 2), ""mmm d, yyyy"")
          )
 "&amp;"       )
      )
    ),
    """"
  )
)
"),"")</f>
        <v/>
      </c>
      <c r="BA649" s="65" t="str">
        <f t="shared" si="13"/>
        <v/>
      </c>
      <c r="BB649" s="63"/>
      <c r="BC649" s="64"/>
      <c r="BD649" s="64"/>
      <c r="BE649" s="64"/>
      <c r="BF649" s="64" t="str">
        <f>IFERROR(__xludf.DUMMYFUNCTION("IF(
  OR($AJ649=""Full Payment"",$AJ649=""P1"", $AJ649=""P2""),
  """",
  IF(
    AND(
      NOT(ISBLANK($K649)),
      OR(
        Q649=""Standard Booking, P3"",
        Q649=""Standard Booking, P4""
      )
    ),
    LET(
      resDate,   $K649,
      "&amp;"tourDate,  $N649,
      monthCount, DATEDIF(resDate, tourDate, ""M"") + 1,
      secondDates, ARRAYFORMULA(
        DATE(
          YEAR(resDate),
          MONTH(resDate) + SEQUENCE(monthCount),
          2
        )
      ),
      validDates, FILTER(
  "&amp;"      secondDates,
        (secondDates &gt; resDate + 2) *
        (secondDates &lt;= tourDate - 3)
      ),
      IF(
        $AJ649=""P4"",
        IF(
          COUNTA(validDates) &lt; 3,
          """",
          TEXT(INDEX(validDates, 3), ""mmm d, yyyy"")
  "&amp;"      ),
        IF(
          $AJ649=""P3"",
          IF(
            COUNTA(validDates) &lt; 3,
            """",
            TEXT(INDEX(validDates, 3), ""mmm d, yyyy"")
          ),
          IF(
            COUNTA(validDates) &lt; 3,
            """",
    "&amp;"        TEXTJOIN("", "", TRUE,
              TEXT(INDEX(validDates, 1), ""mmm d, yyyy""),
              TEXT(INDEX(validDates, 2), ""mmm d, yyyy""),
              TEXT(INDEX(validDates, 3), ""mmm d, yyyy"")
            )
          )
        )
      )
    "&amp;"),
    """"
  )
)
"),"")</f>
        <v/>
      </c>
      <c r="BG649" s="65" t="str">
        <f t="shared" si="14"/>
        <v/>
      </c>
      <c r="BH649" s="63"/>
      <c r="BI649" s="64"/>
      <c r="BJ649" s="64"/>
      <c r="BK649" s="64"/>
      <c r="BL649" s="64" t="str">
        <f>IFERROR(__xludf.DUMMYFUNCTION("IF(
  OR($AJ649=""Full Payment"",$AJ649=""P1"",$AJ649=""P2"",$AJ649=""P3""),
  """",
  IF(
    AND(
      NOT(ISBLANK($K649)),
      $Q649=""Standard Booking, P4""
    ),
    LET(
      resDate,   $K649,
      tourDate,  $N649,
      monthCount, DATEDIF(r"&amp;"esDate, tourDate, ""M"") + 1,
      secondDates, ARRAYFORMULA(
        DATE(
          YEAR(resDate),
          MONTH(resDate) + SEQUENCE(monthCount),
          2
        )
      ),
      validDates, FILTER(
        secondDates,
        (secondDates &gt; res"&amp;"Date + 2) *
        (secondDates &lt;= tourDate - 3)
      ),
      IF(
        $AJ649=""P4"",
        IF(
          COUNTA(validDates) &lt; 4,
          """",
          TEXT(
            INDEX(validDates, 4),
            ""mmm d, yyyy""
          )
        ),
"&amp;"        IF(
          COUNTA(validDates) &lt; 4,
          """",
          TEXTJOIN(
            "", "", TRUE,
            TEXT(INDEX(validDates, 1), ""mmm d, yyyy""),
            TEXT(INDEX(validDates, 2), ""mmm d, yyyy""),
            TEXT(INDEX(validDates"&amp;", 3), ""mmm d, yyyy""),
            TEXT(INDEX(validDates, 4), ""mmm d, yyyy"")
          )
        )
      )
    ),
    """"
  )
)
"),"")</f>
        <v/>
      </c>
      <c r="BM649" s="65" t="str">
        <f t="shared" si="15"/>
        <v/>
      </c>
      <c r="BN649" s="66"/>
      <c r="BO649" s="67"/>
      <c r="BP649" s="49" t="b">
        <v>0</v>
      </c>
      <c r="BQ649" s="49" t="b">
        <v>0</v>
      </c>
      <c r="BR649" s="68"/>
      <c r="BS649" s="69"/>
      <c r="BT649" s="70" t="b">
        <v>0</v>
      </c>
      <c r="BU649" s="71"/>
      <c r="BV649" s="72"/>
      <c r="BW649" s="86" t="b">
        <v>0</v>
      </c>
      <c r="BX649" s="87"/>
    </row>
    <row r="650">
      <c r="A650" s="35" t="str">
        <f t="shared" si="1"/>
        <v/>
      </c>
      <c r="B650" s="36" t="str">
        <f t="shared" si="2"/>
        <v/>
      </c>
      <c r="C650" s="36" t="str">
        <f t="array" ref="C650">IF(
  M650="",
  "",
  IFERROR(
    INDEX(
      '{INDEX} Tour Packages'!$A:$ZZ,
      MATCH(
        M650,
        INDEX(
          '{INDEX} Tour Packages'!$A:$ZZ,
          ,
          MATCH("Tour Package Name", '{INDEX} Tour Packages'!$4:$4, 0)
        ),
        0
      ),
      MATCH("Tour Code", '{INDEX} Tour Packages'!$4:$4, 0)
    ),
    "XXX"
  )
)
</f>
        <v/>
      </c>
      <c r="D650" s="36" t="str">
        <f t="shared" si="3"/>
        <v/>
      </c>
      <c r="E650" s="36" t="str">
        <f t="shared" si="4"/>
        <v/>
      </c>
      <c r="F650" s="37" t="str">
        <f t="shared" si="5"/>
        <v/>
      </c>
      <c r="G650" s="89"/>
      <c r="H650" s="89"/>
      <c r="I650" s="90"/>
      <c r="J650" s="40" t="str">
        <f t="shared" si="16"/>
        <v> </v>
      </c>
      <c r="K650" s="91"/>
      <c r="L650" s="55"/>
      <c r="M650" s="55"/>
      <c r="N650" s="91"/>
      <c r="O650" s="43" t="str">
        <f>IFERROR(__xludf.DUMMYFUNCTION("IF(N650="""","""",IFERROR(
  N650 + VALUE(REGEXEXTRACT(P650, ""(\d+)\s+Days"")),
  """"
)
)"),"")</f>
        <v/>
      </c>
      <c r="P650" s="43" t="str">
        <f t="array" ref="P650">IFERROR(
  INDEX(
    INDEX('{INDEX} Tour Packages'!$A:$ZZ, , MATCH(P$3, '{INDEX} Tour Packages'!$4:$4, 0)),
    MATCH(M650, INDEX('{INDEX} Tour Packages'!$A:$ZZ,0, MATCH("Tour Package Name", '{INDEX} Tour Packages'!$4:$4, 0)), 0)
  ),
"")
</f>
        <v/>
      </c>
      <c r="Q650" s="44" t="str">
        <f t="shared" si="7"/>
        <v/>
      </c>
      <c r="R650" s="44" t="str">
        <f>IFERROR(__xludf.DUMMYFUNCTION("IF(OR(ISBLANK(K650), ISBLANK(N650)), """", 
  LET(
    resDate, K650,
    tourDate, N650,
    monthCount, MAX(0, DATEDIF(resDate, tourDate - 3, ""M"") + 1),
    secondDates, ARRAYFORMULA(DATE(YEAR(resDate), MONTH(resDate) + SEQUENCE(monthCount), 2)),
    "&amp;"validDates, FILTER(secondDates, (secondDates &gt; resDate + 2) * (secondDates &lt;= tourDate - 3)),
    IF(ISERROR(validDates), 0, COUNTA(validDates))
  )
)
"),"")</f>
        <v/>
      </c>
      <c r="S650" s="44" t="str">
        <f t="shared" si="8"/>
        <v/>
      </c>
      <c r="T650" s="45" t="str">
        <f t="array" ref="T650">IF(ISBLANK(BO650),IFERROR(
  INDEX(
    INDEX('{INDEX} Payment Terms'!$A:$G, , MATCH(T$3, '{INDEX} Payment Terms'!$4:$4, 0)),
    MATCH(Q650, INDEX('{INDEX} Payment Terms'!$A:$G,0, MATCH("Payment Condition", '{INDEX} Payment Terms'!$4:$4, 0)), 0)
  ),
""),"Cancelled")
</f>
        <v/>
      </c>
      <c r="U650" s="46" t="b">
        <v>0</v>
      </c>
      <c r="V650" s="47" t="str">
        <f>IFERROR(__xludf.DUMMYFUNCTION("IF(OR(L650=""Duo Booking"", L650=""Group Booking""),
IF(U650=FALSE,"""",
    LET(
      bookingType, L650,
      tour, M650,
      mainFirst, H650,
      mainLast, I650,
      mainEmail, G650,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$L$4:L650, bookingType,
          $M$4:M650, tour,
          $H$4:H650, mainFirst,
          $I$4:I650, mainLast,
          $G$4:G650, mainEmail
        ),
        ""000""
      ),
  "&amp;"    baseID &amp; ""-"" &amp; memberNumber
    )
  ),
  """"
)
"),"")</f>
        <v/>
      </c>
      <c r="W650" s="48"/>
      <c r="X650" s="85" t="b">
        <v>0</v>
      </c>
      <c r="Y650" s="85" t="b">
        <v>0</v>
      </c>
      <c r="Z650" s="85" t="b">
        <v>0</v>
      </c>
      <c r="AA650" s="50"/>
      <c r="AB650" s="51"/>
      <c r="AC650" s="85" t="b">
        <v>0</v>
      </c>
      <c r="AD650" s="92"/>
      <c r="AE650" s="88"/>
      <c r="AF650" s="36" t="str">
        <f t="array" ref="AF650">IF(M650="","",INDEX(
      '{INDEX} Tour Packages'!$A:$ZP,
      MATCH($M650, '{INDEX} Tour Packages'!$A:$A, 0),
      MATCH(AF$3, '{INDEX} Tour Packages'!$4:$4, 0)
    ))</f>
        <v/>
      </c>
      <c r="AG650" s="36" t="str">
        <f t="array" ref="AG650">IF(M650="","",INDEX(
      '{INDEX} Tour Packages'!$A:$ZP,
      MATCH($M650, '{INDEX} Tour Packages'!$A:$A, 0),
      MATCH(AG$3, '{INDEX} Tour Packages'!$4:$4, 0)
    ))</f>
        <v/>
      </c>
      <c r="AH650" s="36" t="str">
        <f t="array" ref="AH650">IF(M650="","",INDEX(
      '{INDEX} Tour Packages'!$A:$ZP,
      MATCH($M650, '{INDEX} Tour Packages'!$A:$A, 0),
      MATCH(AH$3, '{INDEX} Tour Packages'!$4:$4, 0)
    ))</f>
        <v/>
      </c>
      <c r="AI650" s="54" t="str">
        <f t="shared" si="9"/>
        <v/>
      </c>
      <c r="AJ650" s="42"/>
      <c r="AK650" s="55"/>
      <c r="AL650" s="46" t="b">
        <v>0</v>
      </c>
      <c r="AM650" s="56"/>
      <c r="AN650" s="57" t="str">
        <f t="shared" si="10"/>
        <v/>
      </c>
      <c r="AO650" s="58" t="str">
        <f t="shared" si="11"/>
        <v/>
      </c>
      <c r="AP650" s="59"/>
      <c r="AQ650" s="60"/>
      <c r="AR650" s="61"/>
      <c r="AS650" s="61"/>
      <c r="AT650" s="61" t="str">
        <f>IFERROR(__xludf.DUMMYFUNCTION("IF( 
  OR($AJ650=""Full Payment"", ISBLANK($K650)),
  """",
  IF(
    OR(
      Q650=""Standard Booking, P1"",
      Q650=""Standard Booking, P2"",
      Q650=""Standard Booking, P3"",
      Q650=""Standard Booking, P4""
    ),
    LET(
      resDate,   $"&amp;"K650,
      tourDate,  $N650,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0" s="62" t="str">
        <f t="shared" si="12"/>
        <v/>
      </c>
      <c r="AV650" s="63"/>
      <c r="AW650" s="64"/>
      <c r="AX650" s="64"/>
      <c r="AY650" s="64"/>
      <c r="AZ650" s="64" t="str">
        <f>IFERROR(__xludf.DUMMYFUNCTION("IF(
  OR($AJ650=""Full Payment"",$AJ650=""P1"", ISBLANK($K650)),
  """",
  IF(
    OR(
      $Q650=""Standard Booking, P2"",
      $Q650=""Standard Booking, P3"",
      $Q650=""Standard Booking, P4""
    ),
    LET(
      resDate,   $K650,
      tourDate,"&amp;"  $N650,
      monthCount, DATEDIF(resDate, tourDate, ""M"") + 1,
      secondDates, ARRAYFORMULA(
        DATE(
          YEAR(resDate),
          MONTH(resDate) + SEQUENCE(monthCount),
          2
        )
      ),
      validDates, FILTER(
        sec"&amp;"ondDates,
        (secondDates &gt; resDate + 2) *
        (secondDates &lt;= tourDate - 3)
      ),
      IF(
        OR($AJ650=""P2"", $AJ650=""P3"", $AJ650=""P4""),
        IF(
          COUNTA(validDates) &lt; 2,
          """",
          TEXT(INDEX(validDates"&amp;", 2), ""mmm d, yyyy"")
        ),
        IF(
          COUNTA(validDates) &lt; 2,
          """",
          TEXTJOIN("", "", TRUE,
            TEXT(INDEX(validDates, 1), ""mmm d, yyyy""),
            TEXT(INDEX(validDates, 2), ""mmm d, yyyy"")
          )
 "&amp;"       )
      )
    ),
    """"
  )
)
"),"")</f>
        <v/>
      </c>
      <c r="BA650" s="65" t="str">
        <f t="shared" si="13"/>
        <v/>
      </c>
      <c r="BB650" s="63"/>
      <c r="BC650" s="64"/>
      <c r="BD650" s="64"/>
      <c r="BE650" s="64"/>
      <c r="BF650" s="64" t="str">
        <f>IFERROR(__xludf.DUMMYFUNCTION("IF(
  OR($AJ650=""Full Payment"",$AJ650=""P1"", $AJ650=""P2""),
  """",
  IF(
    AND(
      NOT(ISBLANK($K650)),
      OR(
        Q650=""Standard Booking, P3"",
        Q650=""Standard Booking, P4""
      )
    ),
    LET(
      resDate,   $K650,
      "&amp;"tourDate,  $N650,
      monthCount, DATEDIF(resDate, tourDate, ""M"") + 1,
      secondDates, ARRAYFORMULA(
        DATE(
          YEAR(resDate),
          MONTH(resDate) + SEQUENCE(monthCount),
          2
        )
      ),
      validDates, FILTER(
  "&amp;"      secondDates,
        (secondDates &gt; resDate + 2) *
        (secondDates &lt;= tourDate - 3)
      ),
      IF(
        $AJ650=""P4"",
        IF(
          COUNTA(validDates) &lt; 3,
          """",
          TEXT(INDEX(validDates, 3), ""mmm d, yyyy"")
  "&amp;"      ),
        IF(
          $AJ650=""P3"",
          IF(
            COUNTA(validDates) &lt; 3,
            """",
            TEXT(INDEX(validDates, 3), ""mmm d, yyyy"")
          ),
          IF(
            COUNTA(validDates) &lt; 3,
            """",
    "&amp;"        TEXTJOIN("", "", TRUE,
              TEXT(INDEX(validDates, 1), ""mmm d, yyyy""),
              TEXT(INDEX(validDates, 2), ""mmm d, yyyy""),
              TEXT(INDEX(validDates, 3), ""mmm d, yyyy"")
            )
          )
        )
      )
    "&amp;"),
    """"
  )
)
"),"")</f>
        <v/>
      </c>
      <c r="BG650" s="65" t="str">
        <f t="shared" si="14"/>
        <v/>
      </c>
      <c r="BH650" s="63"/>
      <c r="BI650" s="64"/>
      <c r="BJ650" s="64"/>
      <c r="BK650" s="64"/>
      <c r="BL650" s="64" t="str">
        <f>IFERROR(__xludf.DUMMYFUNCTION("IF(
  OR($AJ650=""Full Payment"",$AJ650=""P1"",$AJ650=""P2"",$AJ650=""P3""),
  """",
  IF(
    AND(
      NOT(ISBLANK($K650)),
      $Q650=""Standard Booking, P4""
    ),
    LET(
      resDate,   $K650,
      tourDate,  $N650,
      monthCount, DATEDIF(r"&amp;"esDate, tourDate, ""M"") + 1,
      secondDates, ARRAYFORMULA(
        DATE(
          YEAR(resDate),
          MONTH(resDate) + SEQUENCE(monthCount),
          2
        )
      ),
      validDates, FILTER(
        secondDates,
        (secondDates &gt; res"&amp;"Date + 2) *
        (secondDates &lt;= tourDate - 3)
      ),
      IF(
        $AJ650=""P4"",
        IF(
          COUNTA(validDates) &lt; 4,
          """",
          TEXT(
            INDEX(validDates, 4),
            ""mmm d, yyyy""
          )
        ),
"&amp;"        IF(
          COUNTA(validDates) &lt; 4,
          """",
          TEXTJOIN(
            "", "", TRUE,
            TEXT(INDEX(validDates, 1), ""mmm d, yyyy""),
            TEXT(INDEX(validDates, 2), ""mmm d, yyyy""),
            TEXT(INDEX(validDates"&amp;", 3), ""mmm d, yyyy""),
            TEXT(INDEX(validDates, 4), ""mmm d, yyyy"")
          )
        )
      )
    ),
    """"
  )
)
"),"")</f>
        <v/>
      </c>
      <c r="BM650" s="65" t="str">
        <f t="shared" si="15"/>
        <v/>
      </c>
      <c r="BN650" s="66"/>
      <c r="BO650" s="67"/>
      <c r="BP650" s="49" t="b">
        <v>0</v>
      </c>
      <c r="BQ650" s="49" t="b">
        <v>0</v>
      </c>
      <c r="BR650" s="68"/>
      <c r="BS650" s="69"/>
      <c r="BT650" s="70" t="b">
        <v>0</v>
      </c>
      <c r="BU650" s="71"/>
      <c r="BV650" s="72"/>
      <c r="BW650" s="86" t="b">
        <v>0</v>
      </c>
      <c r="BX650" s="87"/>
    </row>
    <row r="651">
      <c r="A651" s="35" t="str">
        <f t="shared" si="1"/>
        <v/>
      </c>
      <c r="B651" s="36" t="str">
        <f t="shared" si="2"/>
        <v/>
      </c>
      <c r="C651" s="36" t="str">
        <f t="array" ref="C651">IF(
  M651="",
  "",
  IFERROR(
    INDEX(
      '{INDEX} Tour Packages'!$A:$ZZ,
      MATCH(
        M651,
        INDEX(
          '{INDEX} Tour Packages'!$A:$ZZ,
          ,
          MATCH("Tour Package Name", '{INDEX} Tour Packages'!$4:$4, 0)
        ),
        0
      ),
      MATCH("Tour Code", '{INDEX} Tour Packages'!$4:$4, 0)
    ),
    "XXX"
  )
)
</f>
        <v/>
      </c>
      <c r="D651" s="36" t="str">
        <f t="shared" si="3"/>
        <v/>
      </c>
      <c r="E651" s="36" t="str">
        <f t="shared" si="4"/>
        <v/>
      </c>
      <c r="F651" s="37" t="str">
        <f t="shared" si="5"/>
        <v/>
      </c>
      <c r="G651" s="89"/>
      <c r="H651" s="89"/>
      <c r="I651" s="90"/>
      <c r="J651" s="40" t="str">
        <f t="shared" si="16"/>
        <v> </v>
      </c>
      <c r="K651" s="91"/>
      <c r="L651" s="55"/>
      <c r="M651" s="55"/>
      <c r="N651" s="91"/>
      <c r="O651" s="43" t="str">
        <f>IFERROR(__xludf.DUMMYFUNCTION("IF(N651="""","""",IFERROR(
  N651 + VALUE(REGEXEXTRACT(P651, ""(\d+)\s+Days"")),
  """"
)
)"),"")</f>
        <v/>
      </c>
      <c r="P651" s="43" t="str">
        <f t="array" ref="P651">IFERROR(
  INDEX(
    INDEX('{INDEX} Tour Packages'!$A:$ZZ, , MATCH(P$3, '{INDEX} Tour Packages'!$4:$4, 0)),
    MATCH(M651, INDEX('{INDEX} Tour Packages'!$A:$ZZ,0, MATCH("Tour Package Name", '{INDEX} Tour Packages'!$4:$4, 0)), 0)
  ),
"")
</f>
        <v/>
      </c>
      <c r="Q651" s="44" t="str">
        <f t="shared" si="7"/>
        <v/>
      </c>
      <c r="R651" s="44" t="str">
        <f>IFERROR(__xludf.DUMMYFUNCTION("IF(OR(ISBLANK(K651), ISBLANK(N651)), """", 
  LET(
    resDate, K651,
    tourDate, N651,
    monthCount, MAX(0, DATEDIF(resDate, tourDate - 3, ""M"") + 1),
    secondDates, ARRAYFORMULA(DATE(YEAR(resDate), MONTH(resDate) + SEQUENCE(monthCount), 2)),
    "&amp;"validDates, FILTER(secondDates, (secondDates &gt; resDate + 2) * (secondDates &lt;= tourDate - 3)),
    IF(ISERROR(validDates), 0, COUNTA(validDates))
  )
)
"),"")</f>
        <v/>
      </c>
      <c r="S651" s="44" t="str">
        <f t="shared" si="8"/>
        <v/>
      </c>
      <c r="T651" s="45" t="str">
        <f t="array" ref="T651">IF(ISBLANK(BO651),IFERROR(
  INDEX(
    INDEX('{INDEX} Payment Terms'!$A:$G, , MATCH(T$3, '{INDEX} Payment Terms'!$4:$4, 0)),
    MATCH(Q651, INDEX('{INDEX} Payment Terms'!$A:$G,0, MATCH("Payment Condition", '{INDEX} Payment Terms'!$4:$4, 0)), 0)
  ),
""),"Cancelled")
</f>
        <v/>
      </c>
      <c r="U651" s="46" t="b">
        <v>0</v>
      </c>
      <c r="V651" s="47" t="str">
        <f>IFERROR(__xludf.DUMMYFUNCTION("IF(OR(L651=""Duo Booking"", L651=""Group Booking""),
IF(U651=FALSE,"""",
    LET(
      bookingType, L651,
      tour, M651,
      mainFirst, H651,
      mainLast, I651,
      mainEmail, G651,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$L$4:L651, bookingType,
          $M$4:M651, tour,
          $H$4:H651, mainFirst,
          $I$4:I651, mainLast,
          $G$4:G651, mainEmail
        ),
        ""000""
      ),
  "&amp;"    baseID &amp; ""-"" &amp; memberNumber
    )
  ),
  """"
)
"),"")</f>
        <v/>
      </c>
      <c r="W651" s="48"/>
      <c r="X651" s="85" t="b">
        <v>0</v>
      </c>
      <c r="Y651" s="85" t="b">
        <v>0</v>
      </c>
      <c r="Z651" s="85" t="b">
        <v>0</v>
      </c>
      <c r="AA651" s="50"/>
      <c r="AB651" s="51"/>
      <c r="AC651" s="85" t="b">
        <v>0</v>
      </c>
      <c r="AD651" s="92"/>
      <c r="AE651" s="88"/>
      <c r="AF651" s="36" t="str">
        <f t="array" ref="AF651">IF(M651="","",INDEX(
      '{INDEX} Tour Packages'!$A:$ZP,
      MATCH($M651, '{INDEX} Tour Packages'!$A:$A, 0),
      MATCH(AF$3, '{INDEX} Tour Packages'!$4:$4, 0)
    ))</f>
        <v/>
      </c>
      <c r="AG651" s="36" t="str">
        <f t="array" ref="AG651">IF(M651="","",INDEX(
      '{INDEX} Tour Packages'!$A:$ZP,
      MATCH($M651, '{INDEX} Tour Packages'!$A:$A, 0),
      MATCH(AG$3, '{INDEX} Tour Packages'!$4:$4, 0)
    ))</f>
        <v/>
      </c>
      <c r="AH651" s="36" t="str">
        <f t="array" ref="AH651">IF(M651="","",INDEX(
      '{INDEX} Tour Packages'!$A:$ZP,
      MATCH($M651, '{INDEX} Tour Packages'!$A:$A, 0),
      MATCH(AH$3, '{INDEX} Tour Packages'!$4:$4, 0)
    ))</f>
        <v/>
      </c>
      <c r="AI651" s="54" t="str">
        <f t="shared" si="9"/>
        <v/>
      </c>
      <c r="AJ651" s="42"/>
      <c r="AK651" s="55"/>
      <c r="AL651" s="46" t="b">
        <v>0</v>
      </c>
      <c r="AM651" s="56"/>
      <c r="AN651" s="57" t="str">
        <f t="shared" si="10"/>
        <v/>
      </c>
      <c r="AO651" s="58" t="str">
        <f t="shared" si="11"/>
        <v/>
      </c>
      <c r="AP651" s="59"/>
      <c r="AQ651" s="60"/>
      <c r="AR651" s="61"/>
      <c r="AS651" s="61"/>
      <c r="AT651" s="61" t="str">
        <f>IFERROR(__xludf.DUMMYFUNCTION("IF( 
  OR($AJ651=""Full Payment"", ISBLANK($K651)),
  """",
  IF(
    OR(
      Q651=""Standard Booking, P1"",
      Q651=""Standard Booking, P2"",
      Q651=""Standard Booking, P3"",
      Q651=""Standard Booking, P4""
    ),
    LET(
      resDate,   $"&amp;"K651,
      tourDate,  $N651,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1" s="62" t="str">
        <f t="shared" si="12"/>
        <v/>
      </c>
      <c r="AV651" s="63"/>
      <c r="AW651" s="64"/>
      <c r="AX651" s="64"/>
      <c r="AY651" s="64"/>
      <c r="AZ651" s="64" t="str">
        <f>IFERROR(__xludf.DUMMYFUNCTION("IF(
  OR($AJ651=""Full Payment"",$AJ651=""P1"", ISBLANK($K651)),
  """",
  IF(
    OR(
      $Q651=""Standard Booking, P2"",
      $Q651=""Standard Booking, P3"",
      $Q651=""Standard Booking, P4""
    ),
    LET(
      resDate,   $K651,
      tourDate,"&amp;"  $N651,
      monthCount, DATEDIF(resDate, tourDate, ""M"") + 1,
      secondDates, ARRAYFORMULA(
        DATE(
          YEAR(resDate),
          MONTH(resDate) + SEQUENCE(monthCount),
          2
        )
      ),
      validDates, FILTER(
        sec"&amp;"ondDates,
        (secondDates &gt; resDate + 2) *
        (secondDates &lt;= tourDate - 3)
      ),
      IF(
        OR($AJ651=""P2"", $AJ651=""P3"", $AJ651=""P4""),
        IF(
          COUNTA(validDates) &lt; 2,
          """",
          TEXT(INDEX(validDates"&amp;", 2), ""mmm d, yyyy"")
        ),
        IF(
          COUNTA(validDates) &lt; 2,
          """",
          TEXTJOIN("", "", TRUE,
            TEXT(INDEX(validDates, 1), ""mmm d, yyyy""),
            TEXT(INDEX(validDates, 2), ""mmm d, yyyy"")
          )
 "&amp;"       )
      )
    ),
    """"
  )
)
"),"")</f>
        <v/>
      </c>
      <c r="BA651" s="65" t="str">
        <f t="shared" si="13"/>
        <v/>
      </c>
      <c r="BB651" s="63"/>
      <c r="BC651" s="64"/>
      <c r="BD651" s="64"/>
      <c r="BE651" s="64"/>
      <c r="BF651" s="64" t="str">
        <f>IFERROR(__xludf.DUMMYFUNCTION("IF(
  OR($AJ651=""Full Payment"",$AJ651=""P1"", $AJ651=""P2""),
  """",
  IF(
    AND(
      NOT(ISBLANK($K651)),
      OR(
        Q651=""Standard Booking, P3"",
        Q651=""Standard Booking, P4""
      )
    ),
    LET(
      resDate,   $K651,
      "&amp;"tourDate,  $N651,
      monthCount, DATEDIF(resDate, tourDate, ""M"") + 1,
      secondDates, ARRAYFORMULA(
        DATE(
          YEAR(resDate),
          MONTH(resDate) + SEQUENCE(monthCount),
          2
        )
      ),
      validDates, FILTER(
  "&amp;"      secondDates,
        (secondDates &gt; resDate + 2) *
        (secondDates &lt;= tourDate - 3)
      ),
      IF(
        $AJ651=""P4"",
        IF(
          COUNTA(validDates) &lt; 3,
          """",
          TEXT(INDEX(validDates, 3), ""mmm d, yyyy"")
  "&amp;"      ),
        IF(
          $AJ651=""P3"",
          IF(
            COUNTA(validDates) &lt; 3,
            """",
            TEXT(INDEX(validDates, 3), ""mmm d, yyyy"")
          ),
          IF(
            COUNTA(validDates) &lt; 3,
            """",
    "&amp;"        TEXTJOIN("", "", TRUE,
              TEXT(INDEX(validDates, 1), ""mmm d, yyyy""),
              TEXT(INDEX(validDates, 2), ""mmm d, yyyy""),
              TEXT(INDEX(validDates, 3), ""mmm d, yyyy"")
            )
          )
        )
      )
    "&amp;"),
    """"
  )
)
"),"")</f>
        <v/>
      </c>
      <c r="BG651" s="65" t="str">
        <f t="shared" si="14"/>
        <v/>
      </c>
      <c r="BH651" s="63"/>
      <c r="BI651" s="64"/>
      <c r="BJ651" s="64"/>
      <c r="BK651" s="64"/>
      <c r="BL651" s="64" t="str">
        <f>IFERROR(__xludf.DUMMYFUNCTION("IF(
  OR($AJ651=""Full Payment"",$AJ651=""P1"",$AJ651=""P2"",$AJ651=""P3""),
  """",
  IF(
    AND(
      NOT(ISBLANK($K651)),
      $Q651=""Standard Booking, P4""
    ),
    LET(
      resDate,   $K651,
      tourDate,  $N651,
      monthCount, DATEDIF(r"&amp;"esDate, tourDate, ""M"") + 1,
      secondDates, ARRAYFORMULA(
        DATE(
          YEAR(resDate),
          MONTH(resDate) + SEQUENCE(monthCount),
          2
        )
      ),
      validDates, FILTER(
        secondDates,
        (secondDates &gt; res"&amp;"Date + 2) *
        (secondDates &lt;= tourDate - 3)
      ),
      IF(
        $AJ651=""P4"",
        IF(
          COUNTA(validDates) &lt; 4,
          """",
          TEXT(
            INDEX(validDates, 4),
            ""mmm d, yyyy""
          )
        ),
"&amp;"        IF(
          COUNTA(validDates) &lt; 4,
          """",
          TEXTJOIN(
            "", "", TRUE,
            TEXT(INDEX(validDates, 1), ""mmm d, yyyy""),
            TEXT(INDEX(validDates, 2), ""mmm d, yyyy""),
            TEXT(INDEX(validDates"&amp;", 3), ""mmm d, yyyy""),
            TEXT(INDEX(validDates, 4), ""mmm d, yyyy"")
          )
        )
      )
    ),
    """"
  )
)
"),"")</f>
        <v/>
      </c>
      <c r="BM651" s="65" t="str">
        <f t="shared" si="15"/>
        <v/>
      </c>
      <c r="BN651" s="66"/>
      <c r="BO651" s="67"/>
      <c r="BP651" s="49" t="b">
        <v>0</v>
      </c>
      <c r="BQ651" s="49" t="b">
        <v>0</v>
      </c>
      <c r="BR651" s="68"/>
      <c r="BS651" s="69"/>
      <c r="BT651" s="70" t="b">
        <v>0</v>
      </c>
      <c r="BU651" s="71"/>
      <c r="BV651" s="72"/>
      <c r="BW651" s="86" t="b">
        <v>0</v>
      </c>
      <c r="BX651" s="87"/>
    </row>
    <row r="652">
      <c r="A652" s="35" t="str">
        <f t="shared" si="1"/>
        <v/>
      </c>
      <c r="B652" s="36" t="str">
        <f t="shared" si="2"/>
        <v/>
      </c>
      <c r="C652" s="36" t="str">
        <f t="array" ref="C652">IF(
  M652="",
  "",
  IFERROR(
    INDEX(
      '{INDEX} Tour Packages'!$A:$ZZ,
      MATCH(
        M652,
        INDEX(
          '{INDEX} Tour Packages'!$A:$ZZ,
          ,
          MATCH("Tour Package Name", '{INDEX} Tour Packages'!$4:$4, 0)
        ),
        0
      ),
      MATCH("Tour Code", '{INDEX} Tour Packages'!$4:$4, 0)
    ),
    "XXX"
  )
)
</f>
        <v/>
      </c>
      <c r="D652" s="36" t="str">
        <f t="shared" si="3"/>
        <v/>
      </c>
      <c r="E652" s="36" t="str">
        <f t="shared" si="4"/>
        <v/>
      </c>
      <c r="F652" s="37" t="str">
        <f t="shared" si="5"/>
        <v/>
      </c>
      <c r="G652" s="89"/>
      <c r="H652" s="89"/>
      <c r="I652" s="90"/>
      <c r="J652" s="40" t="str">
        <f t="shared" si="16"/>
        <v> </v>
      </c>
      <c r="K652" s="91"/>
      <c r="L652" s="55"/>
      <c r="M652" s="55"/>
      <c r="N652" s="91"/>
      <c r="O652" s="43" t="str">
        <f>IFERROR(__xludf.DUMMYFUNCTION("IF(N652="""","""",IFERROR(
  N652 + VALUE(REGEXEXTRACT(P652, ""(\d+)\s+Days"")),
  """"
)
)"),"")</f>
        <v/>
      </c>
      <c r="P652" s="43" t="str">
        <f t="array" ref="P652">IFERROR(
  INDEX(
    INDEX('{INDEX} Tour Packages'!$A:$ZZ, , MATCH(P$3, '{INDEX} Tour Packages'!$4:$4, 0)),
    MATCH(M652, INDEX('{INDEX} Tour Packages'!$A:$ZZ,0, MATCH("Tour Package Name", '{INDEX} Tour Packages'!$4:$4, 0)), 0)
  ),
"")
</f>
        <v/>
      </c>
      <c r="Q652" s="44" t="str">
        <f t="shared" si="7"/>
        <v/>
      </c>
      <c r="R652" s="44" t="str">
        <f>IFERROR(__xludf.DUMMYFUNCTION("IF(OR(ISBLANK(K652), ISBLANK(N652)), """", 
  LET(
    resDate, K652,
    tourDate, N652,
    monthCount, MAX(0, DATEDIF(resDate, tourDate - 3, ""M"") + 1),
    secondDates, ARRAYFORMULA(DATE(YEAR(resDate), MONTH(resDate) + SEQUENCE(monthCount), 2)),
    "&amp;"validDates, FILTER(secondDates, (secondDates &gt; resDate + 2) * (secondDates &lt;= tourDate - 3)),
    IF(ISERROR(validDates), 0, COUNTA(validDates))
  )
)
"),"")</f>
        <v/>
      </c>
      <c r="S652" s="44" t="str">
        <f t="shared" si="8"/>
        <v/>
      </c>
      <c r="T652" s="45" t="str">
        <f t="array" ref="T652">IF(ISBLANK(BO652),IFERROR(
  INDEX(
    INDEX('{INDEX} Payment Terms'!$A:$G, , MATCH(T$3, '{INDEX} Payment Terms'!$4:$4, 0)),
    MATCH(Q652, INDEX('{INDEX} Payment Terms'!$A:$G,0, MATCH("Payment Condition", '{INDEX} Payment Terms'!$4:$4, 0)), 0)
  ),
""),"Cancelled")
</f>
        <v/>
      </c>
      <c r="U652" s="46" t="b">
        <v>0</v>
      </c>
      <c r="V652" s="47" t="str">
        <f>IFERROR(__xludf.DUMMYFUNCTION("IF(OR(L652=""Duo Booking"", L652=""Group Booking""),
IF(U652=FALSE,"""",
    LET(
      bookingType, L652,
      tour, M652,
      mainFirst, H652,
      mainLast, I652,
      mainEmail, G652,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$L$4:L652, bookingType,
          $M$4:M652, tour,
          $H$4:H652, mainFirst,
          $I$4:I652, mainLast,
          $G$4:G652, mainEmail
        ),
        ""000""
      ),
  "&amp;"    baseID &amp; ""-"" &amp; memberNumber
    )
  ),
  """"
)
"),"")</f>
        <v/>
      </c>
      <c r="W652" s="48"/>
      <c r="X652" s="85" t="b">
        <v>0</v>
      </c>
      <c r="Y652" s="85" t="b">
        <v>0</v>
      </c>
      <c r="Z652" s="85" t="b">
        <v>0</v>
      </c>
      <c r="AA652" s="50"/>
      <c r="AB652" s="51"/>
      <c r="AC652" s="85" t="b">
        <v>0</v>
      </c>
      <c r="AD652" s="92"/>
      <c r="AE652" s="88"/>
      <c r="AF652" s="36" t="str">
        <f t="array" ref="AF652">IF(M652="","",INDEX(
      '{INDEX} Tour Packages'!$A:$ZP,
      MATCH($M652, '{INDEX} Tour Packages'!$A:$A, 0),
      MATCH(AF$3, '{INDEX} Tour Packages'!$4:$4, 0)
    ))</f>
        <v/>
      </c>
      <c r="AG652" s="36" t="str">
        <f t="array" ref="AG652">IF(M652="","",INDEX(
      '{INDEX} Tour Packages'!$A:$ZP,
      MATCH($M652, '{INDEX} Tour Packages'!$A:$A, 0),
      MATCH(AG$3, '{INDEX} Tour Packages'!$4:$4, 0)
    ))</f>
        <v/>
      </c>
      <c r="AH652" s="36" t="str">
        <f t="array" ref="AH652">IF(M652="","",INDEX(
      '{INDEX} Tour Packages'!$A:$ZP,
      MATCH($M652, '{INDEX} Tour Packages'!$A:$A, 0),
      MATCH(AH$3, '{INDEX} Tour Packages'!$4:$4, 0)
    ))</f>
        <v/>
      </c>
      <c r="AI652" s="54" t="str">
        <f t="shared" si="9"/>
        <v/>
      </c>
      <c r="AJ652" s="42"/>
      <c r="AK652" s="55"/>
      <c r="AL652" s="46" t="b">
        <v>0</v>
      </c>
      <c r="AM652" s="56"/>
      <c r="AN652" s="57" t="str">
        <f t="shared" si="10"/>
        <v/>
      </c>
      <c r="AO652" s="58" t="str">
        <f t="shared" si="11"/>
        <v/>
      </c>
      <c r="AP652" s="59"/>
      <c r="AQ652" s="60"/>
      <c r="AR652" s="61"/>
      <c r="AS652" s="61"/>
      <c r="AT652" s="61" t="str">
        <f>IFERROR(__xludf.DUMMYFUNCTION("IF( 
  OR($AJ652=""Full Payment"", ISBLANK($K652)),
  """",
  IF(
    OR(
      Q652=""Standard Booking, P1"",
      Q652=""Standard Booking, P2"",
      Q652=""Standard Booking, P3"",
      Q652=""Standard Booking, P4""
    ),
    LET(
      resDate,   $"&amp;"K652,
      tourDate,  $N652,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2" s="62" t="str">
        <f t="shared" si="12"/>
        <v/>
      </c>
      <c r="AV652" s="63"/>
      <c r="AW652" s="64"/>
      <c r="AX652" s="64"/>
      <c r="AY652" s="64"/>
      <c r="AZ652" s="64" t="str">
        <f>IFERROR(__xludf.DUMMYFUNCTION("IF(
  OR($AJ652=""Full Payment"",$AJ652=""P1"", ISBLANK($K652)),
  """",
  IF(
    OR(
      $Q652=""Standard Booking, P2"",
      $Q652=""Standard Booking, P3"",
      $Q652=""Standard Booking, P4""
    ),
    LET(
      resDate,   $K652,
      tourDate,"&amp;"  $N652,
      monthCount, DATEDIF(resDate, tourDate, ""M"") + 1,
      secondDates, ARRAYFORMULA(
        DATE(
          YEAR(resDate),
          MONTH(resDate) + SEQUENCE(monthCount),
          2
        )
      ),
      validDates, FILTER(
        sec"&amp;"ondDates,
        (secondDates &gt; resDate + 2) *
        (secondDates &lt;= tourDate - 3)
      ),
      IF(
        OR($AJ652=""P2"", $AJ652=""P3"", $AJ652=""P4""),
        IF(
          COUNTA(validDates) &lt; 2,
          """",
          TEXT(INDEX(validDates"&amp;", 2), ""mmm d, yyyy"")
        ),
        IF(
          COUNTA(validDates) &lt; 2,
          """",
          TEXTJOIN("", "", TRUE,
            TEXT(INDEX(validDates, 1), ""mmm d, yyyy""),
            TEXT(INDEX(validDates, 2), ""mmm d, yyyy"")
          )
 "&amp;"       )
      )
    ),
    """"
  )
)
"),"")</f>
        <v/>
      </c>
      <c r="BA652" s="65" t="str">
        <f t="shared" si="13"/>
        <v/>
      </c>
      <c r="BB652" s="63"/>
      <c r="BC652" s="64"/>
      <c r="BD652" s="64"/>
      <c r="BE652" s="64"/>
      <c r="BF652" s="64" t="str">
        <f>IFERROR(__xludf.DUMMYFUNCTION("IF(
  OR($AJ652=""Full Payment"",$AJ652=""P1"", $AJ652=""P2""),
  """",
  IF(
    AND(
      NOT(ISBLANK($K652)),
      OR(
        Q652=""Standard Booking, P3"",
        Q652=""Standard Booking, P4""
      )
    ),
    LET(
      resDate,   $K652,
      "&amp;"tourDate,  $N652,
      monthCount, DATEDIF(resDate, tourDate, ""M"") + 1,
      secondDates, ARRAYFORMULA(
        DATE(
          YEAR(resDate),
          MONTH(resDate) + SEQUENCE(monthCount),
          2
        )
      ),
      validDates, FILTER(
  "&amp;"      secondDates,
        (secondDates &gt; resDate + 2) *
        (secondDates &lt;= tourDate - 3)
      ),
      IF(
        $AJ652=""P4"",
        IF(
          COUNTA(validDates) &lt; 3,
          """",
          TEXT(INDEX(validDates, 3), ""mmm d, yyyy"")
  "&amp;"      ),
        IF(
          $AJ652=""P3"",
          IF(
            COUNTA(validDates) &lt; 3,
            """",
            TEXT(INDEX(validDates, 3), ""mmm d, yyyy"")
          ),
          IF(
            COUNTA(validDates) &lt; 3,
            """",
    "&amp;"        TEXTJOIN("", "", TRUE,
              TEXT(INDEX(validDates, 1), ""mmm d, yyyy""),
              TEXT(INDEX(validDates, 2), ""mmm d, yyyy""),
              TEXT(INDEX(validDates, 3), ""mmm d, yyyy"")
            )
          )
        )
      )
    "&amp;"),
    """"
  )
)
"),"")</f>
        <v/>
      </c>
      <c r="BG652" s="65" t="str">
        <f t="shared" si="14"/>
        <v/>
      </c>
      <c r="BH652" s="63"/>
      <c r="BI652" s="64"/>
      <c r="BJ652" s="64"/>
      <c r="BK652" s="64"/>
      <c r="BL652" s="64" t="str">
        <f>IFERROR(__xludf.DUMMYFUNCTION("IF(
  OR($AJ652=""Full Payment"",$AJ652=""P1"",$AJ652=""P2"",$AJ652=""P3""),
  """",
  IF(
    AND(
      NOT(ISBLANK($K652)),
      $Q652=""Standard Booking, P4""
    ),
    LET(
      resDate,   $K652,
      tourDate,  $N652,
      monthCount, DATEDIF(r"&amp;"esDate, tourDate, ""M"") + 1,
      secondDates, ARRAYFORMULA(
        DATE(
          YEAR(resDate),
          MONTH(resDate) + SEQUENCE(monthCount),
          2
        )
      ),
      validDates, FILTER(
        secondDates,
        (secondDates &gt; res"&amp;"Date + 2) *
        (secondDates &lt;= tourDate - 3)
      ),
      IF(
        $AJ652=""P4"",
        IF(
          COUNTA(validDates) &lt; 4,
          """",
          TEXT(
            INDEX(validDates, 4),
            ""mmm d, yyyy""
          )
        ),
"&amp;"        IF(
          COUNTA(validDates) &lt; 4,
          """",
          TEXTJOIN(
            "", "", TRUE,
            TEXT(INDEX(validDates, 1), ""mmm d, yyyy""),
            TEXT(INDEX(validDates, 2), ""mmm d, yyyy""),
            TEXT(INDEX(validDates"&amp;", 3), ""mmm d, yyyy""),
            TEXT(INDEX(validDates, 4), ""mmm d, yyyy"")
          )
        )
      )
    ),
    """"
  )
)
"),"")</f>
        <v/>
      </c>
      <c r="BM652" s="65" t="str">
        <f t="shared" si="15"/>
        <v/>
      </c>
      <c r="BN652" s="66"/>
      <c r="BO652" s="67"/>
      <c r="BP652" s="49" t="b">
        <v>0</v>
      </c>
      <c r="BQ652" s="49" t="b">
        <v>0</v>
      </c>
      <c r="BR652" s="68"/>
      <c r="BS652" s="69"/>
      <c r="BT652" s="70" t="b">
        <v>0</v>
      </c>
      <c r="BU652" s="71"/>
      <c r="BV652" s="72"/>
      <c r="BW652" s="86" t="b">
        <v>0</v>
      </c>
      <c r="BX652" s="87"/>
    </row>
    <row r="653">
      <c r="A653" s="35" t="str">
        <f t="shared" si="1"/>
        <v/>
      </c>
      <c r="B653" s="36" t="str">
        <f t="shared" si="2"/>
        <v/>
      </c>
      <c r="C653" s="36" t="str">
        <f t="array" ref="C653">IF(
  M653="",
  "",
  IFERROR(
    INDEX(
      '{INDEX} Tour Packages'!$A:$ZZ,
      MATCH(
        M653,
        INDEX(
          '{INDEX} Tour Packages'!$A:$ZZ,
          ,
          MATCH("Tour Package Name", '{INDEX} Tour Packages'!$4:$4, 0)
        ),
        0
      ),
      MATCH("Tour Code", '{INDEX} Tour Packages'!$4:$4, 0)
    ),
    "XXX"
  )
)
</f>
        <v/>
      </c>
      <c r="D653" s="36" t="str">
        <f t="shared" si="3"/>
        <v/>
      </c>
      <c r="E653" s="36" t="str">
        <f t="shared" si="4"/>
        <v/>
      </c>
      <c r="F653" s="37" t="str">
        <f t="shared" si="5"/>
        <v/>
      </c>
      <c r="G653" s="89"/>
      <c r="H653" s="89"/>
      <c r="I653" s="90"/>
      <c r="J653" s="40" t="str">
        <f t="shared" si="16"/>
        <v> </v>
      </c>
      <c r="K653" s="91"/>
      <c r="L653" s="55"/>
      <c r="M653" s="55"/>
      <c r="N653" s="91"/>
      <c r="O653" s="43" t="str">
        <f>IFERROR(__xludf.DUMMYFUNCTION("IF(N653="""","""",IFERROR(
  N653 + VALUE(REGEXEXTRACT(P653, ""(\d+)\s+Days"")),
  """"
)
)"),"")</f>
        <v/>
      </c>
      <c r="P653" s="43" t="str">
        <f t="array" ref="P653">IFERROR(
  INDEX(
    INDEX('{INDEX} Tour Packages'!$A:$ZZ, , MATCH(P$3, '{INDEX} Tour Packages'!$4:$4, 0)),
    MATCH(M653, INDEX('{INDEX} Tour Packages'!$A:$ZZ,0, MATCH("Tour Package Name", '{INDEX} Tour Packages'!$4:$4, 0)), 0)
  ),
"")
</f>
        <v/>
      </c>
      <c r="Q653" s="44" t="str">
        <f t="shared" si="7"/>
        <v/>
      </c>
      <c r="R653" s="44" t="str">
        <f>IFERROR(__xludf.DUMMYFUNCTION("IF(OR(ISBLANK(K653), ISBLANK(N653)), """", 
  LET(
    resDate, K653,
    tourDate, N653,
    monthCount, MAX(0, DATEDIF(resDate, tourDate - 3, ""M"") + 1),
    secondDates, ARRAYFORMULA(DATE(YEAR(resDate), MONTH(resDate) + SEQUENCE(monthCount), 2)),
    "&amp;"validDates, FILTER(secondDates, (secondDates &gt; resDate + 2) * (secondDates &lt;= tourDate - 3)),
    IF(ISERROR(validDates), 0, COUNTA(validDates))
  )
)
"),"")</f>
        <v/>
      </c>
      <c r="S653" s="44" t="str">
        <f t="shared" si="8"/>
        <v/>
      </c>
      <c r="T653" s="45" t="str">
        <f t="array" ref="T653">IF(ISBLANK(BO653),IFERROR(
  INDEX(
    INDEX('{INDEX} Payment Terms'!$A:$G, , MATCH(T$3, '{INDEX} Payment Terms'!$4:$4, 0)),
    MATCH(Q653, INDEX('{INDEX} Payment Terms'!$A:$G,0, MATCH("Payment Condition", '{INDEX} Payment Terms'!$4:$4, 0)), 0)
  ),
""),"Cancelled")
</f>
        <v/>
      </c>
      <c r="U653" s="46" t="b">
        <v>0</v>
      </c>
      <c r="V653" s="47" t="str">
        <f>IFERROR(__xludf.DUMMYFUNCTION("IF(OR(L653=""Duo Booking"", L653=""Group Booking""),
IF(U653=FALSE,"""",
    LET(
      bookingType, L653,
      tour, M653,
      mainFirst, H653,
      mainLast, I653,
      mainEmail, G653,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$L$4:L653, bookingType,
          $M$4:M653, tour,
          $H$4:H653, mainFirst,
          $I$4:I653, mainLast,
          $G$4:G653, mainEmail
        ),
        ""000""
      ),
  "&amp;"    baseID &amp; ""-"" &amp; memberNumber
    )
  ),
  """"
)
"),"")</f>
        <v/>
      </c>
      <c r="W653" s="48"/>
      <c r="X653" s="85" t="b">
        <v>0</v>
      </c>
      <c r="Y653" s="85" t="b">
        <v>0</v>
      </c>
      <c r="Z653" s="85" t="b">
        <v>0</v>
      </c>
      <c r="AA653" s="50"/>
      <c r="AB653" s="51"/>
      <c r="AC653" s="85" t="b">
        <v>0</v>
      </c>
      <c r="AD653" s="92"/>
      <c r="AE653" s="88"/>
      <c r="AF653" s="36" t="str">
        <f t="array" ref="AF653">IF(M653="","",INDEX(
      '{INDEX} Tour Packages'!$A:$ZP,
      MATCH($M653, '{INDEX} Tour Packages'!$A:$A, 0),
      MATCH(AF$3, '{INDEX} Tour Packages'!$4:$4, 0)
    ))</f>
        <v/>
      </c>
      <c r="AG653" s="36" t="str">
        <f t="array" ref="AG653">IF(M653="","",INDEX(
      '{INDEX} Tour Packages'!$A:$ZP,
      MATCH($M653, '{INDEX} Tour Packages'!$A:$A, 0),
      MATCH(AG$3, '{INDEX} Tour Packages'!$4:$4, 0)
    ))</f>
        <v/>
      </c>
      <c r="AH653" s="36" t="str">
        <f t="array" ref="AH653">IF(M653="","",INDEX(
      '{INDEX} Tour Packages'!$A:$ZP,
      MATCH($M653, '{INDEX} Tour Packages'!$A:$A, 0),
      MATCH(AH$3, '{INDEX} Tour Packages'!$4:$4, 0)
    ))</f>
        <v/>
      </c>
      <c r="AI653" s="54" t="str">
        <f t="shared" si="9"/>
        <v/>
      </c>
      <c r="AJ653" s="42"/>
      <c r="AK653" s="55"/>
      <c r="AL653" s="46" t="b">
        <v>0</v>
      </c>
      <c r="AM653" s="56"/>
      <c r="AN653" s="57" t="str">
        <f t="shared" si="10"/>
        <v/>
      </c>
      <c r="AO653" s="58" t="str">
        <f t="shared" si="11"/>
        <v/>
      </c>
      <c r="AP653" s="59"/>
      <c r="AQ653" s="60"/>
      <c r="AR653" s="61"/>
      <c r="AS653" s="61"/>
      <c r="AT653" s="61" t="str">
        <f>IFERROR(__xludf.DUMMYFUNCTION("IF( 
  OR($AJ653=""Full Payment"", ISBLANK($K653)),
  """",
  IF(
    OR(
      Q653=""Standard Booking, P1"",
      Q653=""Standard Booking, P2"",
      Q653=""Standard Booking, P3"",
      Q653=""Standard Booking, P4""
    ),
    LET(
      resDate,   $"&amp;"K653,
      tourDate,  $N653,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3" s="62" t="str">
        <f t="shared" si="12"/>
        <v/>
      </c>
      <c r="AV653" s="63"/>
      <c r="AW653" s="64"/>
      <c r="AX653" s="64"/>
      <c r="AY653" s="64"/>
      <c r="AZ653" s="64" t="str">
        <f>IFERROR(__xludf.DUMMYFUNCTION("IF(
  OR($AJ653=""Full Payment"",$AJ653=""P1"", ISBLANK($K653)),
  """",
  IF(
    OR(
      $Q653=""Standard Booking, P2"",
      $Q653=""Standard Booking, P3"",
      $Q653=""Standard Booking, P4""
    ),
    LET(
      resDate,   $K653,
      tourDate,"&amp;"  $N653,
      monthCount, DATEDIF(resDate, tourDate, ""M"") + 1,
      secondDates, ARRAYFORMULA(
        DATE(
          YEAR(resDate),
          MONTH(resDate) + SEQUENCE(monthCount),
          2
        )
      ),
      validDates, FILTER(
        sec"&amp;"ondDates,
        (secondDates &gt; resDate + 2) *
        (secondDates &lt;= tourDate - 3)
      ),
      IF(
        OR($AJ653=""P2"", $AJ653=""P3"", $AJ653=""P4""),
        IF(
          COUNTA(validDates) &lt; 2,
          """",
          TEXT(INDEX(validDates"&amp;", 2), ""mmm d, yyyy"")
        ),
        IF(
          COUNTA(validDates) &lt; 2,
          """",
          TEXTJOIN("", "", TRUE,
            TEXT(INDEX(validDates, 1), ""mmm d, yyyy""),
            TEXT(INDEX(validDates, 2), ""mmm d, yyyy"")
          )
 "&amp;"       )
      )
    ),
    """"
  )
)
"),"")</f>
        <v/>
      </c>
      <c r="BA653" s="65" t="str">
        <f t="shared" si="13"/>
        <v/>
      </c>
      <c r="BB653" s="63"/>
      <c r="BC653" s="64"/>
      <c r="BD653" s="64"/>
      <c r="BE653" s="64"/>
      <c r="BF653" s="64" t="str">
        <f>IFERROR(__xludf.DUMMYFUNCTION("IF(
  OR($AJ653=""Full Payment"",$AJ653=""P1"", $AJ653=""P2""),
  """",
  IF(
    AND(
      NOT(ISBLANK($K653)),
      OR(
        Q653=""Standard Booking, P3"",
        Q653=""Standard Booking, P4""
      )
    ),
    LET(
      resDate,   $K653,
      "&amp;"tourDate,  $N653,
      monthCount, DATEDIF(resDate, tourDate, ""M"") + 1,
      secondDates, ARRAYFORMULA(
        DATE(
          YEAR(resDate),
          MONTH(resDate) + SEQUENCE(monthCount),
          2
        )
      ),
      validDates, FILTER(
  "&amp;"      secondDates,
        (secondDates &gt; resDate + 2) *
        (secondDates &lt;= tourDate - 3)
      ),
      IF(
        $AJ653=""P4"",
        IF(
          COUNTA(validDates) &lt; 3,
          """",
          TEXT(INDEX(validDates, 3), ""mmm d, yyyy"")
  "&amp;"      ),
        IF(
          $AJ653=""P3"",
          IF(
            COUNTA(validDates) &lt; 3,
            """",
            TEXT(INDEX(validDates, 3), ""mmm d, yyyy"")
          ),
          IF(
            COUNTA(validDates) &lt; 3,
            """",
    "&amp;"        TEXTJOIN("", "", TRUE,
              TEXT(INDEX(validDates, 1), ""mmm d, yyyy""),
              TEXT(INDEX(validDates, 2), ""mmm d, yyyy""),
              TEXT(INDEX(validDates, 3), ""mmm d, yyyy"")
            )
          )
        )
      )
    "&amp;"),
    """"
  )
)
"),"")</f>
        <v/>
      </c>
      <c r="BG653" s="65" t="str">
        <f t="shared" si="14"/>
        <v/>
      </c>
      <c r="BH653" s="63"/>
      <c r="BI653" s="64"/>
      <c r="BJ653" s="64"/>
      <c r="BK653" s="64"/>
      <c r="BL653" s="64" t="str">
        <f>IFERROR(__xludf.DUMMYFUNCTION("IF(
  OR($AJ653=""Full Payment"",$AJ653=""P1"",$AJ653=""P2"",$AJ653=""P3""),
  """",
  IF(
    AND(
      NOT(ISBLANK($K653)),
      $Q653=""Standard Booking, P4""
    ),
    LET(
      resDate,   $K653,
      tourDate,  $N653,
      monthCount, DATEDIF(r"&amp;"esDate, tourDate, ""M"") + 1,
      secondDates, ARRAYFORMULA(
        DATE(
          YEAR(resDate),
          MONTH(resDate) + SEQUENCE(monthCount),
          2
        )
      ),
      validDates, FILTER(
        secondDates,
        (secondDates &gt; res"&amp;"Date + 2) *
        (secondDates &lt;= tourDate - 3)
      ),
      IF(
        $AJ653=""P4"",
        IF(
          COUNTA(validDates) &lt; 4,
          """",
          TEXT(
            INDEX(validDates, 4),
            ""mmm d, yyyy""
          )
        ),
"&amp;"        IF(
          COUNTA(validDates) &lt; 4,
          """",
          TEXTJOIN(
            "", "", TRUE,
            TEXT(INDEX(validDates, 1), ""mmm d, yyyy""),
            TEXT(INDEX(validDates, 2), ""mmm d, yyyy""),
            TEXT(INDEX(validDates"&amp;", 3), ""mmm d, yyyy""),
            TEXT(INDEX(validDates, 4), ""mmm d, yyyy"")
          )
        )
      )
    ),
    """"
  )
)
"),"")</f>
        <v/>
      </c>
      <c r="BM653" s="65" t="str">
        <f t="shared" si="15"/>
        <v/>
      </c>
      <c r="BN653" s="66"/>
      <c r="BO653" s="67"/>
      <c r="BP653" s="49" t="b">
        <v>0</v>
      </c>
      <c r="BQ653" s="49" t="b">
        <v>0</v>
      </c>
      <c r="BR653" s="68"/>
      <c r="BS653" s="69"/>
      <c r="BT653" s="70" t="b">
        <v>0</v>
      </c>
      <c r="BU653" s="71"/>
      <c r="BV653" s="72"/>
      <c r="BW653" s="86" t="b">
        <v>0</v>
      </c>
      <c r="BX653" s="87"/>
    </row>
    <row r="654">
      <c r="A654" s="35" t="str">
        <f t="shared" si="1"/>
        <v/>
      </c>
      <c r="B654" s="36" t="str">
        <f t="shared" si="2"/>
        <v/>
      </c>
      <c r="C654" s="36" t="str">
        <f t="array" ref="C654">IF(
  M654="",
  "",
  IFERROR(
    INDEX(
      '{INDEX} Tour Packages'!$A:$ZZ,
      MATCH(
        M654,
        INDEX(
          '{INDEX} Tour Packages'!$A:$ZZ,
          ,
          MATCH("Tour Package Name", '{INDEX} Tour Packages'!$4:$4, 0)
        ),
        0
      ),
      MATCH("Tour Code", '{INDEX} Tour Packages'!$4:$4, 0)
    ),
    "XXX"
  )
)
</f>
        <v/>
      </c>
      <c r="D654" s="36" t="str">
        <f t="shared" si="3"/>
        <v/>
      </c>
      <c r="E654" s="36" t="str">
        <f t="shared" si="4"/>
        <v/>
      </c>
      <c r="F654" s="37" t="str">
        <f t="shared" si="5"/>
        <v/>
      </c>
      <c r="G654" s="89"/>
      <c r="H654" s="89"/>
      <c r="I654" s="90"/>
      <c r="J654" s="40" t="str">
        <f t="shared" si="16"/>
        <v> </v>
      </c>
      <c r="K654" s="91"/>
      <c r="L654" s="55"/>
      <c r="M654" s="55"/>
      <c r="N654" s="91"/>
      <c r="O654" s="43" t="str">
        <f>IFERROR(__xludf.DUMMYFUNCTION("IF(N654="""","""",IFERROR(
  N654 + VALUE(REGEXEXTRACT(P654, ""(\d+)\s+Days"")),
  """"
)
)"),"")</f>
        <v/>
      </c>
      <c r="P654" s="43" t="str">
        <f t="array" ref="P654">IFERROR(
  INDEX(
    INDEX('{INDEX} Tour Packages'!$A:$ZZ, , MATCH(P$3, '{INDEX} Tour Packages'!$4:$4, 0)),
    MATCH(M654, INDEX('{INDEX} Tour Packages'!$A:$ZZ,0, MATCH("Tour Package Name", '{INDEX} Tour Packages'!$4:$4, 0)), 0)
  ),
"")
</f>
        <v/>
      </c>
      <c r="Q654" s="44" t="str">
        <f t="shared" si="7"/>
        <v/>
      </c>
      <c r="R654" s="44" t="str">
        <f>IFERROR(__xludf.DUMMYFUNCTION("IF(OR(ISBLANK(K654), ISBLANK(N654)), """", 
  LET(
    resDate, K654,
    tourDate, N654,
    monthCount, MAX(0, DATEDIF(resDate, tourDate - 3, ""M"") + 1),
    secondDates, ARRAYFORMULA(DATE(YEAR(resDate), MONTH(resDate) + SEQUENCE(monthCount), 2)),
    "&amp;"validDates, FILTER(secondDates, (secondDates &gt; resDate + 2) * (secondDates &lt;= tourDate - 3)),
    IF(ISERROR(validDates), 0, COUNTA(validDates))
  )
)
"),"")</f>
        <v/>
      </c>
      <c r="S654" s="44" t="str">
        <f t="shared" si="8"/>
        <v/>
      </c>
      <c r="T654" s="45" t="str">
        <f t="array" ref="T654">IF(ISBLANK(BO654),IFERROR(
  INDEX(
    INDEX('{INDEX} Payment Terms'!$A:$G, , MATCH(T$3, '{INDEX} Payment Terms'!$4:$4, 0)),
    MATCH(Q654, INDEX('{INDEX} Payment Terms'!$A:$G,0, MATCH("Payment Condition", '{INDEX} Payment Terms'!$4:$4, 0)), 0)
  ),
""),"Cancelled")
</f>
        <v/>
      </c>
      <c r="U654" s="46" t="b">
        <v>0</v>
      </c>
      <c r="V654" s="47" t="str">
        <f>IFERROR(__xludf.DUMMYFUNCTION("IF(OR(L654=""Duo Booking"", L654=""Group Booking""),
IF(U654=FALSE,"""",
    LET(
      bookingType, L654,
      tour, M654,
      mainFirst, H654,
      mainLast, I654,
      mainEmail, G654,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$L$4:L654, bookingType,
          $M$4:M654, tour,
          $H$4:H654, mainFirst,
          $I$4:I654, mainLast,
          $G$4:G654, mainEmail
        ),
        ""000""
      ),
  "&amp;"    baseID &amp; ""-"" &amp; memberNumber
    )
  ),
  """"
)
"),"")</f>
        <v/>
      </c>
      <c r="W654" s="48"/>
      <c r="X654" s="85" t="b">
        <v>0</v>
      </c>
      <c r="Y654" s="85" t="b">
        <v>0</v>
      </c>
      <c r="Z654" s="85" t="b">
        <v>0</v>
      </c>
      <c r="AA654" s="50"/>
      <c r="AB654" s="51"/>
      <c r="AC654" s="85" t="b">
        <v>0</v>
      </c>
      <c r="AD654" s="92"/>
      <c r="AE654" s="88"/>
      <c r="AF654" s="36" t="str">
        <f t="array" ref="AF654">IF(M654="","",INDEX(
      '{INDEX} Tour Packages'!$A:$ZP,
      MATCH($M654, '{INDEX} Tour Packages'!$A:$A, 0),
      MATCH(AF$3, '{INDEX} Tour Packages'!$4:$4, 0)
    ))</f>
        <v/>
      </c>
      <c r="AG654" s="36" t="str">
        <f t="array" ref="AG654">IF(M654="","",INDEX(
      '{INDEX} Tour Packages'!$A:$ZP,
      MATCH($M654, '{INDEX} Tour Packages'!$A:$A, 0),
      MATCH(AG$3, '{INDEX} Tour Packages'!$4:$4, 0)
    ))</f>
        <v/>
      </c>
      <c r="AH654" s="36" t="str">
        <f t="array" ref="AH654">IF(M654="","",INDEX(
      '{INDEX} Tour Packages'!$A:$ZP,
      MATCH($M654, '{INDEX} Tour Packages'!$A:$A, 0),
      MATCH(AH$3, '{INDEX} Tour Packages'!$4:$4, 0)
    ))</f>
        <v/>
      </c>
      <c r="AI654" s="54" t="str">
        <f t="shared" si="9"/>
        <v/>
      </c>
      <c r="AJ654" s="42"/>
      <c r="AK654" s="55"/>
      <c r="AL654" s="46" t="b">
        <v>0</v>
      </c>
      <c r="AM654" s="56"/>
      <c r="AN654" s="57" t="str">
        <f t="shared" si="10"/>
        <v/>
      </c>
      <c r="AO654" s="58" t="str">
        <f t="shared" si="11"/>
        <v/>
      </c>
      <c r="AP654" s="59"/>
      <c r="AQ654" s="60"/>
      <c r="AR654" s="61"/>
      <c r="AS654" s="61"/>
      <c r="AT654" s="61" t="str">
        <f>IFERROR(__xludf.DUMMYFUNCTION("IF( 
  OR($AJ654=""Full Payment"", ISBLANK($K654)),
  """",
  IF(
    OR(
      Q654=""Standard Booking, P1"",
      Q654=""Standard Booking, P2"",
      Q654=""Standard Booking, P3"",
      Q654=""Standard Booking, P4""
    ),
    LET(
      resDate,   $"&amp;"K654,
      tourDate,  $N654,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4" s="62" t="str">
        <f t="shared" si="12"/>
        <v/>
      </c>
      <c r="AV654" s="63"/>
      <c r="AW654" s="64"/>
      <c r="AX654" s="64"/>
      <c r="AY654" s="64"/>
      <c r="AZ654" s="64" t="str">
        <f>IFERROR(__xludf.DUMMYFUNCTION("IF(
  OR($AJ654=""Full Payment"",$AJ654=""P1"", ISBLANK($K654)),
  """",
  IF(
    OR(
      $Q654=""Standard Booking, P2"",
      $Q654=""Standard Booking, P3"",
      $Q654=""Standard Booking, P4""
    ),
    LET(
      resDate,   $K654,
      tourDate,"&amp;"  $N654,
      monthCount, DATEDIF(resDate, tourDate, ""M"") + 1,
      secondDates, ARRAYFORMULA(
        DATE(
          YEAR(resDate),
          MONTH(resDate) + SEQUENCE(monthCount),
          2
        )
      ),
      validDates, FILTER(
        sec"&amp;"ondDates,
        (secondDates &gt; resDate + 2) *
        (secondDates &lt;= tourDate - 3)
      ),
      IF(
        OR($AJ654=""P2"", $AJ654=""P3"", $AJ654=""P4""),
        IF(
          COUNTA(validDates) &lt; 2,
          """",
          TEXT(INDEX(validDates"&amp;", 2), ""mmm d, yyyy"")
        ),
        IF(
          COUNTA(validDates) &lt; 2,
          """",
          TEXTJOIN("", "", TRUE,
            TEXT(INDEX(validDates, 1), ""mmm d, yyyy""),
            TEXT(INDEX(validDates, 2), ""mmm d, yyyy"")
          )
 "&amp;"       )
      )
    ),
    """"
  )
)
"),"")</f>
        <v/>
      </c>
      <c r="BA654" s="65" t="str">
        <f t="shared" si="13"/>
        <v/>
      </c>
      <c r="BB654" s="63"/>
      <c r="BC654" s="64"/>
      <c r="BD654" s="64"/>
      <c r="BE654" s="64"/>
      <c r="BF654" s="64" t="str">
        <f>IFERROR(__xludf.DUMMYFUNCTION("IF(
  OR($AJ654=""Full Payment"",$AJ654=""P1"", $AJ654=""P2""),
  """",
  IF(
    AND(
      NOT(ISBLANK($K654)),
      OR(
        Q654=""Standard Booking, P3"",
        Q654=""Standard Booking, P4""
      )
    ),
    LET(
      resDate,   $K654,
      "&amp;"tourDate,  $N654,
      monthCount, DATEDIF(resDate, tourDate, ""M"") + 1,
      secondDates, ARRAYFORMULA(
        DATE(
          YEAR(resDate),
          MONTH(resDate) + SEQUENCE(monthCount),
          2
        )
      ),
      validDates, FILTER(
  "&amp;"      secondDates,
        (secondDates &gt; resDate + 2) *
        (secondDates &lt;= tourDate - 3)
      ),
      IF(
        $AJ654=""P4"",
        IF(
          COUNTA(validDates) &lt; 3,
          """",
          TEXT(INDEX(validDates, 3), ""mmm d, yyyy"")
  "&amp;"      ),
        IF(
          $AJ654=""P3"",
          IF(
            COUNTA(validDates) &lt; 3,
            """",
            TEXT(INDEX(validDates, 3), ""mmm d, yyyy"")
          ),
          IF(
            COUNTA(validDates) &lt; 3,
            """",
    "&amp;"        TEXTJOIN("", "", TRUE,
              TEXT(INDEX(validDates, 1), ""mmm d, yyyy""),
              TEXT(INDEX(validDates, 2), ""mmm d, yyyy""),
              TEXT(INDEX(validDates, 3), ""mmm d, yyyy"")
            )
          )
        )
      )
    "&amp;"),
    """"
  )
)
"),"")</f>
        <v/>
      </c>
      <c r="BG654" s="65" t="str">
        <f t="shared" si="14"/>
        <v/>
      </c>
      <c r="BH654" s="63"/>
      <c r="BI654" s="64"/>
      <c r="BJ654" s="64"/>
      <c r="BK654" s="64"/>
      <c r="BL654" s="64" t="str">
        <f>IFERROR(__xludf.DUMMYFUNCTION("IF(
  OR($AJ654=""Full Payment"",$AJ654=""P1"",$AJ654=""P2"",$AJ654=""P3""),
  """",
  IF(
    AND(
      NOT(ISBLANK($K654)),
      $Q654=""Standard Booking, P4""
    ),
    LET(
      resDate,   $K654,
      tourDate,  $N654,
      monthCount, DATEDIF(r"&amp;"esDate, tourDate, ""M"") + 1,
      secondDates, ARRAYFORMULA(
        DATE(
          YEAR(resDate),
          MONTH(resDate) + SEQUENCE(monthCount),
          2
        )
      ),
      validDates, FILTER(
        secondDates,
        (secondDates &gt; res"&amp;"Date + 2) *
        (secondDates &lt;= tourDate - 3)
      ),
      IF(
        $AJ654=""P4"",
        IF(
          COUNTA(validDates) &lt; 4,
          """",
          TEXT(
            INDEX(validDates, 4),
            ""mmm d, yyyy""
          )
        ),
"&amp;"        IF(
          COUNTA(validDates) &lt; 4,
          """",
          TEXTJOIN(
            "", "", TRUE,
            TEXT(INDEX(validDates, 1), ""mmm d, yyyy""),
            TEXT(INDEX(validDates, 2), ""mmm d, yyyy""),
            TEXT(INDEX(validDates"&amp;", 3), ""mmm d, yyyy""),
            TEXT(INDEX(validDates, 4), ""mmm d, yyyy"")
          )
        )
      )
    ),
    """"
  )
)
"),"")</f>
        <v/>
      </c>
      <c r="BM654" s="65" t="str">
        <f t="shared" si="15"/>
        <v/>
      </c>
      <c r="BN654" s="66"/>
      <c r="BO654" s="67"/>
      <c r="BP654" s="49" t="b">
        <v>0</v>
      </c>
      <c r="BQ654" s="49" t="b">
        <v>0</v>
      </c>
      <c r="BR654" s="68"/>
      <c r="BS654" s="69"/>
      <c r="BT654" s="70" t="b">
        <v>0</v>
      </c>
      <c r="BU654" s="71"/>
      <c r="BV654" s="72"/>
      <c r="BW654" s="86" t="b">
        <v>0</v>
      </c>
      <c r="BX654" s="87"/>
    </row>
    <row r="655">
      <c r="A655" s="35" t="str">
        <f t="shared" si="1"/>
        <v/>
      </c>
      <c r="B655" s="36" t="str">
        <f t="shared" si="2"/>
        <v/>
      </c>
      <c r="C655" s="36" t="str">
        <f t="array" ref="C655">IF(
  M655="",
  "",
  IFERROR(
    INDEX(
      '{INDEX} Tour Packages'!$A:$ZZ,
      MATCH(
        M655,
        INDEX(
          '{INDEX} Tour Packages'!$A:$ZZ,
          ,
          MATCH("Tour Package Name", '{INDEX} Tour Packages'!$4:$4, 0)
        ),
        0
      ),
      MATCH("Tour Code", '{INDEX} Tour Packages'!$4:$4, 0)
    ),
    "XXX"
  )
)
</f>
        <v/>
      </c>
      <c r="D655" s="36" t="str">
        <f t="shared" si="3"/>
        <v/>
      </c>
      <c r="E655" s="36" t="str">
        <f t="shared" si="4"/>
        <v/>
      </c>
      <c r="F655" s="37" t="str">
        <f t="shared" si="5"/>
        <v/>
      </c>
      <c r="G655" s="89"/>
      <c r="H655" s="89"/>
      <c r="I655" s="90"/>
      <c r="J655" s="40" t="str">
        <f t="shared" si="16"/>
        <v> </v>
      </c>
      <c r="K655" s="91"/>
      <c r="L655" s="55"/>
      <c r="M655" s="55"/>
      <c r="N655" s="91"/>
      <c r="O655" s="43" t="str">
        <f>IFERROR(__xludf.DUMMYFUNCTION("IF(N655="""","""",IFERROR(
  N655 + VALUE(REGEXEXTRACT(P655, ""(\d+)\s+Days"")),
  """"
)
)"),"")</f>
        <v/>
      </c>
      <c r="P655" s="43" t="str">
        <f t="array" ref="P655">IFERROR(
  INDEX(
    INDEX('{INDEX} Tour Packages'!$A:$ZZ, , MATCH(P$3, '{INDEX} Tour Packages'!$4:$4, 0)),
    MATCH(M655, INDEX('{INDEX} Tour Packages'!$A:$ZZ,0, MATCH("Tour Package Name", '{INDEX} Tour Packages'!$4:$4, 0)), 0)
  ),
"")
</f>
        <v/>
      </c>
      <c r="Q655" s="44" t="str">
        <f t="shared" si="7"/>
        <v/>
      </c>
      <c r="R655" s="44" t="str">
        <f>IFERROR(__xludf.DUMMYFUNCTION("IF(OR(ISBLANK(K655), ISBLANK(N655)), """", 
  LET(
    resDate, K655,
    tourDate, N655,
    monthCount, MAX(0, DATEDIF(resDate, tourDate - 3, ""M"") + 1),
    secondDates, ARRAYFORMULA(DATE(YEAR(resDate), MONTH(resDate) + SEQUENCE(monthCount), 2)),
    "&amp;"validDates, FILTER(secondDates, (secondDates &gt; resDate + 2) * (secondDates &lt;= tourDate - 3)),
    IF(ISERROR(validDates), 0, COUNTA(validDates))
  )
)
"),"")</f>
        <v/>
      </c>
      <c r="S655" s="44" t="str">
        <f t="shared" si="8"/>
        <v/>
      </c>
      <c r="T655" s="45" t="str">
        <f t="array" ref="T655">IF(ISBLANK(BO655),IFERROR(
  INDEX(
    INDEX('{INDEX} Payment Terms'!$A:$G, , MATCH(T$3, '{INDEX} Payment Terms'!$4:$4, 0)),
    MATCH(Q655, INDEX('{INDEX} Payment Terms'!$A:$G,0, MATCH("Payment Condition", '{INDEX} Payment Terms'!$4:$4, 0)), 0)
  ),
""),"Cancelled")
</f>
        <v/>
      </c>
      <c r="U655" s="46" t="b">
        <v>0</v>
      </c>
      <c r="V655" s="47" t="str">
        <f>IFERROR(__xludf.DUMMYFUNCTION("IF(OR(L655=""Duo Booking"", L655=""Group Booking""),
IF(U655=FALSE,"""",
    LET(
      bookingType, L655,
      tour, M655,
      mainFirst, H655,
      mainLast, I655,
      mainEmail, G655,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$L$4:L655, bookingType,
          $M$4:M655, tour,
          $H$4:H655, mainFirst,
          $I$4:I655, mainLast,
          $G$4:G655, mainEmail
        ),
        ""000""
      ),
  "&amp;"    baseID &amp; ""-"" &amp; memberNumber
    )
  ),
  """"
)
"),"")</f>
        <v/>
      </c>
      <c r="W655" s="48"/>
      <c r="X655" s="85" t="b">
        <v>0</v>
      </c>
      <c r="Y655" s="85" t="b">
        <v>0</v>
      </c>
      <c r="Z655" s="85" t="b">
        <v>0</v>
      </c>
      <c r="AA655" s="50"/>
      <c r="AB655" s="51"/>
      <c r="AC655" s="85" t="b">
        <v>0</v>
      </c>
      <c r="AD655" s="92"/>
      <c r="AE655" s="88"/>
      <c r="AF655" s="36" t="str">
        <f t="array" ref="AF655">IF(M655="","",INDEX(
      '{INDEX} Tour Packages'!$A:$ZP,
      MATCH($M655, '{INDEX} Tour Packages'!$A:$A, 0),
      MATCH(AF$3, '{INDEX} Tour Packages'!$4:$4, 0)
    ))</f>
        <v/>
      </c>
      <c r="AG655" s="36" t="str">
        <f t="array" ref="AG655">IF(M655="","",INDEX(
      '{INDEX} Tour Packages'!$A:$ZP,
      MATCH($M655, '{INDEX} Tour Packages'!$A:$A, 0),
      MATCH(AG$3, '{INDEX} Tour Packages'!$4:$4, 0)
    ))</f>
        <v/>
      </c>
      <c r="AH655" s="36" t="str">
        <f t="array" ref="AH655">IF(M655="","",INDEX(
      '{INDEX} Tour Packages'!$A:$ZP,
      MATCH($M655, '{INDEX} Tour Packages'!$A:$A, 0),
      MATCH(AH$3, '{INDEX} Tour Packages'!$4:$4, 0)
    ))</f>
        <v/>
      </c>
      <c r="AI655" s="54" t="str">
        <f t="shared" si="9"/>
        <v/>
      </c>
      <c r="AJ655" s="42"/>
      <c r="AK655" s="55"/>
      <c r="AL655" s="46" t="b">
        <v>0</v>
      </c>
      <c r="AM655" s="56"/>
      <c r="AN655" s="57" t="str">
        <f t="shared" si="10"/>
        <v/>
      </c>
      <c r="AO655" s="58" t="str">
        <f t="shared" si="11"/>
        <v/>
      </c>
      <c r="AP655" s="59"/>
      <c r="AQ655" s="60"/>
      <c r="AR655" s="61"/>
      <c r="AS655" s="61"/>
      <c r="AT655" s="61" t="str">
        <f>IFERROR(__xludf.DUMMYFUNCTION("IF( 
  OR($AJ655=""Full Payment"", ISBLANK($K655)),
  """",
  IF(
    OR(
      Q655=""Standard Booking, P1"",
      Q655=""Standard Booking, P2"",
      Q655=""Standard Booking, P3"",
      Q655=""Standard Booking, P4""
    ),
    LET(
      resDate,   $"&amp;"K655,
      tourDate,  $N655,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5" s="62" t="str">
        <f t="shared" si="12"/>
        <v/>
      </c>
      <c r="AV655" s="63"/>
      <c r="AW655" s="64"/>
      <c r="AX655" s="64"/>
      <c r="AY655" s="64"/>
      <c r="AZ655" s="64" t="str">
        <f>IFERROR(__xludf.DUMMYFUNCTION("IF(
  OR($AJ655=""Full Payment"",$AJ655=""P1"", ISBLANK($K655)),
  """",
  IF(
    OR(
      $Q655=""Standard Booking, P2"",
      $Q655=""Standard Booking, P3"",
      $Q655=""Standard Booking, P4""
    ),
    LET(
      resDate,   $K655,
      tourDate,"&amp;"  $N655,
      monthCount, DATEDIF(resDate, tourDate, ""M"") + 1,
      secondDates, ARRAYFORMULA(
        DATE(
          YEAR(resDate),
          MONTH(resDate) + SEQUENCE(monthCount),
          2
        )
      ),
      validDates, FILTER(
        sec"&amp;"ondDates,
        (secondDates &gt; resDate + 2) *
        (secondDates &lt;= tourDate - 3)
      ),
      IF(
        OR($AJ655=""P2"", $AJ655=""P3"", $AJ655=""P4""),
        IF(
          COUNTA(validDates) &lt; 2,
          """",
          TEXT(INDEX(validDates"&amp;", 2), ""mmm d, yyyy"")
        ),
        IF(
          COUNTA(validDates) &lt; 2,
          """",
          TEXTJOIN("", "", TRUE,
            TEXT(INDEX(validDates, 1), ""mmm d, yyyy""),
            TEXT(INDEX(validDates, 2), ""mmm d, yyyy"")
          )
 "&amp;"       )
      )
    ),
    """"
  )
)
"),"")</f>
        <v/>
      </c>
      <c r="BA655" s="65" t="str">
        <f t="shared" si="13"/>
        <v/>
      </c>
      <c r="BB655" s="63"/>
      <c r="BC655" s="64"/>
      <c r="BD655" s="64"/>
      <c r="BE655" s="64"/>
      <c r="BF655" s="64" t="str">
        <f>IFERROR(__xludf.DUMMYFUNCTION("IF(
  OR($AJ655=""Full Payment"",$AJ655=""P1"", $AJ655=""P2""),
  """",
  IF(
    AND(
      NOT(ISBLANK($K655)),
      OR(
        Q655=""Standard Booking, P3"",
        Q655=""Standard Booking, P4""
      )
    ),
    LET(
      resDate,   $K655,
      "&amp;"tourDate,  $N655,
      monthCount, DATEDIF(resDate, tourDate, ""M"") + 1,
      secondDates, ARRAYFORMULA(
        DATE(
          YEAR(resDate),
          MONTH(resDate) + SEQUENCE(monthCount),
          2
        )
      ),
      validDates, FILTER(
  "&amp;"      secondDates,
        (secondDates &gt; resDate + 2) *
        (secondDates &lt;= tourDate - 3)
      ),
      IF(
        $AJ655=""P4"",
        IF(
          COUNTA(validDates) &lt; 3,
          """",
          TEXT(INDEX(validDates, 3), ""mmm d, yyyy"")
  "&amp;"      ),
        IF(
          $AJ655=""P3"",
          IF(
            COUNTA(validDates) &lt; 3,
            """",
            TEXT(INDEX(validDates, 3), ""mmm d, yyyy"")
          ),
          IF(
            COUNTA(validDates) &lt; 3,
            """",
    "&amp;"        TEXTJOIN("", "", TRUE,
              TEXT(INDEX(validDates, 1), ""mmm d, yyyy""),
              TEXT(INDEX(validDates, 2), ""mmm d, yyyy""),
              TEXT(INDEX(validDates, 3), ""mmm d, yyyy"")
            )
          )
        )
      )
    "&amp;"),
    """"
  )
)
"),"")</f>
        <v/>
      </c>
      <c r="BG655" s="65" t="str">
        <f t="shared" si="14"/>
        <v/>
      </c>
      <c r="BH655" s="63"/>
      <c r="BI655" s="64"/>
      <c r="BJ655" s="64"/>
      <c r="BK655" s="64"/>
      <c r="BL655" s="64" t="str">
        <f>IFERROR(__xludf.DUMMYFUNCTION("IF(
  OR($AJ655=""Full Payment"",$AJ655=""P1"",$AJ655=""P2"",$AJ655=""P3""),
  """",
  IF(
    AND(
      NOT(ISBLANK($K655)),
      $Q655=""Standard Booking, P4""
    ),
    LET(
      resDate,   $K655,
      tourDate,  $N655,
      monthCount, DATEDIF(r"&amp;"esDate, tourDate, ""M"") + 1,
      secondDates, ARRAYFORMULA(
        DATE(
          YEAR(resDate),
          MONTH(resDate) + SEQUENCE(monthCount),
          2
        )
      ),
      validDates, FILTER(
        secondDates,
        (secondDates &gt; res"&amp;"Date + 2) *
        (secondDates &lt;= tourDate - 3)
      ),
      IF(
        $AJ655=""P4"",
        IF(
          COUNTA(validDates) &lt; 4,
          """",
          TEXT(
            INDEX(validDates, 4),
            ""mmm d, yyyy""
          )
        ),
"&amp;"        IF(
          COUNTA(validDates) &lt; 4,
          """",
          TEXTJOIN(
            "", "", TRUE,
            TEXT(INDEX(validDates, 1), ""mmm d, yyyy""),
            TEXT(INDEX(validDates, 2), ""mmm d, yyyy""),
            TEXT(INDEX(validDates"&amp;", 3), ""mmm d, yyyy""),
            TEXT(INDEX(validDates, 4), ""mmm d, yyyy"")
          )
        )
      )
    ),
    """"
  )
)
"),"")</f>
        <v/>
      </c>
      <c r="BM655" s="65" t="str">
        <f t="shared" si="15"/>
        <v/>
      </c>
      <c r="BN655" s="66"/>
      <c r="BO655" s="67"/>
      <c r="BP655" s="49" t="b">
        <v>0</v>
      </c>
      <c r="BQ655" s="49" t="b">
        <v>0</v>
      </c>
      <c r="BR655" s="68"/>
      <c r="BS655" s="69"/>
      <c r="BT655" s="70" t="b">
        <v>0</v>
      </c>
      <c r="BU655" s="71"/>
      <c r="BV655" s="72"/>
      <c r="BW655" s="86" t="b">
        <v>0</v>
      </c>
      <c r="BX655" s="87"/>
    </row>
    <row r="656">
      <c r="A656" s="35" t="str">
        <f t="shared" si="1"/>
        <v/>
      </c>
      <c r="B656" s="36" t="str">
        <f t="shared" si="2"/>
        <v/>
      </c>
      <c r="C656" s="36" t="str">
        <f t="array" ref="C656">IF(
  M656="",
  "",
  IFERROR(
    INDEX(
      '{INDEX} Tour Packages'!$A:$ZZ,
      MATCH(
        M656,
        INDEX(
          '{INDEX} Tour Packages'!$A:$ZZ,
          ,
          MATCH("Tour Package Name", '{INDEX} Tour Packages'!$4:$4, 0)
        ),
        0
      ),
      MATCH("Tour Code", '{INDEX} Tour Packages'!$4:$4, 0)
    ),
    "XXX"
  )
)
</f>
        <v/>
      </c>
      <c r="D656" s="36" t="str">
        <f t="shared" si="3"/>
        <v/>
      </c>
      <c r="E656" s="36" t="str">
        <f t="shared" si="4"/>
        <v/>
      </c>
      <c r="F656" s="37" t="str">
        <f t="shared" si="5"/>
        <v/>
      </c>
      <c r="G656" s="89"/>
      <c r="H656" s="89"/>
      <c r="I656" s="90"/>
      <c r="J656" s="40" t="str">
        <f t="shared" si="16"/>
        <v> </v>
      </c>
      <c r="K656" s="91"/>
      <c r="L656" s="55"/>
      <c r="M656" s="55"/>
      <c r="N656" s="91"/>
      <c r="O656" s="43" t="str">
        <f>IFERROR(__xludf.DUMMYFUNCTION("IF(N656="""","""",IFERROR(
  N656 + VALUE(REGEXEXTRACT(P656, ""(\d+)\s+Days"")),
  """"
)
)"),"")</f>
        <v/>
      </c>
      <c r="P656" s="43" t="str">
        <f t="array" ref="P656">IFERROR(
  INDEX(
    INDEX('{INDEX} Tour Packages'!$A:$ZZ, , MATCH(P$3, '{INDEX} Tour Packages'!$4:$4, 0)),
    MATCH(M656, INDEX('{INDEX} Tour Packages'!$A:$ZZ,0, MATCH("Tour Package Name", '{INDEX} Tour Packages'!$4:$4, 0)), 0)
  ),
"")
</f>
        <v/>
      </c>
      <c r="Q656" s="44" t="str">
        <f t="shared" si="7"/>
        <v/>
      </c>
      <c r="R656" s="44" t="str">
        <f>IFERROR(__xludf.DUMMYFUNCTION("IF(OR(ISBLANK(K656), ISBLANK(N656)), """", 
  LET(
    resDate, K656,
    tourDate, N656,
    monthCount, MAX(0, DATEDIF(resDate, tourDate - 3, ""M"") + 1),
    secondDates, ARRAYFORMULA(DATE(YEAR(resDate), MONTH(resDate) + SEQUENCE(monthCount), 2)),
    "&amp;"validDates, FILTER(secondDates, (secondDates &gt; resDate + 2) * (secondDates &lt;= tourDate - 3)),
    IF(ISERROR(validDates), 0, COUNTA(validDates))
  )
)
"),"")</f>
        <v/>
      </c>
      <c r="S656" s="44" t="str">
        <f t="shared" si="8"/>
        <v/>
      </c>
      <c r="T656" s="45" t="str">
        <f t="array" ref="T656">IF(ISBLANK(BO656),IFERROR(
  INDEX(
    INDEX('{INDEX} Payment Terms'!$A:$G, , MATCH(T$3, '{INDEX} Payment Terms'!$4:$4, 0)),
    MATCH(Q656, INDEX('{INDEX} Payment Terms'!$A:$G,0, MATCH("Payment Condition", '{INDEX} Payment Terms'!$4:$4, 0)), 0)
  ),
""),"Cancelled")
</f>
        <v/>
      </c>
      <c r="U656" s="46" t="b">
        <v>0</v>
      </c>
      <c r="V656" s="47" t="str">
        <f>IFERROR(__xludf.DUMMYFUNCTION("IF(OR(L656=""Duo Booking"", L656=""Group Booking""),
IF(U656=FALSE,"""",
    LET(
      bookingType, L656,
      tour, M656,
      mainFirst, H656,
      mainLast, I656,
      mainEmail, G656,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$L$4:L656, bookingType,
          $M$4:M656, tour,
          $H$4:H656, mainFirst,
          $I$4:I656, mainLast,
          $G$4:G656, mainEmail
        ),
        ""000""
      ),
  "&amp;"    baseID &amp; ""-"" &amp; memberNumber
    )
  ),
  """"
)
"),"")</f>
        <v/>
      </c>
      <c r="W656" s="48"/>
      <c r="X656" s="85" t="b">
        <v>0</v>
      </c>
      <c r="Y656" s="85" t="b">
        <v>0</v>
      </c>
      <c r="Z656" s="85" t="b">
        <v>0</v>
      </c>
      <c r="AA656" s="50"/>
      <c r="AB656" s="51"/>
      <c r="AC656" s="85" t="b">
        <v>0</v>
      </c>
      <c r="AD656" s="92"/>
      <c r="AE656" s="88"/>
      <c r="AF656" s="36" t="str">
        <f t="array" ref="AF656">IF(M656="","",INDEX(
      '{INDEX} Tour Packages'!$A:$ZP,
      MATCH($M656, '{INDEX} Tour Packages'!$A:$A, 0),
      MATCH(AF$3, '{INDEX} Tour Packages'!$4:$4, 0)
    ))</f>
        <v/>
      </c>
      <c r="AG656" s="36" t="str">
        <f t="array" ref="AG656">IF(M656="","",INDEX(
      '{INDEX} Tour Packages'!$A:$ZP,
      MATCH($M656, '{INDEX} Tour Packages'!$A:$A, 0),
      MATCH(AG$3, '{INDEX} Tour Packages'!$4:$4, 0)
    ))</f>
        <v/>
      </c>
      <c r="AH656" s="36" t="str">
        <f t="array" ref="AH656">IF(M656="","",INDEX(
      '{INDEX} Tour Packages'!$A:$ZP,
      MATCH($M656, '{INDEX} Tour Packages'!$A:$A, 0),
      MATCH(AH$3, '{INDEX} Tour Packages'!$4:$4, 0)
    ))</f>
        <v/>
      </c>
      <c r="AI656" s="54" t="str">
        <f t="shared" si="9"/>
        <v/>
      </c>
      <c r="AJ656" s="42"/>
      <c r="AK656" s="55"/>
      <c r="AL656" s="46" t="b">
        <v>0</v>
      </c>
      <c r="AM656" s="56"/>
      <c r="AN656" s="57" t="str">
        <f t="shared" si="10"/>
        <v/>
      </c>
      <c r="AO656" s="58" t="str">
        <f t="shared" si="11"/>
        <v/>
      </c>
      <c r="AP656" s="59"/>
      <c r="AQ656" s="60"/>
      <c r="AR656" s="61"/>
      <c r="AS656" s="61"/>
      <c r="AT656" s="61" t="str">
        <f>IFERROR(__xludf.DUMMYFUNCTION("IF( 
  OR($AJ656=""Full Payment"", ISBLANK($K656)),
  """",
  IF(
    OR(
      Q656=""Standard Booking, P1"",
      Q656=""Standard Booking, P2"",
      Q656=""Standard Booking, P3"",
      Q656=""Standard Booking, P4""
    ),
    LET(
      resDate,   $"&amp;"K656,
      tourDate,  $N656,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6" s="62" t="str">
        <f t="shared" si="12"/>
        <v/>
      </c>
      <c r="AV656" s="63"/>
      <c r="AW656" s="64"/>
      <c r="AX656" s="64"/>
      <c r="AY656" s="64"/>
      <c r="AZ656" s="64" t="str">
        <f>IFERROR(__xludf.DUMMYFUNCTION("IF(
  OR($AJ656=""Full Payment"",$AJ656=""P1"", ISBLANK($K656)),
  """",
  IF(
    OR(
      $Q656=""Standard Booking, P2"",
      $Q656=""Standard Booking, P3"",
      $Q656=""Standard Booking, P4""
    ),
    LET(
      resDate,   $K656,
      tourDate,"&amp;"  $N656,
      monthCount, DATEDIF(resDate, tourDate, ""M"") + 1,
      secondDates, ARRAYFORMULA(
        DATE(
          YEAR(resDate),
          MONTH(resDate) + SEQUENCE(monthCount),
          2
        )
      ),
      validDates, FILTER(
        sec"&amp;"ondDates,
        (secondDates &gt; resDate + 2) *
        (secondDates &lt;= tourDate - 3)
      ),
      IF(
        OR($AJ656=""P2"", $AJ656=""P3"", $AJ656=""P4""),
        IF(
          COUNTA(validDates) &lt; 2,
          """",
          TEXT(INDEX(validDates"&amp;", 2), ""mmm d, yyyy"")
        ),
        IF(
          COUNTA(validDates) &lt; 2,
          """",
          TEXTJOIN("", "", TRUE,
            TEXT(INDEX(validDates, 1), ""mmm d, yyyy""),
            TEXT(INDEX(validDates, 2), ""mmm d, yyyy"")
          )
 "&amp;"       )
      )
    ),
    """"
  )
)
"),"")</f>
        <v/>
      </c>
      <c r="BA656" s="65" t="str">
        <f t="shared" si="13"/>
        <v/>
      </c>
      <c r="BB656" s="63"/>
      <c r="BC656" s="64"/>
      <c r="BD656" s="64"/>
      <c r="BE656" s="64"/>
      <c r="BF656" s="64" t="str">
        <f>IFERROR(__xludf.DUMMYFUNCTION("IF(
  OR($AJ656=""Full Payment"",$AJ656=""P1"", $AJ656=""P2""),
  """",
  IF(
    AND(
      NOT(ISBLANK($K656)),
      OR(
        Q656=""Standard Booking, P3"",
        Q656=""Standard Booking, P4""
      )
    ),
    LET(
      resDate,   $K656,
      "&amp;"tourDate,  $N656,
      monthCount, DATEDIF(resDate, tourDate, ""M"") + 1,
      secondDates, ARRAYFORMULA(
        DATE(
          YEAR(resDate),
          MONTH(resDate) + SEQUENCE(monthCount),
          2
        )
      ),
      validDates, FILTER(
  "&amp;"      secondDates,
        (secondDates &gt; resDate + 2) *
        (secondDates &lt;= tourDate - 3)
      ),
      IF(
        $AJ656=""P4"",
        IF(
          COUNTA(validDates) &lt; 3,
          """",
          TEXT(INDEX(validDates, 3), ""mmm d, yyyy"")
  "&amp;"      ),
        IF(
          $AJ656=""P3"",
          IF(
            COUNTA(validDates) &lt; 3,
            """",
            TEXT(INDEX(validDates, 3), ""mmm d, yyyy"")
          ),
          IF(
            COUNTA(validDates) &lt; 3,
            """",
    "&amp;"        TEXTJOIN("", "", TRUE,
              TEXT(INDEX(validDates, 1), ""mmm d, yyyy""),
              TEXT(INDEX(validDates, 2), ""mmm d, yyyy""),
              TEXT(INDEX(validDates, 3), ""mmm d, yyyy"")
            )
          )
        )
      )
    "&amp;"),
    """"
  )
)
"),"")</f>
        <v/>
      </c>
      <c r="BG656" s="65" t="str">
        <f t="shared" si="14"/>
        <v/>
      </c>
      <c r="BH656" s="63"/>
      <c r="BI656" s="64"/>
      <c r="BJ656" s="64"/>
      <c r="BK656" s="64"/>
      <c r="BL656" s="64" t="str">
        <f>IFERROR(__xludf.DUMMYFUNCTION("IF(
  OR($AJ656=""Full Payment"",$AJ656=""P1"",$AJ656=""P2"",$AJ656=""P3""),
  """",
  IF(
    AND(
      NOT(ISBLANK($K656)),
      $Q656=""Standard Booking, P4""
    ),
    LET(
      resDate,   $K656,
      tourDate,  $N656,
      monthCount, DATEDIF(r"&amp;"esDate, tourDate, ""M"") + 1,
      secondDates, ARRAYFORMULA(
        DATE(
          YEAR(resDate),
          MONTH(resDate) + SEQUENCE(monthCount),
          2
        )
      ),
      validDates, FILTER(
        secondDates,
        (secondDates &gt; res"&amp;"Date + 2) *
        (secondDates &lt;= tourDate - 3)
      ),
      IF(
        $AJ656=""P4"",
        IF(
          COUNTA(validDates) &lt; 4,
          """",
          TEXT(
            INDEX(validDates, 4),
            ""mmm d, yyyy""
          )
        ),
"&amp;"        IF(
          COUNTA(validDates) &lt; 4,
          """",
          TEXTJOIN(
            "", "", TRUE,
            TEXT(INDEX(validDates, 1), ""mmm d, yyyy""),
            TEXT(INDEX(validDates, 2), ""mmm d, yyyy""),
            TEXT(INDEX(validDates"&amp;", 3), ""mmm d, yyyy""),
            TEXT(INDEX(validDates, 4), ""mmm d, yyyy"")
          )
        )
      )
    ),
    """"
  )
)
"),"")</f>
        <v/>
      </c>
      <c r="BM656" s="65" t="str">
        <f t="shared" si="15"/>
        <v/>
      </c>
      <c r="BN656" s="66"/>
      <c r="BO656" s="67"/>
      <c r="BP656" s="49" t="b">
        <v>0</v>
      </c>
      <c r="BQ656" s="49" t="b">
        <v>0</v>
      </c>
      <c r="BR656" s="68"/>
      <c r="BS656" s="69"/>
      <c r="BT656" s="70" t="b">
        <v>0</v>
      </c>
      <c r="BU656" s="71"/>
      <c r="BV656" s="72"/>
      <c r="BW656" s="86" t="b">
        <v>0</v>
      </c>
      <c r="BX656" s="87"/>
    </row>
    <row r="657">
      <c r="A657" s="35" t="str">
        <f t="shared" si="1"/>
        <v/>
      </c>
      <c r="B657" s="36" t="str">
        <f t="shared" si="2"/>
        <v/>
      </c>
      <c r="C657" s="36" t="str">
        <f t="array" ref="C657">IF(
  M657="",
  "",
  IFERROR(
    INDEX(
      '{INDEX} Tour Packages'!$A:$ZZ,
      MATCH(
        M657,
        INDEX(
          '{INDEX} Tour Packages'!$A:$ZZ,
          ,
          MATCH("Tour Package Name", '{INDEX} Tour Packages'!$4:$4, 0)
        ),
        0
      ),
      MATCH("Tour Code", '{INDEX} Tour Packages'!$4:$4, 0)
    ),
    "XXX"
  )
)
</f>
        <v/>
      </c>
      <c r="D657" s="36" t="str">
        <f t="shared" si="3"/>
        <v/>
      </c>
      <c r="E657" s="36" t="str">
        <f t="shared" si="4"/>
        <v/>
      </c>
      <c r="F657" s="37" t="str">
        <f t="shared" si="5"/>
        <v/>
      </c>
      <c r="G657" s="89"/>
      <c r="H657" s="89"/>
      <c r="I657" s="90"/>
      <c r="J657" s="40" t="str">
        <f t="shared" si="16"/>
        <v> </v>
      </c>
      <c r="K657" s="91"/>
      <c r="L657" s="55"/>
      <c r="M657" s="55"/>
      <c r="N657" s="91"/>
      <c r="O657" s="43" t="str">
        <f>IFERROR(__xludf.DUMMYFUNCTION("IF(N657="""","""",IFERROR(
  N657 + VALUE(REGEXEXTRACT(P657, ""(\d+)\s+Days"")),
  """"
)
)"),"")</f>
        <v/>
      </c>
      <c r="P657" s="43" t="str">
        <f t="array" ref="P657">IFERROR(
  INDEX(
    INDEX('{INDEX} Tour Packages'!$A:$ZZ, , MATCH(P$3, '{INDEX} Tour Packages'!$4:$4, 0)),
    MATCH(M657, INDEX('{INDEX} Tour Packages'!$A:$ZZ,0, MATCH("Tour Package Name", '{INDEX} Tour Packages'!$4:$4, 0)), 0)
  ),
"")
</f>
        <v/>
      </c>
      <c r="Q657" s="44" t="str">
        <f t="shared" si="7"/>
        <v/>
      </c>
      <c r="R657" s="44" t="str">
        <f>IFERROR(__xludf.DUMMYFUNCTION("IF(OR(ISBLANK(K657), ISBLANK(N657)), """", 
  LET(
    resDate, K657,
    tourDate, N657,
    monthCount, MAX(0, DATEDIF(resDate, tourDate - 3, ""M"") + 1),
    secondDates, ARRAYFORMULA(DATE(YEAR(resDate), MONTH(resDate) + SEQUENCE(monthCount), 2)),
    "&amp;"validDates, FILTER(secondDates, (secondDates &gt; resDate + 2) * (secondDates &lt;= tourDate - 3)),
    IF(ISERROR(validDates), 0, COUNTA(validDates))
  )
)
"),"")</f>
        <v/>
      </c>
      <c r="S657" s="44" t="str">
        <f t="shared" si="8"/>
        <v/>
      </c>
      <c r="T657" s="45" t="str">
        <f t="array" ref="T657">IF(ISBLANK(BO657),IFERROR(
  INDEX(
    INDEX('{INDEX} Payment Terms'!$A:$G, , MATCH(T$3, '{INDEX} Payment Terms'!$4:$4, 0)),
    MATCH(Q657, INDEX('{INDEX} Payment Terms'!$A:$G,0, MATCH("Payment Condition", '{INDEX} Payment Terms'!$4:$4, 0)), 0)
  ),
""),"Cancelled")
</f>
        <v/>
      </c>
      <c r="U657" s="46" t="b">
        <v>0</v>
      </c>
      <c r="V657" s="47" t="str">
        <f>IFERROR(__xludf.DUMMYFUNCTION("IF(OR(L657=""Duo Booking"", L657=""Group Booking""),
IF(U657=FALSE,"""",
    LET(
      bookingType, L657,
      tour, M657,
      mainFirst, H657,
      mainLast, I657,
      mainEmail, G657,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$L$4:L657, bookingType,
          $M$4:M657, tour,
          $H$4:H657, mainFirst,
          $I$4:I657, mainLast,
          $G$4:G657, mainEmail
        ),
        ""000""
      ),
  "&amp;"    baseID &amp; ""-"" &amp; memberNumber
    )
  ),
  """"
)
"),"")</f>
        <v/>
      </c>
      <c r="W657" s="48"/>
      <c r="X657" s="85" t="b">
        <v>0</v>
      </c>
      <c r="Y657" s="85" t="b">
        <v>0</v>
      </c>
      <c r="Z657" s="85" t="b">
        <v>0</v>
      </c>
      <c r="AA657" s="50"/>
      <c r="AB657" s="51"/>
      <c r="AC657" s="85" t="b">
        <v>0</v>
      </c>
      <c r="AD657" s="92"/>
      <c r="AE657" s="88"/>
      <c r="AF657" s="36" t="str">
        <f t="array" ref="AF657">IF(M657="","",INDEX(
      '{INDEX} Tour Packages'!$A:$ZP,
      MATCH($M657, '{INDEX} Tour Packages'!$A:$A, 0),
      MATCH(AF$3, '{INDEX} Tour Packages'!$4:$4, 0)
    ))</f>
        <v/>
      </c>
      <c r="AG657" s="36" t="str">
        <f t="array" ref="AG657">IF(M657="","",INDEX(
      '{INDEX} Tour Packages'!$A:$ZP,
      MATCH($M657, '{INDEX} Tour Packages'!$A:$A, 0),
      MATCH(AG$3, '{INDEX} Tour Packages'!$4:$4, 0)
    ))</f>
        <v/>
      </c>
      <c r="AH657" s="36" t="str">
        <f t="array" ref="AH657">IF(M657="","",INDEX(
      '{INDEX} Tour Packages'!$A:$ZP,
      MATCH($M657, '{INDEX} Tour Packages'!$A:$A, 0),
      MATCH(AH$3, '{INDEX} Tour Packages'!$4:$4, 0)
    ))</f>
        <v/>
      </c>
      <c r="AI657" s="54" t="str">
        <f t="shared" si="9"/>
        <v/>
      </c>
      <c r="AJ657" s="42"/>
      <c r="AK657" s="55"/>
      <c r="AL657" s="46" t="b">
        <v>0</v>
      </c>
      <c r="AM657" s="56"/>
      <c r="AN657" s="57" t="str">
        <f t="shared" si="10"/>
        <v/>
      </c>
      <c r="AO657" s="58" t="str">
        <f t="shared" si="11"/>
        <v/>
      </c>
      <c r="AP657" s="59"/>
      <c r="AQ657" s="60"/>
      <c r="AR657" s="61"/>
      <c r="AS657" s="61"/>
      <c r="AT657" s="61" t="str">
        <f>IFERROR(__xludf.DUMMYFUNCTION("IF( 
  OR($AJ657=""Full Payment"", ISBLANK($K657)),
  """",
  IF(
    OR(
      Q657=""Standard Booking, P1"",
      Q657=""Standard Booking, P2"",
      Q657=""Standard Booking, P3"",
      Q657=""Standard Booking, P4""
    ),
    LET(
      resDate,   $"&amp;"K657,
      tourDate,  $N657,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7" s="62" t="str">
        <f t="shared" si="12"/>
        <v/>
      </c>
      <c r="AV657" s="63"/>
      <c r="AW657" s="64"/>
      <c r="AX657" s="64"/>
      <c r="AY657" s="64"/>
      <c r="AZ657" s="64" t="str">
        <f>IFERROR(__xludf.DUMMYFUNCTION("IF(
  OR($AJ657=""Full Payment"",$AJ657=""P1"", ISBLANK($K657)),
  """",
  IF(
    OR(
      $Q657=""Standard Booking, P2"",
      $Q657=""Standard Booking, P3"",
      $Q657=""Standard Booking, P4""
    ),
    LET(
      resDate,   $K657,
      tourDate,"&amp;"  $N657,
      monthCount, DATEDIF(resDate, tourDate, ""M"") + 1,
      secondDates, ARRAYFORMULA(
        DATE(
          YEAR(resDate),
          MONTH(resDate) + SEQUENCE(monthCount),
          2
        )
      ),
      validDates, FILTER(
        sec"&amp;"ondDates,
        (secondDates &gt; resDate + 2) *
        (secondDates &lt;= tourDate - 3)
      ),
      IF(
        OR($AJ657=""P2"", $AJ657=""P3"", $AJ657=""P4""),
        IF(
          COUNTA(validDates) &lt; 2,
          """",
          TEXT(INDEX(validDates"&amp;", 2), ""mmm d, yyyy"")
        ),
        IF(
          COUNTA(validDates) &lt; 2,
          """",
          TEXTJOIN("", "", TRUE,
            TEXT(INDEX(validDates, 1), ""mmm d, yyyy""),
            TEXT(INDEX(validDates, 2), ""mmm d, yyyy"")
          )
 "&amp;"       )
      )
    ),
    """"
  )
)
"),"")</f>
        <v/>
      </c>
      <c r="BA657" s="65" t="str">
        <f t="shared" si="13"/>
        <v/>
      </c>
      <c r="BB657" s="63"/>
      <c r="BC657" s="64"/>
      <c r="BD657" s="64"/>
      <c r="BE657" s="64"/>
      <c r="BF657" s="64" t="str">
        <f>IFERROR(__xludf.DUMMYFUNCTION("IF(
  OR($AJ657=""Full Payment"",$AJ657=""P1"", $AJ657=""P2""),
  """",
  IF(
    AND(
      NOT(ISBLANK($K657)),
      OR(
        Q657=""Standard Booking, P3"",
        Q657=""Standard Booking, P4""
      )
    ),
    LET(
      resDate,   $K657,
      "&amp;"tourDate,  $N657,
      monthCount, DATEDIF(resDate, tourDate, ""M"") + 1,
      secondDates, ARRAYFORMULA(
        DATE(
          YEAR(resDate),
          MONTH(resDate) + SEQUENCE(monthCount),
          2
        )
      ),
      validDates, FILTER(
  "&amp;"      secondDates,
        (secondDates &gt; resDate + 2) *
        (secondDates &lt;= tourDate - 3)
      ),
      IF(
        $AJ657=""P4"",
        IF(
          COUNTA(validDates) &lt; 3,
          """",
          TEXT(INDEX(validDates, 3), ""mmm d, yyyy"")
  "&amp;"      ),
        IF(
          $AJ657=""P3"",
          IF(
            COUNTA(validDates) &lt; 3,
            """",
            TEXT(INDEX(validDates, 3), ""mmm d, yyyy"")
          ),
          IF(
            COUNTA(validDates) &lt; 3,
            """",
    "&amp;"        TEXTJOIN("", "", TRUE,
              TEXT(INDEX(validDates, 1), ""mmm d, yyyy""),
              TEXT(INDEX(validDates, 2), ""mmm d, yyyy""),
              TEXT(INDEX(validDates, 3), ""mmm d, yyyy"")
            )
          )
        )
      )
    "&amp;"),
    """"
  )
)
"),"")</f>
        <v/>
      </c>
      <c r="BG657" s="65" t="str">
        <f t="shared" si="14"/>
        <v/>
      </c>
      <c r="BH657" s="63"/>
      <c r="BI657" s="64"/>
      <c r="BJ657" s="64"/>
      <c r="BK657" s="64"/>
      <c r="BL657" s="64" t="str">
        <f>IFERROR(__xludf.DUMMYFUNCTION("IF(
  OR($AJ657=""Full Payment"",$AJ657=""P1"",$AJ657=""P2"",$AJ657=""P3""),
  """",
  IF(
    AND(
      NOT(ISBLANK($K657)),
      $Q657=""Standard Booking, P4""
    ),
    LET(
      resDate,   $K657,
      tourDate,  $N657,
      monthCount, DATEDIF(r"&amp;"esDate, tourDate, ""M"") + 1,
      secondDates, ARRAYFORMULA(
        DATE(
          YEAR(resDate),
          MONTH(resDate) + SEQUENCE(monthCount),
          2
        )
      ),
      validDates, FILTER(
        secondDates,
        (secondDates &gt; res"&amp;"Date + 2) *
        (secondDates &lt;= tourDate - 3)
      ),
      IF(
        $AJ657=""P4"",
        IF(
          COUNTA(validDates) &lt; 4,
          """",
          TEXT(
            INDEX(validDates, 4),
            ""mmm d, yyyy""
          )
        ),
"&amp;"        IF(
          COUNTA(validDates) &lt; 4,
          """",
          TEXTJOIN(
            "", "", TRUE,
            TEXT(INDEX(validDates, 1), ""mmm d, yyyy""),
            TEXT(INDEX(validDates, 2), ""mmm d, yyyy""),
            TEXT(INDEX(validDates"&amp;", 3), ""mmm d, yyyy""),
            TEXT(INDEX(validDates, 4), ""mmm d, yyyy"")
          )
        )
      )
    ),
    """"
  )
)
"),"")</f>
        <v/>
      </c>
      <c r="BM657" s="65" t="str">
        <f t="shared" si="15"/>
        <v/>
      </c>
      <c r="BN657" s="66"/>
      <c r="BO657" s="67"/>
      <c r="BP657" s="49" t="b">
        <v>0</v>
      </c>
      <c r="BQ657" s="49" t="b">
        <v>0</v>
      </c>
      <c r="BR657" s="68"/>
      <c r="BS657" s="69"/>
      <c r="BT657" s="70" t="b">
        <v>0</v>
      </c>
      <c r="BU657" s="71"/>
      <c r="BV657" s="72"/>
      <c r="BW657" s="86" t="b">
        <v>0</v>
      </c>
      <c r="BX657" s="87"/>
    </row>
    <row r="658">
      <c r="A658" s="35" t="str">
        <f t="shared" si="1"/>
        <v/>
      </c>
      <c r="B658" s="36" t="str">
        <f t="shared" si="2"/>
        <v/>
      </c>
      <c r="C658" s="36" t="str">
        <f t="array" ref="C658">IF(
  M658="",
  "",
  IFERROR(
    INDEX(
      '{INDEX} Tour Packages'!$A:$ZZ,
      MATCH(
        M658,
        INDEX(
          '{INDEX} Tour Packages'!$A:$ZZ,
          ,
          MATCH("Tour Package Name", '{INDEX} Tour Packages'!$4:$4, 0)
        ),
        0
      ),
      MATCH("Tour Code", '{INDEX} Tour Packages'!$4:$4, 0)
    ),
    "XXX"
  )
)
</f>
        <v/>
      </c>
      <c r="D658" s="36" t="str">
        <f t="shared" si="3"/>
        <v/>
      </c>
      <c r="E658" s="36" t="str">
        <f t="shared" si="4"/>
        <v/>
      </c>
      <c r="F658" s="37" t="str">
        <f t="shared" si="5"/>
        <v/>
      </c>
      <c r="G658" s="89"/>
      <c r="H658" s="89"/>
      <c r="I658" s="90"/>
      <c r="J658" s="40" t="str">
        <f t="shared" si="16"/>
        <v> </v>
      </c>
      <c r="K658" s="91"/>
      <c r="L658" s="55"/>
      <c r="M658" s="55"/>
      <c r="N658" s="91"/>
      <c r="O658" s="43" t="str">
        <f>IFERROR(__xludf.DUMMYFUNCTION("IF(N658="""","""",IFERROR(
  N658 + VALUE(REGEXEXTRACT(P658, ""(\d+)\s+Days"")),
  """"
)
)"),"")</f>
        <v/>
      </c>
      <c r="P658" s="43" t="str">
        <f t="array" ref="P658">IFERROR(
  INDEX(
    INDEX('{INDEX} Tour Packages'!$A:$ZZ, , MATCH(P$3, '{INDEX} Tour Packages'!$4:$4, 0)),
    MATCH(M658, INDEX('{INDEX} Tour Packages'!$A:$ZZ,0, MATCH("Tour Package Name", '{INDEX} Tour Packages'!$4:$4, 0)), 0)
  ),
"")
</f>
        <v/>
      </c>
      <c r="Q658" s="44" t="str">
        <f t="shared" si="7"/>
        <v/>
      </c>
      <c r="R658" s="44" t="str">
        <f>IFERROR(__xludf.DUMMYFUNCTION("IF(OR(ISBLANK(K658), ISBLANK(N658)), """", 
  LET(
    resDate, K658,
    tourDate, N658,
    monthCount, MAX(0, DATEDIF(resDate, tourDate - 3, ""M"") + 1),
    secondDates, ARRAYFORMULA(DATE(YEAR(resDate), MONTH(resDate) + SEQUENCE(monthCount), 2)),
    "&amp;"validDates, FILTER(secondDates, (secondDates &gt; resDate + 2) * (secondDates &lt;= tourDate - 3)),
    IF(ISERROR(validDates), 0, COUNTA(validDates))
  )
)
"),"")</f>
        <v/>
      </c>
      <c r="S658" s="44" t="str">
        <f t="shared" si="8"/>
        <v/>
      </c>
      <c r="T658" s="45" t="str">
        <f t="array" ref="T658">IF(ISBLANK(BO658),IFERROR(
  INDEX(
    INDEX('{INDEX} Payment Terms'!$A:$G, , MATCH(T$3, '{INDEX} Payment Terms'!$4:$4, 0)),
    MATCH(Q658, INDEX('{INDEX} Payment Terms'!$A:$G,0, MATCH("Payment Condition", '{INDEX} Payment Terms'!$4:$4, 0)), 0)
  ),
""),"Cancelled")
</f>
        <v/>
      </c>
      <c r="U658" s="46" t="b">
        <v>0</v>
      </c>
      <c r="V658" s="47" t="str">
        <f>IFERROR(__xludf.DUMMYFUNCTION("IF(OR(L658=""Duo Booking"", L658=""Group Booking""),
IF(U658=FALSE,"""",
    LET(
      bookingType, L658,
      tour, M658,
      mainFirst, H658,
      mainLast, I658,
      mainEmail, G658,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$L$4:L658, bookingType,
          $M$4:M658, tour,
          $H$4:H658, mainFirst,
          $I$4:I658, mainLast,
          $G$4:G658, mainEmail
        ),
        ""000""
      ),
  "&amp;"    baseID &amp; ""-"" &amp; memberNumber
    )
  ),
  """"
)
"),"")</f>
        <v/>
      </c>
      <c r="W658" s="48"/>
      <c r="X658" s="85" t="b">
        <v>0</v>
      </c>
      <c r="Y658" s="85" t="b">
        <v>0</v>
      </c>
      <c r="Z658" s="85" t="b">
        <v>0</v>
      </c>
      <c r="AA658" s="50"/>
      <c r="AB658" s="51"/>
      <c r="AC658" s="85" t="b">
        <v>0</v>
      </c>
      <c r="AD658" s="92"/>
      <c r="AE658" s="88"/>
      <c r="AF658" s="36" t="str">
        <f t="array" ref="AF658">IF(M658="","",INDEX(
      '{INDEX} Tour Packages'!$A:$ZP,
      MATCH($M658, '{INDEX} Tour Packages'!$A:$A, 0),
      MATCH(AF$3, '{INDEX} Tour Packages'!$4:$4, 0)
    ))</f>
        <v/>
      </c>
      <c r="AG658" s="36" t="str">
        <f t="array" ref="AG658">IF(M658="","",INDEX(
      '{INDEX} Tour Packages'!$A:$ZP,
      MATCH($M658, '{INDEX} Tour Packages'!$A:$A, 0),
      MATCH(AG$3, '{INDEX} Tour Packages'!$4:$4, 0)
    ))</f>
        <v/>
      </c>
      <c r="AH658" s="36" t="str">
        <f t="array" ref="AH658">IF(M658="","",INDEX(
      '{INDEX} Tour Packages'!$A:$ZP,
      MATCH($M658, '{INDEX} Tour Packages'!$A:$A, 0),
      MATCH(AH$3, '{INDEX} Tour Packages'!$4:$4, 0)
    ))</f>
        <v/>
      </c>
      <c r="AI658" s="54" t="str">
        <f t="shared" si="9"/>
        <v/>
      </c>
      <c r="AJ658" s="42"/>
      <c r="AK658" s="55"/>
      <c r="AL658" s="46" t="b">
        <v>0</v>
      </c>
      <c r="AM658" s="56"/>
      <c r="AN658" s="57" t="str">
        <f t="shared" si="10"/>
        <v/>
      </c>
      <c r="AO658" s="58" t="str">
        <f t="shared" si="11"/>
        <v/>
      </c>
      <c r="AP658" s="59"/>
      <c r="AQ658" s="60"/>
      <c r="AR658" s="61"/>
      <c r="AS658" s="61"/>
      <c r="AT658" s="61" t="str">
        <f>IFERROR(__xludf.DUMMYFUNCTION("IF( 
  OR($AJ658=""Full Payment"", ISBLANK($K658)),
  """",
  IF(
    OR(
      Q658=""Standard Booking, P1"",
      Q658=""Standard Booking, P2"",
      Q658=""Standard Booking, P3"",
      Q658=""Standard Booking, P4""
    ),
    LET(
      resDate,   $"&amp;"K658,
      tourDate,  $N658,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8" s="62" t="str">
        <f t="shared" si="12"/>
        <v/>
      </c>
      <c r="AV658" s="63"/>
      <c r="AW658" s="64"/>
      <c r="AX658" s="64"/>
      <c r="AY658" s="64"/>
      <c r="AZ658" s="64" t="str">
        <f>IFERROR(__xludf.DUMMYFUNCTION("IF(
  OR($AJ658=""Full Payment"",$AJ658=""P1"", ISBLANK($K658)),
  """",
  IF(
    OR(
      $Q658=""Standard Booking, P2"",
      $Q658=""Standard Booking, P3"",
      $Q658=""Standard Booking, P4""
    ),
    LET(
      resDate,   $K658,
      tourDate,"&amp;"  $N658,
      monthCount, DATEDIF(resDate, tourDate, ""M"") + 1,
      secondDates, ARRAYFORMULA(
        DATE(
          YEAR(resDate),
          MONTH(resDate) + SEQUENCE(monthCount),
          2
        )
      ),
      validDates, FILTER(
        sec"&amp;"ondDates,
        (secondDates &gt; resDate + 2) *
        (secondDates &lt;= tourDate - 3)
      ),
      IF(
        OR($AJ658=""P2"", $AJ658=""P3"", $AJ658=""P4""),
        IF(
          COUNTA(validDates) &lt; 2,
          """",
          TEXT(INDEX(validDates"&amp;", 2), ""mmm d, yyyy"")
        ),
        IF(
          COUNTA(validDates) &lt; 2,
          """",
          TEXTJOIN("", "", TRUE,
            TEXT(INDEX(validDates, 1), ""mmm d, yyyy""),
            TEXT(INDEX(validDates, 2), ""mmm d, yyyy"")
          )
 "&amp;"       )
      )
    ),
    """"
  )
)
"),"")</f>
        <v/>
      </c>
      <c r="BA658" s="65" t="str">
        <f t="shared" si="13"/>
        <v/>
      </c>
      <c r="BB658" s="63"/>
      <c r="BC658" s="64"/>
      <c r="BD658" s="64"/>
      <c r="BE658" s="64"/>
      <c r="BF658" s="64" t="str">
        <f>IFERROR(__xludf.DUMMYFUNCTION("IF(
  OR($AJ658=""Full Payment"",$AJ658=""P1"", $AJ658=""P2""),
  """",
  IF(
    AND(
      NOT(ISBLANK($K658)),
      OR(
        Q658=""Standard Booking, P3"",
        Q658=""Standard Booking, P4""
      )
    ),
    LET(
      resDate,   $K658,
      "&amp;"tourDate,  $N658,
      monthCount, DATEDIF(resDate, tourDate, ""M"") + 1,
      secondDates, ARRAYFORMULA(
        DATE(
          YEAR(resDate),
          MONTH(resDate) + SEQUENCE(monthCount),
          2
        )
      ),
      validDates, FILTER(
  "&amp;"      secondDates,
        (secondDates &gt; resDate + 2) *
        (secondDates &lt;= tourDate - 3)
      ),
      IF(
        $AJ658=""P4"",
        IF(
          COUNTA(validDates) &lt; 3,
          """",
          TEXT(INDEX(validDates, 3), ""mmm d, yyyy"")
  "&amp;"      ),
        IF(
          $AJ658=""P3"",
          IF(
            COUNTA(validDates) &lt; 3,
            """",
            TEXT(INDEX(validDates, 3), ""mmm d, yyyy"")
          ),
          IF(
            COUNTA(validDates) &lt; 3,
            """",
    "&amp;"        TEXTJOIN("", "", TRUE,
              TEXT(INDEX(validDates, 1), ""mmm d, yyyy""),
              TEXT(INDEX(validDates, 2), ""mmm d, yyyy""),
              TEXT(INDEX(validDates, 3), ""mmm d, yyyy"")
            )
          )
        )
      )
    "&amp;"),
    """"
  )
)
"),"")</f>
        <v/>
      </c>
      <c r="BG658" s="65" t="str">
        <f t="shared" si="14"/>
        <v/>
      </c>
      <c r="BH658" s="63"/>
      <c r="BI658" s="64"/>
      <c r="BJ658" s="64"/>
      <c r="BK658" s="64"/>
      <c r="BL658" s="64" t="str">
        <f>IFERROR(__xludf.DUMMYFUNCTION("IF(
  OR($AJ658=""Full Payment"",$AJ658=""P1"",$AJ658=""P2"",$AJ658=""P3""),
  """",
  IF(
    AND(
      NOT(ISBLANK($K658)),
      $Q658=""Standard Booking, P4""
    ),
    LET(
      resDate,   $K658,
      tourDate,  $N658,
      monthCount, DATEDIF(r"&amp;"esDate, tourDate, ""M"") + 1,
      secondDates, ARRAYFORMULA(
        DATE(
          YEAR(resDate),
          MONTH(resDate) + SEQUENCE(monthCount),
          2
        )
      ),
      validDates, FILTER(
        secondDates,
        (secondDates &gt; res"&amp;"Date + 2) *
        (secondDates &lt;= tourDate - 3)
      ),
      IF(
        $AJ658=""P4"",
        IF(
          COUNTA(validDates) &lt; 4,
          """",
          TEXT(
            INDEX(validDates, 4),
            ""mmm d, yyyy""
          )
        ),
"&amp;"        IF(
          COUNTA(validDates) &lt; 4,
          """",
          TEXTJOIN(
            "", "", TRUE,
            TEXT(INDEX(validDates, 1), ""mmm d, yyyy""),
            TEXT(INDEX(validDates, 2), ""mmm d, yyyy""),
            TEXT(INDEX(validDates"&amp;", 3), ""mmm d, yyyy""),
            TEXT(INDEX(validDates, 4), ""mmm d, yyyy"")
          )
        )
      )
    ),
    """"
  )
)
"),"")</f>
        <v/>
      </c>
      <c r="BM658" s="65" t="str">
        <f t="shared" si="15"/>
        <v/>
      </c>
      <c r="BN658" s="66"/>
      <c r="BO658" s="67"/>
      <c r="BP658" s="49" t="b">
        <v>0</v>
      </c>
      <c r="BQ658" s="49" t="b">
        <v>0</v>
      </c>
      <c r="BR658" s="68"/>
      <c r="BS658" s="69"/>
      <c r="BT658" s="70" t="b">
        <v>0</v>
      </c>
      <c r="BU658" s="71"/>
      <c r="BV658" s="72"/>
      <c r="BW658" s="86" t="b">
        <v>0</v>
      </c>
      <c r="BX658" s="87"/>
    </row>
    <row r="659">
      <c r="A659" s="35" t="str">
        <f t="shared" si="1"/>
        <v/>
      </c>
      <c r="B659" s="36" t="str">
        <f t="shared" si="2"/>
        <v/>
      </c>
      <c r="C659" s="36" t="str">
        <f t="array" ref="C659">IF(
  M659="",
  "",
  IFERROR(
    INDEX(
      '{INDEX} Tour Packages'!$A:$ZZ,
      MATCH(
        M659,
        INDEX(
          '{INDEX} Tour Packages'!$A:$ZZ,
          ,
          MATCH("Tour Package Name", '{INDEX} Tour Packages'!$4:$4, 0)
        ),
        0
      ),
      MATCH("Tour Code", '{INDEX} Tour Packages'!$4:$4, 0)
    ),
    "XXX"
  )
)
</f>
        <v/>
      </c>
      <c r="D659" s="36" t="str">
        <f t="shared" si="3"/>
        <v/>
      </c>
      <c r="E659" s="36" t="str">
        <f t="shared" si="4"/>
        <v/>
      </c>
      <c r="F659" s="37" t="str">
        <f t="shared" si="5"/>
        <v/>
      </c>
      <c r="G659" s="89"/>
      <c r="H659" s="89"/>
      <c r="I659" s="90"/>
      <c r="J659" s="40" t="str">
        <f t="shared" si="16"/>
        <v> </v>
      </c>
      <c r="K659" s="91"/>
      <c r="L659" s="55"/>
      <c r="M659" s="55"/>
      <c r="N659" s="91"/>
      <c r="O659" s="43" t="str">
        <f>IFERROR(__xludf.DUMMYFUNCTION("IF(N659="""","""",IFERROR(
  N659 + VALUE(REGEXEXTRACT(P659, ""(\d+)\s+Days"")),
  """"
)
)"),"")</f>
        <v/>
      </c>
      <c r="P659" s="43" t="str">
        <f t="array" ref="P659">IFERROR(
  INDEX(
    INDEX('{INDEX} Tour Packages'!$A:$ZZ, , MATCH(P$3, '{INDEX} Tour Packages'!$4:$4, 0)),
    MATCH(M659, INDEX('{INDEX} Tour Packages'!$A:$ZZ,0, MATCH("Tour Package Name", '{INDEX} Tour Packages'!$4:$4, 0)), 0)
  ),
"")
</f>
        <v/>
      </c>
      <c r="Q659" s="44" t="str">
        <f t="shared" si="7"/>
        <v/>
      </c>
      <c r="R659" s="44" t="str">
        <f>IFERROR(__xludf.DUMMYFUNCTION("IF(OR(ISBLANK(K659), ISBLANK(N659)), """", 
  LET(
    resDate, K659,
    tourDate, N659,
    monthCount, MAX(0, DATEDIF(resDate, tourDate - 3, ""M"") + 1),
    secondDates, ARRAYFORMULA(DATE(YEAR(resDate), MONTH(resDate) + SEQUENCE(monthCount), 2)),
    "&amp;"validDates, FILTER(secondDates, (secondDates &gt; resDate + 2) * (secondDates &lt;= tourDate - 3)),
    IF(ISERROR(validDates), 0, COUNTA(validDates))
  )
)
"),"")</f>
        <v/>
      </c>
      <c r="S659" s="44" t="str">
        <f t="shared" si="8"/>
        <v/>
      </c>
      <c r="T659" s="45" t="str">
        <f t="array" ref="T659">IF(ISBLANK(BO659),IFERROR(
  INDEX(
    INDEX('{INDEX} Payment Terms'!$A:$G, , MATCH(T$3, '{INDEX} Payment Terms'!$4:$4, 0)),
    MATCH(Q659, INDEX('{INDEX} Payment Terms'!$A:$G,0, MATCH("Payment Condition", '{INDEX} Payment Terms'!$4:$4, 0)), 0)
  ),
""),"Cancelled")
</f>
        <v/>
      </c>
      <c r="U659" s="46" t="b">
        <v>0</v>
      </c>
      <c r="V659" s="47" t="str">
        <f>IFERROR(__xludf.DUMMYFUNCTION("IF(OR(L659=""Duo Booking"", L659=""Group Booking""),
IF(U659=FALSE,"""",
    LET(
      bookingType, L659,
      tour, M659,
      mainFirst, H659,
      mainLast, I659,
      mainEmail, G659,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$L$4:L659, bookingType,
          $M$4:M659, tour,
          $H$4:H659, mainFirst,
          $I$4:I659, mainLast,
          $G$4:G659, mainEmail
        ),
        ""000""
      ),
  "&amp;"    baseID &amp; ""-"" &amp; memberNumber
    )
  ),
  """"
)
"),"")</f>
        <v/>
      </c>
      <c r="W659" s="48"/>
      <c r="X659" s="85" t="b">
        <v>0</v>
      </c>
      <c r="Y659" s="85" t="b">
        <v>0</v>
      </c>
      <c r="Z659" s="85" t="b">
        <v>0</v>
      </c>
      <c r="AA659" s="50"/>
      <c r="AB659" s="51"/>
      <c r="AC659" s="85" t="b">
        <v>0</v>
      </c>
      <c r="AD659" s="92"/>
      <c r="AE659" s="88"/>
      <c r="AF659" s="36" t="str">
        <f t="array" ref="AF659">IF(M659="","",INDEX(
      '{INDEX} Tour Packages'!$A:$ZP,
      MATCH($M659, '{INDEX} Tour Packages'!$A:$A, 0),
      MATCH(AF$3, '{INDEX} Tour Packages'!$4:$4, 0)
    ))</f>
        <v/>
      </c>
      <c r="AG659" s="36" t="str">
        <f t="array" ref="AG659">IF(M659="","",INDEX(
      '{INDEX} Tour Packages'!$A:$ZP,
      MATCH($M659, '{INDEX} Tour Packages'!$A:$A, 0),
      MATCH(AG$3, '{INDEX} Tour Packages'!$4:$4, 0)
    ))</f>
        <v/>
      </c>
      <c r="AH659" s="36" t="str">
        <f t="array" ref="AH659">IF(M659="","",INDEX(
      '{INDEX} Tour Packages'!$A:$ZP,
      MATCH($M659, '{INDEX} Tour Packages'!$A:$A, 0),
      MATCH(AH$3, '{INDEX} Tour Packages'!$4:$4, 0)
    ))</f>
        <v/>
      </c>
      <c r="AI659" s="54" t="str">
        <f t="shared" si="9"/>
        <v/>
      </c>
      <c r="AJ659" s="42"/>
      <c r="AK659" s="55"/>
      <c r="AL659" s="46" t="b">
        <v>0</v>
      </c>
      <c r="AM659" s="56"/>
      <c r="AN659" s="57" t="str">
        <f t="shared" si="10"/>
        <v/>
      </c>
      <c r="AO659" s="58" t="str">
        <f t="shared" si="11"/>
        <v/>
      </c>
      <c r="AP659" s="59"/>
      <c r="AQ659" s="60"/>
      <c r="AR659" s="61"/>
      <c r="AS659" s="61"/>
      <c r="AT659" s="61" t="str">
        <f>IFERROR(__xludf.DUMMYFUNCTION("IF( 
  OR($AJ659=""Full Payment"", ISBLANK($K659)),
  """",
  IF(
    OR(
      Q659=""Standard Booking, P1"",
      Q659=""Standard Booking, P2"",
      Q659=""Standard Booking, P3"",
      Q659=""Standard Booking, P4""
    ),
    LET(
      resDate,   $"&amp;"K659,
      tourDate,  $N659,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59" s="62" t="str">
        <f t="shared" si="12"/>
        <v/>
      </c>
      <c r="AV659" s="63"/>
      <c r="AW659" s="64"/>
      <c r="AX659" s="64"/>
      <c r="AY659" s="64"/>
      <c r="AZ659" s="64" t="str">
        <f>IFERROR(__xludf.DUMMYFUNCTION("IF(
  OR($AJ659=""Full Payment"",$AJ659=""P1"", ISBLANK($K659)),
  """",
  IF(
    OR(
      $Q659=""Standard Booking, P2"",
      $Q659=""Standard Booking, P3"",
      $Q659=""Standard Booking, P4""
    ),
    LET(
      resDate,   $K659,
      tourDate,"&amp;"  $N659,
      monthCount, DATEDIF(resDate, tourDate, ""M"") + 1,
      secondDates, ARRAYFORMULA(
        DATE(
          YEAR(resDate),
          MONTH(resDate) + SEQUENCE(monthCount),
          2
        )
      ),
      validDates, FILTER(
        sec"&amp;"ondDates,
        (secondDates &gt; resDate + 2) *
        (secondDates &lt;= tourDate - 3)
      ),
      IF(
        OR($AJ659=""P2"", $AJ659=""P3"", $AJ659=""P4""),
        IF(
          COUNTA(validDates) &lt; 2,
          """",
          TEXT(INDEX(validDates"&amp;", 2), ""mmm d, yyyy"")
        ),
        IF(
          COUNTA(validDates) &lt; 2,
          """",
          TEXTJOIN("", "", TRUE,
            TEXT(INDEX(validDates, 1), ""mmm d, yyyy""),
            TEXT(INDEX(validDates, 2), ""mmm d, yyyy"")
          )
 "&amp;"       )
      )
    ),
    """"
  )
)
"),"")</f>
        <v/>
      </c>
      <c r="BA659" s="65" t="str">
        <f t="shared" si="13"/>
        <v/>
      </c>
      <c r="BB659" s="63"/>
      <c r="BC659" s="64"/>
      <c r="BD659" s="64"/>
      <c r="BE659" s="64"/>
      <c r="BF659" s="64" t="str">
        <f>IFERROR(__xludf.DUMMYFUNCTION("IF(
  OR($AJ659=""Full Payment"",$AJ659=""P1"", $AJ659=""P2""),
  """",
  IF(
    AND(
      NOT(ISBLANK($K659)),
      OR(
        Q659=""Standard Booking, P3"",
        Q659=""Standard Booking, P4""
      )
    ),
    LET(
      resDate,   $K659,
      "&amp;"tourDate,  $N659,
      monthCount, DATEDIF(resDate, tourDate, ""M"") + 1,
      secondDates, ARRAYFORMULA(
        DATE(
          YEAR(resDate),
          MONTH(resDate) + SEQUENCE(monthCount),
          2
        )
      ),
      validDates, FILTER(
  "&amp;"      secondDates,
        (secondDates &gt; resDate + 2) *
        (secondDates &lt;= tourDate - 3)
      ),
      IF(
        $AJ659=""P4"",
        IF(
          COUNTA(validDates) &lt; 3,
          """",
          TEXT(INDEX(validDates, 3), ""mmm d, yyyy"")
  "&amp;"      ),
        IF(
          $AJ659=""P3"",
          IF(
            COUNTA(validDates) &lt; 3,
            """",
            TEXT(INDEX(validDates, 3), ""mmm d, yyyy"")
          ),
          IF(
            COUNTA(validDates) &lt; 3,
            """",
    "&amp;"        TEXTJOIN("", "", TRUE,
              TEXT(INDEX(validDates, 1), ""mmm d, yyyy""),
              TEXT(INDEX(validDates, 2), ""mmm d, yyyy""),
              TEXT(INDEX(validDates, 3), ""mmm d, yyyy"")
            )
          )
        )
      )
    "&amp;"),
    """"
  )
)
"),"")</f>
        <v/>
      </c>
      <c r="BG659" s="65" t="str">
        <f t="shared" si="14"/>
        <v/>
      </c>
      <c r="BH659" s="63"/>
      <c r="BI659" s="64"/>
      <c r="BJ659" s="64"/>
      <c r="BK659" s="64"/>
      <c r="BL659" s="64" t="str">
        <f>IFERROR(__xludf.DUMMYFUNCTION("IF(
  OR($AJ659=""Full Payment"",$AJ659=""P1"",$AJ659=""P2"",$AJ659=""P3""),
  """",
  IF(
    AND(
      NOT(ISBLANK($K659)),
      $Q659=""Standard Booking, P4""
    ),
    LET(
      resDate,   $K659,
      tourDate,  $N659,
      monthCount, DATEDIF(r"&amp;"esDate, tourDate, ""M"") + 1,
      secondDates, ARRAYFORMULA(
        DATE(
          YEAR(resDate),
          MONTH(resDate) + SEQUENCE(monthCount),
          2
        )
      ),
      validDates, FILTER(
        secondDates,
        (secondDates &gt; res"&amp;"Date + 2) *
        (secondDates &lt;= tourDate - 3)
      ),
      IF(
        $AJ659=""P4"",
        IF(
          COUNTA(validDates) &lt; 4,
          """",
          TEXT(
            INDEX(validDates, 4),
            ""mmm d, yyyy""
          )
        ),
"&amp;"        IF(
          COUNTA(validDates) &lt; 4,
          """",
          TEXTJOIN(
            "", "", TRUE,
            TEXT(INDEX(validDates, 1), ""mmm d, yyyy""),
            TEXT(INDEX(validDates, 2), ""mmm d, yyyy""),
            TEXT(INDEX(validDates"&amp;", 3), ""mmm d, yyyy""),
            TEXT(INDEX(validDates, 4), ""mmm d, yyyy"")
          )
        )
      )
    ),
    """"
  )
)
"),"")</f>
        <v/>
      </c>
      <c r="BM659" s="65" t="str">
        <f t="shared" si="15"/>
        <v/>
      </c>
      <c r="BN659" s="66"/>
      <c r="BO659" s="67"/>
      <c r="BP659" s="49" t="b">
        <v>0</v>
      </c>
      <c r="BQ659" s="49" t="b">
        <v>0</v>
      </c>
      <c r="BR659" s="68"/>
      <c r="BS659" s="69"/>
      <c r="BT659" s="70" t="b">
        <v>0</v>
      </c>
      <c r="BU659" s="71"/>
      <c r="BV659" s="72"/>
      <c r="BW659" s="86" t="b">
        <v>0</v>
      </c>
      <c r="BX659" s="87"/>
    </row>
    <row r="660">
      <c r="A660" s="35" t="str">
        <f t="shared" si="1"/>
        <v/>
      </c>
      <c r="B660" s="36" t="str">
        <f t="shared" si="2"/>
        <v/>
      </c>
      <c r="C660" s="36" t="str">
        <f t="array" ref="C660">IF(
  M660="",
  "",
  IFERROR(
    INDEX(
      '{INDEX} Tour Packages'!$A:$ZZ,
      MATCH(
        M660,
        INDEX(
          '{INDEX} Tour Packages'!$A:$ZZ,
          ,
          MATCH("Tour Package Name", '{INDEX} Tour Packages'!$4:$4, 0)
        ),
        0
      ),
      MATCH("Tour Code", '{INDEX} Tour Packages'!$4:$4, 0)
    ),
    "XXX"
  )
)
</f>
        <v/>
      </c>
      <c r="D660" s="36" t="str">
        <f t="shared" si="3"/>
        <v/>
      </c>
      <c r="E660" s="36" t="str">
        <f t="shared" si="4"/>
        <v/>
      </c>
      <c r="F660" s="37" t="str">
        <f t="shared" si="5"/>
        <v/>
      </c>
      <c r="G660" s="89"/>
      <c r="H660" s="89"/>
      <c r="I660" s="90"/>
      <c r="J660" s="40" t="str">
        <f t="shared" si="16"/>
        <v> </v>
      </c>
      <c r="K660" s="91"/>
      <c r="L660" s="55"/>
      <c r="M660" s="55"/>
      <c r="N660" s="91"/>
      <c r="O660" s="43" t="str">
        <f>IFERROR(__xludf.DUMMYFUNCTION("IF(N660="""","""",IFERROR(
  N660 + VALUE(REGEXEXTRACT(P660, ""(\d+)\s+Days"")),
  """"
)
)"),"")</f>
        <v/>
      </c>
      <c r="P660" s="43" t="str">
        <f t="array" ref="P660">IFERROR(
  INDEX(
    INDEX('{INDEX} Tour Packages'!$A:$ZZ, , MATCH(P$3, '{INDEX} Tour Packages'!$4:$4, 0)),
    MATCH(M660, INDEX('{INDEX} Tour Packages'!$A:$ZZ,0, MATCH("Tour Package Name", '{INDEX} Tour Packages'!$4:$4, 0)), 0)
  ),
"")
</f>
        <v/>
      </c>
      <c r="Q660" s="44" t="str">
        <f t="shared" si="7"/>
        <v/>
      </c>
      <c r="R660" s="44" t="str">
        <f>IFERROR(__xludf.DUMMYFUNCTION("IF(OR(ISBLANK(K660), ISBLANK(N660)), """", 
  LET(
    resDate, K660,
    tourDate, N660,
    monthCount, MAX(0, DATEDIF(resDate, tourDate - 3, ""M"") + 1),
    secondDates, ARRAYFORMULA(DATE(YEAR(resDate), MONTH(resDate) + SEQUENCE(monthCount), 2)),
    "&amp;"validDates, FILTER(secondDates, (secondDates &gt; resDate + 2) * (secondDates &lt;= tourDate - 3)),
    IF(ISERROR(validDates), 0, COUNTA(validDates))
  )
)
"),"")</f>
        <v/>
      </c>
      <c r="S660" s="44" t="str">
        <f t="shared" si="8"/>
        <v/>
      </c>
      <c r="T660" s="45" t="str">
        <f t="array" ref="T660">IF(ISBLANK(BO660),IFERROR(
  INDEX(
    INDEX('{INDEX} Payment Terms'!$A:$G, , MATCH(T$3, '{INDEX} Payment Terms'!$4:$4, 0)),
    MATCH(Q660, INDEX('{INDEX} Payment Terms'!$A:$G,0, MATCH("Payment Condition", '{INDEX} Payment Terms'!$4:$4, 0)), 0)
  ),
""),"Cancelled")
</f>
        <v/>
      </c>
      <c r="U660" s="46" t="b">
        <v>0</v>
      </c>
      <c r="V660" s="47" t="str">
        <f>IFERROR(__xludf.DUMMYFUNCTION("IF(OR(L660=""Duo Booking"", L660=""Group Booking""),
IF(U660=FALSE,"""",
    LET(
      bookingType, L660,
      tour, M660,
      mainFirst, H660,
      mainLast, I660,
      mainEmail, G660,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$L$4:L660, bookingType,
          $M$4:M660, tour,
          $H$4:H660, mainFirst,
          $I$4:I660, mainLast,
          $G$4:G660, mainEmail
        ),
        ""000""
      ),
  "&amp;"    baseID &amp; ""-"" &amp; memberNumber
    )
  ),
  """"
)
"),"")</f>
        <v/>
      </c>
      <c r="W660" s="48"/>
      <c r="X660" s="85" t="b">
        <v>0</v>
      </c>
      <c r="Y660" s="85" t="b">
        <v>0</v>
      </c>
      <c r="Z660" s="85" t="b">
        <v>0</v>
      </c>
      <c r="AA660" s="50"/>
      <c r="AB660" s="51"/>
      <c r="AC660" s="85" t="b">
        <v>0</v>
      </c>
      <c r="AD660" s="92"/>
      <c r="AE660" s="88"/>
      <c r="AF660" s="36" t="str">
        <f t="array" ref="AF660">IF(M660="","",INDEX(
      '{INDEX} Tour Packages'!$A:$ZP,
      MATCH($M660, '{INDEX} Tour Packages'!$A:$A, 0),
      MATCH(AF$3, '{INDEX} Tour Packages'!$4:$4, 0)
    ))</f>
        <v/>
      </c>
      <c r="AG660" s="36" t="str">
        <f t="array" ref="AG660">IF(M660="","",INDEX(
      '{INDEX} Tour Packages'!$A:$ZP,
      MATCH($M660, '{INDEX} Tour Packages'!$A:$A, 0),
      MATCH(AG$3, '{INDEX} Tour Packages'!$4:$4, 0)
    ))</f>
        <v/>
      </c>
      <c r="AH660" s="36" t="str">
        <f t="array" ref="AH660">IF(M660="","",INDEX(
      '{INDEX} Tour Packages'!$A:$ZP,
      MATCH($M660, '{INDEX} Tour Packages'!$A:$A, 0),
      MATCH(AH$3, '{INDEX} Tour Packages'!$4:$4, 0)
    ))</f>
        <v/>
      </c>
      <c r="AI660" s="54" t="str">
        <f t="shared" si="9"/>
        <v/>
      </c>
      <c r="AJ660" s="42"/>
      <c r="AK660" s="55"/>
      <c r="AL660" s="46" t="b">
        <v>0</v>
      </c>
      <c r="AM660" s="56"/>
      <c r="AN660" s="57" t="str">
        <f t="shared" si="10"/>
        <v/>
      </c>
      <c r="AO660" s="58" t="str">
        <f t="shared" si="11"/>
        <v/>
      </c>
      <c r="AP660" s="59"/>
      <c r="AQ660" s="60"/>
      <c r="AR660" s="61"/>
      <c r="AS660" s="61"/>
      <c r="AT660" s="61" t="str">
        <f>IFERROR(__xludf.DUMMYFUNCTION("IF( 
  OR($AJ660=""Full Payment"", ISBLANK($K660)),
  """",
  IF(
    OR(
      Q660=""Standard Booking, P1"",
      Q660=""Standard Booking, P2"",
      Q660=""Standard Booking, P3"",
      Q660=""Standard Booking, P4""
    ),
    LET(
      resDate,   $"&amp;"K660,
      tourDate,  $N660,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0" s="62" t="str">
        <f t="shared" si="12"/>
        <v/>
      </c>
      <c r="AV660" s="63"/>
      <c r="AW660" s="64"/>
      <c r="AX660" s="64"/>
      <c r="AY660" s="64"/>
      <c r="AZ660" s="64" t="str">
        <f>IFERROR(__xludf.DUMMYFUNCTION("IF(
  OR($AJ660=""Full Payment"",$AJ660=""P1"", ISBLANK($K660)),
  """",
  IF(
    OR(
      $Q660=""Standard Booking, P2"",
      $Q660=""Standard Booking, P3"",
      $Q660=""Standard Booking, P4""
    ),
    LET(
      resDate,   $K660,
      tourDate,"&amp;"  $N660,
      monthCount, DATEDIF(resDate, tourDate, ""M"") + 1,
      secondDates, ARRAYFORMULA(
        DATE(
          YEAR(resDate),
          MONTH(resDate) + SEQUENCE(monthCount),
          2
        )
      ),
      validDates, FILTER(
        sec"&amp;"ondDates,
        (secondDates &gt; resDate + 2) *
        (secondDates &lt;= tourDate - 3)
      ),
      IF(
        OR($AJ660=""P2"", $AJ660=""P3"", $AJ660=""P4""),
        IF(
          COUNTA(validDates) &lt; 2,
          """",
          TEXT(INDEX(validDates"&amp;", 2), ""mmm d, yyyy"")
        ),
        IF(
          COUNTA(validDates) &lt; 2,
          """",
          TEXTJOIN("", "", TRUE,
            TEXT(INDEX(validDates, 1), ""mmm d, yyyy""),
            TEXT(INDEX(validDates, 2), ""mmm d, yyyy"")
          )
 "&amp;"       )
      )
    ),
    """"
  )
)
"),"")</f>
        <v/>
      </c>
      <c r="BA660" s="65" t="str">
        <f t="shared" si="13"/>
        <v/>
      </c>
      <c r="BB660" s="63"/>
      <c r="BC660" s="64"/>
      <c r="BD660" s="64"/>
      <c r="BE660" s="64"/>
      <c r="BF660" s="64" t="str">
        <f>IFERROR(__xludf.DUMMYFUNCTION("IF(
  OR($AJ660=""Full Payment"",$AJ660=""P1"", $AJ660=""P2""),
  """",
  IF(
    AND(
      NOT(ISBLANK($K660)),
      OR(
        Q660=""Standard Booking, P3"",
        Q660=""Standard Booking, P4""
      )
    ),
    LET(
      resDate,   $K660,
      "&amp;"tourDate,  $N660,
      monthCount, DATEDIF(resDate, tourDate, ""M"") + 1,
      secondDates, ARRAYFORMULA(
        DATE(
          YEAR(resDate),
          MONTH(resDate) + SEQUENCE(monthCount),
          2
        )
      ),
      validDates, FILTER(
  "&amp;"      secondDates,
        (secondDates &gt; resDate + 2) *
        (secondDates &lt;= tourDate - 3)
      ),
      IF(
        $AJ660=""P4"",
        IF(
          COUNTA(validDates) &lt; 3,
          """",
          TEXT(INDEX(validDates, 3), ""mmm d, yyyy"")
  "&amp;"      ),
        IF(
          $AJ660=""P3"",
          IF(
            COUNTA(validDates) &lt; 3,
            """",
            TEXT(INDEX(validDates, 3), ""mmm d, yyyy"")
          ),
          IF(
            COUNTA(validDates) &lt; 3,
            """",
    "&amp;"        TEXTJOIN("", "", TRUE,
              TEXT(INDEX(validDates, 1), ""mmm d, yyyy""),
              TEXT(INDEX(validDates, 2), ""mmm d, yyyy""),
              TEXT(INDEX(validDates, 3), ""mmm d, yyyy"")
            )
          )
        )
      )
    "&amp;"),
    """"
  )
)
"),"")</f>
        <v/>
      </c>
      <c r="BG660" s="65" t="str">
        <f t="shared" si="14"/>
        <v/>
      </c>
      <c r="BH660" s="63"/>
      <c r="BI660" s="64"/>
      <c r="BJ660" s="64"/>
      <c r="BK660" s="64"/>
      <c r="BL660" s="64" t="str">
        <f>IFERROR(__xludf.DUMMYFUNCTION("IF(
  OR($AJ660=""Full Payment"",$AJ660=""P1"",$AJ660=""P2"",$AJ660=""P3""),
  """",
  IF(
    AND(
      NOT(ISBLANK($K660)),
      $Q660=""Standard Booking, P4""
    ),
    LET(
      resDate,   $K660,
      tourDate,  $N660,
      monthCount, DATEDIF(r"&amp;"esDate, tourDate, ""M"") + 1,
      secondDates, ARRAYFORMULA(
        DATE(
          YEAR(resDate),
          MONTH(resDate) + SEQUENCE(monthCount),
          2
        )
      ),
      validDates, FILTER(
        secondDates,
        (secondDates &gt; res"&amp;"Date + 2) *
        (secondDates &lt;= tourDate - 3)
      ),
      IF(
        $AJ660=""P4"",
        IF(
          COUNTA(validDates) &lt; 4,
          """",
          TEXT(
            INDEX(validDates, 4),
            ""mmm d, yyyy""
          )
        ),
"&amp;"        IF(
          COUNTA(validDates) &lt; 4,
          """",
          TEXTJOIN(
            "", "", TRUE,
            TEXT(INDEX(validDates, 1), ""mmm d, yyyy""),
            TEXT(INDEX(validDates, 2), ""mmm d, yyyy""),
            TEXT(INDEX(validDates"&amp;", 3), ""mmm d, yyyy""),
            TEXT(INDEX(validDates, 4), ""mmm d, yyyy"")
          )
        )
      )
    ),
    """"
  )
)
"),"")</f>
        <v/>
      </c>
      <c r="BM660" s="65" t="str">
        <f t="shared" si="15"/>
        <v/>
      </c>
      <c r="BN660" s="66"/>
      <c r="BO660" s="67"/>
      <c r="BP660" s="49" t="b">
        <v>0</v>
      </c>
      <c r="BQ660" s="49" t="b">
        <v>0</v>
      </c>
      <c r="BR660" s="68"/>
      <c r="BS660" s="69"/>
      <c r="BT660" s="70" t="b">
        <v>0</v>
      </c>
      <c r="BU660" s="71"/>
      <c r="BV660" s="72"/>
      <c r="BW660" s="86" t="b">
        <v>0</v>
      </c>
      <c r="BX660" s="87"/>
    </row>
    <row r="661">
      <c r="A661" s="35" t="str">
        <f t="shared" si="1"/>
        <v/>
      </c>
      <c r="B661" s="36" t="str">
        <f t="shared" si="2"/>
        <v/>
      </c>
      <c r="C661" s="36" t="str">
        <f t="array" ref="C661">IF(
  M661="",
  "",
  IFERROR(
    INDEX(
      '{INDEX} Tour Packages'!$A:$ZZ,
      MATCH(
        M661,
        INDEX(
          '{INDEX} Tour Packages'!$A:$ZZ,
          ,
          MATCH("Tour Package Name", '{INDEX} Tour Packages'!$4:$4, 0)
        ),
        0
      ),
      MATCH("Tour Code", '{INDEX} Tour Packages'!$4:$4, 0)
    ),
    "XXX"
  )
)
</f>
        <v/>
      </c>
      <c r="D661" s="36" t="str">
        <f t="shared" si="3"/>
        <v/>
      </c>
      <c r="E661" s="36" t="str">
        <f t="shared" si="4"/>
        <v/>
      </c>
      <c r="F661" s="37" t="str">
        <f t="shared" si="5"/>
        <v/>
      </c>
      <c r="G661" s="89"/>
      <c r="H661" s="89"/>
      <c r="I661" s="90"/>
      <c r="J661" s="40" t="str">
        <f t="shared" si="16"/>
        <v> </v>
      </c>
      <c r="K661" s="91"/>
      <c r="L661" s="55"/>
      <c r="M661" s="55"/>
      <c r="N661" s="91"/>
      <c r="O661" s="43" t="str">
        <f>IFERROR(__xludf.DUMMYFUNCTION("IF(N661="""","""",IFERROR(
  N661 + VALUE(REGEXEXTRACT(P661, ""(\d+)\s+Days"")),
  """"
)
)"),"")</f>
        <v/>
      </c>
      <c r="P661" s="43" t="str">
        <f t="array" ref="P661">IFERROR(
  INDEX(
    INDEX('{INDEX} Tour Packages'!$A:$ZZ, , MATCH(P$3, '{INDEX} Tour Packages'!$4:$4, 0)),
    MATCH(M661, INDEX('{INDEX} Tour Packages'!$A:$ZZ,0, MATCH("Tour Package Name", '{INDEX} Tour Packages'!$4:$4, 0)), 0)
  ),
"")
</f>
        <v/>
      </c>
      <c r="Q661" s="44" t="str">
        <f t="shared" si="7"/>
        <v/>
      </c>
      <c r="R661" s="44" t="str">
        <f>IFERROR(__xludf.DUMMYFUNCTION("IF(OR(ISBLANK(K661), ISBLANK(N661)), """", 
  LET(
    resDate, K661,
    tourDate, N661,
    monthCount, MAX(0, DATEDIF(resDate, tourDate - 3, ""M"") + 1),
    secondDates, ARRAYFORMULA(DATE(YEAR(resDate), MONTH(resDate) + SEQUENCE(monthCount), 2)),
    "&amp;"validDates, FILTER(secondDates, (secondDates &gt; resDate + 2) * (secondDates &lt;= tourDate - 3)),
    IF(ISERROR(validDates), 0, COUNTA(validDates))
  )
)
"),"")</f>
        <v/>
      </c>
      <c r="S661" s="44" t="str">
        <f t="shared" si="8"/>
        <v/>
      </c>
      <c r="T661" s="45" t="str">
        <f t="array" ref="T661">IF(ISBLANK(BO661),IFERROR(
  INDEX(
    INDEX('{INDEX} Payment Terms'!$A:$G, , MATCH(T$3, '{INDEX} Payment Terms'!$4:$4, 0)),
    MATCH(Q661, INDEX('{INDEX} Payment Terms'!$A:$G,0, MATCH("Payment Condition", '{INDEX} Payment Terms'!$4:$4, 0)), 0)
  ),
""),"Cancelled")
</f>
        <v/>
      </c>
      <c r="U661" s="46" t="b">
        <v>0</v>
      </c>
      <c r="V661" s="47" t="str">
        <f>IFERROR(__xludf.DUMMYFUNCTION("IF(OR(L661=""Duo Booking"", L661=""Group Booking""),
IF(U661=FALSE,"""",
    LET(
      bookingType, L661,
      tour, M661,
      mainFirst, H661,
      mainLast, I661,
      mainEmail, G661,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$L$4:L661, bookingType,
          $M$4:M661, tour,
          $H$4:H661, mainFirst,
          $I$4:I661, mainLast,
          $G$4:G661, mainEmail
        ),
        ""000""
      ),
  "&amp;"    baseID &amp; ""-"" &amp; memberNumber
    )
  ),
  """"
)
"),"")</f>
        <v/>
      </c>
      <c r="W661" s="48"/>
      <c r="X661" s="85" t="b">
        <v>0</v>
      </c>
      <c r="Y661" s="85" t="b">
        <v>0</v>
      </c>
      <c r="Z661" s="85" t="b">
        <v>0</v>
      </c>
      <c r="AA661" s="50"/>
      <c r="AB661" s="51"/>
      <c r="AC661" s="85" t="b">
        <v>0</v>
      </c>
      <c r="AD661" s="92"/>
      <c r="AE661" s="88"/>
      <c r="AF661" s="36" t="str">
        <f t="array" ref="AF661">IF(M661="","",INDEX(
      '{INDEX} Tour Packages'!$A:$ZP,
      MATCH($M661, '{INDEX} Tour Packages'!$A:$A, 0),
      MATCH(AF$3, '{INDEX} Tour Packages'!$4:$4, 0)
    ))</f>
        <v/>
      </c>
      <c r="AG661" s="36" t="str">
        <f t="array" ref="AG661">IF(M661="","",INDEX(
      '{INDEX} Tour Packages'!$A:$ZP,
      MATCH($M661, '{INDEX} Tour Packages'!$A:$A, 0),
      MATCH(AG$3, '{INDEX} Tour Packages'!$4:$4, 0)
    ))</f>
        <v/>
      </c>
      <c r="AH661" s="36" t="str">
        <f t="array" ref="AH661">IF(M661="","",INDEX(
      '{INDEX} Tour Packages'!$A:$ZP,
      MATCH($M661, '{INDEX} Tour Packages'!$A:$A, 0),
      MATCH(AH$3, '{INDEX} Tour Packages'!$4:$4, 0)
    ))</f>
        <v/>
      </c>
      <c r="AI661" s="54" t="str">
        <f t="shared" si="9"/>
        <v/>
      </c>
      <c r="AJ661" s="42"/>
      <c r="AK661" s="55"/>
      <c r="AL661" s="46" t="b">
        <v>0</v>
      </c>
      <c r="AM661" s="56"/>
      <c r="AN661" s="57" t="str">
        <f t="shared" si="10"/>
        <v/>
      </c>
      <c r="AO661" s="58" t="str">
        <f t="shared" si="11"/>
        <v/>
      </c>
      <c r="AP661" s="59"/>
      <c r="AQ661" s="60"/>
      <c r="AR661" s="61"/>
      <c r="AS661" s="61"/>
      <c r="AT661" s="61" t="str">
        <f>IFERROR(__xludf.DUMMYFUNCTION("IF( 
  OR($AJ661=""Full Payment"", ISBLANK($K661)),
  """",
  IF(
    OR(
      Q661=""Standard Booking, P1"",
      Q661=""Standard Booking, P2"",
      Q661=""Standard Booking, P3"",
      Q661=""Standard Booking, P4""
    ),
    LET(
      resDate,   $"&amp;"K661,
      tourDate,  $N661,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1" s="62" t="str">
        <f t="shared" si="12"/>
        <v/>
      </c>
      <c r="AV661" s="63"/>
      <c r="AW661" s="64"/>
      <c r="AX661" s="64"/>
      <c r="AY661" s="64"/>
      <c r="AZ661" s="64" t="str">
        <f>IFERROR(__xludf.DUMMYFUNCTION("IF(
  OR($AJ661=""Full Payment"",$AJ661=""P1"", ISBLANK($K661)),
  """",
  IF(
    OR(
      $Q661=""Standard Booking, P2"",
      $Q661=""Standard Booking, P3"",
      $Q661=""Standard Booking, P4""
    ),
    LET(
      resDate,   $K661,
      tourDate,"&amp;"  $N661,
      monthCount, DATEDIF(resDate, tourDate, ""M"") + 1,
      secondDates, ARRAYFORMULA(
        DATE(
          YEAR(resDate),
          MONTH(resDate) + SEQUENCE(monthCount),
          2
        )
      ),
      validDates, FILTER(
        sec"&amp;"ondDates,
        (secondDates &gt; resDate + 2) *
        (secondDates &lt;= tourDate - 3)
      ),
      IF(
        OR($AJ661=""P2"", $AJ661=""P3"", $AJ661=""P4""),
        IF(
          COUNTA(validDates) &lt; 2,
          """",
          TEXT(INDEX(validDates"&amp;", 2), ""mmm d, yyyy"")
        ),
        IF(
          COUNTA(validDates) &lt; 2,
          """",
          TEXTJOIN("", "", TRUE,
            TEXT(INDEX(validDates, 1), ""mmm d, yyyy""),
            TEXT(INDEX(validDates, 2), ""mmm d, yyyy"")
          )
 "&amp;"       )
      )
    ),
    """"
  )
)
"),"")</f>
        <v/>
      </c>
      <c r="BA661" s="65" t="str">
        <f t="shared" si="13"/>
        <v/>
      </c>
      <c r="BB661" s="63"/>
      <c r="BC661" s="64"/>
      <c r="BD661" s="64"/>
      <c r="BE661" s="64"/>
      <c r="BF661" s="64" t="str">
        <f>IFERROR(__xludf.DUMMYFUNCTION("IF(
  OR($AJ661=""Full Payment"",$AJ661=""P1"", $AJ661=""P2""),
  """",
  IF(
    AND(
      NOT(ISBLANK($K661)),
      OR(
        Q661=""Standard Booking, P3"",
        Q661=""Standard Booking, P4""
      )
    ),
    LET(
      resDate,   $K661,
      "&amp;"tourDate,  $N661,
      monthCount, DATEDIF(resDate, tourDate, ""M"") + 1,
      secondDates, ARRAYFORMULA(
        DATE(
          YEAR(resDate),
          MONTH(resDate) + SEQUENCE(monthCount),
          2
        )
      ),
      validDates, FILTER(
  "&amp;"      secondDates,
        (secondDates &gt; resDate + 2) *
        (secondDates &lt;= tourDate - 3)
      ),
      IF(
        $AJ661=""P4"",
        IF(
          COUNTA(validDates) &lt; 3,
          """",
          TEXT(INDEX(validDates, 3), ""mmm d, yyyy"")
  "&amp;"      ),
        IF(
          $AJ661=""P3"",
          IF(
            COUNTA(validDates) &lt; 3,
            """",
            TEXT(INDEX(validDates, 3), ""mmm d, yyyy"")
          ),
          IF(
            COUNTA(validDates) &lt; 3,
            """",
    "&amp;"        TEXTJOIN("", "", TRUE,
              TEXT(INDEX(validDates, 1), ""mmm d, yyyy""),
              TEXT(INDEX(validDates, 2), ""mmm d, yyyy""),
              TEXT(INDEX(validDates, 3), ""mmm d, yyyy"")
            )
          )
        )
      )
    "&amp;"),
    """"
  )
)
"),"")</f>
        <v/>
      </c>
      <c r="BG661" s="65" t="str">
        <f t="shared" si="14"/>
        <v/>
      </c>
      <c r="BH661" s="63"/>
      <c r="BI661" s="64"/>
      <c r="BJ661" s="64"/>
      <c r="BK661" s="64"/>
      <c r="BL661" s="64" t="str">
        <f>IFERROR(__xludf.DUMMYFUNCTION("IF(
  OR($AJ661=""Full Payment"",$AJ661=""P1"",$AJ661=""P2"",$AJ661=""P3""),
  """",
  IF(
    AND(
      NOT(ISBLANK($K661)),
      $Q661=""Standard Booking, P4""
    ),
    LET(
      resDate,   $K661,
      tourDate,  $N661,
      monthCount, DATEDIF(r"&amp;"esDate, tourDate, ""M"") + 1,
      secondDates, ARRAYFORMULA(
        DATE(
          YEAR(resDate),
          MONTH(resDate) + SEQUENCE(monthCount),
          2
        )
      ),
      validDates, FILTER(
        secondDates,
        (secondDates &gt; res"&amp;"Date + 2) *
        (secondDates &lt;= tourDate - 3)
      ),
      IF(
        $AJ661=""P4"",
        IF(
          COUNTA(validDates) &lt; 4,
          """",
          TEXT(
            INDEX(validDates, 4),
            ""mmm d, yyyy""
          )
        ),
"&amp;"        IF(
          COUNTA(validDates) &lt; 4,
          """",
          TEXTJOIN(
            "", "", TRUE,
            TEXT(INDEX(validDates, 1), ""mmm d, yyyy""),
            TEXT(INDEX(validDates, 2), ""mmm d, yyyy""),
            TEXT(INDEX(validDates"&amp;", 3), ""mmm d, yyyy""),
            TEXT(INDEX(validDates, 4), ""mmm d, yyyy"")
          )
        )
      )
    ),
    """"
  )
)
"),"")</f>
        <v/>
      </c>
      <c r="BM661" s="65" t="str">
        <f t="shared" si="15"/>
        <v/>
      </c>
      <c r="BN661" s="66"/>
      <c r="BO661" s="67"/>
      <c r="BP661" s="49" t="b">
        <v>0</v>
      </c>
      <c r="BQ661" s="49" t="b">
        <v>0</v>
      </c>
      <c r="BR661" s="68"/>
      <c r="BS661" s="69"/>
      <c r="BT661" s="70" t="b">
        <v>0</v>
      </c>
      <c r="BU661" s="71"/>
      <c r="BV661" s="72"/>
      <c r="BW661" s="86" t="b">
        <v>0</v>
      </c>
      <c r="BX661" s="87"/>
    </row>
    <row r="662">
      <c r="A662" s="35" t="str">
        <f t="shared" si="1"/>
        <v/>
      </c>
      <c r="B662" s="36" t="str">
        <f t="shared" si="2"/>
        <v/>
      </c>
      <c r="C662" s="36" t="str">
        <f t="array" ref="C662">IF(
  M662="",
  "",
  IFERROR(
    INDEX(
      '{INDEX} Tour Packages'!$A:$ZZ,
      MATCH(
        M662,
        INDEX(
          '{INDEX} Tour Packages'!$A:$ZZ,
          ,
          MATCH("Tour Package Name", '{INDEX} Tour Packages'!$4:$4, 0)
        ),
        0
      ),
      MATCH("Tour Code", '{INDEX} Tour Packages'!$4:$4, 0)
    ),
    "XXX"
  )
)
</f>
        <v/>
      </c>
      <c r="D662" s="36" t="str">
        <f t="shared" si="3"/>
        <v/>
      </c>
      <c r="E662" s="36" t="str">
        <f t="shared" si="4"/>
        <v/>
      </c>
      <c r="F662" s="37" t="str">
        <f t="shared" si="5"/>
        <v/>
      </c>
      <c r="G662" s="89"/>
      <c r="H662" s="89"/>
      <c r="I662" s="90"/>
      <c r="J662" s="40" t="str">
        <f t="shared" si="16"/>
        <v> </v>
      </c>
      <c r="K662" s="91"/>
      <c r="L662" s="55"/>
      <c r="M662" s="55"/>
      <c r="N662" s="91"/>
      <c r="O662" s="43" t="str">
        <f>IFERROR(__xludf.DUMMYFUNCTION("IF(N662="""","""",IFERROR(
  N662 + VALUE(REGEXEXTRACT(P662, ""(\d+)\s+Days"")),
  """"
)
)"),"")</f>
        <v/>
      </c>
      <c r="P662" s="43" t="str">
        <f t="array" ref="P662">IFERROR(
  INDEX(
    INDEX('{INDEX} Tour Packages'!$A:$ZZ, , MATCH(P$3, '{INDEX} Tour Packages'!$4:$4, 0)),
    MATCH(M662, INDEX('{INDEX} Tour Packages'!$A:$ZZ,0, MATCH("Tour Package Name", '{INDEX} Tour Packages'!$4:$4, 0)), 0)
  ),
"")
</f>
        <v/>
      </c>
      <c r="Q662" s="44" t="str">
        <f t="shared" si="7"/>
        <v/>
      </c>
      <c r="R662" s="44" t="str">
        <f>IFERROR(__xludf.DUMMYFUNCTION("IF(OR(ISBLANK(K662), ISBLANK(N662)), """", 
  LET(
    resDate, K662,
    tourDate, N662,
    monthCount, MAX(0, DATEDIF(resDate, tourDate - 3, ""M"") + 1),
    secondDates, ARRAYFORMULA(DATE(YEAR(resDate), MONTH(resDate) + SEQUENCE(monthCount), 2)),
    "&amp;"validDates, FILTER(secondDates, (secondDates &gt; resDate + 2) * (secondDates &lt;= tourDate - 3)),
    IF(ISERROR(validDates), 0, COUNTA(validDates))
  )
)
"),"")</f>
        <v/>
      </c>
      <c r="S662" s="44" t="str">
        <f t="shared" si="8"/>
        <v/>
      </c>
      <c r="T662" s="45" t="str">
        <f t="array" ref="T662">IF(ISBLANK(BO662),IFERROR(
  INDEX(
    INDEX('{INDEX} Payment Terms'!$A:$G, , MATCH(T$3, '{INDEX} Payment Terms'!$4:$4, 0)),
    MATCH(Q662, INDEX('{INDEX} Payment Terms'!$A:$G,0, MATCH("Payment Condition", '{INDEX} Payment Terms'!$4:$4, 0)), 0)
  ),
""),"Cancelled")
</f>
        <v/>
      </c>
      <c r="U662" s="46" t="b">
        <v>0</v>
      </c>
      <c r="V662" s="47" t="str">
        <f>IFERROR(__xludf.DUMMYFUNCTION("IF(OR(L662=""Duo Booking"", L662=""Group Booking""),
IF(U662=FALSE,"""",
    LET(
      bookingType, L662,
      tour, M662,
      mainFirst, H662,
      mainLast, I662,
      mainEmail, G662,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$L$4:L662, bookingType,
          $M$4:M662, tour,
          $H$4:H662, mainFirst,
          $I$4:I662, mainLast,
          $G$4:G662, mainEmail
        ),
        ""000""
      ),
  "&amp;"    baseID &amp; ""-"" &amp; memberNumber
    )
  ),
  """"
)
"),"")</f>
        <v/>
      </c>
      <c r="W662" s="48"/>
      <c r="X662" s="85" t="b">
        <v>0</v>
      </c>
      <c r="Y662" s="85" t="b">
        <v>0</v>
      </c>
      <c r="Z662" s="85" t="b">
        <v>0</v>
      </c>
      <c r="AA662" s="50"/>
      <c r="AB662" s="51"/>
      <c r="AC662" s="85" t="b">
        <v>0</v>
      </c>
      <c r="AD662" s="92"/>
      <c r="AE662" s="88"/>
      <c r="AF662" s="36" t="str">
        <f t="array" ref="AF662">IF(M662="","",INDEX(
      '{INDEX} Tour Packages'!$A:$ZP,
      MATCH($M662, '{INDEX} Tour Packages'!$A:$A, 0),
      MATCH(AF$3, '{INDEX} Tour Packages'!$4:$4, 0)
    ))</f>
        <v/>
      </c>
      <c r="AG662" s="36" t="str">
        <f t="array" ref="AG662">IF(M662="","",INDEX(
      '{INDEX} Tour Packages'!$A:$ZP,
      MATCH($M662, '{INDEX} Tour Packages'!$A:$A, 0),
      MATCH(AG$3, '{INDEX} Tour Packages'!$4:$4, 0)
    ))</f>
        <v/>
      </c>
      <c r="AH662" s="36" t="str">
        <f t="array" ref="AH662">IF(M662="","",INDEX(
      '{INDEX} Tour Packages'!$A:$ZP,
      MATCH($M662, '{INDEX} Tour Packages'!$A:$A, 0),
      MATCH(AH$3, '{INDEX} Tour Packages'!$4:$4, 0)
    ))</f>
        <v/>
      </c>
      <c r="AI662" s="54" t="str">
        <f t="shared" si="9"/>
        <v/>
      </c>
      <c r="AJ662" s="42"/>
      <c r="AK662" s="55"/>
      <c r="AL662" s="46" t="b">
        <v>0</v>
      </c>
      <c r="AM662" s="56"/>
      <c r="AN662" s="57" t="str">
        <f t="shared" si="10"/>
        <v/>
      </c>
      <c r="AO662" s="58" t="str">
        <f t="shared" si="11"/>
        <v/>
      </c>
      <c r="AP662" s="59"/>
      <c r="AQ662" s="60"/>
      <c r="AR662" s="61"/>
      <c r="AS662" s="61"/>
      <c r="AT662" s="61" t="str">
        <f>IFERROR(__xludf.DUMMYFUNCTION("IF( 
  OR($AJ662=""Full Payment"", ISBLANK($K662)),
  """",
  IF(
    OR(
      Q662=""Standard Booking, P1"",
      Q662=""Standard Booking, P2"",
      Q662=""Standard Booking, P3"",
      Q662=""Standard Booking, P4""
    ),
    LET(
      resDate,   $"&amp;"K662,
      tourDate,  $N662,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2" s="62" t="str">
        <f t="shared" si="12"/>
        <v/>
      </c>
      <c r="AV662" s="63"/>
      <c r="AW662" s="64"/>
      <c r="AX662" s="64"/>
      <c r="AY662" s="64"/>
      <c r="AZ662" s="64" t="str">
        <f>IFERROR(__xludf.DUMMYFUNCTION("IF(
  OR($AJ662=""Full Payment"",$AJ662=""P1"", ISBLANK($K662)),
  """",
  IF(
    OR(
      $Q662=""Standard Booking, P2"",
      $Q662=""Standard Booking, P3"",
      $Q662=""Standard Booking, P4""
    ),
    LET(
      resDate,   $K662,
      tourDate,"&amp;"  $N662,
      monthCount, DATEDIF(resDate, tourDate, ""M"") + 1,
      secondDates, ARRAYFORMULA(
        DATE(
          YEAR(resDate),
          MONTH(resDate) + SEQUENCE(monthCount),
          2
        )
      ),
      validDates, FILTER(
        sec"&amp;"ondDates,
        (secondDates &gt; resDate + 2) *
        (secondDates &lt;= tourDate - 3)
      ),
      IF(
        OR($AJ662=""P2"", $AJ662=""P3"", $AJ662=""P4""),
        IF(
          COUNTA(validDates) &lt; 2,
          """",
          TEXT(INDEX(validDates"&amp;", 2), ""mmm d, yyyy"")
        ),
        IF(
          COUNTA(validDates) &lt; 2,
          """",
          TEXTJOIN("", "", TRUE,
            TEXT(INDEX(validDates, 1), ""mmm d, yyyy""),
            TEXT(INDEX(validDates, 2), ""mmm d, yyyy"")
          )
 "&amp;"       )
      )
    ),
    """"
  )
)
"),"")</f>
        <v/>
      </c>
      <c r="BA662" s="65" t="str">
        <f t="shared" si="13"/>
        <v/>
      </c>
      <c r="BB662" s="63"/>
      <c r="BC662" s="64"/>
      <c r="BD662" s="64"/>
      <c r="BE662" s="64"/>
      <c r="BF662" s="64" t="str">
        <f>IFERROR(__xludf.DUMMYFUNCTION("IF(
  OR($AJ662=""Full Payment"",$AJ662=""P1"", $AJ662=""P2""),
  """",
  IF(
    AND(
      NOT(ISBLANK($K662)),
      OR(
        Q662=""Standard Booking, P3"",
        Q662=""Standard Booking, P4""
      )
    ),
    LET(
      resDate,   $K662,
      "&amp;"tourDate,  $N662,
      monthCount, DATEDIF(resDate, tourDate, ""M"") + 1,
      secondDates, ARRAYFORMULA(
        DATE(
          YEAR(resDate),
          MONTH(resDate) + SEQUENCE(monthCount),
          2
        )
      ),
      validDates, FILTER(
  "&amp;"      secondDates,
        (secondDates &gt; resDate + 2) *
        (secondDates &lt;= tourDate - 3)
      ),
      IF(
        $AJ662=""P4"",
        IF(
          COUNTA(validDates) &lt; 3,
          """",
          TEXT(INDEX(validDates, 3), ""mmm d, yyyy"")
  "&amp;"      ),
        IF(
          $AJ662=""P3"",
          IF(
            COUNTA(validDates) &lt; 3,
            """",
            TEXT(INDEX(validDates, 3), ""mmm d, yyyy"")
          ),
          IF(
            COUNTA(validDates) &lt; 3,
            """",
    "&amp;"        TEXTJOIN("", "", TRUE,
              TEXT(INDEX(validDates, 1), ""mmm d, yyyy""),
              TEXT(INDEX(validDates, 2), ""mmm d, yyyy""),
              TEXT(INDEX(validDates, 3), ""mmm d, yyyy"")
            )
          )
        )
      )
    "&amp;"),
    """"
  )
)
"),"")</f>
        <v/>
      </c>
      <c r="BG662" s="65" t="str">
        <f t="shared" si="14"/>
        <v/>
      </c>
      <c r="BH662" s="63"/>
      <c r="BI662" s="64"/>
      <c r="BJ662" s="64"/>
      <c r="BK662" s="64"/>
      <c r="BL662" s="64" t="str">
        <f>IFERROR(__xludf.DUMMYFUNCTION("IF(
  OR($AJ662=""Full Payment"",$AJ662=""P1"",$AJ662=""P2"",$AJ662=""P3""),
  """",
  IF(
    AND(
      NOT(ISBLANK($K662)),
      $Q662=""Standard Booking, P4""
    ),
    LET(
      resDate,   $K662,
      tourDate,  $N662,
      monthCount, DATEDIF(r"&amp;"esDate, tourDate, ""M"") + 1,
      secondDates, ARRAYFORMULA(
        DATE(
          YEAR(resDate),
          MONTH(resDate) + SEQUENCE(monthCount),
          2
        )
      ),
      validDates, FILTER(
        secondDates,
        (secondDates &gt; res"&amp;"Date + 2) *
        (secondDates &lt;= tourDate - 3)
      ),
      IF(
        $AJ662=""P4"",
        IF(
          COUNTA(validDates) &lt; 4,
          """",
          TEXT(
            INDEX(validDates, 4),
            ""mmm d, yyyy""
          )
        ),
"&amp;"        IF(
          COUNTA(validDates) &lt; 4,
          """",
          TEXTJOIN(
            "", "", TRUE,
            TEXT(INDEX(validDates, 1), ""mmm d, yyyy""),
            TEXT(INDEX(validDates, 2), ""mmm d, yyyy""),
            TEXT(INDEX(validDates"&amp;", 3), ""mmm d, yyyy""),
            TEXT(INDEX(validDates, 4), ""mmm d, yyyy"")
          )
        )
      )
    ),
    """"
  )
)
"),"")</f>
        <v/>
      </c>
      <c r="BM662" s="65" t="str">
        <f t="shared" si="15"/>
        <v/>
      </c>
      <c r="BN662" s="66"/>
      <c r="BO662" s="67"/>
      <c r="BP662" s="49" t="b">
        <v>0</v>
      </c>
      <c r="BQ662" s="49" t="b">
        <v>0</v>
      </c>
      <c r="BR662" s="68"/>
      <c r="BS662" s="69"/>
      <c r="BT662" s="70" t="b">
        <v>0</v>
      </c>
      <c r="BU662" s="71"/>
      <c r="BV662" s="72"/>
      <c r="BW662" s="86" t="b">
        <v>0</v>
      </c>
      <c r="BX662" s="87"/>
    </row>
    <row r="663">
      <c r="A663" s="35" t="str">
        <f t="shared" si="1"/>
        <v/>
      </c>
      <c r="B663" s="36" t="str">
        <f t="shared" si="2"/>
        <v/>
      </c>
      <c r="C663" s="36" t="str">
        <f t="array" ref="C663">IF(
  M663="",
  "",
  IFERROR(
    INDEX(
      '{INDEX} Tour Packages'!$A:$ZZ,
      MATCH(
        M663,
        INDEX(
          '{INDEX} Tour Packages'!$A:$ZZ,
          ,
          MATCH("Tour Package Name", '{INDEX} Tour Packages'!$4:$4, 0)
        ),
        0
      ),
      MATCH("Tour Code", '{INDEX} Tour Packages'!$4:$4, 0)
    ),
    "XXX"
  )
)
</f>
        <v/>
      </c>
      <c r="D663" s="36" t="str">
        <f t="shared" si="3"/>
        <v/>
      </c>
      <c r="E663" s="36" t="str">
        <f t="shared" si="4"/>
        <v/>
      </c>
      <c r="F663" s="37" t="str">
        <f t="shared" si="5"/>
        <v/>
      </c>
      <c r="G663" s="89"/>
      <c r="H663" s="89"/>
      <c r="I663" s="90"/>
      <c r="J663" s="40" t="str">
        <f t="shared" si="16"/>
        <v> </v>
      </c>
      <c r="K663" s="91"/>
      <c r="L663" s="55"/>
      <c r="M663" s="55"/>
      <c r="N663" s="91"/>
      <c r="O663" s="43" t="str">
        <f>IFERROR(__xludf.DUMMYFUNCTION("IF(N663="""","""",IFERROR(
  N663 + VALUE(REGEXEXTRACT(P663, ""(\d+)\s+Days"")),
  """"
)
)"),"")</f>
        <v/>
      </c>
      <c r="P663" s="43" t="str">
        <f t="array" ref="P663">IFERROR(
  INDEX(
    INDEX('{INDEX} Tour Packages'!$A:$ZZ, , MATCH(P$3, '{INDEX} Tour Packages'!$4:$4, 0)),
    MATCH(M663, INDEX('{INDEX} Tour Packages'!$A:$ZZ,0, MATCH("Tour Package Name", '{INDEX} Tour Packages'!$4:$4, 0)), 0)
  ),
"")
</f>
        <v/>
      </c>
      <c r="Q663" s="44" t="str">
        <f t="shared" si="7"/>
        <v/>
      </c>
      <c r="R663" s="44" t="str">
        <f>IFERROR(__xludf.DUMMYFUNCTION("IF(OR(ISBLANK(K663), ISBLANK(N663)), """", 
  LET(
    resDate, K663,
    tourDate, N663,
    monthCount, MAX(0, DATEDIF(resDate, tourDate - 3, ""M"") + 1),
    secondDates, ARRAYFORMULA(DATE(YEAR(resDate), MONTH(resDate) + SEQUENCE(monthCount), 2)),
    "&amp;"validDates, FILTER(secondDates, (secondDates &gt; resDate + 2) * (secondDates &lt;= tourDate - 3)),
    IF(ISERROR(validDates), 0, COUNTA(validDates))
  )
)
"),"")</f>
        <v/>
      </c>
      <c r="S663" s="44" t="str">
        <f t="shared" si="8"/>
        <v/>
      </c>
      <c r="T663" s="45" t="str">
        <f t="array" ref="T663">IF(ISBLANK(BO663),IFERROR(
  INDEX(
    INDEX('{INDEX} Payment Terms'!$A:$G, , MATCH(T$3, '{INDEX} Payment Terms'!$4:$4, 0)),
    MATCH(Q663, INDEX('{INDEX} Payment Terms'!$A:$G,0, MATCH("Payment Condition", '{INDEX} Payment Terms'!$4:$4, 0)), 0)
  ),
""),"Cancelled")
</f>
        <v/>
      </c>
      <c r="U663" s="46" t="b">
        <v>0</v>
      </c>
      <c r="V663" s="47" t="str">
        <f>IFERROR(__xludf.DUMMYFUNCTION("IF(OR(L663=""Duo Booking"", L663=""Group Booking""),
IF(U663=FALSE,"""",
    LET(
      bookingType, L663,
      tour, M663,
      mainFirst, H663,
      mainLast, I663,
      mainEmail, G663,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$L$4:L663, bookingType,
          $M$4:M663, tour,
          $H$4:H663, mainFirst,
          $I$4:I663, mainLast,
          $G$4:G663, mainEmail
        ),
        ""000""
      ),
  "&amp;"    baseID &amp; ""-"" &amp; memberNumber
    )
  ),
  """"
)
"),"")</f>
        <v/>
      </c>
      <c r="W663" s="48"/>
      <c r="X663" s="85" t="b">
        <v>0</v>
      </c>
      <c r="Y663" s="85" t="b">
        <v>0</v>
      </c>
      <c r="Z663" s="85" t="b">
        <v>0</v>
      </c>
      <c r="AA663" s="50"/>
      <c r="AB663" s="51"/>
      <c r="AC663" s="85" t="b">
        <v>0</v>
      </c>
      <c r="AD663" s="92"/>
      <c r="AE663" s="88"/>
      <c r="AF663" s="36" t="str">
        <f t="array" ref="AF663">IF(M663="","",INDEX(
      '{INDEX} Tour Packages'!$A:$ZP,
      MATCH($M663, '{INDEX} Tour Packages'!$A:$A, 0),
      MATCH(AF$3, '{INDEX} Tour Packages'!$4:$4, 0)
    ))</f>
        <v/>
      </c>
      <c r="AG663" s="36" t="str">
        <f t="array" ref="AG663">IF(M663="","",INDEX(
      '{INDEX} Tour Packages'!$A:$ZP,
      MATCH($M663, '{INDEX} Tour Packages'!$A:$A, 0),
      MATCH(AG$3, '{INDEX} Tour Packages'!$4:$4, 0)
    ))</f>
        <v/>
      </c>
      <c r="AH663" s="36" t="str">
        <f t="array" ref="AH663">IF(M663="","",INDEX(
      '{INDEX} Tour Packages'!$A:$ZP,
      MATCH($M663, '{INDEX} Tour Packages'!$A:$A, 0),
      MATCH(AH$3, '{INDEX} Tour Packages'!$4:$4, 0)
    ))</f>
        <v/>
      </c>
      <c r="AI663" s="54" t="str">
        <f t="shared" si="9"/>
        <v/>
      </c>
      <c r="AJ663" s="42"/>
      <c r="AK663" s="55"/>
      <c r="AL663" s="46" t="b">
        <v>0</v>
      </c>
      <c r="AM663" s="56"/>
      <c r="AN663" s="57" t="str">
        <f t="shared" si="10"/>
        <v/>
      </c>
      <c r="AO663" s="58" t="str">
        <f t="shared" si="11"/>
        <v/>
      </c>
      <c r="AP663" s="59"/>
      <c r="AQ663" s="60"/>
      <c r="AR663" s="61"/>
      <c r="AS663" s="61"/>
      <c r="AT663" s="61" t="str">
        <f>IFERROR(__xludf.DUMMYFUNCTION("IF( 
  OR($AJ663=""Full Payment"", ISBLANK($K663)),
  """",
  IF(
    OR(
      Q663=""Standard Booking, P1"",
      Q663=""Standard Booking, P2"",
      Q663=""Standard Booking, P3"",
      Q663=""Standard Booking, P4""
    ),
    LET(
      resDate,   $"&amp;"K663,
      tourDate,  $N663,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3" s="62" t="str">
        <f t="shared" si="12"/>
        <v/>
      </c>
      <c r="AV663" s="63"/>
      <c r="AW663" s="64"/>
      <c r="AX663" s="64"/>
      <c r="AY663" s="64"/>
      <c r="AZ663" s="64" t="str">
        <f>IFERROR(__xludf.DUMMYFUNCTION("IF(
  OR($AJ663=""Full Payment"",$AJ663=""P1"", ISBLANK($K663)),
  """",
  IF(
    OR(
      $Q663=""Standard Booking, P2"",
      $Q663=""Standard Booking, P3"",
      $Q663=""Standard Booking, P4""
    ),
    LET(
      resDate,   $K663,
      tourDate,"&amp;"  $N663,
      monthCount, DATEDIF(resDate, tourDate, ""M"") + 1,
      secondDates, ARRAYFORMULA(
        DATE(
          YEAR(resDate),
          MONTH(resDate) + SEQUENCE(monthCount),
          2
        )
      ),
      validDates, FILTER(
        sec"&amp;"ondDates,
        (secondDates &gt; resDate + 2) *
        (secondDates &lt;= tourDate - 3)
      ),
      IF(
        OR($AJ663=""P2"", $AJ663=""P3"", $AJ663=""P4""),
        IF(
          COUNTA(validDates) &lt; 2,
          """",
          TEXT(INDEX(validDates"&amp;", 2), ""mmm d, yyyy"")
        ),
        IF(
          COUNTA(validDates) &lt; 2,
          """",
          TEXTJOIN("", "", TRUE,
            TEXT(INDEX(validDates, 1), ""mmm d, yyyy""),
            TEXT(INDEX(validDates, 2), ""mmm d, yyyy"")
          )
 "&amp;"       )
      )
    ),
    """"
  )
)
"),"")</f>
        <v/>
      </c>
      <c r="BA663" s="65" t="str">
        <f t="shared" si="13"/>
        <v/>
      </c>
      <c r="BB663" s="63"/>
      <c r="BC663" s="64"/>
      <c r="BD663" s="64"/>
      <c r="BE663" s="64"/>
      <c r="BF663" s="64" t="str">
        <f>IFERROR(__xludf.DUMMYFUNCTION("IF(
  OR($AJ663=""Full Payment"",$AJ663=""P1"", $AJ663=""P2""),
  """",
  IF(
    AND(
      NOT(ISBLANK($K663)),
      OR(
        Q663=""Standard Booking, P3"",
        Q663=""Standard Booking, P4""
      )
    ),
    LET(
      resDate,   $K663,
      "&amp;"tourDate,  $N663,
      monthCount, DATEDIF(resDate, tourDate, ""M"") + 1,
      secondDates, ARRAYFORMULA(
        DATE(
          YEAR(resDate),
          MONTH(resDate) + SEQUENCE(monthCount),
          2
        )
      ),
      validDates, FILTER(
  "&amp;"      secondDates,
        (secondDates &gt; resDate + 2) *
        (secondDates &lt;= tourDate - 3)
      ),
      IF(
        $AJ663=""P4"",
        IF(
          COUNTA(validDates) &lt; 3,
          """",
          TEXT(INDEX(validDates, 3), ""mmm d, yyyy"")
  "&amp;"      ),
        IF(
          $AJ663=""P3"",
          IF(
            COUNTA(validDates) &lt; 3,
            """",
            TEXT(INDEX(validDates, 3), ""mmm d, yyyy"")
          ),
          IF(
            COUNTA(validDates) &lt; 3,
            """",
    "&amp;"        TEXTJOIN("", "", TRUE,
              TEXT(INDEX(validDates, 1), ""mmm d, yyyy""),
              TEXT(INDEX(validDates, 2), ""mmm d, yyyy""),
              TEXT(INDEX(validDates, 3), ""mmm d, yyyy"")
            )
          )
        )
      )
    "&amp;"),
    """"
  )
)
"),"")</f>
        <v/>
      </c>
      <c r="BG663" s="65" t="str">
        <f t="shared" si="14"/>
        <v/>
      </c>
      <c r="BH663" s="63"/>
      <c r="BI663" s="64"/>
      <c r="BJ663" s="64"/>
      <c r="BK663" s="64"/>
      <c r="BL663" s="64" t="str">
        <f>IFERROR(__xludf.DUMMYFUNCTION("IF(
  OR($AJ663=""Full Payment"",$AJ663=""P1"",$AJ663=""P2"",$AJ663=""P3""),
  """",
  IF(
    AND(
      NOT(ISBLANK($K663)),
      $Q663=""Standard Booking, P4""
    ),
    LET(
      resDate,   $K663,
      tourDate,  $N663,
      monthCount, DATEDIF(r"&amp;"esDate, tourDate, ""M"") + 1,
      secondDates, ARRAYFORMULA(
        DATE(
          YEAR(resDate),
          MONTH(resDate) + SEQUENCE(monthCount),
          2
        )
      ),
      validDates, FILTER(
        secondDates,
        (secondDates &gt; res"&amp;"Date + 2) *
        (secondDates &lt;= tourDate - 3)
      ),
      IF(
        $AJ663=""P4"",
        IF(
          COUNTA(validDates) &lt; 4,
          """",
          TEXT(
            INDEX(validDates, 4),
            ""mmm d, yyyy""
          )
        ),
"&amp;"        IF(
          COUNTA(validDates) &lt; 4,
          """",
          TEXTJOIN(
            "", "", TRUE,
            TEXT(INDEX(validDates, 1), ""mmm d, yyyy""),
            TEXT(INDEX(validDates, 2), ""mmm d, yyyy""),
            TEXT(INDEX(validDates"&amp;", 3), ""mmm d, yyyy""),
            TEXT(INDEX(validDates, 4), ""mmm d, yyyy"")
          )
        )
      )
    ),
    """"
  )
)
"),"")</f>
        <v/>
      </c>
      <c r="BM663" s="65" t="str">
        <f t="shared" si="15"/>
        <v/>
      </c>
      <c r="BN663" s="66"/>
      <c r="BO663" s="67"/>
      <c r="BP663" s="49" t="b">
        <v>0</v>
      </c>
      <c r="BQ663" s="49" t="b">
        <v>0</v>
      </c>
      <c r="BR663" s="68"/>
      <c r="BS663" s="69"/>
      <c r="BT663" s="70" t="b">
        <v>0</v>
      </c>
      <c r="BU663" s="71"/>
      <c r="BV663" s="72"/>
      <c r="BW663" s="86" t="b">
        <v>0</v>
      </c>
      <c r="BX663" s="87"/>
    </row>
    <row r="664">
      <c r="A664" s="35" t="str">
        <f t="shared" si="1"/>
        <v/>
      </c>
      <c r="B664" s="36" t="str">
        <f t="shared" si="2"/>
        <v/>
      </c>
      <c r="C664" s="36" t="str">
        <f t="array" ref="C664">IF(
  M664="",
  "",
  IFERROR(
    INDEX(
      '{INDEX} Tour Packages'!$A:$ZZ,
      MATCH(
        M664,
        INDEX(
          '{INDEX} Tour Packages'!$A:$ZZ,
          ,
          MATCH("Tour Package Name", '{INDEX} Tour Packages'!$4:$4, 0)
        ),
        0
      ),
      MATCH("Tour Code", '{INDEX} Tour Packages'!$4:$4, 0)
    ),
    "XXX"
  )
)
</f>
        <v/>
      </c>
      <c r="D664" s="36" t="str">
        <f t="shared" si="3"/>
        <v/>
      </c>
      <c r="E664" s="36" t="str">
        <f t="shared" si="4"/>
        <v/>
      </c>
      <c r="F664" s="37" t="str">
        <f t="shared" si="5"/>
        <v/>
      </c>
      <c r="G664" s="89"/>
      <c r="H664" s="89"/>
      <c r="I664" s="90"/>
      <c r="J664" s="40" t="str">
        <f t="shared" si="16"/>
        <v> </v>
      </c>
      <c r="K664" s="91"/>
      <c r="L664" s="55"/>
      <c r="M664" s="55"/>
      <c r="N664" s="91"/>
      <c r="O664" s="43" t="str">
        <f>IFERROR(__xludf.DUMMYFUNCTION("IF(N664="""","""",IFERROR(
  N664 + VALUE(REGEXEXTRACT(P664, ""(\d+)\s+Days"")),
  """"
)
)"),"")</f>
        <v/>
      </c>
      <c r="P664" s="43" t="str">
        <f t="array" ref="P664">IFERROR(
  INDEX(
    INDEX('{INDEX} Tour Packages'!$A:$ZZ, , MATCH(P$3, '{INDEX} Tour Packages'!$4:$4, 0)),
    MATCH(M664, INDEX('{INDEX} Tour Packages'!$A:$ZZ,0, MATCH("Tour Package Name", '{INDEX} Tour Packages'!$4:$4, 0)), 0)
  ),
"")
</f>
        <v/>
      </c>
      <c r="Q664" s="44" t="str">
        <f t="shared" si="7"/>
        <v/>
      </c>
      <c r="R664" s="44" t="str">
        <f>IFERROR(__xludf.DUMMYFUNCTION("IF(OR(ISBLANK(K664), ISBLANK(N664)), """", 
  LET(
    resDate, K664,
    tourDate, N664,
    monthCount, MAX(0, DATEDIF(resDate, tourDate - 3, ""M"") + 1),
    secondDates, ARRAYFORMULA(DATE(YEAR(resDate), MONTH(resDate) + SEQUENCE(monthCount), 2)),
    "&amp;"validDates, FILTER(secondDates, (secondDates &gt; resDate + 2) * (secondDates &lt;= tourDate - 3)),
    IF(ISERROR(validDates), 0, COUNTA(validDates))
  )
)
"),"")</f>
        <v/>
      </c>
      <c r="S664" s="44" t="str">
        <f t="shared" si="8"/>
        <v/>
      </c>
      <c r="T664" s="45" t="str">
        <f t="array" ref="T664">IF(ISBLANK(BO664),IFERROR(
  INDEX(
    INDEX('{INDEX} Payment Terms'!$A:$G, , MATCH(T$3, '{INDEX} Payment Terms'!$4:$4, 0)),
    MATCH(Q664, INDEX('{INDEX} Payment Terms'!$A:$G,0, MATCH("Payment Condition", '{INDEX} Payment Terms'!$4:$4, 0)), 0)
  ),
""),"Cancelled")
</f>
        <v/>
      </c>
      <c r="U664" s="46" t="b">
        <v>0</v>
      </c>
      <c r="V664" s="47" t="str">
        <f>IFERROR(__xludf.DUMMYFUNCTION("IF(OR(L664=""Duo Booking"", L664=""Group Booking""),
IF(U664=FALSE,"""",
    LET(
      bookingType, L664,
      tour, M664,
      mainFirst, H664,
      mainLast, I664,
      mainEmail, G664,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$L$4:L664, bookingType,
          $M$4:M664, tour,
          $H$4:H664, mainFirst,
          $I$4:I664, mainLast,
          $G$4:G664, mainEmail
        ),
        ""000""
      ),
  "&amp;"    baseID &amp; ""-"" &amp; memberNumber
    )
  ),
  """"
)
"),"")</f>
        <v/>
      </c>
      <c r="W664" s="48"/>
      <c r="X664" s="85" t="b">
        <v>0</v>
      </c>
      <c r="Y664" s="85" t="b">
        <v>0</v>
      </c>
      <c r="Z664" s="85" t="b">
        <v>0</v>
      </c>
      <c r="AA664" s="50"/>
      <c r="AB664" s="51"/>
      <c r="AC664" s="85" t="b">
        <v>0</v>
      </c>
      <c r="AD664" s="92"/>
      <c r="AE664" s="88"/>
      <c r="AF664" s="36" t="str">
        <f t="array" ref="AF664">IF(M664="","",INDEX(
      '{INDEX} Tour Packages'!$A:$ZP,
      MATCH($M664, '{INDEX} Tour Packages'!$A:$A, 0),
      MATCH(AF$3, '{INDEX} Tour Packages'!$4:$4, 0)
    ))</f>
        <v/>
      </c>
      <c r="AG664" s="36" t="str">
        <f t="array" ref="AG664">IF(M664="","",INDEX(
      '{INDEX} Tour Packages'!$A:$ZP,
      MATCH($M664, '{INDEX} Tour Packages'!$A:$A, 0),
      MATCH(AG$3, '{INDEX} Tour Packages'!$4:$4, 0)
    ))</f>
        <v/>
      </c>
      <c r="AH664" s="36" t="str">
        <f t="array" ref="AH664">IF(M664="","",INDEX(
      '{INDEX} Tour Packages'!$A:$ZP,
      MATCH($M664, '{INDEX} Tour Packages'!$A:$A, 0),
      MATCH(AH$3, '{INDEX} Tour Packages'!$4:$4, 0)
    ))</f>
        <v/>
      </c>
      <c r="AI664" s="54" t="str">
        <f t="shared" si="9"/>
        <v/>
      </c>
      <c r="AJ664" s="42"/>
      <c r="AK664" s="55"/>
      <c r="AL664" s="46" t="b">
        <v>0</v>
      </c>
      <c r="AM664" s="56"/>
      <c r="AN664" s="57" t="str">
        <f t="shared" si="10"/>
        <v/>
      </c>
      <c r="AO664" s="58" t="str">
        <f t="shared" si="11"/>
        <v/>
      </c>
      <c r="AP664" s="59"/>
      <c r="AQ664" s="60"/>
      <c r="AR664" s="61"/>
      <c r="AS664" s="61"/>
      <c r="AT664" s="61" t="str">
        <f>IFERROR(__xludf.DUMMYFUNCTION("IF( 
  OR($AJ664=""Full Payment"", ISBLANK($K664)),
  """",
  IF(
    OR(
      Q664=""Standard Booking, P1"",
      Q664=""Standard Booking, P2"",
      Q664=""Standard Booking, P3"",
      Q664=""Standard Booking, P4""
    ),
    LET(
      resDate,   $"&amp;"K664,
      tourDate,  $N664,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4" s="62" t="str">
        <f t="shared" si="12"/>
        <v/>
      </c>
      <c r="AV664" s="63"/>
      <c r="AW664" s="64"/>
      <c r="AX664" s="64"/>
      <c r="AY664" s="64"/>
      <c r="AZ664" s="64" t="str">
        <f>IFERROR(__xludf.DUMMYFUNCTION("IF(
  OR($AJ664=""Full Payment"",$AJ664=""P1"", ISBLANK($K664)),
  """",
  IF(
    OR(
      $Q664=""Standard Booking, P2"",
      $Q664=""Standard Booking, P3"",
      $Q664=""Standard Booking, P4""
    ),
    LET(
      resDate,   $K664,
      tourDate,"&amp;"  $N664,
      monthCount, DATEDIF(resDate, tourDate, ""M"") + 1,
      secondDates, ARRAYFORMULA(
        DATE(
          YEAR(resDate),
          MONTH(resDate) + SEQUENCE(monthCount),
          2
        )
      ),
      validDates, FILTER(
        sec"&amp;"ondDates,
        (secondDates &gt; resDate + 2) *
        (secondDates &lt;= tourDate - 3)
      ),
      IF(
        OR($AJ664=""P2"", $AJ664=""P3"", $AJ664=""P4""),
        IF(
          COUNTA(validDates) &lt; 2,
          """",
          TEXT(INDEX(validDates"&amp;", 2), ""mmm d, yyyy"")
        ),
        IF(
          COUNTA(validDates) &lt; 2,
          """",
          TEXTJOIN("", "", TRUE,
            TEXT(INDEX(validDates, 1), ""mmm d, yyyy""),
            TEXT(INDEX(validDates, 2), ""mmm d, yyyy"")
          )
 "&amp;"       )
      )
    ),
    """"
  )
)
"),"")</f>
        <v/>
      </c>
      <c r="BA664" s="65" t="str">
        <f t="shared" si="13"/>
        <v/>
      </c>
      <c r="BB664" s="63"/>
      <c r="BC664" s="64"/>
      <c r="BD664" s="64"/>
      <c r="BE664" s="64"/>
      <c r="BF664" s="64" t="str">
        <f>IFERROR(__xludf.DUMMYFUNCTION("IF(
  OR($AJ664=""Full Payment"",$AJ664=""P1"", $AJ664=""P2""),
  """",
  IF(
    AND(
      NOT(ISBLANK($K664)),
      OR(
        Q664=""Standard Booking, P3"",
        Q664=""Standard Booking, P4""
      )
    ),
    LET(
      resDate,   $K664,
      "&amp;"tourDate,  $N664,
      monthCount, DATEDIF(resDate, tourDate, ""M"") + 1,
      secondDates, ARRAYFORMULA(
        DATE(
          YEAR(resDate),
          MONTH(resDate) + SEQUENCE(monthCount),
          2
        )
      ),
      validDates, FILTER(
  "&amp;"      secondDates,
        (secondDates &gt; resDate + 2) *
        (secondDates &lt;= tourDate - 3)
      ),
      IF(
        $AJ664=""P4"",
        IF(
          COUNTA(validDates) &lt; 3,
          """",
          TEXT(INDEX(validDates, 3), ""mmm d, yyyy"")
  "&amp;"      ),
        IF(
          $AJ664=""P3"",
          IF(
            COUNTA(validDates) &lt; 3,
            """",
            TEXT(INDEX(validDates, 3), ""mmm d, yyyy"")
          ),
          IF(
            COUNTA(validDates) &lt; 3,
            """",
    "&amp;"        TEXTJOIN("", "", TRUE,
              TEXT(INDEX(validDates, 1), ""mmm d, yyyy""),
              TEXT(INDEX(validDates, 2), ""mmm d, yyyy""),
              TEXT(INDEX(validDates, 3), ""mmm d, yyyy"")
            )
          )
        )
      )
    "&amp;"),
    """"
  )
)
"),"")</f>
        <v/>
      </c>
      <c r="BG664" s="65" t="str">
        <f t="shared" si="14"/>
        <v/>
      </c>
      <c r="BH664" s="63"/>
      <c r="BI664" s="64"/>
      <c r="BJ664" s="64"/>
      <c r="BK664" s="64"/>
      <c r="BL664" s="64" t="str">
        <f>IFERROR(__xludf.DUMMYFUNCTION("IF(
  OR($AJ664=""Full Payment"",$AJ664=""P1"",$AJ664=""P2"",$AJ664=""P3""),
  """",
  IF(
    AND(
      NOT(ISBLANK($K664)),
      $Q664=""Standard Booking, P4""
    ),
    LET(
      resDate,   $K664,
      tourDate,  $N664,
      monthCount, DATEDIF(r"&amp;"esDate, tourDate, ""M"") + 1,
      secondDates, ARRAYFORMULA(
        DATE(
          YEAR(resDate),
          MONTH(resDate) + SEQUENCE(monthCount),
          2
        )
      ),
      validDates, FILTER(
        secondDates,
        (secondDates &gt; res"&amp;"Date + 2) *
        (secondDates &lt;= tourDate - 3)
      ),
      IF(
        $AJ664=""P4"",
        IF(
          COUNTA(validDates) &lt; 4,
          """",
          TEXT(
            INDEX(validDates, 4),
            ""mmm d, yyyy""
          )
        ),
"&amp;"        IF(
          COUNTA(validDates) &lt; 4,
          """",
          TEXTJOIN(
            "", "", TRUE,
            TEXT(INDEX(validDates, 1), ""mmm d, yyyy""),
            TEXT(INDEX(validDates, 2), ""mmm d, yyyy""),
            TEXT(INDEX(validDates"&amp;", 3), ""mmm d, yyyy""),
            TEXT(INDEX(validDates, 4), ""mmm d, yyyy"")
          )
        )
      )
    ),
    """"
  )
)
"),"")</f>
        <v/>
      </c>
      <c r="BM664" s="65" t="str">
        <f t="shared" si="15"/>
        <v/>
      </c>
      <c r="BN664" s="66"/>
      <c r="BO664" s="67"/>
      <c r="BP664" s="49" t="b">
        <v>0</v>
      </c>
      <c r="BQ664" s="49" t="b">
        <v>0</v>
      </c>
      <c r="BR664" s="68"/>
      <c r="BS664" s="69"/>
      <c r="BT664" s="70" t="b">
        <v>0</v>
      </c>
      <c r="BU664" s="71"/>
      <c r="BV664" s="72"/>
      <c r="BW664" s="86" t="b">
        <v>0</v>
      </c>
      <c r="BX664" s="87"/>
    </row>
    <row r="665">
      <c r="A665" s="35" t="str">
        <f t="shared" si="1"/>
        <v/>
      </c>
      <c r="B665" s="36" t="str">
        <f t="shared" si="2"/>
        <v/>
      </c>
      <c r="C665" s="36" t="str">
        <f t="array" ref="C665">IF(
  M665="",
  "",
  IFERROR(
    INDEX(
      '{INDEX} Tour Packages'!$A:$ZZ,
      MATCH(
        M665,
        INDEX(
          '{INDEX} Tour Packages'!$A:$ZZ,
          ,
          MATCH("Tour Package Name", '{INDEX} Tour Packages'!$4:$4, 0)
        ),
        0
      ),
      MATCH("Tour Code", '{INDEX} Tour Packages'!$4:$4, 0)
    ),
    "XXX"
  )
)
</f>
        <v/>
      </c>
      <c r="D665" s="36" t="str">
        <f t="shared" si="3"/>
        <v/>
      </c>
      <c r="E665" s="36" t="str">
        <f t="shared" si="4"/>
        <v/>
      </c>
      <c r="F665" s="37" t="str">
        <f t="shared" si="5"/>
        <v/>
      </c>
      <c r="G665" s="89"/>
      <c r="H665" s="89"/>
      <c r="I665" s="90"/>
      <c r="J665" s="40" t="str">
        <f t="shared" si="16"/>
        <v> </v>
      </c>
      <c r="K665" s="91"/>
      <c r="L665" s="55"/>
      <c r="M665" s="55"/>
      <c r="N665" s="91"/>
      <c r="O665" s="43" t="str">
        <f>IFERROR(__xludf.DUMMYFUNCTION("IF(N665="""","""",IFERROR(
  N665 + VALUE(REGEXEXTRACT(P665, ""(\d+)\s+Days"")),
  """"
)
)"),"")</f>
        <v/>
      </c>
      <c r="P665" s="43" t="str">
        <f t="array" ref="P665">IFERROR(
  INDEX(
    INDEX('{INDEX} Tour Packages'!$A:$ZZ, , MATCH(P$3, '{INDEX} Tour Packages'!$4:$4, 0)),
    MATCH(M665, INDEX('{INDEX} Tour Packages'!$A:$ZZ,0, MATCH("Tour Package Name", '{INDEX} Tour Packages'!$4:$4, 0)), 0)
  ),
"")
</f>
        <v/>
      </c>
      <c r="Q665" s="44" t="str">
        <f t="shared" si="7"/>
        <v/>
      </c>
      <c r="R665" s="44" t="str">
        <f>IFERROR(__xludf.DUMMYFUNCTION("IF(OR(ISBLANK(K665), ISBLANK(N665)), """", 
  LET(
    resDate, K665,
    tourDate, N665,
    monthCount, MAX(0, DATEDIF(resDate, tourDate - 3, ""M"") + 1),
    secondDates, ARRAYFORMULA(DATE(YEAR(resDate), MONTH(resDate) + SEQUENCE(monthCount), 2)),
    "&amp;"validDates, FILTER(secondDates, (secondDates &gt; resDate + 2) * (secondDates &lt;= tourDate - 3)),
    IF(ISERROR(validDates), 0, COUNTA(validDates))
  )
)
"),"")</f>
        <v/>
      </c>
      <c r="S665" s="44" t="str">
        <f t="shared" si="8"/>
        <v/>
      </c>
      <c r="T665" s="45" t="str">
        <f t="array" ref="T665">IF(ISBLANK(BO665),IFERROR(
  INDEX(
    INDEX('{INDEX} Payment Terms'!$A:$G, , MATCH(T$3, '{INDEX} Payment Terms'!$4:$4, 0)),
    MATCH(Q665, INDEX('{INDEX} Payment Terms'!$A:$G,0, MATCH("Payment Condition", '{INDEX} Payment Terms'!$4:$4, 0)), 0)
  ),
""),"Cancelled")
</f>
        <v/>
      </c>
      <c r="U665" s="46" t="b">
        <v>0</v>
      </c>
      <c r="V665" s="47" t="str">
        <f>IFERROR(__xludf.DUMMYFUNCTION("IF(OR(L665=""Duo Booking"", L665=""Group Booking""),
IF(U665=FALSE,"""",
    LET(
      bookingType, L665,
      tour, M665,
      mainFirst, H665,
      mainLast, I665,
      mainEmail, G665,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$L$4:L665, bookingType,
          $M$4:M665, tour,
          $H$4:H665, mainFirst,
          $I$4:I665, mainLast,
          $G$4:G665, mainEmail
        ),
        ""000""
      ),
  "&amp;"    baseID &amp; ""-"" &amp; memberNumber
    )
  ),
  """"
)
"),"")</f>
        <v/>
      </c>
      <c r="W665" s="48"/>
      <c r="X665" s="85" t="b">
        <v>0</v>
      </c>
      <c r="Y665" s="85" t="b">
        <v>0</v>
      </c>
      <c r="Z665" s="85" t="b">
        <v>0</v>
      </c>
      <c r="AA665" s="50"/>
      <c r="AB665" s="51"/>
      <c r="AC665" s="85" t="b">
        <v>0</v>
      </c>
      <c r="AD665" s="92"/>
      <c r="AE665" s="88"/>
      <c r="AF665" s="36" t="str">
        <f t="array" ref="AF665">IF(M665="","",INDEX(
      '{INDEX} Tour Packages'!$A:$ZP,
      MATCH($M665, '{INDEX} Tour Packages'!$A:$A, 0),
      MATCH(AF$3, '{INDEX} Tour Packages'!$4:$4, 0)
    ))</f>
        <v/>
      </c>
      <c r="AG665" s="36" t="str">
        <f t="array" ref="AG665">IF(M665="","",INDEX(
      '{INDEX} Tour Packages'!$A:$ZP,
      MATCH($M665, '{INDEX} Tour Packages'!$A:$A, 0),
      MATCH(AG$3, '{INDEX} Tour Packages'!$4:$4, 0)
    ))</f>
        <v/>
      </c>
      <c r="AH665" s="36" t="str">
        <f t="array" ref="AH665">IF(M665="","",INDEX(
      '{INDEX} Tour Packages'!$A:$ZP,
      MATCH($M665, '{INDEX} Tour Packages'!$A:$A, 0),
      MATCH(AH$3, '{INDEX} Tour Packages'!$4:$4, 0)
    ))</f>
        <v/>
      </c>
      <c r="AI665" s="54" t="str">
        <f t="shared" si="9"/>
        <v/>
      </c>
      <c r="AJ665" s="42"/>
      <c r="AK665" s="55"/>
      <c r="AL665" s="46" t="b">
        <v>0</v>
      </c>
      <c r="AM665" s="56"/>
      <c r="AN665" s="57" t="str">
        <f t="shared" si="10"/>
        <v/>
      </c>
      <c r="AO665" s="58" t="str">
        <f t="shared" si="11"/>
        <v/>
      </c>
      <c r="AP665" s="59"/>
      <c r="AQ665" s="60"/>
      <c r="AR665" s="61"/>
      <c r="AS665" s="61"/>
      <c r="AT665" s="61" t="str">
        <f>IFERROR(__xludf.DUMMYFUNCTION("IF( 
  OR($AJ665=""Full Payment"", ISBLANK($K665)),
  """",
  IF(
    OR(
      Q665=""Standard Booking, P1"",
      Q665=""Standard Booking, P2"",
      Q665=""Standard Booking, P3"",
      Q665=""Standard Booking, P4""
    ),
    LET(
      resDate,   $"&amp;"K665,
      tourDate,  $N665,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5" s="62" t="str">
        <f t="shared" si="12"/>
        <v/>
      </c>
      <c r="AV665" s="63"/>
      <c r="AW665" s="64"/>
      <c r="AX665" s="64"/>
      <c r="AY665" s="64"/>
      <c r="AZ665" s="64" t="str">
        <f>IFERROR(__xludf.DUMMYFUNCTION("IF(
  OR($AJ665=""Full Payment"",$AJ665=""P1"", ISBLANK($K665)),
  """",
  IF(
    OR(
      $Q665=""Standard Booking, P2"",
      $Q665=""Standard Booking, P3"",
      $Q665=""Standard Booking, P4""
    ),
    LET(
      resDate,   $K665,
      tourDate,"&amp;"  $N665,
      monthCount, DATEDIF(resDate, tourDate, ""M"") + 1,
      secondDates, ARRAYFORMULA(
        DATE(
          YEAR(resDate),
          MONTH(resDate) + SEQUENCE(monthCount),
          2
        )
      ),
      validDates, FILTER(
        sec"&amp;"ondDates,
        (secondDates &gt; resDate + 2) *
        (secondDates &lt;= tourDate - 3)
      ),
      IF(
        OR($AJ665=""P2"", $AJ665=""P3"", $AJ665=""P4""),
        IF(
          COUNTA(validDates) &lt; 2,
          """",
          TEXT(INDEX(validDates"&amp;", 2), ""mmm d, yyyy"")
        ),
        IF(
          COUNTA(validDates) &lt; 2,
          """",
          TEXTJOIN("", "", TRUE,
            TEXT(INDEX(validDates, 1), ""mmm d, yyyy""),
            TEXT(INDEX(validDates, 2), ""mmm d, yyyy"")
          )
 "&amp;"       )
      )
    ),
    """"
  )
)
"),"")</f>
        <v/>
      </c>
      <c r="BA665" s="65" t="str">
        <f t="shared" si="13"/>
        <v/>
      </c>
      <c r="BB665" s="63"/>
      <c r="BC665" s="64"/>
      <c r="BD665" s="64"/>
      <c r="BE665" s="64"/>
      <c r="BF665" s="64" t="str">
        <f>IFERROR(__xludf.DUMMYFUNCTION("IF(
  OR($AJ665=""Full Payment"",$AJ665=""P1"", $AJ665=""P2""),
  """",
  IF(
    AND(
      NOT(ISBLANK($K665)),
      OR(
        Q665=""Standard Booking, P3"",
        Q665=""Standard Booking, P4""
      )
    ),
    LET(
      resDate,   $K665,
      "&amp;"tourDate,  $N665,
      monthCount, DATEDIF(resDate, tourDate, ""M"") + 1,
      secondDates, ARRAYFORMULA(
        DATE(
          YEAR(resDate),
          MONTH(resDate) + SEQUENCE(monthCount),
          2
        )
      ),
      validDates, FILTER(
  "&amp;"      secondDates,
        (secondDates &gt; resDate + 2) *
        (secondDates &lt;= tourDate - 3)
      ),
      IF(
        $AJ665=""P4"",
        IF(
          COUNTA(validDates) &lt; 3,
          """",
          TEXT(INDEX(validDates, 3), ""mmm d, yyyy"")
  "&amp;"      ),
        IF(
          $AJ665=""P3"",
          IF(
            COUNTA(validDates) &lt; 3,
            """",
            TEXT(INDEX(validDates, 3), ""mmm d, yyyy"")
          ),
          IF(
            COUNTA(validDates) &lt; 3,
            """",
    "&amp;"        TEXTJOIN("", "", TRUE,
              TEXT(INDEX(validDates, 1), ""mmm d, yyyy""),
              TEXT(INDEX(validDates, 2), ""mmm d, yyyy""),
              TEXT(INDEX(validDates, 3), ""mmm d, yyyy"")
            )
          )
        )
      )
    "&amp;"),
    """"
  )
)
"),"")</f>
        <v/>
      </c>
      <c r="BG665" s="65" t="str">
        <f t="shared" si="14"/>
        <v/>
      </c>
      <c r="BH665" s="63"/>
      <c r="BI665" s="64"/>
      <c r="BJ665" s="64"/>
      <c r="BK665" s="64"/>
      <c r="BL665" s="64" t="str">
        <f>IFERROR(__xludf.DUMMYFUNCTION("IF(
  OR($AJ665=""Full Payment"",$AJ665=""P1"",$AJ665=""P2"",$AJ665=""P3""),
  """",
  IF(
    AND(
      NOT(ISBLANK($K665)),
      $Q665=""Standard Booking, P4""
    ),
    LET(
      resDate,   $K665,
      tourDate,  $N665,
      monthCount, DATEDIF(r"&amp;"esDate, tourDate, ""M"") + 1,
      secondDates, ARRAYFORMULA(
        DATE(
          YEAR(resDate),
          MONTH(resDate) + SEQUENCE(monthCount),
          2
        )
      ),
      validDates, FILTER(
        secondDates,
        (secondDates &gt; res"&amp;"Date + 2) *
        (secondDates &lt;= tourDate - 3)
      ),
      IF(
        $AJ665=""P4"",
        IF(
          COUNTA(validDates) &lt; 4,
          """",
          TEXT(
            INDEX(validDates, 4),
            ""mmm d, yyyy""
          )
        ),
"&amp;"        IF(
          COUNTA(validDates) &lt; 4,
          """",
          TEXTJOIN(
            "", "", TRUE,
            TEXT(INDEX(validDates, 1), ""mmm d, yyyy""),
            TEXT(INDEX(validDates, 2), ""mmm d, yyyy""),
            TEXT(INDEX(validDates"&amp;", 3), ""mmm d, yyyy""),
            TEXT(INDEX(validDates, 4), ""mmm d, yyyy"")
          )
        )
      )
    ),
    """"
  )
)
"),"")</f>
        <v/>
      </c>
      <c r="BM665" s="65" t="str">
        <f t="shared" si="15"/>
        <v/>
      </c>
      <c r="BN665" s="66"/>
      <c r="BO665" s="67"/>
      <c r="BP665" s="49" t="b">
        <v>0</v>
      </c>
      <c r="BQ665" s="49" t="b">
        <v>0</v>
      </c>
      <c r="BR665" s="68"/>
      <c r="BS665" s="69"/>
      <c r="BT665" s="70" t="b">
        <v>0</v>
      </c>
      <c r="BU665" s="71"/>
      <c r="BV665" s="72"/>
      <c r="BW665" s="86" t="b">
        <v>0</v>
      </c>
      <c r="BX665" s="87"/>
    </row>
    <row r="666">
      <c r="A666" s="35" t="str">
        <f t="shared" si="1"/>
        <v/>
      </c>
      <c r="B666" s="36" t="str">
        <f t="shared" si="2"/>
        <v/>
      </c>
      <c r="C666" s="36" t="str">
        <f t="array" ref="C666">IF(
  M666="",
  "",
  IFERROR(
    INDEX(
      '{INDEX} Tour Packages'!$A:$ZZ,
      MATCH(
        M666,
        INDEX(
          '{INDEX} Tour Packages'!$A:$ZZ,
          ,
          MATCH("Tour Package Name", '{INDEX} Tour Packages'!$4:$4, 0)
        ),
        0
      ),
      MATCH("Tour Code", '{INDEX} Tour Packages'!$4:$4, 0)
    ),
    "XXX"
  )
)
</f>
        <v/>
      </c>
      <c r="D666" s="36" t="str">
        <f t="shared" si="3"/>
        <v/>
      </c>
      <c r="E666" s="36" t="str">
        <f t="shared" si="4"/>
        <v/>
      </c>
      <c r="F666" s="37" t="str">
        <f t="shared" si="5"/>
        <v/>
      </c>
      <c r="G666" s="89"/>
      <c r="H666" s="89"/>
      <c r="I666" s="90"/>
      <c r="J666" s="40" t="str">
        <f t="shared" si="16"/>
        <v> </v>
      </c>
      <c r="K666" s="91"/>
      <c r="L666" s="55"/>
      <c r="M666" s="55"/>
      <c r="N666" s="91"/>
      <c r="O666" s="43" t="str">
        <f>IFERROR(__xludf.DUMMYFUNCTION("IF(N666="""","""",IFERROR(
  N666 + VALUE(REGEXEXTRACT(P666, ""(\d+)\s+Days"")),
  """"
)
)"),"")</f>
        <v/>
      </c>
      <c r="P666" s="43" t="str">
        <f t="array" ref="P666">IFERROR(
  INDEX(
    INDEX('{INDEX} Tour Packages'!$A:$ZZ, , MATCH(P$3, '{INDEX} Tour Packages'!$4:$4, 0)),
    MATCH(M666, INDEX('{INDEX} Tour Packages'!$A:$ZZ,0, MATCH("Tour Package Name", '{INDEX} Tour Packages'!$4:$4, 0)), 0)
  ),
"")
</f>
        <v/>
      </c>
      <c r="Q666" s="44" t="str">
        <f t="shared" si="7"/>
        <v/>
      </c>
      <c r="R666" s="44" t="str">
        <f>IFERROR(__xludf.DUMMYFUNCTION("IF(OR(ISBLANK(K666), ISBLANK(N666)), """", 
  LET(
    resDate, K666,
    tourDate, N666,
    monthCount, MAX(0, DATEDIF(resDate, tourDate - 3, ""M"") + 1),
    secondDates, ARRAYFORMULA(DATE(YEAR(resDate), MONTH(resDate) + SEQUENCE(monthCount), 2)),
    "&amp;"validDates, FILTER(secondDates, (secondDates &gt; resDate + 2) * (secondDates &lt;= tourDate - 3)),
    IF(ISERROR(validDates), 0, COUNTA(validDates))
  )
)
"),"")</f>
        <v/>
      </c>
      <c r="S666" s="44" t="str">
        <f t="shared" si="8"/>
        <v/>
      </c>
      <c r="T666" s="45" t="str">
        <f t="array" ref="T666">IF(ISBLANK(BO666),IFERROR(
  INDEX(
    INDEX('{INDEX} Payment Terms'!$A:$G, , MATCH(T$3, '{INDEX} Payment Terms'!$4:$4, 0)),
    MATCH(Q666, INDEX('{INDEX} Payment Terms'!$A:$G,0, MATCH("Payment Condition", '{INDEX} Payment Terms'!$4:$4, 0)), 0)
  ),
""),"Cancelled")
</f>
        <v/>
      </c>
      <c r="U666" s="46" t="b">
        <v>0</v>
      </c>
      <c r="V666" s="47" t="str">
        <f>IFERROR(__xludf.DUMMYFUNCTION("IF(OR(L666=""Duo Booking"", L666=""Group Booking""),
IF(U666=FALSE,"""",
    LET(
      bookingType, L666,
      tour, M666,
      mainFirst, H666,
      mainLast, I666,
      mainEmail, G666,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$L$4:L666, bookingType,
          $M$4:M666, tour,
          $H$4:H666, mainFirst,
          $I$4:I666, mainLast,
          $G$4:G666, mainEmail
        ),
        ""000""
      ),
  "&amp;"    baseID &amp; ""-"" &amp; memberNumber
    )
  ),
  """"
)
"),"")</f>
        <v/>
      </c>
      <c r="W666" s="48"/>
      <c r="X666" s="85" t="b">
        <v>0</v>
      </c>
      <c r="Y666" s="85" t="b">
        <v>0</v>
      </c>
      <c r="Z666" s="85" t="b">
        <v>0</v>
      </c>
      <c r="AA666" s="50"/>
      <c r="AB666" s="51"/>
      <c r="AC666" s="85" t="b">
        <v>0</v>
      </c>
      <c r="AD666" s="92"/>
      <c r="AE666" s="88"/>
      <c r="AF666" s="36" t="str">
        <f t="array" ref="AF666">IF(M666="","",INDEX(
      '{INDEX} Tour Packages'!$A:$ZP,
      MATCH($M666, '{INDEX} Tour Packages'!$A:$A, 0),
      MATCH(AF$3, '{INDEX} Tour Packages'!$4:$4, 0)
    ))</f>
        <v/>
      </c>
      <c r="AG666" s="36" t="str">
        <f t="array" ref="AG666">IF(M666="","",INDEX(
      '{INDEX} Tour Packages'!$A:$ZP,
      MATCH($M666, '{INDEX} Tour Packages'!$A:$A, 0),
      MATCH(AG$3, '{INDEX} Tour Packages'!$4:$4, 0)
    ))</f>
        <v/>
      </c>
      <c r="AH666" s="36" t="str">
        <f t="array" ref="AH666">IF(M666="","",INDEX(
      '{INDEX} Tour Packages'!$A:$ZP,
      MATCH($M666, '{INDEX} Tour Packages'!$A:$A, 0),
      MATCH(AH$3, '{INDEX} Tour Packages'!$4:$4, 0)
    ))</f>
        <v/>
      </c>
      <c r="AI666" s="54" t="str">
        <f t="shared" si="9"/>
        <v/>
      </c>
      <c r="AJ666" s="42"/>
      <c r="AK666" s="55"/>
      <c r="AL666" s="46" t="b">
        <v>0</v>
      </c>
      <c r="AM666" s="56"/>
      <c r="AN666" s="57" t="str">
        <f t="shared" si="10"/>
        <v/>
      </c>
      <c r="AO666" s="58" t="str">
        <f t="shared" si="11"/>
        <v/>
      </c>
      <c r="AP666" s="59"/>
      <c r="AQ666" s="60"/>
      <c r="AR666" s="61"/>
      <c r="AS666" s="61"/>
      <c r="AT666" s="61" t="str">
        <f>IFERROR(__xludf.DUMMYFUNCTION("IF( 
  OR($AJ666=""Full Payment"", ISBLANK($K666)),
  """",
  IF(
    OR(
      Q666=""Standard Booking, P1"",
      Q666=""Standard Booking, P2"",
      Q666=""Standard Booking, P3"",
      Q666=""Standard Booking, P4""
    ),
    LET(
      resDate,   $"&amp;"K666,
      tourDate,  $N666,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6" s="62" t="str">
        <f t="shared" si="12"/>
        <v/>
      </c>
      <c r="AV666" s="63"/>
      <c r="AW666" s="64"/>
      <c r="AX666" s="64"/>
      <c r="AY666" s="64"/>
      <c r="AZ666" s="64" t="str">
        <f>IFERROR(__xludf.DUMMYFUNCTION("IF(
  OR($AJ666=""Full Payment"",$AJ666=""P1"", ISBLANK($K666)),
  """",
  IF(
    OR(
      $Q666=""Standard Booking, P2"",
      $Q666=""Standard Booking, P3"",
      $Q666=""Standard Booking, P4""
    ),
    LET(
      resDate,   $K666,
      tourDate,"&amp;"  $N666,
      monthCount, DATEDIF(resDate, tourDate, ""M"") + 1,
      secondDates, ARRAYFORMULA(
        DATE(
          YEAR(resDate),
          MONTH(resDate) + SEQUENCE(monthCount),
          2
        )
      ),
      validDates, FILTER(
        sec"&amp;"ondDates,
        (secondDates &gt; resDate + 2) *
        (secondDates &lt;= tourDate - 3)
      ),
      IF(
        OR($AJ666=""P2"", $AJ666=""P3"", $AJ666=""P4""),
        IF(
          COUNTA(validDates) &lt; 2,
          """",
          TEXT(INDEX(validDates"&amp;", 2), ""mmm d, yyyy"")
        ),
        IF(
          COUNTA(validDates) &lt; 2,
          """",
          TEXTJOIN("", "", TRUE,
            TEXT(INDEX(validDates, 1), ""mmm d, yyyy""),
            TEXT(INDEX(validDates, 2), ""mmm d, yyyy"")
          )
 "&amp;"       )
      )
    ),
    """"
  )
)
"),"")</f>
        <v/>
      </c>
      <c r="BA666" s="65" t="str">
        <f t="shared" si="13"/>
        <v/>
      </c>
      <c r="BB666" s="63"/>
      <c r="BC666" s="64"/>
      <c r="BD666" s="64"/>
      <c r="BE666" s="64"/>
      <c r="BF666" s="64" t="str">
        <f>IFERROR(__xludf.DUMMYFUNCTION("IF(
  OR($AJ666=""Full Payment"",$AJ666=""P1"", $AJ666=""P2""),
  """",
  IF(
    AND(
      NOT(ISBLANK($K666)),
      OR(
        Q666=""Standard Booking, P3"",
        Q666=""Standard Booking, P4""
      )
    ),
    LET(
      resDate,   $K666,
      "&amp;"tourDate,  $N666,
      monthCount, DATEDIF(resDate, tourDate, ""M"") + 1,
      secondDates, ARRAYFORMULA(
        DATE(
          YEAR(resDate),
          MONTH(resDate) + SEQUENCE(monthCount),
          2
        )
      ),
      validDates, FILTER(
  "&amp;"      secondDates,
        (secondDates &gt; resDate + 2) *
        (secondDates &lt;= tourDate - 3)
      ),
      IF(
        $AJ666=""P4"",
        IF(
          COUNTA(validDates) &lt; 3,
          """",
          TEXT(INDEX(validDates, 3), ""mmm d, yyyy"")
  "&amp;"      ),
        IF(
          $AJ666=""P3"",
          IF(
            COUNTA(validDates) &lt; 3,
            """",
            TEXT(INDEX(validDates, 3), ""mmm d, yyyy"")
          ),
          IF(
            COUNTA(validDates) &lt; 3,
            """",
    "&amp;"        TEXTJOIN("", "", TRUE,
              TEXT(INDEX(validDates, 1), ""mmm d, yyyy""),
              TEXT(INDEX(validDates, 2), ""mmm d, yyyy""),
              TEXT(INDEX(validDates, 3), ""mmm d, yyyy"")
            )
          )
        )
      )
    "&amp;"),
    """"
  )
)
"),"")</f>
        <v/>
      </c>
      <c r="BG666" s="65" t="str">
        <f t="shared" si="14"/>
        <v/>
      </c>
      <c r="BH666" s="63"/>
      <c r="BI666" s="64"/>
      <c r="BJ666" s="64"/>
      <c r="BK666" s="64"/>
      <c r="BL666" s="64" t="str">
        <f>IFERROR(__xludf.DUMMYFUNCTION("IF(
  OR($AJ666=""Full Payment"",$AJ666=""P1"",$AJ666=""P2"",$AJ666=""P3""),
  """",
  IF(
    AND(
      NOT(ISBLANK($K666)),
      $Q666=""Standard Booking, P4""
    ),
    LET(
      resDate,   $K666,
      tourDate,  $N666,
      monthCount, DATEDIF(r"&amp;"esDate, tourDate, ""M"") + 1,
      secondDates, ARRAYFORMULA(
        DATE(
          YEAR(resDate),
          MONTH(resDate) + SEQUENCE(monthCount),
          2
        )
      ),
      validDates, FILTER(
        secondDates,
        (secondDates &gt; res"&amp;"Date + 2) *
        (secondDates &lt;= tourDate - 3)
      ),
      IF(
        $AJ666=""P4"",
        IF(
          COUNTA(validDates) &lt; 4,
          """",
          TEXT(
            INDEX(validDates, 4),
            ""mmm d, yyyy""
          )
        ),
"&amp;"        IF(
          COUNTA(validDates) &lt; 4,
          """",
          TEXTJOIN(
            "", "", TRUE,
            TEXT(INDEX(validDates, 1), ""mmm d, yyyy""),
            TEXT(INDEX(validDates, 2), ""mmm d, yyyy""),
            TEXT(INDEX(validDates"&amp;", 3), ""mmm d, yyyy""),
            TEXT(INDEX(validDates, 4), ""mmm d, yyyy"")
          )
        )
      )
    ),
    """"
  )
)
"),"")</f>
        <v/>
      </c>
      <c r="BM666" s="65" t="str">
        <f t="shared" si="15"/>
        <v/>
      </c>
      <c r="BN666" s="66"/>
      <c r="BO666" s="67"/>
      <c r="BP666" s="49" t="b">
        <v>0</v>
      </c>
      <c r="BQ666" s="49" t="b">
        <v>0</v>
      </c>
      <c r="BR666" s="68"/>
      <c r="BS666" s="69"/>
      <c r="BT666" s="70" t="b">
        <v>0</v>
      </c>
      <c r="BU666" s="71"/>
      <c r="BV666" s="72"/>
      <c r="BW666" s="86" t="b">
        <v>0</v>
      </c>
      <c r="BX666" s="87"/>
    </row>
    <row r="667">
      <c r="A667" s="35" t="str">
        <f t="shared" si="1"/>
        <v/>
      </c>
      <c r="B667" s="36" t="str">
        <f t="shared" si="2"/>
        <v/>
      </c>
      <c r="C667" s="36" t="str">
        <f t="array" ref="C667">IF(
  M667="",
  "",
  IFERROR(
    INDEX(
      '{INDEX} Tour Packages'!$A:$ZZ,
      MATCH(
        M667,
        INDEX(
          '{INDEX} Tour Packages'!$A:$ZZ,
          ,
          MATCH("Tour Package Name", '{INDEX} Tour Packages'!$4:$4, 0)
        ),
        0
      ),
      MATCH("Tour Code", '{INDEX} Tour Packages'!$4:$4, 0)
    ),
    "XXX"
  )
)
</f>
        <v/>
      </c>
      <c r="D667" s="36" t="str">
        <f t="shared" si="3"/>
        <v/>
      </c>
      <c r="E667" s="36" t="str">
        <f t="shared" si="4"/>
        <v/>
      </c>
      <c r="F667" s="37" t="str">
        <f t="shared" si="5"/>
        <v/>
      </c>
      <c r="G667" s="89"/>
      <c r="H667" s="89"/>
      <c r="I667" s="90"/>
      <c r="J667" s="40" t="str">
        <f t="shared" si="16"/>
        <v> </v>
      </c>
      <c r="K667" s="91"/>
      <c r="L667" s="55"/>
      <c r="M667" s="55"/>
      <c r="N667" s="91"/>
      <c r="O667" s="43" t="str">
        <f>IFERROR(__xludf.DUMMYFUNCTION("IF(N667="""","""",IFERROR(
  N667 + VALUE(REGEXEXTRACT(P667, ""(\d+)\s+Days"")),
  """"
)
)"),"")</f>
        <v/>
      </c>
      <c r="P667" s="43" t="str">
        <f t="array" ref="P667">IFERROR(
  INDEX(
    INDEX('{INDEX} Tour Packages'!$A:$ZZ, , MATCH(P$3, '{INDEX} Tour Packages'!$4:$4, 0)),
    MATCH(M667, INDEX('{INDEX} Tour Packages'!$A:$ZZ,0, MATCH("Tour Package Name", '{INDEX} Tour Packages'!$4:$4, 0)), 0)
  ),
"")
</f>
        <v/>
      </c>
      <c r="Q667" s="44" t="str">
        <f t="shared" si="7"/>
        <v/>
      </c>
      <c r="R667" s="44" t="str">
        <f>IFERROR(__xludf.DUMMYFUNCTION("IF(OR(ISBLANK(K667), ISBLANK(N667)), """", 
  LET(
    resDate, K667,
    tourDate, N667,
    monthCount, MAX(0, DATEDIF(resDate, tourDate - 3, ""M"") + 1),
    secondDates, ARRAYFORMULA(DATE(YEAR(resDate), MONTH(resDate) + SEQUENCE(monthCount), 2)),
    "&amp;"validDates, FILTER(secondDates, (secondDates &gt; resDate + 2) * (secondDates &lt;= tourDate - 3)),
    IF(ISERROR(validDates), 0, COUNTA(validDates))
  )
)
"),"")</f>
        <v/>
      </c>
      <c r="S667" s="44" t="str">
        <f t="shared" si="8"/>
        <v/>
      </c>
      <c r="T667" s="45" t="str">
        <f t="array" ref="T667">IF(ISBLANK(BO667),IFERROR(
  INDEX(
    INDEX('{INDEX} Payment Terms'!$A:$G, , MATCH(T$3, '{INDEX} Payment Terms'!$4:$4, 0)),
    MATCH(Q667, INDEX('{INDEX} Payment Terms'!$A:$G,0, MATCH("Payment Condition", '{INDEX} Payment Terms'!$4:$4, 0)), 0)
  ),
""),"Cancelled")
</f>
        <v/>
      </c>
      <c r="U667" s="46" t="b">
        <v>0</v>
      </c>
      <c r="V667" s="47" t="str">
        <f>IFERROR(__xludf.DUMMYFUNCTION("IF(OR(L667=""Duo Booking"", L667=""Group Booking""),
IF(U667=FALSE,"""",
    LET(
      bookingType, L667,
      tour, M667,
      mainFirst, H667,
      mainLast, I667,
      mainEmail, G667,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$L$4:L667, bookingType,
          $M$4:M667, tour,
          $H$4:H667, mainFirst,
          $I$4:I667, mainLast,
          $G$4:G667, mainEmail
        ),
        ""000""
      ),
  "&amp;"    baseID &amp; ""-"" &amp; memberNumber
    )
  ),
  """"
)
"),"")</f>
        <v/>
      </c>
      <c r="W667" s="48"/>
      <c r="X667" s="85" t="b">
        <v>0</v>
      </c>
      <c r="Y667" s="85" t="b">
        <v>0</v>
      </c>
      <c r="Z667" s="85" t="b">
        <v>0</v>
      </c>
      <c r="AA667" s="50"/>
      <c r="AB667" s="51"/>
      <c r="AC667" s="85" t="b">
        <v>0</v>
      </c>
      <c r="AD667" s="92"/>
      <c r="AE667" s="88"/>
      <c r="AF667" s="36" t="str">
        <f t="array" ref="AF667">IF(M667="","",INDEX(
      '{INDEX} Tour Packages'!$A:$ZP,
      MATCH($M667, '{INDEX} Tour Packages'!$A:$A, 0),
      MATCH(AF$3, '{INDEX} Tour Packages'!$4:$4, 0)
    ))</f>
        <v/>
      </c>
      <c r="AG667" s="36" t="str">
        <f t="array" ref="AG667">IF(M667="","",INDEX(
      '{INDEX} Tour Packages'!$A:$ZP,
      MATCH($M667, '{INDEX} Tour Packages'!$A:$A, 0),
      MATCH(AG$3, '{INDEX} Tour Packages'!$4:$4, 0)
    ))</f>
        <v/>
      </c>
      <c r="AH667" s="36" t="str">
        <f t="array" ref="AH667">IF(M667="","",INDEX(
      '{INDEX} Tour Packages'!$A:$ZP,
      MATCH($M667, '{INDEX} Tour Packages'!$A:$A, 0),
      MATCH(AH$3, '{INDEX} Tour Packages'!$4:$4, 0)
    ))</f>
        <v/>
      </c>
      <c r="AI667" s="54" t="str">
        <f t="shared" si="9"/>
        <v/>
      </c>
      <c r="AJ667" s="42"/>
      <c r="AK667" s="55"/>
      <c r="AL667" s="46" t="b">
        <v>0</v>
      </c>
      <c r="AM667" s="56"/>
      <c r="AN667" s="57" t="str">
        <f t="shared" si="10"/>
        <v/>
      </c>
      <c r="AO667" s="58" t="str">
        <f t="shared" si="11"/>
        <v/>
      </c>
      <c r="AP667" s="59"/>
      <c r="AQ667" s="60"/>
      <c r="AR667" s="61"/>
      <c r="AS667" s="61"/>
      <c r="AT667" s="61" t="str">
        <f>IFERROR(__xludf.DUMMYFUNCTION("IF( 
  OR($AJ667=""Full Payment"", ISBLANK($K667)),
  """",
  IF(
    OR(
      Q667=""Standard Booking, P1"",
      Q667=""Standard Booking, P2"",
      Q667=""Standard Booking, P3"",
      Q667=""Standard Booking, P4""
    ),
    LET(
      resDate,   $"&amp;"K667,
      tourDate,  $N667,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7" s="62" t="str">
        <f t="shared" si="12"/>
        <v/>
      </c>
      <c r="AV667" s="63"/>
      <c r="AW667" s="64"/>
      <c r="AX667" s="64"/>
      <c r="AY667" s="64"/>
      <c r="AZ667" s="64" t="str">
        <f>IFERROR(__xludf.DUMMYFUNCTION("IF(
  OR($AJ667=""Full Payment"",$AJ667=""P1"", ISBLANK($K667)),
  """",
  IF(
    OR(
      $Q667=""Standard Booking, P2"",
      $Q667=""Standard Booking, P3"",
      $Q667=""Standard Booking, P4""
    ),
    LET(
      resDate,   $K667,
      tourDate,"&amp;"  $N667,
      monthCount, DATEDIF(resDate, tourDate, ""M"") + 1,
      secondDates, ARRAYFORMULA(
        DATE(
          YEAR(resDate),
          MONTH(resDate) + SEQUENCE(monthCount),
          2
        )
      ),
      validDates, FILTER(
        sec"&amp;"ondDates,
        (secondDates &gt; resDate + 2) *
        (secondDates &lt;= tourDate - 3)
      ),
      IF(
        OR($AJ667=""P2"", $AJ667=""P3"", $AJ667=""P4""),
        IF(
          COUNTA(validDates) &lt; 2,
          """",
          TEXT(INDEX(validDates"&amp;", 2), ""mmm d, yyyy"")
        ),
        IF(
          COUNTA(validDates) &lt; 2,
          """",
          TEXTJOIN("", "", TRUE,
            TEXT(INDEX(validDates, 1), ""mmm d, yyyy""),
            TEXT(INDEX(validDates, 2), ""mmm d, yyyy"")
          )
 "&amp;"       )
      )
    ),
    """"
  )
)
"),"")</f>
        <v/>
      </c>
      <c r="BA667" s="65" t="str">
        <f t="shared" si="13"/>
        <v/>
      </c>
      <c r="BB667" s="63"/>
      <c r="BC667" s="64"/>
      <c r="BD667" s="64"/>
      <c r="BE667" s="64"/>
      <c r="BF667" s="64" t="str">
        <f>IFERROR(__xludf.DUMMYFUNCTION("IF(
  OR($AJ667=""Full Payment"",$AJ667=""P1"", $AJ667=""P2""),
  """",
  IF(
    AND(
      NOT(ISBLANK($K667)),
      OR(
        Q667=""Standard Booking, P3"",
        Q667=""Standard Booking, P4""
      )
    ),
    LET(
      resDate,   $K667,
      "&amp;"tourDate,  $N667,
      monthCount, DATEDIF(resDate, tourDate, ""M"") + 1,
      secondDates, ARRAYFORMULA(
        DATE(
          YEAR(resDate),
          MONTH(resDate) + SEQUENCE(monthCount),
          2
        )
      ),
      validDates, FILTER(
  "&amp;"      secondDates,
        (secondDates &gt; resDate + 2) *
        (secondDates &lt;= tourDate - 3)
      ),
      IF(
        $AJ667=""P4"",
        IF(
          COUNTA(validDates) &lt; 3,
          """",
          TEXT(INDEX(validDates, 3), ""mmm d, yyyy"")
  "&amp;"      ),
        IF(
          $AJ667=""P3"",
          IF(
            COUNTA(validDates) &lt; 3,
            """",
            TEXT(INDEX(validDates, 3), ""mmm d, yyyy"")
          ),
          IF(
            COUNTA(validDates) &lt; 3,
            """",
    "&amp;"        TEXTJOIN("", "", TRUE,
              TEXT(INDEX(validDates, 1), ""mmm d, yyyy""),
              TEXT(INDEX(validDates, 2), ""mmm d, yyyy""),
              TEXT(INDEX(validDates, 3), ""mmm d, yyyy"")
            )
          )
        )
      )
    "&amp;"),
    """"
  )
)
"),"")</f>
        <v/>
      </c>
      <c r="BG667" s="65" t="str">
        <f t="shared" si="14"/>
        <v/>
      </c>
      <c r="BH667" s="63"/>
      <c r="BI667" s="64"/>
      <c r="BJ667" s="64"/>
      <c r="BK667" s="64"/>
      <c r="BL667" s="64" t="str">
        <f>IFERROR(__xludf.DUMMYFUNCTION("IF(
  OR($AJ667=""Full Payment"",$AJ667=""P1"",$AJ667=""P2"",$AJ667=""P3""),
  """",
  IF(
    AND(
      NOT(ISBLANK($K667)),
      $Q667=""Standard Booking, P4""
    ),
    LET(
      resDate,   $K667,
      tourDate,  $N667,
      monthCount, DATEDIF(r"&amp;"esDate, tourDate, ""M"") + 1,
      secondDates, ARRAYFORMULA(
        DATE(
          YEAR(resDate),
          MONTH(resDate) + SEQUENCE(monthCount),
          2
        )
      ),
      validDates, FILTER(
        secondDates,
        (secondDates &gt; res"&amp;"Date + 2) *
        (secondDates &lt;= tourDate - 3)
      ),
      IF(
        $AJ667=""P4"",
        IF(
          COUNTA(validDates) &lt; 4,
          """",
          TEXT(
            INDEX(validDates, 4),
            ""mmm d, yyyy""
          )
        ),
"&amp;"        IF(
          COUNTA(validDates) &lt; 4,
          """",
          TEXTJOIN(
            "", "", TRUE,
            TEXT(INDEX(validDates, 1), ""mmm d, yyyy""),
            TEXT(INDEX(validDates, 2), ""mmm d, yyyy""),
            TEXT(INDEX(validDates"&amp;", 3), ""mmm d, yyyy""),
            TEXT(INDEX(validDates, 4), ""mmm d, yyyy"")
          )
        )
      )
    ),
    """"
  )
)
"),"")</f>
        <v/>
      </c>
      <c r="BM667" s="65" t="str">
        <f t="shared" si="15"/>
        <v/>
      </c>
      <c r="BN667" s="66"/>
      <c r="BO667" s="67"/>
      <c r="BP667" s="49" t="b">
        <v>0</v>
      </c>
      <c r="BQ667" s="49" t="b">
        <v>0</v>
      </c>
      <c r="BR667" s="68"/>
      <c r="BS667" s="69"/>
      <c r="BT667" s="70" t="b">
        <v>0</v>
      </c>
      <c r="BU667" s="71"/>
      <c r="BV667" s="72"/>
      <c r="BW667" s="86" t="b">
        <v>0</v>
      </c>
      <c r="BX667" s="87"/>
    </row>
    <row r="668">
      <c r="A668" s="35" t="str">
        <f t="shared" si="1"/>
        <v/>
      </c>
      <c r="B668" s="36" t="str">
        <f t="shared" si="2"/>
        <v/>
      </c>
      <c r="C668" s="36" t="str">
        <f t="array" ref="C668">IF(
  M668="",
  "",
  IFERROR(
    INDEX(
      '{INDEX} Tour Packages'!$A:$ZZ,
      MATCH(
        M668,
        INDEX(
          '{INDEX} Tour Packages'!$A:$ZZ,
          ,
          MATCH("Tour Package Name", '{INDEX} Tour Packages'!$4:$4, 0)
        ),
        0
      ),
      MATCH("Tour Code", '{INDEX} Tour Packages'!$4:$4, 0)
    ),
    "XXX"
  )
)
</f>
        <v/>
      </c>
      <c r="D668" s="36" t="str">
        <f t="shared" si="3"/>
        <v/>
      </c>
      <c r="E668" s="36" t="str">
        <f t="shared" si="4"/>
        <v/>
      </c>
      <c r="F668" s="37" t="str">
        <f t="shared" si="5"/>
        <v/>
      </c>
      <c r="G668" s="89"/>
      <c r="H668" s="89"/>
      <c r="I668" s="90"/>
      <c r="J668" s="40" t="str">
        <f t="shared" si="16"/>
        <v> </v>
      </c>
      <c r="K668" s="91"/>
      <c r="L668" s="55"/>
      <c r="M668" s="55"/>
      <c r="N668" s="91"/>
      <c r="O668" s="43" t="str">
        <f>IFERROR(__xludf.DUMMYFUNCTION("IF(N668="""","""",IFERROR(
  N668 + VALUE(REGEXEXTRACT(P668, ""(\d+)\s+Days"")),
  """"
)
)"),"")</f>
        <v/>
      </c>
      <c r="P668" s="43" t="str">
        <f t="array" ref="P668">IFERROR(
  INDEX(
    INDEX('{INDEX} Tour Packages'!$A:$ZZ, , MATCH(P$3, '{INDEX} Tour Packages'!$4:$4, 0)),
    MATCH(M668, INDEX('{INDEX} Tour Packages'!$A:$ZZ,0, MATCH("Tour Package Name", '{INDEX} Tour Packages'!$4:$4, 0)), 0)
  ),
"")
</f>
        <v/>
      </c>
      <c r="Q668" s="44" t="str">
        <f t="shared" si="7"/>
        <v/>
      </c>
      <c r="R668" s="44" t="str">
        <f>IFERROR(__xludf.DUMMYFUNCTION("IF(OR(ISBLANK(K668), ISBLANK(N668)), """", 
  LET(
    resDate, K668,
    tourDate, N668,
    monthCount, MAX(0, DATEDIF(resDate, tourDate - 3, ""M"") + 1),
    secondDates, ARRAYFORMULA(DATE(YEAR(resDate), MONTH(resDate) + SEQUENCE(monthCount), 2)),
    "&amp;"validDates, FILTER(secondDates, (secondDates &gt; resDate + 2) * (secondDates &lt;= tourDate - 3)),
    IF(ISERROR(validDates), 0, COUNTA(validDates))
  )
)
"),"")</f>
        <v/>
      </c>
      <c r="S668" s="44" t="str">
        <f t="shared" si="8"/>
        <v/>
      </c>
      <c r="T668" s="45" t="str">
        <f t="array" ref="T668">IF(ISBLANK(BO668),IFERROR(
  INDEX(
    INDEX('{INDEX} Payment Terms'!$A:$G, , MATCH(T$3, '{INDEX} Payment Terms'!$4:$4, 0)),
    MATCH(Q668, INDEX('{INDEX} Payment Terms'!$A:$G,0, MATCH("Payment Condition", '{INDEX} Payment Terms'!$4:$4, 0)), 0)
  ),
""),"Cancelled")
</f>
        <v/>
      </c>
      <c r="U668" s="46" t="b">
        <v>0</v>
      </c>
      <c r="V668" s="47" t="str">
        <f>IFERROR(__xludf.DUMMYFUNCTION("IF(OR(L668=""Duo Booking"", L668=""Group Booking""),
IF(U668=FALSE,"""",
    LET(
      bookingType, L668,
      tour, M668,
      mainFirst, H668,
      mainLast, I668,
      mainEmail, G668,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$L$4:L668, bookingType,
          $M$4:M668, tour,
          $H$4:H668, mainFirst,
          $I$4:I668, mainLast,
          $G$4:G668, mainEmail
        ),
        ""000""
      ),
  "&amp;"    baseID &amp; ""-"" &amp; memberNumber
    )
  ),
  """"
)
"),"")</f>
        <v/>
      </c>
      <c r="W668" s="48"/>
      <c r="X668" s="85" t="b">
        <v>0</v>
      </c>
      <c r="Y668" s="85" t="b">
        <v>0</v>
      </c>
      <c r="Z668" s="85" t="b">
        <v>0</v>
      </c>
      <c r="AA668" s="50"/>
      <c r="AB668" s="51"/>
      <c r="AC668" s="85" t="b">
        <v>0</v>
      </c>
      <c r="AD668" s="92"/>
      <c r="AE668" s="88"/>
      <c r="AF668" s="36" t="str">
        <f t="array" ref="AF668">IF(M668="","",INDEX(
      '{INDEX} Tour Packages'!$A:$ZP,
      MATCH($M668, '{INDEX} Tour Packages'!$A:$A, 0),
      MATCH(AF$3, '{INDEX} Tour Packages'!$4:$4, 0)
    ))</f>
        <v/>
      </c>
      <c r="AG668" s="36" t="str">
        <f t="array" ref="AG668">IF(M668="","",INDEX(
      '{INDEX} Tour Packages'!$A:$ZP,
      MATCH($M668, '{INDEX} Tour Packages'!$A:$A, 0),
      MATCH(AG$3, '{INDEX} Tour Packages'!$4:$4, 0)
    ))</f>
        <v/>
      </c>
      <c r="AH668" s="36" t="str">
        <f t="array" ref="AH668">IF(M668="","",INDEX(
      '{INDEX} Tour Packages'!$A:$ZP,
      MATCH($M668, '{INDEX} Tour Packages'!$A:$A, 0),
      MATCH(AH$3, '{INDEX} Tour Packages'!$4:$4, 0)
    ))</f>
        <v/>
      </c>
      <c r="AI668" s="54" t="str">
        <f t="shared" si="9"/>
        <v/>
      </c>
      <c r="AJ668" s="42"/>
      <c r="AK668" s="55"/>
      <c r="AL668" s="46" t="b">
        <v>0</v>
      </c>
      <c r="AM668" s="56"/>
      <c r="AN668" s="57" t="str">
        <f t="shared" si="10"/>
        <v/>
      </c>
      <c r="AO668" s="58" t="str">
        <f t="shared" si="11"/>
        <v/>
      </c>
      <c r="AP668" s="59"/>
      <c r="AQ668" s="60"/>
      <c r="AR668" s="61"/>
      <c r="AS668" s="61"/>
      <c r="AT668" s="61" t="str">
        <f>IFERROR(__xludf.DUMMYFUNCTION("IF( 
  OR($AJ668=""Full Payment"", ISBLANK($K668)),
  """",
  IF(
    OR(
      Q668=""Standard Booking, P1"",
      Q668=""Standard Booking, P2"",
      Q668=""Standard Booking, P3"",
      Q668=""Standard Booking, P4""
    ),
    LET(
      resDate,   $"&amp;"K668,
      tourDate,  $N668,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8" s="62" t="str">
        <f t="shared" si="12"/>
        <v/>
      </c>
      <c r="AV668" s="63"/>
      <c r="AW668" s="64"/>
      <c r="AX668" s="64"/>
      <c r="AY668" s="64"/>
      <c r="AZ668" s="64" t="str">
        <f>IFERROR(__xludf.DUMMYFUNCTION("IF(
  OR($AJ668=""Full Payment"",$AJ668=""P1"", ISBLANK($K668)),
  """",
  IF(
    OR(
      $Q668=""Standard Booking, P2"",
      $Q668=""Standard Booking, P3"",
      $Q668=""Standard Booking, P4""
    ),
    LET(
      resDate,   $K668,
      tourDate,"&amp;"  $N668,
      monthCount, DATEDIF(resDate, tourDate, ""M"") + 1,
      secondDates, ARRAYFORMULA(
        DATE(
          YEAR(resDate),
          MONTH(resDate) + SEQUENCE(monthCount),
          2
        )
      ),
      validDates, FILTER(
        sec"&amp;"ondDates,
        (secondDates &gt; resDate + 2) *
        (secondDates &lt;= tourDate - 3)
      ),
      IF(
        OR($AJ668=""P2"", $AJ668=""P3"", $AJ668=""P4""),
        IF(
          COUNTA(validDates) &lt; 2,
          """",
          TEXT(INDEX(validDates"&amp;", 2), ""mmm d, yyyy"")
        ),
        IF(
          COUNTA(validDates) &lt; 2,
          """",
          TEXTJOIN("", "", TRUE,
            TEXT(INDEX(validDates, 1), ""mmm d, yyyy""),
            TEXT(INDEX(validDates, 2), ""mmm d, yyyy"")
          )
 "&amp;"       )
      )
    ),
    """"
  )
)
"),"")</f>
        <v/>
      </c>
      <c r="BA668" s="65" t="str">
        <f t="shared" si="13"/>
        <v/>
      </c>
      <c r="BB668" s="63"/>
      <c r="BC668" s="64"/>
      <c r="BD668" s="64"/>
      <c r="BE668" s="64"/>
      <c r="BF668" s="64" t="str">
        <f>IFERROR(__xludf.DUMMYFUNCTION("IF(
  OR($AJ668=""Full Payment"",$AJ668=""P1"", $AJ668=""P2""),
  """",
  IF(
    AND(
      NOT(ISBLANK($K668)),
      OR(
        Q668=""Standard Booking, P3"",
        Q668=""Standard Booking, P4""
      )
    ),
    LET(
      resDate,   $K668,
      "&amp;"tourDate,  $N668,
      monthCount, DATEDIF(resDate, tourDate, ""M"") + 1,
      secondDates, ARRAYFORMULA(
        DATE(
          YEAR(resDate),
          MONTH(resDate) + SEQUENCE(monthCount),
          2
        )
      ),
      validDates, FILTER(
  "&amp;"      secondDates,
        (secondDates &gt; resDate + 2) *
        (secondDates &lt;= tourDate - 3)
      ),
      IF(
        $AJ668=""P4"",
        IF(
          COUNTA(validDates) &lt; 3,
          """",
          TEXT(INDEX(validDates, 3), ""mmm d, yyyy"")
  "&amp;"      ),
        IF(
          $AJ668=""P3"",
          IF(
            COUNTA(validDates) &lt; 3,
            """",
            TEXT(INDEX(validDates, 3), ""mmm d, yyyy"")
          ),
          IF(
            COUNTA(validDates) &lt; 3,
            """",
    "&amp;"        TEXTJOIN("", "", TRUE,
              TEXT(INDEX(validDates, 1), ""mmm d, yyyy""),
              TEXT(INDEX(validDates, 2), ""mmm d, yyyy""),
              TEXT(INDEX(validDates, 3), ""mmm d, yyyy"")
            )
          )
        )
      )
    "&amp;"),
    """"
  )
)
"),"")</f>
        <v/>
      </c>
      <c r="BG668" s="65" t="str">
        <f t="shared" si="14"/>
        <v/>
      </c>
      <c r="BH668" s="63"/>
      <c r="BI668" s="64"/>
      <c r="BJ668" s="64"/>
      <c r="BK668" s="64"/>
      <c r="BL668" s="64" t="str">
        <f>IFERROR(__xludf.DUMMYFUNCTION("IF(
  OR($AJ668=""Full Payment"",$AJ668=""P1"",$AJ668=""P2"",$AJ668=""P3""),
  """",
  IF(
    AND(
      NOT(ISBLANK($K668)),
      $Q668=""Standard Booking, P4""
    ),
    LET(
      resDate,   $K668,
      tourDate,  $N668,
      monthCount, DATEDIF(r"&amp;"esDate, tourDate, ""M"") + 1,
      secondDates, ARRAYFORMULA(
        DATE(
          YEAR(resDate),
          MONTH(resDate) + SEQUENCE(monthCount),
          2
        )
      ),
      validDates, FILTER(
        secondDates,
        (secondDates &gt; res"&amp;"Date + 2) *
        (secondDates &lt;= tourDate - 3)
      ),
      IF(
        $AJ668=""P4"",
        IF(
          COUNTA(validDates) &lt; 4,
          """",
          TEXT(
            INDEX(validDates, 4),
            ""mmm d, yyyy""
          )
        ),
"&amp;"        IF(
          COUNTA(validDates) &lt; 4,
          """",
          TEXTJOIN(
            "", "", TRUE,
            TEXT(INDEX(validDates, 1), ""mmm d, yyyy""),
            TEXT(INDEX(validDates, 2), ""mmm d, yyyy""),
            TEXT(INDEX(validDates"&amp;", 3), ""mmm d, yyyy""),
            TEXT(INDEX(validDates, 4), ""mmm d, yyyy"")
          )
        )
      )
    ),
    """"
  )
)
"),"")</f>
        <v/>
      </c>
      <c r="BM668" s="65" t="str">
        <f t="shared" si="15"/>
        <v/>
      </c>
      <c r="BN668" s="66"/>
      <c r="BO668" s="67"/>
      <c r="BP668" s="49" t="b">
        <v>0</v>
      </c>
      <c r="BQ668" s="49" t="b">
        <v>0</v>
      </c>
      <c r="BR668" s="68"/>
      <c r="BS668" s="69"/>
      <c r="BT668" s="70" t="b">
        <v>0</v>
      </c>
      <c r="BU668" s="71"/>
      <c r="BV668" s="72"/>
      <c r="BW668" s="86" t="b">
        <v>0</v>
      </c>
      <c r="BX668" s="87"/>
    </row>
    <row r="669">
      <c r="A669" s="35" t="str">
        <f t="shared" si="1"/>
        <v/>
      </c>
      <c r="B669" s="36" t="str">
        <f t="shared" si="2"/>
        <v/>
      </c>
      <c r="C669" s="36" t="str">
        <f t="array" ref="C669">IF(
  M669="",
  "",
  IFERROR(
    INDEX(
      '{INDEX} Tour Packages'!$A:$ZZ,
      MATCH(
        M669,
        INDEX(
          '{INDEX} Tour Packages'!$A:$ZZ,
          ,
          MATCH("Tour Package Name", '{INDEX} Tour Packages'!$4:$4, 0)
        ),
        0
      ),
      MATCH("Tour Code", '{INDEX} Tour Packages'!$4:$4, 0)
    ),
    "XXX"
  )
)
</f>
        <v/>
      </c>
      <c r="D669" s="36" t="str">
        <f t="shared" si="3"/>
        <v/>
      </c>
      <c r="E669" s="36" t="str">
        <f t="shared" si="4"/>
        <v/>
      </c>
      <c r="F669" s="37" t="str">
        <f t="shared" si="5"/>
        <v/>
      </c>
      <c r="G669" s="89"/>
      <c r="H669" s="89"/>
      <c r="I669" s="90"/>
      <c r="J669" s="40" t="str">
        <f t="shared" si="16"/>
        <v> </v>
      </c>
      <c r="K669" s="91"/>
      <c r="L669" s="55"/>
      <c r="M669" s="55"/>
      <c r="N669" s="91"/>
      <c r="O669" s="43" t="str">
        <f>IFERROR(__xludf.DUMMYFUNCTION("IF(N669="""","""",IFERROR(
  N669 + VALUE(REGEXEXTRACT(P669, ""(\d+)\s+Days"")),
  """"
)
)"),"")</f>
        <v/>
      </c>
      <c r="P669" s="43" t="str">
        <f t="array" ref="P669">IFERROR(
  INDEX(
    INDEX('{INDEX} Tour Packages'!$A:$ZZ, , MATCH(P$3, '{INDEX} Tour Packages'!$4:$4, 0)),
    MATCH(M669, INDEX('{INDEX} Tour Packages'!$A:$ZZ,0, MATCH("Tour Package Name", '{INDEX} Tour Packages'!$4:$4, 0)), 0)
  ),
"")
</f>
        <v/>
      </c>
      <c r="Q669" s="44" t="str">
        <f t="shared" si="7"/>
        <v/>
      </c>
      <c r="R669" s="44" t="str">
        <f>IFERROR(__xludf.DUMMYFUNCTION("IF(OR(ISBLANK(K669), ISBLANK(N669)), """", 
  LET(
    resDate, K669,
    tourDate, N669,
    monthCount, MAX(0, DATEDIF(resDate, tourDate - 3, ""M"") + 1),
    secondDates, ARRAYFORMULA(DATE(YEAR(resDate), MONTH(resDate) + SEQUENCE(monthCount), 2)),
    "&amp;"validDates, FILTER(secondDates, (secondDates &gt; resDate + 2) * (secondDates &lt;= tourDate - 3)),
    IF(ISERROR(validDates), 0, COUNTA(validDates))
  )
)
"),"")</f>
        <v/>
      </c>
      <c r="S669" s="44" t="str">
        <f t="shared" si="8"/>
        <v/>
      </c>
      <c r="T669" s="45" t="str">
        <f t="array" ref="T669">IF(ISBLANK(BO669),IFERROR(
  INDEX(
    INDEX('{INDEX} Payment Terms'!$A:$G, , MATCH(T$3, '{INDEX} Payment Terms'!$4:$4, 0)),
    MATCH(Q669, INDEX('{INDEX} Payment Terms'!$A:$G,0, MATCH("Payment Condition", '{INDEX} Payment Terms'!$4:$4, 0)), 0)
  ),
""),"Cancelled")
</f>
        <v/>
      </c>
      <c r="U669" s="46" t="b">
        <v>0</v>
      </c>
      <c r="V669" s="47" t="str">
        <f>IFERROR(__xludf.DUMMYFUNCTION("IF(OR(L669=""Duo Booking"", L669=""Group Booking""),
IF(U669=FALSE,"""",
    LET(
      bookingType, L669,
      tour, M669,
      mainFirst, H669,
      mainLast, I669,
      mainEmail, G669,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$L$4:L669, bookingType,
          $M$4:M669, tour,
          $H$4:H669, mainFirst,
          $I$4:I669, mainLast,
          $G$4:G669, mainEmail
        ),
        ""000""
      ),
  "&amp;"    baseID &amp; ""-"" &amp; memberNumber
    )
  ),
  """"
)
"),"")</f>
        <v/>
      </c>
      <c r="W669" s="48"/>
      <c r="X669" s="85" t="b">
        <v>0</v>
      </c>
      <c r="Y669" s="85" t="b">
        <v>0</v>
      </c>
      <c r="Z669" s="85" t="b">
        <v>0</v>
      </c>
      <c r="AA669" s="50"/>
      <c r="AB669" s="51"/>
      <c r="AC669" s="85" t="b">
        <v>0</v>
      </c>
      <c r="AD669" s="92"/>
      <c r="AE669" s="88"/>
      <c r="AF669" s="36" t="str">
        <f t="array" ref="AF669">IF(M669="","",INDEX(
      '{INDEX} Tour Packages'!$A:$ZP,
      MATCH($M669, '{INDEX} Tour Packages'!$A:$A, 0),
      MATCH(AF$3, '{INDEX} Tour Packages'!$4:$4, 0)
    ))</f>
        <v/>
      </c>
      <c r="AG669" s="36" t="str">
        <f t="array" ref="AG669">IF(M669="","",INDEX(
      '{INDEX} Tour Packages'!$A:$ZP,
      MATCH($M669, '{INDEX} Tour Packages'!$A:$A, 0),
      MATCH(AG$3, '{INDEX} Tour Packages'!$4:$4, 0)
    ))</f>
        <v/>
      </c>
      <c r="AH669" s="36" t="str">
        <f t="array" ref="AH669">IF(M669="","",INDEX(
      '{INDEX} Tour Packages'!$A:$ZP,
      MATCH($M669, '{INDEX} Tour Packages'!$A:$A, 0),
      MATCH(AH$3, '{INDEX} Tour Packages'!$4:$4, 0)
    ))</f>
        <v/>
      </c>
      <c r="AI669" s="54" t="str">
        <f t="shared" si="9"/>
        <v/>
      </c>
      <c r="AJ669" s="42"/>
      <c r="AK669" s="55"/>
      <c r="AL669" s="46" t="b">
        <v>0</v>
      </c>
      <c r="AM669" s="56"/>
      <c r="AN669" s="57" t="str">
        <f t="shared" si="10"/>
        <v/>
      </c>
      <c r="AO669" s="58" t="str">
        <f t="shared" si="11"/>
        <v/>
      </c>
      <c r="AP669" s="59"/>
      <c r="AQ669" s="60"/>
      <c r="AR669" s="61"/>
      <c r="AS669" s="61"/>
      <c r="AT669" s="61" t="str">
        <f>IFERROR(__xludf.DUMMYFUNCTION("IF( 
  OR($AJ669=""Full Payment"", ISBLANK($K669)),
  """",
  IF(
    OR(
      Q669=""Standard Booking, P1"",
      Q669=""Standard Booking, P2"",
      Q669=""Standard Booking, P3"",
      Q669=""Standard Booking, P4""
    ),
    LET(
      resDate,   $"&amp;"K669,
      tourDate,  $N669,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69" s="62" t="str">
        <f t="shared" si="12"/>
        <v/>
      </c>
      <c r="AV669" s="63"/>
      <c r="AW669" s="64"/>
      <c r="AX669" s="64"/>
      <c r="AY669" s="64"/>
      <c r="AZ669" s="64" t="str">
        <f>IFERROR(__xludf.DUMMYFUNCTION("IF(
  OR($AJ669=""Full Payment"",$AJ669=""P1"", ISBLANK($K669)),
  """",
  IF(
    OR(
      $Q669=""Standard Booking, P2"",
      $Q669=""Standard Booking, P3"",
      $Q669=""Standard Booking, P4""
    ),
    LET(
      resDate,   $K669,
      tourDate,"&amp;"  $N669,
      monthCount, DATEDIF(resDate, tourDate, ""M"") + 1,
      secondDates, ARRAYFORMULA(
        DATE(
          YEAR(resDate),
          MONTH(resDate) + SEQUENCE(monthCount),
          2
        )
      ),
      validDates, FILTER(
        sec"&amp;"ondDates,
        (secondDates &gt; resDate + 2) *
        (secondDates &lt;= tourDate - 3)
      ),
      IF(
        OR($AJ669=""P2"", $AJ669=""P3"", $AJ669=""P4""),
        IF(
          COUNTA(validDates) &lt; 2,
          """",
          TEXT(INDEX(validDates"&amp;", 2), ""mmm d, yyyy"")
        ),
        IF(
          COUNTA(validDates) &lt; 2,
          """",
          TEXTJOIN("", "", TRUE,
            TEXT(INDEX(validDates, 1), ""mmm d, yyyy""),
            TEXT(INDEX(validDates, 2), ""mmm d, yyyy"")
          )
 "&amp;"       )
      )
    ),
    """"
  )
)
"),"")</f>
        <v/>
      </c>
      <c r="BA669" s="65" t="str">
        <f t="shared" si="13"/>
        <v/>
      </c>
      <c r="BB669" s="63"/>
      <c r="BC669" s="64"/>
      <c r="BD669" s="64"/>
      <c r="BE669" s="64"/>
      <c r="BF669" s="64" t="str">
        <f>IFERROR(__xludf.DUMMYFUNCTION("IF(
  OR($AJ669=""Full Payment"",$AJ669=""P1"", $AJ669=""P2""),
  """",
  IF(
    AND(
      NOT(ISBLANK($K669)),
      OR(
        Q669=""Standard Booking, P3"",
        Q669=""Standard Booking, P4""
      )
    ),
    LET(
      resDate,   $K669,
      "&amp;"tourDate,  $N669,
      monthCount, DATEDIF(resDate, tourDate, ""M"") + 1,
      secondDates, ARRAYFORMULA(
        DATE(
          YEAR(resDate),
          MONTH(resDate) + SEQUENCE(monthCount),
          2
        )
      ),
      validDates, FILTER(
  "&amp;"      secondDates,
        (secondDates &gt; resDate + 2) *
        (secondDates &lt;= tourDate - 3)
      ),
      IF(
        $AJ669=""P4"",
        IF(
          COUNTA(validDates) &lt; 3,
          """",
          TEXT(INDEX(validDates, 3), ""mmm d, yyyy"")
  "&amp;"      ),
        IF(
          $AJ669=""P3"",
          IF(
            COUNTA(validDates) &lt; 3,
            """",
            TEXT(INDEX(validDates, 3), ""mmm d, yyyy"")
          ),
          IF(
            COUNTA(validDates) &lt; 3,
            """",
    "&amp;"        TEXTJOIN("", "", TRUE,
              TEXT(INDEX(validDates, 1), ""mmm d, yyyy""),
              TEXT(INDEX(validDates, 2), ""mmm d, yyyy""),
              TEXT(INDEX(validDates, 3), ""mmm d, yyyy"")
            )
          )
        )
      )
    "&amp;"),
    """"
  )
)
"),"")</f>
        <v/>
      </c>
      <c r="BG669" s="65" t="str">
        <f t="shared" si="14"/>
        <v/>
      </c>
      <c r="BH669" s="63"/>
      <c r="BI669" s="64"/>
      <c r="BJ669" s="64"/>
      <c r="BK669" s="64"/>
      <c r="BL669" s="64" t="str">
        <f>IFERROR(__xludf.DUMMYFUNCTION("IF(
  OR($AJ669=""Full Payment"",$AJ669=""P1"",$AJ669=""P2"",$AJ669=""P3""),
  """",
  IF(
    AND(
      NOT(ISBLANK($K669)),
      $Q669=""Standard Booking, P4""
    ),
    LET(
      resDate,   $K669,
      tourDate,  $N669,
      monthCount, DATEDIF(r"&amp;"esDate, tourDate, ""M"") + 1,
      secondDates, ARRAYFORMULA(
        DATE(
          YEAR(resDate),
          MONTH(resDate) + SEQUENCE(monthCount),
          2
        )
      ),
      validDates, FILTER(
        secondDates,
        (secondDates &gt; res"&amp;"Date + 2) *
        (secondDates &lt;= tourDate - 3)
      ),
      IF(
        $AJ669=""P4"",
        IF(
          COUNTA(validDates) &lt; 4,
          """",
          TEXT(
            INDEX(validDates, 4),
            ""mmm d, yyyy""
          )
        ),
"&amp;"        IF(
          COUNTA(validDates) &lt; 4,
          """",
          TEXTJOIN(
            "", "", TRUE,
            TEXT(INDEX(validDates, 1), ""mmm d, yyyy""),
            TEXT(INDEX(validDates, 2), ""mmm d, yyyy""),
            TEXT(INDEX(validDates"&amp;", 3), ""mmm d, yyyy""),
            TEXT(INDEX(validDates, 4), ""mmm d, yyyy"")
          )
        )
      )
    ),
    """"
  )
)
"),"")</f>
        <v/>
      </c>
      <c r="BM669" s="65" t="str">
        <f t="shared" si="15"/>
        <v/>
      </c>
      <c r="BN669" s="66"/>
      <c r="BO669" s="67"/>
      <c r="BP669" s="49" t="b">
        <v>0</v>
      </c>
      <c r="BQ669" s="49" t="b">
        <v>0</v>
      </c>
      <c r="BR669" s="68"/>
      <c r="BS669" s="69"/>
      <c r="BT669" s="70" t="b">
        <v>0</v>
      </c>
      <c r="BU669" s="71"/>
      <c r="BV669" s="72"/>
      <c r="BW669" s="86" t="b">
        <v>0</v>
      </c>
      <c r="BX669" s="87"/>
    </row>
    <row r="670">
      <c r="A670" s="35" t="str">
        <f t="shared" si="1"/>
        <v/>
      </c>
      <c r="B670" s="36" t="str">
        <f t="shared" si="2"/>
        <v/>
      </c>
      <c r="C670" s="36" t="str">
        <f t="array" ref="C670">IF(
  M670="",
  "",
  IFERROR(
    INDEX(
      '{INDEX} Tour Packages'!$A:$ZZ,
      MATCH(
        M670,
        INDEX(
          '{INDEX} Tour Packages'!$A:$ZZ,
          ,
          MATCH("Tour Package Name", '{INDEX} Tour Packages'!$4:$4, 0)
        ),
        0
      ),
      MATCH("Tour Code", '{INDEX} Tour Packages'!$4:$4, 0)
    ),
    "XXX"
  )
)
</f>
        <v/>
      </c>
      <c r="D670" s="36" t="str">
        <f t="shared" si="3"/>
        <v/>
      </c>
      <c r="E670" s="36" t="str">
        <f t="shared" si="4"/>
        <v/>
      </c>
      <c r="F670" s="37" t="str">
        <f t="shared" si="5"/>
        <v/>
      </c>
      <c r="G670" s="89"/>
      <c r="H670" s="89"/>
      <c r="I670" s="90"/>
      <c r="J670" s="40" t="str">
        <f t="shared" si="16"/>
        <v> </v>
      </c>
      <c r="K670" s="91"/>
      <c r="L670" s="55"/>
      <c r="M670" s="55"/>
      <c r="N670" s="91"/>
      <c r="O670" s="43" t="str">
        <f>IFERROR(__xludf.DUMMYFUNCTION("IF(N670="""","""",IFERROR(
  N670 + VALUE(REGEXEXTRACT(P670, ""(\d+)\s+Days"")),
  """"
)
)"),"")</f>
        <v/>
      </c>
      <c r="P670" s="43" t="str">
        <f t="array" ref="P670">IFERROR(
  INDEX(
    INDEX('{INDEX} Tour Packages'!$A:$ZZ, , MATCH(P$3, '{INDEX} Tour Packages'!$4:$4, 0)),
    MATCH(M670, INDEX('{INDEX} Tour Packages'!$A:$ZZ,0, MATCH("Tour Package Name", '{INDEX} Tour Packages'!$4:$4, 0)), 0)
  ),
"")
</f>
        <v/>
      </c>
      <c r="Q670" s="44" t="str">
        <f t="shared" si="7"/>
        <v/>
      </c>
      <c r="R670" s="44" t="str">
        <f>IFERROR(__xludf.DUMMYFUNCTION("IF(OR(ISBLANK(K670), ISBLANK(N670)), """", 
  LET(
    resDate, K670,
    tourDate, N670,
    monthCount, MAX(0, DATEDIF(resDate, tourDate - 3, ""M"") + 1),
    secondDates, ARRAYFORMULA(DATE(YEAR(resDate), MONTH(resDate) + SEQUENCE(monthCount), 2)),
    "&amp;"validDates, FILTER(secondDates, (secondDates &gt; resDate + 2) * (secondDates &lt;= tourDate - 3)),
    IF(ISERROR(validDates), 0, COUNTA(validDates))
  )
)
"),"")</f>
        <v/>
      </c>
      <c r="S670" s="44" t="str">
        <f t="shared" si="8"/>
        <v/>
      </c>
      <c r="T670" s="45" t="str">
        <f t="array" ref="T670">IF(ISBLANK(BO670),IFERROR(
  INDEX(
    INDEX('{INDEX} Payment Terms'!$A:$G, , MATCH(T$3, '{INDEX} Payment Terms'!$4:$4, 0)),
    MATCH(Q670, INDEX('{INDEX} Payment Terms'!$A:$G,0, MATCH("Payment Condition", '{INDEX} Payment Terms'!$4:$4, 0)), 0)
  ),
""),"Cancelled")
</f>
        <v/>
      </c>
      <c r="U670" s="46" t="b">
        <v>0</v>
      </c>
      <c r="V670" s="47" t="str">
        <f>IFERROR(__xludf.DUMMYFUNCTION("IF(OR(L670=""Duo Booking"", L670=""Group Booking""),
IF(U670=FALSE,"""",
    LET(
      bookingType, L670,
      tour, M670,
      mainFirst, H670,
      mainLast, I670,
      mainEmail, G670,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$L$4:L670, bookingType,
          $M$4:M670, tour,
          $H$4:H670, mainFirst,
          $I$4:I670, mainLast,
          $G$4:G670, mainEmail
        ),
        ""000""
      ),
  "&amp;"    baseID &amp; ""-"" &amp; memberNumber
    )
  ),
  """"
)
"),"")</f>
        <v/>
      </c>
      <c r="W670" s="48"/>
      <c r="X670" s="85" t="b">
        <v>0</v>
      </c>
      <c r="Y670" s="85" t="b">
        <v>0</v>
      </c>
      <c r="Z670" s="85" t="b">
        <v>0</v>
      </c>
      <c r="AA670" s="50"/>
      <c r="AB670" s="51"/>
      <c r="AC670" s="85" t="b">
        <v>0</v>
      </c>
      <c r="AD670" s="92"/>
      <c r="AE670" s="88"/>
      <c r="AF670" s="36" t="str">
        <f t="array" ref="AF670">IF(M670="","",INDEX(
      '{INDEX} Tour Packages'!$A:$ZP,
      MATCH($M670, '{INDEX} Tour Packages'!$A:$A, 0),
      MATCH(AF$3, '{INDEX} Tour Packages'!$4:$4, 0)
    ))</f>
        <v/>
      </c>
      <c r="AG670" s="36" t="str">
        <f t="array" ref="AG670">IF(M670="","",INDEX(
      '{INDEX} Tour Packages'!$A:$ZP,
      MATCH($M670, '{INDEX} Tour Packages'!$A:$A, 0),
      MATCH(AG$3, '{INDEX} Tour Packages'!$4:$4, 0)
    ))</f>
        <v/>
      </c>
      <c r="AH670" s="36" t="str">
        <f t="array" ref="AH670">IF(M670="","",INDEX(
      '{INDEX} Tour Packages'!$A:$ZP,
      MATCH($M670, '{INDEX} Tour Packages'!$A:$A, 0),
      MATCH(AH$3, '{INDEX} Tour Packages'!$4:$4, 0)
    ))</f>
        <v/>
      </c>
      <c r="AI670" s="54" t="str">
        <f t="shared" si="9"/>
        <v/>
      </c>
      <c r="AJ670" s="42"/>
      <c r="AK670" s="55"/>
      <c r="AL670" s="46" t="b">
        <v>0</v>
      </c>
      <c r="AM670" s="56"/>
      <c r="AN670" s="57" t="str">
        <f t="shared" si="10"/>
        <v/>
      </c>
      <c r="AO670" s="58" t="str">
        <f t="shared" si="11"/>
        <v/>
      </c>
      <c r="AP670" s="59"/>
      <c r="AQ670" s="60"/>
      <c r="AR670" s="61"/>
      <c r="AS670" s="61"/>
      <c r="AT670" s="61" t="str">
        <f>IFERROR(__xludf.DUMMYFUNCTION("IF( 
  OR($AJ670=""Full Payment"", ISBLANK($K670)),
  """",
  IF(
    OR(
      Q670=""Standard Booking, P1"",
      Q670=""Standard Booking, P2"",
      Q670=""Standard Booking, P3"",
      Q670=""Standard Booking, P4""
    ),
    LET(
      resDate,   $"&amp;"K670,
      tourDate,  $N670,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0" s="62" t="str">
        <f t="shared" si="12"/>
        <v/>
      </c>
      <c r="AV670" s="63"/>
      <c r="AW670" s="64"/>
      <c r="AX670" s="64"/>
      <c r="AY670" s="64"/>
      <c r="AZ670" s="64" t="str">
        <f>IFERROR(__xludf.DUMMYFUNCTION("IF(
  OR($AJ670=""Full Payment"",$AJ670=""P1"", ISBLANK($K670)),
  """",
  IF(
    OR(
      $Q670=""Standard Booking, P2"",
      $Q670=""Standard Booking, P3"",
      $Q670=""Standard Booking, P4""
    ),
    LET(
      resDate,   $K670,
      tourDate,"&amp;"  $N670,
      monthCount, DATEDIF(resDate, tourDate, ""M"") + 1,
      secondDates, ARRAYFORMULA(
        DATE(
          YEAR(resDate),
          MONTH(resDate) + SEQUENCE(monthCount),
          2
        )
      ),
      validDates, FILTER(
        sec"&amp;"ondDates,
        (secondDates &gt; resDate + 2) *
        (secondDates &lt;= tourDate - 3)
      ),
      IF(
        OR($AJ670=""P2"", $AJ670=""P3"", $AJ670=""P4""),
        IF(
          COUNTA(validDates) &lt; 2,
          """",
          TEXT(INDEX(validDates"&amp;", 2), ""mmm d, yyyy"")
        ),
        IF(
          COUNTA(validDates) &lt; 2,
          """",
          TEXTJOIN("", "", TRUE,
            TEXT(INDEX(validDates, 1), ""mmm d, yyyy""),
            TEXT(INDEX(validDates, 2), ""mmm d, yyyy"")
          )
 "&amp;"       )
      )
    ),
    """"
  )
)
"),"")</f>
        <v/>
      </c>
      <c r="BA670" s="65" t="str">
        <f t="shared" si="13"/>
        <v/>
      </c>
      <c r="BB670" s="63"/>
      <c r="BC670" s="64"/>
      <c r="BD670" s="64"/>
      <c r="BE670" s="64"/>
      <c r="BF670" s="64" t="str">
        <f>IFERROR(__xludf.DUMMYFUNCTION("IF(
  OR($AJ670=""Full Payment"",$AJ670=""P1"", $AJ670=""P2""),
  """",
  IF(
    AND(
      NOT(ISBLANK($K670)),
      OR(
        Q670=""Standard Booking, P3"",
        Q670=""Standard Booking, P4""
      )
    ),
    LET(
      resDate,   $K670,
      "&amp;"tourDate,  $N670,
      monthCount, DATEDIF(resDate, tourDate, ""M"") + 1,
      secondDates, ARRAYFORMULA(
        DATE(
          YEAR(resDate),
          MONTH(resDate) + SEQUENCE(monthCount),
          2
        )
      ),
      validDates, FILTER(
  "&amp;"      secondDates,
        (secondDates &gt; resDate + 2) *
        (secondDates &lt;= tourDate - 3)
      ),
      IF(
        $AJ670=""P4"",
        IF(
          COUNTA(validDates) &lt; 3,
          """",
          TEXT(INDEX(validDates, 3), ""mmm d, yyyy"")
  "&amp;"      ),
        IF(
          $AJ670=""P3"",
          IF(
            COUNTA(validDates) &lt; 3,
            """",
            TEXT(INDEX(validDates, 3), ""mmm d, yyyy"")
          ),
          IF(
            COUNTA(validDates) &lt; 3,
            """",
    "&amp;"        TEXTJOIN("", "", TRUE,
              TEXT(INDEX(validDates, 1), ""mmm d, yyyy""),
              TEXT(INDEX(validDates, 2), ""mmm d, yyyy""),
              TEXT(INDEX(validDates, 3), ""mmm d, yyyy"")
            )
          )
        )
      )
    "&amp;"),
    """"
  )
)
"),"")</f>
        <v/>
      </c>
      <c r="BG670" s="65" t="str">
        <f t="shared" si="14"/>
        <v/>
      </c>
      <c r="BH670" s="63"/>
      <c r="BI670" s="64"/>
      <c r="BJ670" s="64"/>
      <c r="BK670" s="64"/>
      <c r="BL670" s="64" t="str">
        <f>IFERROR(__xludf.DUMMYFUNCTION("IF(
  OR($AJ670=""Full Payment"",$AJ670=""P1"",$AJ670=""P2"",$AJ670=""P3""),
  """",
  IF(
    AND(
      NOT(ISBLANK($K670)),
      $Q670=""Standard Booking, P4""
    ),
    LET(
      resDate,   $K670,
      tourDate,  $N670,
      monthCount, DATEDIF(r"&amp;"esDate, tourDate, ""M"") + 1,
      secondDates, ARRAYFORMULA(
        DATE(
          YEAR(resDate),
          MONTH(resDate) + SEQUENCE(monthCount),
          2
        )
      ),
      validDates, FILTER(
        secondDates,
        (secondDates &gt; res"&amp;"Date + 2) *
        (secondDates &lt;= tourDate - 3)
      ),
      IF(
        $AJ670=""P4"",
        IF(
          COUNTA(validDates) &lt; 4,
          """",
          TEXT(
            INDEX(validDates, 4),
            ""mmm d, yyyy""
          )
        ),
"&amp;"        IF(
          COUNTA(validDates) &lt; 4,
          """",
          TEXTJOIN(
            "", "", TRUE,
            TEXT(INDEX(validDates, 1), ""mmm d, yyyy""),
            TEXT(INDEX(validDates, 2), ""mmm d, yyyy""),
            TEXT(INDEX(validDates"&amp;", 3), ""mmm d, yyyy""),
            TEXT(INDEX(validDates, 4), ""mmm d, yyyy"")
          )
        )
      )
    ),
    """"
  )
)
"),"")</f>
        <v/>
      </c>
      <c r="BM670" s="65" t="str">
        <f t="shared" si="15"/>
        <v/>
      </c>
      <c r="BN670" s="66"/>
      <c r="BO670" s="67"/>
      <c r="BP670" s="49" t="b">
        <v>0</v>
      </c>
      <c r="BQ670" s="49" t="b">
        <v>0</v>
      </c>
      <c r="BR670" s="68"/>
      <c r="BS670" s="69"/>
      <c r="BT670" s="70" t="b">
        <v>0</v>
      </c>
      <c r="BU670" s="71"/>
      <c r="BV670" s="72"/>
      <c r="BW670" s="86" t="b">
        <v>0</v>
      </c>
      <c r="BX670" s="87"/>
    </row>
    <row r="671">
      <c r="A671" s="35" t="str">
        <f t="shared" si="1"/>
        <v/>
      </c>
      <c r="B671" s="36" t="str">
        <f t="shared" si="2"/>
        <v/>
      </c>
      <c r="C671" s="36" t="str">
        <f t="array" ref="C671">IF(
  M671="",
  "",
  IFERROR(
    INDEX(
      '{INDEX} Tour Packages'!$A:$ZZ,
      MATCH(
        M671,
        INDEX(
          '{INDEX} Tour Packages'!$A:$ZZ,
          ,
          MATCH("Tour Package Name", '{INDEX} Tour Packages'!$4:$4, 0)
        ),
        0
      ),
      MATCH("Tour Code", '{INDEX} Tour Packages'!$4:$4, 0)
    ),
    "XXX"
  )
)
</f>
        <v/>
      </c>
      <c r="D671" s="36" t="str">
        <f t="shared" si="3"/>
        <v/>
      </c>
      <c r="E671" s="36" t="str">
        <f t="shared" si="4"/>
        <v/>
      </c>
      <c r="F671" s="37" t="str">
        <f t="shared" si="5"/>
        <v/>
      </c>
      <c r="G671" s="89"/>
      <c r="H671" s="89"/>
      <c r="I671" s="90"/>
      <c r="J671" s="40" t="str">
        <f t="shared" si="16"/>
        <v> </v>
      </c>
      <c r="K671" s="91"/>
      <c r="L671" s="55"/>
      <c r="M671" s="55"/>
      <c r="N671" s="91"/>
      <c r="O671" s="43" t="str">
        <f>IFERROR(__xludf.DUMMYFUNCTION("IF(N671="""","""",IFERROR(
  N671 + VALUE(REGEXEXTRACT(P671, ""(\d+)\s+Days"")),
  """"
)
)"),"")</f>
        <v/>
      </c>
      <c r="P671" s="43" t="str">
        <f t="array" ref="P671">IFERROR(
  INDEX(
    INDEX('{INDEX} Tour Packages'!$A:$ZZ, , MATCH(P$3, '{INDEX} Tour Packages'!$4:$4, 0)),
    MATCH(M671, INDEX('{INDEX} Tour Packages'!$A:$ZZ,0, MATCH("Tour Package Name", '{INDEX} Tour Packages'!$4:$4, 0)), 0)
  ),
"")
</f>
        <v/>
      </c>
      <c r="Q671" s="44" t="str">
        <f t="shared" si="7"/>
        <v/>
      </c>
      <c r="R671" s="44" t="str">
        <f>IFERROR(__xludf.DUMMYFUNCTION("IF(OR(ISBLANK(K671), ISBLANK(N671)), """", 
  LET(
    resDate, K671,
    tourDate, N671,
    monthCount, MAX(0, DATEDIF(resDate, tourDate - 3, ""M"") + 1),
    secondDates, ARRAYFORMULA(DATE(YEAR(resDate), MONTH(resDate) + SEQUENCE(monthCount), 2)),
    "&amp;"validDates, FILTER(secondDates, (secondDates &gt; resDate + 2) * (secondDates &lt;= tourDate - 3)),
    IF(ISERROR(validDates), 0, COUNTA(validDates))
  )
)
"),"")</f>
        <v/>
      </c>
      <c r="S671" s="44" t="str">
        <f t="shared" si="8"/>
        <v/>
      </c>
      <c r="T671" s="45" t="str">
        <f t="array" ref="T671">IF(ISBLANK(BO671),IFERROR(
  INDEX(
    INDEX('{INDEX} Payment Terms'!$A:$G, , MATCH(T$3, '{INDEX} Payment Terms'!$4:$4, 0)),
    MATCH(Q671, INDEX('{INDEX} Payment Terms'!$A:$G,0, MATCH("Payment Condition", '{INDEX} Payment Terms'!$4:$4, 0)), 0)
  ),
""),"Cancelled")
</f>
        <v/>
      </c>
      <c r="U671" s="46" t="b">
        <v>0</v>
      </c>
      <c r="V671" s="47" t="str">
        <f>IFERROR(__xludf.DUMMYFUNCTION("IF(OR(L671=""Duo Booking"", L671=""Group Booking""),
IF(U671=FALSE,"""",
    LET(
      bookingType, L671,
      tour, M671,
      mainFirst, H671,
      mainLast, I671,
      mainEmail, G671,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$L$4:L671, bookingType,
          $M$4:M671, tour,
          $H$4:H671, mainFirst,
          $I$4:I671, mainLast,
          $G$4:G671, mainEmail
        ),
        ""000""
      ),
  "&amp;"    baseID &amp; ""-"" &amp; memberNumber
    )
  ),
  """"
)
"),"")</f>
        <v/>
      </c>
      <c r="W671" s="48"/>
      <c r="X671" s="85" t="b">
        <v>0</v>
      </c>
      <c r="Y671" s="85" t="b">
        <v>0</v>
      </c>
      <c r="Z671" s="85" t="b">
        <v>0</v>
      </c>
      <c r="AA671" s="50"/>
      <c r="AB671" s="51"/>
      <c r="AC671" s="85" t="b">
        <v>0</v>
      </c>
      <c r="AD671" s="92"/>
      <c r="AE671" s="88"/>
      <c r="AF671" s="36" t="str">
        <f t="array" ref="AF671">IF(M671="","",INDEX(
      '{INDEX} Tour Packages'!$A:$ZP,
      MATCH($M671, '{INDEX} Tour Packages'!$A:$A, 0),
      MATCH(AF$3, '{INDEX} Tour Packages'!$4:$4, 0)
    ))</f>
        <v/>
      </c>
      <c r="AG671" s="36" t="str">
        <f t="array" ref="AG671">IF(M671="","",INDEX(
      '{INDEX} Tour Packages'!$A:$ZP,
      MATCH($M671, '{INDEX} Tour Packages'!$A:$A, 0),
      MATCH(AG$3, '{INDEX} Tour Packages'!$4:$4, 0)
    ))</f>
        <v/>
      </c>
      <c r="AH671" s="36" t="str">
        <f t="array" ref="AH671">IF(M671="","",INDEX(
      '{INDEX} Tour Packages'!$A:$ZP,
      MATCH($M671, '{INDEX} Tour Packages'!$A:$A, 0),
      MATCH(AH$3, '{INDEX} Tour Packages'!$4:$4, 0)
    ))</f>
        <v/>
      </c>
      <c r="AI671" s="54" t="str">
        <f t="shared" si="9"/>
        <v/>
      </c>
      <c r="AJ671" s="42"/>
      <c r="AK671" s="55"/>
      <c r="AL671" s="46" t="b">
        <v>0</v>
      </c>
      <c r="AM671" s="56"/>
      <c r="AN671" s="57" t="str">
        <f t="shared" si="10"/>
        <v/>
      </c>
      <c r="AO671" s="58" t="str">
        <f t="shared" si="11"/>
        <v/>
      </c>
      <c r="AP671" s="59"/>
      <c r="AQ671" s="60"/>
      <c r="AR671" s="61"/>
      <c r="AS671" s="61"/>
      <c r="AT671" s="61" t="str">
        <f>IFERROR(__xludf.DUMMYFUNCTION("IF( 
  OR($AJ671=""Full Payment"", ISBLANK($K671)),
  """",
  IF(
    OR(
      Q671=""Standard Booking, P1"",
      Q671=""Standard Booking, P2"",
      Q671=""Standard Booking, P3"",
      Q671=""Standard Booking, P4""
    ),
    LET(
      resDate,   $"&amp;"K671,
      tourDate,  $N671,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1" s="62" t="str">
        <f t="shared" si="12"/>
        <v/>
      </c>
      <c r="AV671" s="63"/>
      <c r="AW671" s="64"/>
      <c r="AX671" s="64"/>
      <c r="AY671" s="64"/>
      <c r="AZ671" s="64" t="str">
        <f>IFERROR(__xludf.DUMMYFUNCTION("IF(
  OR($AJ671=""Full Payment"",$AJ671=""P1"", ISBLANK($K671)),
  """",
  IF(
    OR(
      $Q671=""Standard Booking, P2"",
      $Q671=""Standard Booking, P3"",
      $Q671=""Standard Booking, P4""
    ),
    LET(
      resDate,   $K671,
      tourDate,"&amp;"  $N671,
      monthCount, DATEDIF(resDate, tourDate, ""M"") + 1,
      secondDates, ARRAYFORMULA(
        DATE(
          YEAR(resDate),
          MONTH(resDate) + SEQUENCE(monthCount),
          2
        )
      ),
      validDates, FILTER(
        sec"&amp;"ondDates,
        (secondDates &gt; resDate + 2) *
        (secondDates &lt;= tourDate - 3)
      ),
      IF(
        OR($AJ671=""P2"", $AJ671=""P3"", $AJ671=""P4""),
        IF(
          COUNTA(validDates) &lt; 2,
          """",
          TEXT(INDEX(validDates"&amp;", 2), ""mmm d, yyyy"")
        ),
        IF(
          COUNTA(validDates) &lt; 2,
          """",
          TEXTJOIN("", "", TRUE,
            TEXT(INDEX(validDates, 1), ""mmm d, yyyy""),
            TEXT(INDEX(validDates, 2), ""mmm d, yyyy"")
          )
 "&amp;"       )
      )
    ),
    """"
  )
)
"),"")</f>
        <v/>
      </c>
      <c r="BA671" s="65" t="str">
        <f t="shared" si="13"/>
        <v/>
      </c>
      <c r="BB671" s="63"/>
      <c r="BC671" s="64"/>
      <c r="BD671" s="64"/>
      <c r="BE671" s="64"/>
      <c r="BF671" s="64" t="str">
        <f>IFERROR(__xludf.DUMMYFUNCTION("IF(
  OR($AJ671=""Full Payment"",$AJ671=""P1"", $AJ671=""P2""),
  """",
  IF(
    AND(
      NOT(ISBLANK($K671)),
      OR(
        Q671=""Standard Booking, P3"",
        Q671=""Standard Booking, P4""
      )
    ),
    LET(
      resDate,   $K671,
      "&amp;"tourDate,  $N671,
      monthCount, DATEDIF(resDate, tourDate, ""M"") + 1,
      secondDates, ARRAYFORMULA(
        DATE(
          YEAR(resDate),
          MONTH(resDate) + SEQUENCE(monthCount),
          2
        )
      ),
      validDates, FILTER(
  "&amp;"      secondDates,
        (secondDates &gt; resDate + 2) *
        (secondDates &lt;= tourDate - 3)
      ),
      IF(
        $AJ671=""P4"",
        IF(
          COUNTA(validDates) &lt; 3,
          """",
          TEXT(INDEX(validDates, 3), ""mmm d, yyyy"")
  "&amp;"      ),
        IF(
          $AJ671=""P3"",
          IF(
            COUNTA(validDates) &lt; 3,
            """",
            TEXT(INDEX(validDates, 3), ""mmm d, yyyy"")
          ),
          IF(
            COUNTA(validDates) &lt; 3,
            """",
    "&amp;"        TEXTJOIN("", "", TRUE,
              TEXT(INDEX(validDates, 1), ""mmm d, yyyy""),
              TEXT(INDEX(validDates, 2), ""mmm d, yyyy""),
              TEXT(INDEX(validDates, 3), ""mmm d, yyyy"")
            )
          )
        )
      )
    "&amp;"),
    """"
  )
)
"),"")</f>
        <v/>
      </c>
      <c r="BG671" s="65" t="str">
        <f t="shared" si="14"/>
        <v/>
      </c>
      <c r="BH671" s="63"/>
      <c r="BI671" s="64"/>
      <c r="BJ671" s="64"/>
      <c r="BK671" s="64"/>
      <c r="BL671" s="64" t="str">
        <f>IFERROR(__xludf.DUMMYFUNCTION("IF(
  OR($AJ671=""Full Payment"",$AJ671=""P1"",$AJ671=""P2"",$AJ671=""P3""),
  """",
  IF(
    AND(
      NOT(ISBLANK($K671)),
      $Q671=""Standard Booking, P4""
    ),
    LET(
      resDate,   $K671,
      tourDate,  $N671,
      monthCount, DATEDIF(r"&amp;"esDate, tourDate, ""M"") + 1,
      secondDates, ARRAYFORMULA(
        DATE(
          YEAR(resDate),
          MONTH(resDate) + SEQUENCE(monthCount),
          2
        )
      ),
      validDates, FILTER(
        secondDates,
        (secondDates &gt; res"&amp;"Date + 2) *
        (secondDates &lt;= tourDate - 3)
      ),
      IF(
        $AJ671=""P4"",
        IF(
          COUNTA(validDates) &lt; 4,
          """",
          TEXT(
            INDEX(validDates, 4),
            ""mmm d, yyyy""
          )
        ),
"&amp;"        IF(
          COUNTA(validDates) &lt; 4,
          """",
          TEXTJOIN(
            "", "", TRUE,
            TEXT(INDEX(validDates, 1), ""mmm d, yyyy""),
            TEXT(INDEX(validDates, 2), ""mmm d, yyyy""),
            TEXT(INDEX(validDates"&amp;", 3), ""mmm d, yyyy""),
            TEXT(INDEX(validDates, 4), ""mmm d, yyyy"")
          )
        )
      )
    ),
    """"
  )
)
"),"")</f>
        <v/>
      </c>
      <c r="BM671" s="65" t="str">
        <f t="shared" si="15"/>
        <v/>
      </c>
      <c r="BN671" s="66"/>
      <c r="BO671" s="67"/>
      <c r="BP671" s="49" t="b">
        <v>0</v>
      </c>
      <c r="BQ671" s="49" t="b">
        <v>0</v>
      </c>
      <c r="BR671" s="68"/>
      <c r="BS671" s="69"/>
      <c r="BT671" s="70" t="b">
        <v>0</v>
      </c>
      <c r="BU671" s="71"/>
      <c r="BV671" s="72"/>
      <c r="BW671" s="86" t="b">
        <v>0</v>
      </c>
      <c r="BX671" s="87"/>
    </row>
    <row r="672">
      <c r="A672" s="35" t="str">
        <f t="shared" si="1"/>
        <v/>
      </c>
      <c r="B672" s="36" t="str">
        <f t="shared" si="2"/>
        <v/>
      </c>
      <c r="C672" s="36" t="str">
        <f t="array" ref="C672">IF(
  M672="",
  "",
  IFERROR(
    INDEX(
      '{INDEX} Tour Packages'!$A:$ZZ,
      MATCH(
        M672,
        INDEX(
          '{INDEX} Tour Packages'!$A:$ZZ,
          ,
          MATCH("Tour Package Name", '{INDEX} Tour Packages'!$4:$4, 0)
        ),
        0
      ),
      MATCH("Tour Code", '{INDEX} Tour Packages'!$4:$4, 0)
    ),
    "XXX"
  )
)
</f>
        <v/>
      </c>
      <c r="D672" s="36" t="str">
        <f t="shared" si="3"/>
        <v/>
      </c>
      <c r="E672" s="36" t="str">
        <f t="shared" si="4"/>
        <v/>
      </c>
      <c r="F672" s="37" t="str">
        <f t="shared" si="5"/>
        <v/>
      </c>
      <c r="G672" s="89"/>
      <c r="H672" s="89"/>
      <c r="I672" s="90"/>
      <c r="J672" s="40" t="str">
        <f t="shared" si="16"/>
        <v> </v>
      </c>
      <c r="K672" s="91"/>
      <c r="L672" s="55"/>
      <c r="M672" s="55"/>
      <c r="N672" s="91"/>
      <c r="O672" s="43" t="str">
        <f>IFERROR(__xludf.DUMMYFUNCTION("IF(N672="""","""",IFERROR(
  N672 + VALUE(REGEXEXTRACT(P672, ""(\d+)\s+Days"")),
  """"
)
)"),"")</f>
        <v/>
      </c>
      <c r="P672" s="43" t="str">
        <f t="array" ref="P672">IFERROR(
  INDEX(
    INDEX('{INDEX} Tour Packages'!$A:$ZZ, , MATCH(P$3, '{INDEX} Tour Packages'!$4:$4, 0)),
    MATCH(M672, INDEX('{INDEX} Tour Packages'!$A:$ZZ,0, MATCH("Tour Package Name", '{INDEX} Tour Packages'!$4:$4, 0)), 0)
  ),
"")
</f>
        <v/>
      </c>
      <c r="Q672" s="44" t="str">
        <f t="shared" si="7"/>
        <v/>
      </c>
      <c r="R672" s="44" t="str">
        <f>IFERROR(__xludf.DUMMYFUNCTION("IF(OR(ISBLANK(K672), ISBLANK(N672)), """", 
  LET(
    resDate, K672,
    tourDate, N672,
    monthCount, MAX(0, DATEDIF(resDate, tourDate - 3, ""M"") + 1),
    secondDates, ARRAYFORMULA(DATE(YEAR(resDate), MONTH(resDate) + SEQUENCE(monthCount), 2)),
    "&amp;"validDates, FILTER(secondDates, (secondDates &gt; resDate + 2) * (secondDates &lt;= tourDate - 3)),
    IF(ISERROR(validDates), 0, COUNTA(validDates))
  )
)
"),"")</f>
        <v/>
      </c>
      <c r="S672" s="44" t="str">
        <f t="shared" si="8"/>
        <v/>
      </c>
      <c r="T672" s="45" t="str">
        <f t="array" ref="T672">IF(ISBLANK(BO672),IFERROR(
  INDEX(
    INDEX('{INDEX} Payment Terms'!$A:$G, , MATCH(T$3, '{INDEX} Payment Terms'!$4:$4, 0)),
    MATCH(Q672, INDEX('{INDEX} Payment Terms'!$A:$G,0, MATCH("Payment Condition", '{INDEX} Payment Terms'!$4:$4, 0)), 0)
  ),
""),"Cancelled")
</f>
        <v/>
      </c>
      <c r="U672" s="46" t="b">
        <v>0</v>
      </c>
      <c r="V672" s="47" t="str">
        <f>IFERROR(__xludf.DUMMYFUNCTION("IF(OR(L672=""Duo Booking"", L672=""Group Booking""),
IF(U672=FALSE,"""",
    LET(
      bookingType, L672,
      tour, M672,
      mainFirst, H672,
      mainLast, I672,
      mainEmail, G672,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$L$4:L672, bookingType,
          $M$4:M672, tour,
          $H$4:H672, mainFirst,
          $I$4:I672, mainLast,
          $G$4:G672, mainEmail
        ),
        ""000""
      ),
  "&amp;"    baseID &amp; ""-"" &amp; memberNumber
    )
  ),
  """"
)
"),"")</f>
        <v/>
      </c>
      <c r="W672" s="48"/>
      <c r="X672" s="85" t="b">
        <v>0</v>
      </c>
      <c r="Y672" s="85" t="b">
        <v>0</v>
      </c>
      <c r="Z672" s="85" t="b">
        <v>0</v>
      </c>
      <c r="AA672" s="50"/>
      <c r="AB672" s="51"/>
      <c r="AC672" s="85" t="b">
        <v>0</v>
      </c>
      <c r="AD672" s="92"/>
      <c r="AE672" s="88"/>
      <c r="AF672" s="36" t="str">
        <f t="array" ref="AF672">IF(M672="","",INDEX(
      '{INDEX} Tour Packages'!$A:$ZP,
      MATCH($M672, '{INDEX} Tour Packages'!$A:$A, 0),
      MATCH(AF$3, '{INDEX} Tour Packages'!$4:$4, 0)
    ))</f>
        <v/>
      </c>
      <c r="AG672" s="36" t="str">
        <f t="array" ref="AG672">IF(M672="","",INDEX(
      '{INDEX} Tour Packages'!$A:$ZP,
      MATCH($M672, '{INDEX} Tour Packages'!$A:$A, 0),
      MATCH(AG$3, '{INDEX} Tour Packages'!$4:$4, 0)
    ))</f>
        <v/>
      </c>
      <c r="AH672" s="36" t="str">
        <f t="array" ref="AH672">IF(M672="","",INDEX(
      '{INDEX} Tour Packages'!$A:$ZP,
      MATCH($M672, '{INDEX} Tour Packages'!$A:$A, 0),
      MATCH(AH$3, '{INDEX} Tour Packages'!$4:$4, 0)
    ))</f>
        <v/>
      </c>
      <c r="AI672" s="54" t="str">
        <f t="shared" si="9"/>
        <v/>
      </c>
      <c r="AJ672" s="42"/>
      <c r="AK672" s="55"/>
      <c r="AL672" s="46" t="b">
        <v>0</v>
      </c>
      <c r="AM672" s="56"/>
      <c r="AN672" s="57" t="str">
        <f t="shared" si="10"/>
        <v/>
      </c>
      <c r="AO672" s="58" t="str">
        <f t="shared" si="11"/>
        <v/>
      </c>
      <c r="AP672" s="59"/>
      <c r="AQ672" s="60"/>
      <c r="AR672" s="61"/>
      <c r="AS672" s="61"/>
      <c r="AT672" s="61" t="str">
        <f>IFERROR(__xludf.DUMMYFUNCTION("IF( 
  OR($AJ672=""Full Payment"", ISBLANK($K672)),
  """",
  IF(
    OR(
      Q672=""Standard Booking, P1"",
      Q672=""Standard Booking, P2"",
      Q672=""Standard Booking, P3"",
      Q672=""Standard Booking, P4""
    ),
    LET(
      resDate,   $"&amp;"K672,
      tourDate,  $N672,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2" s="62" t="str">
        <f t="shared" si="12"/>
        <v/>
      </c>
      <c r="AV672" s="63"/>
      <c r="AW672" s="64"/>
      <c r="AX672" s="64"/>
      <c r="AY672" s="64"/>
      <c r="AZ672" s="64" t="str">
        <f>IFERROR(__xludf.DUMMYFUNCTION("IF(
  OR($AJ672=""Full Payment"",$AJ672=""P1"", ISBLANK($K672)),
  """",
  IF(
    OR(
      $Q672=""Standard Booking, P2"",
      $Q672=""Standard Booking, P3"",
      $Q672=""Standard Booking, P4""
    ),
    LET(
      resDate,   $K672,
      tourDate,"&amp;"  $N672,
      monthCount, DATEDIF(resDate, tourDate, ""M"") + 1,
      secondDates, ARRAYFORMULA(
        DATE(
          YEAR(resDate),
          MONTH(resDate) + SEQUENCE(monthCount),
          2
        )
      ),
      validDates, FILTER(
        sec"&amp;"ondDates,
        (secondDates &gt; resDate + 2) *
        (secondDates &lt;= tourDate - 3)
      ),
      IF(
        OR($AJ672=""P2"", $AJ672=""P3"", $AJ672=""P4""),
        IF(
          COUNTA(validDates) &lt; 2,
          """",
          TEXT(INDEX(validDates"&amp;", 2), ""mmm d, yyyy"")
        ),
        IF(
          COUNTA(validDates) &lt; 2,
          """",
          TEXTJOIN("", "", TRUE,
            TEXT(INDEX(validDates, 1), ""mmm d, yyyy""),
            TEXT(INDEX(validDates, 2), ""mmm d, yyyy"")
          )
 "&amp;"       )
      )
    ),
    """"
  )
)
"),"")</f>
        <v/>
      </c>
      <c r="BA672" s="65" t="str">
        <f t="shared" si="13"/>
        <v/>
      </c>
      <c r="BB672" s="63"/>
      <c r="BC672" s="64"/>
      <c r="BD672" s="64"/>
      <c r="BE672" s="64"/>
      <c r="BF672" s="64" t="str">
        <f>IFERROR(__xludf.DUMMYFUNCTION("IF(
  OR($AJ672=""Full Payment"",$AJ672=""P1"", $AJ672=""P2""),
  """",
  IF(
    AND(
      NOT(ISBLANK($K672)),
      OR(
        Q672=""Standard Booking, P3"",
        Q672=""Standard Booking, P4""
      )
    ),
    LET(
      resDate,   $K672,
      "&amp;"tourDate,  $N672,
      monthCount, DATEDIF(resDate, tourDate, ""M"") + 1,
      secondDates, ARRAYFORMULA(
        DATE(
          YEAR(resDate),
          MONTH(resDate) + SEQUENCE(monthCount),
          2
        )
      ),
      validDates, FILTER(
  "&amp;"      secondDates,
        (secondDates &gt; resDate + 2) *
        (secondDates &lt;= tourDate - 3)
      ),
      IF(
        $AJ672=""P4"",
        IF(
          COUNTA(validDates) &lt; 3,
          """",
          TEXT(INDEX(validDates, 3), ""mmm d, yyyy"")
  "&amp;"      ),
        IF(
          $AJ672=""P3"",
          IF(
            COUNTA(validDates) &lt; 3,
            """",
            TEXT(INDEX(validDates, 3), ""mmm d, yyyy"")
          ),
          IF(
            COUNTA(validDates) &lt; 3,
            """",
    "&amp;"        TEXTJOIN("", "", TRUE,
              TEXT(INDEX(validDates, 1), ""mmm d, yyyy""),
              TEXT(INDEX(validDates, 2), ""mmm d, yyyy""),
              TEXT(INDEX(validDates, 3), ""mmm d, yyyy"")
            )
          )
        )
      )
    "&amp;"),
    """"
  )
)
"),"")</f>
        <v/>
      </c>
      <c r="BG672" s="65" t="str">
        <f t="shared" si="14"/>
        <v/>
      </c>
      <c r="BH672" s="63"/>
      <c r="BI672" s="64"/>
      <c r="BJ672" s="64"/>
      <c r="BK672" s="64"/>
      <c r="BL672" s="64" t="str">
        <f>IFERROR(__xludf.DUMMYFUNCTION("IF(
  OR($AJ672=""Full Payment"",$AJ672=""P1"",$AJ672=""P2"",$AJ672=""P3""),
  """",
  IF(
    AND(
      NOT(ISBLANK($K672)),
      $Q672=""Standard Booking, P4""
    ),
    LET(
      resDate,   $K672,
      tourDate,  $N672,
      monthCount, DATEDIF(r"&amp;"esDate, tourDate, ""M"") + 1,
      secondDates, ARRAYFORMULA(
        DATE(
          YEAR(resDate),
          MONTH(resDate) + SEQUENCE(monthCount),
          2
        )
      ),
      validDates, FILTER(
        secondDates,
        (secondDates &gt; res"&amp;"Date + 2) *
        (secondDates &lt;= tourDate - 3)
      ),
      IF(
        $AJ672=""P4"",
        IF(
          COUNTA(validDates) &lt; 4,
          """",
          TEXT(
            INDEX(validDates, 4),
            ""mmm d, yyyy""
          )
        ),
"&amp;"        IF(
          COUNTA(validDates) &lt; 4,
          """",
          TEXTJOIN(
            "", "", TRUE,
            TEXT(INDEX(validDates, 1), ""mmm d, yyyy""),
            TEXT(INDEX(validDates, 2), ""mmm d, yyyy""),
            TEXT(INDEX(validDates"&amp;", 3), ""mmm d, yyyy""),
            TEXT(INDEX(validDates, 4), ""mmm d, yyyy"")
          )
        )
      )
    ),
    """"
  )
)
"),"")</f>
        <v/>
      </c>
      <c r="BM672" s="65" t="str">
        <f t="shared" si="15"/>
        <v/>
      </c>
      <c r="BN672" s="66"/>
      <c r="BO672" s="67"/>
      <c r="BP672" s="49" t="b">
        <v>0</v>
      </c>
      <c r="BQ672" s="49" t="b">
        <v>0</v>
      </c>
      <c r="BR672" s="68"/>
      <c r="BS672" s="69"/>
      <c r="BT672" s="70" t="b">
        <v>0</v>
      </c>
      <c r="BU672" s="71"/>
      <c r="BV672" s="72"/>
      <c r="BW672" s="86" t="b">
        <v>0</v>
      </c>
      <c r="BX672" s="87"/>
    </row>
    <row r="673">
      <c r="A673" s="35" t="str">
        <f t="shared" si="1"/>
        <v/>
      </c>
      <c r="B673" s="36" t="str">
        <f t="shared" si="2"/>
        <v/>
      </c>
      <c r="C673" s="36" t="str">
        <f t="array" ref="C673">IF(
  M673="",
  "",
  IFERROR(
    INDEX(
      '{INDEX} Tour Packages'!$A:$ZZ,
      MATCH(
        M673,
        INDEX(
          '{INDEX} Tour Packages'!$A:$ZZ,
          ,
          MATCH("Tour Package Name", '{INDEX} Tour Packages'!$4:$4, 0)
        ),
        0
      ),
      MATCH("Tour Code", '{INDEX} Tour Packages'!$4:$4, 0)
    ),
    "XXX"
  )
)
</f>
        <v/>
      </c>
      <c r="D673" s="36" t="str">
        <f t="shared" si="3"/>
        <v/>
      </c>
      <c r="E673" s="36" t="str">
        <f t="shared" si="4"/>
        <v/>
      </c>
      <c r="F673" s="37" t="str">
        <f t="shared" si="5"/>
        <v/>
      </c>
      <c r="G673" s="89"/>
      <c r="H673" s="89"/>
      <c r="I673" s="90"/>
      <c r="J673" s="40" t="str">
        <f t="shared" si="16"/>
        <v> </v>
      </c>
      <c r="K673" s="91"/>
      <c r="L673" s="55"/>
      <c r="M673" s="55"/>
      <c r="N673" s="91"/>
      <c r="O673" s="43" t="str">
        <f>IFERROR(__xludf.DUMMYFUNCTION("IF(N673="""","""",IFERROR(
  N673 + VALUE(REGEXEXTRACT(P673, ""(\d+)\s+Days"")),
  """"
)
)"),"")</f>
        <v/>
      </c>
      <c r="P673" s="43" t="str">
        <f t="array" ref="P673">IFERROR(
  INDEX(
    INDEX('{INDEX} Tour Packages'!$A:$ZZ, , MATCH(P$3, '{INDEX} Tour Packages'!$4:$4, 0)),
    MATCH(M673, INDEX('{INDEX} Tour Packages'!$A:$ZZ,0, MATCH("Tour Package Name", '{INDEX} Tour Packages'!$4:$4, 0)), 0)
  ),
"")
</f>
        <v/>
      </c>
      <c r="Q673" s="44" t="str">
        <f t="shared" si="7"/>
        <v/>
      </c>
      <c r="R673" s="44" t="str">
        <f>IFERROR(__xludf.DUMMYFUNCTION("IF(OR(ISBLANK(K673), ISBLANK(N673)), """", 
  LET(
    resDate, K673,
    tourDate, N673,
    monthCount, MAX(0, DATEDIF(resDate, tourDate - 3, ""M"") + 1),
    secondDates, ARRAYFORMULA(DATE(YEAR(resDate), MONTH(resDate) + SEQUENCE(monthCount), 2)),
    "&amp;"validDates, FILTER(secondDates, (secondDates &gt; resDate + 2) * (secondDates &lt;= tourDate - 3)),
    IF(ISERROR(validDates), 0, COUNTA(validDates))
  )
)
"),"")</f>
        <v/>
      </c>
      <c r="S673" s="44" t="str">
        <f t="shared" si="8"/>
        <v/>
      </c>
      <c r="T673" s="45" t="str">
        <f t="array" ref="T673">IF(ISBLANK(BO673),IFERROR(
  INDEX(
    INDEX('{INDEX} Payment Terms'!$A:$G, , MATCH(T$3, '{INDEX} Payment Terms'!$4:$4, 0)),
    MATCH(Q673, INDEX('{INDEX} Payment Terms'!$A:$G,0, MATCH("Payment Condition", '{INDEX} Payment Terms'!$4:$4, 0)), 0)
  ),
""),"Cancelled")
</f>
        <v/>
      </c>
      <c r="U673" s="46" t="b">
        <v>0</v>
      </c>
      <c r="V673" s="47" t="str">
        <f>IFERROR(__xludf.DUMMYFUNCTION("IF(OR(L673=""Duo Booking"", L673=""Group Booking""),
IF(U673=FALSE,"""",
    LET(
      bookingType, L673,
      tour, M673,
      mainFirst, H673,
      mainLast, I673,
      mainEmail, G673,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$L$4:L673, bookingType,
          $M$4:M673, tour,
          $H$4:H673, mainFirst,
          $I$4:I673, mainLast,
          $G$4:G673, mainEmail
        ),
        ""000""
      ),
  "&amp;"    baseID &amp; ""-"" &amp; memberNumber
    )
  ),
  """"
)
"),"")</f>
        <v/>
      </c>
      <c r="W673" s="48"/>
      <c r="X673" s="85" t="b">
        <v>0</v>
      </c>
      <c r="Y673" s="85" t="b">
        <v>0</v>
      </c>
      <c r="Z673" s="85" t="b">
        <v>0</v>
      </c>
      <c r="AA673" s="50"/>
      <c r="AB673" s="51"/>
      <c r="AC673" s="85" t="b">
        <v>0</v>
      </c>
      <c r="AD673" s="92"/>
      <c r="AE673" s="88"/>
      <c r="AF673" s="36" t="str">
        <f t="array" ref="AF673">IF(M673="","",INDEX(
      '{INDEX} Tour Packages'!$A:$ZP,
      MATCH($M673, '{INDEX} Tour Packages'!$A:$A, 0),
      MATCH(AF$3, '{INDEX} Tour Packages'!$4:$4, 0)
    ))</f>
        <v/>
      </c>
      <c r="AG673" s="36" t="str">
        <f t="array" ref="AG673">IF(M673="","",INDEX(
      '{INDEX} Tour Packages'!$A:$ZP,
      MATCH($M673, '{INDEX} Tour Packages'!$A:$A, 0),
      MATCH(AG$3, '{INDEX} Tour Packages'!$4:$4, 0)
    ))</f>
        <v/>
      </c>
      <c r="AH673" s="36" t="str">
        <f t="array" ref="AH673">IF(M673="","",INDEX(
      '{INDEX} Tour Packages'!$A:$ZP,
      MATCH($M673, '{INDEX} Tour Packages'!$A:$A, 0),
      MATCH(AH$3, '{INDEX} Tour Packages'!$4:$4, 0)
    ))</f>
        <v/>
      </c>
      <c r="AI673" s="54" t="str">
        <f t="shared" si="9"/>
        <v/>
      </c>
      <c r="AJ673" s="42"/>
      <c r="AK673" s="55"/>
      <c r="AL673" s="46" t="b">
        <v>0</v>
      </c>
      <c r="AM673" s="56"/>
      <c r="AN673" s="57" t="str">
        <f t="shared" si="10"/>
        <v/>
      </c>
      <c r="AO673" s="58" t="str">
        <f t="shared" si="11"/>
        <v/>
      </c>
      <c r="AP673" s="59"/>
      <c r="AQ673" s="60"/>
      <c r="AR673" s="61"/>
      <c r="AS673" s="61"/>
      <c r="AT673" s="61" t="str">
        <f>IFERROR(__xludf.DUMMYFUNCTION("IF( 
  OR($AJ673=""Full Payment"", ISBLANK($K673)),
  """",
  IF(
    OR(
      Q673=""Standard Booking, P1"",
      Q673=""Standard Booking, P2"",
      Q673=""Standard Booking, P3"",
      Q673=""Standard Booking, P4""
    ),
    LET(
      resDate,   $"&amp;"K673,
      tourDate,  $N673,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3" s="62" t="str">
        <f t="shared" si="12"/>
        <v/>
      </c>
      <c r="AV673" s="63"/>
      <c r="AW673" s="64"/>
      <c r="AX673" s="64"/>
      <c r="AY673" s="64"/>
      <c r="AZ673" s="64" t="str">
        <f>IFERROR(__xludf.DUMMYFUNCTION("IF(
  OR($AJ673=""Full Payment"",$AJ673=""P1"", ISBLANK($K673)),
  """",
  IF(
    OR(
      $Q673=""Standard Booking, P2"",
      $Q673=""Standard Booking, P3"",
      $Q673=""Standard Booking, P4""
    ),
    LET(
      resDate,   $K673,
      tourDate,"&amp;"  $N673,
      monthCount, DATEDIF(resDate, tourDate, ""M"") + 1,
      secondDates, ARRAYFORMULA(
        DATE(
          YEAR(resDate),
          MONTH(resDate) + SEQUENCE(monthCount),
          2
        )
      ),
      validDates, FILTER(
        sec"&amp;"ondDates,
        (secondDates &gt; resDate + 2) *
        (secondDates &lt;= tourDate - 3)
      ),
      IF(
        OR($AJ673=""P2"", $AJ673=""P3"", $AJ673=""P4""),
        IF(
          COUNTA(validDates) &lt; 2,
          """",
          TEXT(INDEX(validDates"&amp;", 2), ""mmm d, yyyy"")
        ),
        IF(
          COUNTA(validDates) &lt; 2,
          """",
          TEXTJOIN("", "", TRUE,
            TEXT(INDEX(validDates, 1), ""mmm d, yyyy""),
            TEXT(INDEX(validDates, 2), ""mmm d, yyyy"")
          )
 "&amp;"       )
      )
    ),
    """"
  )
)
"),"")</f>
        <v/>
      </c>
      <c r="BA673" s="65" t="str">
        <f t="shared" si="13"/>
        <v/>
      </c>
      <c r="BB673" s="63"/>
      <c r="BC673" s="64"/>
      <c r="BD673" s="64"/>
      <c r="BE673" s="64"/>
      <c r="BF673" s="64" t="str">
        <f>IFERROR(__xludf.DUMMYFUNCTION("IF(
  OR($AJ673=""Full Payment"",$AJ673=""P1"", $AJ673=""P2""),
  """",
  IF(
    AND(
      NOT(ISBLANK($K673)),
      OR(
        Q673=""Standard Booking, P3"",
        Q673=""Standard Booking, P4""
      )
    ),
    LET(
      resDate,   $K673,
      "&amp;"tourDate,  $N673,
      monthCount, DATEDIF(resDate, tourDate, ""M"") + 1,
      secondDates, ARRAYFORMULA(
        DATE(
          YEAR(resDate),
          MONTH(resDate) + SEQUENCE(monthCount),
          2
        )
      ),
      validDates, FILTER(
  "&amp;"      secondDates,
        (secondDates &gt; resDate + 2) *
        (secondDates &lt;= tourDate - 3)
      ),
      IF(
        $AJ673=""P4"",
        IF(
          COUNTA(validDates) &lt; 3,
          """",
          TEXT(INDEX(validDates, 3), ""mmm d, yyyy"")
  "&amp;"      ),
        IF(
          $AJ673=""P3"",
          IF(
            COUNTA(validDates) &lt; 3,
            """",
            TEXT(INDEX(validDates, 3), ""mmm d, yyyy"")
          ),
          IF(
            COUNTA(validDates) &lt; 3,
            """",
    "&amp;"        TEXTJOIN("", "", TRUE,
              TEXT(INDEX(validDates, 1), ""mmm d, yyyy""),
              TEXT(INDEX(validDates, 2), ""mmm d, yyyy""),
              TEXT(INDEX(validDates, 3), ""mmm d, yyyy"")
            )
          )
        )
      )
    "&amp;"),
    """"
  )
)
"),"")</f>
        <v/>
      </c>
      <c r="BG673" s="65" t="str">
        <f t="shared" si="14"/>
        <v/>
      </c>
      <c r="BH673" s="63"/>
      <c r="BI673" s="64"/>
      <c r="BJ673" s="64"/>
      <c r="BK673" s="64"/>
      <c r="BL673" s="64" t="str">
        <f>IFERROR(__xludf.DUMMYFUNCTION("IF(
  OR($AJ673=""Full Payment"",$AJ673=""P1"",$AJ673=""P2"",$AJ673=""P3""),
  """",
  IF(
    AND(
      NOT(ISBLANK($K673)),
      $Q673=""Standard Booking, P4""
    ),
    LET(
      resDate,   $K673,
      tourDate,  $N673,
      monthCount, DATEDIF(r"&amp;"esDate, tourDate, ""M"") + 1,
      secondDates, ARRAYFORMULA(
        DATE(
          YEAR(resDate),
          MONTH(resDate) + SEQUENCE(monthCount),
          2
        )
      ),
      validDates, FILTER(
        secondDates,
        (secondDates &gt; res"&amp;"Date + 2) *
        (secondDates &lt;= tourDate - 3)
      ),
      IF(
        $AJ673=""P4"",
        IF(
          COUNTA(validDates) &lt; 4,
          """",
          TEXT(
            INDEX(validDates, 4),
            ""mmm d, yyyy""
          )
        ),
"&amp;"        IF(
          COUNTA(validDates) &lt; 4,
          """",
          TEXTJOIN(
            "", "", TRUE,
            TEXT(INDEX(validDates, 1), ""mmm d, yyyy""),
            TEXT(INDEX(validDates, 2), ""mmm d, yyyy""),
            TEXT(INDEX(validDates"&amp;", 3), ""mmm d, yyyy""),
            TEXT(INDEX(validDates, 4), ""mmm d, yyyy"")
          )
        )
      )
    ),
    """"
  )
)
"),"")</f>
        <v/>
      </c>
      <c r="BM673" s="65" t="str">
        <f t="shared" si="15"/>
        <v/>
      </c>
      <c r="BN673" s="66"/>
      <c r="BO673" s="67"/>
      <c r="BP673" s="49" t="b">
        <v>0</v>
      </c>
      <c r="BQ673" s="49" t="b">
        <v>0</v>
      </c>
      <c r="BR673" s="68"/>
      <c r="BS673" s="69"/>
      <c r="BT673" s="70" t="b">
        <v>0</v>
      </c>
      <c r="BU673" s="71"/>
      <c r="BV673" s="72"/>
      <c r="BW673" s="86" t="b">
        <v>0</v>
      </c>
      <c r="BX673" s="87"/>
    </row>
    <row r="674">
      <c r="A674" s="35" t="str">
        <f t="shared" si="1"/>
        <v/>
      </c>
      <c r="B674" s="36" t="str">
        <f t="shared" si="2"/>
        <v/>
      </c>
      <c r="C674" s="36" t="str">
        <f t="array" ref="C674">IF(
  M674="",
  "",
  IFERROR(
    INDEX(
      '{INDEX} Tour Packages'!$A:$ZZ,
      MATCH(
        M674,
        INDEX(
          '{INDEX} Tour Packages'!$A:$ZZ,
          ,
          MATCH("Tour Package Name", '{INDEX} Tour Packages'!$4:$4, 0)
        ),
        0
      ),
      MATCH("Tour Code", '{INDEX} Tour Packages'!$4:$4, 0)
    ),
    "XXX"
  )
)
</f>
        <v/>
      </c>
      <c r="D674" s="36" t="str">
        <f t="shared" si="3"/>
        <v/>
      </c>
      <c r="E674" s="36" t="str">
        <f t="shared" si="4"/>
        <v/>
      </c>
      <c r="F674" s="37" t="str">
        <f t="shared" si="5"/>
        <v/>
      </c>
      <c r="G674" s="89"/>
      <c r="H674" s="89"/>
      <c r="I674" s="90"/>
      <c r="J674" s="40" t="str">
        <f t="shared" si="16"/>
        <v> </v>
      </c>
      <c r="K674" s="91"/>
      <c r="L674" s="55"/>
      <c r="M674" s="55"/>
      <c r="N674" s="91"/>
      <c r="O674" s="43" t="str">
        <f>IFERROR(__xludf.DUMMYFUNCTION("IF(N674="""","""",IFERROR(
  N674 + VALUE(REGEXEXTRACT(P674, ""(\d+)\s+Days"")),
  """"
)
)"),"")</f>
        <v/>
      </c>
      <c r="P674" s="43" t="str">
        <f t="array" ref="P674">IFERROR(
  INDEX(
    INDEX('{INDEX} Tour Packages'!$A:$ZZ, , MATCH(P$3, '{INDEX} Tour Packages'!$4:$4, 0)),
    MATCH(M674, INDEX('{INDEX} Tour Packages'!$A:$ZZ,0, MATCH("Tour Package Name", '{INDEX} Tour Packages'!$4:$4, 0)), 0)
  ),
"")
</f>
        <v/>
      </c>
      <c r="Q674" s="44" t="str">
        <f t="shared" si="7"/>
        <v/>
      </c>
      <c r="R674" s="44" t="str">
        <f>IFERROR(__xludf.DUMMYFUNCTION("IF(OR(ISBLANK(K674), ISBLANK(N674)), """", 
  LET(
    resDate, K674,
    tourDate, N674,
    monthCount, MAX(0, DATEDIF(resDate, tourDate - 3, ""M"") + 1),
    secondDates, ARRAYFORMULA(DATE(YEAR(resDate), MONTH(resDate) + SEQUENCE(monthCount), 2)),
    "&amp;"validDates, FILTER(secondDates, (secondDates &gt; resDate + 2) * (secondDates &lt;= tourDate - 3)),
    IF(ISERROR(validDates), 0, COUNTA(validDates))
  )
)
"),"")</f>
        <v/>
      </c>
      <c r="S674" s="44" t="str">
        <f t="shared" si="8"/>
        <v/>
      </c>
      <c r="T674" s="45" t="str">
        <f t="array" ref="T674">IF(ISBLANK(BO674),IFERROR(
  INDEX(
    INDEX('{INDEX} Payment Terms'!$A:$G, , MATCH(T$3, '{INDEX} Payment Terms'!$4:$4, 0)),
    MATCH(Q674, INDEX('{INDEX} Payment Terms'!$A:$G,0, MATCH("Payment Condition", '{INDEX} Payment Terms'!$4:$4, 0)), 0)
  ),
""),"Cancelled")
</f>
        <v/>
      </c>
      <c r="U674" s="46" t="b">
        <v>0</v>
      </c>
      <c r="V674" s="47" t="str">
        <f>IFERROR(__xludf.DUMMYFUNCTION("IF(OR(L674=""Duo Booking"", L674=""Group Booking""),
IF(U674=FALSE,"""",
    LET(
      bookingType, L674,
      tour, M674,
      mainFirst, H674,
      mainLast, I674,
      mainEmail, G674,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$L$4:L674, bookingType,
          $M$4:M674, tour,
          $H$4:H674, mainFirst,
          $I$4:I674, mainLast,
          $G$4:G674, mainEmail
        ),
        ""000""
      ),
  "&amp;"    baseID &amp; ""-"" &amp; memberNumber
    )
  ),
  """"
)
"),"")</f>
        <v/>
      </c>
      <c r="W674" s="48"/>
      <c r="X674" s="85" t="b">
        <v>0</v>
      </c>
      <c r="Y674" s="85" t="b">
        <v>0</v>
      </c>
      <c r="Z674" s="85" t="b">
        <v>0</v>
      </c>
      <c r="AA674" s="50"/>
      <c r="AB674" s="51"/>
      <c r="AC674" s="85" t="b">
        <v>0</v>
      </c>
      <c r="AD674" s="92"/>
      <c r="AE674" s="88"/>
      <c r="AF674" s="36" t="str">
        <f t="array" ref="AF674">IF(M674="","",INDEX(
      '{INDEX} Tour Packages'!$A:$ZP,
      MATCH($M674, '{INDEX} Tour Packages'!$A:$A, 0),
      MATCH(AF$3, '{INDEX} Tour Packages'!$4:$4, 0)
    ))</f>
        <v/>
      </c>
      <c r="AG674" s="36" t="str">
        <f t="array" ref="AG674">IF(M674="","",INDEX(
      '{INDEX} Tour Packages'!$A:$ZP,
      MATCH($M674, '{INDEX} Tour Packages'!$A:$A, 0),
      MATCH(AG$3, '{INDEX} Tour Packages'!$4:$4, 0)
    ))</f>
        <v/>
      </c>
      <c r="AH674" s="36" t="str">
        <f t="array" ref="AH674">IF(M674="","",INDEX(
      '{INDEX} Tour Packages'!$A:$ZP,
      MATCH($M674, '{INDEX} Tour Packages'!$A:$A, 0),
      MATCH(AH$3, '{INDEX} Tour Packages'!$4:$4, 0)
    ))</f>
        <v/>
      </c>
      <c r="AI674" s="54" t="str">
        <f t="shared" si="9"/>
        <v/>
      </c>
      <c r="AJ674" s="42"/>
      <c r="AK674" s="55"/>
      <c r="AL674" s="46" t="b">
        <v>0</v>
      </c>
      <c r="AM674" s="56"/>
      <c r="AN674" s="57" t="str">
        <f t="shared" si="10"/>
        <v/>
      </c>
      <c r="AO674" s="58" t="str">
        <f t="shared" si="11"/>
        <v/>
      </c>
      <c r="AP674" s="59"/>
      <c r="AQ674" s="60"/>
      <c r="AR674" s="61"/>
      <c r="AS674" s="61"/>
      <c r="AT674" s="61" t="str">
        <f>IFERROR(__xludf.DUMMYFUNCTION("IF( 
  OR($AJ674=""Full Payment"", ISBLANK($K674)),
  """",
  IF(
    OR(
      Q674=""Standard Booking, P1"",
      Q674=""Standard Booking, P2"",
      Q674=""Standard Booking, P3"",
      Q674=""Standard Booking, P4""
    ),
    LET(
      resDate,   $"&amp;"K674,
      tourDate,  $N674,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4" s="62" t="str">
        <f t="shared" si="12"/>
        <v/>
      </c>
      <c r="AV674" s="63"/>
      <c r="AW674" s="64"/>
      <c r="AX674" s="64"/>
      <c r="AY674" s="64"/>
      <c r="AZ674" s="64" t="str">
        <f>IFERROR(__xludf.DUMMYFUNCTION("IF(
  OR($AJ674=""Full Payment"",$AJ674=""P1"", ISBLANK($K674)),
  """",
  IF(
    OR(
      $Q674=""Standard Booking, P2"",
      $Q674=""Standard Booking, P3"",
      $Q674=""Standard Booking, P4""
    ),
    LET(
      resDate,   $K674,
      tourDate,"&amp;"  $N674,
      monthCount, DATEDIF(resDate, tourDate, ""M"") + 1,
      secondDates, ARRAYFORMULA(
        DATE(
          YEAR(resDate),
          MONTH(resDate) + SEQUENCE(monthCount),
          2
        )
      ),
      validDates, FILTER(
        sec"&amp;"ondDates,
        (secondDates &gt; resDate + 2) *
        (secondDates &lt;= tourDate - 3)
      ),
      IF(
        OR($AJ674=""P2"", $AJ674=""P3"", $AJ674=""P4""),
        IF(
          COUNTA(validDates) &lt; 2,
          """",
          TEXT(INDEX(validDates"&amp;", 2), ""mmm d, yyyy"")
        ),
        IF(
          COUNTA(validDates) &lt; 2,
          """",
          TEXTJOIN("", "", TRUE,
            TEXT(INDEX(validDates, 1), ""mmm d, yyyy""),
            TEXT(INDEX(validDates, 2), ""mmm d, yyyy"")
          )
 "&amp;"       )
      )
    ),
    """"
  )
)
"),"")</f>
        <v/>
      </c>
      <c r="BA674" s="65" t="str">
        <f t="shared" si="13"/>
        <v/>
      </c>
      <c r="BB674" s="63"/>
      <c r="BC674" s="64"/>
      <c r="BD674" s="64"/>
      <c r="BE674" s="64"/>
      <c r="BF674" s="64" t="str">
        <f>IFERROR(__xludf.DUMMYFUNCTION("IF(
  OR($AJ674=""Full Payment"",$AJ674=""P1"", $AJ674=""P2""),
  """",
  IF(
    AND(
      NOT(ISBLANK($K674)),
      OR(
        Q674=""Standard Booking, P3"",
        Q674=""Standard Booking, P4""
      )
    ),
    LET(
      resDate,   $K674,
      "&amp;"tourDate,  $N674,
      monthCount, DATEDIF(resDate, tourDate, ""M"") + 1,
      secondDates, ARRAYFORMULA(
        DATE(
          YEAR(resDate),
          MONTH(resDate) + SEQUENCE(monthCount),
          2
        )
      ),
      validDates, FILTER(
  "&amp;"      secondDates,
        (secondDates &gt; resDate + 2) *
        (secondDates &lt;= tourDate - 3)
      ),
      IF(
        $AJ674=""P4"",
        IF(
          COUNTA(validDates) &lt; 3,
          """",
          TEXT(INDEX(validDates, 3), ""mmm d, yyyy"")
  "&amp;"      ),
        IF(
          $AJ674=""P3"",
          IF(
            COUNTA(validDates) &lt; 3,
            """",
            TEXT(INDEX(validDates, 3), ""mmm d, yyyy"")
          ),
          IF(
            COUNTA(validDates) &lt; 3,
            """",
    "&amp;"        TEXTJOIN("", "", TRUE,
              TEXT(INDEX(validDates, 1), ""mmm d, yyyy""),
              TEXT(INDEX(validDates, 2), ""mmm d, yyyy""),
              TEXT(INDEX(validDates, 3), ""mmm d, yyyy"")
            )
          )
        )
      )
    "&amp;"),
    """"
  )
)
"),"")</f>
        <v/>
      </c>
      <c r="BG674" s="65" t="str">
        <f t="shared" si="14"/>
        <v/>
      </c>
      <c r="BH674" s="63"/>
      <c r="BI674" s="64"/>
      <c r="BJ674" s="64"/>
      <c r="BK674" s="64"/>
      <c r="BL674" s="64" t="str">
        <f>IFERROR(__xludf.DUMMYFUNCTION("IF(
  OR($AJ674=""Full Payment"",$AJ674=""P1"",$AJ674=""P2"",$AJ674=""P3""),
  """",
  IF(
    AND(
      NOT(ISBLANK($K674)),
      $Q674=""Standard Booking, P4""
    ),
    LET(
      resDate,   $K674,
      tourDate,  $N674,
      monthCount, DATEDIF(r"&amp;"esDate, tourDate, ""M"") + 1,
      secondDates, ARRAYFORMULA(
        DATE(
          YEAR(resDate),
          MONTH(resDate) + SEQUENCE(monthCount),
          2
        )
      ),
      validDates, FILTER(
        secondDates,
        (secondDates &gt; res"&amp;"Date + 2) *
        (secondDates &lt;= tourDate - 3)
      ),
      IF(
        $AJ674=""P4"",
        IF(
          COUNTA(validDates) &lt; 4,
          """",
          TEXT(
            INDEX(validDates, 4),
            ""mmm d, yyyy""
          )
        ),
"&amp;"        IF(
          COUNTA(validDates) &lt; 4,
          """",
          TEXTJOIN(
            "", "", TRUE,
            TEXT(INDEX(validDates, 1), ""mmm d, yyyy""),
            TEXT(INDEX(validDates, 2), ""mmm d, yyyy""),
            TEXT(INDEX(validDates"&amp;", 3), ""mmm d, yyyy""),
            TEXT(INDEX(validDates, 4), ""mmm d, yyyy"")
          )
        )
      )
    ),
    """"
  )
)
"),"")</f>
        <v/>
      </c>
      <c r="BM674" s="65" t="str">
        <f t="shared" si="15"/>
        <v/>
      </c>
      <c r="BN674" s="66"/>
      <c r="BO674" s="67"/>
      <c r="BP674" s="49" t="b">
        <v>0</v>
      </c>
      <c r="BQ674" s="49" t="b">
        <v>0</v>
      </c>
      <c r="BR674" s="68"/>
      <c r="BS674" s="69"/>
      <c r="BT674" s="70" t="b">
        <v>0</v>
      </c>
      <c r="BU674" s="71"/>
      <c r="BV674" s="72"/>
      <c r="BW674" s="86" t="b">
        <v>0</v>
      </c>
      <c r="BX674" s="87"/>
    </row>
    <row r="675">
      <c r="A675" s="35" t="str">
        <f t="shared" si="1"/>
        <v/>
      </c>
      <c r="B675" s="36" t="str">
        <f t="shared" si="2"/>
        <v/>
      </c>
      <c r="C675" s="36" t="str">
        <f t="array" ref="C675">IF(
  M675="",
  "",
  IFERROR(
    INDEX(
      '{INDEX} Tour Packages'!$A:$ZZ,
      MATCH(
        M675,
        INDEX(
          '{INDEX} Tour Packages'!$A:$ZZ,
          ,
          MATCH("Tour Package Name", '{INDEX} Tour Packages'!$4:$4, 0)
        ),
        0
      ),
      MATCH("Tour Code", '{INDEX} Tour Packages'!$4:$4, 0)
    ),
    "XXX"
  )
)
</f>
        <v/>
      </c>
      <c r="D675" s="36" t="str">
        <f t="shared" si="3"/>
        <v/>
      </c>
      <c r="E675" s="36" t="str">
        <f t="shared" si="4"/>
        <v/>
      </c>
      <c r="F675" s="37" t="str">
        <f t="shared" si="5"/>
        <v/>
      </c>
      <c r="G675" s="89"/>
      <c r="H675" s="89"/>
      <c r="I675" s="90"/>
      <c r="J675" s="40" t="str">
        <f t="shared" si="16"/>
        <v> </v>
      </c>
      <c r="K675" s="91"/>
      <c r="L675" s="55"/>
      <c r="M675" s="55"/>
      <c r="N675" s="91"/>
      <c r="O675" s="43" t="str">
        <f>IFERROR(__xludf.DUMMYFUNCTION("IF(N675="""","""",IFERROR(
  N675 + VALUE(REGEXEXTRACT(P675, ""(\d+)\s+Days"")),
  """"
)
)"),"")</f>
        <v/>
      </c>
      <c r="P675" s="43" t="str">
        <f t="array" ref="P675">IFERROR(
  INDEX(
    INDEX('{INDEX} Tour Packages'!$A:$ZZ, , MATCH(P$3, '{INDEX} Tour Packages'!$4:$4, 0)),
    MATCH(M675, INDEX('{INDEX} Tour Packages'!$A:$ZZ,0, MATCH("Tour Package Name", '{INDEX} Tour Packages'!$4:$4, 0)), 0)
  ),
"")
</f>
        <v/>
      </c>
      <c r="Q675" s="44" t="str">
        <f t="shared" si="7"/>
        <v/>
      </c>
      <c r="R675" s="44" t="str">
        <f>IFERROR(__xludf.DUMMYFUNCTION("IF(OR(ISBLANK(K675), ISBLANK(N675)), """", 
  LET(
    resDate, K675,
    tourDate, N675,
    monthCount, MAX(0, DATEDIF(resDate, tourDate - 3, ""M"") + 1),
    secondDates, ARRAYFORMULA(DATE(YEAR(resDate), MONTH(resDate) + SEQUENCE(monthCount), 2)),
    "&amp;"validDates, FILTER(secondDates, (secondDates &gt; resDate + 2) * (secondDates &lt;= tourDate - 3)),
    IF(ISERROR(validDates), 0, COUNTA(validDates))
  )
)
"),"")</f>
        <v/>
      </c>
      <c r="S675" s="44" t="str">
        <f t="shared" si="8"/>
        <v/>
      </c>
      <c r="T675" s="45" t="str">
        <f t="array" ref="T675">IF(ISBLANK(BO675),IFERROR(
  INDEX(
    INDEX('{INDEX} Payment Terms'!$A:$G, , MATCH(T$3, '{INDEX} Payment Terms'!$4:$4, 0)),
    MATCH(Q675, INDEX('{INDEX} Payment Terms'!$A:$G,0, MATCH("Payment Condition", '{INDEX} Payment Terms'!$4:$4, 0)), 0)
  ),
""),"Cancelled")
</f>
        <v/>
      </c>
      <c r="U675" s="46" t="b">
        <v>0</v>
      </c>
      <c r="V675" s="47" t="str">
        <f>IFERROR(__xludf.DUMMYFUNCTION("IF(OR(L675=""Duo Booking"", L675=""Group Booking""),
IF(U675=FALSE,"""",
    LET(
      bookingType, L675,
      tour, M675,
      mainFirst, H675,
      mainLast, I675,
      mainEmail, G675,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$L$4:L675, bookingType,
          $M$4:M675, tour,
          $H$4:H675, mainFirst,
          $I$4:I675, mainLast,
          $G$4:G675, mainEmail
        ),
        ""000""
      ),
  "&amp;"    baseID &amp; ""-"" &amp; memberNumber
    )
  ),
  """"
)
"),"")</f>
        <v/>
      </c>
      <c r="W675" s="48"/>
      <c r="X675" s="85" t="b">
        <v>0</v>
      </c>
      <c r="Y675" s="85" t="b">
        <v>0</v>
      </c>
      <c r="Z675" s="85" t="b">
        <v>0</v>
      </c>
      <c r="AA675" s="50"/>
      <c r="AB675" s="51"/>
      <c r="AC675" s="85" t="b">
        <v>0</v>
      </c>
      <c r="AD675" s="92"/>
      <c r="AE675" s="88"/>
      <c r="AF675" s="36" t="str">
        <f t="array" ref="AF675">IF(M675="","",INDEX(
      '{INDEX} Tour Packages'!$A:$ZP,
      MATCH($M675, '{INDEX} Tour Packages'!$A:$A, 0),
      MATCH(AF$3, '{INDEX} Tour Packages'!$4:$4, 0)
    ))</f>
        <v/>
      </c>
      <c r="AG675" s="36" t="str">
        <f t="array" ref="AG675">IF(M675="","",INDEX(
      '{INDEX} Tour Packages'!$A:$ZP,
      MATCH($M675, '{INDEX} Tour Packages'!$A:$A, 0),
      MATCH(AG$3, '{INDEX} Tour Packages'!$4:$4, 0)
    ))</f>
        <v/>
      </c>
      <c r="AH675" s="36" t="str">
        <f t="array" ref="AH675">IF(M675="","",INDEX(
      '{INDEX} Tour Packages'!$A:$ZP,
      MATCH($M675, '{INDEX} Tour Packages'!$A:$A, 0),
      MATCH(AH$3, '{INDEX} Tour Packages'!$4:$4, 0)
    ))</f>
        <v/>
      </c>
      <c r="AI675" s="54" t="str">
        <f t="shared" si="9"/>
        <v/>
      </c>
      <c r="AJ675" s="42"/>
      <c r="AK675" s="55"/>
      <c r="AL675" s="46" t="b">
        <v>0</v>
      </c>
      <c r="AM675" s="56"/>
      <c r="AN675" s="57" t="str">
        <f t="shared" si="10"/>
        <v/>
      </c>
      <c r="AO675" s="58" t="str">
        <f t="shared" si="11"/>
        <v/>
      </c>
      <c r="AP675" s="59"/>
      <c r="AQ675" s="60"/>
      <c r="AR675" s="61"/>
      <c r="AS675" s="61"/>
      <c r="AT675" s="61" t="str">
        <f>IFERROR(__xludf.DUMMYFUNCTION("IF( 
  OR($AJ675=""Full Payment"", ISBLANK($K675)),
  """",
  IF(
    OR(
      Q675=""Standard Booking, P1"",
      Q675=""Standard Booking, P2"",
      Q675=""Standard Booking, P3"",
      Q675=""Standard Booking, P4""
    ),
    LET(
      resDate,   $"&amp;"K675,
      tourDate,  $N675,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5" s="62" t="str">
        <f t="shared" si="12"/>
        <v/>
      </c>
      <c r="AV675" s="63"/>
      <c r="AW675" s="64"/>
      <c r="AX675" s="64"/>
      <c r="AY675" s="64"/>
      <c r="AZ675" s="64" t="str">
        <f>IFERROR(__xludf.DUMMYFUNCTION("IF(
  OR($AJ675=""Full Payment"",$AJ675=""P1"", ISBLANK($K675)),
  """",
  IF(
    OR(
      $Q675=""Standard Booking, P2"",
      $Q675=""Standard Booking, P3"",
      $Q675=""Standard Booking, P4""
    ),
    LET(
      resDate,   $K675,
      tourDate,"&amp;"  $N675,
      monthCount, DATEDIF(resDate, tourDate, ""M"") + 1,
      secondDates, ARRAYFORMULA(
        DATE(
          YEAR(resDate),
          MONTH(resDate) + SEQUENCE(monthCount),
          2
        )
      ),
      validDates, FILTER(
        sec"&amp;"ondDates,
        (secondDates &gt; resDate + 2) *
        (secondDates &lt;= tourDate - 3)
      ),
      IF(
        OR($AJ675=""P2"", $AJ675=""P3"", $AJ675=""P4""),
        IF(
          COUNTA(validDates) &lt; 2,
          """",
          TEXT(INDEX(validDates"&amp;", 2), ""mmm d, yyyy"")
        ),
        IF(
          COUNTA(validDates) &lt; 2,
          """",
          TEXTJOIN("", "", TRUE,
            TEXT(INDEX(validDates, 1), ""mmm d, yyyy""),
            TEXT(INDEX(validDates, 2), ""mmm d, yyyy"")
          )
 "&amp;"       )
      )
    ),
    """"
  )
)
"),"")</f>
        <v/>
      </c>
      <c r="BA675" s="65" t="str">
        <f t="shared" si="13"/>
        <v/>
      </c>
      <c r="BB675" s="63"/>
      <c r="BC675" s="64"/>
      <c r="BD675" s="64"/>
      <c r="BE675" s="64"/>
      <c r="BF675" s="64" t="str">
        <f>IFERROR(__xludf.DUMMYFUNCTION("IF(
  OR($AJ675=""Full Payment"",$AJ675=""P1"", $AJ675=""P2""),
  """",
  IF(
    AND(
      NOT(ISBLANK($K675)),
      OR(
        Q675=""Standard Booking, P3"",
        Q675=""Standard Booking, P4""
      )
    ),
    LET(
      resDate,   $K675,
      "&amp;"tourDate,  $N675,
      monthCount, DATEDIF(resDate, tourDate, ""M"") + 1,
      secondDates, ARRAYFORMULA(
        DATE(
          YEAR(resDate),
          MONTH(resDate) + SEQUENCE(monthCount),
          2
        )
      ),
      validDates, FILTER(
  "&amp;"      secondDates,
        (secondDates &gt; resDate + 2) *
        (secondDates &lt;= tourDate - 3)
      ),
      IF(
        $AJ675=""P4"",
        IF(
          COUNTA(validDates) &lt; 3,
          """",
          TEXT(INDEX(validDates, 3), ""mmm d, yyyy"")
  "&amp;"      ),
        IF(
          $AJ675=""P3"",
          IF(
            COUNTA(validDates) &lt; 3,
            """",
            TEXT(INDEX(validDates, 3), ""mmm d, yyyy"")
          ),
          IF(
            COUNTA(validDates) &lt; 3,
            """",
    "&amp;"        TEXTJOIN("", "", TRUE,
              TEXT(INDEX(validDates, 1), ""mmm d, yyyy""),
              TEXT(INDEX(validDates, 2), ""mmm d, yyyy""),
              TEXT(INDEX(validDates, 3), ""mmm d, yyyy"")
            )
          )
        )
      )
    "&amp;"),
    """"
  )
)
"),"")</f>
        <v/>
      </c>
      <c r="BG675" s="65" t="str">
        <f t="shared" si="14"/>
        <v/>
      </c>
      <c r="BH675" s="63"/>
      <c r="BI675" s="64"/>
      <c r="BJ675" s="64"/>
      <c r="BK675" s="64"/>
      <c r="BL675" s="64" t="str">
        <f>IFERROR(__xludf.DUMMYFUNCTION("IF(
  OR($AJ675=""Full Payment"",$AJ675=""P1"",$AJ675=""P2"",$AJ675=""P3""),
  """",
  IF(
    AND(
      NOT(ISBLANK($K675)),
      $Q675=""Standard Booking, P4""
    ),
    LET(
      resDate,   $K675,
      tourDate,  $N675,
      monthCount, DATEDIF(r"&amp;"esDate, tourDate, ""M"") + 1,
      secondDates, ARRAYFORMULA(
        DATE(
          YEAR(resDate),
          MONTH(resDate) + SEQUENCE(monthCount),
          2
        )
      ),
      validDates, FILTER(
        secondDates,
        (secondDates &gt; res"&amp;"Date + 2) *
        (secondDates &lt;= tourDate - 3)
      ),
      IF(
        $AJ675=""P4"",
        IF(
          COUNTA(validDates) &lt; 4,
          """",
          TEXT(
            INDEX(validDates, 4),
            ""mmm d, yyyy""
          )
        ),
"&amp;"        IF(
          COUNTA(validDates) &lt; 4,
          """",
          TEXTJOIN(
            "", "", TRUE,
            TEXT(INDEX(validDates, 1), ""mmm d, yyyy""),
            TEXT(INDEX(validDates, 2), ""mmm d, yyyy""),
            TEXT(INDEX(validDates"&amp;", 3), ""mmm d, yyyy""),
            TEXT(INDEX(validDates, 4), ""mmm d, yyyy"")
          )
        )
      )
    ),
    """"
  )
)
"),"")</f>
        <v/>
      </c>
      <c r="BM675" s="65" t="str">
        <f t="shared" si="15"/>
        <v/>
      </c>
      <c r="BN675" s="66"/>
      <c r="BO675" s="67"/>
      <c r="BP675" s="49" t="b">
        <v>0</v>
      </c>
      <c r="BQ675" s="49" t="b">
        <v>0</v>
      </c>
      <c r="BR675" s="68"/>
      <c r="BS675" s="69"/>
      <c r="BT675" s="70" t="b">
        <v>0</v>
      </c>
      <c r="BU675" s="71"/>
      <c r="BV675" s="72"/>
      <c r="BW675" s="86" t="b">
        <v>0</v>
      </c>
      <c r="BX675" s="87"/>
    </row>
    <row r="676">
      <c r="A676" s="35" t="str">
        <f t="shared" si="1"/>
        <v/>
      </c>
      <c r="B676" s="36" t="str">
        <f t="shared" si="2"/>
        <v/>
      </c>
      <c r="C676" s="36" t="str">
        <f t="array" ref="C676">IF(
  M676="",
  "",
  IFERROR(
    INDEX(
      '{INDEX} Tour Packages'!$A:$ZZ,
      MATCH(
        M676,
        INDEX(
          '{INDEX} Tour Packages'!$A:$ZZ,
          ,
          MATCH("Tour Package Name", '{INDEX} Tour Packages'!$4:$4, 0)
        ),
        0
      ),
      MATCH("Tour Code", '{INDEX} Tour Packages'!$4:$4, 0)
    ),
    "XXX"
  )
)
</f>
        <v/>
      </c>
      <c r="D676" s="36" t="str">
        <f t="shared" si="3"/>
        <v/>
      </c>
      <c r="E676" s="36" t="str">
        <f t="shared" si="4"/>
        <v/>
      </c>
      <c r="F676" s="37" t="str">
        <f t="shared" si="5"/>
        <v/>
      </c>
      <c r="G676" s="89"/>
      <c r="H676" s="89"/>
      <c r="I676" s="90"/>
      <c r="J676" s="40" t="str">
        <f t="shared" si="16"/>
        <v> </v>
      </c>
      <c r="K676" s="91"/>
      <c r="L676" s="55"/>
      <c r="M676" s="55"/>
      <c r="N676" s="91"/>
      <c r="O676" s="43" t="str">
        <f>IFERROR(__xludf.DUMMYFUNCTION("IF(N676="""","""",IFERROR(
  N676 + VALUE(REGEXEXTRACT(P676, ""(\d+)\s+Days"")),
  """"
)
)"),"")</f>
        <v/>
      </c>
      <c r="P676" s="43" t="str">
        <f t="array" ref="P676">IFERROR(
  INDEX(
    INDEX('{INDEX} Tour Packages'!$A:$ZZ, , MATCH(P$3, '{INDEX} Tour Packages'!$4:$4, 0)),
    MATCH(M676, INDEX('{INDEX} Tour Packages'!$A:$ZZ,0, MATCH("Tour Package Name", '{INDEX} Tour Packages'!$4:$4, 0)), 0)
  ),
"")
</f>
        <v/>
      </c>
      <c r="Q676" s="44" t="str">
        <f t="shared" si="7"/>
        <v/>
      </c>
      <c r="R676" s="44" t="str">
        <f>IFERROR(__xludf.DUMMYFUNCTION("IF(OR(ISBLANK(K676), ISBLANK(N676)), """", 
  LET(
    resDate, K676,
    tourDate, N676,
    monthCount, MAX(0, DATEDIF(resDate, tourDate - 3, ""M"") + 1),
    secondDates, ARRAYFORMULA(DATE(YEAR(resDate), MONTH(resDate) + SEQUENCE(monthCount), 2)),
    "&amp;"validDates, FILTER(secondDates, (secondDates &gt; resDate + 2) * (secondDates &lt;= tourDate - 3)),
    IF(ISERROR(validDates), 0, COUNTA(validDates))
  )
)
"),"")</f>
        <v/>
      </c>
      <c r="S676" s="44" t="str">
        <f t="shared" si="8"/>
        <v/>
      </c>
      <c r="T676" s="45" t="str">
        <f t="array" ref="T676">IF(ISBLANK(BO676),IFERROR(
  INDEX(
    INDEX('{INDEX} Payment Terms'!$A:$G, , MATCH(T$3, '{INDEX} Payment Terms'!$4:$4, 0)),
    MATCH(Q676, INDEX('{INDEX} Payment Terms'!$A:$G,0, MATCH("Payment Condition", '{INDEX} Payment Terms'!$4:$4, 0)), 0)
  ),
""),"Cancelled")
</f>
        <v/>
      </c>
      <c r="U676" s="46" t="b">
        <v>0</v>
      </c>
      <c r="V676" s="47" t="str">
        <f>IFERROR(__xludf.DUMMYFUNCTION("IF(OR(L676=""Duo Booking"", L676=""Group Booking""),
IF(U676=FALSE,"""",
    LET(
      bookingType, L676,
      tour, M676,
      mainFirst, H676,
      mainLast, I676,
      mainEmail, G676,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$L$4:L676, bookingType,
          $M$4:M676, tour,
          $H$4:H676, mainFirst,
          $I$4:I676, mainLast,
          $G$4:G676, mainEmail
        ),
        ""000""
      ),
  "&amp;"    baseID &amp; ""-"" &amp; memberNumber
    )
  ),
  """"
)
"),"")</f>
        <v/>
      </c>
      <c r="W676" s="48"/>
      <c r="X676" s="85" t="b">
        <v>0</v>
      </c>
      <c r="Y676" s="85" t="b">
        <v>0</v>
      </c>
      <c r="Z676" s="85" t="b">
        <v>0</v>
      </c>
      <c r="AA676" s="50"/>
      <c r="AB676" s="51"/>
      <c r="AC676" s="85" t="b">
        <v>0</v>
      </c>
      <c r="AD676" s="92"/>
      <c r="AE676" s="88"/>
      <c r="AF676" s="36" t="str">
        <f t="array" ref="AF676">IF(M676="","",INDEX(
      '{INDEX} Tour Packages'!$A:$ZP,
      MATCH($M676, '{INDEX} Tour Packages'!$A:$A, 0),
      MATCH(AF$3, '{INDEX} Tour Packages'!$4:$4, 0)
    ))</f>
        <v/>
      </c>
      <c r="AG676" s="36" t="str">
        <f t="array" ref="AG676">IF(M676="","",INDEX(
      '{INDEX} Tour Packages'!$A:$ZP,
      MATCH($M676, '{INDEX} Tour Packages'!$A:$A, 0),
      MATCH(AG$3, '{INDEX} Tour Packages'!$4:$4, 0)
    ))</f>
        <v/>
      </c>
      <c r="AH676" s="36" t="str">
        <f t="array" ref="AH676">IF(M676="","",INDEX(
      '{INDEX} Tour Packages'!$A:$ZP,
      MATCH($M676, '{INDEX} Tour Packages'!$A:$A, 0),
      MATCH(AH$3, '{INDEX} Tour Packages'!$4:$4, 0)
    ))</f>
        <v/>
      </c>
      <c r="AI676" s="54" t="str">
        <f t="shared" si="9"/>
        <v/>
      </c>
      <c r="AJ676" s="42"/>
      <c r="AK676" s="55"/>
      <c r="AL676" s="46" t="b">
        <v>0</v>
      </c>
      <c r="AM676" s="56"/>
      <c r="AN676" s="57" t="str">
        <f t="shared" si="10"/>
        <v/>
      </c>
      <c r="AO676" s="58" t="str">
        <f t="shared" si="11"/>
        <v/>
      </c>
      <c r="AP676" s="59"/>
      <c r="AQ676" s="60"/>
      <c r="AR676" s="61"/>
      <c r="AS676" s="61"/>
      <c r="AT676" s="61" t="str">
        <f>IFERROR(__xludf.DUMMYFUNCTION("IF( 
  OR($AJ676=""Full Payment"", ISBLANK($K676)),
  """",
  IF(
    OR(
      Q676=""Standard Booking, P1"",
      Q676=""Standard Booking, P2"",
      Q676=""Standard Booking, P3"",
      Q676=""Standard Booking, P4""
    ),
    LET(
      resDate,   $"&amp;"K676,
      tourDate,  $N676,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6" s="62" t="str">
        <f t="shared" si="12"/>
        <v/>
      </c>
      <c r="AV676" s="63"/>
      <c r="AW676" s="64"/>
      <c r="AX676" s="64"/>
      <c r="AY676" s="64"/>
      <c r="AZ676" s="64" t="str">
        <f>IFERROR(__xludf.DUMMYFUNCTION("IF(
  OR($AJ676=""Full Payment"",$AJ676=""P1"", ISBLANK($K676)),
  """",
  IF(
    OR(
      $Q676=""Standard Booking, P2"",
      $Q676=""Standard Booking, P3"",
      $Q676=""Standard Booking, P4""
    ),
    LET(
      resDate,   $K676,
      tourDate,"&amp;"  $N676,
      monthCount, DATEDIF(resDate, tourDate, ""M"") + 1,
      secondDates, ARRAYFORMULA(
        DATE(
          YEAR(resDate),
          MONTH(resDate) + SEQUENCE(monthCount),
          2
        )
      ),
      validDates, FILTER(
        sec"&amp;"ondDates,
        (secondDates &gt; resDate + 2) *
        (secondDates &lt;= tourDate - 3)
      ),
      IF(
        OR($AJ676=""P2"", $AJ676=""P3"", $AJ676=""P4""),
        IF(
          COUNTA(validDates) &lt; 2,
          """",
          TEXT(INDEX(validDates"&amp;", 2), ""mmm d, yyyy"")
        ),
        IF(
          COUNTA(validDates) &lt; 2,
          """",
          TEXTJOIN("", "", TRUE,
            TEXT(INDEX(validDates, 1), ""mmm d, yyyy""),
            TEXT(INDEX(validDates, 2), ""mmm d, yyyy"")
          )
 "&amp;"       )
      )
    ),
    """"
  )
)
"),"")</f>
        <v/>
      </c>
      <c r="BA676" s="65" t="str">
        <f t="shared" si="13"/>
        <v/>
      </c>
      <c r="BB676" s="63"/>
      <c r="BC676" s="64"/>
      <c r="BD676" s="64"/>
      <c r="BE676" s="64"/>
      <c r="BF676" s="64" t="str">
        <f>IFERROR(__xludf.DUMMYFUNCTION("IF(
  OR($AJ676=""Full Payment"",$AJ676=""P1"", $AJ676=""P2""),
  """",
  IF(
    AND(
      NOT(ISBLANK($K676)),
      OR(
        Q676=""Standard Booking, P3"",
        Q676=""Standard Booking, P4""
      )
    ),
    LET(
      resDate,   $K676,
      "&amp;"tourDate,  $N676,
      monthCount, DATEDIF(resDate, tourDate, ""M"") + 1,
      secondDates, ARRAYFORMULA(
        DATE(
          YEAR(resDate),
          MONTH(resDate) + SEQUENCE(monthCount),
          2
        )
      ),
      validDates, FILTER(
  "&amp;"      secondDates,
        (secondDates &gt; resDate + 2) *
        (secondDates &lt;= tourDate - 3)
      ),
      IF(
        $AJ676=""P4"",
        IF(
          COUNTA(validDates) &lt; 3,
          """",
          TEXT(INDEX(validDates, 3), ""mmm d, yyyy"")
  "&amp;"      ),
        IF(
          $AJ676=""P3"",
          IF(
            COUNTA(validDates) &lt; 3,
            """",
            TEXT(INDEX(validDates, 3), ""mmm d, yyyy"")
          ),
          IF(
            COUNTA(validDates) &lt; 3,
            """",
    "&amp;"        TEXTJOIN("", "", TRUE,
              TEXT(INDEX(validDates, 1), ""mmm d, yyyy""),
              TEXT(INDEX(validDates, 2), ""mmm d, yyyy""),
              TEXT(INDEX(validDates, 3), ""mmm d, yyyy"")
            )
          )
        )
      )
    "&amp;"),
    """"
  )
)
"),"")</f>
        <v/>
      </c>
      <c r="BG676" s="65" t="str">
        <f t="shared" si="14"/>
        <v/>
      </c>
      <c r="BH676" s="63"/>
      <c r="BI676" s="64"/>
      <c r="BJ676" s="64"/>
      <c r="BK676" s="64"/>
      <c r="BL676" s="64" t="str">
        <f>IFERROR(__xludf.DUMMYFUNCTION("IF(
  OR($AJ676=""Full Payment"",$AJ676=""P1"",$AJ676=""P2"",$AJ676=""P3""),
  """",
  IF(
    AND(
      NOT(ISBLANK($K676)),
      $Q676=""Standard Booking, P4""
    ),
    LET(
      resDate,   $K676,
      tourDate,  $N676,
      monthCount, DATEDIF(r"&amp;"esDate, tourDate, ""M"") + 1,
      secondDates, ARRAYFORMULA(
        DATE(
          YEAR(resDate),
          MONTH(resDate) + SEQUENCE(monthCount),
          2
        )
      ),
      validDates, FILTER(
        secondDates,
        (secondDates &gt; res"&amp;"Date + 2) *
        (secondDates &lt;= tourDate - 3)
      ),
      IF(
        $AJ676=""P4"",
        IF(
          COUNTA(validDates) &lt; 4,
          """",
          TEXT(
            INDEX(validDates, 4),
            ""mmm d, yyyy""
          )
        ),
"&amp;"        IF(
          COUNTA(validDates) &lt; 4,
          """",
          TEXTJOIN(
            "", "", TRUE,
            TEXT(INDEX(validDates, 1), ""mmm d, yyyy""),
            TEXT(INDEX(validDates, 2), ""mmm d, yyyy""),
            TEXT(INDEX(validDates"&amp;", 3), ""mmm d, yyyy""),
            TEXT(INDEX(validDates, 4), ""mmm d, yyyy"")
          )
        )
      )
    ),
    """"
  )
)
"),"")</f>
        <v/>
      </c>
      <c r="BM676" s="65" t="str">
        <f t="shared" si="15"/>
        <v/>
      </c>
      <c r="BN676" s="66"/>
      <c r="BO676" s="67"/>
      <c r="BP676" s="49" t="b">
        <v>0</v>
      </c>
      <c r="BQ676" s="49" t="b">
        <v>0</v>
      </c>
      <c r="BR676" s="68"/>
      <c r="BS676" s="69"/>
      <c r="BT676" s="70" t="b">
        <v>0</v>
      </c>
      <c r="BU676" s="71"/>
      <c r="BV676" s="72"/>
      <c r="BW676" s="86" t="b">
        <v>0</v>
      </c>
      <c r="BX676" s="87"/>
    </row>
    <row r="677">
      <c r="A677" s="35" t="str">
        <f t="shared" si="1"/>
        <v/>
      </c>
      <c r="B677" s="36" t="str">
        <f t="shared" si="2"/>
        <v/>
      </c>
      <c r="C677" s="36" t="str">
        <f t="array" ref="C677">IF(
  M677="",
  "",
  IFERROR(
    INDEX(
      '{INDEX} Tour Packages'!$A:$ZZ,
      MATCH(
        M677,
        INDEX(
          '{INDEX} Tour Packages'!$A:$ZZ,
          ,
          MATCH("Tour Package Name", '{INDEX} Tour Packages'!$4:$4, 0)
        ),
        0
      ),
      MATCH("Tour Code", '{INDEX} Tour Packages'!$4:$4, 0)
    ),
    "XXX"
  )
)
</f>
        <v/>
      </c>
      <c r="D677" s="36" t="str">
        <f t="shared" si="3"/>
        <v/>
      </c>
      <c r="E677" s="36" t="str">
        <f t="shared" si="4"/>
        <v/>
      </c>
      <c r="F677" s="37" t="str">
        <f t="shared" si="5"/>
        <v/>
      </c>
      <c r="G677" s="89"/>
      <c r="H677" s="89"/>
      <c r="I677" s="90"/>
      <c r="J677" s="40" t="str">
        <f t="shared" si="16"/>
        <v> </v>
      </c>
      <c r="K677" s="91"/>
      <c r="L677" s="55"/>
      <c r="M677" s="55"/>
      <c r="N677" s="91"/>
      <c r="O677" s="43" t="str">
        <f>IFERROR(__xludf.DUMMYFUNCTION("IF(N677="""","""",IFERROR(
  N677 + VALUE(REGEXEXTRACT(P677, ""(\d+)\s+Days"")),
  """"
)
)"),"")</f>
        <v/>
      </c>
      <c r="P677" s="43" t="str">
        <f t="array" ref="P677">IFERROR(
  INDEX(
    INDEX('{INDEX} Tour Packages'!$A:$ZZ, , MATCH(P$3, '{INDEX} Tour Packages'!$4:$4, 0)),
    MATCH(M677, INDEX('{INDEX} Tour Packages'!$A:$ZZ,0, MATCH("Tour Package Name", '{INDEX} Tour Packages'!$4:$4, 0)), 0)
  ),
"")
</f>
        <v/>
      </c>
      <c r="Q677" s="44" t="str">
        <f t="shared" si="7"/>
        <v/>
      </c>
      <c r="R677" s="44" t="str">
        <f>IFERROR(__xludf.DUMMYFUNCTION("IF(OR(ISBLANK(K677), ISBLANK(N677)), """", 
  LET(
    resDate, K677,
    tourDate, N677,
    monthCount, MAX(0, DATEDIF(resDate, tourDate - 3, ""M"") + 1),
    secondDates, ARRAYFORMULA(DATE(YEAR(resDate), MONTH(resDate) + SEQUENCE(monthCount), 2)),
    "&amp;"validDates, FILTER(secondDates, (secondDates &gt; resDate + 2) * (secondDates &lt;= tourDate - 3)),
    IF(ISERROR(validDates), 0, COUNTA(validDates))
  )
)
"),"")</f>
        <v/>
      </c>
      <c r="S677" s="44" t="str">
        <f t="shared" si="8"/>
        <v/>
      </c>
      <c r="T677" s="45" t="str">
        <f t="array" ref="T677">IF(ISBLANK(BO677),IFERROR(
  INDEX(
    INDEX('{INDEX} Payment Terms'!$A:$G, , MATCH(T$3, '{INDEX} Payment Terms'!$4:$4, 0)),
    MATCH(Q677, INDEX('{INDEX} Payment Terms'!$A:$G,0, MATCH("Payment Condition", '{INDEX} Payment Terms'!$4:$4, 0)), 0)
  ),
""),"Cancelled")
</f>
        <v/>
      </c>
      <c r="U677" s="46" t="b">
        <v>0</v>
      </c>
      <c r="V677" s="47" t="str">
        <f>IFERROR(__xludf.DUMMYFUNCTION("IF(OR(L677=""Duo Booking"", L677=""Group Booking""),
IF(U677=FALSE,"""",
    LET(
      bookingType, L677,
      tour, M677,
      mainFirst, H677,
      mainLast, I677,
      mainEmail, G677,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$L$4:L677, bookingType,
          $M$4:M677, tour,
          $H$4:H677, mainFirst,
          $I$4:I677, mainLast,
          $G$4:G677, mainEmail
        ),
        ""000""
      ),
  "&amp;"    baseID &amp; ""-"" &amp; memberNumber
    )
  ),
  """"
)
"),"")</f>
        <v/>
      </c>
      <c r="W677" s="48"/>
      <c r="X677" s="85" t="b">
        <v>0</v>
      </c>
      <c r="Y677" s="85" t="b">
        <v>0</v>
      </c>
      <c r="Z677" s="85" t="b">
        <v>0</v>
      </c>
      <c r="AA677" s="50"/>
      <c r="AB677" s="51"/>
      <c r="AC677" s="85" t="b">
        <v>0</v>
      </c>
      <c r="AD677" s="92"/>
      <c r="AE677" s="88"/>
      <c r="AF677" s="36" t="str">
        <f t="array" ref="AF677">IF(M677="","",INDEX(
      '{INDEX} Tour Packages'!$A:$ZP,
      MATCH($M677, '{INDEX} Tour Packages'!$A:$A, 0),
      MATCH(AF$3, '{INDEX} Tour Packages'!$4:$4, 0)
    ))</f>
        <v/>
      </c>
      <c r="AG677" s="36" t="str">
        <f t="array" ref="AG677">IF(M677="","",INDEX(
      '{INDEX} Tour Packages'!$A:$ZP,
      MATCH($M677, '{INDEX} Tour Packages'!$A:$A, 0),
      MATCH(AG$3, '{INDEX} Tour Packages'!$4:$4, 0)
    ))</f>
        <v/>
      </c>
      <c r="AH677" s="36" t="str">
        <f t="array" ref="AH677">IF(M677="","",INDEX(
      '{INDEX} Tour Packages'!$A:$ZP,
      MATCH($M677, '{INDEX} Tour Packages'!$A:$A, 0),
      MATCH(AH$3, '{INDEX} Tour Packages'!$4:$4, 0)
    ))</f>
        <v/>
      </c>
      <c r="AI677" s="54" t="str">
        <f t="shared" si="9"/>
        <v/>
      </c>
      <c r="AJ677" s="42"/>
      <c r="AK677" s="55"/>
      <c r="AL677" s="46" t="b">
        <v>0</v>
      </c>
      <c r="AM677" s="56"/>
      <c r="AN677" s="57" t="str">
        <f t="shared" si="10"/>
        <v/>
      </c>
      <c r="AO677" s="58" t="str">
        <f t="shared" si="11"/>
        <v/>
      </c>
      <c r="AP677" s="59"/>
      <c r="AQ677" s="60"/>
      <c r="AR677" s="61"/>
      <c r="AS677" s="61"/>
      <c r="AT677" s="61" t="str">
        <f>IFERROR(__xludf.DUMMYFUNCTION("IF( 
  OR($AJ677=""Full Payment"", ISBLANK($K677)),
  """",
  IF(
    OR(
      Q677=""Standard Booking, P1"",
      Q677=""Standard Booking, P2"",
      Q677=""Standard Booking, P3"",
      Q677=""Standard Booking, P4""
    ),
    LET(
      resDate,   $"&amp;"K677,
      tourDate,  $N677,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7" s="62" t="str">
        <f t="shared" si="12"/>
        <v/>
      </c>
      <c r="AV677" s="63"/>
      <c r="AW677" s="64"/>
      <c r="AX677" s="64"/>
      <c r="AY677" s="64"/>
      <c r="AZ677" s="64" t="str">
        <f>IFERROR(__xludf.DUMMYFUNCTION("IF(
  OR($AJ677=""Full Payment"",$AJ677=""P1"", ISBLANK($K677)),
  """",
  IF(
    OR(
      $Q677=""Standard Booking, P2"",
      $Q677=""Standard Booking, P3"",
      $Q677=""Standard Booking, P4""
    ),
    LET(
      resDate,   $K677,
      tourDate,"&amp;"  $N677,
      monthCount, DATEDIF(resDate, tourDate, ""M"") + 1,
      secondDates, ARRAYFORMULA(
        DATE(
          YEAR(resDate),
          MONTH(resDate) + SEQUENCE(monthCount),
          2
        )
      ),
      validDates, FILTER(
        sec"&amp;"ondDates,
        (secondDates &gt; resDate + 2) *
        (secondDates &lt;= tourDate - 3)
      ),
      IF(
        OR($AJ677=""P2"", $AJ677=""P3"", $AJ677=""P4""),
        IF(
          COUNTA(validDates) &lt; 2,
          """",
          TEXT(INDEX(validDates"&amp;", 2), ""mmm d, yyyy"")
        ),
        IF(
          COUNTA(validDates) &lt; 2,
          """",
          TEXTJOIN("", "", TRUE,
            TEXT(INDEX(validDates, 1), ""mmm d, yyyy""),
            TEXT(INDEX(validDates, 2), ""mmm d, yyyy"")
          )
 "&amp;"       )
      )
    ),
    """"
  )
)
"),"")</f>
        <v/>
      </c>
      <c r="BA677" s="65" t="str">
        <f t="shared" si="13"/>
        <v/>
      </c>
      <c r="BB677" s="63"/>
      <c r="BC677" s="64"/>
      <c r="BD677" s="64"/>
      <c r="BE677" s="64"/>
      <c r="BF677" s="64" t="str">
        <f>IFERROR(__xludf.DUMMYFUNCTION("IF(
  OR($AJ677=""Full Payment"",$AJ677=""P1"", $AJ677=""P2""),
  """",
  IF(
    AND(
      NOT(ISBLANK($K677)),
      OR(
        Q677=""Standard Booking, P3"",
        Q677=""Standard Booking, P4""
      )
    ),
    LET(
      resDate,   $K677,
      "&amp;"tourDate,  $N677,
      monthCount, DATEDIF(resDate, tourDate, ""M"") + 1,
      secondDates, ARRAYFORMULA(
        DATE(
          YEAR(resDate),
          MONTH(resDate) + SEQUENCE(monthCount),
          2
        )
      ),
      validDates, FILTER(
  "&amp;"      secondDates,
        (secondDates &gt; resDate + 2) *
        (secondDates &lt;= tourDate - 3)
      ),
      IF(
        $AJ677=""P4"",
        IF(
          COUNTA(validDates) &lt; 3,
          """",
          TEXT(INDEX(validDates, 3), ""mmm d, yyyy"")
  "&amp;"      ),
        IF(
          $AJ677=""P3"",
          IF(
            COUNTA(validDates) &lt; 3,
            """",
            TEXT(INDEX(validDates, 3), ""mmm d, yyyy"")
          ),
          IF(
            COUNTA(validDates) &lt; 3,
            """",
    "&amp;"        TEXTJOIN("", "", TRUE,
              TEXT(INDEX(validDates, 1), ""mmm d, yyyy""),
              TEXT(INDEX(validDates, 2), ""mmm d, yyyy""),
              TEXT(INDEX(validDates, 3), ""mmm d, yyyy"")
            )
          )
        )
      )
    "&amp;"),
    """"
  )
)
"),"")</f>
        <v/>
      </c>
      <c r="BG677" s="65" t="str">
        <f t="shared" si="14"/>
        <v/>
      </c>
      <c r="BH677" s="63"/>
      <c r="BI677" s="64"/>
      <c r="BJ677" s="64"/>
      <c r="BK677" s="64"/>
      <c r="BL677" s="64" t="str">
        <f>IFERROR(__xludf.DUMMYFUNCTION("IF(
  OR($AJ677=""Full Payment"",$AJ677=""P1"",$AJ677=""P2"",$AJ677=""P3""),
  """",
  IF(
    AND(
      NOT(ISBLANK($K677)),
      $Q677=""Standard Booking, P4""
    ),
    LET(
      resDate,   $K677,
      tourDate,  $N677,
      monthCount, DATEDIF(r"&amp;"esDate, tourDate, ""M"") + 1,
      secondDates, ARRAYFORMULA(
        DATE(
          YEAR(resDate),
          MONTH(resDate) + SEQUENCE(monthCount),
          2
        )
      ),
      validDates, FILTER(
        secondDates,
        (secondDates &gt; res"&amp;"Date + 2) *
        (secondDates &lt;= tourDate - 3)
      ),
      IF(
        $AJ677=""P4"",
        IF(
          COUNTA(validDates) &lt; 4,
          """",
          TEXT(
            INDEX(validDates, 4),
            ""mmm d, yyyy""
          )
        ),
"&amp;"        IF(
          COUNTA(validDates) &lt; 4,
          """",
          TEXTJOIN(
            "", "", TRUE,
            TEXT(INDEX(validDates, 1), ""mmm d, yyyy""),
            TEXT(INDEX(validDates, 2), ""mmm d, yyyy""),
            TEXT(INDEX(validDates"&amp;", 3), ""mmm d, yyyy""),
            TEXT(INDEX(validDates, 4), ""mmm d, yyyy"")
          )
        )
      )
    ),
    """"
  )
)
"),"")</f>
        <v/>
      </c>
      <c r="BM677" s="65" t="str">
        <f t="shared" si="15"/>
        <v/>
      </c>
      <c r="BN677" s="66"/>
      <c r="BO677" s="67"/>
      <c r="BP677" s="49" t="b">
        <v>0</v>
      </c>
      <c r="BQ677" s="49" t="b">
        <v>0</v>
      </c>
      <c r="BR677" s="68"/>
      <c r="BS677" s="69"/>
      <c r="BT677" s="70" t="b">
        <v>0</v>
      </c>
      <c r="BU677" s="71"/>
      <c r="BV677" s="72"/>
      <c r="BW677" s="86" t="b">
        <v>0</v>
      </c>
      <c r="BX677" s="87"/>
    </row>
    <row r="678">
      <c r="A678" s="35" t="str">
        <f t="shared" si="1"/>
        <v/>
      </c>
      <c r="B678" s="36" t="str">
        <f t="shared" si="2"/>
        <v/>
      </c>
      <c r="C678" s="36" t="str">
        <f t="array" ref="C678">IF(
  M678="",
  "",
  IFERROR(
    INDEX(
      '{INDEX} Tour Packages'!$A:$ZZ,
      MATCH(
        M678,
        INDEX(
          '{INDEX} Tour Packages'!$A:$ZZ,
          ,
          MATCH("Tour Package Name", '{INDEX} Tour Packages'!$4:$4, 0)
        ),
        0
      ),
      MATCH("Tour Code", '{INDEX} Tour Packages'!$4:$4, 0)
    ),
    "XXX"
  )
)
</f>
        <v/>
      </c>
      <c r="D678" s="36" t="str">
        <f t="shared" si="3"/>
        <v/>
      </c>
      <c r="E678" s="36" t="str">
        <f t="shared" si="4"/>
        <v/>
      </c>
      <c r="F678" s="37" t="str">
        <f t="shared" si="5"/>
        <v/>
      </c>
      <c r="G678" s="89"/>
      <c r="H678" s="89"/>
      <c r="I678" s="90"/>
      <c r="J678" s="40" t="str">
        <f t="shared" si="16"/>
        <v> </v>
      </c>
      <c r="K678" s="91"/>
      <c r="L678" s="55"/>
      <c r="M678" s="55"/>
      <c r="N678" s="91"/>
      <c r="O678" s="43" t="str">
        <f>IFERROR(__xludf.DUMMYFUNCTION("IF(N678="""","""",IFERROR(
  N678 + VALUE(REGEXEXTRACT(P678, ""(\d+)\s+Days"")),
  """"
)
)"),"")</f>
        <v/>
      </c>
      <c r="P678" s="43" t="str">
        <f t="array" ref="P678">IFERROR(
  INDEX(
    INDEX('{INDEX} Tour Packages'!$A:$ZZ, , MATCH(P$3, '{INDEX} Tour Packages'!$4:$4, 0)),
    MATCH(M678, INDEX('{INDEX} Tour Packages'!$A:$ZZ,0, MATCH("Tour Package Name", '{INDEX} Tour Packages'!$4:$4, 0)), 0)
  ),
"")
</f>
        <v/>
      </c>
      <c r="Q678" s="44" t="str">
        <f t="shared" si="7"/>
        <v/>
      </c>
      <c r="R678" s="44" t="str">
        <f>IFERROR(__xludf.DUMMYFUNCTION("IF(OR(ISBLANK(K678), ISBLANK(N678)), """", 
  LET(
    resDate, K678,
    tourDate, N678,
    monthCount, MAX(0, DATEDIF(resDate, tourDate - 3, ""M"") + 1),
    secondDates, ARRAYFORMULA(DATE(YEAR(resDate), MONTH(resDate) + SEQUENCE(monthCount), 2)),
    "&amp;"validDates, FILTER(secondDates, (secondDates &gt; resDate + 2) * (secondDates &lt;= tourDate - 3)),
    IF(ISERROR(validDates), 0, COUNTA(validDates))
  )
)
"),"")</f>
        <v/>
      </c>
      <c r="S678" s="44" t="str">
        <f t="shared" si="8"/>
        <v/>
      </c>
      <c r="T678" s="45" t="str">
        <f t="array" ref="T678">IF(ISBLANK(BO678),IFERROR(
  INDEX(
    INDEX('{INDEX} Payment Terms'!$A:$G, , MATCH(T$3, '{INDEX} Payment Terms'!$4:$4, 0)),
    MATCH(Q678, INDEX('{INDEX} Payment Terms'!$A:$G,0, MATCH("Payment Condition", '{INDEX} Payment Terms'!$4:$4, 0)), 0)
  ),
""),"Cancelled")
</f>
        <v/>
      </c>
      <c r="U678" s="46" t="b">
        <v>0</v>
      </c>
      <c r="V678" s="47" t="str">
        <f>IFERROR(__xludf.DUMMYFUNCTION("IF(OR(L678=""Duo Booking"", L678=""Group Booking""),
IF(U678=FALSE,"""",
    LET(
      bookingType, L678,
      tour, M678,
      mainFirst, H678,
      mainLast, I678,
      mainEmail, G678,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$L$4:L678, bookingType,
          $M$4:M678, tour,
          $H$4:H678, mainFirst,
          $I$4:I678, mainLast,
          $G$4:G678, mainEmail
        ),
        ""000""
      ),
  "&amp;"    baseID &amp; ""-"" &amp; memberNumber
    )
  ),
  """"
)
"),"")</f>
        <v/>
      </c>
      <c r="W678" s="48"/>
      <c r="X678" s="85" t="b">
        <v>0</v>
      </c>
      <c r="Y678" s="85" t="b">
        <v>0</v>
      </c>
      <c r="Z678" s="85" t="b">
        <v>0</v>
      </c>
      <c r="AA678" s="50"/>
      <c r="AB678" s="51"/>
      <c r="AC678" s="85" t="b">
        <v>0</v>
      </c>
      <c r="AD678" s="92"/>
      <c r="AE678" s="88"/>
      <c r="AF678" s="36" t="str">
        <f t="array" ref="AF678">IF(M678="","",INDEX(
      '{INDEX} Tour Packages'!$A:$ZP,
      MATCH($M678, '{INDEX} Tour Packages'!$A:$A, 0),
      MATCH(AF$3, '{INDEX} Tour Packages'!$4:$4, 0)
    ))</f>
        <v/>
      </c>
      <c r="AG678" s="36" t="str">
        <f t="array" ref="AG678">IF(M678="","",INDEX(
      '{INDEX} Tour Packages'!$A:$ZP,
      MATCH($M678, '{INDEX} Tour Packages'!$A:$A, 0),
      MATCH(AG$3, '{INDEX} Tour Packages'!$4:$4, 0)
    ))</f>
        <v/>
      </c>
      <c r="AH678" s="36" t="str">
        <f t="array" ref="AH678">IF(M678="","",INDEX(
      '{INDEX} Tour Packages'!$A:$ZP,
      MATCH($M678, '{INDEX} Tour Packages'!$A:$A, 0),
      MATCH(AH$3, '{INDEX} Tour Packages'!$4:$4, 0)
    ))</f>
        <v/>
      </c>
      <c r="AI678" s="54" t="str">
        <f t="shared" si="9"/>
        <v/>
      </c>
      <c r="AJ678" s="42"/>
      <c r="AK678" s="55"/>
      <c r="AL678" s="46" t="b">
        <v>0</v>
      </c>
      <c r="AM678" s="56"/>
      <c r="AN678" s="57" t="str">
        <f t="shared" si="10"/>
        <v/>
      </c>
      <c r="AO678" s="58" t="str">
        <f t="shared" si="11"/>
        <v/>
      </c>
      <c r="AP678" s="59"/>
      <c r="AQ678" s="60"/>
      <c r="AR678" s="61"/>
      <c r="AS678" s="61"/>
      <c r="AT678" s="61" t="str">
        <f>IFERROR(__xludf.DUMMYFUNCTION("IF( 
  OR($AJ678=""Full Payment"", ISBLANK($K678)),
  """",
  IF(
    OR(
      Q678=""Standard Booking, P1"",
      Q678=""Standard Booking, P2"",
      Q678=""Standard Booking, P3"",
      Q678=""Standard Booking, P4""
    ),
    LET(
      resDate,   $"&amp;"K678,
      tourDate,  $N678,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8" s="62" t="str">
        <f t="shared" si="12"/>
        <v/>
      </c>
      <c r="AV678" s="63"/>
      <c r="AW678" s="64"/>
      <c r="AX678" s="64"/>
      <c r="AY678" s="64"/>
      <c r="AZ678" s="64" t="str">
        <f>IFERROR(__xludf.DUMMYFUNCTION("IF(
  OR($AJ678=""Full Payment"",$AJ678=""P1"", ISBLANK($K678)),
  """",
  IF(
    OR(
      $Q678=""Standard Booking, P2"",
      $Q678=""Standard Booking, P3"",
      $Q678=""Standard Booking, P4""
    ),
    LET(
      resDate,   $K678,
      tourDate,"&amp;"  $N678,
      monthCount, DATEDIF(resDate, tourDate, ""M"") + 1,
      secondDates, ARRAYFORMULA(
        DATE(
          YEAR(resDate),
          MONTH(resDate) + SEQUENCE(monthCount),
          2
        )
      ),
      validDates, FILTER(
        sec"&amp;"ondDates,
        (secondDates &gt; resDate + 2) *
        (secondDates &lt;= tourDate - 3)
      ),
      IF(
        OR($AJ678=""P2"", $AJ678=""P3"", $AJ678=""P4""),
        IF(
          COUNTA(validDates) &lt; 2,
          """",
          TEXT(INDEX(validDates"&amp;", 2), ""mmm d, yyyy"")
        ),
        IF(
          COUNTA(validDates) &lt; 2,
          """",
          TEXTJOIN("", "", TRUE,
            TEXT(INDEX(validDates, 1), ""mmm d, yyyy""),
            TEXT(INDEX(validDates, 2), ""mmm d, yyyy"")
          )
 "&amp;"       )
      )
    ),
    """"
  )
)
"),"")</f>
        <v/>
      </c>
      <c r="BA678" s="65" t="str">
        <f t="shared" si="13"/>
        <v/>
      </c>
      <c r="BB678" s="63"/>
      <c r="BC678" s="64"/>
      <c r="BD678" s="64"/>
      <c r="BE678" s="64"/>
      <c r="BF678" s="64" t="str">
        <f>IFERROR(__xludf.DUMMYFUNCTION("IF(
  OR($AJ678=""Full Payment"",$AJ678=""P1"", $AJ678=""P2""),
  """",
  IF(
    AND(
      NOT(ISBLANK($K678)),
      OR(
        Q678=""Standard Booking, P3"",
        Q678=""Standard Booking, P4""
      )
    ),
    LET(
      resDate,   $K678,
      "&amp;"tourDate,  $N678,
      monthCount, DATEDIF(resDate, tourDate, ""M"") + 1,
      secondDates, ARRAYFORMULA(
        DATE(
          YEAR(resDate),
          MONTH(resDate) + SEQUENCE(monthCount),
          2
        )
      ),
      validDates, FILTER(
  "&amp;"      secondDates,
        (secondDates &gt; resDate + 2) *
        (secondDates &lt;= tourDate - 3)
      ),
      IF(
        $AJ678=""P4"",
        IF(
          COUNTA(validDates) &lt; 3,
          """",
          TEXT(INDEX(validDates, 3), ""mmm d, yyyy"")
  "&amp;"      ),
        IF(
          $AJ678=""P3"",
          IF(
            COUNTA(validDates) &lt; 3,
            """",
            TEXT(INDEX(validDates, 3), ""mmm d, yyyy"")
          ),
          IF(
            COUNTA(validDates) &lt; 3,
            """",
    "&amp;"        TEXTJOIN("", "", TRUE,
              TEXT(INDEX(validDates, 1), ""mmm d, yyyy""),
              TEXT(INDEX(validDates, 2), ""mmm d, yyyy""),
              TEXT(INDEX(validDates, 3), ""mmm d, yyyy"")
            )
          )
        )
      )
    "&amp;"),
    """"
  )
)
"),"")</f>
        <v/>
      </c>
      <c r="BG678" s="65" t="str">
        <f t="shared" si="14"/>
        <v/>
      </c>
      <c r="BH678" s="63"/>
      <c r="BI678" s="64"/>
      <c r="BJ678" s="64"/>
      <c r="BK678" s="64"/>
      <c r="BL678" s="64" t="str">
        <f>IFERROR(__xludf.DUMMYFUNCTION("IF(
  OR($AJ678=""Full Payment"",$AJ678=""P1"",$AJ678=""P2"",$AJ678=""P3""),
  """",
  IF(
    AND(
      NOT(ISBLANK($K678)),
      $Q678=""Standard Booking, P4""
    ),
    LET(
      resDate,   $K678,
      tourDate,  $N678,
      monthCount, DATEDIF(r"&amp;"esDate, tourDate, ""M"") + 1,
      secondDates, ARRAYFORMULA(
        DATE(
          YEAR(resDate),
          MONTH(resDate) + SEQUENCE(monthCount),
          2
        )
      ),
      validDates, FILTER(
        secondDates,
        (secondDates &gt; res"&amp;"Date + 2) *
        (secondDates &lt;= tourDate - 3)
      ),
      IF(
        $AJ678=""P4"",
        IF(
          COUNTA(validDates) &lt; 4,
          """",
          TEXT(
            INDEX(validDates, 4),
            ""mmm d, yyyy""
          )
        ),
"&amp;"        IF(
          COUNTA(validDates) &lt; 4,
          """",
          TEXTJOIN(
            "", "", TRUE,
            TEXT(INDEX(validDates, 1), ""mmm d, yyyy""),
            TEXT(INDEX(validDates, 2), ""mmm d, yyyy""),
            TEXT(INDEX(validDates"&amp;", 3), ""mmm d, yyyy""),
            TEXT(INDEX(validDates, 4), ""mmm d, yyyy"")
          )
        )
      )
    ),
    """"
  )
)
"),"")</f>
        <v/>
      </c>
      <c r="BM678" s="65" t="str">
        <f t="shared" si="15"/>
        <v/>
      </c>
      <c r="BN678" s="66"/>
      <c r="BO678" s="67"/>
      <c r="BP678" s="49" t="b">
        <v>0</v>
      </c>
      <c r="BQ678" s="49" t="b">
        <v>0</v>
      </c>
      <c r="BR678" s="68"/>
      <c r="BS678" s="69"/>
      <c r="BT678" s="70" t="b">
        <v>0</v>
      </c>
      <c r="BU678" s="71"/>
      <c r="BV678" s="72"/>
      <c r="BW678" s="86" t="b">
        <v>0</v>
      </c>
      <c r="BX678" s="87"/>
    </row>
    <row r="679">
      <c r="A679" s="35" t="str">
        <f t="shared" si="1"/>
        <v/>
      </c>
      <c r="B679" s="36" t="str">
        <f t="shared" si="2"/>
        <v/>
      </c>
      <c r="C679" s="36" t="str">
        <f t="array" ref="C679">IF(
  M679="",
  "",
  IFERROR(
    INDEX(
      '{INDEX} Tour Packages'!$A:$ZZ,
      MATCH(
        M679,
        INDEX(
          '{INDEX} Tour Packages'!$A:$ZZ,
          ,
          MATCH("Tour Package Name", '{INDEX} Tour Packages'!$4:$4, 0)
        ),
        0
      ),
      MATCH("Tour Code", '{INDEX} Tour Packages'!$4:$4, 0)
    ),
    "XXX"
  )
)
</f>
        <v/>
      </c>
      <c r="D679" s="36" t="str">
        <f t="shared" si="3"/>
        <v/>
      </c>
      <c r="E679" s="36" t="str">
        <f t="shared" si="4"/>
        <v/>
      </c>
      <c r="F679" s="37" t="str">
        <f t="shared" si="5"/>
        <v/>
      </c>
      <c r="G679" s="89"/>
      <c r="H679" s="89"/>
      <c r="I679" s="90"/>
      <c r="J679" s="40" t="str">
        <f t="shared" si="16"/>
        <v> </v>
      </c>
      <c r="K679" s="91"/>
      <c r="L679" s="55"/>
      <c r="M679" s="55"/>
      <c r="N679" s="91"/>
      <c r="O679" s="43" t="str">
        <f>IFERROR(__xludf.DUMMYFUNCTION("IF(N679="""","""",IFERROR(
  N679 + VALUE(REGEXEXTRACT(P679, ""(\d+)\s+Days"")),
  """"
)
)"),"")</f>
        <v/>
      </c>
      <c r="P679" s="43" t="str">
        <f t="array" ref="P679">IFERROR(
  INDEX(
    INDEX('{INDEX} Tour Packages'!$A:$ZZ, , MATCH(P$3, '{INDEX} Tour Packages'!$4:$4, 0)),
    MATCH(M679, INDEX('{INDEX} Tour Packages'!$A:$ZZ,0, MATCH("Tour Package Name", '{INDEX} Tour Packages'!$4:$4, 0)), 0)
  ),
"")
</f>
        <v/>
      </c>
      <c r="Q679" s="44" t="str">
        <f t="shared" si="7"/>
        <v/>
      </c>
      <c r="R679" s="44" t="str">
        <f>IFERROR(__xludf.DUMMYFUNCTION("IF(OR(ISBLANK(K679), ISBLANK(N679)), """", 
  LET(
    resDate, K679,
    tourDate, N679,
    monthCount, MAX(0, DATEDIF(resDate, tourDate - 3, ""M"") + 1),
    secondDates, ARRAYFORMULA(DATE(YEAR(resDate), MONTH(resDate) + SEQUENCE(monthCount), 2)),
    "&amp;"validDates, FILTER(secondDates, (secondDates &gt; resDate + 2) * (secondDates &lt;= tourDate - 3)),
    IF(ISERROR(validDates), 0, COUNTA(validDates))
  )
)
"),"")</f>
        <v/>
      </c>
      <c r="S679" s="44" t="str">
        <f t="shared" si="8"/>
        <v/>
      </c>
      <c r="T679" s="45" t="str">
        <f t="array" ref="T679">IF(ISBLANK(BO679),IFERROR(
  INDEX(
    INDEX('{INDEX} Payment Terms'!$A:$G, , MATCH(T$3, '{INDEX} Payment Terms'!$4:$4, 0)),
    MATCH(Q679, INDEX('{INDEX} Payment Terms'!$A:$G,0, MATCH("Payment Condition", '{INDEX} Payment Terms'!$4:$4, 0)), 0)
  ),
""),"Cancelled")
</f>
        <v/>
      </c>
      <c r="U679" s="46" t="b">
        <v>0</v>
      </c>
      <c r="V679" s="47" t="str">
        <f>IFERROR(__xludf.DUMMYFUNCTION("IF(OR(L679=""Duo Booking"", L679=""Group Booking""),
IF(U679=FALSE,"""",
    LET(
      bookingType, L679,
      tour, M679,
      mainFirst, H679,
      mainLast, I679,
      mainEmail, G679,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$L$4:L679, bookingType,
          $M$4:M679, tour,
          $H$4:H679, mainFirst,
          $I$4:I679, mainLast,
          $G$4:G679, mainEmail
        ),
        ""000""
      ),
  "&amp;"    baseID &amp; ""-"" &amp; memberNumber
    )
  ),
  """"
)
"),"")</f>
        <v/>
      </c>
      <c r="W679" s="48"/>
      <c r="X679" s="85" t="b">
        <v>0</v>
      </c>
      <c r="Y679" s="85" t="b">
        <v>0</v>
      </c>
      <c r="Z679" s="85" t="b">
        <v>0</v>
      </c>
      <c r="AA679" s="50"/>
      <c r="AB679" s="51"/>
      <c r="AC679" s="85" t="b">
        <v>0</v>
      </c>
      <c r="AD679" s="92"/>
      <c r="AE679" s="88"/>
      <c r="AF679" s="36" t="str">
        <f t="array" ref="AF679">IF(M679="","",INDEX(
      '{INDEX} Tour Packages'!$A:$ZP,
      MATCH($M679, '{INDEX} Tour Packages'!$A:$A, 0),
      MATCH(AF$3, '{INDEX} Tour Packages'!$4:$4, 0)
    ))</f>
        <v/>
      </c>
      <c r="AG679" s="36" t="str">
        <f t="array" ref="AG679">IF(M679="","",INDEX(
      '{INDEX} Tour Packages'!$A:$ZP,
      MATCH($M679, '{INDEX} Tour Packages'!$A:$A, 0),
      MATCH(AG$3, '{INDEX} Tour Packages'!$4:$4, 0)
    ))</f>
        <v/>
      </c>
      <c r="AH679" s="36" t="str">
        <f t="array" ref="AH679">IF(M679="","",INDEX(
      '{INDEX} Tour Packages'!$A:$ZP,
      MATCH($M679, '{INDEX} Tour Packages'!$A:$A, 0),
      MATCH(AH$3, '{INDEX} Tour Packages'!$4:$4, 0)
    ))</f>
        <v/>
      </c>
      <c r="AI679" s="54" t="str">
        <f t="shared" si="9"/>
        <v/>
      </c>
      <c r="AJ679" s="42"/>
      <c r="AK679" s="55"/>
      <c r="AL679" s="46" t="b">
        <v>0</v>
      </c>
      <c r="AM679" s="56"/>
      <c r="AN679" s="57" t="str">
        <f t="shared" si="10"/>
        <v/>
      </c>
      <c r="AO679" s="58" t="str">
        <f t="shared" si="11"/>
        <v/>
      </c>
      <c r="AP679" s="59"/>
      <c r="AQ679" s="60"/>
      <c r="AR679" s="61"/>
      <c r="AS679" s="61"/>
      <c r="AT679" s="61" t="str">
        <f>IFERROR(__xludf.DUMMYFUNCTION("IF( 
  OR($AJ679=""Full Payment"", ISBLANK($K679)),
  """",
  IF(
    OR(
      Q679=""Standard Booking, P1"",
      Q679=""Standard Booking, P2"",
      Q679=""Standard Booking, P3"",
      Q679=""Standard Booking, P4""
    ),
    LET(
      resDate,   $"&amp;"K679,
      tourDate,  $N679,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79" s="62" t="str">
        <f t="shared" si="12"/>
        <v/>
      </c>
      <c r="AV679" s="63"/>
      <c r="AW679" s="64"/>
      <c r="AX679" s="64"/>
      <c r="AY679" s="64"/>
      <c r="AZ679" s="64" t="str">
        <f>IFERROR(__xludf.DUMMYFUNCTION("IF(
  OR($AJ679=""Full Payment"",$AJ679=""P1"", ISBLANK($K679)),
  """",
  IF(
    OR(
      $Q679=""Standard Booking, P2"",
      $Q679=""Standard Booking, P3"",
      $Q679=""Standard Booking, P4""
    ),
    LET(
      resDate,   $K679,
      tourDate,"&amp;"  $N679,
      monthCount, DATEDIF(resDate, tourDate, ""M"") + 1,
      secondDates, ARRAYFORMULA(
        DATE(
          YEAR(resDate),
          MONTH(resDate) + SEQUENCE(monthCount),
          2
        )
      ),
      validDates, FILTER(
        sec"&amp;"ondDates,
        (secondDates &gt; resDate + 2) *
        (secondDates &lt;= tourDate - 3)
      ),
      IF(
        OR($AJ679=""P2"", $AJ679=""P3"", $AJ679=""P4""),
        IF(
          COUNTA(validDates) &lt; 2,
          """",
          TEXT(INDEX(validDates"&amp;", 2), ""mmm d, yyyy"")
        ),
        IF(
          COUNTA(validDates) &lt; 2,
          """",
          TEXTJOIN("", "", TRUE,
            TEXT(INDEX(validDates, 1), ""mmm d, yyyy""),
            TEXT(INDEX(validDates, 2), ""mmm d, yyyy"")
          )
 "&amp;"       )
      )
    ),
    """"
  )
)
"),"")</f>
        <v/>
      </c>
      <c r="BA679" s="65" t="str">
        <f t="shared" si="13"/>
        <v/>
      </c>
      <c r="BB679" s="63"/>
      <c r="BC679" s="64"/>
      <c r="BD679" s="64"/>
      <c r="BE679" s="64"/>
      <c r="BF679" s="64" t="str">
        <f>IFERROR(__xludf.DUMMYFUNCTION("IF(
  OR($AJ679=""Full Payment"",$AJ679=""P1"", $AJ679=""P2""),
  """",
  IF(
    AND(
      NOT(ISBLANK($K679)),
      OR(
        Q679=""Standard Booking, P3"",
        Q679=""Standard Booking, P4""
      )
    ),
    LET(
      resDate,   $K679,
      "&amp;"tourDate,  $N679,
      monthCount, DATEDIF(resDate, tourDate, ""M"") + 1,
      secondDates, ARRAYFORMULA(
        DATE(
          YEAR(resDate),
          MONTH(resDate) + SEQUENCE(monthCount),
          2
        )
      ),
      validDates, FILTER(
  "&amp;"      secondDates,
        (secondDates &gt; resDate + 2) *
        (secondDates &lt;= tourDate - 3)
      ),
      IF(
        $AJ679=""P4"",
        IF(
          COUNTA(validDates) &lt; 3,
          """",
          TEXT(INDEX(validDates, 3), ""mmm d, yyyy"")
  "&amp;"      ),
        IF(
          $AJ679=""P3"",
          IF(
            COUNTA(validDates) &lt; 3,
            """",
            TEXT(INDEX(validDates, 3), ""mmm d, yyyy"")
          ),
          IF(
            COUNTA(validDates) &lt; 3,
            """",
    "&amp;"        TEXTJOIN("", "", TRUE,
              TEXT(INDEX(validDates, 1), ""mmm d, yyyy""),
              TEXT(INDEX(validDates, 2), ""mmm d, yyyy""),
              TEXT(INDEX(validDates, 3), ""mmm d, yyyy"")
            )
          )
        )
      )
    "&amp;"),
    """"
  )
)
"),"")</f>
        <v/>
      </c>
      <c r="BG679" s="65" t="str">
        <f t="shared" si="14"/>
        <v/>
      </c>
      <c r="BH679" s="63"/>
      <c r="BI679" s="64"/>
      <c r="BJ679" s="64"/>
      <c r="BK679" s="64"/>
      <c r="BL679" s="64" t="str">
        <f>IFERROR(__xludf.DUMMYFUNCTION("IF(
  OR($AJ679=""Full Payment"",$AJ679=""P1"",$AJ679=""P2"",$AJ679=""P3""),
  """",
  IF(
    AND(
      NOT(ISBLANK($K679)),
      $Q679=""Standard Booking, P4""
    ),
    LET(
      resDate,   $K679,
      tourDate,  $N679,
      monthCount, DATEDIF(r"&amp;"esDate, tourDate, ""M"") + 1,
      secondDates, ARRAYFORMULA(
        DATE(
          YEAR(resDate),
          MONTH(resDate) + SEQUENCE(monthCount),
          2
        )
      ),
      validDates, FILTER(
        secondDates,
        (secondDates &gt; res"&amp;"Date + 2) *
        (secondDates &lt;= tourDate - 3)
      ),
      IF(
        $AJ679=""P4"",
        IF(
          COUNTA(validDates) &lt; 4,
          """",
          TEXT(
            INDEX(validDates, 4),
            ""mmm d, yyyy""
          )
        ),
"&amp;"        IF(
          COUNTA(validDates) &lt; 4,
          """",
          TEXTJOIN(
            "", "", TRUE,
            TEXT(INDEX(validDates, 1), ""mmm d, yyyy""),
            TEXT(INDEX(validDates, 2), ""mmm d, yyyy""),
            TEXT(INDEX(validDates"&amp;", 3), ""mmm d, yyyy""),
            TEXT(INDEX(validDates, 4), ""mmm d, yyyy"")
          )
        )
      )
    ),
    """"
  )
)
"),"")</f>
        <v/>
      </c>
      <c r="BM679" s="65" t="str">
        <f t="shared" si="15"/>
        <v/>
      </c>
      <c r="BN679" s="66"/>
      <c r="BO679" s="67"/>
      <c r="BP679" s="49" t="b">
        <v>0</v>
      </c>
      <c r="BQ679" s="49" t="b">
        <v>0</v>
      </c>
      <c r="BR679" s="68"/>
      <c r="BS679" s="69"/>
      <c r="BT679" s="70" t="b">
        <v>0</v>
      </c>
      <c r="BU679" s="71"/>
      <c r="BV679" s="72"/>
      <c r="BW679" s="86" t="b">
        <v>0</v>
      </c>
      <c r="BX679" s="87"/>
    </row>
    <row r="680">
      <c r="A680" s="35" t="str">
        <f t="shared" si="1"/>
        <v/>
      </c>
      <c r="B680" s="36" t="str">
        <f t="shared" si="2"/>
        <v/>
      </c>
      <c r="C680" s="36" t="str">
        <f t="array" ref="C680">IF(
  M680="",
  "",
  IFERROR(
    INDEX(
      '{INDEX} Tour Packages'!$A:$ZZ,
      MATCH(
        M680,
        INDEX(
          '{INDEX} Tour Packages'!$A:$ZZ,
          ,
          MATCH("Tour Package Name", '{INDEX} Tour Packages'!$4:$4, 0)
        ),
        0
      ),
      MATCH("Tour Code", '{INDEX} Tour Packages'!$4:$4, 0)
    ),
    "XXX"
  )
)
</f>
        <v/>
      </c>
      <c r="D680" s="36" t="str">
        <f t="shared" si="3"/>
        <v/>
      </c>
      <c r="E680" s="36" t="str">
        <f t="shared" si="4"/>
        <v/>
      </c>
      <c r="F680" s="37" t="str">
        <f t="shared" si="5"/>
        <v/>
      </c>
      <c r="G680" s="89"/>
      <c r="H680" s="89"/>
      <c r="I680" s="90"/>
      <c r="J680" s="40" t="str">
        <f t="shared" si="16"/>
        <v> </v>
      </c>
      <c r="K680" s="91"/>
      <c r="L680" s="55"/>
      <c r="M680" s="55"/>
      <c r="N680" s="91"/>
      <c r="O680" s="43" t="str">
        <f>IFERROR(__xludf.DUMMYFUNCTION("IF(N680="""","""",IFERROR(
  N680 + VALUE(REGEXEXTRACT(P680, ""(\d+)\s+Days"")),
  """"
)
)"),"")</f>
        <v/>
      </c>
      <c r="P680" s="43" t="str">
        <f t="array" ref="P680">IFERROR(
  INDEX(
    INDEX('{INDEX} Tour Packages'!$A:$ZZ, , MATCH(P$3, '{INDEX} Tour Packages'!$4:$4, 0)),
    MATCH(M680, INDEX('{INDEX} Tour Packages'!$A:$ZZ,0, MATCH("Tour Package Name", '{INDEX} Tour Packages'!$4:$4, 0)), 0)
  ),
"")
</f>
        <v/>
      </c>
      <c r="Q680" s="44" t="str">
        <f t="shared" si="7"/>
        <v/>
      </c>
      <c r="R680" s="44" t="str">
        <f>IFERROR(__xludf.DUMMYFUNCTION("IF(OR(ISBLANK(K680), ISBLANK(N680)), """", 
  LET(
    resDate, K680,
    tourDate, N680,
    monthCount, MAX(0, DATEDIF(resDate, tourDate - 3, ""M"") + 1),
    secondDates, ARRAYFORMULA(DATE(YEAR(resDate), MONTH(resDate) + SEQUENCE(monthCount), 2)),
    "&amp;"validDates, FILTER(secondDates, (secondDates &gt; resDate + 2) * (secondDates &lt;= tourDate - 3)),
    IF(ISERROR(validDates), 0, COUNTA(validDates))
  )
)
"),"")</f>
        <v/>
      </c>
      <c r="S680" s="44" t="str">
        <f t="shared" si="8"/>
        <v/>
      </c>
      <c r="T680" s="45" t="str">
        <f t="array" ref="T680">IF(ISBLANK(BO680),IFERROR(
  INDEX(
    INDEX('{INDEX} Payment Terms'!$A:$G, , MATCH(T$3, '{INDEX} Payment Terms'!$4:$4, 0)),
    MATCH(Q680, INDEX('{INDEX} Payment Terms'!$A:$G,0, MATCH("Payment Condition", '{INDEX} Payment Terms'!$4:$4, 0)), 0)
  ),
""),"Cancelled")
</f>
        <v/>
      </c>
      <c r="U680" s="46" t="b">
        <v>0</v>
      </c>
      <c r="V680" s="47" t="str">
        <f>IFERROR(__xludf.DUMMYFUNCTION("IF(OR(L680=""Duo Booking"", L680=""Group Booking""),
IF(U680=FALSE,"""",
    LET(
      bookingType, L680,
      tour, M680,
      mainFirst, H680,
      mainLast, I680,
      mainEmail, G680,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$L$4:L680, bookingType,
          $M$4:M680, tour,
          $H$4:H680, mainFirst,
          $I$4:I680, mainLast,
          $G$4:G680, mainEmail
        ),
        ""000""
      ),
  "&amp;"    baseID &amp; ""-"" &amp; memberNumber
    )
  ),
  """"
)
"),"")</f>
        <v/>
      </c>
      <c r="W680" s="48"/>
      <c r="X680" s="85" t="b">
        <v>0</v>
      </c>
      <c r="Y680" s="85" t="b">
        <v>0</v>
      </c>
      <c r="Z680" s="85" t="b">
        <v>0</v>
      </c>
      <c r="AA680" s="50"/>
      <c r="AB680" s="51"/>
      <c r="AC680" s="85" t="b">
        <v>0</v>
      </c>
      <c r="AD680" s="92"/>
      <c r="AE680" s="88"/>
      <c r="AF680" s="36" t="str">
        <f t="array" ref="AF680">IF(M680="","",INDEX(
      '{INDEX} Tour Packages'!$A:$ZP,
      MATCH($M680, '{INDEX} Tour Packages'!$A:$A, 0),
      MATCH(AF$3, '{INDEX} Tour Packages'!$4:$4, 0)
    ))</f>
        <v/>
      </c>
      <c r="AG680" s="36" t="str">
        <f t="array" ref="AG680">IF(M680="","",INDEX(
      '{INDEX} Tour Packages'!$A:$ZP,
      MATCH($M680, '{INDEX} Tour Packages'!$A:$A, 0),
      MATCH(AG$3, '{INDEX} Tour Packages'!$4:$4, 0)
    ))</f>
        <v/>
      </c>
      <c r="AH680" s="36" t="str">
        <f t="array" ref="AH680">IF(M680="","",INDEX(
      '{INDEX} Tour Packages'!$A:$ZP,
      MATCH($M680, '{INDEX} Tour Packages'!$A:$A, 0),
      MATCH(AH$3, '{INDEX} Tour Packages'!$4:$4, 0)
    ))</f>
        <v/>
      </c>
      <c r="AI680" s="54" t="str">
        <f t="shared" si="9"/>
        <v/>
      </c>
      <c r="AJ680" s="42"/>
      <c r="AK680" s="55"/>
      <c r="AL680" s="46" t="b">
        <v>0</v>
      </c>
      <c r="AM680" s="56"/>
      <c r="AN680" s="57" t="str">
        <f t="shared" si="10"/>
        <v/>
      </c>
      <c r="AO680" s="58" t="str">
        <f t="shared" si="11"/>
        <v/>
      </c>
      <c r="AP680" s="59"/>
      <c r="AQ680" s="60"/>
      <c r="AR680" s="61"/>
      <c r="AS680" s="61"/>
      <c r="AT680" s="61" t="str">
        <f>IFERROR(__xludf.DUMMYFUNCTION("IF( 
  OR($AJ680=""Full Payment"", ISBLANK($K680)),
  """",
  IF(
    OR(
      Q680=""Standard Booking, P1"",
      Q680=""Standard Booking, P2"",
      Q680=""Standard Booking, P3"",
      Q680=""Standard Booking, P4""
    ),
    LET(
      resDate,   $"&amp;"K680,
      tourDate,  $N680,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0" s="62" t="str">
        <f t="shared" si="12"/>
        <v/>
      </c>
      <c r="AV680" s="63"/>
      <c r="AW680" s="64"/>
      <c r="AX680" s="64"/>
      <c r="AY680" s="64"/>
      <c r="AZ680" s="64" t="str">
        <f>IFERROR(__xludf.DUMMYFUNCTION("IF(
  OR($AJ680=""Full Payment"",$AJ680=""P1"", ISBLANK($K680)),
  """",
  IF(
    OR(
      $Q680=""Standard Booking, P2"",
      $Q680=""Standard Booking, P3"",
      $Q680=""Standard Booking, P4""
    ),
    LET(
      resDate,   $K680,
      tourDate,"&amp;"  $N680,
      monthCount, DATEDIF(resDate, tourDate, ""M"") + 1,
      secondDates, ARRAYFORMULA(
        DATE(
          YEAR(resDate),
          MONTH(resDate) + SEQUENCE(monthCount),
          2
        )
      ),
      validDates, FILTER(
        sec"&amp;"ondDates,
        (secondDates &gt; resDate + 2) *
        (secondDates &lt;= tourDate - 3)
      ),
      IF(
        OR($AJ680=""P2"", $AJ680=""P3"", $AJ680=""P4""),
        IF(
          COUNTA(validDates) &lt; 2,
          """",
          TEXT(INDEX(validDates"&amp;", 2), ""mmm d, yyyy"")
        ),
        IF(
          COUNTA(validDates) &lt; 2,
          """",
          TEXTJOIN("", "", TRUE,
            TEXT(INDEX(validDates, 1), ""mmm d, yyyy""),
            TEXT(INDEX(validDates, 2), ""mmm d, yyyy"")
          )
 "&amp;"       )
      )
    ),
    """"
  )
)
"),"")</f>
        <v/>
      </c>
      <c r="BA680" s="65" t="str">
        <f t="shared" si="13"/>
        <v/>
      </c>
      <c r="BB680" s="63"/>
      <c r="BC680" s="64"/>
      <c r="BD680" s="64"/>
      <c r="BE680" s="64"/>
      <c r="BF680" s="64" t="str">
        <f>IFERROR(__xludf.DUMMYFUNCTION("IF(
  OR($AJ680=""Full Payment"",$AJ680=""P1"", $AJ680=""P2""),
  """",
  IF(
    AND(
      NOT(ISBLANK($K680)),
      OR(
        Q680=""Standard Booking, P3"",
        Q680=""Standard Booking, P4""
      )
    ),
    LET(
      resDate,   $K680,
      "&amp;"tourDate,  $N680,
      monthCount, DATEDIF(resDate, tourDate, ""M"") + 1,
      secondDates, ARRAYFORMULA(
        DATE(
          YEAR(resDate),
          MONTH(resDate) + SEQUENCE(monthCount),
          2
        )
      ),
      validDates, FILTER(
  "&amp;"      secondDates,
        (secondDates &gt; resDate + 2) *
        (secondDates &lt;= tourDate - 3)
      ),
      IF(
        $AJ680=""P4"",
        IF(
          COUNTA(validDates) &lt; 3,
          """",
          TEXT(INDEX(validDates, 3), ""mmm d, yyyy"")
  "&amp;"      ),
        IF(
          $AJ680=""P3"",
          IF(
            COUNTA(validDates) &lt; 3,
            """",
            TEXT(INDEX(validDates, 3), ""mmm d, yyyy"")
          ),
          IF(
            COUNTA(validDates) &lt; 3,
            """",
    "&amp;"        TEXTJOIN("", "", TRUE,
              TEXT(INDEX(validDates, 1), ""mmm d, yyyy""),
              TEXT(INDEX(validDates, 2), ""mmm d, yyyy""),
              TEXT(INDEX(validDates, 3), ""mmm d, yyyy"")
            )
          )
        )
      )
    "&amp;"),
    """"
  )
)
"),"")</f>
        <v/>
      </c>
      <c r="BG680" s="65" t="str">
        <f t="shared" si="14"/>
        <v/>
      </c>
      <c r="BH680" s="63"/>
      <c r="BI680" s="64"/>
      <c r="BJ680" s="64"/>
      <c r="BK680" s="64"/>
      <c r="BL680" s="64" t="str">
        <f>IFERROR(__xludf.DUMMYFUNCTION("IF(
  OR($AJ680=""Full Payment"",$AJ680=""P1"",$AJ680=""P2"",$AJ680=""P3""),
  """",
  IF(
    AND(
      NOT(ISBLANK($K680)),
      $Q680=""Standard Booking, P4""
    ),
    LET(
      resDate,   $K680,
      tourDate,  $N680,
      monthCount, DATEDIF(r"&amp;"esDate, tourDate, ""M"") + 1,
      secondDates, ARRAYFORMULA(
        DATE(
          YEAR(resDate),
          MONTH(resDate) + SEQUENCE(monthCount),
          2
        )
      ),
      validDates, FILTER(
        secondDates,
        (secondDates &gt; res"&amp;"Date + 2) *
        (secondDates &lt;= tourDate - 3)
      ),
      IF(
        $AJ680=""P4"",
        IF(
          COUNTA(validDates) &lt; 4,
          """",
          TEXT(
            INDEX(validDates, 4),
            ""mmm d, yyyy""
          )
        ),
"&amp;"        IF(
          COUNTA(validDates) &lt; 4,
          """",
          TEXTJOIN(
            "", "", TRUE,
            TEXT(INDEX(validDates, 1), ""mmm d, yyyy""),
            TEXT(INDEX(validDates, 2), ""mmm d, yyyy""),
            TEXT(INDEX(validDates"&amp;", 3), ""mmm d, yyyy""),
            TEXT(INDEX(validDates, 4), ""mmm d, yyyy"")
          )
        )
      )
    ),
    """"
  )
)
"),"")</f>
        <v/>
      </c>
      <c r="BM680" s="65" t="str">
        <f t="shared" si="15"/>
        <v/>
      </c>
      <c r="BN680" s="66"/>
      <c r="BO680" s="67"/>
      <c r="BP680" s="49" t="b">
        <v>0</v>
      </c>
      <c r="BQ680" s="49" t="b">
        <v>0</v>
      </c>
      <c r="BR680" s="68"/>
      <c r="BS680" s="69"/>
      <c r="BT680" s="70" t="b">
        <v>0</v>
      </c>
      <c r="BU680" s="71"/>
      <c r="BV680" s="72"/>
      <c r="BW680" s="86" t="b">
        <v>0</v>
      </c>
      <c r="BX680" s="87"/>
    </row>
    <row r="681">
      <c r="A681" s="35" t="str">
        <f t="shared" si="1"/>
        <v/>
      </c>
      <c r="B681" s="36" t="str">
        <f t="shared" si="2"/>
        <v/>
      </c>
      <c r="C681" s="36" t="str">
        <f t="array" ref="C681">IF(
  M681="",
  "",
  IFERROR(
    INDEX(
      '{INDEX} Tour Packages'!$A:$ZZ,
      MATCH(
        M681,
        INDEX(
          '{INDEX} Tour Packages'!$A:$ZZ,
          ,
          MATCH("Tour Package Name", '{INDEX} Tour Packages'!$4:$4, 0)
        ),
        0
      ),
      MATCH("Tour Code", '{INDEX} Tour Packages'!$4:$4, 0)
    ),
    "XXX"
  )
)
</f>
        <v/>
      </c>
      <c r="D681" s="36" t="str">
        <f t="shared" si="3"/>
        <v/>
      </c>
      <c r="E681" s="36" t="str">
        <f t="shared" si="4"/>
        <v/>
      </c>
      <c r="F681" s="37" t="str">
        <f t="shared" si="5"/>
        <v/>
      </c>
      <c r="G681" s="89"/>
      <c r="H681" s="89"/>
      <c r="I681" s="90"/>
      <c r="J681" s="40" t="str">
        <f t="shared" si="16"/>
        <v> </v>
      </c>
      <c r="K681" s="91"/>
      <c r="L681" s="55"/>
      <c r="M681" s="55"/>
      <c r="N681" s="91"/>
      <c r="O681" s="43" t="str">
        <f>IFERROR(__xludf.DUMMYFUNCTION("IF(N681="""","""",IFERROR(
  N681 + VALUE(REGEXEXTRACT(P681, ""(\d+)\s+Days"")),
  """"
)
)"),"")</f>
        <v/>
      </c>
      <c r="P681" s="43" t="str">
        <f t="array" ref="P681">IFERROR(
  INDEX(
    INDEX('{INDEX} Tour Packages'!$A:$ZZ, , MATCH(P$3, '{INDEX} Tour Packages'!$4:$4, 0)),
    MATCH(M681, INDEX('{INDEX} Tour Packages'!$A:$ZZ,0, MATCH("Tour Package Name", '{INDEX} Tour Packages'!$4:$4, 0)), 0)
  ),
"")
</f>
        <v/>
      </c>
      <c r="Q681" s="44" t="str">
        <f t="shared" si="7"/>
        <v/>
      </c>
      <c r="R681" s="44" t="str">
        <f>IFERROR(__xludf.DUMMYFUNCTION("IF(OR(ISBLANK(K681), ISBLANK(N681)), """", 
  LET(
    resDate, K681,
    tourDate, N681,
    monthCount, MAX(0, DATEDIF(resDate, tourDate - 3, ""M"") + 1),
    secondDates, ARRAYFORMULA(DATE(YEAR(resDate), MONTH(resDate) + SEQUENCE(monthCount), 2)),
    "&amp;"validDates, FILTER(secondDates, (secondDates &gt; resDate + 2) * (secondDates &lt;= tourDate - 3)),
    IF(ISERROR(validDates), 0, COUNTA(validDates))
  )
)
"),"")</f>
        <v/>
      </c>
      <c r="S681" s="44" t="str">
        <f t="shared" si="8"/>
        <v/>
      </c>
      <c r="T681" s="45" t="str">
        <f t="array" ref="T681">IF(ISBLANK(BO681),IFERROR(
  INDEX(
    INDEX('{INDEX} Payment Terms'!$A:$G, , MATCH(T$3, '{INDEX} Payment Terms'!$4:$4, 0)),
    MATCH(Q681, INDEX('{INDEX} Payment Terms'!$A:$G,0, MATCH("Payment Condition", '{INDEX} Payment Terms'!$4:$4, 0)), 0)
  ),
""),"Cancelled")
</f>
        <v/>
      </c>
      <c r="U681" s="46" t="b">
        <v>0</v>
      </c>
      <c r="V681" s="47" t="str">
        <f>IFERROR(__xludf.DUMMYFUNCTION("IF(OR(L681=""Duo Booking"", L681=""Group Booking""),
IF(U681=FALSE,"""",
    LET(
      bookingType, L681,
      tour, M681,
      mainFirst, H681,
      mainLast, I681,
      mainEmail, G681,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$L$4:L681, bookingType,
          $M$4:M681, tour,
          $H$4:H681, mainFirst,
          $I$4:I681, mainLast,
          $G$4:G681, mainEmail
        ),
        ""000""
      ),
  "&amp;"    baseID &amp; ""-"" &amp; memberNumber
    )
  ),
  """"
)
"),"")</f>
        <v/>
      </c>
      <c r="W681" s="48"/>
      <c r="X681" s="85" t="b">
        <v>0</v>
      </c>
      <c r="Y681" s="85" t="b">
        <v>0</v>
      </c>
      <c r="Z681" s="85" t="b">
        <v>0</v>
      </c>
      <c r="AA681" s="50"/>
      <c r="AB681" s="51"/>
      <c r="AC681" s="85" t="b">
        <v>0</v>
      </c>
      <c r="AD681" s="92"/>
      <c r="AE681" s="88"/>
      <c r="AF681" s="36" t="str">
        <f t="array" ref="AF681">IF(M681="","",INDEX(
      '{INDEX} Tour Packages'!$A:$ZP,
      MATCH($M681, '{INDEX} Tour Packages'!$A:$A, 0),
      MATCH(AF$3, '{INDEX} Tour Packages'!$4:$4, 0)
    ))</f>
        <v/>
      </c>
      <c r="AG681" s="36" t="str">
        <f t="array" ref="AG681">IF(M681="","",INDEX(
      '{INDEX} Tour Packages'!$A:$ZP,
      MATCH($M681, '{INDEX} Tour Packages'!$A:$A, 0),
      MATCH(AG$3, '{INDEX} Tour Packages'!$4:$4, 0)
    ))</f>
        <v/>
      </c>
      <c r="AH681" s="36" t="str">
        <f t="array" ref="AH681">IF(M681="","",INDEX(
      '{INDEX} Tour Packages'!$A:$ZP,
      MATCH($M681, '{INDEX} Tour Packages'!$A:$A, 0),
      MATCH(AH$3, '{INDEX} Tour Packages'!$4:$4, 0)
    ))</f>
        <v/>
      </c>
      <c r="AI681" s="54" t="str">
        <f t="shared" si="9"/>
        <v/>
      </c>
      <c r="AJ681" s="42"/>
      <c r="AK681" s="55"/>
      <c r="AL681" s="46" t="b">
        <v>0</v>
      </c>
      <c r="AM681" s="56"/>
      <c r="AN681" s="57" t="str">
        <f t="shared" si="10"/>
        <v/>
      </c>
      <c r="AO681" s="58" t="str">
        <f t="shared" si="11"/>
        <v/>
      </c>
      <c r="AP681" s="59"/>
      <c r="AQ681" s="60"/>
      <c r="AR681" s="61"/>
      <c r="AS681" s="61"/>
      <c r="AT681" s="61" t="str">
        <f>IFERROR(__xludf.DUMMYFUNCTION("IF( 
  OR($AJ681=""Full Payment"", ISBLANK($K681)),
  """",
  IF(
    OR(
      Q681=""Standard Booking, P1"",
      Q681=""Standard Booking, P2"",
      Q681=""Standard Booking, P3"",
      Q681=""Standard Booking, P4""
    ),
    LET(
      resDate,   $"&amp;"K681,
      tourDate,  $N681,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1" s="62" t="str">
        <f t="shared" si="12"/>
        <v/>
      </c>
      <c r="AV681" s="63"/>
      <c r="AW681" s="64"/>
      <c r="AX681" s="64"/>
      <c r="AY681" s="64"/>
      <c r="AZ681" s="64" t="str">
        <f>IFERROR(__xludf.DUMMYFUNCTION("IF(
  OR($AJ681=""Full Payment"",$AJ681=""P1"", ISBLANK($K681)),
  """",
  IF(
    OR(
      $Q681=""Standard Booking, P2"",
      $Q681=""Standard Booking, P3"",
      $Q681=""Standard Booking, P4""
    ),
    LET(
      resDate,   $K681,
      tourDate,"&amp;"  $N681,
      monthCount, DATEDIF(resDate, tourDate, ""M"") + 1,
      secondDates, ARRAYFORMULA(
        DATE(
          YEAR(resDate),
          MONTH(resDate) + SEQUENCE(monthCount),
          2
        )
      ),
      validDates, FILTER(
        sec"&amp;"ondDates,
        (secondDates &gt; resDate + 2) *
        (secondDates &lt;= tourDate - 3)
      ),
      IF(
        OR($AJ681=""P2"", $AJ681=""P3"", $AJ681=""P4""),
        IF(
          COUNTA(validDates) &lt; 2,
          """",
          TEXT(INDEX(validDates"&amp;", 2), ""mmm d, yyyy"")
        ),
        IF(
          COUNTA(validDates) &lt; 2,
          """",
          TEXTJOIN("", "", TRUE,
            TEXT(INDEX(validDates, 1), ""mmm d, yyyy""),
            TEXT(INDEX(validDates, 2), ""mmm d, yyyy"")
          )
 "&amp;"       )
      )
    ),
    """"
  )
)
"),"")</f>
        <v/>
      </c>
      <c r="BA681" s="65" t="str">
        <f t="shared" si="13"/>
        <v/>
      </c>
      <c r="BB681" s="63"/>
      <c r="BC681" s="64"/>
      <c r="BD681" s="64"/>
      <c r="BE681" s="64"/>
      <c r="BF681" s="64" t="str">
        <f>IFERROR(__xludf.DUMMYFUNCTION("IF(
  OR($AJ681=""Full Payment"",$AJ681=""P1"", $AJ681=""P2""),
  """",
  IF(
    AND(
      NOT(ISBLANK($K681)),
      OR(
        Q681=""Standard Booking, P3"",
        Q681=""Standard Booking, P4""
      )
    ),
    LET(
      resDate,   $K681,
      "&amp;"tourDate,  $N681,
      monthCount, DATEDIF(resDate, tourDate, ""M"") + 1,
      secondDates, ARRAYFORMULA(
        DATE(
          YEAR(resDate),
          MONTH(resDate) + SEQUENCE(monthCount),
          2
        )
      ),
      validDates, FILTER(
  "&amp;"      secondDates,
        (secondDates &gt; resDate + 2) *
        (secondDates &lt;= tourDate - 3)
      ),
      IF(
        $AJ681=""P4"",
        IF(
          COUNTA(validDates) &lt; 3,
          """",
          TEXT(INDEX(validDates, 3), ""mmm d, yyyy"")
  "&amp;"      ),
        IF(
          $AJ681=""P3"",
          IF(
            COUNTA(validDates) &lt; 3,
            """",
            TEXT(INDEX(validDates, 3), ""mmm d, yyyy"")
          ),
          IF(
            COUNTA(validDates) &lt; 3,
            """",
    "&amp;"        TEXTJOIN("", "", TRUE,
              TEXT(INDEX(validDates, 1), ""mmm d, yyyy""),
              TEXT(INDEX(validDates, 2), ""mmm d, yyyy""),
              TEXT(INDEX(validDates, 3), ""mmm d, yyyy"")
            )
          )
        )
      )
    "&amp;"),
    """"
  )
)
"),"")</f>
        <v/>
      </c>
      <c r="BG681" s="65" t="str">
        <f t="shared" si="14"/>
        <v/>
      </c>
      <c r="BH681" s="63"/>
      <c r="BI681" s="64"/>
      <c r="BJ681" s="64"/>
      <c r="BK681" s="64"/>
      <c r="BL681" s="64" t="str">
        <f>IFERROR(__xludf.DUMMYFUNCTION("IF(
  OR($AJ681=""Full Payment"",$AJ681=""P1"",$AJ681=""P2"",$AJ681=""P3""),
  """",
  IF(
    AND(
      NOT(ISBLANK($K681)),
      $Q681=""Standard Booking, P4""
    ),
    LET(
      resDate,   $K681,
      tourDate,  $N681,
      monthCount, DATEDIF(r"&amp;"esDate, tourDate, ""M"") + 1,
      secondDates, ARRAYFORMULA(
        DATE(
          YEAR(resDate),
          MONTH(resDate) + SEQUENCE(monthCount),
          2
        )
      ),
      validDates, FILTER(
        secondDates,
        (secondDates &gt; res"&amp;"Date + 2) *
        (secondDates &lt;= tourDate - 3)
      ),
      IF(
        $AJ681=""P4"",
        IF(
          COUNTA(validDates) &lt; 4,
          """",
          TEXT(
            INDEX(validDates, 4),
            ""mmm d, yyyy""
          )
        ),
"&amp;"        IF(
          COUNTA(validDates) &lt; 4,
          """",
          TEXTJOIN(
            "", "", TRUE,
            TEXT(INDEX(validDates, 1), ""mmm d, yyyy""),
            TEXT(INDEX(validDates, 2), ""mmm d, yyyy""),
            TEXT(INDEX(validDates"&amp;", 3), ""mmm d, yyyy""),
            TEXT(INDEX(validDates, 4), ""mmm d, yyyy"")
          )
        )
      )
    ),
    """"
  )
)
"),"")</f>
        <v/>
      </c>
      <c r="BM681" s="65" t="str">
        <f t="shared" si="15"/>
        <v/>
      </c>
      <c r="BN681" s="66"/>
      <c r="BO681" s="67"/>
      <c r="BP681" s="49" t="b">
        <v>0</v>
      </c>
      <c r="BQ681" s="49" t="b">
        <v>0</v>
      </c>
      <c r="BR681" s="68"/>
      <c r="BS681" s="69"/>
      <c r="BT681" s="70" t="b">
        <v>0</v>
      </c>
      <c r="BU681" s="71"/>
      <c r="BV681" s="72"/>
      <c r="BW681" s="86" t="b">
        <v>0</v>
      </c>
      <c r="BX681" s="87"/>
    </row>
    <row r="682">
      <c r="A682" s="35" t="str">
        <f t="shared" si="1"/>
        <v/>
      </c>
      <c r="B682" s="36" t="str">
        <f t="shared" si="2"/>
        <v/>
      </c>
      <c r="C682" s="36" t="str">
        <f t="array" ref="C682">IF(
  M682="",
  "",
  IFERROR(
    INDEX(
      '{INDEX} Tour Packages'!$A:$ZZ,
      MATCH(
        M682,
        INDEX(
          '{INDEX} Tour Packages'!$A:$ZZ,
          ,
          MATCH("Tour Package Name", '{INDEX} Tour Packages'!$4:$4, 0)
        ),
        0
      ),
      MATCH("Tour Code", '{INDEX} Tour Packages'!$4:$4, 0)
    ),
    "XXX"
  )
)
</f>
        <v/>
      </c>
      <c r="D682" s="36" t="str">
        <f t="shared" si="3"/>
        <v/>
      </c>
      <c r="E682" s="36" t="str">
        <f t="shared" si="4"/>
        <v/>
      </c>
      <c r="F682" s="37" t="str">
        <f t="shared" si="5"/>
        <v/>
      </c>
      <c r="G682" s="89"/>
      <c r="H682" s="89"/>
      <c r="I682" s="90"/>
      <c r="J682" s="40" t="str">
        <f t="shared" si="16"/>
        <v> </v>
      </c>
      <c r="K682" s="91"/>
      <c r="L682" s="55"/>
      <c r="M682" s="55"/>
      <c r="N682" s="91"/>
      <c r="O682" s="43" t="str">
        <f>IFERROR(__xludf.DUMMYFUNCTION("IF(N682="""","""",IFERROR(
  N682 + VALUE(REGEXEXTRACT(P682, ""(\d+)\s+Days"")),
  """"
)
)"),"")</f>
        <v/>
      </c>
      <c r="P682" s="43" t="str">
        <f t="array" ref="P682">IFERROR(
  INDEX(
    INDEX('{INDEX} Tour Packages'!$A:$ZZ, , MATCH(P$3, '{INDEX} Tour Packages'!$4:$4, 0)),
    MATCH(M682, INDEX('{INDEX} Tour Packages'!$A:$ZZ,0, MATCH("Tour Package Name", '{INDEX} Tour Packages'!$4:$4, 0)), 0)
  ),
"")
</f>
        <v/>
      </c>
      <c r="Q682" s="44" t="str">
        <f t="shared" si="7"/>
        <v/>
      </c>
      <c r="R682" s="44" t="str">
        <f>IFERROR(__xludf.DUMMYFUNCTION("IF(OR(ISBLANK(K682), ISBLANK(N682)), """", 
  LET(
    resDate, K682,
    tourDate, N682,
    monthCount, MAX(0, DATEDIF(resDate, tourDate - 3, ""M"") + 1),
    secondDates, ARRAYFORMULA(DATE(YEAR(resDate), MONTH(resDate) + SEQUENCE(monthCount), 2)),
    "&amp;"validDates, FILTER(secondDates, (secondDates &gt; resDate + 2) * (secondDates &lt;= tourDate - 3)),
    IF(ISERROR(validDates), 0, COUNTA(validDates))
  )
)
"),"")</f>
        <v/>
      </c>
      <c r="S682" s="44" t="str">
        <f t="shared" si="8"/>
        <v/>
      </c>
      <c r="T682" s="45" t="str">
        <f t="array" ref="T682">IF(ISBLANK(BO682),IFERROR(
  INDEX(
    INDEX('{INDEX} Payment Terms'!$A:$G, , MATCH(T$3, '{INDEX} Payment Terms'!$4:$4, 0)),
    MATCH(Q682, INDEX('{INDEX} Payment Terms'!$A:$G,0, MATCH("Payment Condition", '{INDEX} Payment Terms'!$4:$4, 0)), 0)
  ),
""),"Cancelled")
</f>
        <v/>
      </c>
      <c r="U682" s="46" t="b">
        <v>0</v>
      </c>
      <c r="V682" s="47" t="str">
        <f>IFERROR(__xludf.DUMMYFUNCTION("IF(OR(L682=""Duo Booking"", L682=""Group Booking""),
IF(U682=FALSE,"""",
    LET(
      bookingType, L682,
      tour, M682,
      mainFirst, H682,
      mainLast, I682,
      mainEmail, G682,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$L$4:L682, bookingType,
          $M$4:M682, tour,
          $H$4:H682, mainFirst,
          $I$4:I682, mainLast,
          $G$4:G682, mainEmail
        ),
        ""000""
      ),
  "&amp;"    baseID &amp; ""-"" &amp; memberNumber
    )
  ),
  """"
)
"),"")</f>
        <v/>
      </c>
      <c r="W682" s="48"/>
      <c r="X682" s="85" t="b">
        <v>0</v>
      </c>
      <c r="Y682" s="85" t="b">
        <v>0</v>
      </c>
      <c r="Z682" s="85" t="b">
        <v>0</v>
      </c>
      <c r="AA682" s="50"/>
      <c r="AB682" s="51"/>
      <c r="AC682" s="85" t="b">
        <v>0</v>
      </c>
      <c r="AD682" s="92"/>
      <c r="AE682" s="88"/>
      <c r="AF682" s="36" t="str">
        <f t="array" ref="AF682">IF(M682="","",INDEX(
      '{INDEX} Tour Packages'!$A:$ZP,
      MATCH($M682, '{INDEX} Tour Packages'!$A:$A, 0),
      MATCH(AF$3, '{INDEX} Tour Packages'!$4:$4, 0)
    ))</f>
        <v/>
      </c>
      <c r="AG682" s="36" t="str">
        <f t="array" ref="AG682">IF(M682="","",INDEX(
      '{INDEX} Tour Packages'!$A:$ZP,
      MATCH($M682, '{INDEX} Tour Packages'!$A:$A, 0),
      MATCH(AG$3, '{INDEX} Tour Packages'!$4:$4, 0)
    ))</f>
        <v/>
      </c>
      <c r="AH682" s="36" t="str">
        <f t="array" ref="AH682">IF(M682="","",INDEX(
      '{INDEX} Tour Packages'!$A:$ZP,
      MATCH($M682, '{INDEX} Tour Packages'!$A:$A, 0),
      MATCH(AH$3, '{INDEX} Tour Packages'!$4:$4, 0)
    ))</f>
        <v/>
      </c>
      <c r="AI682" s="54" t="str">
        <f t="shared" si="9"/>
        <v/>
      </c>
      <c r="AJ682" s="42"/>
      <c r="AK682" s="55"/>
      <c r="AL682" s="46" t="b">
        <v>0</v>
      </c>
      <c r="AM682" s="56"/>
      <c r="AN682" s="57" t="str">
        <f t="shared" si="10"/>
        <v/>
      </c>
      <c r="AO682" s="58" t="str">
        <f t="shared" si="11"/>
        <v/>
      </c>
      <c r="AP682" s="59"/>
      <c r="AQ682" s="60"/>
      <c r="AR682" s="61"/>
      <c r="AS682" s="61"/>
      <c r="AT682" s="61" t="str">
        <f>IFERROR(__xludf.DUMMYFUNCTION("IF( 
  OR($AJ682=""Full Payment"", ISBLANK($K682)),
  """",
  IF(
    OR(
      Q682=""Standard Booking, P1"",
      Q682=""Standard Booking, P2"",
      Q682=""Standard Booking, P3"",
      Q682=""Standard Booking, P4""
    ),
    LET(
      resDate,   $"&amp;"K682,
      tourDate,  $N682,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2" s="62" t="str">
        <f t="shared" si="12"/>
        <v/>
      </c>
      <c r="AV682" s="63"/>
      <c r="AW682" s="64"/>
      <c r="AX682" s="64"/>
      <c r="AY682" s="64"/>
      <c r="AZ682" s="64" t="str">
        <f>IFERROR(__xludf.DUMMYFUNCTION("IF(
  OR($AJ682=""Full Payment"",$AJ682=""P1"", ISBLANK($K682)),
  """",
  IF(
    OR(
      $Q682=""Standard Booking, P2"",
      $Q682=""Standard Booking, P3"",
      $Q682=""Standard Booking, P4""
    ),
    LET(
      resDate,   $K682,
      tourDate,"&amp;"  $N682,
      monthCount, DATEDIF(resDate, tourDate, ""M"") + 1,
      secondDates, ARRAYFORMULA(
        DATE(
          YEAR(resDate),
          MONTH(resDate) + SEQUENCE(monthCount),
          2
        )
      ),
      validDates, FILTER(
        sec"&amp;"ondDates,
        (secondDates &gt; resDate + 2) *
        (secondDates &lt;= tourDate - 3)
      ),
      IF(
        OR($AJ682=""P2"", $AJ682=""P3"", $AJ682=""P4""),
        IF(
          COUNTA(validDates) &lt; 2,
          """",
          TEXT(INDEX(validDates"&amp;", 2), ""mmm d, yyyy"")
        ),
        IF(
          COUNTA(validDates) &lt; 2,
          """",
          TEXTJOIN("", "", TRUE,
            TEXT(INDEX(validDates, 1), ""mmm d, yyyy""),
            TEXT(INDEX(validDates, 2), ""mmm d, yyyy"")
          )
 "&amp;"       )
      )
    ),
    """"
  )
)
"),"")</f>
        <v/>
      </c>
      <c r="BA682" s="65" t="str">
        <f t="shared" si="13"/>
        <v/>
      </c>
      <c r="BB682" s="63"/>
      <c r="BC682" s="64"/>
      <c r="BD682" s="64"/>
      <c r="BE682" s="64"/>
      <c r="BF682" s="64" t="str">
        <f>IFERROR(__xludf.DUMMYFUNCTION("IF(
  OR($AJ682=""Full Payment"",$AJ682=""P1"", $AJ682=""P2""),
  """",
  IF(
    AND(
      NOT(ISBLANK($K682)),
      OR(
        Q682=""Standard Booking, P3"",
        Q682=""Standard Booking, P4""
      )
    ),
    LET(
      resDate,   $K682,
      "&amp;"tourDate,  $N682,
      monthCount, DATEDIF(resDate, tourDate, ""M"") + 1,
      secondDates, ARRAYFORMULA(
        DATE(
          YEAR(resDate),
          MONTH(resDate) + SEQUENCE(monthCount),
          2
        )
      ),
      validDates, FILTER(
  "&amp;"      secondDates,
        (secondDates &gt; resDate + 2) *
        (secondDates &lt;= tourDate - 3)
      ),
      IF(
        $AJ682=""P4"",
        IF(
          COUNTA(validDates) &lt; 3,
          """",
          TEXT(INDEX(validDates, 3), ""mmm d, yyyy"")
  "&amp;"      ),
        IF(
          $AJ682=""P3"",
          IF(
            COUNTA(validDates) &lt; 3,
            """",
            TEXT(INDEX(validDates, 3), ""mmm d, yyyy"")
          ),
          IF(
            COUNTA(validDates) &lt; 3,
            """",
    "&amp;"        TEXTJOIN("", "", TRUE,
              TEXT(INDEX(validDates, 1), ""mmm d, yyyy""),
              TEXT(INDEX(validDates, 2), ""mmm d, yyyy""),
              TEXT(INDEX(validDates, 3), ""mmm d, yyyy"")
            )
          )
        )
      )
    "&amp;"),
    """"
  )
)
"),"")</f>
        <v/>
      </c>
      <c r="BG682" s="65" t="str">
        <f t="shared" si="14"/>
        <v/>
      </c>
      <c r="BH682" s="63"/>
      <c r="BI682" s="64"/>
      <c r="BJ682" s="64"/>
      <c r="BK682" s="64"/>
      <c r="BL682" s="64" t="str">
        <f>IFERROR(__xludf.DUMMYFUNCTION("IF(
  OR($AJ682=""Full Payment"",$AJ682=""P1"",$AJ682=""P2"",$AJ682=""P3""),
  """",
  IF(
    AND(
      NOT(ISBLANK($K682)),
      $Q682=""Standard Booking, P4""
    ),
    LET(
      resDate,   $K682,
      tourDate,  $N682,
      monthCount, DATEDIF(r"&amp;"esDate, tourDate, ""M"") + 1,
      secondDates, ARRAYFORMULA(
        DATE(
          YEAR(resDate),
          MONTH(resDate) + SEQUENCE(monthCount),
          2
        )
      ),
      validDates, FILTER(
        secondDates,
        (secondDates &gt; res"&amp;"Date + 2) *
        (secondDates &lt;= tourDate - 3)
      ),
      IF(
        $AJ682=""P4"",
        IF(
          COUNTA(validDates) &lt; 4,
          """",
          TEXT(
            INDEX(validDates, 4),
            ""mmm d, yyyy""
          )
        ),
"&amp;"        IF(
          COUNTA(validDates) &lt; 4,
          """",
          TEXTJOIN(
            "", "", TRUE,
            TEXT(INDEX(validDates, 1), ""mmm d, yyyy""),
            TEXT(INDEX(validDates, 2), ""mmm d, yyyy""),
            TEXT(INDEX(validDates"&amp;", 3), ""mmm d, yyyy""),
            TEXT(INDEX(validDates, 4), ""mmm d, yyyy"")
          )
        )
      )
    ),
    """"
  )
)
"),"")</f>
        <v/>
      </c>
      <c r="BM682" s="65" t="str">
        <f t="shared" si="15"/>
        <v/>
      </c>
      <c r="BN682" s="66"/>
      <c r="BO682" s="67"/>
      <c r="BP682" s="49" t="b">
        <v>0</v>
      </c>
      <c r="BQ682" s="49" t="b">
        <v>0</v>
      </c>
      <c r="BR682" s="68"/>
      <c r="BS682" s="69"/>
      <c r="BT682" s="70" t="b">
        <v>0</v>
      </c>
      <c r="BU682" s="71"/>
      <c r="BV682" s="72"/>
      <c r="BW682" s="86" t="b">
        <v>0</v>
      </c>
      <c r="BX682" s="87"/>
    </row>
    <row r="683">
      <c r="A683" s="35" t="str">
        <f t="shared" si="1"/>
        <v/>
      </c>
      <c r="B683" s="36" t="str">
        <f t="shared" si="2"/>
        <v/>
      </c>
      <c r="C683" s="36" t="str">
        <f t="array" ref="C683">IF(
  M683="",
  "",
  IFERROR(
    INDEX(
      '{INDEX} Tour Packages'!$A:$ZZ,
      MATCH(
        M683,
        INDEX(
          '{INDEX} Tour Packages'!$A:$ZZ,
          ,
          MATCH("Tour Package Name", '{INDEX} Tour Packages'!$4:$4, 0)
        ),
        0
      ),
      MATCH("Tour Code", '{INDEX} Tour Packages'!$4:$4, 0)
    ),
    "XXX"
  )
)
</f>
        <v/>
      </c>
      <c r="D683" s="36" t="str">
        <f t="shared" si="3"/>
        <v/>
      </c>
      <c r="E683" s="36" t="str">
        <f t="shared" si="4"/>
        <v/>
      </c>
      <c r="F683" s="37" t="str">
        <f t="shared" si="5"/>
        <v/>
      </c>
      <c r="G683" s="89"/>
      <c r="H683" s="89"/>
      <c r="I683" s="90"/>
      <c r="J683" s="40" t="str">
        <f t="shared" si="16"/>
        <v> </v>
      </c>
      <c r="K683" s="91"/>
      <c r="L683" s="55"/>
      <c r="M683" s="55"/>
      <c r="N683" s="91"/>
      <c r="O683" s="43" t="str">
        <f>IFERROR(__xludf.DUMMYFUNCTION("IF(N683="""","""",IFERROR(
  N683 + VALUE(REGEXEXTRACT(P683, ""(\d+)\s+Days"")),
  """"
)
)"),"")</f>
        <v/>
      </c>
      <c r="P683" s="43" t="str">
        <f t="array" ref="P683">IFERROR(
  INDEX(
    INDEX('{INDEX} Tour Packages'!$A:$ZZ, , MATCH(P$3, '{INDEX} Tour Packages'!$4:$4, 0)),
    MATCH(M683, INDEX('{INDEX} Tour Packages'!$A:$ZZ,0, MATCH("Tour Package Name", '{INDEX} Tour Packages'!$4:$4, 0)), 0)
  ),
"")
</f>
        <v/>
      </c>
      <c r="Q683" s="44" t="str">
        <f t="shared" si="7"/>
        <v/>
      </c>
      <c r="R683" s="44" t="str">
        <f>IFERROR(__xludf.DUMMYFUNCTION("IF(OR(ISBLANK(K683), ISBLANK(N683)), """", 
  LET(
    resDate, K683,
    tourDate, N683,
    monthCount, MAX(0, DATEDIF(resDate, tourDate - 3, ""M"") + 1),
    secondDates, ARRAYFORMULA(DATE(YEAR(resDate), MONTH(resDate) + SEQUENCE(monthCount), 2)),
    "&amp;"validDates, FILTER(secondDates, (secondDates &gt; resDate + 2) * (secondDates &lt;= tourDate - 3)),
    IF(ISERROR(validDates), 0, COUNTA(validDates))
  )
)
"),"")</f>
        <v/>
      </c>
      <c r="S683" s="44" t="str">
        <f t="shared" si="8"/>
        <v/>
      </c>
      <c r="T683" s="45" t="str">
        <f t="array" ref="T683">IF(ISBLANK(BO683),IFERROR(
  INDEX(
    INDEX('{INDEX} Payment Terms'!$A:$G, , MATCH(T$3, '{INDEX} Payment Terms'!$4:$4, 0)),
    MATCH(Q683, INDEX('{INDEX} Payment Terms'!$A:$G,0, MATCH("Payment Condition", '{INDEX} Payment Terms'!$4:$4, 0)), 0)
  ),
""),"Cancelled")
</f>
        <v/>
      </c>
      <c r="U683" s="46" t="b">
        <v>0</v>
      </c>
      <c r="V683" s="47" t="str">
        <f>IFERROR(__xludf.DUMMYFUNCTION("IF(OR(L683=""Duo Booking"", L683=""Group Booking""),
IF(U683=FALSE,"""",
    LET(
      bookingType, L683,
      tour, M683,
      mainFirst, H683,
      mainLast, I683,
      mainEmail, G683,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$L$4:L683, bookingType,
          $M$4:M683, tour,
          $H$4:H683, mainFirst,
          $I$4:I683, mainLast,
          $G$4:G683, mainEmail
        ),
        ""000""
      ),
  "&amp;"    baseID &amp; ""-"" &amp; memberNumber
    )
  ),
  """"
)
"),"")</f>
        <v/>
      </c>
      <c r="W683" s="48"/>
      <c r="X683" s="85" t="b">
        <v>0</v>
      </c>
      <c r="Y683" s="85" t="b">
        <v>0</v>
      </c>
      <c r="Z683" s="85" t="b">
        <v>0</v>
      </c>
      <c r="AA683" s="50"/>
      <c r="AB683" s="51"/>
      <c r="AC683" s="85" t="b">
        <v>0</v>
      </c>
      <c r="AD683" s="92"/>
      <c r="AE683" s="88"/>
      <c r="AF683" s="36" t="str">
        <f t="array" ref="AF683">IF(M683="","",INDEX(
      '{INDEX} Tour Packages'!$A:$ZP,
      MATCH($M683, '{INDEX} Tour Packages'!$A:$A, 0),
      MATCH(AF$3, '{INDEX} Tour Packages'!$4:$4, 0)
    ))</f>
        <v/>
      </c>
      <c r="AG683" s="36" t="str">
        <f t="array" ref="AG683">IF(M683="","",INDEX(
      '{INDEX} Tour Packages'!$A:$ZP,
      MATCH($M683, '{INDEX} Tour Packages'!$A:$A, 0),
      MATCH(AG$3, '{INDEX} Tour Packages'!$4:$4, 0)
    ))</f>
        <v/>
      </c>
      <c r="AH683" s="36" t="str">
        <f t="array" ref="AH683">IF(M683="","",INDEX(
      '{INDEX} Tour Packages'!$A:$ZP,
      MATCH($M683, '{INDEX} Tour Packages'!$A:$A, 0),
      MATCH(AH$3, '{INDEX} Tour Packages'!$4:$4, 0)
    ))</f>
        <v/>
      </c>
      <c r="AI683" s="54" t="str">
        <f t="shared" si="9"/>
        <v/>
      </c>
      <c r="AJ683" s="42"/>
      <c r="AK683" s="55"/>
      <c r="AL683" s="46" t="b">
        <v>0</v>
      </c>
      <c r="AM683" s="56"/>
      <c r="AN683" s="57" t="str">
        <f t="shared" si="10"/>
        <v/>
      </c>
      <c r="AO683" s="58" t="str">
        <f t="shared" si="11"/>
        <v/>
      </c>
      <c r="AP683" s="59"/>
      <c r="AQ683" s="60"/>
      <c r="AR683" s="61"/>
      <c r="AS683" s="61"/>
      <c r="AT683" s="61" t="str">
        <f>IFERROR(__xludf.DUMMYFUNCTION("IF( 
  OR($AJ683=""Full Payment"", ISBLANK($K683)),
  """",
  IF(
    OR(
      Q683=""Standard Booking, P1"",
      Q683=""Standard Booking, P2"",
      Q683=""Standard Booking, P3"",
      Q683=""Standard Booking, P4""
    ),
    LET(
      resDate,   $"&amp;"K683,
      tourDate,  $N683,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3" s="62" t="str">
        <f t="shared" si="12"/>
        <v/>
      </c>
      <c r="AV683" s="63"/>
      <c r="AW683" s="64"/>
      <c r="AX683" s="64"/>
      <c r="AY683" s="64"/>
      <c r="AZ683" s="64" t="str">
        <f>IFERROR(__xludf.DUMMYFUNCTION("IF(
  OR($AJ683=""Full Payment"",$AJ683=""P1"", ISBLANK($K683)),
  """",
  IF(
    OR(
      $Q683=""Standard Booking, P2"",
      $Q683=""Standard Booking, P3"",
      $Q683=""Standard Booking, P4""
    ),
    LET(
      resDate,   $K683,
      tourDate,"&amp;"  $N683,
      monthCount, DATEDIF(resDate, tourDate, ""M"") + 1,
      secondDates, ARRAYFORMULA(
        DATE(
          YEAR(resDate),
          MONTH(resDate) + SEQUENCE(monthCount),
          2
        )
      ),
      validDates, FILTER(
        sec"&amp;"ondDates,
        (secondDates &gt; resDate + 2) *
        (secondDates &lt;= tourDate - 3)
      ),
      IF(
        OR($AJ683=""P2"", $AJ683=""P3"", $AJ683=""P4""),
        IF(
          COUNTA(validDates) &lt; 2,
          """",
          TEXT(INDEX(validDates"&amp;", 2), ""mmm d, yyyy"")
        ),
        IF(
          COUNTA(validDates) &lt; 2,
          """",
          TEXTJOIN("", "", TRUE,
            TEXT(INDEX(validDates, 1), ""mmm d, yyyy""),
            TEXT(INDEX(validDates, 2), ""mmm d, yyyy"")
          )
 "&amp;"       )
      )
    ),
    """"
  )
)
"),"")</f>
        <v/>
      </c>
      <c r="BA683" s="65" t="str">
        <f t="shared" si="13"/>
        <v/>
      </c>
      <c r="BB683" s="63"/>
      <c r="BC683" s="64"/>
      <c r="BD683" s="64"/>
      <c r="BE683" s="64"/>
      <c r="BF683" s="64" t="str">
        <f>IFERROR(__xludf.DUMMYFUNCTION("IF(
  OR($AJ683=""Full Payment"",$AJ683=""P1"", $AJ683=""P2""),
  """",
  IF(
    AND(
      NOT(ISBLANK($K683)),
      OR(
        Q683=""Standard Booking, P3"",
        Q683=""Standard Booking, P4""
      )
    ),
    LET(
      resDate,   $K683,
      "&amp;"tourDate,  $N683,
      monthCount, DATEDIF(resDate, tourDate, ""M"") + 1,
      secondDates, ARRAYFORMULA(
        DATE(
          YEAR(resDate),
          MONTH(resDate) + SEQUENCE(monthCount),
          2
        )
      ),
      validDates, FILTER(
  "&amp;"      secondDates,
        (secondDates &gt; resDate + 2) *
        (secondDates &lt;= tourDate - 3)
      ),
      IF(
        $AJ683=""P4"",
        IF(
          COUNTA(validDates) &lt; 3,
          """",
          TEXT(INDEX(validDates, 3), ""mmm d, yyyy"")
  "&amp;"      ),
        IF(
          $AJ683=""P3"",
          IF(
            COUNTA(validDates) &lt; 3,
            """",
            TEXT(INDEX(validDates, 3), ""mmm d, yyyy"")
          ),
          IF(
            COUNTA(validDates) &lt; 3,
            """",
    "&amp;"        TEXTJOIN("", "", TRUE,
              TEXT(INDEX(validDates, 1), ""mmm d, yyyy""),
              TEXT(INDEX(validDates, 2), ""mmm d, yyyy""),
              TEXT(INDEX(validDates, 3), ""mmm d, yyyy"")
            )
          )
        )
      )
    "&amp;"),
    """"
  )
)
"),"")</f>
        <v/>
      </c>
      <c r="BG683" s="65" t="str">
        <f t="shared" si="14"/>
        <v/>
      </c>
      <c r="BH683" s="63"/>
      <c r="BI683" s="64"/>
      <c r="BJ683" s="64"/>
      <c r="BK683" s="64"/>
      <c r="BL683" s="64" t="str">
        <f>IFERROR(__xludf.DUMMYFUNCTION("IF(
  OR($AJ683=""Full Payment"",$AJ683=""P1"",$AJ683=""P2"",$AJ683=""P3""),
  """",
  IF(
    AND(
      NOT(ISBLANK($K683)),
      $Q683=""Standard Booking, P4""
    ),
    LET(
      resDate,   $K683,
      tourDate,  $N683,
      monthCount, DATEDIF(r"&amp;"esDate, tourDate, ""M"") + 1,
      secondDates, ARRAYFORMULA(
        DATE(
          YEAR(resDate),
          MONTH(resDate) + SEQUENCE(monthCount),
          2
        )
      ),
      validDates, FILTER(
        secondDates,
        (secondDates &gt; res"&amp;"Date + 2) *
        (secondDates &lt;= tourDate - 3)
      ),
      IF(
        $AJ683=""P4"",
        IF(
          COUNTA(validDates) &lt; 4,
          """",
          TEXT(
            INDEX(validDates, 4),
            ""mmm d, yyyy""
          )
        ),
"&amp;"        IF(
          COUNTA(validDates) &lt; 4,
          """",
          TEXTJOIN(
            "", "", TRUE,
            TEXT(INDEX(validDates, 1), ""mmm d, yyyy""),
            TEXT(INDEX(validDates, 2), ""mmm d, yyyy""),
            TEXT(INDEX(validDates"&amp;", 3), ""mmm d, yyyy""),
            TEXT(INDEX(validDates, 4), ""mmm d, yyyy"")
          )
        )
      )
    ),
    """"
  )
)
"),"")</f>
        <v/>
      </c>
      <c r="BM683" s="65" t="str">
        <f t="shared" si="15"/>
        <v/>
      </c>
      <c r="BN683" s="66"/>
      <c r="BO683" s="67"/>
      <c r="BP683" s="49" t="b">
        <v>0</v>
      </c>
      <c r="BQ683" s="49" t="b">
        <v>0</v>
      </c>
      <c r="BR683" s="68"/>
      <c r="BS683" s="69"/>
      <c r="BT683" s="70" t="b">
        <v>0</v>
      </c>
      <c r="BU683" s="71"/>
      <c r="BV683" s="72"/>
      <c r="BW683" s="86" t="b">
        <v>0</v>
      </c>
      <c r="BX683" s="87"/>
    </row>
    <row r="684">
      <c r="A684" s="35" t="str">
        <f t="shared" si="1"/>
        <v/>
      </c>
      <c r="B684" s="36" t="str">
        <f t="shared" si="2"/>
        <v/>
      </c>
      <c r="C684" s="36" t="str">
        <f t="array" ref="C684">IF(
  M684="",
  "",
  IFERROR(
    INDEX(
      '{INDEX} Tour Packages'!$A:$ZZ,
      MATCH(
        M684,
        INDEX(
          '{INDEX} Tour Packages'!$A:$ZZ,
          ,
          MATCH("Tour Package Name", '{INDEX} Tour Packages'!$4:$4, 0)
        ),
        0
      ),
      MATCH("Tour Code", '{INDEX} Tour Packages'!$4:$4, 0)
    ),
    "XXX"
  )
)
</f>
        <v/>
      </c>
      <c r="D684" s="36" t="str">
        <f t="shared" si="3"/>
        <v/>
      </c>
      <c r="E684" s="36" t="str">
        <f t="shared" si="4"/>
        <v/>
      </c>
      <c r="F684" s="37" t="str">
        <f t="shared" si="5"/>
        <v/>
      </c>
      <c r="G684" s="89"/>
      <c r="H684" s="89"/>
      <c r="I684" s="90"/>
      <c r="J684" s="40" t="str">
        <f t="shared" si="16"/>
        <v> </v>
      </c>
      <c r="K684" s="91"/>
      <c r="L684" s="55"/>
      <c r="M684" s="55"/>
      <c r="N684" s="91"/>
      <c r="O684" s="43" t="str">
        <f>IFERROR(__xludf.DUMMYFUNCTION("IF(N684="""","""",IFERROR(
  N684 + VALUE(REGEXEXTRACT(P684, ""(\d+)\s+Days"")),
  """"
)
)"),"")</f>
        <v/>
      </c>
      <c r="P684" s="43" t="str">
        <f t="array" ref="P684">IFERROR(
  INDEX(
    INDEX('{INDEX} Tour Packages'!$A:$ZZ, , MATCH(P$3, '{INDEX} Tour Packages'!$4:$4, 0)),
    MATCH(M684, INDEX('{INDEX} Tour Packages'!$A:$ZZ,0, MATCH("Tour Package Name", '{INDEX} Tour Packages'!$4:$4, 0)), 0)
  ),
"")
</f>
        <v/>
      </c>
      <c r="Q684" s="44" t="str">
        <f t="shared" si="7"/>
        <v/>
      </c>
      <c r="R684" s="44" t="str">
        <f>IFERROR(__xludf.DUMMYFUNCTION("IF(OR(ISBLANK(K684), ISBLANK(N684)), """", 
  LET(
    resDate, K684,
    tourDate, N684,
    monthCount, MAX(0, DATEDIF(resDate, tourDate - 3, ""M"") + 1),
    secondDates, ARRAYFORMULA(DATE(YEAR(resDate), MONTH(resDate) + SEQUENCE(monthCount), 2)),
    "&amp;"validDates, FILTER(secondDates, (secondDates &gt; resDate + 2) * (secondDates &lt;= tourDate - 3)),
    IF(ISERROR(validDates), 0, COUNTA(validDates))
  )
)
"),"")</f>
        <v/>
      </c>
      <c r="S684" s="44" t="str">
        <f t="shared" si="8"/>
        <v/>
      </c>
      <c r="T684" s="45" t="str">
        <f t="array" ref="T684">IF(ISBLANK(BO684),IFERROR(
  INDEX(
    INDEX('{INDEX} Payment Terms'!$A:$G, , MATCH(T$3, '{INDEX} Payment Terms'!$4:$4, 0)),
    MATCH(Q684, INDEX('{INDEX} Payment Terms'!$A:$G,0, MATCH("Payment Condition", '{INDEX} Payment Terms'!$4:$4, 0)), 0)
  ),
""),"Cancelled")
</f>
        <v/>
      </c>
      <c r="U684" s="46" t="b">
        <v>0</v>
      </c>
      <c r="V684" s="47" t="str">
        <f>IFERROR(__xludf.DUMMYFUNCTION("IF(OR(L684=""Duo Booking"", L684=""Group Booking""),
IF(U684=FALSE,"""",
    LET(
      bookingType, L684,
      tour, M684,
      mainFirst, H684,
      mainLast, I684,
      mainEmail, G684,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$L$4:L684, bookingType,
          $M$4:M684, tour,
          $H$4:H684, mainFirst,
          $I$4:I684, mainLast,
          $G$4:G684, mainEmail
        ),
        ""000""
      ),
  "&amp;"    baseID &amp; ""-"" &amp; memberNumber
    )
  ),
  """"
)
"),"")</f>
        <v/>
      </c>
      <c r="W684" s="48"/>
      <c r="X684" s="85" t="b">
        <v>0</v>
      </c>
      <c r="Y684" s="85" t="b">
        <v>0</v>
      </c>
      <c r="Z684" s="85" t="b">
        <v>0</v>
      </c>
      <c r="AA684" s="50"/>
      <c r="AB684" s="51"/>
      <c r="AC684" s="85" t="b">
        <v>0</v>
      </c>
      <c r="AD684" s="92"/>
      <c r="AE684" s="88"/>
      <c r="AF684" s="36" t="str">
        <f t="array" ref="AF684">IF(M684="","",INDEX(
      '{INDEX} Tour Packages'!$A:$ZP,
      MATCH($M684, '{INDEX} Tour Packages'!$A:$A, 0),
      MATCH(AF$3, '{INDEX} Tour Packages'!$4:$4, 0)
    ))</f>
        <v/>
      </c>
      <c r="AG684" s="36" t="str">
        <f t="array" ref="AG684">IF(M684="","",INDEX(
      '{INDEX} Tour Packages'!$A:$ZP,
      MATCH($M684, '{INDEX} Tour Packages'!$A:$A, 0),
      MATCH(AG$3, '{INDEX} Tour Packages'!$4:$4, 0)
    ))</f>
        <v/>
      </c>
      <c r="AH684" s="36" t="str">
        <f t="array" ref="AH684">IF(M684="","",INDEX(
      '{INDEX} Tour Packages'!$A:$ZP,
      MATCH($M684, '{INDEX} Tour Packages'!$A:$A, 0),
      MATCH(AH$3, '{INDEX} Tour Packages'!$4:$4, 0)
    ))</f>
        <v/>
      </c>
      <c r="AI684" s="54" t="str">
        <f t="shared" si="9"/>
        <v/>
      </c>
      <c r="AJ684" s="42"/>
      <c r="AK684" s="55"/>
      <c r="AL684" s="46" t="b">
        <v>0</v>
      </c>
      <c r="AM684" s="56"/>
      <c r="AN684" s="57" t="str">
        <f t="shared" si="10"/>
        <v/>
      </c>
      <c r="AO684" s="58" t="str">
        <f t="shared" si="11"/>
        <v/>
      </c>
      <c r="AP684" s="59"/>
      <c r="AQ684" s="60"/>
      <c r="AR684" s="61"/>
      <c r="AS684" s="61"/>
      <c r="AT684" s="61" t="str">
        <f>IFERROR(__xludf.DUMMYFUNCTION("IF( 
  OR($AJ684=""Full Payment"", ISBLANK($K684)),
  """",
  IF(
    OR(
      Q684=""Standard Booking, P1"",
      Q684=""Standard Booking, P2"",
      Q684=""Standard Booking, P3"",
      Q684=""Standard Booking, P4""
    ),
    LET(
      resDate,   $"&amp;"K684,
      tourDate,  $N684,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4" s="62" t="str">
        <f t="shared" si="12"/>
        <v/>
      </c>
      <c r="AV684" s="63"/>
      <c r="AW684" s="64"/>
      <c r="AX684" s="64"/>
      <c r="AY684" s="64"/>
      <c r="AZ684" s="64" t="str">
        <f>IFERROR(__xludf.DUMMYFUNCTION("IF(
  OR($AJ684=""Full Payment"",$AJ684=""P1"", ISBLANK($K684)),
  """",
  IF(
    OR(
      $Q684=""Standard Booking, P2"",
      $Q684=""Standard Booking, P3"",
      $Q684=""Standard Booking, P4""
    ),
    LET(
      resDate,   $K684,
      tourDate,"&amp;"  $N684,
      monthCount, DATEDIF(resDate, tourDate, ""M"") + 1,
      secondDates, ARRAYFORMULA(
        DATE(
          YEAR(resDate),
          MONTH(resDate) + SEQUENCE(monthCount),
          2
        )
      ),
      validDates, FILTER(
        sec"&amp;"ondDates,
        (secondDates &gt; resDate + 2) *
        (secondDates &lt;= tourDate - 3)
      ),
      IF(
        OR($AJ684=""P2"", $AJ684=""P3"", $AJ684=""P4""),
        IF(
          COUNTA(validDates) &lt; 2,
          """",
          TEXT(INDEX(validDates"&amp;", 2), ""mmm d, yyyy"")
        ),
        IF(
          COUNTA(validDates) &lt; 2,
          """",
          TEXTJOIN("", "", TRUE,
            TEXT(INDEX(validDates, 1), ""mmm d, yyyy""),
            TEXT(INDEX(validDates, 2), ""mmm d, yyyy"")
          )
 "&amp;"       )
      )
    ),
    """"
  )
)
"),"")</f>
        <v/>
      </c>
      <c r="BA684" s="65" t="str">
        <f t="shared" si="13"/>
        <v/>
      </c>
      <c r="BB684" s="63"/>
      <c r="BC684" s="64"/>
      <c r="BD684" s="64"/>
      <c r="BE684" s="64"/>
      <c r="BF684" s="64" t="str">
        <f>IFERROR(__xludf.DUMMYFUNCTION("IF(
  OR($AJ684=""Full Payment"",$AJ684=""P1"", $AJ684=""P2""),
  """",
  IF(
    AND(
      NOT(ISBLANK($K684)),
      OR(
        Q684=""Standard Booking, P3"",
        Q684=""Standard Booking, P4""
      )
    ),
    LET(
      resDate,   $K684,
      "&amp;"tourDate,  $N684,
      monthCount, DATEDIF(resDate, tourDate, ""M"") + 1,
      secondDates, ARRAYFORMULA(
        DATE(
          YEAR(resDate),
          MONTH(resDate) + SEQUENCE(monthCount),
          2
        )
      ),
      validDates, FILTER(
  "&amp;"      secondDates,
        (secondDates &gt; resDate + 2) *
        (secondDates &lt;= tourDate - 3)
      ),
      IF(
        $AJ684=""P4"",
        IF(
          COUNTA(validDates) &lt; 3,
          """",
          TEXT(INDEX(validDates, 3), ""mmm d, yyyy"")
  "&amp;"      ),
        IF(
          $AJ684=""P3"",
          IF(
            COUNTA(validDates) &lt; 3,
            """",
            TEXT(INDEX(validDates, 3), ""mmm d, yyyy"")
          ),
          IF(
            COUNTA(validDates) &lt; 3,
            """",
    "&amp;"        TEXTJOIN("", "", TRUE,
              TEXT(INDEX(validDates, 1), ""mmm d, yyyy""),
              TEXT(INDEX(validDates, 2), ""mmm d, yyyy""),
              TEXT(INDEX(validDates, 3), ""mmm d, yyyy"")
            )
          )
        )
      )
    "&amp;"),
    """"
  )
)
"),"")</f>
        <v/>
      </c>
      <c r="BG684" s="65" t="str">
        <f t="shared" si="14"/>
        <v/>
      </c>
      <c r="BH684" s="63"/>
      <c r="BI684" s="64"/>
      <c r="BJ684" s="64"/>
      <c r="BK684" s="64"/>
      <c r="BL684" s="64" t="str">
        <f>IFERROR(__xludf.DUMMYFUNCTION("IF(
  OR($AJ684=""Full Payment"",$AJ684=""P1"",$AJ684=""P2"",$AJ684=""P3""),
  """",
  IF(
    AND(
      NOT(ISBLANK($K684)),
      $Q684=""Standard Booking, P4""
    ),
    LET(
      resDate,   $K684,
      tourDate,  $N684,
      monthCount, DATEDIF(r"&amp;"esDate, tourDate, ""M"") + 1,
      secondDates, ARRAYFORMULA(
        DATE(
          YEAR(resDate),
          MONTH(resDate) + SEQUENCE(monthCount),
          2
        )
      ),
      validDates, FILTER(
        secondDates,
        (secondDates &gt; res"&amp;"Date + 2) *
        (secondDates &lt;= tourDate - 3)
      ),
      IF(
        $AJ684=""P4"",
        IF(
          COUNTA(validDates) &lt; 4,
          """",
          TEXT(
            INDEX(validDates, 4),
            ""mmm d, yyyy""
          )
        ),
"&amp;"        IF(
          COUNTA(validDates) &lt; 4,
          """",
          TEXTJOIN(
            "", "", TRUE,
            TEXT(INDEX(validDates, 1), ""mmm d, yyyy""),
            TEXT(INDEX(validDates, 2), ""mmm d, yyyy""),
            TEXT(INDEX(validDates"&amp;", 3), ""mmm d, yyyy""),
            TEXT(INDEX(validDates, 4), ""mmm d, yyyy"")
          )
        )
      )
    ),
    """"
  )
)
"),"")</f>
        <v/>
      </c>
      <c r="BM684" s="65" t="str">
        <f t="shared" si="15"/>
        <v/>
      </c>
      <c r="BN684" s="66"/>
      <c r="BO684" s="67"/>
      <c r="BP684" s="49" t="b">
        <v>0</v>
      </c>
      <c r="BQ684" s="49" t="b">
        <v>0</v>
      </c>
      <c r="BR684" s="68"/>
      <c r="BS684" s="69"/>
      <c r="BT684" s="70" t="b">
        <v>0</v>
      </c>
      <c r="BU684" s="71"/>
      <c r="BV684" s="72"/>
      <c r="BW684" s="86" t="b">
        <v>0</v>
      </c>
      <c r="BX684" s="87"/>
    </row>
    <row r="685">
      <c r="A685" s="35" t="str">
        <f t="shared" si="1"/>
        <v/>
      </c>
      <c r="B685" s="36" t="str">
        <f t="shared" si="2"/>
        <v/>
      </c>
      <c r="C685" s="36" t="str">
        <f t="array" ref="C685">IF(
  M685="",
  "",
  IFERROR(
    INDEX(
      '{INDEX} Tour Packages'!$A:$ZZ,
      MATCH(
        M685,
        INDEX(
          '{INDEX} Tour Packages'!$A:$ZZ,
          ,
          MATCH("Tour Package Name", '{INDEX} Tour Packages'!$4:$4, 0)
        ),
        0
      ),
      MATCH("Tour Code", '{INDEX} Tour Packages'!$4:$4, 0)
    ),
    "XXX"
  )
)
</f>
        <v/>
      </c>
      <c r="D685" s="36" t="str">
        <f t="shared" si="3"/>
        <v/>
      </c>
      <c r="E685" s="36" t="str">
        <f t="shared" si="4"/>
        <v/>
      </c>
      <c r="F685" s="37" t="str">
        <f t="shared" si="5"/>
        <v/>
      </c>
      <c r="G685" s="89"/>
      <c r="H685" s="89"/>
      <c r="I685" s="90"/>
      <c r="J685" s="40" t="str">
        <f t="shared" si="16"/>
        <v> </v>
      </c>
      <c r="K685" s="91"/>
      <c r="L685" s="55"/>
      <c r="M685" s="55"/>
      <c r="N685" s="91"/>
      <c r="O685" s="43" t="str">
        <f>IFERROR(__xludf.DUMMYFUNCTION("IF(N685="""","""",IFERROR(
  N685 + VALUE(REGEXEXTRACT(P685, ""(\d+)\s+Days"")),
  """"
)
)"),"")</f>
        <v/>
      </c>
      <c r="P685" s="43" t="str">
        <f t="array" ref="P685">IFERROR(
  INDEX(
    INDEX('{INDEX} Tour Packages'!$A:$ZZ, , MATCH(P$3, '{INDEX} Tour Packages'!$4:$4, 0)),
    MATCH(M685, INDEX('{INDEX} Tour Packages'!$A:$ZZ,0, MATCH("Tour Package Name", '{INDEX} Tour Packages'!$4:$4, 0)), 0)
  ),
"")
</f>
        <v/>
      </c>
      <c r="Q685" s="44" t="str">
        <f t="shared" si="7"/>
        <v/>
      </c>
      <c r="R685" s="44" t="str">
        <f>IFERROR(__xludf.DUMMYFUNCTION("IF(OR(ISBLANK(K685), ISBLANK(N685)), """", 
  LET(
    resDate, K685,
    tourDate, N685,
    monthCount, MAX(0, DATEDIF(resDate, tourDate - 3, ""M"") + 1),
    secondDates, ARRAYFORMULA(DATE(YEAR(resDate), MONTH(resDate) + SEQUENCE(monthCount), 2)),
    "&amp;"validDates, FILTER(secondDates, (secondDates &gt; resDate + 2) * (secondDates &lt;= tourDate - 3)),
    IF(ISERROR(validDates), 0, COUNTA(validDates))
  )
)
"),"")</f>
        <v/>
      </c>
      <c r="S685" s="44" t="str">
        <f t="shared" si="8"/>
        <v/>
      </c>
      <c r="T685" s="45" t="str">
        <f t="array" ref="T685">IF(ISBLANK(BO685),IFERROR(
  INDEX(
    INDEX('{INDEX} Payment Terms'!$A:$G, , MATCH(T$3, '{INDEX} Payment Terms'!$4:$4, 0)),
    MATCH(Q685, INDEX('{INDEX} Payment Terms'!$A:$G,0, MATCH("Payment Condition", '{INDEX} Payment Terms'!$4:$4, 0)), 0)
  ),
""),"Cancelled")
</f>
        <v/>
      </c>
      <c r="U685" s="46" t="b">
        <v>0</v>
      </c>
      <c r="V685" s="47" t="str">
        <f>IFERROR(__xludf.DUMMYFUNCTION("IF(OR(L685=""Duo Booking"", L685=""Group Booking""),
IF(U685=FALSE,"""",
    LET(
      bookingType, L685,
      tour, M685,
      mainFirst, H685,
      mainLast, I685,
      mainEmail, G685,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$L$4:L685, bookingType,
          $M$4:M685, tour,
          $H$4:H685, mainFirst,
          $I$4:I685, mainLast,
          $G$4:G685, mainEmail
        ),
        ""000""
      ),
  "&amp;"    baseID &amp; ""-"" &amp; memberNumber
    )
  ),
  """"
)
"),"")</f>
        <v/>
      </c>
      <c r="W685" s="48"/>
      <c r="X685" s="85" t="b">
        <v>0</v>
      </c>
      <c r="Y685" s="85" t="b">
        <v>0</v>
      </c>
      <c r="Z685" s="85" t="b">
        <v>0</v>
      </c>
      <c r="AA685" s="50"/>
      <c r="AB685" s="51"/>
      <c r="AC685" s="85" t="b">
        <v>0</v>
      </c>
      <c r="AD685" s="92"/>
      <c r="AE685" s="88"/>
      <c r="AF685" s="36" t="str">
        <f t="array" ref="AF685">IF(M685="","",INDEX(
      '{INDEX} Tour Packages'!$A:$ZP,
      MATCH($M685, '{INDEX} Tour Packages'!$A:$A, 0),
      MATCH(AF$3, '{INDEX} Tour Packages'!$4:$4, 0)
    ))</f>
        <v/>
      </c>
      <c r="AG685" s="36" t="str">
        <f t="array" ref="AG685">IF(M685="","",INDEX(
      '{INDEX} Tour Packages'!$A:$ZP,
      MATCH($M685, '{INDEX} Tour Packages'!$A:$A, 0),
      MATCH(AG$3, '{INDEX} Tour Packages'!$4:$4, 0)
    ))</f>
        <v/>
      </c>
      <c r="AH685" s="36" t="str">
        <f t="array" ref="AH685">IF(M685="","",INDEX(
      '{INDEX} Tour Packages'!$A:$ZP,
      MATCH($M685, '{INDEX} Tour Packages'!$A:$A, 0),
      MATCH(AH$3, '{INDEX} Tour Packages'!$4:$4, 0)
    ))</f>
        <v/>
      </c>
      <c r="AI685" s="54" t="str">
        <f t="shared" si="9"/>
        <v/>
      </c>
      <c r="AJ685" s="42"/>
      <c r="AK685" s="55"/>
      <c r="AL685" s="46" t="b">
        <v>0</v>
      </c>
      <c r="AM685" s="56"/>
      <c r="AN685" s="57" t="str">
        <f t="shared" si="10"/>
        <v/>
      </c>
      <c r="AO685" s="58" t="str">
        <f t="shared" si="11"/>
        <v/>
      </c>
      <c r="AP685" s="59"/>
      <c r="AQ685" s="60"/>
      <c r="AR685" s="61"/>
      <c r="AS685" s="61"/>
      <c r="AT685" s="61" t="str">
        <f>IFERROR(__xludf.DUMMYFUNCTION("IF( 
  OR($AJ685=""Full Payment"", ISBLANK($K685)),
  """",
  IF(
    OR(
      Q685=""Standard Booking, P1"",
      Q685=""Standard Booking, P2"",
      Q685=""Standard Booking, P3"",
      Q685=""Standard Booking, P4""
    ),
    LET(
      resDate,   $"&amp;"K685,
      tourDate,  $N685,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5" s="62" t="str">
        <f t="shared" si="12"/>
        <v/>
      </c>
      <c r="AV685" s="63"/>
      <c r="AW685" s="64"/>
      <c r="AX685" s="64"/>
      <c r="AY685" s="64"/>
      <c r="AZ685" s="64" t="str">
        <f>IFERROR(__xludf.DUMMYFUNCTION("IF(
  OR($AJ685=""Full Payment"",$AJ685=""P1"", ISBLANK($K685)),
  """",
  IF(
    OR(
      $Q685=""Standard Booking, P2"",
      $Q685=""Standard Booking, P3"",
      $Q685=""Standard Booking, P4""
    ),
    LET(
      resDate,   $K685,
      tourDate,"&amp;"  $N685,
      monthCount, DATEDIF(resDate, tourDate, ""M"") + 1,
      secondDates, ARRAYFORMULA(
        DATE(
          YEAR(resDate),
          MONTH(resDate) + SEQUENCE(monthCount),
          2
        )
      ),
      validDates, FILTER(
        sec"&amp;"ondDates,
        (secondDates &gt; resDate + 2) *
        (secondDates &lt;= tourDate - 3)
      ),
      IF(
        OR($AJ685=""P2"", $AJ685=""P3"", $AJ685=""P4""),
        IF(
          COUNTA(validDates) &lt; 2,
          """",
          TEXT(INDEX(validDates"&amp;", 2), ""mmm d, yyyy"")
        ),
        IF(
          COUNTA(validDates) &lt; 2,
          """",
          TEXTJOIN("", "", TRUE,
            TEXT(INDEX(validDates, 1), ""mmm d, yyyy""),
            TEXT(INDEX(validDates, 2), ""mmm d, yyyy"")
          )
 "&amp;"       )
      )
    ),
    """"
  )
)
"),"")</f>
        <v/>
      </c>
      <c r="BA685" s="65" t="str">
        <f t="shared" si="13"/>
        <v/>
      </c>
      <c r="BB685" s="63"/>
      <c r="BC685" s="64"/>
      <c r="BD685" s="64"/>
      <c r="BE685" s="64"/>
      <c r="BF685" s="64" t="str">
        <f>IFERROR(__xludf.DUMMYFUNCTION("IF(
  OR($AJ685=""Full Payment"",$AJ685=""P1"", $AJ685=""P2""),
  """",
  IF(
    AND(
      NOT(ISBLANK($K685)),
      OR(
        Q685=""Standard Booking, P3"",
        Q685=""Standard Booking, P4""
      )
    ),
    LET(
      resDate,   $K685,
      "&amp;"tourDate,  $N685,
      monthCount, DATEDIF(resDate, tourDate, ""M"") + 1,
      secondDates, ARRAYFORMULA(
        DATE(
          YEAR(resDate),
          MONTH(resDate) + SEQUENCE(monthCount),
          2
        )
      ),
      validDates, FILTER(
  "&amp;"      secondDates,
        (secondDates &gt; resDate + 2) *
        (secondDates &lt;= tourDate - 3)
      ),
      IF(
        $AJ685=""P4"",
        IF(
          COUNTA(validDates) &lt; 3,
          """",
          TEXT(INDEX(validDates, 3), ""mmm d, yyyy"")
  "&amp;"      ),
        IF(
          $AJ685=""P3"",
          IF(
            COUNTA(validDates) &lt; 3,
            """",
            TEXT(INDEX(validDates, 3), ""mmm d, yyyy"")
          ),
          IF(
            COUNTA(validDates) &lt; 3,
            """",
    "&amp;"        TEXTJOIN("", "", TRUE,
              TEXT(INDEX(validDates, 1), ""mmm d, yyyy""),
              TEXT(INDEX(validDates, 2), ""mmm d, yyyy""),
              TEXT(INDEX(validDates, 3), ""mmm d, yyyy"")
            )
          )
        )
      )
    "&amp;"),
    """"
  )
)
"),"")</f>
        <v/>
      </c>
      <c r="BG685" s="65" t="str">
        <f t="shared" si="14"/>
        <v/>
      </c>
      <c r="BH685" s="63"/>
      <c r="BI685" s="64"/>
      <c r="BJ685" s="64"/>
      <c r="BK685" s="64"/>
      <c r="BL685" s="64" t="str">
        <f>IFERROR(__xludf.DUMMYFUNCTION("IF(
  OR($AJ685=""Full Payment"",$AJ685=""P1"",$AJ685=""P2"",$AJ685=""P3""),
  """",
  IF(
    AND(
      NOT(ISBLANK($K685)),
      $Q685=""Standard Booking, P4""
    ),
    LET(
      resDate,   $K685,
      tourDate,  $N685,
      monthCount, DATEDIF(r"&amp;"esDate, tourDate, ""M"") + 1,
      secondDates, ARRAYFORMULA(
        DATE(
          YEAR(resDate),
          MONTH(resDate) + SEQUENCE(monthCount),
          2
        )
      ),
      validDates, FILTER(
        secondDates,
        (secondDates &gt; res"&amp;"Date + 2) *
        (secondDates &lt;= tourDate - 3)
      ),
      IF(
        $AJ685=""P4"",
        IF(
          COUNTA(validDates) &lt; 4,
          """",
          TEXT(
            INDEX(validDates, 4),
            ""mmm d, yyyy""
          )
        ),
"&amp;"        IF(
          COUNTA(validDates) &lt; 4,
          """",
          TEXTJOIN(
            "", "", TRUE,
            TEXT(INDEX(validDates, 1), ""mmm d, yyyy""),
            TEXT(INDEX(validDates, 2), ""mmm d, yyyy""),
            TEXT(INDEX(validDates"&amp;", 3), ""mmm d, yyyy""),
            TEXT(INDEX(validDates, 4), ""mmm d, yyyy"")
          )
        )
      )
    ),
    """"
  )
)
"),"")</f>
        <v/>
      </c>
      <c r="BM685" s="65" t="str">
        <f t="shared" si="15"/>
        <v/>
      </c>
      <c r="BN685" s="66"/>
      <c r="BO685" s="67"/>
      <c r="BP685" s="49" t="b">
        <v>0</v>
      </c>
      <c r="BQ685" s="49" t="b">
        <v>0</v>
      </c>
      <c r="BR685" s="68"/>
      <c r="BS685" s="69"/>
      <c r="BT685" s="70" t="b">
        <v>0</v>
      </c>
      <c r="BU685" s="71"/>
      <c r="BV685" s="72"/>
      <c r="BW685" s="86" t="b">
        <v>0</v>
      </c>
      <c r="BX685" s="87"/>
    </row>
    <row r="686">
      <c r="A686" s="35" t="str">
        <f t="shared" si="1"/>
        <v/>
      </c>
      <c r="B686" s="36" t="str">
        <f t="shared" si="2"/>
        <v/>
      </c>
      <c r="C686" s="36" t="str">
        <f t="array" ref="C686">IF(
  M686="",
  "",
  IFERROR(
    INDEX(
      '{INDEX} Tour Packages'!$A:$ZZ,
      MATCH(
        M686,
        INDEX(
          '{INDEX} Tour Packages'!$A:$ZZ,
          ,
          MATCH("Tour Package Name", '{INDEX} Tour Packages'!$4:$4, 0)
        ),
        0
      ),
      MATCH("Tour Code", '{INDEX} Tour Packages'!$4:$4, 0)
    ),
    "XXX"
  )
)
</f>
        <v/>
      </c>
      <c r="D686" s="36" t="str">
        <f t="shared" si="3"/>
        <v/>
      </c>
      <c r="E686" s="36" t="str">
        <f t="shared" si="4"/>
        <v/>
      </c>
      <c r="F686" s="37" t="str">
        <f t="shared" si="5"/>
        <v/>
      </c>
      <c r="G686" s="89"/>
      <c r="H686" s="89"/>
      <c r="I686" s="90"/>
      <c r="J686" s="40" t="str">
        <f t="shared" si="16"/>
        <v> </v>
      </c>
      <c r="K686" s="91"/>
      <c r="L686" s="55"/>
      <c r="M686" s="55"/>
      <c r="N686" s="91"/>
      <c r="O686" s="43" t="str">
        <f>IFERROR(__xludf.DUMMYFUNCTION("IF(N686="""","""",IFERROR(
  N686 + VALUE(REGEXEXTRACT(P686, ""(\d+)\s+Days"")),
  """"
)
)"),"")</f>
        <v/>
      </c>
      <c r="P686" s="43" t="str">
        <f t="array" ref="P686">IFERROR(
  INDEX(
    INDEX('{INDEX} Tour Packages'!$A:$ZZ, , MATCH(P$3, '{INDEX} Tour Packages'!$4:$4, 0)),
    MATCH(M686, INDEX('{INDEX} Tour Packages'!$A:$ZZ,0, MATCH("Tour Package Name", '{INDEX} Tour Packages'!$4:$4, 0)), 0)
  ),
"")
</f>
        <v/>
      </c>
      <c r="Q686" s="44" t="str">
        <f t="shared" si="7"/>
        <v/>
      </c>
      <c r="R686" s="44" t="str">
        <f>IFERROR(__xludf.DUMMYFUNCTION("IF(OR(ISBLANK(K686), ISBLANK(N686)), """", 
  LET(
    resDate, K686,
    tourDate, N686,
    monthCount, MAX(0, DATEDIF(resDate, tourDate - 3, ""M"") + 1),
    secondDates, ARRAYFORMULA(DATE(YEAR(resDate), MONTH(resDate) + SEQUENCE(monthCount), 2)),
    "&amp;"validDates, FILTER(secondDates, (secondDates &gt; resDate + 2) * (secondDates &lt;= tourDate - 3)),
    IF(ISERROR(validDates), 0, COUNTA(validDates))
  )
)
"),"")</f>
        <v/>
      </c>
      <c r="S686" s="44" t="str">
        <f t="shared" si="8"/>
        <v/>
      </c>
      <c r="T686" s="45" t="str">
        <f t="array" ref="T686">IF(ISBLANK(BO686),IFERROR(
  INDEX(
    INDEX('{INDEX} Payment Terms'!$A:$G, , MATCH(T$3, '{INDEX} Payment Terms'!$4:$4, 0)),
    MATCH(Q686, INDEX('{INDEX} Payment Terms'!$A:$G,0, MATCH("Payment Condition", '{INDEX} Payment Terms'!$4:$4, 0)), 0)
  ),
""),"Cancelled")
</f>
        <v/>
      </c>
      <c r="U686" s="46" t="b">
        <v>0</v>
      </c>
      <c r="V686" s="47" t="str">
        <f>IFERROR(__xludf.DUMMYFUNCTION("IF(OR(L686=""Duo Booking"", L686=""Group Booking""),
IF(U686=FALSE,"""",
    LET(
      bookingType, L686,
      tour, M686,
      mainFirst, H686,
      mainLast, I686,
      mainEmail, G686,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$L$4:L686, bookingType,
          $M$4:M686, tour,
          $H$4:H686, mainFirst,
          $I$4:I686, mainLast,
          $G$4:G686, mainEmail
        ),
        ""000""
      ),
  "&amp;"    baseID &amp; ""-"" &amp; memberNumber
    )
  ),
  """"
)
"),"")</f>
        <v/>
      </c>
      <c r="W686" s="48"/>
      <c r="X686" s="85" t="b">
        <v>0</v>
      </c>
      <c r="Y686" s="85" t="b">
        <v>0</v>
      </c>
      <c r="Z686" s="85" t="b">
        <v>0</v>
      </c>
      <c r="AA686" s="50"/>
      <c r="AB686" s="51"/>
      <c r="AC686" s="85" t="b">
        <v>0</v>
      </c>
      <c r="AD686" s="92"/>
      <c r="AE686" s="88"/>
      <c r="AF686" s="36" t="str">
        <f t="array" ref="AF686">IF(M686="","",INDEX(
      '{INDEX} Tour Packages'!$A:$ZP,
      MATCH($M686, '{INDEX} Tour Packages'!$A:$A, 0),
      MATCH(AF$3, '{INDEX} Tour Packages'!$4:$4, 0)
    ))</f>
        <v/>
      </c>
      <c r="AG686" s="36" t="str">
        <f t="array" ref="AG686">IF(M686="","",INDEX(
      '{INDEX} Tour Packages'!$A:$ZP,
      MATCH($M686, '{INDEX} Tour Packages'!$A:$A, 0),
      MATCH(AG$3, '{INDEX} Tour Packages'!$4:$4, 0)
    ))</f>
        <v/>
      </c>
      <c r="AH686" s="36" t="str">
        <f t="array" ref="AH686">IF(M686="","",INDEX(
      '{INDEX} Tour Packages'!$A:$ZP,
      MATCH($M686, '{INDEX} Tour Packages'!$A:$A, 0),
      MATCH(AH$3, '{INDEX} Tour Packages'!$4:$4, 0)
    ))</f>
        <v/>
      </c>
      <c r="AI686" s="54" t="str">
        <f t="shared" si="9"/>
        <v/>
      </c>
      <c r="AJ686" s="42"/>
      <c r="AK686" s="55"/>
      <c r="AL686" s="46" t="b">
        <v>0</v>
      </c>
      <c r="AM686" s="56"/>
      <c r="AN686" s="57" t="str">
        <f t="shared" si="10"/>
        <v/>
      </c>
      <c r="AO686" s="58" t="str">
        <f t="shared" si="11"/>
        <v/>
      </c>
      <c r="AP686" s="59"/>
      <c r="AQ686" s="60"/>
      <c r="AR686" s="61"/>
      <c r="AS686" s="61"/>
      <c r="AT686" s="61" t="str">
        <f>IFERROR(__xludf.DUMMYFUNCTION("IF( 
  OR($AJ686=""Full Payment"", ISBLANK($K686)),
  """",
  IF(
    OR(
      Q686=""Standard Booking, P1"",
      Q686=""Standard Booking, P2"",
      Q686=""Standard Booking, P3"",
      Q686=""Standard Booking, P4""
    ),
    LET(
      resDate,   $"&amp;"K686,
      tourDate,  $N686,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6" s="62" t="str">
        <f t="shared" si="12"/>
        <v/>
      </c>
      <c r="AV686" s="63"/>
      <c r="AW686" s="64"/>
      <c r="AX686" s="64"/>
      <c r="AY686" s="64"/>
      <c r="AZ686" s="64" t="str">
        <f>IFERROR(__xludf.DUMMYFUNCTION("IF(
  OR($AJ686=""Full Payment"",$AJ686=""P1"", ISBLANK($K686)),
  """",
  IF(
    OR(
      $Q686=""Standard Booking, P2"",
      $Q686=""Standard Booking, P3"",
      $Q686=""Standard Booking, P4""
    ),
    LET(
      resDate,   $K686,
      tourDate,"&amp;"  $N686,
      monthCount, DATEDIF(resDate, tourDate, ""M"") + 1,
      secondDates, ARRAYFORMULA(
        DATE(
          YEAR(resDate),
          MONTH(resDate) + SEQUENCE(monthCount),
          2
        )
      ),
      validDates, FILTER(
        sec"&amp;"ondDates,
        (secondDates &gt; resDate + 2) *
        (secondDates &lt;= tourDate - 3)
      ),
      IF(
        OR($AJ686=""P2"", $AJ686=""P3"", $AJ686=""P4""),
        IF(
          COUNTA(validDates) &lt; 2,
          """",
          TEXT(INDEX(validDates"&amp;", 2), ""mmm d, yyyy"")
        ),
        IF(
          COUNTA(validDates) &lt; 2,
          """",
          TEXTJOIN("", "", TRUE,
            TEXT(INDEX(validDates, 1), ""mmm d, yyyy""),
            TEXT(INDEX(validDates, 2), ""mmm d, yyyy"")
          )
 "&amp;"       )
      )
    ),
    """"
  )
)
"),"")</f>
        <v/>
      </c>
      <c r="BA686" s="65" t="str">
        <f t="shared" si="13"/>
        <v/>
      </c>
      <c r="BB686" s="63"/>
      <c r="BC686" s="64"/>
      <c r="BD686" s="64"/>
      <c r="BE686" s="64"/>
      <c r="BF686" s="64" t="str">
        <f>IFERROR(__xludf.DUMMYFUNCTION("IF(
  OR($AJ686=""Full Payment"",$AJ686=""P1"", $AJ686=""P2""),
  """",
  IF(
    AND(
      NOT(ISBLANK($K686)),
      OR(
        Q686=""Standard Booking, P3"",
        Q686=""Standard Booking, P4""
      )
    ),
    LET(
      resDate,   $K686,
      "&amp;"tourDate,  $N686,
      monthCount, DATEDIF(resDate, tourDate, ""M"") + 1,
      secondDates, ARRAYFORMULA(
        DATE(
          YEAR(resDate),
          MONTH(resDate) + SEQUENCE(monthCount),
          2
        )
      ),
      validDates, FILTER(
  "&amp;"      secondDates,
        (secondDates &gt; resDate + 2) *
        (secondDates &lt;= tourDate - 3)
      ),
      IF(
        $AJ686=""P4"",
        IF(
          COUNTA(validDates) &lt; 3,
          """",
          TEXT(INDEX(validDates, 3), ""mmm d, yyyy"")
  "&amp;"      ),
        IF(
          $AJ686=""P3"",
          IF(
            COUNTA(validDates) &lt; 3,
            """",
            TEXT(INDEX(validDates, 3), ""mmm d, yyyy"")
          ),
          IF(
            COUNTA(validDates) &lt; 3,
            """",
    "&amp;"        TEXTJOIN("", "", TRUE,
              TEXT(INDEX(validDates, 1), ""mmm d, yyyy""),
              TEXT(INDEX(validDates, 2), ""mmm d, yyyy""),
              TEXT(INDEX(validDates, 3), ""mmm d, yyyy"")
            )
          )
        )
      )
    "&amp;"),
    """"
  )
)
"),"")</f>
        <v/>
      </c>
      <c r="BG686" s="65" t="str">
        <f t="shared" si="14"/>
        <v/>
      </c>
      <c r="BH686" s="63"/>
      <c r="BI686" s="64"/>
      <c r="BJ686" s="64"/>
      <c r="BK686" s="64"/>
      <c r="BL686" s="64" t="str">
        <f>IFERROR(__xludf.DUMMYFUNCTION("IF(
  OR($AJ686=""Full Payment"",$AJ686=""P1"",$AJ686=""P2"",$AJ686=""P3""),
  """",
  IF(
    AND(
      NOT(ISBLANK($K686)),
      $Q686=""Standard Booking, P4""
    ),
    LET(
      resDate,   $K686,
      tourDate,  $N686,
      monthCount, DATEDIF(r"&amp;"esDate, tourDate, ""M"") + 1,
      secondDates, ARRAYFORMULA(
        DATE(
          YEAR(resDate),
          MONTH(resDate) + SEQUENCE(monthCount),
          2
        )
      ),
      validDates, FILTER(
        secondDates,
        (secondDates &gt; res"&amp;"Date + 2) *
        (secondDates &lt;= tourDate - 3)
      ),
      IF(
        $AJ686=""P4"",
        IF(
          COUNTA(validDates) &lt; 4,
          """",
          TEXT(
            INDEX(validDates, 4),
            ""mmm d, yyyy""
          )
        ),
"&amp;"        IF(
          COUNTA(validDates) &lt; 4,
          """",
          TEXTJOIN(
            "", "", TRUE,
            TEXT(INDEX(validDates, 1), ""mmm d, yyyy""),
            TEXT(INDEX(validDates, 2), ""mmm d, yyyy""),
            TEXT(INDEX(validDates"&amp;", 3), ""mmm d, yyyy""),
            TEXT(INDEX(validDates, 4), ""mmm d, yyyy"")
          )
        )
      )
    ),
    """"
  )
)
"),"")</f>
        <v/>
      </c>
      <c r="BM686" s="65" t="str">
        <f t="shared" si="15"/>
        <v/>
      </c>
      <c r="BN686" s="66"/>
      <c r="BO686" s="67"/>
      <c r="BP686" s="49" t="b">
        <v>0</v>
      </c>
      <c r="BQ686" s="49" t="b">
        <v>0</v>
      </c>
      <c r="BR686" s="68"/>
      <c r="BS686" s="69"/>
      <c r="BT686" s="70" t="b">
        <v>0</v>
      </c>
      <c r="BU686" s="71"/>
      <c r="BV686" s="72"/>
      <c r="BW686" s="86" t="b">
        <v>0</v>
      </c>
      <c r="BX686" s="87"/>
    </row>
    <row r="687">
      <c r="A687" s="35" t="str">
        <f t="shared" si="1"/>
        <v/>
      </c>
      <c r="B687" s="36" t="str">
        <f t="shared" si="2"/>
        <v/>
      </c>
      <c r="C687" s="36" t="str">
        <f t="array" ref="C687">IF(
  M687="",
  "",
  IFERROR(
    INDEX(
      '{INDEX} Tour Packages'!$A:$ZZ,
      MATCH(
        M687,
        INDEX(
          '{INDEX} Tour Packages'!$A:$ZZ,
          ,
          MATCH("Tour Package Name", '{INDEX} Tour Packages'!$4:$4, 0)
        ),
        0
      ),
      MATCH("Tour Code", '{INDEX} Tour Packages'!$4:$4, 0)
    ),
    "XXX"
  )
)
</f>
        <v/>
      </c>
      <c r="D687" s="36" t="str">
        <f t="shared" si="3"/>
        <v/>
      </c>
      <c r="E687" s="36" t="str">
        <f t="shared" si="4"/>
        <v/>
      </c>
      <c r="F687" s="37" t="str">
        <f t="shared" si="5"/>
        <v/>
      </c>
      <c r="G687" s="89"/>
      <c r="H687" s="89"/>
      <c r="I687" s="90"/>
      <c r="J687" s="40" t="str">
        <f t="shared" si="16"/>
        <v> </v>
      </c>
      <c r="K687" s="91"/>
      <c r="L687" s="55"/>
      <c r="M687" s="55"/>
      <c r="N687" s="91"/>
      <c r="O687" s="43" t="str">
        <f>IFERROR(__xludf.DUMMYFUNCTION("IF(N687="""","""",IFERROR(
  N687 + VALUE(REGEXEXTRACT(P687, ""(\d+)\s+Days"")),
  """"
)
)"),"")</f>
        <v/>
      </c>
      <c r="P687" s="43" t="str">
        <f t="array" ref="P687">IFERROR(
  INDEX(
    INDEX('{INDEX} Tour Packages'!$A:$ZZ, , MATCH(P$3, '{INDEX} Tour Packages'!$4:$4, 0)),
    MATCH(M687, INDEX('{INDEX} Tour Packages'!$A:$ZZ,0, MATCH("Tour Package Name", '{INDEX} Tour Packages'!$4:$4, 0)), 0)
  ),
"")
</f>
        <v/>
      </c>
      <c r="Q687" s="44" t="str">
        <f t="shared" si="7"/>
        <v/>
      </c>
      <c r="R687" s="44" t="str">
        <f>IFERROR(__xludf.DUMMYFUNCTION("IF(OR(ISBLANK(K687), ISBLANK(N687)), """", 
  LET(
    resDate, K687,
    tourDate, N687,
    monthCount, MAX(0, DATEDIF(resDate, tourDate - 3, ""M"") + 1),
    secondDates, ARRAYFORMULA(DATE(YEAR(resDate), MONTH(resDate) + SEQUENCE(monthCount), 2)),
    "&amp;"validDates, FILTER(secondDates, (secondDates &gt; resDate + 2) * (secondDates &lt;= tourDate - 3)),
    IF(ISERROR(validDates), 0, COUNTA(validDates))
  )
)
"),"")</f>
        <v/>
      </c>
      <c r="S687" s="44" t="str">
        <f t="shared" si="8"/>
        <v/>
      </c>
      <c r="T687" s="45" t="str">
        <f t="array" ref="T687">IF(ISBLANK(BO687),IFERROR(
  INDEX(
    INDEX('{INDEX} Payment Terms'!$A:$G, , MATCH(T$3, '{INDEX} Payment Terms'!$4:$4, 0)),
    MATCH(Q687, INDEX('{INDEX} Payment Terms'!$A:$G,0, MATCH("Payment Condition", '{INDEX} Payment Terms'!$4:$4, 0)), 0)
  ),
""),"Cancelled")
</f>
        <v/>
      </c>
      <c r="U687" s="46" t="b">
        <v>0</v>
      </c>
      <c r="V687" s="47" t="str">
        <f>IFERROR(__xludf.DUMMYFUNCTION("IF(OR(L687=""Duo Booking"", L687=""Group Booking""),
IF(U687=FALSE,"""",
    LET(
      bookingType, L687,
      tour, M687,
      mainFirst, H687,
      mainLast, I687,
      mainEmail, G687,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$L$4:L687, bookingType,
          $M$4:M687, tour,
          $H$4:H687, mainFirst,
          $I$4:I687, mainLast,
          $G$4:G687, mainEmail
        ),
        ""000""
      ),
  "&amp;"    baseID &amp; ""-"" &amp; memberNumber
    )
  ),
  """"
)
"),"")</f>
        <v/>
      </c>
      <c r="W687" s="48"/>
      <c r="X687" s="85" t="b">
        <v>0</v>
      </c>
      <c r="Y687" s="85" t="b">
        <v>0</v>
      </c>
      <c r="Z687" s="85" t="b">
        <v>0</v>
      </c>
      <c r="AA687" s="50"/>
      <c r="AB687" s="51"/>
      <c r="AC687" s="85" t="b">
        <v>0</v>
      </c>
      <c r="AD687" s="92"/>
      <c r="AE687" s="88"/>
      <c r="AF687" s="36" t="str">
        <f t="array" ref="AF687">IF(M687="","",INDEX(
      '{INDEX} Tour Packages'!$A:$ZP,
      MATCH($M687, '{INDEX} Tour Packages'!$A:$A, 0),
      MATCH(AF$3, '{INDEX} Tour Packages'!$4:$4, 0)
    ))</f>
        <v/>
      </c>
      <c r="AG687" s="36" t="str">
        <f t="array" ref="AG687">IF(M687="","",INDEX(
      '{INDEX} Tour Packages'!$A:$ZP,
      MATCH($M687, '{INDEX} Tour Packages'!$A:$A, 0),
      MATCH(AG$3, '{INDEX} Tour Packages'!$4:$4, 0)
    ))</f>
        <v/>
      </c>
      <c r="AH687" s="36" t="str">
        <f t="array" ref="AH687">IF(M687="","",INDEX(
      '{INDEX} Tour Packages'!$A:$ZP,
      MATCH($M687, '{INDEX} Tour Packages'!$A:$A, 0),
      MATCH(AH$3, '{INDEX} Tour Packages'!$4:$4, 0)
    ))</f>
        <v/>
      </c>
      <c r="AI687" s="54" t="str">
        <f t="shared" si="9"/>
        <v/>
      </c>
      <c r="AJ687" s="42"/>
      <c r="AK687" s="55"/>
      <c r="AL687" s="46" t="b">
        <v>0</v>
      </c>
      <c r="AM687" s="56"/>
      <c r="AN687" s="57" t="str">
        <f t="shared" si="10"/>
        <v/>
      </c>
      <c r="AO687" s="58" t="str">
        <f t="shared" si="11"/>
        <v/>
      </c>
      <c r="AP687" s="59"/>
      <c r="AQ687" s="60"/>
      <c r="AR687" s="61"/>
      <c r="AS687" s="61"/>
      <c r="AT687" s="61" t="str">
        <f>IFERROR(__xludf.DUMMYFUNCTION("IF( 
  OR($AJ687=""Full Payment"", ISBLANK($K687)),
  """",
  IF(
    OR(
      Q687=""Standard Booking, P1"",
      Q687=""Standard Booking, P2"",
      Q687=""Standard Booking, P3"",
      Q687=""Standard Booking, P4""
    ),
    LET(
      resDate,   $"&amp;"K687,
      tourDate,  $N687,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7" s="62" t="str">
        <f t="shared" si="12"/>
        <v/>
      </c>
      <c r="AV687" s="63"/>
      <c r="AW687" s="64"/>
      <c r="AX687" s="64"/>
      <c r="AY687" s="64"/>
      <c r="AZ687" s="64" t="str">
        <f>IFERROR(__xludf.DUMMYFUNCTION("IF(
  OR($AJ687=""Full Payment"",$AJ687=""P1"", ISBLANK($K687)),
  """",
  IF(
    OR(
      $Q687=""Standard Booking, P2"",
      $Q687=""Standard Booking, P3"",
      $Q687=""Standard Booking, P4""
    ),
    LET(
      resDate,   $K687,
      tourDate,"&amp;"  $N687,
      monthCount, DATEDIF(resDate, tourDate, ""M"") + 1,
      secondDates, ARRAYFORMULA(
        DATE(
          YEAR(resDate),
          MONTH(resDate) + SEQUENCE(monthCount),
          2
        )
      ),
      validDates, FILTER(
        sec"&amp;"ondDates,
        (secondDates &gt; resDate + 2) *
        (secondDates &lt;= tourDate - 3)
      ),
      IF(
        OR($AJ687=""P2"", $AJ687=""P3"", $AJ687=""P4""),
        IF(
          COUNTA(validDates) &lt; 2,
          """",
          TEXT(INDEX(validDates"&amp;", 2), ""mmm d, yyyy"")
        ),
        IF(
          COUNTA(validDates) &lt; 2,
          """",
          TEXTJOIN("", "", TRUE,
            TEXT(INDEX(validDates, 1), ""mmm d, yyyy""),
            TEXT(INDEX(validDates, 2), ""mmm d, yyyy"")
          )
 "&amp;"       )
      )
    ),
    """"
  )
)
"),"")</f>
        <v/>
      </c>
      <c r="BA687" s="65" t="str">
        <f t="shared" si="13"/>
        <v/>
      </c>
      <c r="BB687" s="63"/>
      <c r="BC687" s="64"/>
      <c r="BD687" s="64"/>
      <c r="BE687" s="64"/>
      <c r="BF687" s="64" t="str">
        <f>IFERROR(__xludf.DUMMYFUNCTION("IF(
  OR($AJ687=""Full Payment"",$AJ687=""P1"", $AJ687=""P2""),
  """",
  IF(
    AND(
      NOT(ISBLANK($K687)),
      OR(
        Q687=""Standard Booking, P3"",
        Q687=""Standard Booking, P4""
      )
    ),
    LET(
      resDate,   $K687,
      "&amp;"tourDate,  $N687,
      monthCount, DATEDIF(resDate, tourDate, ""M"") + 1,
      secondDates, ARRAYFORMULA(
        DATE(
          YEAR(resDate),
          MONTH(resDate) + SEQUENCE(monthCount),
          2
        )
      ),
      validDates, FILTER(
  "&amp;"      secondDates,
        (secondDates &gt; resDate + 2) *
        (secondDates &lt;= tourDate - 3)
      ),
      IF(
        $AJ687=""P4"",
        IF(
          COUNTA(validDates) &lt; 3,
          """",
          TEXT(INDEX(validDates, 3), ""mmm d, yyyy"")
  "&amp;"      ),
        IF(
          $AJ687=""P3"",
          IF(
            COUNTA(validDates) &lt; 3,
            """",
            TEXT(INDEX(validDates, 3), ""mmm d, yyyy"")
          ),
          IF(
            COUNTA(validDates) &lt; 3,
            """",
    "&amp;"        TEXTJOIN("", "", TRUE,
              TEXT(INDEX(validDates, 1), ""mmm d, yyyy""),
              TEXT(INDEX(validDates, 2), ""mmm d, yyyy""),
              TEXT(INDEX(validDates, 3), ""mmm d, yyyy"")
            )
          )
        )
      )
    "&amp;"),
    """"
  )
)
"),"")</f>
        <v/>
      </c>
      <c r="BG687" s="65" t="str">
        <f t="shared" si="14"/>
        <v/>
      </c>
      <c r="BH687" s="63"/>
      <c r="BI687" s="64"/>
      <c r="BJ687" s="64"/>
      <c r="BK687" s="64"/>
      <c r="BL687" s="64" t="str">
        <f>IFERROR(__xludf.DUMMYFUNCTION("IF(
  OR($AJ687=""Full Payment"",$AJ687=""P1"",$AJ687=""P2"",$AJ687=""P3""),
  """",
  IF(
    AND(
      NOT(ISBLANK($K687)),
      $Q687=""Standard Booking, P4""
    ),
    LET(
      resDate,   $K687,
      tourDate,  $N687,
      monthCount, DATEDIF(r"&amp;"esDate, tourDate, ""M"") + 1,
      secondDates, ARRAYFORMULA(
        DATE(
          YEAR(resDate),
          MONTH(resDate) + SEQUENCE(monthCount),
          2
        )
      ),
      validDates, FILTER(
        secondDates,
        (secondDates &gt; res"&amp;"Date + 2) *
        (secondDates &lt;= tourDate - 3)
      ),
      IF(
        $AJ687=""P4"",
        IF(
          COUNTA(validDates) &lt; 4,
          """",
          TEXT(
            INDEX(validDates, 4),
            ""mmm d, yyyy""
          )
        ),
"&amp;"        IF(
          COUNTA(validDates) &lt; 4,
          """",
          TEXTJOIN(
            "", "", TRUE,
            TEXT(INDEX(validDates, 1), ""mmm d, yyyy""),
            TEXT(INDEX(validDates, 2), ""mmm d, yyyy""),
            TEXT(INDEX(validDates"&amp;", 3), ""mmm d, yyyy""),
            TEXT(INDEX(validDates, 4), ""mmm d, yyyy"")
          )
        )
      )
    ),
    """"
  )
)
"),"")</f>
        <v/>
      </c>
      <c r="BM687" s="65" t="str">
        <f t="shared" si="15"/>
        <v/>
      </c>
      <c r="BN687" s="66"/>
      <c r="BO687" s="67"/>
      <c r="BP687" s="49" t="b">
        <v>0</v>
      </c>
      <c r="BQ687" s="49" t="b">
        <v>0</v>
      </c>
      <c r="BR687" s="68"/>
      <c r="BS687" s="69"/>
      <c r="BT687" s="70" t="b">
        <v>0</v>
      </c>
      <c r="BU687" s="71"/>
      <c r="BV687" s="72"/>
      <c r="BW687" s="86" t="b">
        <v>0</v>
      </c>
      <c r="BX687" s="87"/>
    </row>
    <row r="688">
      <c r="A688" s="35" t="str">
        <f t="shared" si="1"/>
        <v/>
      </c>
      <c r="B688" s="36" t="str">
        <f t="shared" si="2"/>
        <v/>
      </c>
      <c r="C688" s="36" t="str">
        <f t="array" ref="C688">IF(
  M688="",
  "",
  IFERROR(
    INDEX(
      '{INDEX} Tour Packages'!$A:$ZZ,
      MATCH(
        M688,
        INDEX(
          '{INDEX} Tour Packages'!$A:$ZZ,
          ,
          MATCH("Tour Package Name", '{INDEX} Tour Packages'!$4:$4, 0)
        ),
        0
      ),
      MATCH("Tour Code", '{INDEX} Tour Packages'!$4:$4, 0)
    ),
    "XXX"
  )
)
</f>
        <v/>
      </c>
      <c r="D688" s="36" t="str">
        <f t="shared" si="3"/>
        <v/>
      </c>
      <c r="E688" s="36" t="str">
        <f t="shared" si="4"/>
        <v/>
      </c>
      <c r="F688" s="37" t="str">
        <f t="shared" si="5"/>
        <v/>
      </c>
      <c r="G688" s="89"/>
      <c r="H688" s="89"/>
      <c r="I688" s="90"/>
      <c r="J688" s="40" t="str">
        <f t="shared" si="16"/>
        <v> </v>
      </c>
      <c r="K688" s="91"/>
      <c r="L688" s="55"/>
      <c r="M688" s="55"/>
      <c r="N688" s="91"/>
      <c r="O688" s="43" t="str">
        <f>IFERROR(__xludf.DUMMYFUNCTION("IF(N688="""","""",IFERROR(
  N688 + VALUE(REGEXEXTRACT(P688, ""(\d+)\s+Days"")),
  """"
)
)"),"")</f>
        <v/>
      </c>
      <c r="P688" s="43" t="str">
        <f t="array" ref="P688">IFERROR(
  INDEX(
    INDEX('{INDEX} Tour Packages'!$A:$ZZ, , MATCH(P$3, '{INDEX} Tour Packages'!$4:$4, 0)),
    MATCH(M688, INDEX('{INDEX} Tour Packages'!$A:$ZZ,0, MATCH("Tour Package Name", '{INDEX} Tour Packages'!$4:$4, 0)), 0)
  ),
"")
</f>
        <v/>
      </c>
      <c r="Q688" s="44" t="str">
        <f t="shared" si="7"/>
        <v/>
      </c>
      <c r="R688" s="44" t="str">
        <f>IFERROR(__xludf.DUMMYFUNCTION("IF(OR(ISBLANK(K688), ISBLANK(N688)), """", 
  LET(
    resDate, K688,
    tourDate, N688,
    monthCount, MAX(0, DATEDIF(resDate, tourDate - 3, ""M"") + 1),
    secondDates, ARRAYFORMULA(DATE(YEAR(resDate), MONTH(resDate) + SEQUENCE(monthCount), 2)),
    "&amp;"validDates, FILTER(secondDates, (secondDates &gt; resDate + 2) * (secondDates &lt;= tourDate - 3)),
    IF(ISERROR(validDates), 0, COUNTA(validDates))
  )
)
"),"")</f>
        <v/>
      </c>
      <c r="S688" s="44" t="str">
        <f t="shared" si="8"/>
        <v/>
      </c>
      <c r="T688" s="45" t="str">
        <f t="array" ref="T688">IF(ISBLANK(BO688),IFERROR(
  INDEX(
    INDEX('{INDEX} Payment Terms'!$A:$G, , MATCH(T$3, '{INDEX} Payment Terms'!$4:$4, 0)),
    MATCH(Q688, INDEX('{INDEX} Payment Terms'!$A:$G,0, MATCH("Payment Condition", '{INDEX} Payment Terms'!$4:$4, 0)), 0)
  ),
""),"Cancelled")
</f>
        <v/>
      </c>
      <c r="U688" s="46" t="b">
        <v>0</v>
      </c>
      <c r="V688" s="47" t="str">
        <f>IFERROR(__xludf.DUMMYFUNCTION("IF(OR(L688=""Duo Booking"", L688=""Group Booking""),
IF(U688=FALSE,"""",
    LET(
      bookingType, L688,
      tour, M688,
      mainFirst, H688,
      mainLast, I688,
      mainEmail, G688,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$L$4:L688, bookingType,
          $M$4:M688, tour,
          $H$4:H688, mainFirst,
          $I$4:I688, mainLast,
          $G$4:G688, mainEmail
        ),
        ""000""
      ),
  "&amp;"    baseID &amp; ""-"" &amp; memberNumber
    )
  ),
  """"
)
"),"")</f>
        <v/>
      </c>
      <c r="W688" s="48"/>
      <c r="X688" s="85" t="b">
        <v>0</v>
      </c>
      <c r="Y688" s="85" t="b">
        <v>0</v>
      </c>
      <c r="Z688" s="85" t="b">
        <v>0</v>
      </c>
      <c r="AA688" s="50"/>
      <c r="AB688" s="51"/>
      <c r="AC688" s="85" t="b">
        <v>0</v>
      </c>
      <c r="AD688" s="92"/>
      <c r="AE688" s="88"/>
      <c r="AF688" s="36" t="str">
        <f t="array" ref="AF688">IF(M688="","",INDEX(
      '{INDEX} Tour Packages'!$A:$ZP,
      MATCH($M688, '{INDEX} Tour Packages'!$A:$A, 0),
      MATCH(AF$3, '{INDEX} Tour Packages'!$4:$4, 0)
    ))</f>
        <v/>
      </c>
      <c r="AG688" s="36" t="str">
        <f t="array" ref="AG688">IF(M688="","",INDEX(
      '{INDEX} Tour Packages'!$A:$ZP,
      MATCH($M688, '{INDEX} Tour Packages'!$A:$A, 0),
      MATCH(AG$3, '{INDEX} Tour Packages'!$4:$4, 0)
    ))</f>
        <v/>
      </c>
      <c r="AH688" s="36" t="str">
        <f t="array" ref="AH688">IF(M688="","",INDEX(
      '{INDEX} Tour Packages'!$A:$ZP,
      MATCH($M688, '{INDEX} Tour Packages'!$A:$A, 0),
      MATCH(AH$3, '{INDEX} Tour Packages'!$4:$4, 0)
    ))</f>
        <v/>
      </c>
      <c r="AI688" s="54" t="str">
        <f t="shared" si="9"/>
        <v/>
      </c>
      <c r="AJ688" s="42"/>
      <c r="AK688" s="55"/>
      <c r="AL688" s="46" t="b">
        <v>0</v>
      </c>
      <c r="AM688" s="56"/>
      <c r="AN688" s="57" t="str">
        <f t="shared" si="10"/>
        <v/>
      </c>
      <c r="AO688" s="58" t="str">
        <f t="shared" si="11"/>
        <v/>
      </c>
      <c r="AP688" s="59"/>
      <c r="AQ688" s="60"/>
      <c r="AR688" s="61"/>
      <c r="AS688" s="61"/>
      <c r="AT688" s="61" t="str">
        <f>IFERROR(__xludf.DUMMYFUNCTION("IF( 
  OR($AJ688=""Full Payment"", ISBLANK($K688)),
  """",
  IF(
    OR(
      Q688=""Standard Booking, P1"",
      Q688=""Standard Booking, P2"",
      Q688=""Standard Booking, P3"",
      Q688=""Standard Booking, P4""
    ),
    LET(
      resDate,   $"&amp;"K688,
      tourDate,  $N688,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8" s="62" t="str">
        <f t="shared" si="12"/>
        <v/>
      </c>
      <c r="AV688" s="63"/>
      <c r="AW688" s="64"/>
      <c r="AX688" s="64"/>
      <c r="AY688" s="64"/>
      <c r="AZ688" s="64" t="str">
        <f>IFERROR(__xludf.DUMMYFUNCTION("IF(
  OR($AJ688=""Full Payment"",$AJ688=""P1"", ISBLANK($K688)),
  """",
  IF(
    OR(
      $Q688=""Standard Booking, P2"",
      $Q688=""Standard Booking, P3"",
      $Q688=""Standard Booking, P4""
    ),
    LET(
      resDate,   $K688,
      tourDate,"&amp;"  $N688,
      monthCount, DATEDIF(resDate, tourDate, ""M"") + 1,
      secondDates, ARRAYFORMULA(
        DATE(
          YEAR(resDate),
          MONTH(resDate) + SEQUENCE(monthCount),
          2
        )
      ),
      validDates, FILTER(
        sec"&amp;"ondDates,
        (secondDates &gt; resDate + 2) *
        (secondDates &lt;= tourDate - 3)
      ),
      IF(
        OR($AJ688=""P2"", $AJ688=""P3"", $AJ688=""P4""),
        IF(
          COUNTA(validDates) &lt; 2,
          """",
          TEXT(INDEX(validDates"&amp;", 2), ""mmm d, yyyy"")
        ),
        IF(
          COUNTA(validDates) &lt; 2,
          """",
          TEXTJOIN("", "", TRUE,
            TEXT(INDEX(validDates, 1), ""mmm d, yyyy""),
            TEXT(INDEX(validDates, 2), ""mmm d, yyyy"")
          )
 "&amp;"       )
      )
    ),
    """"
  )
)
"),"")</f>
        <v/>
      </c>
      <c r="BA688" s="65" t="str">
        <f t="shared" si="13"/>
        <v/>
      </c>
      <c r="BB688" s="63"/>
      <c r="BC688" s="64"/>
      <c r="BD688" s="64"/>
      <c r="BE688" s="64"/>
      <c r="BF688" s="64" t="str">
        <f>IFERROR(__xludf.DUMMYFUNCTION("IF(
  OR($AJ688=""Full Payment"",$AJ688=""P1"", $AJ688=""P2""),
  """",
  IF(
    AND(
      NOT(ISBLANK($K688)),
      OR(
        Q688=""Standard Booking, P3"",
        Q688=""Standard Booking, P4""
      )
    ),
    LET(
      resDate,   $K688,
      "&amp;"tourDate,  $N688,
      monthCount, DATEDIF(resDate, tourDate, ""M"") + 1,
      secondDates, ARRAYFORMULA(
        DATE(
          YEAR(resDate),
          MONTH(resDate) + SEQUENCE(monthCount),
          2
        )
      ),
      validDates, FILTER(
  "&amp;"      secondDates,
        (secondDates &gt; resDate + 2) *
        (secondDates &lt;= tourDate - 3)
      ),
      IF(
        $AJ688=""P4"",
        IF(
          COUNTA(validDates) &lt; 3,
          """",
          TEXT(INDEX(validDates, 3), ""mmm d, yyyy"")
  "&amp;"      ),
        IF(
          $AJ688=""P3"",
          IF(
            COUNTA(validDates) &lt; 3,
            """",
            TEXT(INDEX(validDates, 3), ""mmm d, yyyy"")
          ),
          IF(
            COUNTA(validDates) &lt; 3,
            """",
    "&amp;"        TEXTJOIN("", "", TRUE,
              TEXT(INDEX(validDates, 1), ""mmm d, yyyy""),
              TEXT(INDEX(validDates, 2), ""mmm d, yyyy""),
              TEXT(INDEX(validDates, 3), ""mmm d, yyyy"")
            )
          )
        )
      )
    "&amp;"),
    """"
  )
)
"),"")</f>
        <v/>
      </c>
      <c r="BG688" s="65" t="str">
        <f t="shared" si="14"/>
        <v/>
      </c>
      <c r="BH688" s="63"/>
      <c r="BI688" s="64"/>
      <c r="BJ688" s="64"/>
      <c r="BK688" s="64"/>
      <c r="BL688" s="64" t="str">
        <f>IFERROR(__xludf.DUMMYFUNCTION("IF(
  OR($AJ688=""Full Payment"",$AJ688=""P1"",$AJ688=""P2"",$AJ688=""P3""),
  """",
  IF(
    AND(
      NOT(ISBLANK($K688)),
      $Q688=""Standard Booking, P4""
    ),
    LET(
      resDate,   $K688,
      tourDate,  $N688,
      monthCount, DATEDIF(r"&amp;"esDate, tourDate, ""M"") + 1,
      secondDates, ARRAYFORMULA(
        DATE(
          YEAR(resDate),
          MONTH(resDate) + SEQUENCE(monthCount),
          2
        )
      ),
      validDates, FILTER(
        secondDates,
        (secondDates &gt; res"&amp;"Date + 2) *
        (secondDates &lt;= tourDate - 3)
      ),
      IF(
        $AJ688=""P4"",
        IF(
          COUNTA(validDates) &lt; 4,
          """",
          TEXT(
            INDEX(validDates, 4),
            ""mmm d, yyyy""
          )
        ),
"&amp;"        IF(
          COUNTA(validDates) &lt; 4,
          """",
          TEXTJOIN(
            "", "", TRUE,
            TEXT(INDEX(validDates, 1), ""mmm d, yyyy""),
            TEXT(INDEX(validDates, 2), ""mmm d, yyyy""),
            TEXT(INDEX(validDates"&amp;", 3), ""mmm d, yyyy""),
            TEXT(INDEX(validDates, 4), ""mmm d, yyyy"")
          )
        )
      )
    ),
    """"
  )
)
"),"")</f>
        <v/>
      </c>
      <c r="BM688" s="65" t="str">
        <f t="shared" si="15"/>
        <v/>
      </c>
      <c r="BN688" s="66"/>
      <c r="BO688" s="67"/>
      <c r="BP688" s="49" t="b">
        <v>0</v>
      </c>
      <c r="BQ688" s="49" t="b">
        <v>0</v>
      </c>
      <c r="BR688" s="68"/>
      <c r="BS688" s="69"/>
      <c r="BT688" s="70" t="b">
        <v>0</v>
      </c>
      <c r="BU688" s="71"/>
      <c r="BV688" s="72"/>
      <c r="BW688" s="86" t="b">
        <v>0</v>
      </c>
      <c r="BX688" s="87"/>
    </row>
    <row r="689">
      <c r="A689" s="35" t="str">
        <f t="shared" si="1"/>
        <v/>
      </c>
      <c r="B689" s="36" t="str">
        <f t="shared" si="2"/>
        <v/>
      </c>
      <c r="C689" s="36" t="str">
        <f t="array" ref="C689">IF(
  M689="",
  "",
  IFERROR(
    INDEX(
      '{INDEX} Tour Packages'!$A:$ZZ,
      MATCH(
        M689,
        INDEX(
          '{INDEX} Tour Packages'!$A:$ZZ,
          ,
          MATCH("Tour Package Name", '{INDEX} Tour Packages'!$4:$4, 0)
        ),
        0
      ),
      MATCH("Tour Code", '{INDEX} Tour Packages'!$4:$4, 0)
    ),
    "XXX"
  )
)
</f>
        <v/>
      </c>
      <c r="D689" s="36" t="str">
        <f t="shared" si="3"/>
        <v/>
      </c>
      <c r="E689" s="36" t="str">
        <f t="shared" si="4"/>
        <v/>
      </c>
      <c r="F689" s="37" t="str">
        <f t="shared" si="5"/>
        <v/>
      </c>
      <c r="G689" s="89"/>
      <c r="H689" s="89"/>
      <c r="I689" s="90"/>
      <c r="J689" s="40" t="str">
        <f t="shared" si="16"/>
        <v> </v>
      </c>
      <c r="K689" s="91"/>
      <c r="L689" s="55"/>
      <c r="M689" s="55"/>
      <c r="N689" s="91"/>
      <c r="O689" s="43" t="str">
        <f>IFERROR(__xludf.DUMMYFUNCTION("IF(N689="""","""",IFERROR(
  N689 + VALUE(REGEXEXTRACT(P689, ""(\d+)\s+Days"")),
  """"
)
)"),"")</f>
        <v/>
      </c>
      <c r="P689" s="43" t="str">
        <f t="array" ref="P689">IFERROR(
  INDEX(
    INDEX('{INDEX} Tour Packages'!$A:$ZZ, , MATCH(P$3, '{INDEX} Tour Packages'!$4:$4, 0)),
    MATCH(M689, INDEX('{INDEX} Tour Packages'!$A:$ZZ,0, MATCH("Tour Package Name", '{INDEX} Tour Packages'!$4:$4, 0)), 0)
  ),
"")
</f>
        <v/>
      </c>
      <c r="Q689" s="44" t="str">
        <f t="shared" si="7"/>
        <v/>
      </c>
      <c r="R689" s="44" t="str">
        <f>IFERROR(__xludf.DUMMYFUNCTION("IF(OR(ISBLANK(K689), ISBLANK(N689)), """", 
  LET(
    resDate, K689,
    tourDate, N689,
    monthCount, MAX(0, DATEDIF(resDate, tourDate - 3, ""M"") + 1),
    secondDates, ARRAYFORMULA(DATE(YEAR(resDate), MONTH(resDate) + SEQUENCE(monthCount), 2)),
    "&amp;"validDates, FILTER(secondDates, (secondDates &gt; resDate + 2) * (secondDates &lt;= tourDate - 3)),
    IF(ISERROR(validDates), 0, COUNTA(validDates))
  )
)
"),"")</f>
        <v/>
      </c>
      <c r="S689" s="44" t="str">
        <f t="shared" si="8"/>
        <v/>
      </c>
      <c r="T689" s="45" t="str">
        <f t="array" ref="T689">IF(ISBLANK(BO689),IFERROR(
  INDEX(
    INDEX('{INDEX} Payment Terms'!$A:$G, , MATCH(T$3, '{INDEX} Payment Terms'!$4:$4, 0)),
    MATCH(Q689, INDEX('{INDEX} Payment Terms'!$A:$G,0, MATCH("Payment Condition", '{INDEX} Payment Terms'!$4:$4, 0)), 0)
  ),
""),"Cancelled")
</f>
        <v/>
      </c>
      <c r="U689" s="46" t="b">
        <v>0</v>
      </c>
      <c r="V689" s="47" t="str">
        <f>IFERROR(__xludf.DUMMYFUNCTION("IF(OR(L689=""Duo Booking"", L689=""Group Booking""),
IF(U689=FALSE,"""",
    LET(
      bookingType, L689,
      tour, M689,
      mainFirst, H689,
      mainLast, I689,
      mainEmail, G689,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$L$4:L689, bookingType,
          $M$4:M689, tour,
          $H$4:H689, mainFirst,
          $I$4:I689, mainLast,
          $G$4:G689, mainEmail
        ),
        ""000""
      ),
  "&amp;"    baseID &amp; ""-"" &amp; memberNumber
    )
  ),
  """"
)
"),"")</f>
        <v/>
      </c>
      <c r="W689" s="48"/>
      <c r="X689" s="85" t="b">
        <v>0</v>
      </c>
      <c r="Y689" s="85" t="b">
        <v>0</v>
      </c>
      <c r="Z689" s="85" t="b">
        <v>0</v>
      </c>
      <c r="AA689" s="50"/>
      <c r="AB689" s="51"/>
      <c r="AC689" s="85" t="b">
        <v>0</v>
      </c>
      <c r="AD689" s="92"/>
      <c r="AE689" s="88"/>
      <c r="AF689" s="36" t="str">
        <f t="array" ref="AF689">IF(M689="","",INDEX(
      '{INDEX} Tour Packages'!$A:$ZP,
      MATCH($M689, '{INDEX} Tour Packages'!$A:$A, 0),
      MATCH(AF$3, '{INDEX} Tour Packages'!$4:$4, 0)
    ))</f>
        <v/>
      </c>
      <c r="AG689" s="36" t="str">
        <f t="array" ref="AG689">IF(M689="","",INDEX(
      '{INDEX} Tour Packages'!$A:$ZP,
      MATCH($M689, '{INDEX} Tour Packages'!$A:$A, 0),
      MATCH(AG$3, '{INDEX} Tour Packages'!$4:$4, 0)
    ))</f>
        <v/>
      </c>
      <c r="AH689" s="36" t="str">
        <f t="array" ref="AH689">IF(M689="","",INDEX(
      '{INDEX} Tour Packages'!$A:$ZP,
      MATCH($M689, '{INDEX} Tour Packages'!$A:$A, 0),
      MATCH(AH$3, '{INDEX} Tour Packages'!$4:$4, 0)
    ))</f>
        <v/>
      </c>
      <c r="AI689" s="54" t="str">
        <f t="shared" si="9"/>
        <v/>
      </c>
      <c r="AJ689" s="42"/>
      <c r="AK689" s="55"/>
      <c r="AL689" s="46" t="b">
        <v>0</v>
      </c>
      <c r="AM689" s="56"/>
      <c r="AN689" s="57" t="str">
        <f t="shared" si="10"/>
        <v/>
      </c>
      <c r="AO689" s="58" t="str">
        <f t="shared" si="11"/>
        <v/>
      </c>
      <c r="AP689" s="59"/>
      <c r="AQ689" s="60"/>
      <c r="AR689" s="61"/>
      <c r="AS689" s="61"/>
      <c r="AT689" s="61" t="str">
        <f>IFERROR(__xludf.DUMMYFUNCTION("IF( 
  OR($AJ689=""Full Payment"", ISBLANK($K689)),
  """",
  IF(
    OR(
      Q689=""Standard Booking, P1"",
      Q689=""Standard Booking, P2"",
      Q689=""Standard Booking, P3"",
      Q689=""Standard Booking, P4""
    ),
    LET(
      resDate,   $"&amp;"K689,
      tourDate,  $N689,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89" s="62" t="str">
        <f t="shared" si="12"/>
        <v/>
      </c>
      <c r="AV689" s="63"/>
      <c r="AW689" s="64"/>
      <c r="AX689" s="64"/>
      <c r="AY689" s="64"/>
      <c r="AZ689" s="64" t="str">
        <f>IFERROR(__xludf.DUMMYFUNCTION("IF(
  OR($AJ689=""Full Payment"",$AJ689=""P1"", ISBLANK($K689)),
  """",
  IF(
    OR(
      $Q689=""Standard Booking, P2"",
      $Q689=""Standard Booking, P3"",
      $Q689=""Standard Booking, P4""
    ),
    LET(
      resDate,   $K689,
      tourDate,"&amp;"  $N689,
      monthCount, DATEDIF(resDate, tourDate, ""M"") + 1,
      secondDates, ARRAYFORMULA(
        DATE(
          YEAR(resDate),
          MONTH(resDate) + SEQUENCE(monthCount),
          2
        )
      ),
      validDates, FILTER(
        sec"&amp;"ondDates,
        (secondDates &gt; resDate + 2) *
        (secondDates &lt;= tourDate - 3)
      ),
      IF(
        OR($AJ689=""P2"", $AJ689=""P3"", $AJ689=""P4""),
        IF(
          COUNTA(validDates) &lt; 2,
          """",
          TEXT(INDEX(validDates"&amp;", 2), ""mmm d, yyyy"")
        ),
        IF(
          COUNTA(validDates) &lt; 2,
          """",
          TEXTJOIN("", "", TRUE,
            TEXT(INDEX(validDates, 1), ""mmm d, yyyy""),
            TEXT(INDEX(validDates, 2), ""mmm d, yyyy"")
          )
 "&amp;"       )
      )
    ),
    """"
  )
)
"),"")</f>
        <v/>
      </c>
      <c r="BA689" s="65" t="str">
        <f t="shared" si="13"/>
        <v/>
      </c>
      <c r="BB689" s="63"/>
      <c r="BC689" s="64"/>
      <c r="BD689" s="64"/>
      <c r="BE689" s="64"/>
      <c r="BF689" s="64" t="str">
        <f>IFERROR(__xludf.DUMMYFUNCTION("IF(
  OR($AJ689=""Full Payment"",$AJ689=""P1"", $AJ689=""P2""),
  """",
  IF(
    AND(
      NOT(ISBLANK($K689)),
      OR(
        Q689=""Standard Booking, P3"",
        Q689=""Standard Booking, P4""
      )
    ),
    LET(
      resDate,   $K689,
      "&amp;"tourDate,  $N689,
      monthCount, DATEDIF(resDate, tourDate, ""M"") + 1,
      secondDates, ARRAYFORMULA(
        DATE(
          YEAR(resDate),
          MONTH(resDate) + SEQUENCE(monthCount),
          2
        )
      ),
      validDates, FILTER(
  "&amp;"      secondDates,
        (secondDates &gt; resDate + 2) *
        (secondDates &lt;= tourDate - 3)
      ),
      IF(
        $AJ689=""P4"",
        IF(
          COUNTA(validDates) &lt; 3,
          """",
          TEXT(INDEX(validDates, 3), ""mmm d, yyyy"")
  "&amp;"      ),
        IF(
          $AJ689=""P3"",
          IF(
            COUNTA(validDates) &lt; 3,
            """",
            TEXT(INDEX(validDates, 3), ""mmm d, yyyy"")
          ),
          IF(
            COUNTA(validDates) &lt; 3,
            """",
    "&amp;"        TEXTJOIN("", "", TRUE,
              TEXT(INDEX(validDates, 1), ""mmm d, yyyy""),
              TEXT(INDEX(validDates, 2), ""mmm d, yyyy""),
              TEXT(INDEX(validDates, 3), ""mmm d, yyyy"")
            )
          )
        )
      )
    "&amp;"),
    """"
  )
)
"),"")</f>
        <v/>
      </c>
      <c r="BG689" s="65" t="str">
        <f t="shared" si="14"/>
        <v/>
      </c>
      <c r="BH689" s="63"/>
      <c r="BI689" s="64"/>
      <c r="BJ689" s="64"/>
      <c r="BK689" s="64"/>
      <c r="BL689" s="64" t="str">
        <f>IFERROR(__xludf.DUMMYFUNCTION("IF(
  OR($AJ689=""Full Payment"",$AJ689=""P1"",$AJ689=""P2"",$AJ689=""P3""),
  """",
  IF(
    AND(
      NOT(ISBLANK($K689)),
      $Q689=""Standard Booking, P4""
    ),
    LET(
      resDate,   $K689,
      tourDate,  $N689,
      monthCount, DATEDIF(r"&amp;"esDate, tourDate, ""M"") + 1,
      secondDates, ARRAYFORMULA(
        DATE(
          YEAR(resDate),
          MONTH(resDate) + SEQUENCE(monthCount),
          2
        )
      ),
      validDates, FILTER(
        secondDates,
        (secondDates &gt; res"&amp;"Date + 2) *
        (secondDates &lt;= tourDate - 3)
      ),
      IF(
        $AJ689=""P4"",
        IF(
          COUNTA(validDates) &lt; 4,
          """",
          TEXT(
            INDEX(validDates, 4),
            ""mmm d, yyyy""
          )
        ),
"&amp;"        IF(
          COUNTA(validDates) &lt; 4,
          """",
          TEXTJOIN(
            "", "", TRUE,
            TEXT(INDEX(validDates, 1), ""mmm d, yyyy""),
            TEXT(INDEX(validDates, 2), ""mmm d, yyyy""),
            TEXT(INDEX(validDates"&amp;", 3), ""mmm d, yyyy""),
            TEXT(INDEX(validDates, 4), ""mmm d, yyyy"")
          )
        )
      )
    ),
    """"
  )
)
"),"")</f>
        <v/>
      </c>
      <c r="BM689" s="65" t="str">
        <f t="shared" si="15"/>
        <v/>
      </c>
      <c r="BN689" s="66"/>
      <c r="BO689" s="67"/>
      <c r="BP689" s="49" t="b">
        <v>0</v>
      </c>
      <c r="BQ689" s="49" t="b">
        <v>0</v>
      </c>
      <c r="BR689" s="68"/>
      <c r="BS689" s="69"/>
      <c r="BT689" s="70" t="b">
        <v>0</v>
      </c>
      <c r="BU689" s="71"/>
      <c r="BV689" s="72"/>
      <c r="BW689" s="86" t="b">
        <v>0</v>
      </c>
      <c r="BX689" s="87"/>
    </row>
    <row r="690">
      <c r="A690" s="35" t="str">
        <f t="shared" si="1"/>
        <v/>
      </c>
      <c r="B690" s="36" t="str">
        <f t="shared" si="2"/>
        <v/>
      </c>
      <c r="C690" s="36" t="str">
        <f t="array" ref="C690">IF(
  M690="",
  "",
  IFERROR(
    INDEX(
      '{INDEX} Tour Packages'!$A:$ZZ,
      MATCH(
        M690,
        INDEX(
          '{INDEX} Tour Packages'!$A:$ZZ,
          ,
          MATCH("Tour Package Name", '{INDEX} Tour Packages'!$4:$4, 0)
        ),
        0
      ),
      MATCH("Tour Code", '{INDEX} Tour Packages'!$4:$4, 0)
    ),
    "XXX"
  )
)
</f>
        <v/>
      </c>
      <c r="D690" s="36" t="str">
        <f t="shared" si="3"/>
        <v/>
      </c>
      <c r="E690" s="36" t="str">
        <f t="shared" si="4"/>
        <v/>
      </c>
      <c r="F690" s="37" t="str">
        <f t="shared" si="5"/>
        <v/>
      </c>
      <c r="G690" s="89"/>
      <c r="H690" s="89"/>
      <c r="I690" s="90"/>
      <c r="J690" s="40" t="str">
        <f t="shared" si="16"/>
        <v> </v>
      </c>
      <c r="K690" s="91"/>
      <c r="L690" s="55"/>
      <c r="M690" s="55"/>
      <c r="N690" s="91"/>
      <c r="O690" s="43" t="str">
        <f>IFERROR(__xludf.DUMMYFUNCTION("IF(N690="""","""",IFERROR(
  N690 + VALUE(REGEXEXTRACT(P690, ""(\d+)\s+Days"")),
  """"
)
)"),"")</f>
        <v/>
      </c>
      <c r="P690" s="43" t="str">
        <f t="array" ref="P690">IFERROR(
  INDEX(
    INDEX('{INDEX} Tour Packages'!$A:$ZZ, , MATCH(P$3, '{INDEX} Tour Packages'!$4:$4, 0)),
    MATCH(M690, INDEX('{INDEX} Tour Packages'!$A:$ZZ,0, MATCH("Tour Package Name", '{INDEX} Tour Packages'!$4:$4, 0)), 0)
  ),
"")
</f>
        <v/>
      </c>
      <c r="Q690" s="44" t="str">
        <f t="shared" si="7"/>
        <v/>
      </c>
      <c r="R690" s="44" t="str">
        <f>IFERROR(__xludf.DUMMYFUNCTION("IF(OR(ISBLANK(K690), ISBLANK(N690)), """", 
  LET(
    resDate, K690,
    tourDate, N690,
    monthCount, MAX(0, DATEDIF(resDate, tourDate - 3, ""M"") + 1),
    secondDates, ARRAYFORMULA(DATE(YEAR(resDate), MONTH(resDate) + SEQUENCE(monthCount), 2)),
    "&amp;"validDates, FILTER(secondDates, (secondDates &gt; resDate + 2) * (secondDates &lt;= tourDate - 3)),
    IF(ISERROR(validDates), 0, COUNTA(validDates))
  )
)
"),"")</f>
        <v/>
      </c>
      <c r="S690" s="44" t="str">
        <f t="shared" si="8"/>
        <v/>
      </c>
      <c r="T690" s="45" t="str">
        <f t="array" ref="T690">IF(ISBLANK(BO690),IFERROR(
  INDEX(
    INDEX('{INDEX} Payment Terms'!$A:$G, , MATCH(T$3, '{INDEX} Payment Terms'!$4:$4, 0)),
    MATCH(Q690, INDEX('{INDEX} Payment Terms'!$A:$G,0, MATCH("Payment Condition", '{INDEX} Payment Terms'!$4:$4, 0)), 0)
  ),
""),"Cancelled")
</f>
        <v/>
      </c>
      <c r="U690" s="46" t="b">
        <v>0</v>
      </c>
      <c r="V690" s="47" t="str">
        <f>IFERROR(__xludf.DUMMYFUNCTION("IF(OR(L690=""Duo Booking"", L690=""Group Booking""),
IF(U690=FALSE,"""",
    LET(
      bookingType, L690,
      tour, M690,
      mainFirst, H690,
      mainLast, I690,
      mainEmail, G690,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$L$4:L690, bookingType,
          $M$4:M690, tour,
          $H$4:H690, mainFirst,
          $I$4:I690, mainLast,
          $G$4:G690, mainEmail
        ),
        ""000""
      ),
  "&amp;"    baseID &amp; ""-"" &amp; memberNumber
    )
  ),
  """"
)
"),"")</f>
        <v/>
      </c>
      <c r="W690" s="48"/>
      <c r="X690" s="85" t="b">
        <v>0</v>
      </c>
      <c r="Y690" s="85" t="b">
        <v>0</v>
      </c>
      <c r="Z690" s="85" t="b">
        <v>0</v>
      </c>
      <c r="AA690" s="50"/>
      <c r="AB690" s="51"/>
      <c r="AC690" s="85" t="b">
        <v>0</v>
      </c>
      <c r="AD690" s="92"/>
      <c r="AE690" s="88"/>
      <c r="AF690" s="36" t="str">
        <f t="array" ref="AF690">IF(M690="","",INDEX(
      '{INDEX} Tour Packages'!$A:$ZP,
      MATCH($M690, '{INDEX} Tour Packages'!$A:$A, 0),
      MATCH(AF$3, '{INDEX} Tour Packages'!$4:$4, 0)
    ))</f>
        <v/>
      </c>
      <c r="AG690" s="36" t="str">
        <f t="array" ref="AG690">IF(M690="","",INDEX(
      '{INDEX} Tour Packages'!$A:$ZP,
      MATCH($M690, '{INDEX} Tour Packages'!$A:$A, 0),
      MATCH(AG$3, '{INDEX} Tour Packages'!$4:$4, 0)
    ))</f>
        <v/>
      </c>
      <c r="AH690" s="36" t="str">
        <f t="array" ref="AH690">IF(M690="","",INDEX(
      '{INDEX} Tour Packages'!$A:$ZP,
      MATCH($M690, '{INDEX} Tour Packages'!$A:$A, 0),
      MATCH(AH$3, '{INDEX} Tour Packages'!$4:$4, 0)
    ))</f>
        <v/>
      </c>
      <c r="AI690" s="54" t="str">
        <f t="shared" si="9"/>
        <v/>
      </c>
      <c r="AJ690" s="42"/>
      <c r="AK690" s="55"/>
      <c r="AL690" s="46" t="b">
        <v>0</v>
      </c>
      <c r="AM690" s="56"/>
      <c r="AN690" s="57" t="str">
        <f t="shared" si="10"/>
        <v/>
      </c>
      <c r="AO690" s="58" t="str">
        <f t="shared" si="11"/>
        <v/>
      </c>
      <c r="AP690" s="59"/>
      <c r="AQ690" s="60"/>
      <c r="AR690" s="61"/>
      <c r="AS690" s="61"/>
      <c r="AT690" s="61" t="str">
        <f>IFERROR(__xludf.DUMMYFUNCTION("IF( 
  OR($AJ690=""Full Payment"", ISBLANK($K690)),
  """",
  IF(
    OR(
      Q690=""Standard Booking, P1"",
      Q690=""Standard Booking, P2"",
      Q690=""Standard Booking, P3"",
      Q690=""Standard Booking, P4""
    ),
    LET(
      resDate,   $"&amp;"K690,
      tourDate,  $N690,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0" s="62" t="str">
        <f t="shared" si="12"/>
        <v/>
      </c>
      <c r="AV690" s="63"/>
      <c r="AW690" s="64"/>
      <c r="AX690" s="64"/>
      <c r="AY690" s="64"/>
      <c r="AZ690" s="64" t="str">
        <f>IFERROR(__xludf.DUMMYFUNCTION("IF(
  OR($AJ690=""Full Payment"",$AJ690=""P1"", ISBLANK($K690)),
  """",
  IF(
    OR(
      $Q690=""Standard Booking, P2"",
      $Q690=""Standard Booking, P3"",
      $Q690=""Standard Booking, P4""
    ),
    LET(
      resDate,   $K690,
      tourDate,"&amp;"  $N690,
      monthCount, DATEDIF(resDate, tourDate, ""M"") + 1,
      secondDates, ARRAYFORMULA(
        DATE(
          YEAR(resDate),
          MONTH(resDate) + SEQUENCE(monthCount),
          2
        )
      ),
      validDates, FILTER(
        sec"&amp;"ondDates,
        (secondDates &gt; resDate + 2) *
        (secondDates &lt;= tourDate - 3)
      ),
      IF(
        OR($AJ690=""P2"", $AJ690=""P3"", $AJ690=""P4""),
        IF(
          COUNTA(validDates) &lt; 2,
          """",
          TEXT(INDEX(validDates"&amp;", 2), ""mmm d, yyyy"")
        ),
        IF(
          COUNTA(validDates) &lt; 2,
          """",
          TEXTJOIN("", "", TRUE,
            TEXT(INDEX(validDates, 1), ""mmm d, yyyy""),
            TEXT(INDEX(validDates, 2), ""mmm d, yyyy"")
          )
 "&amp;"       )
      )
    ),
    """"
  )
)
"),"")</f>
        <v/>
      </c>
      <c r="BA690" s="65" t="str">
        <f t="shared" si="13"/>
        <v/>
      </c>
      <c r="BB690" s="63"/>
      <c r="BC690" s="64"/>
      <c r="BD690" s="64"/>
      <c r="BE690" s="64"/>
      <c r="BF690" s="64" t="str">
        <f>IFERROR(__xludf.DUMMYFUNCTION("IF(
  OR($AJ690=""Full Payment"",$AJ690=""P1"", $AJ690=""P2""),
  """",
  IF(
    AND(
      NOT(ISBLANK($K690)),
      OR(
        Q690=""Standard Booking, P3"",
        Q690=""Standard Booking, P4""
      )
    ),
    LET(
      resDate,   $K690,
      "&amp;"tourDate,  $N690,
      monthCount, DATEDIF(resDate, tourDate, ""M"") + 1,
      secondDates, ARRAYFORMULA(
        DATE(
          YEAR(resDate),
          MONTH(resDate) + SEQUENCE(monthCount),
          2
        )
      ),
      validDates, FILTER(
  "&amp;"      secondDates,
        (secondDates &gt; resDate + 2) *
        (secondDates &lt;= tourDate - 3)
      ),
      IF(
        $AJ690=""P4"",
        IF(
          COUNTA(validDates) &lt; 3,
          """",
          TEXT(INDEX(validDates, 3), ""mmm d, yyyy"")
  "&amp;"      ),
        IF(
          $AJ690=""P3"",
          IF(
            COUNTA(validDates) &lt; 3,
            """",
            TEXT(INDEX(validDates, 3), ""mmm d, yyyy"")
          ),
          IF(
            COUNTA(validDates) &lt; 3,
            """",
    "&amp;"        TEXTJOIN("", "", TRUE,
              TEXT(INDEX(validDates, 1), ""mmm d, yyyy""),
              TEXT(INDEX(validDates, 2), ""mmm d, yyyy""),
              TEXT(INDEX(validDates, 3), ""mmm d, yyyy"")
            )
          )
        )
      )
    "&amp;"),
    """"
  )
)
"),"")</f>
        <v/>
      </c>
      <c r="BG690" s="65" t="str">
        <f t="shared" si="14"/>
        <v/>
      </c>
      <c r="BH690" s="63"/>
      <c r="BI690" s="64"/>
      <c r="BJ690" s="64"/>
      <c r="BK690" s="64"/>
      <c r="BL690" s="64" t="str">
        <f>IFERROR(__xludf.DUMMYFUNCTION("IF(
  OR($AJ690=""Full Payment"",$AJ690=""P1"",$AJ690=""P2"",$AJ690=""P3""),
  """",
  IF(
    AND(
      NOT(ISBLANK($K690)),
      $Q690=""Standard Booking, P4""
    ),
    LET(
      resDate,   $K690,
      tourDate,  $N690,
      monthCount, DATEDIF(r"&amp;"esDate, tourDate, ""M"") + 1,
      secondDates, ARRAYFORMULA(
        DATE(
          YEAR(resDate),
          MONTH(resDate) + SEQUENCE(monthCount),
          2
        )
      ),
      validDates, FILTER(
        secondDates,
        (secondDates &gt; res"&amp;"Date + 2) *
        (secondDates &lt;= tourDate - 3)
      ),
      IF(
        $AJ690=""P4"",
        IF(
          COUNTA(validDates) &lt; 4,
          """",
          TEXT(
            INDEX(validDates, 4),
            ""mmm d, yyyy""
          )
        ),
"&amp;"        IF(
          COUNTA(validDates) &lt; 4,
          """",
          TEXTJOIN(
            "", "", TRUE,
            TEXT(INDEX(validDates, 1), ""mmm d, yyyy""),
            TEXT(INDEX(validDates, 2), ""mmm d, yyyy""),
            TEXT(INDEX(validDates"&amp;", 3), ""mmm d, yyyy""),
            TEXT(INDEX(validDates, 4), ""mmm d, yyyy"")
          )
        )
      )
    ),
    """"
  )
)
"),"")</f>
        <v/>
      </c>
      <c r="BM690" s="65" t="str">
        <f t="shared" si="15"/>
        <v/>
      </c>
      <c r="BN690" s="66"/>
      <c r="BO690" s="67"/>
      <c r="BP690" s="49" t="b">
        <v>0</v>
      </c>
      <c r="BQ690" s="49" t="b">
        <v>0</v>
      </c>
      <c r="BR690" s="68"/>
      <c r="BS690" s="69"/>
      <c r="BT690" s="70" t="b">
        <v>0</v>
      </c>
      <c r="BU690" s="71"/>
      <c r="BV690" s="72"/>
      <c r="BW690" s="86" t="b">
        <v>0</v>
      </c>
      <c r="BX690" s="87"/>
    </row>
    <row r="691">
      <c r="A691" s="35" t="str">
        <f t="shared" si="1"/>
        <v/>
      </c>
      <c r="B691" s="36" t="str">
        <f t="shared" si="2"/>
        <v/>
      </c>
      <c r="C691" s="36" t="str">
        <f t="array" ref="C691">IF(
  M691="",
  "",
  IFERROR(
    INDEX(
      '{INDEX} Tour Packages'!$A:$ZZ,
      MATCH(
        M691,
        INDEX(
          '{INDEX} Tour Packages'!$A:$ZZ,
          ,
          MATCH("Tour Package Name", '{INDEX} Tour Packages'!$4:$4, 0)
        ),
        0
      ),
      MATCH("Tour Code", '{INDEX} Tour Packages'!$4:$4, 0)
    ),
    "XXX"
  )
)
</f>
        <v/>
      </c>
      <c r="D691" s="36" t="str">
        <f t="shared" si="3"/>
        <v/>
      </c>
      <c r="E691" s="36" t="str">
        <f t="shared" si="4"/>
        <v/>
      </c>
      <c r="F691" s="37" t="str">
        <f t="shared" si="5"/>
        <v/>
      </c>
      <c r="G691" s="89"/>
      <c r="H691" s="89"/>
      <c r="I691" s="90"/>
      <c r="J691" s="40" t="str">
        <f t="shared" si="16"/>
        <v> </v>
      </c>
      <c r="K691" s="91"/>
      <c r="L691" s="55"/>
      <c r="M691" s="55"/>
      <c r="N691" s="91"/>
      <c r="O691" s="43" t="str">
        <f>IFERROR(__xludf.DUMMYFUNCTION("IF(N691="""","""",IFERROR(
  N691 + VALUE(REGEXEXTRACT(P691, ""(\d+)\s+Days"")),
  """"
)
)"),"")</f>
        <v/>
      </c>
      <c r="P691" s="43" t="str">
        <f t="array" ref="P691">IFERROR(
  INDEX(
    INDEX('{INDEX} Tour Packages'!$A:$ZZ, , MATCH(P$3, '{INDEX} Tour Packages'!$4:$4, 0)),
    MATCH(M691, INDEX('{INDEX} Tour Packages'!$A:$ZZ,0, MATCH("Tour Package Name", '{INDEX} Tour Packages'!$4:$4, 0)), 0)
  ),
"")
</f>
        <v/>
      </c>
      <c r="Q691" s="44" t="str">
        <f t="shared" si="7"/>
        <v/>
      </c>
      <c r="R691" s="44" t="str">
        <f>IFERROR(__xludf.DUMMYFUNCTION("IF(OR(ISBLANK(K691), ISBLANK(N691)), """", 
  LET(
    resDate, K691,
    tourDate, N691,
    monthCount, MAX(0, DATEDIF(resDate, tourDate - 3, ""M"") + 1),
    secondDates, ARRAYFORMULA(DATE(YEAR(resDate), MONTH(resDate) + SEQUENCE(monthCount), 2)),
    "&amp;"validDates, FILTER(secondDates, (secondDates &gt; resDate + 2) * (secondDates &lt;= tourDate - 3)),
    IF(ISERROR(validDates), 0, COUNTA(validDates))
  )
)
"),"")</f>
        <v/>
      </c>
      <c r="S691" s="44" t="str">
        <f t="shared" si="8"/>
        <v/>
      </c>
      <c r="T691" s="45" t="str">
        <f t="array" ref="T691">IF(ISBLANK(BO691),IFERROR(
  INDEX(
    INDEX('{INDEX} Payment Terms'!$A:$G, , MATCH(T$3, '{INDEX} Payment Terms'!$4:$4, 0)),
    MATCH(Q691, INDEX('{INDEX} Payment Terms'!$A:$G,0, MATCH("Payment Condition", '{INDEX} Payment Terms'!$4:$4, 0)), 0)
  ),
""),"Cancelled")
</f>
        <v/>
      </c>
      <c r="U691" s="46" t="b">
        <v>0</v>
      </c>
      <c r="V691" s="47" t="str">
        <f>IFERROR(__xludf.DUMMYFUNCTION("IF(OR(L691=""Duo Booking"", L691=""Group Booking""),
IF(U691=FALSE,"""",
    LET(
      bookingType, L691,
      tour, M691,
      mainFirst, H691,
      mainLast, I691,
      mainEmail, G691,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$L$4:L691, bookingType,
          $M$4:M691, tour,
          $H$4:H691, mainFirst,
          $I$4:I691, mainLast,
          $G$4:G691, mainEmail
        ),
        ""000""
      ),
  "&amp;"    baseID &amp; ""-"" &amp; memberNumber
    )
  ),
  """"
)
"),"")</f>
        <v/>
      </c>
      <c r="W691" s="48"/>
      <c r="X691" s="85" t="b">
        <v>0</v>
      </c>
      <c r="Y691" s="85" t="b">
        <v>0</v>
      </c>
      <c r="Z691" s="85" t="b">
        <v>0</v>
      </c>
      <c r="AA691" s="50"/>
      <c r="AB691" s="51"/>
      <c r="AC691" s="85" t="b">
        <v>0</v>
      </c>
      <c r="AD691" s="92"/>
      <c r="AE691" s="88"/>
      <c r="AF691" s="36" t="str">
        <f t="array" ref="AF691">IF(M691="","",INDEX(
      '{INDEX} Tour Packages'!$A:$ZP,
      MATCH($M691, '{INDEX} Tour Packages'!$A:$A, 0),
      MATCH(AF$3, '{INDEX} Tour Packages'!$4:$4, 0)
    ))</f>
        <v/>
      </c>
      <c r="AG691" s="36" t="str">
        <f t="array" ref="AG691">IF(M691="","",INDEX(
      '{INDEX} Tour Packages'!$A:$ZP,
      MATCH($M691, '{INDEX} Tour Packages'!$A:$A, 0),
      MATCH(AG$3, '{INDEX} Tour Packages'!$4:$4, 0)
    ))</f>
        <v/>
      </c>
      <c r="AH691" s="36" t="str">
        <f t="array" ref="AH691">IF(M691="","",INDEX(
      '{INDEX} Tour Packages'!$A:$ZP,
      MATCH($M691, '{INDEX} Tour Packages'!$A:$A, 0),
      MATCH(AH$3, '{INDEX} Tour Packages'!$4:$4, 0)
    ))</f>
        <v/>
      </c>
      <c r="AI691" s="54" t="str">
        <f t="shared" si="9"/>
        <v/>
      </c>
      <c r="AJ691" s="42"/>
      <c r="AK691" s="55"/>
      <c r="AL691" s="46" t="b">
        <v>0</v>
      </c>
      <c r="AM691" s="56"/>
      <c r="AN691" s="57" t="str">
        <f t="shared" si="10"/>
        <v/>
      </c>
      <c r="AO691" s="58" t="str">
        <f t="shared" si="11"/>
        <v/>
      </c>
      <c r="AP691" s="59"/>
      <c r="AQ691" s="60"/>
      <c r="AR691" s="61"/>
      <c r="AS691" s="61"/>
      <c r="AT691" s="61" t="str">
        <f>IFERROR(__xludf.DUMMYFUNCTION("IF( 
  OR($AJ691=""Full Payment"", ISBLANK($K691)),
  """",
  IF(
    OR(
      Q691=""Standard Booking, P1"",
      Q691=""Standard Booking, P2"",
      Q691=""Standard Booking, P3"",
      Q691=""Standard Booking, P4""
    ),
    LET(
      resDate,   $"&amp;"K691,
      tourDate,  $N691,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1" s="62" t="str">
        <f t="shared" si="12"/>
        <v/>
      </c>
      <c r="AV691" s="63"/>
      <c r="AW691" s="64"/>
      <c r="AX691" s="64"/>
      <c r="AY691" s="64"/>
      <c r="AZ691" s="64" t="str">
        <f>IFERROR(__xludf.DUMMYFUNCTION("IF(
  OR($AJ691=""Full Payment"",$AJ691=""P1"", ISBLANK($K691)),
  """",
  IF(
    OR(
      $Q691=""Standard Booking, P2"",
      $Q691=""Standard Booking, P3"",
      $Q691=""Standard Booking, P4""
    ),
    LET(
      resDate,   $K691,
      tourDate,"&amp;"  $N691,
      monthCount, DATEDIF(resDate, tourDate, ""M"") + 1,
      secondDates, ARRAYFORMULA(
        DATE(
          YEAR(resDate),
          MONTH(resDate) + SEQUENCE(monthCount),
          2
        )
      ),
      validDates, FILTER(
        sec"&amp;"ondDates,
        (secondDates &gt; resDate + 2) *
        (secondDates &lt;= tourDate - 3)
      ),
      IF(
        OR($AJ691=""P2"", $AJ691=""P3"", $AJ691=""P4""),
        IF(
          COUNTA(validDates) &lt; 2,
          """",
          TEXT(INDEX(validDates"&amp;", 2), ""mmm d, yyyy"")
        ),
        IF(
          COUNTA(validDates) &lt; 2,
          """",
          TEXTJOIN("", "", TRUE,
            TEXT(INDEX(validDates, 1), ""mmm d, yyyy""),
            TEXT(INDEX(validDates, 2), ""mmm d, yyyy"")
          )
 "&amp;"       )
      )
    ),
    """"
  )
)
"),"")</f>
        <v/>
      </c>
      <c r="BA691" s="65" t="str">
        <f t="shared" si="13"/>
        <v/>
      </c>
      <c r="BB691" s="63"/>
      <c r="BC691" s="64"/>
      <c r="BD691" s="64"/>
      <c r="BE691" s="64"/>
      <c r="BF691" s="64" t="str">
        <f>IFERROR(__xludf.DUMMYFUNCTION("IF(
  OR($AJ691=""Full Payment"",$AJ691=""P1"", $AJ691=""P2""),
  """",
  IF(
    AND(
      NOT(ISBLANK($K691)),
      OR(
        Q691=""Standard Booking, P3"",
        Q691=""Standard Booking, P4""
      )
    ),
    LET(
      resDate,   $K691,
      "&amp;"tourDate,  $N691,
      monthCount, DATEDIF(resDate, tourDate, ""M"") + 1,
      secondDates, ARRAYFORMULA(
        DATE(
          YEAR(resDate),
          MONTH(resDate) + SEQUENCE(monthCount),
          2
        )
      ),
      validDates, FILTER(
  "&amp;"      secondDates,
        (secondDates &gt; resDate + 2) *
        (secondDates &lt;= tourDate - 3)
      ),
      IF(
        $AJ691=""P4"",
        IF(
          COUNTA(validDates) &lt; 3,
          """",
          TEXT(INDEX(validDates, 3), ""mmm d, yyyy"")
  "&amp;"      ),
        IF(
          $AJ691=""P3"",
          IF(
            COUNTA(validDates) &lt; 3,
            """",
            TEXT(INDEX(validDates, 3), ""mmm d, yyyy"")
          ),
          IF(
            COUNTA(validDates) &lt; 3,
            """",
    "&amp;"        TEXTJOIN("", "", TRUE,
              TEXT(INDEX(validDates, 1), ""mmm d, yyyy""),
              TEXT(INDEX(validDates, 2), ""mmm d, yyyy""),
              TEXT(INDEX(validDates, 3), ""mmm d, yyyy"")
            )
          )
        )
      )
    "&amp;"),
    """"
  )
)
"),"")</f>
        <v/>
      </c>
      <c r="BG691" s="65" t="str">
        <f t="shared" si="14"/>
        <v/>
      </c>
      <c r="BH691" s="63"/>
      <c r="BI691" s="64"/>
      <c r="BJ691" s="64"/>
      <c r="BK691" s="64"/>
      <c r="BL691" s="64" t="str">
        <f>IFERROR(__xludf.DUMMYFUNCTION("IF(
  OR($AJ691=""Full Payment"",$AJ691=""P1"",$AJ691=""P2"",$AJ691=""P3""),
  """",
  IF(
    AND(
      NOT(ISBLANK($K691)),
      $Q691=""Standard Booking, P4""
    ),
    LET(
      resDate,   $K691,
      tourDate,  $N691,
      monthCount, DATEDIF(r"&amp;"esDate, tourDate, ""M"") + 1,
      secondDates, ARRAYFORMULA(
        DATE(
          YEAR(resDate),
          MONTH(resDate) + SEQUENCE(monthCount),
          2
        )
      ),
      validDates, FILTER(
        secondDates,
        (secondDates &gt; res"&amp;"Date + 2) *
        (secondDates &lt;= tourDate - 3)
      ),
      IF(
        $AJ691=""P4"",
        IF(
          COUNTA(validDates) &lt; 4,
          """",
          TEXT(
            INDEX(validDates, 4),
            ""mmm d, yyyy""
          )
        ),
"&amp;"        IF(
          COUNTA(validDates) &lt; 4,
          """",
          TEXTJOIN(
            "", "", TRUE,
            TEXT(INDEX(validDates, 1), ""mmm d, yyyy""),
            TEXT(INDEX(validDates, 2), ""mmm d, yyyy""),
            TEXT(INDEX(validDates"&amp;", 3), ""mmm d, yyyy""),
            TEXT(INDEX(validDates, 4), ""mmm d, yyyy"")
          )
        )
      )
    ),
    """"
  )
)
"),"")</f>
        <v/>
      </c>
      <c r="BM691" s="65" t="str">
        <f t="shared" si="15"/>
        <v/>
      </c>
      <c r="BN691" s="66"/>
      <c r="BO691" s="67"/>
      <c r="BP691" s="49" t="b">
        <v>0</v>
      </c>
      <c r="BQ691" s="49" t="b">
        <v>0</v>
      </c>
      <c r="BR691" s="68"/>
      <c r="BS691" s="69"/>
      <c r="BT691" s="70" t="b">
        <v>0</v>
      </c>
      <c r="BU691" s="71"/>
      <c r="BV691" s="72"/>
      <c r="BW691" s="86" t="b">
        <v>0</v>
      </c>
      <c r="BX691" s="87"/>
    </row>
    <row r="692">
      <c r="A692" s="35" t="str">
        <f t="shared" si="1"/>
        <v/>
      </c>
      <c r="B692" s="36" t="str">
        <f t="shared" si="2"/>
        <v/>
      </c>
      <c r="C692" s="36" t="str">
        <f t="array" ref="C692">IF(
  M692="",
  "",
  IFERROR(
    INDEX(
      '{INDEX} Tour Packages'!$A:$ZZ,
      MATCH(
        M692,
        INDEX(
          '{INDEX} Tour Packages'!$A:$ZZ,
          ,
          MATCH("Tour Package Name", '{INDEX} Tour Packages'!$4:$4, 0)
        ),
        0
      ),
      MATCH("Tour Code", '{INDEX} Tour Packages'!$4:$4, 0)
    ),
    "XXX"
  )
)
</f>
        <v/>
      </c>
      <c r="D692" s="36" t="str">
        <f t="shared" si="3"/>
        <v/>
      </c>
      <c r="E692" s="36" t="str">
        <f t="shared" si="4"/>
        <v/>
      </c>
      <c r="F692" s="37" t="str">
        <f t="shared" si="5"/>
        <v/>
      </c>
      <c r="G692" s="89"/>
      <c r="H692" s="89"/>
      <c r="I692" s="90"/>
      <c r="J692" s="40" t="str">
        <f t="shared" si="16"/>
        <v> </v>
      </c>
      <c r="K692" s="91"/>
      <c r="L692" s="55"/>
      <c r="M692" s="55"/>
      <c r="N692" s="91"/>
      <c r="O692" s="43" t="str">
        <f>IFERROR(__xludf.DUMMYFUNCTION("IF(N692="""","""",IFERROR(
  N692 + VALUE(REGEXEXTRACT(P692, ""(\d+)\s+Days"")),
  """"
)
)"),"")</f>
        <v/>
      </c>
      <c r="P692" s="43" t="str">
        <f t="array" ref="P692">IFERROR(
  INDEX(
    INDEX('{INDEX} Tour Packages'!$A:$ZZ, , MATCH(P$3, '{INDEX} Tour Packages'!$4:$4, 0)),
    MATCH(M692, INDEX('{INDEX} Tour Packages'!$A:$ZZ,0, MATCH("Tour Package Name", '{INDEX} Tour Packages'!$4:$4, 0)), 0)
  ),
"")
</f>
        <v/>
      </c>
      <c r="Q692" s="44" t="str">
        <f t="shared" si="7"/>
        <v/>
      </c>
      <c r="R692" s="44" t="str">
        <f>IFERROR(__xludf.DUMMYFUNCTION("IF(OR(ISBLANK(K692), ISBLANK(N692)), """", 
  LET(
    resDate, K692,
    tourDate, N692,
    monthCount, MAX(0, DATEDIF(resDate, tourDate - 3, ""M"") + 1),
    secondDates, ARRAYFORMULA(DATE(YEAR(resDate), MONTH(resDate) + SEQUENCE(monthCount), 2)),
    "&amp;"validDates, FILTER(secondDates, (secondDates &gt; resDate + 2) * (secondDates &lt;= tourDate - 3)),
    IF(ISERROR(validDates), 0, COUNTA(validDates))
  )
)
"),"")</f>
        <v/>
      </c>
      <c r="S692" s="44" t="str">
        <f t="shared" si="8"/>
        <v/>
      </c>
      <c r="T692" s="45" t="str">
        <f t="array" ref="T692">IF(ISBLANK(BO692),IFERROR(
  INDEX(
    INDEX('{INDEX} Payment Terms'!$A:$G, , MATCH(T$3, '{INDEX} Payment Terms'!$4:$4, 0)),
    MATCH(Q692, INDEX('{INDEX} Payment Terms'!$A:$G,0, MATCH("Payment Condition", '{INDEX} Payment Terms'!$4:$4, 0)), 0)
  ),
""),"Cancelled")
</f>
        <v/>
      </c>
      <c r="U692" s="46" t="b">
        <v>0</v>
      </c>
      <c r="V692" s="47" t="str">
        <f>IFERROR(__xludf.DUMMYFUNCTION("IF(OR(L692=""Duo Booking"", L692=""Group Booking""),
IF(U692=FALSE,"""",
    LET(
      bookingType, L692,
      tour, M692,
      mainFirst, H692,
      mainLast, I692,
      mainEmail, G692,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$L$4:L692, bookingType,
          $M$4:M692, tour,
          $H$4:H692, mainFirst,
          $I$4:I692, mainLast,
          $G$4:G692, mainEmail
        ),
        ""000""
      ),
  "&amp;"    baseID &amp; ""-"" &amp; memberNumber
    )
  ),
  """"
)
"),"")</f>
        <v/>
      </c>
      <c r="W692" s="48"/>
      <c r="X692" s="85" t="b">
        <v>0</v>
      </c>
      <c r="Y692" s="85" t="b">
        <v>0</v>
      </c>
      <c r="Z692" s="85" t="b">
        <v>0</v>
      </c>
      <c r="AA692" s="50"/>
      <c r="AB692" s="51"/>
      <c r="AC692" s="85" t="b">
        <v>0</v>
      </c>
      <c r="AD692" s="92"/>
      <c r="AE692" s="88"/>
      <c r="AF692" s="36" t="str">
        <f t="array" ref="AF692">IF(M692="","",INDEX(
      '{INDEX} Tour Packages'!$A:$ZP,
      MATCH($M692, '{INDEX} Tour Packages'!$A:$A, 0),
      MATCH(AF$3, '{INDEX} Tour Packages'!$4:$4, 0)
    ))</f>
        <v/>
      </c>
      <c r="AG692" s="36" t="str">
        <f t="array" ref="AG692">IF(M692="","",INDEX(
      '{INDEX} Tour Packages'!$A:$ZP,
      MATCH($M692, '{INDEX} Tour Packages'!$A:$A, 0),
      MATCH(AG$3, '{INDEX} Tour Packages'!$4:$4, 0)
    ))</f>
        <v/>
      </c>
      <c r="AH692" s="36" t="str">
        <f t="array" ref="AH692">IF(M692="","",INDEX(
      '{INDEX} Tour Packages'!$A:$ZP,
      MATCH($M692, '{INDEX} Tour Packages'!$A:$A, 0),
      MATCH(AH$3, '{INDEX} Tour Packages'!$4:$4, 0)
    ))</f>
        <v/>
      </c>
      <c r="AI692" s="54" t="str">
        <f t="shared" si="9"/>
        <v/>
      </c>
      <c r="AJ692" s="42"/>
      <c r="AK692" s="55"/>
      <c r="AL692" s="46" t="b">
        <v>0</v>
      </c>
      <c r="AM692" s="56"/>
      <c r="AN692" s="57" t="str">
        <f t="shared" si="10"/>
        <v/>
      </c>
      <c r="AO692" s="58" t="str">
        <f t="shared" si="11"/>
        <v/>
      </c>
      <c r="AP692" s="59"/>
      <c r="AQ692" s="60"/>
      <c r="AR692" s="61"/>
      <c r="AS692" s="61"/>
      <c r="AT692" s="61" t="str">
        <f>IFERROR(__xludf.DUMMYFUNCTION("IF( 
  OR($AJ692=""Full Payment"", ISBLANK($K692)),
  """",
  IF(
    OR(
      Q692=""Standard Booking, P1"",
      Q692=""Standard Booking, P2"",
      Q692=""Standard Booking, P3"",
      Q692=""Standard Booking, P4""
    ),
    LET(
      resDate,   $"&amp;"K692,
      tourDate,  $N692,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2" s="62" t="str">
        <f t="shared" si="12"/>
        <v/>
      </c>
      <c r="AV692" s="63"/>
      <c r="AW692" s="64"/>
      <c r="AX692" s="64"/>
      <c r="AY692" s="64"/>
      <c r="AZ692" s="64" t="str">
        <f>IFERROR(__xludf.DUMMYFUNCTION("IF(
  OR($AJ692=""Full Payment"",$AJ692=""P1"", ISBLANK($K692)),
  """",
  IF(
    OR(
      $Q692=""Standard Booking, P2"",
      $Q692=""Standard Booking, P3"",
      $Q692=""Standard Booking, P4""
    ),
    LET(
      resDate,   $K692,
      tourDate,"&amp;"  $N692,
      monthCount, DATEDIF(resDate, tourDate, ""M"") + 1,
      secondDates, ARRAYFORMULA(
        DATE(
          YEAR(resDate),
          MONTH(resDate) + SEQUENCE(monthCount),
          2
        )
      ),
      validDates, FILTER(
        sec"&amp;"ondDates,
        (secondDates &gt; resDate + 2) *
        (secondDates &lt;= tourDate - 3)
      ),
      IF(
        OR($AJ692=""P2"", $AJ692=""P3"", $AJ692=""P4""),
        IF(
          COUNTA(validDates) &lt; 2,
          """",
          TEXT(INDEX(validDates"&amp;", 2), ""mmm d, yyyy"")
        ),
        IF(
          COUNTA(validDates) &lt; 2,
          """",
          TEXTJOIN("", "", TRUE,
            TEXT(INDEX(validDates, 1), ""mmm d, yyyy""),
            TEXT(INDEX(validDates, 2), ""mmm d, yyyy"")
          )
 "&amp;"       )
      )
    ),
    """"
  )
)
"),"")</f>
        <v/>
      </c>
      <c r="BA692" s="65" t="str">
        <f t="shared" si="13"/>
        <v/>
      </c>
      <c r="BB692" s="63"/>
      <c r="BC692" s="64"/>
      <c r="BD692" s="64"/>
      <c r="BE692" s="64"/>
      <c r="BF692" s="64" t="str">
        <f>IFERROR(__xludf.DUMMYFUNCTION("IF(
  OR($AJ692=""Full Payment"",$AJ692=""P1"", $AJ692=""P2""),
  """",
  IF(
    AND(
      NOT(ISBLANK($K692)),
      OR(
        Q692=""Standard Booking, P3"",
        Q692=""Standard Booking, P4""
      )
    ),
    LET(
      resDate,   $K692,
      "&amp;"tourDate,  $N692,
      monthCount, DATEDIF(resDate, tourDate, ""M"") + 1,
      secondDates, ARRAYFORMULA(
        DATE(
          YEAR(resDate),
          MONTH(resDate) + SEQUENCE(monthCount),
          2
        )
      ),
      validDates, FILTER(
  "&amp;"      secondDates,
        (secondDates &gt; resDate + 2) *
        (secondDates &lt;= tourDate - 3)
      ),
      IF(
        $AJ692=""P4"",
        IF(
          COUNTA(validDates) &lt; 3,
          """",
          TEXT(INDEX(validDates, 3), ""mmm d, yyyy"")
  "&amp;"      ),
        IF(
          $AJ692=""P3"",
          IF(
            COUNTA(validDates) &lt; 3,
            """",
            TEXT(INDEX(validDates, 3), ""mmm d, yyyy"")
          ),
          IF(
            COUNTA(validDates) &lt; 3,
            """",
    "&amp;"        TEXTJOIN("", "", TRUE,
              TEXT(INDEX(validDates, 1), ""mmm d, yyyy""),
              TEXT(INDEX(validDates, 2), ""mmm d, yyyy""),
              TEXT(INDEX(validDates, 3), ""mmm d, yyyy"")
            )
          )
        )
      )
    "&amp;"),
    """"
  )
)
"),"")</f>
        <v/>
      </c>
      <c r="BG692" s="65" t="str">
        <f t="shared" si="14"/>
        <v/>
      </c>
      <c r="BH692" s="63"/>
      <c r="BI692" s="64"/>
      <c r="BJ692" s="64"/>
      <c r="BK692" s="64"/>
      <c r="BL692" s="64" t="str">
        <f>IFERROR(__xludf.DUMMYFUNCTION("IF(
  OR($AJ692=""Full Payment"",$AJ692=""P1"",$AJ692=""P2"",$AJ692=""P3""),
  """",
  IF(
    AND(
      NOT(ISBLANK($K692)),
      $Q692=""Standard Booking, P4""
    ),
    LET(
      resDate,   $K692,
      tourDate,  $N692,
      monthCount, DATEDIF(r"&amp;"esDate, tourDate, ""M"") + 1,
      secondDates, ARRAYFORMULA(
        DATE(
          YEAR(resDate),
          MONTH(resDate) + SEQUENCE(monthCount),
          2
        )
      ),
      validDates, FILTER(
        secondDates,
        (secondDates &gt; res"&amp;"Date + 2) *
        (secondDates &lt;= tourDate - 3)
      ),
      IF(
        $AJ692=""P4"",
        IF(
          COUNTA(validDates) &lt; 4,
          """",
          TEXT(
            INDEX(validDates, 4),
            ""mmm d, yyyy""
          )
        ),
"&amp;"        IF(
          COUNTA(validDates) &lt; 4,
          """",
          TEXTJOIN(
            "", "", TRUE,
            TEXT(INDEX(validDates, 1), ""mmm d, yyyy""),
            TEXT(INDEX(validDates, 2), ""mmm d, yyyy""),
            TEXT(INDEX(validDates"&amp;", 3), ""mmm d, yyyy""),
            TEXT(INDEX(validDates, 4), ""mmm d, yyyy"")
          )
        )
      )
    ),
    """"
  )
)
"),"")</f>
        <v/>
      </c>
      <c r="BM692" s="65" t="str">
        <f t="shared" si="15"/>
        <v/>
      </c>
      <c r="BN692" s="66"/>
      <c r="BO692" s="67"/>
      <c r="BP692" s="49" t="b">
        <v>0</v>
      </c>
      <c r="BQ692" s="49" t="b">
        <v>0</v>
      </c>
      <c r="BR692" s="68"/>
      <c r="BS692" s="69"/>
      <c r="BT692" s="70" t="b">
        <v>0</v>
      </c>
      <c r="BU692" s="71"/>
      <c r="BV692" s="72"/>
      <c r="BW692" s="86" t="b">
        <v>0</v>
      </c>
      <c r="BX692" s="87"/>
    </row>
    <row r="693">
      <c r="A693" s="35" t="str">
        <f t="shared" si="1"/>
        <v/>
      </c>
      <c r="B693" s="36" t="str">
        <f t="shared" si="2"/>
        <v/>
      </c>
      <c r="C693" s="36" t="str">
        <f t="array" ref="C693">IF(
  M693="",
  "",
  IFERROR(
    INDEX(
      '{INDEX} Tour Packages'!$A:$ZZ,
      MATCH(
        M693,
        INDEX(
          '{INDEX} Tour Packages'!$A:$ZZ,
          ,
          MATCH("Tour Package Name", '{INDEX} Tour Packages'!$4:$4, 0)
        ),
        0
      ),
      MATCH("Tour Code", '{INDEX} Tour Packages'!$4:$4, 0)
    ),
    "XXX"
  )
)
</f>
        <v/>
      </c>
      <c r="D693" s="36" t="str">
        <f t="shared" si="3"/>
        <v/>
      </c>
      <c r="E693" s="36" t="str">
        <f t="shared" si="4"/>
        <v/>
      </c>
      <c r="F693" s="37" t="str">
        <f t="shared" si="5"/>
        <v/>
      </c>
      <c r="G693" s="89"/>
      <c r="H693" s="89"/>
      <c r="I693" s="90"/>
      <c r="J693" s="40" t="str">
        <f t="shared" si="16"/>
        <v> </v>
      </c>
      <c r="K693" s="91"/>
      <c r="L693" s="55"/>
      <c r="M693" s="55"/>
      <c r="N693" s="91"/>
      <c r="O693" s="43" t="str">
        <f>IFERROR(__xludf.DUMMYFUNCTION("IF(N693="""","""",IFERROR(
  N693 + VALUE(REGEXEXTRACT(P693, ""(\d+)\s+Days"")),
  """"
)
)"),"")</f>
        <v/>
      </c>
      <c r="P693" s="43" t="str">
        <f t="array" ref="P693">IFERROR(
  INDEX(
    INDEX('{INDEX} Tour Packages'!$A:$ZZ, , MATCH(P$3, '{INDEX} Tour Packages'!$4:$4, 0)),
    MATCH(M693, INDEX('{INDEX} Tour Packages'!$A:$ZZ,0, MATCH("Tour Package Name", '{INDEX} Tour Packages'!$4:$4, 0)), 0)
  ),
"")
</f>
        <v/>
      </c>
      <c r="Q693" s="44" t="str">
        <f t="shared" si="7"/>
        <v/>
      </c>
      <c r="R693" s="44" t="str">
        <f>IFERROR(__xludf.DUMMYFUNCTION("IF(OR(ISBLANK(K693), ISBLANK(N693)), """", 
  LET(
    resDate, K693,
    tourDate, N693,
    monthCount, MAX(0, DATEDIF(resDate, tourDate - 3, ""M"") + 1),
    secondDates, ARRAYFORMULA(DATE(YEAR(resDate), MONTH(resDate) + SEQUENCE(monthCount), 2)),
    "&amp;"validDates, FILTER(secondDates, (secondDates &gt; resDate + 2) * (secondDates &lt;= tourDate - 3)),
    IF(ISERROR(validDates), 0, COUNTA(validDates))
  )
)
"),"")</f>
        <v/>
      </c>
      <c r="S693" s="44" t="str">
        <f t="shared" si="8"/>
        <v/>
      </c>
      <c r="T693" s="45" t="str">
        <f t="array" ref="T693">IF(ISBLANK(BO693),IFERROR(
  INDEX(
    INDEX('{INDEX} Payment Terms'!$A:$G, , MATCH(T$3, '{INDEX} Payment Terms'!$4:$4, 0)),
    MATCH(Q693, INDEX('{INDEX} Payment Terms'!$A:$G,0, MATCH("Payment Condition", '{INDEX} Payment Terms'!$4:$4, 0)), 0)
  ),
""),"Cancelled")
</f>
        <v/>
      </c>
      <c r="U693" s="46" t="b">
        <v>0</v>
      </c>
      <c r="V693" s="47" t="str">
        <f>IFERROR(__xludf.DUMMYFUNCTION("IF(OR(L693=""Duo Booking"", L693=""Group Booking""),
IF(U693=FALSE,"""",
    LET(
      bookingType, L693,
      tour, M693,
      mainFirst, H693,
      mainLast, I693,
      mainEmail, G693,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$L$4:L693, bookingType,
          $M$4:M693, tour,
          $H$4:H693, mainFirst,
          $I$4:I693, mainLast,
          $G$4:G693, mainEmail
        ),
        ""000""
      ),
  "&amp;"    baseID &amp; ""-"" &amp; memberNumber
    )
  ),
  """"
)
"),"")</f>
        <v/>
      </c>
      <c r="W693" s="48"/>
      <c r="X693" s="85" t="b">
        <v>0</v>
      </c>
      <c r="Y693" s="85" t="b">
        <v>0</v>
      </c>
      <c r="Z693" s="85" t="b">
        <v>0</v>
      </c>
      <c r="AA693" s="50"/>
      <c r="AB693" s="51"/>
      <c r="AC693" s="85" t="b">
        <v>0</v>
      </c>
      <c r="AD693" s="92"/>
      <c r="AE693" s="88"/>
      <c r="AF693" s="36" t="str">
        <f t="array" ref="AF693">IF(M693="","",INDEX(
      '{INDEX} Tour Packages'!$A:$ZP,
      MATCH($M693, '{INDEX} Tour Packages'!$A:$A, 0),
      MATCH(AF$3, '{INDEX} Tour Packages'!$4:$4, 0)
    ))</f>
        <v/>
      </c>
      <c r="AG693" s="36" t="str">
        <f t="array" ref="AG693">IF(M693="","",INDEX(
      '{INDEX} Tour Packages'!$A:$ZP,
      MATCH($M693, '{INDEX} Tour Packages'!$A:$A, 0),
      MATCH(AG$3, '{INDEX} Tour Packages'!$4:$4, 0)
    ))</f>
        <v/>
      </c>
      <c r="AH693" s="36" t="str">
        <f t="array" ref="AH693">IF(M693="","",INDEX(
      '{INDEX} Tour Packages'!$A:$ZP,
      MATCH($M693, '{INDEX} Tour Packages'!$A:$A, 0),
      MATCH(AH$3, '{INDEX} Tour Packages'!$4:$4, 0)
    ))</f>
        <v/>
      </c>
      <c r="AI693" s="54" t="str">
        <f t="shared" si="9"/>
        <v/>
      </c>
      <c r="AJ693" s="42"/>
      <c r="AK693" s="55"/>
      <c r="AL693" s="46" t="b">
        <v>0</v>
      </c>
      <c r="AM693" s="56"/>
      <c r="AN693" s="57" t="str">
        <f t="shared" si="10"/>
        <v/>
      </c>
      <c r="AO693" s="58" t="str">
        <f t="shared" si="11"/>
        <v/>
      </c>
      <c r="AP693" s="59"/>
      <c r="AQ693" s="60"/>
      <c r="AR693" s="61"/>
      <c r="AS693" s="61"/>
      <c r="AT693" s="61" t="str">
        <f>IFERROR(__xludf.DUMMYFUNCTION("IF( 
  OR($AJ693=""Full Payment"", ISBLANK($K693)),
  """",
  IF(
    OR(
      Q693=""Standard Booking, P1"",
      Q693=""Standard Booking, P2"",
      Q693=""Standard Booking, P3"",
      Q693=""Standard Booking, P4""
    ),
    LET(
      resDate,   $"&amp;"K693,
      tourDate,  $N693,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3" s="62" t="str">
        <f t="shared" si="12"/>
        <v/>
      </c>
      <c r="AV693" s="63"/>
      <c r="AW693" s="64"/>
      <c r="AX693" s="64"/>
      <c r="AY693" s="64"/>
      <c r="AZ693" s="64" t="str">
        <f>IFERROR(__xludf.DUMMYFUNCTION("IF(
  OR($AJ693=""Full Payment"",$AJ693=""P1"", ISBLANK($K693)),
  """",
  IF(
    OR(
      $Q693=""Standard Booking, P2"",
      $Q693=""Standard Booking, P3"",
      $Q693=""Standard Booking, P4""
    ),
    LET(
      resDate,   $K693,
      tourDate,"&amp;"  $N693,
      monthCount, DATEDIF(resDate, tourDate, ""M"") + 1,
      secondDates, ARRAYFORMULA(
        DATE(
          YEAR(resDate),
          MONTH(resDate) + SEQUENCE(monthCount),
          2
        )
      ),
      validDates, FILTER(
        sec"&amp;"ondDates,
        (secondDates &gt; resDate + 2) *
        (secondDates &lt;= tourDate - 3)
      ),
      IF(
        OR($AJ693=""P2"", $AJ693=""P3"", $AJ693=""P4""),
        IF(
          COUNTA(validDates) &lt; 2,
          """",
          TEXT(INDEX(validDates"&amp;", 2), ""mmm d, yyyy"")
        ),
        IF(
          COUNTA(validDates) &lt; 2,
          """",
          TEXTJOIN("", "", TRUE,
            TEXT(INDEX(validDates, 1), ""mmm d, yyyy""),
            TEXT(INDEX(validDates, 2), ""mmm d, yyyy"")
          )
 "&amp;"       )
      )
    ),
    """"
  )
)
"),"")</f>
        <v/>
      </c>
      <c r="BA693" s="65" t="str">
        <f t="shared" si="13"/>
        <v/>
      </c>
      <c r="BB693" s="63"/>
      <c r="BC693" s="64"/>
      <c r="BD693" s="64"/>
      <c r="BE693" s="64"/>
      <c r="BF693" s="64" t="str">
        <f>IFERROR(__xludf.DUMMYFUNCTION("IF(
  OR($AJ693=""Full Payment"",$AJ693=""P1"", $AJ693=""P2""),
  """",
  IF(
    AND(
      NOT(ISBLANK($K693)),
      OR(
        Q693=""Standard Booking, P3"",
        Q693=""Standard Booking, P4""
      )
    ),
    LET(
      resDate,   $K693,
      "&amp;"tourDate,  $N693,
      monthCount, DATEDIF(resDate, tourDate, ""M"") + 1,
      secondDates, ARRAYFORMULA(
        DATE(
          YEAR(resDate),
          MONTH(resDate) + SEQUENCE(monthCount),
          2
        )
      ),
      validDates, FILTER(
  "&amp;"      secondDates,
        (secondDates &gt; resDate + 2) *
        (secondDates &lt;= tourDate - 3)
      ),
      IF(
        $AJ693=""P4"",
        IF(
          COUNTA(validDates) &lt; 3,
          """",
          TEXT(INDEX(validDates, 3), ""mmm d, yyyy"")
  "&amp;"      ),
        IF(
          $AJ693=""P3"",
          IF(
            COUNTA(validDates) &lt; 3,
            """",
            TEXT(INDEX(validDates, 3), ""mmm d, yyyy"")
          ),
          IF(
            COUNTA(validDates) &lt; 3,
            """",
    "&amp;"        TEXTJOIN("", "", TRUE,
              TEXT(INDEX(validDates, 1), ""mmm d, yyyy""),
              TEXT(INDEX(validDates, 2), ""mmm d, yyyy""),
              TEXT(INDEX(validDates, 3), ""mmm d, yyyy"")
            )
          )
        )
      )
    "&amp;"),
    """"
  )
)
"),"")</f>
        <v/>
      </c>
      <c r="BG693" s="65" t="str">
        <f t="shared" si="14"/>
        <v/>
      </c>
      <c r="BH693" s="63"/>
      <c r="BI693" s="64"/>
      <c r="BJ693" s="64"/>
      <c r="BK693" s="64"/>
      <c r="BL693" s="64" t="str">
        <f>IFERROR(__xludf.DUMMYFUNCTION("IF(
  OR($AJ693=""Full Payment"",$AJ693=""P1"",$AJ693=""P2"",$AJ693=""P3""),
  """",
  IF(
    AND(
      NOT(ISBLANK($K693)),
      $Q693=""Standard Booking, P4""
    ),
    LET(
      resDate,   $K693,
      tourDate,  $N693,
      monthCount, DATEDIF(r"&amp;"esDate, tourDate, ""M"") + 1,
      secondDates, ARRAYFORMULA(
        DATE(
          YEAR(resDate),
          MONTH(resDate) + SEQUENCE(monthCount),
          2
        )
      ),
      validDates, FILTER(
        secondDates,
        (secondDates &gt; res"&amp;"Date + 2) *
        (secondDates &lt;= tourDate - 3)
      ),
      IF(
        $AJ693=""P4"",
        IF(
          COUNTA(validDates) &lt; 4,
          """",
          TEXT(
            INDEX(validDates, 4),
            ""mmm d, yyyy""
          )
        ),
"&amp;"        IF(
          COUNTA(validDates) &lt; 4,
          """",
          TEXTJOIN(
            "", "", TRUE,
            TEXT(INDEX(validDates, 1), ""mmm d, yyyy""),
            TEXT(INDEX(validDates, 2), ""mmm d, yyyy""),
            TEXT(INDEX(validDates"&amp;", 3), ""mmm d, yyyy""),
            TEXT(INDEX(validDates, 4), ""mmm d, yyyy"")
          )
        )
      )
    ),
    """"
  )
)
"),"")</f>
        <v/>
      </c>
      <c r="BM693" s="65" t="str">
        <f t="shared" si="15"/>
        <v/>
      </c>
      <c r="BN693" s="66"/>
      <c r="BO693" s="67"/>
      <c r="BP693" s="49" t="b">
        <v>0</v>
      </c>
      <c r="BQ693" s="49" t="b">
        <v>0</v>
      </c>
      <c r="BR693" s="68"/>
      <c r="BS693" s="69"/>
      <c r="BT693" s="70" t="b">
        <v>0</v>
      </c>
      <c r="BU693" s="71"/>
      <c r="BV693" s="72"/>
      <c r="BW693" s="86" t="b">
        <v>0</v>
      </c>
      <c r="BX693" s="87"/>
    </row>
    <row r="694">
      <c r="A694" s="35" t="str">
        <f t="shared" si="1"/>
        <v/>
      </c>
      <c r="B694" s="36" t="str">
        <f t="shared" si="2"/>
        <v/>
      </c>
      <c r="C694" s="36" t="str">
        <f t="array" ref="C694">IF(
  M694="",
  "",
  IFERROR(
    INDEX(
      '{INDEX} Tour Packages'!$A:$ZZ,
      MATCH(
        M694,
        INDEX(
          '{INDEX} Tour Packages'!$A:$ZZ,
          ,
          MATCH("Tour Package Name", '{INDEX} Tour Packages'!$4:$4, 0)
        ),
        0
      ),
      MATCH("Tour Code", '{INDEX} Tour Packages'!$4:$4, 0)
    ),
    "XXX"
  )
)
</f>
        <v/>
      </c>
      <c r="D694" s="36" t="str">
        <f t="shared" si="3"/>
        <v/>
      </c>
      <c r="E694" s="36" t="str">
        <f t="shared" si="4"/>
        <v/>
      </c>
      <c r="F694" s="37" t="str">
        <f t="shared" si="5"/>
        <v/>
      </c>
      <c r="G694" s="89"/>
      <c r="H694" s="89"/>
      <c r="I694" s="90"/>
      <c r="J694" s="40" t="str">
        <f t="shared" si="16"/>
        <v> </v>
      </c>
      <c r="K694" s="91"/>
      <c r="L694" s="55"/>
      <c r="M694" s="55"/>
      <c r="N694" s="91"/>
      <c r="O694" s="43" t="str">
        <f>IFERROR(__xludf.DUMMYFUNCTION("IF(N694="""","""",IFERROR(
  N694 + VALUE(REGEXEXTRACT(P694, ""(\d+)\s+Days"")),
  """"
)
)"),"")</f>
        <v/>
      </c>
      <c r="P694" s="43" t="str">
        <f t="array" ref="P694">IFERROR(
  INDEX(
    INDEX('{INDEX} Tour Packages'!$A:$ZZ, , MATCH(P$3, '{INDEX} Tour Packages'!$4:$4, 0)),
    MATCH(M694, INDEX('{INDEX} Tour Packages'!$A:$ZZ,0, MATCH("Tour Package Name", '{INDEX} Tour Packages'!$4:$4, 0)), 0)
  ),
"")
</f>
        <v/>
      </c>
      <c r="Q694" s="44" t="str">
        <f t="shared" si="7"/>
        <v/>
      </c>
      <c r="R694" s="44" t="str">
        <f>IFERROR(__xludf.DUMMYFUNCTION("IF(OR(ISBLANK(K694), ISBLANK(N694)), """", 
  LET(
    resDate, K694,
    tourDate, N694,
    monthCount, MAX(0, DATEDIF(resDate, tourDate - 3, ""M"") + 1),
    secondDates, ARRAYFORMULA(DATE(YEAR(resDate), MONTH(resDate) + SEQUENCE(monthCount), 2)),
    "&amp;"validDates, FILTER(secondDates, (secondDates &gt; resDate + 2) * (secondDates &lt;= tourDate - 3)),
    IF(ISERROR(validDates), 0, COUNTA(validDates))
  )
)
"),"")</f>
        <v/>
      </c>
      <c r="S694" s="44" t="str">
        <f t="shared" si="8"/>
        <v/>
      </c>
      <c r="T694" s="45" t="str">
        <f t="array" ref="T694">IF(ISBLANK(BO694),IFERROR(
  INDEX(
    INDEX('{INDEX} Payment Terms'!$A:$G, , MATCH(T$3, '{INDEX} Payment Terms'!$4:$4, 0)),
    MATCH(Q694, INDEX('{INDEX} Payment Terms'!$A:$G,0, MATCH("Payment Condition", '{INDEX} Payment Terms'!$4:$4, 0)), 0)
  ),
""),"Cancelled")
</f>
        <v/>
      </c>
      <c r="U694" s="46" t="b">
        <v>0</v>
      </c>
      <c r="V694" s="47" t="str">
        <f>IFERROR(__xludf.DUMMYFUNCTION("IF(OR(L694=""Duo Booking"", L694=""Group Booking""),
IF(U694=FALSE,"""",
    LET(
      bookingType, L694,
      tour, M694,
      mainFirst, H694,
      mainLast, I694,
      mainEmail, G694,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$L$4:L694, bookingType,
          $M$4:M694, tour,
          $H$4:H694, mainFirst,
          $I$4:I694, mainLast,
          $G$4:G694, mainEmail
        ),
        ""000""
      ),
  "&amp;"    baseID &amp; ""-"" &amp; memberNumber
    )
  ),
  """"
)
"),"")</f>
        <v/>
      </c>
      <c r="W694" s="48"/>
      <c r="X694" s="85" t="b">
        <v>0</v>
      </c>
      <c r="Y694" s="85" t="b">
        <v>0</v>
      </c>
      <c r="Z694" s="85" t="b">
        <v>0</v>
      </c>
      <c r="AA694" s="50"/>
      <c r="AB694" s="51"/>
      <c r="AC694" s="85" t="b">
        <v>0</v>
      </c>
      <c r="AD694" s="92"/>
      <c r="AE694" s="88"/>
      <c r="AF694" s="36" t="str">
        <f t="array" ref="AF694">IF(M694="","",INDEX(
      '{INDEX} Tour Packages'!$A:$ZP,
      MATCH($M694, '{INDEX} Tour Packages'!$A:$A, 0),
      MATCH(AF$3, '{INDEX} Tour Packages'!$4:$4, 0)
    ))</f>
        <v/>
      </c>
      <c r="AG694" s="36" t="str">
        <f t="array" ref="AG694">IF(M694="","",INDEX(
      '{INDEX} Tour Packages'!$A:$ZP,
      MATCH($M694, '{INDEX} Tour Packages'!$A:$A, 0),
      MATCH(AG$3, '{INDEX} Tour Packages'!$4:$4, 0)
    ))</f>
        <v/>
      </c>
      <c r="AH694" s="36" t="str">
        <f t="array" ref="AH694">IF(M694="","",INDEX(
      '{INDEX} Tour Packages'!$A:$ZP,
      MATCH($M694, '{INDEX} Tour Packages'!$A:$A, 0),
      MATCH(AH$3, '{INDEX} Tour Packages'!$4:$4, 0)
    ))</f>
        <v/>
      </c>
      <c r="AI694" s="54" t="str">
        <f t="shared" si="9"/>
        <v/>
      </c>
      <c r="AJ694" s="42"/>
      <c r="AK694" s="55"/>
      <c r="AL694" s="46" t="b">
        <v>0</v>
      </c>
      <c r="AM694" s="56"/>
      <c r="AN694" s="57" t="str">
        <f t="shared" si="10"/>
        <v/>
      </c>
      <c r="AO694" s="58" t="str">
        <f t="shared" si="11"/>
        <v/>
      </c>
      <c r="AP694" s="59"/>
      <c r="AQ694" s="60"/>
      <c r="AR694" s="61"/>
      <c r="AS694" s="61"/>
      <c r="AT694" s="61" t="str">
        <f>IFERROR(__xludf.DUMMYFUNCTION("IF( 
  OR($AJ694=""Full Payment"", ISBLANK($K694)),
  """",
  IF(
    OR(
      Q694=""Standard Booking, P1"",
      Q694=""Standard Booking, P2"",
      Q694=""Standard Booking, P3"",
      Q694=""Standard Booking, P4""
    ),
    LET(
      resDate,   $"&amp;"K694,
      tourDate,  $N694,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4" s="62" t="str">
        <f t="shared" si="12"/>
        <v/>
      </c>
      <c r="AV694" s="63"/>
      <c r="AW694" s="64"/>
      <c r="AX694" s="64"/>
      <c r="AY694" s="64"/>
      <c r="AZ694" s="64" t="str">
        <f>IFERROR(__xludf.DUMMYFUNCTION("IF(
  OR($AJ694=""Full Payment"",$AJ694=""P1"", ISBLANK($K694)),
  """",
  IF(
    OR(
      $Q694=""Standard Booking, P2"",
      $Q694=""Standard Booking, P3"",
      $Q694=""Standard Booking, P4""
    ),
    LET(
      resDate,   $K694,
      tourDate,"&amp;"  $N694,
      monthCount, DATEDIF(resDate, tourDate, ""M"") + 1,
      secondDates, ARRAYFORMULA(
        DATE(
          YEAR(resDate),
          MONTH(resDate) + SEQUENCE(monthCount),
          2
        )
      ),
      validDates, FILTER(
        sec"&amp;"ondDates,
        (secondDates &gt; resDate + 2) *
        (secondDates &lt;= tourDate - 3)
      ),
      IF(
        OR($AJ694=""P2"", $AJ694=""P3"", $AJ694=""P4""),
        IF(
          COUNTA(validDates) &lt; 2,
          """",
          TEXT(INDEX(validDates"&amp;", 2), ""mmm d, yyyy"")
        ),
        IF(
          COUNTA(validDates) &lt; 2,
          """",
          TEXTJOIN("", "", TRUE,
            TEXT(INDEX(validDates, 1), ""mmm d, yyyy""),
            TEXT(INDEX(validDates, 2), ""mmm d, yyyy"")
          )
 "&amp;"       )
      )
    ),
    """"
  )
)
"),"")</f>
        <v/>
      </c>
      <c r="BA694" s="65" t="str">
        <f t="shared" si="13"/>
        <v/>
      </c>
      <c r="BB694" s="63"/>
      <c r="BC694" s="64"/>
      <c r="BD694" s="64"/>
      <c r="BE694" s="64"/>
      <c r="BF694" s="64" t="str">
        <f>IFERROR(__xludf.DUMMYFUNCTION("IF(
  OR($AJ694=""Full Payment"",$AJ694=""P1"", $AJ694=""P2""),
  """",
  IF(
    AND(
      NOT(ISBLANK($K694)),
      OR(
        Q694=""Standard Booking, P3"",
        Q694=""Standard Booking, P4""
      )
    ),
    LET(
      resDate,   $K694,
      "&amp;"tourDate,  $N694,
      monthCount, DATEDIF(resDate, tourDate, ""M"") + 1,
      secondDates, ARRAYFORMULA(
        DATE(
          YEAR(resDate),
          MONTH(resDate) + SEQUENCE(monthCount),
          2
        )
      ),
      validDates, FILTER(
  "&amp;"      secondDates,
        (secondDates &gt; resDate + 2) *
        (secondDates &lt;= tourDate - 3)
      ),
      IF(
        $AJ694=""P4"",
        IF(
          COUNTA(validDates) &lt; 3,
          """",
          TEXT(INDEX(validDates, 3), ""mmm d, yyyy"")
  "&amp;"      ),
        IF(
          $AJ694=""P3"",
          IF(
            COUNTA(validDates) &lt; 3,
            """",
            TEXT(INDEX(validDates, 3), ""mmm d, yyyy"")
          ),
          IF(
            COUNTA(validDates) &lt; 3,
            """",
    "&amp;"        TEXTJOIN("", "", TRUE,
              TEXT(INDEX(validDates, 1), ""mmm d, yyyy""),
              TEXT(INDEX(validDates, 2), ""mmm d, yyyy""),
              TEXT(INDEX(validDates, 3), ""mmm d, yyyy"")
            )
          )
        )
      )
    "&amp;"),
    """"
  )
)
"),"")</f>
        <v/>
      </c>
      <c r="BG694" s="65" t="str">
        <f t="shared" si="14"/>
        <v/>
      </c>
      <c r="BH694" s="63"/>
      <c r="BI694" s="64"/>
      <c r="BJ694" s="64"/>
      <c r="BK694" s="64"/>
      <c r="BL694" s="64" t="str">
        <f>IFERROR(__xludf.DUMMYFUNCTION("IF(
  OR($AJ694=""Full Payment"",$AJ694=""P1"",$AJ694=""P2"",$AJ694=""P3""),
  """",
  IF(
    AND(
      NOT(ISBLANK($K694)),
      $Q694=""Standard Booking, P4""
    ),
    LET(
      resDate,   $K694,
      tourDate,  $N694,
      monthCount, DATEDIF(r"&amp;"esDate, tourDate, ""M"") + 1,
      secondDates, ARRAYFORMULA(
        DATE(
          YEAR(resDate),
          MONTH(resDate) + SEQUENCE(monthCount),
          2
        )
      ),
      validDates, FILTER(
        secondDates,
        (secondDates &gt; res"&amp;"Date + 2) *
        (secondDates &lt;= tourDate - 3)
      ),
      IF(
        $AJ694=""P4"",
        IF(
          COUNTA(validDates) &lt; 4,
          """",
          TEXT(
            INDEX(validDates, 4),
            ""mmm d, yyyy""
          )
        ),
"&amp;"        IF(
          COUNTA(validDates) &lt; 4,
          """",
          TEXTJOIN(
            "", "", TRUE,
            TEXT(INDEX(validDates, 1), ""mmm d, yyyy""),
            TEXT(INDEX(validDates, 2), ""mmm d, yyyy""),
            TEXT(INDEX(validDates"&amp;", 3), ""mmm d, yyyy""),
            TEXT(INDEX(validDates, 4), ""mmm d, yyyy"")
          )
        )
      )
    ),
    """"
  )
)
"),"")</f>
        <v/>
      </c>
      <c r="BM694" s="65" t="str">
        <f t="shared" si="15"/>
        <v/>
      </c>
      <c r="BN694" s="66"/>
      <c r="BO694" s="67"/>
      <c r="BP694" s="49" t="b">
        <v>0</v>
      </c>
      <c r="BQ694" s="49" t="b">
        <v>0</v>
      </c>
      <c r="BR694" s="68"/>
      <c r="BS694" s="69"/>
      <c r="BT694" s="70" t="b">
        <v>0</v>
      </c>
      <c r="BU694" s="71"/>
      <c r="BV694" s="72"/>
      <c r="BW694" s="86" t="b">
        <v>0</v>
      </c>
      <c r="BX694" s="87"/>
    </row>
    <row r="695">
      <c r="A695" s="35" t="str">
        <f t="shared" si="1"/>
        <v/>
      </c>
      <c r="B695" s="36" t="str">
        <f t="shared" si="2"/>
        <v/>
      </c>
      <c r="C695" s="36" t="str">
        <f t="array" ref="C695">IF(
  M695="",
  "",
  IFERROR(
    INDEX(
      '{INDEX} Tour Packages'!$A:$ZZ,
      MATCH(
        M695,
        INDEX(
          '{INDEX} Tour Packages'!$A:$ZZ,
          ,
          MATCH("Tour Package Name", '{INDEX} Tour Packages'!$4:$4, 0)
        ),
        0
      ),
      MATCH("Tour Code", '{INDEX} Tour Packages'!$4:$4, 0)
    ),
    "XXX"
  )
)
</f>
        <v/>
      </c>
      <c r="D695" s="36" t="str">
        <f t="shared" si="3"/>
        <v/>
      </c>
      <c r="E695" s="36" t="str">
        <f t="shared" si="4"/>
        <v/>
      </c>
      <c r="F695" s="37" t="str">
        <f t="shared" si="5"/>
        <v/>
      </c>
      <c r="G695" s="89"/>
      <c r="H695" s="89"/>
      <c r="I695" s="90"/>
      <c r="J695" s="40" t="str">
        <f t="shared" si="16"/>
        <v> </v>
      </c>
      <c r="K695" s="91"/>
      <c r="L695" s="55"/>
      <c r="M695" s="55"/>
      <c r="N695" s="91"/>
      <c r="O695" s="43" t="str">
        <f>IFERROR(__xludf.DUMMYFUNCTION("IF(N695="""","""",IFERROR(
  N695 + VALUE(REGEXEXTRACT(P695, ""(\d+)\s+Days"")),
  """"
)
)"),"")</f>
        <v/>
      </c>
      <c r="P695" s="43" t="str">
        <f t="array" ref="P695">IFERROR(
  INDEX(
    INDEX('{INDEX} Tour Packages'!$A:$ZZ, , MATCH(P$3, '{INDEX} Tour Packages'!$4:$4, 0)),
    MATCH(M695, INDEX('{INDEX} Tour Packages'!$A:$ZZ,0, MATCH("Tour Package Name", '{INDEX} Tour Packages'!$4:$4, 0)), 0)
  ),
"")
</f>
        <v/>
      </c>
      <c r="Q695" s="44" t="str">
        <f t="shared" si="7"/>
        <v/>
      </c>
      <c r="R695" s="44" t="str">
        <f>IFERROR(__xludf.DUMMYFUNCTION("IF(OR(ISBLANK(K695), ISBLANK(N695)), """", 
  LET(
    resDate, K695,
    tourDate, N695,
    monthCount, MAX(0, DATEDIF(resDate, tourDate - 3, ""M"") + 1),
    secondDates, ARRAYFORMULA(DATE(YEAR(resDate), MONTH(resDate) + SEQUENCE(monthCount), 2)),
    "&amp;"validDates, FILTER(secondDates, (secondDates &gt; resDate + 2) * (secondDates &lt;= tourDate - 3)),
    IF(ISERROR(validDates), 0, COUNTA(validDates))
  )
)
"),"")</f>
        <v/>
      </c>
      <c r="S695" s="44" t="str">
        <f t="shared" si="8"/>
        <v/>
      </c>
      <c r="T695" s="45" t="str">
        <f t="array" ref="T695">IF(ISBLANK(BO695),IFERROR(
  INDEX(
    INDEX('{INDEX} Payment Terms'!$A:$G, , MATCH(T$3, '{INDEX} Payment Terms'!$4:$4, 0)),
    MATCH(Q695, INDEX('{INDEX} Payment Terms'!$A:$G,0, MATCH("Payment Condition", '{INDEX} Payment Terms'!$4:$4, 0)), 0)
  ),
""),"Cancelled")
</f>
        <v/>
      </c>
      <c r="U695" s="46" t="b">
        <v>0</v>
      </c>
      <c r="V695" s="47" t="str">
        <f>IFERROR(__xludf.DUMMYFUNCTION("IF(OR(L695=""Duo Booking"", L695=""Group Booking""),
IF(U695=FALSE,"""",
    LET(
      bookingType, L695,
      tour, M695,
      mainFirst, H695,
      mainLast, I695,
      mainEmail, G695,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$L$4:L695, bookingType,
          $M$4:M695, tour,
          $H$4:H695, mainFirst,
          $I$4:I695, mainLast,
          $G$4:G695, mainEmail
        ),
        ""000""
      ),
  "&amp;"    baseID &amp; ""-"" &amp; memberNumber
    )
  ),
  """"
)
"),"")</f>
        <v/>
      </c>
      <c r="W695" s="48"/>
      <c r="X695" s="85" t="b">
        <v>0</v>
      </c>
      <c r="Y695" s="85" t="b">
        <v>0</v>
      </c>
      <c r="Z695" s="85" t="b">
        <v>0</v>
      </c>
      <c r="AA695" s="50"/>
      <c r="AB695" s="51"/>
      <c r="AC695" s="85" t="b">
        <v>0</v>
      </c>
      <c r="AD695" s="92"/>
      <c r="AE695" s="88"/>
      <c r="AF695" s="36" t="str">
        <f t="array" ref="AF695">IF(M695="","",INDEX(
      '{INDEX} Tour Packages'!$A:$ZP,
      MATCH($M695, '{INDEX} Tour Packages'!$A:$A, 0),
      MATCH(AF$3, '{INDEX} Tour Packages'!$4:$4, 0)
    ))</f>
        <v/>
      </c>
      <c r="AG695" s="36" t="str">
        <f t="array" ref="AG695">IF(M695="","",INDEX(
      '{INDEX} Tour Packages'!$A:$ZP,
      MATCH($M695, '{INDEX} Tour Packages'!$A:$A, 0),
      MATCH(AG$3, '{INDEX} Tour Packages'!$4:$4, 0)
    ))</f>
        <v/>
      </c>
      <c r="AH695" s="36" t="str">
        <f t="array" ref="AH695">IF(M695="","",INDEX(
      '{INDEX} Tour Packages'!$A:$ZP,
      MATCH($M695, '{INDEX} Tour Packages'!$A:$A, 0),
      MATCH(AH$3, '{INDEX} Tour Packages'!$4:$4, 0)
    ))</f>
        <v/>
      </c>
      <c r="AI695" s="54" t="str">
        <f t="shared" si="9"/>
        <v/>
      </c>
      <c r="AJ695" s="42"/>
      <c r="AK695" s="55"/>
      <c r="AL695" s="46" t="b">
        <v>0</v>
      </c>
      <c r="AM695" s="56"/>
      <c r="AN695" s="57" t="str">
        <f t="shared" si="10"/>
        <v/>
      </c>
      <c r="AO695" s="58" t="str">
        <f t="shared" si="11"/>
        <v/>
      </c>
      <c r="AP695" s="59"/>
      <c r="AQ695" s="60"/>
      <c r="AR695" s="61"/>
      <c r="AS695" s="61"/>
      <c r="AT695" s="61" t="str">
        <f>IFERROR(__xludf.DUMMYFUNCTION("IF( 
  OR($AJ695=""Full Payment"", ISBLANK($K695)),
  """",
  IF(
    OR(
      Q695=""Standard Booking, P1"",
      Q695=""Standard Booking, P2"",
      Q695=""Standard Booking, P3"",
      Q695=""Standard Booking, P4""
    ),
    LET(
      resDate,   $"&amp;"K695,
      tourDate,  $N695,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5" s="62" t="str">
        <f t="shared" si="12"/>
        <v/>
      </c>
      <c r="AV695" s="63"/>
      <c r="AW695" s="64"/>
      <c r="AX695" s="64"/>
      <c r="AY695" s="64"/>
      <c r="AZ695" s="64" t="str">
        <f>IFERROR(__xludf.DUMMYFUNCTION("IF(
  OR($AJ695=""Full Payment"",$AJ695=""P1"", ISBLANK($K695)),
  """",
  IF(
    OR(
      $Q695=""Standard Booking, P2"",
      $Q695=""Standard Booking, P3"",
      $Q695=""Standard Booking, P4""
    ),
    LET(
      resDate,   $K695,
      tourDate,"&amp;"  $N695,
      monthCount, DATEDIF(resDate, tourDate, ""M"") + 1,
      secondDates, ARRAYFORMULA(
        DATE(
          YEAR(resDate),
          MONTH(resDate) + SEQUENCE(monthCount),
          2
        )
      ),
      validDates, FILTER(
        sec"&amp;"ondDates,
        (secondDates &gt; resDate + 2) *
        (secondDates &lt;= tourDate - 3)
      ),
      IF(
        OR($AJ695=""P2"", $AJ695=""P3"", $AJ695=""P4""),
        IF(
          COUNTA(validDates) &lt; 2,
          """",
          TEXT(INDEX(validDates"&amp;", 2), ""mmm d, yyyy"")
        ),
        IF(
          COUNTA(validDates) &lt; 2,
          """",
          TEXTJOIN("", "", TRUE,
            TEXT(INDEX(validDates, 1), ""mmm d, yyyy""),
            TEXT(INDEX(validDates, 2), ""mmm d, yyyy"")
          )
 "&amp;"       )
      )
    ),
    """"
  )
)
"),"")</f>
        <v/>
      </c>
      <c r="BA695" s="65" t="str">
        <f t="shared" si="13"/>
        <v/>
      </c>
      <c r="BB695" s="63"/>
      <c r="BC695" s="64"/>
      <c r="BD695" s="64"/>
      <c r="BE695" s="64"/>
      <c r="BF695" s="64" t="str">
        <f>IFERROR(__xludf.DUMMYFUNCTION("IF(
  OR($AJ695=""Full Payment"",$AJ695=""P1"", $AJ695=""P2""),
  """",
  IF(
    AND(
      NOT(ISBLANK($K695)),
      OR(
        Q695=""Standard Booking, P3"",
        Q695=""Standard Booking, P4""
      )
    ),
    LET(
      resDate,   $K695,
      "&amp;"tourDate,  $N695,
      monthCount, DATEDIF(resDate, tourDate, ""M"") + 1,
      secondDates, ARRAYFORMULA(
        DATE(
          YEAR(resDate),
          MONTH(resDate) + SEQUENCE(monthCount),
          2
        )
      ),
      validDates, FILTER(
  "&amp;"      secondDates,
        (secondDates &gt; resDate + 2) *
        (secondDates &lt;= tourDate - 3)
      ),
      IF(
        $AJ695=""P4"",
        IF(
          COUNTA(validDates) &lt; 3,
          """",
          TEXT(INDEX(validDates, 3), ""mmm d, yyyy"")
  "&amp;"      ),
        IF(
          $AJ695=""P3"",
          IF(
            COUNTA(validDates) &lt; 3,
            """",
            TEXT(INDEX(validDates, 3), ""mmm d, yyyy"")
          ),
          IF(
            COUNTA(validDates) &lt; 3,
            """",
    "&amp;"        TEXTJOIN("", "", TRUE,
              TEXT(INDEX(validDates, 1), ""mmm d, yyyy""),
              TEXT(INDEX(validDates, 2), ""mmm d, yyyy""),
              TEXT(INDEX(validDates, 3), ""mmm d, yyyy"")
            )
          )
        )
      )
    "&amp;"),
    """"
  )
)
"),"")</f>
        <v/>
      </c>
      <c r="BG695" s="65" t="str">
        <f t="shared" si="14"/>
        <v/>
      </c>
      <c r="BH695" s="63"/>
      <c r="BI695" s="64"/>
      <c r="BJ695" s="64"/>
      <c r="BK695" s="64"/>
      <c r="BL695" s="64" t="str">
        <f>IFERROR(__xludf.DUMMYFUNCTION("IF(
  OR($AJ695=""Full Payment"",$AJ695=""P1"",$AJ695=""P2"",$AJ695=""P3""),
  """",
  IF(
    AND(
      NOT(ISBLANK($K695)),
      $Q695=""Standard Booking, P4""
    ),
    LET(
      resDate,   $K695,
      tourDate,  $N695,
      monthCount, DATEDIF(r"&amp;"esDate, tourDate, ""M"") + 1,
      secondDates, ARRAYFORMULA(
        DATE(
          YEAR(resDate),
          MONTH(resDate) + SEQUENCE(monthCount),
          2
        )
      ),
      validDates, FILTER(
        secondDates,
        (secondDates &gt; res"&amp;"Date + 2) *
        (secondDates &lt;= tourDate - 3)
      ),
      IF(
        $AJ695=""P4"",
        IF(
          COUNTA(validDates) &lt; 4,
          """",
          TEXT(
            INDEX(validDates, 4),
            ""mmm d, yyyy""
          )
        ),
"&amp;"        IF(
          COUNTA(validDates) &lt; 4,
          """",
          TEXTJOIN(
            "", "", TRUE,
            TEXT(INDEX(validDates, 1), ""mmm d, yyyy""),
            TEXT(INDEX(validDates, 2), ""mmm d, yyyy""),
            TEXT(INDEX(validDates"&amp;", 3), ""mmm d, yyyy""),
            TEXT(INDEX(validDates, 4), ""mmm d, yyyy"")
          )
        )
      )
    ),
    """"
  )
)
"),"")</f>
        <v/>
      </c>
      <c r="BM695" s="65" t="str">
        <f t="shared" si="15"/>
        <v/>
      </c>
      <c r="BN695" s="66"/>
      <c r="BO695" s="67"/>
      <c r="BP695" s="49" t="b">
        <v>0</v>
      </c>
      <c r="BQ695" s="49" t="b">
        <v>0</v>
      </c>
      <c r="BR695" s="68"/>
      <c r="BS695" s="69"/>
      <c r="BT695" s="70" t="b">
        <v>0</v>
      </c>
      <c r="BU695" s="71"/>
      <c r="BV695" s="72"/>
      <c r="BW695" s="86" t="b">
        <v>0</v>
      </c>
      <c r="BX695" s="87"/>
    </row>
    <row r="696">
      <c r="A696" s="35" t="str">
        <f t="shared" si="1"/>
        <v/>
      </c>
      <c r="B696" s="36" t="str">
        <f t="shared" si="2"/>
        <v/>
      </c>
      <c r="C696" s="36" t="str">
        <f t="array" ref="C696">IF(
  M696="",
  "",
  IFERROR(
    INDEX(
      '{INDEX} Tour Packages'!$A:$ZZ,
      MATCH(
        M696,
        INDEX(
          '{INDEX} Tour Packages'!$A:$ZZ,
          ,
          MATCH("Tour Package Name", '{INDEX} Tour Packages'!$4:$4, 0)
        ),
        0
      ),
      MATCH("Tour Code", '{INDEX} Tour Packages'!$4:$4, 0)
    ),
    "XXX"
  )
)
</f>
        <v/>
      </c>
      <c r="D696" s="36" t="str">
        <f t="shared" si="3"/>
        <v/>
      </c>
      <c r="E696" s="36" t="str">
        <f t="shared" si="4"/>
        <v/>
      </c>
      <c r="F696" s="37" t="str">
        <f t="shared" si="5"/>
        <v/>
      </c>
      <c r="G696" s="89"/>
      <c r="H696" s="89"/>
      <c r="I696" s="90"/>
      <c r="J696" s="40" t="str">
        <f t="shared" si="16"/>
        <v> </v>
      </c>
      <c r="K696" s="91"/>
      <c r="L696" s="55"/>
      <c r="M696" s="55"/>
      <c r="N696" s="91"/>
      <c r="O696" s="43" t="str">
        <f>IFERROR(__xludf.DUMMYFUNCTION("IF(N696="""","""",IFERROR(
  N696 + VALUE(REGEXEXTRACT(P696, ""(\d+)\s+Days"")),
  """"
)
)"),"")</f>
        <v/>
      </c>
      <c r="P696" s="43" t="str">
        <f t="array" ref="P696">IFERROR(
  INDEX(
    INDEX('{INDEX} Tour Packages'!$A:$ZZ, , MATCH(P$3, '{INDEX} Tour Packages'!$4:$4, 0)),
    MATCH(M696, INDEX('{INDEX} Tour Packages'!$A:$ZZ,0, MATCH("Tour Package Name", '{INDEX} Tour Packages'!$4:$4, 0)), 0)
  ),
"")
</f>
        <v/>
      </c>
      <c r="Q696" s="44" t="str">
        <f t="shared" si="7"/>
        <v/>
      </c>
      <c r="R696" s="44" t="str">
        <f>IFERROR(__xludf.DUMMYFUNCTION("IF(OR(ISBLANK(K696), ISBLANK(N696)), """", 
  LET(
    resDate, K696,
    tourDate, N696,
    monthCount, MAX(0, DATEDIF(resDate, tourDate - 3, ""M"") + 1),
    secondDates, ARRAYFORMULA(DATE(YEAR(resDate), MONTH(resDate) + SEQUENCE(monthCount), 2)),
    "&amp;"validDates, FILTER(secondDates, (secondDates &gt; resDate + 2) * (secondDates &lt;= tourDate - 3)),
    IF(ISERROR(validDates), 0, COUNTA(validDates))
  )
)
"),"")</f>
        <v/>
      </c>
      <c r="S696" s="44" t="str">
        <f t="shared" si="8"/>
        <v/>
      </c>
      <c r="T696" s="45" t="str">
        <f t="array" ref="T696">IF(ISBLANK(BO696),IFERROR(
  INDEX(
    INDEX('{INDEX} Payment Terms'!$A:$G, , MATCH(T$3, '{INDEX} Payment Terms'!$4:$4, 0)),
    MATCH(Q696, INDEX('{INDEX} Payment Terms'!$A:$G,0, MATCH("Payment Condition", '{INDEX} Payment Terms'!$4:$4, 0)), 0)
  ),
""),"Cancelled")
</f>
        <v/>
      </c>
      <c r="U696" s="46" t="b">
        <v>0</v>
      </c>
      <c r="V696" s="47" t="str">
        <f>IFERROR(__xludf.DUMMYFUNCTION("IF(OR(L696=""Duo Booking"", L696=""Group Booking""),
IF(U696=FALSE,"""",
    LET(
      bookingType, L696,
      tour, M696,
      mainFirst, H696,
      mainLast, I696,
      mainEmail, G696,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$L$4:L696, bookingType,
          $M$4:M696, tour,
          $H$4:H696, mainFirst,
          $I$4:I696, mainLast,
          $G$4:G696, mainEmail
        ),
        ""000""
      ),
  "&amp;"    baseID &amp; ""-"" &amp; memberNumber
    )
  ),
  """"
)
"),"")</f>
        <v/>
      </c>
      <c r="W696" s="48"/>
      <c r="X696" s="85" t="b">
        <v>0</v>
      </c>
      <c r="Y696" s="85" t="b">
        <v>0</v>
      </c>
      <c r="Z696" s="85" t="b">
        <v>0</v>
      </c>
      <c r="AA696" s="50"/>
      <c r="AB696" s="51"/>
      <c r="AC696" s="85" t="b">
        <v>0</v>
      </c>
      <c r="AD696" s="92"/>
      <c r="AE696" s="88"/>
      <c r="AF696" s="36" t="str">
        <f t="array" ref="AF696">IF(M696="","",INDEX(
      '{INDEX} Tour Packages'!$A:$ZP,
      MATCH($M696, '{INDEX} Tour Packages'!$A:$A, 0),
      MATCH(AF$3, '{INDEX} Tour Packages'!$4:$4, 0)
    ))</f>
        <v/>
      </c>
      <c r="AG696" s="36" t="str">
        <f t="array" ref="AG696">IF(M696="","",INDEX(
      '{INDEX} Tour Packages'!$A:$ZP,
      MATCH($M696, '{INDEX} Tour Packages'!$A:$A, 0),
      MATCH(AG$3, '{INDEX} Tour Packages'!$4:$4, 0)
    ))</f>
        <v/>
      </c>
      <c r="AH696" s="36" t="str">
        <f t="array" ref="AH696">IF(M696="","",INDEX(
      '{INDEX} Tour Packages'!$A:$ZP,
      MATCH($M696, '{INDEX} Tour Packages'!$A:$A, 0),
      MATCH(AH$3, '{INDEX} Tour Packages'!$4:$4, 0)
    ))</f>
        <v/>
      </c>
      <c r="AI696" s="54" t="str">
        <f t="shared" si="9"/>
        <v/>
      </c>
      <c r="AJ696" s="42"/>
      <c r="AK696" s="55"/>
      <c r="AL696" s="46" t="b">
        <v>0</v>
      </c>
      <c r="AM696" s="56"/>
      <c r="AN696" s="57" t="str">
        <f t="shared" si="10"/>
        <v/>
      </c>
      <c r="AO696" s="58" t="str">
        <f t="shared" si="11"/>
        <v/>
      </c>
      <c r="AP696" s="59"/>
      <c r="AQ696" s="60"/>
      <c r="AR696" s="61"/>
      <c r="AS696" s="61"/>
      <c r="AT696" s="61" t="str">
        <f>IFERROR(__xludf.DUMMYFUNCTION("IF( 
  OR($AJ696=""Full Payment"", ISBLANK($K696)),
  """",
  IF(
    OR(
      Q696=""Standard Booking, P1"",
      Q696=""Standard Booking, P2"",
      Q696=""Standard Booking, P3"",
      Q696=""Standard Booking, P4""
    ),
    LET(
      resDate,   $"&amp;"K696,
      tourDate,  $N696,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6" s="62" t="str">
        <f t="shared" si="12"/>
        <v/>
      </c>
      <c r="AV696" s="63"/>
      <c r="AW696" s="64"/>
      <c r="AX696" s="64"/>
      <c r="AY696" s="64"/>
      <c r="AZ696" s="64" t="str">
        <f>IFERROR(__xludf.DUMMYFUNCTION("IF(
  OR($AJ696=""Full Payment"",$AJ696=""P1"", ISBLANK($K696)),
  """",
  IF(
    OR(
      $Q696=""Standard Booking, P2"",
      $Q696=""Standard Booking, P3"",
      $Q696=""Standard Booking, P4""
    ),
    LET(
      resDate,   $K696,
      tourDate,"&amp;"  $N696,
      monthCount, DATEDIF(resDate, tourDate, ""M"") + 1,
      secondDates, ARRAYFORMULA(
        DATE(
          YEAR(resDate),
          MONTH(resDate) + SEQUENCE(monthCount),
          2
        )
      ),
      validDates, FILTER(
        sec"&amp;"ondDates,
        (secondDates &gt; resDate + 2) *
        (secondDates &lt;= tourDate - 3)
      ),
      IF(
        OR($AJ696=""P2"", $AJ696=""P3"", $AJ696=""P4""),
        IF(
          COUNTA(validDates) &lt; 2,
          """",
          TEXT(INDEX(validDates"&amp;", 2), ""mmm d, yyyy"")
        ),
        IF(
          COUNTA(validDates) &lt; 2,
          """",
          TEXTJOIN("", "", TRUE,
            TEXT(INDEX(validDates, 1), ""mmm d, yyyy""),
            TEXT(INDEX(validDates, 2), ""mmm d, yyyy"")
          )
 "&amp;"       )
      )
    ),
    """"
  )
)
"),"")</f>
        <v/>
      </c>
      <c r="BA696" s="65" t="str">
        <f t="shared" si="13"/>
        <v/>
      </c>
      <c r="BB696" s="63"/>
      <c r="BC696" s="64"/>
      <c r="BD696" s="64"/>
      <c r="BE696" s="64"/>
      <c r="BF696" s="64" t="str">
        <f>IFERROR(__xludf.DUMMYFUNCTION("IF(
  OR($AJ696=""Full Payment"",$AJ696=""P1"", $AJ696=""P2""),
  """",
  IF(
    AND(
      NOT(ISBLANK($K696)),
      OR(
        Q696=""Standard Booking, P3"",
        Q696=""Standard Booking, P4""
      )
    ),
    LET(
      resDate,   $K696,
      "&amp;"tourDate,  $N696,
      monthCount, DATEDIF(resDate, tourDate, ""M"") + 1,
      secondDates, ARRAYFORMULA(
        DATE(
          YEAR(resDate),
          MONTH(resDate) + SEQUENCE(monthCount),
          2
        )
      ),
      validDates, FILTER(
  "&amp;"      secondDates,
        (secondDates &gt; resDate + 2) *
        (secondDates &lt;= tourDate - 3)
      ),
      IF(
        $AJ696=""P4"",
        IF(
          COUNTA(validDates) &lt; 3,
          """",
          TEXT(INDEX(validDates, 3), ""mmm d, yyyy"")
  "&amp;"      ),
        IF(
          $AJ696=""P3"",
          IF(
            COUNTA(validDates) &lt; 3,
            """",
            TEXT(INDEX(validDates, 3), ""mmm d, yyyy"")
          ),
          IF(
            COUNTA(validDates) &lt; 3,
            """",
    "&amp;"        TEXTJOIN("", "", TRUE,
              TEXT(INDEX(validDates, 1), ""mmm d, yyyy""),
              TEXT(INDEX(validDates, 2), ""mmm d, yyyy""),
              TEXT(INDEX(validDates, 3), ""mmm d, yyyy"")
            )
          )
        )
      )
    "&amp;"),
    """"
  )
)
"),"")</f>
        <v/>
      </c>
      <c r="BG696" s="65" t="str">
        <f t="shared" si="14"/>
        <v/>
      </c>
      <c r="BH696" s="63"/>
      <c r="BI696" s="64"/>
      <c r="BJ696" s="64"/>
      <c r="BK696" s="64"/>
      <c r="BL696" s="64" t="str">
        <f>IFERROR(__xludf.DUMMYFUNCTION("IF(
  OR($AJ696=""Full Payment"",$AJ696=""P1"",$AJ696=""P2"",$AJ696=""P3""),
  """",
  IF(
    AND(
      NOT(ISBLANK($K696)),
      $Q696=""Standard Booking, P4""
    ),
    LET(
      resDate,   $K696,
      tourDate,  $N696,
      monthCount, DATEDIF(r"&amp;"esDate, tourDate, ""M"") + 1,
      secondDates, ARRAYFORMULA(
        DATE(
          YEAR(resDate),
          MONTH(resDate) + SEQUENCE(monthCount),
          2
        )
      ),
      validDates, FILTER(
        secondDates,
        (secondDates &gt; res"&amp;"Date + 2) *
        (secondDates &lt;= tourDate - 3)
      ),
      IF(
        $AJ696=""P4"",
        IF(
          COUNTA(validDates) &lt; 4,
          """",
          TEXT(
            INDEX(validDates, 4),
            ""mmm d, yyyy""
          )
        ),
"&amp;"        IF(
          COUNTA(validDates) &lt; 4,
          """",
          TEXTJOIN(
            "", "", TRUE,
            TEXT(INDEX(validDates, 1), ""mmm d, yyyy""),
            TEXT(INDEX(validDates, 2), ""mmm d, yyyy""),
            TEXT(INDEX(validDates"&amp;", 3), ""mmm d, yyyy""),
            TEXT(INDEX(validDates, 4), ""mmm d, yyyy"")
          )
        )
      )
    ),
    """"
  )
)
"),"")</f>
        <v/>
      </c>
      <c r="BM696" s="65" t="str">
        <f t="shared" si="15"/>
        <v/>
      </c>
      <c r="BN696" s="66"/>
      <c r="BO696" s="67"/>
      <c r="BP696" s="49" t="b">
        <v>0</v>
      </c>
      <c r="BQ696" s="49" t="b">
        <v>0</v>
      </c>
      <c r="BR696" s="68"/>
      <c r="BS696" s="69"/>
      <c r="BT696" s="70" t="b">
        <v>0</v>
      </c>
      <c r="BU696" s="71"/>
      <c r="BV696" s="72"/>
      <c r="BW696" s="86" t="b">
        <v>0</v>
      </c>
      <c r="BX696" s="87"/>
    </row>
    <row r="697">
      <c r="A697" s="35" t="str">
        <f t="shared" si="1"/>
        <v/>
      </c>
      <c r="B697" s="36" t="str">
        <f t="shared" si="2"/>
        <v/>
      </c>
      <c r="C697" s="36" t="str">
        <f t="array" ref="C697">IF(
  M697="",
  "",
  IFERROR(
    INDEX(
      '{INDEX} Tour Packages'!$A:$ZZ,
      MATCH(
        M697,
        INDEX(
          '{INDEX} Tour Packages'!$A:$ZZ,
          ,
          MATCH("Tour Package Name", '{INDEX} Tour Packages'!$4:$4, 0)
        ),
        0
      ),
      MATCH("Tour Code", '{INDEX} Tour Packages'!$4:$4, 0)
    ),
    "XXX"
  )
)
</f>
        <v/>
      </c>
      <c r="D697" s="36" t="str">
        <f t="shared" si="3"/>
        <v/>
      </c>
      <c r="E697" s="36" t="str">
        <f t="shared" si="4"/>
        <v/>
      </c>
      <c r="F697" s="37" t="str">
        <f t="shared" si="5"/>
        <v/>
      </c>
      <c r="G697" s="89"/>
      <c r="H697" s="89"/>
      <c r="I697" s="90"/>
      <c r="J697" s="40" t="str">
        <f t="shared" si="16"/>
        <v> </v>
      </c>
      <c r="K697" s="91"/>
      <c r="L697" s="55"/>
      <c r="M697" s="55"/>
      <c r="N697" s="91"/>
      <c r="O697" s="43" t="str">
        <f>IFERROR(__xludf.DUMMYFUNCTION("IF(N697="""","""",IFERROR(
  N697 + VALUE(REGEXEXTRACT(P697, ""(\d+)\s+Days"")),
  """"
)
)"),"")</f>
        <v/>
      </c>
      <c r="P697" s="43" t="str">
        <f t="array" ref="P697">IFERROR(
  INDEX(
    INDEX('{INDEX} Tour Packages'!$A:$ZZ, , MATCH(P$3, '{INDEX} Tour Packages'!$4:$4, 0)),
    MATCH(M697, INDEX('{INDEX} Tour Packages'!$A:$ZZ,0, MATCH("Tour Package Name", '{INDEX} Tour Packages'!$4:$4, 0)), 0)
  ),
"")
</f>
        <v/>
      </c>
      <c r="Q697" s="44" t="str">
        <f t="shared" si="7"/>
        <v/>
      </c>
      <c r="R697" s="44" t="str">
        <f>IFERROR(__xludf.DUMMYFUNCTION("IF(OR(ISBLANK(K697), ISBLANK(N697)), """", 
  LET(
    resDate, K697,
    tourDate, N697,
    monthCount, MAX(0, DATEDIF(resDate, tourDate - 3, ""M"") + 1),
    secondDates, ARRAYFORMULA(DATE(YEAR(resDate), MONTH(resDate) + SEQUENCE(monthCount), 2)),
    "&amp;"validDates, FILTER(secondDates, (secondDates &gt; resDate + 2) * (secondDates &lt;= tourDate - 3)),
    IF(ISERROR(validDates), 0, COUNTA(validDates))
  )
)
"),"")</f>
        <v/>
      </c>
      <c r="S697" s="44" t="str">
        <f t="shared" si="8"/>
        <v/>
      </c>
      <c r="T697" s="45" t="str">
        <f t="array" ref="T697">IF(ISBLANK(BO697),IFERROR(
  INDEX(
    INDEX('{INDEX} Payment Terms'!$A:$G, , MATCH(T$3, '{INDEX} Payment Terms'!$4:$4, 0)),
    MATCH(Q697, INDEX('{INDEX} Payment Terms'!$A:$G,0, MATCH("Payment Condition", '{INDEX} Payment Terms'!$4:$4, 0)), 0)
  ),
""),"Cancelled")
</f>
        <v/>
      </c>
      <c r="U697" s="46" t="b">
        <v>0</v>
      </c>
      <c r="V697" s="47" t="str">
        <f>IFERROR(__xludf.DUMMYFUNCTION("IF(OR(L697=""Duo Booking"", L697=""Group Booking""),
IF(U697=FALSE,"""",
    LET(
      bookingType, L697,
      tour, M697,
      mainFirst, H697,
      mainLast, I697,
      mainEmail, G697,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$L$4:L697, bookingType,
          $M$4:M697, tour,
          $H$4:H697, mainFirst,
          $I$4:I697, mainLast,
          $G$4:G697, mainEmail
        ),
        ""000""
      ),
  "&amp;"    baseID &amp; ""-"" &amp; memberNumber
    )
  ),
  """"
)
"),"")</f>
        <v/>
      </c>
      <c r="W697" s="48"/>
      <c r="X697" s="85" t="b">
        <v>0</v>
      </c>
      <c r="Y697" s="85" t="b">
        <v>0</v>
      </c>
      <c r="Z697" s="85" t="b">
        <v>0</v>
      </c>
      <c r="AA697" s="50"/>
      <c r="AB697" s="51"/>
      <c r="AC697" s="85" t="b">
        <v>0</v>
      </c>
      <c r="AD697" s="92"/>
      <c r="AE697" s="88"/>
      <c r="AF697" s="36" t="str">
        <f t="array" ref="AF697">IF(M697="","",INDEX(
      '{INDEX} Tour Packages'!$A:$ZP,
      MATCH($M697, '{INDEX} Tour Packages'!$A:$A, 0),
      MATCH(AF$3, '{INDEX} Tour Packages'!$4:$4, 0)
    ))</f>
        <v/>
      </c>
      <c r="AG697" s="36" t="str">
        <f t="array" ref="AG697">IF(M697="","",INDEX(
      '{INDEX} Tour Packages'!$A:$ZP,
      MATCH($M697, '{INDEX} Tour Packages'!$A:$A, 0),
      MATCH(AG$3, '{INDEX} Tour Packages'!$4:$4, 0)
    ))</f>
        <v/>
      </c>
      <c r="AH697" s="36" t="str">
        <f t="array" ref="AH697">IF(M697="","",INDEX(
      '{INDEX} Tour Packages'!$A:$ZP,
      MATCH($M697, '{INDEX} Tour Packages'!$A:$A, 0),
      MATCH(AH$3, '{INDEX} Tour Packages'!$4:$4, 0)
    ))</f>
        <v/>
      </c>
      <c r="AI697" s="54" t="str">
        <f t="shared" si="9"/>
        <v/>
      </c>
      <c r="AJ697" s="42"/>
      <c r="AK697" s="55"/>
      <c r="AL697" s="46" t="b">
        <v>0</v>
      </c>
      <c r="AM697" s="56"/>
      <c r="AN697" s="57" t="str">
        <f t="shared" si="10"/>
        <v/>
      </c>
      <c r="AO697" s="58" t="str">
        <f t="shared" si="11"/>
        <v/>
      </c>
      <c r="AP697" s="59"/>
      <c r="AQ697" s="60"/>
      <c r="AR697" s="61"/>
      <c r="AS697" s="61"/>
      <c r="AT697" s="61" t="str">
        <f>IFERROR(__xludf.DUMMYFUNCTION("IF( 
  OR($AJ697=""Full Payment"", ISBLANK($K697)),
  """",
  IF(
    OR(
      Q697=""Standard Booking, P1"",
      Q697=""Standard Booking, P2"",
      Q697=""Standard Booking, P3"",
      Q697=""Standard Booking, P4""
    ),
    LET(
      resDate,   $"&amp;"K697,
      tourDate,  $N697,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7" s="62" t="str">
        <f t="shared" si="12"/>
        <v/>
      </c>
      <c r="AV697" s="63"/>
      <c r="AW697" s="64"/>
      <c r="AX697" s="64"/>
      <c r="AY697" s="64"/>
      <c r="AZ697" s="64" t="str">
        <f>IFERROR(__xludf.DUMMYFUNCTION("IF(
  OR($AJ697=""Full Payment"",$AJ697=""P1"", ISBLANK($K697)),
  """",
  IF(
    OR(
      $Q697=""Standard Booking, P2"",
      $Q697=""Standard Booking, P3"",
      $Q697=""Standard Booking, P4""
    ),
    LET(
      resDate,   $K697,
      tourDate,"&amp;"  $N697,
      monthCount, DATEDIF(resDate, tourDate, ""M"") + 1,
      secondDates, ARRAYFORMULA(
        DATE(
          YEAR(resDate),
          MONTH(resDate) + SEQUENCE(monthCount),
          2
        )
      ),
      validDates, FILTER(
        sec"&amp;"ondDates,
        (secondDates &gt; resDate + 2) *
        (secondDates &lt;= tourDate - 3)
      ),
      IF(
        OR($AJ697=""P2"", $AJ697=""P3"", $AJ697=""P4""),
        IF(
          COUNTA(validDates) &lt; 2,
          """",
          TEXT(INDEX(validDates"&amp;", 2), ""mmm d, yyyy"")
        ),
        IF(
          COUNTA(validDates) &lt; 2,
          """",
          TEXTJOIN("", "", TRUE,
            TEXT(INDEX(validDates, 1), ""mmm d, yyyy""),
            TEXT(INDEX(validDates, 2), ""mmm d, yyyy"")
          )
 "&amp;"       )
      )
    ),
    """"
  )
)
"),"")</f>
        <v/>
      </c>
      <c r="BA697" s="65" t="str">
        <f t="shared" si="13"/>
        <v/>
      </c>
      <c r="BB697" s="63"/>
      <c r="BC697" s="64"/>
      <c r="BD697" s="64"/>
      <c r="BE697" s="64"/>
      <c r="BF697" s="64" t="str">
        <f>IFERROR(__xludf.DUMMYFUNCTION("IF(
  OR($AJ697=""Full Payment"",$AJ697=""P1"", $AJ697=""P2""),
  """",
  IF(
    AND(
      NOT(ISBLANK($K697)),
      OR(
        Q697=""Standard Booking, P3"",
        Q697=""Standard Booking, P4""
      )
    ),
    LET(
      resDate,   $K697,
      "&amp;"tourDate,  $N697,
      monthCount, DATEDIF(resDate, tourDate, ""M"") + 1,
      secondDates, ARRAYFORMULA(
        DATE(
          YEAR(resDate),
          MONTH(resDate) + SEQUENCE(monthCount),
          2
        )
      ),
      validDates, FILTER(
  "&amp;"      secondDates,
        (secondDates &gt; resDate + 2) *
        (secondDates &lt;= tourDate - 3)
      ),
      IF(
        $AJ697=""P4"",
        IF(
          COUNTA(validDates) &lt; 3,
          """",
          TEXT(INDEX(validDates, 3), ""mmm d, yyyy"")
  "&amp;"      ),
        IF(
          $AJ697=""P3"",
          IF(
            COUNTA(validDates) &lt; 3,
            """",
            TEXT(INDEX(validDates, 3), ""mmm d, yyyy"")
          ),
          IF(
            COUNTA(validDates) &lt; 3,
            """",
    "&amp;"        TEXTJOIN("", "", TRUE,
              TEXT(INDEX(validDates, 1), ""mmm d, yyyy""),
              TEXT(INDEX(validDates, 2), ""mmm d, yyyy""),
              TEXT(INDEX(validDates, 3), ""mmm d, yyyy"")
            )
          )
        )
      )
    "&amp;"),
    """"
  )
)
"),"")</f>
        <v/>
      </c>
      <c r="BG697" s="65" t="str">
        <f t="shared" si="14"/>
        <v/>
      </c>
      <c r="BH697" s="63"/>
      <c r="BI697" s="64"/>
      <c r="BJ697" s="64"/>
      <c r="BK697" s="64"/>
      <c r="BL697" s="64" t="str">
        <f>IFERROR(__xludf.DUMMYFUNCTION("IF(
  OR($AJ697=""Full Payment"",$AJ697=""P1"",$AJ697=""P2"",$AJ697=""P3""),
  """",
  IF(
    AND(
      NOT(ISBLANK($K697)),
      $Q697=""Standard Booking, P4""
    ),
    LET(
      resDate,   $K697,
      tourDate,  $N697,
      monthCount, DATEDIF(r"&amp;"esDate, tourDate, ""M"") + 1,
      secondDates, ARRAYFORMULA(
        DATE(
          YEAR(resDate),
          MONTH(resDate) + SEQUENCE(monthCount),
          2
        )
      ),
      validDates, FILTER(
        secondDates,
        (secondDates &gt; res"&amp;"Date + 2) *
        (secondDates &lt;= tourDate - 3)
      ),
      IF(
        $AJ697=""P4"",
        IF(
          COUNTA(validDates) &lt; 4,
          """",
          TEXT(
            INDEX(validDates, 4),
            ""mmm d, yyyy""
          )
        ),
"&amp;"        IF(
          COUNTA(validDates) &lt; 4,
          """",
          TEXTJOIN(
            "", "", TRUE,
            TEXT(INDEX(validDates, 1), ""mmm d, yyyy""),
            TEXT(INDEX(validDates, 2), ""mmm d, yyyy""),
            TEXT(INDEX(validDates"&amp;", 3), ""mmm d, yyyy""),
            TEXT(INDEX(validDates, 4), ""mmm d, yyyy"")
          )
        )
      )
    ),
    """"
  )
)
"),"")</f>
        <v/>
      </c>
      <c r="BM697" s="65" t="str">
        <f t="shared" si="15"/>
        <v/>
      </c>
      <c r="BN697" s="66"/>
      <c r="BO697" s="67"/>
      <c r="BP697" s="49" t="b">
        <v>0</v>
      </c>
      <c r="BQ697" s="49" t="b">
        <v>0</v>
      </c>
      <c r="BR697" s="68"/>
      <c r="BS697" s="69"/>
      <c r="BT697" s="70" t="b">
        <v>0</v>
      </c>
      <c r="BU697" s="71"/>
      <c r="BV697" s="72"/>
      <c r="BW697" s="86" t="b">
        <v>0</v>
      </c>
      <c r="BX697" s="87"/>
    </row>
    <row r="698">
      <c r="A698" s="35" t="str">
        <f t="shared" si="1"/>
        <v/>
      </c>
      <c r="B698" s="36" t="str">
        <f t="shared" si="2"/>
        <v/>
      </c>
      <c r="C698" s="36" t="str">
        <f t="array" ref="C698">IF(
  M698="",
  "",
  IFERROR(
    INDEX(
      '{INDEX} Tour Packages'!$A:$ZZ,
      MATCH(
        M698,
        INDEX(
          '{INDEX} Tour Packages'!$A:$ZZ,
          ,
          MATCH("Tour Package Name", '{INDEX} Tour Packages'!$4:$4, 0)
        ),
        0
      ),
      MATCH("Tour Code", '{INDEX} Tour Packages'!$4:$4, 0)
    ),
    "XXX"
  )
)
</f>
        <v/>
      </c>
      <c r="D698" s="36" t="str">
        <f t="shared" si="3"/>
        <v/>
      </c>
      <c r="E698" s="36" t="str">
        <f t="shared" si="4"/>
        <v/>
      </c>
      <c r="F698" s="37" t="str">
        <f t="shared" si="5"/>
        <v/>
      </c>
      <c r="G698" s="89"/>
      <c r="H698" s="89"/>
      <c r="I698" s="90"/>
      <c r="J698" s="40" t="str">
        <f t="shared" si="16"/>
        <v> </v>
      </c>
      <c r="K698" s="91"/>
      <c r="L698" s="55"/>
      <c r="M698" s="55"/>
      <c r="N698" s="91"/>
      <c r="O698" s="43" t="str">
        <f>IFERROR(__xludf.DUMMYFUNCTION("IF(N698="""","""",IFERROR(
  N698 + VALUE(REGEXEXTRACT(P698, ""(\d+)\s+Days"")),
  """"
)
)"),"")</f>
        <v/>
      </c>
      <c r="P698" s="43" t="str">
        <f t="array" ref="P698">IFERROR(
  INDEX(
    INDEX('{INDEX} Tour Packages'!$A:$ZZ, , MATCH(P$3, '{INDEX} Tour Packages'!$4:$4, 0)),
    MATCH(M698, INDEX('{INDEX} Tour Packages'!$A:$ZZ,0, MATCH("Tour Package Name", '{INDEX} Tour Packages'!$4:$4, 0)), 0)
  ),
"")
</f>
        <v/>
      </c>
      <c r="Q698" s="44" t="str">
        <f t="shared" si="7"/>
        <v/>
      </c>
      <c r="R698" s="44" t="str">
        <f>IFERROR(__xludf.DUMMYFUNCTION("IF(OR(ISBLANK(K698), ISBLANK(N698)), """", 
  LET(
    resDate, K698,
    tourDate, N698,
    monthCount, MAX(0, DATEDIF(resDate, tourDate - 3, ""M"") + 1),
    secondDates, ARRAYFORMULA(DATE(YEAR(resDate), MONTH(resDate) + SEQUENCE(monthCount), 2)),
    "&amp;"validDates, FILTER(secondDates, (secondDates &gt; resDate + 2) * (secondDates &lt;= tourDate - 3)),
    IF(ISERROR(validDates), 0, COUNTA(validDates))
  )
)
"),"")</f>
        <v/>
      </c>
      <c r="S698" s="44" t="str">
        <f t="shared" si="8"/>
        <v/>
      </c>
      <c r="T698" s="45" t="str">
        <f t="array" ref="T698">IF(ISBLANK(BO698),IFERROR(
  INDEX(
    INDEX('{INDEX} Payment Terms'!$A:$G, , MATCH(T$3, '{INDEX} Payment Terms'!$4:$4, 0)),
    MATCH(Q698, INDEX('{INDEX} Payment Terms'!$A:$G,0, MATCH("Payment Condition", '{INDEX} Payment Terms'!$4:$4, 0)), 0)
  ),
""),"Cancelled")
</f>
        <v/>
      </c>
      <c r="U698" s="46" t="b">
        <v>0</v>
      </c>
      <c r="V698" s="47" t="str">
        <f>IFERROR(__xludf.DUMMYFUNCTION("IF(OR(L698=""Duo Booking"", L698=""Group Booking""),
IF(U698=FALSE,"""",
    LET(
      bookingType, L698,
      tour, M698,
      mainFirst, H698,
      mainLast, I698,
      mainEmail, G698,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$L$4:L698, bookingType,
          $M$4:M698, tour,
          $H$4:H698, mainFirst,
          $I$4:I698, mainLast,
          $G$4:G698, mainEmail
        ),
        ""000""
      ),
  "&amp;"    baseID &amp; ""-"" &amp; memberNumber
    )
  ),
  """"
)
"),"")</f>
        <v/>
      </c>
      <c r="W698" s="48"/>
      <c r="X698" s="85" t="b">
        <v>0</v>
      </c>
      <c r="Y698" s="85" t="b">
        <v>0</v>
      </c>
      <c r="Z698" s="85" t="b">
        <v>0</v>
      </c>
      <c r="AA698" s="50"/>
      <c r="AB698" s="51"/>
      <c r="AC698" s="85" t="b">
        <v>0</v>
      </c>
      <c r="AD698" s="92"/>
      <c r="AE698" s="88"/>
      <c r="AF698" s="36" t="str">
        <f t="array" ref="AF698">IF(M698="","",INDEX(
      '{INDEX} Tour Packages'!$A:$ZP,
      MATCH($M698, '{INDEX} Tour Packages'!$A:$A, 0),
      MATCH(AF$3, '{INDEX} Tour Packages'!$4:$4, 0)
    ))</f>
        <v/>
      </c>
      <c r="AG698" s="36" t="str">
        <f t="array" ref="AG698">IF(M698="","",INDEX(
      '{INDEX} Tour Packages'!$A:$ZP,
      MATCH($M698, '{INDEX} Tour Packages'!$A:$A, 0),
      MATCH(AG$3, '{INDEX} Tour Packages'!$4:$4, 0)
    ))</f>
        <v/>
      </c>
      <c r="AH698" s="36" t="str">
        <f t="array" ref="AH698">IF(M698="","",INDEX(
      '{INDEX} Tour Packages'!$A:$ZP,
      MATCH($M698, '{INDEX} Tour Packages'!$A:$A, 0),
      MATCH(AH$3, '{INDEX} Tour Packages'!$4:$4, 0)
    ))</f>
        <v/>
      </c>
      <c r="AI698" s="54" t="str">
        <f t="shared" si="9"/>
        <v/>
      </c>
      <c r="AJ698" s="42"/>
      <c r="AK698" s="55"/>
      <c r="AL698" s="46" t="b">
        <v>0</v>
      </c>
      <c r="AM698" s="56"/>
      <c r="AN698" s="57" t="str">
        <f t="shared" si="10"/>
        <v/>
      </c>
      <c r="AO698" s="58" t="str">
        <f t="shared" si="11"/>
        <v/>
      </c>
      <c r="AP698" s="59"/>
      <c r="AQ698" s="60"/>
      <c r="AR698" s="61"/>
      <c r="AS698" s="61"/>
      <c r="AT698" s="61" t="str">
        <f>IFERROR(__xludf.DUMMYFUNCTION("IF( 
  OR($AJ698=""Full Payment"", ISBLANK($K698)),
  """",
  IF(
    OR(
      Q698=""Standard Booking, P1"",
      Q698=""Standard Booking, P2"",
      Q698=""Standard Booking, P3"",
      Q698=""Standard Booking, P4""
    ),
    LET(
      resDate,   $"&amp;"K698,
      tourDate,  $N698,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8" s="62" t="str">
        <f t="shared" si="12"/>
        <v/>
      </c>
      <c r="AV698" s="63"/>
      <c r="AW698" s="64"/>
      <c r="AX698" s="64"/>
      <c r="AY698" s="64"/>
      <c r="AZ698" s="64" t="str">
        <f>IFERROR(__xludf.DUMMYFUNCTION("IF(
  OR($AJ698=""Full Payment"",$AJ698=""P1"", ISBLANK($K698)),
  """",
  IF(
    OR(
      $Q698=""Standard Booking, P2"",
      $Q698=""Standard Booking, P3"",
      $Q698=""Standard Booking, P4""
    ),
    LET(
      resDate,   $K698,
      tourDate,"&amp;"  $N698,
      monthCount, DATEDIF(resDate, tourDate, ""M"") + 1,
      secondDates, ARRAYFORMULA(
        DATE(
          YEAR(resDate),
          MONTH(resDate) + SEQUENCE(monthCount),
          2
        )
      ),
      validDates, FILTER(
        sec"&amp;"ondDates,
        (secondDates &gt; resDate + 2) *
        (secondDates &lt;= tourDate - 3)
      ),
      IF(
        OR($AJ698=""P2"", $AJ698=""P3"", $AJ698=""P4""),
        IF(
          COUNTA(validDates) &lt; 2,
          """",
          TEXT(INDEX(validDates"&amp;", 2), ""mmm d, yyyy"")
        ),
        IF(
          COUNTA(validDates) &lt; 2,
          """",
          TEXTJOIN("", "", TRUE,
            TEXT(INDEX(validDates, 1), ""mmm d, yyyy""),
            TEXT(INDEX(validDates, 2), ""mmm d, yyyy"")
          )
 "&amp;"       )
      )
    ),
    """"
  )
)
"),"")</f>
        <v/>
      </c>
      <c r="BA698" s="65" t="str">
        <f t="shared" si="13"/>
        <v/>
      </c>
      <c r="BB698" s="63"/>
      <c r="BC698" s="64"/>
      <c r="BD698" s="64"/>
      <c r="BE698" s="64"/>
      <c r="BF698" s="64" t="str">
        <f>IFERROR(__xludf.DUMMYFUNCTION("IF(
  OR($AJ698=""Full Payment"",$AJ698=""P1"", $AJ698=""P2""),
  """",
  IF(
    AND(
      NOT(ISBLANK($K698)),
      OR(
        Q698=""Standard Booking, P3"",
        Q698=""Standard Booking, P4""
      )
    ),
    LET(
      resDate,   $K698,
      "&amp;"tourDate,  $N698,
      monthCount, DATEDIF(resDate, tourDate, ""M"") + 1,
      secondDates, ARRAYFORMULA(
        DATE(
          YEAR(resDate),
          MONTH(resDate) + SEQUENCE(monthCount),
          2
        )
      ),
      validDates, FILTER(
  "&amp;"      secondDates,
        (secondDates &gt; resDate + 2) *
        (secondDates &lt;= tourDate - 3)
      ),
      IF(
        $AJ698=""P4"",
        IF(
          COUNTA(validDates) &lt; 3,
          """",
          TEXT(INDEX(validDates, 3), ""mmm d, yyyy"")
  "&amp;"      ),
        IF(
          $AJ698=""P3"",
          IF(
            COUNTA(validDates) &lt; 3,
            """",
            TEXT(INDEX(validDates, 3), ""mmm d, yyyy"")
          ),
          IF(
            COUNTA(validDates) &lt; 3,
            """",
    "&amp;"        TEXTJOIN("", "", TRUE,
              TEXT(INDEX(validDates, 1), ""mmm d, yyyy""),
              TEXT(INDEX(validDates, 2), ""mmm d, yyyy""),
              TEXT(INDEX(validDates, 3), ""mmm d, yyyy"")
            )
          )
        )
      )
    "&amp;"),
    """"
  )
)
"),"")</f>
        <v/>
      </c>
      <c r="BG698" s="65" t="str">
        <f t="shared" si="14"/>
        <v/>
      </c>
      <c r="BH698" s="63"/>
      <c r="BI698" s="64"/>
      <c r="BJ698" s="64"/>
      <c r="BK698" s="64"/>
      <c r="BL698" s="64" t="str">
        <f>IFERROR(__xludf.DUMMYFUNCTION("IF(
  OR($AJ698=""Full Payment"",$AJ698=""P1"",$AJ698=""P2"",$AJ698=""P3""),
  """",
  IF(
    AND(
      NOT(ISBLANK($K698)),
      $Q698=""Standard Booking, P4""
    ),
    LET(
      resDate,   $K698,
      tourDate,  $N698,
      monthCount, DATEDIF(r"&amp;"esDate, tourDate, ""M"") + 1,
      secondDates, ARRAYFORMULA(
        DATE(
          YEAR(resDate),
          MONTH(resDate) + SEQUENCE(monthCount),
          2
        )
      ),
      validDates, FILTER(
        secondDates,
        (secondDates &gt; res"&amp;"Date + 2) *
        (secondDates &lt;= tourDate - 3)
      ),
      IF(
        $AJ698=""P4"",
        IF(
          COUNTA(validDates) &lt; 4,
          """",
          TEXT(
            INDEX(validDates, 4),
            ""mmm d, yyyy""
          )
        ),
"&amp;"        IF(
          COUNTA(validDates) &lt; 4,
          """",
          TEXTJOIN(
            "", "", TRUE,
            TEXT(INDEX(validDates, 1), ""mmm d, yyyy""),
            TEXT(INDEX(validDates, 2), ""mmm d, yyyy""),
            TEXT(INDEX(validDates"&amp;", 3), ""mmm d, yyyy""),
            TEXT(INDEX(validDates, 4), ""mmm d, yyyy"")
          )
        )
      )
    ),
    """"
  )
)
"),"")</f>
        <v/>
      </c>
      <c r="BM698" s="65" t="str">
        <f t="shared" si="15"/>
        <v/>
      </c>
      <c r="BN698" s="66"/>
      <c r="BO698" s="67"/>
      <c r="BP698" s="49" t="b">
        <v>0</v>
      </c>
      <c r="BQ698" s="49" t="b">
        <v>0</v>
      </c>
      <c r="BR698" s="68"/>
      <c r="BS698" s="69"/>
      <c r="BT698" s="70" t="b">
        <v>0</v>
      </c>
      <c r="BU698" s="71"/>
      <c r="BV698" s="72"/>
      <c r="BW698" s="86" t="b">
        <v>0</v>
      </c>
      <c r="BX698" s="87"/>
    </row>
    <row r="699">
      <c r="A699" s="35" t="str">
        <f t="shared" si="1"/>
        <v/>
      </c>
      <c r="B699" s="36" t="str">
        <f t="shared" si="2"/>
        <v/>
      </c>
      <c r="C699" s="36" t="str">
        <f t="array" ref="C699">IF(
  M699="",
  "",
  IFERROR(
    INDEX(
      '{INDEX} Tour Packages'!$A:$ZZ,
      MATCH(
        M699,
        INDEX(
          '{INDEX} Tour Packages'!$A:$ZZ,
          ,
          MATCH("Tour Package Name", '{INDEX} Tour Packages'!$4:$4, 0)
        ),
        0
      ),
      MATCH("Tour Code", '{INDEX} Tour Packages'!$4:$4, 0)
    ),
    "XXX"
  )
)
</f>
        <v/>
      </c>
      <c r="D699" s="36" t="str">
        <f t="shared" si="3"/>
        <v/>
      </c>
      <c r="E699" s="36" t="str">
        <f t="shared" si="4"/>
        <v/>
      </c>
      <c r="F699" s="37" t="str">
        <f t="shared" si="5"/>
        <v/>
      </c>
      <c r="G699" s="89"/>
      <c r="H699" s="89"/>
      <c r="I699" s="90"/>
      <c r="J699" s="40" t="str">
        <f t="shared" si="16"/>
        <v> </v>
      </c>
      <c r="K699" s="91"/>
      <c r="L699" s="55"/>
      <c r="M699" s="55"/>
      <c r="N699" s="91"/>
      <c r="O699" s="43" t="str">
        <f>IFERROR(__xludf.DUMMYFUNCTION("IF(N699="""","""",IFERROR(
  N699 + VALUE(REGEXEXTRACT(P699, ""(\d+)\s+Days"")),
  """"
)
)"),"")</f>
        <v/>
      </c>
      <c r="P699" s="43" t="str">
        <f t="array" ref="P699">IFERROR(
  INDEX(
    INDEX('{INDEX} Tour Packages'!$A:$ZZ, , MATCH(P$3, '{INDEX} Tour Packages'!$4:$4, 0)),
    MATCH(M699, INDEX('{INDEX} Tour Packages'!$A:$ZZ,0, MATCH("Tour Package Name", '{INDEX} Tour Packages'!$4:$4, 0)), 0)
  ),
"")
</f>
        <v/>
      </c>
      <c r="Q699" s="44" t="str">
        <f t="shared" si="7"/>
        <v/>
      </c>
      <c r="R699" s="44" t="str">
        <f>IFERROR(__xludf.DUMMYFUNCTION("IF(OR(ISBLANK(K699), ISBLANK(N699)), """", 
  LET(
    resDate, K699,
    tourDate, N699,
    monthCount, MAX(0, DATEDIF(resDate, tourDate - 3, ""M"") + 1),
    secondDates, ARRAYFORMULA(DATE(YEAR(resDate), MONTH(resDate) + SEQUENCE(monthCount), 2)),
    "&amp;"validDates, FILTER(secondDates, (secondDates &gt; resDate + 2) * (secondDates &lt;= tourDate - 3)),
    IF(ISERROR(validDates), 0, COUNTA(validDates))
  )
)
"),"")</f>
        <v/>
      </c>
      <c r="S699" s="44" t="str">
        <f t="shared" si="8"/>
        <v/>
      </c>
      <c r="T699" s="45" t="str">
        <f t="array" ref="T699">IF(ISBLANK(BO699),IFERROR(
  INDEX(
    INDEX('{INDEX} Payment Terms'!$A:$G, , MATCH(T$3, '{INDEX} Payment Terms'!$4:$4, 0)),
    MATCH(Q699, INDEX('{INDEX} Payment Terms'!$A:$G,0, MATCH("Payment Condition", '{INDEX} Payment Terms'!$4:$4, 0)), 0)
  ),
""),"Cancelled")
</f>
        <v/>
      </c>
      <c r="U699" s="46" t="b">
        <v>0</v>
      </c>
      <c r="V699" s="47" t="str">
        <f>IFERROR(__xludf.DUMMYFUNCTION("IF(OR(L699=""Duo Booking"", L699=""Group Booking""),
IF(U699=FALSE,"""",
    LET(
      bookingType, L699,
      tour, M699,
      mainFirst, H699,
      mainLast, I699,
      mainEmail, G699,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$L$4:L699, bookingType,
          $M$4:M699, tour,
          $H$4:H699, mainFirst,
          $I$4:I699, mainLast,
          $G$4:G699, mainEmail
        ),
        ""000""
      ),
  "&amp;"    baseID &amp; ""-"" &amp; memberNumber
    )
  ),
  """"
)
"),"")</f>
        <v/>
      </c>
      <c r="W699" s="48"/>
      <c r="X699" s="85" t="b">
        <v>0</v>
      </c>
      <c r="Y699" s="85" t="b">
        <v>0</v>
      </c>
      <c r="Z699" s="85" t="b">
        <v>0</v>
      </c>
      <c r="AA699" s="50"/>
      <c r="AB699" s="51"/>
      <c r="AC699" s="85" t="b">
        <v>0</v>
      </c>
      <c r="AD699" s="92"/>
      <c r="AE699" s="88"/>
      <c r="AF699" s="36" t="str">
        <f t="array" ref="AF699">IF(M699="","",INDEX(
      '{INDEX} Tour Packages'!$A:$ZP,
      MATCH($M699, '{INDEX} Tour Packages'!$A:$A, 0),
      MATCH(AF$3, '{INDEX} Tour Packages'!$4:$4, 0)
    ))</f>
        <v/>
      </c>
      <c r="AG699" s="36" t="str">
        <f t="array" ref="AG699">IF(M699="","",INDEX(
      '{INDEX} Tour Packages'!$A:$ZP,
      MATCH($M699, '{INDEX} Tour Packages'!$A:$A, 0),
      MATCH(AG$3, '{INDEX} Tour Packages'!$4:$4, 0)
    ))</f>
        <v/>
      </c>
      <c r="AH699" s="36" t="str">
        <f t="array" ref="AH699">IF(M699="","",INDEX(
      '{INDEX} Tour Packages'!$A:$ZP,
      MATCH($M699, '{INDEX} Tour Packages'!$A:$A, 0),
      MATCH(AH$3, '{INDEX} Tour Packages'!$4:$4, 0)
    ))</f>
        <v/>
      </c>
      <c r="AI699" s="54" t="str">
        <f t="shared" si="9"/>
        <v/>
      </c>
      <c r="AJ699" s="42"/>
      <c r="AK699" s="55"/>
      <c r="AL699" s="46" t="b">
        <v>0</v>
      </c>
      <c r="AM699" s="56"/>
      <c r="AN699" s="57" t="str">
        <f t="shared" si="10"/>
        <v/>
      </c>
      <c r="AO699" s="58" t="str">
        <f t="shared" si="11"/>
        <v/>
      </c>
      <c r="AP699" s="59"/>
      <c r="AQ699" s="60"/>
      <c r="AR699" s="61"/>
      <c r="AS699" s="61"/>
      <c r="AT699" s="61" t="str">
        <f>IFERROR(__xludf.DUMMYFUNCTION("IF( 
  OR($AJ699=""Full Payment"", ISBLANK($K699)),
  """",
  IF(
    OR(
      Q699=""Standard Booking, P1"",
      Q699=""Standard Booking, P2"",
      Q699=""Standard Booking, P3"",
      Q699=""Standard Booking, P4""
    ),
    LET(
      resDate,   $"&amp;"K699,
      tourDate,  $N699,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699" s="62" t="str">
        <f t="shared" si="12"/>
        <v/>
      </c>
      <c r="AV699" s="63"/>
      <c r="AW699" s="64"/>
      <c r="AX699" s="64"/>
      <c r="AY699" s="64"/>
      <c r="AZ699" s="64" t="str">
        <f>IFERROR(__xludf.DUMMYFUNCTION("IF(
  OR($AJ699=""Full Payment"",$AJ699=""P1"", ISBLANK($K699)),
  """",
  IF(
    OR(
      $Q699=""Standard Booking, P2"",
      $Q699=""Standard Booking, P3"",
      $Q699=""Standard Booking, P4""
    ),
    LET(
      resDate,   $K699,
      tourDate,"&amp;"  $N699,
      monthCount, DATEDIF(resDate, tourDate, ""M"") + 1,
      secondDates, ARRAYFORMULA(
        DATE(
          YEAR(resDate),
          MONTH(resDate) + SEQUENCE(monthCount),
          2
        )
      ),
      validDates, FILTER(
        sec"&amp;"ondDates,
        (secondDates &gt; resDate + 2) *
        (secondDates &lt;= tourDate - 3)
      ),
      IF(
        OR($AJ699=""P2"", $AJ699=""P3"", $AJ699=""P4""),
        IF(
          COUNTA(validDates) &lt; 2,
          """",
          TEXT(INDEX(validDates"&amp;", 2), ""mmm d, yyyy"")
        ),
        IF(
          COUNTA(validDates) &lt; 2,
          """",
          TEXTJOIN("", "", TRUE,
            TEXT(INDEX(validDates, 1), ""mmm d, yyyy""),
            TEXT(INDEX(validDates, 2), ""mmm d, yyyy"")
          )
 "&amp;"       )
      )
    ),
    """"
  )
)
"),"")</f>
        <v/>
      </c>
      <c r="BA699" s="65" t="str">
        <f t="shared" si="13"/>
        <v/>
      </c>
      <c r="BB699" s="63"/>
      <c r="BC699" s="64"/>
      <c r="BD699" s="64"/>
      <c r="BE699" s="64"/>
      <c r="BF699" s="64" t="str">
        <f>IFERROR(__xludf.DUMMYFUNCTION("IF(
  OR($AJ699=""Full Payment"",$AJ699=""P1"", $AJ699=""P2""),
  """",
  IF(
    AND(
      NOT(ISBLANK($K699)),
      OR(
        Q699=""Standard Booking, P3"",
        Q699=""Standard Booking, P4""
      )
    ),
    LET(
      resDate,   $K699,
      "&amp;"tourDate,  $N699,
      monthCount, DATEDIF(resDate, tourDate, ""M"") + 1,
      secondDates, ARRAYFORMULA(
        DATE(
          YEAR(resDate),
          MONTH(resDate) + SEQUENCE(monthCount),
          2
        )
      ),
      validDates, FILTER(
  "&amp;"      secondDates,
        (secondDates &gt; resDate + 2) *
        (secondDates &lt;= tourDate - 3)
      ),
      IF(
        $AJ699=""P4"",
        IF(
          COUNTA(validDates) &lt; 3,
          """",
          TEXT(INDEX(validDates, 3), ""mmm d, yyyy"")
  "&amp;"      ),
        IF(
          $AJ699=""P3"",
          IF(
            COUNTA(validDates) &lt; 3,
            """",
            TEXT(INDEX(validDates, 3), ""mmm d, yyyy"")
          ),
          IF(
            COUNTA(validDates) &lt; 3,
            """",
    "&amp;"        TEXTJOIN("", "", TRUE,
              TEXT(INDEX(validDates, 1), ""mmm d, yyyy""),
              TEXT(INDEX(validDates, 2), ""mmm d, yyyy""),
              TEXT(INDEX(validDates, 3), ""mmm d, yyyy"")
            )
          )
        )
      )
    "&amp;"),
    """"
  )
)
"),"")</f>
        <v/>
      </c>
      <c r="BG699" s="65" t="str">
        <f t="shared" si="14"/>
        <v/>
      </c>
      <c r="BH699" s="63"/>
      <c r="BI699" s="64"/>
      <c r="BJ699" s="64"/>
      <c r="BK699" s="64"/>
      <c r="BL699" s="64" t="str">
        <f>IFERROR(__xludf.DUMMYFUNCTION("IF(
  OR($AJ699=""Full Payment"",$AJ699=""P1"",$AJ699=""P2"",$AJ699=""P3""),
  """",
  IF(
    AND(
      NOT(ISBLANK($K699)),
      $Q699=""Standard Booking, P4""
    ),
    LET(
      resDate,   $K699,
      tourDate,  $N699,
      monthCount, DATEDIF(r"&amp;"esDate, tourDate, ""M"") + 1,
      secondDates, ARRAYFORMULA(
        DATE(
          YEAR(resDate),
          MONTH(resDate) + SEQUENCE(monthCount),
          2
        )
      ),
      validDates, FILTER(
        secondDates,
        (secondDates &gt; res"&amp;"Date + 2) *
        (secondDates &lt;= tourDate - 3)
      ),
      IF(
        $AJ699=""P4"",
        IF(
          COUNTA(validDates) &lt; 4,
          """",
          TEXT(
            INDEX(validDates, 4),
            ""mmm d, yyyy""
          )
        ),
"&amp;"        IF(
          COUNTA(validDates) &lt; 4,
          """",
          TEXTJOIN(
            "", "", TRUE,
            TEXT(INDEX(validDates, 1), ""mmm d, yyyy""),
            TEXT(INDEX(validDates, 2), ""mmm d, yyyy""),
            TEXT(INDEX(validDates"&amp;", 3), ""mmm d, yyyy""),
            TEXT(INDEX(validDates, 4), ""mmm d, yyyy"")
          )
        )
      )
    ),
    """"
  )
)
"),"")</f>
        <v/>
      </c>
      <c r="BM699" s="65" t="str">
        <f t="shared" si="15"/>
        <v/>
      </c>
      <c r="BN699" s="66"/>
      <c r="BO699" s="67"/>
      <c r="BP699" s="49" t="b">
        <v>0</v>
      </c>
      <c r="BQ699" s="49" t="b">
        <v>0</v>
      </c>
      <c r="BR699" s="68"/>
      <c r="BS699" s="69"/>
      <c r="BT699" s="70" t="b">
        <v>0</v>
      </c>
      <c r="BU699" s="71"/>
      <c r="BV699" s="72"/>
      <c r="BW699" s="86" t="b">
        <v>0</v>
      </c>
      <c r="BX699" s="87"/>
    </row>
    <row r="700">
      <c r="A700" s="35" t="str">
        <f t="shared" si="1"/>
        <v/>
      </c>
      <c r="B700" s="36" t="str">
        <f t="shared" si="2"/>
        <v/>
      </c>
      <c r="C700" s="36" t="str">
        <f t="array" ref="C700">IF(
  M700="",
  "",
  IFERROR(
    INDEX(
      '{INDEX} Tour Packages'!$A:$ZZ,
      MATCH(
        M700,
        INDEX(
          '{INDEX} Tour Packages'!$A:$ZZ,
          ,
          MATCH("Tour Package Name", '{INDEX} Tour Packages'!$4:$4, 0)
        ),
        0
      ),
      MATCH("Tour Code", '{INDEX} Tour Packages'!$4:$4, 0)
    ),
    "XXX"
  )
)
</f>
        <v/>
      </c>
      <c r="D700" s="36" t="str">
        <f t="shared" si="3"/>
        <v/>
      </c>
      <c r="E700" s="36" t="str">
        <f t="shared" si="4"/>
        <v/>
      </c>
      <c r="F700" s="37" t="str">
        <f t="shared" si="5"/>
        <v/>
      </c>
      <c r="G700" s="89"/>
      <c r="H700" s="89"/>
      <c r="I700" s="90"/>
      <c r="J700" s="40" t="str">
        <f t="shared" si="16"/>
        <v> </v>
      </c>
      <c r="K700" s="91"/>
      <c r="L700" s="55"/>
      <c r="M700" s="55"/>
      <c r="N700" s="91"/>
      <c r="O700" s="43" t="str">
        <f>IFERROR(__xludf.DUMMYFUNCTION("IF(N700="""","""",IFERROR(
  N700 + VALUE(REGEXEXTRACT(P700, ""(\d+)\s+Days"")),
  """"
)
)"),"")</f>
        <v/>
      </c>
      <c r="P700" s="43" t="str">
        <f t="array" ref="P700">IFERROR(
  INDEX(
    INDEX('{INDEX} Tour Packages'!$A:$ZZ, , MATCH(P$3, '{INDEX} Tour Packages'!$4:$4, 0)),
    MATCH(M700, INDEX('{INDEX} Tour Packages'!$A:$ZZ,0, MATCH("Tour Package Name", '{INDEX} Tour Packages'!$4:$4, 0)), 0)
  ),
"")
</f>
        <v/>
      </c>
      <c r="Q700" s="44" t="str">
        <f t="shared" si="7"/>
        <v/>
      </c>
      <c r="R700" s="44" t="str">
        <f>IFERROR(__xludf.DUMMYFUNCTION("IF(OR(ISBLANK(K700), ISBLANK(N700)), """", 
  LET(
    resDate, K700,
    tourDate, N700,
    monthCount, MAX(0, DATEDIF(resDate, tourDate - 3, ""M"") + 1),
    secondDates, ARRAYFORMULA(DATE(YEAR(resDate), MONTH(resDate) + SEQUENCE(monthCount), 2)),
    "&amp;"validDates, FILTER(secondDates, (secondDates &gt; resDate + 2) * (secondDates &lt;= tourDate - 3)),
    IF(ISERROR(validDates), 0, COUNTA(validDates))
  )
)
"),"")</f>
        <v/>
      </c>
      <c r="S700" s="44" t="str">
        <f t="shared" si="8"/>
        <v/>
      </c>
      <c r="T700" s="45" t="str">
        <f t="array" ref="T700">IF(ISBLANK(BO700),IFERROR(
  INDEX(
    INDEX('{INDEX} Payment Terms'!$A:$G, , MATCH(T$3, '{INDEX} Payment Terms'!$4:$4, 0)),
    MATCH(Q700, INDEX('{INDEX} Payment Terms'!$A:$G,0, MATCH("Payment Condition", '{INDEX} Payment Terms'!$4:$4, 0)), 0)
  ),
""),"Cancelled")
</f>
        <v/>
      </c>
      <c r="U700" s="46" t="b">
        <v>0</v>
      </c>
      <c r="V700" s="47" t="str">
        <f>IFERROR(__xludf.DUMMYFUNCTION("IF(OR(L700=""Duo Booking"", L700=""Group Booking""),
IF(U700=FALSE,"""",
    LET(
      bookingType, L700,
      tour, M700,
      mainFirst, H700,
      mainLast, I700,
      mainEmail, G700,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$L$4:L700, bookingType,
          $M$4:M700, tour,
          $H$4:H700, mainFirst,
          $I$4:I700, mainLast,
          $G$4:G700, mainEmail
        ),
        ""000""
      ),
  "&amp;"    baseID &amp; ""-"" &amp; memberNumber
    )
  ),
  """"
)
"),"")</f>
        <v/>
      </c>
      <c r="W700" s="48"/>
      <c r="X700" s="85" t="b">
        <v>0</v>
      </c>
      <c r="Y700" s="85" t="b">
        <v>0</v>
      </c>
      <c r="Z700" s="85" t="b">
        <v>0</v>
      </c>
      <c r="AA700" s="50"/>
      <c r="AB700" s="51"/>
      <c r="AC700" s="85" t="b">
        <v>0</v>
      </c>
      <c r="AD700" s="92"/>
      <c r="AE700" s="88"/>
      <c r="AF700" s="36" t="str">
        <f t="array" ref="AF700">IF(M700="","",INDEX(
      '{INDEX} Tour Packages'!$A:$ZP,
      MATCH($M700, '{INDEX} Tour Packages'!$A:$A, 0),
      MATCH(AF$3, '{INDEX} Tour Packages'!$4:$4, 0)
    ))</f>
        <v/>
      </c>
      <c r="AG700" s="36" t="str">
        <f t="array" ref="AG700">IF(M700="","",INDEX(
      '{INDEX} Tour Packages'!$A:$ZP,
      MATCH($M700, '{INDEX} Tour Packages'!$A:$A, 0),
      MATCH(AG$3, '{INDEX} Tour Packages'!$4:$4, 0)
    ))</f>
        <v/>
      </c>
      <c r="AH700" s="36" t="str">
        <f t="array" ref="AH700">IF(M700="","",INDEX(
      '{INDEX} Tour Packages'!$A:$ZP,
      MATCH($M700, '{INDEX} Tour Packages'!$A:$A, 0),
      MATCH(AH$3, '{INDEX} Tour Packages'!$4:$4, 0)
    ))</f>
        <v/>
      </c>
      <c r="AI700" s="54" t="str">
        <f t="shared" si="9"/>
        <v/>
      </c>
      <c r="AJ700" s="42"/>
      <c r="AK700" s="55"/>
      <c r="AL700" s="46" t="b">
        <v>0</v>
      </c>
      <c r="AM700" s="56"/>
      <c r="AN700" s="57" t="str">
        <f t="shared" si="10"/>
        <v/>
      </c>
      <c r="AO700" s="58" t="str">
        <f t="shared" si="11"/>
        <v/>
      </c>
      <c r="AP700" s="59"/>
      <c r="AQ700" s="60"/>
      <c r="AR700" s="61"/>
      <c r="AS700" s="61"/>
      <c r="AT700" s="61" t="str">
        <f>IFERROR(__xludf.DUMMYFUNCTION("IF( 
  OR($AJ700=""Full Payment"", ISBLANK($K700)),
  """",
  IF(
    OR(
      Q700=""Standard Booking, P1"",
      Q700=""Standard Booking, P2"",
      Q700=""Standard Booking, P3"",
      Q700=""Standard Booking, P4""
    ),
    LET(
      resDate,   $"&amp;"K700,
      tourDate,  $N700,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0" s="62" t="str">
        <f t="shared" si="12"/>
        <v/>
      </c>
      <c r="AV700" s="63"/>
      <c r="AW700" s="64"/>
      <c r="AX700" s="64"/>
      <c r="AY700" s="64"/>
      <c r="AZ700" s="64" t="str">
        <f>IFERROR(__xludf.DUMMYFUNCTION("IF(
  OR($AJ700=""Full Payment"",$AJ700=""P1"", ISBLANK($K700)),
  """",
  IF(
    OR(
      $Q700=""Standard Booking, P2"",
      $Q700=""Standard Booking, P3"",
      $Q700=""Standard Booking, P4""
    ),
    LET(
      resDate,   $K700,
      tourDate,"&amp;"  $N700,
      monthCount, DATEDIF(resDate, tourDate, ""M"") + 1,
      secondDates, ARRAYFORMULA(
        DATE(
          YEAR(resDate),
          MONTH(resDate) + SEQUENCE(monthCount),
          2
        )
      ),
      validDates, FILTER(
        sec"&amp;"ondDates,
        (secondDates &gt; resDate + 2) *
        (secondDates &lt;= tourDate - 3)
      ),
      IF(
        OR($AJ700=""P2"", $AJ700=""P3"", $AJ700=""P4""),
        IF(
          COUNTA(validDates) &lt; 2,
          """",
          TEXT(INDEX(validDates"&amp;", 2), ""mmm d, yyyy"")
        ),
        IF(
          COUNTA(validDates) &lt; 2,
          """",
          TEXTJOIN("", "", TRUE,
            TEXT(INDEX(validDates, 1), ""mmm d, yyyy""),
            TEXT(INDEX(validDates, 2), ""mmm d, yyyy"")
          )
 "&amp;"       )
      )
    ),
    """"
  )
)
"),"")</f>
        <v/>
      </c>
      <c r="BA700" s="65" t="str">
        <f t="shared" si="13"/>
        <v/>
      </c>
      <c r="BB700" s="63"/>
      <c r="BC700" s="64"/>
      <c r="BD700" s="64"/>
      <c r="BE700" s="64"/>
      <c r="BF700" s="64" t="str">
        <f>IFERROR(__xludf.DUMMYFUNCTION("IF(
  OR($AJ700=""Full Payment"",$AJ700=""P1"", $AJ700=""P2""),
  """",
  IF(
    AND(
      NOT(ISBLANK($K700)),
      OR(
        Q700=""Standard Booking, P3"",
        Q700=""Standard Booking, P4""
      )
    ),
    LET(
      resDate,   $K700,
      "&amp;"tourDate,  $N700,
      monthCount, DATEDIF(resDate, tourDate, ""M"") + 1,
      secondDates, ARRAYFORMULA(
        DATE(
          YEAR(resDate),
          MONTH(resDate) + SEQUENCE(monthCount),
          2
        )
      ),
      validDates, FILTER(
  "&amp;"      secondDates,
        (secondDates &gt; resDate + 2) *
        (secondDates &lt;= tourDate - 3)
      ),
      IF(
        $AJ700=""P4"",
        IF(
          COUNTA(validDates) &lt; 3,
          """",
          TEXT(INDEX(validDates, 3), ""mmm d, yyyy"")
  "&amp;"      ),
        IF(
          $AJ700=""P3"",
          IF(
            COUNTA(validDates) &lt; 3,
            """",
            TEXT(INDEX(validDates, 3), ""mmm d, yyyy"")
          ),
          IF(
            COUNTA(validDates) &lt; 3,
            """",
    "&amp;"        TEXTJOIN("", "", TRUE,
              TEXT(INDEX(validDates, 1), ""mmm d, yyyy""),
              TEXT(INDEX(validDates, 2), ""mmm d, yyyy""),
              TEXT(INDEX(validDates, 3), ""mmm d, yyyy"")
            )
          )
        )
      )
    "&amp;"),
    """"
  )
)
"),"")</f>
        <v/>
      </c>
      <c r="BG700" s="65" t="str">
        <f t="shared" si="14"/>
        <v/>
      </c>
      <c r="BH700" s="63"/>
      <c r="BI700" s="64"/>
      <c r="BJ700" s="64"/>
      <c r="BK700" s="64"/>
      <c r="BL700" s="64" t="str">
        <f>IFERROR(__xludf.DUMMYFUNCTION("IF(
  OR($AJ700=""Full Payment"",$AJ700=""P1"",$AJ700=""P2"",$AJ700=""P3""),
  """",
  IF(
    AND(
      NOT(ISBLANK($K700)),
      $Q700=""Standard Booking, P4""
    ),
    LET(
      resDate,   $K700,
      tourDate,  $N700,
      monthCount, DATEDIF(r"&amp;"esDate, tourDate, ""M"") + 1,
      secondDates, ARRAYFORMULA(
        DATE(
          YEAR(resDate),
          MONTH(resDate) + SEQUENCE(monthCount),
          2
        )
      ),
      validDates, FILTER(
        secondDates,
        (secondDates &gt; res"&amp;"Date + 2) *
        (secondDates &lt;= tourDate - 3)
      ),
      IF(
        $AJ700=""P4"",
        IF(
          COUNTA(validDates) &lt; 4,
          """",
          TEXT(
            INDEX(validDates, 4),
            ""mmm d, yyyy""
          )
        ),
"&amp;"        IF(
          COUNTA(validDates) &lt; 4,
          """",
          TEXTJOIN(
            "", "", TRUE,
            TEXT(INDEX(validDates, 1), ""mmm d, yyyy""),
            TEXT(INDEX(validDates, 2), ""mmm d, yyyy""),
            TEXT(INDEX(validDates"&amp;", 3), ""mmm d, yyyy""),
            TEXT(INDEX(validDates, 4), ""mmm d, yyyy"")
          )
        )
      )
    ),
    """"
  )
)
"),"")</f>
        <v/>
      </c>
      <c r="BM700" s="65" t="str">
        <f t="shared" si="15"/>
        <v/>
      </c>
      <c r="BN700" s="66"/>
      <c r="BO700" s="67"/>
      <c r="BP700" s="49" t="b">
        <v>0</v>
      </c>
      <c r="BQ700" s="49" t="b">
        <v>0</v>
      </c>
      <c r="BR700" s="68"/>
      <c r="BS700" s="69"/>
      <c r="BT700" s="70" t="b">
        <v>0</v>
      </c>
      <c r="BU700" s="71"/>
      <c r="BV700" s="72"/>
      <c r="BW700" s="86" t="b">
        <v>0</v>
      </c>
      <c r="BX700" s="87"/>
    </row>
    <row r="701">
      <c r="A701" s="35" t="str">
        <f t="shared" si="1"/>
        <v/>
      </c>
      <c r="B701" s="36" t="str">
        <f t="shared" si="2"/>
        <v/>
      </c>
      <c r="C701" s="36" t="str">
        <f t="array" ref="C701">IF(
  M701="",
  "",
  IFERROR(
    INDEX(
      '{INDEX} Tour Packages'!$A:$ZZ,
      MATCH(
        M701,
        INDEX(
          '{INDEX} Tour Packages'!$A:$ZZ,
          ,
          MATCH("Tour Package Name", '{INDEX} Tour Packages'!$4:$4, 0)
        ),
        0
      ),
      MATCH("Tour Code", '{INDEX} Tour Packages'!$4:$4, 0)
    ),
    "XXX"
  )
)
</f>
        <v/>
      </c>
      <c r="D701" s="36" t="str">
        <f t="shared" si="3"/>
        <v/>
      </c>
      <c r="E701" s="36" t="str">
        <f t="shared" si="4"/>
        <v/>
      </c>
      <c r="F701" s="37" t="str">
        <f t="shared" si="5"/>
        <v/>
      </c>
      <c r="G701" s="89"/>
      <c r="H701" s="89"/>
      <c r="I701" s="90"/>
      <c r="J701" s="40" t="str">
        <f t="shared" si="16"/>
        <v> </v>
      </c>
      <c r="K701" s="91"/>
      <c r="L701" s="55"/>
      <c r="M701" s="55"/>
      <c r="N701" s="91"/>
      <c r="O701" s="43" t="str">
        <f>IFERROR(__xludf.DUMMYFUNCTION("IF(N701="""","""",IFERROR(
  N701 + VALUE(REGEXEXTRACT(P701, ""(\d+)\s+Days"")),
  """"
)
)"),"")</f>
        <v/>
      </c>
      <c r="P701" s="43" t="str">
        <f t="array" ref="P701">IFERROR(
  INDEX(
    INDEX('{INDEX} Tour Packages'!$A:$ZZ, , MATCH(P$3, '{INDEX} Tour Packages'!$4:$4, 0)),
    MATCH(M701, INDEX('{INDEX} Tour Packages'!$A:$ZZ,0, MATCH("Tour Package Name", '{INDEX} Tour Packages'!$4:$4, 0)), 0)
  ),
"")
</f>
        <v/>
      </c>
      <c r="Q701" s="44" t="str">
        <f t="shared" si="7"/>
        <v/>
      </c>
      <c r="R701" s="44" t="str">
        <f>IFERROR(__xludf.DUMMYFUNCTION("IF(OR(ISBLANK(K701), ISBLANK(N701)), """", 
  LET(
    resDate, K701,
    tourDate, N701,
    monthCount, MAX(0, DATEDIF(resDate, tourDate - 3, ""M"") + 1),
    secondDates, ARRAYFORMULA(DATE(YEAR(resDate), MONTH(resDate) + SEQUENCE(monthCount), 2)),
    "&amp;"validDates, FILTER(secondDates, (secondDates &gt; resDate + 2) * (secondDates &lt;= tourDate - 3)),
    IF(ISERROR(validDates), 0, COUNTA(validDates))
  )
)
"),"")</f>
        <v/>
      </c>
      <c r="S701" s="44" t="str">
        <f t="shared" si="8"/>
        <v/>
      </c>
      <c r="T701" s="45" t="str">
        <f t="array" ref="T701">IF(ISBLANK(BO701),IFERROR(
  INDEX(
    INDEX('{INDEX} Payment Terms'!$A:$G, , MATCH(T$3, '{INDEX} Payment Terms'!$4:$4, 0)),
    MATCH(Q701, INDEX('{INDEX} Payment Terms'!$A:$G,0, MATCH("Payment Condition", '{INDEX} Payment Terms'!$4:$4, 0)), 0)
  ),
""),"Cancelled")
</f>
        <v/>
      </c>
      <c r="U701" s="46" t="b">
        <v>0</v>
      </c>
      <c r="V701" s="47" t="str">
        <f>IFERROR(__xludf.DUMMYFUNCTION("IF(OR(L701=""Duo Booking"", L701=""Group Booking""),
IF(U701=FALSE,"""",
    LET(
      bookingType, L701,
      tour, M701,
      mainFirst, H701,
      mainLast, I701,
      mainEmail, G701,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$L$4:L701, bookingType,
          $M$4:M701, tour,
          $H$4:H701, mainFirst,
          $I$4:I701, mainLast,
          $G$4:G701, mainEmail
        ),
        ""000""
      ),
  "&amp;"    baseID &amp; ""-"" &amp; memberNumber
    )
  ),
  """"
)
"),"")</f>
        <v/>
      </c>
      <c r="W701" s="48"/>
      <c r="X701" s="85" t="b">
        <v>0</v>
      </c>
      <c r="Y701" s="85" t="b">
        <v>0</v>
      </c>
      <c r="Z701" s="85" t="b">
        <v>0</v>
      </c>
      <c r="AA701" s="50"/>
      <c r="AB701" s="51"/>
      <c r="AC701" s="85" t="b">
        <v>0</v>
      </c>
      <c r="AD701" s="92"/>
      <c r="AE701" s="88"/>
      <c r="AF701" s="36" t="str">
        <f t="array" ref="AF701">IF(M701="","",INDEX(
      '{INDEX} Tour Packages'!$A:$ZP,
      MATCH($M701, '{INDEX} Tour Packages'!$A:$A, 0),
      MATCH(AF$3, '{INDEX} Tour Packages'!$4:$4, 0)
    ))</f>
        <v/>
      </c>
      <c r="AG701" s="36" t="str">
        <f t="array" ref="AG701">IF(M701="","",INDEX(
      '{INDEX} Tour Packages'!$A:$ZP,
      MATCH($M701, '{INDEX} Tour Packages'!$A:$A, 0),
      MATCH(AG$3, '{INDEX} Tour Packages'!$4:$4, 0)
    ))</f>
        <v/>
      </c>
      <c r="AH701" s="36" t="str">
        <f t="array" ref="AH701">IF(M701="","",INDEX(
      '{INDEX} Tour Packages'!$A:$ZP,
      MATCH($M701, '{INDEX} Tour Packages'!$A:$A, 0),
      MATCH(AH$3, '{INDEX} Tour Packages'!$4:$4, 0)
    ))</f>
        <v/>
      </c>
      <c r="AI701" s="54" t="str">
        <f t="shared" si="9"/>
        <v/>
      </c>
      <c r="AJ701" s="42"/>
      <c r="AK701" s="55"/>
      <c r="AL701" s="46" t="b">
        <v>0</v>
      </c>
      <c r="AM701" s="56"/>
      <c r="AN701" s="57" t="str">
        <f t="shared" si="10"/>
        <v/>
      </c>
      <c r="AO701" s="58" t="str">
        <f t="shared" si="11"/>
        <v/>
      </c>
      <c r="AP701" s="59"/>
      <c r="AQ701" s="60"/>
      <c r="AR701" s="61"/>
      <c r="AS701" s="61"/>
      <c r="AT701" s="61" t="str">
        <f>IFERROR(__xludf.DUMMYFUNCTION("IF( 
  OR($AJ701=""Full Payment"", ISBLANK($K701)),
  """",
  IF(
    OR(
      Q701=""Standard Booking, P1"",
      Q701=""Standard Booking, P2"",
      Q701=""Standard Booking, P3"",
      Q701=""Standard Booking, P4""
    ),
    LET(
      resDate,   $"&amp;"K701,
      tourDate,  $N701,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1" s="62" t="str">
        <f t="shared" si="12"/>
        <v/>
      </c>
      <c r="AV701" s="63"/>
      <c r="AW701" s="64"/>
      <c r="AX701" s="64"/>
      <c r="AY701" s="64"/>
      <c r="AZ701" s="64" t="str">
        <f>IFERROR(__xludf.DUMMYFUNCTION("IF(
  OR($AJ701=""Full Payment"",$AJ701=""P1"", ISBLANK($K701)),
  """",
  IF(
    OR(
      $Q701=""Standard Booking, P2"",
      $Q701=""Standard Booking, P3"",
      $Q701=""Standard Booking, P4""
    ),
    LET(
      resDate,   $K701,
      tourDate,"&amp;"  $N701,
      monthCount, DATEDIF(resDate, tourDate, ""M"") + 1,
      secondDates, ARRAYFORMULA(
        DATE(
          YEAR(resDate),
          MONTH(resDate) + SEQUENCE(monthCount),
          2
        )
      ),
      validDates, FILTER(
        sec"&amp;"ondDates,
        (secondDates &gt; resDate + 2) *
        (secondDates &lt;= tourDate - 3)
      ),
      IF(
        OR($AJ701=""P2"", $AJ701=""P3"", $AJ701=""P4""),
        IF(
          COUNTA(validDates) &lt; 2,
          """",
          TEXT(INDEX(validDates"&amp;", 2), ""mmm d, yyyy"")
        ),
        IF(
          COUNTA(validDates) &lt; 2,
          """",
          TEXTJOIN("", "", TRUE,
            TEXT(INDEX(validDates, 1), ""mmm d, yyyy""),
            TEXT(INDEX(validDates, 2), ""mmm d, yyyy"")
          )
 "&amp;"       )
      )
    ),
    """"
  )
)
"),"")</f>
        <v/>
      </c>
      <c r="BA701" s="65" t="str">
        <f t="shared" si="13"/>
        <v/>
      </c>
      <c r="BB701" s="63"/>
      <c r="BC701" s="64"/>
      <c r="BD701" s="64"/>
      <c r="BE701" s="64"/>
      <c r="BF701" s="64" t="str">
        <f>IFERROR(__xludf.DUMMYFUNCTION("IF(
  OR($AJ701=""Full Payment"",$AJ701=""P1"", $AJ701=""P2""),
  """",
  IF(
    AND(
      NOT(ISBLANK($K701)),
      OR(
        Q701=""Standard Booking, P3"",
        Q701=""Standard Booking, P4""
      )
    ),
    LET(
      resDate,   $K701,
      "&amp;"tourDate,  $N701,
      monthCount, DATEDIF(resDate, tourDate, ""M"") + 1,
      secondDates, ARRAYFORMULA(
        DATE(
          YEAR(resDate),
          MONTH(resDate) + SEQUENCE(monthCount),
          2
        )
      ),
      validDates, FILTER(
  "&amp;"      secondDates,
        (secondDates &gt; resDate + 2) *
        (secondDates &lt;= tourDate - 3)
      ),
      IF(
        $AJ701=""P4"",
        IF(
          COUNTA(validDates) &lt; 3,
          """",
          TEXT(INDEX(validDates, 3), ""mmm d, yyyy"")
  "&amp;"      ),
        IF(
          $AJ701=""P3"",
          IF(
            COUNTA(validDates) &lt; 3,
            """",
            TEXT(INDEX(validDates, 3), ""mmm d, yyyy"")
          ),
          IF(
            COUNTA(validDates) &lt; 3,
            """",
    "&amp;"        TEXTJOIN("", "", TRUE,
              TEXT(INDEX(validDates, 1), ""mmm d, yyyy""),
              TEXT(INDEX(validDates, 2), ""mmm d, yyyy""),
              TEXT(INDEX(validDates, 3), ""mmm d, yyyy"")
            )
          )
        )
      )
    "&amp;"),
    """"
  )
)
"),"")</f>
        <v/>
      </c>
      <c r="BG701" s="65" t="str">
        <f t="shared" si="14"/>
        <v/>
      </c>
      <c r="BH701" s="63"/>
      <c r="BI701" s="64"/>
      <c r="BJ701" s="64"/>
      <c r="BK701" s="64"/>
      <c r="BL701" s="64" t="str">
        <f>IFERROR(__xludf.DUMMYFUNCTION("IF(
  OR($AJ701=""Full Payment"",$AJ701=""P1"",$AJ701=""P2"",$AJ701=""P3""),
  """",
  IF(
    AND(
      NOT(ISBLANK($K701)),
      $Q701=""Standard Booking, P4""
    ),
    LET(
      resDate,   $K701,
      tourDate,  $N701,
      monthCount, DATEDIF(r"&amp;"esDate, tourDate, ""M"") + 1,
      secondDates, ARRAYFORMULA(
        DATE(
          YEAR(resDate),
          MONTH(resDate) + SEQUENCE(monthCount),
          2
        )
      ),
      validDates, FILTER(
        secondDates,
        (secondDates &gt; res"&amp;"Date + 2) *
        (secondDates &lt;= tourDate - 3)
      ),
      IF(
        $AJ701=""P4"",
        IF(
          COUNTA(validDates) &lt; 4,
          """",
          TEXT(
            INDEX(validDates, 4),
            ""mmm d, yyyy""
          )
        ),
"&amp;"        IF(
          COUNTA(validDates) &lt; 4,
          """",
          TEXTJOIN(
            "", "", TRUE,
            TEXT(INDEX(validDates, 1), ""mmm d, yyyy""),
            TEXT(INDEX(validDates, 2), ""mmm d, yyyy""),
            TEXT(INDEX(validDates"&amp;", 3), ""mmm d, yyyy""),
            TEXT(INDEX(validDates, 4), ""mmm d, yyyy"")
          )
        )
      )
    ),
    """"
  )
)
"),"")</f>
        <v/>
      </c>
      <c r="BM701" s="65" t="str">
        <f t="shared" si="15"/>
        <v/>
      </c>
      <c r="BN701" s="66"/>
      <c r="BO701" s="67"/>
      <c r="BP701" s="49" t="b">
        <v>0</v>
      </c>
      <c r="BQ701" s="49" t="b">
        <v>0</v>
      </c>
      <c r="BR701" s="68"/>
      <c r="BS701" s="69"/>
      <c r="BT701" s="70" t="b">
        <v>0</v>
      </c>
      <c r="BU701" s="71"/>
      <c r="BV701" s="72"/>
      <c r="BW701" s="86" t="b">
        <v>0</v>
      </c>
      <c r="BX701" s="87"/>
    </row>
    <row r="702">
      <c r="A702" s="35" t="str">
        <f t="shared" si="1"/>
        <v/>
      </c>
      <c r="B702" s="36" t="str">
        <f t="shared" si="2"/>
        <v/>
      </c>
      <c r="C702" s="36" t="str">
        <f t="array" ref="C702">IF(
  M702="",
  "",
  IFERROR(
    INDEX(
      '{INDEX} Tour Packages'!$A:$ZZ,
      MATCH(
        M702,
        INDEX(
          '{INDEX} Tour Packages'!$A:$ZZ,
          ,
          MATCH("Tour Package Name", '{INDEX} Tour Packages'!$4:$4, 0)
        ),
        0
      ),
      MATCH("Tour Code", '{INDEX} Tour Packages'!$4:$4, 0)
    ),
    "XXX"
  )
)
</f>
        <v/>
      </c>
      <c r="D702" s="36" t="str">
        <f t="shared" si="3"/>
        <v/>
      </c>
      <c r="E702" s="36" t="str">
        <f t="shared" si="4"/>
        <v/>
      </c>
      <c r="F702" s="37" t="str">
        <f t="shared" si="5"/>
        <v/>
      </c>
      <c r="G702" s="89"/>
      <c r="H702" s="89"/>
      <c r="I702" s="90"/>
      <c r="J702" s="40" t="str">
        <f t="shared" si="16"/>
        <v> </v>
      </c>
      <c r="K702" s="91"/>
      <c r="L702" s="55"/>
      <c r="M702" s="55"/>
      <c r="N702" s="91"/>
      <c r="O702" s="43" t="str">
        <f>IFERROR(__xludf.DUMMYFUNCTION("IF(N702="""","""",IFERROR(
  N702 + VALUE(REGEXEXTRACT(P702, ""(\d+)\s+Days"")),
  """"
)
)"),"")</f>
        <v/>
      </c>
      <c r="P702" s="43" t="str">
        <f t="array" ref="P702">IFERROR(
  INDEX(
    INDEX('{INDEX} Tour Packages'!$A:$ZZ, , MATCH(P$3, '{INDEX} Tour Packages'!$4:$4, 0)),
    MATCH(M702, INDEX('{INDEX} Tour Packages'!$A:$ZZ,0, MATCH("Tour Package Name", '{INDEX} Tour Packages'!$4:$4, 0)), 0)
  ),
"")
</f>
        <v/>
      </c>
      <c r="Q702" s="44" t="str">
        <f t="shared" si="7"/>
        <v/>
      </c>
      <c r="R702" s="44" t="str">
        <f>IFERROR(__xludf.DUMMYFUNCTION("IF(OR(ISBLANK(K702), ISBLANK(N702)), """", 
  LET(
    resDate, K702,
    tourDate, N702,
    monthCount, MAX(0, DATEDIF(resDate, tourDate - 3, ""M"") + 1),
    secondDates, ARRAYFORMULA(DATE(YEAR(resDate), MONTH(resDate) + SEQUENCE(monthCount), 2)),
    "&amp;"validDates, FILTER(secondDates, (secondDates &gt; resDate + 2) * (secondDates &lt;= tourDate - 3)),
    IF(ISERROR(validDates), 0, COUNTA(validDates))
  )
)
"),"")</f>
        <v/>
      </c>
      <c r="S702" s="44" t="str">
        <f t="shared" si="8"/>
        <v/>
      </c>
      <c r="T702" s="45" t="str">
        <f t="array" ref="T702">IF(ISBLANK(BO702),IFERROR(
  INDEX(
    INDEX('{INDEX} Payment Terms'!$A:$G, , MATCH(T$3, '{INDEX} Payment Terms'!$4:$4, 0)),
    MATCH(Q702, INDEX('{INDEX} Payment Terms'!$A:$G,0, MATCH("Payment Condition", '{INDEX} Payment Terms'!$4:$4, 0)), 0)
  ),
""),"Cancelled")
</f>
        <v/>
      </c>
      <c r="U702" s="46" t="b">
        <v>0</v>
      </c>
      <c r="V702" s="47" t="str">
        <f>IFERROR(__xludf.DUMMYFUNCTION("IF(OR(L702=""Duo Booking"", L702=""Group Booking""),
IF(U702=FALSE,"""",
    LET(
      bookingType, L702,
      tour, M702,
      mainFirst, H702,
      mainLast, I702,
      mainEmail, G702,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$L$4:L702, bookingType,
          $M$4:M702, tour,
          $H$4:H702, mainFirst,
          $I$4:I702, mainLast,
          $G$4:G702, mainEmail
        ),
        ""000""
      ),
  "&amp;"    baseID &amp; ""-"" &amp; memberNumber
    )
  ),
  """"
)
"),"")</f>
        <v/>
      </c>
      <c r="W702" s="48"/>
      <c r="X702" s="85" t="b">
        <v>0</v>
      </c>
      <c r="Y702" s="85" t="b">
        <v>0</v>
      </c>
      <c r="Z702" s="85" t="b">
        <v>0</v>
      </c>
      <c r="AA702" s="50"/>
      <c r="AB702" s="51"/>
      <c r="AC702" s="85" t="b">
        <v>0</v>
      </c>
      <c r="AD702" s="92"/>
      <c r="AE702" s="88"/>
      <c r="AF702" s="36" t="str">
        <f t="array" ref="AF702">IF(M702="","",INDEX(
      '{INDEX} Tour Packages'!$A:$ZP,
      MATCH($M702, '{INDEX} Tour Packages'!$A:$A, 0),
      MATCH(AF$3, '{INDEX} Tour Packages'!$4:$4, 0)
    ))</f>
        <v/>
      </c>
      <c r="AG702" s="36" t="str">
        <f t="array" ref="AG702">IF(M702="","",INDEX(
      '{INDEX} Tour Packages'!$A:$ZP,
      MATCH($M702, '{INDEX} Tour Packages'!$A:$A, 0),
      MATCH(AG$3, '{INDEX} Tour Packages'!$4:$4, 0)
    ))</f>
        <v/>
      </c>
      <c r="AH702" s="36" t="str">
        <f t="array" ref="AH702">IF(M702="","",INDEX(
      '{INDEX} Tour Packages'!$A:$ZP,
      MATCH($M702, '{INDEX} Tour Packages'!$A:$A, 0),
      MATCH(AH$3, '{INDEX} Tour Packages'!$4:$4, 0)
    ))</f>
        <v/>
      </c>
      <c r="AI702" s="54" t="str">
        <f t="shared" si="9"/>
        <v/>
      </c>
      <c r="AJ702" s="42"/>
      <c r="AK702" s="55"/>
      <c r="AL702" s="46" t="b">
        <v>0</v>
      </c>
      <c r="AM702" s="56"/>
      <c r="AN702" s="57" t="str">
        <f t="shared" si="10"/>
        <v/>
      </c>
      <c r="AO702" s="58" t="str">
        <f t="shared" si="11"/>
        <v/>
      </c>
      <c r="AP702" s="59"/>
      <c r="AQ702" s="60"/>
      <c r="AR702" s="61"/>
      <c r="AS702" s="61"/>
      <c r="AT702" s="61" t="str">
        <f>IFERROR(__xludf.DUMMYFUNCTION("IF( 
  OR($AJ702=""Full Payment"", ISBLANK($K702)),
  """",
  IF(
    OR(
      Q702=""Standard Booking, P1"",
      Q702=""Standard Booking, P2"",
      Q702=""Standard Booking, P3"",
      Q702=""Standard Booking, P4""
    ),
    LET(
      resDate,   $"&amp;"K702,
      tourDate,  $N702,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2" s="62" t="str">
        <f t="shared" si="12"/>
        <v/>
      </c>
      <c r="AV702" s="63"/>
      <c r="AW702" s="64"/>
      <c r="AX702" s="64"/>
      <c r="AY702" s="64"/>
      <c r="AZ702" s="64" t="str">
        <f>IFERROR(__xludf.DUMMYFUNCTION("IF(
  OR($AJ702=""Full Payment"",$AJ702=""P1"", ISBLANK($K702)),
  """",
  IF(
    OR(
      $Q702=""Standard Booking, P2"",
      $Q702=""Standard Booking, P3"",
      $Q702=""Standard Booking, P4""
    ),
    LET(
      resDate,   $K702,
      tourDate,"&amp;"  $N702,
      monthCount, DATEDIF(resDate, tourDate, ""M"") + 1,
      secondDates, ARRAYFORMULA(
        DATE(
          YEAR(resDate),
          MONTH(resDate) + SEQUENCE(monthCount),
          2
        )
      ),
      validDates, FILTER(
        sec"&amp;"ondDates,
        (secondDates &gt; resDate + 2) *
        (secondDates &lt;= tourDate - 3)
      ),
      IF(
        OR($AJ702=""P2"", $AJ702=""P3"", $AJ702=""P4""),
        IF(
          COUNTA(validDates) &lt; 2,
          """",
          TEXT(INDEX(validDates"&amp;", 2), ""mmm d, yyyy"")
        ),
        IF(
          COUNTA(validDates) &lt; 2,
          """",
          TEXTJOIN("", "", TRUE,
            TEXT(INDEX(validDates, 1), ""mmm d, yyyy""),
            TEXT(INDEX(validDates, 2), ""mmm d, yyyy"")
          )
 "&amp;"       )
      )
    ),
    """"
  )
)
"),"")</f>
        <v/>
      </c>
      <c r="BA702" s="65" t="str">
        <f t="shared" si="13"/>
        <v/>
      </c>
      <c r="BB702" s="63"/>
      <c r="BC702" s="64"/>
      <c r="BD702" s="64"/>
      <c r="BE702" s="64"/>
      <c r="BF702" s="64" t="str">
        <f>IFERROR(__xludf.DUMMYFUNCTION("IF(
  OR($AJ702=""Full Payment"",$AJ702=""P1"", $AJ702=""P2""),
  """",
  IF(
    AND(
      NOT(ISBLANK($K702)),
      OR(
        Q702=""Standard Booking, P3"",
        Q702=""Standard Booking, P4""
      )
    ),
    LET(
      resDate,   $K702,
      "&amp;"tourDate,  $N702,
      monthCount, DATEDIF(resDate, tourDate, ""M"") + 1,
      secondDates, ARRAYFORMULA(
        DATE(
          YEAR(resDate),
          MONTH(resDate) + SEQUENCE(monthCount),
          2
        )
      ),
      validDates, FILTER(
  "&amp;"      secondDates,
        (secondDates &gt; resDate + 2) *
        (secondDates &lt;= tourDate - 3)
      ),
      IF(
        $AJ702=""P4"",
        IF(
          COUNTA(validDates) &lt; 3,
          """",
          TEXT(INDEX(validDates, 3), ""mmm d, yyyy"")
  "&amp;"      ),
        IF(
          $AJ702=""P3"",
          IF(
            COUNTA(validDates) &lt; 3,
            """",
            TEXT(INDEX(validDates, 3), ""mmm d, yyyy"")
          ),
          IF(
            COUNTA(validDates) &lt; 3,
            """",
    "&amp;"        TEXTJOIN("", "", TRUE,
              TEXT(INDEX(validDates, 1), ""mmm d, yyyy""),
              TEXT(INDEX(validDates, 2), ""mmm d, yyyy""),
              TEXT(INDEX(validDates, 3), ""mmm d, yyyy"")
            )
          )
        )
      )
    "&amp;"),
    """"
  )
)
"),"")</f>
        <v/>
      </c>
      <c r="BG702" s="65" t="str">
        <f t="shared" si="14"/>
        <v/>
      </c>
      <c r="BH702" s="63"/>
      <c r="BI702" s="64"/>
      <c r="BJ702" s="64"/>
      <c r="BK702" s="64"/>
      <c r="BL702" s="64" t="str">
        <f>IFERROR(__xludf.DUMMYFUNCTION("IF(
  OR($AJ702=""Full Payment"",$AJ702=""P1"",$AJ702=""P2"",$AJ702=""P3""),
  """",
  IF(
    AND(
      NOT(ISBLANK($K702)),
      $Q702=""Standard Booking, P4""
    ),
    LET(
      resDate,   $K702,
      tourDate,  $N702,
      monthCount, DATEDIF(r"&amp;"esDate, tourDate, ""M"") + 1,
      secondDates, ARRAYFORMULA(
        DATE(
          YEAR(resDate),
          MONTH(resDate) + SEQUENCE(monthCount),
          2
        )
      ),
      validDates, FILTER(
        secondDates,
        (secondDates &gt; res"&amp;"Date + 2) *
        (secondDates &lt;= tourDate - 3)
      ),
      IF(
        $AJ702=""P4"",
        IF(
          COUNTA(validDates) &lt; 4,
          """",
          TEXT(
            INDEX(validDates, 4),
            ""mmm d, yyyy""
          )
        ),
"&amp;"        IF(
          COUNTA(validDates) &lt; 4,
          """",
          TEXTJOIN(
            "", "", TRUE,
            TEXT(INDEX(validDates, 1), ""mmm d, yyyy""),
            TEXT(INDEX(validDates, 2), ""mmm d, yyyy""),
            TEXT(INDEX(validDates"&amp;", 3), ""mmm d, yyyy""),
            TEXT(INDEX(validDates, 4), ""mmm d, yyyy"")
          )
        )
      )
    ),
    """"
  )
)
"),"")</f>
        <v/>
      </c>
      <c r="BM702" s="65" t="str">
        <f t="shared" si="15"/>
        <v/>
      </c>
      <c r="BN702" s="66"/>
      <c r="BO702" s="67"/>
      <c r="BP702" s="49" t="b">
        <v>0</v>
      </c>
      <c r="BQ702" s="49" t="b">
        <v>0</v>
      </c>
      <c r="BR702" s="68"/>
      <c r="BS702" s="69"/>
      <c r="BT702" s="70" t="b">
        <v>0</v>
      </c>
      <c r="BU702" s="71"/>
      <c r="BV702" s="72"/>
      <c r="BW702" s="86" t="b">
        <v>0</v>
      </c>
      <c r="BX702" s="87"/>
    </row>
    <row r="703">
      <c r="A703" s="35" t="str">
        <f t="shared" si="1"/>
        <v/>
      </c>
      <c r="B703" s="36" t="str">
        <f t="shared" si="2"/>
        <v/>
      </c>
      <c r="C703" s="36" t="str">
        <f t="array" ref="C703">IF(
  M703="",
  "",
  IFERROR(
    INDEX(
      '{INDEX} Tour Packages'!$A:$ZZ,
      MATCH(
        M703,
        INDEX(
          '{INDEX} Tour Packages'!$A:$ZZ,
          ,
          MATCH("Tour Package Name", '{INDEX} Tour Packages'!$4:$4, 0)
        ),
        0
      ),
      MATCH("Tour Code", '{INDEX} Tour Packages'!$4:$4, 0)
    ),
    "XXX"
  )
)
</f>
        <v/>
      </c>
      <c r="D703" s="36" t="str">
        <f t="shared" si="3"/>
        <v/>
      </c>
      <c r="E703" s="36" t="str">
        <f t="shared" si="4"/>
        <v/>
      </c>
      <c r="F703" s="37" t="str">
        <f t="shared" si="5"/>
        <v/>
      </c>
      <c r="G703" s="89"/>
      <c r="H703" s="89"/>
      <c r="I703" s="90"/>
      <c r="J703" s="40" t="str">
        <f t="shared" si="16"/>
        <v> </v>
      </c>
      <c r="K703" s="91"/>
      <c r="L703" s="55"/>
      <c r="M703" s="55"/>
      <c r="N703" s="91"/>
      <c r="O703" s="43" t="str">
        <f>IFERROR(__xludf.DUMMYFUNCTION("IF(N703="""","""",IFERROR(
  N703 + VALUE(REGEXEXTRACT(P703, ""(\d+)\s+Days"")),
  """"
)
)"),"")</f>
        <v/>
      </c>
      <c r="P703" s="43" t="str">
        <f t="array" ref="P703">IFERROR(
  INDEX(
    INDEX('{INDEX} Tour Packages'!$A:$ZZ, , MATCH(P$3, '{INDEX} Tour Packages'!$4:$4, 0)),
    MATCH(M703, INDEX('{INDEX} Tour Packages'!$A:$ZZ,0, MATCH("Tour Package Name", '{INDEX} Tour Packages'!$4:$4, 0)), 0)
  ),
"")
</f>
        <v/>
      </c>
      <c r="Q703" s="44" t="str">
        <f t="shared" si="7"/>
        <v/>
      </c>
      <c r="R703" s="44" t="str">
        <f>IFERROR(__xludf.DUMMYFUNCTION("IF(OR(ISBLANK(K703), ISBLANK(N703)), """", 
  LET(
    resDate, K703,
    tourDate, N703,
    monthCount, MAX(0, DATEDIF(resDate, tourDate - 3, ""M"") + 1),
    secondDates, ARRAYFORMULA(DATE(YEAR(resDate), MONTH(resDate) + SEQUENCE(monthCount), 2)),
    "&amp;"validDates, FILTER(secondDates, (secondDates &gt; resDate + 2) * (secondDates &lt;= tourDate - 3)),
    IF(ISERROR(validDates), 0, COUNTA(validDates))
  )
)
"),"")</f>
        <v/>
      </c>
      <c r="S703" s="44" t="str">
        <f t="shared" si="8"/>
        <v/>
      </c>
      <c r="T703" s="45" t="str">
        <f t="array" ref="T703">IF(ISBLANK(BO703),IFERROR(
  INDEX(
    INDEX('{INDEX} Payment Terms'!$A:$G, , MATCH(T$3, '{INDEX} Payment Terms'!$4:$4, 0)),
    MATCH(Q703, INDEX('{INDEX} Payment Terms'!$A:$G,0, MATCH("Payment Condition", '{INDEX} Payment Terms'!$4:$4, 0)), 0)
  ),
""),"Cancelled")
</f>
        <v/>
      </c>
      <c r="U703" s="46" t="b">
        <v>0</v>
      </c>
      <c r="V703" s="47" t="str">
        <f>IFERROR(__xludf.DUMMYFUNCTION("IF(OR(L703=""Duo Booking"", L703=""Group Booking""),
IF(U703=FALSE,"""",
    LET(
      bookingType, L703,
      tour, M703,
      mainFirst, H703,
      mainLast, I703,
      mainEmail, G703,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$L$4:L703, bookingType,
          $M$4:M703, tour,
          $H$4:H703, mainFirst,
          $I$4:I703, mainLast,
          $G$4:G703, mainEmail
        ),
        ""000""
      ),
  "&amp;"    baseID &amp; ""-"" &amp; memberNumber
    )
  ),
  """"
)
"),"")</f>
        <v/>
      </c>
      <c r="W703" s="48"/>
      <c r="X703" s="85" t="b">
        <v>0</v>
      </c>
      <c r="Y703" s="85" t="b">
        <v>0</v>
      </c>
      <c r="Z703" s="85" t="b">
        <v>0</v>
      </c>
      <c r="AA703" s="50"/>
      <c r="AB703" s="51"/>
      <c r="AC703" s="85" t="b">
        <v>0</v>
      </c>
      <c r="AD703" s="92"/>
      <c r="AE703" s="88"/>
      <c r="AF703" s="36" t="str">
        <f t="array" ref="AF703">IF(M703="","",INDEX(
      '{INDEX} Tour Packages'!$A:$ZP,
      MATCH($M703, '{INDEX} Tour Packages'!$A:$A, 0),
      MATCH(AF$3, '{INDEX} Tour Packages'!$4:$4, 0)
    ))</f>
        <v/>
      </c>
      <c r="AG703" s="36" t="str">
        <f t="array" ref="AG703">IF(M703="","",INDEX(
      '{INDEX} Tour Packages'!$A:$ZP,
      MATCH($M703, '{INDEX} Tour Packages'!$A:$A, 0),
      MATCH(AG$3, '{INDEX} Tour Packages'!$4:$4, 0)
    ))</f>
        <v/>
      </c>
      <c r="AH703" s="36" t="str">
        <f t="array" ref="AH703">IF(M703="","",INDEX(
      '{INDEX} Tour Packages'!$A:$ZP,
      MATCH($M703, '{INDEX} Tour Packages'!$A:$A, 0),
      MATCH(AH$3, '{INDEX} Tour Packages'!$4:$4, 0)
    ))</f>
        <v/>
      </c>
      <c r="AI703" s="54" t="str">
        <f t="shared" si="9"/>
        <v/>
      </c>
      <c r="AJ703" s="42"/>
      <c r="AK703" s="55"/>
      <c r="AL703" s="46" t="b">
        <v>0</v>
      </c>
      <c r="AM703" s="56"/>
      <c r="AN703" s="57" t="str">
        <f t="shared" si="10"/>
        <v/>
      </c>
      <c r="AO703" s="58" t="str">
        <f t="shared" si="11"/>
        <v/>
      </c>
      <c r="AP703" s="59"/>
      <c r="AQ703" s="60"/>
      <c r="AR703" s="61"/>
      <c r="AS703" s="61"/>
      <c r="AT703" s="61" t="str">
        <f>IFERROR(__xludf.DUMMYFUNCTION("IF( 
  OR($AJ703=""Full Payment"", ISBLANK($K703)),
  """",
  IF(
    OR(
      Q703=""Standard Booking, P1"",
      Q703=""Standard Booking, P2"",
      Q703=""Standard Booking, P3"",
      Q703=""Standard Booking, P4""
    ),
    LET(
      resDate,   $"&amp;"K703,
      tourDate,  $N703,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3" s="62" t="str">
        <f t="shared" si="12"/>
        <v/>
      </c>
      <c r="AV703" s="63"/>
      <c r="AW703" s="64"/>
      <c r="AX703" s="64"/>
      <c r="AY703" s="64"/>
      <c r="AZ703" s="64" t="str">
        <f>IFERROR(__xludf.DUMMYFUNCTION("IF(
  OR($AJ703=""Full Payment"",$AJ703=""P1"", ISBLANK($K703)),
  """",
  IF(
    OR(
      $Q703=""Standard Booking, P2"",
      $Q703=""Standard Booking, P3"",
      $Q703=""Standard Booking, P4""
    ),
    LET(
      resDate,   $K703,
      tourDate,"&amp;"  $N703,
      monthCount, DATEDIF(resDate, tourDate, ""M"") + 1,
      secondDates, ARRAYFORMULA(
        DATE(
          YEAR(resDate),
          MONTH(resDate) + SEQUENCE(monthCount),
          2
        )
      ),
      validDates, FILTER(
        sec"&amp;"ondDates,
        (secondDates &gt; resDate + 2) *
        (secondDates &lt;= tourDate - 3)
      ),
      IF(
        OR($AJ703=""P2"", $AJ703=""P3"", $AJ703=""P4""),
        IF(
          COUNTA(validDates) &lt; 2,
          """",
          TEXT(INDEX(validDates"&amp;", 2), ""mmm d, yyyy"")
        ),
        IF(
          COUNTA(validDates) &lt; 2,
          """",
          TEXTJOIN("", "", TRUE,
            TEXT(INDEX(validDates, 1), ""mmm d, yyyy""),
            TEXT(INDEX(validDates, 2), ""mmm d, yyyy"")
          )
 "&amp;"       )
      )
    ),
    """"
  )
)
"),"")</f>
        <v/>
      </c>
      <c r="BA703" s="65" t="str">
        <f t="shared" si="13"/>
        <v/>
      </c>
      <c r="BB703" s="63"/>
      <c r="BC703" s="64"/>
      <c r="BD703" s="64"/>
      <c r="BE703" s="64"/>
      <c r="BF703" s="64" t="str">
        <f>IFERROR(__xludf.DUMMYFUNCTION("IF(
  OR($AJ703=""Full Payment"",$AJ703=""P1"", $AJ703=""P2""),
  """",
  IF(
    AND(
      NOT(ISBLANK($K703)),
      OR(
        Q703=""Standard Booking, P3"",
        Q703=""Standard Booking, P4""
      )
    ),
    LET(
      resDate,   $K703,
      "&amp;"tourDate,  $N703,
      monthCount, DATEDIF(resDate, tourDate, ""M"") + 1,
      secondDates, ARRAYFORMULA(
        DATE(
          YEAR(resDate),
          MONTH(resDate) + SEQUENCE(monthCount),
          2
        )
      ),
      validDates, FILTER(
  "&amp;"      secondDates,
        (secondDates &gt; resDate + 2) *
        (secondDates &lt;= tourDate - 3)
      ),
      IF(
        $AJ703=""P4"",
        IF(
          COUNTA(validDates) &lt; 3,
          """",
          TEXT(INDEX(validDates, 3), ""mmm d, yyyy"")
  "&amp;"      ),
        IF(
          $AJ703=""P3"",
          IF(
            COUNTA(validDates) &lt; 3,
            """",
            TEXT(INDEX(validDates, 3), ""mmm d, yyyy"")
          ),
          IF(
            COUNTA(validDates) &lt; 3,
            """",
    "&amp;"        TEXTJOIN("", "", TRUE,
              TEXT(INDEX(validDates, 1), ""mmm d, yyyy""),
              TEXT(INDEX(validDates, 2), ""mmm d, yyyy""),
              TEXT(INDEX(validDates, 3), ""mmm d, yyyy"")
            )
          )
        )
      )
    "&amp;"),
    """"
  )
)
"),"")</f>
        <v/>
      </c>
      <c r="BG703" s="65" t="str">
        <f t="shared" si="14"/>
        <v/>
      </c>
      <c r="BH703" s="63"/>
      <c r="BI703" s="64"/>
      <c r="BJ703" s="64"/>
      <c r="BK703" s="64"/>
      <c r="BL703" s="64" t="str">
        <f>IFERROR(__xludf.DUMMYFUNCTION("IF(
  OR($AJ703=""Full Payment"",$AJ703=""P1"",$AJ703=""P2"",$AJ703=""P3""),
  """",
  IF(
    AND(
      NOT(ISBLANK($K703)),
      $Q703=""Standard Booking, P4""
    ),
    LET(
      resDate,   $K703,
      tourDate,  $N703,
      monthCount, DATEDIF(r"&amp;"esDate, tourDate, ""M"") + 1,
      secondDates, ARRAYFORMULA(
        DATE(
          YEAR(resDate),
          MONTH(resDate) + SEQUENCE(monthCount),
          2
        )
      ),
      validDates, FILTER(
        secondDates,
        (secondDates &gt; res"&amp;"Date + 2) *
        (secondDates &lt;= tourDate - 3)
      ),
      IF(
        $AJ703=""P4"",
        IF(
          COUNTA(validDates) &lt; 4,
          """",
          TEXT(
            INDEX(validDates, 4),
            ""mmm d, yyyy""
          )
        ),
"&amp;"        IF(
          COUNTA(validDates) &lt; 4,
          """",
          TEXTJOIN(
            "", "", TRUE,
            TEXT(INDEX(validDates, 1), ""mmm d, yyyy""),
            TEXT(INDEX(validDates, 2), ""mmm d, yyyy""),
            TEXT(INDEX(validDates"&amp;", 3), ""mmm d, yyyy""),
            TEXT(INDEX(validDates, 4), ""mmm d, yyyy"")
          )
        )
      )
    ),
    """"
  )
)
"),"")</f>
        <v/>
      </c>
      <c r="BM703" s="65" t="str">
        <f t="shared" si="15"/>
        <v/>
      </c>
      <c r="BN703" s="66"/>
      <c r="BO703" s="67"/>
      <c r="BP703" s="49" t="b">
        <v>0</v>
      </c>
      <c r="BQ703" s="49" t="b">
        <v>0</v>
      </c>
      <c r="BR703" s="68"/>
      <c r="BS703" s="69"/>
      <c r="BT703" s="70" t="b">
        <v>0</v>
      </c>
      <c r="BU703" s="71"/>
      <c r="BV703" s="72"/>
      <c r="BW703" s="86" t="b">
        <v>0</v>
      </c>
      <c r="BX703" s="87"/>
    </row>
    <row r="704">
      <c r="A704" s="35" t="str">
        <f t="shared" si="1"/>
        <v/>
      </c>
      <c r="B704" s="36" t="str">
        <f t="shared" si="2"/>
        <v/>
      </c>
      <c r="C704" s="36" t="str">
        <f t="array" ref="C704">IF(
  M704="",
  "",
  IFERROR(
    INDEX(
      '{INDEX} Tour Packages'!$A:$ZZ,
      MATCH(
        M704,
        INDEX(
          '{INDEX} Tour Packages'!$A:$ZZ,
          ,
          MATCH("Tour Package Name", '{INDEX} Tour Packages'!$4:$4, 0)
        ),
        0
      ),
      MATCH("Tour Code", '{INDEX} Tour Packages'!$4:$4, 0)
    ),
    "XXX"
  )
)
</f>
        <v/>
      </c>
      <c r="D704" s="36" t="str">
        <f t="shared" si="3"/>
        <v/>
      </c>
      <c r="E704" s="36" t="str">
        <f t="shared" si="4"/>
        <v/>
      </c>
      <c r="F704" s="37" t="str">
        <f t="shared" si="5"/>
        <v/>
      </c>
      <c r="G704" s="89"/>
      <c r="H704" s="89"/>
      <c r="I704" s="90"/>
      <c r="J704" s="40" t="str">
        <f t="shared" si="16"/>
        <v> </v>
      </c>
      <c r="K704" s="91"/>
      <c r="L704" s="55"/>
      <c r="M704" s="55"/>
      <c r="N704" s="91"/>
      <c r="O704" s="43" t="str">
        <f>IFERROR(__xludf.DUMMYFUNCTION("IF(N704="""","""",IFERROR(
  N704 + VALUE(REGEXEXTRACT(P704, ""(\d+)\s+Days"")),
  """"
)
)"),"")</f>
        <v/>
      </c>
      <c r="P704" s="43" t="str">
        <f t="array" ref="P704">IFERROR(
  INDEX(
    INDEX('{INDEX} Tour Packages'!$A:$ZZ, , MATCH(P$3, '{INDEX} Tour Packages'!$4:$4, 0)),
    MATCH(M704, INDEX('{INDEX} Tour Packages'!$A:$ZZ,0, MATCH("Tour Package Name", '{INDEX} Tour Packages'!$4:$4, 0)), 0)
  ),
"")
</f>
        <v/>
      </c>
      <c r="Q704" s="44" t="str">
        <f t="shared" si="7"/>
        <v/>
      </c>
      <c r="R704" s="44" t="str">
        <f>IFERROR(__xludf.DUMMYFUNCTION("IF(OR(ISBLANK(K704), ISBLANK(N704)), """", 
  LET(
    resDate, K704,
    tourDate, N704,
    monthCount, MAX(0, DATEDIF(resDate, tourDate - 3, ""M"") + 1),
    secondDates, ARRAYFORMULA(DATE(YEAR(resDate), MONTH(resDate) + SEQUENCE(monthCount), 2)),
    "&amp;"validDates, FILTER(secondDates, (secondDates &gt; resDate + 2) * (secondDates &lt;= tourDate - 3)),
    IF(ISERROR(validDates), 0, COUNTA(validDates))
  )
)
"),"")</f>
        <v/>
      </c>
      <c r="S704" s="44" t="str">
        <f t="shared" si="8"/>
        <v/>
      </c>
      <c r="T704" s="45" t="str">
        <f t="array" ref="T704">IF(ISBLANK(BO704),IFERROR(
  INDEX(
    INDEX('{INDEX} Payment Terms'!$A:$G, , MATCH(T$3, '{INDEX} Payment Terms'!$4:$4, 0)),
    MATCH(Q704, INDEX('{INDEX} Payment Terms'!$A:$G,0, MATCH("Payment Condition", '{INDEX} Payment Terms'!$4:$4, 0)), 0)
  ),
""),"Cancelled")
</f>
        <v/>
      </c>
      <c r="U704" s="46" t="b">
        <v>0</v>
      </c>
      <c r="V704" s="47" t="str">
        <f>IFERROR(__xludf.DUMMYFUNCTION("IF(OR(L704=""Duo Booking"", L704=""Group Booking""),
IF(U704=FALSE,"""",
    LET(
      bookingType, L704,
      tour, M704,
      mainFirst, H704,
      mainLast, I704,
      mainEmail, G704,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$L$4:L704, bookingType,
          $M$4:M704, tour,
          $H$4:H704, mainFirst,
          $I$4:I704, mainLast,
          $G$4:G704, mainEmail
        ),
        ""000""
      ),
  "&amp;"    baseID &amp; ""-"" &amp; memberNumber
    )
  ),
  """"
)
"),"")</f>
        <v/>
      </c>
      <c r="W704" s="48"/>
      <c r="X704" s="85" t="b">
        <v>0</v>
      </c>
      <c r="Y704" s="85" t="b">
        <v>0</v>
      </c>
      <c r="Z704" s="85" t="b">
        <v>0</v>
      </c>
      <c r="AA704" s="50"/>
      <c r="AB704" s="51"/>
      <c r="AC704" s="85" t="b">
        <v>0</v>
      </c>
      <c r="AD704" s="92"/>
      <c r="AE704" s="88"/>
      <c r="AF704" s="36" t="str">
        <f t="array" ref="AF704">IF(M704="","",INDEX(
      '{INDEX} Tour Packages'!$A:$ZP,
      MATCH($M704, '{INDEX} Tour Packages'!$A:$A, 0),
      MATCH(AF$3, '{INDEX} Tour Packages'!$4:$4, 0)
    ))</f>
        <v/>
      </c>
      <c r="AG704" s="36" t="str">
        <f t="array" ref="AG704">IF(M704="","",INDEX(
      '{INDEX} Tour Packages'!$A:$ZP,
      MATCH($M704, '{INDEX} Tour Packages'!$A:$A, 0),
      MATCH(AG$3, '{INDEX} Tour Packages'!$4:$4, 0)
    ))</f>
        <v/>
      </c>
      <c r="AH704" s="36" t="str">
        <f t="array" ref="AH704">IF(M704="","",INDEX(
      '{INDEX} Tour Packages'!$A:$ZP,
      MATCH($M704, '{INDEX} Tour Packages'!$A:$A, 0),
      MATCH(AH$3, '{INDEX} Tour Packages'!$4:$4, 0)
    ))</f>
        <v/>
      </c>
      <c r="AI704" s="54" t="str">
        <f t="shared" si="9"/>
        <v/>
      </c>
      <c r="AJ704" s="42"/>
      <c r="AK704" s="55"/>
      <c r="AL704" s="46" t="b">
        <v>0</v>
      </c>
      <c r="AM704" s="56"/>
      <c r="AN704" s="57" t="str">
        <f t="shared" si="10"/>
        <v/>
      </c>
      <c r="AO704" s="58" t="str">
        <f t="shared" si="11"/>
        <v/>
      </c>
      <c r="AP704" s="59"/>
      <c r="AQ704" s="60"/>
      <c r="AR704" s="61"/>
      <c r="AS704" s="61"/>
      <c r="AT704" s="61" t="str">
        <f>IFERROR(__xludf.DUMMYFUNCTION("IF( 
  OR($AJ704=""Full Payment"", ISBLANK($K704)),
  """",
  IF(
    OR(
      Q704=""Standard Booking, P1"",
      Q704=""Standard Booking, P2"",
      Q704=""Standard Booking, P3"",
      Q704=""Standard Booking, P4""
    ),
    LET(
      resDate,   $"&amp;"K704,
      tourDate,  $N704,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4" s="62" t="str">
        <f t="shared" si="12"/>
        <v/>
      </c>
      <c r="AV704" s="63"/>
      <c r="AW704" s="64"/>
      <c r="AX704" s="64"/>
      <c r="AY704" s="64"/>
      <c r="AZ704" s="64" t="str">
        <f>IFERROR(__xludf.DUMMYFUNCTION("IF(
  OR($AJ704=""Full Payment"",$AJ704=""P1"", ISBLANK($K704)),
  """",
  IF(
    OR(
      $Q704=""Standard Booking, P2"",
      $Q704=""Standard Booking, P3"",
      $Q704=""Standard Booking, P4""
    ),
    LET(
      resDate,   $K704,
      tourDate,"&amp;"  $N704,
      monthCount, DATEDIF(resDate, tourDate, ""M"") + 1,
      secondDates, ARRAYFORMULA(
        DATE(
          YEAR(resDate),
          MONTH(resDate) + SEQUENCE(monthCount),
          2
        )
      ),
      validDates, FILTER(
        sec"&amp;"ondDates,
        (secondDates &gt; resDate + 2) *
        (secondDates &lt;= tourDate - 3)
      ),
      IF(
        OR($AJ704=""P2"", $AJ704=""P3"", $AJ704=""P4""),
        IF(
          COUNTA(validDates) &lt; 2,
          """",
          TEXT(INDEX(validDates"&amp;", 2), ""mmm d, yyyy"")
        ),
        IF(
          COUNTA(validDates) &lt; 2,
          """",
          TEXTJOIN("", "", TRUE,
            TEXT(INDEX(validDates, 1), ""mmm d, yyyy""),
            TEXT(INDEX(validDates, 2), ""mmm d, yyyy"")
          )
 "&amp;"       )
      )
    ),
    """"
  )
)
"),"")</f>
        <v/>
      </c>
      <c r="BA704" s="65" t="str">
        <f t="shared" si="13"/>
        <v/>
      </c>
      <c r="BB704" s="63"/>
      <c r="BC704" s="64"/>
      <c r="BD704" s="64"/>
      <c r="BE704" s="64"/>
      <c r="BF704" s="64" t="str">
        <f>IFERROR(__xludf.DUMMYFUNCTION("IF(
  OR($AJ704=""Full Payment"",$AJ704=""P1"", $AJ704=""P2""),
  """",
  IF(
    AND(
      NOT(ISBLANK($K704)),
      OR(
        Q704=""Standard Booking, P3"",
        Q704=""Standard Booking, P4""
      )
    ),
    LET(
      resDate,   $K704,
      "&amp;"tourDate,  $N704,
      monthCount, DATEDIF(resDate, tourDate, ""M"") + 1,
      secondDates, ARRAYFORMULA(
        DATE(
          YEAR(resDate),
          MONTH(resDate) + SEQUENCE(monthCount),
          2
        )
      ),
      validDates, FILTER(
  "&amp;"      secondDates,
        (secondDates &gt; resDate + 2) *
        (secondDates &lt;= tourDate - 3)
      ),
      IF(
        $AJ704=""P4"",
        IF(
          COUNTA(validDates) &lt; 3,
          """",
          TEXT(INDEX(validDates, 3), ""mmm d, yyyy"")
  "&amp;"      ),
        IF(
          $AJ704=""P3"",
          IF(
            COUNTA(validDates) &lt; 3,
            """",
            TEXT(INDEX(validDates, 3), ""mmm d, yyyy"")
          ),
          IF(
            COUNTA(validDates) &lt; 3,
            """",
    "&amp;"        TEXTJOIN("", "", TRUE,
              TEXT(INDEX(validDates, 1), ""mmm d, yyyy""),
              TEXT(INDEX(validDates, 2), ""mmm d, yyyy""),
              TEXT(INDEX(validDates, 3), ""mmm d, yyyy"")
            )
          )
        )
      )
    "&amp;"),
    """"
  )
)
"),"")</f>
        <v/>
      </c>
      <c r="BG704" s="65" t="str">
        <f t="shared" si="14"/>
        <v/>
      </c>
      <c r="BH704" s="63"/>
      <c r="BI704" s="64"/>
      <c r="BJ704" s="64"/>
      <c r="BK704" s="64"/>
      <c r="BL704" s="64" t="str">
        <f>IFERROR(__xludf.DUMMYFUNCTION("IF(
  OR($AJ704=""Full Payment"",$AJ704=""P1"",$AJ704=""P2"",$AJ704=""P3""),
  """",
  IF(
    AND(
      NOT(ISBLANK($K704)),
      $Q704=""Standard Booking, P4""
    ),
    LET(
      resDate,   $K704,
      tourDate,  $N704,
      monthCount, DATEDIF(r"&amp;"esDate, tourDate, ""M"") + 1,
      secondDates, ARRAYFORMULA(
        DATE(
          YEAR(resDate),
          MONTH(resDate) + SEQUENCE(monthCount),
          2
        )
      ),
      validDates, FILTER(
        secondDates,
        (secondDates &gt; res"&amp;"Date + 2) *
        (secondDates &lt;= tourDate - 3)
      ),
      IF(
        $AJ704=""P4"",
        IF(
          COUNTA(validDates) &lt; 4,
          """",
          TEXT(
            INDEX(validDates, 4),
            ""mmm d, yyyy""
          )
        ),
"&amp;"        IF(
          COUNTA(validDates) &lt; 4,
          """",
          TEXTJOIN(
            "", "", TRUE,
            TEXT(INDEX(validDates, 1), ""mmm d, yyyy""),
            TEXT(INDEX(validDates, 2), ""mmm d, yyyy""),
            TEXT(INDEX(validDates"&amp;", 3), ""mmm d, yyyy""),
            TEXT(INDEX(validDates, 4), ""mmm d, yyyy"")
          )
        )
      )
    ),
    """"
  )
)
"),"")</f>
        <v/>
      </c>
      <c r="BM704" s="65" t="str">
        <f t="shared" si="15"/>
        <v/>
      </c>
      <c r="BN704" s="66"/>
      <c r="BO704" s="67"/>
      <c r="BP704" s="49" t="b">
        <v>0</v>
      </c>
      <c r="BQ704" s="49" t="b">
        <v>0</v>
      </c>
      <c r="BR704" s="68"/>
      <c r="BS704" s="69"/>
      <c r="BT704" s="70" t="b">
        <v>0</v>
      </c>
      <c r="BU704" s="71"/>
      <c r="BV704" s="72"/>
      <c r="BW704" s="86" t="b">
        <v>0</v>
      </c>
      <c r="BX704" s="87"/>
    </row>
    <row r="705">
      <c r="A705" s="35" t="str">
        <f t="shared" si="1"/>
        <v/>
      </c>
      <c r="B705" s="36" t="str">
        <f t="shared" si="2"/>
        <v/>
      </c>
      <c r="C705" s="36" t="str">
        <f t="array" ref="C705">IF(
  M705="",
  "",
  IFERROR(
    INDEX(
      '{INDEX} Tour Packages'!$A:$ZZ,
      MATCH(
        M705,
        INDEX(
          '{INDEX} Tour Packages'!$A:$ZZ,
          ,
          MATCH("Tour Package Name", '{INDEX} Tour Packages'!$4:$4, 0)
        ),
        0
      ),
      MATCH("Tour Code", '{INDEX} Tour Packages'!$4:$4, 0)
    ),
    "XXX"
  )
)
</f>
        <v/>
      </c>
      <c r="D705" s="36" t="str">
        <f t="shared" si="3"/>
        <v/>
      </c>
      <c r="E705" s="36" t="str">
        <f t="shared" si="4"/>
        <v/>
      </c>
      <c r="F705" s="37" t="str">
        <f t="shared" si="5"/>
        <v/>
      </c>
      <c r="G705" s="89"/>
      <c r="H705" s="89"/>
      <c r="I705" s="90"/>
      <c r="J705" s="40" t="str">
        <f t="shared" si="16"/>
        <v> </v>
      </c>
      <c r="K705" s="91"/>
      <c r="L705" s="55"/>
      <c r="M705" s="55"/>
      <c r="N705" s="91"/>
      <c r="O705" s="43" t="str">
        <f>IFERROR(__xludf.DUMMYFUNCTION("IF(N705="""","""",IFERROR(
  N705 + VALUE(REGEXEXTRACT(P705, ""(\d+)\s+Days"")),
  """"
)
)"),"")</f>
        <v/>
      </c>
      <c r="P705" s="43" t="str">
        <f t="array" ref="P705">IFERROR(
  INDEX(
    INDEX('{INDEX} Tour Packages'!$A:$ZZ, , MATCH(P$3, '{INDEX} Tour Packages'!$4:$4, 0)),
    MATCH(M705, INDEX('{INDEX} Tour Packages'!$A:$ZZ,0, MATCH("Tour Package Name", '{INDEX} Tour Packages'!$4:$4, 0)), 0)
  ),
"")
</f>
        <v/>
      </c>
      <c r="Q705" s="44" t="str">
        <f t="shared" si="7"/>
        <v/>
      </c>
      <c r="R705" s="44" t="str">
        <f>IFERROR(__xludf.DUMMYFUNCTION("IF(OR(ISBLANK(K705), ISBLANK(N705)), """", 
  LET(
    resDate, K705,
    tourDate, N705,
    monthCount, MAX(0, DATEDIF(resDate, tourDate - 3, ""M"") + 1),
    secondDates, ARRAYFORMULA(DATE(YEAR(resDate), MONTH(resDate) + SEQUENCE(monthCount), 2)),
    "&amp;"validDates, FILTER(secondDates, (secondDates &gt; resDate + 2) * (secondDates &lt;= tourDate - 3)),
    IF(ISERROR(validDates), 0, COUNTA(validDates))
  )
)
"),"")</f>
        <v/>
      </c>
      <c r="S705" s="44" t="str">
        <f t="shared" si="8"/>
        <v/>
      </c>
      <c r="T705" s="45" t="str">
        <f t="array" ref="T705">IF(ISBLANK(BO705),IFERROR(
  INDEX(
    INDEX('{INDEX} Payment Terms'!$A:$G, , MATCH(T$3, '{INDEX} Payment Terms'!$4:$4, 0)),
    MATCH(Q705, INDEX('{INDEX} Payment Terms'!$A:$G,0, MATCH("Payment Condition", '{INDEX} Payment Terms'!$4:$4, 0)), 0)
  ),
""),"Cancelled")
</f>
        <v/>
      </c>
      <c r="U705" s="46" t="b">
        <v>0</v>
      </c>
      <c r="V705" s="47" t="str">
        <f>IFERROR(__xludf.DUMMYFUNCTION("IF(OR(L705=""Duo Booking"", L705=""Group Booking""),
IF(U705=FALSE,"""",
    LET(
      bookingType, L705,
      tour, M705,
      mainFirst, H705,
      mainLast, I705,
      mainEmail, G705,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$L$4:L705, bookingType,
          $M$4:M705, tour,
          $H$4:H705, mainFirst,
          $I$4:I705, mainLast,
          $G$4:G705, mainEmail
        ),
        ""000""
      ),
  "&amp;"    baseID &amp; ""-"" &amp; memberNumber
    )
  ),
  """"
)
"),"")</f>
        <v/>
      </c>
      <c r="W705" s="48"/>
      <c r="X705" s="85" t="b">
        <v>0</v>
      </c>
      <c r="Y705" s="85" t="b">
        <v>0</v>
      </c>
      <c r="Z705" s="85" t="b">
        <v>0</v>
      </c>
      <c r="AA705" s="50"/>
      <c r="AB705" s="51"/>
      <c r="AC705" s="85" t="b">
        <v>0</v>
      </c>
      <c r="AD705" s="92"/>
      <c r="AE705" s="88"/>
      <c r="AF705" s="36" t="str">
        <f t="array" ref="AF705">IF(M705="","",INDEX(
      '{INDEX} Tour Packages'!$A:$ZP,
      MATCH($M705, '{INDEX} Tour Packages'!$A:$A, 0),
      MATCH(AF$3, '{INDEX} Tour Packages'!$4:$4, 0)
    ))</f>
        <v/>
      </c>
      <c r="AG705" s="36" t="str">
        <f t="array" ref="AG705">IF(M705="","",INDEX(
      '{INDEX} Tour Packages'!$A:$ZP,
      MATCH($M705, '{INDEX} Tour Packages'!$A:$A, 0),
      MATCH(AG$3, '{INDEX} Tour Packages'!$4:$4, 0)
    ))</f>
        <v/>
      </c>
      <c r="AH705" s="36" t="str">
        <f t="array" ref="AH705">IF(M705="","",INDEX(
      '{INDEX} Tour Packages'!$A:$ZP,
      MATCH($M705, '{INDEX} Tour Packages'!$A:$A, 0),
      MATCH(AH$3, '{INDEX} Tour Packages'!$4:$4, 0)
    ))</f>
        <v/>
      </c>
      <c r="AI705" s="54" t="str">
        <f t="shared" si="9"/>
        <v/>
      </c>
      <c r="AJ705" s="42"/>
      <c r="AK705" s="55"/>
      <c r="AL705" s="46" t="b">
        <v>0</v>
      </c>
      <c r="AM705" s="56"/>
      <c r="AN705" s="57" t="str">
        <f t="shared" si="10"/>
        <v/>
      </c>
      <c r="AO705" s="58" t="str">
        <f t="shared" si="11"/>
        <v/>
      </c>
      <c r="AP705" s="59"/>
      <c r="AQ705" s="60"/>
      <c r="AR705" s="61"/>
      <c r="AS705" s="61"/>
      <c r="AT705" s="61" t="str">
        <f>IFERROR(__xludf.DUMMYFUNCTION("IF( 
  OR($AJ705=""Full Payment"", ISBLANK($K705)),
  """",
  IF(
    OR(
      Q705=""Standard Booking, P1"",
      Q705=""Standard Booking, P2"",
      Q705=""Standard Booking, P3"",
      Q705=""Standard Booking, P4""
    ),
    LET(
      resDate,   $"&amp;"K705,
      tourDate,  $N705,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5" s="62" t="str">
        <f t="shared" si="12"/>
        <v/>
      </c>
      <c r="AV705" s="63"/>
      <c r="AW705" s="64"/>
      <c r="AX705" s="64"/>
      <c r="AY705" s="64"/>
      <c r="AZ705" s="64" t="str">
        <f>IFERROR(__xludf.DUMMYFUNCTION("IF(
  OR($AJ705=""Full Payment"",$AJ705=""P1"", ISBLANK($K705)),
  """",
  IF(
    OR(
      $Q705=""Standard Booking, P2"",
      $Q705=""Standard Booking, P3"",
      $Q705=""Standard Booking, P4""
    ),
    LET(
      resDate,   $K705,
      tourDate,"&amp;"  $N705,
      monthCount, DATEDIF(resDate, tourDate, ""M"") + 1,
      secondDates, ARRAYFORMULA(
        DATE(
          YEAR(resDate),
          MONTH(resDate) + SEQUENCE(monthCount),
          2
        )
      ),
      validDates, FILTER(
        sec"&amp;"ondDates,
        (secondDates &gt; resDate + 2) *
        (secondDates &lt;= tourDate - 3)
      ),
      IF(
        OR($AJ705=""P2"", $AJ705=""P3"", $AJ705=""P4""),
        IF(
          COUNTA(validDates) &lt; 2,
          """",
          TEXT(INDEX(validDates"&amp;", 2), ""mmm d, yyyy"")
        ),
        IF(
          COUNTA(validDates) &lt; 2,
          """",
          TEXTJOIN("", "", TRUE,
            TEXT(INDEX(validDates, 1), ""mmm d, yyyy""),
            TEXT(INDEX(validDates, 2), ""mmm d, yyyy"")
          )
 "&amp;"       )
      )
    ),
    """"
  )
)
"),"")</f>
        <v/>
      </c>
      <c r="BA705" s="65" t="str">
        <f t="shared" si="13"/>
        <v/>
      </c>
      <c r="BB705" s="63"/>
      <c r="BC705" s="64"/>
      <c r="BD705" s="64"/>
      <c r="BE705" s="64"/>
      <c r="BF705" s="64" t="str">
        <f>IFERROR(__xludf.DUMMYFUNCTION("IF(
  OR($AJ705=""Full Payment"",$AJ705=""P1"", $AJ705=""P2""),
  """",
  IF(
    AND(
      NOT(ISBLANK($K705)),
      OR(
        Q705=""Standard Booking, P3"",
        Q705=""Standard Booking, P4""
      )
    ),
    LET(
      resDate,   $K705,
      "&amp;"tourDate,  $N705,
      monthCount, DATEDIF(resDate, tourDate, ""M"") + 1,
      secondDates, ARRAYFORMULA(
        DATE(
          YEAR(resDate),
          MONTH(resDate) + SEQUENCE(monthCount),
          2
        )
      ),
      validDates, FILTER(
  "&amp;"      secondDates,
        (secondDates &gt; resDate + 2) *
        (secondDates &lt;= tourDate - 3)
      ),
      IF(
        $AJ705=""P4"",
        IF(
          COUNTA(validDates) &lt; 3,
          """",
          TEXT(INDEX(validDates, 3), ""mmm d, yyyy"")
  "&amp;"      ),
        IF(
          $AJ705=""P3"",
          IF(
            COUNTA(validDates) &lt; 3,
            """",
            TEXT(INDEX(validDates, 3), ""mmm d, yyyy"")
          ),
          IF(
            COUNTA(validDates) &lt; 3,
            """",
    "&amp;"        TEXTJOIN("", "", TRUE,
              TEXT(INDEX(validDates, 1), ""mmm d, yyyy""),
              TEXT(INDEX(validDates, 2), ""mmm d, yyyy""),
              TEXT(INDEX(validDates, 3), ""mmm d, yyyy"")
            )
          )
        )
      )
    "&amp;"),
    """"
  )
)
"),"")</f>
        <v/>
      </c>
      <c r="BG705" s="65" t="str">
        <f t="shared" si="14"/>
        <v/>
      </c>
      <c r="BH705" s="63"/>
      <c r="BI705" s="64"/>
      <c r="BJ705" s="64"/>
      <c r="BK705" s="64"/>
      <c r="BL705" s="64" t="str">
        <f>IFERROR(__xludf.DUMMYFUNCTION("IF(
  OR($AJ705=""Full Payment"",$AJ705=""P1"",$AJ705=""P2"",$AJ705=""P3""),
  """",
  IF(
    AND(
      NOT(ISBLANK($K705)),
      $Q705=""Standard Booking, P4""
    ),
    LET(
      resDate,   $K705,
      tourDate,  $N705,
      monthCount, DATEDIF(r"&amp;"esDate, tourDate, ""M"") + 1,
      secondDates, ARRAYFORMULA(
        DATE(
          YEAR(resDate),
          MONTH(resDate) + SEQUENCE(monthCount),
          2
        )
      ),
      validDates, FILTER(
        secondDates,
        (secondDates &gt; res"&amp;"Date + 2) *
        (secondDates &lt;= tourDate - 3)
      ),
      IF(
        $AJ705=""P4"",
        IF(
          COUNTA(validDates) &lt; 4,
          """",
          TEXT(
            INDEX(validDates, 4),
            ""mmm d, yyyy""
          )
        ),
"&amp;"        IF(
          COUNTA(validDates) &lt; 4,
          """",
          TEXTJOIN(
            "", "", TRUE,
            TEXT(INDEX(validDates, 1), ""mmm d, yyyy""),
            TEXT(INDEX(validDates, 2), ""mmm d, yyyy""),
            TEXT(INDEX(validDates"&amp;", 3), ""mmm d, yyyy""),
            TEXT(INDEX(validDates, 4), ""mmm d, yyyy"")
          )
        )
      )
    ),
    """"
  )
)
"),"")</f>
        <v/>
      </c>
      <c r="BM705" s="65" t="str">
        <f t="shared" si="15"/>
        <v/>
      </c>
      <c r="BN705" s="66"/>
      <c r="BO705" s="67"/>
      <c r="BP705" s="49" t="b">
        <v>0</v>
      </c>
      <c r="BQ705" s="49" t="b">
        <v>0</v>
      </c>
      <c r="BR705" s="68"/>
      <c r="BS705" s="69"/>
      <c r="BT705" s="70" t="b">
        <v>0</v>
      </c>
      <c r="BU705" s="71"/>
      <c r="BV705" s="72"/>
      <c r="BW705" s="86" t="b">
        <v>0</v>
      </c>
      <c r="BX705" s="87"/>
    </row>
    <row r="706">
      <c r="A706" s="35" t="str">
        <f t="shared" si="1"/>
        <v/>
      </c>
      <c r="B706" s="36" t="str">
        <f t="shared" si="2"/>
        <v/>
      </c>
      <c r="C706" s="36" t="str">
        <f t="array" ref="C706">IF(
  M706="",
  "",
  IFERROR(
    INDEX(
      '{INDEX} Tour Packages'!$A:$ZZ,
      MATCH(
        M706,
        INDEX(
          '{INDEX} Tour Packages'!$A:$ZZ,
          ,
          MATCH("Tour Package Name", '{INDEX} Tour Packages'!$4:$4, 0)
        ),
        0
      ),
      MATCH("Tour Code", '{INDEX} Tour Packages'!$4:$4, 0)
    ),
    "XXX"
  )
)
</f>
        <v/>
      </c>
      <c r="D706" s="36" t="str">
        <f t="shared" si="3"/>
        <v/>
      </c>
      <c r="E706" s="36" t="str">
        <f t="shared" si="4"/>
        <v/>
      </c>
      <c r="F706" s="37" t="str">
        <f t="shared" si="5"/>
        <v/>
      </c>
      <c r="G706" s="89"/>
      <c r="H706" s="89"/>
      <c r="I706" s="90"/>
      <c r="J706" s="40" t="str">
        <f t="shared" si="16"/>
        <v> </v>
      </c>
      <c r="K706" s="91"/>
      <c r="L706" s="55"/>
      <c r="M706" s="55"/>
      <c r="N706" s="91"/>
      <c r="O706" s="43" t="str">
        <f>IFERROR(__xludf.DUMMYFUNCTION("IF(N706="""","""",IFERROR(
  N706 + VALUE(REGEXEXTRACT(P706, ""(\d+)\s+Days"")),
  """"
)
)"),"")</f>
        <v/>
      </c>
      <c r="P706" s="43" t="str">
        <f t="array" ref="P706">IFERROR(
  INDEX(
    INDEX('{INDEX} Tour Packages'!$A:$ZZ, , MATCH(P$3, '{INDEX} Tour Packages'!$4:$4, 0)),
    MATCH(M706, INDEX('{INDEX} Tour Packages'!$A:$ZZ,0, MATCH("Tour Package Name", '{INDEX} Tour Packages'!$4:$4, 0)), 0)
  ),
"")
</f>
        <v/>
      </c>
      <c r="Q706" s="44" t="str">
        <f t="shared" si="7"/>
        <v/>
      </c>
      <c r="R706" s="44" t="str">
        <f>IFERROR(__xludf.DUMMYFUNCTION("IF(OR(ISBLANK(K706), ISBLANK(N706)), """", 
  LET(
    resDate, K706,
    tourDate, N706,
    monthCount, MAX(0, DATEDIF(resDate, tourDate - 3, ""M"") + 1),
    secondDates, ARRAYFORMULA(DATE(YEAR(resDate), MONTH(resDate) + SEQUENCE(monthCount), 2)),
    "&amp;"validDates, FILTER(secondDates, (secondDates &gt; resDate + 2) * (secondDates &lt;= tourDate - 3)),
    IF(ISERROR(validDates), 0, COUNTA(validDates))
  )
)
"),"")</f>
        <v/>
      </c>
      <c r="S706" s="44" t="str">
        <f t="shared" si="8"/>
        <v/>
      </c>
      <c r="T706" s="45" t="str">
        <f t="array" ref="T706">IF(ISBLANK(BO706),IFERROR(
  INDEX(
    INDEX('{INDEX} Payment Terms'!$A:$G, , MATCH(T$3, '{INDEX} Payment Terms'!$4:$4, 0)),
    MATCH(Q706, INDEX('{INDEX} Payment Terms'!$A:$G,0, MATCH("Payment Condition", '{INDEX} Payment Terms'!$4:$4, 0)), 0)
  ),
""),"Cancelled")
</f>
        <v/>
      </c>
      <c r="U706" s="46" t="b">
        <v>0</v>
      </c>
      <c r="V706" s="47" t="str">
        <f>IFERROR(__xludf.DUMMYFUNCTION("IF(OR(L706=""Duo Booking"", L706=""Group Booking""),
IF(U706=FALSE,"""",
    LET(
      bookingType, L706,
      tour, M706,
      mainFirst, H706,
      mainLast, I706,
      mainEmail, G706,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$L$4:L706, bookingType,
          $M$4:M706, tour,
          $H$4:H706, mainFirst,
          $I$4:I706, mainLast,
          $G$4:G706, mainEmail
        ),
        ""000""
      ),
  "&amp;"    baseID &amp; ""-"" &amp; memberNumber
    )
  ),
  """"
)
"),"")</f>
        <v/>
      </c>
      <c r="W706" s="48"/>
      <c r="X706" s="85" t="b">
        <v>0</v>
      </c>
      <c r="Y706" s="85" t="b">
        <v>0</v>
      </c>
      <c r="Z706" s="85" t="b">
        <v>0</v>
      </c>
      <c r="AA706" s="50"/>
      <c r="AB706" s="51"/>
      <c r="AC706" s="85" t="b">
        <v>0</v>
      </c>
      <c r="AD706" s="92"/>
      <c r="AE706" s="88"/>
      <c r="AF706" s="36" t="str">
        <f t="array" ref="AF706">IF(M706="","",INDEX(
      '{INDEX} Tour Packages'!$A:$ZP,
      MATCH($M706, '{INDEX} Tour Packages'!$A:$A, 0),
      MATCH(AF$3, '{INDEX} Tour Packages'!$4:$4, 0)
    ))</f>
        <v/>
      </c>
      <c r="AG706" s="36" t="str">
        <f t="array" ref="AG706">IF(M706="","",INDEX(
      '{INDEX} Tour Packages'!$A:$ZP,
      MATCH($M706, '{INDEX} Tour Packages'!$A:$A, 0),
      MATCH(AG$3, '{INDEX} Tour Packages'!$4:$4, 0)
    ))</f>
        <v/>
      </c>
      <c r="AH706" s="36" t="str">
        <f t="array" ref="AH706">IF(M706="","",INDEX(
      '{INDEX} Tour Packages'!$A:$ZP,
      MATCH($M706, '{INDEX} Tour Packages'!$A:$A, 0),
      MATCH(AH$3, '{INDEX} Tour Packages'!$4:$4, 0)
    ))</f>
        <v/>
      </c>
      <c r="AI706" s="54" t="str">
        <f t="shared" si="9"/>
        <v/>
      </c>
      <c r="AJ706" s="42"/>
      <c r="AK706" s="55"/>
      <c r="AL706" s="46" t="b">
        <v>0</v>
      </c>
      <c r="AM706" s="56"/>
      <c r="AN706" s="57" t="str">
        <f t="shared" si="10"/>
        <v/>
      </c>
      <c r="AO706" s="58" t="str">
        <f t="shared" si="11"/>
        <v/>
      </c>
      <c r="AP706" s="59"/>
      <c r="AQ706" s="60"/>
      <c r="AR706" s="61"/>
      <c r="AS706" s="61"/>
      <c r="AT706" s="61" t="str">
        <f>IFERROR(__xludf.DUMMYFUNCTION("IF( 
  OR($AJ706=""Full Payment"", ISBLANK($K706)),
  """",
  IF(
    OR(
      Q706=""Standard Booking, P1"",
      Q706=""Standard Booking, P2"",
      Q706=""Standard Booking, P3"",
      Q706=""Standard Booking, P4""
    ),
    LET(
      resDate,   $"&amp;"K706,
      tourDate,  $N706,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6" s="62" t="str">
        <f t="shared" si="12"/>
        <v/>
      </c>
      <c r="AV706" s="63"/>
      <c r="AW706" s="64"/>
      <c r="AX706" s="64"/>
      <c r="AY706" s="64"/>
      <c r="AZ706" s="64" t="str">
        <f>IFERROR(__xludf.DUMMYFUNCTION("IF(
  OR($AJ706=""Full Payment"",$AJ706=""P1"", ISBLANK($K706)),
  """",
  IF(
    OR(
      $Q706=""Standard Booking, P2"",
      $Q706=""Standard Booking, P3"",
      $Q706=""Standard Booking, P4""
    ),
    LET(
      resDate,   $K706,
      tourDate,"&amp;"  $N706,
      monthCount, DATEDIF(resDate, tourDate, ""M"") + 1,
      secondDates, ARRAYFORMULA(
        DATE(
          YEAR(resDate),
          MONTH(resDate) + SEQUENCE(monthCount),
          2
        )
      ),
      validDates, FILTER(
        sec"&amp;"ondDates,
        (secondDates &gt; resDate + 2) *
        (secondDates &lt;= tourDate - 3)
      ),
      IF(
        OR($AJ706=""P2"", $AJ706=""P3"", $AJ706=""P4""),
        IF(
          COUNTA(validDates) &lt; 2,
          """",
          TEXT(INDEX(validDates"&amp;", 2), ""mmm d, yyyy"")
        ),
        IF(
          COUNTA(validDates) &lt; 2,
          """",
          TEXTJOIN("", "", TRUE,
            TEXT(INDEX(validDates, 1), ""mmm d, yyyy""),
            TEXT(INDEX(validDates, 2), ""mmm d, yyyy"")
          )
 "&amp;"       )
      )
    ),
    """"
  )
)
"),"")</f>
        <v/>
      </c>
      <c r="BA706" s="65" t="str">
        <f t="shared" si="13"/>
        <v/>
      </c>
      <c r="BB706" s="63"/>
      <c r="BC706" s="64"/>
      <c r="BD706" s="64"/>
      <c r="BE706" s="64"/>
      <c r="BF706" s="64" t="str">
        <f>IFERROR(__xludf.DUMMYFUNCTION("IF(
  OR($AJ706=""Full Payment"",$AJ706=""P1"", $AJ706=""P2""),
  """",
  IF(
    AND(
      NOT(ISBLANK($K706)),
      OR(
        Q706=""Standard Booking, P3"",
        Q706=""Standard Booking, P4""
      )
    ),
    LET(
      resDate,   $K706,
      "&amp;"tourDate,  $N706,
      monthCount, DATEDIF(resDate, tourDate, ""M"") + 1,
      secondDates, ARRAYFORMULA(
        DATE(
          YEAR(resDate),
          MONTH(resDate) + SEQUENCE(monthCount),
          2
        )
      ),
      validDates, FILTER(
  "&amp;"      secondDates,
        (secondDates &gt; resDate + 2) *
        (secondDates &lt;= tourDate - 3)
      ),
      IF(
        $AJ706=""P4"",
        IF(
          COUNTA(validDates) &lt; 3,
          """",
          TEXT(INDEX(validDates, 3), ""mmm d, yyyy"")
  "&amp;"      ),
        IF(
          $AJ706=""P3"",
          IF(
            COUNTA(validDates) &lt; 3,
            """",
            TEXT(INDEX(validDates, 3), ""mmm d, yyyy"")
          ),
          IF(
            COUNTA(validDates) &lt; 3,
            """",
    "&amp;"        TEXTJOIN("", "", TRUE,
              TEXT(INDEX(validDates, 1), ""mmm d, yyyy""),
              TEXT(INDEX(validDates, 2), ""mmm d, yyyy""),
              TEXT(INDEX(validDates, 3), ""mmm d, yyyy"")
            )
          )
        )
      )
    "&amp;"),
    """"
  )
)
"),"")</f>
        <v/>
      </c>
      <c r="BG706" s="65" t="str">
        <f t="shared" si="14"/>
        <v/>
      </c>
      <c r="BH706" s="63"/>
      <c r="BI706" s="64"/>
      <c r="BJ706" s="64"/>
      <c r="BK706" s="64"/>
      <c r="BL706" s="64" t="str">
        <f>IFERROR(__xludf.DUMMYFUNCTION("IF(
  OR($AJ706=""Full Payment"",$AJ706=""P1"",$AJ706=""P2"",$AJ706=""P3""),
  """",
  IF(
    AND(
      NOT(ISBLANK($K706)),
      $Q706=""Standard Booking, P4""
    ),
    LET(
      resDate,   $K706,
      tourDate,  $N706,
      monthCount, DATEDIF(r"&amp;"esDate, tourDate, ""M"") + 1,
      secondDates, ARRAYFORMULA(
        DATE(
          YEAR(resDate),
          MONTH(resDate) + SEQUENCE(monthCount),
          2
        )
      ),
      validDates, FILTER(
        secondDates,
        (secondDates &gt; res"&amp;"Date + 2) *
        (secondDates &lt;= tourDate - 3)
      ),
      IF(
        $AJ706=""P4"",
        IF(
          COUNTA(validDates) &lt; 4,
          """",
          TEXT(
            INDEX(validDates, 4),
            ""mmm d, yyyy""
          )
        ),
"&amp;"        IF(
          COUNTA(validDates) &lt; 4,
          """",
          TEXTJOIN(
            "", "", TRUE,
            TEXT(INDEX(validDates, 1), ""mmm d, yyyy""),
            TEXT(INDEX(validDates, 2), ""mmm d, yyyy""),
            TEXT(INDEX(validDates"&amp;", 3), ""mmm d, yyyy""),
            TEXT(INDEX(validDates, 4), ""mmm d, yyyy"")
          )
        )
      )
    ),
    """"
  )
)
"),"")</f>
        <v/>
      </c>
      <c r="BM706" s="65" t="str">
        <f t="shared" si="15"/>
        <v/>
      </c>
      <c r="BN706" s="66"/>
      <c r="BO706" s="67"/>
      <c r="BP706" s="49" t="b">
        <v>0</v>
      </c>
      <c r="BQ706" s="49" t="b">
        <v>0</v>
      </c>
      <c r="BR706" s="68"/>
      <c r="BS706" s="69"/>
      <c r="BT706" s="70" t="b">
        <v>0</v>
      </c>
      <c r="BU706" s="71"/>
      <c r="BV706" s="72"/>
      <c r="BW706" s="86" t="b">
        <v>0</v>
      </c>
      <c r="BX706" s="87"/>
    </row>
    <row r="707">
      <c r="A707" s="35" t="str">
        <f t="shared" si="1"/>
        <v/>
      </c>
      <c r="B707" s="36" t="str">
        <f t="shared" si="2"/>
        <v/>
      </c>
      <c r="C707" s="36" t="str">
        <f t="array" ref="C707">IF(
  M707="",
  "",
  IFERROR(
    INDEX(
      '{INDEX} Tour Packages'!$A:$ZZ,
      MATCH(
        M707,
        INDEX(
          '{INDEX} Tour Packages'!$A:$ZZ,
          ,
          MATCH("Tour Package Name", '{INDEX} Tour Packages'!$4:$4, 0)
        ),
        0
      ),
      MATCH("Tour Code", '{INDEX} Tour Packages'!$4:$4, 0)
    ),
    "XXX"
  )
)
</f>
        <v/>
      </c>
      <c r="D707" s="36" t="str">
        <f t="shared" si="3"/>
        <v/>
      </c>
      <c r="E707" s="36" t="str">
        <f t="shared" si="4"/>
        <v/>
      </c>
      <c r="F707" s="37" t="str">
        <f t="shared" si="5"/>
        <v/>
      </c>
      <c r="G707" s="89"/>
      <c r="H707" s="89"/>
      <c r="I707" s="90"/>
      <c r="J707" s="40" t="str">
        <f t="shared" si="16"/>
        <v> </v>
      </c>
      <c r="K707" s="91"/>
      <c r="L707" s="55"/>
      <c r="M707" s="55"/>
      <c r="N707" s="91"/>
      <c r="O707" s="43" t="str">
        <f>IFERROR(__xludf.DUMMYFUNCTION("IF(N707="""","""",IFERROR(
  N707 + VALUE(REGEXEXTRACT(P707, ""(\d+)\s+Days"")),
  """"
)
)"),"")</f>
        <v/>
      </c>
      <c r="P707" s="43" t="str">
        <f t="array" ref="P707">IFERROR(
  INDEX(
    INDEX('{INDEX} Tour Packages'!$A:$ZZ, , MATCH(P$3, '{INDEX} Tour Packages'!$4:$4, 0)),
    MATCH(M707, INDEX('{INDEX} Tour Packages'!$A:$ZZ,0, MATCH("Tour Package Name", '{INDEX} Tour Packages'!$4:$4, 0)), 0)
  ),
"")
</f>
        <v/>
      </c>
      <c r="Q707" s="44" t="str">
        <f t="shared" si="7"/>
        <v/>
      </c>
      <c r="R707" s="44" t="str">
        <f>IFERROR(__xludf.DUMMYFUNCTION("IF(OR(ISBLANK(K707), ISBLANK(N707)), """", 
  LET(
    resDate, K707,
    tourDate, N707,
    monthCount, MAX(0, DATEDIF(resDate, tourDate - 3, ""M"") + 1),
    secondDates, ARRAYFORMULA(DATE(YEAR(resDate), MONTH(resDate) + SEQUENCE(monthCount), 2)),
    "&amp;"validDates, FILTER(secondDates, (secondDates &gt; resDate + 2) * (secondDates &lt;= tourDate - 3)),
    IF(ISERROR(validDates), 0, COUNTA(validDates))
  )
)
"),"")</f>
        <v/>
      </c>
      <c r="S707" s="44" t="str">
        <f t="shared" si="8"/>
        <v/>
      </c>
      <c r="T707" s="45" t="str">
        <f t="array" ref="T707">IF(ISBLANK(BO707),IFERROR(
  INDEX(
    INDEX('{INDEX} Payment Terms'!$A:$G, , MATCH(T$3, '{INDEX} Payment Terms'!$4:$4, 0)),
    MATCH(Q707, INDEX('{INDEX} Payment Terms'!$A:$G,0, MATCH("Payment Condition", '{INDEX} Payment Terms'!$4:$4, 0)), 0)
  ),
""),"Cancelled")
</f>
        <v/>
      </c>
      <c r="U707" s="46" t="b">
        <v>0</v>
      </c>
      <c r="V707" s="47" t="str">
        <f>IFERROR(__xludf.DUMMYFUNCTION("IF(OR(L707=""Duo Booking"", L707=""Group Booking""),
IF(U707=FALSE,"""",
    LET(
      bookingType, L707,
      tour, M707,
      mainFirst, H707,
      mainLast, I707,
      mainEmail, G707,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$L$4:L707, bookingType,
          $M$4:M707, tour,
          $H$4:H707, mainFirst,
          $I$4:I707, mainLast,
          $G$4:G707, mainEmail
        ),
        ""000""
      ),
  "&amp;"    baseID &amp; ""-"" &amp; memberNumber
    )
  ),
  """"
)
"),"")</f>
        <v/>
      </c>
      <c r="W707" s="48"/>
      <c r="X707" s="85" t="b">
        <v>0</v>
      </c>
      <c r="Y707" s="85" t="b">
        <v>0</v>
      </c>
      <c r="Z707" s="85" t="b">
        <v>0</v>
      </c>
      <c r="AA707" s="50"/>
      <c r="AB707" s="51"/>
      <c r="AC707" s="85" t="b">
        <v>0</v>
      </c>
      <c r="AD707" s="92"/>
      <c r="AE707" s="88"/>
      <c r="AF707" s="36" t="str">
        <f t="array" ref="AF707">IF(M707="","",INDEX(
      '{INDEX} Tour Packages'!$A:$ZP,
      MATCH($M707, '{INDEX} Tour Packages'!$A:$A, 0),
      MATCH(AF$3, '{INDEX} Tour Packages'!$4:$4, 0)
    ))</f>
        <v/>
      </c>
      <c r="AG707" s="36" t="str">
        <f t="array" ref="AG707">IF(M707="","",INDEX(
      '{INDEX} Tour Packages'!$A:$ZP,
      MATCH($M707, '{INDEX} Tour Packages'!$A:$A, 0),
      MATCH(AG$3, '{INDEX} Tour Packages'!$4:$4, 0)
    ))</f>
        <v/>
      </c>
      <c r="AH707" s="36" t="str">
        <f t="array" ref="AH707">IF(M707="","",INDEX(
      '{INDEX} Tour Packages'!$A:$ZP,
      MATCH($M707, '{INDEX} Tour Packages'!$A:$A, 0),
      MATCH(AH$3, '{INDEX} Tour Packages'!$4:$4, 0)
    ))</f>
        <v/>
      </c>
      <c r="AI707" s="54" t="str">
        <f t="shared" si="9"/>
        <v/>
      </c>
      <c r="AJ707" s="42"/>
      <c r="AK707" s="55"/>
      <c r="AL707" s="46" t="b">
        <v>0</v>
      </c>
      <c r="AM707" s="56"/>
      <c r="AN707" s="57" t="str">
        <f t="shared" si="10"/>
        <v/>
      </c>
      <c r="AO707" s="58" t="str">
        <f t="shared" si="11"/>
        <v/>
      </c>
      <c r="AP707" s="59"/>
      <c r="AQ707" s="60"/>
      <c r="AR707" s="61"/>
      <c r="AS707" s="61"/>
      <c r="AT707" s="61" t="str">
        <f>IFERROR(__xludf.DUMMYFUNCTION("IF( 
  OR($AJ707=""Full Payment"", ISBLANK($K707)),
  """",
  IF(
    OR(
      Q707=""Standard Booking, P1"",
      Q707=""Standard Booking, P2"",
      Q707=""Standard Booking, P3"",
      Q707=""Standard Booking, P4""
    ),
    LET(
      resDate,   $"&amp;"K707,
      tourDate,  $N707,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7" s="62" t="str">
        <f t="shared" si="12"/>
        <v/>
      </c>
      <c r="AV707" s="63"/>
      <c r="AW707" s="64"/>
      <c r="AX707" s="64"/>
      <c r="AY707" s="64"/>
      <c r="AZ707" s="64" t="str">
        <f>IFERROR(__xludf.DUMMYFUNCTION("IF(
  OR($AJ707=""Full Payment"",$AJ707=""P1"", ISBLANK($K707)),
  """",
  IF(
    OR(
      $Q707=""Standard Booking, P2"",
      $Q707=""Standard Booking, P3"",
      $Q707=""Standard Booking, P4""
    ),
    LET(
      resDate,   $K707,
      tourDate,"&amp;"  $N707,
      monthCount, DATEDIF(resDate, tourDate, ""M"") + 1,
      secondDates, ARRAYFORMULA(
        DATE(
          YEAR(resDate),
          MONTH(resDate) + SEQUENCE(monthCount),
          2
        )
      ),
      validDates, FILTER(
        sec"&amp;"ondDates,
        (secondDates &gt; resDate + 2) *
        (secondDates &lt;= tourDate - 3)
      ),
      IF(
        OR($AJ707=""P2"", $AJ707=""P3"", $AJ707=""P4""),
        IF(
          COUNTA(validDates) &lt; 2,
          """",
          TEXT(INDEX(validDates"&amp;", 2), ""mmm d, yyyy"")
        ),
        IF(
          COUNTA(validDates) &lt; 2,
          """",
          TEXTJOIN("", "", TRUE,
            TEXT(INDEX(validDates, 1), ""mmm d, yyyy""),
            TEXT(INDEX(validDates, 2), ""mmm d, yyyy"")
          )
 "&amp;"       )
      )
    ),
    """"
  )
)
"),"")</f>
        <v/>
      </c>
      <c r="BA707" s="65" t="str">
        <f t="shared" si="13"/>
        <v/>
      </c>
      <c r="BB707" s="63"/>
      <c r="BC707" s="64"/>
      <c r="BD707" s="64"/>
      <c r="BE707" s="64"/>
      <c r="BF707" s="64" t="str">
        <f>IFERROR(__xludf.DUMMYFUNCTION("IF(
  OR($AJ707=""Full Payment"",$AJ707=""P1"", $AJ707=""P2""),
  """",
  IF(
    AND(
      NOT(ISBLANK($K707)),
      OR(
        Q707=""Standard Booking, P3"",
        Q707=""Standard Booking, P4""
      )
    ),
    LET(
      resDate,   $K707,
      "&amp;"tourDate,  $N707,
      monthCount, DATEDIF(resDate, tourDate, ""M"") + 1,
      secondDates, ARRAYFORMULA(
        DATE(
          YEAR(resDate),
          MONTH(resDate) + SEQUENCE(monthCount),
          2
        )
      ),
      validDates, FILTER(
  "&amp;"      secondDates,
        (secondDates &gt; resDate + 2) *
        (secondDates &lt;= tourDate - 3)
      ),
      IF(
        $AJ707=""P4"",
        IF(
          COUNTA(validDates) &lt; 3,
          """",
          TEXT(INDEX(validDates, 3), ""mmm d, yyyy"")
  "&amp;"      ),
        IF(
          $AJ707=""P3"",
          IF(
            COUNTA(validDates) &lt; 3,
            """",
            TEXT(INDEX(validDates, 3), ""mmm d, yyyy"")
          ),
          IF(
            COUNTA(validDates) &lt; 3,
            """",
    "&amp;"        TEXTJOIN("", "", TRUE,
              TEXT(INDEX(validDates, 1), ""mmm d, yyyy""),
              TEXT(INDEX(validDates, 2), ""mmm d, yyyy""),
              TEXT(INDEX(validDates, 3), ""mmm d, yyyy"")
            )
          )
        )
      )
    "&amp;"),
    """"
  )
)
"),"")</f>
        <v/>
      </c>
      <c r="BG707" s="65" t="str">
        <f t="shared" si="14"/>
        <v/>
      </c>
      <c r="BH707" s="63"/>
      <c r="BI707" s="64"/>
      <c r="BJ707" s="64"/>
      <c r="BK707" s="64"/>
      <c r="BL707" s="64" t="str">
        <f>IFERROR(__xludf.DUMMYFUNCTION("IF(
  OR($AJ707=""Full Payment"",$AJ707=""P1"",$AJ707=""P2"",$AJ707=""P3""),
  """",
  IF(
    AND(
      NOT(ISBLANK($K707)),
      $Q707=""Standard Booking, P4""
    ),
    LET(
      resDate,   $K707,
      tourDate,  $N707,
      monthCount, DATEDIF(r"&amp;"esDate, tourDate, ""M"") + 1,
      secondDates, ARRAYFORMULA(
        DATE(
          YEAR(resDate),
          MONTH(resDate) + SEQUENCE(monthCount),
          2
        )
      ),
      validDates, FILTER(
        secondDates,
        (secondDates &gt; res"&amp;"Date + 2) *
        (secondDates &lt;= tourDate - 3)
      ),
      IF(
        $AJ707=""P4"",
        IF(
          COUNTA(validDates) &lt; 4,
          """",
          TEXT(
            INDEX(validDates, 4),
            ""mmm d, yyyy""
          )
        ),
"&amp;"        IF(
          COUNTA(validDates) &lt; 4,
          """",
          TEXTJOIN(
            "", "", TRUE,
            TEXT(INDEX(validDates, 1), ""mmm d, yyyy""),
            TEXT(INDEX(validDates, 2), ""mmm d, yyyy""),
            TEXT(INDEX(validDates"&amp;", 3), ""mmm d, yyyy""),
            TEXT(INDEX(validDates, 4), ""mmm d, yyyy"")
          )
        )
      )
    ),
    """"
  )
)
"),"")</f>
        <v/>
      </c>
      <c r="BM707" s="65" t="str">
        <f t="shared" si="15"/>
        <v/>
      </c>
      <c r="BN707" s="66"/>
      <c r="BO707" s="67"/>
      <c r="BP707" s="49" t="b">
        <v>0</v>
      </c>
      <c r="BQ707" s="49" t="b">
        <v>0</v>
      </c>
      <c r="BR707" s="68"/>
      <c r="BS707" s="69"/>
      <c r="BT707" s="70" t="b">
        <v>0</v>
      </c>
      <c r="BU707" s="71"/>
      <c r="BV707" s="72"/>
      <c r="BW707" s="86" t="b">
        <v>0</v>
      </c>
      <c r="BX707" s="87"/>
    </row>
    <row r="708">
      <c r="A708" s="35" t="str">
        <f t="shared" si="1"/>
        <v/>
      </c>
      <c r="B708" s="36" t="str">
        <f t="shared" si="2"/>
        <v/>
      </c>
      <c r="C708" s="36" t="str">
        <f t="array" ref="C708">IF(
  M708="",
  "",
  IFERROR(
    INDEX(
      '{INDEX} Tour Packages'!$A:$ZZ,
      MATCH(
        M708,
        INDEX(
          '{INDEX} Tour Packages'!$A:$ZZ,
          ,
          MATCH("Tour Package Name", '{INDEX} Tour Packages'!$4:$4, 0)
        ),
        0
      ),
      MATCH("Tour Code", '{INDEX} Tour Packages'!$4:$4, 0)
    ),
    "XXX"
  )
)
</f>
        <v/>
      </c>
      <c r="D708" s="36" t="str">
        <f t="shared" si="3"/>
        <v/>
      </c>
      <c r="E708" s="36" t="str">
        <f t="shared" si="4"/>
        <v/>
      </c>
      <c r="F708" s="37" t="str">
        <f t="shared" si="5"/>
        <v/>
      </c>
      <c r="G708" s="89"/>
      <c r="H708" s="89"/>
      <c r="I708" s="90"/>
      <c r="J708" s="40" t="str">
        <f t="shared" si="16"/>
        <v> </v>
      </c>
      <c r="K708" s="91"/>
      <c r="L708" s="55"/>
      <c r="M708" s="55"/>
      <c r="N708" s="91"/>
      <c r="O708" s="43" t="str">
        <f>IFERROR(__xludf.DUMMYFUNCTION("IF(N708="""","""",IFERROR(
  N708 + VALUE(REGEXEXTRACT(P708, ""(\d+)\s+Days"")),
  """"
)
)"),"")</f>
        <v/>
      </c>
      <c r="P708" s="43" t="str">
        <f t="array" ref="P708">IFERROR(
  INDEX(
    INDEX('{INDEX} Tour Packages'!$A:$ZZ, , MATCH(P$3, '{INDEX} Tour Packages'!$4:$4, 0)),
    MATCH(M708, INDEX('{INDEX} Tour Packages'!$A:$ZZ,0, MATCH("Tour Package Name", '{INDEX} Tour Packages'!$4:$4, 0)), 0)
  ),
"")
</f>
        <v/>
      </c>
      <c r="Q708" s="44" t="str">
        <f t="shared" si="7"/>
        <v/>
      </c>
      <c r="R708" s="44" t="str">
        <f>IFERROR(__xludf.DUMMYFUNCTION("IF(OR(ISBLANK(K708), ISBLANK(N708)), """", 
  LET(
    resDate, K708,
    tourDate, N708,
    monthCount, MAX(0, DATEDIF(resDate, tourDate - 3, ""M"") + 1),
    secondDates, ARRAYFORMULA(DATE(YEAR(resDate), MONTH(resDate) + SEQUENCE(monthCount), 2)),
    "&amp;"validDates, FILTER(secondDates, (secondDates &gt; resDate + 2) * (secondDates &lt;= tourDate - 3)),
    IF(ISERROR(validDates), 0, COUNTA(validDates))
  )
)
"),"")</f>
        <v/>
      </c>
      <c r="S708" s="44" t="str">
        <f t="shared" si="8"/>
        <v/>
      </c>
      <c r="T708" s="45" t="str">
        <f t="array" ref="T708">IF(ISBLANK(BO708),IFERROR(
  INDEX(
    INDEX('{INDEX} Payment Terms'!$A:$G, , MATCH(T$3, '{INDEX} Payment Terms'!$4:$4, 0)),
    MATCH(Q708, INDEX('{INDEX} Payment Terms'!$A:$G,0, MATCH("Payment Condition", '{INDEX} Payment Terms'!$4:$4, 0)), 0)
  ),
""),"Cancelled")
</f>
        <v/>
      </c>
      <c r="U708" s="46" t="b">
        <v>0</v>
      </c>
      <c r="V708" s="47" t="str">
        <f>IFERROR(__xludf.DUMMYFUNCTION("IF(OR(L708=""Duo Booking"", L708=""Group Booking""),
IF(U708=FALSE,"""",
    LET(
      bookingType, L708,
      tour, M708,
      mainFirst, H708,
      mainLast, I708,
      mainEmail, G708,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$L$4:L708, bookingType,
          $M$4:M708, tour,
          $H$4:H708, mainFirst,
          $I$4:I708, mainLast,
          $G$4:G708, mainEmail
        ),
        ""000""
      ),
  "&amp;"    baseID &amp; ""-"" &amp; memberNumber
    )
  ),
  """"
)
"),"")</f>
        <v/>
      </c>
      <c r="W708" s="48"/>
      <c r="X708" s="85" t="b">
        <v>0</v>
      </c>
      <c r="Y708" s="85" t="b">
        <v>0</v>
      </c>
      <c r="Z708" s="85" t="b">
        <v>0</v>
      </c>
      <c r="AA708" s="50"/>
      <c r="AB708" s="51"/>
      <c r="AC708" s="85" t="b">
        <v>0</v>
      </c>
      <c r="AD708" s="92"/>
      <c r="AE708" s="88"/>
      <c r="AF708" s="36" t="str">
        <f t="array" ref="AF708">IF(M708="","",INDEX(
      '{INDEX} Tour Packages'!$A:$ZP,
      MATCH($M708, '{INDEX} Tour Packages'!$A:$A, 0),
      MATCH(AF$3, '{INDEX} Tour Packages'!$4:$4, 0)
    ))</f>
        <v/>
      </c>
      <c r="AG708" s="36" t="str">
        <f t="array" ref="AG708">IF(M708="","",INDEX(
      '{INDEX} Tour Packages'!$A:$ZP,
      MATCH($M708, '{INDEX} Tour Packages'!$A:$A, 0),
      MATCH(AG$3, '{INDEX} Tour Packages'!$4:$4, 0)
    ))</f>
        <v/>
      </c>
      <c r="AH708" s="36" t="str">
        <f t="array" ref="AH708">IF(M708="","",INDEX(
      '{INDEX} Tour Packages'!$A:$ZP,
      MATCH($M708, '{INDEX} Tour Packages'!$A:$A, 0),
      MATCH(AH$3, '{INDEX} Tour Packages'!$4:$4, 0)
    ))</f>
        <v/>
      </c>
      <c r="AI708" s="54" t="str">
        <f t="shared" si="9"/>
        <v/>
      </c>
      <c r="AJ708" s="42"/>
      <c r="AK708" s="55"/>
      <c r="AL708" s="46" t="b">
        <v>0</v>
      </c>
      <c r="AM708" s="56"/>
      <c r="AN708" s="57" t="str">
        <f t="shared" si="10"/>
        <v/>
      </c>
      <c r="AO708" s="58" t="str">
        <f t="shared" si="11"/>
        <v/>
      </c>
      <c r="AP708" s="59"/>
      <c r="AQ708" s="60"/>
      <c r="AR708" s="61"/>
      <c r="AS708" s="61"/>
      <c r="AT708" s="61" t="str">
        <f>IFERROR(__xludf.DUMMYFUNCTION("IF( 
  OR($AJ708=""Full Payment"", ISBLANK($K708)),
  """",
  IF(
    OR(
      Q708=""Standard Booking, P1"",
      Q708=""Standard Booking, P2"",
      Q708=""Standard Booking, P3"",
      Q708=""Standard Booking, P4""
    ),
    LET(
      resDate,   $"&amp;"K708,
      tourDate,  $N708,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8" s="62" t="str">
        <f t="shared" si="12"/>
        <v/>
      </c>
      <c r="AV708" s="63"/>
      <c r="AW708" s="64"/>
      <c r="AX708" s="64"/>
      <c r="AY708" s="64"/>
      <c r="AZ708" s="64" t="str">
        <f>IFERROR(__xludf.DUMMYFUNCTION("IF(
  OR($AJ708=""Full Payment"",$AJ708=""P1"", ISBLANK($K708)),
  """",
  IF(
    OR(
      $Q708=""Standard Booking, P2"",
      $Q708=""Standard Booking, P3"",
      $Q708=""Standard Booking, P4""
    ),
    LET(
      resDate,   $K708,
      tourDate,"&amp;"  $N708,
      monthCount, DATEDIF(resDate, tourDate, ""M"") + 1,
      secondDates, ARRAYFORMULA(
        DATE(
          YEAR(resDate),
          MONTH(resDate) + SEQUENCE(monthCount),
          2
        )
      ),
      validDates, FILTER(
        sec"&amp;"ondDates,
        (secondDates &gt; resDate + 2) *
        (secondDates &lt;= tourDate - 3)
      ),
      IF(
        OR($AJ708=""P2"", $AJ708=""P3"", $AJ708=""P4""),
        IF(
          COUNTA(validDates) &lt; 2,
          """",
          TEXT(INDEX(validDates"&amp;", 2), ""mmm d, yyyy"")
        ),
        IF(
          COUNTA(validDates) &lt; 2,
          """",
          TEXTJOIN("", "", TRUE,
            TEXT(INDEX(validDates, 1), ""mmm d, yyyy""),
            TEXT(INDEX(validDates, 2), ""mmm d, yyyy"")
          )
 "&amp;"       )
      )
    ),
    """"
  )
)
"),"")</f>
        <v/>
      </c>
      <c r="BA708" s="65" t="str">
        <f t="shared" si="13"/>
        <v/>
      </c>
      <c r="BB708" s="63"/>
      <c r="BC708" s="64"/>
      <c r="BD708" s="64"/>
      <c r="BE708" s="64"/>
      <c r="BF708" s="64" t="str">
        <f>IFERROR(__xludf.DUMMYFUNCTION("IF(
  OR($AJ708=""Full Payment"",$AJ708=""P1"", $AJ708=""P2""),
  """",
  IF(
    AND(
      NOT(ISBLANK($K708)),
      OR(
        Q708=""Standard Booking, P3"",
        Q708=""Standard Booking, P4""
      )
    ),
    LET(
      resDate,   $K708,
      "&amp;"tourDate,  $N708,
      monthCount, DATEDIF(resDate, tourDate, ""M"") + 1,
      secondDates, ARRAYFORMULA(
        DATE(
          YEAR(resDate),
          MONTH(resDate) + SEQUENCE(monthCount),
          2
        )
      ),
      validDates, FILTER(
  "&amp;"      secondDates,
        (secondDates &gt; resDate + 2) *
        (secondDates &lt;= tourDate - 3)
      ),
      IF(
        $AJ708=""P4"",
        IF(
          COUNTA(validDates) &lt; 3,
          """",
          TEXT(INDEX(validDates, 3), ""mmm d, yyyy"")
  "&amp;"      ),
        IF(
          $AJ708=""P3"",
          IF(
            COUNTA(validDates) &lt; 3,
            """",
            TEXT(INDEX(validDates, 3), ""mmm d, yyyy"")
          ),
          IF(
            COUNTA(validDates) &lt; 3,
            """",
    "&amp;"        TEXTJOIN("", "", TRUE,
              TEXT(INDEX(validDates, 1), ""mmm d, yyyy""),
              TEXT(INDEX(validDates, 2), ""mmm d, yyyy""),
              TEXT(INDEX(validDates, 3), ""mmm d, yyyy"")
            )
          )
        )
      )
    "&amp;"),
    """"
  )
)
"),"")</f>
        <v/>
      </c>
      <c r="BG708" s="65" t="str">
        <f t="shared" si="14"/>
        <v/>
      </c>
      <c r="BH708" s="63"/>
      <c r="BI708" s="64"/>
      <c r="BJ708" s="64"/>
      <c r="BK708" s="64"/>
      <c r="BL708" s="64" t="str">
        <f>IFERROR(__xludf.DUMMYFUNCTION("IF(
  OR($AJ708=""Full Payment"",$AJ708=""P1"",$AJ708=""P2"",$AJ708=""P3""),
  """",
  IF(
    AND(
      NOT(ISBLANK($K708)),
      $Q708=""Standard Booking, P4""
    ),
    LET(
      resDate,   $K708,
      tourDate,  $N708,
      monthCount, DATEDIF(r"&amp;"esDate, tourDate, ""M"") + 1,
      secondDates, ARRAYFORMULA(
        DATE(
          YEAR(resDate),
          MONTH(resDate) + SEQUENCE(monthCount),
          2
        )
      ),
      validDates, FILTER(
        secondDates,
        (secondDates &gt; res"&amp;"Date + 2) *
        (secondDates &lt;= tourDate - 3)
      ),
      IF(
        $AJ708=""P4"",
        IF(
          COUNTA(validDates) &lt; 4,
          """",
          TEXT(
            INDEX(validDates, 4),
            ""mmm d, yyyy""
          )
        ),
"&amp;"        IF(
          COUNTA(validDates) &lt; 4,
          """",
          TEXTJOIN(
            "", "", TRUE,
            TEXT(INDEX(validDates, 1), ""mmm d, yyyy""),
            TEXT(INDEX(validDates, 2), ""mmm d, yyyy""),
            TEXT(INDEX(validDates"&amp;", 3), ""mmm d, yyyy""),
            TEXT(INDEX(validDates, 4), ""mmm d, yyyy"")
          )
        )
      )
    ),
    """"
  )
)
"),"")</f>
        <v/>
      </c>
      <c r="BM708" s="65" t="str">
        <f t="shared" si="15"/>
        <v/>
      </c>
      <c r="BN708" s="66"/>
      <c r="BO708" s="67"/>
      <c r="BP708" s="49" t="b">
        <v>0</v>
      </c>
      <c r="BQ708" s="49" t="b">
        <v>0</v>
      </c>
      <c r="BR708" s="68"/>
      <c r="BS708" s="69"/>
      <c r="BT708" s="70" t="b">
        <v>0</v>
      </c>
      <c r="BU708" s="71"/>
      <c r="BV708" s="72"/>
      <c r="BW708" s="86" t="b">
        <v>0</v>
      </c>
      <c r="BX708" s="87"/>
    </row>
    <row r="709">
      <c r="A709" s="35" t="str">
        <f t="shared" si="1"/>
        <v/>
      </c>
      <c r="B709" s="36" t="str">
        <f t="shared" si="2"/>
        <v/>
      </c>
      <c r="C709" s="36" t="str">
        <f t="array" ref="C709">IF(
  M709="",
  "",
  IFERROR(
    INDEX(
      '{INDEX} Tour Packages'!$A:$ZZ,
      MATCH(
        M709,
        INDEX(
          '{INDEX} Tour Packages'!$A:$ZZ,
          ,
          MATCH("Tour Package Name", '{INDEX} Tour Packages'!$4:$4, 0)
        ),
        0
      ),
      MATCH("Tour Code", '{INDEX} Tour Packages'!$4:$4, 0)
    ),
    "XXX"
  )
)
</f>
        <v/>
      </c>
      <c r="D709" s="36" t="str">
        <f t="shared" si="3"/>
        <v/>
      </c>
      <c r="E709" s="36" t="str">
        <f t="shared" si="4"/>
        <v/>
      </c>
      <c r="F709" s="37" t="str">
        <f t="shared" si="5"/>
        <v/>
      </c>
      <c r="G709" s="89"/>
      <c r="H709" s="89"/>
      <c r="I709" s="90"/>
      <c r="J709" s="40" t="str">
        <f t="shared" si="16"/>
        <v> </v>
      </c>
      <c r="K709" s="91"/>
      <c r="L709" s="55"/>
      <c r="M709" s="55"/>
      <c r="N709" s="91"/>
      <c r="O709" s="43" t="str">
        <f>IFERROR(__xludf.DUMMYFUNCTION("IF(N709="""","""",IFERROR(
  N709 + VALUE(REGEXEXTRACT(P709, ""(\d+)\s+Days"")),
  """"
)
)"),"")</f>
        <v/>
      </c>
      <c r="P709" s="43" t="str">
        <f t="array" ref="P709">IFERROR(
  INDEX(
    INDEX('{INDEX} Tour Packages'!$A:$ZZ, , MATCH(P$3, '{INDEX} Tour Packages'!$4:$4, 0)),
    MATCH(M709, INDEX('{INDEX} Tour Packages'!$A:$ZZ,0, MATCH("Tour Package Name", '{INDEX} Tour Packages'!$4:$4, 0)), 0)
  ),
"")
</f>
        <v/>
      </c>
      <c r="Q709" s="44" t="str">
        <f t="shared" si="7"/>
        <v/>
      </c>
      <c r="R709" s="44" t="str">
        <f>IFERROR(__xludf.DUMMYFUNCTION("IF(OR(ISBLANK(K709), ISBLANK(N709)), """", 
  LET(
    resDate, K709,
    tourDate, N709,
    monthCount, MAX(0, DATEDIF(resDate, tourDate - 3, ""M"") + 1),
    secondDates, ARRAYFORMULA(DATE(YEAR(resDate), MONTH(resDate) + SEQUENCE(monthCount), 2)),
    "&amp;"validDates, FILTER(secondDates, (secondDates &gt; resDate + 2) * (secondDates &lt;= tourDate - 3)),
    IF(ISERROR(validDates), 0, COUNTA(validDates))
  )
)
"),"")</f>
        <v/>
      </c>
      <c r="S709" s="44" t="str">
        <f t="shared" si="8"/>
        <v/>
      </c>
      <c r="T709" s="45" t="str">
        <f t="array" ref="T709">IF(ISBLANK(BO709),IFERROR(
  INDEX(
    INDEX('{INDEX} Payment Terms'!$A:$G, , MATCH(T$3, '{INDEX} Payment Terms'!$4:$4, 0)),
    MATCH(Q709, INDEX('{INDEX} Payment Terms'!$A:$G,0, MATCH("Payment Condition", '{INDEX} Payment Terms'!$4:$4, 0)), 0)
  ),
""),"Cancelled")
</f>
        <v/>
      </c>
      <c r="U709" s="46" t="b">
        <v>0</v>
      </c>
      <c r="V709" s="47" t="str">
        <f>IFERROR(__xludf.DUMMYFUNCTION("IF(OR(L709=""Duo Booking"", L709=""Group Booking""),
IF(U709=FALSE,"""",
    LET(
      bookingType, L709,
      tour, M709,
      mainFirst, H709,
      mainLast, I709,
      mainEmail, G709,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$L$4:L709, bookingType,
          $M$4:M709, tour,
          $H$4:H709, mainFirst,
          $I$4:I709, mainLast,
          $G$4:G709, mainEmail
        ),
        ""000""
      ),
  "&amp;"    baseID &amp; ""-"" &amp; memberNumber
    )
  ),
  """"
)
"),"")</f>
        <v/>
      </c>
      <c r="W709" s="48"/>
      <c r="X709" s="85" t="b">
        <v>0</v>
      </c>
      <c r="Y709" s="85" t="b">
        <v>0</v>
      </c>
      <c r="Z709" s="85" t="b">
        <v>0</v>
      </c>
      <c r="AA709" s="50"/>
      <c r="AB709" s="51"/>
      <c r="AC709" s="85" t="b">
        <v>0</v>
      </c>
      <c r="AD709" s="92"/>
      <c r="AE709" s="88"/>
      <c r="AF709" s="36" t="str">
        <f t="array" ref="AF709">IF(M709="","",INDEX(
      '{INDEX} Tour Packages'!$A:$ZP,
      MATCH($M709, '{INDEX} Tour Packages'!$A:$A, 0),
      MATCH(AF$3, '{INDEX} Tour Packages'!$4:$4, 0)
    ))</f>
        <v/>
      </c>
      <c r="AG709" s="36" t="str">
        <f t="array" ref="AG709">IF(M709="","",INDEX(
      '{INDEX} Tour Packages'!$A:$ZP,
      MATCH($M709, '{INDEX} Tour Packages'!$A:$A, 0),
      MATCH(AG$3, '{INDEX} Tour Packages'!$4:$4, 0)
    ))</f>
        <v/>
      </c>
      <c r="AH709" s="36" t="str">
        <f t="array" ref="AH709">IF(M709="","",INDEX(
      '{INDEX} Tour Packages'!$A:$ZP,
      MATCH($M709, '{INDEX} Tour Packages'!$A:$A, 0),
      MATCH(AH$3, '{INDEX} Tour Packages'!$4:$4, 0)
    ))</f>
        <v/>
      </c>
      <c r="AI709" s="54" t="str">
        <f t="shared" si="9"/>
        <v/>
      </c>
      <c r="AJ709" s="42"/>
      <c r="AK709" s="55"/>
      <c r="AL709" s="46" t="b">
        <v>0</v>
      </c>
      <c r="AM709" s="56"/>
      <c r="AN709" s="57" t="str">
        <f t="shared" si="10"/>
        <v/>
      </c>
      <c r="AO709" s="58" t="str">
        <f t="shared" si="11"/>
        <v/>
      </c>
      <c r="AP709" s="59"/>
      <c r="AQ709" s="60"/>
      <c r="AR709" s="61"/>
      <c r="AS709" s="61"/>
      <c r="AT709" s="61" t="str">
        <f>IFERROR(__xludf.DUMMYFUNCTION("IF( 
  OR($AJ709=""Full Payment"", ISBLANK($K709)),
  """",
  IF(
    OR(
      Q709=""Standard Booking, P1"",
      Q709=""Standard Booking, P2"",
      Q709=""Standard Booking, P3"",
      Q709=""Standard Booking, P4""
    ),
    LET(
      resDate,   $"&amp;"K709,
      tourDate,  $N709,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09" s="62" t="str">
        <f t="shared" si="12"/>
        <v/>
      </c>
      <c r="AV709" s="63"/>
      <c r="AW709" s="64"/>
      <c r="AX709" s="64"/>
      <c r="AY709" s="64"/>
      <c r="AZ709" s="64" t="str">
        <f>IFERROR(__xludf.DUMMYFUNCTION("IF(
  OR($AJ709=""Full Payment"",$AJ709=""P1"", ISBLANK($K709)),
  """",
  IF(
    OR(
      $Q709=""Standard Booking, P2"",
      $Q709=""Standard Booking, P3"",
      $Q709=""Standard Booking, P4""
    ),
    LET(
      resDate,   $K709,
      tourDate,"&amp;"  $N709,
      monthCount, DATEDIF(resDate, tourDate, ""M"") + 1,
      secondDates, ARRAYFORMULA(
        DATE(
          YEAR(resDate),
          MONTH(resDate) + SEQUENCE(monthCount),
          2
        )
      ),
      validDates, FILTER(
        sec"&amp;"ondDates,
        (secondDates &gt; resDate + 2) *
        (secondDates &lt;= tourDate - 3)
      ),
      IF(
        OR($AJ709=""P2"", $AJ709=""P3"", $AJ709=""P4""),
        IF(
          COUNTA(validDates) &lt; 2,
          """",
          TEXT(INDEX(validDates"&amp;", 2), ""mmm d, yyyy"")
        ),
        IF(
          COUNTA(validDates) &lt; 2,
          """",
          TEXTJOIN("", "", TRUE,
            TEXT(INDEX(validDates, 1), ""mmm d, yyyy""),
            TEXT(INDEX(validDates, 2), ""mmm d, yyyy"")
          )
 "&amp;"       )
      )
    ),
    """"
  )
)
"),"")</f>
        <v/>
      </c>
      <c r="BA709" s="65" t="str">
        <f t="shared" si="13"/>
        <v/>
      </c>
      <c r="BB709" s="63"/>
      <c r="BC709" s="64"/>
      <c r="BD709" s="64"/>
      <c r="BE709" s="64"/>
      <c r="BF709" s="64" t="str">
        <f>IFERROR(__xludf.DUMMYFUNCTION("IF(
  OR($AJ709=""Full Payment"",$AJ709=""P1"", $AJ709=""P2""),
  """",
  IF(
    AND(
      NOT(ISBLANK($K709)),
      OR(
        Q709=""Standard Booking, P3"",
        Q709=""Standard Booking, P4""
      )
    ),
    LET(
      resDate,   $K709,
      "&amp;"tourDate,  $N709,
      monthCount, DATEDIF(resDate, tourDate, ""M"") + 1,
      secondDates, ARRAYFORMULA(
        DATE(
          YEAR(resDate),
          MONTH(resDate) + SEQUENCE(monthCount),
          2
        )
      ),
      validDates, FILTER(
  "&amp;"      secondDates,
        (secondDates &gt; resDate + 2) *
        (secondDates &lt;= tourDate - 3)
      ),
      IF(
        $AJ709=""P4"",
        IF(
          COUNTA(validDates) &lt; 3,
          """",
          TEXT(INDEX(validDates, 3), ""mmm d, yyyy"")
  "&amp;"      ),
        IF(
          $AJ709=""P3"",
          IF(
            COUNTA(validDates) &lt; 3,
            """",
            TEXT(INDEX(validDates, 3), ""mmm d, yyyy"")
          ),
          IF(
            COUNTA(validDates) &lt; 3,
            """",
    "&amp;"        TEXTJOIN("", "", TRUE,
              TEXT(INDEX(validDates, 1), ""mmm d, yyyy""),
              TEXT(INDEX(validDates, 2), ""mmm d, yyyy""),
              TEXT(INDEX(validDates, 3), ""mmm d, yyyy"")
            )
          )
        )
      )
    "&amp;"),
    """"
  )
)
"),"")</f>
        <v/>
      </c>
      <c r="BG709" s="65" t="str">
        <f t="shared" si="14"/>
        <v/>
      </c>
      <c r="BH709" s="63"/>
      <c r="BI709" s="64"/>
      <c r="BJ709" s="64"/>
      <c r="BK709" s="64"/>
      <c r="BL709" s="64" t="str">
        <f>IFERROR(__xludf.DUMMYFUNCTION("IF(
  OR($AJ709=""Full Payment"",$AJ709=""P1"",$AJ709=""P2"",$AJ709=""P3""),
  """",
  IF(
    AND(
      NOT(ISBLANK($K709)),
      $Q709=""Standard Booking, P4""
    ),
    LET(
      resDate,   $K709,
      tourDate,  $N709,
      monthCount, DATEDIF(r"&amp;"esDate, tourDate, ""M"") + 1,
      secondDates, ARRAYFORMULA(
        DATE(
          YEAR(resDate),
          MONTH(resDate) + SEQUENCE(monthCount),
          2
        )
      ),
      validDates, FILTER(
        secondDates,
        (secondDates &gt; res"&amp;"Date + 2) *
        (secondDates &lt;= tourDate - 3)
      ),
      IF(
        $AJ709=""P4"",
        IF(
          COUNTA(validDates) &lt; 4,
          """",
          TEXT(
            INDEX(validDates, 4),
            ""mmm d, yyyy""
          )
        ),
"&amp;"        IF(
          COUNTA(validDates) &lt; 4,
          """",
          TEXTJOIN(
            "", "", TRUE,
            TEXT(INDEX(validDates, 1), ""mmm d, yyyy""),
            TEXT(INDEX(validDates, 2), ""mmm d, yyyy""),
            TEXT(INDEX(validDates"&amp;", 3), ""mmm d, yyyy""),
            TEXT(INDEX(validDates, 4), ""mmm d, yyyy"")
          )
        )
      )
    ),
    """"
  )
)
"),"")</f>
        <v/>
      </c>
      <c r="BM709" s="65" t="str">
        <f t="shared" si="15"/>
        <v/>
      </c>
      <c r="BN709" s="66"/>
      <c r="BO709" s="67"/>
      <c r="BP709" s="49" t="b">
        <v>0</v>
      </c>
      <c r="BQ709" s="49" t="b">
        <v>0</v>
      </c>
      <c r="BR709" s="68"/>
      <c r="BS709" s="69"/>
      <c r="BT709" s="70" t="b">
        <v>0</v>
      </c>
      <c r="BU709" s="71"/>
      <c r="BV709" s="72"/>
      <c r="BW709" s="86" t="b">
        <v>0</v>
      </c>
      <c r="BX709" s="87"/>
    </row>
    <row r="710">
      <c r="A710" s="35" t="str">
        <f t="shared" si="1"/>
        <v/>
      </c>
      <c r="B710" s="36" t="str">
        <f t="shared" si="2"/>
        <v/>
      </c>
      <c r="C710" s="36" t="str">
        <f t="array" ref="C710">IF(
  M710="",
  "",
  IFERROR(
    INDEX(
      '{INDEX} Tour Packages'!$A:$ZZ,
      MATCH(
        M710,
        INDEX(
          '{INDEX} Tour Packages'!$A:$ZZ,
          ,
          MATCH("Tour Package Name", '{INDEX} Tour Packages'!$4:$4, 0)
        ),
        0
      ),
      MATCH("Tour Code", '{INDEX} Tour Packages'!$4:$4, 0)
    ),
    "XXX"
  )
)
</f>
        <v/>
      </c>
      <c r="D710" s="36" t="str">
        <f t="shared" si="3"/>
        <v/>
      </c>
      <c r="E710" s="36" t="str">
        <f t="shared" si="4"/>
        <v/>
      </c>
      <c r="F710" s="37" t="str">
        <f t="shared" si="5"/>
        <v/>
      </c>
      <c r="G710" s="89"/>
      <c r="H710" s="89"/>
      <c r="I710" s="90"/>
      <c r="J710" s="40" t="str">
        <f t="shared" si="16"/>
        <v> </v>
      </c>
      <c r="K710" s="91"/>
      <c r="L710" s="55"/>
      <c r="M710" s="55"/>
      <c r="N710" s="91"/>
      <c r="O710" s="43" t="str">
        <f>IFERROR(__xludf.DUMMYFUNCTION("IF(N710="""","""",IFERROR(
  N710 + VALUE(REGEXEXTRACT(P710, ""(\d+)\s+Days"")),
  """"
)
)"),"")</f>
        <v/>
      </c>
      <c r="P710" s="43" t="str">
        <f t="array" ref="P710">IFERROR(
  INDEX(
    INDEX('{INDEX} Tour Packages'!$A:$ZZ, , MATCH(P$3, '{INDEX} Tour Packages'!$4:$4, 0)),
    MATCH(M710, INDEX('{INDEX} Tour Packages'!$A:$ZZ,0, MATCH("Tour Package Name", '{INDEX} Tour Packages'!$4:$4, 0)), 0)
  ),
"")
</f>
        <v/>
      </c>
      <c r="Q710" s="44" t="str">
        <f t="shared" si="7"/>
        <v/>
      </c>
      <c r="R710" s="44" t="str">
        <f>IFERROR(__xludf.DUMMYFUNCTION("IF(OR(ISBLANK(K710), ISBLANK(N710)), """", 
  LET(
    resDate, K710,
    tourDate, N710,
    monthCount, MAX(0, DATEDIF(resDate, tourDate - 3, ""M"") + 1),
    secondDates, ARRAYFORMULA(DATE(YEAR(resDate), MONTH(resDate) + SEQUENCE(monthCount), 2)),
    "&amp;"validDates, FILTER(secondDates, (secondDates &gt; resDate + 2) * (secondDates &lt;= tourDate - 3)),
    IF(ISERROR(validDates), 0, COUNTA(validDates))
  )
)
"),"")</f>
        <v/>
      </c>
      <c r="S710" s="44" t="str">
        <f t="shared" si="8"/>
        <v/>
      </c>
      <c r="T710" s="45" t="str">
        <f t="array" ref="T710">IF(ISBLANK(BO710),IFERROR(
  INDEX(
    INDEX('{INDEX} Payment Terms'!$A:$G, , MATCH(T$3, '{INDEX} Payment Terms'!$4:$4, 0)),
    MATCH(Q710, INDEX('{INDEX} Payment Terms'!$A:$G,0, MATCH("Payment Condition", '{INDEX} Payment Terms'!$4:$4, 0)), 0)
  ),
""),"Cancelled")
</f>
        <v/>
      </c>
      <c r="U710" s="46" t="b">
        <v>0</v>
      </c>
      <c r="V710" s="47" t="str">
        <f>IFERROR(__xludf.DUMMYFUNCTION("IF(OR(L710=""Duo Booking"", L710=""Group Booking""),
IF(U710=FALSE,"""",
    LET(
      bookingType, L710,
      tour, M710,
      mainFirst, H710,
      mainLast, I710,
      mainEmail, G710,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$L$4:L710, bookingType,
          $M$4:M710, tour,
          $H$4:H710, mainFirst,
          $I$4:I710, mainLast,
          $G$4:G710, mainEmail
        ),
        ""000""
      ),
  "&amp;"    baseID &amp; ""-"" &amp; memberNumber
    )
  ),
  """"
)
"),"")</f>
        <v/>
      </c>
      <c r="W710" s="48"/>
      <c r="X710" s="85" t="b">
        <v>0</v>
      </c>
      <c r="Y710" s="85" t="b">
        <v>0</v>
      </c>
      <c r="Z710" s="85" t="b">
        <v>0</v>
      </c>
      <c r="AA710" s="50"/>
      <c r="AB710" s="51"/>
      <c r="AC710" s="85" t="b">
        <v>0</v>
      </c>
      <c r="AD710" s="92"/>
      <c r="AE710" s="88"/>
      <c r="AF710" s="36" t="str">
        <f t="array" ref="AF710">IF(M710="","",INDEX(
      '{INDEX} Tour Packages'!$A:$ZP,
      MATCH($M710, '{INDEX} Tour Packages'!$A:$A, 0),
      MATCH(AF$3, '{INDEX} Tour Packages'!$4:$4, 0)
    ))</f>
        <v/>
      </c>
      <c r="AG710" s="36" t="str">
        <f t="array" ref="AG710">IF(M710="","",INDEX(
      '{INDEX} Tour Packages'!$A:$ZP,
      MATCH($M710, '{INDEX} Tour Packages'!$A:$A, 0),
      MATCH(AG$3, '{INDEX} Tour Packages'!$4:$4, 0)
    ))</f>
        <v/>
      </c>
      <c r="AH710" s="36" t="str">
        <f t="array" ref="AH710">IF(M710="","",INDEX(
      '{INDEX} Tour Packages'!$A:$ZP,
      MATCH($M710, '{INDEX} Tour Packages'!$A:$A, 0),
      MATCH(AH$3, '{INDEX} Tour Packages'!$4:$4, 0)
    ))</f>
        <v/>
      </c>
      <c r="AI710" s="54" t="str">
        <f t="shared" si="9"/>
        <v/>
      </c>
      <c r="AJ710" s="42"/>
      <c r="AK710" s="55"/>
      <c r="AL710" s="46" t="b">
        <v>0</v>
      </c>
      <c r="AM710" s="56"/>
      <c r="AN710" s="57" t="str">
        <f t="shared" si="10"/>
        <v/>
      </c>
      <c r="AO710" s="58" t="str">
        <f t="shared" si="11"/>
        <v/>
      </c>
      <c r="AP710" s="59"/>
      <c r="AQ710" s="60"/>
      <c r="AR710" s="61"/>
      <c r="AS710" s="61"/>
      <c r="AT710" s="61" t="str">
        <f>IFERROR(__xludf.DUMMYFUNCTION("IF( 
  OR($AJ710=""Full Payment"", ISBLANK($K710)),
  """",
  IF(
    OR(
      Q710=""Standard Booking, P1"",
      Q710=""Standard Booking, P2"",
      Q710=""Standard Booking, P3"",
      Q710=""Standard Booking, P4""
    ),
    LET(
      resDate,   $"&amp;"K710,
      tourDate,  $N710,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0" s="62" t="str">
        <f t="shared" si="12"/>
        <v/>
      </c>
      <c r="AV710" s="63"/>
      <c r="AW710" s="64"/>
      <c r="AX710" s="64"/>
      <c r="AY710" s="64"/>
      <c r="AZ710" s="64" t="str">
        <f>IFERROR(__xludf.DUMMYFUNCTION("IF(
  OR($AJ710=""Full Payment"",$AJ710=""P1"", ISBLANK($K710)),
  """",
  IF(
    OR(
      $Q710=""Standard Booking, P2"",
      $Q710=""Standard Booking, P3"",
      $Q710=""Standard Booking, P4""
    ),
    LET(
      resDate,   $K710,
      tourDate,"&amp;"  $N710,
      monthCount, DATEDIF(resDate, tourDate, ""M"") + 1,
      secondDates, ARRAYFORMULA(
        DATE(
          YEAR(resDate),
          MONTH(resDate) + SEQUENCE(monthCount),
          2
        )
      ),
      validDates, FILTER(
        sec"&amp;"ondDates,
        (secondDates &gt; resDate + 2) *
        (secondDates &lt;= tourDate - 3)
      ),
      IF(
        OR($AJ710=""P2"", $AJ710=""P3"", $AJ710=""P4""),
        IF(
          COUNTA(validDates) &lt; 2,
          """",
          TEXT(INDEX(validDates"&amp;", 2), ""mmm d, yyyy"")
        ),
        IF(
          COUNTA(validDates) &lt; 2,
          """",
          TEXTJOIN("", "", TRUE,
            TEXT(INDEX(validDates, 1), ""mmm d, yyyy""),
            TEXT(INDEX(validDates, 2), ""mmm d, yyyy"")
          )
 "&amp;"       )
      )
    ),
    """"
  )
)
"),"")</f>
        <v/>
      </c>
      <c r="BA710" s="65" t="str">
        <f t="shared" si="13"/>
        <v/>
      </c>
      <c r="BB710" s="63"/>
      <c r="BC710" s="64"/>
      <c r="BD710" s="64"/>
      <c r="BE710" s="64"/>
      <c r="BF710" s="64" t="str">
        <f>IFERROR(__xludf.DUMMYFUNCTION("IF(
  OR($AJ710=""Full Payment"",$AJ710=""P1"", $AJ710=""P2""),
  """",
  IF(
    AND(
      NOT(ISBLANK($K710)),
      OR(
        Q710=""Standard Booking, P3"",
        Q710=""Standard Booking, P4""
      )
    ),
    LET(
      resDate,   $K710,
      "&amp;"tourDate,  $N710,
      monthCount, DATEDIF(resDate, tourDate, ""M"") + 1,
      secondDates, ARRAYFORMULA(
        DATE(
          YEAR(resDate),
          MONTH(resDate) + SEQUENCE(monthCount),
          2
        )
      ),
      validDates, FILTER(
  "&amp;"      secondDates,
        (secondDates &gt; resDate + 2) *
        (secondDates &lt;= tourDate - 3)
      ),
      IF(
        $AJ710=""P4"",
        IF(
          COUNTA(validDates) &lt; 3,
          """",
          TEXT(INDEX(validDates, 3), ""mmm d, yyyy"")
  "&amp;"      ),
        IF(
          $AJ710=""P3"",
          IF(
            COUNTA(validDates) &lt; 3,
            """",
            TEXT(INDEX(validDates, 3), ""mmm d, yyyy"")
          ),
          IF(
            COUNTA(validDates) &lt; 3,
            """",
    "&amp;"        TEXTJOIN("", "", TRUE,
              TEXT(INDEX(validDates, 1), ""mmm d, yyyy""),
              TEXT(INDEX(validDates, 2), ""mmm d, yyyy""),
              TEXT(INDEX(validDates, 3), ""mmm d, yyyy"")
            )
          )
        )
      )
    "&amp;"),
    """"
  )
)
"),"")</f>
        <v/>
      </c>
      <c r="BG710" s="65" t="str">
        <f t="shared" si="14"/>
        <v/>
      </c>
      <c r="BH710" s="63"/>
      <c r="BI710" s="64"/>
      <c r="BJ710" s="64"/>
      <c r="BK710" s="64"/>
      <c r="BL710" s="64" t="str">
        <f>IFERROR(__xludf.DUMMYFUNCTION("IF(
  OR($AJ710=""Full Payment"",$AJ710=""P1"",$AJ710=""P2"",$AJ710=""P3""),
  """",
  IF(
    AND(
      NOT(ISBLANK($K710)),
      $Q710=""Standard Booking, P4""
    ),
    LET(
      resDate,   $K710,
      tourDate,  $N710,
      monthCount, DATEDIF(r"&amp;"esDate, tourDate, ""M"") + 1,
      secondDates, ARRAYFORMULA(
        DATE(
          YEAR(resDate),
          MONTH(resDate) + SEQUENCE(monthCount),
          2
        )
      ),
      validDates, FILTER(
        secondDates,
        (secondDates &gt; res"&amp;"Date + 2) *
        (secondDates &lt;= tourDate - 3)
      ),
      IF(
        $AJ710=""P4"",
        IF(
          COUNTA(validDates) &lt; 4,
          """",
          TEXT(
            INDEX(validDates, 4),
            ""mmm d, yyyy""
          )
        ),
"&amp;"        IF(
          COUNTA(validDates) &lt; 4,
          """",
          TEXTJOIN(
            "", "", TRUE,
            TEXT(INDEX(validDates, 1), ""mmm d, yyyy""),
            TEXT(INDEX(validDates, 2), ""mmm d, yyyy""),
            TEXT(INDEX(validDates"&amp;", 3), ""mmm d, yyyy""),
            TEXT(INDEX(validDates, 4), ""mmm d, yyyy"")
          )
        )
      )
    ),
    """"
  )
)
"),"")</f>
        <v/>
      </c>
      <c r="BM710" s="65" t="str">
        <f t="shared" si="15"/>
        <v/>
      </c>
      <c r="BN710" s="66"/>
      <c r="BO710" s="67"/>
      <c r="BP710" s="49" t="b">
        <v>0</v>
      </c>
      <c r="BQ710" s="49" t="b">
        <v>0</v>
      </c>
      <c r="BR710" s="68"/>
      <c r="BS710" s="69"/>
      <c r="BT710" s="70" t="b">
        <v>0</v>
      </c>
      <c r="BU710" s="71"/>
      <c r="BV710" s="72"/>
      <c r="BW710" s="86" t="b">
        <v>0</v>
      </c>
      <c r="BX710" s="87"/>
    </row>
    <row r="711">
      <c r="A711" s="35" t="str">
        <f t="shared" si="1"/>
        <v/>
      </c>
      <c r="B711" s="36" t="str">
        <f t="shared" si="2"/>
        <v/>
      </c>
      <c r="C711" s="36" t="str">
        <f t="array" ref="C711">IF(
  M711="",
  "",
  IFERROR(
    INDEX(
      '{INDEX} Tour Packages'!$A:$ZZ,
      MATCH(
        M711,
        INDEX(
          '{INDEX} Tour Packages'!$A:$ZZ,
          ,
          MATCH("Tour Package Name", '{INDEX} Tour Packages'!$4:$4, 0)
        ),
        0
      ),
      MATCH("Tour Code", '{INDEX} Tour Packages'!$4:$4, 0)
    ),
    "XXX"
  )
)
</f>
        <v/>
      </c>
      <c r="D711" s="36" t="str">
        <f t="shared" si="3"/>
        <v/>
      </c>
      <c r="E711" s="36" t="str">
        <f t="shared" si="4"/>
        <v/>
      </c>
      <c r="F711" s="37" t="str">
        <f t="shared" si="5"/>
        <v/>
      </c>
      <c r="G711" s="89"/>
      <c r="H711" s="89"/>
      <c r="I711" s="90"/>
      <c r="J711" s="40" t="str">
        <f t="shared" si="16"/>
        <v> </v>
      </c>
      <c r="K711" s="91"/>
      <c r="L711" s="55"/>
      <c r="M711" s="55"/>
      <c r="N711" s="91"/>
      <c r="O711" s="43" t="str">
        <f>IFERROR(__xludf.DUMMYFUNCTION("IF(N711="""","""",IFERROR(
  N711 + VALUE(REGEXEXTRACT(P711, ""(\d+)\s+Days"")),
  """"
)
)"),"")</f>
        <v/>
      </c>
      <c r="P711" s="43" t="str">
        <f t="array" ref="P711">IFERROR(
  INDEX(
    INDEX('{INDEX} Tour Packages'!$A:$ZZ, , MATCH(P$3, '{INDEX} Tour Packages'!$4:$4, 0)),
    MATCH(M711, INDEX('{INDEX} Tour Packages'!$A:$ZZ,0, MATCH("Tour Package Name", '{INDEX} Tour Packages'!$4:$4, 0)), 0)
  ),
"")
</f>
        <v/>
      </c>
      <c r="Q711" s="44" t="str">
        <f t="shared" si="7"/>
        <v/>
      </c>
      <c r="R711" s="44" t="str">
        <f>IFERROR(__xludf.DUMMYFUNCTION("IF(OR(ISBLANK(K711), ISBLANK(N711)), """", 
  LET(
    resDate, K711,
    tourDate, N711,
    monthCount, MAX(0, DATEDIF(resDate, tourDate - 3, ""M"") + 1),
    secondDates, ARRAYFORMULA(DATE(YEAR(resDate), MONTH(resDate) + SEQUENCE(monthCount), 2)),
    "&amp;"validDates, FILTER(secondDates, (secondDates &gt; resDate + 2) * (secondDates &lt;= tourDate - 3)),
    IF(ISERROR(validDates), 0, COUNTA(validDates))
  )
)
"),"")</f>
        <v/>
      </c>
      <c r="S711" s="44" t="str">
        <f t="shared" si="8"/>
        <v/>
      </c>
      <c r="T711" s="45" t="str">
        <f t="array" ref="T711">IF(ISBLANK(BO711),IFERROR(
  INDEX(
    INDEX('{INDEX} Payment Terms'!$A:$G, , MATCH(T$3, '{INDEX} Payment Terms'!$4:$4, 0)),
    MATCH(Q711, INDEX('{INDEX} Payment Terms'!$A:$G,0, MATCH("Payment Condition", '{INDEX} Payment Terms'!$4:$4, 0)), 0)
  ),
""),"Cancelled")
</f>
        <v/>
      </c>
      <c r="U711" s="46" t="b">
        <v>0</v>
      </c>
      <c r="V711" s="47" t="str">
        <f>IFERROR(__xludf.DUMMYFUNCTION("IF(OR(L711=""Duo Booking"", L711=""Group Booking""),
IF(U711=FALSE,"""",
    LET(
      bookingType, L711,
      tour, M711,
      mainFirst, H711,
      mainLast, I711,
      mainEmail, G711,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$L$4:L711, bookingType,
          $M$4:M711, tour,
          $H$4:H711, mainFirst,
          $I$4:I711, mainLast,
          $G$4:G711, mainEmail
        ),
        ""000""
      ),
  "&amp;"    baseID &amp; ""-"" &amp; memberNumber
    )
  ),
  """"
)
"),"")</f>
        <v/>
      </c>
      <c r="W711" s="48"/>
      <c r="X711" s="85" t="b">
        <v>0</v>
      </c>
      <c r="Y711" s="85" t="b">
        <v>0</v>
      </c>
      <c r="Z711" s="85" t="b">
        <v>0</v>
      </c>
      <c r="AA711" s="50"/>
      <c r="AB711" s="51"/>
      <c r="AC711" s="85" t="b">
        <v>0</v>
      </c>
      <c r="AD711" s="92"/>
      <c r="AE711" s="88"/>
      <c r="AF711" s="36" t="str">
        <f t="array" ref="AF711">IF(M711="","",INDEX(
      '{INDEX} Tour Packages'!$A:$ZP,
      MATCH($M711, '{INDEX} Tour Packages'!$A:$A, 0),
      MATCH(AF$3, '{INDEX} Tour Packages'!$4:$4, 0)
    ))</f>
        <v/>
      </c>
      <c r="AG711" s="36" t="str">
        <f t="array" ref="AG711">IF(M711="","",INDEX(
      '{INDEX} Tour Packages'!$A:$ZP,
      MATCH($M711, '{INDEX} Tour Packages'!$A:$A, 0),
      MATCH(AG$3, '{INDEX} Tour Packages'!$4:$4, 0)
    ))</f>
        <v/>
      </c>
      <c r="AH711" s="36" t="str">
        <f t="array" ref="AH711">IF(M711="","",INDEX(
      '{INDEX} Tour Packages'!$A:$ZP,
      MATCH($M711, '{INDEX} Tour Packages'!$A:$A, 0),
      MATCH(AH$3, '{INDEX} Tour Packages'!$4:$4, 0)
    ))</f>
        <v/>
      </c>
      <c r="AI711" s="54" t="str">
        <f t="shared" si="9"/>
        <v/>
      </c>
      <c r="AJ711" s="42"/>
      <c r="AK711" s="55"/>
      <c r="AL711" s="46" t="b">
        <v>0</v>
      </c>
      <c r="AM711" s="56"/>
      <c r="AN711" s="57" t="str">
        <f t="shared" si="10"/>
        <v/>
      </c>
      <c r="AO711" s="58" t="str">
        <f t="shared" si="11"/>
        <v/>
      </c>
      <c r="AP711" s="59"/>
      <c r="AQ711" s="60"/>
      <c r="AR711" s="61"/>
      <c r="AS711" s="61"/>
      <c r="AT711" s="61" t="str">
        <f>IFERROR(__xludf.DUMMYFUNCTION("IF( 
  OR($AJ711=""Full Payment"", ISBLANK($K711)),
  """",
  IF(
    OR(
      Q711=""Standard Booking, P1"",
      Q711=""Standard Booking, P2"",
      Q711=""Standard Booking, P3"",
      Q711=""Standard Booking, P4""
    ),
    LET(
      resDate,   $"&amp;"K711,
      tourDate,  $N711,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1" s="62" t="str">
        <f t="shared" si="12"/>
        <v/>
      </c>
      <c r="AV711" s="63"/>
      <c r="AW711" s="64"/>
      <c r="AX711" s="64"/>
      <c r="AY711" s="64"/>
      <c r="AZ711" s="64" t="str">
        <f>IFERROR(__xludf.DUMMYFUNCTION("IF(
  OR($AJ711=""Full Payment"",$AJ711=""P1"", ISBLANK($K711)),
  """",
  IF(
    OR(
      $Q711=""Standard Booking, P2"",
      $Q711=""Standard Booking, P3"",
      $Q711=""Standard Booking, P4""
    ),
    LET(
      resDate,   $K711,
      tourDate,"&amp;"  $N711,
      monthCount, DATEDIF(resDate, tourDate, ""M"") + 1,
      secondDates, ARRAYFORMULA(
        DATE(
          YEAR(resDate),
          MONTH(resDate) + SEQUENCE(monthCount),
          2
        )
      ),
      validDates, FILTER(
        sec"&amp;"ondDates,
        (secondDates &gt; resDate + 2) *
        (secondDates &lt;= tourDate - 3)
      ),
      IF(
        OR($AJ711=""P2"", $AJ711=""P3"", $AJ711=""P4""),
        IF(
          COUNTA(validDates) &lt; 2,
          """",
          TEXT(INDEX(validDates"&amp;", 2), ""mmm d, yyyy"")
        ),
        IF(
          COUNTA(validDates) &lt; 2,
          """",
          TEXTJOIN("", "", TRUE,
            TEXT(INDEX(validDates, 1), ""mmm d, yyyy""),
            TEXT(INDEX(validDates, 2), ""mmm d, yyyy"")
          )
 "&amp;"       )
      )
    ),
    """"
  )
)
"),"")</f>
        <v/>
      </c>
      <c r="BA711" s="65" t="str">
        <f t="shared" si="13"/>
        <v/>
      </c>
      <c r="BB711" s="63"/>
      <c r="BC711" s="64"/>
      <c r="BD711" s="64"/>
      <c r="BE711" s="64"/>
      <c r="BF711" s="64" t="str">
        <f>IFERROR(__xludf.DUMMYFUNCTION("IF(
  OR($AJ711=""Full Payment"",$AJ711=""P1"", $AJ711=""P2""),
  """",
  IF(
    AND(
      NOT(ISBLANK($K711)),
      OR(
        Q711=""Standard Booking, P3"",
        Q711=""Standard Booking, P4""
      )
    ),
    LET(
      resDate,   $K711,
      "&amp;"tourDate,  $N711,
      monthCount, DATEDIF(resDate, tourDate, ""M"") + 1,
      secondDates, ARRAYFORMULA(
        DATE(
          YEAR(resDate),
          MONTH(resDate) + SEQUENCE(monthCount),
          2
        )
      ),
      validDates, FILTER(
  "&amp;"      secondDates,
        (secondDates &gt; resDate + 2) *
        (secondDates &lt;= tourDate - 3)
      ),
      IF(
        $AJ711=""P4"",
        IF(
          COUNTA(validDates) &lt; 3,
          """",
          TEXT(INDEX(validDates, 3), ""mmm d, yyyy"")
  "&amp;"      ),
        IF(
          $AJ711=""P3"",
          IF(
            COUNTA(validDates) &lt; 3,
            """",
            TEXT(INDEX(validDates, 3), ""mmm d, yyyy"")
          ),
          IF(
            COUNTA(validDates) &lt; 3,
            """",
    "&amp;"        TEXTJOIN("", "", TRUE,
              TEXT(INDEX(validDates, 1), ""mmm d, yyyy""),
              TEXT(INDEX(validDates, 2), ""mmm d, yyyy""),
              TEXT(INDEX(validDates, 3), ""mmm d, yyyy"")
            )
          )
        )
      )
    "&amp;"),
    """"
  )
)
"),"")</f>
        <v/>
      </c>
      <c r="BG711" s="65" t="str">
        <f t="shared" si="14"/>
        <v/>
      </c>
      <c r="BH711" s="63"/>
      <c r="BI711" s="64"/>
      <c r="BJ711" s="64"/>
      <c r="BK711" s="64"/>
      <c r="BL711" s="64" t="str">
        <f>IFERROR(__xludf.DUMMYFUNCTION("IF(
  OR($AJ711=""Full Payment"",$AJ711=""P1"",$AJ711=""P2"",$AJ711=""P3""),
  """",
  IF(
    AND(
      NOT(ISBLANK($K711)),
      $Q711=""Standard Booking, P4""
    ),
    LET(
      resDate,   $K711,
      tourDate,  $N711,
      monthCount, DATEDIF(r"&amp;"esDate, tourDate, ""M"") + 1,
      secondDates, ARRAYFORMULA(
        DATE(
          YEAR(resDate),
          MONTH(resDate) + SEQUENCE(monthCount),
          2
        )
      ),
      validDates, FILTER(
        secondDates,
        (secondDates &gt; res"&amp;"Date + 2) *
        (secondDates &lt;= tourDate - 3)
      ),
      IF(
        $AJ711=""P4"",
        IF(
          COUNTA(validDates) &lt; 4,
          """",
          TEXT(
            INDEX(validDates, 4),
            ""mmm d, yyyy""
          )
        ),
"&amp;"        IF(
          COUNTA(validDates) &lt; 4,
          """",
          TEXTJOIN(
            "", "", TRUE,
            TEXT(INDEX(validDates, 1), ""mmm d, yyyy""),
            TEXT(INDEX(validDates, 2), ""mmm d, yyyy""),
            TEXT(INDEX(validDates"&amp;", 3), ""mmm d, yyyy""),
            TEXT(INDEX(validDates, 4), ""mmm d, yyyy"")
          )
        )
      )
    ),
    """"
  )
)
"),"")</f>
        <v/>
      </c>
      <c r="BM711" s="65" t="str">
        <f t="shared" si="15"/>
        <v/>
      </c>
      <c r="BN711" s="66"/>
      <c r="BO711" s="67"/>
      <c r="BP711" s="49" t="b">
        <v>0</v>
      </c>
      <c r="BQ711" s="49" t="b">
        <v>0</v>
      </c>
      <c r="BR711" s="68"/>
      <c r="BS711" s="69"/>
      <c r="BT711" s="70" t="b">
        <v>0</v>
      </c>
      <c r="BU711" s="71"/>
      <c r="BV711" s="72"/>
      <c r="BW711" s="86" t="b">
        <v>0</v>
      </c>
      <c r="BX711" s="87"/>
    </row>
    <row r="712">
      <c r="A712" s="35" t="str">
        <f t="shared" si="1"/>
        <v/>
      </c>
      <c r="B712" s="36" t="str">
        <f t="shared" si="2"/>
        <v/>
      </c>
      <c r="C712" s="36" t="str">
        <f t="array" ref="C712">IF(
  M712="",
  "",
  IFERROR(
    INDEX(
      '{INDEX} Tour Packages'!$A:$ZZ,
      MATCH(
        M712,
        INDEX(
          '{INDEX} Tour Packages'!$A:$ZZ,
          ,
          MATCH("Tour Package Name", '{INDEX} Tour Packages'!$4:$4, 0)
        ),
        0
      ),
      MATCH("Tour Code", '{INDEX} Tour Packages'!$4:$4, 0)
    ),
    "XXX"
  )
)
</f>
        <v/>
      </c>
      <c r="D712" s="36" t="str">
        <f t="shared" si="3"/>
        <v/>
      </c>
      <c r="E712" s="36" t="str">
        <f t="shared" si="4"/>
        <v/>
      </c>
      <c r="F712" s="37" t="str">
        <f t="shared" si="5"/>
        <v/>
      </c>
      <c r="G712" s="89"/>
      <c r="H712" s="89"/>
      <c r="I712" s="90"/>
      <c r="J712" s="40" t="str">
        <f t="shared" si="16"/>
        <v> </v>
      </c>
      <c r="K712" s="91"/>
      <c r="L712" s="55"/>
      <c r="M712" s="55"/>
      <c r="N712" s="91"/>
      <c r="O712" s="43" t="str">
        <f>IFERROR(__xludf.DUMMYFUNCTION("IF(N712="""","""",IFERROR(
  N712 + VALUE(REGEXEXTRACT(P712, ""(\d+)\s+Days"")),
  """"
)
)"),"")</f>
        <v/>
      </c>
      <c r="P712" s="43" t="str">
        <f t="array" ref="P712">IFERROR(
  INDEX(
    INDEX('{INDEX} Tour Packages'!$A:$ZZ, , MATCH(P$3, '{INDEX} Tour Packages'!$4:$4, 0)),
    MATCH(M712, INDEX('{INDEX} Tour Packages'!$A:$ZZ,0, MATCH("Tour Package Name", '{INDEX} Tour Packages'!$4:$4, 0)), 0)
  ),
"")
</f>
        <v/>
      </c>
      <c r="Q712" s="44" t="str">
        <f t="shared" si="7"/>
        <v/>
      </c>
      <c r="R712" s="44" t="str">
        <f>IFERROR(__xludf.DUMMYFUNCTION("IF(OR(ISBLANK(K712), ISBLANK(N712)), """", 
  LET(
    resDate, K712,
    tourDate, N712,
    monthCount, MAX(0, DATEDIF(resDate, tourDate - 3, ""M"") + 1),
    secondDates, ARRAYFORMULA(DATE(YEAR(resDate), MONTH(resDate) + SEQUENCE(monthCount), 2)),
    "&amp;"validDates, FILTER(secondDates, (secondDates &gt; resDate + 2) * (secondDates &lt;= tourDate - 3)),
    IF(ISERROR(validDates), 0, COUNTA(validDates))
  )
)
"),"")</f>
        <v/>
      </c>
      <c r="S712" s="44" t="str">
        <f t="shared" si="8"/>
        <v/>
      </c>
      <c r="T712" s="45" t="str">
        <f t="array" ref="T712">IF(ISBLANK(BO712),IFERROR(
  INDEX(
    INDEX('{INDEX} Payment Terms'!$A:$G, , MATCH(T$3, '{INDEX} Payment Terms'!$4:$4, 0)),
    MATCH(Q712, INDEX('{INDEX} Payment Terms'!$A:$G,0, MATCH("Payment Condition", '{INDEX} Payment Terms'!$4:$4, 0)), 0)
  ),
""),"Cancelled")
</f>
        <v/>
      </c>
      <c r="U712" s="46" t="b">
        <v>0</v>
      </c>
      <c r="V712" s="47" t="str">
        <f>IFERROR(__xludf.DUMMYFUNCTION("IF(OR(L712=""Duo Booking"", L712=""Group Booking""),
IF(U712=FALSE,"""",
    LET(
      bookingType, L712,
      tour, M712,
      mainFirst, H712,
      mainLast, I712,
      mainEmail, G712,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$L$4:L712, bookingType,
          $M$4:M712, tour,
          $H$4:H712, mainFirst,
          $I$4:I712, mainLast,
          $G$4:G712, mainEmail
        ),
        ""000""
      ),
  "&amp;"    baseID &amp; ""-"" &amp; memberNumber
    )
  ),
  """"
)
"),"")</f>
        <v/>
      </c>
      <c r="W712" s="48"/>
      <c r="X712" s="85" t="b">
        <v>0</v>
      </c>
      <c r="Y712" s="85" t="b">
        <v>0</v>
      </c>
      <c r="Z712" s="85" t="b">
        <v>0</v>
      </c>
      <c r="AA712" s="50"/>
      <c r="AB712" s="51"/>
      <c r="AC712" s="85" t="b">
        <v>0</v>
      </c>
      <c r="AD712" s="92"/>
      <c r="AE712" s="88"/>
      <c r="AF712" s="36" t="str">
        <f t="array" ref="AF712">IF(M712="","",INDEX(
      '{INDEX} Tour Packages'!$A:$ZP,
      MATCH($M712, '{INDEX} Tour Packages'!$A:$A, 0),
      MATCH(AF$3, '{INDEX} Tour Packages'!$4:$4, 0)
    ))</f>
        <v/>
      </c>
      <c r="AG712" s="36" t="str">
        <f t="array" ref="AG712">IF(M712="","",INDEX(
      '{INDEX} Tour Packages'!$A:$ZP,
      MATCH($M712, '{INDEX} Tour Packages'!$A:$A, 0),
      MATCH(AG$3, '{INDEX} Tour Packages'!$4:$4, 0)
    ))</f>
        <v/>
      </c>
      <c r="AH712" s="36" t="str">
        <f t="array" ref="AH712">IF(M712="","",INDEX(
      '{INDEX} Tour Packages'!$A:$ZP,
      MATCH($M712, '{INDEX} Tour Packages'!$A:$A, 0),
      MATCH(AH$3, '{INDEX} Tour Packages'!$4:$4, 0)
    ))</f>
        <v/>
      </c>
      <c r="AI712" s="54" t="str">
        <f t="shared" si="9"/>
        <v/>
      </c>
      <c r="AJ712" s="42"/>
      <c r="AK712" s="55"/>
      <c r="AL712" s="46" t="b">
        <v>0</v>
      </c>
      <c r="AM712" s="56"/>
      <c r="AN712" s="57" t="str">
        <f t="shared" si="10"/>
        <v/>
      </c>
      <c r="AO712" s="58" t="str">
        <f t="shared" si="11"/>
        <v/>
      </c>
      <c r="AP712" s="59"/>
      <c r="AQ712" s="60"/>
      <c r="AR712" s="61"/>
      <c r="AS712" s="61"/>
      <c r="AT712" s="61" t="str">
        <f>IFERROR(__xludf.DUMMYFUNCTION("IF( 
  OR($AJ712=""Full Payment"", ISBLANK($K712)),
  """",
  IF(
    OR(
      Q712=""Standard Booking, P1"",
      Q712=""Standard Booking, P2"",
      Q712=""Standard Booking, P3"",
      Q712=""Standard Booking, P4""
    ),
    LET(
      resDate,   $"&amp;"K712,
      tourDate,  $N712,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2" s="62" t="str">
        <f t="shared" si="12"/>
        <v/>
      </c>
      <c r="AV712" s="63"/>
      <c r="AW712" s="64"/>
      <c r="AX712" s="64"/>
      <c r="AY712" s="64"/>
      <c r="AZ712" s="64" t="str">
        <f>IFERROR(__xludf.DUMMYFUNCTION("IF(
  OR($AJ712=""Full Payment"",$AJ712=""P1"", ISBLANK($K712)),
  """",
  IF(
    OR(
      $Q712=""Standard Booking, P2"",
      $Q712=""Standard Booking, P3"",
      $Q712=""Standard Booking, P4""
    ),
    LET(
      resDate,   $K712,
      tourDate,"&amp;"  $N712,
      monthCount, DATEDIF(resDate, tourDate, ""M"") + 1,
      secondDates, ARRAYFORMULA(
        DATE(
          YEAR(resDate),
          MONTH(resDate) + SEQUENCE(monthCount),
          2
        )
      ),
      validDates, FILTER(
        sec"&amp;"ondDates,
        (secondDates &gt; resDate + 2) *
        (secondDates &lt;= tourDate - 3)
      ),
      IF(
        OR($AJ712=""P2"", $AJ712=""P3"", $AJ712=""P4""),
        IF(
          COUNTA(validDates) &lt; 2,
          """",
          TEXT(INDEX(validDates"&amp;", 2), ""mmm d, yyyy"")
        ),
        IF(
          COUNTA(validDates) &lt; 2,
          """",
          TEXTJOIN("", "", TRUE,
            TEXT(INDEX(validDates, 1), ""mmm d, yyyy""),
            TEXT(INDEX(validDates, 2), ""mmm d, yyyy"")
          )
 "&amp;"       )
      )
    ),
    """"
  )
)
"),"")</f>
        <v/>
      </c>
      <c r="BA712" s="65" t="str">
        <f t="shared" si="13"/>
        <v/>
      </c>
      <c r="BB712" s="63"/>
      <c r="BC712" s="64"/>
      <c r="BD712" s="64"/>
      <c r="BE712" s="64"/>
      <c r="BF712" s="64" t="str">
        <f>IFERROR(__xludf.DUMMYFUNCTION("IF(
  OR($AJ712=""Full Payment"",$AJ712=""P1"", $AJ712=""P2""),
  """",
  IF(
    AND(
      NOT(ISBLANK($K712)),
      OR(
        Q712=""Standard Booking, P3"",
        Q712=""Standard Booking, P4""
      )
    ),
    LET(
      resDate,   $K712,
      "&amp;"tourDate,  $N712,
      monthCount, DATEDIF(resDate, tourDate, ""M"") + 1,
      secondDates, ARRAYFORMULA(
        DATE(
          YEAR(resDate),
          MONTH(resDate) + SEQUENCE(monthCount),
          2
        )
      ),
      validDates, FILTER(
  "&amp;"      secondDates,
        (secondDates &gt; resDate + 2) *
        (secondDates &lt;= tourDate - 3)
      ),
      IF(
        $AJ712=""P4"",
        IF(
          COUNTA(validDates) &lt; 3,
          """",
          TEXT(INDEX(validDates, 3), ""mmm d, yyyy"")
  "&amp;"      ),
        IF(
          $AJ712=""P3"",
          IF(
            COUNTA(validDates) &lt; 3,
            """",
            TEXT(INDEX(validDates, 3), ""mmm d, yyyy"")
          ),
          IF(
            COUNTA(validDates) &lt; 3,
            """",
    "&amp;"        TEXTJOIN("", "", TRUE,
              TEXT(INDEX(validDates, 1), ""mmm d, yyyy""),
              TEXT(INDEX(validDates, 2), ""mmm d, yyyy""),
              TEXT(INDEX(validDates, 3), ""mmm d, yyyy"")
            )
          )
        )
      )
    "&amp;"),
    """"
  )
)
"),"")</f>
        <v/>
      </c>
      <c r="BG712" s="65" t="str">
        <f t="shared" si="14"/>
        <v/>
      </c>
      <c r="BH712" s="63"/>
      <c r="BI712" s="64"/>
      <c r="BJ712" s="64"/>
      <c r="BK712" s="64"/>
      <c r="BL712" s="64" t="str">
        <f>IFERROR(__xludf.DUMMYFUNCTION("IF(
  OR($AJ712=""Full Payment"",$AJ712=""P1"",$AJ712=""P2"",$AJ712=""P3""),
  """",
  IF(
    AND(
      NOT(ISBLANK($K712)),
      $Q712=""Standard Booking, P4""
    ),
    LET(
      resDate,   $K712,
      tourDate,  $N712,
      monthCount, DATEDIF(r"&amp;"esDate, tourDate, ""M"") + 1,
      secondDates, ARRAYFORMULA(
        DATE(
          YEAR(resDate),
          MONTH(resDate) + SEQUENCE(monthCount),
          2
        )
      ),
      validDates, FILTER(
        secondDates,
        (secondDates &gt; res"&amp;"Date + 2) *
        (secondDates &lt;= tourDate - 3)
      ),
      IF(
        $AJ712=""P4"",
        IF(
          COUNTA(validDates) &lt; 4,
          """",
          TEXT(
            INDEX(validDates, 4),
            ""mmm d, yyyy""
          )
        ),
"&amp;"        IF(
          COUNTA(validDates) &lt; 4,
          """",
          TEXTJOIN(
            "", "", TRUE,
            TEXT(INDEX(validDates, 1), ""mmm d, yyyy""),
            TEXT(INDEX(validDates, 2), ""mmm d, yyyy""),
            TEXT(INDEX(validDates"&amp;", 3), ""mmm d, yyyy""),
            TEXT(INDEX(validDates, 4), ""mmm d, yyyy"")
          )
        )
      )
    ),
    """"
  )
)
"),"")</f>
        <v/>
      </c>
      <c r="BM712" s="65" t="str">
        <f t="shared" si="15"/>
        <v/>
      </c>
      <c r="BN712" s="66"/>
      <c r="BO712" s="67"/>
      <c r="BP712" s="49" t="b">
        <v>0</v>
      </c>
      <c r="BQ712" s="49" t="b">
        <v>0</v>
      </c>
      <c r="BR712" s="68"/>
      <c r="BS712" s="69"/>
      <c r="BT712" s="70" t="b">
        <v>0</v>
      </c>
      <c r="BU712" s="71"/>
      <c r="BV712" s="72"/>
      <c r="BW712" s="86" t="b">
        <v>0</v>
      </c>
      <c r="BX712" s="87"/>
    </row>
    <row r="713">
      <c r="A713" s="35" t="str">
        <f t="shared" si="1"/>
        <v/>
      </c>
      <c r="B713" s="36" t="str">
        <f t="shared" si="2"/>
        <v/>
      </c>
      <c r="C713" s="36" t="str">
        <f t="array" ref="C713">IF(
  M713="",
  "",
  IFERROR(
    INDEX(
      '{INDEX} Tour Packages'!$A:$ZZ,
      MATCH(
        M713,
        INDEX(
          '{INDEX} Tour Packages'!$A:$ZZ,
          ,
          MATCH("Tour Package Name", '{INDEX} Tour Packages'!$4:$4, 0)
        ),
        0
      ),
      MATCH("Tour Code", '{INDEX} Tour Packages'!$4:$4, 0)
    ),
    "XXX"
  )
)
</f>
        <v/>
      </c>
      <c r="D713" s="36" t="str">
        <f t="shared" si="3"/>
        <v/>
      </c>
      <c r="E713" s="36" t="str">
        <f t="shared" si="4"/>
        <v/>
      </c>
      <c r="F713" s="37" t="str">
        <f t="shared" si="5"/>
        <v/>
      </c>
      <c r="G713" s="89"/>
      <c r="H713" s="89"/>
      <c r="I713" s="90"/>
      <c r="J713" s="40" t="str">
        <f t="shared" si="16"/>
        <v> </v>
      </c>
      <c r="K713" s="91"/>
      <c r="L713" s="55"/>
      <c r="M713" s="55"/>
      <c r="N713" s="91"/>
      <c r="O713" s="43" t="str">
        <f>IFERROR(__xludf.DUMMYFUNCTION("IF(N713="""","""",IFERROR(
  N713 + VALUE(REGEXEXTRACT(P713, ""(\d+)\s+Days"")),
  """"
)
)"),"")</f>
        <v/>
      </c>
      <c r="P713" s="43" t="str">
        <f t="array" ref="P713">IFERROR(
  INDEX(
    INDEX('{INDEX} Tour Packages'!$A:$ZZ, , MATCH(P$3, '{INDEX} Tour Packages'!$4:$4, 0)),
    MATCH(M713, INDEX('{INDEX} Tour Packages'!$A:$ZZ,0, MATCH("Tour Package Name", '{INDEX} Tour Packages'!$4:$4, 0)), 0)
  ),
"")
</f>
        <v/>
      </c>
      <c r="Q713" s="44" t="str">
        <f t="shared" si="7"/>
        <v/>
      </c>
      <c r="R713" s="44" t="str">
        <f>IFERROR(__xludf.DUMMYFUNCTION("IF(OR(ISBLANK(K713), ISBLANK(N713)), """", 
  LET(
    resDate, K713,
    tourDate, N713,
    monthCount, MAX(0, DATEDIF(resDate, tourDate - 3, ""M"") + 1),
    secondDates, ARRAYFORMULA(DATE(YEAR(resDate), MONTH(resDate) + SEQUENCE(monthCount), 2)),
    "&amp;"validDates, FILTER(secondDates, (secondDates &gt; resDate + 2) * (secondDates &lt;= tourDate - 3)),
    IF(ISERROR(validDates), 0, COUNTA(validDates))
  )
)
"),"")</f>
        <v/>
      </c>
      <c r="S713" s="44" t="str">
        <f t="shared" si="8"/>
        <v/>
      </c>
      <c r="T713" s="45" t="str">
        <f t="array" ref="T713">IF(ISBLANK(BO713),IFERROR(
  INDEX(
    INDEX('{INDEX} Payment Terms'!$A:$G, , MATCH(T$3, '{INDEX} Payment Terms'!$4:$4, 0)),
    MATCH(Q713, INDEX('{INDEX} Payment Terms'!$A:$G,0, MATCH("Payment Condition", '{INDEX} Payment Terms'!$4:$4, 0)), 0)
  ),
""),"Cancelled")
</f>
        <v/>
      </c>
      <c r="U713" s="46" t="b">
        <v>0</v>
      </c>
      <c r="V713" s="47" t="str">
        <f>IFERROR(__xludf.DUMMYFUNCTION("IF(OR(L713=""Duo Booking"", L713=""Group Booking""),
IF(U713=FALSE,"""",
    LET(
      bookingType, L713,
      tour, M713,
      mainFirst, H713,
      mainLast, I713,
      mainEmail, G713,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$L$4:L713, bookingType,
          $M$4:M713, tour,
          $H$4:H713, mainFirst,
          $I$4:I713, mainLast,
          $G$4:G713, mainEmail
        ),
        ""000""
      ),
  "&amp;"    baseID &amp; ""-"" &amp; memberNumber
    )
  ),
  """"
)
"),"")</f>
        <v/>
      </c>
      <c r="W713" s="48"/>
      <c r="X713" s="85" t="b">
        <v>0</v>
      </c>
      <c r="Y713" s="85" t="b">
        <v>0</v>
      </c>
      <c r="Z713" s="85" t="b">
        <v>0</v>
      </c>
      <c r="AA713" s="50"/>
      <c r="AB713" s="51"/>
      <c r="AC713" s="85" t="b">
        <v>0</v>
      </c>
      <c r="AD713" s="92"/>
      <c r="AE713" s="88"/>
      <c r="AF713" s="36" t="str">
        <f t="array" ref="AF713">IF(M713="","",INDEX(
      '{INDEX} Tour Packages'!$A:$ZP,
      MATCH($M713, '{INDEX} Tour Packages'!$A:$A, 0),
      MATCH(AF$3, '{INDEX} Tour Packages'!$4:$4, 0)
    ))</f>
        <v/>
      </c>
      <c r="AG713" s="36" t="str">
        <f t="array" ref="AG713">IF(M713="","",INDEX(
      '{INDEX} Tour Packages'!$A:$ZP,
      MATCH($M713, '{INDEX} Tour Packages'!$A:$A, 0),
      MATCH(AG$3, '{INDEX} Tour Packages'!$4:$4, 0)
    ))</f>
        <v/>
      </c>
      <c r="AH713" s="36" t="str">
        <f t="array" ref="AH713">IF(M713="","",INDEX(
      '{INDEX} Tour Packages'!$A:$ZP,
      MATCH($M713, '{INDEX} Tour Packages'!$A:$A, 0),
      MATCH(AH$3, '{INDEX} Tour Packages'!$4:$4, 0)
    ))</f>
        <v/>
      </c>
      <c r="AI713" s="54" t="str">
        <f t="shared" si="9"/>
        <v/>
      </c>
      <c r="AJ713" s="42"/>
      <c r="AK713" s="55"/>
      <c r="AL713" s="46" t="b">
        <v>0</v>
      </c>
      <c r="AM713" s="56"/>
      <c r="AN713" s="57" t="str">
        <f t="shared" si="10"/>
        <v/>
      </c>
      <c r="AO713" s="58" t="str">
        <f t="shared" si="11"/>
        <v/>
      </c>
      <c r="AP713" s="59"/>
      <c r="AQ713" s="60"/>
      <c r="AR713" s="61"/>
      <c r="AS713" s="61"/>
      <c r="AT713" s="61" t="str">
        <f>IFERROR(__xludf.DUMMYFUNCTION("IF( 
  OR($AJ713=""Full Payment"", ISBLANK($K713)),
  """",
  IF(
    OR(
      Q713=""Standard Booking, P1"",
      Q713=""Standard Booking, P2"",
      Q713=""Standard Booking, P3"",
      Q713=""Standard Booking, P4""
    ),
    LET(
      resDate,   $"&amp;"K713,
      tourDate,  $N713,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3" s="62" t="str">
        <f t="shared" si="12"/>
        <v/>
      </c>
      <c r="AV713" s="63"/>
      <c r="AW713" s="64"/>
      <c r="AX713" s="64"/>
      <c r="AY713" s="64"/>
      <c r="AZ713" s="64" t="str">
        <f>IFERROR(__xludf.DUMMYFUNCTION("IF(
  OR($AJ713=""Full Payment"",$AJ713=""P1"", ISBLANK($K713)),
  """",
  IF(
    OR(
      $Q713=""Standard Booking, P2"",
      $Q713=""Standard Booking, P3"",
      $Q713=""Standard Booking, P4""
    ),
    LET(
      resDate,   $K713,
      tourDate,"&amp;"  $N713,
      monthCount, DATEDIF(resDate, tourDate, ""M"") + 1,
      secondDates, ARRAYFORMULA(
        DATE(
          YEAR(resDate),
          MONTH(resDate) + SEQUENCE(monthCount),
          2
        )
      ),
      validDates, FILTER(
        sec"&amp;"ondDates,
        (secondDates &gt; resDate + 2) *
        (secondDates &lt;= tourDate - 3)
      ),
      IF(
        OR($AJ713=""P2"", $AJ713=""P3"", $AJ713=""P4""),
        IF(
          COUNTA(validDates) &lt; 2,
          """",
          TEXT(INDEX(validDates"&amp;", 2), ""mmm d, yyyy"")
        ),
        IF(
          COUNTA(validDates) &lt; 2,
          """",
          TEXTJOIN("", "", TRUE,
            TEXT(INDEX(validDates, 1), ""mmm d, yyyy""),
            TEXT(INDEX(validDates, 2), ""mmm d, yyyy"")
          )
 "&amp;"       )
      )
    ),
    """"
  )
)
"),"")</f>
        <v/>
      </c>
      <c r="BA713" s="65" t="str">
        <f t="shared" si="13"/>
        <v/>
      </c>
      <c r="BB713" s="63"/>
      <c r="BC713" s="64"/>
      <c r="BD713" s="64"/>
      <c r="BE713" s="64"/>
      <c r="BF713" s="64" t="str">
        <f>IFERROR(__xludf.DUMMYFUNCTION("IF(
  OR($AJ713=""Full Payment"",$AJ713=""P1"", $AJ713=""P2""),
  """",
  IF(
    AND(
      NOT(ISBLANK($K713)),
      OR(
        Q713=""Standard Booking, P3"",
        Q713=""Standard Booking, P4""
      )
    ),
    LET(
      resDate,   $K713,
      "&amp;"tourDate,  $N713,
      monthCount, DATEDIF(resDate, tourDate, ""M"") + 1,
      secondDates, ARRAYFORMULA(
        DATE(
          YEAR(resDate),
          MONTH(resDate) + SEQUENCE(monthCount),
          2
        )
      ),
      validDates, FILTER(
  "&amp;"      secondDates,
        (secondDates &gt; resDate + 2) *
        (secondDates &lt;= tourDate - 3)
      ),
      IF(
        $AJ713=""P4"",
        IF(
          COUNTA(validDates) &lt; 3,
          """",
          TEXT(INDEX(validDates, 3), ""mmm d, yyyy"")
  "&amp;"      ),
        IF(
          $AJ713=""P3"",
          IF(
            COUNTA(validDates) &lt; 3,
            """",
            TEXT(INDEX(validDates, 3), ""mmm d, yyyy"")
          ),
          IF(
            COUNTA(validDates) &lt; 3,
            """",
    "&amp;"        TEXTJOIN("", "", TRUE,
              TEXT(INDEX(validDates, 1), ""mmm d, yyyy""),
              TEXT(INDEX(validDates, 2), ""mmm d, yyyy""),
              TEXT(INDEX(validDates, 3), ""mmm d, yyyy"")
            )
          )
        )
      )
    "&amp;"),
    """"
  )
)
"),"")</f>
        <v/>
      </c>
      <c r="BG713" s="65" t="str">
        <f t="shared" si="14"/>
        <v/>
      </c>
      <c r="BH713" s="63"/>
      <c r="BI713" s="64"/>
      <c r="BJ713" s="64"/>
      <c r="BK713" s="64"/>
      <c r="BL713" s="64" t="str">
        <f>IFERROR(__xludf.DUMMYFUNCTION("IF(
  OR($AJ713=""Full Payment"",$AJ713=""P1"",$AJ713=""P2"",$AJ713=""P3""),
  """",
  IF(
    AND(
      NOT(ISBLANK($K713)),
      $Q713=""Standard Booking, P4""
    ),
    LET(
      resDate,   $K713,
      tourDate,  $N713,
      monthCount, DATEDIF(r"&amp;"esDate, tourDate, ""M"") + 1,
      secondDates, ARRAYFORMULA(
        DATE(
          YEAR(resDate),
          MONTH(resDate) + SEQUENCE(monthCount),
          2
        )
      ),
      validDates, FILTER(
        secondDates,
        (secondDates &gt; res"&amp;"Date + 2) *
        (secondDates &lt;= tourDate - 3)
      ),
      IF(
        $AJ713=""P4"",
        IF(
          COUNTA(validDates) &lt; 4,
          """",
          TEXT(
            INDEX(validDates, 4),
            ""mmm d, yyyy""
          )
        ),
"&amp;"        IF(
          COUNTA(validDates) &lt; 4,
          """",
          TEXTJOIN(
            "", "", TRUE,
            TEXT(INDEX(validDates, 1), ""mmm d, yyyy""),
            TEXT(INDEX(validDates, 2), ""mmm d, yyyy""),
            TEXT(INDEX(validDates"&amp;", 3), ""mmm d, yyyy""),
            TEXT(INDEX(validDates, 4), ""mmm d, yyyy"")
          )
        )
      )
    ),
    """"
  )
)
"),"")</f>
        <v/>
      </c>
      <c r="BM713" s="65" t="str">
        <f t="shared" si="15"/>
        <v/>
      </c>
      <c r="BN713" s="66"/>
      <c r="BO713" s="67"/>
      <c r="BP713" s="49" t="b">
        <v>0</v>
      </c>
      <c r="BQ713" s="49" t="b">
        <v>0</v>
      </c>
      <c r="BR713" s="68"/>
      <c r="BS713" s="69"/>
      <c r="BT713" s="70" t="b">
        <v>0</v>
      </c>
      <c r="BU713" s="71"/>
      <c r="BV713" s="72"/>
      <c r="BW713" s="86" t="b">
        <v>0</v>
      </c>
      <c r="BX713" s="87"/>
    </row>
    <row r="714">
      <c r="A714" s="35" t="str">
        <f t="shared" si="1"/>
        <v/>
      </c>
      <c r="B714" s="36" t="str">
        <f t="shared" si="2"/>
        <v/>
      </c>
      <c r="C714" s="36" t="str">
        <f t="array" ref="C714">IF(
  M714="",
  "",
  IFERROR(
    INDEX(
      '{INDEX} Tour Packages'!$A:$ZZ,
      MATCH(
        M714,
        INDEX(
          '{INDEX} Tour Packages'!$A:$ZZ,
          ,
          MATCH("Tour Package Name", '{INDEX} Tour Packages'!$4:$4, 0)
        ),
        0
      ),
      MATCH("Tour Code", '{INDEX} Tour Packages'!$4:$4, 0)
    ),
    "XXX"
  )
)
</f>
        <v/>
      </c>
      <c r="D714" s="36" t="str">
        <f t="shared" si="3"/>
        <v/>
      </c>
      <c r="E714" s="36" t="str">
        <f t="shared" si="4"/>
        <v/>
      </c>
      <c r="F714" s="37" t="str">
        <f t="shared" si="5"/>
        <v/>
      </c>
      <c r="G714" s="89"/>
      <c r="H714" s="89"/>
      <c r="I714" s="90"/>
      <c r="J714" s="40" t="str">
        <f t="shared" si="16"/>
        <v> </v>
      </c>
      <c r="K714" s="91"/>
      <c r="L714" s="55"/>
      <c r="M714" s="55"/>
      <c r="N714" s="91"/>
      <c r="O714" s="43" t="str">
        <f>IFERROR(__xludf.DUMMYFUNCTION("IF(N714="""","""",IFERROR(
  N714 + VALUE(REGEXEXTRACT(P714, ""(\d+)\s+Days"")),
  """"
)
)"),"")</f>
        <v/>
      </c>
      <c r="P714" s="43" t="str">
        <f t="array" ref="P714">IFERROR(
  INDEX(
    INDEX('{INDEX} Tour Packages'!$A:$ZZ, , MATCH(P$3, '{INDEX} Tour Packages'!$4:$4, 0)),
    MATCH(M714, INDEX('{INDEX} Tour Packages'!$A:$ZZ,0, MATCH("Tour Package Name", '{INDEX} Tour Packages'!$4:$4, 0)), 0)
  ),
"")
</f>
        <v/>
      </c>
      <c r="Q714" s="44" t="str">
        <f t="shared" si="7"/>
        <v/>
      </c>
      <c r="R714" s="44" t="str">
        <f>IFERROR(__xludf.DUMMYFUNCTION("IF(OR(ISBLANK(K714), ISBLANK(N714)), """", 
  LET(
    resDate, K714,
    tourDate, N714,
    monthCount, MAX(0, DATEDIF(resDate, tourDate - 3, ""M"") + 1),
    secondDates, ARRAYFORMULA(DATE(YEAR(resDate), MONTH(resDate) + SEQUENCE(monthCount), 2)),
    "&amp;"validDates, FILTER(secondDates, (secondDates &gt; resDate + 2) * (secondDates &lt;= tourDate - 3)),
    IF(ISERROR(validDates), 0, COUNTA(validDates))
  )
)
"),"")</f>
        <v/>
      </c>
      <c r="S714" s="44" t="str">
        <f t="shared" si="8"/>
        <v/>
      </c>
      <c r="T714" s="45" t="str">
        <f t="array" ref="T714">IF(ISBLANK(BO714),IFERROR(
  INDEX(
    INDEX('{INDEX} Payment Terms'!$A:$G, , MATCH(T$3, '{INDEX} Payment Terms'!$4:$4, 0)),
    MATCH(Q714, INDEX('{INDEX} Payment Terms'!$A:$G,0, MATCH("Payment Condition", '{INDEX} Payment Terms'!$4:$4, 0)), 0)
  ),
""),"Cancelled")
</f>
        <v/>
      </c>
      <c r="U714" s="46" t="b">
        <v>0</v>
      </c>
      <c r="V714" s="47" t="str">
        <f>IFERROR(__xludf.DUMMYFUNCTION("IF(OR(L714=""Duo Booking"", L714=""Group Booking""),
IF(U714=FALSE,"""",
    LET(
      bookingType, L714,
      tour, M714,
      mainFirst, H714,
      mainLast, I714,
      mainEmail, G714,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$L$4:L714, bookingType,
          $M$4:M714, tour,
          $H$4:H714, mainFirst,
          $I$4:I714, mainLast,
          $G$4:G714, mainEmail
        ),
        ""000""
      ),
  "&amp;"    baseID &amp; ""-"" &amp; memberNumber
    )
  ),
  """"
)
"),"")</f>
        <v/>
      </c>
      <c r="W714" s="48"/>
      <c r="X714" s="85" t="b">
        <v>0</v>
      </c>
      <c r="Y714" s="85" t="b">
        <v>0</v>
      </c>
      <c r="Z714" s="85" t="b">
        <v>0</v>
      </c>
      <c r="AA714" s="50"/>
      <c r="AB714" s="51"/>
      <c r="AC714" s="85" t="b">
        <v>0</v>
      </c>
      <c r="AD714" s="92"/>
      <c r="AE714" s="88"/>
      <c r="AF714" s="36" t="str">
        <f t="array" ref="AF714">IF(M714="","",INDEX(
      '{INDEX} Tour Packages'!$A:$ZP,
      MATCH($M714, '{INDEX} Tour Packages'!$A:$A, 0),
      MATCH(AF$3, '{INDEX} Tour Packages'!$4:$4, 0)
    ))</f>
        <v/>
      </c>
      <c r="AG714" s="36" t="str">
        <f t="array" ref="AG714">IF(M714="","",INDEX(
      '{INDEX} Tour Packages'!$A:$ZP,
      MATCH($M714, '{INDEX} Tour Packages'!$A:$A, 0),
      MATCH(AG$3, '{INDEX} Tour Packages'!$4:$4, 0)
    ))</f>
        <v/>
      </c>
      <c r="AH714" s="36" t="str">
        <f t="array" ref="AH714">IF(M714="","",INDEX(
      '{INDEX} Tour Packages'!$A:$ZP,
      MATCH($M714, '{INDEX} Tour Packages'!$A:$A, 0),
      MATCH(AH$3, '{INDEX} Tour Packages'!$4:$4, 0)
    ))</f>
        <v/>
      </c>
      <c r="AI714" s="54" t="str">
        <f t="shared" si="9"/>
        <v/>
      </c>
      <c r="AJ714" s="42"/>
      <c r="AK714" s="55"/>
      <c r="AL714" s="46" t="b">
        <v>0</v>
      </c>
      <c r="AM714" s="56"/>
      <c r="AN714" s="57" t="str">
        <f t="shared" si="10"/>
        <v/>
      </c>
      <c r="AO714" s="58" t="str">
        <f t="shared" si="11"/>
        <v/>
      </c>
      <c r="AP714" s="59"/>
      <c r="AQ714" s="60"/>
      <c r="AR714" s="61"/>
      <c r="AS714" s="61"/>
      <c r="AT714" s="61" t="str">
        <f>IFERROR(__xludf.DUMMYFUNCTION("IF( 
  OR($AJ714=""Full Payment"", ISBLANK($K714)),
  """",
  IF(
    OR(
      Q714=""Standard Booking, P1"",
      Q714=""Standard Booking, P2"",
      Q714=""Standard Booking, P3"",
      Q714=""Standard Booking, P4""
    ),
    LET(
      resDate,   $"&amp;"K714,
      tourDate,  $N714,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4" s="62" t="str">
        <f t="shared" si="12"/>
        <v/>
      </c>
      <c r="AV714" s="63"/>
      <c r="AW714" s="64"/>
      <c r="AX714" s="64"/>
      <c r="AY714" s="64"/>
      <c r="AZ714" s="64" t="str">
        <f>IFERROR(__xludf.DUMMYFUNCTION("IF(
  OR($AJ714=""Full Payment"",$AJ714=""P1"", ISBLANK($K714)),
  """",
  IF(
    OR(
      $Q714=""Standard Booking, P2"",
      $Q714=""Standard Booking, P3"",
      $Q714=""Standard Booking, P4""
    ),
    LET(
      resDate,   $K714,
      tourDate,"&amp;"  $N714,
      monthCount, DATEDIF(resDate, tourDate, ""M"") + 1,
      secondDates, ARRAYFORMULA(
        DATE(
          YEAR(resDate),
          MONTH(resDate) + SEQUENCE(monthCount),
          2
        )
      ),
      validDates, FILTER(
        sec"&amp;"ondDates,
        (secondDates &gt; resDate + 2) *
        (secondDates &lt;= tourDate - 3)
      ),
      IF(
        OR($AJ714=""P2"", $AJ714=""P3"", $AJ714=""P4""),
        IF(
          COUNTA(validDates) &lt; 2,
          """",
          TEXT(INDEX(validDates"&amp;", 2), ""mmm d, yyyy"")
        ),
        IF(
          COUNTA(validDates) &lt; 2,
          """",
          TEXTJOIN("", "", TRUE,
            TEXT(INDEX(validDates, 1), ""mmm d, yyyy""),
            TEXT(INDEX(validDates, 2), ""mmm d, yyyy"")
          )
 "&amp;"       )
      )
    ),
    """"
  )
)
"),"")</f>
        <v/>
      </c>
      <c r="BA714" s="65" t="str">
        <f t="shared" si="13"/>
        <v/>
      </c>
      <c r="BB714" s="63"/>
      <c r="BC714" s="64"/>
      <c r="BD714" s="64"/>
      <c r="BE714" s="64"/>
      <c r="BF714" s="64" t="str">
        <f>IFERROR(__xludf.DUMMYFUNCTION("IF(
  OR($AJ714=""Full Payment"",$AJ714=""P1"", $AJ714=""P2""),
  """",
  IF(
    AND(
      NOT(ISBLANK($K714)),
      OR(
        Q714=""Standard Booking, P3"",
        Q714=""Standard Booking, P4""
      )
    ),
    LET(
      resDate,   $K714,
      "&amp;"tourDate,  $N714,
      monthCount, DATEDIF(resDate, tourDate, ""M"") + 1,
      secondDates, ARRAYFORMULA(
        DATE(
          YEAR(resDate),
          MONTH(resDate) + SEQUENCE(monthCount),
          2
        )
      ),
      validDates, FILTER(
  "&amp;"      secondDates,
        (secondDates &gt; resDate + 2) *
        (secondDates &lt;= tourDate - 3)
      ),
      IF(
        $AJ714=""P4"",
        IF(
          COUNTA(validDates) &lt; 3,
          """",
          TEXT(INDEX(validDates, 3), ""mmm d, yyyy"")
  "&amp;"      ),
        IF(
          $AJ714=""P3"",
          IF(
            COUNTA(validDates) &lt; 3,
            """",
            TEXT(INDEX(validDates, 3), ""mmm d, yyyy"")
          ),
          IF(
            COUNTA(validDates) &lt; 3,
            """",
    "&amp;"        TEXTJOIN("", "", TRUE,
              TEXT(INDEX(validDates, 1), ""mmm d, yyyy""),
              TEXT(INDEX(validDates, 2), ""mmm d, yyyy""),
              TEXT(INDEX(validDates, 3), ""mmm d, yyyy"")
            )
          )
        )
      )
    "&amp;"),
    """"
  )
)
"),"")</f>
        <v/>
      </c>
      <c r="BG714" s="65" t="str">
        <f t="shared" si="14"/>
        <v/>
      </c>
      <c r="BH714" s="63"/>
      <c r="BI714" s="64"/>
      <c r="BJ714" s="64"/>
      <c r="BK714" s="64"/>
      <c r="BL714" s="64" t="str">
        <f>IFERROR(__xludf.DUMMYFUNCTION("IF(
  OR($AJ714=""Full Payment"",$AJ714=""P1"",$AJ714=""P2"",$AJ714=""P3""),
  """",
  IF(
    AND(
      NOT(ISBLANK($K714)),
      $Q714=""Standard Booking, P4""
    ),
    LET(
      resDate,   $K714,
      tourDate,  $N714,
      monthCount, DATEDIF(r"&amp;"esDate, tourDate, ""M"") + 1,
      secondDates, ARRAYFORMULA(
        DATE(
          YEAR(resDate),
          MONTH(resDate) + SEQUENCE(monthCount),
          2
        )
      ),
      validDates, FILTER(
        secondDates,
        (secondDates &gt; res"&amp;"Date + 2) *
        (secondDates &lt;= tourDate - 3)
      ),
      IF(
        $AJ714=""P4"",
        IF(
          COUNTA(validDates) &lt; 4,
          """",
          TEXT(
            INDEX(validDates, 4),
            ""mmm d, yyyy""
          )
        ),
"&amp;"        IF(
          COUNTA(validDates) &lt; 4,
          """",
          TEXTJOIN(
            "", "", TRUE,
            TEXT(INDEX(validDates, 1), ""mmm d, yyyy""),
            TEXT(INDEX(validDates, 2), ""mmm d, yyyy""),
            TEXT(INDEX(validDates"&amp;", 3), ""mmm d, yyyy""),
            TEXT(INDEX(validDates, 4), ""mmm d, yyyy"")
          )
        )
      )
    ),
    """"
  )
)
"),"")</f>
        <v/>
      </c>
      <c r="BM714" s="65" t="str">
        <f t="shared" si="15"/>
        <v/>
      </c>
      <c r="BN714" s="66"/>
      <c r="BO714" s="67"/>
      <c r="BP714" s="49" t="b">
        <v>0</v>
      </c>
      <c r="BQ714" s="49" t="b">
        <v>0</v>
      </c>
      <c r="BR714" s="68"/>
      <c r="BS714" s="69"/>
      <c r="BT714" s="70" t="b">
        <v>0</v>
      </c>
      <c r="BU714" s="71"/>
      <c r="BV714" s="72"/>
      <c r="BW714" s="86" t="b">
        <v>0</v>
      </c>
      <c r="BX714" s="87"/>
    </row>
    <row r="715">
      <c r="A715" s="35" t="str">
        <f t="shared" si="1"/>
        <v/>
      </c>
      <c r="B715" s="36" t="str">
        <f t="shared" si="2"/>
        <v/>
      </c>
      <c r="C715" s="36" t="str">
        <f t="array" ref="C715">IF(
  M715="",
  "",
  IFERROR(
    INDEX(
      '{INDEX} Tour Packages'!$A:$ZZ,
      MATCH(
        M715,
        INDEX(
          '{INDEX} Tour Packages'!$A:$ZZ,
          ,
          MATCH("Tour Package Name", '{INDEX} Tour Packages'!$4:$4, 0)
        ),
        0
      ),
      MATCH("Tour Code", '{INDEX} Tour Packages'!$4:$4, 0)
    ),
    "XXX"
  )
)
</f>
        <v/>
      </c>
      <c r="D715" s="36" t="str">
        <f t="shared" si="3"/>
        <v/>
      </c>
      <c r="E715" s="36" t="str">
        <f t="shared" si="4"/>
        <v/>
      </c>
      <c r="F715" s="37" t="str">
        <f t="shared" si="5"/>
        <v/>
      </c>
      <c r="G715" s="89"/>
      <c r="H715" s="89"/>
      <c r="I715" s="90"/>
      <c r="J715" s="40" t="str">
        <f t="shared" si="16"/>
        <v> </v>
      </c>
      <c r="K715" s="91"/>
      <c r="L715" s="55"/>
      <c r="M715" s="55"/>
      <c r="N715" s="91"/>
      <c r="O715" s="43" t="str">
        <f>IFERROR(__xludf.DUMMYFUNCTION("IF(N715="""","""",IFERROR(
  N715 + VALUE(REGEXEXTRACT(P715, ""(\d+)\s+Days"")),
  """"
)
)"),"")</f>
        <v/>
      </c>
      <c r="P715" s="43" t="str">
        <f t="array" ref="P715">IFERROR(
  INDEX(
    INDEX('{INDEX} Tour Packages'!$A:$ZZ, , MATCH(P$3, '{INDEX} Tour Packages'!$4:$4, 0)),
    MATCH(M715, INDEX('{INDEX} Tour Packages'!$A:$ZZ,0, MATCH("Tour Package Name", '{INDEX} Tour Packages'!$4:$4, 0)), 0)
  ),
"")
</f>
        <v/>
      </c>
      <c r="Q715" s="44" t="str">
        <f t="shared" si="7"/>
        <v/>
      </c>
      <c r="R715" s="44" t="str">
        <f>IFERROR(__xludf.DUMMYFUNCTION("IF(OR(ISBLANK(K715), ISBLANK(N715)), """", 
  LET(
    resDate, K715,
    tourDate, N715,
    monthCount, MAX(0, DATEDIF(resDate, tourDate - 3, ""M"") + 1),
    secondDates, ARRAYFORMULA(DATE(YEAR(resDate), MONTH(resDate) + SEQUENCE(monthCount), 2)),
    "&amp;"validDates, FILTER(secondDates, (secondDates &gt; resDate + 2) * (secondDates &lt;= tourDate - 3)),
    IF(ISERROR(validDates), 0, COUNTA(validDates))
  )
)
"),"")</f>
        <v/>
      </c>
      <c r="S715" s="44" t="str">
        <f t="shared" si="8"/>
        <v/>
      </c>
      <c r="T715" s="45" t="str">
        <f t="array" ref="T715">IF(ISBLANK(BO715),IFERROR(
  INDEX(
    INDEX('{INDEX} Payment Terms'!$A:$G, , MATCH(T$3, '{INDEX} Payment Terms'!$4:$4, 0)),
    MATCH(Q715, INDEX('{INDEX} Payment Terms'!$A:$G,0, MATCH("Payment Condition", '{INDEX} Payment Terms'!$4:$4, 0)), 0)
  ),
""),"Cancelled")
</f>
        <v/>
      </c>
      <c r="U715" s="46" t="b">
        <v>0</v>
      </c>
      <c r="V715" s="47" t="str">
        <f>IFERROR(__xludf.DUMMYFUNCTION("IF(OR(L715=""Duo Booking"", L715=""Group Booking""),
IF(U715=FALSE,"""",
    LET(
      bookingType, L715,
      tour, M715,
      mainFirst, H715,
      mainLast, I715,
      mainEmail, G715,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$L$4:L715, bookingType,
          $M$4:M715, tour,
          $H$4:H715, mainFirst,
          $I$4:I715, mainLast,
          $G$4:G715, mainEmail
        ),
        ""000""
      ),
  "&amp;"    baseID &amp; ""-"" &amp; memberNumber
    )
  ),
  """"
)
"),"")</f>
        <v/>
      </c>
      <c r="W715" s="48"/>
      <c r="X715" s="85" t="b">
        <v>0</v>
      </c>
      <c r="Y715" s="85" t="b">
        <v>0</v>
      </c>
      <c r="Z715" s="85" t="b">
        <v>0</v>
      </c>
      <c r="AA715" s="50"/>
      <c r="AB715" s="51"/>
      <c r="AC715" s="85" t="b">
        <v>0</v>
      </c>
      <c r="AD715" s="92"/>
      <c r="AE715" s="88"/>
      <c r="AF715" s="36" t="str">
        <f t="array" ref="AF715">IF(M715="","",INDEX(
      '{INDEX} Tour Packages'!$A:$ZP,
      MATCH($M715, '{INDEX} Tour Packages'!$A:$A, 0),
      MATCH(AF$3, '{INDEX} Tour Packages'!$4:$4, 0)
    ))</f>
        <v/>
      </c>
      <c r="AG715" s="36" t="str">
        <f t="array" ref="AG715">IF(M715="","",INDEX(
      '{INDEX} Tour Packages'!$A:$ZP,
      MATCH($M715, '{INDEX} Tour Packages'!$A:$A, 0),
      MATCH(AG$3, '{INDEX} Tour Packages'!$4:$4, 0)
    ))</f>
        <v/>
      </c>
      <c r="AH715" s="36" t="str">
        <f t="array" ref="AH715">IF(M715="","",INDEX(
      '{INDEX} Tour Packages'!$A:$ZP,
      MATCH($M715, '{INDEX} Tour Packages'!$A:$A, 0),
      MATCH(AH$3, '{INDEX} Tour Packages'!$4:$4, 0)
    ))</f>
        <v/>
      </c>
      <c r="AI715" s="54" t="str">
        <f t="shared" si="9"/>
        <v/>
      </c>
      <c r="AJ715" s="42"/>
      <c r="AK715" s="55"/>
      <c r="AL715" s="46" t="b">
        <v>0</v>
      </c>
      <c r="AM715" s="56"/>
      <c r="AN715" s="57" t="str">
        <f t="shared" si="10"/>
        <v/>
      </c>
      <c r="AO715" s="58" t="str">
        <f t="shared" si="11"/>
        <v/>
      </c>
      <c r="AP715" s="59"/>
      <c r="AQ715" s="60"/>
      <c r="AR715" s="61"/>
      <c r="AS715" s="61"/>
      <c r="AT715" s="61" t="str">
        <f>IFERROR(__xludf.DUMMYFUNCTION("IF( 
  OR($AJ715=""Full Payment"", ISBLANK($K715)),
  """",
  IF(
    OR(
      Q715=""Standard Booking, P1"",
      Q715=""Standard Booking, P2"",
      Q715=""Standard Booking, P3"",
      Q715=""Standard Booking, P4""
    ),
    LET(
      resDate,   $"&amp;"K715,
      tourDate,  $N715,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5" s="62" t="str">
        <f t="shared" si="12"/>
        <v/>
      </c>
      <c r="AV715" s="63"/>
      <c r="AW715" s="64"/>
      <c r="AX715" s="64"/>
      <c r="AY715" s="64"/>
      <c r="AZ715" s="64" t="str">
        <f>IFERROR(__xludf.DUMMYFUNCTION("IF(
  OR($AJ715=""Full Payment"",$AJ715=""P1"", ISBLANK($K715)),
  """",
  IF(
    OR(
      $Q715=""Standard Booking, P2"",
      $Q715=""Standard Booking, P3"",
      $Q715=""Standard Booking, P4""
    ),
    LET(
      resDate,   $K715,
      tourDate,"&amp;"  $N715,
      monthCount, DATEDIF(resDate, tourDate, ""M"") + 1,
      secondDates, ARRAYFORMULA(
        DATE(
          YEAR(resDate),
          MONTH(resDate) + SEQUENCE(monthCount),
          2
        )
      ),
      validDates, FILTER(
        sec"&amp;"ondDates,
        (secondDates &gt; resDate + 2) *
        (secondDates &lt;= tourDate - 3)
      ),
      IF(
        OR($AJ715=""P2"", $AJ715=""P3"", $AJ715=""P4""),
        IF(
          COUNTA(validDates) &lt; 2,
          """",
          TEXT(INDEX(validDates"&amp;", 2), ""mmm d, yyyy"")
        ),
        IF(
          COUNTA(validDates) &lt; 2,
          """",
          TEXTJOIN("", "", TRUE,
            TEXT(INDEX(validDates, 1), ""mmm d, yyyy""),
            TEXT(INDEX(validDates, 2), ""mmm d, yyyy"")
          )
 "&amp;"       )
      )
    ),
    """"
  )
)
"),"")</f>
        <v/>
      </c>
      <c r="BA715" s="65" t="str">
        <f t="shared" si="13"/>
        <v/>
      </c>
      <c r="BB715" s="63"/>
      <c r="BC715" s="64"/>
      <c r="BD715" s="64"/>
      <c r="BE715" s="64"/>
      <c r="BF715" s="64" t="str">
        <f>IFERROR(__xludf.DUMMYFUNCTION("IF(
  OR($AJ715=""Full Payment"",$AJ715=""P1"", $AJ715=""P2""),
  """",
  IF(
    AND(
      NOT(ISBLANK($K715)),
      OR(
        Q715=""Standard Booking, P3"",
        Q715=""Standard Booking, P4""
      )
    ),
    LET(
      resDate,   $K715,
      "&amp;"tourDate,  $N715,
      monthCount, DATEDIF(resDate, tourDate, ""M"") + 1,
      secondDates, ARRAYFORMULA(
        DATE(
          YEAR(resDate),
          MONTH(resDate) + SEQUENCE(monthCount),
          2
        )
      ),
      validDates, FILTER(
  "&amp;"      secondDates,
        (secondDates &gt; resDate + 2) *
        (secondDates &lt;= tourDate - 3)
      ),
      IF(
        $AJ715=""P4"",
        IF(
          COUNTA(validDates) &lt; 3,
          """",
          TEXT(INDEX(validDates, 3), ""mmm d, yyyy"")
  "&amp;"      ),
        IF(
          $AJ715=""P3"",
          IF(
            COUNTA(validDates) &lt; 3,
            """",
            TEXT(INDEX(validDates, 3), ""mmm d, yyyy"")
          ),
          IF(
            COUNTA(validDates) &lt; 3,
            """",
    "&amp;"        TEXTJOIN("", "", TRUE,
              TEXT(INDEX(validDates, 1), ""mmm d, yyyy""),
              TEXT(INDEX(validDates, 2), ""mmm d, yyyy""),
              TEXT(INDEX(validDates, 3), ""mmm d, yyyy"")
            )
          )
        )
      )
    "&amp;"),
    """"
  )
)
"),"")</f>
        <v/>
      </c>
      <c r="BG715" s="65" t="str">
        <f t="shared" si="14"/>
        <v/>
      </c>
      <c r="BH715" s="63"/>
      <c r="BI715" s="64"/>
      <c r="BJ715" s="64"/>
      <c r="BK715" s="64"/>
      <c r="BL715" s="64" t="str">
        <f>IFERROR(__xludf.DUMMYFUNCTION("IF(
  OR($AJ715=""Full Payment"",$AJ715=""P1"",$AJ715=""P2"",$AJ715=""P3""),
  """",
  IF(
    AND(
      NOT(ISBLANK($K715)),
      $Q715=""Standard Booking, P4""
    ),
    LET(
      resDate,   $K715,
      tourDate,  $N715,
      monthCount, DATEDIF(r"&amp;"esDate, tourDate, ""M"") + 1,
      secondDates, ARRAYFORMULA(
        DATE(
          YEAR(resDate),
          MONTH(resDate) + SEQUENCE(monthCount),
          2
        )
      ),
      validDates, FILTER(
        secondDates,
        (secondDates &gt; res"&amp;"Date + 2) *
        (secondDates &lt;= tourDate - 3)
      ),
      IF(
        $AJ715=""P4"",
        IF(
          COUNTA(validDates) &lt; 4,
          """",
          TEXT(
            INDEX(validDates, 4),
            ""mmm d, yyyy""
          )
        ),
"&amp;"        IF(
          COUNTA(validDates) &lt; 4,
          """",
          TEXTJOIN(
            "", "", TRUE,
            TEXT(INDEX(validDates, 1), ""mmm d, yyyy""),
            TEXT(INDEX(validDates, 2), ""mmm d, yyyy""),
            TEXT(INDEX(validDates"&amp;", 3), ""mmm d, yyyy""),
            TEXT(INDEX(validDates, 4), ""mmm d, yyyy"")
          )
        )
      )
    ),
    """"
  )
)
"),"")</f>
        <v/>
      </c>
      <c r="BM715" s="65" t="str">
        <f t="shared" si="15"/>
        <v/>
      </c>
      <c r="BN715" s="66"/>
      <c r="BO715" s="67"/>
      <c r="BP715" s="49" t="b">
        <v>0</v>
      </c>
      <c r="BQ715" s="49" t="b">
        <v>0</v>
      </c>
      <c r="BR715" s="68"/>
      <c r="BS715" s="69"/>
      <c r="BT715" s="70" t="b">
        <v>0</v>
      </c>
      <c r="BU715" s="71"/>
      <c r="BV715" s="72"/>
      <c r="BW715" s="86" t="b">
        <v>0</v>
      </c>
      <c r="BX715" s="87"/>
    </row>
    <row r="716">
      <c r="A716" s="35" t="str">
        <f t="shared" si="1"/>
        <v/>
      </c>
      <c r="B716" s="36" t="str">
        <f t="shared" si="2"/>
        <v/>
      </c>
      <c r="C716" s="36" t="str">
        <f t="array" ref="C716">IF(
  M716="",
  "",
  IFERROR(
    INDEX(
      '{INDEX} Tour Packages'!$A:$ZZ,
      MATCH(
        M716,
        INDEX(
          '{INDEX} Tour Packages'!$A:$ZZ,
          ,
          MATCH("Tour Package Name", '{INDEX} Tour Packages'!$4:$4, 0)
        ),
        0
      ),
      MATCH("Tour Code", '{INDEX} Tour Packages'!$4:$4, 0)
    ),
    "XXX"
  )
)
</f>
        <v/>
      </c>
      <c r="D716" s="36" t="str">
        <f t="shared" si="3"/>
        <v/>
      </c>
      <c r="E716" s="36" t="str">
        <f t="shared" si="4"/>
        <v/>
      </c>
      <c r="F716" s="37" t="str">
        <f t="shared" si="5"/>
        <v/>
      </c>
      <c r="G716" s="89"/>
      <c r="H716" s="89"/>
      <c r="I716" s="90"/>
      <c r="J716" s="40" t="str">
        <f t="shared" si="16"/>
        <v> </v>
      </c>
      <c r="K716" s="91"/>
      <c r="L716" s="55"/>
      <c r="M716" s="55"/>
      <c r="N716" s="91"/>
      <c r="O716" s="43" t="str">
        <f>IFERROR(__xludf.DUMMYFUNCTION("IF(N716="""","""",IFERROR(
  N716 + VALUE(REGEXEXTRACT(P716, ""(\d+)\s+Days"")),
  """"
)
)"),"")</f>
        <v/>
      </c>
      <c r="P716" s="43" t="str">
        <f t="array" ref="P716">IFERROR(
  INDEX(
    INDEX('{INDEX} Tour Packages'!$A:$ZZ, , MATCH(P$3, '{INDEX} Tour Packages'!$4:$4, 0)),
    MATCH(M716, INDEX('{INDEX} Tour Packages'!$A:$ZZ,0, MATCH("Tour Package Name", '{INDEX} Tour Packages'!$4:$4, 0)), 0)
  ),
"")
</f>
        <v/>
      </c>
      <c r="Q716" s="44" t="str">
        <f t="shared" si="7"/>
        <v/>
      </c>
      <c r="R716" s="44" t="str">
        <f>IFERROR(__xludf.DUMMYFUNCTION("IF(OR(ISBLANK(K716), ISBLANK(N716)), """", 
  LET(
    resDate, K716,
    tourDate, N716,
    monthCount, MAX(0, DATEDIF(resDate, tourDate - 3, ""M"") + 1),
    secondDates, ARRAYFORMULA(DATE(YEAR(resDate), MONTH(resDate) + SEQUENCE(monthCount), 2)),
    "&amp;"validDates, FILTER(secondDates, (secondDates &gt; resDate + 2) * (secondDates &lt;= tourDate - 3)),
    IF(ISERROR(validDates), 0, COUNTA(validDates))
  )
)
"),"")</f>
        <v/>
      </c>
      <c r="S716" s="44" t="str">
        <f t="shared" si="8"/>
        <v/>
      </c>
      <c r="T716" s="45" t="str">
        <f t="array" ref="T716">IF(ISBLANK(BO716),IFERROR(
  INDEX(
    INDEX('{INDEX} Payment Terms'!$A:$G, , MATCH(T$3, '{INDEX} Payment Terms'!$4:$4, 0)),
    MATCH(Q716, INDEX('{INDEX} Payment Terms'!$A:$G,0, MATCH("Payment Condition", '{INDEX} Payment Terms'!$4:$4, 0)), 0)
  ),
""),"Cancelled")
</f>
        <v/>
      </c>
      <c r="U716" s="46" t="b">
        <v>0</v>
      </c>
      <c r="V716" s="47" t="str">
        <f>IFERROR(__xludf.DUMMYFUNCTION("IF(OR(L716=""Duo Booking"", L716=""Group Booking""),
IF(U716=FALSE,"""",
    LET(
      bookingType, L716,
      tour, M716,
      mainFirst, H716,
      mainLast, I716,
      mainEmail, G716,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$L$4:L716, bookingType,
          $M$4:M716, tour,
          $H$4:H716, mainFirst,
          $I$4:I716, mainLast,
          $G$4:G716, mainEmail
        ),
        ""000""
      ),
  "&amp;"    baseID &amp; ""-"" &amp; memberNumber
    )
  ),
  """"
)
"),"")</f>
        <v/>
      </c>
      <c r="W716" s="48"/>
      <c r="X716" s="85" t="b">
        <v>0</v>
      </c>
      <c r="Y716" s="85" t="b">
        <v>0</v>
      </c>
      <c r="Z716" s="85" t="b">
        <v>0</v>
      </c>
      <c r="AA716" s="50"/>
      <c r="AB716" s="51"/>
      <c r="AC716" s="85" t="b">
        <v>0</v>
      </c>
      <c r="AD716" s="92"/>
      <c r="AE716" s="88"/>
      <c r="AF716" s="36" t="str">
        <f t="array" ref="AF716">IF(M716="","",INDEX(
      '{INDEX} Tour Packages'!$A:$ZP,
      MATCH($M716, '{INDEX} Tour Packages'!$A:$A, 0),
      MATCH(AF$3, '{INDEX} Tour Packages'!$4:$4, 0)
    ))</f>
        <v/>
      </c>
      <c r="AG716" s="36" t="str">
        <f t="array" ref="AG716">IF(M716="","",INDEX(
      '{INDEX} Tour Packages'!$A:$ZP,
      MATCH($M716, '{INDEX} Tour Packages'!$A:$A, 0),
      MATCH(AG$3, '{INDEX} Tour Packages'!$4:$4, 0)
    ))</f>
        <v/>
      </c>
      <c r="AH716" s="36" t="str">
        <f t="array" ref="AH716">IF(M716="","",INDEX(
      '{INDEX} Tour Packages'!$A:$ZP,
      MATCH($M716, '{INDEX} Tour Packages'!$A:$A, 0),
      MATCH(AH$3, '{INDEX} Tour Packages'!$4:$4, 0)
    ))</f>
        <v/>
      </c>
      <c r="AI716" s="54" t="str">
        <f t="shared" si="9"/>
        <v/>
      </c>
      <c r="AJ716" s="42"/>
      <c r="AK716" s="55"/>
      <c r="AL716" s="46" t="b">
        <v>0</v>
      </c>
      <c r="AM716" s="56"/>
      <c r="AN716" s="57" t="str">
        <f t="shared" si="10"/>
        <v/>
      </c>
      <c r="AO716" s="58" t="str">
        <f t="shared" si="11"/>
        <v/>
      </c>
      <c r="AP716" s="59"/>
      <c r="AQ716" s="60"/>
      <c r="AR716" s="61"/>
      <c r="AS716" s="61"/>
      <c r="AT716" s="61" t="str">
        <f>IFERROR(__xludf.DUMMYFUNCTION("IF( 
  OR($AJ716=""Full Payment"", ISBLANK($K716)),
  """",
  IF(
    OR(
      Q716=""Standard Booking, P1"",
      Q716=""Standard Booking, P2"",
      Q716=""Standard Booking, P3"",
      Q716=""Standard Booking, P4""
    ),
    LET(
      resDate,   $"&amp;"K716,
      tourDate,  $N716,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6" s="62" t="str">
        <f t="shared" si="12"/>
        <v/>
      </c>
      <c r="AV716" s="63"/>
      <c r="AW716" s="64"/>
      <c r="AX716" s="64"/>
      <c r="AY716" s="64"/>
      <c r="AZ716" s="64" t="str">
        <f>IFERROR(__xludf.DUMMYFUNCTION("IF(
  OR($AJ716=""Full Payment"",$AJ716=""P1"", ISBLANK($K716)),
  """",
  IF(
    OR(
      $Q716=""Standard Booking, P2"",
      $Q716=""Standard Booking, P3"",
      $Q716=""Standard Booking, P4""
    ),
    LET(
      resDate,   $K716,
      tourDate,"&amp;"  $N716,
      monthCount, DATEDIF(resDate, tourDate, ""M"") + 1,
      secondDates, ARRAYFORMULA(
        DATE(
          YEAR(resDate),
          MONTH(resDate) + SEQUENCE(monthCount),
          2
        )
      ),
      validDates, FILTER(
        sec"&amp;"ondDates,
        (secondDates &gt; resDate + 2) *
        (secondDates &lt;= tourDate - 3)
      ),
      IF(
        OR($AJ716=""P2"", $AJ716=""P3"", $AJ716=""P4""),
        IF(
          COUNTA(validDates) &lt; 2,
          """",
          TEXT(INDEX(validDates"&amp;", 2), ""mmm d, yyyy"")
        ),
        IF(
          COUNTA(validDates) &lt; 2,
          """",
          TEXTJOIN("", "", TRUE,
            TEXT(INDEX(validDates, 1), ""mmm d, yyyy""),
            TEXT(INDEX(validDates, 2), ""mmm d, yyyy"")
          )
 "&amp;"       )
      )
    ),
    """"
  )
)
"),"")</f>
        <v/>
      </c>
      <c r="BA716" s="65" t="str">
        <f t="shared" si="13"/>
        <v/>
      </c>
      <c r="BB716" s="63"/>
      <c r="BC716" s="64"/>
      <c r="BD716" s="64"/>
      <c r="BE716" s="64"/>
      <c r="BF716" s="64" t="str">
        <f>IFERROR(__xludf.DUMMYFUNCTION("IF(
  OR($AJ716=""Full Payment"",$AJ716=""P1"", $AJ716=""P2""),
  """",
  IF(
    AND(
      NOT(ISBLANK($K716)),
      OR(
        Q716=""Standard Booking, P3"",
        Q716=""Standard Booking, P4""
      )
    ),
    LET(
      resDate,   $K716,
      "&amp;"tourDate,  $N716,
      monthCount, DATEDIF(resDate, tourDate, ""M"") + 1,
      secondDates, ARRAYFORMULA(
        DATE(
          YEAR(resDate),
          MONTH(resDate) + SEQUENCE(monthCount),
          2
        )
      ),
      validDates, FILTER(
  "&amp;"      secondDates,
        (secondDates &gt; resDate + 2) *
        (secondDates &lt;= tourDate - 3)
      ),
      IF(
        $AJ716=""P4"",
        IF(
          COUNTA(validDates) &lt; 3,
          """",
          TEXT(INDEX(validDates, 3), ""mmm d, yyyy"")
  "&amp;"      ),
        IF(
          $AJ716=""P3"",
          IF(
            COUNTA(validDates) &lt; 3,
            """",
            TEXT(INDEX(validDates, 3), ""mmm d, yyyy"")
          ),
          IF(
            COUNTA(validDates) &lt; 3,
            """",
    "&amp;"        TEXTJOIN("", "", TRUE,
              TEXT(INDEX(validDates, 1), ""mmm d, yyyy""),
              TEXT(INDEX(validDates, 2), ""mmm d, yyyy""),
              TEXT(INDEX(validDates, 3), ""mmm d, yyyy"")
            )
          )
        )
      )
    "&amp;"),
    """"
  )
)
"),"")</f>
        <v/>
      </c>
      <c r="BG716" s="65" t="str">
        <f t="shared" si="14"/>
        <v/>
      </c>
      <c r="BH716" s="63"/>
      <c r="BI716" s="64"/>
      <c r="BJ716" s="64"/>
      <c r="BK716" s="64"/>
      <c r="BL716" s="64" t="str">
        <f>IFERROR(__xludf.DUMMYFUNCTION("IF(
  OR($AJ716=""Full Payment"",$AJ716=""P1"",$AJ716=""P2"",$AJ716=""P3""),
  """",
  IF(
    AND(
      NOT(ISBLANK($K716)),
      $Q716=""Standard Booking, P4""
    ),
    LET(
      resDate,   $K716,
      tourDate,  $N716,
      monthCount, DATEDIF(r"&amp;"esDate, tourDate, ""M"") + 1,
      secondDates, ARRAYFORMULA(
        DATE(
          YEAR(resDate),
          MONTH(resDate) + SEQUENCE(monthCount),
          2
        )
      ),
      validDates, FILTER(
        secondDates,
        (secondDates &gt; res"&amp;"Date + 2) *
        (secondDates &lt;= tourDate - 3)
      ),
      IF(
        $AJ716=""P4"",
        IF(
          COUNTA(validDates) &lt; 4,
          """",
          TEXT(
            INDEX(validDates, 4),
            ""mmm d, yyyy""
          )
        ),
"&amp;"        IF(
          COUNTA(validDates) &lt; 4,
          """",
          TEXTJOIN(
            "", "", TRUE,
            TEXT(INDEX(validDates, 1), ""mmm d, yyyy""),
            TEXT(INDEX(validDates, 2), ""mmm d, yyyy""),
            TEXT(INDEX(validDates"&amp;", 3), ""mmm d, yyyy""),
            TEXT(INDEX(validDates, 4), ""mmm d, yyyy"")
          )
        )
      )
    ),
    """"
  )
)
"),"")</f>
        <v/>
      </c>
      <c r="BM716" s="65" t="str">
        <f t="shared" si="15"/>
        <v/>
      </c>
      <c r="BN716" s="66"/>
      <c r="BO716" s="67"/>
      <c r="BP716" s="49" t="b">
        <v>0</v>
      </c>
      <c r="BQ716" s="49" t="b">
        <v>0</v>
      </c>
      <c r="BR716" s="68"/>
      <c r="BS716" s="69"/>
      <c r="BT716" s="70" t="b">
        <v>0</v>
      </c>
      <c r="BU716" s="71"/>
      <c r="BV716" s="72"/>
      <c r="BW716" s="86" t="b">
        <v>0</v>
      </c>
      <c r="BX716" s="87"/>
    </row>
    <row r="717">
      <c r="A717" s="35" t="str">
        <f t="shared" si="1"/>
        <v/>
      </c>
      <c r="B717" s="36" t="str">
        <f t="shared" si="2"/>
        <v/>
      </c>
      <c r="C717" s="36" t="str">
        <f t="array" ref="C717">IF(
  M717="",
  "",
  IFERROR(
    INDEX(
      '{INDEX} Tour Packages'!$A:$ZZ,
      MATCH(
        M717,
        INDEX(
          '{INDEX} Tour Packages'!$A:$ZZ,
          ,
          MATCH("Tour Package Name", '{INDEX} Tour Packages'!$4:$4, 0)
        ),
        0
      ),
      MATCH("Tour Code", '{INDEX} Tour Packages'!$4:$4, 0)
    ),
    "XXX"
  )
)
</f>
        <v/>
      </c>
      <c r="D717" s="36" t="str">
        <f t="shared" si="3"/>
        <v/>
      </c>
      <c r="E717" s="36" t="str">
        <f t="shared" si="4"/>
        <v/>
      </c>
      <c r="F717" s="37" t="str">
        <f t="shared" si="5"/>
        <v/>
      </c>
      <c r="G717" s="89"/>
      <c r="H717" s="89"/>
      <c r="I717" s="90"/>
      <c r="J717" s="40" t="str">
        <f t="shared" si="16"/>
        <v> </v>
      </c>
      <c r="K717" s="91"/>
      <c r="L717" s="55"/>
      <c r="M717" s="55"/>
      <c r="N717" s="91"/>
      <c r="O717" s="43" t="str">
        <f>IFERROR(__xludf.DUMMYFUNCTION("IF(N717="""","""",IFERROR(
  N717 + VALUE(REGEXEXTRACT(P717, ""(\d+)\s+Days"")),
  """"
)
)"),"")</f>
        <v/>
      </c>
      <c r="P717" s="43" t="str">
        <f t="array" ref="P717">IFERROR(
  INDEX(
    INDEX('{INDEX} Tour Packages'!$A:$ZZ, , MATCH(P$3, '{INDEX} Tour Packages'!$4:$4, 0)),
    MATCH(M717, INDEX('{INDEX} Tour Packages'!$A:$ZZ,0, MATCH("Tour Package Name", '{INDEX} Tour Packages'!$4:$4, 0)), 0)
  ),
"")
</f>
        <v/>
      </c>
      <c r="Q717" s="44" t="str">
        <f t="shared" si="7"/>
        <v/>
      </c>
      <c r="R717" s="44" t="str">
        <f>IFERROR(__xludf.DUMMYFUNCTION("IF(OR(ISBLANK(K717), ISBLANK(N717)), """", 
  LET(
    resDate, K717,
    tourDate, N717,
    monthCount, MAX(0, DATEDIF(resDate, tourDate - 3, ""M"") + 1),
    secondDates, ARRAYFORMULA(DATE(YEAR(resDate), MONTH(resDate) + SEQUENCE(monthCount), 2)),
    "&amp;"validDates, FILTER(secondDates, (secondDates &gt; resDate + 2) * (secondDates &lt;= tourDate - 3)),
    IF(ISERROR(validDates), 0, COUNTA(validDates))
  )
)
"),"")</f>
        <v/>
      </c>
      <c r="S717" s="44" t="str">
        <f t="shared" si="8"/>
        <v/>
      </c>
      <c r="T717" s="45" t="str">
        <f t="array" ref="T717">IF(ISBLANK(BO717),IFERROR(
  INDEX(
    INDEX('{INDEX} Payment Terms'!$A:$G, , MATCH(T$3, '{INDEX} Payment Terms'!$4:$4, 0)),
    MATCH(Q717, INDEX('{INDEX} Payment Terms'!$A:$G,0, MATCH("Payment Condition", '{INDEX} Payment Terms'!$4:$4, 0)), 0)
  ),
""),"Cancelled")
</f>
        <v/>
      </c>
      <c r="U717" s="46" t="b">
        <v>0</v>
      </c>
      <c r="V717" s="47" t="str">
        <f>IFERROR(__xludf.DUMMYFUNCTION("IF(OR(L717=""Duo Booking"", L717=""Group Booking""),
IF(U717=FALSE,"""",
    LET(
      bookingType, L717,
      tour, M717,
      mainFirst, H717,
      mainLast, I717,
      mainEmail, G717,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$L$4:L717, bookingType,
          $M$4:M717, tour,
          $H$4:H717, mainFirst,
          $I$4:I717, mainLast,
          $G$4:G717, mainEmail
        ),
        ""000""
      ),
  "&amp;"    baseID &amp; ""-"" &amp; memberNumber
    )
  ),
  """"
)
"),"")</f>
        <v/>
      </c>
      <c r="W717" s="48"/>
      <c r="X717" s="85" t="b">
        <v>0</v>
      </c>
      <c r="Y717" s="85" t="b">
        <v>0</v>
      </c>
      <c r="Z717" s="85" t="b">
        <v>0</v>
      </c>
      <c r="AA717" s="50"/>
      <c r="AB717" s="51"/>
      <c r="AC717" s="85" t="b">
        <v>0</v>
      </c>
      <c r="AD717" s="92"/>
      <c r="AE717" s="88"/>
      <c r="AF717" s="36" t="str">
        <f t="array" ref="AF717">IF(M717="","",INDEX(
      '{INDEX} Tour Packages'!$A:$ZP,
      MATCH($M717, '{INDEX} Tour Packages'!$A:$A, 0),
      MATCH(AF$3, '{INDEX} Tour Packages'!$4:$4, 0)
    ))</f>
        <v/>
      </c>
      <c r="AG717" s="36" t="str">
        <f t="array" ref="AG717">IF(M717="","",INDEX(
      '{INDEX} Tour Packages'!$A:$ZP,
      MATCH($M717, '{INDEX} Tour Packages'!$A:$A, 0),
      MATCH(AG$3, '{INDEX} Tour Packages'!$4:$4, 0)
    ))</f>
        <v/>
      </c>
      <c r="AH717" s="36" t="str">
        <f t="array" ref="AH717">IF(M717="","",INDEX(
      '{INDEX} Tour Packages'!$A:$ZP,
      MATCH($M717, '{INDEX} Tour Packages'!$A:$A, 0),
      MATCH(AH$3, '{INDEX} Tour Packages'!$4:$4, 0)
    ))</f>
        <v/>
      </c>
      <c r="AI717" s="54" t="str">
        <f t="shared" si="9"/>
        <v/>
      </c>
      <c r="AJ717" s="42"/>
      <c r="AK717" s="55"/>
      <c r="AL717" s="46" t="b">
        <v>0</v>
      </c>
      <c r="AM717" s="56"/>
      <c r="AN717" s="57" t="str">
        <f t="shared" si="10"/>
        <v/>
      </c>
      <c r="AO717" s="58" t="str">
        <f t="shared" si="11"/>
        <v/>
      </c>
      <c r="AP717" s="59"/>
      <c r="AQ717" s="60"/>
      <c r="AR717" s="61"/>
      <c r="AS717" s="61"/>
      <c r="AT717" s="61" t="str">
        <f>IFERROR(__xludf.DUMMYFUNCTION("IF( 
  OR($AJ717=""Full Payment"", ISBLANK($K717)),
  """",
  IF(
    OR(
      Q717=""Standard Booking, P1"",
      Q717=""Standard Booking, P2"",
      Q717=""Standard Booking, P3"",
      Q717=""Standard Booking, P4""
    ),
    LET(
      resDate,   $"&amp;"K717,
      tourDate,  $N717,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7" s="62" t="str">
        <f t="shared" si="12"/>
        <v/>
      </c>
      <c r="AV717" s="63"/>
      <c r="AW717" s="64"/>
      <c r="AX717" s="64"/>
      <c r="AY717" s="64"/>
      <c r="AZ717" s="64" t="str">
        <f>IFERROR(__xludf.DUMMYFUNCTION("IF(
  OR($AJ717=""Full Payment"",$AJ717=""P1"", ISBLANK($K717)),
  """",
  IF(
    OR(
      $Q717=""Standard Booking, P2"",
      $Q717=""Standard Booking, P3"",
      $Q717=""Standard Booking, P4""
    ),
    LET(
      resDate,   $K717,
      tourDate,"&amp;"  $N717,
      monthCount, DATEDIF(resDate, tourDate, ""M"") + 1,
      secondDates, ARRAYFORMULA(
        DATE(
          YEAR(resDate),
          MONTH(resDate) + SEQUENCE(monthCount),
          2
        )
      ),
      validDates, FILTER(
        sec"&amp;"ondDates,
        (secondDates &gt; resDate + 2) *
        (secondDates &lt;= tourDate - 3)
      ),
      IF(
        OR($AJ717=""P2"", $AJ717=""P3"", $AJ717=""P4""),
        IF(
          COUNTA(validDates) &lt; 2,
          """",
          TEXT(INDEX(validDates"&amp;", 2), ""mmm d, yyyy"")
        ),
        IF(
          COUNTA(validDates) &lt; 2,
          """",
          TEXTJOIN("", "", TRUE,
            TEXT(INDEX(validDates, 1), ""mmm d, yyyy""),
            TEXT(INDEX(validDates, 2), ""mmm d, yyyy"")
          )
 "&amp;"       )
      )
    ),
    """"
  )
)
"),"")</f>
        <v/>
      </c>
      <c r="BA717" s="65" t="str">
        <f t="shared" si="13"/>
        <v/>
      </c>
      <c r="BB717" s="63"/>
      <c r="BC717" s="64"/>
      <c r="BD717" s="64"/>
      <c r="BE717" s="64"/>
      <c r="BF717" s="64" t="str">
        <f>IFERROR(__xludf.DUMMYFUNCTION("IF(
  OR($AJ717=""Full Payment"",$AJ717=""P1"", $AJ717=""P2""),
  """",
  IF(
    AND(
      NOT(ISBLANK($K717)),
      OR(
        Q717=""Standard Booking, P3"",
        Q717=""Standard Booking, P4""
      )
    ),
    LET(
      resDate,   $K717,
      "&amp;"tourDate,  $N717,
      monthCount, DATEDIF(resDate, tourDate, ""M"") + 1,
      secondDates, ARRAYFORMULA(
        DATE(
          YEAR(resDate),
          MONTH(resDate) + SEQUENCE(monthCount),
          2
        )
      ),
      validDates, FILTER(
  "&amp;"      secondDates,
        (secondDates &gt; resDate + 2) *
        (secondDates &lt;= tourDate - 3)
      ),
      IF(
        $AJ717=""P4"",
        IF(
          COUNTA(validDates) &lt; 3,
          """",
          TEXT(INDEX(validDates, 3), ""mmm d, yyyy"")
  "&amp;"      ),
        IF(
          $AJ717=""P3"",
          IF(
            COUNTA(validDates) &lt; 3,
            """",
            TEXT(INDEX(validDates, 3), ""mmm d, yyyy"")
          ),
          IF(
            COUNTA(validDates) &lt; 3,
            """",
    "&amp;"        TEXTJOIN("", "", TRUE,
              TEXT(INDEX(validDates, 1), ""mmm d, yyyy""),
              TEXT(INDEX(validDates, 2), ""mmm d, yyyy""),
              TEXT(INDEX(validDates, 3), ""mmm d, yyyy"")
            )
          )
        )
      )
    "&amp;"),
    """"
  )
)
"),"")</f>
        <v/>
      </c>
      <c r="BG717" s="65" t="str">
        <f t="shared" si="14"/>
        <v/>
      </c>
      <c r="BH717" s="63"/>
      <c r="BI717" s="64"/>
      <c r="BJ717" s="64"/>
      <c r="BK717" s="64"/>
      <c r="BL717" s="64" t="str">
        <f>IFERROR(__xludf.DUMMYFUNCTION("IF(
  OR($AJ717=""Full Payment"",$AJ717=""P1"",$AJ717=""P2"",$AJ717=""P3""),
  """",
  IF(
    AND(
      NOT(ISBLANK($K717)),
      $Q717=""Standard Booking, P4""
    ),
    LET(
      resDate,   $K717,
      tourDate,  $N717,
      monthCount, DATEDIF(r"&amp;"esDate, tourDate, ""M"") + 1,
      secondDates, ARRAYFORMULA(
        DATE(
          YEAR(resDate),
          MONTH(resDate) + SEQUENCE(monthCount),
          2
        )
      ),
      validDates, FILTER(
        secondDates,
        (secondDates &gt; res"&amp;"Date + 2) *
        (secondDates &lt;= tourDate - 3)
      ),
      IF(
        $AJ717=""P4"",
        IF(
          COUNTA(validDates) &lt; 4,
          """",
          TEXT(
            INDEX(validDates, 4),
            ""mmm d, yyyy""
          )
        ),
"&amp;"        IF(
          COUNTA(validDates) &lt; 4,
          """",
          TEXTJOIN(
            "", "", TRUE,
            TEXT(INDEX(validDates, 1), ""mmm d, yyyy""),
            TEXT(INDEX(validDates, 2), ""mmm d, yyyy""),
            TEXT(INDEX(validDates"&amp;", 3), ""mmm d, yyyy""),
            TEXT(INDEX(validDates, 4), ""mmm d, yyyy"")
          )
        )
      )
    ),
    """"
  )
)
"),"")</f>
        <v/>
      </c>
      <c r="BM717" s="65" t="str">
        <f t="shared" si="15"/>
        <v/>
      </c>
      <c r="BN717" s="66"/>
      <c r="BO717" s="67"/>
      <c r="BP717" s="49" t="b">
        <v>0</v>
      </c>
      <c r="BQ717" s="49" t="b">
        <v>0</v>
      </c>
      <c r="BR717" s="68"/>
      <c r="BS717" s="69"/>
      <c r="BT717" s="70" t="b">
        <v>0</v>
      </c>
      <c r="BU717" s="71"/>
      <c r="BV717" s="72"/>
      <c r="BW717" s="86" t="b">
        <v>0</v>
      </c>
      <c r="BX717" s="87"/>
    </row>
    <row r="718">
      <c r="A718" s="35" t="str">
        <f t="shared" si="1"/>
        <v/>
      </c>
      <c r="B718" s="36" t="str">
        <f t="shared" si="2"/>
        <v/>
      </c>
      <c r="C718" s="36" t="str">
        <f t="array" ref="C718">IF(
  M718="",
  "",
  IFERROR(
    INDEX(
      '{INDEX} Tour Packages'!$A:$ZZ,
      MATCH(
        M718,
        INDEX(
          '{INDEX} Tour Packages'!$A:$ZZ,
          ,
          MATCH("Tour Package Name", '{INDEX} Tour Packages'!$4:$4, 0)
        ),
        0
      ),
      MATCH("Tour Code", '{INDEX} Tour Packages'!$4:$4, 0)
    ),
    "XXX"
  )
)
</f>
        <v/>
      </c>
      <c r="D718" s="36" t="str">
        <f t="shared" si="3"/>
        <v/>
      </c>
      <c r="E718" s="36" t="str">
        <f t="shared" si="4"/>
        <v/>
      </c>
      <c r="F718" s="37" t="str">
        <f t="shared" si="5"/>
        <v/>
      </c>
      <c r="G718" s="89"/>
      <c r="H718" s="89"/>
      <c r="I718" s="90"/>
      <c r="J718" s="40" t="str">
        <f t="shared" si="16"/>
        <v> </v>
      </c>
      <c r="K718" s="91"/>
      <c r="L718" s="55"/>
      <c r="M718" s="55"/>
      <c r="N718" s="91"/>
      <c r="O718" s="43" t="str">
        <f>IFERROR(__xludf.DUMMYFUNCTION("IF(N718="""","""",IFERROR(
  N718 + VALUE(REGEXEXTRACT(P718, ""(\d+)\s+Days"")),
  """"
)
)"),"")</f>
        <v/>
      </c>
      <c r="P718" s="43" t="str">
        <f t="array" ref="P718">IFERROR(
  INDEX(
    INDEX('{INDEX} Tour Packages'!$A:$ZZ, , MATCH(P$3, '{INDEX} Tour Packages'!$4:$4, 0)),
    MATCH(M718, INDEX('{INDEX} Tour Packages'!$A:$ZZ,0, MATCH("Tour Package Name", '{INDEX} Tour Packages'!$4:$4, 0)), 0)
  ),
"")
</f>
        <v/>
      </c>
      <c r="Q718" s="44" t="str">
        <f t="shared" si="7"/>
        <v/>
      </c>
      <c r="R718" s="44" t="str">
        <f>IFERROR(__xludf.DUMMYFUNCTION("IF(OR(ISBLANK(K718), ISBLANK(N718)), """", 
  LET(
    resDate, K718,
    tourDate, N718,
    monthCount, MAX(0, DATEDIF(resDate, tourDate - 3, ""M"") + 1),
    secondDates, ARRAYFORMULA(DATE(YEAR(resDate), MONTH(resDate) + SEQUENCE(monthCount), 2)),
    "&amp;"validDates, FILTER(secondDates, (secondDates &gt; resDate + 2) * (secondDates &lt;= tourDate - 3)),
    IF(ISERROR(validDates), 0, COUNTA(validDates))
  )
)
"),"")</f>
        <v/>
      </c>
      <c r="S718" s="44" t="str">
        <f t="shared" si="8"/>
        <v/>
      </c>
      <c r="T718" s="45" t="str">
        <f t="array" ref="T718">IF(ISBLANK(BO718),IFERROR(
  INDEX(
    INDEX('{INDEX} Payment Terms'!$A:$G, , MATCH(T$3, '{INDEX} Payment Terms'!$4:$4, 0)),
    MATCH(Q718, INDEX('{INDEX} Payment Terms'!$A:$G,0, MATCH("Payment Condition", '{INDEX} Payment Terms'!$4:$4, 0)), 0)
  ),
""),"Cancelled")
</f>
        <v/>
      </c>
      <c r="U718" s="46" t="b">
        <v>0</v>
      </c>
      <c r="V718" s="47" t="str">
        <f>IFERROR(__xludf.DUMMYFUNCTION("IF(OR(L718=""Duo Booking"", L718=""Group Booking""),
IF(U718=FALSE,"""",
    LET(
      bookingType, L718,
      tour, M718,
      mainFirst, H718,
      mainLast, I718,
      mainEmail, G718,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$L$4:L718, bookingType,
          $M$4:M718, tour,
          $H$4:H718, mainFirst,
          $I$4:I718, mainLast,
          $G$4:G718, mainEmail
        ),
        ""000""
      ),
  "&amp;"    baseID &amp; ""-"" &amp; memberNumber
    )
  ),
  """"
)
"),"")</f>
        <v/>
      </c>
      <c r="W718" s="48"/>
      <c r="X718" s="85" t="b">
        <v>0</v>
      </c>
      <c r="Y718" s="85" t="b">
        <v>0</v>
      </c>
      <c r="Z718" s="85" t="b">
        <v>0</v>
      </c>
      <c r="AA718" s="50"/>
      <c r="AB718" s="51"/>
      <c r="AC718" s="85" t="b">
        <v>0</v>
      </c>
      <c r="AD718" s="92"/>
      <c r="AE718" s="88"/>
      <c r="AF718" s="36" t="str">
        <f t="array" ref="AF718">IF(M718="","",INDEX(
      '{INDEX} Tour Packages'!$A:$ZP,
      MATCH($M718, '{INDEX} Tour Packages'!$A:$A, 0),
      MATCH(AF$3, '{INDEX} Tour Packages'!$4:$4, 0)
    ))</f>
        <v/>
      </c>
      <c r="AG718" s="36" t="str">
        <f t="array" ref="AG718">IF(M718="","",INDEX(
      '{INDEX} Tour Packages'!$A:$ZP,
      MATCH($M718, '{INDEX} Tour Packages'!$A:$A, 0),
      MATCH(AG$3, '{INDEX} Tour Packages'!$4:$4, 0)
    ))</f>
        <v/>
      </c>
      <c r="AH718" s="36" t="str">
        <f t="array" ref="AH718">IF(M718="","",INDEX(
      '{INDEX} Tour Packages'!$A:$ZP,
      MATCH($M718, '{INDEX} Tour Packages'!$A:$A, 0),
      MATCH(AH$3, '{INDEX} Tour Packages'!$4:$4, 0)
    ))</f>
        <v/>
      </c>
      <c r="AI718" s="54" t="str">
        <f t="shared" si="9"/>
        <v/>
      </c>
      <c r="AJ718" s="42"/>
      <c r="AK718" s="55"/>
      <c r="AL718" s="46" t="b">
        <v>0</v>
      </c>
      <c r="AM718" s="56"/>
      <c r="AN718" s="57" t="str">
        <f t="shared" si="10"/>
        <v/>
      </c>
      <c r="AO718" s="58" t="str">
        <f t="shared" si="11"/>
        <v/>
      </c>
      <c r="AP718" s="59"/>
      <c r="AQ718" s="60"/>
      <c r="AR718" s="61"/>
      <c r="AS718" s="61"/>
      <c r="AT718" s="61" t="str">
        <f>IFERROR(__xludf.DUMMYFUNCTION("IF( 
  OR($AJ718=""Full Payment"", ISBLANK($K718)),
  """",
  IF(
    OR(
      Q718=""Standard Booking, P1"",
      Q718=""Standard Booking, P2"",
      Q718=""Standard Booking, P3"",
      Q718=""Standard Booking, P4""
    ),
    LET(
      resDate,   $"&amp;"K718,
      tourDate,  $N718,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8" s="62" t="str">
        <f t="shared" si="12"/>
        <v/>
      </c>
      <c r="AV718" s="63"/>
      <c r="AW718" s="64"/>
      <c r="AX718" s="64"/>
      <c r="AY718" s="64"/>
      <c r="AZ718" s="64" t="str">
        <f>IFERROR(__xludf.DUMMYFUNCTION("IF(
  OR($AJ718=""Full Payment"",$AJ718=""P1"", ISBLANK($K718)),
  """",
  IF(
    OR(
      $Q718=""Standard Booking, P2"",
      $Q718=""Standard Booking, P3"",
      $Q718=""Standard Booking, P4""
    ),
    LET(
      resDate,   $K718,
      tourDate,"&amp;"  $N718,
      monthCount, DATEDIF(resDate, tourDate, ""M"") + 1,
      secondDates, ARRAYFORMULA(
        DATE(
          YEAR(resDate),
          MONTH(resDate) + SEQUENCE(monthCount),
          2
        )
      ),
      validDates, FILTER(
        sec"&amp;"ondDates,
        (secondDates &gt; resDate + 2) *
        (secondDates &lt;= tourDate - 3)
      ),
      IF(
        OR($AJ718=""P2"", $AJ718=""P3"", $AJ718=""P4""),
        IF(
          COUNTA(validDates) &lt; 2,
          """",
          TEXT(INDEX(validDates"&amp;", 2), ""mmm d, yyyy"")
        ),
        IF(
          COUNTA(validDates) &lt; 2,
          """",
          TEXTJOIN("", "", TRUE,
            TEXT(INDEX(validDates, 1), ""mmm d, yyyy""),
            TEXT(INDEX(validDates, 2), ""mmm d, yyyy"")
          )
 "&amp;"       )
      )
    ),
    """"
  )
)
"),"")</f>
        <v/>
      </c>
      <c r="BA718" s="65" t="str">
        <f t="shared" si="13"/>
        <v/>
      </c>
      <c r="BB718" s="63"/>
      <c r="BC718" s="64"/>
      <c r="BD718" s="64"/>
      <c r="BE718" s="64"/>
      <c r="BF718" s="64" t="str">
        <f>IFERROR(__xludf.DUMMYFUNCTION("IF(
  OR($AJ718=""Full Payment"",$AJ718=""P1"", $AJ718=""P2""),
  """",
  IF(
    AND(
      NOT(ISBLANK($K718)),
      OR(
        Q718=""Standard Booking, P3"",
        Q718=""Standard Booking, P4""
      )
    ),
    LET(
      resDate,   $K718,
      "&amp;"tourDate,  $N718,
      monthCount, DATEDIF(resDate, tourDate, ""M"") + 1,
      secondDates, ARRAYFORMULA(
        DATE(
          YEAR(resDate),
          MONTH(resDate) + SEQUENCE(monthCount),
          2
        )
      ),
      validDates, FILTER(
  "&amp;"      secondDates,
        (secondDates &gt; resDate + 2) *
        (secondDates &lt;= tourDate - 3)
      ),
      IF(
        $AJ718=""P4"",
        IF(
          COUNTA(validDates) &lt; 3,
          """",
          TEXT(INDEX(validDates, 3), ""mmm d, yyyy"")
  "&amp;"      ),
        IF(
          $AJ718=""P3"",
          IF(
            COUNTA(validDates) &lt; 3,
            """",
            TEXT(INDEX(validDates, 3), ""mmm d, yyyy"")
          ),
          IF(
            COUNTA(validDates) &lt; 3,
            """",
    "&amp;"        TEXTJOIN("", "", TRUE,
              TEXT(INDEX(validDates, 1), ""mmm d, yyyy""),
              TEXT(INDEX(validDates, 2), ""mmm d, yyyy""),
              TEXT(INDEX(validDates, 3), ""mmm d, yyyy"")
            )
          )
        )
      )
    "&amp;"),
    """"
  )
)
"),"")</f>
        <v/>
      </c>
      <c r="BG718" s="65" t="str">
        <f t="shared" si="14"/>
        <v/>
      </c>
      <c r="BH718" s="63"/>
      <c r="BI718" s="64"/>
      <c r="BJ718" s="64"/>
      <c r="BK718" s="64"/>
      <c r="BL718" s="64" t="str">
        <f>IFERROR(__xludf.DUMMYFUNCTION("IF(
  OR($AJ718=""Full Payment"",$AJ718=""P1"",$AJ718=""P2"",$AJ718=""P3""),
  """",
  IF(
    AND(
      NOT(ISBLANK($K718)),
      $Q718=""Standard Booking, P4""
    ),
    LET(
      resDate,   $K718,
      tourDate,  $N718,
      monthCount, DATEDIF(r"&amp;"esDate, tourDate, ""M"") + 1,
      secondDates, ARRAYFORMULA(
        DATE(
          YEAR(resDate),
          MONTH(resDate) + SEQUENCE(monthCount),
          2
        )
      ),
      validDates, FILTER(
        secondDates,
        (secondDates &gt; res"&amp;"Date + 2) *
        (secondDates &lt;= tourDate - 3)
      ),
      IF(
        $AJ718=""P4"",
        IF(
          COUNTA(validDates) &lt; 4,
          """",
          TEXT(
            INDEX(validDates, 4),
            ""mmm d, yyyy""
          )
        ),
"&amp;"        IF(
          COUNTA(validDates) &lt; 4,
          """",
          TEXTJOIN(
            "", "", TRUE,
            TEXT(INDEX(validDates, 1), ""mmm d, yyyy""),
            TEXT(INDEX(validDates, 2), ""mmm d, yyyy""),
            TEXT(INDEX(validDates"&amp;", 3), ""mmm d, yyyy""),
            TEXT(INDEX(validDates, 4), ""mmm d, yyyy"")
          )
        )
      )
    ),
    """"
  )
)
"),"")</f>
        <v/>
      </c>
      <c r="BM718" s="65" t="str">
        <f t="shared" si="15"/>
        <v/>
      </c>
      <c r="BN718" s="66"/>
      <c r="BO718" s="67"/>
      <c r="BP718" s="49" t="b">
        <v>0</v>
      </c>
      <c r="BQ718" s="49" t="b">
        <v>0</v>
      </c>
      <c r="BR718" s="68"/>
      <c r="BS718" s="69"/>
      <c r="BT718" s="70" t="b">
        <v>0</v>
      </c>
      <c r="BU718" s="71"/>
      <c r="BV718" s="72"/>
      <c r="BW718" s="86" t="b">
        <v>0</v>
      </c>
      <c r="BX718" s="87"/>
    </row>
    <row r="719">
      <c r="A719" s="35" t="str">
        <f t="shared" si="1"/>
        <v/>
      </c>
      <c r="B719" s="36" t="str">
        <f t="shared" si="2"/>
        <v/>
      </c>
      <c r="C719" s="36" t="str">
        <f t="array" ref="C719">IF(
  M719="",
  "",
  IFERROR(
    INDEX(
      '{INDEX} Tour Packages'!$A:$ZZ,
      MATCH(
        M719,
        INDEX(
          '{INDEX} Tour Packages'!$A:$ZZ,
          ,
          MATCH("Tour Package Name", '{INDEX} Tour Packages'!$4:$4, 0)
        ),
        0
      ),
      MATCH("Tour Code", '{INDEX} Tour Packages'!$4:$4, 0)
    ),
    "XXX"
  )
)
</f>
        <v/>
      </c>
      <c r="D719" s="36" t="str">
        <f t="shared" si="3"/>
        <v/>
      </c>
      <c r="E719" s="36" t="str">
        <f t="shared" si="4"/>
        <v/>
      </c>
      <c r="F719" s="37" t="str">
        <f t="shared" si="5"/>
        <v/>
      </c>
      <c r="G719" s="89"/>
      <c r="H719" s="89"/>
      <c r="I719" s="90"/>
      <c r="J719" s="40" t="str">
        <f t="shared" si="16"/>
        <v> </v>
      </c>
      <c r="K719" s="91"/>
      <c r="L719" s="55"/>
      <c r="M719" s="55"/>
      <c r="N719" s="91"/>
      <c r="O719" s="43" t="str">
        <f>IFERROR(__xludf.DUMMYFUNCTION("IF(N719="""","""",IFERROR(
  N719 + VALUE(REGEXEXTRACT(P719, ""(\d+)\s+Days"")),
  """"
)
)"),"")</f>
        <v/>
      </c>
      <c r="P719" s="43" t="str">
        <f t="array" ref="P719">IFERROR(
  INDEX(
    INDEX('{INDEX} Tour Packages'!$A:$ZZ, , MATCH(P$3, '{INDEX} Tour Packages'!$4:$4, 0)),
    MATCH(M719, INDEX('{INDEX} Tour Packages'!$A:$ZZ,0, MATCH("Tour Package Name", '{INDEX} Tour Packages'!$4:$4, 0)), 0)
  ),
"")
</f>
        <v/>
      </c>
      <c r="Q719" s="44" t="str">
        <f t="shared" si="7"/>
        <v/>
      </c>
      <c r="R719" s="44" t="str">
        <f>IFERROR(__xludf.DUMMYFUNCTION("IF(OR(ISBLANK(K719), ISBLANK(N719)), """", 
  LET(
    resDate, K719,
    tourDate, N719,
    monthCount, MAX(0, DATEDIF(resDate, tourDate - 3, ""M"") + 1),
    secondDates, ARRAYFORMULA(DATE(YEAR(resDate), MONTH(resDate) + SEQUENCE(monthCount), 2)),
    "&amp;"validDates, FILTER(secondDates, (secondDates &gt; resDate + 2) * (secondDates &lt;= tourDate - 3)),
    IF(ISERROR(validDates), 0, COUNTA(validDates))
  )
)
"),"")</f>
        <v/>
      </c>
      <c r="S719" s="44" t="str">
        <f t="shared" si="8"/>
        <v/>
      </c>
      <c r="T719" s="45" t="str">
        <f t="array" ref="T719">IF(ISBLANK(BO719),IFERROR(
  INDEX(
    INDEX('{INDEX} Payment Terms'!$A:$G, , MATCH(T$3, '{INDEX} Payment Terms'!$4:$4, 0)),
    MATCH(Q719, INDEX('{INDEX} Payment Terms'!$A:$G,0, MATCH("Payment Condition", '{INDEX} Payment Terms'!$4:$4, 0)), 0)
  ),
""),"Cancelled")
</f>
        <v/>
      </c>
      <c r="U719" s="46" t="b">
        <v>0</v>
      </c>
      <c r="V719" s="47" t="str">
        <f>IFERROR(__xludf.DUMMYFUNCTION("IF(OR(L719=""Duo Booking"", L719=""Group Booking""),
IF(U719=FALSE,"""",
    LET(
      bookingType, L719,
      tour, M719,
      mainFirst, H719,
      mainLast, I719,
      mainEmail, G719,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$L$4:L719, bookingType,
          $M$4:M719, tour,
          $H$4:H719, mainFirst,
          $I$4:I719, mainLast,
          $G$4:G719, mainEmail
        ),
        ""000""
      ),
  "&amp;"    baseID &amp; ""-"" &amp; memberNumber
    )
  ),
  """"
)
"),"")</f>
        <v/>
      </c>
      <c r="W719" s="48"/>
      <c r="X719" s="85" t="b">
        <v>0</v>
      </c>
      <c r="Y719" s="85" t="b">
        <v>0</v>
      </c>
      <c r="Z719" s="85" t="b">
        <v>0</v>
      </c>
      <c r="AA719" s="50"/>
      <c r="AB719" s="51"/>
      <c r="AC719" s="85" t="b">
        <v>0</v>
      </c>
      <c r="AD719" s="92"/>
      <c r="AE719" s="88"/>
      <c r="AF719" s="36" t="str">
        <f t="array" ref="AF719">IF(M719="","",INDEX(
      '{INDEX} Tour Packages'!$A:$ZP,
      MATCH($M719, '{INDEX} Tour Packages'!$A:$A, 0),
      MATCH(AF$3, '{INDEX} Tour Packages'!$4:$4, 0)
    ))</f>
        <v/>
      </c>
      <c r="AG719" s="36" t="str">
        <f t="array" ref="AG719">IF(M719="","",INDEX(
      '{INDEX} Tour Packages'!$A:$ZP,
      MATCH($M719, '{INDEX} Tour Packages'!$A:$A, 0),
      MATCH(AG$3, '{INDEX} Tour Packages'!$4:$4, 0)
    ))</f>
        <v/>
      </c>
      <c r="AH719" s="36" t="str">
        <f t="array" ref="AH719">IF(M719="","",INDEX(
      '{INDEX} Tour Packages'!$A:$ZP,
      MATCH($M719, '{INDEX} Tour Packages'!$A:$A, 0),
      MATCH(AH$3, '{INDEX} Tour Packages'!$4:$4, 0)
    ))</f>
        <v/>
      </c>
      <c r="AI719" s="54" t="str">
        <f t="shared" si="9"/>
        <v/>
      </c>
      <c r="AJ719" s="42"/>
      <c r="AK719" s="55"/>
      <c r="AL719" s="46" t="b">
        <v>0</v>
      </c>
      <c r="AM719" s="56"/>
      <c r="AN719" s="57" t="str">
        <f t="shared" si="10"/>
        <v/>
      </c>
      <c r="AO719" s="58" t="str">
        <f t="shared" si="11"/>
        <v/>
      </c>
      <c r="AP719" s="59"/>
      <c r="AQ719" s="60"/>
      <c r="AR719" s="61"/>
      <c r="AS719" s="61"/>
      <c r="AT719" s="61" t="str">
        <f>IFERROR(__xludf.DUMMYFUNCTION("IF( 
  OR($AJ719=""Full Payment"", ISBLANK($K719)),
  """",
  IF(
    OR(
      Q719=""Standard Booking, P1"",
      Q719=""Standard Booking, P2"",
      Q719=""Standard Booking, P3"",
      Q719=""Standard Booking, P4""
    ),
    LET(
      resDate,   $"&amp;"K719,
      tourDate,  $N719,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19" s="62" t="str">
        <f t="shared" si="12"/>
        <v/>
      </c>
      <c r="AV719" s="63"/>
      <c r="AW719" s="64"/>
      <c r="AX719" s="64"/>
      <c r="AY719" s="64"/>
      <c r="AZ719" s="64" t="str">
        <f>IFERROR(__xludf.DUMMYFUNCTION("IF(
  OR($AJ719=""Full Payment"",$AJ719=""P1"", ISBLANK($K719)),
  """",
  IF(
    OR(
      $Q719=""Standard Booking, P2"",
      $Q719=""Standard Booking, P3"",
      $Q719=""Standard Booking, P4""
    ),
    LET(
      resDate,   $K719,
      tourDate,"&amp;"  $N719,
      monthCount, DATEDIF(resDate, tourDate, ""M"") + 1,
      secondDates, ARRAYFORMULA(
        DATE(
          YEAR(resDate),
          MONTH(resDate) + SEQUENCE(monthCount),
          2
        )
      ),
      validDates, FILTER(
        sec"&amp;"ondDates,
        (secondDates &gt; resDate + 2) *
        (secondDates &lt;= tourDate - 3)
      ),
      IF(
        OR($AJ719=""P2"", $AJ719=""P3"", $AJ719=""P4""),
        IF(
          COUNTA(validDates) &lt; 2,
          """",
          TEXT(INDEX(validDates"&amp;", 2), ""mmm d, yyyy"")
        ),
        IF(
          COUNTA(validDates) &lt; 2,
          """",
          TEXTJOIN("", "", TRUE,
            TEXT(INDEX(validDates, 1), ""mmm d, yyyy""),
            TEXT(INDEX(validDates, 2), ""mmm d, yyyy"")
          )
 "&amp;"       )
      )
    ),
    """"
  )
)
"),"")</f>
        <v/>
      </c>
      <c r="BA719" s="65" t="str">
        <f t="shared" si="13"/>
        <v/>
      </c>
      <c r="BB719" s="63"/>
      <c r="BC719" s="64"/>
      <c r="BD719" s="64"/>
      <c r="BE719" s="64"/>
      <c r="BF719" s="64" t="str">
        <f>IFERROR(__xludf.DUMMYFUNCTION("IF(
  OR($AJ719=""Full Payment"",$AJ719=""P1"", $AJ719=""P2""),
  """",
  IF(
    AND(
      NOT(ISBLANK($K719)),
      OR(
        Q719=""Standard Booking, P3"",
        Q719=""Standard Booking, P4""
      )
    ),
    LET(
      resDate,   $K719,
      "&amp;"tourDate,  $N719,
      monthCount, DATEDIF(resDate, tourDate, ""M"") + 1,
      secondDates, ARRAYFORMULA(
        DATE(
          YEAR(resDate),
          MONTH(resDate) + SEQUENCE(monthCount),
          2
        )
      ),
      validDates, FILTER(
  "&amp;"      secondDates,
        (secondDates &gt; resDate + 2) *
        (secondDates &lt;= tourDate - 3)
      ),
      IF(
        $AJ719=""P4"",
        IF(
          COUNTA(validDates) &lt; 3,
          """",
          TEXT(INDEX(validDates, 3), ""mmm d, yyyy"")
  "&amp;"      ),
        IF(
          $AJ719=""P3"",
          IF(
            COUNTA(validDates) &lt; 3,
            """",
            TEXT(INDEX(validDates, 3), ""mmm d, yyyy"")
          ),
          IF(
            COUNTA(validDates) &lt; 3,
            """",
    "&amp;"        TEXTJOIN("", "", TRUE,
              TEXT(INDEX(validDates, 1), ""mmm d, yyyy""),
              TEXT(INDEX(validDates, 2), ""mmm d, yyyy""),
              TEXT(INDEX(validDates, 3), ""mmm d, yyyy"")
            )
          )
        )
      )
    "&amp;"),
    """"
  )
)
"),"")</f>
        <v/>
      </c>
      <c r="BG719" s="65" t="str">
        <f t="shared" si="14"/>
        <v/>
      </c>
      <c r="BH719" s="63"/>
      <c r="BI719" s="64"/>
      <c r="BJ719" s="64"/>
      <c r="BK719" s="64"/>
      <c r="BL719" s="64" t="str">
        <f>IFERROR(__xludf.DUMMYFUNCTION("IF(
  OR($AJ719=""Full Payment"",$AJ719=""P1"",$AJ719=""P2"",$AJ719=""P3""),
  """",
  IF(
    AND(
      NOT(ISBLANK($K719)),
      $Q719=""Standard Booking, P4""
    ),
    LET(
      resDate,   $K719,
      tourDate,  $N719,
      monthCount, DATEDIF(r"&amp;"esDate, tourDate, ""M"") + 1,
      secondDates, ARRAYFORMULA(
        DATE(
          YEAR(resDate),
          MONTH(resDate) + SEQUENCE(monthCount),
          2
        )
      ),
      validDates, FILTER(
        secondDates,
        (secondDates &gt; res"&amp;"Date + 2) *
        (secondDates &lt;= tourDate - 3)
      ),
      IF(
        $AJ719=""P4"",
        IF(
          COUNTA(validDates) &lt; 4,
          """",
          TEXT(
            INDEX(validDates, 4),
            ""mmm d, yyyy""
          )
        ),
"&amp;"        IF(
          COUNTA(validDates) &lt; 4,
          """",
          TEXTJOIN(
            "", "", TRUE,
            TEXT(INDEX(validDates, 1), ""mmm d, yyyy""),
            TEXT(INDEX(validDates, 2), ""mmm d, yyyy""),
            TEXT(INDEX(validDates"&amp;", 3), ""mmm d, yyyy""),
            TEXT(INDEX(validDates, 4), ""mmm d, yyyy"")
          )
        )
      )
    ),
    """"
  )
)
"),"")</f>
        <v/>
      </c>
      <c r="BM719" s="65" t="str">
        <f t="shared" si="15"/>
        <v/>
      </c>
      <c r="BN719" s="66"/>
      <c r="BO719" s="67"/>
      <c r="BP719" s="49" t="b">
        <v>0</v>
      </c>
      <c r="BQ719" s="49" t="b">
        <v>0</v>
      </c>
      <c r="BR719" s="68"/>
      <c r="BS719" s="69"/>
      <c r="BT719" s="70" t="b">
        <v>0</v>
      </c>
      <c r="BU719" s="71"/>
      <c r="BV719" s="72"/>
      <c r="BW719" s="86" t="b">
        <v>0</v>
      </c>
      <c r="BX719" s="87"/>
    </row>
    <row r="720">
      <c r="A720" s="35" t="str">
        <f t="shared" si="1"/>
        <v/>
      </c>
      <c r="B720" s="36" t="str">
        <f t="shared" si="2"/>
        <v/>
      </c>
      <c r="C720" s="36" t="str">
        <f t="array" ref="C720">IF(
  M720="",
  "",
  IFERROR(
    INDEX(
      '{INDEX} Tour Packages'!$A:$ZZ,
      MATCH(
        M720,
        INDEX(
          '{INDEX} Tour Packages'!$A:$ZZ,
          ,
          MATCH("Tour Package Name", '{INDEX} Tour Packages'!$4:$4, 0)
        ),
        0
      ),
      MATCH("Tour Code", '{INDEX} Tour Packages'!$4:$4, 0)
    ),
    "XXX"
  )
)
</f>
        <v/>
      </c>
      <c r="D720" s="36" t="str">
        <f t="shared" si="3"/>
        <v/>
      </c>
      <c r="E720" s="36" t="str">
        <f t="shared" si="4"/>
        <v/>
      </c>
      <c r="F720" s="37" t="str">
        <f t="shared" si="5"/>
        <v/>
      </c>
      <c r="G720" s="89"/>
      <c r="H720" s="89"/>
      <c r="I720" s="90"/>
      <c r="J720" s="40" t="str">
        <f t="shared" si="16"/>
        <v> </v>
      </c>
      <c r="K720" s="91"/>
      <c r="L720" s="55"/>
      <c r="M720" s="55"/>
      <c r="N720" s="91"/>
      <c r="O720" s="43" t="str">
        <f>IFERROR(__xludf.DUMMYFUNCTION("IF(N720="""","""",IFERROR(
  N720 + VALUE(REGEXEXTRACT(P720, ""(\d+)\s+Days"")),
  """"
)
)"),"")</f>
        <v/>
      </c>
      <c r="P720" s="43" t="str">
        <f t="array" ref="P720">IFERROR(
  INDEX(
    INDEX('{INDEX} Tour Packages'!$A:$ZZ, , MATCH(P$3, '{INDEX} Tour Packages'!$4:$4, 0)),
    MATCH(M720, INDEX('{INDEX} Tour Packages'!$A:$ZZ,0, MATCH("Tour Package Name", '{INDEX} Tour Packages'!$4:$4, 0)), 0)
  ),
"")
</f>
        <v/>
      </c>
      <c r="Q720" s="44" t="str">
        <f t="shared" si="7"/>
        <v/>
      </c>
      <c r="R720" s="44" t="str">
        <f>IFERROR(__xludf.DUMMYFUNCTION("IF(OR(ISBLANK(K720), ISBLANK(N720)), """", 
  LET(
    resDate, K720,
    tourDate, N720,
    monthCount, MAX(0, DATEDIF(resDate, tourDate - 3, ""M"") + 1),
    secondDates, ARRAYFORMULA(DATE(YEAR(resDate), MONTH(resDate) + SEQUENCE(monthCount), 2)),
    "&amp;"validDates, FILTER(secondDates, (secondDates &gt; resDate + 2) * (secondDates &lt;= tourDate - 3)),
    IF(ISERROR(validDates), 0, COUNTA(validDates))
  )
)
"),"")</f>
        <v/>
      </c>
      <c r="S720" s="44" t="str">
        <f t="shared" si="8"/>
        <v/>
      </c>
      <c r="T720" s="45" t="str">
        <f t="array" ref="T720">IF(ISBLANK(BO720),IFERROR(
  INDEX(
    INDEX('{INDEX} Payment Terms'!$A:$G, , MATCH(T$3, '{INDEX} Payment Terms'!$4:$4, 0)),
    MATCH(Q720, INDEX('{INDEX} Payment Terms'!$A:$G,0, MATCH("Payment Condition", '{INDEX} Payment Terms'!$4:$4, 0)), 0)
  ),
""),"Cancelled")
</f>
        <v/>
      </c>
      <c r="U720" s="46" t="b">
        <v>0</v>
      </c>
      <c r="V720" s="47" t="str">
        <f>IFERROR(__xludf.DUMMYFUNCTION("IF(OR(L720=""Duo Booking"", L720=""Group Booking""),
IF(U720=FALSE,"""",
    LET(
      bookingType, L720,
      tour, M720,
      mainFirst, H720,
      mainLast, I720,
      mainEmail, G720,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$L$4:L720, bookingType,
          $M$4:M720, tour,
          $H$4:H720, mainFirst,
          $I$4:I720, mainLast,
          $G$4:G720, mainEmail
        ),
        ""000""
      ),
  "&amp;"    baseID &amp; ""-"" &amp; memberNumber
    )
  ),
  """"
)
"),"")</f>
        <v/>
      </c>
      <c r="W720" s="48"/>
      <c r="X720" s="85" t="b">
        <v>0</v>
      </c>
      <c r="Y720" s="85" t="b">
        <v>0</v>
      </c>
      <c r="Z720" s="85" t="b">
        <v>0</v>
      </c>
      <c r="AA720" s="50"/>
      <c r="AB720" s="51"/>
      <c r="AC720" s="85" t="b">
        <v>0</v>
      </c>
      <c r="AD720" s="92"/>
      <c r="AE720" s="88"/>
      <c r="AF720" s="36" t="str">
        <f t="array" ref="AF720">IF(M720="","",INDEX(
      '{INDEX} Tour Packages'!$A:$ZP,
      MATCH($M720, '{INDEX} Tour Packages'!$A:$A, 0),
      MATCH(AF$3, '{INDEX} Tour Packages'!$4:$4, 0)
    ))</f>
        <v/>
      </c>
      <c r="AG720" s="36" t="str">
        <f t="array" ref="AG720">IF(M720="","",INDEX(
      '{INDEX} Tour Packages'!$A:$ZP,
      MATCH($M720, '{INDEX} Tour Packages'!$A:$A, 0),
      MATCH(AG$3, '{INDEX} Tour Packages'!$4:$4, 0)
    ))</f>
        <v/>
      </c>
      <c r="AH720" s="36" t="str">
        <f t="array" ref="AH720">IF(M720="","",INDEX(
      '{INDEX} Tour Packages'!$A:$ZP,
      MATCH($M720, '{INDEX} Tour Packages'!$A:$A, 0),
      MATCH(AH$3, '{INDEX} Tour Packages'!$4:$4, 0)
    ))</f>
        <v/>
      </c>
      <c r="AI720" s="54" t="str">
        <f t="shared" si="9"/>
        <v/>
      </c>
      <c r="AJ720" s="42"/>
      <c r="AK720" s="55"/>
      <c r="AL720" s="46" t="b">
        <v>0</v>
      </c>
      <c r="AM720" s="56"/>
      <c r="AN720" s="57" t="str">
        <f t="shared" si="10"/>
        <v/>
      </c>
      <c r="AO720" s="58" t="str">
        <f t="shared" si="11"/>
        <v/>
      </c>
      <c r="AP720" s="59"/>
      <c r="AQ720" s="60"/>
      <c r="AR720" s="61"/>
      <c r="AS720" s="61"/>
      <c r="AT720" s="61" t="str">
        <f>IFERROR(__xludf.DUMMYFUNCTION("IF( 
  OR($AJ720=""Full Payment"", ISBLANK($K720)),
  """",
  IF(
    OR(
      Q720=""Standard Booking, P1"",
      Q720=""Standard Booking, P2"",
      Q720=""Standard Booking, P3"",
      Q720=""Standard Booking, P4""
    ),
    LET(
      resDate,   $"&amp;"K720,
      tourDate,  $N720,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0" s="62" t="str">
        <f t="shared" si="12"/>
        <v/>
      </c>
      <c r="AV720" s="63"/>
      <c r="AW720" s="64"/>
      <c r="AX720" s="64"/>
      <c r="AY720" s="64"/>
      <c r="AZ720" s="64" t="str">
        <f>IFERROR(__xludf.DUMMYFUNCTION("IF(
  OR($AJ720=""Full Payment"",$AJ720=""P1"", ISBLANK($K720)),
  """",
  IF(
    OR(
      $Q720=""Standard Booking, P2"",
      $Q720=""Standard Booking, P3"",
      $Q720=""Standard Booking, P4""
    ),
    LET(
      resDate,   $K720,
      tourDate,"&amp;"  $N720,
      monthCount, DATEDIF(resDate, tourDate, ""M"") + 1,
      secondDates, ARRAYFORMULA(
        DATE(
          YEAR(resDate),
          MONTH(resDate) + SEQUENCE(monthCount),
          2
        )
      ),
      validDates, FILTER(
        sec"&amp;"ondDates,
        (secondDates &gt; resDate + 2) *
        (secondDates &lt;= tourDate - 3)
      ),
      IF(
        OR($AJ720=""P2"", $AJ720=""P3"", $AJ720=""P4""),
        IF(
          COUNTA(validDates) &lt; 2,
          """",
          TEXT(INDEX(validDates"&amp;", 2), ""mmm d, yyyy"")
        ),
        IF(
          COUNTA(validDates) &lt; 2,
          """",
          TEXTJOIN("", "", TRUE,
            TEXT(INDEX(validDates, 1), ""mmm d, yyyy""),
            TEXT(INDEX(validDates, 2), ""mmm d, yyyy"")
          )
 "&amp;"       )
      )
    ),
    """"
  )
)
"),"")</f>
        <v/>
      </c>
      <c r="BA720" s="65" t="str">
        <f t="shared" si="13"/>
        <v/>
      </c>
      <c r="BB720" s="63"/>
      <c r="BC720" s="64"/>
      <c r="BD720" s="64"/>
      <c r="BE720" s="64"/>
      <c r="BF720" s="64" t="str">
        <f>IFERROR(__xludf.DUMMYFUNCTION("IF(
  OR($AJ720=""Full Payment"",$AJ720=""P1"", $AJ720=""P2""),
  """",
  IF(
    AND(
      NOT(ISBLANK($K720)),
      OR(
        Q720=""Standard Booking, P3"",
        Q720=""Standard Booking, P4""
      )
    ),
    LET(
      resDate,   $K720,
      "&amp;"tourDate,  $N720,
      monthCount, DATEDIF(resDate, tourDate, ""M"") + 1,
      secondDates, ARRAYFORMULA(
        DATE(
          YEAR(resDate),
          MONTH(resDate) + SEQUENCE(monthCount),
          2
        )
      ),
      validDates, FILTER(
  "&amp;"      secondDates,
        (secondDates &gt; resDate + 2) *
        (secondDates &lt;= tourDate - 3)
      ),
      IF(
        $AJ720=""P4"",
        IF(
          COUNTA(validDates) &lt; 3,
          """",
          TEXT(INDEX(validDates, 3), ""mmm d, yyyy"")
  "&amp;"      ),
        IF(
          $AJ720=""P3"",
          IF(
            COUNTA(validDates) &lt; 3,
            """",
            TEXT(INDEX(validDates, 3), ""mmm d, yyyy"")
          ),
          IF(
            COUNTA(validDates) &lt; 3,
            """",
    "&amp;"        TEXTJOIN("", "", TRUE,
              TEXT(INDEX(validDates, 1), ""mmm d, yyyy""),
              TEXT(INDEX(validDates, 2), ""mmm d, yyyy""),
              TEXT(INDEX(validDates, 3), ""mmm d, yyyy"")
            )
          )
        )
      )
    "&amp;"),
    """"
  )
)
"),"")</f>
        <v/>
      </c>
      <c r="BG720" s="65" t="str">
        <f t="shared" si="14"/>
        <v/>
      </c>
      <c r="BH720" s="63"/>
      <c r="BI720" s="64"/>
      <c r="BJ720" s="64"/>
      <c r="BK720" s="64"/>
      <c r="BL720" s="64" t="str">
        <f>IFERROR(__xludf.DUMMYFUNCTION("IF(
  OR($AJ720=""Full Payment"",$AJ720=""P1"",$AJ720=""P2"",$AJ720=""P3""),
  """",
  IF(
    AND(
      NOT(ISBLANK($K720)),
      $Q720=""Standard Booking, P4""
    ),
    LET(
      resDate,   $K720,
      tourDate,  $N720,
      monthCount, DATEDIF(r"&amp;"esDate, tourDate, ""M"") + 1,
      secondDates, ARRAYFORMULA(
        DATE(
          YEAR(resDate),
          MONTH(resDate) + SEQUENCE(monthCount),
          2
        )
      ),
      validDates, FILTER(
        secondDates,
        (secondDates &gt; res"&amp;"Date + 2) *
        (secondDates &lt;= tourDate - 3)
      ),
      IF(
        $AJ720=""P4"",
        IF(
          COUNTA(validDates) &lt; 4,
          """",
          TEXT(
            INDEX(validDates, 4),
            ""mmm d, yyyy""
          )
        ),
"&amp;"        IF(
          COUNTA(validDates) &lt; 4,
          """",
          TEXTJOIN(
            "", "", TRUE,
            TEXT(INDEX(validDates, 1), ""mmm d, yyyy""),
            TEXT(INDEX(validDates, 2), ""mmm d, yyyy""),
            TEXT(INDEX(validDates"&amp;", 3), ""mmm d, yyyy""),
            TEXT(INDEX(validDates, 4), ""mmm d, yyyy"")
          )
        )
      )
    ),
    """"
  )
)
"),"")</f>
        <v/>
      </c>
      <c r="BM720" s="65" t="str">
        <f t="shared" si="15"/>
        <v/>
      </c>
      <c r="BN720" s="66"/>
      <c r="BO720" s="67"/>
      <c r="BP720" s="49" t="b">
        <v>0</v>
      </c>
      <c r="BQ720" s="49" t="b">
        <v>0</v>
      </c>
      <c r="BR720" s="68"/>
      <c r="BS720" s="69"/>
      <c r="BT720" s="70" t="b">
        <v>0</v>
      </c>
      <c r="BU720" s="71"/>
      <c r="BV720" s="72"/>
      <c r="BW720" s="86" t="b">
        <v>0</v>
      </c>
      <c r="BX720" s="87"/>
    </row>
    <row r="721">
      <c r="A721" s="35" t="str">
        <f t="shared" si="1"/>
        <v/>
      </c>
      <c r="B721" s="36" t="str">
        <f t="shared" si="2"/>
        <v/>
      </c>
      <c r="C721" s="36" t="str">
        <f t="array" ref="C721">IF(
  M721="",
  "",
  IFERROR(
    INDEX(
      '{INDEX} Tour Packages'!$A:$ZZ,
      MATCH(
        M721,
        INDEX(
          '{INDEX} Tour Packages'!$A:$ZZ,
          ,
          MATCH("Tour Package Name", '{INDEX} Tour Packages'!$4:$4, 0)
        ),
        0
      ),
      MATCH("Tour Code", '{INDEX} Tour Packages'!$4:$4, 0)
    ),
    "XXX"
  )
)
</f>
        <v/>
      </c>
      <c r="D721" s="36" t="str">
        <f t="shared" si="3"/>
        <v/>
      </c>
      <c r="E721" s="36" t="str">
        <f t="shared" si="4"/>
        <v/>
      </c>
      <c r="F721" s="37" t="str">
        <f t="shared" si="5"/>
        <v/>
      </c>
      <c r="G721" s="89"/>
      <c r="H721" s="89"/>
      <c r="I721" s="90"/>
      <c r="J721" s="40" t="str">
        <f t="shared" si="16"/>
        <v> </v>
      </c>
      <c r="K721" s="91"/>
      <c r="L721" s="55"/>
      <c r="M721" s="55"/>
      <c r="N721" s="91"/>
      <c r="O721" s="43" t="str">
        <f>IFERROR(__xludf.DUMMYFUNCTION("IF(N721="""","""",IFERROR(
  N721 + VALUE(REGEXEXTRACT(P721, ""(\d+)\s+Days"")),
  """"
)
)"),"")</f>
        <v/>
      </c>
      <c r="P721" s="43" t="str">
        <f t="array" ref="P721">IFERROR(
  INDEX(
    INDEX('{INDEX} Tour Packages'!$A:$ZZ, , MATCH(P$3, '{INDEX} Tour Packages'!$4:$4, 0)),
    MATCH(M721, INDEX('{INDEX} Tour Packages'!$A:$ZZ,0, MATCH("Tour Package Name", '{INDEX} Tour Packages'!$4:$4, 0)), 0)
  ),
"")
</f>
        <v/>
      </c>
      <c r="Q721" s="44" t="str">
        <f t="shared" si="7"/>
        <v/>
      </c>
      <c r="R721" s="44" t="str">
        <f>IFERROR(__xludf.DUMMYFUNCTION("IF(OR(ISBLANK(K721), ISBLANK(N721)), """", 
  LET(
    resDate, K721,
    tourDate, N721,
    monthCount, MAX(0, DATEDIF(resDate, tourDate - 3, ""M"") + 1),
    secondDates, ARRAYFORMULA(DATE(YEAR(resDate), MONTH(resDate) + SEQUENCE(monthCount), 2)),
    "&amp;"validDates, FILTER(secondDates, (secondDates &gt; resDate + 2) * (secondDates &lt;= tourDate - 3)),
    IF(ISERROR(validDates), 0, COUNTA(validDates))
  )
)
"),"")</f>
        <v/>
      </c>
      <c r="S721" s="44" t="str">
        <f t="shared" si="8"/>
        <v/>
      </c>
      <c r="T721" s="45" t="str">
        <f t="array" ref="T721">IF(ISBLANK(BO721),IFERROR(
  INDEX(
    INDEX('{INDEX} Payment Terms'!$A:$G, , MATCH(T$3, '{INDEX} Payment Terms'!$4:$4, 0)),
    MATCH(Q721, INDEX('{INDEX} Payment Terms'!$A:$G,0, MATCH("Payment Condition", '{INDEX} Payment Terms'!$4:$4, 0)), 0)
  ),
""),"Cancelled")
</f>
        <v/>
      </c>
      <c r="U721" s="46" t="b">
        <v>0</v>
      </c>
      <c r="V721" s="47" t="str">
        <f>IFERROR(__xludf.DUMMYFUNCTION("IF(OR(L721=""Duo Booking"", L721=""Group Booking""),
IF(U721=FALSE,"""",
    LET(
      bookingType, L721,
      tour, M721,
      mainFirst, H721,
      mainLast, I721,
      mainEmail, G721,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$L$4:L721, bookingType,
          $M$4:M721, tour,
          $H$4:H721, mainFirst,
          $I$4:I721, mainLast,
          $G$4:G721, mainEmail
        ),
        ""000""
      ),
  "&amp;"    baseID &amp; ""-"" &amp; memberNumber
    )
  ),
  """"
)
"),"")</f>
        <v/>
      </c>
      <c r="W721" s="48"/>
      <c r="X721" s="85" t="b">
        <v>0</v>
      </c>
      <c r="Y721" s="85" t="b">
        <v>0</v>
      </c>
      <c r="Z721" s="85" t="b">
        <v>0</v>
      </c>
      <c r="AA721" s="50"/>
      <c r="AB721" s="51"/>
      <c r="AC721" s="85" t="b">
        <v>0</v>
      </c>
      <c r="AD721" s="92"/>
      <c r="AE721" s="88"/>
      <c r="AF721" s="36" t="str">
        <f t="array" ref="AF721">IF(M721="","",INDEX(
      '{INDEX} Tour Packages'!$A:$ZP,
      MATCH($M721, '{INDEX} Tour Packages'!$A:$A, 0),
      MATCH(AF$3, '{INDEX} Tour Packages'!$4:$4, 0)
    ))</f>
        <v/>
      </c>
      <c r="AG721" s="36" t="str">
        <f t="array" ref="AG721">IF(M721="","",INDEX(
      '{INDEX} Tour Packages'!$A:$ZP,
      MATCH($M721, '{INDEX} Tour Packages'!$A:$A, 0),
      MATCH(AG$3, '{INDEX} Tour Packages'!$4:$4, 0)
    ))</f>
        <v/>
      </c>
      <c r="AH721" s="36" t="str">
        <f t="array" ref="AH721">IF(M721="","",INDEX(
      '{INDEX} Tour Packages'!$A:$ZP,
      MATCH($M721, '{INDEX} Tour Packages'!$A:$A, 0),
      MATCH(AH$3, '{INDEX} Tour Packages'!$4:$4, 0)
    ))</f>
        <v/>
      </c>
      <c r="AI721" s="54" t="str">
        <f t="shared" si="9"/>
        <v/>
      </c>
      <c r="AJ721" s="42"/>
      <c r="AK721" s="55"/>
      <c r="AL721" s="46" t="b">
        <v>0</v>
      </c>
      <c r="AM721" s="56"/>
      <c r="AN721" s="57" t="str">
        <f t="shared" si="10"/>
        <v/>
      </c>
      <c r="AO721" s="58" t="str">
        <f t="shared" si="11"/>
        <v/>
      </c>
      <c r="AP721" s="59"/>
      <c r="AQ721" s="60"/>
      <c r="AR721" s="61"/>
      <c r="AS721" s="61"/>
      <c r="AT721" s="61" t="str">
        <f>IFERROR(__xludf.DUMMYFUNCTION("IF( 
  OR($AJ721=""Full Payment"", ISBLANK($K721)),
  """",
  IF(
    OR(
      Q721=""Standard Booking, P1"",
      Q721=""Standard Booking, P2"",
      Q721=""Standard Booking, P3"",
      Q721=""Standard Booking, P4""
    ),
    LET(
      resDate,   $"&amp;"K721,
      tourDate,  $N721,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1" s="62" t="str">
        <f t="shared" si="12"/>
        <v/>
      </c>
      <c r="AV721" s="63"/>
      <c r="AW721" s="64"/>
      <c r="AX721" s="64"/>
      <c r="AY721" s="64"/>
      <c r="AZ721" s="64" t="str">
        <f>IFERROR(__xludf.DUMMYFUNCTION("IF(
  OR($AJ721=""Full Payment"",$AJ721=""P1"", ISBLANK($K721)),
  """",
  IF(
    OR(
      $Q721=""Standard Booking, P2"",
      $Q721=""Standard Booking, P3"",
      $Q721=""Standard Booking, P4""
    ),
    LET(
      resDate,   $K721,
      tourDate,"&amp;"  $N721,
      monthCount, DATEDIF(resDate, tourDate, ""M"") + 1,
      secondDates, ARRAYFORMULA(
        DATE(
          YEAR(resDate),
          MONTH(resDate) + SEQUENCE(monthCount),
          2
        )
      ),
      validDates, FILTER(
        sec"&amp;"ondDates,
        (secondDates &gt; resDate + 2) *
        (secondDates &lt;= tourDate - 3)
      ),
      IF(
        OR($AJ721=""P2"", $AJ721=""P3"", $AJ721=""P4""),
        IF(
          COUNTA(validDates) &lt; 2,
          """",
          TEXT(INDEX(validDates"&amp;", 2), ""mmm d, yyyy"")
        ),
        IF(
          COUNTA(validDates) &lt; 2,
          """",
          TEXTJOIN("", "", TRUE,
            TEXT(INDEX(validDates, 1), ""mmm d, yyyy""),
            TEXT(INDEX(validDates, 2), ""mmm d, yyyy"")
          )
 "&amp;"       )
      )
    ),
    """"
  )
)
"),"")</f>
        <v/>
      </c>
      <c r="BA721" s="65" t="str">
        <f t="shared" si="13"/>
        <v/>
      </c>
      <c r="BB721" s="63"/>
      <c r="BC721" s="64"/>
      <c r="BD721" s="64"/>
      <c r="BE721" s="64"/>
      <c r="BF721" s="64" t="str">
        <f>IFERROR(__xludf.DUMMYFUNCTION("IF(
  OR($AJ721=""Full Payment"",$AJ721=""P1"", $AJ721=""P2""),
  """",
  IF(
    AND(
      NOT(ISBLANK($K721)),
      OR(
        Q721=""Standard Booking, P3"",
        Q721=""Standard Booking, P4""
      )
    ),
    LET(
      resDate,   $K721,
      "&amp;"tourDate,  $N721,
      monthCount, DATEDIF(resDate, tourDate, ""M"") + 1,
      secondDates, ARRAYFORMULA(
        DATE(
          YEAR(resDate),
          MONTH(resDate) + SEQUENCE(monthCount),
          2
        )
      ),
      validDates, FILTER(
  "&amp;"      secondDates,
        (secondDates &gt; resDate + 2) *
        (secondDates &lt;= tourDate - 3)
      ),
      IF(
        $AJ721=""P4"",
        IF(
          COUNTA(validDates) &lt; 3,
          """",
          TEXT(INDEX(validDates, 3), ""mmm d, yyyy"")
  "&amp;"      ),
        IF(
          $AJ721=""P3"",
          IF(
            COUNTA(validDates) &lt; 3,
            """",
            TEXT(INDEX(validDates, 3), ""mmm d, yyyy"")
          ),
          IF(
            COUNTA(validDates) &lt; 3,
            """",
    "&amp;"        TEXTJOIN("", "", TRUE,
              TEXT(INDEX(validDates, 1), ""mmm d, yyyy""),
              TEXT(INDEX(validDates, 2), ""mmm d, yyyy""),
              TEXT(INDEX(validDates, 3), ""mmm d, yyyy"")
            )
          )
        )
      )
    "&amp;"),
    """"
  )
)
"),"")</f>
        <v/>
      </c>
      <c r="BG721" s="65" t="str">
        <f t="shared" si="14"/>
        <v/>
      </c>
      <c r="BH721" s="63"/>
      <c r="BI721" s="64"/>
      <c r="BJ721" s="64"/>
      <c r="BK721" s="64"/>
      <c r="BL721" s="64" t="str">
        <f>IFERROR(__xludf.DUMMYFUNCTION("IF(
  OR($AJ721=""Full Payment"",$AJ721=""P1"",$AJ721=""P2"",$AJ721=""P3""),
  """",
  IF(
    AND(
      NOT(ISBLANK($K721)),
      $Q721=""Standard Booking, P4""
    ),
    LET(
      resDate,   $K721,
      tourDate,  $N721,
      monthCount, DATEDIF(r"&amp;"esDate, tourDate, ""M"") + 1,
      secondDates, ARRAYFORMULA(
        DATE(
          YEAR(resDate),
          MONTH(resDate) + SEQUENCE(monthCount),
          2
        )
      ),
      validDates, FILTER(
        secondDates,
        (secondDates &gt; res"&amp;"Date + 2) *
        (secondDates &lt;= tourDate - 3)
      ),
      IF(
        $AJ721=""P4"",
        IF(
          COUNTA(validDates) &lt; 4,
          """",
          TEXT(
            INDEX(validDates, 4),
            ""mmm d, yyyy""
          )
        ),
"&amp;"        IF(
          COUNTA(validDates) &lt; 4,
          """",
          TEXTJOIN(
            "", "", TRUE,
            TEXT(INDEX(validDates, 1), ""mmm d, yyyy""),
            TEXT(INDEX(validDates, 2), ""mmm d, yyyy""),
            TEXT(INDEX(validDates"&amp;", 3), ""mmm d, yyyy""),
            TEXT(INDEX(validDates, 4), ""mmm d, yyyy"")
          )
        )
      )
    ),
    """"
  )
)
"),"")</f>
        <v/>
      </c>
      <c r="BM721" s="65" t="str">
        <f t="shared" si="15"/>
        <v/>
      </c>
      <c r="BN721" s="66"/>
      <c r="BO721" s="67"/>
      <c r="BP721" s="49" t="b">
        <v>0</v>
      </c>
      <c r="BQ721" s="49" t="b">
        <v>0</v>
      </c>
      <c r="BR721" s="68"/>
      <c r="BS721" s="69"/>
      <c r="BT721" s="70" t="b">
        <v>0</v>
      </c>
      <c r="BU721" s="71"/>
      <c r="BV721" s="72"/>
      <c r="BW721" s="86" t="b">
        <v>0</v>
      </c>
      <c r="BX721" s="87"/>
    </row>
    <row r="722">
      <c r="A722" s="35" t="str">
        <f t="shared" si="1"/>
        <v/>
      </c>
      <c r="B722" s="36" t="str">
        <f t="shared" si="2"/>
        <v/>
      </c>
      <c r="C722" s="36" t="str">
        <f t="array" ref="C722">IF(
  M722="",
  "",
  IFERROR(
    INDEX(
      '{INDEX} Tour Packages'!$A:$ZZ,
      MATCH(
        M722,
        INDEX(
          '{INDEX} Tour Packages'!$A:$ZZ,
          ,
          MATCH("Tour Package Name", '{INDEX} Tour Packages'!$4:$4, 0)
        ),
        0
      ),
      MATCH("Tour Code", '{INDEX} Tour Packages'!$4:$4, 0)
    ),
    "XXX"
  )
)
</f>
        <v/>
      </c>
      <c r="D722" s="36" t="str">
        <f t="shared" si="3"/>
        <v/>
      </c>
      <c r="E722" s="36" t="str">
        <f t="shared" si="4"/>
        <v/>
      </c>
      <c r="F722" s="37" t="str">
        <f t="shared" si="5"/>
        <v/>
      </c>
      <c r="G722" s="89"/>
      <c r="H722" s="89"/>
      <c r="I722" s="90"/>
      <c r="J722" s="40" t="str">
        <f t="shared" si="16"/>
        <v> </v>
      </c>
      <c r="K722" s="91"/>
      <c r="L722" s="55"/>
      <c r="M722" s="55"/>
      <c r="N722" s="91"/>
      <c r="O722" s="43" t="str">
        <f>IFERROR(__xludf.DUMMYFUNCTION("IF(N722="""","""",IFERROR(
  N722 + VALUE(REGEXEXTRACT(P722, ""(\d+)\s+Days"")),
  """"
)
)"),"")</f>
        <v/>
      </c>
      <c r="P722" s="43" t="str">
        <f t="array" ref="P722">IFERROR(
  INDEX(
    INDEX('{INDEX} Tour Packages'!$A:$ZZ, , MATCH(P$3, '{INDEX} Tour Packages'!$4:$4, 0)),
    MATCH(M722, INDEX('{INDEX} Tour Packages'!$A:$ZZ,0, MATCH("Tour Package Name", '{INDEX} Tour Packages'!$4:$4, 0)), 0)
  ),
"")
</f>
        <v/>
      </c>
      <c r="Q722" s="44" t="str">
        <f t="shared" si="7"/>
        <v/>
      </c>
      <c r="R722" s="44" t="str">
        <f>IFERROR(__xludf.DUMMYFUNCTION("IF(OR(ISBLANK(K722), ISBLANK(N722)), """", 
  LET(
    resDate, K722,
    tourDate, N722,
    monthCount, MAX(0, DATEDIF(resDate, tourDate - 3, ""M"") + 1),
    secondDates, ARRAYFORMULA(DATE(YEAR(resDate), MONTH(resDate) + SEQUENCE(monthCount), 2)),
    "&amp;"validDates, FILTER(secondDates, (secondDates &gt; resDate + 2) * (secondDates &lt;= tourDate - 3)),
    IF(ISERROR(validDates), 0, COUNTA(validDates))
  )
)
"),"")</f>
        <v/>
      </c>
      <c r="S722" s="44" t="str">
        <f t="shared" si="8"/>
        <v/>
      </c>
      <c r="T722" s="45" t="str">
        <f t="array" ref="T722">IF(ISBLANK(BO722),IFERROR(
  INDEX(
    INDEX('{INDEX} Payment Terms'!$A:$G, , MATCH(T$3, '{INDEX} Payment Terms'!$4:$4, 0)),
    MATCH(Q722, INDEX('{INDEX} Payment Terms'!$A:$G,0, MATCH("Payment Condition", '{INDEX} Payment Terms'!$4:$4, 0)), 0)
  ),
""),"Cancelled")
</f>
        <v/>
      </c>
      <c r="U722" s="46" t="b">
        <v>0</v>
      </c>
      <c r="V722" s="47" t="str">
        <f>IFERROR(__xludf.DUMMYFUNCTION("IF(OR(L722=""Duo Booking"", L722=""Group Booking""),
IF(U722=FALSE,"""",
    LET(
      bookingType, L722,
      tour, M722,
      mainFirst, H722,
      mainLast, I722,
      mainEmail, G722,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$L$4:L722, bookingType,
          $M$4:M722, tour,
          $H$4:H722, mainFirst,
          $I$4:I722, mainLast,
          $G$4:G722, mainEmail
        ),
        ""000""
      ),
  "&amp;"    baseID &amp; ""-"" &amp; memberNumber
    )
  ),
  """"
)
"),"")</f>
        <v/>
      </c>
      <c r="W722" s="48"/>
      <c r="X722" s="85" t="b">
        <v>0</v>
      </c>
      <c r="Y722" s="85" t="b">
        <v>0</v>
      </c>
      <c r="Z722" s="85" t="b">
        <v>0</v>
      </c>
      <c r="AA722" s="50"/>
      <c r="AB722" s="51"/>
      <c r="AC722" s="85" t="b">
        <v>0</v>
      </c>
      <c r="AD722" s="92"/>
      <c r="AE722" s="88"/>
      <c r="AF722" s="36" t="str">
        <f t="array" ref="AF722">IF(M722="","",INDEX(
      '{INDEX} Tour Packages'!$A:$ZP,
      MATCH($M722, '{INDEX} Tour Packages'!$A:$A, 0),
      MATCH(AF$3, '{INDEX} Tour Packages'!$4:$4, 0)
    ))</f>
        <v/>
      </c>
      <c r="AG722" s="36" t="str">
        <f t="array" ref="AG722">IF(M722="","",INDEX(
      '{INDEX} Tour Packages'!$A:$ZP,
      MATCH($M722, '{INDEX} Tour Packages'!$A:$A, 0),
      MATCH(AG$3, '{INDEX} Tour Packages'!$4:$4, 0)
    ))</f>
        <v/>
      </c>
      <c r="AH722" s="36" t="str">
        <f t="array" ref="AH722">IF(M722="","",INDEX(
      '{INDEX} Tour Packages'!$A:$ZP,
      MATCH($M722, '{INDEX} Tour Packages'!$A:$A, 0),
      MATCH(AH$3, '{INDEX} Tour Packages'!$4:$4, 0)
    ))</f>
        <v/>
      </c>
      <c r="AI722" s="54" t="str">
        <f t="shared" si="9"/>
        <v/>
      </c>
      <c r="AJ722" s="42"/>
      <c r="AK722" s="55"/>
      <c r="AL722" s="46" t="b">
        <v>0</v>
      </c>
      <c r="AM722" s="56"/>
      <c r="AN722" s="57" t="str">
        <f t="shared" si="10"/>
        <v/>
      </c>
      <c r="AO722" s="58" t="str">
        <f t="shared" si="11"/>
        <v/>
      </c>
      <c r="AP722" s="59"/>
      <c r="AQ722" s="60"/>
      <c r="AR722" s="61"/>
      <c r="AS722" s="61"/>
      <c r="AT722" s="61" t="str">
        <f>IFERROR(__xludf.DUMMYFUNCTION("IF( 
  OR($AJ722=""Full Payment"", ISBLANK($K722)),
  """",
  IF(
    OR(
      Q722=""Standard Booking, P1"",
      Q722=""Standard Booking, P2"",
      Q722=""Standard Booking, P3"",
      Q722=""Standard Booking, P4""
    ),
    LET(
      resDate,   $"&amp;"K722,
      tourDate,  $N722,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2" s="62" t="str">
        <f t="shared" si="12"/>
        <v/>
      </c>
      <c r="AV722" s="63"/>
      <c r="AW722" s="64"/>
      <c r="AX722" s="64"/>
      <c r="AY722" s="64"/>
      <c r="AZ722" s="64" t="str">
        <f>IFERROR(__xludf.DUMMYFUNCTION("IF(
  OR($AJ722=""Full Payment"",$AJ722=""P1"", ISBLANK($K722)),
  """",
  IF(
    OR(
      $Q722=""Standard Booking, P2"",
      $Q722=""Standard Booking, P3"",
      $Q722=""Standard Booking, P4""
    ),
    LET(
      resDate,   $K722,
      tourDate,"&amp;"  $N722,
      monthCount, DATEDIF(resDate, tourDate, ""M"") + 1,
      secondDates, ARRAYFORMULA(
        DATE(
          YEAR(resDate),
          MONTH(resDate) + SEQUENCE(monthCount),
          2
        )
      ),
      validDates, FILTER(
        sec"&amp;"ondDates,
        (secondDates &gt; resDate + 2) *
        (secondDates &lt;= tourDate - 3)
      ),
      IF(
        OR($AJ722=""P2"", $AJ722=""P3"", $AJ722=""P4""),
        IF(
          COUNTA(validDates) &lt; 2,
          """",
          TEXT(INDEX(validDates"&amp;", 2), ""mmm d, yyyy"")
        ),
        IF(
          COUNTA(validDates) &lt; 2,
          """",
          TEXTJOIN("", "", TRUE,
            TEXT(INDEX(validDates, 1), ""mmm d, yyyy""),
            TEXT(INDEX(validDates, 2), ""mmm d, yyyy"")
          )
 "&amp;"       )
      )
    ),
    """"
  )
)
"),"")</f>
        <v/>
      </c>
      <c r="BA722" s="65" t="str">
        <f t="shared" si="13"/>
        <v/>
      </c>
      <c r="BB722" s="63"/>
      <c r="BC722" s="64"/>
      <c r="BD722" s="64"/>
      <c r="BE722" s="64"/>
      <c r="BF722" s="64" t="str">
        <f>IFERROR(__xludf.DUMMYFUNCTION("IF(
  OR($AJ722=""Full Payment"",$AJ722=""P1"", $AJ722=""P2""),
  """",
  IF(
    AND(
      NOT(ISBLANK($K722)),
      OR(
        Q722=""Standard Booking, P3"",
        Q722=""Standard Booking, P4""
      )
    ),
    LET(
      resDate,   $K722,
      "&amp;"tourDate,  $N722,
      monthCount, DATEDIF(resDate, tourDate, ""M"") + 1,
      secondDates, ARRAYFORMULA(
        DATE(
          YEAR(resDate),
          MONTH(resDate) + SEQUENCE(monthCount),
          2
        )
      ),
      validDates, FILTER(
  "&amp;"      secondDates,
        (secondDates &gt; resDate + 2) *
        (secondDates &lt;= tourDate - 3)
      ),
      IF(
        $AJ722=""P4"",
        IF(
          COUNTA(validDates) &lt; 3,
          """",
          TEXT(INDEX(validDates, 3), ""mmm d, yyyy"")
  "&amp;"      ),
        IF(
          $AJ722=""P3"",
          IF(
            COUNTA(validDates) &lt; 3,
            """",
            TEXT(INDEX(validDates, 3), ""mmm d, yyyy"")
          ),
          IF(
            COUNTA(validDates) &lt; 3,
            """",
    "&amp;"        TEXTJOIN("", "", TRUE,
              TEXT(INDEX(validDates, 1), ""mmm d, yyyy""),
              TEXT(INDEX(validDates, 2), ""mmm d, yyyy""),
              TEXT(INDEX(validDates, 3), ""mmm d, yyyy"")
            )
          )
        )
      )
    "&amp;"),
    """"
  )
)
"),"")</f>
        <v/>
      </c>
      <c r="BG722" s="65" t="str">
        <f t="shared" si="14"/>
        <v/>
      </c>
      <c r="BH722" s="63"/>
      <c r="BI722" s="64"/>
      <c r="BJ722" s="64"/>
      <c r="BK722" s="64"/>
      <c r="BL722" s="64" t="str">
        <f>IFERROR(__xludf.DUMMYFUNCTION("IF(
  OR($AJ722=""Full Payment"",$AJ722=""P1"",$AJ722=""P2"",$AJ722=""P3""),
  """",
  IF(
    AND(
      NOT(ISBLANK($K722)),
      $Q722=""Standard Booking, P4""
    ),
    LET(
      resDate,   $K722,
      tourDate,  $N722,
      monthCount, DATEDIF(r"&amp;"esDate, tourDate, ""M"") + 1,
      secondDates, ARRAYFORMULA(
        DATE(
          YEAR(resDate),
          MONTH(resDate) + SEQUENCE(monthCount),
          2
        )
      ),
      validDates, FILTER(
        secondDates,
        (secondDates &gt; res"&amp;"Date + 2) *
        (secondDates &lt;= tourDate - 3)
      ),
      IF(
        $AJ722=""P4"",
        IF(
          COUNTA(validDates) &lt; 4,
          """",
          TEXT(
            INDEX(validDates, 4),
            ""mmm d, yyyy""
          )
        ),
"&amp;"        IF(
          COUNTA(validDates) &lt; 4,
          """",
          TEXTJOIN(
            "", "", TRUE,
            TEXT(INDEX(validDates, 1), ""mmm d, yyyy""),
            TEXT(INDEX(validDates, 2), ""mmm d, yyyy""),
            TEXT(INDEX(validDates"&amp;", 3), ""mmm d, yyyy""),
            TEXT(INDEX(validDates, 4), ""mmm d, yyyy"")
          )
        )
      )
    ),
    """"
  )
)
"),"")</f>
        <v/>
      </c>
      <c r="BM722" s="65" t="str">
        <f t="shared" si="15"/>
        <v/>
      </c>
      <c r="BN722" s="66"/>
      <c r="BO722" s="67"/>
      <c r="BP722" s="49" t="b">
        <v>0</v>
      </c>
      <c r="BQ722" s="49" t="b">
        <v>0</v>
      </c>
      <c r="BR722" s="68"/>
      <c r="BS722" s="69"/>
      <c r="BT722" s="70" t="b">
        <v>0</v>
      </c>
      <c r="BU722" s="71"/>
      <c r="BV722" s="72"/>
      <c r="BW722" s="86" t="b">
        <v>0</v>
      </c>
      <c r="BX722" s="87"/>
    </row>
    <row r="723">
      <c r="A723" s="35" t="str">
        <f t="shared" si="1"/>
        <v/>
      </c>
      <c r="B723" s="36" t="str">
        <f t="shared" si="2"/>
        <v/>
      </c>
      <c r="C723" s="36" t="str">
        <f t="array" ref="C723">IF(
  M723="",
  "",
  IFERROR(
    INDEX(
      '{INDEX} Tour Packages'!$A:$ZZ,
      MATCH(
        M723,
        INDEX(
          '{INDEX} Tour Packages'!$A:$ZZ,
          ,
          MATCH("Tour Package Name", '{INDEX} Tour Packages'!$4:$4, 0)
        ),
        0
      ),
      MATCH("Tour Code", '{INDEX} Tour Packages'!$4:$4, 0)
    ),
    "XXX"
  )
)
</f>
        <v/>
      </c>
      <c r="D723" s="36" t="str">
        <f t="shared" si="3"/>
        <v/>
      </c>
      <c r="E723" s="36" t="str">
        <f t="shared" si="4"/>
        <v/>
      </c>
      <c r="F723" s="37" t="str">
        <f t="shared" si="5"/>
        <v/>
      </c>
      <c r="G723" s="89"/>
      <c r="H723" s="89"/>
      <c r="I723" s="90"/>
      <c r="J723" s="40" t="str">
        <f t="shared" si="16"/>
        <v> </v>
      </c>
      <c r="K723" s="91"/>
      <c r="L723" s="55"/>
      <c r="M723" s="55"/>
      <c r="N723" s="91"/>
      <c r="O723" s="43" t="str">
        <f>IFERROR(__xludf.DUMMYFUNCTION("IF(N723="""","""",IFERROR(
  N723 + VALUE(REGEXEXTRACT(P723, ""(\d+)\s+Days"")),
  """"
)
)"),"")</f>
        <v/>
      </c>
      <c r="P723" s="43" t="str">
        <f t="array" ref="P723">IFERROR(
  INDEX(
    INDEX('{INDEX} Tour Packages'!$A:$ZZ, , MATCH(P$3, '{INDEX} Tour Packages'!$4:$4, 0)),
    MATCH(M723, INDEX('{INDEX} Tour Packages'!$A:$ZZ,0, MATCH("Tour Package Name", '{INDEX} Tour Packages'!$4:$4, 0)), 0)
  ),
"")
</f>
        <v/>
      </c>
      <c r="Q723" s="44" t="str">
        <f t="shared" si="7"/>
        <v/>
      </c>
      <c r="R723" s="44" t="str">
        <f>IFERROR(__xludf.DUMMYFUNCTION("IF(OR(ISBLANK(K723), ISBLANK(N723)), """", 
  LET(
    resDate, K723,
    tourDate, N723,
    monthCount, MAX(0, DATEDIF(resDate, tourDate - 3, ""M"") + 1),
    secondDates, ARRAYFORMULA(DATE(YEAR(resDate), MONTH(resDate) + SEQUENCE(monthCount), 2)),
    "&amp;"validDates, FILTER(secondDates, (secondDates &gt; resDate + 2) * (secondDates &lt;= tourDate - 3)),
    IF(ISERROR(validDates), 0, COUNTA(validDates))
  )
)
"),"")</f>
        <v/>
      </c>
      <c r="S723" s="44" t="str">
        <f t="shared" si="8"/>
        <v/>
      </c>
      <c r="T723" s="45" t="str">
        <f t="array" ref="T723">IF(ISBLANK(BO723),IFERROR(
  INDEX(
    INDEX('{INDEX} Payment Terms'!$A:$G, , MATCH(T$3, '{INDEX} Payment Terms'!$4:$4, 0)),
    MATCH(Q723, INDEX('{INDEX} Payment Terms'!$A:$G,0, MATCH("Payment Condition", '{INDEX} Payment Terms'!$4:$4, 0)), 0)
  ),
""),"Cancelled")
</f>
        <v/>
      </c>
      <c r="U723" s="46" t="b">
        <v>0</v>
      </c>
      <c r="V723" s="47" t="str">
        <f>IFERROR(__xludf.DUMMYFUNCTION("IF(OR(L723=""Duo Booking"", L723=""Group Booking""),
IF(U723=FALSE,"""",
    LET(
      bookingType, L723,
      tour, M723,
      mainFirst, H723,
      mainLast, I723,
      mainEmail, G723,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$L$4:L723, bookingType,
          $M$4:M723, tour,
          $H$4:H723, mainFirst,
          $I$4:I723, mainLast,
          $G$4:G723, mainEmail
        ),
        ""000""
      ),
  "&amp;"    baseID &amp; ""-"" &amp; memberNumber
    )
  ),
  """"
)
"),"")</f>
        <v/>
      </c>
      <c r="W723" s="48"/>
      <c r="X723" s="85" t="b">
        <v>0</v>
      </c>
      <c r="Y723" s="85" t="b">
        <v>0</v>
      </c>
      <c r="Z723" s="85" t="b">
        <v>0</v>
      </c>
      <c r="AA723" s="50"/>
      <c r="AB723" s="51"/>
      <c r="AC723" s="85" t="b">
        <v>0</v>
      </c>
      <c r="AD723" s="92"/>
      <c r="AE723" s="88"/>
      <c r="AF723" s="36" t="str">
        <f t="array" ref="AF723">IF(M723="","",INDEX(
      '{INDEX} Tour Packages'!$A:$ZP,
      MATCH($M723, '{INDEX} Tour Packages'!$A:$A, 0),
      MATCH(AF$3, '{INDEX} Tour Packages'!$4:$4, 0)
    ))</f>
        <v/>
      </c>
      <c r="AG723" s="36" t="str">
        <f t="array" ref="AG723">IF(M723="","",INDEX(
      '{INDEX} Tour Packages'!$A:$ZP,
      MATCH($M723, '{INDEX} Tour Packages'!$A:$A, 0),
      MATCH(AG$3, '{INDEX} Tour Packages'!$4:$4, 0)
    ))</f>
        <v/>
      </c>
      <c r="AH723" s="36" t="str">
        <f t="array" ref="AH723">IF(M723="","",INDEX(
      '{INDEX} Tour Packages'!$A:$ZP,
      MATCH($M723, '{INDEX} Tour Packages'!$A:$A, 0),
      MATCH(AH$3, '{INDEX} Tour Packages'!$4:$4, 0)
    ))</f>
        <v/>
      </c>
      <c r="AI723" s="54" t="str">
        <f t="shared" si="9"/>
        <v/>
      </c>
      <c r="AJ723" s="42"/>
      <c r="AK723" s="55"/>
      <c r="AL723" s="46" t="b">
        <v>0</v>
      </c>
      <c r="AM723" s="56"/>
      <c r="AN723" s="57" t="str">
        <f t="shared" si="10"/>
        <v/>
      </c>
      <c r="AO723" s="58" t="str">
        <f t="shared" si="11"/>
        <v/>
      </c>
      <c r="AP723" s="59"/>
      <c r="AQ723" s="60"/>
      <c r="AR723" s="61"/>
      <c r="AS723" s="61"/>
      <c r="AT723" s="61" t="str">
        <f>IFERROR(__xludf.DUMMYFUNCTION("IF( 
  OR($AJ723=""Full Payment"", ISBLANK($K723)),
  """",
  IF(
    OR(
      Q723=""Standard Booking, P1"",
      Q723=""Standard Booking, P2"",
      Q723=""Standard Booking, P3"",
      Q723=""Standard Booking, P4""
    ),
    LET(
      resDate,   $"&amp;"K723,
      tourDate,  $N723,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3" s="62" t="str">
        <f t="shared" si="12"/>
        <v/>
      </c>
      <c r="AV723" s="63"/>
      <c r="AW723" s="64"/>
      <c r="AX723" s="64"/>
      <c r="AY723" s="64"/>
      <c r="AZ723" s="64" t="str">
        <f>IFERROR(__xludf.DUMMYFUNCTION("IF(
  OR($AJ723=""Full Payment"",$AJ723=""P1"", ISBLANK($K723)),
  """",
  IF(
    OR(
      $Q723=""Standard Booking, P2"",
      $Q723=""Standard Booking, P3"",
      $Q723=""Standard Booking, P4""
    ),
    LET(
      resDate,   $K723,
      tourDate,"&amp;"  $N723,
      monthCount, DATEDIF(resDate, tourDate, ""M"") + 1,
      secondDates, ARRAYFORMULA(
        DATE(
          YEAR(resDate),
          MONTH(resDate) + SEQUENCE(monthCount),
          2
        )
      ),
      validDates, FILTER(
        sec"&amp;"ondDates,
        (secondDates &gt; resDate + 2) *
        (secondDates &lt;= tourDate - 3)
      ),
      IF(
        OR($AJ723=""P2"", $AJ723=""P3"", $AJ723=""P4""),
        IF(
          COUNTA(validDates) &lt; 2,
          """",
          TEXT(INDEX(validDates"&amp;", 2), ""mmm d, yyyy"")
        ),
        IF(
          COUNTA(validDates) &lt; 2,
          """",
          TEXTJOIN("", "", TRUE,
            TEXT(INDEX(validDates, 1), ""mmm d, yyyy""),
            TEXT(INDEX(validDates, 2), ""mmm d, yyyy"")
          )
 "&amp;"       )
      )
    ),
    """"
  )
)
"),"")</f>
        <v/>
      </c>
      <c r="BA723" s="65" t="str">
        <f t="shared" si="13"/>
        <v/>
      </c>
      <c r="BB723" s="63"/>
      <c r="BC723" s="64"/>
      <c r="BD723" s="64"/>
      <c r="BE723" s="64"/>
      <c r="BF723" s="64" t="str">
        <f>IFERROR(__xludf.DUMMYFUNCTION("IF(
  OR($AJ723=""Full Payment"",$AJ723=""P1"", $AJ723=""P2""),
  """",
  IF(
    AND(
      NOT(ISBLANK($K723)),
      OR(
        Q723=""Standard Booking, P3"",
        Q723=""Standard Booking, P4""
      )
    ),
    LET(
      resDate,   $K723,
      "&amp;"tourDate,  $N723,
      monthCount, DATEDIF(resDate, tourDate, ""M"") + 1,
      secondDates, ARRAYFORMULA(
        DATE(
          YEAR(resDate),
          MONTH(resDate) + SEQUENCE(monthCount),
          2
        )
      ),
      validDates, FILTER(
  "&amp;"      secondDates,
        (secondDates &gt; resDate + 2) *
        (secondDates &lt;= tourDate - 3)
      ),
      IF(
        $AJ723=""P4"",
        IF(
          COUNTA(validDates) &lt; 3,
          """",
          TEXT(INDEX(validDates, 3), ""mmm d, yyyy"")
  "&amp;"      ),
        IF(
          $AJ723=""P3"",
          IF(
            COUNTA(validDates) &lt; 3,
            """",
            TEXT(INDEX(validDates, 3), ""mmm d, yyyy"")
          ),
          IF(
            COUNTA(validDates) &lt; 3,
            """",
    "&amp;"        TEXTJOIN("", "", TRUE,
              TEXT(INDEX(validDates, 1), ""mmm d, yyyy""),
              TEXT(INDEX(validDates, 2), ""mmm d, yyyy""),
              TEXT(INDEX(validDates, 3), ""mmm d, yyyy"")
            )
          )
        )
      )
    "&amp;"),
    """"
  )
)
"),"")</f>
        <v/>
      </c>
      <c r="BG723" s="65" t="str">
        <f t="shared" si="14"/>
        <v/>
      </c>
      <c r="BH723" s="63"/>
      <c r="BI723" s="64"/>
      <c r="BJ723" s="64"/>
      <c r="BK723" s="64"/>
      <c r="BL723" s="64" t="str">
        <f>IFERROR(__xludf.DUMMYFUNCTION("IF(
  OR($AJ723=""Full Payment"",$AJ723=""P1"",$AJ723=""P2"",$AJ723=""P3""),
  """",
  IF(
    AND(
      NOT(ISBLANK($K723)),
      $Q723=""Standard Booking, P4""
    ),
    LET(
      resDate,   $K723,
      tourDate,  $N723,
      monthCount, DATEDIF(r"&amp;"esDate, tourDate, ""M"") + 1,
      secondDates, ARRAYFORMULA(
        DATE(
          YEAR(resDate),
          MONTH(resDate) + SEQUENCE(monthCount),
          2
        )
      ),
      validDates, FILTER(
        secondDates,
        (secondDates &gt; res"&amp;"Date + 2) *
        (secondDates &lt;= tourDate - 3)
      ),
      IF(
        $AJ723=""P4"",
        IF(
          COUNTA(validDates) &lt; 4,
          """",
          TEXT(
            INDEX(validDates, 4),
            ""mmm d, yyyy""
          )
        ),
"&amp;"        IF(
          COUNTA(validDates) &lt; 4,
          """",
          TEXTJOIN(
            "", "", TRUE,
            TEXT(INDEX(validDates, 1), ""mmm d, yyyy""),
            TEXT(INDEX(validDates, 2), ""mmm d, yyyy""),
            TEXT(INDEX(validDates"&amp;", 3), ""mmm d, yyyy""),
            TEXT(INDEX(validDates, 4), ""mmm d, yyyy"")
          )
        )
      )
    ),
    """"
  )
)
"),"")</f>
        <v/>
      </c>
      <c r="BM723" s="65" t="str">
        <f t="shared" si="15"/>
        <v/>
      </c>
      <c r="BN723" s="66"/>
      <c r="BO723" s="67"/>
      <c r="BP723" s="49" t="b">
        <v>0</v>
      </c>
      <c r="BQ723" s="49" t="b">
        <v>0</v>
      </c>
      <c r="BR723" s="68"/>
      <c r="BS723" s="69"/>
      <c r="BT723" s="70" t="b">
        <v>0</v>
      </c>
      <c r="BU723" s="71"/>
      <c r="BV723" s="72"/>
      <c r="BW723" s="86" t="b">
        <v>0</v>
      </c>
      <c r="BX723" s="87"/>
    </row>
    <row r="724">
      <c r="A724" s="35" t="str">
        <f t="shared" si="1"/>
        <v/>
      </c>
      <c r="B724" s="36" t="str">
        <f t="shared" si="2"/>
        <v/>
      </c>
      <c r="C724" s="36" t="str">
        <f t="array" ref="C724">IF(
  M724="",
  "",
  IFERROR(
    INDEX(
      '{INDEX} Tour Packages'!$A:$ZZ,
      MATCH(
        M724,
        INDEX(
          '{INDEX} Tour Packages'!$A:$ZZ,
          ,
          MATCH("Tour Package Name", '{INDEX} Tour Packages'!$4:$4, 0)
        ),
        0
      ),
      MATCH("Tour Code", '{INDEX} Tour Packages'!$4:$4, 0)
    ),
    "XXX"
  )
)
</f>
        <v/>
      </c>
      <c r="D724" s="36" t="str">
        <f t="shared" si="3"/>
        <v/>
      </c>
      <c r="E724" s="36" t="str">
        <f t="shared" si="4"/>
        <v/>
      </c>
      <c r="F724" s="37" t="str">
        <f t="shared" si="5"/>
        <v/>
      </c>
      <c r="G724" s="89"/>
      <c r="H724" s="89"/>
      <c r="I724" s="90"/>
      <c r="J724" s="40" t="str">
        <f t="shared" si="16"/>
        <v> </v>
      </c>
      <c r="K724" s="91"/>
      <c r="L724" s="55"/>
      <c r="M724" s="55"/>
      <c r="N724" s="91"/>
      <c r="O724" s="43" t="str">
        <f>IFERROR(__xludf.DUMMYFUNCTION("IF(N724="""","""",IFERROR(
  N724 + VALUE(REGEXEXTRACT(P724, ""(\d+)\s+Days"")),
  """"
)
)"),"")</f>
        <v/>
      </c>
      <c r="P724" s="43" t="str">
        <f t="array" ref="P724">IFERROR(
  INDEX(
    INDEX('{INDEX} Tour Packages'!$A:$ZZ, , MATCH(P$3, '{INDEX} Tour Packages'!$4:$4, 0)),
    MATCH(M724, INDEX('{INDEX} Tour Packages'!$A:$ZZ,0, MATCH("Tour Package Name", '{INDEX} Tour Packages'!$4:$4, 0)), 0)
  ),
"")
</f>
        <v/>
      </c>
      <c r="Q724" s="44" t="str">
        <f t="shared" si="7"/>
        <v/>
      </c>
      <c r="R724" s="44" t="str">
        <f>IFERROR(__xludf.DUMMYFUNCTION("IF(OR(ISBLANK(K724), ISBLANK(N724)), """", 
  LET(
    resDate, K724,
    tourDate, N724,
    monthCount, MAX(0, DATEDIF(resDate, tourDate - 3, ""M"") + 1),
    secondDates, ARRAYFORMULA(DATE(YEAR(resDate), MONTH(resDate) + SEQUENCE(monthCount), 2)),
    "&amp;"validDates, FILTER(secondDates, (secondDates &gt; resDate + 2) * (secondDates &lt;= tourDate - 3)),
    IF(ISERROR(validDates), 0, COUNTA(validDates))
  )
)
"),"")</f>
        <v/>
      </c>
      <c r="S724" s="44" t="str">
        <f t="shared" si="8"/>
        <v/>
      </c>
      <c r="T724" s="45" t="str">
        <f t="array" ref="T724">IF(ISBLANK(BO724),IFERROR(
  INDEX(
    INDEX('{INDEX} Payment Terms'!$A:$G, , MATCH(T$3, '{INDEX} Payment Terms'!$4:$4, 0)),
    MATCH(Q724, INDEX('{INDEX} Payment Terms'!$A:$G,0, MATCH("Payment Condition", '{INDEX} Payment Terms'!$4:$4, 0)), 0)
  ),
""),"Cancelled")
</f>
        <v/>
      </c>
      <c r="U724" s="46" t="b">
        <v>0</v>
      </c>
      <c r="V724" s="47" t="str">
        <f>IFERROR(__xludf.DUMMYFUNCTION("IF(OR(L724=""Duo Booking"", L724=""Group Booking""),
IF(U724=FALSE,"""",
    LET(
      bookingType, L724,
      tour, M724,
      mainFirst, H724,
      mainLast, I724,
      mainEmail, G724,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$L$4:L724, bookingType,
          $M$4:M724, tour,
          $H$4:H724, mainFirst,
          $I$4:I724, mainLast,
          $G$4:G724, mainEmail
        ),
        ""000""
      ),
  "&amp;"    baseID &amp; ""-"" &amp; memberNumber
    )
  ),
  """"
)
"),"")</f>
        <v/>
      </c>
      <c r="W724" s="48"/>
      <c r="X724" s="85" t="b">
        <v>0</v>
      </c>
      <c r="Y724" s="85" t="b">
        <v>0</v>
      </c>
      <c r="Z724" s="85" t="b">
        <v>0</v>
      </c>
      <c r="AA724" s="50"/>
      <c r="AB724" s="51"/>
      <c r="AC724" s="85" t="b">
        <v>0</v>
      </c>
      <c r="AD724" s="92"/>
      <c r="AE724" s="88"/>
      <c r="AF724" s="36" t="str">
        <f t="array" ref="AF724">IF(M724="","",INDEX(
      '{INDEX} Tour Packages'!$A:$ZP,
      MATCH($M724, '{INDEX} Tour Packages'!$A:$A, 0),
      MATCH(AF$3, '{INDEX} Tour Packages'!$4:$4, 0)
    ))</f>
        <v/>
      </c>
      <c r="AG724" s="36" t="str">
        <f t="array" ref="AG724">IF(M724="","",INDEX(
      '{INDEX} Tour Packages'!$A:$ZP,
      MATCH($M724, '{INDEX} Tour Packages'!$A:$A, 0),
      MATCH(AG$3, '{INDEX} Tour Packages'!$4:$4, 0)
    ))</f>
        <v/>
      </c>
      <c r="AH724" s="36" t="str">
        <f t="array" ref="AH724">IF(M724="","",INDEX(
      '{INDEX} Tour Packages'!$A:$ZP,
      MATCH($M724, '{INDEX} Tour Packages'!$A:$A, 0),
      MATCH(AH$3, '{INDEX} Tour Packages'!$4:$4, 0)
    ))</f>
        <v/>
      </c>
      <c r="AI724" s="54" t="str">
        <f t="shared" si="9"/>
        <v/>
      </c>
      <c r="AJ724" s="42"/>
      <c r="AK724" s="55"/>
      <c r="AL724" s="46" t="b">
        <v>0</v>
      </c>
      <c r="AM724" s="56"/>
      <c r="AN724" s="57" t="str">
        <f t="shared" si="10"/>
        <v/>
      </c>
      <c r="AO724" s="58" t="str">
        <f t="shared" si="11"/>
        <v/>
      </c>
      <c r="AP724" s="59"/>
      <c r="AQ724" s="60"/>
      <c r="AR724" s="61"/>
      <c r="AS724" s="61"/>
      <c r="AT724" s="61" t="str">
        <f>IFERROR(__xludf.DUMMYFUNCTION("IF( 
  OR($AJ724=""Full Payment"", ISBLANK($K724)),
  """",
  IF(
    OR(
      Q724=""Standard Booking, P1"",
      Q724=""Standard Booking, P2"",
      Q724=""Standard Booking, P3"",
      Q724=""Standard Booking, P4""
    ),
    LET(
      resDate,   $"&amp;"K724,
      tourDate,  $N724,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4" s="62" t="str">
        <f t="shared" si="12"/>
        <v/>
      </c>
      <c r="AV724" s="63"/>
      <c r="AW724" s="64"/>
      <c r="AX724" s="64"/>
      <c r="AY724" s="64"/>
      <c r="AZ724" s="64" t="str">
        <f>IFERROR(__xludf.DUMMYFUNCTION("IF(
  OR($AJ724=""Full Payment"",$AJ724=""P1"", ISBLANK($K724)),
  """",
  IF(
    OR(
      $Q724=""Standard Booking, P2"",
      $Q724=""Standard Booking, P3"",
      $Q724=""Standard Booking, P4""
    ),
    LET(
      resDate,   $K724,
      tourDate,"&amp;"  $N724,
      monthCount, DATEDIF(resDate, tourDate, ""M"") + 1,
      secondDates, ARRAYFORMULA(
        DATE(
          YEAR(resDate),
          MONTH(resDate) + SEQUENCE(monthCount),
          2
        )
      ),
      validDates, FILTER(
        sec"&amp;"ondDates,
        (secondDates &gt; resDate + 2) *
        (secondDates &lt;= tourDate - 3)
      ),
      IF(
        OR($AJ724=""P2"", $AJ724=""P3"", $AJ724=""P4""),
        IF(
          COUNTA(validDates) &lt; 2,
          """",
          TEXT(INDEX(validDates"&amp;", 2), ""mmm d, yyyy"")
        ),
        IF(
          COUNTA(validDates) &lt; 2,
          """",
          TEXTJOIN("", "", TRUE,
            TEXT(INDEX(validDates, 1), ""mmm d, yyyy""),
            TEXT(INDEX(validDates, 2), ""mmm d, yyyy"")
          )
 "&amp;"       )
      )
    ),
    """"
  )
)
"),"")</f>
        <v/>
      </c>
      <c r="BA724" s="65" t="str">
        <f t="shared" si="13"/>
        <v/>
      </c>
      <c r="BB724" s="63"/>
      <c r="BC724" s="64"/>
      <c r="BD724" s="64"/>
      <c r="BE724" s="64"/>
      <c r="BF724" s="64" t="str">
        <f>IFERROR(__xludf.DUMMYFUNCTION("IF(
  OR($AJ724=""Full Payment"",$AJ724=""P1"", $AJ724=""P2""),
  """",
  IF(
    AND(
      NOT(ISBLANK($K724)),
      OR(
        Q724=""Standard Booking, P3"",
        Q724=""Standard Booking, P4""
      )
    ),
    LET(
      resDate,   $K724,
      "&amp;"tourDate,  $N724,
      monthCount, DATEDIF(resDate, tourDate, ""M"") + 1,
      secondDates, ARRAYFORMULA(
        DATE(
          YEAR(resDate),
          MONTH(resDate) + SEQUENCE(monthCount),
          2
        )
      ),
      validDates, FILTER(
  "&amp;"      secondDates,
        (secondDates &gt; resDate + 2) *
        (secondDates &lt;= tourDate - 3)
      ),
      IF(
        $AJ724=""P4"",
        IF(
          COUNTA(validDates) &lt; 3,
          """",
          TEXT(INDEX(validDates, 3), ""mmm d, yyyy"")
  "&amp;"      ),
        IF(
          $AJ724=""P3"",
          IF(
            COUNTA(validDates) &lt; 3,
            """",
            TEXT(INDEX(validDates, 3), ""mmm d, yyyy"")
          ),
          IF(
            COUNTA(validDates) &lt; 3,
            """",
    "&amp;"        TEXTJOIN("", "", TRUE,
              TEXT(INDEX(validDates, 1), ""mmm d, yyyy""),
              TEXT(INDEX(validDates, 2), ""mmm d, yyyy""),
              TEXT(INDEX(validDates, 3), ""mmm d, yyyy"")
            )
          )
        )
      )
    "&amp;"),
    """"
  )
)
"),"")</f>
        <v/>
      </c>
      <c r="BG724" s="65" t="str">
        <f t="shared" si="14"/>
        <v/>
      </c>
      <c r="BH724" s="63"/>
      <c r="BI724" s="64"/>
      <c r="BJ724" s="64"/>
      <c r="BK724" s="64"/>
      <c r="BL724" s="64" t="str">
        <f>IFERROR(__xludf.DUMMYFUNCTION("IF(
  OR($AJ724=""Full Payment"",$AJ724=""P1"",$AJ724=""P2"",$AJ724=""P3""),
  """",
  IF(
    AND(
      NOT(ISBLANK($K724)),
      $Q724=""Standard Booking, P4""
    ),
    LET(
      resDate,   $K724,
      tourDate,  $N724,
      monthCount, DATEDIF(r"&amp;"esDate, tourDate, ""M"") + 1,
      secondDates, ARRAYFORMULA(
        DATE(
          YEAR(resDate),
          MONTH(resDate) + SEQUENCE(monthCount),
          2
        )
      ),
      validDates, FILTER(
        secondDates,
        (secondDates &gt; res"&amp;"Date + 2) *
        (secondDates &lt;= tourDate - 3)
      ),
      IF(
        $AJ724=""P4"",
        IF(
          COUNTA(validDates) &lt; 4,
          """",
          TEXT(
            INDEX(validDates, 4),
            ""mmm d, yyyy""
          )
        ),
"&amp;"        IF(
          COUNTA(validDates) &lt; 4,
          """",
          TEXTJOIN(
            "", "", TRUE,
            TEXT(INDEX(validDates, 1), ""mmm d, yyyy""),
            TEXT(INDEX(validDates, 2), ""mmm d, yyyy""),
            TEXT(INDEX(validDates"&amp;", 3), ""mmm d, yyyy""),
            TEXT(INDEX(validDates, 4), ""mmm d, yyyy"")
          )
        )
      )
    ),
    """"
  )
)
"),"")</f>
        <v/>
      </c>
      <c r="BM724" s="65" t="str">
        <f t="shared" si="15"/>
        <v/>
      </c>
      <c r="BN724" s="66"/>
      <c r="BO724" s="67"/>
      <c r="BP724" s="49" t="b">
        <v>0</v>
      </c>
      <c r="BQ724" s="49" t="b">
        <v>0</v>
      </c>
      <c r="BR724" s="68"/>
      <c r="BS724" s="69"/>
      <c r="BT724" s="70" t="b">
        <v>0</v>
      </c>
      <c r="BU724" s="71"/>
      <c r="BV724" s="72"/>
      <c r="BW724" s="86" t="b">
        <v>0</v>
      </c>
      <c r="BX724" s="87"/>
    </row>
    <row r="725">
      <c r="A725" s="35" t="str">
        <f t="shared" si="1"/>
        <v/>
      </c>
      <c r="B725" s="36" t="str">
        <f t="shared" si="2"/>
        <v/>
      </c>
      <c r="C725" s="36" t="str">
        <f t="array" ref="C725">IF(
  M725="",
  "",
  IFERROR(
    INDEX(
      '{INDEX} Tour Packages'!$A:$ZZ,
      MATCH(
        M725,
        INDEX(
          '{INDEX} Tour Packages'!$A:$ZZ,
          ,
          MATCH("Tour Package Name", '{INDEX} Tour Packages'!$4:$4, 0)
        ),
        0
      ),
      MATCH("Tour Code", '{INDEX} Tour Packages'!$4:$4, 0)
    ),
    "XXX"
  )
)
</f>
        <v/>
      </c>
      <c r="D725" s="36" t="str">
        <f t="shared" si="3"/>
        <v/>
      </c>
      <c r="E725" s="36" t="str">
        <f t="shared" si="4"/>
        <v/>
      </c>
      <c r="F725" s="37" t="str">
        <f t="shared" si="5"/>
        <v/>
      </c>
      <c r="G725" s="89"/>
      <c r="H725" s="89"/>
      <c r="I725" s="90"/>
      <c r="J725" s="40" t="str">
        <f t="shared" si="16"/>
        <v> </v>
      </c>
      <c r="K725" s="91"/>
      <c r="L725" s="55"/>
      <c r="M725" s="55"/>
      <c r="N725" s="91"/>
      <c r="O725" s="43" t="str">
        <f>IFERROR(__xludf.DUMMYFUNCTION("IF(N725="""","""",IFERROR(
  N725 + VALUE(REGEXEXTRACT(P725, ""(\d+)\s+Days"")),
  """"
)
)"),"")</f>
        <v/>
      </c>
      <c r="P725" s="43" t="str">
        <f t="array" ref="P725">IFERROR(
  INDEX(
    INDEX('{INDEX} Tour Packages'!$A:$ZZ, , MATCH(P$3, '{INDEX} Tour Packages'!$4:$4, 0)),
    MATCH(M725, INDEX('{INDEX} Tour Packages'!$A:$ZZ,0, MATCH("Tour Package Name", '{INDEX} Tour Packages'!$4:$4, 0)), 0)
  ),
"")
</f>
        <v/>
      </c>
      <c r="Q725" s="44" t="str">
        <f t="shared" si="7"/>
        <v/>
      </c>
      <c r="R725" s="44" t="str">
        <f>IFERROR(__xludf.DUMMYFUNCTION("IF(OR(ISBLANK(K725), ISBLANK(N725)), """", 
  LET(
    resDate, K725,
    tourDate, N725,
    monthCount, MAX(0, DATEDIF(resDate, tourDate - 3, ""M"") + 1),
    secondDates, ARRAYFORMULA(DATE(YEAR(resDate), MONTH(resDate) + SEQUENCE(monthCount), 2)),
    "&amp;"validDates, FILTER(secondDates, (secondDates &gt; resDate + 2) * (secondDates &lt;= tourDate - 3)),
    IF(ISERROR(validDates), 0, COUNTA(validDates))
  )
)
"),"")</f>
        <v/>
      </c>
      <c r="S725" s="44" t="str">
        <f t="shared" si="8"/>
        <v/>
      </c>
      <c r="T725" s="45" t="str">
        <f t="array" ref="T725">IF(ISBLANK(BO725),IFERROR(
  INDEX(
    INDEX('{INDEX} Payment Terms'!$A:$G, , MATCH(T$3, '{INDEX} Payment Terms'!$4:$4, 0)),
    MATCH(Q725, INDEX('{INDEX} Payment Terms'!$A:$G,0, MATCH("Payment Condition", '{INDEX} Payment Terms'!$4:$4, 0)), 0)
  ),
""),"Cancelled")
</f>
        <v/>
      </c>
      <c r="U725" s="46" t="b">
        <v>0</v>
      </c>
      <c r="V725" s="47" t="str">
        <f>IFERROR(__xludf.DUMMYFUNCTION("IF(OR(L725=""Duo Booking"", L725=""Group Booking""),
IF(U725=FALSE,"""",
    LET(
      bookingType, L725,
      tour, M725,
      mainFirst, H725,
      mainLast, I725,
      mainEmail, G725,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$L$4:L725, bookingType,
          $M$4:M725, tour,
          $H$4:H725, mainFirst,
          $I$4:I725, mainLast,
          $G$4:G725, mainEmail
        ),
        ""000""
      ),
  "&amp;"    baseID &amp; ""-"" &amp; memberNumber
    )
  ),
  """"
)
"),"")</f>
        <v/>
      </c>
      <c r="W725" s="48"/>
      <c r="X725" s="85" t="b">
        <v>0</v>
      </c>
      <c r="Y725" s="85" t="b">
        <v>0</v>
      </c>
      <c r="Z725" s="85" t="b">
        <v>0</v>
      </c>
      <c r="AA725" s="50"/>
      <c r="AB725" s="51"/>
      <c r="AC725" s="85" t="b">
        <v>0</v>
      </c>
      <c r="AD725" s="92"/>
      <c r="AE725" s="88"/>
      <c r="AF725" s="36" t="str">
        <f t="array" ref="AF725">IF(M725="","",INDEX(
      '{INDEX} Tour Packages'!$A:$ZP,
      MATCH($M725, '{INDEX} Tour Packages'!$A:$A, 0),
      MATCH(AF$3, '{INDEX} Tour Packages'!$4:$4, 0)
    ))</f>
        <v/>
      </c>
      <c r="AG725" s="36" t="str">
        <f t="array" ref="AG725">IF(M725="","",INDEX(
      '{INDEX} Tour Packages'!$A:$ZP,
      MATCH($M725, '{INDEX} Tour Packages'!$A:$A, 0),
      MATCH(AG$3, '{INDEX} Tour Packages'!$4:$4, 0)
    ))</f>
        <v/>
      </c>
      <c r="AH725" s="36" t="str">
        <f t="array" ref="AH725">IF(M725="","",INDEX(
      '{INDEX} Tour Packages'!$A:$ZP,
      MATCH($M725, '{INDEX} Tour Packages'!$A:$A, 0),
      MATCH(AH$3, '{INDEX} Tour Packages'!$4:$4, 0)
    ))</f>
        <v/>
      </c>
      <c r="AI725" s="54" t="str">
        <f t="shared" si="9"/>
        <v/>
      </c>
      <c r="AJ725" s="42"/>
      <c r="AK725" s="55"/>
      <c r="AL725" s="46" t="b">
        <v>0</v>
      </c>
      <c r="AM725" s="56"/>
      <c r="AN725" s="57" t="str">
        <f t="shared" si="10"/>
        <v/>
      </c>
      <c r="AO725" s="58" t="str">
        <f t="shared" si="11"/>
        <v/>
      </c>
      <c r="AP725" s="59"/>
      <c r="AQ725" s="60"/>
      <c r="AR725" s="61"/>
      <c r="AS725" s="61"/>
      <c r="AT725" s="61" t="str">
        <f>IFERROR(__xludf.DUMMYFUNCTION("IF( 
  OR($AJ725=""Full Payment"", ISBLANK($K725)),
  """",
  IF(
    OR(
      Q725=""Standard Booking, P1"",
      Q725=""Standard Booking, P2"",
      Q725=""Standard Booking, P3"",
      Q725=""Standard Booking, P4""
    ),
    LET(
      resDate,   $"&amp;"K725,
      tourDate,  $N725,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5" s="62" t="str">
        <f t="shared" si="12"/>
        <v/>
      </c>
      <c r="AV725" s="63"/>
      <c r="AW725" s="64"/>
      <c r="AX725" s="64"/>
      <c r="AY725" s="64"/>
      <c r="AZ725" s="64" t="str">
        <f>IFERROR(__xludf.DUMMYFUNCTION("IF(
  OR($AJ725=""Full Payment"",$AJ725=""P1"", ISBLANK($K725)),
  """",
  IF(
    OR(
      $Q725=""Standard Booking, P2"",
      $Q725=""Standard Booking, P3"",
      $Q725=""Standard Booking, P4""
    ),
    LET(
      resDate,   $K725,
      tourDate,"&amp;"  $N725,
      monthCount, DATEDIF(resDate, tourDate, ""M"") + 1,
      secondDates, ARRAYFORMULA(
        DATE(
          YEAR(resDate),
          MONTH(resDate) + SEQUENCE(monthCount),
          2
        )
      ),
      validDates, FILTER(
        sec"&amp;"ondDates,
        (secondDates &gt; resDate + 2) *
        (secondDates &lt;= tourDate - 3)
      ),
      IF(
        OR($AJ725=""P2"", $AJ725=""P3"", $AJ725=""P4""),
        IF(
          COUNTA(validDates) &lt; 2,
          """",
          TEXT(INDEX(validDates"&amp;", 2), ""mmm d, yyyy"")
        ),
        IF(
          COUNTA(validDates) &lt; 2,
          """",
          TEXTJOIN("", "", TRUE,
            TEXT(INDEX(validDates, 1), ""mmm d, yyyy""),
            TEXT(INDEX(validDates, 2), ""mmm d, yyyy"")
          )
 "&amp;"       )
      )
    ),
    """"
  )
)
"),"")</f>
        <v/>
      </c>
      <c r="BA725" s="65" t="str">
        <f t="shared" si="13"/>
        <v/>
      </c>
      <c r="BB725" s="63"/>
      <c r="BC725" s="64"/>
      <c r="BD725" s="64"/>
      <c r="BE725" s="64"/>
      <c r="BF725" s="64" t="str">
        <f>IFERROR(__xludf.DUMMYFUNCTION("IF(
  OR($AJ725=""Full Payment"",$AJ725=""P1"", $AJ725=""P2""),
  """",
  IF(
    AND(
      NOT(ISBLANK($K725)),
      OR(
        Q725=""Standard Booking, P3"",
        Q725=""Standard Booking, P4""
      )
    ),
    LET(
      resDate,   $K725,
      "&amp;"tourDate,  $N725,
      monthCount, DATEDIF(resDate, tourDate, ""M"") + 1,
      secondDates, ARRAYFORMULA(
        DATE(
          YEAR(resDate),
          MONTH(resDate) + SEQUENCE(monthCount),
          2
        )
      ),
      validDates, FILTER(
  "&amp;"      secondDates,
        (secondDates &gt; resDate + 2) *
        (secondDates &lt;= tourDate - 3)
      ),
      IF(
        $AJ725=""P4"",
        IF(
          COUNTA(validDates) &lt; 3,
          """",
          TEXT(INDEX(validDates, 3), ""mmm d, yyyy"")
  "&amp;"      ),
        IF(
          $AJ725=""P3"",
          IF(
            COUNTA(validDates) &lt; 3,
            """",
            TEXT(INDEX(validDates, 3), ""mmm d, yyyy"")
          ),
          IF(
            COUNTA(validDates) &lt; 3,
            """",
    "&amp;"        TEXTJOIN("", "", TRUE,
              TEXT(INDEX(validDates, 1), ""mmm d, yyyy""),
              TEXT(INDEX(validDates, 2), ""mmm d, yyyy""),
              TEXT(INDEX(validDates, 3), ""mmm d, yyyy"")
            )
          )
        )
      )
    "&amp;"),
    """"
  )
)
"),"")</f>
        <v/>
      </c>
      <c r="BG725" s="65" t="str">
        <f t="shared" si="14"/>
        <v/>
      </c>
      <c r="BH725" s="63"/>
      <c r="BI725" s="64"/>
      <c r="BJ725" s="64"/>
      <c r="BK725" s="64"/>
      <c r="BL725" s="64" t="str">
        <f>IFERROR(__xludf.DUMMYFUNCTION("IF(
  OR($AJ725=""Full Payment"",$AJ725=""P1"",$AJ725=""P2"",$AJ725=""P3""),
  """",
  IF(
    AND(
      NOT(ISBLANK($K725)),
      $Q725=""Standard Booking, P4""
    ),
    LET(
      resDate,   $K725,
      tourDate,  $N725,
      monthCount, DATEDIF(r"&amp;"esDate, tourDate, ""M"") + 1,
      secondDates, ARRAYFORMULA(
        DATE(
          YEAR(resDate),
          MONTH(resDate) + SEQUENCE(monthCount),
          2
        )
      ),
      validDates, FILTER(
        secondDates,
        (secondDates &gt; res"&amp;"Date + 2) *
        (secondDates &lt;= tourDate - 3)
      ),
      IF(
        $AJ725=""P4"",
        IF(
          COUNTA(validDates) &lt; 4,
          """",
          TEXT(
            INDEX(validDates, 4),
            ""mmm d, yyyy""
          )
        ),
"&amp;"        IF(
          COUNTA(validDates) &lt; 4,
          """",
          TEXTJOIN(
            "", "", TRUE,
            TEXT(INDEX(validDates, 1), ""mmm d, yyyy""),
            TEXT(INDEX(validDates, 2), ""mmm d, yyyy""),
            TEXT(INDEX(validDates"&amp;", 3), ""mmm d, yyyy""),
            TEXT(INDEX(validDates, 4), ""mmm d, yyyy"")
          )
        )
      )
    ),
    """"
  )
)
"),"")</f>
        <v/>
      </c>
      <c r="BM725" s="65" t="str">
        <f t="shared" si="15"/>
        <v/>
      </c>
      <c r="BN725" s="66"/>
      <c r="BO725" s="67"/>
      <c r="BP725" s="49" t="b">
        <v>0</v>
      </c>
      <c r="BQ725" s="49" t="b">
        <v>0</v>
      </c>
      <c r="BR725" s="68"/>
      <c r="BS725" s="69"/>
      <c r="BT725" s="70" t="b">
        <v>0</v>
      </c>
      <c r="BU725" s="71"/>
      <c r="BV725" s="72"/>
      <c r="BW725" s="86" t="b">
        <v>0</v>
      </c>
      <c r="BX725" s="87"/>
    </row>
    <row r="726">
      <c r="A726" s="35" t="str">
        <f t="shared" si="1"/>
        <v/>
      </c>
      <c r="B726" s="36" t="str">
        <f t="shared" si="2"/>
        <v/>
      </c>
      <c r="C726" s="36" t="str">
        <f t="array" ref="C726">IF(
  M726="",
  "",
  IFERROR(
    INDEX(
      '{INDEX} Tour Packages'!$A:$ZZ,
      MATCH(
        M726,
        INDEX(
          '{INDEX} Tour Packages'!$A:$ZZ,
          ,
          MATCH("Tour Package Name", '{INDEX} Tour Packages'!$4:$4, 0)
        ),
        0
      ),
      MATCH("Tour Code", '{INDEX} Tour Packages'!$4:$4, 0)
    ),
    "XXX"
  )
)
</f>
        <v/>
      </c>
      <c r="D726" s="36" t="str">
        <f t="shared" si="3"/>
        <v/>
      </c>
      <c r="E726" s="36" t="str">
        <f t="shared" si="4"/>
        <v/>
      </c>
      <c r="F726" s="37" t="str">
        <f t="shared" si="5"/>
        <v/>
      </c>
      <c r="G726" s="89"/>
      <c r="H726" s="89"/>
      <c r="I726" s="90"/>
      <c r="J726" s="40" t="str">
        <f t="shared" si="16"/>
        <v> </v>
      </c>
      <c r="K726" s="91"/>
      <c r="L726" s="55"/>
      <c r="M726" s="55"/>
      <c r="N726" s="91"/>
      <c r="O726" s="43" t="str">
        <f>IFERROR(__xludf.DUMMYFUNCTION("IF(N726="""","""",IFERROR(
  N726 + VALUE(REGEXEXTRACT(P726, ""(\d+)\s+Days"")),
  """"
)
)"),"")</f>
        <v/>
      </c>
      <c r="P726" s="43" t="str">
        <f t="array" ref="P726">IFERROR(
  INDEX(
    INDEX('{INDEX} Tour Packages'!$A:$ZZ, , MATCH(P$3, '{INDEX} Tour Packages'!$4:$4, 0)),
    MATCH(M726, INDEX('{INDEX} Tour Packages'!$A:$ZZ,0, MATCH("Tour Package Name", '{INDEX} Tour Packages'!$4:$4, 0)), 0)
  ),
"")
</f>
        <v/>
      </c>
      <c r="Q726" s="44" t="str">
        <f t="shared" si="7"/>
        <v/>
      </c>
      <c r="R726" s="44" t="str">
        <f>IFERROR(__xludf.DUMMYFUNCTION("IF(OR(ISBLANK(K726), ISBLANK(N726)), """", 
  LET(
    resDate, K726,
    tourDate, N726,
    monthCount, MAX(0, DATEDIF(resDate, tourDate - 3, ""M"") + 1),
    secondDates, ARRAYFORMULA(DATE(YEAR(resDate), MONTH(resDate) + SEQUENCE(monthCount), 2)),
    "&amp;"validDates, FILTER(secondDates, (secondDates &gt; resDate + 2) * (secondDates &lt;= tourDate - 3)),
    IF(ISERROR(validDates), 0, COUNTA(validDates))
  )
)
"),"")</f>
        <v/>
      </c>
      <c r="S726" s="44" t="str">
        <f t="shared" si="8"/>
        <v/>
      </c>
      <c r="T726" s="45" t="str">
        <f t="array" ref="T726">IF(ISBLANK(BO726),IFERROR(
  INDEX(
    INDEX('{INDEX} Payment Terms'!$A:$G, , MATCH(T$3, '{INDEX} Payment Terms'!$4:$4, 0)),
    MATCH(Q726, INDEX('{INDEX} Payment Terms'!$A:$G,0, MATCH("Payment Condition", '{INDEX} Payment Terms'!$4:$4, 0)), 0)
  ),
""),"Cancelled")
</f>
        <v/>
      </c>
      <c r="U726" s="46" t="b">
        <v>0</v>
      </c>
      <c r="V726" s="47" t="str">
        <f>IFERROR(__xludf.DUMMYFUNCTION("IF(OR(L726=""Duo Booking"", L726=""Group Booking""),
IF(U726=FALSE,"""",
    LET(
      bookingType, L726,
      tour, M726,
      mainFirst, H726,
      mainLast, I726,
      mainEmail, G726,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$L$4:L726, bookingType,
          $M$4:M726, tour,
          $H$4:H726, mainFirst,
          $I$4:I726, mainLast,
          $G$4:G726, mainEmail
        ),
        ""000""
      ),
  "&amp;"    baseID &amp; ""-"" &amp; memberNumber
    )
  ),
  """"
)
"),"")</f>
        <v/>
      </c>
      <c r="W726" s="48"/>
      <c r="X726" s="85" t="b">
        <v>0</v>
      </c>
      <c r="Y726" s="85" t="b">
        <v>0</v>
      </c>
      <c r="Z726" s="85" t="b">
        <v>0</v>
      </c>
      <c r="AA726" s="50"/>
      <c r="AB726" s="51"/>
      <c r="AC726" s="85" t="b">
        <v>0</v>
      </c>
      <c r="AD726" s="92"/>
      <c r="AE726" s="88"/>
      <c r="AF726" s="36" t="str">
        <f t="array" ref="AF726">IF(M726="","",INDEX(
      '{INDEX} Tour Packages'!$A:$ZP,
      MATCH($M726, '{INDEX} Tour Packages'!$A:$A, 0),
      MATCH(AF$3, '{INDEX} Tour Packages'!$4:$4, 0)
    ))</f>
        <v/>
      </c>
      <c r="AG726" s="36" t="str">
        <f t="array" ref="AG726">IF(M726="","",INDEX(
      '{INDEX} Tour Packages'!$A:$ZP,
      MATCH($M726, '{INDEX} Tour Packages'!$A:$A, 0),
      MATCH(AG$3, '{INDEX} Tour Packages'!$4:$4, 0)
    ))</f>
        <v/>
      </c>
      <c r="AH726" s="36" t="str">
        <f t="array" ref="AH726">IF(M726="","",INDEX(
      '{INDEX} Tour Packages'!$A:$ZP,
      MATCH($M726, '{INDEX} Tour Packages'!$A:$A, 0),
      MATCH(AH$3, '{INDEX} Tour Packages'!$4:$4, 0)
    ))</f>
        <v/>
      </c>
      <c r="AI726" s="54" t="str">
        <f t="shared" si="9"/>
        <v/>
      </c>
      <c r="AJ726" s="42"/>
      <c r="AK726" s="55"/>
      <c r="AL726" s="46" t="b">
        <v>0</v>
      </c>
      <c r="AM726" s="56"/>
      <c r="AN726" s="57" t="str">
        <f t="shared" si="10"/>
        <v/>
      </c>
      <c r="AO726" s="58" t="str">
        <f t="shared" si="11"/>
        <v/>
      </c>
      <c r="AP726" s="59"/>
      <c r="AQ726" s="60"/>
      <c r="AR726" s="61"/>
      <c r="AS726" s="61"/>
      <c r="AT726" s="61" t="str">
        <f>IFERROR(__xludf.DUMMYFUNCTION("IF( 
  OR($AJ726=""Full Payment"", ISBLANK($K726)),
  """",
  IF(
    OR(
      Q726=""Standard Booking, P1"",
      Q726=""Standard Booking, P2"",
      Q726=""Standard Booking, P3"",
      Q726=""Standard Booking, P4""
    ),
    LET(
      resDate,   $"&amp;"K726,
      tourDate,  $N726,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6" s="62" t="str">
        <f t="shared" si="12"/>
        <v/>
      </c>
      <c r="AV726" s="63"/>
      <c r="AW726" s="64"/>
      <c r="AX726" s="64"/>
      <c r="AY726" s="64"/>
      <c r="AZ726" s="64" t="str">
        <f>IFERROR(__xludf.DUMMYFUNCTION("IF(
  OR($AJ726=""Full Payment"",$AJ726=""P1"", ISBLANK($K726)),
  """",
  IF(
    OR(
      $Q726=""Standard Booking, P2"",
      $Q726=""Standard Booking, P3"",
      $Q726=""Standard Booking, P4""
    ),
    LET(
      resDate,   $K726,
      tourDate,"&amp;"  $N726,
      monthCount, DATEDIF(resDate, tourDate, ""M"") + 1,
      secondDates, ARRAYFORMULA(
        DATE(
          YEAR(resDate),
          MONTH(resDate) + SEQUENCE(monthCount),
          2
        )
      ),
      validDates, FILTER(
        sec"&amp;"ondDates,
        (secondDates &gt; resDate + 2) *
        (secondDates &lt;= tourDate - 3)
      ),
      IF(
        OR($AJ726=""P2"", $AJ726=""P3"", $AJ726=""P4""),
        IF(
          COUNTA(validDates) &lt; 2,
          """",
          TEXT(INDEX(validDates"&amp;", 2), ""mmm d, yyyy"")
        ),
        IF(
          COUNTA(validDates) &lt; 2,
          """",
          TEXTJOIN("", "", TRUE,
            TEXT(INDEX(validDates, 1), ""mmm d, yyyy""),
            TEXT(INDEX(validDates, 2), ""mmm d, yyyy"")
          )
 "&amp;"       )
      )
    ),
    """"
  )
)
"),"")</f>
        <v/>
      </c>
      <c r="BA726" s="65" t="str">
        <f t="shared" si="13"/>
        <v/>
      </c>
      <c r="BB726" s="63"/>
      <c r="BC726" s="64"/>
      <c r="BD726" s="64"/>
      <c r="BE726" s="64"/>
      <c r="BF726" s="64" t="str">
        <f>IFERROR(__xludf.DUMMYFUNCTION("IF(
  OR($AJ726=""Full Payment"",$AJ726=""P1"", $AJ726=""P2""),
  """",
  IF(
    AND(
      NOT(ISBLANK($K726)),
      OR(
        Q726=""Standard Booking, P3"",
        Q726=""Standard Booking, P4""
      )
    ),
    LET(
      resDate,   $K726,
      "&amp;"tourDate,  $N726,
      monthCount, DATEDIF(resDate, tourDate, ""M"") + 1,
      secondDates, ARRAYFORMULA(
        DATE(
          YEAR(resDate),
          MONTH(resDate) + SEQUENCE(monthCount),
          2
        )
      ),
      validDates, FILTER(
  "&amp;"      secondDates,
        (secondDates &gt; resDate + 2) *
        (secondDates &lt;= tourDate - 3)
      ),
      IF(
        $AJ726=""P4"",
        IF(
          COUNTA(validDates) &lt; 3,
          """",
          TEXT(INDEX(validDates, 3), ""mmm d, yyyy"")
  "&amp;"      ),
        IF(
          $AJ726=""P3"",
          IF(
            COUNTA(validDates) &lt; 3,
            """",
            TEXT(INDEX(validDates, 3), ""mmm d, yyyy"")
          ),
          IF(
            COUNTA(validDates) &lt; 3,
            """",
    "&amp;"        TEXTJOIN("", "", TRUE,
              TEXT(INDEX(validDates, 1), ""mmm d, yyyy""),
              TEXT(INDEX(validDates, 2), ""mmm d, yyyy""),
              TEXT(INDEX(validDates, 3), ""mmm d, yyyy"")
            )
          )
        )
      )
    "&amp;"),
    """"
  )
)
"),"")</f>
        <v/>
      </c>
      <c r="BG726" s="65" t="str">
        <f t="shared" si="14"/>
        <v/>
      </c>
      <c r="BH726" s="63"/>
      <c r="BI726" s="64"/>
      <c r="BJ726" s="64"/>
      <c r="BK726" s="64"/>
      <c r="BL726" s="64" t="str">
        <f>IFERROR(__xludf.DUMMYFUNCTION("IF(
  OR($AJ726=""Full Payment"",$AJ726=""P1"",$AJ726=""P2"",$AJ726=""P3""),
  """",
  IF(
    AND(
      NOT(ISBLANK($K726)),
      $Q726=""Standard Booking, P4""
    ),
    LET(
      resDate,   $K726,
      tourDate,  $N726,
      monthCount, DATEDIF(r"&amp;"esDate, tourDate, ""M"") + 1,
      secondDates, ARRAYFORMULA(
        DATE(
          YEAR(resDate),
          MONTH(resDate) + SEQUENCE(monthCount),
          2
        )
      ),
      validDates, FILTER(
        secondDates,
        (secondDates &gt; res"&amp;"Date + 2) *
        (secondDates &lt;= tourDate - 3)
      ),
      IF(
        $AJ726=""P4"",
        IF(
          COUNTA(validDates) &lt; 4,
          """",
          TEXT(
            INDEX(validDates, 4),
            ""mmm d, yyyy""
          )
        ),
"&amp;"        IF(
          COUNTA(validDates) &lt; 4,
          """",
          TEXTJOIN(
            "", "", TRUE,
            TEXT(INDEX(validDates, 1), ""mmm d, yyyy""),
            TEXT(INDEX(validDates, 2), ""mmm d, yyyy""),
            TEXT(INDEX(validDates"&amp;", 3), ""mmm d, yyyy""),
            TEXT(INDEX(validDates, 4), ""mmm d, yyyy"")
          )
        )
      )
    ),
    """"
  )
)
"),"")</f>
        <v/>
      </c>
      <c r="BM726" s="65" t="str">
        <f t="shared" si="15"/>
        <v/>
      </c>
      <c r="BN726" s="66"/>
      <c r="BO726" s="67"/>
      <c r="BP726" s="49" t="b">
        <v>0</v>
      </c>
      <c r="BQ726" s="49" t="b">
        <v>0</v>
      </c>
      <c r="BR726" s="68"/>
      <c r="BS726" s="69"/>
      <c r="BT726" s="70" t="b">
        <v>0</v>
      </c>
      <c r="BU726" s="71"/>
      <c r="BV726" s="72"/>
      <c r="BW726" s="86" t="b">
        <v>0</v>
      </c>
      <c r="BX726" s="87"/>
    </row>
    <row r="727">
      <c r="A727" s="35" t="str">
        <f t="shared" si="1"/>
        <v/>
      </c>
      <c r="B727" s="36" t="str">
        <f t="shared" si="2"/>
        <v/>
      </c>
      <c r="C727" s="36" t="str">
        <f t="array" ref="C727">IF(
  M727="",
  "",
  IFERROR(
    INDEX(
      '{INDEX} Tour Packages'!$A:$ZZ,
      MATCH(
        M727,
        INDEX(
          '{INDEX} Tour Packages'!$A:$ZZ,
          ,
          MATCH("Tour Package Name", '{INDEX} Tour Packages'!$4:$4, 0)
        ),
        0
      ),
      MATCH("Tour Code", '{INDEX} Tour Packages'!$4:$4, 0)
    ),
    "XXX"
  )
)
</f>
        <v/>
      </c>
      <c r="D727" s="36" t="str">
        <f t="shared" si="3"/>
        <v/>
      </c>
      <c r="E727" s="36" t="str">
        <f t="shared" si="4"/>
        <v/>
      </c>
      <c r="F727" s="37" t="str">
        <f t="shared" si="5"/>
        <v/>
      </c>
      <c r="G727" s="89"/>
      <c r="H727" s="89"/>
      <c r="I727" s="90"/>
      <c r="J727" s="40" t="str">
        <f t="shared" si="16"/>
        <v> </v>
      </c>
      <c r="K727" s="91"/>
      <c r="L727" s="55"/>
      <c r="M727" s="55"/>
      <c r="N727" s="91"/>
      <c r="O727" s="43" t="str">
        <f>IFERROR(__xludf.DUMMYFUNCTION("IF(N727="""","""",IFERROR(
  N727 + VALUE(REGEXEXTRACT(P727, ""(\d+)\s+Days"")),
  """"
)
)"),"")</f>
        <v/>
      </c>
      <c r="P727" s="43" t="str">
        <f t="array" ref="P727">IFERROR(
  INDEX(
    INDEX('{INDEX} Tour Packages'!$A:$ZZ, , MATCH(P$3, '{INDEX} Tour Packages'!$4:$4, 0)),
    MATCH(M727, INDEX('{INDEX} Tour Packages'!$A:$ZZ,0, MATCH("Tour Package Name", '{INDEX} Tour Packages'!$4:$4, 0)), 0)
  ),
"")
</f>
        <v/>
      </c>
      <c r="Q727" s="44" t="str">
        <f t="shared" si="7"/>
        <v/>
      </c>
      <c r="R727" s="44" t="str">
        <f>IFERROR(__xludf.DUMMYFUNCTION("IF(OR(ISBLANK(K727), ISBLANK(N727)), """", 
  LET(
    resDate, K727,
    tourDate, N727,
    monthCount, MAX(0, DATEDIF(resDate, tourDate - 3, ""M"") + 1),
    secondDates, ARRAYFORMULA(DATE(YEAR(resDate), MONTH(resDate) + SEQUENCE(monthCount), 2)),
    "&amp;"validDates, FILTER(secondDates, (secondDates &gt; resDate + 2) * (secondDates &lt;= tourDate - 3)),
    IF(ISERROR(validDates), 0, COUNTA(validDates))
  )
)
"),"")</f>
        <v/>
      </c>
      <c r="S727" s="44" t="str">
        <f t="shared" si="8"/>
        <v/>
      </c>
      <c r="T727" s="45" t="str">
        <f t="array" ref="T727">IF(ISBLANK(BO727),IFERROR(
  INDEX(
    INDEX('{INDEX} Payment Terms'!$A:$G, , MATCH(T$3, '{INDEX} Payment Terms'!$4:$4, 0)),
    MATCH(Q727, INDEX('{INDEX} Payment Terms'!$A:$G,0, MATCH("Payment Condition", '{INDEX} Payment Terms'!$4:$4, 0)), 0)
  ),
""),"Cancelled")
</f>
        <v/>
      </c>
      <c r="U727" s="46" t="b">
        <v>0</v>
      </c>
      <c r="V727" s="47" t="str">
        <f>IFERROR(__xludf.DUMMYFUNCTION("IF(OR(L727=""Duo Booking"", L727=""Group Booking""),
IF(U727=FALSE,"""",
    LET(
      bookingType, L727,
      tour, M727,
      mainFirst, H727,
      mainLast, I727,
      mainEmail, G727,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$L$4:L727, bookingType,
          $M$4:M727, tour,
          $H$4:H727, mainFirst,
          $I$4:I727, mainLast,
          $G$4:G727, mainEmail
        ),
        ""000""
      ),
  "&amp;"    baseID &amp; ""-"" &amp; memberNumber
    )
  ),
  """"
)
"),"")</f>
        <v/>
      </c>
      <c r="W727" s="48"/>
      <c r="X727" s="85" t="b">
        <v>0</v>
      </c>
      <c r="Y727" s="85" t="b">
        <v>0</v>
      </c>
      <c r="Z727" s="85" t="b">
        <v>0</v>
      </c>
      <c r="AA727" s="50"/>
      <c r="AB727" s="51"/>
      <c r="AC727" s="85" t="b">
        <v>0</v>
      </c>
      <c r="AD727" s="92"/>
      <c r="AE727" s="88"/>
      <c r="AF727" s="36" t="str">
        <f t="array" ref="AF727">IF(M727="","",INDEX(
      '{INDEX} Tour Packages'!$A:$ZP,
      MATCH($M727, '{INDEX} Tour Packages'!$A:$A, 0),
      MATCH(AF$3, '{INDEX} Tour Packages'!$4:$4, 0)
    ))</f>
        <v/>
      </c>
      <c r="AG727" s="36" t="str">
        <f t="array" ref="AG727">IF(M727="","",INDEX(
      '{INDEX} Tour Packages'!$A:$ZP,
      MATCH($M727, '{INDEX} Tour Packages'!$A:$A, 0),
      MATCH(AG$3, '{INDEX} Tour Packages'!$4:$4, 0)
    ))</f>
        <v/>
      </c>
      <c r="AH727" s="36" t="str">
        <f t="array" ref="AH727">IF(M727="","",INDEX(
      '{INDEX} Tour Packages'!$A:$ZP,
      MATCH($M727, '{INDEX} Tour Packages'!$A:$A, 0),
      MATCH(AH$3, '{INDEX} Tour Packages'!$4:$4, 0)
    ))</f>
        <v/>
      </c>
      <c r="AI727" s="54" t="str">
        <f t="shared" si="9"/>
        <v/>
      </c>
      <c r="AJ727" s="42"/>
      <c r="AK727" s="55"/>
      <c r="AL727" s="46" t="b">
        <v>0</v>
      </c>
      <c r="AM727" s="56"/>
      <c r="AN727" s="57" t="str">
        <f t="shared" si="10"/>
        <v/>
      </c>
      <c r="AO727" s="58" t="str">
        <f t="shared" si="11"/>
        <v/>
      </c>
      <c r="AP727" s="59"/>
      <c r="AQ727" s="60"/>
      <c r="AR727" s="61"/>
      <c r="AS727" s="61"/>
      <c r="AT727" s="61" t="str">
        <f>IFERROR(__xludf.DUMMYFUNCTION("IF( 
  OR($AJ727=""Full Payment"", ISBLANK($K727)),
  """",
  IF(
    OR(
      Q727=""Standard Booking, P1"",
      Q727=""Standard Booking, P2"",
      Q727=""Standard Booking, P3"",
      Q727=""Standard Booking, P4""
    ),
    LET(
      resDate,   $"&amp;"K727,
      tourDate,  $N727,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7" s="62" t="str">
        <f t="shared" si="12"/>
        <v/>
      </c>
      <c r="AV727" s="63"/>
      <c r="AW727" s="64"/>
      <c r="AX727" s="64"/>
      <c r="AY727" s="64"/>
      <c r="AZ727" s="64" t="str">
        <f>IFERROR(__xludf.DUMMYFUNCTION("IF(
  OR($AJ727=""Full Payment"",$AJ727=""P1"", ISBLANK($K727)),
  """",
  IF(
    OR(
      $Q727=""Standard Booking, P2"",
      $Q727=""Standard Booking, P3"",
      $Q727=""Standard Booking, P4""
    ),
    LET(
      resDate,   $K727,
      tourDate,"&amp;"  $N727,
      monthCount, DATEDIF(resDate, tourDate, ""M"") + 1,
      secondDates, ARRAYFORMULA(
        DATE(
          YEAR(resDate),
          MONTH(resDate) + SEQUENCE(monthCount),
          2
        )
      ),
      validDates, FILTER(
        sec"&amp;"ondDates,
        (secondDates &gt; resDate + 2) *
        (secondDates &lt;= tourDate - 3)
      ),
      IF(
        OR($AJ727=""P2"", $AJ727=""P3"", $AJ727=""P4""),
        IF(
          COUNTA(validDates) &lt; 2,
          """",
          TEXT(INDEX(validDates"&amp;", 2), ""mmm d, yyyy"")
        ),
        IF(
          COUNTA(validDates) &lt; 2,
          """",
          TEXTJOIN("", "", TRUE,
            TEXT(INDEX(validDates, 1), ""mmm d, yyyy""),
            TEXT(INDEX(validDates, 2), ""mmm d, yyyy"")
          )
 "&amp;"       )
      )
    ),
    """"
  )
)
"),"")</f>
        <v/>
      </c>
      <c r="BA727" s="65" t="str">
        <f t="shared" si="13"/>
        <v/>
      </c>
      <c r="BB727" s="63"/>
      <c r="BC727" s="64"/>
      <c r="BD727" s="64"/>
      <c r="BE727" s="64"/>
      <c r="BF727" s="64" t="str">
        <f>IFERROR(__xludf.DUMMYFUNCTION("IF(
  OR($AJ727=""Full Payment"",$AJ727=""P1"", $AJ727=""P2""),
  """",
  IF(
    AND(
      NOT(ISBLANK($K727)),
      OR(
        Q727=""Standard Booking, P3"",
        Q727=""Standard Booking, P4""
      )
    ),
    LET(
      resDate,   $K727,
      "&amp;"tourDate,  $N727,
      monthCount, DATEDIF(resDate, tourDate, ""M"") + 1,
      secondDates, ARRAYFORMULA(
        DATE(
          YEAR(resDate),
          MONTH(resDate) + SEQUENCE(monthCount),
          2
        )
      ),
      validDates, FILTER(
  "&amp;"      secondDates,
        (secondDates &gt; resDate + 2) *
        (secondDates &lt;= tourDate - 3)
      ),
      IF(
        $AJ727=""P4"",
        IF(
          COUNTA(validDates) &lt; 3,
          """",
          TEXT(INDEX(validDates, 3), ""mmm d, yyyy"")
  "&amp;"      ),
        IF(
          $AJ727=""P3"",
          IF(
            COUNTA(validDates) &lt; 3,
            """",
            TEXT(INDEX(validDates, 3), ""mmm d, yyyy"")
          ),
          IF(
            COUNTA(validDates) &lt; 3,
            """",
    "&amp;"        TEXTJOIN("", "", TRUE,
              TEXT(INDEX(validDates, 1), ""mmm d, yyyy""),
              TEXT(INDEX(validDates, 2), ""mmm d, yyyy""),
              TEXT(INDEX(validDates, 3), ""mmm d, yyyy"")
            )
          )
        )
      )
    "&amp;"),
    """"
  )
)
"),"")</f>
        <v/>
      </c>
      <c r="BG727" s="65" t="str">
        <f t="shared" si="14"/>
        <v/>
      </c>
      <c r="BH727" s="63"/>
      <c r="BI727" s="64"/>
      <c r="BJ727" s="64"/>
      <c r="BK727" s="64"/>
      <c r="BL727" s="64" t="str">
        <f>IFERROR(__xludf.DUMMYFUNCTION("IF(
  OR($AJ727=""Full Payment"",$AJ727=""P1"",$AJ727=""P2"",$AJ727=""P3""),
  """",
  IF(
    AND(
      NOT(ISBLANK($K727)),
      $Q727=""Standard Booking, P4""
    ),
    LET(
      resDate,   $K727,
      tourDate,  $N727,
      monthCount, DATEDIF(r"&amp;"esDate, tourDate, ""M"") + 1,
      secondDates, ARRAYFORMULA(
        DATE(
          YEAR(resDate),
          MONTH(resDate) + SEQUENCE(monthCount),
          2
        )
      ),
      validDates, FILTER(
        secondDates,
        (secondDates &gt; res"&amp;"Date + 2) *
        (secondDates &lt;= tourDate - 3)
      ),
      IF(
        $AJ727=""P4"",
        IF(
          COUNTA(validDates) &lt; 4,
          """",
          TEXT(
            INDEX(validDates, 4),
            ""mmm d, yyyy""
          )
        ),
"&amp;"        IF(
          COUNTA(validDates) &lt; 4,
          """",
          TEXTJOIN(
            "", "", TRUE,
            TEXT(INDEX(validDates, 1), ""mmm d, yyyy""),
            TEXT(INDEX(validDates, 2), ""mmm d, yyyy""),
            TEXT(INDEX(validDates"&amp;", 3), ""mmm d, yyyy""),
            TEXT(INDEX(validDates, 4), ""mmm d, yyyy"")
          )
        )
      )
    ),
    """"
  )
)
"),"")</f>
        <v/>
      </c>
      <c r="BM727" s="65" t="str">
        <f t="shared" si="15"/>
        <v/>
      </c>
      <c r="BN727" s="66"/>
      <c r="BO727" s="67"/>
      <c r="BP727" s="49" t="b">
        <v>0</v>
      </c>
      <c r="BQ727" s="49" t="b">
        <v>0</v>
      </c>
      <c r="BR727" s="68"/>
      <c r="BS727" s="69"/>
      <c r="BT727" s="70" t="b">
        <v>0</v>
      </c>
      <c r="BU727" s="71"/>
      <c r="BV727" s="72"/>
      <c r="BW727" s="86" t="b">
        <v>0</v>
      </c>
      <c r="BX727" s="87"/>
    </row>
    <row r="728">
      <c r="A728" s="35" t="str">
        <f t="shared" si="1"/>
        <v/>
      </c>
      <c r="B728" s="36" t="str">
        <f t="shared" si="2"/>
        <v/>
      </c>
      <c r="C728" s="36" t="str">
        <f t="array" ref="C728">IF(
  M728="",
  "",
  IFERROR(
    INDEX(
      '{INDEX} Tour Packages'!$A:$ZZ,
      MATCH(
        M728,
        INDEX(
          '{INDEX} Tour Packages'!$A:$ZZ,
          ,
          MATCH("Tour Package Name", '{INDEX} Tour Packages'!$4:$4, 0)
        ),
        0
      ),
      MATCH("Tour Code", '{INDEX} Tour Packages'!$4:$4, 0)
    ),
    "XXX"
  )
)
</f>
        <v/>
      </c>
      <c r="D728" s="36" t="str">
        <f t="shared" si="3"/>
        <v/>
      </c>
      <c r="E728" s="36" t="str">
        <f t="shared" si="4"/>
        <v/>
      </c>
      <c r="F728" s="37" t="str">
        <f t="shared" si="5"/>
        <v/>
      </c>
      <c r="G728" s="89"/>
      <c r="H728" s="89"/>
      <c r="I728" s="90"/>
      <c r="J728" s="40" t="str">
        <f t="shared" si="16"/>
        <v> </v>
      </c>
      <c r="K728" s="91"/>
      <c r="L728" s="55"/>
      <c r="M728" s="55"/>
      <c r="N728" s="91"/>
      <c r="O728" s="43" t="str">
        <f>IFERROR(__xludf.DUMMYFUNCTION("IF(N728="""","""",IFERROR(
  N728 + VALUE(REGEXEXTRACT(P728, ""(\d+)\s+Days"")),
  """"
)
)"),"")</f>
        <v/>
      </c>
      <c r="P728" s="43" t="str">
        <f t="array" ref="P728">IFERROR(
  INDEX(
    INDEX('{INDEX} Tour Packages'!$A:$ZZ, , MATCH(P$3, '{INDEX} Tour Packages'!$4:$4, 0)),
    MATCH(M728, INDEX('{INDEX} Tour Packages'!$A:$ZZ,0, MATCH("Tour Package Name", '{INDEX} Tour Packages'!$4:$4, 0)), 0)
  ),
"")
</f>
        <v/>
      </c>
      <c r="Q728" s="44" t="str">
        <f t="shared" si="7"/>
        <v/>
      </c>
      <c r="R728" s="44" t="str">
        <f>IFERROR(__xludf.DUMMYFUNCTION("IF(OR(ISBLANK(K728), ISBLANK(N728)), """", 
  LET(
    resDate, K728,
    tourDate, N728,
    monthCount, MAX(0, DATEDIF(resDate, tourDate - 3, ""M"") + 1),
    secondDates, ARRAYFORMULA(DATE(YEAR(resDate), MONTH(resDate) + SEQUENCE(monthCount), 2)),
    "&amp;"validDates, FILTER(secondDates, (secondDates &gt; resDate + 2) * (secondDates &lt;= tourDate - 3)),
    IF(ISERROR(validDates), 0, COUNTA(validDates))
  )
)
"),"")</f>
        <v/>
      </c>
      <c r="S728" s="44" t="str">
        <f t="shared" si="8"/>
        <v/>
      </c>
      <c r="T728" s="45" t="str">
        <f t="array" ref="T728">IF(ISBLANK(BO728),IFERROR(
  INDEX(
    INDEX('{INDEX} Payment Terms'!$A:$G, , MATCH(T$3, '{INDEX} Payment Terms'!$4:$4, 0)),
    MATCH(Q728, INDEX('{INDEX} Payment Terms'!$A:$G,0, MATCH("Payment Condition", '{INDEX} Payment Terms'!$4:$4, 0)), 0)
  ),
""),"Cancelled")
</f>
        <v/>
      </c>
      <c r="U728" s="46" t="b">
        <v>0</v>
      </c>
      <c r="V728" s="47" t="str">
        <f>IFERROR(__xludf.DUMMYFUNCTION("IF(OR(L728=""Duo Booking"", L728=""Group Booking""),
IF(U728=FALSE,"""",
    LET(
      bookingType, L728,
      tour, M728,
      mainFirst, H728,
      mainLast, I728,
      mainEmail, G728,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$L$4:L728, bookingType,
          $M$4:M728, tour,
          $H$4:H728, mainFirst,
          $I$4:I728, mainLast,
          $G$4:G728, mainEmail
        ),
        ""000""
      ),
  "&amp;"    baseID &amp; ""-"" &amp; memberNumber
    )
  ),
  """"
)
"),"")</f>
        <v/>
      </c>
      <c r="W728" s="48"/>
      <c r="X728" s="85" t="b">
        <v>0</v>
      </c>
      <c r="Y728" s="85" t="b">
        <v>0</v>
      </c>
      <c r="Z728" s="85" t="b">
        <v>0</v>
      </c>
      <c r="AA728" s="50"/>
      <c r="AB728" s="51"/>
      <c r="AC728" s="85" t="b">
        <v>0</v>
      </c>
      <c r="AD728" s="92"/>
      <c r="AE728" s="88"/>
      <c r="AF728" s="36" t="str">
        <f t="array" ref="AF728">IF(M728="","",INDEX(
      '{INDEX} Tour Packages'!$A:$ZP,
      MATCH($M728, '{INDEX} Tour Packages'!$A:$A, 0),
      MATCH(AF$3, '{INDEX} Tour Packages'!$4:$4, 0)
    ))</f>
        <v/>
      </c>
      <c r="AG728" s="36" t="str">
        <f t="array" ref="AG728">IF(M728="","",INDEX(
      '{INDEX} Tour Packages'!$A:$ZP,
      MATCH($M728, '{INDEX} Tour Packages'!$A:$A, 0),
      MATCH(AG$3, '{INDEX} Tour Packages'!$4:$4, 0)
    ))</f>
        <v/>
      </c>
      <c r="AH728" s="36" t="str">
        <f t="array" ref="AH728">IF(M728="","",INDEX(
      '{INDEX} Tour Packages'!$A:$ZP,
      MATCH($M728, '{INDEX} Tour Packages'!$A:$A, 0),
      MATCH(AH$3, '{INDEX} Tour Packages'!$4:$4, 0)
    ))</f>
        <v/>
      </c>
      <c r="AI728" s="54" t="str">
        <f t="shared" si="9"/>
        <v/>
      </c>
      <c r="AJ728" s="42"/>
      <c r="AK728" s="55"/>
      <c r="AL728" s="46" t="b">
        <v>0</v>
      </c>
      <c r="AM728" s="56"/>
      <c r="AN728" s="57" t="str">
        <f t="shared" si="10"/>
        <v/>
      </c>
      <c r="AO728" s="58" t="str">
        <f t="shared" si="11"/>
        <v/>
      </c>
      <c r="AP728" s="59"/>
      <c r="AQ728" s="60"/>
      <c r="AR728" s="61"/>
      <c r="AS728" s="61"/>
      <c r="AT728" s="61" t="str">
        <f>IFERROR(__xludf.DUMMYFUNCTION("IF( 
  OR($AJ728=""Full Payment"", ISBLANK($K728)),
  """",
  IF(
    OR(
      Q728=""Standard Booking, P1"",
      Q728=""Standard Booking, P2"",
      Q728=""Standard Booking, P3"",
      Q728=""Standard Booking, P4""
    ),
    LET(
      resDate,   $"&amp;"K728,
      tourDate,  $N728,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8" s="62" t="str">
        <f t="shared" si="12"/>
        <v/>
      </c>
      <c r="AV728" s="63"/>
      <c r="AW728" s="64"/>
      <c r="AX728" s="64"/>
      <c r="AY728" s="64"/>
      <c r="AZ728" s="64" t="str">
        <f>IFERROR(__xludf.DUMMYFUNCTION("IF(
  OR($AJ728=""Full Payment"",$AJ728=""P1"", ISBLANK($K728)),
  """",
  IF(
    OR(
      $Q728=""Standard Booking, P2"",
      $Q728=""Standard Booking, P3"",
      $Q728=""Standard Booking, P4""
    ),
    LET(
      resDate,   $K728,
      tourDate,"&amp;"  $N728,
      monthCount, DATEDIF(resDate, tourDate, ""M"") + 1,
      secondDates, ARRAYFORMULA(
        DATE(
          YEAR(resDate),
          MONTH(resDate) + SEQUENCE(monthCount),
          2
        )
      ),
      validDates, FILTER(
        sec"&amp;"ondDates,
        (secondDates &gt; resDate + 2) *
        (secondDates &lt;= tourDate - 3)
      ),
      IF(
        OR($AJ728=""P2"", $AJ728=""P3"", $AJ728=""P4""),
        IF(
          COUNTA(validDates) &lt; 2,
          """",
          TEXT(INDEX(validDates"&amp;", 2), ""mmm d, yyyy"")
        ),
        IF(
          COUNTA(validDates) &lt; 2,
          """",
          TEXTJOIN("", "", TRUE,
            TEXT(INDEX(validDates, 1), ""mmm d, yyyy""),
            TEXT(INDEX(validDates, 2), ""mmm d, yyyy"")
          )
 "&amp;"       )
      )
    ),
    """"
  )
)
"),"")</f>
        <v/>
      </c>
      <c r="BA728" s="65" t="str">
        <f t="shared" si="13"/>
        <v/>
      </c>
      <c r="BB728" s="63"/>
      <c r="BC728" s="64"/>
      <c r="BD728" s="64"/>
      <c r="BE728" s="64"/>
      <c r="BF728" s="64" t="str">
        <f>IFERROR(__xludf.DUMMYFUNCTION("IF(
  OR($AJ728=""Full Payment"",$AJ728=""P1"", $AJ728=""P2""),
  """",
  IF(
    AND(
      NOT(ISBLANK($K728)),
      OR(
        Q728=""Standard Booking, P3"",
        Q728=""Standard Booking, P4""
      )
    ),
    LET(
      resDate,   $K728,
      "&amp;"tourDate,  $N728,
      monthCount, DATEDIF(resDate, tourDate, ""M"") + 1,
      secondDates, ARRAYFORMULA(
        DATE(
          YEAR(resDate),
          MONTH(resDate) + SEQUENCE(monthCount),
          2
        )
      ),
      validDates, FILTER(
  "&amp;"      secondDates,
        (secondDates &gt; resDate + 2) *
        (secondDates &lt;= tourDate - 3)
      ),
      IF(
        $AJ728=""P4"",
        IF(
          COUNTA(validDates) &lt; 3,
          """",
          TEXT(INDEX(validDates, 3), ""mmm d, yyyy"")
  "&amp;"      ),
        IF(
          $AJ728=""P3"",
          IF(
            COUNTA(validDates) &lt; 3,
            """",
            TEXT(INDEX(validDates, 3), ""mmm d, yyyy"")
          ),
          IF(
            COUNTA(validDates) &lt; 3,
            """",
    "&amp;"        TEXTJOIN("", "", TRUE,
              TEXT(INDEX(validDates, 1), ""mmm d, yyyy""),
              TEXT(INDEX(validDates, 2), ""mmm d, yyyy""),
              TEXT(INDEX(validDates, 3), ""mmm d, yyyy"")
            )
          )
        )
      )
    "&amp;"),
    """"
  )
)
"),"")</f>
        <v/>
      </c>
      <c r="BG728" s="65" t="str">
        <f t="shared" si="14"/>
        <v/>
      </c>
      <c r="BH728" s="63"/>
      <c r="BI728" s="64"/>
      <c r="BJ728" s="64"/>
      <c r="BK728" s="64"/>
      <c r="BL728" s="64" t="str">
        <f>IFERROR(__xludf.DUMMYFUNCTION("IF(
  OR($AJ728=""Full Payment"",$AJ728=""P1"",$AJ728=""P2"",$AJ728=""P3""),
  """",
  IF(
    AND(
      NOT(ISBLANK($K728)),
      $Q728=""Standard Booking, P4""
    ),
    LET(
      resDate,   $K728,
      tourDate,  $N728,
      monthCount, DATEDIF(r"&amp;"esDate, tourDate, ""M"") + 1,
      secondDates, ARRAYFORMULA(
        DATE(
          YEAR(resDate),
          MONTH(resDate) + SEQUENCE(monthCount),
          2
        )
      ),
      validDates, FILTER(
        secondDates,
        (secondDates &gt; res"&amp;"Date + 2) *
        (secondDates &lt;= tourDate - 3)
      ),
      IF(
        $AJ728=""P4"",
        IF(
          COUNTA(validDates) &lt; 4,
          """",
          TEXT(
            INDEX(validDates, 4),
            ""mmm d, yyyy""
          )
        ),
"&amp;"        IF(
          COUNTA(validDates) &lt; 4,
          """",
          TEXTJOIN(
            "", "", TRUE,
            TEXT(INDEX(validDates, 1), ""mmm d, yyyy""),
            TEXT(INDEX(validDates, 2), ""mmm d, yyyy""),
            TEXT(INDEX(validDates"&amp;", 3), ""mmm d, yyyy""),
            TEXT(INDEX(validDates, 4), ""mmm d, yyyy"")
          )
        )
      )
    ),
    """"
  )
)
"),"")</f>
        <v/>
      </c>
      <c r="BM728" s="65" t="str">
        <f t="shared" si="15"/>
        <v/>
      </c>
      <c r="BN728" s="66"/>
      <c r="BO728" s="67"/>
      <c r="BP728" s="49" t="b">
        <v>0</v>
      </c>
      <c r="BQ728" s="49" t="b">
        <v>0</v>
      </c>
      <c r="BR728" s="68"/>
      <c r="BS728" s="69"/>
      <c r="BT728" s="70" t="b">
        <v>0</v>
      </c>
      <c r="BU728" s="71"/>
      <c r="BV728" s="72"/>
      <c r="BW728" s="86" t="b">
        <v>0</v>
      </c>
      <c r="BX728" s="87"/>
    </row>
    <row r="729">
      <c r="A729" s="35" t="str">
        <f t="shared" si="1"/>
        <v/>
      </c>
      <c r="B729" s="36" t="str">
        <f t="shared" si="2"/>
        <v/>
      </c>
      <c r="C729" s="36" t="str">
        <f t="array" ref="C729">IF(
  M729="",
  "",
  IFERROR(
    INDEX(
      '{INDEX} Tour Packages'!$A:$ZZ,
      MATCH(
        M729,
        INDEX(
          '{INDEX} Tour Packages'!$A:$ZZ,
          ,
          MATCH("Tour Package Name", '{INDEX} Tour Packages'!$4:$4, 0)
        ),
        0
      ),
      MATCH("Tour Code", '{INDEX} Tour Packages'!$4:$4, 0)
    ),
    "XXX"
  )
)
</f>
        <v/>
      </c>
      <c r="D729" s="36" t="str">
        <f t="shared" si="3"/>
        <v/>
      </c>
      <c r="E729" s="36" t="str">
        <f t="shared" si="4"/>
        <v/>
      </c>
      <c r="F729" s="37" t="str">
        <f t="shared" si="5"/>
        <v/>
      </c>
      <c r="G729" s="89"/>
      <c r="H729" s="89"/>
      <c r="I729" s="90"/>
      <c r="J729" s="40" t="str">
        <f t="shared" si="16"/>
        <v> </v>
      </c>
      <c r="K729" s="91"/>
      <c r="L729" s="55"/>
      <c r="M729" s="55"/>
      <c r="N729" s="91"/>
      <c r="O729" s="43" t="str">
        <f>IFERROR(__xludf.DUMMYFUNCTION("IF(N729="""","""",IFERROR(
  N729 + VALUE(REGEXEXTRACT(P729, ""(\d+)\s+Days"")),
  """"
)
)"),"")</f>
        <v/>
      </c>
      <c r="P729" s="43" t="str">
        <f t="array" ref="P729">IFERROR(
  INDEX(
    INDEX('{INDEX} Tour Packages'!$A:$ZZ, , MATCH(P$3, '{INDEX} Tour Packages'!$4:$4, 0)),
    MATCH(M729, INDEX('{INDEX} Tour Packages'!$A:$ZZ,0, MATCH("Tour Package Name", '{INDEX} Tour Packages'!$4:$4, 0)), 0)
  ),
"")
</f>
        <v/>
      </c>
      <c r="Q729" s="44" t="str">
        <f t="shared" si="7"/>
        <v/>
      </c>
      <c r="R729" s="44" t="str">
        <f>IFERROR(__xludf.DUMMYFUNCTION("IF(OR(ISBLANK(K729), ISBLANK(N729)), """", 
  LET(
    resDate, K729,
    tourDate, N729,
    monthCount, MAX(0, DATEDIF(resDate, tourDate - 3, ""M"") + 1),
    secondDates, ARRAYFORMULA(DATE(YEAR(resDate), MONTH(resDate) + SEQUENCE(monthCount), 2)),
    "&amp;"validDates, FILTER(secondDates, (secondDates &gt; resDate + 2) * (secondDates &lt;= tourDate - 3)),
    IF(ISERROR(validDates), 0, COUNTA(validDates))
  )
)
"),"")</f>
        <v/>
      </c>
      <c r="S729" s="44" t="str">
        <f t="shared" si="8"/>
        <v/>
      </c>
      <c r="T729" s="45" t="str">
        <f t="array" ref="T729">IF(ISBLANK(BO729),IFERROR(
  INDEX(
    INDEX('{INDEX} Payment Terms'!$A:$G, , MATCH(T$3, '{INDEX} Payment Terms'!$4:$4, 0)),
    MATCH(Q729, INDEX('{INDEX} Payment Terms'!$A:$G,0, MATCH("Payment Condition", '{INDEX} Payment Terms'!$4:$4, 0)), 0)
  ),
""),"Cancelled")
</f>
        <v/>
      </c>
      <c r="U729" s="46" t="b">
        <v>0</v>
      </c>
      <c r="V729" s="47" t="str">
        <f>IFERROR(__xludf.DUMMYFUNCTION("IF(OR(L729=""Duo Booking"", L729=""Group Booking""),
IF(U729=FALSE,"""",
    LET(
      bookingType, L729,
      tour, M729,
      mainFirst, H729,
      mainLast, I729,
      mainEmail, G729,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$L$4:L729, bookingType,
          $M$4:M729, tour,
          $H$4:H729, mainFirst,
          $I$4:I729, mainLast,
          $G$4:G729, mainEmail
        ),
        ""000""
      ),
  "&amp;"    baseID &amp; ""-"" &amp; memberNumber
    )
  ),
  """"
)
"),"")</f>
        <v/>
      </c>
      <c r="W729" s="48"/>
      <c r="X729" s="85" t="b">
        <v>0</v>
      </c>
      <c r="Y729" s="85" t="b">
        <v>0</v>
      </c>
      <c r="Z729" s="85" t="b">
        <v>0</v>
      </c>
      <c r="AA729" s="50"/>
      <c r="AB729" s="51"/>
      <c r="AC729" s="85" t="b">
        <v>0</v>
      </c>
      <c r="AD729" s="92"/>
      <c r="AE729" s="88"/>
      <c r="AF729" s="36" t="str">
        <f t="array" ref="AF729">IF(M729="","",INDEX(
      '{INDEX} Tour Packages'!$A:$ZP,
      MATCH($M729, '{INDEX} Tour Packages'!$A:$A, 0),
      MATCH(AF$3, '{INDEX} Tour Packages'!$4:$4, 0)
    ))</f>
        <v/>
      </c>
      <c r="AG729" s="36" t="str">
        <f t="array" ref="AG729">IF(M729="","",INDEX(
      '{INDEX} Tour Packages'!$A:$ZP,
      MATCH($M729, '{INDEX} Tour Packages'!$A:$A, 0),
      MATCH(AG$3, '{INDEX} Tour Packages'!$4:$4, 0)
    ))</f>
        <v/>
      </c>
      <c r="AH729" s="36" t="str">
        <f t="array" ref="AH729">IF(M729="","",INDEX(
      '{INDEX} Tour Packages'!$A:$ZP,
      MATCH($M729, '{INDEX} Tour Packages'!$A:$A, 0),
      MATCH(AH$3, '{INDEX} Tour Packages'!$4:$4, 0)
    ))</f>
        <v/>
      </c>
      <c r="AI729" s="54" t="str">
        <f t="shared" si="9"/>
        <v/>
      </c>
      <c r="AJ729" s="42"/>
      <c r="AK729" s="55"/>
      <c r="AL729" s="46" t="b">
        <v>0</v>
      </c>
      <c r="AM729" s="56"/>
      <c r="AN729" s="57" t="str">
        <f t="shared" si="10"/>
        <v/>
      </c>
      <c r="AO729" s="58" t="str">
        <f t="shared" si="11"/>
        <v/>
      </c>
      <c r="AP729" s="59"/>
      <c r="AQ729" s="60"/>
      <c r="AR729" s="61"/>
      <c r="AS729" s="61"/>
      <c r="AT729" s="61" t="str">
        <f>IFERROR(__xludf.DUMMYFUNCTION("IF( 
  OR($AJ729=""Full Payment"", ISBLANK($K729)),
  """",
  IF(
    OR(
      Q729=""Standard Booking, P1"",
      Q729=""Standard Booking, P2"",
      Q729=""Standard Booking, P3"",
      Q729=""Standard Booking, P4""
    ),
    LET(
      resDate,   $"&amp;"K729,
      tourDate,  $N729,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29" s="62" t="str">
        <f t="shared" si="12"/>
        <v/>
      </c>
      <c r="AV729" s="63"/>
      <c r="AW729" s="64"/>
      <c r="AX729" s="64"/>
      <c r="AY729" s="64"/>
      <c r="AZ729" s="64" t="str">
        <f>IFERROR(__xludf.DUMMYFUNCTION("IF(
  OR($AJ729=""Full Payment"",$AJ729=""P1"", ISBLANK($K729)),
  """",
  IF(
    OR(
      $Q729=""Standard Booking, P2"",
      $Q729=""Standard Booking, P3"",
      $Q729=""Standard Booking, P4""
    ),
    LET(
      resDate,   $K729,
      tourDate,"&amp;"  $N729,
      monthCount, DATEDIF(resDate, tourDate, ""M"") + 1,
      secondDates, ARRAYFORMULA(
        DATE(
          YEAR(resDate),
          MONTH(resDate) + SEQUENCE(monthCount),
          2
        )
      ),
      validDates, FILTER(
        sec"&amp;"ondDates,
        (secondDates &gt; resDate + 2) *
        (secondDates &lt;= tourDate - 3)
      ),
      IF(
        OR($AJ729=""P2"", $AJ729=""P3"", $AJ729=""P4""),
        IF(
          COUNTA(validDates) &lt; 2,
          """",
          TEXT(INDEX(validDates"&amp;", 2), ""mmm d, yyyy"")
        ),
        IF(
          COUNTA(validDates) &lt; 2,
          """",
          TEXTJOIN("", "", TRUE,
            TEXT(INDEX(validDates, 1), ""mmm d, yyyy""),
            TEXT(INDEX(validDates, 2), ""mmm d, yyyy"")
          )
 "&amp;"       )
      )
    ),
    """"
  )
)
"),"")</f>
        <v/>
      </c>
      <c r="BA729" s="65" t="str">
        <f t="shared" si="13"/>
        <v/>
      </c>
      <c r="BB729" s="63"/>
      <c r="BC729" s="64"/>
      <c r="BD729" s="64"/>
      <c r="BE729" s="64"/>
      <c r="BF729" s="64" t="str">
        <f>IFERROR(__xludf.DUMMYFUNCTION("IF(
  OR($AJ729=""Full Payment"",$AJ729=""P1"", $AJ729=""P2""),
  """",
  IF(
    AND(
      NOT(ISBLANK($K729)),
      OR(
        Q729=""Standard Booking, P3"",
        Q729=""Standard Booking, P4""
      )
    ),
    LET(
      resDate,   $K729,
      "&amp;"tourDate,  $N729,
      monthCount, DATEDIF(resDate, tourDate, ""M"") + 1,
      secondDates, ARRAYFORMULA(
        DATE(
          YEAR(resDate),
          MONTH(resDate) + SEQUENCE(monthCount),
          2
        )
      ),
      validDates, FILTER(
  "&amp;"      secondDates,
        (secondDates &gt; resDate + 2) *
        (secondDates &lt;= tourDate - 3)
      ),
      IF(
        $AJ729=""P4"",
        IF(
          COUNTA(validDates) &lt; 3,
          """",
          TEXT(INDEX(validDates, 3), ""mmm d, yyyy"")
  "&amp;"      ),
        IF(
          $AJ729=""P3"",
          IF(
            COUNTA(validDates) &lt; 3,
            """",
            TEXT(INDEX(validDates, 3), ""mmm d, yyyy"")
          ),
          IF(
            COUNTA(validDates) &lt; 3,
            """",
    "&amp;"        TEXTJOIN("", "", TRUE,
              TEXT(INDEX(validDates, 1), ""mmm d, yyyy""),
              TEXT(INDEX(validDates, 2), ""mmm d, yyyy""),
              TEXT(INDEX(validDates, 3), ""mmm d, yyyy"")
            )
          )
        )
      )
    "&amp;"),
    """"
  )
)
"),"")</f>
        <v/>
      </c>
      <c r="BG729" s="65" t="str">
        <f t="shared" si="14"/>
        <v/>
      </c>
      <c r="BH729" s="63"/>
      <c r="BI729" s="64"/>
      <c r="BJ729" s="64"/>
      <c r="BK729" s="64"/>
      <c r="BL729" s="64" t="str">
        <f>IFERROR(__xludf.DUMMYFUNCTION("IF(
  OR($AJ729=""Full Payment"",$AJ729=""P1"",$AJ729=""P2"",$AJ729=""P3""),
  """",
  IF(
    AND(
      NOT(ISBLANK($K729)),
      $Q729=""Standard Booking, P4""
    ),
    LET(
      resDate,   $K729,
      tourDate,  $N729,
      monthCount, DATEDIF(r"&amp;"esDate, tourDate, ""M"") + 1,
      secondDates, ARRAYFORMULA(
        DATE(
          YEAR(resDate),
          MONTH(resDate) + SEQUENCE(monthCount),
          2
        )
      ),
      validDates, FILTER(
        secondDates,
        (secondDates &gt; res"&amp;"Date + 2) *
        (secondDates &lt;= tourDate - 3)
      ),
      IF(
        $AJ729=""P4"",
        IF(
          COUNTA(validDates) &lt; 4,
          """",
          TEXT(
            INDEX(validDates, 4),
            ""mmm d, yyyy""
          )
        ),
"&amp;"        IF(
          COUNTA(validDates) &lt; 4,
          """",
          TEXTJOIN(
            "", "", TRUE,
            TEXT(INDEX(validDates, 1), ""mmm d, yyyy""),
            TEXT(INDEX(validDates, 2), ""mmm d, yyyy""),
            TEXT(INDEX(validDates"&amp;", 3), ""mmm d, yyyy""),
            TEXT(INDEX(validDates, 4), ""mmm d, yyyy"")
          )
        )
      )
    ),
    """"
  )
)
"),"")</f>
        <v/>
      </c>
      <c r="BM729" s="65" t="str">
        <f t="shared" si="15"/>
        <v/>
      </c>
      <c r="BN729" s="66"/>
      <c r="BO729" s="67"/>
      <c r="BP729" s="49" t="b">
        <v>0</v>
      </c>
      <c r="BQ729" s="49" t="b">
        <v>0</v>
      </c>
      <c r="BR729" s="68"/>
      <c r="BS729" s="69"/>
      <c r="BT729" s="70" t="b">
        <v>0</v>
      </c>
      <c r="BU729" s="71"/>
      <c r="BV729" s="72"/>
      <c r="BW729" s="86" t="b">
        <v>0</v>
      </c>
      <c r="BX729" s="87"/>
    </row>
    <row r="730">
      <c r="A730" s="35" t="str">
        <f t="shared" si="1"/>
        <v/>
      </c>
      <c r="B730" s="36" t="str">
        <f t="shared" si="2"/>
        <v/>
      </c>
      <c r="C730" s="36" t="str">
        <f t="array" ref="C730">IF(
  M730="",
  "",
  IFERROR(
    INDEX(
      '{INDEX} Tour Packages'!$A:$ZZ,
      MATCH(
        M730,
        INDEX(
          '{INDEX} Tour Packages'!$A:$ZZ,
          ,
          MATCH("Tour Package Name", '{INDEX} Tour Packages'!$4:$4, 0)
        ),
        0
      ),
      MATCH("Tour Code", '{INDEX} Tour Packages'!$4:$4, 0)
    ),
    "XXX"
  )
)
</f>
        <v/>
      </c>
      <c r="D730" s="36" t="str">
        <f t="shared" si="3"/>
        <v/>
      </c>
      <c r="E730" s="36" t="str">
        <f t="shared" si="4"/>
        <v/>
      </c>
      <c r="F730" s="37" t="str">
        <f t="shared" si="5"/>
        <v/>
      </c>
      <c r="G730" s="89"/>
      <c r="H730" s="89"/>
      <c r="I730" s="90"/>
      <c r="J730" s="40" t="str">
        <f t="shared" si="16"/>
        <v> </v>
      </c>
      <c r="K730" s="91"/>
      <c r="L730" s="55"/>
      <c r="M730" s="55"/>
      <c r="N730" s="91"/>
      <c r="O730" s="43" t="str">
        <f>IFERROR(__xludf.DUMMYFUNCTION("IF(N730="""","""",IFERROR(
  N730 + VALUE(REGEXEXTRACT(P730, ""(\d+)\s+Days"")),
  """"
)
)"),"")</f>
        <v/>
      </c>
      <c r="P730" s="43" t="str">
        <f t="array" ref="P730">IFERROR(
  INDEX(
    INDEX('{INDEX} Tour Packages'!$A:$ZZ, , MATCH(P$3, '{INDEX} Tour Packages'!$4:$4, 0)),
    MATCH(M730, INDEX('{INDEX} Tour Packages'!$A:$ZZ,0, MATCH("Tour Package Name", '{INDEX} Tour Packages'!$4:$4, 0)), 0)
  ),
"")
</f>
        <v/>
      </c>
      <c r="Q730" s="44" t="str">
        <f t="shared" si="7"/>
        <v/>
      </c>
      <c r="R730" s="44" t="str">
        <f>IFERROR(__xludf.DUMMYFUNCTION("IF(OR(ISBLANK(K730), ISBLANK(N730)), """", 
  LET(
    resDate, K730,
    tourDate, N730,
    monthCount, MAX(0, DATEDIF(resDate, tourDate - 3, ""M"") + 1),
    secondDates, ARRAYFORMULA(DATE(YEAR(resDate), MONTH(resDate) + SEQUENCE(monthCount), 2)),
    "&amp;"validDates, FILTER(secondDates, (secondDates &gt; resDate + 2) * (secondDates &lt;= tourDate - 3)),
    IF(ISERROR(validDates), 0, COUNTA(validDates))
  )
)
"),"")</f>
        <v/>
      </c>
      <c r="S730" s="44" t="str">
        <f t="shared" si="8"/>
        <v/>
      </c>
      <c r="T730" s="45" t="str">
        <f t="array" ref="T730">IF(ISBLANK(BO730),IFERROR(
  INDEX(
    INDEX('{INDEX} Payment Terms'!$A:$G, , MATCH(T$3, '{INDEX} Payment Terms'!$4:$4, 0)),
    MATCH(Q730, INDEX('{INDEX} Payment Terms'!$A:$G,0, MATCH("Payment Condition", '{INDEX} Payment Terms'!$4:$4, 0)), 0)
  ),
""),"Cancelled")
</f>
        <v/>
      </c>
      <c r="U730" s="46" t="b">
        <v>0</v>
      </c>
      <c r="V730" s="47" t="str">
        <f>IFERROR(__xludf.DUMMYFUNCTION("IF(OR(L730=""Duo Booking"", L730=""Group Booking""),
IF(U730=FALSE,"""",
    LET(
      bookingType, L730,
      tour, M730,
      mainFirst, H730,
      mainLast, I730,
      mainEmail, G730,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$L$4:L730, bookingType,
          $M$4:M730, tour,
          $H$4:H730, mainFirst,
          $I$4:I730, mainLast,
          $G$4:G730, mainEmail
        ),
        ""000""
      ),
  "&amp;"    baseID &amp; ""-"" &amp; memberNumber
    )
  ),
  """"
)
"),"")</f>
        <v/>
      </c>
      <c r="W730" s="48"/>
      <c r="X730" s="85" t="b">
        <v>0</v>
      </c>
      <c r="Y730" s="85" t="b">
        <v>0</v>
      </c>
      <c r="Z730" s="85" t="b">
        <v>0</v>
      </c>
      <c r="AA730" s="50"/>
      <c r="AB730" s="51"/>
      <c r="AC730" s="85" t="b">
        <v>0</v>
      </c>
      <c r="AD730" s="92"/>
      <c r="AE730" s="88"/>
      <c r="AF730" s="36" t="str">
        <f t="array" ref="AF730">IF(M730="","",INDEX(
      '{INDEX} Tour Packages'!$A:$ZP,
      MATCH($M730, '{INDEX} Tour Packages'!$A:$A, 0),
      MATCH(AF$3, '{INDEX} Tour Packages'!$4:$4, 0)
    ))</f>
        <v/>
      </c>
      <c r="AG730" s="36" t="str">
        <f t="array" ref="AG730">IF(M730="","",INDEX(
      '{INDEX} Tour Packages'!$A:$ZP,
      MATCH($M730, '{INDEX} Tour Packages'!$A:$A, 0),
      MATCH(AG$3, '{INDEX} Tour Packages'!$4:$4, 0)
    ))</f>
        <v/>
      </c>
      <c r="AH730" s="36" t="str">
        <f t="array" ref="AH730">IF(M730="","",INDEX(
      '{INDEX} Tour Packages'!$A:$ZP,
      MATCH($M730, '{INDEX} Tour Packages'!$A:$A, 0),
      MATCH(AH$3, '{INDEX} Tour Packages'!$4:$4, 0)
    ))</f>
        <v/>
      </c>
      <c r="AI730" s="54" t="str">
        <f t="shared" si="9"/>
        <v/>
      </c>
      <c r="AJ730" s="42"/>
      <c r="AK730" s="55"/>
      <c r="AL730" s="46" t="b">
        <v>0</v>
      </c>
      <c r="AM730" s="56"/>
      <c r="AN730" s="57" t="str">
        <f t="shared" si="10"/>
        <v/>
      </c>
      <c r="AO730" s="58" t="str">
        <f t="shared" si="11"/>
        <v/>
      </c>
      <c r="AP730" s="59"/>
      <c r="AQ730" s="60"/>
      <c r="AR730" s="61"/>
      <c r="AS730" s="61"/>
      <c r="AT730" s="61" t="str">
        <f>IFERROR(__xludf.DUMMYFUNCTION("IF( 
  OR($AJ730=""Full Payment"", ISBLANK($K730)),
  """",
  IF(
    OR(
      Q730=""Standard Booking, P1"",
      Q730=""Standard Booking, P2"",
      Q730=""Standard Booking, P3"",
      Q730=""Standard Booking, P4""
    ),
    LET(
      resDate,   $"&amp;"K730,
      tourDate,  $N730,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0" s="62" t="str">
        <f t="shared" si="12"/>
        <v/>
      </c>
      <c r="AV730" s="63"/>
      <c r="AW730" s="64"/>
      <c r="AX730" s="64"/>
      <c r="AY730" s="64"/>
      <c r="AZ730" s="64" t="str">
        <f>IFERROR(__xludf.DUMMYFUNCTION("IF(
  OR($AJ730=""Full Payment"",$AJ730=""P1"", ISBLANK($K730)),
  """",
  IF(
    OR(
      $Q730=""Standard Booking, P2"",
      $Q730=""Standard Booking, P3"",
      $Q730=""Standard Booking, P4""
    ),
    LET(
      resDate,   $K730,
      tourDate,"&amp;"  $N730,
      monthCount, DATEDIF(resDate, tourDate, ""M"") + 1,
      secondDates, ARRAYFORMULA(
        DATE(
          YEAR(resDate),
          MONTH(resDate) + SEQUENCE(monthCount),
          2
        )
      ),
      validDates, FILTER(
        sec"&amp;"ondDates,
        (secondDates &gt; resDate + 2) *
        (secondDates &lt;= tourDate - 3)
      ),
      IF(
        OR($AJ730=""P2"", $AJ730=""P3"", $AJ730=""P4""),
        IF(
          COUNTA(validDates) &lt; 2,
          """",
          TEXT(INDEX(validDates"&amp;", 2), ""mmm d, yyyy"")
        ),
        IF(
          COUNTA(validDates) &lt; 2,
          """",
          TEXTJOIN("", "", TRUE,
            TEXT(INDEX(validDates, 1), ""mmm d, yyyy""),
            TEXT(INDEX(validDates, 2), ""mmm d, yyyy"")
          )
 "&amp;"       )
      )
    ),
    """"
  )
)
"),"")</f>
        <v/>
      </c>
      <c r="BA730" s="65" t="str">
        <f t="shared" si="13"/>
        <v/>
      </c>
      <c r="BB730" s="63"/>
      <c r="BC730" s="64"/>
      <c r="BD730" s="64"/>
      <c r="BE730" s="64"/>
      <c r="BF730" s="64" t="str">
        <f>IFERROR(__xludf.DUMMYFUNCTION("IF(
  OR($AJ730=""Full Payment"",$AJ730=""P1"", $AJ730=""P2""),
  """",
  IF(
    AND(
      NOT(ISBLANK($K730)),
      OR(
        Q730=""Standard Booking, P3"",
        Q730=""Standard Booking, P4""
      )
    ),
    LET(
      resDate,   $K730,
      "&amp;"tourDate,  $N730,
      monthCount, DATEDIF(resDate, tourDate, ""M"") + 1,
      secondDates, ARRAYFORMULA(
        DATE(
          YEAR(resDate),
          MONTH(resDate) + SEQUENCE(monthCount),
          2
        )
      ),
      validDates, FILTER(
  "&amp;"      secondDates,
        (secondDates &gt; resDate + 2) *
        (secondDates &lt;= tourDate - 3)
      ),
      IF(
        $AJ730=""P4"",
        IF(
          COUNTA(validDates) &lt; 3,
          """",
          TEXT(INDEX(validDates, 3), ""mmm d, yyyy"")
  "&amp;"      ),
        IF(
          $AJ730=""P3"",
          IF(
            COUNTA(validDates) &lt; 3,
            """",
            TEXT(INDEX(validDates, 3), ""mmm d, yyyy"")
          ),
          IF(
            COUNTA(validDates) &lt; 3,
            """",
    "&amp;"        TEXTJOIN("", "", TRUE,
              TEXT(INDEX(validDates, 1), ""mmm d, yyyy""),
              TEXT(INDEX(validDates, 2), ""mmm d, yyyy""),
              TEXT(INDEX(validDates, 3), ""mmm d, yyyy"")
            )
          )
        )
      )
    "&amp;"),
    """"
  )
)
"),"")</f>
        <v/>
      </c>
      <c r="BG730" s="65" t="str">
        <f t="shared" si="14"/>
        <v/>
      </c>
      <c r="BH730" s="63"/>
      <c r="BI730" s="64"/>
      <c r="BJ730" s="64"/>
      <c r="BK730" s="64"/>
      <c r="BL730" s="64" t="str">
        <f>IFERROR(__xludf.DUMMYFUNCTION("IF(
  OR($AJ730=""Full Payment"",$AJ730=""P1"",$AJ730=""P2"",$AJ730=""P3""),
  """",
  IF(
    AND(
      NOT(ISBLANK($K730)),
      $Q730=""Standard Booking, P4""
    ),
    LET(
      resDate,   $K730,
      tourDate,  $N730,
      monthCount, DATEDIF(r"&amp;"esDate, tourDate, ""M"") + 1,
      secondDates, ARRAYFORMULA(
        DATE(
          YEAR(resDate),
          MONTH(resDate) + SEQUENCE(monthCount),
          2
        )
      ),
      validDates, FILTER(
        secondDates,
        (secondDates &gt; res"&amp;"Date + 2) *
        (secondDates &lt;= tourDate - 3)
      ),
      IF(
        $AJ730=""P4"",
        IF(
          COUNTA(validDates) &lt; 4,
          """",
          TEXT(
            INDEX(validDates, 4),
            ""mmm d, yyyy""
          )
        ),
"&amp;"        IF(
          COUNTA(validDates) &lt; 4,
          """",
          TEXTJOIN(
            "", "", TRUE,
            TEXT(INDEX(validDates, 1), ""mmm d, yyyy""),
            TEXT(INDEX(validDates, 2), ""mmm d, yyyy""),
            TEXT(INDEX(validDates"&amp;", 3), ""mmm d, yyyy""),
            TEXT(INDEX(validDates, 4), ""mmm d, yyyy"")
          )
        )
      )
    ),
    """"
  )
)
"),"")</f>
        <v/>
      </c>
      <c r="BM730" s="65" t="str">
        <f t="shared" si="15"/>
        <v/>
      </c>
      <c r="BN730" s="66"/>
      <c r="BO730" s="67"/>
      <c r="BP730" s="49" t="b">
        <v>0</v>
      </c>
      <c r="BQ730" s="49" t="b">
        <v>0</v>
      </c>
      <c r="BR730" s="68"/>
      <c r="BS730" s="69"/>
      <c r="BT730" s="70" t="b">
        <v>0</v>
      </c>
      <c r="BU730" s="71"/>
      <c r="BV730" s="72"/>
      <c r="BW730" s="86" t="b">
        <v>0</v>
      </c>
      <c r="BX730" s="87"/>
    </row>
    <row r="731">
      <c r="A731" s="35" t="str">
        <f t="shared" si="1"/>
        <v/>
      </c>
      <c r="B731" s="36" t="str">
        <f t="shared" si="2"/>
        <v/>
      </c>
      <c r="C731" s="36" t="str">
        <f t="array" ref="C731">IF(
  M731="",
  "",
  IFERROR(
    INDEX(
      '{INDEX} Tour Packages'!$A:$ZZ,
      MATCH(
        M731,
        INDEX(
          '{INDEX} Tour Packages'!$A:$ZZ,
          ,
          MATCH("Tour Package Name", '{INDEX} Tour Packages'!$4:$4, 0)
        ),
        0
      ),
      MATCH("Tour Code", '{INDEX} Tour Packages'!$4:$4, 0)
    ),
    "XXX"
  )
)
</f>
        <v/>
      </c>
      <c r="D731" s="36" t="str">
        <f t="shared" si="3"/>
        <v/>
      </c>
      <c r="E731" s="36" t="str">
        <f t="shared" si="4"/>
        <v/>
      </c>
      <c r="F731" s="37" t="str">
        <f t="shared" si="5"/>
        <v/>
      </c>
      <c r="G731" s="89"/>
      <c r="H731" s="89"/>
      <c r="I731" s="90"/>
      <c r="J731" s="40" t="str">
        <f t="shared" si="16"/>
        <v> </v>
      </c>
      <c r="K731" s="91"/>
      <c r="L731" s="55"/>
      <c r="M731" s="55"/>
      <c r="N731" s="91"/>
      <c r="O731" s="43" t="str">
        <f>IFERROR(__xludf.DUMMYFUNCTION("IF(N731="""","""",IFERROR(
  N731 + VALUE(REGEXEXTRACT(P731, ""(\d+)\s+Days"")),
  """"
)
)"),"")</f>
        <v/>
      </c>
      <c r="P731" s="43" t="str">
        <f t="array" ref="P731">IFERROR(
  INDEX(
    INDEX('{INDEX} Tour Packages'!$A:$ZZ, , MATCH(P$3, '{INDEX} Tour Packages'!$4:$4, 0)),
    MATCH(M731, INDEX('{INDEX} Tour Packages'!$A:$ZZ,0, MATCH("Tour Package Name", '{INDEX} Tour Packages'!$4:$4, 0)), 0)
  ),
"")
</f>
        <v/>
      </c>
      <c r="Q731" s="44" t="str">
        <f t="shared" si="7"/>
        <v/>
      </c>
      <c r="R731" s="44" t="str">
        <f>IFERROR(__xludf.DUMMYFUNCTION("IF(OR(ISBLANK(K731), ISBLANK(N731)), """", 
  LET(
    resDate, K731,
    tourDate, N731,
    monthCount, MAX(0, DATEDIF(resDate, tourDate - 3, ""M"") + 1),
    secondDates, ARRAYFORMULA(DATE(YEAR(resDate), MONTH(resDate) + SEQUENCE(monthCount), 2)),
    "&amp;"validDates, FILTER(secondDates, (secondDates &gt; resDate + 2) * (secondDates &lt;= tourDate - 3)),
    IF(ISERROR(validDates), 0, COUNTA(validDates))
  )
)
"),"")</f>
        <v/>
      </c>
      <c r="S731" s="44" t="str">
        <f t="shared" si="8"/>
        <v/>
      </c>
      <c r="T731" s="45" t="str">
        <f t="array" ref="T731">IF(ISBLANK(BO731),IFERROR(
  INDEX(
    INDEX('{INDEX} Payment Terms'!$A:$G, , MATCH(T$3, '{INDEX} Payment Terms'!$4:$4, 0)),
    MATCH(Q731, INDEX('{INDEX} Payment Terms'!$A:$G,0, MATCH("Payment Condition", '{INDEX} Payment Terms'!$4:$4, 0)), 0)
  ),
""),"Cancelled")
</f>
        <v/>
      </c>
      <c r="U731" s="46" t="b">
        <v>0</v>
      </c>
      <c r="V731" s="47" t="str">
        <f>IFERROR(__xludf.DUMMYFUNCTION("IF(OR(L731=""Duo Booking"", L731=""Group Booking""),
IF(U731=FALSE,"""",
    LET(
      bookingType, L731,
      tour, M731,
      mainFirst, H731,
      mainLast, I731,
      mainEmail, G731,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$L$4:L731, bookingType,
          $M$4:M731, tour,
          $H$4:H731, mainFirst,
          $I$4:I731, mainLast,
          $G$4:G731, mainEmail
        ),
        ""000""
      ),
  "&amp;"    baseID &amp; ""-"" &amp; memberNumber
    )
  ),
  """"
)
"),"")</f>
        <v/>
      </c>
      <c r="W731" s="48"/>
      <c r="X731" s="85" t="b">
        <v>0</v>
      </c>
      <c r="Y731" s="85" t="b">
        <v>0</v>
      </c>
      <c r="Z731" s="85" t="b">
        <v>0</v>
      </c>
      <c r="AA731" s="50"/>
      <c r="AB731" s="51"/>
      <c r="AC731" s="85" t="b">
        <v>0</v>
      </c>
      <c r="AD731" s="92"/>
      <c r="AE731" s="88"/>
      <c r="AF731" s="36" t="str">
        <f t="array" ref="AF731">IF(M731="","",INDEX(
      '{INDEX} Tour Packages'!$A:$ZP,
      MATCH($M731, '{INDEX} Tour Packages'!$A:$A, 0),
      MATCH(AF$3, '{INDEX} Tour Packages'!$4:$4, 0)
    ))</f>
        <v/>
      </c>
      <c r="AG731" s="36" t="str">
        <f t="array" ref="AG731">IF(M731="","",INDEX(
      '{INDEX} Tour Packages'!$A:$ZP,
      MATCH($M731, '{INDEX} Tour Packages'!$A:$A, 0),
      MATCH(AG$3, '{INDEX} Tour Packages'!$4:$4, 0)
    ))</f>
        <v/>
      </c>
      <c r="AH731" s="36" t="str">
        <f t="array" ref="AH731">IF(M731="","",INDEX(
      '{INDEX} Tour Packages'!$A:$ZP,
      MATCH($M731, '{INDEX} Tour Packages'!$A:$A, 0),
      MATCH(AH$3, '{INDEX} Tour Packages'!$4:$4, 0)
    ))</f>
        <v/>
      </c>
      <c r="AI731" s="54" t="str">
        <f t="shared" si="9"/>
        <v/>
      </c>
      <c r="AJ731" s="42"/>
      <c r="AK731" s="55"/>
      <c r="AL731" s="46" t="b">
        <v>0</v>
      </c>
      <c r="AM731" s="56"/>
      <c r="AN731" s="57" t="str">
        <f t="shared" si="10"/>
        <v/>
      </c>
      <c r="AO731" s="58" t="str">
        <f t="shared" si="11"/>
        <v/>
      </c>
      <c r="AP731" s="59"/>
      <c r="AQ731" s="60"/>
      <c r="AR731" s="61"/>
      <c r="AS731" s="61"/>
      <c r="AT731" s="61" t="str">
        <f>IFERROR(__xludf.DUMMYFUNCTION("IF( 
  OR($AJ731=""Full Payment"", ISBLANK($K731)),
  """",
  IF(
    OR(
      Q731=""Standard Booking, P1"",
      Q731=""Standard Booking, P2"",
      Q731=""Standard Booking, P3"",
      Q731=""Standard Booking, P4""
    ),
    LET(
      resDate,   $"&amp;"K731,
      tourDate,  $N731,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1" s="62" t="str">
        <f t="shared" si="12"/>
        <v/>
      </c>
      <c r="AV731" s="63"/>
      <c r="AW731" s="64"/>
      <c r="AX731" s="64"/>
      <c r="AY731" s="64"/>
      <c r="AZ731" s="64" t="str">
        <f>IFERROR(__xludf.DUMMYFUNCTION("IF(
  OR($AJ731=""Full Payment"",$AJ731=""P1"", ISBLANK($K731)),
  """",
  IF(
    OR(
      $Q731=""Standard Booking, P2"",
      $Q731=""Standard Booking, P3"",
      $Q731=""Standard Booking, P4""
    ),
    LET(
      resDate,   $K731,
      tourDate,"&amp;"  $N731,
      monthCount, DATEDIF(resDate, tourDate, ""M"") + 1,
      secondDates, ARRAYFORMULA(
        DATE(
          YEAR(resDate),
          MONTH(resDate) + SEQUENCE(monthCount),
          2
        )
      ),
      validDates, FILTER(
        sec"&amp;"ondDates,
        (secondDates &gt; resDate + 2) *
        (secondDates &lt;= tourDate - 3)
      ),
      IF(
        OR($AJ731=""P2"", $AJ731=""P3"", $AJ731=""P4""),
        IF(
          COUNTA(validDates) &lt; 2,
          """",
          TEXT(INDEX(validDates"&amp;", 2), ""mmm d, yyyy"")
        ),
        IF(
          COUNTA(validDates) &lt; 2,
          """",
          TEXTJOIN("", "", TRUE,
            TEXT(INDEX(validDates, 1), ""mmm d, yyyy""),
            TEXT(INDEX(validDates, 2), ""mmm d, yyyy"")
          )
 "&amp;"       )
      )
    ),
    """"
  )
)
"),"")</f>
        <v/>
      </c>
      <c r="BA731" s="65" t="str">
        <f t="shared" si="13"/>
        <v/>
      </c>
      <c r="BB731" s="63"/>
      <c r="BC731" s="64"/>
      <c r="BD731" s="64"/>
      <c r="BE731" s="64"/>
      <c r="BF731" s="64" t="str">
        <f>IFERROR(__xludf.DUMMYFUNCTION("IF(
  OR($AJ731=""Full Payment"",$AJ731=""P1"", $AJ731=""P2""),
  """",
  IF(
    AND(
      NOT(ISBLANK($K731)),
      OR(
        Q731=""Standard Booking, P3"",
        Q731=""Standard Booking, P4""
      )
    ),
    LET(
      resDate,   $K731,
      "&amp;"tourDate,  $N731,
      monthCount, DATEDIF(resDate, tourDate, ""M"") + 1,
      secondDates, ARRAYFORMULA(
        DATE(
          YEAR(resDate),
          MONTH(resDate) + SEQUENCE(monthCount),
          2
        )
      ),
      validDates, FILTER(
  "&amp;"      secondDates,
        (secondDates &gt; resDate + 2) *
        (secondDates &lt;= tourDate - 3)
      ),
      IF(
        $AJ731=""P4"",
        IF(
          COUNTA(validDates) &lt; 3,
          """",
          TEXT(INDEX(validDates, 3), ""mmm d, yyyy"")
  "&amp;"      ),
        IF(
          $AJ731=""P3"",
          IF(
            COUNTA(validDates) &lt; 3,
            """",
            TEXT(INDEX(validDates, 3), ""mmm d, yyyy"")
          ),
          IF(
            COUNTA(validDates) &lt; 3,
            """",
    "&amp;"        TEXTJOIN("", "", TRUE,
              TEXT(INDEX(validDates, 1), ""mmm d, yyyy""),
              TEXT(INDEX(validDates, 2), ""mmm d, yyyy""),
              TEXT(INDEX(validDates, 3), ""mmm d, yyyy"")
            )
          )
        )
      )
    "&amp;"),
    """"
  )
)
"),"")</f>
        <v/>
      </c>
      <c r="BG731" s="65" t="str">
        <f t="shared" si="14"/>
        <v/>
      </c>
      <c r="BH731" s="63"/>
      <c r="BI731" s="64"/>
      <c r="BJ731" s="64"/>
      <c r="BK731" s="64"/>
      <c r="BL731" s="64" t="str">
        <f>IFERROR(__xludf.DUMMYFUNCTION("IF(
  OR($AJ731=""Full Payment"",$AJ731=""P1"",$AJ731=""P2"",$AJ731=""P3""),
  """",
  IF(
    AND(
      NOT(ISBLANK($K731)),
      $Q731=""Standard Booking, P4""
    ),
    LET(
      resDate,   $K731,
      tourDate,  $N731,
      monthCount, DATEDIF(r"&amp;"esDate, tourDate, ""M"") + 1,
      secondDates, ARRAYFORMULA(
        DATE(
          YEAR(resDate),
          MONTH(resDate) + SEQUENCE(monthCount),
          2
        )
      ),
      validDates, FILTER(
        secondDates,
        (secondDates &gt; res"&amp;"Date + 2) *
        (secondDates &lt;= tourDate - 3)
      ),
      IF(
        $AJ731=""P4"",
        IF(
          COUNTA(validDates) &lt; 4,
          """",
          TEXT(
            INDEX(validDates, 4),
            ""mmm d, yyyy""
          )
        ),
"&amp;"        IF(
          COUNTA(validDates) &lt; 4,
          """",
          TEXTJOIN(
            "", "", TRUE,
            TEXT(INDEX(validDates, 1), ""mmm d, yyyy""),
            TEXT(INDEX(validDates, 2), ""mmm d, yyyy""),
            TEXT(INDEX(validDates"&amp;", 3), ""mmm d, yyyy""),
            TEXT(INDEX(validDates, 4), ""mmm d, yyyy"")
          )
        )
      )
    ),
    """"
  )
)
"),"")</f>
        <v/>
      </c>
      <c r="BM731" s="65" t="str">
        <f t="shared" si="15"/>
        <v/>
      </c>
      <c r="BN731" s="66"/>
      <c r="BO731" s="67"/>
      <c r="BP731" s="49" t="b">
        <v>0</v>
      </c>
      <c r="BQ731" s="49" t="b">
        <v>0</v>
      </c>
      <c r="BR731" s="68"/>
      <c r="BS731" s="69"/>
      <c r="BT731" s="70" t="b">
        <v>0</v>
      </c>
      <c r="BU731" s="71"/>
      <c r="BV731" s="72"/>
      <c r="BW731" s="86" t="b">
        <v>0</v>
      </c>
      <c r="BX731" s="87"/>
    </row>
    <row r="732">
      <c r="A732" s="35" t="str">
        <f t="shared" si="1"/>
        <v/>
      </c>
      <c r="B732" s="36" t="str">
        <f t="shared" si="2"/>
        <v/>
      </c>
      <c r="C732" s="36" t="str">
        <f t="array" ref="C732">IF(
  M732="",
  "",
  IFERROR(
    INDEX(
      '{INDEX} Tour Packages'!$A:$ZZ,
      MATCH(
        M732,
        INDEX(
          '{INDEX} Tour Packages'!$A:$ZZ,
          ,
          MATCH("Tour Package Name", '{INDEX} Tour Packages'!$4:$4, 0)
        ),
        0
      ),
      MATCH("Tour Code", '{INDEX} Tour Packages'!$4:$4, 0)
    ),
    "XXX"
  )
)
</f>
        <v/>
      </c>
      <c r="D732" s="36" t="str">
        <f t="shared" si="3"/>
        <v/>
      </c>
      <c r="E732" s="36" t="str">
        <f t="shared" si="4"/>
        <v/>
      </c>
      <c r="F732" s="37" t="str">
        <f t="shared" si="5"/>
        <v/>
      </c>
      <c r="G732" s="89"/>
      <c r="H732" s="89"/>
      <c r="I732" s="90"/>
      <c r="J732" s="40" t="str">
        <f t="shared" si="16"/>
        <v> </v>
      </c>
      <c r="K732" s="91"/>
      <c r="L732" s="55"/>
      <c r="M732" s="55"/>
      <c r="N732" s="91"/>
      <c r="O732" s="43" t="str">
        <f>IFERROR(__xludf.DUMMYFUNCTION("IF(N732="""","""",IFERROR(
  N732 + VALUE(REGEXEXTRACT(P732, ""(\d+)\s+Days"")),
  """"
)
)"),"")</f>
        <v/>
      </c>
      <c r="P732" s="43" t="str">
        <f t="array" ref="P732">IFERROR(
  INDEX(
    INDEX('{INDEX} Tour Packages'!$A:$ZZ, , MATCH(P$3, '{INDEX} Tour Packages'!$4:$4, 0)),
    MATCH(M732, INDEX('{INDEX} Tour Packages'!$A:$ZZ,0, MATCH("Tour Package Name", '{INDEX} Tour Packages'!$4:$4, 0)), 0)
  ),
"")
</f>
        <v/>
      </c>
      <c r="Q732" s="44" t="str">
        <f t="shared" si="7"/>
        <v/>
      </c>
      <c r="R732" s="44" t="str">
        <f>IFERROR(__xludf.DUMMYFUNCTION("IF(OR(ISBLANK(K732), ISBLANK(N732)), """", 
  LET(
    resDate, K732,
    tourDate, N732,
    monthCount, MAX(0, DATEDIF(resDate, tourDate - 3, ""M"") + 1),
    secondDates, ARRAYFORMULA(DATE(YEAR(resDate), MONTH(resDate) + SEQUENCE(monthCount), 2)),
    "&amp;"validDates, FILTER(secondDates, (secondDates &gt; resDate + 2) * (secondDates &lt;= tourDate - 3)),
    IF(ISERROR(validDates), 0, COUNTA(validDates))
  )
)
"),"")</f>
        <v/>
      </c>
      <c r="S732" s="44" t="str">
        <f t="shared" si="8"/>
        <v/>
      </c>
      <c r="T732" s="45" t="str">
        <f t="array" ref="T732">IF(ISBLANK(BO732),IFERROR(
  INDEX(
    INDEX('{INDEX} Payment Terms'!$A:$G, , MATCH(T$3, '{INDEX} Payment Terms'!$4:$4, 0)),
    MATCH(Q732, INDEX('{INDEX} Payment Terms'!$A:$G,0, MATCH("Payment Condition", '{INDEX} Payment Terms'!$4:$4, 0)), 0)
  ),
""),"Cancelled")
</f>
        <v/>
      </c>
      <c r="U732" s="46" t="b">
        <v>0</v>
      </c>
      <c r="V732" s="47" t="str">
        <f>IFERROR(__xludf.DUMMYFUNCTION("IF(OR(L732=""Duo Booking"", L732=""Group Booking""),
IF(U732=FALSE,"""",
    LET(
      bookingType, L732,
      tour, M732,
      mainFirst, H732,
      mainLast, I732,
      mainEmail, G732,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$L$4:L732, bookingType,
          $M$4:M732, tour,
          $H$4:H732, mainFirst,
          $I$4:I732, mainLast,
          $G$4:G732, mainEmail
        ),
        ""000""
      ),
  "&amp;"    baseID &amp; ""-"" &amp; memberNumber
    )
  ),
  """"
)
"),"")</f>
        <v/>
      </c>
      <c r="W732" s="48"/>
      <c r="X732" s="85" t="b">
        <v>0</v>
      </c>
      <c r="Y732" s="85" t="b">
        <v>0</v>
      </c>
      <c r="Z732" s="85" t="b">
        <v>0</v>
      </c>
      <c r="AA732" s="50"/>
      <c r="AB732" s="51"/>
      <c r="AC732" s="85" t="b">
        <v>0</v>
      </c>
      <c r="AD732" s="92"/>
      <c r="AE732" s="88"/>
      <c r="AF732" s="36" t="str">
        <f t="array" ref="AF732">IF(M732="","",INDEX(
      '{INDEX} Tour Packages'!$A:$ZP,
      MATCH($M732, '{INDEX} Tour Packages'!$A:$A, 0),
      MATCH(AF$3, '{INDEX} Tour Packages'!$4:$4, 0)
    ))</f>
        <v/>
      </c>
      <c r="AG732" s="36" t="str">
        <f t="array" ref="AG732">IF(M732="","",INDEX(
      '{INDEX} Tour Packages'!$A:$ZP,
      MATCH($M732, '{INDEX} Tour Packages'!$A:$A, 0),
      MATCH(AG$3, '{INDEX} Tour Packages'!$4:$4, 0)
    ))</f>
        <v/>
      </c>
      <c r="AH732" s="36" t="str">
        <f t="array" ref="AH732">IF(M732="","",INDEX(
      '{INDEX} Tour Packages'!$A:$ZP,
      MATCH($M732, '{INDEX} Tour Packages'!$A:$A, 0),
      MATCH(AH$3, '{INDEX} Tour Packages'!$4:$4, 0)
    ))</f>
        <v/>
      </c>
      <c r="AI732" s="54" t="str">
        <f t="shared" si="9"/>
        <v/>
      </c>
      <c r="AJ732" s="42"/>
      <c r="AK732" s="55"/>
      <c r="AL732" s="46" t="b">
        <v>0</v>
      </c>
      <c r="AM732" s="56"/>
      <c r="AN732" s="57" t="str">
        <f t="shared" si="10"/>
        <v/>
      </c>
      <c r="AO732" s="58" t="str">
        <f t="shared" si="11"/>
        <v/>
      </c>
      <c r="AP732" s="59"/>
      <c r="AQ732" s="60"/>
      <c r="AR732" s="61"/>
      <c r="AS732" s="61"/>
      <c r="AT732" s="61" t="str">
        <f>IFERROR(__xludf.DUMMYFUNCTION("IF( 
  OR($AJ732=""Full Payment"", ISBLANK($K732)),
  """",
  IF(
    OR(
      Q732=""Standard Booking, P1"",
      Q732=""Standard Booking, P2"",
      Q732=""Standard Booking, P3"",
      Q732=""Standard Booking, P4""
    ),
    LET(
      resDate,   $"&amp;"K732,
      tourDate,  $N732,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2" s="62" t="str">
        <f t="shared" si="12"/>
        <v/>
      </c>
      <c r="AV732" s="63"/>
      <c r="AW732" s="64"/>
      <c r="AX732" s="64"/>
      <c r="AY732" s="64"/>
      <c r="AZ732" s="64" t="str">
        <f>IFERROR(__xludf.DUMMYFUNCTION("IF(
  OR($AJ732=""Full Payment"",$AJ732=""P1"", ISBLANK($K732)),
  """",
  IF(
    OR(
      $Q732=""Standard Booking, P2"",
      $Q732=""Standard Booking, P3"",
      $Q732=""Standard Booking, P4""
    ),
    LET(
      resDate,   $K732,
      tourDate,"&amp;"  $N732,
      monthCount, DATEDIF(resDate, tourDate, ""M"") + 1,
      secondDates, ARRAYFORMULA(
        DATE(
          YEAR(resDate),
          MONTH(resDate) + SEQUENCE(monthCount),
          2
        )
      ),
      validDates, FILTER(
        sec"&amp;"ondDates,
        (secondDates &gt; resDate + 2) *
        (secondDates &lt;= tourDate - 3)
      ),
      IF(
        OR($AJ732=""P2"", $AJ732=""P3"", $AJ732=""P4""),
        IF(
          COUNTA(validDates) &lt; 2,
          """",
          TEXT(INDEX(validDates"&amp;", 2), ""mmm d, yyyy"")
        ),
        IF(
          COUNTA(validDates) &lt; 2,
          """",
          TEXTJOIN("", "", TRUE,
            TEXT(INDEX(validDates, 1), ""mmm d, yyyy""),
            TEXT(INDEX(validDates, 2), ""mmm d, yyyy"")
          )
 "&amp;"       )
      )
    ),
    """"
  )
)
"),"")</f>
        <v/>
      </c>
      <c r="BA732" s="65" t="str">
        <f t="shared" si="13"/>
        <v/>
      </c>
      <c r="BB732" s="63"/>
      <c r="BC732" s="64"/>
      <c r="BD732" s="64"/>
      <c r="BE732" s="64"/>
      <c r="BF732" s="64" t="str">
        <f>IFERROR(__xludf.DUMMYFUNCTION("IF(
  OR($AJ732=""Full Payment"",$AJ732=""P1"", $AJ732=""P2""),
  """",
  IF(
    AND(
      NOT(ISBLANK($K732)),
      OR(
        Q732=""Standard Booking, P3"",
        Q732=""Standard Booking, P4""
      )
    ),
    LET(
      resDate,   $K732,
      "&amp;"tourDate,  $N732,
      monthCount, DATEDIF(resDate, tourDate, ""M"") + 1,
      secondDates, ARRAYFORMULA(
        DATE(
          YEAR(resDate),
          MONTH(resDate) + SEQUENCE(monthCount),
          2
        )
      ),
      validDates, FILTER(
  "&amp;"      secondDates,
        (secondDates &gt; resDate + 2) *
        (secondDates &lt;= tourDate - 3)
      ),
      IF(
        $AJ732=""P4"",
        IF(
          COUNTA(validDates) &lt; 3,
          """",
          TEXT(INDEX(validDates, 3), ""mmm d, yyyy"")
  "&amp;"      ),
        IF(
          $AJ732=""P3"",
          IF(
            COUNTA(validDates) &lt; 3,
            """",
            TEXT(INDEX(validDates, 3), ""mmm d, yyyy"")
          ),
          IF(
            COUNTA(validDates) &lt; 3,
            """",
    "&amp;"        TEXTJOIN("", "", TRUE,
              TEXT(INDEX(validDates, 1), ""mmm d, yyyy""),
              TEXT(INDEX(validDates, 2), ""mmm d, yyyy""),
              TEXT(INDEX(validDates, 3), ""mmm d, yyyy"")
            )
          )
        )
      )
    "&amp;"),
    """"
  )
)
"),"")</f>
        <v/>
      </c>
      <c r="BG732" s="65" t="str">
        <f t="shared" si="14"/>
        <v/>
      </c>
      <c r="BH732" s="63"/>
      <c r="BI732" s="64"/>
      <c r="BJ732" s="64"/>
      <c r="BK732" s="64"/>
      <c r="BL732" s="64" t="str">
        <f>IFERROR(__xludf.DUMMYFUNCTION("IF(
  OR($AJ732=""Full Payment"",$AJ732=""P1"",$AJ732=""P2"",$AJ732=""P3""),
  """",
  IF(
    AND(
      NOT(ISBLANK($K732)),
      $Q732=""Standard Booking, P4""
    ),
    LET(
      resDate,   $K732,
      tourDate,  $N732,
      monthCount, DATEDIF(r"&amp;"esDate, tourDate, ""M"") + 1,
      secondDates, ARRAYFORMULA(
        DATE(
          YEAR(resDate),
          MONTH(resDate) + SEQUENCE(monthCount),
          2
        )
      ),
      validDates, FILTER(
        secondDates,
        (secondDates &gt; res"&amp;"Date + 2) *
        (secondDates &lt;= tourDate - 3)
      ),
      IF(
        $AJ732=""P4"",
        IF(
          COUNTA(validDates) &lt; 4,
          """",
          TEXT(
            INDEX(validDates, 4),
            ""mmm d, yyyy""
          )
        ),
"&amp;"        IF(
          COUNTA(validDates) &lt; 4,
          """",
          TEXTJOIN(
            "", "", TRUE,
            TEXT(INDEX(validDates, 1), ""mmm d, yyyy""),
            TEXT(INDEX(validDates, 2), ""mmm d, yyyy""),
            TEXT(INDEX(validDates"&amp;", 3), ""mmm d, yyyy""),
            TEXT(INDEX(validDates, 4), ""mmm d, yyyy"")
          )
        )
      )
    ),
    """"
  )
)
"),"")</f>
        <v/>
      </c>
      <c r="BM732" s="65" t="str">
        <f t="shared" si="15"/>
        <v/>
      </c>
      <c r="BN732" s="66"/>
      <c r="BO732" s="67"/>
      <c r="BP732" s="49" t="b">
        <v>0</v>
      </c>
      <c r="BQ732" s="49" t="b">
        <v>0</v>
      </c>
      <c r="BR732" s="68"/>
      <c r="BS732" s="69"/>
      <c r="BT732" s="70" t="b">
        <v>0</v>
      </c>
      <c r="BU732" s="71"/>
      <c r="BV732" s="72"/>
      <c r="BW732" s="86" t="b">
        <v>0</v>
      </c>
      <c r="BX732" s="87"/>
    </row>
    <row r="733">
      <c r="A733" s="35" t="str">
        <f t="shared" si="1"/>
        <v/>
      </c>
      <c r="B733" s="36" t="str">
        <f t="shared" si="2"/>
        <v/>
      </c>
      <c r="C733" s="36" t="str">
        <f t="array" ref="C733">IF(
  M733="",
  "",
  IFERROR(
    INDEX(
      '{INDEX} Tour Packages'!$A:$ZZ,
      MATCH(
        M733,
        INDEX(
          '{INDEX} Tour Packages'!$A:$ZZ,
          ,
          MATCH("Tour Package Name", '{INDEX} Tour Packages'!$4:$4, 0)
        ),
        0
      ),
      MATCH("Tour Code", '{INDEX} Tour Packages'!$4:$4, 0)
    ),
    "XXX"
  )
)
</f>
        <v/>
      </c>
      <c r="D733" s="36" t="str">
        <f t="shared" si="3"/>
        <v/>
      </c>
      <c r="E733" s="36" t="str">
        <f t="shared" si="4"/>
        <v/>
      </c>
      <c r="F733" s="37" t="str">
        <f t="shared" si="5"/>
        <v/>
      </c>
      <c r="G733" s="89"/>
      <c r="H733" s="89"/>
      <c r="I733" s="90"/>
      <c r="J733" s="40" t="str">
        <f t="shared" si="16"/>
        <v> </v>
      </c>
      <c r="K733" s="91"/>
      <c r="L733" s="55"/>
      <c r="M733" s="55"/>
      <c r="N733" s="91"/>
      <c r="O733" s="43" t="str">
        <f>IFERROR(__xludf.DUMMYFUNCTION("IF(N733="""","""",IFERROR(
  N733 + VALUE(REGEXEXTRACT(P733, ""(\d+)\s+Days"")),
  """"
)
)"),"")</f>
        <v/>
      </c>
      <c r="P733" s="43" t="str">
        <f t="array" ref="P733">IFERROR(
  INDEX(
    INDEX('{INDEX} Tour Packages'!$A:$ZZ, , MATCH(P$3, '{INDEX} Tour Packages'!$4:$4, 0)),
    MATCH(M733, INDEX('{INDEX} Tour Packages'!$A:$ZZ,0, MATCH("Tour Package Name", '{INDEX} Tour Packages'!$4:$4, 0)), 0)
  ),
"")
</f>
        <v/>
      </c>
      <c r="Q733" s="44" t="str">
        <f t="shared" si="7"/>
        <v/>
      </c>
      <c r="R733" s="44" t="str">
        <f>IFERROR(__xludf.DUMMYFUNCTION("IF(OR(ISBLANK(K733), ISBLANK(N733)), """", 
  LET(
    resDate, K733,
    tourDate, N733,
    monthCount, MAX(0, DATEDIF(resDate, tourDate - 3, ""M"") + 1),
    secondDates, ARRAYFORMULA(DATE(YEAR(resDate), MONTH(resDate) + SEQUENCE(monthCount), 2)),
    "&amp;"validDates, FILTER(secondDates, (secondDates &gt; resDate + 2) * (secondDates &lt;= tourDate - 3)),
    IF(ISERROR(validDates), 0, COUNTA(validDates))
  )
)
"),"")</f>
        <v/>
      </c>
      <c r="S733" s="44" t="str">
        <f t="shared" si="8"/>
        <v/>
      </c>
      <c r="T733" s="45" t="str">
        <f t="array" ref="T733">IF(ISBLANK(BO733),IFERROR(
  INDEX(
    INDEX('{INDEX} Payment Terms'!$A:$G, , MATCH(T$3, '{INDEX} Payment Terms'!$4:$4, 0)),
    MATCH(Q733, INDEX('{INDEX} Payment Terms'!$A:$G,0, MATCH("Payment Condition", '{INDEX} Payment Terms'!$4:$4, 0)), 0)
  ),
""),"Cancelled")
</f>
        <v/>
      </c>
      <c r="U733" s="46" t="b">
        <v>0</v>
      </c>
      <c r="V733" s="47" t="str">
        <f>IFERROR(__xludf.DUMMYFUNCTION("IF(OR(L733=""Duo Booking"", L733=""Group Booking""),
IF(U733=FALSE,"""",
    LET(
      bookingType, L733,
      tour, M733,
      mainFirst, H733,
      mainLast, I733,
      mainEmail, G733,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$L$4:L733, bookingType,
          $M$4:M733, tour,
          $H$4:H733, mainFirst,
          $I$4:I733, mainLast,
          $G$4:G733, mainEmail
        ),
        ""000""
      ),
  "&amp;"    baseID &amp; ""-"" &amp; memberNumber
    )
  ),
  """"
)
"),"")</f>
        <v/>
      </c>
      <c r="W733" s="48"/>
      <c r="X733" s="85" t="b">
        <v>0</v>
      </c>
      <c r="Y733" s="85" t="b">
        <v>0</v>
      </c>
      <c r="Z733" s="85" t="b">
        <v>0</v>
      </c>
      <c r="AA733" s="50"/>
      <c r="AB733" s="51"/>
      <c r="AC733" s="85" t="b">
        <v>0</v>
      </c>
      <c r="AD733" s="92"/>
      <c r="AE733" s="88"/>
      <c r="AF733" s="36" t="str">
        <f t="array" ref="AF733">IF(M733="","",INDEX(
      '{INDEX} Tour Packages'!$A:$ZP,
      MATCH($M733, '{INDEX} Tour Packages'!$A:$A, 0),
      MATCH(AF$3, '{INDEX} Tour Packages'!$4:$4, 0)
    ))</f>
        <v/>
      </c>
      <c r="AG733" s="36" t="str">
        <f t="array" ref="AG733">IF(M733="","",INDEX(
      '{INDEX} Tour Packages'!$A:$ZP,
      MATCH($M733, '{INDEX} Tour Packages'!$A:$A, 0),
      MATCH(AG$3, '{INDEX} Tour Packages'!$4:$4, 0)
    ))</f>
        <v/>
      </c>
      <c r="AH733" s="36" t="str">
        <f t="array" ref="AH733">IF(M733="","",INDEX(
      '{INDEX} Tour Packages'!$A:$ZP,
      MATCH($M733, '{INDEX} Tour Packages'!$A:$A, 0),
      MATCH(AH$3, '{INDEX} Tour Packages'!$4:$4, 0)
    ))</f>
        <v/>
      </c>
      <c r="AI733" s="54" t="str">
        <f t="shared" si="9"/>
        <v/>
      </c>
      <c r="AJ733" s="42"/>
      <c r="AK733" s="55"/>
      <c r="AL733" s="46" t="b">
        <v>0</v>
      </c>
      <c r="AM733" s="56"/>
      <c r="AN733" s="57" t="str">
        <f t="shared" si="10"/>
        <v/>
      </c>
      <c r="AO733" s="58" t="str">
        <f t="shared" si="11"/>
        <v/>
      </c>
      <c r="AP733" s="59"/>
      <c r="AQ733" s="60"/>
      <c r="AR733" s="61"/>
      <c r="AS733" s="61"/>
      <c r="AT733" s="61" t="str">
        <f>IFERROR(__xludf.DUMMYFUNCTION("IF( 
  OR($AJ733=""Full Payment"", ISBLANK($K733)),
  """",
  IF(
    OR(
      Q733=""Standard Booking, P1"",
      Q733=""Standard Booking, P2"",
      Q733=""Standard Booking, P3"",
      Q733=""Standard Booking, P4""
    ),
    LET(
      resDate,   $"&amp;"K733,
      tourDate,  $N733,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3" s="62" t="str">
        <f t="shared" si="12"/>
        <v/>
      </c>
      <c r="AV733" s="63"/>
      <c r="AW733" s="64"/>
      <c r="AX733" s="64"/>
      <c r="AY733" s="64"/>
      <c r="AZ733" s="64" t="str">
        <f>IFERROR(__xludf.DUMMYFUNCTION("IF(
  OR($AJ733=""Full Payment"",$AJ733=""P1"", ISBLANK($K733)),
  """",
  IF(
    OR(
      $Q733=""Standard Booking, P2"",
      $Q733=""Standard Booking, P3"",
      $Q733=""Standard Booking, P4""
    ),
    LET(
      resDate,   $K733,
      tourDate,"&amp;"  $N733,
      monthCount, DATEDIF(resDate, tourDate, ""M"") + 1,
      secondDates, ARRAYFORMULA(
        DATE(
          YEAR(resDate),
          MONTH(resDate) + SEQUENCE(monthCount),
          2
        )
      ),
      validDates, FILTER(
        sec"&amp;"ondDates,
        (secondDates &gt; resDate + 2) *
        (secondDates &lt;= tourDate - 3)
      ),
      IF(
        OR($AJ733=""P2"", $AJ733=""P3"", $AJ733=""P4""),
        IF(
          COUNTA(validDates) &lt; 2,
          """",
          TEXT(INDEX(validDates"&amp;", 2), ""mmm d, yyyy"")
        ),
        IF(
          COUNTA(validDates) &lt; 2,
          """",
          TEXTJOIN("", "", TRUE,
            TEXT(INDEX(validDates, 1), ""mmm d, yyyy""),
            TEXT(INDEX(validDates, 2), ""mmm d, yyyy"")
          )
 "&amp;"       )
      )
    ),
    """"
  )
)
"),"")</f>
        <v/>
      </c>
      <c r="BA733" s="65" t="str">
        <f t="shared" si="13"/>
        <v/>
      </c>
      <c r="BB733" s="63"/>
      <c r="BC733" s="64"/>
      <c r="BD733" s="64"/>
      <c r="BE733" s="64"/>
      <c r="BF733" s="64" t="str">
        <f>IFERROR(__xludf.DUMMYFUNCTION("IF(
  OR($AJ733=""Full Payment"",$AJ733=""P1"", $AJ733=""P2""),
  """",
  IF(
    AND(
      NOT(ISBLANK($K733)),
      OR(
        Q733=""Standard Booking, P3"",
        Q733=""Standard Booking, P4""
      )
    ),
    LET(
      resDate,   $K733,
      "&amp;"tourDate,  $N733,
      monthCount, DATEDIF(resDate, tourDate, ""M"") + 1,
      secondDates, ARRAYFORMULA(
        DATE(
          YEAR(resDate),
          MONTH(resDate) + SEQUENCE(monthCount),
          2
        )
      ),
      validDates, FILTER(
  "&amp;"      secondDates,
        (secondDates &gt; resDate + 2) *
        (secondDates &lt;= tourDate - 3)
      ),
      IF(
        $AJ733=""P4"",
        IF(
          COUNTA(validDates) &lt; 3,
          """",
          TEXT(INDEX(validDates, 3), ""mmm d, yyyy"")
  "&amp;"      ),
        IF(
          $AJ733=""P3"",
          IF(
            COUNTA(validDates) &lt; 3,
            """",
            TEXT(INDEX(validDates, 3), ""mmm d, yyyy"")
          ),
          IF(
            COUNTA(validDates) &lt; 3,
            """",
    "&amp;"        TEXTJOIN("", "", TRUE,
              TEXT(INDEX(validDates, 1), ""mmm d, yyyy""),
              TEXT(INDEX(validDates, 2), ""mmm d, yyyy""),
              TEXT(INDEX(validDates, 3), ""mmm d, yyyy"")
            )
          )
        )
      )
    "&amp;"),
    """"
  )
)
"),"")</f>
        <v/>
      </c>
      <c r="BG733" s="65" t="str">
        <f t="shared" si="14"/>
        <v/>
      </c>
      <c r="BH733" s="63"/>
      <c r="BI733" s="64"/>
      <c r="BJ733" s="64"/>
      <c r="BK733" s="64"/>
      <c r="BL733" s="64" t="str">
        <f>IFERROR(__xludf.DUMMYFUNCTION("IF(
  OR($AJ733=""Full Payment"",$AJ733=""P1"",$AJ733=""P2"",$AJ733=""P3""),
  """",
  IF(
    AND(
      NOT(ISBLANK($K733)),
      $Q733=""Standard Booking, P4""
    ),
    LET(
      resDate,   $K733,
      tourDate,  $N733,
      monthCount, DATEDIF(r"&amp;"esDate, tourDate, ""M"") + 1,
      secondDates, ARRAYFORMULA(
        DATE(
          YEAR(resDate),
          MONTH(resDate) + SEQUENCE(monthCount),
          2
        )
      ),
      validDates, FILTER(
        secondDates,
        (secondDates &gt; res"&amp;"Date + 2) *
        (secondDates &lt;= tourDate - 3)
      ),
      IF(
        $AJ733=""P4"",
        IF(
          COUNTA(validDates) &lt; 4,
          """",
          TEXT(
            INDEX(validDates, 4),
            ""mmm d, yyyy""
          )
        ),
"&amp;"        IF(
          COUNTA(validDates) &lt; 4,
          """",
          TEXTJOIN(
            "", "", TRUE,
            TEXT(INDEX(validDates, 1), ""mmm d, yyyy""),
            TEXT(INDEX(validDates, 2), ""mmm d, yyyy""),
            TEXT(INDEX(validDates"&amp;", 3), ""mmm d, yyyy""),
            TEXT(INDEX(validDates, 4), ""mmm d, yyyy"")
          )
        )
      )
    ),
    """"
  )
)
"),"")</f>
        <v/>
      </c>
      <c r="BM733" s="65" t="str">
        <f t="shared" si="15"/>
        <v/>
      </c>
      <c r="BN733" s="66"/>
      <c r="BO733" s="67"/>
      <c r="BP733" s="49" t="b">
        <v>0</v>
      </c>
      <c r="BQ733" s="49" t="b">
        <v>0</v>
      </c>
      <c r="BR733" s="68"/>
      <c r="BS733" s="69"/>
      <c r="BT733" s="70" t="b">
        <v>0</v>
      </c>
      <c r="BU733" s="71"/>
      <c r="BV733" s="72"/>
      <c r="BW733" s="86" t="b">
        <v>0</v>
      </c>
      <c r="BX733" s="87"/>
    </row>
    <row r="734">
      <c r="A734" s="35" t="str">
        <f t="shared" si="1"/>
        <v/>
      </c>
      <c r="B734" s="36" t="str">
        <f t="shared" si="2"/>
        <v/>
      </c>
      <c r="C734" s="36" t="str">
        <f t="array" ref="C734">IF(
  M734="",
  "",
  IFERROR(
    INDEX(
      '{INDEX} Tour Packages'!$A:$ZZ,
      MATCH(
        M734,
        INDEX(
          '{INDEX} Tour Packages'!$A:$ZZ,
          ,
          MATCH("Tour Package Name", '{INDEX} Tour Packages'!$4:$4, 0)
        ),
        0
      ),
      MATCH("Tour Code", '{INDEX} Tour Packages'!$4:$4, 0)
    ),
    "XXX"
  )
)
</f>
        <v/>
      </c>
      <c r="D734" s="36" t="str">
        <f t="shared" si="3"/>
        <v/>
      </c>
      <c r="E734" s="36" t="str">
        <f t="shared" si="4"/>
        <v/>
      </c>
      <c r="F734" s="37" t="str">
        <f t="shared" si="5"/>
        <v/>
      </c>
      <c r="G734" s="89"/>
      <c r="H734" s="89"/>
      <c r="I734" s="90"/>
      <c r="J734" s="40" t="str">
        <f t="shared" si="16"/>
        <v> </v>
      </c>
      <c r="K734" s="91"/>
      <c r="L734" s="55"/>
      <c r="M734" s="55"/>
      <c r="N734" s="91"/>
      <c r="O734" s="43" t="str">
        <f>IFERROR(__xludf.DUMMYFUNCTION("IF(N734="""","""",IFERROR(
  N734 + VALUE(REGEXEXTRACT(P734, ""(\d+)\s+Days"")),
  """"
)
)"),"")</f>
        <v/>
      </c>
      <c r="P734" s="43" t="str">
        <f t="array" ref="P734">IFERROR(
  INDEX(
    INDEX('{INDEX} Tour Packages'!$A:$ZZ, , MATCH(P$3, '{INDEX} Tour Packages'!$4:$4, 0)),
    MATCH(M734, INDEX('{INDEX} Tour Packages'!$A:$ZZ,0, MATCH("Tour Package Name", '{INDEX} Tour Packages'!$4:$4, 0)), 0)
  ),
"")
</f>
        <v/>
      </c>
      <c r="Q734" s="44" t="str">
        <f t="shared" si="7"/>
        <v/>
      </c>
      <c r="R734" s="44" t="str">
        <f>IFERROR(__xludf.DUMMYFUNCTION("IF(OR(ISBLANK(K734), ISBLANK(N734)), """", 
  LET(
    resDate, K734,
    tourDate, N734,
    monthCount, MAX(0, DATEDIF(resDate, tourDate - 3, ""M"") + 1),
    secondDates, ARRAYFORMULA(DATE(YEAR(resDate), MONTH(resDate) + SEQUENCE(monthCount), 2)),
    "&amp;"validDates, FILTER(secondDates, (secondDates &gt; resDate + 2) * (secondDates &lt;= tourDate - 3)),
    IF(ISERROR(validDates), 0, COUNTA(validDates))
  )
)
"),"")</f>
        <v/>
      </c>
      <c r="S734" s="44" t="str">
        <f t="shared" si="8"/>
        <v/>
      </c>
      <c r="T734" s="45" t="str">
        <f t="array" ref="T734">IF(ISBLANK(BO734),IFERROR(
  INDEX(
    INDEX('{INDEX} Payment Terms'!$A:$G, , MATCH(T$3, '{INDEX} Payment Terms'!$4:$4, 0)),
    MATCH(Q734, INDEX('{INDEX} Payment Terms'!$A:$G,0, MATCH("Payment Condition", '{INDEX} Payment Terms'!$4:$4, 0)), 0)
  ),
""),"Cancelled")
</f>
        <v/>
      </c>
      <c r="U734" s="46" t="b">
        <v>0</v>
      </c>
      <c r="V734" s="47" t="str">
        <f>IFERROR(__xludf.DUMMYFUNCTION("IF(OR(L734=""Duo Booking"", L734=""Group Booking""),
IF(U734=FALSE,"""",
    LET(
      bookingType, L734,
      tour, M734,
      mainFirst, H734,
      mainLast, I734,
      mainEmail, G734,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$L$4:L734, bookingType,
          $M$4:M734, tour,
          $H$4:H734, mainFirst,
          $I$4:I734, mainLast,
          $G$4:G734, mainEmail
        ),
        ""000""
      ),
  "&amp;"    baseID &amp; ""-"" &amp; memberNumber
    )
  ),
  """"
)
"),"")</f>
        <v/>
      </c>
      <c r="W734" s="48"/>
      <c r="X734" s="85" t="b">
        <v>0</v>
      </c>
      <c r="Y734" s="85" t="b">
        <v>0</v>
      </c>
      <c r="Z734" s="85" t="b">
        <v>0</v>
      </c>
      <c r="AA734" s="50"/>
      <c r="AB734" s="51"/>
      <c r="AC734" s="85" t="b">
        <v>0</v>
      </c>
      <c r="AD734" s="92"/>
      <c r="AE734" s="88"/>
      <c r="AF734" s="36" t="str">
        <f t="array" ref="AF734">IF(M734="","",INDEX(
      '{INDEX} Tour Packages'!$A:$ZP,
      MATCH($M734, '{INDEX} Tour Packages'!$A:$A, 0),
      MATCH(AF$3, '{INDEX} Tour Packages'!$4:$4, 0)
    ))</f>
        <v/>
      </c>
      <c r="AG734" s="36" t="str">
        <f t="array" ref="AG734">IF(M734="","",INDEX(
      '{INDEX} Tour Packages'!$A:$ZP,
      MATCH($M734, '{INDEX} Tour Packages'!$A:$A, 0),
      MATCH(AG$3, '{INDEX} Tour Packages'!$4:$4, 0)
    ))</f>
        <v/>
      </c>
      <c r="AH734" s="36" t="str">
        <f t="array" ref="AH734">IF(M734="","",INDEX(
      '{INDEX} Tour Packages'!$A:$ZP,
      MATCH($M734, '{INDEX} Tour Packages'!$A:$A, 0),
      MATCH(AH$3, '{INDEX} Tour Packages'!$4:$4, 0)
    ))</f>
        <v/>
      </c>
      <c r="AI734" s="54" t="str">
        <f t="shared" si="9"/>
        <v/>
      </c>
      <c r="AJ734" s="42"/>
      <c r="AK734" s="55"/>
      <c r="AL734" s="46" t="b">
        <v>0</v>
      </c>
      <c r="AM734" s="56"/>
      <c r="AN734" s="57" t="str">
        <f t="shared" si="10"/>
        <v/>
      </c>
      <c r="AO734" s="58" t="str">
        <f t="shared" si="11"/>
        <v/>
      </c>
      <c r="AP734" s="59"/>
      <c r="AQ734" s="60"/>
      <c r="AR734" s="61"/>
      <c r="AS734" s="61"/>
      <c r="AT734" s="61" t="str">
        <f>IFERROR(__xludf.DUMMYFUNCTION("IF( 
  OR($AJ734=""Full Payment"", ISBLANK($K734)),
  """",
  IF(
    OR(
      Q734=""Standard Booking, P1"",
      Q734=""Standard Booking, P2"",
      Q734=""Standard Booking, P3"",
      Q734=""Standard Booking, P4""
    ),
    LET(
      resDate,   $"&amp;"K734,
      tourDate,  $N734,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4" s="62" t="str">
        <f t="shared" si="12"/>
        <v/>
      </c>
      <c r="AV734" s="63"/>
      <c r="AW734" s="64"/>
      <c r="AX734" s="64"/>
      <c r="AY734" s="64"/>
      <c r="AZ734" s="64" t="str">
        <f>IFERROR(__xludf.DUMMYFUNCTION("IF(
  OR($AJ734=""Full Payment"",$AJ734=""P1"", ISBLANK($K734)),
  """",
  IF(
    OR(
      $Q734=""Standard Booking, P2"",
      $Q734=""Standard Booking, P3"",
      $Q734=""Standard Booking, P4""
    ),
    LET(
      resDate,   $K734,
      tourDate,"&amp;"  $N734,
      monthCount, DATEDIF(resDate, tourDate, ""M"") + 1,
      secondDates, ARRAYFORMULA(
        DATE(
          YEAR(resDate),
          MONTH(resDate) + SEQUENCE(monthCount),
          2
        )
      ),
      validDates, FILTER(
        sec"&amp;"ondDates,
        (secondDates &gt; resDate + 2) *
        (secondDates &lt;= tourDate - 3)
      ),
      IF(
        OR($AJ734=""P2"", $AJ734=""P3"", $AJ734=""P4""),
        IF(
          COUNTA(validDates) &lt; 2,
          """",
          TEXT(INDEX(validDates"&amp;", 2), ""mmm d, yyyy"")
        ),
        IF(
          COUNTA(validDates) &lt; 2,
          """",
          TEXTJOIN("", "", TRUE,
            TEXT(INDEX(validDates, 1), ""mmm d, yyyy""),
            TEXT(INDEX(validDates, 2), ""mmm d, yyyy"")
          )
 "&amp;"       )
      )
    ),
    """"
  )
)
"),"")</f>
        <v/>
      </c>
      <c r="BA734" s="65" t="str">
        <f t="shared" si="13"/>
        <v/>
      </c>
      <c r="BB734" s="63"/>
      <c r="BC734" s="64"/>
      <c r="BD734" s="64"/>
      <c r="BE734" s="64"/>
      <c r="BF734" s="64" t="str">
        <f>IFERROR(__xludf.DUMMYFUNCTION("IF(
  OR($AJ734=""Full Payment"",$AJ734=""P1"", $AJ734=""P2""),
  """",
  IF(
    AND(
      NOT(ISBLANK($K734)),
      OR(
        Q734=""Standard Booking, P3"",
        Q734=""Standard Booking, P4""
      )
    ),
    LET(
      resDate,   $K734,
      "&amp;"tourDate,  $N734,
      monthCount, DATEDIF(resDate, tourDate, ""M"") + 1,
      secondDates, ARRAYFORMULA(
        DATE(
          YEAR(resDate),
          MONTH(resDate) + SEQUENCE(monthCount),
          2
        )
      ),
      validDates, FILTER(
  "&amp;"      secondDates,
        (secondDates &gt; resDate + 2) *
        (secondDates &lt;= tourDate - 3)
      ),
      IF(
        $AJ734=""P4"",
        IF(
          COUNTA(validDates) &lt; 3,
          """",
          TEXT(INDEX(validDates, 3), ""mmm d, yyyy"")
  "&amp;"      ),
        IF(
          $AJ734=""P3"",
          IF(
            COUNTA(validDates) &lt; 3,
            """",
            TEXT(INDEX(validDates, 3), ""mmm d, yyyy"")
          ),
          IF(
            COUNTA(validDates) &lt; 3,
            """",
    "&amp;"        TEXTJOIN("", "", TRUE,
              TEXT(INDEX(validDates, 1), ""mmm d, yyyy""),
              TEXT(INDEX(validDates, 2), ""mmm d, yyyy""),
              TEXT(INDEX(validDates, 3), ""mmm d, yyyy"")
            )
          )
        )
      )
    "&amp;"),
    """"
  )
)
"),"")</f>
        <v/>
      </c>
      <c r="BG734" s="65" t="str">
        <f t="shared" si="14"/>
        <v/>
      </c>
      <c r="BH734" s="63"/>
      <c r="BI734" s="64"/>
      <c r="BJ734" s="64"/>
      <c r="BK734" s="64"/>
      <c r="BL734" s="64" t="str">
        <f>IFERROR(__xludf.DUMMYFUNCTION("IF(
  OR($AJ734=""Full Payment"",$AJ734=""P1"",$AJ734=""P2"",$AJ734=""P3""),
  """",
  IF(
    AND(
      NOT(ISBLANK($K734)),
      $Q734=""Standard Booking, P4""
    ),
    LET(
      resDate,   $K734,
      tourDate,  $N734,
      monthCount, DATEDIF(r"&amp;"esDate, tourDate, ""M"") + 1,
      secondDates, ARRAYFORMULA(
        DATE(
          YEAR(resDate),
          MONTH(resDate) + SEQUENCE(monthCount),
          2
        )
      ),
      validDates, FILTER(
        secondDates,
        (secondDates &gt; res"&amp;"Date + 2) *
        (secondDates &lt;= tourDate - 3)
      ),
      IF(
        $AJ734=""P4"",
        IF(
          COUNTA(validDates) &lt; 4,
          """",
          TEXT(
            INDEX(validDates, 4),
            ""mmm d, yyyy""
          )
        ),
"&amp;"        IF(
          COUNTA(validDates) &lt; 4,
          """",
          TEXTJOIN(
            "", "", TRUE,
            TEXT(INDEX(validDates, 1), ""mmm d, yyyy""),
            TEXT(INDEX(validDates, 2), ""mmm d, yyyy""),
            TEXT(INDEX(validDates"&amp;", 3), ""mmm d, yyyy""),
            TEXT(INDEX(validDates, 4), ""mmm d, yyyy"")
          )
        )
      )
    ),
    """"
  )
)
"),"")</f>
        <v/>
      </c>
      <c r="BM734" s="65" t="str">
        <f t="shared" si="15"/>
        <v/>
      </c>
      <c r="BN734" s="66"/>
      <c r="BO734" s="67"/>
      <c r="BP734" s="49" t="b">
        <v>0</v>
      </c>
      <c r="BQ734" s="49" t="b">
        <v>0</v>
      </c>
      <c r="BR734" s="68"/>
      <c r="BS734" s="69"/>
      <c r="BT734" s="70" t="b">
        <v>0</v>
      </c>
      <c r="BU734" s="71"/>
      <c r="BV734" s="72"/>
      <c r="BW734" s="86" t="b">
        <v>0</v>
      </c>
      <c r="BX734" s="87"/>
    </row>
    <row r="735">
      <c r="A735" s="35" t="str">
        <f t="shared" si="1"/>
        <v/>
      </c>
      <c r="B735" s="36" t="str">
        <f t="shared" si="2"/>
        <v/>
      </c>
      <c r="C735" s="36" t="str">
        <f t="array" ref="C735">IF(
  M735="",
  "",
  IFERROR(
    INDEX(
      '{INDEX} Tour Packages'!$A:$ZZ,
      MATCH(
        M735,
        INDEX(
          '{INDEX} Tour Packages'!$A:$ZZ,
          ,
          MATCH("Tour Package Name", '{INDEX} Tour Packages'!$4:$4, 0)
        ),
        0
      ),
      MATCH("Tour Code", '{INDEX} Tour Packages'!$4:$4, 0)
    ),
    "XXX"
  )
)
</f>
        <v/>
      </c>
      <c r="D735" s="36" t="str">
        <f t="shared" si="3"/>
        <v/>
      </c>
      <c r="E735" s="36" t="str">
        <f t="shared" si="4"/>
        <v/>
      </c>
      <c r="F735" s="37" t="str">
        <f t="shared" si="5"/>
        <v/>
      </c>
      <c r="G735" s="89"/>
      <c r="H735" s="89"/>
      <c r="I735" s="90"/>
      <c r="J735" s="40" t="str">
        <f t="shared" si="16"/>
        <v> </v>
      </c>
      <c r="K735" s="91"/>
      <c r="L735" s="55"/>
      <c r="M735" s="55"/>
      <c r="N735" s="91"/>
      <c r="O735" s="43" t="str">
        <f>IFERROR(__xludf.DUMMYFUNCTION("IF(N735="""","""",IFERROR(
  N735 + VALUE(REGEXEXTRACT(P735, ""(\d+)\s+Days"")),
  """"
)
)"),"")</f>
        <v/>
      </c>
      <c r="P735" s="43" t="str">
        <f t="array" ref="P735">IFERROR(
  INDEX(
    INDEX('{INDEX} Tour Packages'!$A:$ZZ, , MATCH(P$3, '{INDEX} Tour Packages'!$4:$4, 0)),
    MATCH(M735, INDEX('{INDEX} Tour Packages'!$A:$ZZ,0, MATCH("Tour Package Name", '{INDEX} Tour Packages'!$4:$4, 0)), 0)
  ),
"")
</f>
        <v/>
      </c>
      <c r="Q735" s="44" t="str">
        <f t="shared" si="7"/>
        <v/>
      </c>
      <c r="R735" s="44" t="str">
        <f>IFERROR(__xludf.DUMMYFUNCTION("IF(OR(ISBLANK(K735), ISBLANK(N735)), """", 
  LET(
    resDate, K735,
    tourDate, N735,
    monthCount, MAX(0, DATEDIF(resDate, tourDate - 3, ""M"") + 1),
    secondDates, ARRAYFORMULA(DATE(YEAR(resDate), MONTH(resDate) + SEQUENCE(monthCount), 2)),
    "&amp;"validDates, FILTER(secondDates, (secondDates &gt; resDate + 2) * (secondDates &lt;= tourDate - 3)),
    IF(ISERROR(validDates), 0, COUNTA(validDates))
  )
)
"),"")</f>
        <v/>
      </c>
      <c r="S735" s="44" t="str">
        <f t="shared" si="8"/>
        <v/>
      </c>
      <c r="T735" s="45" t="str">
        <f t="array" ref="T735">IF(ISBLANK(BO735),IFERROR(
  INDEX(
    INDEX('{INDEX} Payment Terms'!$A:$G, , MATCH(T$3, '{INDEX} Payment Terms'!$4:$4, 0)),
    MATCH(Q735, INDEX('{INDEX} Payment Terms'!$A:$G,0, MATCH("Payment Condition", '{INDEX} Payment Terms'!$4:$4, 0)), 0)
  ),
""),"Cancelled")
</f>
        <v/>
      </c>
      <c r="U735" s="46" t="b">
        <v>0</v>
      </c>
      <c r="V735" s="47" t="str">
        <f>IFERROR(__xludf.DUMMYFUNCTION("IF(OR(L735=""Duo Booking"", L735=""Group Booking""),
IF(U735=FALSE,"""",
    LET(
      bookingType, L735,
      tour, M735,
      mainFirst, H735,
      mainLast, I735,
      mainEmail, G735,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$L$4:L735, bookingType,
          $M$4:M735, tour,
          $H$4:H735, mainFirst,
          $I$4:I735, mainLast,
          $G$4:G735, mainEmail
        ),
        ""000""
      ),
  "&amp;"    baseID &amp; ""-"" &amp; memberNumber
    )
  ),
  """"
)
"),"")</f>
        <v/>
      </c>
      <c r="W735" s="48"/>
      <c r="X735" s="85" t="b">
        <v>0</v>
      </c>
      <c r="Y735" s="85" t="b">
        <v>0</v>
      </c>
      <c r="Z735" s="85" t="b">
        <v>0</v>
      </c>
      <c r="AA735" s="50"/>
      <c r="AB735" s="51"/>
      <c r="AC735" s="85" t="b">
        <v>0</v>
      </c>
      <c r="AD735" s="92"/>
      <c r="AE735" s="88"/>
      <c r="AF735" s="36" t="str">
        <f t="array" ref="AF735">IF(M735="","",INDEX(
      '{INDEX} Tour Packages'!$A:$ZP,
      MATCH($M735, '{INDEX} Tour Packages'!$A:$A, 0),
      MATCH(AF$3, '{INDEX} Tour Packages'!$4:$4, 0)
    ))</f>
        <v/>
      </c>
      <c r="AG735" s="36" t="str">
        <f t="array" ref="AG735">IF(M735="","",INDEX(
      '{INDEX} Tour Packages'!$A:$ZP,
      MATCH($M735, '{INDEX} Tour Packages'!$A:$A, 0),
      MATCH(AG$3, '{INDEX} Tour Packages'!$4:$4, 0)
    ))</f>
        <v/>
      </c>
      <c r="AH735" s="36" t="str">
        <f t="array" ref="AH735">IF(M735="","",INDEX(
      '{INDEX} Tour Packages'!$A:$ZP,
      MATCH($M735, '{INDEX} Tour Packages'!$A:$A, 0),
      MATCH(AH$3, '{INDEX} Tour Packages'!$4:$4, 0)
    ))</f>
        <v/>
      </c>
      <c r="AI735" s="54" t="str">
        <f t="shared" si="9"/>
        <v/>
      </c>
      <c r="AJ735" s="42"/>
      <c r="AK735" s="55"/>
      <c r="AL735" s="46" t="b">
        <v>0</v>
      </c>
      <c r="AM735" s="56"/>
      <c r="AN735" s="57" t="str">
        <f t="shared" si="10"/>
        <v/>
      </c>
      <c r="AO735" s="58" t="str">
        <f t="shared" si="11"/>
        <v/>
      </c>
      <c r="AP735" s="59"/>
      <c r="AQ735" s="60"/>
      <c r="AR735" s="61"/>
      <c r="AS735" s="61"/>
      <c r="AT735" s="61" t="str">
        <f>IFERROR(__xludf.DUMMYFUNCTION("IF( 
  OR($AJ735=""Full Payment"", ISBLANK($K735)),
  """",
  IF(
    OR(
      Q735=""Standard Booking, P1"",
      Q735=""Standard Booking, P2"",
      Q735=""Standard Booking, P3"",
      Q735=""Standard Booking, P4""
    ),
    LET(
      resDate,   $"&amp;"K735,
      tourDate,  $N735,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5" s="62" t="str">
        <f t="shared" si="12"/>
        <v/>
      </c>
      <c r="AV735" s="63"/>
      <c r="AW735" s="64"/>
      <c r="AX735" s="64"/>
      <c r="AY735" s="64"/>
      <c r="AZ735" s="64" t="str">
        <f>IFERROR(__xludf.DUMMYFUNCTION("IF(
  OR($AJ735=""Full Payment"",$AJ735=""P1"", ISBLANK($K735)),
  """",
  IF(
    OR(
      $Q735=""Standard Booking, P2"",
      $Q735=""Standard Booking, P3"",
      $Q735=""Standard Booking, P4""
    ),
    LET(
      resDate,   $K735,
      tourDate,"&amp;"  $N735,
      monthCount, DATEDIF(resDate, tourDate, ""M"") + 1,
      secondDates, ARRAYFORMULA(
        DATE(
          YEAR(resDate),
          MONTH(resDate) + SEQUENCE(monthCount),
          2
        )
      ),
      validDates, FILTER(
        sec"&amp;"ondDates,
        (secondDates &gt; resDate + 2) *
        (secondDates &lt;= tourDate - 3)
      ),
      IF(
        OR($AJ735=""P2"", $AJ735=""P3"", $AJ735=""P4""),
        IF(
          COUNTA(validDates) &lt; 2,
          """",
          TEXT(INDEX(validDates"&amp;", 2), ""mmm d, yyyy"")
        ),
        IF(
          COUNTA(validDates) &lt; 2,
          """",
          TEXTJOIN("", "", TRUE,
            TEXT(INDEX(validDates, 1), ""mmm d, yyyy""),
            TEXT(INDEX(validDates, 2), ""mmm d, yyyy"")
          )
 "&amp;"       )
      )
    ),
    """"
  )
)
"),"")</f>
        <v/>
      </c>
      <c r="BA735" s="65" t="str">
        <f t="shared" si="13"/>
        <v/>
      </c>
      <c r="BB735" s="63"/>
      <c r="BC735" s="64"/>
      <c r="BD735" s="64"/>
      <c r="BE735" s="64"/>
      <c r="BF735" s="64" t="str">
        <f>IFERROR(__xludf.DUMMYFUNCTION("IF(
  OR($AJ735=""Full Payment"",$AJ735=""P1"", $AJ735=""P2""),
  """",
  IF(
    AND(
      NOT(ISBLANK($K735)),
      OR(
        Q735=""Standard Booking, P3"",
        Q735=""Standard Booking, P4""
      )
    ),
    LET(
      resDate,   $K735,
      "&amp;"tourDate,  $N735,
      monthCount, DATEDIF(resDate, tourDate, ""M"") + 1,
      secondDates, ARRAYFORMULA(
        DATE(
          YEAR(resDate),
          MONTH(resDate) + SEQUENCE(monthCount),
          2
        )
      ),
      validDates, FILTER(
  "&amp;"      secondDates,
        (secondDates &gt; resDate + 2) *
        (secondDates &lt;= tourDate - 3)
      ),
      IF(
        $AJ735=""P4"",
        IF(
          COUNTA(validDates) &lt; 3,
          """",
          TEXT(INDEX(validDates, 3), ""mmm d, yyyy"")
  "&amp;"      ),
        IF(
          $AJ735=""P3"",
          IF(
            COUNTA(validDates) &lt; 3,
            """",
            TEXT(INDEX(validDates, 3), ""mmm d, yyyy"")
          ),
          IF(
            COUNTA(validDates) &lt; 3,
            """",
    "&amp;"        TEXTJOIN("", "", TRUE,
              TEXT(INDEX(validDates, 1), ""mmm d, yyyy""),
              TEXT(INDEX(validDates, 2), ""mmm d, yyyy""),
              TEXT(INDEX(validDates, 3), ""mmm d, yyyy"")
            )
          )
        )
      )
    "&amp;"),
    """"
  )
)
"),"")</f>
        <v/>
      </c>
      <c r="BG735" s="65" t="str">
        <f t="shared" si="14"/>
        <v/>
      </c>
      <c r="BH735" s="63"/>
      <c r="BI735" s="64"/>
      <c r="BJ735" s="64"/>
      <c r="BK735" s="64"/>
      <c r="BL735" s="64" t="str">
        <f>IFERROR(__xludf.DUMMYFUNCTION("IF(
  OR($AJ735=""Full Payment"",$AJ735=""P1"",$AJ735=""P2"",$AJ735=""P3""),
  """",
  IF(
    AND(
      NOT(ISBLANK($K735)),
      $Q735=""Standard Booking, P4""
    ),
    LET(
      resDate,   $K735,
      tourDate,  $N735,
      monthCount, DATEDIF(r"&amp;"esDate, tourDate, ""M"") + 1,
      secondDates, ARRAYFORMULA(
        DATE(
          YEAR(resDate),
          MONTH(resDate) + SEQUENCE(monthCount),
          2
        )
      ),
      validDates, FILTER(
        secondDates,
        (secondDates &gt; res"&amp;"Date + 2) *
        (secondDates &lt;= tourDate - 3)
      ),
      IF(
        $AJ735=""P4"",
        IF(
          COUNTA(validDates) &lt; 4,
          """",
          TEXT(
            INDEX(validDates, 4),
            ""mmm d, yyyy""
          )
        ),
"&amp;"        IF(
          COUNTA(validDates) &lt; 4,
          """",
          TEXTJOIN(
            "", "", TRUE,
            TEXT(INDEX(validDates, 1), ""mmm d, yyyy""),
            TEXT(INDEX(validDates, 2), ""mmm d, yyyy""),
            TEXT(INDEX(validDates"&amp;", 3), ""mmm d, yyyy""),
            TEXT(INDEX(validDates, 4), ""mmm d, yyyy"")
          )
        )
      )
    ),
    """"
  )
)
"),"")</f>
        <v/>
      </c>
      <c r="BM735" s="65" t="str">
        <f t="shared" si="15"/>
        <v/>
      </c>
      <c r="BN735" s="66"/>
      <c r="BO735" s="67"/>
      <c r="BP735" s="49" t="b">
        <v>0</v>
      </c>
      <c r="BQ735" s="49" t="b">
        <v>0</v>
      </c>
      <c r="BR735" s="68"/>
      <c r="BS735" s="69"/>
      <c r="BT735" s="70" t="b">
        <v>0</v>
      </c>
      <c r="BU735" s="71"/>
      <c r="BV735" s="72"/>
      <c r="BW735" s="86" t="b">
        <v>0</v>
      </c>
      <c r="BX735" s="87"/>
    </row>
    <row r="736">
      <c r="A736" s="35" t="str">
        <f t="shared" si="1"/>
        <v/>
      </c>
      <c r="B736" s="36" t="str">
        <f t="shared" si="2"/>
        <v/>
      </c>
      <c r="C736" s="36" t="str">
        <f t="array" ref="C736">IF(
  M736="",
  "",
  IFERROR(
    INDEX(
      '{INDEX} Tour Packages'!$A:$ZZ,
      MATCH(
        M736,
        INDEX(
          '{INDEX} Tour Packages'!$A:$ZZ,
          ,
          MATCH("Tour Package Name", '{INDEX} Tour Packages'!$4:$4, 0)
        ),
        0
      ),
      MATCH("Tour Code", '{INDEX} Tour Packages'!$4:$4, 0)
    ),
    "XXX"
  )
)
</f>
        <v/>
      </c>
      <c r="D736" s="36" t="str">
        <f t="shared" si="3"/>
        <v/>
      </c>
      <c r="E736" s="36" t="str">
        <f t="shared" si="4"/>
        <v/>
      </c>
      <c r="F736" s="37" t="str">
        <f t="shared" si="5"/>
        <v/>
      </c>
      <c r="G736" s="89"/>
      <c r="H736" s="89"/>
      <c r="I736" s="90"/>
      <c r="J736" s="40" t="str">
        <f t="shared" si="16"/>
        <v> </v>
      </c>
      <c r="K736" s="91"/>
      <c r="L736" s="55"/>
      <c r="M736" s="55"/>
      <c r="N736" s="91"/>
      <c r="O736" s="43" t="str">
        <f>IFERROR(__xludf.DUMMYFUNCTION("IF(N736="""","""",IFERROR(
  N736 + VALUE(REGEXEXTRACT(P736, ""(\d+)\s+Days"")),
  """"
)
)"),"")</f>
        <v/>
      </c>
      <c r="P736" s="43" t="str">
        <f t="array" ref="P736">IFERROR(
  INDEX(
    INDEX('{INDEX} Tour Packages'!$A:$ZZ, , MATCH(P$3, '{INDEX} Tour Packages'!$4:$4, 0)),
    MATCH(M736, INDEX('{INDEX} Tour Packages'!$A:$ZZ,0, MATCH("Tour Package Name", '{INDEX} Tour Packages'!$4:$4, 0)), 0)
  ),
"")
</f>
        <v/>
      </c>
      <c r="Q736" s="44" t="str">
        <f t="shared" si="7"/>
        <v/>
      </c>
      <c r="R736" s="44" t="str">
        <f>IFERROR(__xludf.DUMMYFUNCTION("IF(OR(ISBLANK(K736), ISBLANK(N736)), """", 
  LET(
    resDate, K736,
    tourDate, N736,
    monthCount, MAX(0, DATEDIF(resDate, tourDate - 3, ""M"") + 1),
    secondDates, ARRAYFORMULA(DATE(YEAR(resDate), MONTH(resDate) + SEQUENCE(monthCount), 2)),
    "&amp;"validDates, FILTER(secondDates, (secondDates &gt; resDate + 2) * (secondDates &lt;= tourDate - 3)),
    IF(ISERROR(validDates), 0, COUNTA(validDates))
  )
)
"),"")</f>
        <v/>
      </c>
      <c r="S736" s="44" t="str">
        <f t="shared" si="8"/>
        <v/>
      </c>
      <c r="T736" s="45" t="str">
        <f t="array" ref="T736">IF(ISBLANK(BO736),IFERROR(
  INDEX(
    INDEX('{INDEX} Payment Terms'!$A:$G, , MATCH(T$3, '{INDEX} Payment Terms'!$4:$4, 0)),
    MATCH(Q736, INDEX('{INDEX} Payment Terms'!$A:$G,0, MATCH("Payment Condition", '{INDEX} Payment Terms'!$4:$4, 0)), 0)
  ),
""),"Cancelled")
</f>
        <v/>
      </c>
      <c r="U736" s="46" t="b">
        <v>0</v>
      </c>
      <c r="V736" s="47" t="str">
        <f>IFERROR(__xludf.DUMMYFUNCTION("IF(OR(L736=""Duo Booking"", L736=""Group Booking""),
IF(U736=FALSE,"""",
    LET(
      bookingType, L736,
      tour, M736,
      mainFirst, H736,
      mainLast, I736,
      mainEmail, G736,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$L$4:L736, bookingType,
          $M$4:M736, tour,
          $H$4:H736, mainFirst,
          $I$4:I736, mainLast,
          $G$4:G736, mainEmail
        ),
        ""000""
      ),
  "&amp;"    baseID &amp; ""-"" &amp; memberNumber
    )
  ),
  """"
)
"),"")</f>
        <v/>
      </c>
      <c r="W736" s="48"/>
      <c r="X736" s="85" t="b">
        <v>0</v>
      </c>
      <c r="Y736" s="85" t="b">
        <v>0</v>
      </c>
      <c r="Z736" s="85" t="b">
        <v>0</v>
      </c>
      <c r="AA736" s="50"/>
      <c r="AB736" s="51"/>
      <c r="AC736" s="85" t="b">
        <v>0</v>
      </c>
      <c r="AD736" s="92"/>
      <c r="AE736" s="88"/>
      <c r="AF736" s="36" t="str">
        <f t="array" ref="AF736">IF(M736="","",INDEX(
      '{INDEX} Tour Packages'!$A:$ZP,
      MATCH($M736, '{INDEX} Tour Packages'!$A:$A, 0),
      MATCH(AF$3, '{INDEX} Tour Packages'!$4:$4, 0)
    ))</f>
        <v/>
      </c>
      <c r="AG736" s="36" t="str">
        <f t="array" ref="AG736">IF(M736="","",INDEX(
      '{INDEX} Tour Packages'!$A:$ZP,
      MATCH($M736, '{INDEX} Tour Packages'!$A:$A, 0),
      MATCH(AG$3, '{INDEX} Tour Packages'!$4:$4, 0)
    ))</f>
        <v/>
      </c>
      <c r="AH736" s="36" t="str">
        <f t="array" ref="AH736">IF(M736="","",INDEX(
      '{INDEX} Tour Packages'!$A:$ZP,
      MATCH($M736, '{INDEX} Tour Packages'!$A:$A, 0),
      MATCH(AH$3, '{INDEX} Tour Packages'!$4:$4, 0)
    ))</f>
        <v/>
      </c>
      <c r="AI736" s="54" t="str">
        <f t="shared" si="9"/>
        <v/>
      </c>
      <c r="AJ736" s="42"/>
      <c r="AK736" s="55"/>
      <c r="AL736" s="46" t="b">
        <v>0</v>
      </c>
      <c r="AM736" s="56"/>
      <c r="AN736" s="57" t="str">
        <f t="shared" si="10"/>
        <v/>
      </c>
      <c r="AO736" s="58" t="str">
        <f t="shared" si="11"/>
        <v/>
      </c>
      <c r="AP736" s="59"/>
      <c r="AQ736" s="60"/>
      <c r="AR736" s="61"/>
      <c r="AS736" s="61"/>
      <c r="AT736" s="61" t="str">
        <f>IFERROR(__xludf.DUMMYFUNCTION("IF( 
  OR($AJ736=""Full Payment"", ISBLANK($K736)),
  """",
  IF(
    OR(
      Q736=""Standard Booking, P1"",
      Q736=""Standard Booking, P2"",
      Q736=""Standard Booking, P3"",
      Q736=""Standard Booking, P4""
    ),
    LET(
      resDate,   $"&amp;"K736,
      tourDate,  $N736,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6" s="62" t="str">
        <f t="shared" si="12"/>
        <v/>
      </c>
      <c r="AV736" s="63"/>
      <c r="AW736" s="64"/>
      <c r="AX736" s="64"/>
      <c r="AY736" s="64"/>
      <c r="AZ736" s="64" t="str">
        <f>IFERROR(__xludf.DUMMYFUNCTION("IF(
  OR($AJ736=""Full Payment"",$AJ736=""P1"", ISBLANK($K736)),
  """",
  IF(
    OR(
      $Q736=""Standard Booking, P2"",
      $Q736=""Standard Booking, P3"",
      $Q736=""Standard Booking, P4""
    ),
    LET(
      resDate,   $K736,
      tourDate,"&amp;"  $N736,
      monthCount, DATEDIF(resDate, tourDate, ""M"") + 1,
      secondDates, ARRAYFORMULA(
        DATE(
          YEAR(resDate),
          MONTH(resDate) + SEQUENCE(monthCount),
          2
        )
      ),
      validDates, FILTER(
        sec"&amp;"ondDates,
        (secondDates &gt; resDate + 2) *
        (secondDates &lt;= tourDate - 3)
      ),
      IF(
        OR($AJ736=""P2"", $AJ736=""P3"", $AJ736=""P4""),
        IF(
          COUNTA(validDates) &lt; 2,
          """",
          TEXT(INDEX(validDates"&amp;", 2), ""mmm d, yyyy"")
        ),
        IF(
          COUNTA(validDates) &lt; 2,
          """",
          TEXTJOIN("", "", TRUE,
            TEXT(INDEX(validDates, 1), ""mmm d, yyyy""),
            TEXT(INDEX(validDates, 2), ""mmm d, yyyy"")
          )
 "&amp;"       )
      )
    ),
    """"
  )
)
"),"")</f>
        <v/>
      </c>
      <c r="BA736" s="65" t="str">
        <f t="shared" si="13"/>
        <v/>
      </c>
      <c r="BB736" s="63"/>
      <c r="BC736" s="64"/>
      <c r="BD736" s="64"/>
      <c r="BE736" s="64"/>
      <c r="BF736" s="64" t="str">
        <f>IFERROR(__xludf.DUMMYFUNCTION("IF(
  OR($AJ736=""Full Payment"",$AJ736=""P1"", $AJ736=""P2""),
  """",
  IF(
    AND(
      NOT(ISBLANK($K736)),
      OR(
        Q736=""Standard Booking, P3"",
        Q736=""Standard Booking, P4""
      )
    ),
    LET(
      resDate,   $K736,
      "&amp;"tourDate,  $N736,
      monthCount, DATEDIF(resDate, tourDate, ""M"") + 1,
      secondDates, ARRAYFORMULA(
        DATE(
          YEAR(resDate),
          MONTH(resDate) + SEQUENCE(monthCount),
          2
        )
      ),
      validDates, FILTER(
  "&amp;"      secondDates,
        (secondDates &gt; resDate + 2) *
        (secondDates &lt;= tourDate - 3)
      ),
      IF(
        $AJ736=""P4"",
        IF(
          COUNTA(validDates) &lt; 3,
          """",
          TEXT(INDEX(validDates, 3), ""mmm d, yyyy"")
  "&amp;"      ),
        IF(
          $AJ736=""P3"",
          IF(
            COUNTA(validDates) &lt; 3,
            """",
            TEXT(INDEX(validDates, 3), ""mmm d, yyyy"")
          ),
          IF(
            COUNTA(validDates) &lt; 3,
            """",
    "&amp;"        TEXTJOIN("", "", TRUE,
              TEXT(INDEX(validDates, 1), ""mmm d, yyyy""),
              TEXT(INDEX(validDates, 2), ""mmm d, yyyy""),
              TEXT(INDEX(validDates, 3), ""mmm d, yyyy"")
            )
          )
        )
      )
    "&amp;"),
    """"
  )
)
"),"")</f>
        <v/>
      </c>
      <c r="BG736" s="65" t="str">
        <f t="shared" si="14"/>
        <v/>
      </c>
      <c r="BH736" s="63"/>
      <c r="BI736" s="64"/>
      <c r="BJ736" s="64"/>
      <c r="BK736" s="64"/>
      <c r="BL736" s="64" t="str">
        <f>IFERROR(__xludf.DUMMYFUNCTION("IF(
  OR($AJ736=""Full Payment"",$AJ736=""P1"",$AJ736=""P2"",$AJ736=""P3""),
  """",
  IF(
    AND(
      NOT(ISBLANK($K736)),
      $Q736=""Standard Booking, P4""
    ),
    LET(
      resDate,   $K736,
      tourDate,  $N736,
      monthCount, DATEDIF(r"&amp;"esDate, tourDate, ""M"") + 1,
      secondDates, ARRAYFORMULA(
        DATE(
          YEAR(resDate),
          MONTH(resDate) + SEQUENCE(monthCount),
          2
        )
      ),
      validDates, FILTER(
        secondDates,
        (secondDates &gt; res"&amp;"Date + 2) *
        (secondDates &lt;= tourDate - 3)
      ),
      IF(
        $AJ736=""P4"",
        IF(
          COUNTA(validDates) &lt; 4,
          """",
          TEXT(
            INDEX(validDates, 4),
            ""mmm d, yyyy""
          )
        ),
"&amp;"        IF(
          COUNTA(validDates) &lt; 4,
          """",
          TEXTJOIN(
            "", "", TRUE,
            TEXT(INDEX(validDates, 1), ""mmm d, yyyy""),
            TEXT(INDEX(validDates, 2), ""mmm d, yyyy""),
            TEXT(INDEX(validDates"&amp;", 3), ""mmm d, yyyy""),
            TEXT(INDEX(validDates, 4), ""mmm d, yyyy"")
          )
        )
      )
    ),
    """"
  )
)
"),"")</f>
        <v/>
      </c>
      <c r="BM736" s="65" t="str">
        <f t="shared" si="15"/>
        <v/>
      </c>
      <c r="BN736" s="66"/>
      <c r="BO736" s="67"/>
      <c r="BP736" s="49" t="b">
        <v>0</v>
      </c>
      <c r="BQ736" s="49" t="b">
        <v>0</v>
      </c>
      <c r="BR736" s="68"/>
      <c r="BS736" s="69"/>
      <c r="BT736" s="70" t="b">
        <v>0</v>
      </c>
      <c r="BU736" s="71"/>
      <c r="BV736" s="72"/>
      <c r="BW736" s="86" t="b">
        <v>0</v>
      </c>
      <c r="BX736" s="87"/>
    </row>
    <row r="737">
      <c r="A737" s="35" t="str">
        <f t="shared" si="1"/>
        <v/>
      </c>
      <c r="B737" s="36" t="str">
        <f t="shared" si="2"/>
        <v/>
      </c>
      <c r="C737" s="36" t="str">
        <f t="array" ref="C737">IF(
  M737="",
  "",
  IFERROR(
    INDEX(
      '{INDEX} Tour Packages'!$A:$ZZ,
      MATCH(
        M737,
        INDEX(
          '{INDEX} Tour Packages'!$A:$ZZ,
          ,
          MATCH("Tour Package Name", '{INDEX} Tour Packages'!$4:$4, 0)
        ),
        0
      ),
      MATCH("Tour Code", '{INDEX} Tour Packages'!$4:$4, 0)
    ),
    "XXX"
  )
)
</f>
        <v/>
      </c>
      <c r="D737" s="36" t="str">
        <f t="shared" si="3"/>
        <v/>
      </c>
      <c r="E737" s="36" t="str">
        <f t="shared" si="4"/>
        <v/>
      </c>
      <c r="F737" s="37" t="str">
        <f t="shared" si="5"/>
        <v/>
      </c>
      <c r="G737" s="89"/>
      <c r="H737" s="89"/>
      <c r="I737" s="90"/>
      <c r="J737" s="40" t="str">
        <f t="shared" si="16"/>
        <v> </v>
      </c>
      <c r="K737" s="91"/>
      <c r="L737" s="55"/>
      <c r="M737" s="55"/>
      <c r="N737" s="91"/>
      <c r="O737" s="43" t="str">
        <f>IFERROR(__xludf.DUMMYFUNCTION("IF(N737="""","""",IFERROR(
  N737 + VALUE(REGEXEXTRACT(P737, ""(\d+)\s+Days"")),
  """"
)
)"),"")</f>
        <v/>
      </c>
      <c r="P737" s="43" t="str">
        <f t="array" ref="P737">IFERROR(
  INDEX(
    INDEX('{INDEX} Tour Packages'!$A:$ZZ, , MATCH(P$3, '{INDEX} Tour Packages'!$4:$4, 0)),
    MATCH(M737, INDEX('{INDEX} Tour Packages'!$A:$ZZ,0, MATCH("Tour Package Name", '{INDEX} Tour Packages'!$4:$4, 0)), 0)
  ),
"")
</f>
        <v/>
      </c>
      <c r="Q737" s="44" t="str">
        <f t="shared" si="7"/>
        <v/>
      </c>
      <c r="R737" s="44" t="str">
        <f>IFERROR(__xludf.DUMMYFUNCTION("IF(OR(ISBLANK(K737), ISBLANK(N737)), """", 
  LET(
    resDate, K737,
    tourDate, N737,
    monthCount, MAX(0, DATEDIF(resDate, tourDate - 3, ""M"") + 1),
    secondDates, ARRAYFORMULA(DATE(YEAR(resDate), MONTH(resDate) + SEQUENCE(monthCount), 2)),
    "&amp;"validDates, FILTER(secondDates, (secondDates &gt; resDate + 2) * (secondDates &lt;= tourDate - 3)),
    IF(ISERROR(validDates), 0, COUNTA(validDates))
  )
)
"),"")</f>
        <v/>
      </c>
      <c r="S737" s="44" t="str">
        <f t="shared" si="8"/>
        <v/>
      </c>
      <c r="T737" s="45" t="str">
        <f t="array" ref="T737">IF(ISBLANK(BO737),IFERROR(
  INDEX(
    INDEX('{INDEX} Payment Terms'!$A:$G, , MATCH(T$3, '{INDEX} Payment Terms'!$4:$4, 0)),
    MATCH(Q737, INDEX('{INDEX} Payment Terms'!$A:$G,0, MATCH("Payment Condition", '{INDEX} Payment Terms'!$4:$4, 0)), 0)
  ),
""),"Cancelled")
</f>
        <v/>
      </c>
      <c r="U737" s="46" t="b">
        <v>0</v>
      </c>
      <c r="V737" s="47" t="str">
        <f>IFERROR(__xludf.DUMMYFUNCTION("IF(OR(L737=""Duo Booking"", L737=""Group Booking""),
IF(U737=FALSE,"""",
    LET(
      bookingType, L737,
      tour, M737,
      mainFirst, H737,
      mainLast, I737,
      mainEmail, G737,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$L$4:L737, bookingType,
          $M$4:M737, tour,
          $H$4:H737, mainFirst,
          $I$4:I737, mainLast,
          $G$4:G737, mainEmail
        ),
        ""000""
      ),
  "&amp;"    baseID &amp; ""-"" &amp; memberNumber
    )
  ),
  """"
)
"),"")</f>
        <v/>
      </c>
      <c r="W737" s="48"/>
      <c r="X737" s="85" t="b">
        <v>0</v>
      </c>
      <c r="Y737" s="85" t="b">
        <v>0</v>
      </c>
      <c r="Z737" s="85" t="b">
        <v>0</v>
      </c>
      <c r="AA737" s="50"/>
      <c r="AB737" s="51"/>
      <c r="AC737" s="85" t="b">
        <v>0</v>
      </c>
      <c r="AD737" s="92"/>
      <c r="AE737" s="88"/>
      <c r="AF737" s="36" t="str">
        <f t="array" ref="AF737">IF(M737="","",INDEX(
      '{INDEX} Tour Packages'!$A:$ZP,
      MATCH($M737, '{INDEX} Tour Packages'!$A:$A, 0),
      MATCH(AF$3, '{INDEX} Tour Packages'!$4:$4, 0)
    ))</f>
        <v/>
      </c>
      <c r="AG737" s="36" t="str">
        <f t="array" ref="AG737">IF(M737="","",INDEX(
      '{INDEX} Tour Packages'!$A:$ZP,
      MATCH($M737, '{INDEX} Tour Packages'!$A:$A, 0),
      MATCH(AG$3, '{INDEX} Tour Packages'!$4:$4, 0)
    ))</f>
        <v/>
      </c>
      <c r="AH737" s="36" t="str">
        <f t="array" ref="AH737">IF(M737="","",INDEX(
      '{INDEX} Tour Packages'!$A:$ZP,
      MATCH($M737, '{INDEX} Tour Packages'!$A:$A, 0),
      MATCH(AH$3, '{INDEX} Tour Packages'!$4:$4, 0)
    ))</f>
        <v/>
      </c>
      <c r="AI737" s="54" t="str">
        <f t="shared" si="9"/>
        <v/>
      </c>
      <c r="AJ737" s="42"/>
      <c r="AK737" s="55"/>
      <c r="AL737" s="46" t="b">
        <v>0</v>
      </c>
      <c r="AM737" s="56"/>
      <c r="AN737" s="57" t="str">
        <f t="shared" si="10"/>
        <v/>
      </c>
      <c r="AO737" s="58" t="str">
        <f t="shared" si="11"/>
        <v/>
      </c>
      <c r="AP737" s="59"/>
      <c r="AQ737" s="60"/>
      <c r="AR737" s="61"/>
      <c r="AS737" s="61"/>
      <c r="AT737" s="61" t="str">
        <f>IFERROR(__xludf.DUMMYFUNCTION("IF( 
  OR($AJ737=""Full Payment"", ISBLANK($K737)),
  """",
  IF(
    OR(
      Q737=""Standard Booking, P1"",
      Q737=""Standard Booking, P2"",
      Q737=""Standard Booking, P3"",
      Q737=""Standard Booking, P4""
    ),
    LET(
      resDate,   $"&amp;"K737,
      tourDate,  $N737,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7" s="62" t="str">
        <f t="shared" si="12"/>
        <v/>
      </c>
      <c r="AV737" s="63"/>
      <c r="AW737" s="64"/>
      <c r="AX737" s="64"/>
      <c r="AY737" s="64"/>
      <c r="AZ737" s="64" t="str">
        <f>IFERROR(__xludf.DUMMYFUNCTION("IF(
  OR($AJ737=""Full Payment"",$AJ737=""P1"", ISBLANK($K737)),
  """",
  IF(
    OR(
      $Q737=""Standard Booking, P2"",
      $Q737=""Standard Booking, P3"",
      $Q737=""Standard Booking, P4""
    ),
    LET(
      resDate,   $K737,
      tourDate,"&amp;"  $N737,
      monthCount, DATEDIF(resDate, tourDate, ""M"") + 1,
      secondDates, ARRAYFORMULA(
        DATE(
          YEAR(resDate),
          MONTH(resDate) + SEQUENCE(monthCount),
          2
        )
      ),
      validDates, FILTER(
        sec"&amp;"ondDates,
        (secondDates &gt; resDate + 2) *
        (secondDates &lt;= tourDate - 3)
      ),
      IF(
        OR($AJ737=""P2"", $AJ737=""P3"", $AJ737=""P4""),
        IF(
          COUNTA(validDates) &lt; 2,
          """",
          TEXT(INDEX(validDates"&amp;", 2), ""mmm d, yyyy"")
        ),
        IF(
          COUNTA(validDates) &lt; 2,
          """",
          TEXTJOIN("", "", TRUE,
            TEXT(INDEX(validDates, 1), ""mmm d, yyyy""),
            TEXT(INDEX(validDates, 2), ""mmm d, yyyy"")
          )
 "&amp;"       )
      )
    ),
    """"
  )
)
"),"")</f>
        <v/>
      </c>
      <c r="BA737" s="65" t="str">
        <f t="shared" si="13"/>
        <v/>
      </c>
      <c r="BB737" s="63"/>
      <c r="BC737" s="64"/>
      <c r="BD737" s="64"/>
      <c r="BE737" s="64"/>
      <c r="BF737" s="64" t="str">
        <f>IFERROR(__xludf.DUMMYFUNCTION("IF(
  OR($AJ737=""Full Payment"",$AJ737=""P1"", $AJ737=""P2""),
  """",
  IF(
    AND(
      NOT(ISBLANK($K737)),
      OR(
        Q737=""Standard Booking, P3"",
        Q737=""Standard Booking, P4""
      )
    ),
    LET(
      resDate,   $K737,
      "&amp;"tourDate,  $N737,
      monthCount, DATEDIF(resDate, tourDate, ""M"") + 1,
      secondDates, ARRAYFORMULA(
        DATE(
          YEAR(resDate),
          MONTH(resDate) + SEQUENCE(monthCount),
          2
        )
      ),
      validDates, FILTER(
  "&amp;"      secondDates,
        (secondDates &gt; resDate + 2) *
        (secondDates &lt;= tourDate - 3)
      ),
      IF(
        $AJ737=""P4"",
        IF(
          COUNTA(validDates) &lt; 3,
          """",
          TEXT(INDEX(validDates, 3), ""mmm d, yyyy"")
  "&amp;"      ),
        IF(
          $AJ737=""P3"",
          IF(
            COUNTA(validDates) &lt; 3,
            """",
            TEXT(INDEX(validDates, 3), ""mmm d, yyyy"")
          ),
          IF(
            COUNTA(validDates) &lt; 3,
            """",
    "&amp;"        TEXTJOIN("", "", TRUE,
              TEXT(INDEX(validDates, 1), ""mmm d, yyyy""),
              TEXT(INDEX(validDates, 2), ""mmm d, yyyy""),
              TEXT(INDEX(validDates, 3), ""mmm d, yyyy"")
            )
          )
        )
      )
    "&amp;"),
    """"
  )
)
"),"")</f>
        <v/>
      </c>
      <c r="BG737" s="65" t="str">
        <f t="shared" si="14"/>
        <v/>
      </c>
      <c r="BH737" s="63"/>
      <c r="BI737" s="64"/>
      <c r="BJ737" s="64"/>
      <c r="BK737" s="64"/>
      <c r="BL737" s="64" t="str">
        <f>IFERROR(__xludf.DUMMYFUNCTION("IF(
  OR($AJ737=""Full Payment"",$AJ737=""P1"",$AJ737=""P2"",$AJ737=""P3""),
  """",
  IF(
    AND(
      NOT(ISBLANK($K737)),
      $Q737=""Standard Booking, P4""
    ),
    LET(
      resDate,   $K737,
      tourDate,  $N737,
      monthCount, DATEDIF(r"&amp;"esDate, tourDate, ""M"") + 1,
      secondDates, ARRAYFORMULA(
        DATE(
          YEAR(resDate),
          MONTH(resDate) + SEQUENCE(monthCount),
          2
        )
      ),
      validDates, FILTER(
        secondDates,
        (secondDates &gt; res"&amp;"Date + 2) *
        (secondDates &lt;= tourDate - 3)
      ),
      IF(
        $AJ737=""P4"",
        IF(
          COUNTA(validDates) &lt; 4,
          """",
          TEXT(
            INDEX(validDates, 4),
            ""mmm d, yyyy""
          )
        ),
"&amp;"        IF(
          COUNTA(validDates) &lt; 4,
          """",
          TEXTJOIN(
            "", "", TRUE,
            TEXT(INDEX(validDates, 1), ""mmm d, yyyy""),
            TEXT(INDEX(validDates, 2), ""mmm d, yyyy""),
            TEXT(INDEX(validDates"&amp;", 3), ""mmm d, yyyy""),
            TEXT(INDEX(validDates, 4), ""mmm d, yyyy"")
          )
        )
      )
    ),
    """"
  )
)
"),"")</f>
        <v/>
      </c>
      <c r="BM737" s="65" t="str">
        <f t="shared" si="15"/>
        <v/>
      </c>
      <c r="BN737" s="66"/>
      <c r="BO737" s="67"/>
      <c r="BP737" s="49" t="b">
        <v>0</v>
      </c>
      <c r="BQ737" s="49" t="b">
        <v>0</v>
      </c>
      <c r="BR737" s="68"/>
      <c r="BS737" s="69"/>
      <c r="BT737" s="70" t="b">
        <v>0</v>
      </c>
      <c r="BU737" s="71"/>
      <c r="BV737" s="72"/>
      <c r="BW737" s="86" t="b">
        <v>0</v>
      </c>
      <c r="BX737" s="87"/>
    </row>
    <row r="738">
      <c r="A738" s="35" t="str">
        <f t="shared" si="1"/>
        <v/>
      </c>
      <c r="B738" s="36" t="str">
        <f t="shared" si="2"/>
        <v/>
      </c>
      <c r="C738" s="36" t="str">
        <f t="array" ref="C738">IF(
  M738="",
  "",
  IFERROR(
    INDEX(
      '{INDEX} Tour Packages'!$A:$ZZ,
      MATCH(
        M738,
        INDEX(
          '{INDEX} Tour Packages'!$A:$ZZ,
          ,
          MATCH("Tour Package Name", '{INDEX} Tour Packages'!$4:$4, 0)
        ),
        0
      ),
      MATCH("Tour Code", '{INDEX} Tour Packages'!$4:$4, 0)
    ),
    "XXX"
  )
)
</f>
        <v/>
      </c>
      <c r="D738" s="36" t="str">
        <f t="shared" si="3"/>
        <v/>
      </c>
      <c r="E738" s="36" t="str">
        <f t="shared" si="4"/>
        <v/>
      </c>
      <c r="F738" s="37" t="str">
        <f t="shared" si="5"/>
        <v/>
      </c>
      <c r="G738" s="89"/>
      <c r="H738" s="89"/>
      <c r="I738" s="90"/>
      <c r="J738" s="40" t="str">
        <f t="shared" si="16"/>
        <v> </v>
      </c>
      <c r="K738" s="91"/>
      <c r="L738" s="55"/>
      <c r="M738" s="55"/>
      <c r="N738" s="91"/>
      <c r="O738" s="43" t="str">
        <f>IFERROR(__xludf.DUMMYFUNCTION("IF(N738="""","""",IFERROR(
  N738 + VALUE(REGEXEXTRACT(P738, ""(\d+)\s+Days"")),
  """"
)
)"),"")</f>
        <v/>
      </c>
      <c r="P738" s="43" t="str">
        <f t="array" ref="P738">IFERROR(
  INDEX(
    INDEX('{INDEX} Tour Packages'!$A:$ZZ, , MATCH(P$3, '{INDEX} Tour Packages'!$4:$4, 0)),
    MATCH(M738, INDEX('{INDEX} Tour Packages'!$A:$ZZ,0, MATCH("Tour Package Name", '{INDEX} Tour Packages'!$4:$4, 0)), 0)
  ),
"")
</f>
        <v/>
      </c>
      <c r="Q738" s="44" t="str">
        <f t="shared" si="7"/>
        <v/>
      </c>
      <c r="R738" s="44" t="str">
        <f>IFERROR(__xludf.DUMMYFUNCTION("IF(OR(ISBLANK(K738), ISBLANK(N738)), """", 
  LET(
    resDate, K738,
    tourDate, N738,
    monthCount, MAX(0, DATEDIF(resDate, tourDate - 3, ""M"") + 1),
    secondDates, ARRAYFORMULA(DATE(YEAR(resDate), MONTH(resDate) + SEQUENCE(monthCount), 2)),
    "&amp;"validDates, FILTER(secondDates, (secondDates &gt; resDate + 2) * (secondDates &lt;= tourDate - 3)),
    IF(ISERROR(validDates), 0, COUNTA(validDates))
  )
)
"),"")</f>
        <v/>
      </c>
      <c r="S738" s="44" t="str">
        <f t="shared" si="8"/>
        <v/>
      </c>
      <c r="T738" s="45" t="str">
        <f t="array" ref="T738">IF(ISBLANK(BO738),IFERROR(
  INDEX(
    INDEX('{INDEX} Payment Terms'!$A:$G, , MATCH(T$3, '{INDEX} Payment Terms'!$4:$4, 0)),
    MATCH(Q738, INDEX('{INDEX} Payment Terms'!$A:$G,0, MATCH("Payment Condition", '{INDEX} Payment Terms'!$4:$4, 0)), 0)
  ),
""),"Cancelled")
</f>
        <v/>
      </c>
      <c r="U738" s="46" t="b">
        <v>0</v>
      </c>
      <c r="V738" s="47" t="str">
        <f>IFERROR(__xludf.DUMMYFUNCTION("IF(OR(L738=""Duo Booking"", L738=""Group Booking""),
IF(U738=FALSE,"""",
    LET(
      bookingType, L738,
      tour, M738,
      mainFirst, H738,
      mainLast, I738,
      mainEmail, G738,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$L$4:L738, bookingType,
          $M$4:M738, tour,
          $H$4:H738, mainFirst,
          $I$4:I738, mainLast,
          $G$4:G738, mainEmail
        ),
        ""000""
      ),
  "&amp;"    baseID &amp; ""-"" &amp; memberNumber
    )
  ),
  """"
)
"),"")</f>
        <v/>
      </c>
      <c r="W738" s="48"/>
      <c r="X738" s="85" t="b">
        <v>0</v>
      </c>
      <c r="Y738" s="85" t="b">
        <v>0</v>
      </c>
      <c r="Z738" s="85" t="b">
        <v>0</v>
      </c>
      <c r="AA738" s="50"/>
      <c r="AB738" s="51"/>
      <c r="AC738" s="85" t="b">
        <v>0</v>
      </c>
      <c r="AD738" s="92"/>
      <c r="AE738" s="88"/>
      <c r="AF738" s="36" t="str">
        <f t="array" ref="AF738">IF(M738="","",INDEX(
      '{INDEX} Tour Packages'!$A:$ZP,
      MATCH($M738, '{INDEX} Tour Packages'!$A:$A, 0),
      MATCH(AF$3, '{INDEX} Tour Packages'!$4:$4, 0)
    ))</f>
        <v/>
      </c>
      <c r="AG738" s="36" t="str">
        <f t="array" ref="AG738">IF(M738="","",INDEX(
      '{INDEX} Tour Packages'!$A:$ZP,
      MATCH($M738, '{INDEX} Tour Packages'!$A:$A, 0),
      MATCH(AG$3, '{INDEX} Tour Packages'!$4:$4, 0)
    ))</f>
        <v/>
      </c>
      <c r="AH738" s="36" t="str">
        <f t="array" ref="AH738">IF(M738="","",INDEX(
      '{INDEX} Tour Packages'!$A:$ZP,
      MATCH($M738, '{INDEX} Tour Packages'!$A:$A, 0),
      MATCH(AH$3, '{INDEX} Tour Packages'!$4:$4, 0)
    ))</f>
        <v/>
      </c>
      <c r="AI738" s="54" t="str">
        <f t="shared" si="9"/>
        <v/>
      </c>
      <c r="AJ738" s="42"/>
      <c r="AK738" s="55"/>
      <c r="AL738" s="46" t="b">
        <v>0</v>
      </c>
      <c r="AM738" s="56"/>
      <c r="AN738" s="57" t="str">
        <f t="shared" si="10"/>
        <v/>
      </c>
      <c r="AO738" s="58" t="str">
        <f t="shared" si="11"/>
        <v/>
      </c>
      <c r="AP738" s="59"/>
      <c r="AQ738" s="60"/>
      <c r="AR738" s="61"/>
      <c r="AS738" s="61"/>
      <c r="AT738" s="61" t="str">
        <f>IFERROR(__xludf.DUMMYFUNCTION("IF( 
  OR($AJ738=""Full Payment"", ISBLANK($K738)),
  """",
  IF(
    OR(
      Q738=""Standard Booking, P1"",
      Q738=""Standard Booking, P2"",
      Q738=""Standard Booking, P3"",
      Q738=""Standard Booking, P4""
    ),
    LET(
      resDate,   $"&amp;"K738,
      tourDate,  $N738,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8" s="62" t="str">
        <f t="shared" si="12"/>
        <v/>
      </c>
      <c r="AV738" s="63"/>
      <c r="AW738" s="64"/>
      <c r="AX738" s="64"/>
      <c r="AY738" s="64"/>
      <c r="AZ738" s="64" t="str">
        <f>IFERROR(__xludf.DUMMYFUNCTION("IF(
  OR($AJ738=""Full Payment"",$AJ738=""P1"", ISBLANK($K738)),
  """",
  IF(
    OR(
      $Q738=""Standard Booking, P2"",
      $Q738=""Standard Booking, P3"",
      $Q738=""Standard Booking, P4""
    ),
    LET(
      resDate,   $K738,
      tourDate,"&amp;"  $N738,
      monthCount, DATEDIF(resDate, tourDate, ""M"") + 1,
      secondDates, ARRAYFORMULA(
        DATE(
          YEAR(resDate),
          MONTH(resDate) + SEQUENCE(monthCount),
          2
        )
      ),
      validDates, FILTER(
        sec"&amp;"ondDates,
        (secondDates &gt; resDate + 2) *
        (secondDates &lt;= tourDate - 3)
      ),
      IF(
        OR($AJ738=""P2"", $AJ738=""P3"", $AJ738=""P4""),
        IF(
          COUNTA(validDates) &lt; 2,
          """",
          TEXT(INDEX(validDates"&amp;", 2), ""mmm d, yyyy"")
        ),
        IF(
          COUNTA(validDates) &lt; 2,
          """",
          TEXTJOIN("", "", TRUE,
            TEXT(INDEX(validDates, 1), ""mmm d, yyyy""),
            TEXT(INDEX(validDates, 2), ""mmm d, yyyy"")
          )
 "&amp;"       )
      )
    ),
    """"
  )
)
"),"")</f>
        <v/>
      </c>
      <c r="BA738" s="65" t="str">
        <f t="shared" si="13"/>
        <v/>
      </c>
      <c r="BB738" s="63"/>
      <c r="BC738" s="64"/>
      <c r="BD738" s="64"/>
      <c r="BE738" s="64"/>
      <c r="BF738" s="64" t="str">
        <f>IFERROR(__xludf.DUMMYFUNCTION("IF(
  OR($AJ738=""Full Payment"",$AJ738=""P1"", $AJ738=""P2""),
  """",
  IF(
    AND(
      NOT(ISBLANK($K738)),
      OR(
        Q738=""Standard Booking, P3"",
        Q738=""Standard Booking, P4""
      )
    ),
    LET(
      resDate,   $K738,
      "&amp;"tourDate,  $N738,
      monthCount, DATEDIF(resDate, tourDate, ""M"") + 1,
      secondDates, ARRAYFORMULA(
        DATE(
          YEAR(resDate),
          MONTH(resDate) + SEQUENCE(monthCount),
          2
        )
      ),
      validDates, FILTER(
  "&amp;"      secondDates,
        (secondDates &gt; resDate + 2) *
        (secondDates &lt;= tourDate - 3)
      ),
      IF(
        $AJ738=""P4"",
        IF(
          COUNTA(validDates) &lt; 3,
          """",
          TEXT(INDEX(validDates, 3), ""mmm d, yyyy"")
  "&amp;"      ),
        IF(
          $AJ738=""P3"",
          IF(
            COUNTA(validDates) &lt; 3,
            """",
            TEXT(INDEX(validDates, 3), ""mmm d, yyyy"")
          ),
          IF(
            COUNTA(validDates) &lt; 3,
            """",
    "&amp;"        TEXTJOIN("", "", TRUE,
              TEXT(INDEX(validDates, 1), ""mmm d, yyyy""),
              TEXT(INDEX(validDates, 2), ""mmm d, yyyy""),
              TEXT(INDEX(validDates, 3), ""mmm d, yyyy"")
            )
          )
        )
      )
    "&amp;"),
    """"
  )
)
"),"")</f>
        <v/>
      </c>
      <c r="BG738" s="65" t="str">
        <f t="shared" si="14"/>
        <v/>
      </c>
      <c r="BH738" s="63"/>
      <c r="BI738" s="64"/>
      <c r="BJ738" s="64"/>
      <c r="BK738" s="64"/>
      <c r="BL738" s="64" t="str">
        <f>IFERROR(__xludf.DUMMYFUNCTION("IF(
  OR($AJ738=""Full Payment"",$AJ738=""P1"",$AJ738=""P2"",$AJ738=""P3""),
  """",
  IF(
    AND(
      NOT(ISBLANK($K738)),
      $Q738=""Standard Booking, P4""
    ),
    LET(
      resDate,   $K738,
      tourDate,  $N738,
      monthCount, DATEDIF(r"&amp;"esDate, tourDate, ""M"") + 1,
      secondDates, ARRAYFORMULA(
        DATE(
          YEAR(resDate),
          MONTH(resDate) + SEQUENCE(monthCount),
          2
        )
      ),
      validDates, FILTER(
        secondDates,
        (secondDates &gt; res"&amp;"Date + 2) *
        (secondDates &lt;= tourDate - 3)
      ),
      IF(
        $AJ738=""P4"",
        IF(
          COUNTA(validDates) &lt; 4,
          """",
          TEXT(
            INDEX(validDates, 4),
            ""mmm d, yyyy""
          )
        ),
"&amp;"        IF(
          COUNTA(validDates) &lt; 4,
          """",
          TEXTJOIN(
            "", "", TRUE,
            TEXT(INDEX(validDates, 1), ""mmm d, yyyy""),
            TEXT(INDEX(validDates, 2), ""mmm d, yyyy""),
            TEXT(INDEX(validDates"&amp;", 3), ""mmm d, yyyy""),
            TEXT(INDEX(validDates, 4), ""mmm d, yyyy"")
          )
        )
      )
    ),
    """"
  )
)
"),"")</f>
        <v/>
      </c>
      <c r="BM738" s="65" t="str">
        <f t="shared" si="15"/>
        <v/>
      </c>
      <c r="BN738" s="66"/>
      <c r="BO738" s="67"/>
      <c r="BP738" s="49" t="b">
        <v>0</v>
      </c>
      <c r="BQ738" s="49" t="b">
        <v>0</v>
      </c>
      <c r="BR738" s="68"/>
      <c r="BS738" s="69"/>
      <c r="BT738" s="70" t="b">
        <v>0</v>
      </c>
      <c r="BU738" s="71"/>
      <c r="BV738" s="72"/>
      <c r="BW738" s="86" t="b">
        <v>0</v>
      </c>
      <c r="BX738" s="87"/>
    </row>
    <row r="739">
      <c r="A739" s="35" t="str">
        <f t="shared" si="1"/>
        <v/>
      </c>
      <c r="B739" s="36" t="str">
        <f t="shared" si="2"/>
        <v/>
      </c>
      <c r="C739" s="36" t="str">
        <f t="array" ref="C739">IF(
  M739="",
  "",
  IFERROR(
    INDEX(
      '{INDEX} Tour Packages'!$A:$ZZ,
      MATCH(
        M739,
        INDEX(
          '{INDEX} Tour Packages'!$A:$ZZ,
          ,
          MATCH("Tour Package Name", '{INDEX} Tour Packages'!$4:$4, 0)
        ),
        0
      ),
      MATCH("Tour Code", '{INDEX} Tour Packages'!$4:$4, 0)
    ),
    "XXX"
  )
)
</f>
        <v/>
      </c>
      <c r="D739" s="36" t="str">
        <f t="shared" si="3"/>
        <v/>
      </c>
      <c r="E739" s="36" t="str">
        <f t="shared" si="4"/>
        <v/>
      </c>
      <c r="F739" s="37" t="str">
        <f t="shared" si="5"/>
        <v/>
      </c>
      <c r="G739" s="89"/>
      <c r="H739" s="89"/>
      <c r="I739" s="90"/>
      <c r="J739" s="40" t="str">
        <f t="shared" si="16"/>
        <v> </v>
      </c>
      <c r="K739" s="91"/>
      <c r="L739" s="55"/>
      <c r="M739" s="55"/>
      <c r="N739" s="91"/>
      <c r="O739" s="43" t="str">
        <f>IFERROR(__xludf.DUMMYFUNCTION("IF(N739="""","""",IFERROR(
  N739 + VALUE(REGEXEXTRACT(P739, ""(\d+)\s+Days"")),
  """"
)
)"),"")</f>
        <v/>
      </c>
      <c r="P739" s="43" t="str">
        <f t="array" ref="P739">IFERROR(
  INDEX(
    INDEX('{INDEX} Tour Packages'!$A:$ZZ, , MATCH(P$3, '{INDEX} Tour Packages'!$4:$4, 0)),
    MATCH(M739, INDEX('{INDEX} Tour Packages'!$A:$ZZ,0, MATCH("Tour Package Name", '{INDEX} Tour Packages'!$4:$4, 0)), 0)
  ),
"")
</f>
        <v/>
      </c>
      <c r="Q739" s="44" t="str">
        <f t="shared" si="7"/>
        <v/>
      </c>
      <c r="R739" s="44" t="str">
        <f>IFERROR(__xludf.DUMMYFUNCTION("IF(OR(ISBLANK(K739), ISBLANK(N739)), """", 
  LET(
    resDate, K739,
    tourDate, N739,
    monthCount, MAX(0, DATEDIF(resDate, tourDate - 3, ""M"") + 1),
    secondDates, ARRAYFORMULA(DATE(YEAR(resDate), MONTH(resDate) + SEQUENCE(monthCount), 2)),
    "&amp;"validDates, FILTER(secondDates, (secondDates &gt; resDate + 2) * (secondDates &lt;= tourDate - 3)),
    IF(ISERROR(validDates), 0, COUNTA(validDates))
  )
)
"),"")</f>
        <v/>
      </c>
      <c r="S739" s="44" t="str">
        <f t="shared" si="8"/>
        <v/>
      </c>
      <c r="T739" s="45" t="str">
        <f t="array" ref="T739">IF(ISBLANK(BO739),IFERROR(
  INDEX(
    INDEX('{INDEX} Payment Terms'!$A:$G, , MATCH(T$3, '{INDEX} Payment Terms'!$4:$4, 0)),
    MATCH(Q739, INDEX('{INDEX} Payment Terms'!$A:$G,0, MATCH("Payment Condition", '{INDEX} Payment Terms'!$4:$4, 0)), 0)
  ),
""),"Cancelled")
</f>
        <v/>
      </c>
      <c r="U739" s="46" t="b">
        <v>0</v>
      </c>
      <c r="V739" s="47" t="str">
        <f>IFERROR(__xludf.DUMMYFUNCTION("IF(OR(L739=""Duo Booking"", L739=""Group Booking""),
IF(U739=FALSE,"""",
    LET(
      bookingType, L739,
      tour, M739,
      mainFirst, H739,
      mainLast, I739,
      mainEmail, G739,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$L$4:L739, bookingType,
          $M$4:M739, tour,
          $H$4:H739, mainFirst,
          $I$4:I739, mainLast,
          $G$4:G739, mainEmail
        ),
        ""000""
      ),
  "&amp;"    baseID &amp; ""-"" &amp; memberNumber
    )
  ),
  """"
)
"),"")</f>
        <v/>
      </c>
      <c r="W739" s="48"/>
      <c r="X739" s="85" t="b">
        <v>0</v>
      </c>
      <c r="Y739" s="85" t="b">
        <v>0</v>
      </c>
      <c r="Z739" s="85" t="b">
        <v>0</v>
      </c>
      <c r="AA739" s="50"/>
      <c r="AB739" s="51"/>
      <c r="AC739" s="85" t="b">
        <v>0</v>
      </c>
      <c r="AD739" s="92"/>
      <c r="AE739" s="88"/>
      <c r="AF739" s="36" t="str">
        <f t="array" ref="AF739">IF(M739="","",INDEX(
      '{INDEX} Tour Packages'!$A:$ZP,
      MATCH($M739, '{INDEX} Tour Packages'!$A:$A, 0),
      MATCH(AF$3, '{INDEX} Tour Packages'!$4:$4, 0)
    ))</f>
        <v/>
      </c>
      <c r="AG739" s="36" t="str">
        <f t="array" ref="AG739">IF(M739="","",INDEX(
      '{INDEX} Tour Packages'!$A:$ZP,
      MATCH($M739, '{INDEX} Tour Packages'!$A:$A, 0),
      MATCH(AG$3, '{INDEX} Tour Packages'!$4:$4, 0)
    ))</f>
        <v/>
      </c>
      <c r="AH739" s="36" t="str">
        <f t="array" ref="AH739">IF(M739="","",INDEX(
      '{INDEX} Tour Packages'!$A:$ZP,
      MATCH($M739, '{INDEX} Tour Packages'!$A:$A, 0),
      MATCH(AH$3, '{INDEX} Tour Packages'!$4:$4, 0)
    ))</f>
        <v/>
      </c>
      <c r="AI739" s="54" t="str">
        <f t="shared" si="9"/>
        <v/>
      </c>
      <c r="AJ739" s="42"/>
      <c r="AK739" s="55"/>
      <c r="AL739" s="46" t="b">
        <v>0</v>
      </c>
      <c r="AM739" s="56"/>
      <c r="AN739" s="57" t="str">
        <f t="shared" si="10"/>
        <v/>
      </c>
      <c r="AO739" s="58" t="str">
        <f t="shared" si="11"/>
        <v/>
      </c>
      <c r="AP739" s="59"/>
      <c r="AQ739" s="60"/>
      <c r="AR739" s="61"/>
      <c r="AS739" s="61"/>
      <c r="AT739" s="61" t="str">
        <f>IFERROR(__xludf.DUMMYFUNCTION("IF( 
  OR($AJ739=""Full Payment"", ISBLANK($K739)),
  """",
  IF(
    OR(
      Q739=""Standard Booking, P1"",
      Q739=""Standard Booking, P2"",
      Q739=""Standard Booking, P3"",
      Q739=""Standard Booking, P4""
    ),
    LET(
      resDate,   $"&amp;"K739,
      tourDate,  $N739,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39" s="62" t="str">
        <f t="shared" si="12"/>
        <v/>
      </c>
      <c r="AV739" s="63"/>
      <c r="AW739" s="64"/>
      <c r="AX739" s="64"/>
      <c r="AY739" s="64"/>
      <c r="AZ739" s="64" t="str">
        <f>IFERROR(__xludf.DUMMYFUNCTION("IF(
  OR($AJ739=""Full Payment"",$AJ739=""P1"", ISBLANK($K739)),
  """",
  IF(
    OR(
      $Q739=""Standard Booking, P2"",
      $Q739=""Standard Booking, P3"",
      $Q739=""Standard Booking, P4""
    ),
    LET(
      resDate,   $K739,
      tourDate,"&amp;"  $N739,
      monthCount, DATEDIF(resDate, tourDate, ""M"") + 1,
      secondDates, ARRAYFORMULA(
        DATE(
          YEAR(resDate),
          MONTH(resDate) + SEQUENCE(monthCount),
          2
        )
      ),
      validDates, FILTER(
        sec"&amp;"ondDates,
        (secondDates &gt; resDate + 2) *
        (secondDates &lt;= tourDate - 3)
      ),
      IF(
        OR($AJ739=""P2"", $AJ739=""P3"", $AJ739=""P4""),
        IF(
          COUNTA(validDates) &lt; 2,
          """",
          TEXT(INDEX(validDates"&amp;", 2), ""mmm d, yyyy"")
        ),
        IF(
          COUNTA(validDates) &lt; 2,
          """",
          TEXTJOIN("", "", TRUE,
            TEXT(INDEX(validDates, 1), ""mmm d, yyyy""),
            TEXT(INDEX(validDates, 2), ""mmm d, yyyy"")
          )
 "&amp;"       )
      )
    ),
    """"
  )
)
"),"")</f>
        <v/>
      </c>
      <c r="BA739" s="65" t="str">
        <f t="shared" si="13"/>
        <v/>
      </c>
      <c r="BB739" s="63"/>
      <c r="BC739" s="64"/>
      <c r="BD739" s="64"/>
      <c r="BE739" s="64"/>
      <c r="BF739" s="64" t="str">
        <f>IFERROR(__xludf.DUMMYFUNCTION("IF(
  OR($AJ739=""Full Payment"",$AJ739=""P1"", $AJ739=""P2""),
  """",
  IF(
    AND(
      NOT(ISBLANK($K739)),
      OR(
        Q739=""Standard Booking, P3"",
        Q739=""Standard Booking, P4""
      )
    ),
    LET(
      resDate,   $K739,
      "&amp;"tourDate,  $N739,
      monthCount, DATEDIF(resDate, tourDate, ""M"") + 1,
      secondDates, ARRAYFORMULA(
        DATE(
          YEAR(resDate),
          MONTH(resDate) + SEQUENCE(monthCount),
          2
        )
      ),
      validDates, FILTER(
  "&amp;"      secondDates,
        (secondDates &gt; resDate + 2) *
        (secondDates &lt;= tourDate - 3)
      ),
      IF(
        $AJ739=""P4"",
        IF(
          COUNTA(validDates) &lt; 3,
          """",
          TEXT(INDEX(validDates, 3), ""mmm d, yyyy"")
  "&amp;"      ),
        IF(
          $AJ739=""P3"",
          IF(
            COUNTA(validDates) &lt; 3,
            """",
            TEXT(INDEX(validDates, 3), ""mmm d, yyyy"")
          ),
          IF(
            COUNTA(validDates) &lt; 3,
            """",
    "&amp;"        TEXTJOIN("", "", TRUE,
              TEXT(INDEX(validDates, 1), ""mmm d, yyyy""),
              TEXT(INDEX(validDates, 2), ""mmm d, yyyy""),
              TEXT(INDEX(validDates, 3), ""mmm d, yyyy"")
            )
          )
        )
      )
    "&amp;"),
    """"
  )
)
"),"")</f>
        <v/>
      </c>
      <c r="BG739" s="65" t="str">
        <f t="shared" si="14"/>
        <v/>
      </c>
      <c r="BH739" s="63"/>
      <c r="BI739" s="64"/>
      <c r="BJ739" s="64"/>
      <c r="BK739" s="64"/>
      <c r="BL739" s="64" t="str">
        <f>IFERROR(__xludf.DUMMYFUNCTION("IF(
  OR($AJ739=""Full Payment"",$AJ739=""P1"",$AJ739=""P2"",$AJ739=""P3""),
  """",
  IF(
    AND(
      NOT(ISBLANK($K739)),
      $Q739=""Standard Booking, P4""
    ),
    LET(
      resDate,   $K739,
      tourDate,  $N739,
      monthCount, DATEDIF(r"&amp;"esDate, tourDate, ""M"") + 1,
      secondDates, ARRAYFORMULA(
        DATE(
          YEAR(resDate),
          MONTH(resDate) + SEQUENCE(monthCount),
          2
        )
      ),
      validDates, FILTER(
        secondDates,
        (secondDates &gt; res"&amp;"Date + 2) *
        (secondDates &lt;= tourDate - 3)
      ),
      IF(
        $AJ739=""P4"",
        IF(
          COUNTA(validDates) &lt; 4,
          """",
          TEXT(
            INDEX(validDates, 4),
            ""mmm d, yyyy""
          )
        ),
"&amp;"        IF(
          COUNTA(validDates) &lt; 4,
          """",
          TEXTJOIN(
            "", "", TRUE,
            TEXT(INDEX(validDates, 1), ""mmm d, yyyy""),
            TEXT(INDEX(validDates, 2), ""mmm d, yyyy""),
            TEXT(INDEX(validDates"&amp;", 3), ""mmm d, yyyy""),
            TEXT(INDEX(validDates, 4), ""mmm d, yyyy"")
          )
        )
      )
    ),
    """"
  )
)
"),"")</f>
        <v/>
      </c>
      <c r="BM739" s="65" t="str">
        <f t="shared" si="15"/>
        <v/>
      </c>
      <c r="BN739" s="66"/>
      <c r="BO739" s="67"/>
      <c r="BP739" s="49" t="b">
        <v>0</v>
      </c>
      <c r="BQ739" s="49" t="b">
        <v>0</v>
      </c>
      <c r="BR739" s="68"/>
      <c r="BS739" s="69"/>
      <c r="BT739" s="70" t="b">
        <v>0</v>
      </c>
      <c r="BU739" s="71"/>
      <c r="BV739" s="72"/>
      <c r="BW739" s="86" t="b">
        <v>0</v>
      </c>
      <c r="BX739" s="87"/>
    </row>
    <row r="740">
      <c r="A740" s="35" t="str">
        <f t="shared" si="1"/>
        <v/>
      </c>
      <c r="B740" s="36" t="str">
        <f t="shared" si="2"/>
        <v/>
      </c>
      <c r="C740" s="36" t="str">
        <f t="array" ref="C740">IF(
  M740="",
  "",
  IFERROR(
    INDEX(
      '{INDEX} Tour Packages'!$A:$ZZ,
      MATCH(
        M740,
        INDEX(
          '{INDEX} Tour Packages'!$A:$ZZ,
          ,
          MATCH("Tour Package Name", '{INDEX} Tour Packages'!$4:$4, 0)
        ),
        0
      ),
      MATCH("Tour Code", '{INDEX} Tour Packages'!$4:$4, 0)
    ),
    "XXX"
  )
)
</f>
        <v/>
      </c>
      <c r="D740" s="36" t="str">
        <f t="shared" si="3"/>
        <v/>
      </c>
      <c r="E740" s="36" t="str">
        <f t="shared" si="4"/>
        <v/>
      </c>
      <c r="F740" s="37" t="str">
        <f t="shared" si="5"/>
        <v/>
      </c>
      <c r="G740" s="89"/>
      <c r="H740" s="89"/>
      <c r="I740" s="90"/>
      <c r="J740" s="40" t="str">
        <f t="shared" si="16"/>
        <v> </v>
      </c>
      <c r="K740" s="91"/>
      <c r="L740" s="55"/>
      <c r="M740" s="55"/>
      <c r="N740" s="91"/>
      <c r="O740" s="43" t="str">
        <f>IFERROR(__xludf.DUMMYFUNCTION("IF(N740="""","""",IFERROR(
  N740 + VALUE(REGEXEXTRACT(P740, ""(\d+)\s+Days"")),
  """"
)
)"),"")</f>
        <v/>
      </c>
      <c r="P740" s="43" t="str">
        <f t="array" ref="P740">IFERROR(
  INDEX(
    INDEX('{INDEX} Tour Packages'!$A:$ZZ, , MATCH(P$3, '{INDEX} Tour Packages'!$4:$4, 0)),
    MATCH(M740, INDEX('{INDEX} Tour Packages'!$A:$ZZ,0, MATCH("Tour Package Name", '{INDEX} Tour Packages'!$4:$4, 0)), 0)
  ),
"")
</f>
        <v/>
      </c>
      <c r="Q740" s="44" t="str">
        <f t="shared" si="7"/>
        <v/>
      </c>
      <c r="R740" s="44" t="str">
        <f>IFERROR(__xludf.DUMMYFUNCTION("IF(OR(ISBLANK(K740), ISBLANK(N740)), """", 
  LET(
    resDate, K740,
    tourDate, N740,
    monthCount, MAX(0, DATEDIF(resDate, tourDate - 3, ""M"") + 1),
    secondDates, ARRAYFORMULA(DATE(YEAR(resDate), MONTH(resDate) + SEQUENCE(monthCount), 2)),
    "&amp;"validDates, FILTER(secondDates, (secondDates &gt; resDate + 2) * (secondDates &lt;= tourDate - 3)),
    IF(ISERROR(validDates), 0, COUNTA(validDates))
  )
)
"),"")</f>
        <v/>
      </c>
      <c r="S740" s="44" t="str">
        <f t="shared" si="8"/>
        <v/>
      </c>
      <c r="T740" s="45" t="str">
        <f t="array" ref="T740">IF(ISBLANK(BO740),IFERROR(
  INDEX(
    INDEX('{INDEX} Payment Terms'!$A:$G, , MATCH(T$3, '{INDEX} Payment Terms'!$4:$4, 0)),
    MATCH(Q740, INDEX('{INDEX} Payment Terms'!$A:$G,0, MATCH("Payment Condition", '{INDEX} Payment Terms'!$4:$4, 0)), 0)
  ),
""),"Cancelled")
</f>
        <v/>
      </c>
      <c r="U740" s="46" t="b">
        <v>0</v>
      </c>
      <c r="V740" s="47" t="str">
        <f>IFERROR(__xludf.DUMMYFUNCTION("IF(OR(L740=""Duo Booking"", L740=""Group Booking""),
IF(U740=FALSE,"""",
    LET(
      bookingType, L740,
      tour, M740,
      mainFirst, H740,
      mainLast, I740,
      mainEmail, G740,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$L$4:L740, bookingType,
          $M$4:M740, tour,
          $H$4:H740, mainFirst,
          $I$4:I740, mainLast,
          $G$4:G740, mainEmail
        ),
        ""000""
      ),
  "&amp;"    baseID &amp; ""-"" &amp; memberNumber
    )
  ),
  """"
)
"),"")</f>
        <v/>
      </c>
      <c r="W740" s="48"/>
      <c r="X740" s="85" t="b">
        <v>0</v>
      </c>
      <c r="Y740" s="85" t="b">
        <v>0</v>
      </c>
      <c r="Z740" s="85" t="b">
        <v>0</v>
      </c>
      <c r="AA740" s="50"/>
      <c r="AB740" s="51"/>
      <c r="AC740" s="85" t="b">
        <v>0</v>
      </c>
      <c r="AD740" s="92"/>
      <c r="AE740" s="88"/>
      <c r="AF740" s="36" t="str">
        <f t="array" ref="AF740">IF(M740="","",INDEX(
      '{INDEX} Tour Packages'!$A:$ZP,
      MATCH($M740, '{INDEX} Tour Packages'!$A:$A, 0),
      MATCH(AF$3, '{INDEX} Tour Packages'!$4:$4, 0)
    ))</f>
        <v/>
      </c>
      <c r="AG740" s="36" t="str">
        <f t="array" ref="AG740">IF(M740="","",INDEX(
      '{INDEX} Tour Packages'!$A:$ZP,
      MATCH($M740, '{INDEX} Tour Packages'!$A:$A, 0),
      MATCH(AG$3, '{INDEX} Tour Packages'!$4:$4, 0)
    ))</f>
        <v/>
      </c>
      <c r="AH740" s="36" t="str">
        <f t="array" ref="AH740">IF(M740="","",INDEX(
      '{INDEX} Tour Packages'!$A:$ZP,
      MATCH($M740, '{INDEX} Tour Packages'!$A:$A, 0),
      MATCH(AH$3, '{INDEX} Tour Packages'!$4:$4, 0)
    ))</f>
        <v/>
      </c>
      <c r="AI740" s="54" t="str">
        <f t="shared" si="9"/>
        <v/>
      </c>
      <c r="AJ740" s="42"/>
      <c r="AK740" s="55"/>
      <c r="AL740" s="46" t="b">
        <v>0</v>
      </c>
      <c r="AM740" s="56"/>
      <c r="AN740" s="57" t="str">
        <f t="shared" si="10"/>
        <v/>
      </c>
      <c r="AO740" s="58" t="str">
        <f t="shared" si="11"/>
        <v/>
      </c>
      <c r="AP740" s="59"/>
      <c r="AQ740" s="60"/>
      <c r="AR740" s="61"/>
      <c r="AS740" s="61"/>
      <c r="AT740" s="61" t="str">
        <f>IFERROR(__xludf.DUMMYFUNCTION("IF( 
  OR($AJ740=""Full Payment"", ISBLANK($K740)),
  """",
  IF(
    OR(
      Q740=""Standard Booking, P1"",
      Q740=""Standard Booking, P2"",
      Q740=""Standard Booking, P3"",
      Q740=""Standard Booking, P4""
    ),
    LET(
      resDate,   $"&amp;"K740,
      tourDate,  $N740,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0" s="62" t="str">
        <f t="shared" si="12"/>
        <v/>
      </c>
      <c r="AV740" s="63"/>
      <c r="AW740" s="64"/>
      <c r="AX740" s="64"/>
      <c r="AY740" s="64"/>
      <c r="AZ740" s="64" t="str">
        <f>IFERROR(__xludf.DUMMYFUNCTION("IF(
  OR($AJ740=""Full Payment"",$AJ740=""P1"", ISBLANK($K740)),
  """",
  IF(
    OR(
      $Q740=""Standard Booking, P2"",
      $Q740=""Standard Booking, P3"",
      $Q740=""Standard Booking, P4""
    ),
    LET(
      resDate,   $K740,
      tourDate,"&amp;"  $N740,
      monthCount, DATEDIF(resDate, tourDate, ""M"") + 1,
      secondDates, ARRAYFORMULA(
        DATE(
          YEAR(resDate),
          MONTH(resDate) + SEQUENCE(monthCount),
          2
        )
      ),
      validDates, FILTER(
        sec"&amp;"ondDates,
        (secondDates &gt; resDate + 2) *
        (secondDates &lt;= tourDate - 3)
      ),
      IF(
        OR($AJ740=""P2"", $AJ740=""P3"", $AJ740=""P4""),
        IF(
          COUNTA(validDates) &lt; 2,
          """",
          TEXT(INDEX(validDates"&amp;", 2), ""mmm d, yyyy"")
        ),
        IF(
          COUNTA(validDates) &lt; 2,
          """",
          TEXTJOIN("", "", TRUE,
            TEXT(INDEX(validDates, 1), ""mmm d, yyyy""),
            TEXT(INDEX(validDates, 2), ""mmm d, yyyy"")
          )
 "&amp;"       )
      )
    ),
    """"
  )
)
"),"")</f>
        <v/>
      </c>
      <c r="BA740" s="65" t="str">
        <f t="shared" si="13"/>
        <v/>
      </c>
      <c r="BB740" s="63"/>
      <c r="BC740" s="64"/>
      <c r="BD740" s="64"/>
      <c r="BE740" s="64"/>
      <c r="BF740" s="64" t="str">
        <f>IFERROR(__xludf.DUMMYFUNCTION("IF(
  OR($AJ740=""Full Payment"",$AJ740=""P1"", $AJ740=""P2""),
  """",
  IF(
    AND(
      NOT(ISBLANK($K740)),
      OR(
        Q740=""Standard Booking, P3"",
        Q740=""Standard Booking, P4""
      )
    ),
    LET(
      resDate,   $K740,
      "&amp;"tourDate,  $N740,
      monthCount, DATEDIF(resDate, tourDate, ""M"") + 1,
      secondDates, ARRAYFORMULA(
        DATE(
          YEAR(resDate),
          MONTH(resDate) + SEQUENCE(monthCount),
          2
        )
      ),
      validDates, FILTER(
  "&amp;"      secondDates,
        (secondDates &gt; resDate + 2) *
        (secondDates &lt;= tourDate - 3)
      ),
      IF(
        $AJ740=""P4"",
        IF(
          COUNTA(validDates) &lt; 3,
          """",
          TEXT(INDEX(validDates, 3), ""mmm d, yyyy"")
  "&amp;"      ),
        IF(
          $AJ740=""P3"",
          IF(
            COUNTA(validDates) &lt; 3,
            """",
            TEXT(INDEX(validDates, 3), ""mmm d, yyyy"")
          ),
          IF(
            COUNTA(validDates) &lt; 3,
            """",
    "&amp;"        TEXTJOIN("", "", TRUE,
              TEXT(INDEX(validDates, 1), ""mmm d, yyyy""),
              TEXT(INDEX(validDates, 2), ""mmm d, yyyy""),
              TEXT(INDEX(validDates, 3), ""mmm d, yyyy"")
            )
          )
        )
      )
    "&amp;"),
    """"
  )
)
"),"")</f>
        <v/>
      </c>
      <c r="BG740" s="65" t="str">
        <f t="shared" si="14"/>
        <v/>
      </c>
      <c r="BH740" s="63"/>
      <c r="BI740" s="64"/>
      <c r="BJ740" s="64"/>
      <c r="BK740" s="64"/>
      <c r="BL740" s="64" t="str">
        <f>IFERROR(__xludf.DUMMYFUNCTION("IF(
  OR($AJ740=""Full Payment"",$AJ740=""P1"",$AJ740=""P2"",$AJ740=""P3""),
  """",
  IF(
    AND(
      NOT(ISBLANK($K740)),
      $Q740=""Standard Booking, P4""
    ),
    LET(
      resDate,   $K740,
      tourDate,  $N740,
      monthCount, DATEDIF(r"&amp;"esDate, tourDate, ""M"") + 1,
      secondDates, ARRAYFORMULA(
        DATE(
          YEAR(resDate),
          MONTH(resDate) + SEQUENCE(monthCount),
          2
        )
      ),
      validDates, FILTER(
        secondDates,
        (secondDates &gt; res"&amp;"Date + 2) *
        (secondDates &lt;= tourDate - 3)
      ),
      IF(
        $AJ740=""P4"",
        IF(
          COUNTA(validDates) &lt; 4,
          """",
          TEXT(
            INDEX(validDates, 4),
            ""mmm d, yyyy""
          )
        ),
"&amp;"        IF(
          COUNTA(validDates) &lt; 4,
          """",
          TEXTJOIN(
            "", "", TRUE,
            TEXT(INDEX(validDates, 1), ""mmm d, yyyy""),
            TEXT(INDEX(validDates, 2), ""mmm d, yyyy""),
            TEXT(INDEX(validDates"&amp;", 3), ""mmm d, yyyy""),
            TEXT(INDEX(validDates, 4), ""mmm d, yyyy"")
          )
        )
      )
    ),
    """"
  )
)
"),"")</f>
        <v/>
      </c>
      <c r="BM740" s="65" t="str">
        <f t="shared" si="15"/>
        <v/>
      </c>
      <c r="BN740" s="66"/>
      <c r="BO740" s="67"/>
      <c r="BP740" s="49" t="b">
        <v>0</v>
      </c>
      <c r="BQ740" s="49" t="b">
        <v>0</v>
      </c>
      <c r="BR740" s="68"/>
      <c r="BS740" s="69"/>
      <c r="BT740" s="70" t="b">
        <v>0</v>
      </c>
      <c r="BU740" s="71"/>
      <c r="BV740" s="72"/>
      <c r="BW740" s="86" t="b">
        <v>0</v>
      </c>
      <c r="BX740" s="87"/>
    </row>
    <row r="741">
      <c r="A741" s="35" t="str">
        <f t="shared" si="1"/>
        <v/>
      </c>
      <c r="B741" s="36" t="str">
        <f t="shared" si="2"/>
        <v/>
      </c>
      <c r="C741" s="36" t="str">
        <f t="array" ref="C741">IF(
  M741="",
  "",
  IFERROR(
    INDEX(
      '{INDEX} Tour Packages'!$A:$ZZ,
      MATCH(
        M741,
        INDEX(
          '{INDEX} Tour Packages'!$A:$ZZ,
          ,
          MATCH("Tour Package Name", '{INDEX} Tour Packages'!$4:$4, 0)
        ),
        0
      ),
      MATCH("Tour Code", '{INDEX} Tour Packages'!$4:$4, 0)
    ),
    "XXX"
  )
)
</f>
        <v/>
      </c>
      <c r="D741" s="36" t="str">
        <f t="shared" si="3"/>
        <v/>
      </c>
      <c r="E741" s="36" t="str">
        <f t="shared" si="4"/>
        <v/>
      </c>
      <c r="F741" s="37" t="str">
        <f t="shared" si="5"/>
        <v/>
      </c>
      <c r="G741" s="89"/>
      <c r="H741" s="89"/>
      <c r="I741" s="90"/>
      <c r="J741" s="40" t="str">
        <f t="shared" si="16"/>
        <v> </v>
      </c>
      <c r="K741" s="91"/>
      <c r="L741" s="55"/>
      <c r="M741" s="55"/>
      <c r="N741" s="91"/>
      <c r="O741" s="43" t="str">
        <f>IFERROR(__xludf.DUMMYFUNCTION("IF(N741="""","""",IFERROR(
  N741 + VALUE(REGEXEXTRACT(P741, ""(\d+)\s+Days"")),
  """"
)
)"),"")</f>
        <v/>
      </c>
      <c r="P741" s="43" t="str">
        <f t="array" ref="P741">IFERROR(
  INDEX(
    INDEX('{INDEX} Tour Packages'!$A:$ZZ, , MATCH(P$3, '{INDEX} Tour Packages'!$4:$4, 0)),
    MATCH(M741, INDEX('{INDEX} Tour Packages'!$A:$ZZ,0, MATCH("Tour Package Name", '{INDEX} Tour Packages'!$4:$4, 0)), 0)
  ),
"")
</f>
        <v/>
      </c>
      <c r="Q741" s="44" t="str">
        <f t="shared" si="7"/>
        <v/>
      </c>
      <c r="R741" s="44" t="str">
        <f>IFERROR(__xludf.DUMMYFUNCTION("IF(OR(ISBLANK(K741), ISBLANK(N741)), """", 
  LET(
    resDate, K741,
    tourDate, N741,
    monthCount, MAX(0, DATEDIF(resDate, tourDate - 3, ""M"") + 1),
    secondDates, ARRAYFORMULA(DATE(YEAR(resDate), MONTH(resDate) + SEQUENCE(monthCount), 2)),
    "&amp;"validDates, FILTER(secondDates, (secondDates &gt; resDate + 2) * (secondDates &lt;= tourDate - 3)),
    IF(ISERROR(validDates), 0, COUNTA(validDates))
  )
)
"),"")</f>
        <v/>
      </c>
      <c r="S741" s="44" t="str">
        <f t="shared" si="8"/>
        <v/>
      </c>
      <c r="T741" s="45" t="str">
        <f t="array" ref="T741">IF(ISBLANK(BO741),IFERROR(
  INDEX(
    INDEX('{INDEX} Payment Terms'!$A:$G, , MATCH(T$3, '{INDEX} Payment Terms'!$4:$4, 0)),
    MATCH(Q741, INDEX('{INDEX} Payment Terms'!$A:$G,0, MATCH("Payment Condition", '{INDEX} Payment Terms'!$4:$4, 0)), 0)
  ),
""),"Cancelled")
</f>
        <v/>
      </c>
      <c r="U741" s="46" t="b">
        <v>0</v>
      </c>
      <c r="V741" s="47" t="str">
        <f>IFERROR(__xludf.DUMMYFUNCTION("IF(OR(L741=""Duo Booking"", L741=""Group Booking""),
IF(U741=FALSE,"""",
    LET(
      bookingType, L741,
      tour, M741,
      mainFirst, H741,
      mainLast, I741,
      mainEmail, G741,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$L$4:L741, bookingType,
          $M$4:M741, tour,
          $H$4:H741, mainFirst,
          $I$4:I741, mainLast,
          $G$4:G741, mainEmail
        ),
        ""000""
      ),
  "&amp;"    baseID &amp; ""-"" &amp; memberNumber
    )
  ),
  """"
)
"),"")</f>
        <v/>
      </c>
      <c r="W741" s="48"/>
      <c r="X741" s="85" t="b">
        <v>0</v>
      </c>
      <c r="Y741" s="85" t="b">
        <v>0</v>
      </c>
      <c r="Z741" s="85" t="b">
        <v>0</v>
      </c>
      <c r="AA741" s="50"/>
      <c r="AB741" s="51"/>
      <c r="AC741" s="85" t="b">
        <v>0</v>
      </c>
      <c r="AD741" s="92"/>
      <c r="AE741" s="88"/>
      <c r="AF741" s="36" t="str">
        <f t="array" ref="AF741">IF(M741="","",INDEX(
      '{INDEX} Tour Packages'!$A:$ZP,
      MATCH($M741, '{INDEX} Tour Packages'!$A:$A, 0),
      MATCH(AF$3, '{INDEX} Tour Packages'!$4:$4, 0)
    ))</f>
        <v/>
      </c>
      <c r="AG741" s="36" t="str">
        <f t="array" ref="AG741">IF(M741="","",INDEX(
      '{INDEX} Tour Packages'!$A:$ZP,
      MATCH($M741, '{INDEX} Tour Packages'!$A:$A, 0),
      MATCH(AG$3, '{INDEX} Tour Packages'!$4:$4, 0)
    ))</f>
        <v/>
      </c>
      <c r="AH741" s="36" t="str">
        <f t="array" ref="AH741">IF(M741="","",INDEX(
      '{INDEX} Tour Packages'!$A:$ZP,
      MATCH($M741, '{INDEX} Tour Packages'!$A:$A, 0),
      MATCH(AH$3, '{INDEX} Tour Packages'!$4:$4, 0)
    ))</f>
        <v/>
      </c>
      <c r="AI741" s="54" t="str">
        <f t="shared" si="9"/>
        <v/>
      </c>
      <c r="AJ741" s="42"/>
      <c r="AK741" s="55"/>
      <c r="AL741" s="46" t="b">
        <v>0</v>
      </c>
      <c r="AM741" s="56"/>
      <c r="AN741" s="57" t="str">
        <f t="shared" si="10"/>
        <v/>
      </c>
      <c r="AO741" s="58" t="str">
        <f t="shared" si="11"/>
        <v/>
      </c>
      <c r="AP741" s="59"/>
      <c r="AQ741" s="60"/>
      <c r="AR741" s="61"/>
      <c r="AS741" s="61"/>
      <c r="AT741" s="61" t="str">
        <f>IFERROR(__xludf.DUMMYFUNCTION("IF( 
  OR($AJ741=""Full Payment"", ISBLANK($K741)),
  """",
  IF(
    OR(
      Q741=""Standard Booking, P1"",
      Q741=""Standard Booking, P2"",
      Q741=""Standard Booking, P3"",
      Q741=""Standard Booking, P4""
    ),
    LET(
      resDate,   $"&amp;"K741,
      tourDate,  $N741,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1" s="62" t="str">
        <f t="shared" si="12"/>
        <v/>
      </c>
      <c r="AV741" s="63"/>
      <c r="AW741" s="64"/>
      <c r="AX741" s="64"/>
      <c r="AY741" s="64"/>
      <c r="AZ741" s="64" t="str">
        <f>IFERROR(__xludf.DUMMYFUNCTION("IF(
  OR($AJ741=""Full Payment"",$AJ741=""P1"", ISBLANK($K741)),
  """",
  IF(
    OR(
      $Q741=""Standard Booking, P2"",
      $Q741=""Standard Booking, P3"",
      $Q741=""Standard Booking, P4""
    ),
    LET(
      resDate,   $K741,
      tourDate,"&amp;"  $N741,
      monthCount, DATEDIF(resDate, tourDate, ""M"") + 1,
      secondDates, ARRAYFORMULA(
        DATE(
          YEAR(resDate),
          MONTH(resDate) + SEQUENCE(monthCount),
          2
        )
      ),
      validDates, FILTER(
        sec"&amp;"ondDates,
        (secondDates &gt; resDate + 2) *
        (secondDates &lt;= tourDate - 3)
      ),
      IF(
        OR($AJ741=""P2"", $AJ741=""P3"", $AJ741=""P4""),
        IF(
          COUNTA(validDates) &lt; 2,
          """",
          TEXT(INDEX(validDates"&amp;", 2), ""mmm d, yyyy"")
        ),
        IF(
          COUNTA(validDates) &lt; 2,
          """",
          TEXTJOIN("", "", TRUE,
            TEXT(INDEX(validDates, 1), ""mmm d, yyyy""),
            TEXT(INDEX(validDates, 2), ""mmm d, yyyy"")
          )
 "&amp;"       )
      )
    ),
    """"
  )
)
"),"")</f>
        <v/>
      </c>
      <c r="BA741" s="65" t="str">
        <f t="shared" si="13"/>
        <v/>
      </c>
      <c r="BB741" s="63"/>
      <c r="BC741" s="64"/>
      <c r="BD741" s="64"/>
      <c r="BE741" s="64"/>
      <c r="BF741" s="64" t="str">
        <f>IFERROR(__xludf.DUMMYFUNCTION("IF(
  OR($AJ741=""Full Payment"",$AJ741=""P1"", $AJ741=""P2""),
  """",
  IF(
    AND(
      NOT(ISBLANK($K741)),
      OR(
        Q741=""Standard Booking, P3"",
        Q741=""Standard Booking, P4""
      )
    ),
    LET(
      resDate,   $K741,
      "&amp;"tourDate,  $N741,
      monthCount, DATEDIF(resDate, tourDate, ""M"") + 1,
      secondDates, ARRAYFORMULA(
        DATE(
          YEAR(resDate),
          MONTH(resDate) + SEQUENCE(monthCount),
          2
        )
      ),
      validDates, FILTER(
  "&amp;"      secondDates,
        (secondDates &gt; resDate + 2) *
        (secondDates &lt;= tourDate - 3)
      ),
      IF(
        $AJ741=""P4"",
        IF(
          COUNTA(validDates) &lt; 3,
          """",
          TEXT(INDEX(validDates, 3), ""mmm d, yyyy"")
  "&amp;"      ),
        IF(
          $AJ741=""P3"",
          IF(
            COUNTA(validDates) &lt; 3,
            """",
            TEXT(INDEX(validDates, 3), ""mmm d, yyyy"")
          ),
          IF(
            COUNTA(validDates) &lt; 3,
            """",
    "&amp;"        TEXTJOIN("", "", TRUE,
              TEXT(INDEX(validDates, 1), ""mmm d, yyyy""),
              TEXT(INDEX(validDates, 2), ""mmm d, yyyy""),
              TEXT(INDEX(validDates, 3), ""mmm d, yyyy"")
            )
          )
        )
      )
    "&amp;"),
    """"
  )
)
"),"")</f>
        <v/>
      </c>
      <c r="BG741" s="65" t="str">
        <f t="shared" si="14"/>
        <v/>
      </c>
      <c r="BH741" s="63"/>
      <c r="BI741" s="64"/>
      <c r="BJ741" s="64"/>
      <c r="BK741" s="64"/>
      <c r="BL741" s="64" t="str">
        <f>IFERROR(__xludf.DUMMYFUNCTION("IF(
  OR($AJ741=""Full Payment"",$AJ741=""P1"",$AJ741=""P2"",$AJ741=""P3""),
  """",
  IF(
    AND(
      NOT(ISBLANK($K741)),
      $Q741=""Standard Booking, P4""
    ),
    LET(
      resDate,   $K741,
      tourDate,  $N741,
      monthCount, DATEDIF(r"&amp;"esDate, tourDate, ""M"") + 1,
      secondDates, ARRAYFORMULA(
        DATE(
          YEAR(resDate),
          MONTH(resDate) + SEQUENCE(monthCount),
          2
        )
      ),
      validDates, FILTER(
        secondDates,
        (secondDates &gt; res"&amp;"Date + 2) *
        (secondDates &lt;= tourDate - 3)
      ),
      IF(
        $AJ741=""P4"",
        IF(
          COUNTA(validDates) &lt; 4,
          """",
          TEXT(
            INDEX(validDates, 4),
            ""mmm d, yyyy""
          )
        ),
"&amp;"        IF(
          COUNTA(validDates) &lt; 4,
          """",
          TEXTJOIN(
            "", "", TRUE,
            TEXT(INDEX(validDates, 1), ""mmm d, yyyy""),
            TEXT(INDEX(validDates, 2), ""mmm d, yyyy""),
            TEXT(INDEX(validDates"&amp;", 3), ""mmm d, yyyy""),
            TEXT(INDEX(validDates, 4), ""mmm d, yyyy"")
          )
        )
      )
    ),
    """"
  )
)
"),"")</f>
        <v/>
      </c>
      <c r="BM741" s="65" t="str">
        <f t="shared" si="15"/>
        <v/>
      </c>
      <c r="BN741" s="66"/>
      <c r="BO741" s="67"/>
      <c r="BP741" s="49" t="b">
        <v>0</v>
      </c>
      <c r="BQ741" s="49" t="b">
        <v>0</v>
      </c>
      <c r="BR741" s="68"/>
      <c r="BS741" s="69"/>
      <c r="BT741" s="70" t="b">
        <v>0</v>
      </c>
      <c r="BU741" s="71"/>
      <c r="BV741" s="72"/>
      <c r="BW741" s="86" t="b">
        <v>0</v>
      </c>
      <c r="BX741" s="87"/>
    </row>
    <row r="742">
      <c r="A742" s="35" t="str">
        <f t="shared" si="1"/>
        <v/>
      </c>
      <c r="B742" s="36" t="str">
        <f t="shared" si="2"/>
        <v/>
      </c>
      <c r="C742" s="36" t="str">
        <f t="array" ref="C742">IF(
  M742="",
  "",
  IFERROR(
    INDEX(
      '{INDEX} Tour Packages'!$A:$ZZ,
      MATCH(
        M742,
        INDEX(
          '{INDEX} Tour Packages'!$A:$ZZ,
          ,
          MATCH("Tour Package Name", '{INDEX} Tour Packages'!$4:$4, 0)
        ),
        0
      ),
      MATCH("Tour Code", '{INDEX} Tour Packages'!$4:$4, 0)
    ),
    "XXX"
  )
)
</f>
        <v/>
      </c>
      <c r="D742" s="36" t="str">
        <f t="shared" si="3"/>
        <v/>
      </c>
      <c r="E742" s="36" t="str">
        <f t="shared" si="4"/>
        <v/>
      </c>
      <c r="F742" s="37" t="str">
        <f t="shared" si="5"/>
        <v/>
      </c>
      <c r="G742" s="89"/>
      <c r="H742" s="89"/>
      <c r="I742" s="90"/>
      <c r="J742" s="40" t="str">
        <f t="shared" si="16"/>
        <v> </v>
      </c>
      <c r="K742" s="91"/>
      <c r="L742" s="55"/>
      <c r="M742" s="55"/>
      <c r="N742" s="91"/>
      <c r="O742" s="43" t="str">
        <f>IFERROR(__xludf.DUMMYFUNCTION("IF(N742="""","""",IFERROR(
  N742 + VALUE(REGEXEXTRACT(P742, ""(\d+)\s+Days"")),
  """"
)
)"),"")</f>
        <v/>
      </c>
      <c r="P742" s="43" t="str">
        <f t="array" ref="P742">IFERROR(
  INDEX(
    INDEX('{INDEX} Tour Packages'!$A:$ZZ, , MATCH(P$3, '{INDEX} Tour Packages'!$4:$4, 0)),
    MATCH(M742, INDEX('{INDEX} Tour Packages'!$A:$ZZ,0, MATCH("Tour Package Name", '{INDEX} Tour Packages'!$4:$4, 0)), 0)
  ),
"")
</f>
        <v/>
      </c>
      <c r="Q742" s="44" t="str">
        <f t="shared" si="7"/>
        <v/>
      </c>
      <c r="R742" s="44" t="str">
        <f>IFERROR(__xludf.DUMMYFUNCTION("IF(OR(ISBLANK(K742), ISBLANK(N742)), """", 
  LET(
    resDate, K742,
    tourDate, N742,
    monthCount, MAX(0, DATEDIF(resDate, tourDate - 3, ""M"") + 1),
    secondDates, ARRAYFORMULA(DATE(YEAR(resDate), MONTH(resDate) + SEQUENCE(monthCount), 2)),
    "&amp;"validDates, FILTER(secondDates, (secondDates &gt; resDate + 2) * (secondDates &lt;= tourDate - 3)),
    IF(ISERROR(validDates), 0, COUNTA(validDates))
  )
)
"),"")</f>
        <v/>
      </c>
      <c r="S742" s="44" t="str">
        <f t="shared" si="8"/>
        <v/>
      </c>
      <c r="T742" s="45" t="str">
        <f t="array" ref="T742">IF(ISBLANK(BO742),IFERROR(
  INDEX(
    INDEX('{INDEX} Payment Terms'!$A:$G, , MATCH(T$3, '{INDEX} Payment Terms'!$4:$4, 0)),
    MATCH(Q742, INDEX('{INDEX} Payment Terms'!$A:$G,0, MATCH("Payment Condition", '{INDEX} Payment Terms'!$4:$4, 0)), 0)
  ),
""),"Cancelled")
</f>
        <v/>
      </c>
      <c r="U742" s="46" t="b">
        <v>0</v>
      </c>
      <c r="V742" s="47" t="str">
        <f>IFERROR(__xludf.DUMMYFUNCTION("IF(OR(L742=""Duo Booking"", L742=""Group Booking""),
IF(U742=FALSE,"""",
    LET(
      bookingType, L742,
      tour, M742,
      mainFirst, H742,
      mainLast, I742,
      mainEmail, G742,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$L$4:L742, bookingType,
          $M$4:M742, tour,
          $H$4:H742, mainFirst,
          $I$4:I742, mainLast,
          $G$4:G742, mainEmail
        ),
        ""000""
      ),
  "&amp;"    baseID &amp; ""-"" &amp; memberNumber
    )
  ),
  """"
)
"),"")</f>
        <v/>
      </c>
      <c r="W742" s="48"/>
      <c r="X742" s="85" t="b">
        <v>0</v>
      </c>
      <c r="Y742" s="85" t="b">
        <v>0</v>
      </c>
      <c r="Z742" s="85" t="b">
        <v>0</v>
      </c>
      <c r="AA742" s="50"/>
      <c r="AB742" s="51"/>
      <c r="AC742" s="85" t="b">
        <v>0</v>
      </c>
      <c r="AD742" s="92"/>
      <c r="AE742" s="88"/>
      <c r="AF742" s="36" t="str">
        <f t="array" ref="AF742">IF(M742="","",INDEX(
      '{INDEX} Tour Packages'!$A:$ZP,
      MATCH($M742, '{INDEX} Tour Packages'!$A:$A, 0),
      MATCH(AF$3, '{INDEX} Tour Packages'!$4:$4, 0)
    ))</f>
        <v/>
      </c>
      <c r="AG742" s="36" t="str">
        <f t="array" ref="AG742">IF(M742="","",INDEX(
      '{INDEX} Tour Packages'!$A:$ZP,
      MATCH($M742, '{INDEX} Tour Packages'!$A:$A, 0),
      MATCH(AG$3, '{INDEX} Tour Packages'!$4:$4, 0)
    ))</f>
        <v/>
      </c>
      <c r="AH742" s="36" t="str">
        <f t="array" ref="AH742">IF(M742="","",INDEX(
      '{INDEX} Tour Packages'!$A:$ZP,
      MATCH($M742, '{INDEX} Tour Packages'!$A:$A, 0),
      MATCH(AH$3, '{INDEX} Tour Packages'!$4:$4, 0)
    ))</f>
        <v/>
      </c>
      <c r="AI742" s="54" t="str">
        <f t="shared" si="9"/>
        <v/>
      </c>
      <c r="AJ742" s="42"/>
      <c r="AK742" s="55"/>
      <c r="AL742" s="46" t="b">
        <v>0</v>
      </c>
      <c r="AM742" s="56"/>
      <c r="AN742" s="57" t="str">
        <f t="shared" si="10"/>
        <v/>
      </c>
      <c r="AO742" s="58" t="str">
        <f t="shared" si="11"/>
        <v/>
      </c>
      <c r="AP742" s="59"/>
      <c r="AQ742" s="60"/>
      <c r="AR742" s="61"/>
      <c r="AS742" s="61"/>
      <c r="AT742" s="61" t="str">
        <f>IFERROR(__xludf.DUMMYFUNCTION("IF( 
  OR($AJ742=""Full Payment"", ISBLANK($K742)),
  """",
  IF(
    OR(
      Q742=""Standard Booking, P1"",
      Q742=""Standard Booking, P2"",
      Q742=""Standard Booking, P3"",
      Q742=""Standard Booking, P4""
    ),
    LET(
      resDate,   $"&amp;"K742,
      tourDate,  $N742,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2" s="62" t="str">
        <f t="shared" si="12"/>
        <v/>
      </c>
      <c r="AV742" s="63"/>
      <c r="AW742" s="64"/>
      <c r="AX742" s="64"/>
      <c r="AY742" s="64"/>
      <c r="AZ742" s="64" t="str">
        <f>IFERROR(__xludf.DUMMYFUNCTION("IF(
  OR($AJ742=""Full Payment"",$AJ742=""P1"", ISBLANK($K742)),
  """",
  IF(
    OR(
      $Q742=""Standard Booking, P2"",
      $Q742=""Standard Booking, P3"",
      $Q742=""Standard Booking, P4""
    ),
    LET(
      resDate,   $K742,
      tourDate,"&amp;"  $N742,
      monthCount, DATEDIF(resDate, tourDate, ""M"") + 1,
      secondDates, ARRAYFORMULA(
        DATE(
          YEAR(resDate),
          MONTH(resDate) + SEQUENCE(monthCount),
          2
        )
      ),
      validDates, FILTER(
        sec"&amp;"ondDates,
        (secondDates &gt; resDate + 2) *
        (secondDates &lt;= tourDate - 3)
      ),
      IF(
        OR($AJ742=""P2"", $AJ742=""P3"", $AJ742=""P4""),
        IF(
          COUNTA(validDates) &lt; 2,
          """",
          TEXT(INDEX(validDates"&amp;", 2), ""mmm d, yyyy"")
        ),
        IF(
          COUNTA(validDates) &lt; 2,
          """",
          TEXTJOIN("", "", TRUE,
            TEXT(INDEX(validDates, 1), ""mmm d, yyyy""),
            TEXT(INDEX(validDates, 2), ""mmm d, yyyy"")
          )
 "&amp;"       )
      )
    ),
    """"
  )
)
"),"")</f>
        <v/>
      </c>
      <c r="BA742" s="65" t="str">
        <f t="shared" si="13"/>
        <v/>
      </c>
      <c r="BB742" s="63"/>
      <c r="BC742" s="64"/>
      <c r="BD742" s="64"/>
      <c r="BE742" s="64"/>
      <c r="BF742" s="64" t="str">
        <f>IFERROR(__xludf.DUMMYFUNCTION("IF(
  OR($AJ742=""Full Payment"",$AJ742=""P1"", $AJ742=""P2""),
  """",
  IF(
    AND(
      NOT(ISBLANK($K742)),
      OR(
        Q742=""Standard Booking, P3"",
        Q742=""Standard Booking, P4""
      )
    ),
    LET(
      resDate,   $K742,
      "&amp;"tourDate,  $N742,
      monthCount, DATEDIF(resDate, tourDate, ""M"") + 1,
      secondDates, ARRAYFORMULA(
        DATE(
          YEAR(resDate),
          MONTH(resDate) + SEQUENCE(monthCount),
          2
        )
      ),
      validDates, FILTER(
  "&amp;"      secondDates,
        (secondDates &gt; resDate + 2) *
        (secondDates &lt;= tourDate - 3)
      ),
      IF(
        $AJ742=""P4"",
        IF(
          COUNTA(validDates) &lt; 3,
          """",
          TEXT(INDEX(validDates, 3), ""mmm d, yyyy"")
  "&amp;"      ),
        IF(
          $AJ742=""P3"",
          IF(
            COUNTA(validDates) &lt; 3,
            """",
            TEXT(INDEX(validDates, 3), ""mmm d, yyyy"")
          ),
          IF(
            COUNTA(validDates) &lt; 3,
            """",
    "&amp;"        TEXTJOIN("", "", TRUE,
              TEXT(INDEX(validDates, 1), ""mmm d, yyyy""),
              TEXT(INDEX(validDates, 2), ""mmm d, yyyy""),
              TEXT(INDEX(validDates, 3), ""mmm d, yyyy"")
            )
          )
        )
      )
    "&amp;"),
    """"
  )
)
"),"")</f>
        <v/>
      </c>
      <c r="BG742" s="65" t="str">
        <f t="shared" si="14"/>
        <v/>
      </c>
      <c r="BH742" s="63"/>
      <c r="BI742" s="64"/>
      <c r="BJ742" s="64"/>
      <c r="BK742" s="64"/>
      <c r="BL742" s="64" t="str">
        <f>IFERROR(__xludf.DUMMYFUNCTION("IF(
  OR($AJ742=""Full Payment"",$AJ742=""P1"",$AJ742=""P2"",$AJ742=""P3""),
  """",
  IF(
    AND(
      NOT(ISBLANK($K742)),
      $Q742=""Standard Booking, P4""
    ),
    LET(
      resDate,   $K742,
      tourDate,  $N742,
      monthCount, DATEDIF(r"&amp;"esDate, tourDate, ""M"") + 1,
      secondDates, ARRAYFORMULA(
        DATE(
          YEAR(resDate),
          MONTH(resDate) + SEQUENCE(monthCount),
          2
        )
      ),
      validDates, FILTER(
        secondDates,
        (secondDates &gt; res"&amp;"Date + 2) *
        (secondDates &lt;= tourDate - 3)
      ),
      IF(
        $AJ742=""P4"",
        IF(
          COUNTA(validDates) &lt; 4,
          """",
          TEXT(
            INDEX(validDates, 4),
            ""mmm d, yyyy""
          )
        ),
"&amp;"        IF(
          COUNTA(validDates) &lt; 4,
          """",
          TEXTJOIN(
            "", "", TRUE,
            TEXT(INDEX(validDates, 1), ""mmm d, yyyy""),
            TEXT(INDEX(validDates, 2), ""mmm d, yyyy""),
            TEXT(INDEX(validDates"&amp;", 3), ""mmm d, yyyy""),
            TEXT(INDEX(validDates, 4), ""mmm d, yyyy"")
          )
        )
      )
    ),
    """"
  )
)
"),"")</f>
        <v/>
      </c>
      <c r="BM742" s="65" t="str">
        <f t="shared" si="15"/>
        <v/>
      </c>
      <c r="BN742" s="66"/>
      <c r="BO742" s="67"/>
      <c r="BP742" s="49" t="b">
        <v>0</v>
      </c>
      <c r="BQ742" s="49" t="b">
        <v>0</v>
      </c>
      <c r="BR742" s="68"/>
      <c r="BS742" s="69"/>
      <c r="BT742" s="70" t="b">
        <v>0</v>
      </c>
      <c r="BU742" s="71"/>
      <c r="BV742" s="72"/>
      <c r="BW742" s="86" t="b">
        <v>0</v>
      </c>
      <c r="BX742" s="87"/>
    </row>
    <row r="743">
      <c r="A743" s="35" t="str">
        <f t="shared" si="1"/>
        <v/>
      </c>
      <c r="B743" s="36" t="str">
        <f t="shared" si="2"/>
        <v/>
      </c>
      <c r="C743" s="36" t="str">
        <f t="array" ref="C743">IF(
  M743="",
  "",
  IFERROR(
    INDEX(
      '{INDEX} Tour Packages'!$A:$ZZ,
      MATCH(
        M743,
        INDEX(
          '{INDEX} Tour Packages'!$A:$ZZ,
          ,
          MATCH("Tour Package Name", '{INDEX} Tour Packages'!$4:$4, 0)
        ),
        0
      ),
      MATCH("Tour Code", '{INDEX} Tour Packages'!$4:$4, 0)
    ),
    "XXX"
  )
)
</f>
        <v/>
      </c>
      <c r="D743" s="36" t="str">
        <f t="shared" si="3"/>
        <v/>
      </c>
      <c r="E743" s="36" t="str">
        <f t="shared" si="4"/>
        <v/>
      </c>
      <c r="F743" s="37" t="str">
        <f t="shared" si="5"/>
        <v/>
      </c>
      <c r="G743" s="89"/>
      <c r="H743" s="89"/>
      <c r="I743" s="90"/>
      <c r="J743" s="40" t="str">
        <f t="shared" si="16"/>
        <v> </v>
      </c>
      <c r="K743" s="91"/>
      <c r="L743" s="55"/>
      <c r="M743" s="55"/>
      <c r="N743" s="91"/>
      <c r="O743" s="43" t="str">
        <f>IFERROR(__xludf.DUMMYFUNCTION("IF(N743="""","""",IFERROR(
  N743 + VALUE(REGEXEXTRACT(P743, ""(\d+)\s+Days"")),
  """"
)
)"),"")</f>
        <v/>
      </c>
      <c r="P743" s="43" t="str">
        <f t="array" ref="P743">IFERROR(
  INDEX(
    INDEX('{INDEX} Tour Packages'!$A:$ZZ, , MATCH(P$3, '{INDEX} Tour Packages'!$4:$4, 0)),
    MATCH(M743, INDEX('{INDEX} Tour Packages'!$A:$ZZ,0, MATCH("Tour Package Name", '{INDEX} Tour Packages'!$4:$4, 0)), 0)
  ),
"")
</f>
        <v/>
      </c>
      <c r="Q743" s="44" t="str">
        <f t="shared" si="7"/>
        <v/>
      </c>
      <c r="R743" s="44" t="str">
        <f>IFERROR(__xludf.DUMMYFUNCTION("IF(OR(ISBLANK(K743), ISBLANK(N743)), """", 
  LET(
    resDate, K743,
    tourDate, N743,
    monthCount, MAX(0, DATEDIF(resDate, tourDate - 3, ""M"") + 1),
    secondDates, ARRAYFORMULA(DATE(YEAR(resDate), MONTH(resDate) + SEQUENCE(monthCount), 2)),
    "&amp;"validDates, FILTER(secondDates, (secondDates &gt; resDate + 2) * (secondDates &lt;= tourDate - 3)),
    IF(ISERROR(validDates), 0, COUNTA(validDates))
  )
)
"),"")</f>
        <v/>
      </c>
      <c r="S743" s="44" t="str">
        <f t="shared" si="8"/>
        <v/>
      </c>
      <c r="T743" s="45" t="str">
        <f t="array" ref="T743">IF(ISBLANK(BO743),IFERROR(
  INDEX(
    INDEX('{INDEX} Payment Terms'!$A:$G, , MATCH(T$3, '{INDEX} Payment Terms'!$4:$4, 0)),
    MATCH(Q743, INDEX('{INDEX} Payment Terms'!$A:$G,0, MATCH("Payment Condition", '{INDEX} Payment Terms'!$4:$4, 0)), 0)
  ),
""),"Cancelled")
</f>
        <v/>
      </c>
      <c r="U743" s="46" t="b">
        <v>0</v>
      </c>
      <c r="V743" s="47" t="str">
        <f>IFERROR(__xludf.DUMMYFUNCTION("IF(OR(L743=""Duo Booking"", L743=""Group Booking""),
IF(U743=FALSE,"""",
    LET(
      bookingType, L743,
      tour, M743,
      mainFirst, H743,
      mainLast, I743,
      mainEmail, G743,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$L$4:L743, bookingType,
          $M$4:M743, tour,
          $H$4:H743, mainFirst,
          $I$4:I743, mainLast,
          $G$4:G743, mainEmail
        ),
        ""000""
      ),
  "&amp;"    baseID &amp; ""-"" &amp; memberNumber
    )
  ),
  """"
)
"),"")</f>
        <v/>
      </c>
      <c r="W743" s="48"/>
      <c r="X743" s="85" t="b">
        <v>0</v>
      </c>
      <c r="Y743" s="85" t="b">
        <v>0</v>
      </c>
      <c r="Z743" s="85" t="b">
        <v>0</v>
      </c>
      <c r="AA743" s="50"/>
      <c r="AB743" s="51"/>
      <c r="AC743" s="85" t="b">
        <v>0</v>
      </c>
      <c r="AD743" s="92"/>
      <c r="AE743" s="88"/>
      <c r="AF743" s="36" t="str">
        <f t="array" ref="AF743">IF(M743="","",INDEX(
      '{INDEX} Tour Packages'!$A:$ZP,
      MATCH($M743, '{INDEX} Tour Packages'!$A:$A, 0),
      MATCH(AF$3, '{INDEX} Tour Packages'!$4:$4, 0)
    ))</f>
        <v/>
      </c>
      <c r="AG743" s="36" t="str">
        <f t="array" ref="AG743">IF(M743="","",INDEX(
      '{INDEX} Tour Packages'!$A:$ZP,
      MATCH($M743, '{INDEX} Tour Packages'!$A:$A, 0),
      MATCH(AG$3, '{INDEX} Tour Packages'!$4:$4, 0)
    ))</f>
        <v/>
      </c>
      <c r="AH743" s="36" t="str">
        <f t="array" ref="AH743">IF(M743="","",INDEX(
      '{INDEX} Tour Packages'!$A:$ZP,
      MATCH($M743, '{INDEX} Tour Packages'!$A:$A, 0),
      MATCH(AH$3, '{INDEX} Tour Packages'!$4:$4, 0)
    ))</f>
        <v/>
      </c>
      <c r="AI743" s="54" t="str">
        <f t="shared" si="9"/>
        <v/>
      </c>
      <c r="AJ743" s="42"/>
      <c r="AK743" s="55"/>
      <c r="AL743" s="46" t="b">
        <v>0</v>
      </c>
      <c r="AM743" s="56"/>
      <c r="AN743" s="57" t="str">
        <f t="shared" si="10"/>
        <v/>
      </c>
      <c r="AO743" s="58" t="str">
        <f t="shared" si="11"/>
        <v/>
      </c>
      <c r="AP743" s="59"/>
      <c r="AQ743" s="60"/>
      <c r="AR743" s="61"/>
      <c r="AS743" s="61"/>
      <c r="AT743" s="61" t="str">
        <f>IFERROR(__xludf.DUMMYFUNCTION("IF( 
  OR($AJ743=""Full Payment"", ISBLANK($K743)),
  """",
  IF(
    OR(
      Q743=""Standard Booking, P1"",
      Q743=""Standard Booking, P2"",
      Q743=""Standard Booking, P3"",
      Q743=""Standard Booking, P4""
    ),
    LET(
      resDate,   $"&amp;"K743,
      tourDate,  $N743,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3" s="62" t="str">
        <f t="shared" si="12"/>
        <v/>
      </c>
      <c r="AV743" s="63"/>
      <c r="AW743" s="64"/>
      <c r="AX743" s="64"/>
      <c r="AY743" s="64"/>
      <c r="AZ743" s="64" t="str">
        <f>IFERROR(__xludf.DUMMYFUNCTION("IF(
  OR($AJ743=""Full Payment"",$AJ743=""P1"", ISBLANK($K743)),
  """",
  IF(
    OR(
      $Q743=""Standard Booking, P2"",
      $Q743=""Standard Booking, P3"",
      $Q743=""Standard Booking, P4""
    ),
    LET(
      resDate,   $K743,
      tourDate,"&amp;"  $N743,
      monthCount, DATEDIF(resDate, tourDate, ""M"") + 1,
      secondDates, ARRAYFORMULA(
        DATE(
          YEAR(resDate),
          MONTH(resDate) + SEQUENCE(monthCount),
          2
        )
      ),
      validDates, FILTER(
        sec"&amp;"ondDates,
        (secondDates &gt; resDate + 2) *
        (secondDates &lt;= tourDate - 3)
      ),
      IF(
        OR($AJ743=""P2"", $AJ743=""P3"", $AJ743=""P4""),
        IF(
          COUNTA(validDates) &lt; 2,
          """",
          TEXT(INDEX(validDates"&amp;", 2), ""mmm d, yyyy"")
        ),
        IF(
          COUNTA(validDates) &lt; 2,
          """",
          TEXTJOIN("", "", TRUE,
            TEXT(INDEX(validDates, 1), ""mmm d, yyyy""),
            TEXT(INDEX(validDates, 2), ""mmm d, yyyy"")
          )
 "&amp;"       )
      )
    ),
    """"
  )
)
"),"")</f>
        <v/>
      </c>
      <c r="BA743" s="65" t="str">
        <f t="shared" si="13"/>
        <v/>
      </c>
      <c r="BB743" s="63"/>
      <c r="BC743" s="64"/>
      <c r="BD743" s="64"/>
      <c r="BE743" s="64"/>
      <c r="BF743" s="64" t="str">
        <f>IFERROR(__xludf.DUMMYFUNCTION("IF(
  OR($AJ743=""Full Payment"",$AJ743=""P1"", $AJ743=""P2""),
  """",
  IF(
    AND(
      NOT(ISBLANK($K743)),
      OR(
        Q743=""Standard Booking, P3"",
        Q743=""Standard Booking, P4""
      )
    ),
    LET(
      resDate,   $K743,
      "&amp;"tourDate,  $N743,
      monthCount, DATEDIF(resDate, tourDate, ""M"") + 1,
      secondDates, ARRAYFORMULA(
        DATE(
          YEAR(resDate),
          MONTH(resDate) + SEQUENCE(monthCount),
          2
        )
      ),
      validDates, FILTER(
  "&amp;"      secondDates,
        (secondDates &gt; resDate + 2) *
        (secondDates &lt;= tourDate - 3)
      ),
      IF(
        $AJ743=""P4"",
        IF(
          COUNTA(validDates) &lt; 3,
          """",
          TEXT(INDEX(validDates, 3), ""mmm d, yyyy"")
  "&amp;"      ),
        IF(
          $AJ743=""P3"",
          IF(
            COUNTA(validDates) &lt; 3,
            """",
            TEXT(INDEX(validDates, 3), ""mmm d, yyyy"")
          ),
          IF(
            COUNTA(validDates) &lt; 3,
            """",
    "&amp;"        TEXTJOIN("", "", TRUE,
              TEXT(INDEX(validDates, 1), ""mmm d, yyyy""),
              TEXT(INDEX(validDates, 2), ""mmm d, yyyy""),
              TEXT(INDEX(validDates, 3), ""mmm d, yyyy"")
            )
          )
        )
      )
    "&amp;"),
    """"
  )
)
"),"")</f>
        <v/>
      </c>
      <c r="BG743" s="65" t="str">
        <f t="shared" si="14"/>
        <v/>
      </c>
      <c r="BH743" s="63"/>
      <c r="BI743" s="64"/>
      <c r="BJ743" s="64"/>
      <c r="BK743" s="64"/>
      <c r="BL743" s="64" t="str">
        <f>IFERROR(__xludf.DUMMYFUNCTION("IF(
  OR($AJ743=""Full Payment"",$AJ743=""P1"",$AJ743=""P2"",$AJ743=""P3""),
  """",
  IF(
    AND(
      NOT(ISBLANK($K743)),
      $Q743=""Standard Booking, P4""
    ),
    LET(
      resDate,   $K743,
      tourDate,  $N743,
      monthCount, DATEDIF(r"&amp;"esDate, tourDate, ""M"") + 1,
      secondDates, ARRAYFORMULA(
        DATE(
          YEAR(resDate),
          MONTH(resDate) + SEQUENCE(monthCount),
          2
        )
      ),
      validDates, FILTER(
        secondDates,
        (secondDates &gt; res"&amp;"Date + 2) *
        (secondDates &lt;= tourDate - 3)
      ),
      IF(
        $AJ743=""P4"",
        IF(
          COUNTA(validDates) &lt; 4,
          """",
          TEXT(
            INDEX(validDates, 4),
            ""mmm d, yyyy""
          )
        ),
"&amp;"        IF(
          COUNTA(validDates) &lt; 4,
          """",
          TEXTJOIN(
            "", "", TRUE,
            TEXT(INDEX(validDates, 1), ""mmm d, yyyy""),
            TEXT(INDEX(validDates, 2), ""mmm d, yyyy""),
            TEXT(INDEX(validDates"&amp;", 3), ""mmm d, yyyy""),
            TEXT(INDEX(validDates, 4), ""mmm d, yyyy"")
          )
        )
      )
    ),
    """"
  )
)
"),"")</f>
        <v/>
      </c>
      <c r="BM743" s="65" t="str">
        <f t="shared" si="15"/>
        <v/>
      </c>
      <c r="BN743" s="66"/>
      <c r="BO743" s="67"/>
      <c r="BP743" s="49" t="b">
        <v>0</v>
      </c>
      <c r="BQ743" s="49" t="b">
        <v>0</v>
      </c>
      <c r="BR743" s="68"/>
      <c r="BS743" s="69"/>
      <c r="BT743" s="70" t="b">
        <v>0</v>
      </c>
      <c r="BU743" s="71"/>
      <c r="BV743" s="72"/>
      <c r="BW743" s="86" t="b">
        <v>0</v>
      </c>
      <c r="BX743" s="87"/>
    </row>
    <row r="744">
      <c r="A744" s="35" t="str">
        <f t="shared" si="1"/>
        <v/>
      </c>
      <c r="B744" s="36" t="str">
        <f t="shared" si="2"/>
        <v/>
      </c>
      <c r="C744" s="36" t="str">
        <f t="array" ref="C744">IF(
  M744="",
  "",
  IFERROR(
    INDEX(
      '{INDEX} Tour Packages'!$A:$ZZ,
      MATCH(
        M744,
        INDEX(
          '{INDEX} Tour Packages'!$A:$ZZ,
          ,
          MATCH("Tour Package Name", '{INDEX} Tour Packages'!$4:$4, 0)
        ),
        0
      ),
      MATCH("Tour Code", '{INDEX} Tour Packages'!$4:$4, 0)
    ),
    "XXX"
  )
)
</f>
        <v/>
      </c>
      <c r="D744" s="36" t="str">
        <f t="shared" si="3"/>
        <v/>
      </c>
      <c r="E744" s="36" t="str">
        <f t="shared" si="4"/>
        <v/>
      </c>
      <c r="F744" s="37" t="str">
        <f t="shared" si="5"/>
        <v/>
      </c>
      <c r="G744" s="89"/>
      <c r="H744" s="89"/>
      <c r="I744" s="90"/>
      <c r="J744" s="40" t="str">
        <f t="shared" si="16"/>
        <v> </v>
      </c>
      <c r="K744" s="91"/>
      <c r="L744" s="55"/>
      <c r="M744" s="55"/>
      <c r="N744" s="91"/>
      <c r="O744" s="43" t="str">
        <f>IFERROR(__xludf.DUMMYFUNCTION("IF(N744="""","""",IFERROR(
  N744 + VALUE(REGEXEXTRACT(P744, ""(\d+)\s+Days"")),
  """"
)
)"),"")</f>
        <v/>
      </c>
      <c r="P744" s="43" t="str">
        <f t="array" ref="P744">IFERROR(
  INDEX(
    INDEX('{INDEX} Tour Packages'!$A:$ZZ, , MATCH(P$3, '{INDEX} Tour Packages'!$4:$4, 0)),
    MATCH(M744, INDEX('{INDEX} Tour Packages'!$A:$ZZ,0, MATCH("Tour Package Name", '{INDEX} Tour Packages'!$4:$4, 0)), 0)
  ),
"")
</f>
        <v/>
      </c>
      <c r="Q744" s="44" t="str">
        <f t="shared" si="7"/>
        <v/>
      </c>
      <c r="R744" s="44" t="str">
        <f>IFERROR(__xludf.DUMMYFUNCTION("IF(OR(ISBLANK(K744), ISBLANK(N744)), """", 
  LET(
    resDate, K744,
    tourDate, N744,
    monthCount, MAX(0, DATEDIF(resDate, tourDate - 3, ""M"") + 1),
    secondDates, ARRAYFORMULA(DATE(YEAR(resDate), MONTH(resDate) + SEQUENCE(monthCount), 2)),
    "&amp;"validDates, FILTER(secondDates, (secondDates &gt; resDate + 2) * (secondDates &lt;= tourDate - 3)),
    IF(ISERROR(validDates), 0, COUNTA(validDates))
  )
)
"),"")</f>
        <v/>
      </c>
      <c r="S744" s="44" t="str">
        <f t="shared" si="8"/>
        <v/>
      </c>
      <c r="T744" s="45" t="str">
        <f t="array" ref="T744">IF(ISBLANK(BO744),IFERROR(
  INDEX(
    INDEX('{INDEX} Payment Terms'!$A:$G, , MATCH(T$3, '{INDEX} Payment Terms'!$4:$4, 0)),
    MATCH(Q744, INDEX('{INDEX} Payment Terms'!$A:$G,0, MATCH("Payment Condition", '{INDEX} Payment Terms'!$4:$4, 0)), 0)
  ),
""),"Cancelled")
</f>
        <v/>
      </c>
      <c r="U744" s="46" t="b">
        <v>0</v>
      </c>
      <c r="V744" s="47" t="str">
        <f>IFERROR(__xludf.DUMMYFUNCTION("IF(OR(L744=""Duo Booking"", L744=""Group Booking""),
IF(U744=FALSE,"""",
    LET(
      bookingType, L744,
      tour, M744,
      mainFirst, H744,
      mainLast, I744,
      mainEmail, G744,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$L$4:L744, bookingType,
          $M$4:M744, tour,
          $H$4:H744, mainFirst,
          $I$4:I744, mainLast,
          $G$4:G744, mainEmail
        ),
        ""000""
      ),
  "&amp;"    baseID &amp; ""-"" &amp; memberNumber
    )
  ),
  """"
)
"),"")</f>
        <v/>
      </c>
      <c r="W744" s="48"/>
      <c r="X744" s="85" t="b">
        <v>0</v>
      </c>
      <c r="Y744" s="85" t="b">
        <v>0</v>
      </c>
      <c r="Z744" s="85" t="b">
        <v>0</v>
      </c>
      <c r="AA744" s="50"/>
      <c r="AB744" s="51"/>
      <c r="AC744" s="85" t="b">
        <v>0</v>
      </c>
      <c r="AD744" s="92"/>
      <c r="AE744" s="88"/>
      <c r="AF744" s="36" t="str">
        <f t="array" ref="AF744">IF(M744="","",INDEX(
      '{INDEX} Tour Packages'!$A:$ZP,
      MATCH($M744, '{INDEX} Tour Packages'!$A:$A, 0),
      MATCH(AF$3, '{INDEX} Tour Packages'!$4:$4, 0)
    ))</f>
        <v/>
      </c>
      <c r="AG744" s="36" t="str">
        <f t="array" ref="AG744">IF(M744="","",INDEX(
      '{INDEX} Tour Packages'!$A:$ZP,
      MATCH($M744, '{INDEX} Tour Packages'!$A:$A, 0),
      MATCH(AG$3, '{INDEX} Tour Packages'!$4:$4, 0)
    ))</f>
        <v/>
      </c>
      <c r="AH744" s="36" t="str">
        <f t="array" ref="AH744">IF(M744="","",INDEX(
      '{INDEX} Tour Packages'!$A:$ZP,
      MATCH($M744, '{INDEX} Tour Packages'!$A:$A, 0),
      MATCH(AH$3, '{INDEX} Tour Packages'!$4:$4, 0)
    ))</f>
        <v/>
      </c>
      <c r="AI744" s="54" t="str">
        <f t="shared" si="9"/>
        <v/>
      </c>
      <c r="AJ744" s="42"/>
      <c r="AK744" s="55"/>
      <c r="AL744" s="46" t="b">
        <v>0</v>
      </c>
      <c r="AM744" s="56"/>
      <c r="AN744" s="57" t="str">
        <f t="shared" si="10"/>
        <v/>
      </c>
      <c r="AO744" s="58" t="str">
        <f t="shared" si="11"/>
        <v/>
      </c>
      <c r="AP744" s="59"/>
      <c r="AQ744" s="60"/>
      <c r="AR744" s="61"/>
      <c r="AS744" s="61"/>
      <c r="AT744" s="61" t="str">
        <f>IFERROR(__xludf.DUMMYFUNCTION("IF( 
  OR($AJ744=""Full Payment"", ISBLANK($K744)),
  """",
  IF(
    OR(
      Q744=""Standard Booking, P1"",
      Q744=""Standard Booking, P2"",
      Q744=""Standard Booking, P3"",
      Q744=""Standard Booking, P4""
    ),
    LET(
      resDate,   $"&amp;"K744,
      tourDate,  $N744,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4" s="62" t="str">
        <f t="shared" si="12"/>
        <v/>
      </c>
      <c r="AV744" s="63"/>
      <c r="AW744" s="64"/>
      <c r="AX744" s="64"/>
      <c r="AY744" s="64"/>
      <c r="AZ744" s="64" t="str">
        <f>IFERROR(__xludf.DUMMYFUNCTION("IF(
  OR($AJ744=""Full Payment"",$AJ744=""P1"", ISBLANK($K744)),
  """",
  IF(
    OR(
      $Q744=""Standard Booking, P2"",
      $Q744=""Standard Booking, P3"",
      $Q744=""Standard Booking, P4""
    ),
    LET(
      resDate,   $K744,
      tourDate,"&amp;"  $N744,
      monthCount, DATEDIF(resDate, tourDate, ""M"") + 1,
      secondDates, ARRAYFORMULA(
        DATE(
          YEAR(resDate),
          MONTH(resDate) + SEQUENCE(monthCount),
          2
        )
      ),
      validDates, FILTER(
        sec"&amp;"ondDates,
        (secondDates &gt; resDate + 2) *
        (secondDates &lt;= tourDate - 3)
      ),
      IF(
        OR($AJ744=""P2"", $AJ744=""P3"", $AJ744=""P4""),
        IF(
          COUNTA(validDates) &lt; 2,
          """",
          TEXT(INDEX(validDates"&amp;", 2), ""mmm d, yyyy"")
        ),
        IF(
          COUNTA(validDates) &lt; 2,
          """",
          TEXTJOIN("", "", TRUE,
            TEXT(INDEX(validDates, 1), ""mmm d, yyyy""),
            TEXT(INDEX(validDates, 2), ""mmm d, yyyy"")
          )
 "&amp;"       )
      )
    ),
    """"
  )
)
"),"")</f>
        <v/>
      </c>
      <c r="BA744" s="65" t="str">
        <f t="shared" si="13"/>
        <v/>
      </c>
      <c r="BB744" s="63"/>
      <c r="BC744" s="64"/>
      <c r="BD744" s="64"/>
      <c r="BE744" s="64"/>
      <c r="BF744" s="64" t="str">
        <f>IFERROR(__xludf.DUMMYFUNCTION("IF(
  OR($AJ744=""Full Payment"",$AJ744=""P1"", $AJ744=""P2""),
  """",
  IF(
    AND(
      NOT(ISBLANK($K744)),
      OR(
        Q744=""Standard Booking, P3"",
        Q744=""Standard Booking, P4""
      )
    ),
    LET(
      resDate,   $K744,
      "&amp;"tourDate,  $N744,
      monthCount, DATEDIF(resDate, tourDate, ""M"") + 1,
      secondDates, ARRAYFORMULA(
        DATE(
          YEAR(resDate),
          MONTH(resDate) + SEQUENCE(monthCount),
          2
        )
      ),
      validDates, FILTER(
  "&amp;"      secondDates,
        (secondDates &gt; resDate + 2) *
        (secondDates &lt;= tourDate - 3)
      ),
      IF(
        $AJ744=""P4"",
        IF(
          COUNTA(validDates) &lt; 3,
          """",
          TEXT(INDEX(validDates, 3), ""mmm d, yyyy"")
  "&amp;"      ),
        IF(
          $AJ744=""P3"",
          IF(
            COUNTA(validDates) &lt; 3,
            """",
            TEXT(INDEX(validDates, 3), ""mmm d, yyyy"")
          ),
          IF(
            COUNTA(validDates) &lt; 3,
            """",
    "&amp;"        TEXTJOIN("", "", TRUE,
              TEXT(INDEX(validDates, 1), ""mmm d, yyyy""),
              TEXT(INDEX(validDates, 2), ""mmm d, yyyy""),
              TEXT(INDEX(validDates, 3), ""mmm d, yyyy"")
            )
          )
        )
      )
    "&amp;"),
    """"
  )
)
"),"")</f>
        <v/>
      </c>
      <c r="BG744" s="65" t="str">
        <f t="shared" si="14"/>
        <v/>
      </c>
      <c r="BH744" s="63"/>
      <c r="BI744" s="64"/>
      <c r="BJ744" s="64"/>
      <c r="BK744" s="64"/>
      <c r="BL744" s="64" t="str">
        <f>IFERROR(__xludf.DUMMYFUNCTION("IF(
  OR($AJ744=""Full Payment"",$AJ744=""P1"",$AJ744=""P2"",$AJ744=""P3""),
  """",
  IF(
    AND(
      NOT(ISBLANK($K744)),
      $Q744=""Standard Booking, P4""
    ),
    LET(
      resDate,   $K744,
      tourDate,  $N744,
      monthCount, DATEDIF(r"&amp;"esDate, tourDate, ""M"") + 1,
      secondDates, ARRAYFORMULA(
        DATE(
          YEAR(resDate),
          MONTH(resDate) + SEQUENCE(monthCount),
          2
        )
      ),
      validDates, FILTER(
        secondDates,
        (secondDates &gt; res"&amp;"Date + 2) *
        (secondDates &lt;= tourDate - 3)
      ),
      IF(
        $AJ744=""P4"",
        IF(
          COUNTA(validDates) &lt; 4,
          """",
          TEXT(
            INDEX(validDates, 4),
            ""mmm d, yyyy""
          )
        ),
"&amp;"        IF(
          COUNTA(validDates) &lt; 4,
          """",
          TEXTJOIN(
            "", "", TRUE,
            TEXT(INDEX(validDates, 1), ""mmm d, yyyy""),
            TEXT(INDEX(validDates, 2), ""mmm d, yyyy""),
            TEXT(INDEX(validDates"&amp;", 3), ""mmm d, yyyy""),
            TEXT(INDEX(validDates, 4), ""mmm d, yyyy"")
          )
        )
      )
    ),
    """"
  )
)
"),"")</f>
        <v/>
      </c>
      <c r="BM744" s="65" t="str">
        <f t="shared" si="15"/>
        <v/>
      </c>
      <c r="BN744" s="66"/>
      <c r="BO744" s="67"/>
      <c r="BP744" s="49" t="b">
        <v>0</v>
      </c>
      <c r="BQ744" s="49" t="b">
        <v>0</v>
      </c>
      <c r="BR744" s="68"/>
      <c r="BS744" s="69"/>
      <c r="BT744" s="70" t="b">
        <v>0</v>
      </c>
      <c r="BU744" s="71"/>
      <c r="BV744" s="72"/>
      <c r="BW744" s="86" t="b">
        <v>0</v>
      </c>
      <c r="BX744" s="87"/>
    </row>
    <row r="745">
      <c r="A745" s="35" t="str">
        <f t="shared" si="1"/>
        <v/>
      </c>
      <c r="B745" s="36" t="str">
        <f t="shared" si="2"/>
        <v/>
      </c>
      <c r="C745" s="36" t="str">
        <f t="array" ref="C745">IF(
  M745="",
  "",
  IFERROR(
    INDEX(
      '{INDEX} Tour Packages'!$A:$ZZ,
      MATCH(
        M745,
        INDEX(
          '{INDEX} Tour Packages'!$A:$ZZ,
          ,
          MATCH("Tour Package Name", '{INDEX} Tour Packages'!$4:$4, 0)
        ),
        0
      ),
      MATCH("Tour Code", '{INDEX} Tour Packages'!$4:$4, 0)
    ),
    "XXX"
  )
)
</f>
        <v/>
      </c>
      <c r="D745" s="36" t="str">
        <f t="shared" si="3"/>
        <v/>
      </c>
      <c r="E745" s="36" t="str">
        <f t="shared" si="4"/>
        <v/>
      </c>
      <c r="F745" s="37" t="str">
        <f t="shared" si="5"/>
        <v/>
      </c>
      <c r="G745" s="89"/>
      <c r="H745" s="89"/>
      <c r="I745" s="90"/>
      <c r="J745" s="40" t="str">
        <f t="shared" si="16"/>
        <v> </v>
      </c>
      <c r="K745" s="91"/>
      <c r="L745" s="55"/>
      <c r="M745" s="55"/>
      <c r="N745" s="91"/>
      <c r="O745" s="43" t="str">
        <f>IFERROR(__xludf.DUMMYFUNCTION("IF(N745="""","""",IFERROR(
  N745 + VALUE(REGEXEXTRACT(P745, ""(\d+)\s+Days"")),
  """"
)
)"),"")</f>
        <v/>
      </c>
      <c r="P745" s="43" t="str">
        <f t="array" ref="P745">IFERROR(
  INDEX(
    INDEX('{INDEX} Tour Packages'!$A:$ZZ, , MATCH(P$3, '{INDEX} Tour Packages'!$4:$4, 0)),
    MATCH(M745, INDEX('{INDEX} Tour Packages'!$A:$ZZ,0, MATCH("Tour Package Name", '{INDEX} Tour Packages'!$4:$4, 0)), 0)
  ),
"")
</f>
        <v/>
      </c>
      <c r="Q745" s="44" t="str">
        <f t="shared" si="7"/>
        <v/>
      </c>
      <c r="R745" s="44" t="str">
        <f>IFERROR(__xludf.DUMMYFUNCTION("IF(OR(ISBLANK(K745), ISBLANK(N745)), """", 
  LET(
    resDate, K745,
    tourDate, N745,
    monthCount, MAX(0, DATEDIF(resDate, tourDate - 3, ""M"") + 1),
    secondDates, ARRAYFORMULA(DATE(YEAR(resDate), MONTH(resDate) + SEQUENCE(monthCount), 2)),
    "&amp;"validDates, FILTER(secondDates, (secondDates &gt; resDate + 2) * (secondDates &lt;= tourDate - 3)),
    IF(ISERROR(validDates), 0, COUNTA(validDates))
  )
)
"),"")</f>
        <v/>
      </c>
      <c r="S745" s="44" t="str">
        <f t="shared" si="8"/>
        <v/>
      </c>
      <c r="T745" s="45" t="str">
        <f t="array" ref="T745">IF(ISBLANK(BO745),IFERROR(
  INDEX(
    INDEX('{INDEX} Payment Terms'!$A:$G, , MATCH(T$3, '{INDEX} Payment Terms'!$4:$4, 0)),
    MATCH(Q745, INDEX('{INDEX} Payment Terms'!$A:$G,0, MATCH("Payment Condition", '{INDEX} Payment Terms'!$4:$4, 0)), 0)
  ),
""),"Cancelled")
</f>
        <v/>
      </c>
      <c r="U745" s="46" t="b">
        <v>0</v>
      </c>
      <c r="V745" s="47" t="str">
        <f>IFERROR(__xludf.DUMMYFUNCTION("IF(OR(L745=""Duo Booking"", L745=""Group Booking""),
IF(U745=FALSE,"""",
    LET(
      bookingType, L745,
      tour, M745,
      mainFirst, H745,
      mainLast, I745,
      mainEmail, G745,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$L$4:L745, bookingType,
          $M$4:M745, tour,
          $H$4:H745, mainFirst,
          $I$4:I745, mainLast,
          $G$4:G745, mainEmail
        ),
        ""000""
      ),
  "&amp;"    baseID &amp; ""-"" &amp; memberNumber
    )
  ),
  """"
)
"),"")</f>
        <v/>
      </c>
      <c r="W745" s="48"/>
      <c r="X745" s="85" t="b">
        <v>0</v>
      </c>
      <c r="Y745" s="85" t="b">
        <v>0</v>
      </c>
      <c r="Z745" s="85" t="b">
        <v>0</v>
      </c>
      <c r="AA745" s="50"/>
      <c r="AB745" s="51"/>
      <c r="AC745" s="85" t="b">
        <v>0</v>
      </c>
      <c r="AD745" s="92"/>
      <c r="AE745" s="88"/>
      <c r="AF745" s="36" t="str">
        <f t="array" ref="AF745">IF(M745="","",INDEX(
      '{INDEX} Tour Packages'!$A:$ZP,
      MATCH($M745, '{INDEX} Tour Packages'!$A:$A, 0),
      MATCH(AF$3, '{INDEX} Tour Packages'!$4:$4, 0)
    ))</f>
        <v/>
      </c>
      <c r="AG745" s="36" t="str">
        <f t="array" ref="AG745">IF(M745="","",INDEX(
      '{INDEX} Tour Packages'!$A:$ZP,
      MATCH($M745, '{INDEX} Tour Packages'!$A:$A, 0),
      MATCH(AG$3, '{INDEX} Tour Packages'!$4:$4, 0)
    ))</f>
        <v/>
      </c>
      <c r="AH745" s="36" t="str">
        <f t="array" ref="AH745">IF(M745="","",INDEX(
      '{INDEX} Tour Packages'!$A:$ZP,
      MATCH($M745, '{INDEX} Tour Packages'!$A:$A, 0),
      MATCH(AH$3, '{INDEX} Tour Packages'!$4:$4, 0)
    ))</f>
        <v/>
      </c>
      <c r="AI745" s="54" t="str">
        <f t="shared" si="9"/>
        <v/>
      </c>
      <c r="AJ745" s="42"/>
      <c r="AK745" s="55"/>
      <c r="AL745" s="46" t="b">
        <v>0</v>
      </c>
      <c r="AM745" s="56"/>
      <c r="AN745" s="57" t="str">
        <f t="shared" si="10"/>
        <v/>
      </c>
      <c r="AO745" s="58" t="str">
        <f t="shared" si="11"/>
        <v/>
      </c>
      <c r="AP745" s="59"/>
      <c r="AQ745" s="60"/>
      <c r="AR745" s="61"/>
      <c r="AS745" s="61"/>
      <c r="AT745" s="61" t="str">
        <f>IFERROR(__xludf.DUMMYFUNCTION("IF( 
  OR($AJ745=""Full Payment"", ISBLANK($K745)),
  """",
  IF(
    OR(
      Q745=""Standard Booking, P1"",
      Q745=""Standard Booking, P2"",
      Q745=""Standard Booking, P3"",
      Q745=""Standard Booking, P4""
    ),
    LET(
      resDate,   $"&amp;"K745,
      tourDate,  $N745,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5" s="62" t="str">
        <f t="shared" si="12"/>
        <v/>
      </c>
      <c r="AV745" s="63"/>
      <c r="AW745" s="64"/>
      <c r="AX745" s="64"/>
      <c r="AY745" s="64"/>
      <c r="AZ745" s="64" t="str">
        <f>IFERROR(__xludf.DUMMYFUNCTION("IF(
  OR($AJ745=""Full Payment"",$AJ745=""P1"", ISBLANK($K745)),
  """",
  IF(
    OR(
      $Q745=""Standard Booking, P2"",
      $Q745=""Standard Booking, P3"",
      $Q745=""Standard Booking, P4""
    ),
    LET(
      resDate,   $K745,
      tourDate,"&amp;"  $N745,
      monthCount, DATEDIF(resDate, tourDate, ""M"") + 1,
      secondDates, ARRAYFORMULA(
        DATE(
          YEAR(resDate),
          MONTH(resDate) + SEQUENCE(monthCount),
          2
        )
      ),
      validDates, FILTER(
        sec"&amp;"ondDates,
        (secondDates &gt; resDate + 2) *
        (secondDates &lt;= tourDate - 3)
      ),
      IF(
        OR($AJ745=""P2"", $AJ745=""P3"", $AJ745=""P4""),
        IF(
          COUNTA(validDates) &lt; 2,
          """",
          TEXT(INDEX(validDates"&amp;", 2), ""mmm d, yyyy"")
        ),
        IF(
          COUNTA(validDates) &lt; 2,
          """",
          TEXTJOIN("", "", TRUE,
            TEXT(INDEX(validDates, 1), ""mmm d, yyyy""),
            TEXT(INDEX(validDates, 2), ""mmm d, yyyy"")
          )
 "&amp;"       )
      )
    ),
    """"
  )
)
"),"")</f>
        <v/>
      </c>
      <c r="BA745" s="65" t="str">
        <f t="shared" si="13"/>
        <v/>
      </c>
      <c r="BB745" s="63"/>
      <c r="BC745" s="64"/>
      <c r="BD745" s="64"/>
      <c r="BE745" s="64"/>
      <c r="BF745" s="64" t="str">
        <f>IFERROR(__xludf.DUMMYFUNCTION("IF(
  OR($AJ745=""Full Payment"",$AJ745=""P1"", $AJ745=""P2""),
  """",
  IF(
    AND(
      NOT(ISBLANK($K745)),
      OR(
        Q745=""Standard Booking, P3"",
        Q745=""Standard Booking, P4""
      )
    ),
    LET(
      resDate,   $K745,
      "&amp;"tourDate,  $N745,
      monthCount, DATEDIF(resDate, tourDate, ""M"") + 1,
      secondDates, ARRAYFORMULA(
        DATE(
          YEAR(resDate),
          MONTH(resDate) + SEQUENCE(monthCount),
          2
        )
      ),
      validDates, FILTER(
  "&amp;"      secondDates,
        (secondDates &gt; resDate + 2) *
        (secondDates &lt;= tourDate - 3)
      ),
      IF(
        $AJ745=""P4"",
        IF(
          COUNTA(validDates) &lt; 3,
          """",
          TEXT(INDEX(validDates, 3), ""mmm d, yyyy"")
  "&amp;"      ),
        IF(
          $AJ745=""P3"",
          IF(
            COUNTA(validDates) &lt; 3,
            """",
            TEXT(INDEX(validDates, 3), ""mmm d, yyyy"")
          ),
          IF(
            COUNTA(validDates) &lt; 3,
            """",
    "&amp;"        TEXTJOIN("", "", TRUE,
              TEXT(INDEX(validDates, 1), ""mmm d, yyyy""),
              TEXT(INDEX(validDates, 2), ""mmm d, yyyy""),
              TEXT(INDEX(validDates, 3), ""mmm d, yyyy"")
            )
          )
        )
      )
    "&amp;"),
    """"
  )
)
"),"")</f>
        <v/>
      </c>
      <c r="BG745" s="65" t="str">
        <f t="shared" si="14"/>
        <v/>
      </c>
      <c r="BH745" s="63"/>
      <c r="BI745" s="64"/>
      <c r="BJ745" s="64"/>
      <c r="BK745" s="64"/>
      <c r="BL745" s="64" t="str">
        <f>IFERROR(__xludf.DUMMYFUNCTION("IF(
  OR($AJ745=""Full Payment"",$AJ745=""P1"",$AJ745=""P2"",$AJ745=""P3""),
  """",
  IF(
    AND(
      NOT(ISBLANK($K745)),
      $Q745=""Standard Booking, P4""
    ),
    LET(
      resDate,   $K745,
      tourDate,  $N745,
      monthCount, DATEDIF(r"&amp;"esDate, tourDate, ""M"") + 1,
      secondDates, ARRAYFORMULA(
        DATE(
          YEAR(resDate),
          MONTH(resDate) + SEQUENCE(monthCount),
          2
        )
      ),
      validDates, FILTER(
        secondDates,
        (secondDates &gt; res"&amp;"Date + 2) *
        (secondDates &lt;= tourDate - 3)
      ),
      IF(
        $AJ745=""P4"",
        IF(
          COUNTA(validDates) &lt; 4,
          """",
          TEXT(
            INDEX(validDates, 4),
            ""mmm d, yyyy""
          )
        ),
"&amp;"        IF(
          COUNTA(validDates) &lt; 4,
          """",
          TEXTJOIN(
            "", "", TRUE,
            TEXT(INDEX(validDates, 1), ""mmm d, yyyy""),
            TEXT(INDEX(validDates, 2), ""mmm d, yyyy""),
            TEXT(INDEX(validDates"&amp;", 3), ""mmm d, yyyy""),
            TEXT(INDEX(validDates, 4), ""mmm d, yyyy"")
          )
        )
      )
    ),
    """"
  )
)
"),"")</f>
        <v/>
      </c>
      <c r="BM745" s="65" t="str">
        <f t="shared" si="15"/>
        <v/>
      </c>
      <c r="BN745" s="66"/>
      <c r="BO745" s="67"/>
      <c r="BP745" s="49" t="b">
        <v>0</v>
      </c>
      <c r="BQ745" s="49" t="b">
        <v>0</v>
      </c>
      <c r="BR745" s="68"/>
      <c r="BS745" s="69"/>
      <c r="BT745" s="70" t="b">
        <v>0</v>
      </c>
      <c r="BU745" s="71"/>
      <c r="BV745" s="72"/>
      <c r="BW745" s="86" t="b">
        <v>0</v>
      </c>
      <c r="BX745" s="87"/>
    </row>
    <row r="746">
      <c r="A746" s="35" t="str">
        <f t="shared" si="1"/>
        <v/>
      </c>
      <c r="B746" s="36" t="str">
        <f t="shared" si="2"/>
        <v/>
      </c>
      <c r="C746" s="36" t="str">
        <f t="array" ref="C746">IF(
  M746="",
  "",
  IFERROR(
    INDEX(
      '{INDEX} Tour Packages'!$A:$ZZ,
      MATCH(
        M746,
        INDEX(
          '{INDEX} Tour Packages'!$A:$ZZ,
          ,
          MATCH("Tour Package Name", '{INDEX} Tour Packages'!$4:$4, 0)
        ),
        0
      ),
      MATCH("Tour Code", '{INDEX} Tour Packages'!$4:$4, 0)
    ),
    "XXX"
  )
)
</f>
        <v/>
      </c>
      <c r="D746" s="36" t="str">
        <f t="shared" si="3"/>
        <v/>
      </c>
      <c r="E746" s="36" t="str">
        <f t="shared" si="4"/>
        <v/>
      </c>
      <c r="F746" s="37" t="str">
        <f t="shared" si="5"/>
        <v/>
      </c>
      <c r="G746" s="89"/>
      <c r="H746" s="89"/>
      <c r="I746" s="90"/>
      <c r="J746" s="40" t="str">
        <f t="shared" si="16"/>
        <v> </v>
      </c>
      <c r="K746" s="91"/>
      <c r="L746" s="55"/>
      <c r="M746" s="55"/>
      <c r="N746" s="91"/>
      <c r="O746" s="43" t="str">
        <f>IFERROR(__xludf.DUMMYFUNCTION("IF(N746="""","""",IFERROR(
  N746 + VALUE(REGEXEXTRACT(P746, ""(\d+)\s+Days"")),
  """"
)
)"),"")</f>
        <v/>
      </c>
      <c r="P746" s="43" t="str">
        <f t="array" ref="P746">IFERROR(
  INDEX(
    INDEX('{INDEX} Tour Packages'!$A:$ZZ, , MATCH(P$3, '{INDEX} Tour Packages'!$4:$4, 0)),
    MATCH(M746, INDEX('{INDEX} Tour Packages'!$A:$ZZ,0, MATCH("Tour Package Name", '{INDEX} Tour Packages'!$4:$4, 0)), 0)
  ),
"")
</f>
        <v/>
      </c>
      <c r="Q746" s="44" t="str">
        <f t="shared" si="7"/>
        <v/>
      </c>
      <c r="R746" s="44" t="str">
        <f>IFERROR(__xludf.DUMMYFUNCTION("IF(OR(ISBLANK(K746), ISBLANK(N746)), """", 
  LET(
    resDate, K746,
    tourDate, N746,
    monthCount, MAX(0, DATEDIF(resDate, tourDate - 3, ""M"") + 1),
    secondDates, ARRAYFORMULA(DATE(YEAR(resDate), MONTH(resDate) + SEQUENCE(monthCount), 2)),
    "&amp;"validDates, FILTER(secondDates, (secondDates &gt; resDate + 2) * (secondDates &lt;= tourDate - 3)),
    IF(ISERROR(validDates), 0, COUNTA(validDates))
  )
)
"),"")</f>
        <v/>
      </c>
      <c r="S746" s="44" t="str">
        <f t="shared" si="8"/>
        <v/>
      </c>
      <c r="T746" s="45" t="str">
        <f t="array" ref="T746">IF(ISBLANK(BO746),IFERROR(
  INDEX(
    INDEX('{INDEX} Payment Terms'!$A:$G, , MATCH(T$3, '{INDEX} Payment Terms'!$4:$4, 0)),
    MATCH(Q746, INDEX('{INDEX} Payment Terms'!$A:$G,0, MATCH("Payment Condition", '{INDEX} Payment Terms'!$4:$4, 0)), 0)
  ),
""),"Cancelled")
</f>
        <v/>
      </c>
      <c r="U746" s="46" t="b">
        <v>0</v>
      </c>
      <c r="V746" s="47" t="str">
        <f>IFERROR(__xludf.DUMMYFUNCTION("IF(OR(L746=""Duo Booking"", L746=""Group Booking""),
IF(U746=FALSE,"""",
    LET(
      bookingType, L746,
      tour, M746,
      mainFirst, H746,
      mainLast, I746,
      mainEmail, G746,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$L$4:L746, bookingType,
          $M$4:M746, tour,
          $H$4:H746, mainFirst,
          $I$4:I746, mainLast,
          $G$4:G746, mainEmail
        ),
        ""000""
      ),
  "&amp;"    baseID &amp; ""-"" &amp; memberNumber
    )
  ),
  """"
)
"),"")</f>
        <v/>
      </c>
      <c r="W746" s="48"/>
      <c r="X746" s="85" t="b">
        <v>0</v>
      </c>
      <c r="Y746" s="85" t="b">
        <v>0</v>
      </c>
      <c r="Z746" s="85" t="b">
        <v>0</v>
      </c>
      <c r="AA746" s="50"/>
      <c r="AB746" s="51"/>
      <c r="AC746" s="85" t="b">
        <v>0</v>
      </c>
      <c r="AD746" s="92"/>
      <c r="AE746" s="88"/>
      <c r="AF746" s="36" t="str">
        <f t="array" ref="AF746">IF(M746="","",INDEX(
      '{INDEX} Tour Packages'!$A:$ZP,
      MATCH($M746, '{INDEX} Tour Packages'!$A:$A, 0),
      MATCH(AF$3, '{INDEX} Tour Packages'!$4:$4, 0)
    ))</f>
        <v/>
      </c>
      <c r="AG746" s="36" t="str">
        <f t="array" ref="AG746">IF(M746="","",INDEX(
      '{INDEX} Tour Packages'!$A:$ZP,
      MATCH($M746, '{INDEX} Tour Packages'!$A:$A, 0),
      MATCH(AG$3, '{INDEX} Tour Packages'!$4:$4, 0)
    ))</f>
        <v/>
      </c>
      <c r="AH746" s="36" t="str">
        <f t="array" ref="AH746">IF(M746="","",INDEX(
      '{INDEX} Tour Packages'!$A:$ZP,
      MATCH($M746, '{INDEX} Tour Packages'!$A:$A, 0),
      MATCH(AH$3, '{INDEX} Tour Packages'!$4:$4, 0)
    ))</f>
        <v/>
      </c>
      <c r="AI746" s="54" t="str">
        <f t="shared" si="9"/>
        <v/>
      </c>
      <c r="AJ746" s="42"/>
      <c r="AK746" s="55"/>
      <c r="AL746" s="46" t="b">
        <v>0</v>
      </c>
      <c r="AM746" s="56"/>
      <c r="AN746" s="57" t="str">
        <f t="shared" si="10"/>
        <v/>
      </c>
      <c r="AO746" s="58" t="str">
        <f t="shared" si="11"/>
        <v/>
      </c>
      <c r="AP746" s="59"/>
      <c r="AQ746" s="60"/>
      <c r="AR746" s="61"/>
      <c r="AS746" s="61"/>
      <c r="AT746" s="61" t="str">
        <f>IFERROR(__xludf.DUMMYFUNCTION("IF( 
  OR($AJ746=""Full Payment"", ISBLANK($K746)),
  """",
  IF(
    OR(
      Q746=""Standard Booking, P1"",
      Q746=""Standard Booking, P2"",
      Q746=""Standard Booking, P3"",
      Q746=""Standard Booking, P4""
    ),
    LET(
      resDate,   $"&amp;"K746,
      tourDate,  $N746,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6" s="62" t="str">
        <f t="shared" si="12"/>
        <v/>
      </c>
      <c r="AV746" s="63"/>
      <c r="AW746" s="64"/>
      <c r="AX746" s="64"/>
      <c r="AY746" s="64"/>
      <c r="AZ746" s="64" t="str">
        <f>IFERROR(__xludf.DUMMYFUNCTION("IF(
  OR($AJ746=""Full Payment"",$AJ746=""P1"", ISBLANK($K746)),
  """",
  IF(
    OR(
      $Q746=""Standard Booking, P2"",
      $Q746=""Standard Booking, P3"",
      $Q746=""Standard Booking, P4""
    ),
    LET(
      resDate,   $K746,
      tourDate,"&amp;"  $N746,
      monthCount, DATEDIF(resDate, tourDate, ""M"") + 1,
      secondDates, ARRAYFORMULA(
        DATE(
          YEAR(resDate),
          MONTH(resDate) + SEQUENCE(monthCount),
          2
        )
      ),
      validDates, FILTER(
        sec"&amp;"ondDates,
        (secondDates &gt; resDate + 2) *
        (secondDates &lt;= tourDate - 3)
      ),
      IF(
        OR($AJ746=""P2"", $AJ746=""P3"", $AJ746=""P4""),
        IF(
          COUNTA(validDates) &lt; 2,
          """",
          TEXT(INDEX(validDates"&amp;", 2), ""mmm d, yyyy"")
        ),
        IF(
          COUNTA(validDates) &lt; 2,
          """",
          TEXTJOIN("", "", TRUE,
            TEXT(INDEX(validDates, 1), ""mmm d, yyyy""),
            TEXT(INDEX(validDates, 2), ""mmm d, yyyy"")
          )
 "&amp;"       )
      )
    ),
    """"
  )
)
"),"")</f>
        <v/>
      </c>
      <c r="BA746" s="65" t="str">
        <f t="shared" si="13"/>
        <v/>
      </c>
      <c r="BB746" s="63"/>
      <c r="BC746" s="64"/>
      <c r="BD746" s="64"/>
      <c r="BE746" s="64"/>
      <c r="BF746" s="64" t="str">
        <f>IFERROR(__xludf.DUMMYFUNCTION("IF(
  OR($AJ746=""Full Payment"",$AJ746=""P1"", $AJ746=""P2""),
  """",
  IF(
    AND(
      NOT(ISBLANK($K746)),
      OR(
        Q746=""Standard Booking, P3"",
        Q746=""Standard Booking, P4""
      )
    ),
    LET(
      resDate,   $K746,
      "&amp;"tourDate,  $N746,
      monthCount, DATEDIF(resDate, tourDate, ""M"") + 1,
      secondDates, ARRAYFORMULA(
        DATE(
          YEAR(resDate),
          MONTH(resDate) + SEQUENCE(monthCount),
          2
        )
      ),
      validDates, FILTER(
  "&amp;"      secondDates,
        (secondDates &gt; resDate + 2) *
        (secondDates &lt;= tourDate - 3)
      ),
      IF(
        $AJ746=""P4"",
        IF(
          COUNTA(validDates) &lt; 3,
          """",
          TEXT(INDEX(validDates, 3), ""mmm d, yyyy"")
  "&amp;"      ),
        IF(
          $AJ746=""P3"",
          IF(
            COUNTA(validDates) &lt; 3,
            """",
            TEXT(INDEX(validDates, 3), ""mmm d, yyyy"")
          ),
          IF(
            COUNTA(validDates) &lt; 3,
            """",
    "&amp;"        TEXTJOIN("", "", TRUE,
              TEXT(INDEX(validDates, 1), ""mmm d, yyyy""),
              TEXT(INDEX(validDates, 2), ""mmm d, yyyy""),
              TEXT(INDEX(validDates, 3), ""mmm d, yyyy"")
            )
          )
        )
      )
    "&amp;"),
    """"
  )
)
"),"")</f>
        <v/>
      </c>
      <c r="BG746" s="65" t="str">
        <f t="shared" si="14"/>
        <v/>
      </c>
      <c r="BH746" s="63"/>
      <c r="BI746" s="64"/>
      <c r="BJ746" s="64"/>
      <c r="BK746" s="64"/>
      <c r="BL746" s="64" t="str">
        <f>IFERROR(__xludf.DUMMYFUNCTION("IF(
  OR($AJ746=""Full Payment"",$AJ746=""P1"",$AJ746=""P2"",$AJ746=""P3""),
  """",
  IF(
    AND(
      NOT(ISBLANK($K746)),
      $Q746=""Standard Booking, P4""
    ),
    LET(
      resDate,   $K746,
      tourDate,  $N746,
      monthCount, DATEDIF(r"&amp;"esDate, tourDate, ""M"") + 1,
      secondDates, ARRAYFORMULA(
        DATE(
          YEAR(resDate),
          MONTH(resDate) + SEQUENCE(monthCount),
          2
        )
      ),
      validDates, FILTER(
        secondDates,
        (secondDates &gt; res"&amp;"Date + 2) *
        (secondDates &lt;= tourDate - 3)
      ),
      IF(
        $AJ746=""P4"",
        IF(
          COUNTA(validDates) &lt; 4,
          """",
          TEXT(
            INDEX(validDates, 4),
            ""mmm d, yyyy""
          )
        ),
"&amp;"        IF(
          COUNTA(validDates) &lt; 4,
          """",
          TEXTJOIN(
            "", "", TRUE,
            TEXT(INDEX(validDates, 1), ""mmm d, yyyy""),
            TEXT(INDEX(validDates, 2), ""mmm d, yyyy""),
            TEXT(INDEX(validDates"&amp;", 3), ""mmm d, yyyy""),
            TEXT(INDEX(validDates, 4), ""mmm d, yyyy"")
          )
        )
      )
    ),
    """"
  )
)
"),"")</f>
        <v/>
      </c>
      <c r="BM746" s="65" t="str">
        <f t="shared" si="15"/>
        <v/>
      </c>
      <c r="BN746" s="66"/>
      <c r="BO746" s="67"/>
      <c r="BP746" s="49" t="b">
        <v>0</v>
      </c>
      <c r="BQ746" s="49" t="b">
        <v>0</v>
      </c>
      <c r="BR746" s="68"/>
      <c r="BS746" s="69"/>
      <c r="BT746" s="70" t="b">
        <v>0</v>
      </c>
      <c r="BU746" s="71"/>
      <c r="BV746" s="72"/>
      <c r="BW746" s="86" t="b">
        <v>0</v>
      </c>
      <c r="BX746" s="87"/>
    </row>
    <row r="747">
      <c r="A747" s="35" t="str">
        <f t="shared" si="1"/>
        <v/>
      </c>
      <c r="B747" s="36" t="str">
        <f t="shared" si="2"/>
        <v/>
      </c>
      <c r="C747" s="36" t="str">
        <f t="array" ref="C747">IF(
  M747="",
  "",
  IFERROR(
    INDEX(
      '{INDEX} Tour Packages'!$A:$ZZ,
      MATCH(
        M747,
        INDEX(
          '{INDEX} Tour Packages'!$A:$ZZ,
          ,
          MATCH("Tour Package Name", '{INDEX} Tour Packages'!$4:$4, 0)
        ),
        0
      ),
      MATCH("Tour Code", '{INDEX} Tour Packages'!$4:$4, 0)
    ),
    "XXX"
  )
)
</f>
        <v/>
      </c>
      <c r="D747" s="36" t="str">
        <f t="shared" si="3"/>
        <v/>
      </c>
      <c r="E747" s="36" t="str">
        <f t="shared" si="4"/>
        <v/>
      </c>
      <c r="F747" s="37" t="str">
        <f t="shared" si="5"/>
        <v/>
      </c>
      <c r="G747" s="89"/>
      <c r="H747" s="89"/>
      <c r="I747" s="90"/>
      <c r="J747" s="40" t="str">
        <f t="shared" si="16"/>
        <v> </v>
      </c>
      <c r="K747" s="91"/>
      <c r="L747" s="55"/>
      <c r="M747" s="55"/>
      <c r="N747" s="91"/>
      <c r="O747" s="43" t="str">
        <f>IFERROR(__xludf.DUMMYFUNCTION("IF(N747="""","""",IFERROR(
  N747 + VALUE(REGEXEXTRACT(P747, ""(\d+)\s+Days"")),
  """"
)
)"),"")</f>
        <v/>
      </c>
      <c r="P747" s="43" t="str">
        <f t="array" ref="P747">IFERROR(
  INDEX(
    INDEX('{INDEX} Tour Packages'!$A:$ZZ, , MATCH(P$3, '{INDEX} Tour Packages'!$4:$4, 0)),
    MATCH(M747, INDEX('{INDEX} Tour Packages'!$A:$ZZ,0, MATCH("Tour Package Name", '{INDEX} Tour Packages'!$4:$4, 0)), 0)
  ),
"")
</f>
        <v/>
      </c>
      <c r="Q747" s="44" t="str">
        <f t="shared" si="7"/>
        <v/>
      </c>
      <c r="R747" s="44" t="str">
        <f>IFERROR(__xludf.DUMMYFUNCTION("IF(OR(ISBLANK(K747), ISBLANK(N747)), """", 
  LET(
    resDate, K747,
    tourDate, N747,
    monthCount, MAX(0, DATEDIF(resDate, tourDate - 3, ""M"") + 1),
    secondDates, ARRAYFORMULA(DATE(YEAR(resDate), MONTH(resDate) + SEQUENCE(monthCount), 2)),
    "&amp;"validDates, FILTER(secondDates, (secondDates &gt; resDate + 2) * (secondDates &lt;= tourDate - 3)),
    IF(ISERROR(validDates), 0, COUNTA(validDates))
  )
)
"),"")</f>
        <v/>
      </c>
      <c r="S747" s="44" t="str">
        <f t="shared" si="8"/>
        <v/>
      </c>
      <c r="T747" s="45" t="str">
        <f t="array" ref="T747">IF(ISBLANK(BO747),IFERROR(
  INDEX(
    INDEX('{INDEX} Payment Terms'!$A:$G, , MATCH(T$3, '{INDEX} Payment Terms'!$4:$4, 0)),
    MATCH(Q747, INDEX('{INDEX} Payment Terms'!$A:$G,0, MATCH("Payment Condition", '{INDEX} Payment Terms'!$4:$4, 0)), 0)
  ),
""),"Cancelled")
</f>
        <v/>
      </c>
      <c r="U747" s="46" t="b">
        <v>0</v>
      </c>
      <c r="V747" s="47" t="str">
        <f>IFERROR(__xludf.DUMMYFUNCTION("IF(OR(L747=""Duo Booking"", L747=""Group Booking""),
IF(U747=FALSE,"""",
    LET(
      bookingType, L747,
      tour, M747,
      mainFirst, H747,
      mainLast, I747,
      mainEmail, G747,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$L$4:L747, bookingType,
          $M$4:M747, tour,
          $H$4:H747, mainFirst,
          $I$4:I747, mainLast,
          $G$4:G747, mainEmail
        ),
        ""000""
      ),
  "&amp;"    baseID &amp; ""-"" &amp; memberNumber
    )
  ),
  """"
)
"),"")</f>
        <v/>
      </c>
      <c r="W747" s="48"/>
      <c r="X747" s="85" t="b">
        <v>0</v>
      </c>
      <c r="Y747" s="85" t="b">
        <v>0</v>
      </c>
      <c r="Z747" s="85" t="b">
        <v>0</v>
      </c>
      <c r="AA747" s="50"/>
      <c r="AB747" s="51"/>
      <c r="AC747" s="85" t="b">
        <v>0</v>
      </c>
      <c r="AD747" s="92"/>
      <c r="AE747" s="88"/>
      <c r="AF747" s="36" t="str">
        <f t="array" ref="AF747">IF(M747="","",INDEX(
      '{INDEX} Tour Packages'!$A:$ZP,
      MATCH($M747, '{INDEX} Tour Packages'!$A:$A, 0),
      MATCH(AF$3, '{INDEX} Tour Packages'!$4:$4, 0)
    ))</f>
        <v/>
      </c>
      <c r="AG747" s="36" t="str">
        <f t="array" ref="AG747">IF(M747="","",INDEX(
      '{INDEX} Tour Packages'!$A:$ZP,
      MATCH($M747, '{INDEX} Tour Packages'!$A:$A, 0),
      MATCH(AG$3, '{INDEX} Tour Packages'!$4:$4, 0)
    ))</f>
        <v/>
      </c>
      <c r="AH747" s="36" t="str">
        <f t="array" ref="AH747">IF(M747="","",INDEX(
      '{INDEX} Tour Packages'!$A:$ZP,
      MATCH($M747, '{INDEX} Tour Packages'!$A:$A, 0),
      MATCH(AH$3, '{INDEX} Tour Packages'!$4:$4, 0)
    ))</f>
        <v/>
      </c>
      <c r="AI747" s="54" t="str">
        <f t="shared" si="9"/>
        <v/>
      </c>
      <c r="AJ747" s="42"/>
      <c r="AK747" s="55"/>
      <c r="AL747" s="46" t="b">
        <v>0</v>
      </c>
      <c r="AM747" s="56"/>
      <c r="AN747" s="57" t="str">
        <f t="shared" si="10"/>
        <v/>
      </c>
      <c r="AO747" s="58" t="str">
        <f t="shared" si="11"/>
        <v/>
      </c>
      <c r="AP747" s="59"/>
      <c r="AQ747" s="60"/>
      <c r="AR747" s="61"/>
      <c r="AS747" s="61"/>
      <c r="AT747" s="61" t="str">
        <f>IFERROR(__xludf.DUMMYFUNCTION("IF( 
  OR($AJ747=""Full Payment"", ISBLANK($K747)),
  """",
  IF(
    OR(
      Q747=""Standard Booking, P1"",
      Q747=""Standard Booking, P2"",
      Q747=""Standard Booking, P3"",
      Q747=""Standard Booking, P4""
    ),
    LET(
      resDate,   $"&amp;"K747,
      tourDate,  $N747,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7" s="62" t="str">
        <f t="shared" si="12"/>
        <v/>
      </c>
      <c r="AV747" s="63"/>
      <c r="AW747" s="64"/>
      <c r="AX747" s="64"/>
      <c r="AY747" s="64"/>
      <c r="AZ747" s="64" t="str">
        <f>IFERROR(__xludf.DUMMYFUNCTION("IF(
  OR($AJ747=""Full Payment"",$AJ747=""P1"", ISBLANK($K747)),
  """",
  IF(
    OR(
      $Q747=""Standard Booking, P2"",
      $Q747=""Standard Booking, P3"",
      $Q747=""Standard Booking, P4""
    ),
    LET(
      resDate,   $K747,
      tourDate,"&amp;"  $N747,
      monthCount, DATEDIF(resDate, tourDate, ""M"") + 1,
      secondDates, ARRAYFORMULA(
        DATE(
          YEAR(resDate),
          MONTH(resDate) + SEQUENCE(monthCount),
          2
        )
      ),
      validDates, FILTER(
        sec"&amp;"ondDates,
        (secondDates &gt; resDate + 2) *
        (secondDates &lt;= tourDate - 3)
      ),
      IF(
        OR($AJ747=""P2"", $AJ747=""P3"", $AJ747=""P4""),
        IF(
          COUNTA(validDates) &lt; 2,
          """",
          TEXT(INDEX(validDates"&amp;", 2), ""mmm d, yyyy"")
        ),
        IF(
          COUNTA(validDates) &lt; 2,
          """",
          TEXTJOIN("", "", TRUE,
            TEXT(INDEX(validDates, 1), ""mmm d, yyyy""),
            TEXT(INDEX(validDates, 2), ""mmm d, yyyy"")
          )
 "&amp;"       )
      )
    ),
    """"
  )
)
"),"")</f>
        <v/>
      </c>
      <c r="BA747" s="65" t="str">
        <f t="shared" si="13"/>
        <v/>
      </c>
      <c r="BB747" s="63"/>
      <c r="BC747" s="64"/>
      <c r="BD747" s="64"/>
      <c r="BE747" s="64"/>
      <c r="BF747" s="64" t="str">
        <f>IFERROR(__xludf.DUMMYFUNCTION("IF(
  OR($AJ747=""Full Payment"",$AJ747=""P1"", $AJ747=""P2""),
  """",
  IF(
    AND(
      NOT(ISBLANK($K747)),
      OR(
        Q747=""Standard Booking, P3"",
        Q747=""Standard Booking, P4""
      )
    ),
    LET(
      resDate,   $K747,
      "&amp;"tourDate,  $N747,
      monthCount, DATEDIF(resDate, tourDate, ""M"") + 1,
      secondDates, ARRAYFORMULA(
        DATE(
          YEAR(resDate),
          MONTH(resDate) + SEQUENCE(monthCount),
          2
        )
      ),
      validDates, FILTER(
  "&amp;"      secondDates,
        (secondDates &gt; resDate + 2) *
        (secondDates &lt;= tourDate - 3)
      ),
      IF(
        $AJ747=""P4"",
        IF(
          COUNTA(validDates) &lt; 3,
          """",
          TEXT(INDEX(validDates, 3), ""mmm d, yyyy"")
  "&amp;"      ),
        IF(
          $AJ747=""P3"",
          IF(
            COUNTA(validDates) &lt; 3,
            """",
            TEXT(INDEX(validDates, 3), ""mmm d, yyyy"")
          ),
          IF(
            COUNTA(validDates) &lt; 3,
            """",
    "&amp;"        TEXTJOIN("", "", TRUE,
              TEXT(INDEX(validDates, 1), ""mmm d, yyyy""),
              TEXT(INDEX(validDates, 2), ""mmm d, yyyy""),
              TEXT(INDEX(validDates, 3), ""mmm d, yyyy"")
            )
          )
        )
      )
    "&amp;"),
    """"
  )
)
"),"")</f>
        <v/>
      </c>
      <c r="BG747" s="65" t="str">
        <f t="shared" si="14"/>
        <v/>
      </c>
      <c r="BH747" s="63"/>
      <c r="BI747" s="64"/>
      <c r="BJ747" s="64"/>
      <c r="BK747" s="64"/>
      <c r="BL747" s="64" t="str">
        <f>IFERROR(__xludf.DUMMYFUNCTION("IF(
  OR($AJ747=""Full Payment"",$AJ747=""P1"",$AJ747=""P2"",$AJ747=""P3""),
  """",
  IF(
    AND(
      NOT(ISBLANK($K747)),
      $Q747=""Standard Booking, P4""
    ),
    LET(
      resDate,   $K747,
      tourDate,  $N747,
      monthCount, DATEDIF(r"&amp;"esDate, tourDate, ""M"") + 1,
      secondDates, ARRAYFORMULA(
        DATE(
          YEAR(resDate),
          MONTH(resDate) + SEQUENCE(monthCount),
          2
        )
      ),
      validDates, FILTER(
        secondDates,
        (secondDates &gt; res"&amp;"Date + 2) *
        (secondDates &lt;= tourDate - 3)
      ),
      IF(
        $AJ747=""P4"",
        IF(
          COUNTA(validDates) &lt; 4,
          """",
          TEXT(
            INDEX(validDates, 4),
            ""mmm d, yyyy""
          )
        ),
"&amp;"        IF(
          COUNTA(validDates) &lt; 4,
          """",
          TEXTJOIN(
            "", "", TRUE,
            TEXT(INDEX(validDates, 1), ""mmm d, yyyy""),
            TEXT(INDEX(validDates, 2), ""mmm d, yyyy""),
            TEXT(INDEX(validDates"&amp;", 3), ""mmm d, yyyy""),
            TEXT(INDEX(validDates, 4), ""mmm d, yyyy"")
          )
        )
      )
    ),
    """"
  )
)
"),"")</f>
        <v/>
      </c>
      <c r="BM747" s="65" t="str">
        <f t="shared" si="15"/>
        <v/>
      </c>
      <c r="BN747" s="66"/>
      <c r="BO747" s="67"/>
      <c r="BP747" s="49" t="b">
        <v>0</v>
      </c>
      <c r="BQ747" s="49" t="b">
        <v>0</v>
      </c>
      <c r="BR747" s="68"/>
      <c r="BS747" s="69"/>
      <c r="BT747" s="70" t="b">
        <v>0</v>
      </c>
      <c r="BU747" s="71"/>
      <c r="BV747" s="72"/>
      <c r="BW747" s="86" t="b">
        <v>0</v>
      </c>
      <c r="BX747" s="87"/>
    </row>
    <row r="748">
      <c r="A748" s="35" t="str">
        <f t="shared" si="1"/>
        <v/>
      </c>
      <c r="B748" s="36" t="str">
        <f t="shared" si="2"/>
        <v/>
      </c>
      <c r="C748" s="36" t="str">
        <f t="array" ref="C748">IF(
  M748="",
  "",
  IFERROR(
    INDEX(
      '{INDEX} Tour Packages'!$A:$ZZ,
      MATCH(
        M748,
        INDEX(
          '{INDEX} Tour Packages'!$A:$ZZ,
          ,
          MATCH("Tour Package Name", '{INDEX} Tour Packages'!$4:$4, 0)
        ),
        0
      ),
      MATCH("Tour Code", '{INDEX} Tour Packages'!$4:$4, 0)
    ),
    "XXX"
  )
)
</f>
        <v/>
      </c>
      <c r="D748" s="36" t="str">
        <f t="shared" si="3"/>
        <v/>
      </c>
      <c r="E748" s="36" t="str">
        <f t="shared" si="4"/>
        <v/>
      </c>
      <c r="F748" s="37" t="str">
        <f t="shared" si="5"/>
        <v/>
      </c>
      <c r="G748" s="89"/>
      <c r="H748" s="89"/>
      <c r="I748" s="90"/>
      <c r="J748" s="40" t="str">
        <f t="shared" si="16"/>
        <v> </v>
      </c>
      <c r="K748" s="91"/>
      <c r="L748" s="55"/>
      <c r="M748" s="55"/>
      <c r="N748" s="91"/>
      <c r="O748" s="43" t="str">
        <f>IFERROR(__xludf.DUMMYFUNCTION("IF(N748="""","""",IFERROR(
  N748 + VALUE(REGEXEXTRACT(P748, ""(\d+)\s+Days"")),
  """"
)
)"),"")</f>
        <v/>
      </c>
      <c r="P748" s="43" t="str">
        <f t="array" ref="P748">IFERROR(
  INDEX(
    INDEX('{INDEX} Tour Packages'!$A:$ZZ, , MATCH(P$3, '{INDEX} Tour Packages'!$4:$4, 0)),
    MATCH(M748, INDEX('{INDEX} Tour Packages'!$A:$ZZ,0, MATCH("Tour Package Name", '{INDEX} Tour Packages'!$4:$4, 0)), 0)
  ),
"")
</f>
        <v/>
      </c>
      <c r="Q748" s="44" t="str">
        <f t="shared" si="7"/>
        <v/>
      </c>
      <c r="R748" s="44" t="str">
        <f>IFERROR(__xludf.DUMMYFUNCTION("IF(OR(ISBLANK(K748), ISBLANK(N748)), """", 
  LET(
    resDate, K748,
    tourDate, N748,
    monthCount, MAX(0, DATEDIF(resDate, tourDate - 3, ""M"") + 1),
    secondDates, ARRAYFORMULA(DATE(YEAR(resDate), MONTH(resDate) + SEQUENCE(monthCount), 2)),
    "&amp;"validDates, FILTER(secondDates, (secondDates &gt; resDate + 2) * (secondDates &lt;= tourDate - 3)),
    IF(ISERROR(validDates), 0, COUNTA(validDates))
  )
)
"),"")</f>
        <v/>
      </c>
      <c r="S748" s="44" t="str">
        <f t="shared" si="8"/>
        <v/>
      </c>
      <c r="T748" s="45" t="str">
        <f t="array" ref="T748">IF(ISBLANK(BO748),IFERROR(
  INDEX(
    INDEX('{INDEX} Payment Terms'!$A:$G, , MATCH(T$3, '{INDEX} Payment Terms'!$4:$4, 0)),
    MATCH(Q748, INDEX('{INDEX} Payment Terms'!$A:$G,0, MATCH("Payment Condition", '{INDEX} Payment Terms'!$4:$4, 0)), 0)
  ),
""),"Cancelled")
</f>
        <v/>
      </c>
      <c r="U748" s="46" t="b">
        <v>0</v>
      </c>
      <c r="V748" s="47" t="str">
        <f>IFERROR(__xludf.DUMMYFUNCTION("IF(OR(L748=""Duo Booking"", L748=""Group Booking""),
IF(U748=FALSE,"""",
    LET(
      bookingType, L748,
      tour, M748,
      mainFirst, H748,
      mainLast, I748,
      mainEmail, G748,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$L$4:L748, bookingType,
          $M$4:M748, tour,
          $H$4:H748, mainFirst,
          $I$4:I748, mainLast,
          $G$4:G748, mainEmail
        ),
        ""000""
      ),
  "&amp;"    baseID &amp; ""-"" &amp; memberNumber
    )
  ),
  """"
)
"),"")</f>
        <v/>
      </c>
      <c r="W748" s="48"/>
      <c r="X748" s="85" t="b">
        <v>0</v>
      </c>
      <c r="Y748" s="85" t="b">
        <v>0</v>
      </c>
      <c r="Z748" s="85" t="b">
        <v>0</v>
      </c>
      <c r="AA748" s="50"/>
      <c r="AB748" s="51"/>
      <c r="AC748" s="85" t="b">
        <v>0</v>
      </c>
      <c r="AD748" s="92"/>
      <c r="AE748" s="88"/>
      <c r="AF748" s="36" t="str">
        <f t="array" ref="AF748">IF(M748="","",INDEX(
      '{INDEX} Tour Packages'!$A:$ZP,
      MATCH($M748, '{INDEX} Tour Packages'!$A:$A, 0),
      MATCH(AF$3, '{INDEX} Tour Packages'!$4:$4, 0)
    ))</f>
        <v/>
      </c>
      <c r="AG748" s="36" t="str">
        <f t="array" ref="AG748">IF(M748="","",INDEX(
      '{INDEX} Tour Packages'!$A:$ZP,
      MATCH($M748, '{INDEX} Tour Packages'!$A:$A, 0),
      MATCH(AG$3, '{INDEX} Tour Packages'!$4:$4, 0)
    ))</f>
        <v/>
      </c>
      <c r="AH748" s="36" t="str">
        <f t="array" ref="AH748">IF(M748="","",INDEX(
      '{INDEX} Tour Packages'!$A:$ZP,
      MATCH($M748, '{INDEX} Tour Packages'!$A:$A, 0),
      MATCH(AH$3, '{INDEX} Tour Packages'!$4:$4, 0)
    ))</f>
        <v/>
      </c>
      <c r="AI748" s="54" t="str">
        <f t="shared" si="9"/>
        <v/>
      </c>
      <c r="AJ748" s="42"/>
      <c r="AK748" s="55"/>
      <c r="AL748" s="46" t="b">
        <v>0</v>
      </c>
      <c r="AM748" s="56"/>
      <c r="AN748" s="57" t="str">
        <f t="shared" si="10"/>
        <v/>
      </c>
      <c r="AO748" s="58" t="str">
        <f t="shared" si="11"/>
        <v/>
      </c>
      <c r="AP748" s="59"/>
      <c r="AQ748" s="60"/>
      <c r="AR748" s="61"/>
      <c r="AS748" s="61"/>
      <c r="AT748" s="61" t="str">
        <f>IFERROR(__xludf.DUMMYFUNCTION("IF( 
  OR($AJ748=""Full Payment"", ISBLANK($K748)),
  """",
  IF(
    OR(
      Q748=""Standard Booking, P1"",
      Q748=""Standard Booking, P2"",
      Q748=""Standard Booking, P3"",
      Q748=""Standard Booking, P4""
    ),
    LET(
      resDate,   $"&amp;"K748,
      tourDate,  $N748,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8" s="62" t="str">
        <f t="shared" si="12"/>
        <v/>
      </c>
      <c r="AV748" s="63"/>
      <c r="AW748" s="64"/>
      <c r="AX748" s="64"/>
      <c r="AY748" s="64"/>
      <c r="AZ748" s="64" t="str">
        <f>IFERROR(__xludf.DUMMYFUNCTION("IF(
  OR($AJ748=""Full Payment"",$AJ748=""P1"", ISBLANK($K748)),
  """",
  IF(
    OR(
      $Q748=""Standard Booking, P2"",
      $Q748=""Standard Booking, P3"",
      $Q748=""Standard Booking, P4""
    ),
    LET(
      resDate,   $K748,
      tourDate,"&amp;"  $N748,
      monthCount, DATEDIF(resDate, tourDate, ""M"") + 1,
      secondDates, ARRAYFORMULA(
        DATE(
          YEAR(resDate),
          MONTH(resDate) + SEQUENCE(monthCount),
          2
        )
      ),
      validDates, FILTER(
        sec"&amp;"ondDates,
        (secondDates &gt; resDate + 2) *
        (secondDates &lt;= tourDate - 3)
      ),
      IF(
        OR($AJ748=""P2"", $AJ748=""P3"", $AJ748=""P4""),
        IF(
          COUNTA(validDates) &lt; 2,
          """",
          TEXT(INDEX(validDates"&amp;", 2), ""mmm d, yyyy"")
        ),
        IF(
          COUNTA(validDates) &lt; 2,
          """",
          TEXTJOIN("", "", TRUE,
            TEXT(INDEX(validDates, 1), ""mmm d, yyyy""),
            TEXT(INDEX(validDates, 2), ""mmm d, yyyy"")
          )
 "&amp;"       )
      )
    ),
    """"
  )
)
"),"")</f>
        <v/>
      </c>
      <c r="BA748" s="65" t="str">
        <f t="shared" si="13"/>
        <v/>
      </c>
      <c r="BB748" s="63"/>
      <c r="BC748" s="64"/>
      <c r="BD748" s="64"/>
      <c r="BE748" s="64"/>
      <c r="BF748" s="64" t="str">
        <f>IFERROR(__xludf.DUMMYFUNCTION("IF(
  OR($AJ748=""Full Payment"",$AJ748=""P1"", $AJ748=""P2""),
  """",
  IF(
    AND(
      NOT(ISBLANK($K748)),
      OR(
        Q748=""Standard Booking, P3"",
        Q748=""Standard Booking, P4""
      )
    ),
    LET(
      resDate,   $K748,
      "&amp;"tourDate,  $N748,
      monthCount, DATEDIF(resDate, tourDate, ""M"") + 1,
      secondDates, ARRAYFORMULA(
        DATE(
          YEAR(resDate),
          MONTH(resDate) + SEQUENCE(monthCount),
          2
        )
      ),
      validDates, FILTER(
  "&amp;"      secondDates,
        (secondDates &gt; resDate + 2) *
        (secondDates &lt;= tourDate - 3)
      ),
      IF(
        $AJ748=""P4"",
        IF(
          COUNTA(validDates) &lt; 3,
          """",
          TEXT(INDEX(validDates, 3), ""mmm d, yyyy"")
  "&amp;"      ),
        IF(
          $AJ748=""P3"",
          IF(
            COUNTA(validDates) &lt; 3,
            """",
            TEXT(INDEX(validDates, 3), ""mmm d, yyyy"")
          ),
          IF(
            COUNTA(validDates) &lt; 3,
            """",
    "&amp;"        TEXTJOIN("", "", TRUE,
              TEXT(INDEX(validDates, 1), ""mmm d, yyyy""),
              TEXT(INDEX(validDates, 2), ""mmm d, yyyy""),
              TEXT(INDEX(validDates, 3), ""mmm d, yyyy"")
            )
          )
        )
      )
    "&amp;"),
    """"
  )
)
"),"")</f>
        <v/>
      </c>
      <c r="BG748" s="65" t="str">
        <f t="shared" si="14"/>
        <v/>
      </c>
      <c r="BH748" s="63"/>
      <c r="BI748" s="64"/>
      <c r="BJ748" s="64"/>
      <c r="BK748" s="64"/>
      <c r="BL748" s="64" t="str">
        <f>IFERROR(__xludf.DUMMYFUNCTION("IF(
  OR($AJ748=""Full Payment"",$AJ748=""P1"",$AJ748=""P2"",$AJ748=""P3""),
  """",
  IF(
    AND(
      NOT(ISBLANK($K748)),
      $Q748=""Standard Booking, P4""
    ),
    LET(
      resDate,   $K748,
      tourDate,  $N748,
      monthCount, DATEDIF(r"&amp;"esDate, tourDate, ""M"") + 1,
      secondDates, ARRAYFORMULA(
        DATE(
          YEAR(resDate),
          MONTH(resDate) + SEQUENCE(monthCount),
          2
        )
      ),
      validDates, FILTER(
        secondDates,
        (secondDates &gt; res"&amp;"Date + 2) *
        (secondDates &lt;= tourDate - 3)
      ),
      IF(
        $AJ748=""P4"",
        IF(
          COUNTA(validDates) &lt; 4,
          """",
          TEXT(
            INDEX(validDates, 4),
            ""mmm d, yyyy""
          )
        ),
"&amp;"        IF(
          COUNTA(validDates) &lt; 4,
          """",
          TEXTJOIN(
            "", "", TRUE,
            TEXT(INDEX(validDates, 1), ""mmm d, yyyy""),
            TEXT(INDEX(validDates, 2), ""mmm d, yyyy""),
            TEXT(INDEX(validDates"&amp;", 3), ""mmm d, yyyy""),
            TEXT(INDEX(validDates, 4), ""mmm d, yyyy"")
          )
        )
      )
    ),
    """"
  )
)
"),"")</f>
        <v/>
      </c>
      <c r="BM748" s="65" t="str">
        <f t="shared" si="15"/>
        <v/>
      </c>
      <c r="BN748" s="66"/>
      <c r="BO748" s="67"/>
      <c r="BP748" s="49" t="b">
        <v>0</v>
      </c>
      <c r="BQ748" s="49" t="b">
        <v>0</v>
      </c>
      <c r="BR748" s="68"/>
      <c r="BS748" s="69"/>
      <c r="BT748" s="70" t="b">
        <v>0</v>
      </c>
      <c r="BU748" s="71"/>
      <c r="BV748" s="72"/>
      <c r="BW748" s="86" t="b">
        <v>0</v>
      </c>
      <c r="BX748" s="87"/>
    </row>
    <row r="749">
      <c r="A749" s="35" t="str">
        <f t="shared" si="1"/>
        <v/>
      </c>
      <c r="B749" s="36" t="str">
        <f t="shared" si="2"/>
        <v/>
      </c>
      <c r="C749" s="36" t="str">
        <f t="array" ref="C749">IF(
  M749="",
  "",
  IFERROR(
    INDEX(
      '{INDEX} Tour Packages'!$A:$ZZ,
      MATCH(
        M749,
        INDEX(
          '{INDEX} Tour Packages'!$A:$ZZ,
          ,
          MATCH("Tour Package Name", '{INDEX} Tour Packages'!$4:$4, 0)
        ),
        0
      ),
      MATCH("Tour Code", '{INDEX} Tour Packages'!$4:$4, 0)
    ),
    "XXX"
  )
)
</f>
        <v/>
      </c>
      <c r="D749" s="36" t="str">
        <f t="shared" si="3"/>
        <v/>
      </c>
      <c r="E749" s="36" t="str">
        <f t="shared" si="4"/>
        <v/>
      </c>
      <c r="F749" s="37" t="str">
        <f t="shared" si="5"/>
        <v/>
      </c>
      <c r="G749" s="89"/>
      <c r="H749" s="89"/>
      <c r="I749" s="90"/>
      <c r="J749" s="40" t="str">
        <f t="shared" si="16"/>
        <v> </v>
      </c>
      <c r="K749" s="91"/>
      <c r="L749" s="55"/>
      <c r="M749" s="55"/>
      <c r="N749" s="91"/>
      <c r="O749" s="43" t="str">
        <f>IFERROR(__xludf.DUMMYFUNCTION("IF(N749="""","""",IFERROR(
  N749 + VALUE(REGEXEXTRACT(P749, ""(\d+)\s+Days"")),
  """"
)
)"),"")</f>
        <v/>
      </c>
      <c r="P749" s="43" t="str">
        <f t="array" ref="P749">IFERROR(
  INDEX(
    INDEX('{INDEX} Tour Packages'!$A:$ZZ, , MATCH(P$3, '{INDEX} Tour Packages'!$4:$4, 0)),
    MATCH(M749, INDEX('{INDEX} Tour Packages'!$A:$ZZ,0, MATCH("Tour Package Name", '{INDEX} Tour Packages'!$4:$4, 0)), 0)
  ),
"")
</f>
        <v/>
      </c>
      <c r="Q749" s="44" t="str">
        <f t="shared" si="7"/>
        <v/>
      </c>
      <c r="R749" s="44" t="str">
        <f>IFERROR(__xludf.DUMMYFUNCTION("IF(OR(ISBLANK(K749), ISBLANK(N749)), """", 
  LET(
    resDate, K749,
    tourDate, N749,
    monthCount, MAX(0, DATEDIF(resDate, tourDate - 3, ""M"") + 1),
    secondDates, ARRAYFORMULA(DATE(YEAR(resDate), MONTH(resDate) + SEQUENCE(monthCount), 2)),
    "&amp;"validDates, FILTER(secondDates, (secondDates &gt; resDate + 2) * (secondDates &lt;= tourDate - 3)),
    IF(ISERROR(validDates), 0, COUNTA(validDates))
  )
)
"),"")</f>
        <v/>
      </c>
      <c r="S749" s="44" t="str">
        <f t="shared" si="8"/>
        <v/>
      </c>
      <c r="T749" s="45" t="str">
        <f t="array" ref="T749">IF(ISBLANK(BO749),IFERROR(
  INDEX(
    INDEX('{INDEX} Payment Terms'!$A:$G, , MATCH(T$3, '{INDEX} Payment Terms'!$4:$4, 0)),
    MATCH(Q749, INDEX('{INDEX} Payment Terms'!$A:$G,0, MATCH("Payment Condition", '{INDEX} Payment Terms'!$4:$4, 0)), 0)
  ),
""),"Cancelled")
</f>
        <v/>
      </c>
      <c r="U749" s="46" t="b">
        <v>0</v>
      </c>
      <c r="V749" s="47" t="str">
        <f>IFERROR(__xludf.DUMMYFUNCTION("IF(OR(L749=""Duo Booking"", L749=""Group Booking""),
IF(U749=FALSE,"""",
    LET(
      bookingType, L749,
      tour, M749,
      mainFirst, H749,
      mainLast, I749,
      mainEmail, G749,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$L$4:L749, bookingType,
          $M$4:M749, tour,
          $H$4:H749, mainFirst,
          $I$4:I749, mainLast,
          $G$4:G749, mainEmail
        ),
        ""000""
      ),
  "&amp;"    baseID &amp; ""-"" &amp; memberNumber
    )
  ),
  """"
)
"),"")</f>
        <v/>
      </c>
      <c r="W749" s="48"/>
      <c r="X749" s="85" t="b">
        <v>0</v>
      </c>
      <c r="Y749" s="85" t="b">
        <v>0</v>
      </c>
      <c r="Z749" s="85" t="b">
        <v>0</v>
      </c>
      <c r="AA749" s="50"/>
      <c r="AB749" s="51"/>
      <c r="AC749" s="85" t="b">
        <v>0</v>
      </c>
      <c r="AD749" s="92"/>
      <c r="AE749" s="88"/>
      <c r="AF749" s="36" t="str">
        <f t="array" ref="AF749">IF(M749="","",INDEX(
      '{INDEX} Tour Packages'!$A:$ZP,
      MATCH($M749, '{INDEX} Tour Packages'!$A:$A, 0),
      MATCH(AF$3, '{INDEX} Tour Packages'!$4:$4, 0)
    ))</f>
        <v/>
      </c>
      <c r="AG749" s="36" t="str">
        <f t="array" ref="AG749">IF(M749="","",INDEX(
      '{INDEX} Tour Packages'!$A:$ZP,
      MATCH($M749, '{INDEX} Tour Packages'!$A:$A, 0),
      MATCH(AG$3, '{INDEX} Tour Packages'!$4:$4, 0)
    ))</f>
        <v/>
      </c>
      <c r="AH749" s="36" t="str">
        <f t="array" ref="AH749">IF(M749="","",INDEX(
      '{INDEX} Tour Packages'!$A:$ZP,
      MATCH($M749, '{INDEX} Tour Packages'!$A:$A, 0),
      MATCH(AH$3, '{INDEX} Tour Packages'!$4:$4, 0)
    ))</f>
        <v/>
      </c>
      <c r="AI749" s="54" t="str">
        <f t="shared" si="9"/>
        <v/>
      </c>
      <c r="AJ749" s="42"/>
      <c r="AK749" s="55"/>
      <c r="AL749" s="46" t="b">
        <v>0</v>
      </c>
      <c r="AM749" s="56"/>
      <c r="AN749" s="57" t="str">
        <f t="shared" si="10"/>
        <v/>
      </c>
      <c r="AO749" s="58" t="str">
        <f t="shared" si="11"/>
        <v/>
      </c>
      <c r="AP749" s="59"/>
      <c r="AQ749" s="60"/>
      <c r="AR749" s="61"/>
      <c r="AS749" s="61"/>
      <c r="AT749" s="61" t="str">
        <f>IFERROR(__xludf.DUMMYFUNCTION("IF( 
  OR($AJ749=""Full Payment"", ISBLANK($K749)),
  """",
  IF(
    OR(
      Q749=""Standard Booking, P1"",
      Q749=""Standard Booking, P2"",
      Q749=""Standard Booking, P3"",
      Q749=""Standard Booking, P4""
    ),
    LET(
      resDate,   $"&amp;"K749,
      tourDate,  $N749,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49" s="62" t="str">
        <f t="shared" si="12"/>
        <v/>
      </c>
      <c r="AV749" s="63"/>
      <c r="AW749" s="64"/>
      <c r="AX749" s="64"/>
      <c r="AY749" s="64"/>
      <c r="AZ749" s="64" t="str">
        <f>IFERROR(__xludf.DUMMYFUNCTION("IF(
  OR($AJ749=""Full Payment"",$AJ749=""P1"", ISBLANK($K749)),
  """",
  IF(
    OR(
      $Q749=""Standard Booking, P2"",
      $Q749=""Standard Booking, P3"",
      $Q749=""Standard Booking, P4""
    ),
    LET(
      resDate,   $K749,
      tourDate,"&amp;"  $N749,
      monthCount, DATEDIF(resDate, tourDate, ""M"") + 1,
      secondDates, ARRAYFORMULA(
        DATE(
          YEAR(resDate),
          MONTH(resDate) + SEQUENCE(monthCount),
          2
        )
      ),
      validDates, FILTER(
        sec"&amp;"ondDates,
        (secondDates &gt; resDate + 2) *
        (secondDates &lt;= tourDate - 3)
      ),
      IF(
        OR($AJ749=""P2"", $AJ749=""P3"", $AJ749=""P4""),
        IF(
          COUNTA(validDates) &lt; 2,
          """",
          TEXT(INDEX(validDates"&amp;", 2), ""mmm d, yyyy"")
        ),
        IF(
          COUNTA(validDates) &lt; 2,
          """",
          TEXTJOIN("", "", TRUE,
            TEXT(INDEX(validDates, 1), ""mmm d, yyyy""),
            TEXT(INDEX(validDates, 2), ""mmm d, yyyy"")
          )
 "&amp;"       )
      )
    ),
    """"
  )
)
"),"")</f>
        <v/>
      </c>
      <c r="BA749" s="65" t="str">
        <f t="shared" si="13"/>
        <v/>
      </c>
      <c r="BB749" s="63"/>
      <c r="BC749" s="64"/>
      <c r="BD749" s="64"/>
      <c r="BE749" s="64"/>
      <c r="BF749" s="64" t="str">
        <f>IFERROR(__xludf.DUMMYFUNCTION("IF(
  OR($AJ749=""Full Payment"",$AJ749=""P1"", $AJ749=""P2""),
  """",
  IF(
    AND(
      NOT(ISBLANK($K749)),
      OR(
        Q749=""Standard Booking, P3"",
        Q749=""Standard Booking, P4""
      )
    ),
    LET(
      resDate,   $K749,
      "&amp;"tourDate,  $N749,
      monthCount, DATEDIF(resDate, tourDate, ""M"") + 1,
      secondDates, ARRAYFORMULA(
        DATE(
          YEAR(resDate),
          MONTH(resDate) + SEQUENCE(monthCount),
          2
        )
      ),
      validDates, FILTER(
  "&amp;"      secondDates,
        (secondDates &gt; resDate + 2) *
        (secondDates &lt;= tourDate - 3)
      ),
      IF(
        $AJ749=""P4"",
        IF(
          COUNTA(validDates) &lt; 3,
          """",
          TEXT(INDEX(validDates, 3), ""mmm d, yyyy"")
  "&amp;"      ),
        IF(
          $AJ749=""P3"",
          IF(
            COUNTA(validDates) &lt; 3,
            """",
            TEXT(INDEX(validDates, 3), ""mmm d, yyyy"")
          ),
          IF(
            COUNTA(validDates) &lt; 3,
            """",
    "&amp;"        TEXTJOIN("", "", TRUE,
              TEXT(INDEX(validDates, 1), ""mmm d, yyyy""),
              TEXT(INDEX(validDates, 2), ""mmm d, yyyy""),
              TEXT(INDEX(validDates, 3), ""mmm d, yyyy"")
            )
          )
        )
      )
    "&amp;"),
    """"
  )
)
"),"")</f>
        <v/>
      </c>
      <c r="BG749" s="65" t="str">
        <f t="shared" si="14"/>
        <v/>
      </c>
      <c r="BH749" s="63"/>
      <c r="BI749" s="64"/>
      <c r="BJ749" s="64"/>
      <c r="BK749" s="64"/>
      <c r="BL749" s="64" t="str">
        <f>IFERROR(__xludf.DUMMYFUNCTION("IF(
  OR($AJ749=""Full Payment"",$AJ749=""P1"",$AJ749=""P2"",$AJ749=""P3""),
  """",
  IF(
    AND(
      NOT(ISBLANK($K749)),
      $Q749=""Standard Booking, P4""
    ),
    LET(
      resDate,   $K749,
      tourDate,  $N749,
      monthCount, DATEDIF(r"&amp;"esDate, tourDate, ""M"") + 1,
      secondDates, ARRAYFORMULA(
        DATE(
          YEAR(resDate),
          MONTH(resDate) + SEQUENCE(monthCount),
          2
        )
      ),
      validDates, FILTER(
        secondDates,
        (secondDates &gt; res"&amp;"Date + 2) *
        (secondDates &lt;= tourDate - 3)
      ),
      IF(
        $AJ749=""P4"",
        IF(
          COUNTA(validDates) &lt; 4,
          """",
          TEXT(
            INDEX(validDates, 4),
            ""mmm d, yyyy""
          )
        ),
"&amp;"        IF(
          COUNTA(validDates) &lt; 4,
          """",
          TEXTJOIN(
            "", "", TRUE,
            TEXT(INDEX(validDates, 1), ""mmm d, yyyy""),
            TEXT(INDEX(validDates, 2), ""mmm d, yyyy""),
            TEXT(INDEX(validDates"&amp;", 3), ""mmm d, yyyy""),
            TEXT(INDEX(validDates, 4), ""mmm d, yyyy"")
          )
        )
      )
    ),
    """"
  )
)
"),"")</f>
        <v/>
      </c>
      <c r="BM749" s="65" t="str">
        <f t="shared" si="15"/>
        <v/>
      </c>
      <c r="BN749" s="66"/>
      <c r="BO749" s="67"/>
      <c r="BP749" s="49" t="b">
        <v>0</v>
      </c>
      <c r="BQ749" s="49" t="b">
        <v>0</v>
      </c>
      <c r="BR749" s="68"/>
      <c r="BS749" s="69"/>
      <c r="BT749" s="70" t="b">
        <v>0</v>
      </c>
      <c r="BU749" s="71"/>
      <c r="BV749" s="72"/>
      <c r="BW749" s="86" t="b">
        <v>0</v>
      </c>
      <c r="BX749" s="87"/>
    </row>
    <row r="750">
      <c r="A750" s="35" t="str">
        <f t="shared" si="1"/>
        <v/>
      </c>
      <c r="B750" s="36" t="str">
        <f t="shared" si="2"/>
        <v/>
      </c>
      <c r="C750" s="36" t="str">
        <f t="array" ref="C750">IF(
  M750="",
  "",
  IFERROR(
    INDEX(
      '{INDEX} Tour Packages'!$A:$ZZ,
      MATCH(
        M750,
        INDEX(
          '{INDEX} Tour Packages'!$A:$ZZ,
          ,
          MATCH("Tour Package Name", '{INDEX} Tour Packages'!$4:$4, 0)
        ),
        0
      ),
      MATCH("Tour Code", '{INDEX} Tour Packages'!$4:$4, 0)
    ),
    "XXX"
  )
)
</f>
        <v/>
      </c>
      <c r="D750" s="36" t="str">
        <f t="shared" si="3"/>
        <v/>
      </c>
      <c r="E750" s="36" t="str">
        <f t="shared" si="4"/>
        <v/>
      </c>
      <c r="F750" s="37" t="str">
        <f t="shared" si="5"/>
        <v/>
      </c>
      <c r="G750" s="89"/>
      <c r="H750" s="89"/>
      <c r="I750" s="90"/>
      <c r="J750" s="40" t="str">
        <f t="shared" si="16"/>
        <v> </v>
      </c>
      <c r="K750" s="91"/>
      <c r="L750" s="55"/>
      <c r="M750" s="55"/>
      <c r="N750" s="91"/>
      <c r="O750" s="43" t="str">
        <f>IFERROR(__xludf.DUMMYFUNCTION("IF(N750="""","""",IFERROR(
  N750 + VALUE(REGEXEXTRACT(P750, ""(\d+)\s+Days"")),
  """"
)
)"),"")</f>
        <v/>
      </c>
      <c r="P750" s="43" t="str">
        <f t="array" ref="P750">IFERROR(
  INDEX(
    INDEX('{INDEX} Tour Packages'!$A:$ZZ, , MATCH(P$3, '{INDEX} Tour Packages'!$4:$4, 0)),
    MATCH(M750, INDEX('{INDEX} Tour Packages'!$A:$ZZ,0, MATCH("Tour Package Name", '{INDEX} Tour Packages'!$4:$4, 0)), 0)
  ),
"")
</f>
        <v/>
      </c>
      <c r="Q750" s="44" t="str">
        <f t="shared" si="7"/>
        <v/>
      </c>
      <c r="R750" s="44" t="str">
        <f>IFERROR(__xludf.DUMMYFUNCTION("IF(OR(ISBLANK(K750), ISBLANK(N750)), """", 
  LET(
    resDate, K750,
    tourDate, N750,
    monthCount, MAX(0, DATEDIF(resDate, tourDate - 3, ""M"") + 1),
    secondDates, ARRAYFORMULA(DATE(YEAR(resDate), MONTH(resDate) + SEQUENCE(monthCount), 2)),
    "&amp;"validDates, FILTER(secondDates, (secondDates &gt; resDate + 2) * (secondDates &lt;= tourDate - 3)),
    IF(ISERROR(validDates), 0, COUNTA(validDates))
  )
)
"),"")</f>
        <v/>
      </c>
      <c r="S750" s="44" t="str">
        <f t="shared" si="8"/>
        <v/>
      </c>
      <c r="T750" s="45" t="str">
        <f t="array" ref="T750">IF(ISBLANK(BO750),IFERROR(
  INDEX(
    INDEX('{INDEX} Payment Terms'!$A:$G, , MATCH(T$3, '{INDEX} Payment Terms'!$4:$4, 0)),
    MATCH(Q750, INDEX('{INDEX} Payment Terms'!$A:$G,0, MATCH("Payment Condition", '{INDEX} Payment Terms'!$4:$4, 0)), 0)
  ),
""),"Cancelled")
</f>
        <v/>
      </c>
      <c r="U750" s="46" t="b">
        <v>0</v>
      </c>
      <c r="V750" s="47" t="str">
        <f>IFERROR(__xludf.DUMMYFUNCTION("IF(OR(L750=""Duo Booking"", L750=""Group Booking""),
IF(U750=FALSE,"""",
    LET(
      bookingType, L750,
      tour, M750,
      mainFirst, H750,
      mainLast, I750,
      mainEmail, G750,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$L$4:L750, bookingType,
          $M$4:M750, tour,
          $H$4:H750, mainFirst,
          $I$4:I750, mainLast,
          $G$4:G750, mainEmail
        ),
        ""000""
      ),
  "&amp;"    baseID &amp; ""-"" &amp; memberNumber
    )
  ),
  """"
)
"),"")</f>
        <v/>
      </c>
      <c r="W750" s="48"/>
      <c r="X750" s="85" t="b">
        <v>0</v>
      </c>
      <c r="Y750" s="85" t="b">
        <v>0</v>
      </c>
      <c r="Z750" s="85" t="b">
        <v>0</v>
      </c>
      <c r="AA750" s="50"/>
      <c r="AB750" s="51"/>
      <c r="AC750" s="85" t="b">
        <v>0</v>
      </c>
      <c r="AD750" s="92"/>
      <c r="AE750" s="88"/>
      <c r="AF750" s="36" t="str">
        <f t="array" ref="AF750">IF(M750="","",INDEX(
      '{INDEX} Tour Packages'!$A:$ZP,
      MATCH($M750, '{INDEX} Tour Packages'!$A:$A, 0),
      MATCH(AF$3, '{INDEX} Tour Packages'!$4:$4, 0)
    ))</f>
        <v/>
      </c>
      <c r="AG750" s="36" t="str">
        <f t="array" ref="AG750">IF(M750="","",INDEX(
      '{INDEX} Tour Packages'!$A:$ZP,
      MATCH($M750, '{INDEX} Tour Packages'!$A:$A, 0),
      MATCH(AG$3, '{INDEX} Tour Packages'!$4:$4, 0)
    ))</f>
        <v/>
      </c>
      <c r="AH750" s="36" t="str">
        <f t="array" ref="AH750">IF(M750="","",INDEX(
      '{INDEX} Tour Packages'!$A:$ZP,
      MATCH($M750, '{INDEX} Tour Packages'!$A:$A, 0),
      MATCH(AH$3, '{INDEX} Tour Packages'!$4:$4, 0)
    ))</f>
        <v/>
      </c>
      <c r="AI750" s="54" t="str">
        <f t="shared" si="9"/>
        <v/>
      </c>
      <c r="AJ750" s="42"/>
      <c r="AK750" s="55"/>
      <c r="AL750" s="46" t="b">
        <v>0</v>
      </c>
      <c r="AM750" s="56"/>
      <c r="AN750" s="57" t="str">
        <f t="shared" si="10"/>
        <v/>
      </c>
      <c r="AO750" s="58" t="str">
        <f t="shared" si="11"/>
        <v/>
      </c>
      <c r="AP750" s="59"/>
      <c r="AQ750" s="60"/>
      <c r="AR750" s="61"/>
      <c r="AS750" s="61"/>
      <c r="AT750" s="61" t="str">
        <f>IFERROR(__xludf.DUMMYFUNCTION("IF( 
  OR($AJ750=""Full Payment"", ISBLANK($K750)),
  """",
  IF(
    OR(
      Q750=""Standard Booking, P1"",
      Q750=""Standard Booking, P2"",
      Q750=""Standard Booking, P3"",
      Q750=""Standard Booking, P4""
    ),
    LET(
      resDate,   $"&amp;"K750,
      tourDate,  $N750,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0" s="62" t="str">
        <f t="shared" si="12"/>
        <v/>
      </c>
      <c r="AV750" s="63"/>
      <c r="AW750" s="64"/>
      <c r="AX750" s="64"/>
      <c r="AY750" s="64"/>
      <c r="AZ750" s="64" t="str">
        <f>IFERROR(__xludf.DUMMYFUNCTION("IF(
  OR($AJ750=""Full Payment"",$AJ750=""P1"", ISBLANK($K750)),
  """",
  IF(
    OR(
      $Q750=""Standard Booking, P2"",
      $Q750=""Standard Booking, P3"",
      $Q750=""Standard Booking, P4""
    ),
    LET(
      resDate,   $K750,
      tourDate,"&amp;"  $N750,
      monthCount, DATEDIF(resDate, tourDate, ""M"") + 1,
      secondDates, ARRAYFORMULA(
        DATE(
          YEAR(resDate),
          MONTH(resDate) + SEQUENCE(monthCount),
          2
        )
      ),
      validDates, FILTER(
        sec"&amp;"ondDates,
        (secondDates &gt; resDate + 2) *
        (secondDates &lt;= tourDate - 3)
      ),
      IF(
        OR($AJ750=""P2"", $AJ750=""P3"", $AJ750=""P4""),
        IF(
          COUNTA(validDates) &lt; 2,
          """",
          TEXT(INDEX(validDates"&amp;", 2), ""mmm d, yyyy"")
        ),
        IF(
          COUNTA(validDates) &lt; 2,
          """",
          TEXTJOIN("", "", TRUE,
            TEXT(INDEX(validDates, 1), ""mmm d, yyyy""),
            TEXT(INDEX(validDates, 2), ""mmm d, yyyy"")
          )
 "&amp;"       )
      )
    ),
    """"
  )
)
"),"")</f>
        <v/>
      </c>
      <c r="BA750" s="65" t="str">
        <f t="shared" si="13"/>
        <v/>
      </c>
      <c r="BB750" s="63"/>
      <c r="BC750" s="64"/>
      <c r="BD750" s="64"/>
      <c r="BE750" s="64"/>
      <c r="BF750" s="64" t="str">
        <f>IFERROR(__xludf.DUMMYFUNCTION("IF(
  OR($AJ750=""Full Payment"",$AJ750=""P1"", $AJ750=""P2""),
  """",
  IF(
    AND(
      NOT(ISBLANK($K750)),
      OR(
        Q750=""Standard Booking, P3"",
        Q750=""Standard Booking, P4""
      )
    ),
    LET(
      resDate,   $K750,
      "&amp;"tourDate,  $N750,
      monthCount, DATEDIF(resDate, tourDate, ""M"") + 1,
      secondDates, ARRAYFORMULA(
        DATE(
          YEAR(resDate),
          MONTH(resDate) + SEQUENCE(monthCount),
          2
        )
      ),
      validDates, FILTER(
  "&amp;"      secondDates,
        (secondDates &gt; resDate + 2) *
        (secondDates &lt;= tourDate - 3)
      ),
      IF(
        $AJ750=""P4"",
        IF(
          COUNTA(validDates) &lt; 3,
          """",
          TEXT(INDEX(validDates, 3), ""mmm d, yyyy"")
  "&amp;"      ),
        IF(
          $AJ750=""P3"",
          IF(
            COUNTA(validDates) &lt; 3,
            """",
            TEXT(INDEX(validDates, 3), ""mmm d, yyyy"")
          ),
          IF(
            COUNTA(validDates) &lt; 3,
            """",
    "&amp;"        TEXTJOIN("", "", TRUE,
              TEXT(INDEX(validDates, 1), ""mmm d, yyyy""),
              TEXT(INDEX(validDates, 2), ""mmm d, yyyy""),
              TEXT(INDEX(validDates, 3), ""mmm d, yyyy"")
            )
          )
        )
      )
    "&amp;"),
    """"
  )
)
"),"")</f>
        <v/>
      </c>
      <c r="BG750" s="65" t="str">
        <f t="shared" si="14"/>
        <v/>
      </c>
      <c r="BH750" s="63"/>
      <c r="BI750" s="64"/>
      <c r="BJ750" s="64"/>
      <c r="BK750" s="64"/>
      <c r="BL750" s="64" t="str">
        <f>IFERROR(__xludf.DUMMYFUNCTION("IF(
  OR($AJ750=""Full Payment"",$AJ750=""P1"",$AJ750=""P2"",$AJ750=""P3""),
  """",
  IF(
    AND(
      NOT(ISBLANK($K750)),
      $Q750=""Standard Booking, P4""
    ),
    LET(
      resDate,   $K750,
      tourDate,  $N750,
      monthCount, DATEDIF(r"&amp;"esDate, tourDate, ""M"") + 1,
      secondDates, ARRAYFORMULA(
        DATE(
          YEAR(resDate),
          MONTH(resDate) + SEQUENCE(monthCount),
          2
        )
      ),
      validDates, FILTER(
        secondDates,
        (secondDates &gt; res"&amp;"Date + 2) *
        (secondDates &lt;= tourDate - 3)
      ),
      IF(
        $AJ750=""P4"",
        IF(
          COUNTA(validDates) &lt; 4,
          """",
          TEXT(
            INDEX(validDates, 4),
            ""mmm d, yyyy""
          )
        ),
"&amp;"        IF(
          COUNTA(validDates) &lt; 4,
          """",
          TEXTJOIN(
            "", "", TRUE,
            TEXT(INDEX(validDates, 1), ""mmm d, yyyy""),
            TEXT(INDEX(validDates, 2), ""mmm d, yyyy""),
            TEXT(INDEX(validDates"&amp;", 3), ""mmm d, yyyy""),
            TEXT(INDEX(validDates, 4), ""mmm d, yyyy"")
          )
        )
      )
    ),
    """"
  )
)
"),"")</f>
        <v/>
      </c>
      <c r="BM750" s="65" t="str">
        <f t="shared" si="15"/>
        <v/>
      </c>
      <c r="BN750" s="66"/>
      <c r="BO750" s="67"/>
      <c r="BP750" s="49" t="b">
        <v>0</v>
      </c>
      <c r="BQ750" s="49" t="b">
        <v>0</v>
      </c>
      <c r="BR750" s="68"/>
      <c r="BS750" s="69"/>
      <c r="BT750" s="70" t="b">
        <v>0</v>
      </c>
      <c r="BU750" s="71"/>
      <c r="BV750" s="72"/>
      <c r="BW750" s="86" t="b">
        <v>0</v>
      </c>
      <c r="BX750" s="87"/>
    </row>
    <row r="751">
      <c r="A751" s="35" t="str">
        <f t="shared" si="1"/>
        <v/>
      </c>
      <c r="B751" s="36" t="str">
        <f t="shared" si="2"/>
        <v/>
      </c>
      <c r="C751" s="36" t="str">
        <f t="array" ref="C751">IF(
  M751="",
  "",
  IFERROR(
    INDEX(
      '{INDEX} Tour Packages'!$A:$ZZ,
      MATCH(
        M751,
        INDEX(
          '{INDEX} Tour Packages'!$A:$ZZ,
          ,
          MATCH("Tour Package Name", '{INDEX} Tour Packages'!$4:$4, 0)
        ),
        0
      ),
      MATCH("Tour Code", '{INDEX} Tour Packages'!$4:$4, 0)
    ),
    "XXX"
  )
)
</f>
        <v/>
      </c>
      <c r="D751" s="36" t="str">
        <f t="shared" si="3"/>
        <v/>
      </c>
      <c r="E751" s="36" t="str">
        <f t="shared" si="4"/>
        <v/>
      </c>
      <c r="F751" s="37" t="str">
        <f t="shared" si="5"/>
        <v/>
      </c>
      <c r="G751" s="89"/>
      <c r="H751" s="89"/>
      <c r="I751" s="90"/>
      <c r="J751" s="40" t="str">
        <f t="shared" si="16"/>
        <v> </v>
      </c>
      <c r="K751" s="91"/>
      <c r="L751" s="55"/>
      <c r="M751" s="55"/>
      <c r="N751" s="91"/>
      <c r="O751" s="43" t="str">
        <f>IFERROR(__xludf.DUMMYFUNCTION("IF(N751="""","""",IFERROR(
  N751 + VALUE(REGEXEXTRACT(P751, ""(\d+)\s+Days"")),
  """"
)
)"),"")</f>
        <v/>
      </c>
      <c r="P751" s="43" t="str">
        <f t="array" ref="P751">IFERROR(
  INDEX(
    INDEX('{INDEX} Tour Packages'!$A:$ZZ, , MATCH(P$3, '{INDEX} Tour Packages'!$4:$4, 0)),
    MATCH(M751, INDEX('{INDEX} Tour Packages'!$A:$ZZ,0, MATCH("Tour Package Name", '{INDEX} Tour Packages'!$4:$4, 0)), 0)
  ),
"")
</f>
        <v/>
      </c>
      <c r="Q751" s="44" t="str">
        <f t="shared" si="7"/>
        <v/>
      </c>
      <c r="R751" s="44" t="str">
        <f>IFERROR(__xludf.DUMMYFUNCTION("IF(OR(ISBLANK(K751), ISBLANK(N751)), """", 
  LET(
    resDate, K751,
    tourDate, N751,
    monthCount, MAX(0, DATEDIF(resDate, tourDate - 3, ""M"") + 1),
    secondDates, ARRAYFORMULA(DATE(YEAR(resDate), MONTH(resDate) + SEQUENCE(monthCount), 2)),
    "&amp;"validDates, FILTER(secondDates, (secondDates &gt; resDate + 2) * (secondDates &lt;= tourDate - 3)),
    IF(ISERROR(validDates), 0, COUNTA(validDates))
  )
)
"),"")</f>
        <v/>
      </c>
      <c r="S751" s="44" t="str">
        <f t="shared" si="8"/>
        <v/>
      </c>
      <c r="T751" s="45" t="str">
        <f t="array" ref="T751">IF(ISBLANK(BO751),IFERROR(
  INDEX(
    INDEX('{INDEX} Payment Terms'!$A:$G, , MATCH(T$3, '{INDEX} Payment Terms'!$4:$4, 0)),
    MATCH(Q751, INDEX('{INDEX} Payment Terms'!$A:$G,0, MATCH("Payment Condition", '{INDEX} Payment Terms'!$4:$4, 0)), 0)
  ),
""),"Cancelled")
</f>
        <v/>
      </c>
      <c r="U751" s="46" t="b">
        <v>0</v>
      </c>
      <c r="V751" s="47" t="str">
        <f>IFERROR(__xludf.DUMMYFUNCTION("IF(OR(L751=""Duo Booking"", L751=""Group Booking""),
IF(U751=FALSE,"""",
    LET(
      bookingType, L751,
      tour, M751,
      mainFirst, H751,
      mainLast, I751,
      mainEmail, G751,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$L$4:L751, bookingType,
          $M$4:M751, tour,
          $H$4:H751, mainFirst,
          $I$4:I751, mainLast,
          $G$4:G751, mainEmail
        ),
        ""000""
      ),
  "&amp;"    baseID &amp; ""-"" &amp; memberNumber
    )
  ),
  """"
)
"),"")</f>
        <v/>
      </c>
      <c r="W751" s="48"/>
      <c r="X751" s="85" t="b">
        <v>0</v>
      </c>
      <c r="Y751" s="85" t="b">
        <v>0</v>
      </c>
      <c r="Z751" s="85" t="b">
        <v>0</v>
      </c>
      <c r="AA751" s="50"/>
      <c r="AB751" s="51"/>
      <c r="AC751" s="85" t="b">
        <v>0</v>
      </c>
      <c r="AD751" s="92"/>
      <c r="AE751" s="88"/>
      <c r="AF751" s="36" t="str">
        <f t="array" ref="AF751">IF(M751="","",INDEX(
      '{INDEX} Tour Packages'!$A:$ZP,
      MATCH($M751, '{INDEX} Tour Packages'!$A:$A, 0),
      MATCH(AF$3, '{INDEX} Tour Packages'!$4:$4, 0)
    ))</f>
        <v/>
      </c>
      <c r="AG751" s="36" t="str">
        <f t="array" ref="AG751">IF(M751="","",INDEX(
      '{INDEX} Tour Packages'!$A:$ZP,
      MATCH($M751, '{INDEX} Tour Packages'!$A:$A, 0),
      MATCH(AG$3, '{INDEX} Tour Packages'!$4:$4, 0)
    ))</f>
        <v/>
      </c>
      <c r="AH751" s="36" t="str">
        <f t="array" ref="AH751">IF(M751="","",INDEX(
      '{INDEX} Tour Packages'!$A:$ZP,
      MATCH($M751, '{INDEX} Tour Packages'!$A:$A, 0),
      MATCH(AH$3, '{INDEX} Tour Packages'!$4:$4, 0)
    ))</f>
        <v/>
      </c>
      <c r="AI751" s="54" t="str">
        <f t="shared" si="9"/>
        <v/>
      </c>
      <c r="AJ751" s="42"/>
      <c r="AK751" s="55"/>
      <c r="AL751" s="46" t="b">
        <v>0</v>
      </c>
      <c r="AM751" s="56"/>
      <c r="AN751" s="57" t="str">
        <f t="shared" si="10"/>
        <v/>
      </c>
      <c r="AO751" s="58" t="str">
        <f t="shared" si="11"/>
        <v/>
      </c>
      <c r="AP751" s="59"/>
      <c r="AQ751" s="60"/>
      <c r="AR751" s="61"/>
      <c r="AS751" s="61"/>
      <c r="AT751" s="61" t="str">
        <f>IFERROR(__xludf.DUMMYFUNCTION("IF( 
  OR($AJ751=""Full Payment"", ISBLANK($K751)),
  """",
  IF(
    OR(
      Q751=""Standard Booking, P1"",
      Q751=""Standard Booking, P2"",
      Q751=""Standard Booking, P3"",
      Q751=""Standard Booking, P4""
    ),
    LET(
      resDate,   $"&amp;"K751,
      tourDate,  $N751,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1" s="62" t="str">
        <f t="shared" si="12"/>
        <v/>
      </c>
      <c r="AV751" s="63"/>
      <c r="AW751" s="64"/>
      <c r="AX751" s="64"/>
      <c r="AY751" s="64"/>
      <c r="AZ751" s="64" t="str">
        <f>IFERROR(__xludf.DUMMYFUNCTION("IF(
  OR($AJ751=""Full Payment"",$AJ751=""P1"", ISBLANK($K751)),
  """",
  IF(
    OR(
      $Q751=""Standard Booking, P2"",
      $Q751=""Standard Booking, P3"",
      $Q751=""Standard Booking, P4""
    ),
    LET(
      resDate,   $K751,
      tourDate,"&amp;"  $N751,
      monthCount, DATEDIF(resDate, tourDate, ""M"") + 1,
      secondDates, ARRAYFORMULA(
        DATE(
          YEAR(resDate),
          MONTH(resDate) + SEQUENCE(monthCount),
          2
        )
      ),
      validDates, FILTER(
        sec"&amp;"ondDates,
        (secondDates &gt; resDate + 2) *
        (secondDates &lt;= tourDate - 3)
      ),
      IF(
        OR($AJ751=""P2"", $AJ751=""P3"", $AJ751=""P4""),
        IF(
          COUNTA(validDates) &lt; 2,
          """",
          TEXT(INDEX(validDates"&amp;", 2), ""mmm d, yyyy"")
        ),
        IF(
          COUNTA(validDates) &lt; 2,
          """",
          TEXTJOIN("", "", TRUE,
            TEXT(INDEX(validDates, 1), ""mmm d, yyyy""),
            TEXT(INDEX(validDates, 2), ""mmm d, yyyy"")
          )
 "&amp;"       )
      )
    ),
    """"
  )
)
"),"")</f>
        <v/>
      </c>
      <c r="BA751" s="65" t="str">
        <f t="shared" si="13"/>
        <v/>
      </c>
      <c r="BB751" s="63"/>
      <c r="BC751" s="64"/>
      <c r="BD751" s="64"/>
      <c r="BE751" s="64"/>
      <c r="BF751" s="64" t="str">
        <f>IFERROR(__xludf.DUMMYFUNCTION("IF(
  OR($AJ751=""Full Payment"",$AJ751=""P1"", $AJ751=""P2""),
  """",
  IF(
    AND(
      NOT(ISBLANK($K751)),
      OR(
        Q751=""Standard Booking, P3"",
        Q751=""Standard Booking, P4""
      )
    ),
    LET(
      resDate,   $K751,
      "&amp;"tourDate,  $N751,
      monthCount, DATEDIF(resDate, tourDate, ""M"") + 1,
      secondDates, ARRAYFORMULA(
        DATE(
          YEAR(resDate),
          MONTH(resDate) + SEQUENCE(monthCount),
          2
        )
      ),
      validDates, FILTER(
  "&amp;"      secondDates,
        (secondDates &gt; resDate + 2) *
        (secondDates &lt;= tourDate - 3)
      ),
      IF(
        $AJ751=""P4"",
        IF(
          COUNTA(validDates) &lt; 3,
          """",
          TEXT(INDEX(validDates, 3), ""mmm d, yyyy"")
  "&amp;"      ),
        IF(
          $AJ751=""P3"",
          IF(
            COUNTA(validDates) &lt; 3,
            """",
            TEXT(INDEX(validDates, 3), ""mmm d, yyyy"")
          ),
          IF(
            COUNTA(validDates) &lt; 3,
            """",
    "&amp;"        TEXTJOIN("", "", TRUE,
              TEXT(INDEX(validDates, 1), ""mmm d, yyyy""),
              TEXT(INDEX(validDates, 2), ""mmm d, yyyy""),
              TEXT(INDEX(validDates, 3), ""mmm d, yyyy"")
            )
          )
        )
      )
    "&amp;"),
    """"
  )
)
"),"")</f>
        <v/>
      </c>
      <c r="BG751" s="65" t="str">
        <f t="shared" si="14"/>
        <v/>
      </c>
      <c r="BH751" s="63"/>
      <c r="BI751" s="64"/>
      <c r="BJ751" s="64"/>
      <c r="BK751" s="64"/>
      <c r="BL751" s="64" t="str">
        <f>IFERROR(__xludf.DUMMYFUNCTION("IF(
  OR($AJ751=""Full Payment"",$AJ751=""P1"",$AJ751=""P2"",$AJ751=""P3""),
  """",
  IF(
    AND(
      NOT(ISBLANK($K751)),
      $Q751=""Standard Booking, P4""
    ),
    LET(
      resDate,   $K751,
      tourDate,  $N751,
      monthCount, DATEDIF(r"&amp;"esDate, tourDate, ""M"") + 1,
      secondDates, ARRAYFORMULA(
        DATE(
          YEAR(resDate),
          MONTH(resDate) + SEQUENCE(monthCount),
          2
        )
      ),
      validDates, FILTER(
        secondDates,
        (secondDates &gt; res"&amp;"Date + 2) *
        (secondDates &lt;= tourDate - 3)
      ),
      IF(
        $AJ751=""P4"",
        IF(
          COUNTA(validDates) &lt; 4,
          """",
          TEXT(
            INDEX(validDates, 4),
            ""mmm d, yyyy""
          )
        ),
"&amp;"        IF(
          COUNTA(validDates) &lt; 4,
          """",
          TEXTJOIN(
            "", "", TRUE,
            TEXT(INDEX(validDates, 1), ""mmm d, yyyy""),
            TEXT(INDEX(validDates, 2), ""mmm d, yyyy""),
            TEXT(INDEX(validDates"&amp;", 3), ""mmm d, yyyy""),
            TEXT(INDEX(validDates, 4), ""mmm d, yyyy"")
          )
        )
      )
    ),
    """"
  )
)
"),"")</f>
        <v/>
      </c>
      <c r="BM751" s="65" t="str">
        <f t="shared" si="15"/>
        <v/>
      </c>
      <c r="BN751" s="66"/>
      <c r="BO751" s="67"/>
      <c r="BP751" s="49" t="b">
        <v>0</v>
      </c>
      <c r="BQ751" s="49" t="b">
        <v>0</v>
      </c>
      <c r="BR751" s="68"/>
      <c r="BS751" s="69"/>
      <c r="BT751" s="70" t="b">
        <v>0</v>
      </c>
      <c r="BU751" s="71"/>
      <c r="BV751" s="72"/>
      <c r="BW751" s="86" t="b">
        <v>0</v>
      </c>
      <c r="BX751" s="87"/>
    </row>
    <row r="752">
      <c r="A752" s="35" t="str">
        <f t="shared" si="1"/>
        <v/>
      </c>
      <c r="B752" s="36" t="str">
        <f t="shared" si="2"/>
        <v/>
      </c>
      <c r="C752" s="36" t="str">
        <f t="array" ref="C752">IF(
  M752="",
  "",
  IFERROR(
    INDEX(
      '{INDEX} Tour Packages'!$A:$ZZ,
      MATCH(
        M752,
        INDEX(
          '{INDEX} Tour Packages'!$A:$ZZ,
          ,
          MATCH("Tour Package Name", '{INDEX} Tour Packages'!$4:$4, 0)
        ),
        0
      ),
      MATCH("Tour Code", '{INDEX} Tour Packages'!$4:$4, 0)
    ),
    "XXX"
  )
)
</f>
        <v/>
      </c>
      <c r="D752" s="36" t="str">
        <f t="shared" si="3"/>
        <v/>
      </c>
      <c r="E752" s="36" t="str">
        <f t="shared" si="4"/>
        <v/>
      </c>
      <c r="F752" s="37" t="str">
        <f t="shared" si="5"/>
        <v/>
      </c>
      <c r="G752" s="89"/>
      <c r="H752" s="89"/>
      <c r="I752" s="90"/>
      <c r="J752" s="40" t="str">
        <f t="shared" si="16"/>
        <v> </v>
      </c>
      <c r="K752" s="91"/>
      <c r="L752" s="55"/>
      <c r="M752" s="55"/>
      <c r="N752" s="91"/>
      <c r="O752" s="43" t="str">
        <f>IFERROR(__xludf.DUMMYFUNCTION("IF(N752="""","""",IFERROR(
  N752 + VALUE(REGEXEXTRACT(P752, ""(\d+)\s+Days"")),
  """"
)
)"),"")</f>
        <v/>
      </c>
      <c r="P752" s="43" t="str">
        <f t="array" ref="P752">IFERROR(
  INDEX(
    INDEX('{INDEX} Tour Packages'!$A:$ZZ, , MATCH(P$3, '{INDEX} Tour Packages'!$4:$4, 0)),
    MATCH(M752, INDEX('{INDEX} Tour Packages'!$A:$ZZ,0, MATCH("Tour Package Name", '{INDEX} Tour Packages'!$4:$4, 0)), 0)
  ),
"")
</f>
        <v/>
      </c>
      <c r="Q752" s="44" t="str">
        <f t="shared" si="7"/>
        <v/>
      </c>
      <c r="R752" s="44" t="str">
        <f>IFERROR(__xludf.DUMMYFUNCTION("IF(OR(ISBLANK(K752), ISBLANK(N752)), """", 
  LET(
    resDate, K752,
    tourDate, N752,
    monthCount, MAX(0, DATEDIF(resDate, tourDate - 3, ""M"") + 1),
    secondDates, ARRAYFORMULA(DATE(YEAR(resDate), MONTH(resDate) + SEQUENCE(monthCount), 2)),
    "&amp;"validDates, FILTER(secondDates, (secondDates &gt; resDate + 2) * (secondDates &lt;= tourDate - 3)),
    IF(ISERROR(validDates), 0, COUNTA(validDates))
  )
)
"),"")</f>
        <v/>
      </c>
      <c r="S752" s="44" t="str">
        <f t="shared" si="8"/>
        <v/>
      </c>
      <c r="T752" s="45" t="str">
        <f t="array" ref="T752">IF(ISBLANK(BO752),IFERROR(
  INDEX(
    INDEX('{INDEX} Payment Terms'!$A:$G, , MATCH(T$3, '{INDEX} Payment Terms'!$4:$4, 0)),
    MATCH(Q752, INDEX('{INDEX} Payment Terms'!$A:$G,0, MATCH("Payment Condition", '{INDEX} Payment Terms'!$4:$4, 0)), 0)
  ),
""),"Cancelled")
</f>
        <v/>
      </c>
      <c r="U752" s="46" t="b">
        <v>0</v>
      </c>
      <c r="V752" s="47" t="str">
        <f>IFERROR(__xludf.DUMMYFUNCTION("IF(OR(L752=""Duo Booking"", L752=""Group Booking""),
IF(U752=FALSE,"""",
    LET(
      bookingType, L752,
      tour, M752,
      mainFirst, H752,
      mainLast, I752,
      mainEmail, G752,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$L$4:L752, bookingType,
          $M$4:M752, tour,
          $H$4:H752, mainFirst,
          $I$4:I752, mainLast,
          $G$4:G752, mainEmail
        ),
        ""000""
      ),
  "&amp;"    baseID &amp; ""-"" &amp; memberNumber
    )
  ),
  """"
)
"),"")</f>
        <v/>
      </c>
      <c r="W752" s="48"/>
      <c r="X752" s="85" t="b">
        <v>0</v>
      </c>
      <c r="Y752" s="85" t="b">
        <v>0</v>
      </c>
      <c r="Z752" s="85" t="b">
        <v>0</v>
      </c>
      <c r="AA752" s="50"/>
      <c r="AB752" s="51"/>
      <c r="AC752" s="85" t="b">
        <v>0</v>
      </c>
      <c r="AD752" s="92"/>
      <c r="AE752" s="88"/>
      <c r="AF752" s="36" t="str">
        <f t="array" ref="AF752">IF(M752="","",INDEX(
      '{INDEX} Tour Packages'!$A:$ZP,
      MATCH($M752, '{INDEX} Tour Packages'!$A:$A, 0),
      MATCH(AF$3, '{INDEX} Tour Packages'!$4:$4, 0)
    ))</f>
        <v/>
      </c>
      <c r="AG752" s="36" t="str">
        <f t="array" ref="AG752">IF(M752="","",INDEX(
      '{INDEX} Tour Packages'!$A:$ZP,
      MATCH($M752, '{INDEX} Tour Packages'!$A:$A, 0),
      MATCH(AG$3, '{INDEX} Tour Packages'!$4:$4, 0)
    ))</f>
        <v/>
      </c>
      <c r="AH752" s="36" t="str">
        <f t="array" ref="AH752">IF(M752="","",INDEX(
      '{INDEX} Tour Packages'!$A:$ZP,
      MATCH($M752, '{INDEX} Tour Packages'!$A:$A, 0),
      MATCH(AH$3, '{INDEX} Tour Packages'!$4:$4, 0)
    ))</f>
        <v/>
      </c>
      <c r="AI752" s="54" t="str">
        <f t="shared" si="9"/>
        <v/>
      </c>
      <c r="AJ752" s="42"/>
      <c r="AK752" s="55"/>
      <c r="AL752" s="46" t="b">
        <v>0</v>
      </c>
      <c r="AM752" s="56"/>
      <c r="AN752" s="57" t="str">
        <f t="shared" si="10"/>
        <v/>
      </c>
      <c r="AO752" s="58" t="str">
        <f t="shared" si="11"/>
        <v/>
      </c>
      <c r="AP752" s="59"/>
      <c r="AQ752" s="60"/>
      <c r="AR752" s="61"/>
      <c r="AS752" s="61"/>
      <c r="AT752" s="61" t="str">
        <f>IFERROR(__xludf.DUMMYFUNCTION("IF( 
  OR($AJ752=""Full Payment"", ISBLANK($K752)),
  """",
  IF(
    OR(
      Q752=""Standard Booking, P1"",
      Q752=""Standard Booking, P2"",
      Q752=""Standard Booking, P3"",
      Q752=""Standard Booking, P4""
    ),
    LET(
      resDate,   $"&amp;"K752,
      tourDate,  $N752,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2" s="62" t="str">
        <f t="shared" si="12"/>
        <v/>
      </c>
      <c r="AV752" s="63"/>
      <c r="AW752" s="64"/>
      <c r="AX752" s="64"/>
      <c r="AY752" s="64"/>
      <c r="AZ752" s="64" t="str">
        <f>IFERROR(__xludf.DUMMYFUNCTION("IF(
  OR($AJ752=""Full Payment"",$AJ752=""P1"", ISBLANK($K752)),
  """",
  IF(
    OR(
      $Q752=""Standard Booking, P2"",
      $Q752=""Standard Booking, P3"",
      $Q752=""Standard Booking, P4""
    ),
    LET(
      resDate,   $K752,
      tourDate,"&amp;"  $N752,
      monthCount, DATEDIF(resDate, tourDate, ""M"") + 1,
      secondDates, ARRAYFORMULA(
        DATE(
          YEAR(resDate),
          MONTH(resDate) + SEQUENCE(monthCount),
          2
        )
      ),
      validDates, FILTER(
        sec"&amp;"ondDates,
        (secondDates &gt; resDate + 2) *
        (secondDates &lt;= tourDate - 3)
      ),
      IF(
        OR($AJ752=""P2"", $AJ752=""P3"", $AJ752=""P4""),
        IF(
          COUNTA(validDates) &lt; 2,
          """",
          TEXT(INDEX(validDates"&amp;", 2), ""mmm d, yyyy"")
        ),
        IF(
          COUNTA(validDates) &lt; 2,
          """",
          TEXTJOIN("", "", TRUE,
            TEXT(INDEX(validDates, 1), ""mmm d, yyyy""),
            TEXT(INDEX(validDates, 2), ""mmm d, yyyy"")
          )
 "&amp;"       )
      )
    ),
    """"
  )
)
"),"")</f>
        <v/>
      </c>
      <c r="BA752" s="65" t="str">
        <f t="shared" si="13"/>
        <v/>
      </c>
      <c r="BB752" s="63"/>
      <c r="BC752" s="64"/>
      <c r="BD752" s="64"/>
      <c r="BE752" s="64"/>
      <c r="BF752" s="64" t="str">
        <f>IFERROR(__xludf.DUMMYFUNCTION("IF(
  OR($AJ752=""Full Payment"",$AJ752=""P1"", $AJ752=""P2""),
  """",
  IF(
    AND(
      NOT(ISBLANK($K752)),
      OR(
        Q752=""Standard Booking, P3"",
        Q752=""Standard Booking, P4""
      )
    ),
    LET(
      resDate,   $K752,
      "&amp;"tourDate,  $N752,
      monthCount, DATEDIF(resDate, tourDate, ""M"") + 1,
      secondDates, ARRAYFORMULA(
        DATE(
          YEAR(resDate),
          MONTH(resDate) + SEQUENCE(monthCount),
          2
        )
      ),
      validDates, FILTER(
  "&amp;"      secondDates,
        (secondDates &gt; resDate + 2) *
        (secondDates &lt;= tourDate - 3)
      ),
      IF(
        $AJ752=""P4"",
        IF(
          COUNTA(validDates) &lt; 3,
          """",
          TEXT(INDEX(validDates, 3), ""mmm d, yyyy"")
  "&amp;"      ),
        IF(
          $AJ752=""P3"",
          IF(
            COUNTA(validDates) &lt; 3,
            """",
            TEXT(INDEX(validDates, 3), ""mmm d, yyyy"")
          ),
          IF(
            COUNTA(validDates) &lt; 3,
            """",
    "&amp;"        TEXTJOIN("", "", TRUE,
              TEXT(INDEX(validDates, 1), ""mmm d, yyyy""),
              TEXT(INDEX(validDates, 2), ""mmm d, yyyy""),
              TEXT(INDEX(validDates, 3), ""mmm d, yyyy"")
            )
          )
        )
      )
    "&amp;"),
    """"
  )
)
"),"")</f>
        <v/>
      </c>
      <c r="BG752" s="65" t="str">
        <f t="shared" si="14"/>
        <v/>
      </c>
      <c r="BH752" s="63"/>
      <c r="BI752" s="64"/>
      <c r="BJ752" s="64"/>
      <c r="BK752" s="64"/>
      <c r="BL752" s="64" t="str">
        <f>IFERROR(__xludf.DUMMYFUNCTION("IF(
  OR($AJ752=""Full Payment"",$AJ752=""P1"",$AJ752=""P2"",$AJ752=""P3""),
  """",
  IF(
    AND(
      NOT(ISBLANK($K752)),
      $Q752=""Standard Booking, P4""
    ),
    LET(
      resDate,   $K752,
      tourDate,  $N752,
      monthCount, DATEDIF(r"&amp;"esDate, tourDate, ""M"") + 1,
      secondDates, ARRAYFORMULA(
        DATE(
          YEAR(resDate),
          MONTH(resDate) + SEQUENCE(monthCount),
          2
        )
      ),
      validDates, FILTER(
        secondDates,
        (secondDates &gt; res"&amp;"Date + 2) *
        (secondDates &lt;= tourDate - 3)
      ),
      IF(
        $AJ752=""P4"",
        IF(
          COUNTA(validDates) &lt; 4,
          """",
          TEXT(
            INDEX(validDates, 4),
            ""mmm d, yyyy""
          )
        ),
"&amp;"        IF(
          COUNTA(validDates) &lt; 4,
          """",
          TEXTJOIN(
            "", "", TRUE,
            TEXT(INDEX(validDates, 1), ""mmm d, yyyy""),
            TEXT(INDEX(validDates, 2), ""mmm d, yyyy""),
            TEXT(INDEX(validDates"&amp;", 3), ""mmm d, yyyy""),
            TEXT(INDEX(validDates, 4), ""mmm d, yyyy"")
          )
        )
      )
    ),
    """"
  )
)
"),"")</f>
        <v/>
      </c>
      <c r="BM752" s="65" t="str">
        <f t="shared" si="15"/>
        <v/>
      </c>
      <c r="BN752" s="66"/>
      <c r="BO752" s="67"/>
      <c r="BP752" s="49" t="b">
        <v>0</v>
      </c>
      <c r="BQ752" s="49" t="b">
        <v>0</v>
      </c>
      <c r="BR752" s="68"/>
      <c r="BS752" s="69"/>
      <c r="BT752" s="70" t="b">
        <v>0</v>
      </c>
      <c r="BU752" s="71"/>
      <c r="BV752" s="72"/>
      <c r="BW752" s="86" t="b">
        <v>0</v>
      </c>
      <c r="BX752" s="87"/>
    </row>
    <row r="753">
      <c r="A753" s="35" t="str">
        <f t="shared" si="1"/>
        <v/>
      </c>
      <c r="B753" s="36" t="str">
        <f t="shared" si="2"/>
        <v/>
      </c>
      <c r="C753" s="36" t="str">
        <f t="array" ref="C753">IF(
  M753="",
  "",
  IFERROR(
    INDEX(
      '{INDEX} Tour Packages'!$A:$ZZ,
      MATCH(
        M753,
        INDEX(
          '{INDEX} Tour Packages'!$A:$ZZ,
          ,
          MATCH("Tour Package Name", '{INDEX} Tour Packages'!$4:$4, 0)
        ),
        0
      ),
      MATCH("Tour Code", '{INDEX} Tour Packages'!$4:$4, 0)
    ),
    "XXX"
  )
)
</f>
        <v/>
      </c>
      <c r="D753" s="36" t="str">
        <f t="shared" si="3"/>
        <v/>
      </c>
      <c r="E753" s="36" t="str">
        <f t="shared" si="4"/>
        <v/>
      </c>
      <c r="F753" s="37" t="str">
        <f t="shared" si="5"/>
        <v/>
      </c>
      <c r="G753" s="89"/>
      <c r="H753" s="89"/>
      <c r="I753" s="90"/>
      <c r="J753" s="40" t="str">
        <f t="shared" si="16"/>
        <v> </v>
      </c>
      <c r="K753" s="91"/>
      <c r="L753" s="55"/>
      <c r="M753" s="55"/>
      <c r="N753" s="91"/>
      <c r="O753" s="43" t="str">
        <f>IFERROR(__xludf.DUMMYFUNCTION("IF(N753="""","""",IFERROR(
  N753 + VALUE(REGEXEXTRACT(P753, ""(\d+)\s+Days"")),
  """"
)
)"),"")</f>
        <v/>
      </c>
      <c r="P753" s="43" t="str">
        <f t="array" ref="P753">IFERROR(
  INDEX(
    INDEX('{INDEX} Tour Packages'!$A:$ZZ, , MATCH(P$3, '{INDEX} Tour Packages'!$4:$4, 0)),
    MATCH(M753, INDEX('{INDEX} Tour Packages'!$A:$ZZ,0, MATCH("Tour Package Name", '{INDEX} Tour Packages'!$4:$4, 0)), 0)
  ),
"")
</f>
        <v/>
      </c>
      <c r="Q753" s="44" t="str">
        <f t="shared" si="7"/>
        <v/>
      </c>
      <c r="R753" s="44" t="str">
        <f>IFERROR(__xludf.DUMMYFUNCTION("IF(OR(ISBLANK(K753), ISBLANK(N753)), """", 
  LET(
    resDate, K753,
    tourDate, N753,
    monthCount, MAX(0, DATEDIF(resDate, tourDate - 3, ""M"") + 1),
    secondDates, ARRAYFORMULA(DATE(YEAR(resDate), MONTH(resDate) + SEQUENCE(monthCount), 2)),
    "&amp;"validDates, FILTER(secondDates, (secondDates &gt; resDate + 2) * (secondDates &lt;= tourDate - 3)),
    IF(ISERROR(validDates), 0, COUNTA(validDates))
  )
)
"),"")</f>
        <v/>
      </c>
      <c r="S753" s="44" t="str">
        <f t="shared" si="8"/>
        <v/>
      </c>
      <c r="T753" s="45" t="str">
        <f t="array" ref="T753">IF(ISBLANK(BO753),IFERROR(
  INDEX(
    INDEX('{INDEX} Payment Terms'!$A:$G, , MATCH(T$3, '{INDEX} Payment Terms'!$4:$4, 0)),
    MATCH(Q753, INDEX('{INDEX} Payment Terms'!$A:$G,0, MATCH("Payment Condition", '{INDEX} Payment Terms'!$4:$4, 0)), 0)
  ),
""),"Cancelled")
</f>
        <v/>
      </c>
      <c r="U753" s="46" t="b">
        <v>0</v>
      </c>
      <c r="V753" s="47" t="str">
        <f>IFERROR(__xludf.DUMMYFUNCTION("IF(OR(L753=""Duo Booking"", L753=""Group Booking""),
IF(U753=FALSE,"""",
    LET(
      bookingType, L753,
      tour, M753,
      mainFirst, H753,
      mainLast, I753,
      mainEmail, G753,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$L$4:L753, bookingType,
          $M$4:M753, tour,
          $H$4:H753, mainFirst,
          $I$4:I753, mainLast,
          $G$4:G753, mainEmail
        ),
        ""000""
      ),
  "&amp;"    baseID &amp; ""-"" &amp; memberNumber
    )
  ),
  """"
)
"),"")</f>
        <v/>
      </c>
      <c r="W753" s="48"/>
      <c r="X753" s="85" t="b">
        <v>0</v>
      </c>
      <c r="Y753" s="85" t="b">
        <v>0</v>
      </c>
      <c r="Z753" s="85" t="b">
        <v>0</v>
      </c>
      <c r="AA753" s="50"/>
      <c r="AB753" s="51"/>
      <c r="AC753" s="85" t="b">
        <v>0</v>
      </c>
      <c r="AD753" s="92"/>
      <c r="AE753" s="88"/>
      <c r="AF753" s="36" t="str">
        <f t="array" ref="AF753">IF(M753="","",INDEX(
      '{INDEX} Tour Packages'!$A:$ZP,
      MATCH($M753, '{INDEX} Tour Packages'!$A:$A, 0),
      MATCH(AF$3, '{INDEX} Tour Packages'!$4:$4, 0)
    ))</f>
        <v/>
      </c>
      <c r="AG753" s="36" t="str">
        <f t="array" ref="AG753">IF(M753="","",INDEX(
      '{INDEX} Tour Packages'!$A:$ZP,
      MATCH($M753, '{INDEX} Tour Packages'!$A:$A, 0),
      MATCH(AG$3, '{INDEX} Tour Packages'!$4:$4, 0)
    ))</f>
        <v/>
      </c>
      <c r="AH753" s="36" t="str">
        <f t="array" ref="AH753">IF(M753="","",INDEX(
      '{INDEX} Tour Packages'!$A:$ZP,
      MATCH($M753, '{INDEX} Tour Packages'!$A:$A, 0),
      MATCH(AH$3, '{INDEX} Tour Packages'!$4:$4, 0)
    ))</f>
        <v/>
      </c>
      <c r="AI753" s="54" t="str">
        <f t="shared" si="9"/>
        <v/>
      </c>
      <c r="AJ753" s="42"/>
      <c r="AK753" s="55"/>
      <c r="AL753" s="46" t="b">
        <v>0</v>
      </c>
      <c r="AM753" s="56"/>
      <c r="AN753" s="57" t="str">
        <f t="shared" si="10"/>
        <v/>
      </c>
      <c r="AO753" s="58" t="str">
        <f t="shared" si="11"/>
        <v/>
      </c>
      <c r="AP753" s="59"/>
      <c r="AQ753" s="60"/>
      <c r="AR753" s="61"/>
      <c r="AS753" s="61"/>
      <c r="AT753" s="61" t="str">
        <f>IFERROR(__xludf.DUMMYFUNCTION("IF( 
  OR($AJ753=""Full Payment"", ISBLANK($K753)),
  """",
  IF(
    OR(
      Q753=""Standard Booking, P1"",
      Q753=""Standard Booking, P2"",
      Q753=""Standard Booking, P3"",
      Q753=""Standard Booking, P4""
    ),
    LET(
      resDate,   $"&amp;"K753,
      tourDate,  $N753,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3" s="62" t="str">
        <f t="shared" si="12"/>
        <v/>
      </c>
      <c r="AV753" s="63"/>
      <c r="AW753" s="64"/>
      <c r="AX753" s="64"/>
      <c r="AY753" s="64"/>
      <c r="AZ753" s="64" t="str">
        <f>IFERROR(__xludf.DUMMYFUNCTION("IF(
  OR($AJ753=""Full Payment"",$AJ753=""P1"", ISBLANK($K753)),
  """",
  IF(
    OR(
      $Q753=""Standard Booking, P2"",
      $Q753=""Standard Booking, P3"",
      $Q753=""Standard Booking, P4""
    ),
    LET(
      resDate,   $K753,
      tourDate,"&amp;"  $N753,
      monthCount, DATEDIF(resDate, tourDate, ""M"") + 1,
      secondDates, ARRAYFORMULA(
        DATE(
          YEAR(resDate),
          MONTH(resDate) + SEQUENCE(monthCount),
          2
        )
      ),
      validDates, FILTER(
        sec"&amp;"ondDates,
        (secondDates &gt; resDate + 2) *
        (secondDates &lt;= tourDate - 3)
      ),
      IF(
        OR($AJ753=""P2"", $AJ753=""P3"", $AJ753=""P4""),
        IF(
          COUNTA(validDates) &lt; 2,
          """",
          TEXT(INDEX(validDates"&amp;", 2), ""mmm d, yyyy"")
        ),
        IF(
          COUNTA(validDates) &lt; 2,
          """",
          TEXTJOIN("", "", TRUE,
            TEXT(INDEX(validDates, 1), ""mmm d, yyyy""),
            TEXT(INDEX(validDates, 2), ""mmm d, yyyy"")
          )
 "&amp;"       )
      )
    ),
    """"
  )
)
"),"")</f>
        <v/>
      </c>
      <c r="BA753" s="65" t="str">
        <f t="shared" si="13"/>
        <v/>
      </c>
      <c r="BB753" s="63"/>
      <c r="BC753" s="64"/>
      <c r="BD753" s="64"/>
      <c r="BE753" s="64"/>
      <c r="BF753" s="64" t="str">
        <f>IFERROR(__xludf.DUMMYFUNCTION("IF(
  OR($AJ753=""Full Payment"",$AJ753=""P1"", $AJ753=""P2""),
  """",
  IF(
    AND(
      NOT(ISBLANK($K753)),
      OR(
        Q753=""Standard Booking, P3"",
        Q753=""Standard Booking, P4""
      )
    ),
    LET(
      resDate,   $K753,
      "&amp;"tourDate,  $N753,
      monthCount, DATEDIF(resDate, tourDate, ""M"") + 1,
      secondDates, ARRAYFORMULA(
        DATE(
          YEAR(resDate),
          MONTH(resDate) + SEQUENCE(monthCount),
          2
        )
      ),
      validDates, FILTER(
  "&amp;"      secondDates,
        (secondDates &gt; resDate + 2) *
        (secondDates &lt;= tourDate - 3)
      ),
      IF(
        $AJ753=""P4"",
        IF(
          COUNTA(validDates) &lt; 3,
          """",
          TEXT(INDEX(validDates, 3), ""mmm d, yyyy"")
  "&amp;"      ),
        IF(
          $AJ753=""P3"",
          IF(
            COUNTA(validDates) &lt; 3,
            """",
            TEXT(INDEX(validDates, 3), ""mmm d, yyyy"")
          ),
          IF(
            COUNTA(validDates) &lt; 3,
            """",
    "&amp;"        TEXTJOIN("", "", TRUE,
              TEXT(INDEX(validDates, 1), ""mmm d, yyyy""),
              TEXT(INDEX(validDates, 2), ""mmm d, yyyy""),
              TEXT(INDEX(validDates, 3), ""mmm d, yyyy"")
            )
          )
        )
      )
    "&amp;"),
    """"
  )
)
"),"")</f>
        <v/>
      </c>
      <c r="BG753" s="65" t="str">
        <f t="shared" si="14"/>
        <v/>
      </c>
      <c r="BH753" s="63"/>
      <c r="BI753" s="64"/>
      <c r="BJ753" s="64"/>
      <c r="BK753" s="64"/>
      <c r="BL753" s="64" t="str">
        <f>IFERROR(__xludf.DUMMYFUNCTION("IF(
  OR($AJ753=""Full Payment"",$AJ753=""P1"",$AJ753=""P2"",$AJ753=""P3""),
  """",
  IF(
    AND(
      NOT(ISBLANK($K753)),
      $Q753=""Standard Booking, P4""
    ),
    LET(
      resDate,   $K753,
      tourDate,  $N753,
      monthCount, DATEDIF(r"&amp;"esDate, tourDate, ""M"") + 1,
      secondDates, ARRAYFORMULA(
        DATE(
          YEAR(resDate),
          MONTH(resDate) + SEQUENCE(monthCount),
          2
        )
      ),
      validDates, FILTER(
        secondDates,
        (secondDates &gt; res"&amp;"Date + 2) *
        (secondDates &lt;= tourDate - 3)
      ),
      IF(
        $AJ753=""P4"",
        IF(
          COUNTA(validDates) &lt; 4,
          """",
          TEXT(
            INDEX(validDates, 4),
            ""mmm d, yyyy""
          )
        ),
"&amp;"        IF(
          COUNTA(validDates) &lt; 4,
          """",
          TEXTJOIN(
            "", "", TRUE,
            TEXT(INDEX(validDates, 1), ""mmm d, yyyy""),
            TEXT(INDEX(validDates, 2), ""mmm d, yyyy""),
            TEXT(INDEX(validDates"&amp;", 3), ""mmm d, yyyy""),
            TEXT(INDEX(validDates, 4), ""mmm d, yyyy"")
          )
        )
      )
    ),
    """"
  )
)
"),"")</f>
        <v/>
      </c>
      <c r="BM753" s="65" t="str">
        <f t="shared" si="15"/>
        <v/>
      </c>
      <c r="BN753" s="66"/>
      <c r="BO753" s="67"/>
      <c r="BP753" s="49" t="b">
        <v>0</v>
      </c>
      <c r="BQ753" s="49" t="b">
        <v>0</v>
      </c>
      <c r="BR753" s="68"/>
      <c r="BS753" s="69"/>
      <c r="BT753" s="70" t="b">
        <v>0</v>
      </c>
      <c r="BU753" s="71"/>
      <c r="BV753" s="72"/>
      <c r="BW753" s="86" t="b">
        <v>0</v>
      </c>
      <c r="BX753" s="87"/>
    </row>
    <row r="754">
      <c r="A754" s="35" t="str">
        <f t="shared" si="1"/>
        <v/>
      </c>
      <c r="B754" s="36" t="str">
        <f t="shared" si="2"/>
        <v/>
      </c>
      <c r="C754" s="36" t="str">
        <f t="array" ref="C754">IF(
  M754="",
  "",
  IFERROR(
    INDEX(
      '{INDEX} Tour Packages'!$A:$ZZ,
      MATCH(
        M754,
        INDEX(
          '{INDEX} Tour Packages'!$A:$ZZ,
          ,
          MATCH("Tour Package Name", '{INDEX} Tour Packages'!$4:$4, 0)
        ),
        0
      ),
      MATCH("Tour Code", '{INDEX} Tour Packages'!$4:$4, 0)
    ),
    "XXX"
  )
)
</f>
        <v/>
      </c>
      <c r="D754" s="36" t="str">
        <f t="shared" si="3"/>
        <v/>
      </c>
      <c r="E754" s="36" t="str">
        <f t="shared" si="4"/>
        <v/>
      </c>
      <c r="F754" s="37" t="str">
        <f t="shared" si="5"/>
        <v/>
      </c>
      <c r="G754" s="89"/>
      <c r="H754" s="89"/>
      <c r="I754" s="90"/>
      <c r="J754" s="40" t="str">
        <f t="shared" si="16"/>
        <v> </v>
      </c>
      <c r="K754" s="91"/>
      <c r="L754" s="55"/>
      <c r="M754" s="55"/>
      <c r="N754" s="91"/>
      <c r="O754" s="43" t="str">
        <f>IFERROR(__xludf.DUMMYFUNCTION("IF(N754="""","""",IFERROR(
  N754 + VALUE(REGEXEXTRACT(P754, ""(\d+)\s+Days"")),
  """"
)
)"),"")</f>
        <v/>
      </c>
      <c r="P754" s="43" t="str">
        <f t="array" ref="P754">IFERROR(
  INDEX(
    INDEX('{INDEX} Tour Packages'!$A:$ZZ, , MATCH(P$3, '{INDEX} Tour Packages'!$4:$4, 0)),
    MATCH(M754, INDEX('{INDEX} Tour Packages'!$A:$ZZ,0, MATCH("Tour Package Name", '{INDEX} Tour Packages'!$4:$4, 0)), 0)
  ),
"")
</f>
        <v/>
      </c>
      <c r="Q754" s="44" t="str">
        <f t="shared" si="7"/>
        <v/>
      </c>
      <c r="R754" s="44" t="str">
        <f>IFERROR(__xludf.DUMMYFUNCTION("IF(OR(ISBLANK(K754), ISBLANK(N754)), """", 
  LET(
    resDate, K754,
    tourDate, N754,
    monthCount, MAX(0, DATEDIF(resDate, tourDate - 3, ""M"") + 1),
    secondDates, ARRAYFORMULA(DATE(YEAR(resDate), MONTH(resDate) + SEQUENCE(monthCount), 2)),
    "&amp;"validDates, FILTER(secondDates, (secondDates &gt; resDate + 2) * (secondDates &lt;= tourDate - 3)),
    IF(ISERROR(validDates), 0, COUNTA(validDates))
  )
)
"),"")</f>
        <v/>
      </c>
      <c r="S754" s="44" t="str">
        <f t="shared" si="8"/>
        <v/>
      </c>
      <c r="T754" s="45" t="str">
        <f t="array" ref="T754">IF(ISBLANK(BO754),IFERROR(
  INDEX(
    INDEX('{INDEX} Payment Terms'!$A:$G, , MATCH(T$3, '{INDEX} Payment Terms'!$4:$4, 0)),
    MATCH(Q754, INDEX('{INDEX} Payment Terms'!$A:$G,0, MATCH("Payment Condition", '{INDEX} Payment Terms'!$4:$4, 0)), 0)
  ),
""),"Cancelled")
</f>
        <v/>
      </c>
      <c r="U754" s="46" t="b">
        <v>0</v>
      </c>
      <c r="V754" s="47" t="str">
        <f>IFERROR(__xludf.DUMMYFUNCTION("IF(OR(L754=""Duo Booking"", L754=""Group Booking""),
IF(U754=FALSE,"""",
    LET(
      bookingType, L754,
      tour, M754,
      mainFirst, H754,
      mainLast, I754,
      mainEmail, G754,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$L$4:L754, bookingType,
          $M$4:M754, tour,
          $H$4:H754, mainFirst,
          $I$4:I754, mainLast,
          $G$4:G754, mainEmail
        ),
        ""000""
      ),
  "&amp;"    baseID &amp; ""-"" &amp; memberNumber
    )
  ),
  """"
)
"),"")</f>
        <v/>
      </c>
      <c r="W754" s="48"/>
      <c r="X754" s="85" t="b">
        <v>0</v>
      </c>
      <c r="Y754" s="85" t="b">
        <v>0</v>
      </c>
      <c r="Z754" s="85" t="b">
        <v>0</v>
      </c>
      <c r="AA754" s="50"/>
      <c r="AB754" s="51"/>
      <c r="AC754" s="85" t="b">
        <v>0</v>
      </c>
      <c r="AD754" s="92"/>
      <c r="AE754" s="88"/>
      <c r="AF754" s="36" t="str">
        <f t="array" ref="AF754">IF(M754="","",INDEX(
      '{INDEX} Tour Packages'!$A:$ZP,
      MATCH($M754, '{INDEX} Tour Packages'!$A:$A, 0),
      MATCH(AF$3, '{INDEX} Tour Packages'!$4:$4, 0)
    ))</f>
        <v/>
      </c>
      <c r="AG754" s="36" t="str">
        <f t="array" ref="AG754">IF(M754="","",INDEX(
      '{INDEX} Tour Packages'!$A:$ZP,
      MATCH($M754, '{INDEX} Tour Packages'!$A:$A, 0),
      MATCH(AG$3, '{INDEX} Tour Packages'!$4:$4, 0)
    ))</f>
        <v/>
      </c>
      <c r="AH754" s="36" t="str">
        <f t="array" ref="AH754">IF(M754="","",INDEX(
      '{INDEX} Tour Packages'!$A:$ZP,
      MATCH($M754, '{INDEX} Tour Packages'!$A:$A, 0),
      MATCH(AH$3, '{INDEX} Tour Packages'!$4:$4, 0)
    ))</f>
        <v/>
      </c>
      <c r="AI754" s="54" t="str">
        <f t="shared" si="9"/>
        <v/>
      </c>
      <c r="AJ754" s="42"/>
      <c r="AK754" s="55"/>
      <c r="AL754" s="46" t="b">
        <v>0</v>
      </c>
      <c r="AM754" s="56"/>
      <c r="AN754" s="57" t="str">
        <f t="shared" si="10"/>
        <v/>
      </c>
      <c r="AO754" s="58" t="str">
        <f t="shared" si="11"/>
        <v/>
      </c>
      <c r="AP754" s="59"/>
      <c r="AQ754" s="60"/>
      <c r="AR754" s="61"/>
      <c r="AS754" s="61"/>
      <c r="AT754" s="61" t="str">
        <f>IFERROR(__xludf.DUMMYFUNCTION("IF( 
  OR($AJ754=""Full Payment"", ISBLANK($K754)),
  """",
  IF(
    OR(
      Q754=""Standard Booking, P1"",
      Q754=""Standard Booking, P2"",
      Q754=""Standard Booking, P3"",
      Q754=""Standard Booking, P4""
    ),
    LET(
      resDate,   $"&amp;"K754,
      tourDate,  $N754,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4" s="62" t="str">
        <f t="shared" si="12"/>
        <v/>
      </c>
      <c r="AV754" s="63"/>
      <c r="AW754" s="64"/>
      <c r="AX754" s="64"/>
      <c r="AY754" s="64"/>
      <c r="AZ754" s="64" t="str">
        <f>IFERROR(__xludf.DUMMYFUNCTION("IF(
  OR($AJ754=""Full Payment"",$AJ754=""P1"", ISBLANK($K754)),
  """",
  IF(
    OR(
      $Q754=""Standard Booking, P2"",
      $Q754=""Standard Booking, P3"",
      $Q754=""Standard Booking, P4""
    ),
    LET(
      resDate,   $K754,
      tourDate,"&amp;"  $N754,
      monthCount, DATEDIF(resDate, tourDate, ""M"") + 1,
      secondDates, ARRAYFORMULA(
        DATE(
          YEAR(resDate),
          MONTH(resDate) + SEQUENCE(monthCount),
          2
        )
      ),
      validDates, FILTER(
        sec"&amp;"ondDates,
        (secondDates &gt; resDate + 2) *
        (secondDates &lt;= tourDate - 3)
      ),
      IF(
        OR($AJ754=""P2"", $AJ754=""P3"", $AJ754=""P4""),
        IF(
          COUNTA(validDates) &lt; 2,
          """",
          TEXT(INDEX(validDates"&amp;", 2), ""mmm d, yyyy"")
        ),
        IF(
          COUNTA(validDates) &lt; 2,
          """",
          TEXTJOIN("", "", TRUE,
            TEXT(INDEX(validDates, 1), ""mmm d, yyyy""),
            TEXT(INDEX(validDates, 2), ""mmm d, yyyy"")
          )
 "&amp;"       )
      )
    ),
    """"
  )
)
"),"")</f>
        <v/>
      </c>
      <c r="BA754" s="65" t="str">
        <f t="shared" si="13"/>
        <v/>
      </c>
      <c r="BB754" s="63"/>
      <c r="BC754" s="64"/>
      <c r="BD754" s="64"/>
      <c r="BE754" s="64"/>
      <c r="BF754" s="64" t="str">
        <f>IFERROR(__xludf.DUMMYFUNCTION("IF(
  OR($AJ754=""Full Payment"",$AJ754=""P1"", $AJ754=""P2""),
  """",
  IF(
    AND(
      NOT(ISBLANK($K754)),
      OR(
        Q754=""Standard Booking, P3"",
        Q754=""Standard Booking, P4""
      )
    ),
    LET(
      resDate,   $K754,
      "&amp;"tourDate,  $N754,
      monthCount, DATEDIF(resDate, tourDate, ""M"") + 1,
      secondDates, ARRAYFORMULA(
        DATE(
          YEAR(resDate),
          MONTH(resDate) + SEQUENCE(monthCount),
          2
        )
      ),
      validDates, FILTER(
  "&amp;"      secondDates,
        (secondDates &gt; resDate + 2) *
        (secondDates &lt;= tourDate - 3)
      ),
      IF(
        $AJ754=""P4"",
        IF(
          COUNTA(validDates) &lt; 3,
          """",
          TEXT(INDEX(validDates, 3), ""mmm d, yyyy"")
  "&amp;"      ),
        IF(
          $AJ754=""P3"",
          IF(
            COUNTA(validDates) &lt; 3,
            """",
            TEXT(INDEX(validDates, 3), ""mmm d, yyyy"")
          ),
          IF(
            COUNTA(validDates) &lt; 3,
            """",
    "&amp;"        TEXTJOIN("", "", TRUE,
              TEXT(INDEX(validDates, 1), ""mmm d, yyyy""),
              TEXT(INDEX(validDates, 2), ""mmm d, yyyy""),
              TEXT(INDEX(validDates, 3), ""mmm d, yyyy"")
            )
          )
        )
      )
    "&amp;"),
    """"
  )
)
"),"")</f>
        <v/>
      </c>
      <c r="BG754" s="65" t="str">
        <f t="shared" si="14"/>
        <v/>
      </c>
      <c r="BH754" s="63"/>
      <c r="BI754" s="64"/>
      <c r="BJ754" s="64"/>
      <c r="BK754" s="64"/>
      <c r="BL754" s="64" t="str">
        <f>IFERROR(__xludf.DUMMYFUNCTION("IF(
  OR($AJ754=""Full Payment"",$AJ754=""P1"",$AJ754=""P2"",$AJ754=""P3""),
  """",
  IF(
    AND(
      NOT(ISBLANK($K754)),
      $Q754=""Standard Booking, P4""
    ),
    LET(
      resDate,   $K754,
      tourDate,  $N754,
      monthCount, DATEDIF(r"&amp;"esDate, tourDate, ""M"") + 1,
      secondDates, ARRAYFORMULA(
        DATE(
          YEAR(resDate),
          MONTH(resDate) + SEQUENCE(monthCount),
          2
        )
      ),
      validDates, FILTER(
        secondDates,
        (secondDates &gt; res"&amp;"Date + 2) *
        (secondDates &lt;= tourDate - 3)
      ),
      IF(
        $AJ754=""P4"",
        IF(
          COUNTA(validDates) &lt; 4,
          """",
          TEXT(
            INDEX(validDates, 4),
            ""mmm d, yyyy""
          )
        ),
"&amp;"        IF(
          COUNTA(validDates) &lt; 4,
          """",
          TEXTJOIN(
            "", "", TRUE,
            TEXT(INDEX(validDates, 1), ""mmm d, yyyy""),
            TEXT(INDEX(validDates, 2), ""mmm d, yyyy""),
            TEXT(INDEX(validDates"&amp;", 3), ""mmm d, yyyy""),
            TEXT(INDEX(validDates, 4), ""mmm d, yyyy"")
          )
        )
      )
    ),
    """"
  )
)
"),"")</f>
        <v/>
      </c>
      <c r="BM754" s="65" t="str">
        <f t="shared" si="15"/>
        <v/>
      </c>
      <c r="BN754" s="66"/>
      <c r="BO754" s="67"/>
      <c r="BP754" s="49" t="b">
        <v>0</v>
      </c>
      <c r="BQ754" s="49" t="b">
        <v>0</v>
      </c>
      <c r="BR754" s="68"/>
      <c r="BS754" s="69"/>
      <c r="BT754" s="70" t="b">
        <v>0</v>
      </c>
      <c r="BU754" s="71"/>
      <c r="BV754" s="72"/>
      <c r="BW754" s="86" t="b">
        <v>0</v>
      </c>
      <c r="BX754" s="87"/>
    </row>
    <row r="755">
      <c r="A755" s="35" t="str">
        <f t="shared" si="1"/>
        <v/>
      </c>
      <c r="B755" s="36" t="str">
        <f t="shared" si="2"/>
        <v/>
      </c>
      <c r="C755" s="36" t="str">
        <f t="array" ref="C755">IF(
  M755="",
  "",
  IFERROR(
    INDEX(
      '{INDEX} Tour Packages'!$A:$ZZ,
      MATCH(
        M755,
        INDEX(
          '{INDEX} Tour Packages'!$A:$ZZ,
          ,
          MATCH("Tour Package Name", '{INDEX} Tour Packages'!$4:$4, 0)
        ),
        0
      ),
      MATCH("Tour Code", '{INDEX} Tour Packages'!$4:$4, 0)
    ),
    "XXX"
  )
)
</f>
        <v/>
      </c>
      <c r="D755" s="36" t="str">
        <f t="shared" si="3"/>
        <v/>
      </c>
      <c r="E755" s="36" t="str">
        <f t="shared" si="4"/>
        <v/>
      </c>
      <c r="F755" s="37" t="str">
        <f t="shared" si="5"/>
        <v/>
      </c>
      <c r="G755" s="89"/>
      <c r="H755" s="89"/>
      <c r="I755" s="90"/>
      <c r="J755" s="40" t="str">
        <f t="shared" si="16"/>
        <v> </v>
      </c>
      <c r="K755" s="91"/>
      <c r="L755" s="55"/>
      <c r="M755" s="55"/>
      <c r="N755" s="91"/>
      <c r="O755" s="43" t="str">
        <f>IFERROR(__xludf.DUMMYFUNCTION("IF(N755="""","""",IFERROR(
  N755 + VALUE(REGEXEXTRACT(P755, ""(\d+)\s+Days"")),
  """"
)
)"),"")</f>
        <v/>
      </c>
      <c r="P755" s="43" t="str">
        <f t="array" ref="P755">IFERROR(
  INDEX(
    INDEX('{INDEX} Tour Packages'!$A:$ZZ, , MATCH(P$3, '{INDEX} Tour Packages'!$4:$4, 0)),
    MATCH(M755, INDEX('{INDEX} Tour Packages'!$A:$ZZ,0, MATCH("Tour Package Name", '{INDEX} Tour Packages'!$4:$4, 0)), 0)
  ),
"")
</f>
        <v/>
      </c>
      <c r="Q755" s="44" t="str">
        <f t="shared" si="7"/>
        <v/>
      </c>
      <c r="R755" s="44" t="str">
        <f>IFERROR(__xludf.DUMMYFUNCTION("IF(OR(ISBLANK(K755), ISBLANK(N755)), """", 
  LET(
    resDate, K755,
    tourDate, N755,
    monthCount, MAX(0, DATEDIF(resDate, tourDate - 3, ""M"") + 1),
    secondDates, ARRAYFORMULA(DATE(YEAR(resDate), MONTH(resDate) + SEQUENCE(monthCount), 2)),
    "&amp;"validDates, FILTER(secondDates, (secondDates &gt; resDate + 2) * (secondDates &lt;= tourDate - 3)),
    IF(ISERROR(validDates), 0, COUNTA(validDates))
  )
)
"),"")</f>
        <v/>
      </c>
      <c r="S755" s="44" t="str">
        <f t="shared" si="8"/>
        <v/>
      </c>
      <c r="T755" s="45" t="str">
        <f t="array" ref="T755">IF(ISBLANK(BO755),IFERROR(
  INDEX(
    INDEX('{INDEX} Payment Terms'!$A:$G, , MATCH(T$3, '{INDEX} Payment Terms'!$4:$4, 0)),
    MATCH(Q755, INDEX('{INDEX} Payment Terms'!$A:$G,0, MATCH("Payment Condition", '{INDEX} Payment Terms'!$4:$4, 0)), 0)
  ),
""),"Cancelled")
</f>
        <v/>
      </c>
      <c r="U755" s="46" t="b">
        <v>0</v>
      </c>
      <c r="V755" s="47" t="str">
        <f>IFERROR(__xludf.DUMMYFUNCTION("IF(OR(L755=""Duo Booking"", L755=""Group Booking""),
IF(U755=FALSE,"""",
    LET(
      bookingType, L755,
      tour, M755,
      mainFirst, H755,
      mainLast, I755,
      mainEmail, G755,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$L$4:L755, bookingType,
          $M$4:M755, tour,
          $H$4:H755, mainFirst,
          $I$4:I755, mainLast,
          $G$4:G755, mainEmail
        ),
        ""000""
      ),
  "&amp;"    baseID &amp; ""-"" &amp; memberNumber
    )
  ),
  """"
)
"),"")</f>
        <v/>
      </c>
      <c r="W755" s="48"/>
      <c r="X755" s="85" t="b">
        <v>0</v>
      </c>
      <c r="Y755" s="85" t="b">
        <v>0</v>
      </c>
      <c r="Z755" s="85" t="b">
        <v>0</v>
      </c>
      <c r="AA755" s="50"/>
      <c r="AB755" s="51"/>
      <c r="AC755" s="85" t="b">
        <v>0</v>
      </c>
      <c r="AD755" s="92"/>
      <c r="AE755" s="88"/>
      <c r="AF755" s="36" t="str">
        <f t="array" ref="AF755">IF(M755="","",INDEX(
      '{INDEX} Tour Packages'!$A:$ZP,
      MATCH($M755, '{INDEX} Tour Packages'!$A:$A, 0),
      MATCH(AF$3, '{INDEX} Tour Packages'!$4:$4, 0)
    ))</f>
        <v/>
      </c>
      <c r="AG755" s="36" t="str">
        <f t="array" ref="AG755">IF(M755="","",INDEX(
      '{INDEX} Tour Packages'!$A:$ZP,
      MATCH($M755, '{INDEX} Tour Packages'!$A:$A, 0),
      MATCH(AG$3, '{INDEX} Tour Packages'!$4:$4, 0)
    ))</f>
        <v/>
      </c>
      <c r="AH755" s="36" t="str">
        <f t="array" ref="AH755">IF(M755="","",INDEX(
      '{INDEX} Tour Packages'!$A:$ZP,
      MATCH($M755, '{INDEX} Tour Packages'!$A:$A, 0),
      MATCH(AH$3, '{INDEX} Tour Packages'!$4:$4, 0)
    ))</f>
        <v/>
      </c>
      <c r="AI755" s="54" t="str">
        <f t="shared" si="9"/>
        <v/>
      </c>
      <c r="AJ755" s="42"/>
      <c r="AK755" s="55"/>
      <c r="AL755" s="46" t="b">
        <v>0</v>
      </c>
      <c r="AM755" s="56"/>
      <c r="AN755" s="57" t="str">
        <f t="shared" si="10"/>
        <v/>
      </c>
      <c r="AO755" s="58" t="str">
        <f t="shared" si="11"/>
        <v/>
      </c>
      <c r="AP755" s="59"/>
      <c r="AQ755" s="60"/>
      <c r="AR755" s="61"/>
      <c r="AS755" s="61"/>
      <c r="AT755" s="61" t="str">
        <f>IFERROR(__xludf.DUMMYFUNCTION("IF( 
  OR($AJ755=""Full Payment"", ISBLANK($K755)),
  """",
  IF(
    OR(
      Q755=""Standard Booking, P1"",
      Q755=""Standard Booking, P2"",
      Q755=""Standard Booking, P3"",
      Q755=""Standard Booking, P4""
    ),
    LET(
      resDate,   $"&amp;"K755,
      tourDate,  $N755,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5" s="62" t="str">
        <f t="shared" si="12"/>
        <v/>
      </c>
      <c r="AV755" s="63"/>
      <c r="AW755" s="64"/>
      <c r="AX755" s="64"/>
      <c r="AY755" s="64"/>
      <c r="AZ755" s="64" t="str">
        <f>IFERROR(__xludf.DUMMYFUNCTION("IF(
  OR($AJ755=""Full Payment"",$AJ755=""P1"", ISBLANK($K755)),
  """",
  IF(
    OR(
      $Q755=""Standard Booking, P2"",
      $Q755=""Standard Booking, P3"",
      $Q755=""Standard Booking, P4""
    ),
    LET(
      resDate,   $K755,
      tourDate,"&amp;"  $N755,
      monthCount, DATEDIF(resDate, tourDate, ""M"") + 1,
      secondDates, ARRAYFORMULA(
        DATE(
          YEAR(resDate),
          MONTH(resDate) + SEQUENCE(monthCount),
          2
        )
      ),
      validDates, FILTER(
        sec"&amp;"ondDates,
        (secondDates &gt; resDate + 2) *
        (secondDates &lt;= tourDate - 3)
      ),
      IF(
        OR($AJ755=""P2"", $AJ755=""P3"", $AJ755=""P4""),
        IF(
          COUNTA(validDates) &lt; 2,
          """",
          TEXT(INDEX(validDates"&amp;", 2), ""mmm d, yyyy"")
        ),
        IF(
          COUNTA(validDates) &lt; 2,
          """",
          TEXTJOIN("", "", TRUE,
            TEXT(INDEX(validDates, 1), ""mmm d, yyyy""),
            TEXT(INDEX(validDates, 2), ""mmm d, yyyy"")
          )
 "&amp;"       )
      )
    ),
    """"
  )
)
"),"")</f>
        <v/>
      </c>
      <c r="BA755" s="65" t="str">
        <f t="shared" si="13"/>
        <v/>
      </c>
      <c r="BB755" s="63"/>
      <c r="BC755" s="64"/>
      <c r="BD755" s="64"/>
      <c r="BE755" s="64"/>
      <c r="BF755" s="64" t="str">
        <f>IFERROR(__xludf.DUMMYFUNCTION("IF(
  OR($AJ755=""Full Payment"",$AJ755=""P1"", $AJ755=""P2""),
  """",
  IF(
    AND(
      NOT(ISBLANK($K755)),
      OR(
        Q755=""Standard Booking, P3"",
        Q755=""Standard Booking, P4""
      )
    ),
    LET(
      resDate,   $K755,
      "&amp;"tourDate,  $N755,
      monthCount, DATEDIF(resDate, tourDate, ""M"") + 1,
      secondDates, ARRAYFORMULA(
        DATE(
          YEAR(resDate),
          MONTH(resDate) + SEQUENCE(monthCount),
          2
        )
      ),
      validDates, FILTER(
  "&amp;"      secondDates,
        (secondDates &gt; resDate + 2) *
        (secondDates &lt;= tourDate - 3)
      ),
      IF(
        $AJ755=""P4"",
        IF(
          COUNTA(validDates) &lt; 3,
          """",
          TEXT(INDEX(validDates, 3), ""mmm d, yyyy"")
  "&amp;"      ),
        IF(
          $AJ755=""P3"",
          IF(
            COUNTA(validDates) &lt; 3,
            """",
            TEXT(INDEX(validDates, 3), ""mmm d, yyyy"")
          ),
          IF(
            COUNTA(validDates) &lt; 3,
            """",
    "&amp;"        TEXTJOIN("", "", TRUE,
              TEXT(INDEX(validDates, 1), ""mmm d, yyyy""),
              TEXT(INDEX(validDates, 2), ""mmm d, yyyy""),
              TEXT(INDEX(validDates, 3), ""mmm d, yyyy"")
            )
          )
        )
      )
    "&amp;"),
    """"
  )
)
"),"")</f>
        <v/>
      </c>
      <c r="BG755" s="65" t="str">
        <f t="shared" si="14"/>
        <v/>
      </c>
      <c r="BH755" s="63"/>
      <c r="BI755" s="64"/>
      <c r="BJ755" s="64"/>
      <c r="BK755" s="64"/>
      <c r="BL755" s="64" t="str">
        <f>IFERROR(__xludf.DUMMYFUNCTION("IF(
  OR($AJ755=""Full Payment"",$AJ755=""P1"",$AJ755=""P2"",$AJ755=""P3""),
  """",
  IF(
    AND(
      NOT(ISBLANK($K755)),
      $Q755=""Standard Booking, P4""
    ),
    LET(
      resDate,   $K755,
      tourDate,  $N755,
      monthCount, DATEDIF(r"&amp;"esDate, tourDate, ""M"") + 1,
      secondDates, ARRAYFORMULA(
        DATE(
          YEAR(resDate),
          MONTH(resDate) + SEQUENCE(monthCount),
          2
        )
      ),
      validDates, FILTER(
        secondDates,
        (secondDates &gt; res"&amp;"Date + 2) *
        (secondDates &lt;= tourDate - 3)
      ),
      IF(
        $AJ755=""P4"",
        IF(
          COUNTA(validDates) &lt; 4,
          """",
          TEXT(
            INDEX(validDates, 4),
            ""mmm d, yyyy""
          )
        ),
"&amp;"        IF(
          COUNTA(validDates) &lt; 4,
          """",
          TEXTJOIN(
            "", "", TRUE,
            TEXT(INDEX(validDates, 1), ""mmm d, yyyy""),
            TEXT(INDEX(validDates, 2), ""mmm d, yyyy""),
            TEXT(INDEX(validDates"&amp;", 3), ""mmm d, yyyy""),
            TEXT(INDEX(validDates, 4), ""mmm d, yyyy"")
          )
        )
      )
    ),
    """"
  )
)
"),"")</f>
        <v/>
      </c>
      <c r="BM755" s="65" t="str">
        <f t="shared" si="15"/>
        <v/>
      </c>
      <c r="BN755" s="66"/>
      <c r="BO755" s="67"/>
      <c r="BP755" s="49" t="b">
        <v>0</v>
      </c>
      <c r="BQ755" s="49" t="b">
        <v>0</v>
      </c>
      <c r="BR755" s="68"/>
      <c r="BS755" s="69"/>
      <c r="BT755" s="70" t="b">
        <v>0</v>
      </c>
      <c r="BU755" s="71"/>
      <c r="BV755" s="72"/>
      <c r="BW755" s="86" t="b">
        <v>0</v>
      </c>
      <c r="BX755" s="87"/>
    </row>
    <row r="756">
      <c r="A756" s="35" t="str">
        <f t="shared" si="1"/>
        <v/>
      </c>
      <c r="B756" s="36" t="str">
        <f t="shared" si="2"/>
        <v/>
      </c>
      <c r="C756" s="36" t="str">
        <f t="array" ref="C756">IF(
  M756="",
  "",
  IFERROR(
    INDEX(
      '{INDEX} Tour Packages'!$A:$ZZ,
      MATCH(
        M756,
        INDEX(
          '{INDEX} Tour Packages'!$A:$ZZ,
          ,
          MATCH("Tour Package Name", '{INDEX} Tour Packages'!$4:$4, 0)
        ),
        0
      ),
      MATCH("Tour Code", '{INDEX} Tour Packages'!$4:$4, 0)
    ),
    "XXX"
  )
)
</f>
        <v/>
      </c>
      <c r="D756" s="36" t="str">
        <f t="shared" si="3"/>
        <v/>
      </c>
      <c r="E756" s="36" t="str">
        <f t="shared" si="4"/>
        <v/>
      </c>
      <c r="F756" s="37" t="str">
        <f t="shared" si="5"/>
        <v/>
      </c>
      <c r="G756" s="89"/>
      <c r="H756" s="89"/>
      <c r="I756" s="90"/>
      <c r="J756" s="40" t="str">
        <f t="shared" si="16"/>
        <v> </v>
      </c>
      <c r="K756" s="91"/>
      <c r="L756" s="55"/>
      <c r="M756" s="55"/>
      <c r="N756" s="91"/>
      <c r="O756" s="43" t="str">
        <f>IFERROR(__xludf.DUMMYFUNCTION("IF(N756="""","""",IFERROR(
  N756 + VALUE(REGEXEXTRACT(P756, ""(\d+)\s+Days"")),
  """"
)
)"),"")</f>
        <v/>
      </c>
      <c r="P756" s="43" t="str">
        <f t="array" ref="P756">IFERROR(
  INDEX(
    INDEX('{INDEX} Tour Packages'!$A:$ZZ, , MATCH(P$3, '{INDEX} Tour Packages'!$4:$4, 0)),
    MATCH(M756, INDEX('{INDEX} Tour Packages'!$A:$ZZ,0, MATCH("Tour Package Name", '{INDEX} Tour Packages'!$4:$4, 0)), 0)
  ),
"")
</f>
        <v/>
      </c>
      <c r="Q756" s="44" t="str">
        <f t="shared" si="7"/>
        <v/>
      </c>
      <c r="R756" s="44" t="str">
        <f>IFERROR(__xludf.DUMMYFUNCTION("IF(OR(ISBLANK(K756), ISBLANK(N756)), """", 
  LET(
    resDate, K756,
    tourDate, N756,
    monthCount, MAX(0, DATEDIF(resDate, tourDate - 3, ""M"") + 1),
    secondDates, ARRAYFORMULA(DATE(YEAR(resDate), MONTH(resDate) + SEQUENCE(monthCount), 2)),
    "&amp;"validDates, FILTER(secondDates, (secondDates &gt; resDate + 2) * (secondDates &lt;= tourDate - 3)),
    IF(ISERROR(validDates), 0, COUNTA(validDates))
  )
)
"),"")</f>
        <v/>
      </c>
      <c r="S756" s="44" t="str">
        <f t="shared" si="8"/>
        <v/>
      </c>
      <c r="T756" s="45" t="str">
        <f t="array" ref="T756">IF(ISBLANK(BO756),IFERROR(
  INDEX(
    INDEX('{INDEX} Payment Terms'!$A:$G, , MATCH(T$3, '{INDEX} Payment Terms'!$4:$4, 0)),
    MATCH(Q756, INDEX('{INDEX} Payment Terms'!$A:$G,0, MATCH("Payment Condition", '{INDEX} Payment Terms'!$4:$4, 0)), 0)
  ),
""),"Cancelled")
</f>
        <v/>
      </c>
      <c r="U756" s="46" t="b">
        <v>0</v>
      </c>
      <c r="V756" s="47" t="str">
        <f>IFERROR(__xludf.DUMMYFUNCTION("IF(OR(L756=""Duo Booking"", L756=""Group Booking""),
IF(U756=FALSE,"""",
    LET(
      bookingType, L756,
      tour, M756,
      mainFirst, H756,
      mainLast, I756,
      mainEmail, G756,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$L$4:L756, bookingType,
          $M$4:M756, tour,
          $H$4:H756, mainFirst,
          $I$4:I756, mainLast,
          $G$4:G756, mainEmail
        ),
        ""000""
      ),
  "&amp;"    baseID &amp; ""-"" &amp; memberNumber
    )
  ),
  """"
)
"),"")</f>
        <v/>
      </c>
      <c r="W756" s="48"/>
      <c r="X756" s="85" t="b">
        <v>0</v>
      </c>
      <c r="Y756" s="85" t="b">
        <v>0</v>
      </c>
      <c r="Z756" s="85" t="b">
        <v>0</v>
      </c>
      <c r="AA756" s="50"/>
      <c r="AB756" s="51"/>
      <c r="AC756" s="85" t="b">
        <v>0</v>
      </c>
      <c r="AD756" s="92"/>
      <c r="AE756" s="88"/>
      <c r="AF756" s="36" t="str">
        <f t="array" ref="AF756">IF(M756="","",INDEX(
      '{INDEX} Tour Packages'!$A:$ZP,
      MATCH($M756, '{INDEX} Tour Packages'!$A:$A, 0),
      MATCH(AF$3, '{INDEX} Tour Packages'!$4:$4, 0)
    ))</f>
        <v/>
      </c>
      <c r="AG756" s="36" t="str">
        <f t="array" ref="AG756">IF(M756="","",INDEX(
      '{INDEX} Tour Packages'!$A:$ZP,
      MATCH($M756, '{INDEX} Tour Packages'!$A:$A, 0),
      MATCH(AG$3, '{INDEX} Tour Packages'!$4:$4, 0)
    ))</f>
        <v/>
      </c>
      <c r="AH756" s="36" t="str">
        <f t="array" ref="AH756">IF(M756="","",INDEX(
      '{INDEX} Tour Packages'!$A:$ZP,
      MATCH($M756, '{INDEX} Tour Packages'!$A:$A, 0),
      MATCH(AH$3, '{INDEX} Tour Packages'!$4:$4, 0)
    ))</f>
        <v/>
      </c>
      <c r="AI756" s="54" t="str">
        <f t="shared" si="9"/>
        <v/>
      </c>
      <c r="AJ756" s="42"/>
      <c r="AK756" s="55"/>
      <c r="AL756" s="46" t="b">
        <v>0</v>
      </c>
      <c r="AM756" s="56"/>
      <c r="AN756" s="57" t="str">
        <f t="shared" si="10"/>
        <v/>
      </c>
      <c r="AO756" s="58" t="str">
        <f t="shared" si="11"/>
        <v/>
      </c>
      <c r="AP756" s="59"/>
      <c r="AQ756" s="60"/>
      <c r="AR756" s="61"/>
      <c r="AS756" s="61"/>
      <c r="AT756" s="61" t="str">
        <f>IFERROR(__xludf.DUMMYFUNCTION("IF( 
  OR($AJ756=""Full Payment"", ISBLANK($K756)),
  """",
  IF(
    OR(
      Q756=""Standard Booking, P1"",
      Q756=""Standard Booking, P2"",
      Q756=""Standard Booking, P3"",
      Q756=""Standard Booking, P4""
    ),
    LET(
      resDate,   $"&amp;"K756,
      tourDate,  $N756,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6" s="62" t="str">
        <f t="shared" si="12"/>
        <v/>
      </c>
      <c r="AV756" s="63"/>
      <c r="AW756" s="64"/>
      <c r="AX756" s="64"/>
      <c r="AY756" s="64"/>
      <c r="AZ756" s="64" t="str">
        <f>IFERROR(__xludf.DUMMYFUNCTION("IF(
  OR($AJ756=""Full Payment"",$AJ756=""P1"", ISBLANK($K756)),
  """",
  IF(
    OR(
      $Q756=""Standard Booking, P2"",
      $Q756=""Standard Booking, P3"",
      $Q756=""Standard Booking, P4""
    ),
    LET(
      resDate,   $K756,
      tourDate,"&amp;"  $N756,
      monthCount, DATEDIF(resDate, tourDate, ""M"") + 1,
      secondDates, ARRAYFORMULA(
        DATE(
          YEAR(resDate),
          MONTH(resDate) + SEQUENCE(monthCount),
          2
        )
      ),
      validDates, FILTER(
        sec"&amp;"ondDates,
        (secondDates &gt; resDate + 2) *
        (secondDates &lt;= tourDate - 3)
      ),
      IF(
        OR($AJ756=""P2"", $AJ756=""P3"", $AJ756=""P4""),
        IF(
          COUNTA(validDates) &lt; 2,
          """",
          TEXT(INDEX(validDates"&amp;", 2), ""mmm d, yyyy"")
        ),
        IF(
          COUNTA(validDates) &lt; 2,
          """",
          TEXTJOIN("", "", TRUE,
            TEXT(INDEX(validDates, 1), ""mmm d, yyyy""),
            TEXT(INDEX(validDates, 2), ""mmm d, yyyy"")
          )
 "&amp;"       )
      )
    ),
    """"
  )
)
"),"")</f>
        <v/>
      </c>
      <c r="BA756" s="65" t="str">
        <f t="shared" si="13"/>
        <v/>
      </c>
      <c r="BB756" s="63"/>
      <c r="BC756" s="64"/>
      <c r="BD756" s="64"/>
      <c r="BE756" s="64"/>
      <c r="BF756" s="64" t="str">
        <f>IFERROR(__xludf.DUMMYFUNCTION("IF(
  OR($AJ756=""Full Payment"",$AJ756=""P1"", $AJ756=""P2""),
  """",
  IF(
    AND(
      NOT(ISBLANK($K756)),
      OR(
        Q756=""Standard Booking, P3"",
        Q756=""Standard Booking, P4""
      )
    ),
    LET(
      resDate,   $K756,
      "&amp;"tourDate,  $N756,
      monthCount, DATEDIF(resDate, tourDate, ""M"") + 1,
      secondDates, ARRAYFORMULA(
        DATE(
          YEAR(resDate),
          MONTH(resDate) + SEQUENCE(monthCount),
          2
        )
      ),
      validDates, FILTER(
  "&amp;"      secondDates,
        (secondDates &gt; resDate + 2) *
        (secondDates &lt;= tourDate - 3)
      ),
      IF(
        $AJ756=""P4"",
        IF(
          COUNTA(validDates) &lt; 3,
          """",
          TEXT(INDEX(validDates, 3), ""mmm d, yyyy"")
  "&amp;"      ),
        IF(
          $AJ756=""P3"",
          IF(
            COUNTA(validDates) &lt; 3,
            """",
            TEXT(INDEX(validDates, 3), ""mmm d, yyyy"")
          ),
          IF(
            COUNTA(validDates) &lt; 3,
            """",
    "&amp;"        TEXTJOIN("", "", TRUE,
              TEXT(INDEX(validDates, 1), ""mmm d, yyyy""),
              TEXT(INDEX(validDates, 2), ""mmm d, yyyy""),
              TEXT(INDEX(validDates, 3), ""mmm d, yyyy"")
            )
          )
        )
      )
    "&amp;"),
    """"
  )
)
"),"")</f>
        <v/>
      </c>
      <c r="BG756" s="65" t="str">
        <f t="shared" si="14"/>
        <v/>
      </c>
      <c r="BH756" s="63"/>
      <c r="BI756" s="64"/>
      <c r="BJ756" s="64"/>
      <c r="BK756" s="64"/>
      <c r="BL756" s="64" t="str">
        <f>IFERROR(__xludf.DUMMYFUNCTION("IF(
  OR($AJ756=""Full Payment"",$AJ756=""P1"",$AJ756=""P2"",$AJ756=""P3""),
  """",
  IF(
    AND(
      NOT(ISBLANK($K756)),
      $Q756=""Standard Booking, P4""
    ),
    LET(
      resDate,   $K756,
      tourDate,  $N756,
      monthCount, DATEDIF(r"&amp;"esDate, tourDate, ""M"") + 1,
      secondDates, ARRAYFORMULA(
        DATE(
          YEAR(resDate),
          MONTH(resDate) + SEQUENCE(monthCount),
          2
        )
      ),
      validDates, FILTER(
        secondDates,
        (secondDates &gt; res"&amp;"Date + 2) *
        (secondDates &lt;= tourDate - 3)
      ),
      IF(
        $AJ756=""P4"",
        IF(
          COUNTA(validDates) &lt; 4,
          """",
          TEXT(
            INDEX(validDates, 4),
            ""mmm d, yyyy""
          )
        ),
"&amp;"        IF(
          COUNTA(validDates) &lt; 4,
          """",
          TEXTJOIN(
            "", "", TRUE,
            TEXT(INDEX(validDates, 1), ""mmm d, yyyy""),
            TEXT(INDEX(validDates, 2), ""mmm d, yyyy""),
            TEXT(INDEX(validDates"&amp;", 3), ""mmm d, yyyy""),
            TEXT(INDEX(validDates, 4), ""mmm d, yyyy"")
          )
        )
      )
    ),
    """"
  )
)
"),"")</f>
        <v/>
      </c>
      <c r="BM756" s="65" t="str">
        <f t="shared" si="15"/>
        <v/>
      </c>
      <c r="BN756" s="66"/>
      <c r="BO756" s="67"/>
      <c r="BP756" s="49" t="b">
        <v>0</v>
      </c>
      <c r="BQ756" s="49" t="b">
        <v>0</v>
      </c>
      <c r="BR756" s="68"/>
      <c r="BS756" s="69"/>
      <c r="BT756" s="70" t="b">
        <v>0</v>
      </c>
      <c r="BU756" s="71"/>
      <c r="BV756" s="72"/>
      <c r="BW756" s="86" t="b">
        <v>0</v>
      </c>
      <c r="BX756" s="87"/>
    </row>
    <row r="757">
      <c r="A757" s="35" t="str">
        <f t="shared" si="1"/>
        <v/>
      </c>
      <c r="B757" s="36" t="str">
        <f t="shared" si="2"/>
        <v/>
      </c>
      <c r="C757" s="36" t="str">
        <f t="array" ref="C757">IF(
  M757="",
  "",
  IFERROR(
    INDEX(
      '{INDEX} Tour Packages'!$A:$ZZ,
      MATCH(
        M757,
        INDEX(
          '{INDEX} Tour Packages'!$A:$ZZ,
          ,
          MATCH("Tour Package Name", '{INDEX} Tour Packages'!$4:$4, 0)
        ),
        0
      ),
      MATCH("Tour Code", '{INDEX} Tour Packages'!$4:$4, 0)
    ),
    "XXX"
  )
)
</f>
        <v/>
      </c>
      <c r="D757" s="36" t="str">
        <f t="shared" si="3"/>
        <v/>
      </c>
      <c r="E757" s="36" t="str">
        <f t="shared" si="4"/>
        <v/>
      </c>
      <c r="F757" s="37" t="str">
        <f t="shared" si="5"/>
        <v/>
      </c>
      <c r="G757" s="89"/>
      <c r="H757" s="89"/>
      <c r="I757" s="90"/>
      <c r="J757" s="40" t="str">
        <f t="shared" si="16"/>
        <v> </v>
      </c>
      <c r="K757" s="91"/>
      <c r="L757" s="55"/>
      <c r="M757" s="55"/>
      <c r="N757" s="91"/>
      <c r="O757" s="43" t="str">
        <f>IFERROR(__xludf.DUMMYFUNCTION("IF(N757="""","""",IFERROR(
  N757 + VALUE(REGEXEXTRACT(P757, ""(\d+)\s+Days"")),
  """"
)
)"),"")</f>
        <v/>
      </c>
      <c r="P757" s="43" t="str">
        <f t="array" ref="P757">IFERROR(
  INDEX(
    INDEX('{INDEX} Tour Packages'!$A:$ZZ, , MATCH(P$3, '{INDEX} Tour Packages'!$4:$4, 0)),
    MATCH(M757, INDEX('{INDEX} Tour Packages'!$A:$ZZ,0, MATCH("Tour Package Name", '{INDEX} Tour Packages'!$4:$4, 0)), 0)
  ),
"")
</f>
        <v/>
      </c>
      <c r="Q757" s="44" t="str">
        <f t="shared" si="7"/>
        <v/>
      </c>
      <c r="R757" s="44" t="str">
        <f>IFERROR(__xludf.DUMMYFUNCTION("IF(OR(ISBLANK(K757), ISBLANK(N757)), """", 
  LET(
    resDate, K757,
    tourDate, N757,
    monthCount, MAX(0, DATEDIF(resDate, tourDate - 3, ""M"") + 1),
    secondDates, ARRAYFORMULA(DATE(YEAR(resDate), MONTH(resDate) + SEQUENCE(monthCount), 2)),
    "&amp;"validDates, FILTER(secondDates, (secondDates &gt; resDate + 2) * (secondDates &lt;= tourDate - 3)),
    IF(ISERROR(validDates), 0, COUNTA(validDates))
  )
)
"),"")</f>
        <v/>
      </c>
      <c r="S757" s="44" t="str">
        <f t="shared" si="8"/>
        <v/>
      </c>
      <c r="T757" s="45" t="str">
        <f t="array" ref="T757">IF(ISBLANK(BO757),IFERROR(
  INDEX(
    INDEX('{INDEX} Payment Terms'!$A:$G, , MATCH(T$3, '{INDEX} Payment Terms'!$4:$4, 0)),
    MATCH(Q757, INDEX('{INDEX} Payment Terms'!$A:$G,0, MATCH("Payment Condition", '{INDEX} Payment Terms'!$4:$4, 0)), 0)
  ),
""),"Cancelled")
</f>
        <v/>
      </c>
      <c r="U757" s="46" t="b">
        <v>0</v>
      </c>
      <c r="V757" s="47" t="str">
        <f>IFERROR(__xludf.DUMMYFUNCTION("IF(OR(L757=""Duo Booking"", L757=""Group Booking""),
IF(U757=FALSE,"""",
    LET(
      bookingType, L757,
      tour, M757,
      mainFirst, H757,
      mainLast, I757,
      mainEmail, G757,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$L$4:L757, bookingType,
          $M$4:M757, tour,
          $H$4:H757, mainFirst,
          $I$4:I757, mainLast,
          $G$4:G757, mainEmail
        ),
        ""000""
      ),
  "&amp;"    baseID &amp; ""-"" &amp; memberNumber
    )
  ),
  """"
)
"),"")</f>
        <v/>
      </c>
      <c r="W757" s="48"/>
      <c r="X757" s="85" t="b">
        <v>0</v>
      </c>
      <c r="Y757" s="85" t="b">
        <v>0</v>
      </c>
      <c r="Z757" s="85" t="b">
        <v>0</v>
      </c>
      <c r="AA757" s="50"/>
      <c r="AB757" s="51"/>
      <c r="AC757" s="85" t="b">
        <v>0</v>
      </c>
      <c r="AD757" s="92"/>
      <c r="AE757" s="88"/>
      <c r="AF757" s="36" t="str">
        <f t="array" ref="AF757">IF(M757="","",INDEX(
      '{INDEX} Tour Packages'!$A:$ZP,
      MATCH($M757, '{INDEX} Tour Packages'!$A:$A, 0),
      MATCH(AF$3, '{INDEX} Tour Packages'!$4:$4, 0)
    ))</f>
        <v/>
      </c>
      <c r="AG757" s="36" t="str">
        <f t="array" ref="AG757">IF(M757="","",INDEX(
      '{INDEX} Tour Packages'!$A:$ZP,
      MATCH($M757, '{INDEX} Tour Packages'!$A:$A, 0),
      MATCH(AG$3, '{INDEX} Tour Packages'!$4:$4, 0)
    ))</f>
        <v/>
      </c>
      <c r="AH757" s="36" t="str">
        <f t="array" ref="AH757">IF(M757="","",INDEX(
      '{INDEX} Tour Packages'!$A:$ZP,
      MATCH($M757, '{INDEX} Tour Packages'!$A:$A, 0),
      MATCH(AH$3, '{INDEX} Tour Packages'!$4:$4, 0)
    ))</f>
        <v/>
      </c>
      <c r="AI757" s="54" t="str">
        <f t="shared" si="9"/>
        <v/>
      </c>
      <c r="AJ757" s="42"/>
      <c r="AK757" s="55"/>
      <c r="AL757" s="46" t="b">
        <v>0</v>
      </c>
      <c r="AM757" s="56"/>
      <c r="AN757" s="57" t="str">
        <f t="shared" si="10"/>
        <v/>
      </c>
      <c r="AO757" s="58" t="str">
        <f t="shared" si="11"/>
        <v/>
      </c>
      <c r="AP757" s="59"/>
      <c r="AQ757" s="60"/>
      <c r="AR757" s="61"/>
      <c r="AS757" s="61"/>
      <c r="AT757" s="61" t="str">
        <f>IFERROR(__xludf.DUMMYFUNCTION("IF( 
  OR($AJ757=""Full Payment"", ISBLANK($K757)),
  """",
  IF(
    OR(
      Q757=""Standard Booking, P1"",
      Q757=""Standard Booking, P2"",
      Q757=""Standard Booking, P3"",
      Q757=""Standard Booking, P4""
    ),
    LET(
      resDate,   $"&amp;"K757,
      tourDate,  $N757,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7" s="62" t="str">
        <f t="shared" si="12"/>
        <v/>
      </c>
      <c r="AV757" s="63"/>
      <c r="AW757" s="64"/>
      <c r="AX757" s="64"/>
      <c r="AY757" s="64"/>
      <c r="AZ757" s="64" t="str">
        <f>IFERROR(__xludf.DUMMYFUNCTION("IF(
  OR($AJ757=""Full Payment"",$AJ757=""P1"", ISBLANK($K757)),
  """",
  IF(
    OR(
      $Q757=""Standard Booking, P2"",
      $Q757=""Standard Booking, P3"",
      $Q757=""Standard Booking, P4""
    ),
    LET(
      resDate,   $K757,
      tourDate,"&amp;"  $N757,
      monthCount, DATEDIF(resDate, tourDate, ""M"") + 1,
      secondDates, ARRAYFORMULA(
        DATE(
          YEAR(resDate),
          MONTH(resDate) + SEQUENCE(monthCount),
          2
        )
      ),
      validDates, FILTER(
        sec"&amp;"ondDates,
        (secondDates &gt; resDate + 2) *
        (secondDates &lt;= tourDate - 3)
      ),
      IF(
        OR($AJ757=""P2"", $AJ757=""P3"", $AJ757=""P4""),
        IF(
          COUNTA(validDates) &lt; 2,
          """",
          TEXT(INDEX(validDates"&amp;", 2), ""mmm d, yyyy"")
        ),
        IF(
          COUNTA(validDates) &lt; 2,
          """",
          TEXTJOIN("", "", TRUE,
            TEXT(INDEX(validDates, 1), ""mmm d, yyyy""),
            TEXT(INDEX(validDates, 2), ""mmm d, yyyy"")
          )
 "&amp;"       )
      )
    ),
    """"
  )
)
"),"")</f>
        <v/>
      </c>
      <c r="BA757" s="65" t="str">
        <f t="shared" si="13"/>
        <v/>
      </c>
      <c r="BB757" s="63"/>
      <c r="BC757" s="64"/>
      <c r="BD757" s="64"/>
      <c r="BE757" s="64"/>
      <c r="BF757" s="64" t="str">
        <f>IFERROR(__xludf.DUMMYFUNCTION("IF(
  OR($AJ757=""Full Payment"",$AJ757=""P1"", $AJ757=""P2""),
  """",
  IF(
    AND(
      NOT(ISBLANK($K757)),
      OR(
        Q757=""Standard Booking, P3"",
        Q757=""Standard Booking, P4""
      )
    ),
    LET(
      resDate,   $K757,
      "&amp;"tourDate,  $N757,
      monthCount, DATEDIF(resDate, tourDate, ""M"") + 1,
      secondDates, ARRAYFORMULA(
        DATE(
          YEAR(resDate),
          MONTH(resDate) + SEQUENCE(monthCount),
          2
        )
      ),
      validDates, FILTER(
  "&amp;"      secondDates,
        (secondDates &gt; resDate + 2) *
        (secondDates &lt;= tourDate - 3)
      ),
      IF(
        $AJ757=""P4"",
        IF(
          COUNTA(validDates) &lt; 3,
          """",
          TEXT(INDEX(validDates, 3), ""mmm d, yyyy"")
  "&amp;"      ),
        IF(
          $AJ757=""P3"",
          IF(
            COUNTA(validDates) &lt; 3,
            """",
            TEXT(INDEX(validDates, 3), ""mmm d, yyyy"")
          ),
          IF(
            COUNTA(validDates) &lt; 3,
            """",
    "&amp;"        TEXTJOIN("", "", TRUE,
              TEXT(INDEX(validDates, 1), ""mmm d, yyyy""),
              TEXT(INDEX(validDates, 2), ""mmm d, yyyy""),
              TEXT(INDEX(validDates, 3), ""mmm d, yyyy"")
            )
          )
        )
      )
    "&amp;"),
    """"
  )
)
"),"")</f>
        <v/>
      </c>
      <c r="BG757" s="65" t="str">
        <f t="shared" si="14"/>
        <v/>
      </c>
      <c r="BH757" s="63"/>
      <c r="BI757" s="64"/>
      <c r="BJ757" s="64"/>
      <c r="BK757" s="64"/>
      <c r="BL757" s="64" t="str">
        <f>IFERROR(__xludf.DUMMYFUNCTION("IF(
  OR($AJ757=""Full Payment"",$AJ757=""P1"",$AJ757=""P2"",$AJ757=""P3""),
  """",
  IF(
    AND(
      NOT(ISBLANK($K757)),
      $Q757=""Standard Booking, P4""
    ),
    LET(
      resDate,   $K757,
      tourDate,  $N757,
      monthCount, DATEDIF(r"&amp;"esDate, tourDate, ""M"") + 1,
      secondDates, ARRAYFORMULA(
        DATE(
          YEAR(resDate),
          MONTH(resDate) + SEQUENCE(monthCount),
          2
        )
      ),
      validDates, FILTER(
        secondDates,
        (secondDates &gt; res"&amp;"Date + 2) *
        (secondDates &lt;= tourDate - 3)
      ),
      IF(
        $AJ757=""P4"",
        IF(
          COUNTA(validDates) &lt; 4,
          """",
          TEXT(
            INDEX(validDates, 4),
            ""mmm d, yyyy""
          )
        ),
"&amp;"        IF(
          COUNTA(validDates) &lt; 4,
          """",
          TEXTJOIN(
            "", "", TRUE,
            TEXT(INDEX(validDates, 1), ""mmm d, yyyy""),
            TEXT(INDEX(validDates, 2), ""mmm d, yyyy""),
            TEXT(INDEX(validDates"&amp;", 3), ""mmm d, yyyy""),
            TEXT(INDEX(validDates, 4), ""mmm d, yyyy"")
          )
        )
      )
    ),
    """"
  )
)
"),"")</f>
        <v/>
      </c>
      <c r="BM757" s="65" t="str">
        <f t="shared" si="15"/>
        <v/>
      </c>
      <c r="BN757" s="66"/>
      <c r="BO757" s="67"/>
      <c r="BP757" s="49" t="b">
        <v>0</v>
      </c>
      <c r="BQ757" s="49" t="b">
        <v>0</v>
      </c>
      <c r="BR757" s="68"/>
      <c r="BS757" s="69"/>
      <c r="BT757" s="70" t="b">
        <v>0</v>
      </c>
      <c r="BU757" s="71"/>
      <c r="BV757" s="72"/>
      <c r="BW757" s="86" t="b">
        <v>0</v>
      </c>
      <c r="BX757" s="87"/>
    </row>
    <row r="758">
      <c r="A758" s="35" t="str">
        <f t="shared" si="1"/>
        <v/>
      </c>
      <c r="B758" s="36" t="str">
        <f t="shared" si="2"/>
        <v/>
      </c>
      <c r="C758" s="36" t="str">
        <f t="array" ref="C758">IF(
  M758="",
  "",
  IFERROR(
    INDEX(
      '{INDEX} Tour Packages'!$A:$ZZ,
      MATCH(
        M758,
        INDEX(
          '{INDEX} Tour Packages'!$A:$ZZ,
          ,
          MATCH("Tour Package Name", '{INDEX} Tour Packages'!$4:$4, 0)
        ),
        0
      ),
      MATCH("Tour Code", '{INDEX} Tour Packages'!$4:$4, 0)
    ),
    "XXX"
  )
)
</f>
        <v/>
      </c>
      <c r="D758" s="36" t="str">
        <f t="shared" si="3"/>
        <v/>
      </c>
      <c r="E758" s="36" t="str">
        <f t="shared" si="4"/>
        <v/>
      </c>
      <c r="F758" s="37" t="str">
        <f t="shared" si="5"/>
        <v/>
      </c>
      <c r="G758" s="89"/>
      <c r="H758" s="89"/>
      <c r="I758" s="90"/>
      <c r="J758" s="40" t="str">
        <f t="shared" si="16"/>
        <v> </v>
      </c>
      <c r="K758" s="91"/>
      <c r="L758" s="55"/>
      <c r="M758" s="55"/>
      <c r="N758" s="91"/>
      <c r="O758" s="43" t="str">
        <f>IFERROR(__xludf.DUMMYFUNCTION("IF(N758="""","""",IFERROR(
  N758 + VALUE(REGEXEXTRACT(P758, ""(\d+)\s+Days"")),
  """"
)
)"),"")</f>
        <v/>
      </c>
      <c r="P758" s="43" t="str">
        <f t="array" ref="P758">IFERROR(
  INDEX(
    INDEX('{INDEX} Tour Packages'!$A:$ZZ, , MATCH(P$3, '{INDEX} Tour Packages'!$4:$4, 0)),
    MATCH(M758, INDEX('{INDEX} Tour Packages'!$A:$ZZ,0, MATCH("Tour Package Name", '{INDEX} Tour Packages'!$4:$4, 0)), 0)
  ),
"")
</f>
        <v/>
      </c>
      <c r="Q758" s="44" t="str">
        <f t="shared" si="7"/>
        <v/>
      </c>
      <c r="R758" s="44" t="str">
        <f>IFERROR(__xludf.DUMMYFUNCTION("IF(OR(ISBLANK(K758), ISBLANK(N758)), """", 
  LET(
    resDate, K758,
    tourDate, N758,
    monthCount, MAX(0, DATEDIF(resDate, tourDate - 3, ""M"") + 1),
    secondDates, ARRAYFORMULA(DATE(YEAR(resDate), MONTH(resDate) + SEQUENCE(monthCount), 2)),
    "&amp;"validDates, FILTER(secondDates, (secondDates &gt; resDate + 2) * (secondDates &lt;= tourDate - 3)),
    IF(ISERROR(validDates), 0, COUNTA(validDates))
  )
)
"),"")</f>
        <v/>
      </c>
      <c r="S758" s="44" t="str">
        <f t="shared" si="8"/>
        <v/>
      </c>
      <c r="T758" s="45" t="str">
        <f t="array" ref="T758">IF(ISBLANK(BO758),IFERROR(
  INDEX(
    INDEX('{INDEX} Payment Terms'!$A:$G, , MATCH(T$3, '{INDEX} Payment Terms'!$4:$4, 0)),
    MATCH(Q758, INDEX('{INDEX} Payment Terms'!$A:$G,0, MATCH("Payment Condition", '{INDEX} Payment Terms'!$4:$4, 0)), 0)
  ),
""),"Cancelled")
</f>
        <v/>
      </c>
      <c r="U758" s="46" t="b">
        <v>0</v>
      </c>
      <c r="V758" s="47" t="str">
        <f>IFERROR(__xludf.DUMMYFUNCTION("IF(OR(L758=""Duo Booking"", L758=""Group Booking""),
IF(U758=FALSE,"""",
    LET(
      bookingType, L758,
      tour, M758,
      mainFirst, H758,
      mainLast, I758,
      mainEmail, G758,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$L$4:L758, bookingType,
          $M$4:M758, tour,
          $H$4:H758, mainFirst,
          $I$4:I758, mainLast,
          $G$4:G758, mainEmail
        ),
        ""000""
      ),
  "&amp;"    baseID &amp; ""-"" &amp; memberNumber
    )
  ),
  """"
)
"),"")</f>
        <v/>
      </c>
      <c r="W758" s="48"/>
      <c r="X758" s="85" t="b">
        <v>0</v>
      </c>
      <c r="Y758" s="85" t="b">
        <v>0</v>
      </c>
      <c r="Z758" s="85" t="b">
        <v>0</v>
      </c>
      <c r="AA758" s="50"/>
      <c r="AB758" s="51"/>
      <c r="AC758" s="85" t="b">
        <v>0</v>
      </c>
      <c r="AD758" s="92"/>
      <c r="AE758" s="88"/>
      <c r="AF758" s="36" t="str">
        <f t="array" ref="AF758">IF(M758="","",INDEX(
      '{INDEX} Tour Packages'!$A:$ZP,
      MATCH($M758, '{INDEX} Tour Packages'!$A:$A, 0),
      MATCH(AF$3, '{INDEX} Tour Packages'!$4:$4, 0)
    ))</f>
        <v/>
      </c>
      <c r="AG758" s="36" t="str">
        <f t="array" ref="AG758">IF(M758="","",INDEX(
      '{INDEX} Tour Packages'!$A:$ZP,
      MATCH($M758, '{INDEX} Tour Packages'!$A:$A, 0),
      MATCH(AG$3, '{INDEX} Tour Packages'!$4:$4, 0)
    ))</f>
        <v/>
      </c>
      <c r="AH758" s="36" t="str">
        <f t="array" ref="AH758">IF(M758="","",INDEX(
      '{INDEX} Tour Packages'!$A:$ZP,
      MATCH($M758, '{INDEX} Tour Packages'!$A:$A, 0),
      MATCH(AH$3, '{INDEX} Tour Packages'!$4:$4, 0)
    ))</f>
        <v/>
      </c>
      <c r="AI758" s="54" t="str">
        <f t="shared" si="9"/>
        <v/>
      </c>
      <c r="AJ758" s="42"/>
      <c r="AK758" s="55"/>
      <c r="AL758" s="46" t="b">
        <v>0</v>
      </c>
      <c r="AM758" s="56"/>
      <c r="AN758" s="57" t="str">
        <f t="shared" si="10"/>
        <v/>
      </c>
      <c r="AO758" s="58" t="str">
        <f t="shared" si="11"/>
        <v/>
      </c>
      <c r="AP758" s="59"/>
      <c r="AQ758" s="60"/>
      <c r="AR758" s="61"/>
      <c r="AS758" s="61"/>
      <c r="AT758" s="61" t="str">
        <f>IFERROR(__xludf.DUMMYFUNCTION("IF( 
  OR($AJ758=""Full Payment"", ISBLANK($K758)),
  """",
  IF(
    OR(
      Q758=""Standard Booking, P1"",
      Q758=""Standard Booking, P2"",
      Q758=""Standard Booking, P3"",
      Q758=""Standard Booking, P4""
    ),
    LET(
      resDate,   $"&amp;"K758,
      tourDate,  $N758,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8" s="62" t="str">
        <f t="shared" si="12"/>
        <v/>
      </c>
      <c r="AV758" s="63"/>
      <c r="AW758" s="64"/>
      <c r="AX758" s="64"/>
      <c r="AY758" s="64"/>
      <c r="AZ758" s="64" t="str">
        <f>IFERROR(__xludf.DUMMYFUNCTION("IF(
  OR($AJ758=""Full Payment"",$AJ758=""P1"", ISBLANK($K758)),
  """",
  IF(
    OR(
      $Q758=""Standard Booking, P2"",
      $Q758=""Standard Booking, P3"",
      $Q758=""Standard Booking, P4""
    ),
    LET(
      resDate,   $K758,
      tourDate,"&amp;"  $N758,
      monthCount, DATEDIF(resDate, tourDate, ""M"") + 1,
      secondDates, ARRAYFORMULA(
        DATE(
          YEAR(resDate),
          MONTH(resDate) + SEQUENCE(monthCount),
          2
        )
      ),
      validDates, FILTER(
        sec"&amp;"ondDates,
        (secondDates &gt; resDate + 2) *
        (secondDates &lt;= tourDate - 3)
      ),
      IF(
        OR($AJ758=""P2"", $AJ758=""P3"", $AJ758=""P4""),
        IF(
          COUNTA(validDates) &lt; 2,
          """",
          TEXT(INDEX(validDates"&amp;", 2), ""mmm d, yyyy"")
        ),
        IF(
          COUNTA(validDates) &lt; 2,
          """",
          TEXTJOIN("", "", TRUE,
            TEXT(INDEX(validDates, 1), ""mmm d, yyyy""),
            TEXT(INDEX(validDates, 2), ""mmm d, yyyy"")
          )
 "&amp;"       )
      )
    ),
    """"
  )
)
"),"")</f>
        <v/>
      </c>
      <c r="BA758" s="65" t="str">
        <f t="shared" si="13"/>
        <v/>
      </c>
      <c r="BB758" s="63"/>
      <c r="BC758" s="64"/>
      <c r="BD758" s="64"/>
      <c r="BE758" s="64"/>
      <c r="BF758" s="64" t="str">
        <f>IFERROR(__xludf.DUMMYFUNCTION("IF(
  OR($AJ758=""Full Payment"",$AJ758=""P1"", $AJ758=""P2""),
  """",
  IF(
    AND(
      NOT(ISBLANK($K758)),
      OR(
        Q758=""Standard Booking, P3"",
        Q758=""Standard Booking, P4""
      )
    ),
    LET(
      resDate,   $K758,
      "&amp;"tourDate,  $N758,
      monthCount, DATEDIF(resDate, tourDate, ""M"") + 1,
      secondDates, ARRAYFORMULA(
        DATE(
          YEAR(resDate),
          MONTH(resDate) + SEQUENCE(monthCount),
          2
        )
      ),
      validDates, FILTER(
  "&amp;"      secondDates,
        (secondDates &gt; resDate + 2) *
        (secondDates &lt;= tourDate - 3)
      ),
      IF(
        $AJ758=""P4"",
        IF(
          COUNTA(validDates) &lt; 3,
          """",
          TEXT(INDEX(validDates, 3), ""mmm d, yyyy"")
  "&amp;"      ),
        IF(
          $AJ758=""P3"",
          IF(
            COUNTA(validDates) &lt; 3,
            """",
            TEXT(INDEX(validDates, 3), ""mmm d, yyyy"")
          ),
          IF(
            COUNTA(validDates) &lt; 3,
            """",
    "&amp;"        TEXTJOIN("", "", TRUE,
              TEXT(INDEX(validDates, 1), ""mmm d, yyyy""),
              TEXT(INDEX(validDates, 2), ""mmm d, yyyy""),
              TEXT(INDEX(validDates, 3), ""mmm d, yyyy"")
            )
          )
        )
      )
    "&amp;"),
    """"
  )
)
"),"")</f>
        <v/>
      </c>
      <c r="BG758" s="65" t="str">
        <f t="shared" si="14"/>
        <v/>
      </c>
      <c r="BH758" s="63"/>
      <c r="BI758" s="64"/>
      <c r="BJ758" s="64"/>
      <c r="BK758" s="64"/>
      <c r="BL758" s="64" t="str">
        <f>IFERROR(__xludf.DUMMYFUNCTION("IF(
  OR($AJ758=""Full Payment"",$AJ758=""P1"",$AJ758=""P2"",$AJ758=""P3""),
  """",
  IF(
    AND(
      NOT(ISBLANK($K758)),
      $Q758=""Standard Booking, P4""
    ),
    LET(
      resDate,   $K758,
      tourDate,  $N758,
      monthCount, DATEDIF(r"&amp;"esDate, tourDate, ""M"") + 1,
      secondDates, ARRAYFORMULA(
        DATE(
          YEAR(resDate),
          MONTH(resDate) + SEQUENCE(monthCount),
          2
        )
      ),
      validDates, FILTER(
        secondDates,
        (secondDates &gt; res"&amp;"Date + 2) *
        (secondDates &lt;= tourDate - 3)
      ),
      IF(
        $AJ758=""P4"",
        IF(
          COUNTA(validDates) &lt; 4,
          """",
          TEXT(
            INDEX(validDates, 4),
            ""mmm d, yyyy""
          )
        ),
"&amp;"        IF(
          COUNTA(validDates) &lt; 4,
          """",
          TEXTJOIN(
            "", "", TRUE,
            TEXT(INDEX(validDates, 1), ""mmm d, yyyy""),
            TEXT(INDEX(validDates, 2), ""mmm d, yyyy""),
            TEXT(INDEX(validDates"&amp;", 3), ""mmm d, yyyy""),
            TEXT(INDEX(validDates, 4), ""mmm d, yyyy"")
          )
        )
      )
    ),
    """"
  )
)
"),"")</f>
        <v/>
      </c>
      <c r="BM758" s="65" t="str">
        <f t="shared" si="15"/>
        <v/>
      </c>
      <c r="BN758" s="66"/>
      <c r="BO758" s="67"/>
      <c r="BP758" s="49" t="b">
        <v>0</v>
      </c>
      <c r="BQ758" s="49" t="b">
        <v>0</v>
      </c>
      <c r="BR758" s="68"/>
      <c r="BS758" s="69"/>
      <c r="BT758" s="70" t="b">
        <v>0</v>
      </c>
      <c r="BU758" s="71"/>
      <c r="BV758" s="72"/>
      <c r="BW758" s="86" t="b">
        <v>0</v>
      </c>
      <c r="BX758" s="87"/>
    </row>
    <row r="759">
      <c r="A759" s="35" t="str">
        <f t="shared" si="1"/>
        <v/>
      </c>
      <c r="B759" s="36" t="str">
        <f t="shared" si="2"/>
        <v/>
      </c>
      <c r="C759" s="36" t="str">
        <f t="array" ref="C759">IF(
  M759="",
  "",
  IFERROR(
    INDEX(
      '{INDEX} Tour Packages'!$A:$ZZ,
      MATCH(
        M759,
        INDEX(
          '{INDEX} Tour Packages'!$A:$ZZ,
          ,
          MATCH("Tour Package Name", '{INDEX} Tour Packages'!$4:$4, 0)
        ),
        0
      ),
      MATCH("Tour Code", '{INDEX} Tour Packages'!$4:$4, 0)
    ),
    "XXX"
  )
)
</f>
        <v/>
      </c>
      <c r="D759" s="36" t="str">
        <f t="shared" si="3"/>
        <v/>
      </c>
      <c r="E759" s="36" t="str">
        <f t="shared" si="4"/>
        <v/>
      </c>
      <c r="F759" s="37" t="str">
        <f t="shared" si="5"/>
        <v/>
      </c>
      <c r="G759" s="89"/>
      <c r="H759" s="89"/>
      <c r="I759" s="90"/>
      <c r="J759" s="40" t="str">
        <f t="shared" si="16"/>
        <v> </v>
      </c>
      <c r="K759" s="91"/>
      <c r="L759" s="55"/>
      <c r="M759" s="55"/>
      <c r="N759" s="91"/>
      <c r="O759" s="43" t="str">
        <f>IFERROR(__xludf.DUMMYFUNCTION("IF(N759="""","""",IFERROR(
  N759 + VALUE(REGEXEXTRACT(P759, ""(\d+)\s+Days"")),
  """"
)
)"),"")</f>
        <v/>
      </c>
      <c r="P759" s="43" t="str">
        <f t="array" ref="P759">IFERROR(
  INDEX(
    INDEX('{INDEX} Tour Packages'!$A:$ZZ, , MATCH(P$3, '{INDEX} Tour Packages'!$4:$4, 0)),
    MATCH(M759, INDEX('{INDEX} Tour Packages'!$A:$ZZ,0, MATCH("Tour Package Name", '{INDEX} Tour Packages'!$4:$4, 0)), 0)
  ),
"")
</f>
        <v/>
      </c>
      <c r="Q759" s="44" t="str">
        <f t="shared" si="7"/>
        <v/>
      </c>
      <c r="R759" s="44" t="str">
        <f>IFERROR(__xludf.DUMMYFUNCTION("IF(OR(ISBLANK(K759), ISBLANK(N759)), """", 
  LET(
    resDate, K759,
    tourDate, N759,
    monthCount, MAX(0, DATEDIF(resDate, tourDate - 3, ""M"") + 1),
    secondDates, ARRAYFORMULA(DATE(YEAR(resDate), MONTH(resDate) + SEQUENCE(monthCount), 2)),
    "&amp;"validDates, FILTER(secondDates, (secondDates &gt; resDate + 2) * (secondDates &lt;= tourDate - 3)),
    IF(ISERROR(validDates), 0, COUNTA(validDates))
  )
)
"),"")</f>
        <v/>
      </c>
      <c r="S759" s="44" t="str">
        <f t="shared" si="8"/>
        <v/>
      </c>
      <c r="T759" s="45" t="str">
        <f t="array" ref="T759">IF(ISBLANK(BO759),IFERROR(
  INDEX(
    INDEX('{INDEX} Payment Terms'!$A:$G, , MATCH(T$3, '{INDEX} Payment Terms'!$4:$4, 0)),
    MATCH(Q759, INDEX('{INDEX} Payment Terms'!$A:$G,0, MATCH("Payment Condition", '{INDEX} Payment Terms'!$4:$4, 0)), 0)
  ),
""),"Cancelled")
</f>
        <v/>
      </c>
      <c r="U759" s="46" t="b">
        <v>0</v>
      </c>
      <c r="V759" s="47" t="str">
        <f>IFERROR(__xludf.DUMMYFUNCTION("IF(OR(L759=""Duo Booking"", L759=""Group Booking""),
IF(U759=FALSE,"""",
    LET(
      bookingType, L759,
      tour, M759,
      mainFirst, H759,
      mainLast, I759,
      mainEmail, G759,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$L$4:L759, bookingType,
          $M$4:M759, tour,
          $H$4:H759, mainFirst,
          $I$4:I759, mainLast,
          $G$4:G759, mainEmail
        ),
        ""000""
      ),
  "&amp;"    baseID &amp; ""-"" &amp; memberNumber
    )
  ),
  """"
)
"),"")</f>
        <v/>
      </c>
      <c r="W759" s="48"/>
      <c r="X759" s="85" t="b">
        <v>0</v>
      </c>
      <c r="Y759" s="85" t="b">
        <v>0</v>
      </c>
      <c r="Z759" s="85" t="b">
        <v>0</v>
      </c>
      <c r="AA759" s="50"/>
      <c r="AB759" s="51"/>
      <c r="AC759" s="85" t="b">
        <v>0</v>
      </c>
      <c r="AD759" s="92"/>
      <c r="AE759" s="88"/>
      <c r="AF759" s="36" t="str">
        <f t="array" ref="AF759">IF(M759="","",INDEX(
      '{INDEX} Tour Packages'!$A:$ZP,
      MATCH($M759, '{INDEX} Tour Packages'!$A:$A, 0),
      MATCH(AF$3, '{INDEX} Tour Packages'!$4:$4, 0)
    ))</f>
        <v/>
      </c>
      <c r="AG759" s="36" t="str">
        <f t="array" ref="AG759">IF(M759="","",INDEX(
      '{INDEX} Tour Packages'!$A:$ZP,
      MATCH($M759, '{INDEX} Tour Packages'!$A:$A, 0),
      MATCH(AG$3, '{INDEX} Tour Packages'!$4:$4, 0)
    ))</f>
        <v/>
      </c>
      <c r="AH759" s="36" t="str">
        <f t="array" ref="AH759">IF(M759="","",INDEX(
      '{INDEX} Tour Packages'!$A:$ZP,
      MATCH($M759, '{INDEX} Tour Packages'!$A:$A, 0),
      MATCH(AH$3, '{INDEX} Tour Packages'!$4:$4, 0)
    ))</f>
        <v/>
      </c>
      <c r="AI759" s="54" t="str">
        <f t="shared" si="9"/>
        <v/>
      </c>
      <c r="AJ759" s="42"/>
      <c r="AK759" s="55"/>
      <c r="AL759" s="46" t="b">
        <v>0</v>
      </c>
      <c r="AM759" s="56"/>
      <c r="AN759" s="57" t="str">
        <f t="shared" si="10"/>
        <v/>
      </c>
      <c r="AO759" s="58" t="str">
        <f t="shared" si="11"/>
        <v/>
      </c>
      <c r="AP759" s="59"/>
      <c r="AQ759" s="60"/>
      <c r="AR759" s="61"/>
      <c r="AS759" s="61"/>
      <c r="AT759" s="61" t="str">
        <f>IFERROR(__xludf.DUMMYFUNCTION("IF( 
  OR($AJ759=""Full Payment"", ISBLANK($K759)),
  """",
  IF(
    OR(
      Q759=""Standard Booking, P1"",
      Q759=""Standard Booking, P2"",
      Q759=""Standard Booking, P3"",
      Q759=""Standard Booking, P4""
    ),
    LET(
      resDate,   $"&amp;"K759,
      tourDate,  $N759,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59" s="62" t="str">
        <f t="shared" si="12"/>
        <v/>
      </c>
      <c r="AV759" s="63"/>
      <c r="AW759" s="64"/>
      <c r="AX759" s="64"/>
      <c r="AY759" s="64"/>
      <c r="AZ759" s="64" t="str">
        <f>IFERROR(__xludf.DUMMYFUNCTION("IF(
  OR($AJ759=""Full Payment"",$AJ759=""P1"", ISBLANK($K759)),
  """",
  IF(
    OR(
      $Q759=""Standard Booking, P2"",
      $Q759=""Standard Booking, P3"",
      $Q759=""Standard Booking, P4""
    ),
    LET(
      resDate,   $K759,
      tourDate,"&amp;"  $N759,
      monthCount, DATEDIF(resDate, tourDate, ""M"") + 1,
      secondDates, ARRAYFORMULA(
        DATE(
          YEAR(resDate),
          MONTH(resDate) + SEQUENCE(monthCount),
          2
        )
      ),
      validDates, FILTER(
        sec"&amp;"ondDates,
        (secondDates &gt; resDate + 2) *
        (secondDates &lt;= tourDate - 3)
      ),
      IF(
        OR($AJ759=""P2"", $AJ759=""P3"", $AJ759=""P4""),
        IF(
          COUNTA(validDates) &lt; 2,
          """",
          TEXT(INDEX(validDates"&amp;", 2), ""mmm d, yyyy"")
        ),
        IF(
          COUNTA(validDates) &lt; 2,
          """",
          TEXTJOIN("", "", TRUE,
            TEXT(INDEX(validDates, 1), ""mmm d, yyyy""),
            TEXT(INDEX(validDates, 2), ""mmm d, yyyy"")
          )
 "&amp;"       )
      )
    ),
    """"
  )
)
"),"")</f>
        <v/>
      </c>
      <c r="BA759" s="65" t="str">
        <f t="shared" si="13"/>
        <v/>
      </c>
      <c r="BB759" s="63"/>
      <c r="BC759" s="64"/>
      <c r="BD759" s="64"/>
      <c r="BE759" s="64"/>
      <c r="BF759" s="64" t="str">
        <f>IFERROR(__xludf.DUMMYFUNCTION("IF(
  OR($AJ759=""Full Payment"",$AJ759=""P1"", $AJ759=""P2""),
  """",
  IF(
    AND(
      NOT(ISBLANK($K759)),
      OR(
        Q759=""Standard Booking, P3"",
        Q759=""Standard Booking, P4""
      )
    ),
    LET(
      resDate,   $K759,
      "&amp;"tourDate,  $N759,
      monthCount, DATEDIF(resDate, tourDate, ""M"") + 1,
      secondDates, ARRAYFORMULA(
        DATE(
          YEAR(resDate),
          MONTH(resDate) + SEQUENCE(monthCount),
          2
        )
      ),
      validDates, FILTER(
  "&amp;"      secondDates,
        (secondDates &gt; resDate + 2) *
        (secondDates &lt;= tourDate - 3)
      ),
      IF(
        $AJ759=""P4"",
        IF(
          COUNTA(validDates) &lt; 3,
          """",
          TEXT(INDEX(validDates, 3), ""mmm d, yyyy"")
  "&amp;"      ),
        IF(
          $AJ759=""P3"",
          IF(
            COUNTA(validDates) &lt; 3,
            """",
            TEXT(INDEX(validDates, 3), ""mmm d, yyyy"")
          ),
          IF(
            COUNTA(validDates) &lt; 3,
            """",
    "&amp;"        TEXTJOIN("", "", TRUE,
              TEXT(INDEX(validDates, 1), ""mmm d, yyyy""),
              TEXT(INDEX(validDates, 2), ""mmm d, yyyy""),
              TEXT(INDEX(validDates, 3), ""mmm d, yyyy"")
            )
          )
        )
      )
    "&amp;"),
    """"
  )
)
"),"")</f>
        <v/>
      </c>
      <c r="BG759" s="65" t="str">
        <f t="shared" si="14"/>
        <v/>
      </c>
      <c r="BH759" s="63"/>
      <c r="BI759" s="64"/>
      <c r="BJ759" s="64"/>
      <c r="BK759" s="64"/>
      <c r="BL759" s="64" t="str">
        <f>IFERROR(__xludf.DUMMYFUNCTION("IF(
  OR($AJ759=""Full Payment"",$AJ759=""P1"",$AJ759=""P2"",$AJ759=""P3""),
  """",
  IF(
    AND(
      NOT(ISBLANK($K759)),
      $Q759=""Standard Booking, P4""
    ),
    LET(
      resDate,   $K759,
      tourDate,  $N759,
      monthCount, DATEDIF(r"&amp;"esDate, tourDate, ""M"") + 1,
      secondDates, ARRAYFORMULA(
        DATE(
          YEAR(resDate),
          MONTH(resDate) + SEQUENCE(monthCount),
          2
        )
      ),
      validDates, FILTER(
        secondDates,
        (secondDates &gt; res"&amp;"Date + 2) *
        (secondDates &lt;= tourDate - 3)
      ),
      IF(
        $AJ759=""P4"",
        IF(
          COUNTA(validDates) &lt; 4,
          """",
          TEXT(
            INDEX(validDates, 4),
            ""mmm d, yyyy""
          )
        ),
"&amp;"        IF(
          COUNTA(validDates) &lt; 4,
          """",
          TEXTJOIN(
            "", "", TRUE,
            TEXT(INDEX(validDates, 1), ""mmm d, yyyy""),
            TEXT(INDEX(validDates, 2), ""mmm d, yyyy""),
            TEXT(INDEX(validDates"&amp;", 3), ""mmm d, yyyy""),
            TEXT(INDEX(validDates, 4), ""mmm d, yyyy"")
          )
        )
      )
    ),
    """"
  )
)
"),"")</f>
        <v/>
      </c>
      <c r="BM759" s="65" t="str">
        <f t="shared" si="15"/>
        <v/>
      </c>
      <c r="BN759" s="66"/>
      <c r="BO759" s="67"/>
      <c r="BP759" s="49" t="b">
        <v>0</v>
      </c>
      <c r="BQ759" s="49" t="b">
        <v>0</v>
      </c>
      <c r="BR759" s="68"/>
      <c r="BS759" s="69"/>
      <c r="BT759" s="70" t="b">
        <v>0</v>
      </c>
      <c r="BU759" s="71"/>
      <c r="BV759" s="72"/>
      <c r="BW759" s="86" t="b">
        <v>0</v>
      </c>
      <c r="BX759" s="87"/>
    </row>
    <row r="760">
      <c r="A760" s="35" t="str">
        <f t="shared" si="1"/>
        <v/>
      </c>
      <c r="B760" s="36" t="str">
        <f t="shared" si="2"/>
        <v/>
      </c>
      <c r="C760" s="36" t="str">
        <f t="array" ref="C760">IF(
  M760="",
  "",
  IFERROR(
    INDEX(
      '{INDEX} Tour Packages'!$A:$ZZ,
      MATCH(
        M760,
        INDEX(
          '{INDEX} Tour Packages'!$A:$ZZ,
          ,
          MATCH("Tour Package Name", '{INDEX} Tour Packages'!$4:$4, 0)
        ),
        0
      ),
      MATCH("Tour Code", '{INDEX} Tour Packages'!$4:$4, 0)
    ),
    "XXX"
  )
)
</f>
        <v/>
      </c>
      <c r="D760" s="36" t="str">
        <f t="shared" si="3"/>
        <v/>
      </c>
      <c r="E760" s="36" t="str">
        <f t="shared" si="4"/>
        <v/>
      </c>
      <c r="F760" s="37" t="str">
        <f t="shared" si="5"/>
        <v/>
      </c>
      <c r="G760" s="89"/>
      <c r="H760" s="89"/>
      <c r="I760" s="90"/>
      <c r="J760" s="40" t="str">
        <f t="shared" si="16"/>
        <v> </v>
      </c>
      <c r="K760" s="91"/>
      <c r="L760" s="55"/>
      <c r="M760" s="55"/>
      <c r="N760" s="91"/>
      <c r="O760" s="43" t="str">
        <f>IFERROR(__xludf.DUMMYFUNCTION("IF(N760="""","""",IFERROR(
  N760 + VALUE(REGEXEXTRACT(P760, ""(\d+)\s+Days"")),
  """"
)
)"),"")</f>
        <v/>
      </c>
      <c r="P760" s="43" t="str">
        <f t="array" ref="P760">IFERROR(
  INDEX(
    INDEX('{INDEX} Tour Packages'!$A:$ZZ, , MATCH(P$3, '{INDEX} Tour Packages'!$4:$4, 0)),
    MATCH(M760, INDEX('{INDEX} Tour Packages'!$A:$ZZ,0, MATCH("Tour Package Name", '{INDEX} Tour Packages'!$4:$4, 0)), 0)
  ),
"")
</f>
        <v/>
      </c>
      <c r="Q760" s="44" t="str">
        <f t="shared" si="7"/>
        <v/>
      </c>
      <c r="R760" s="44" t="str">
        <f>IFERROR(__xludf.DUMMYFUNCTION("IF(OR(ISBLANK(K760), ISBLANK(N760)), """", 
  LET(
    resDate, K760,
    tourDate, N760,
    monthCount, MAX(0, DATEDIF(resDate, tourDate - 3, ""M"") + 1),
    secondDates, ARRAYFORMULA(DATE(YEAR(resDate), MONTH(resDate) + SEQUENCE(monthCount), 2)),
    "&amp;"validDates, FILTER(secondDates, (secondDates &gt; resDate + 2) * (secondDates &lt;= tourDate - 3)),
    IF(ISERROR(validDates), 0, COUNTA(validDates))
  )
)
"),"")</f>
        <v/>
      </c>
      <c r="S760" s="44" t="str">
        <f t="shared" si="8"/>
        <v/>
      </c>
      <c r="T760" s="45" t="str">
        <f t="array" ref="T760">IF(ISBLANK(BO760),IFERROR(
  INDEX(
    INDEX('{INDEX} Payment Terms'!$A:$G, , MATCH(T$3, '{INDEX} Payment Terms'!$4:$4, 0)),
    MATCH(Q760, INDEX('{INDEX} Payment Terms'!$A:$G,0, MATCH("Payment Condition", '{INDEX} Payment Terms'!$4:$4, 0)), 0)
  ),
""),"Cancelled")
</f>
        <v/>
      </c>
      <c r="U760" s="46" t="b">
        <v>0</v>
      </c>
      <c r="V760" s="47" t="str">
        <f>IFERROR(__xludf.DUMMYFUNCTION("IF(OR(L760=""Duo Booking"", L760=""Group Booking""),
IF(U760=FALSE,"""",
    LET(
      bookingType, L760,
      tour, M760,
      mainFirst, H760,
      mainLast, I760,
      mainEmail, G760,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$L$4:L760, bookingType,
          $M$4:M760, tour,
          $H$4:H760, mainFirst,
          $I$4:I760, mainLast,
          $G$4:G760, mainEmail
        ),
        ""000""
      ),
  "&amp;"    baseID &amp; ""-"" &amp; memberNumber
    )
  ),
  """"
)
"),"")</f>
        <v/>
      </c>
      <c r="W760" s="48"/>
      <c r="X760" s="85" t="b">
        <v>0</v>
      </c>
      <c r="Y760" s="85" t="b">
        <v>0</v>
      </c>
      <c r="Z760" s="85" t="b">
        <v>0</v>
      </c>
      <c r="AA760" s="50"/>
      <c r="AB760" s="51"/>
      <c r="AC760" s="85" t="b">
        <v>0</v>
      </c>
      <c r="AD760" s="92"/>
      <c r="AE760" s="88"/>
      <c r="AF760" s="36" t="str">
        <f t="array" ref="AF760">IF(M760="","",INDEX(
      '{INDEX} Tour Packages'!$A:$ZP,
      MATCH($M760, '{INDEX} Tour Packages'!$A:$A, 0),
      MATCH(AF$3, '{INDEX} Tour Packages'!$4:$4, 0)
    ))</f>
        <v/>
      </c>
      <c r="AG760" s="36" t="str">
        <f t="array" ref="AG760">IF(M760="","",INDEX(
      '{INDEX} Tour Packages'!$A:$ZP,
      MATCH($M760, '{INDEX} Tour Packages'!$A:$A, 0),
      MATCH(AG$3, '{INDEX} Tour Packages'!$4:$4, 0)
    ))</f>
        <v/>
      </c>
      <c r="AH760" s="36" t="str">
        <f t="array" ref="AH760">IF(M760="","",INDEX(
      '{INDEX} Tour Packages'!$A:$ZP,
      MATCH($M760, '{INDEX} Tour Packages'!$A:$A, 0),
      MATCH(AH$3, '{INDEX} Tour Packages'!$4:$4, 0)
    ))</f>
        <v/>
      </c>
      <c r="AI760" s="54" t="str">
        <f t="shared" si="9"/>
        <v/>
      </c>
      <c r="AJ760" s="42"/>
      <c r="AK760" s="55"/>
      <c r="AL760" s="46" t="b">
        <v>0</v>
      </c>
      <c r="AM760" s="56"/>
      <c r="AN760" s="57" t="str">
        <f t="shared" si="10"/>
        <v/>
      </c>
      <c r="AO760" s="58" t="str">
        <f t="shared" si="11"/>
        <v/>
      </c>
      <c r="AP760" s="59"/>
      <c r="AQ760" s="60"/>
      <c r="AR760" s="61"/>
      <c r="AS760" s="61"/>
      <c r="AT760" s="61" t="str">
        <f>IFERROR(__xludf.DUMMYFUNCTION("IF( 
  OR($AJ760=""Full Payment"", ISBLANK($K760)),
  """",
  IF(
    OR(
      Q760=""Standard Booking, P1"",
      Q760=""Standard Booking, P2"",
      Q760=""Standard Booking, P3"",
      Q760=""Standard Booking, P4""
    ),
    LET(
      resDate,   $"&amp;"K760,
      tourDate,  $N760,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0" s="62" t="str">
        <f t="shared" si="12"/>
        <v/>
      </c>
      <c r="AV760" s="63"/>
      <c r="AW760" s="64"/>
      <c r="AX760" s="64"/>
      <c r="AY760" s="64"/>
      <c r="AZ760" s="64" t="str">
        <f>IFERROR(__xludf.DUMMYFUNCTION("IF(
  OR($AJ760=""Full Payment"",$AJ760=""P1"", ISBLANK($K760)),
  """",
  IF(
    OR(
      $Q760=""Standard Booking, P2"",
      $Q760=""Standard Booking, P3"",
      $Q760=""Standard Booking, P4""
    ),
    LET(
      resDate,   $K760,
      tourDate,"&amp;"  $N760,
      monthCount, DATEDIF(resDate, tourDate, ""M"") + 1,
      secondDates, ARRAYFORMULA(
        DATE(
          YEAR(resDate),
          MONTH(resDate) + SEQUENCE(monthCount),
          2
        )
      ),
      validDates, FILTER(
        sec"&amp;"ondDates,
        (secondDates &gt; resDate + 2) *
        (secondDates &lt;= tourDate - 3)
      ),
      IF(
        OR($AJ760=""P2"", $AJ760=""P3"", $AJ760=""P4""),
        IF(
          COUNTA(validDates) &lt; 2,
          """",
          TEXT(INDEX(validDates"&amp;", 2), ""mmm d, yyyy"")
        ),
        IF(
          COUNTA(validDates) &lt; 2,
          """",
          TEXTJOIN("", "", TRUE,
            TEXT(INDEX(validDates, 1), ""mmm d, yyyy""),
            TEXT(INDEX(validDates, 2), ""mmm d, yyyy"")
          )
 "&amp;"       )
      )
    ),
    """"
  )
)
"),"")</f>
        <v/>
      </c>
      <c r="BA760" s="65" t="str">
        <f t="shared" si="13"/>
        <v/>
      </c>
      <c r="BB760" s="63"/>
      <c r="BC760" s="64"/>
      <c r="BD760" s="64"/>
      <c r="BE760" s="64"/>
      <c r="BF760" s="64" t="str">
        <f>IFERROR(__xludf.DUMMYFUNCTION("IF(
  OR($AJ760=""Full Payment"",$AJ760=""P1"", $AJ760=""P2""),
  """",
  IF(
    AND(
      NOT(ISBLANK($K760)),
      OR(
        Q760=""Standard Booking, P3"",
        Q760=""Standard Booking, P4""
      )
    ),
    LET(
      resDate,   $K760,
      "&amp;"tourDate,  $N760,
      monthCount, DATEDIF(resDate, tourDate, ""M"") + 1,
      secondDates, ARRAYFORMULA(
        DATE(
          YEAR(resDate),
          MONTH(resDate) + SEQUENCE(monthCount),
          2
        )
      ),
      validDates, FILTER(
  "&amp;"      secondDates,
        (secondDates &gt; resDate + 2) *
        (secondDates &lt;= tourDate - 3)
      ),
      IF(
        $AJ760=""P4"",
        IF(
          COUNTA(validDates) &lt; 3,
          """",
          TEXT(INDEX(validDates, 3), ""mmm d, yyyy"")
  "&amp;"      ),
        IF(
          $AJ760=""P3"",
          IF(
            COUNTA(validDates) &lt; 3,
            """",
            TEXT(INDEX(validDates, 3), ""mmm d, yyyy"")
          ),
          IF(
            COUNTA(validDates) &lt; 3,
            """",
    "&amp;"        TEXTJOIN("", "", TRUE,
              TEXT(INDEX(validDates, 1), ""mmm d, yyyy""),
              TEXT(INDEX(validDates, 2), ""mmm d, yyyy""),
              TEXT(INDEX(validDates, 3), ""mmm d, yyyy"")
            )
          )
        )
      )
    "&amp;"),
    """"
  )
)
"),"")</f>
        <v/>
      </c>
      <c r="BG760" s="65" t="str">
        <f t="shared" si="14"/>
        <v/>
      </c>
      <c r="BH760" s="63"/>
      <c r="BI760" s="64"/>
      <c r="BJ760" s="64"/>
      <c r="BK760" s="64"/>
      <c r="BL760" s="64" t="str">
        <f>IFERROR(__xludf.DUMMYFUNCTION("IF(
  OR($AJ760=""Full Payment"",$AJ760=""P1"",$AJ760=""P2"",$AJ760=""P3""),
  """",
  IF(
    AND(
      NOT(ISBLANK($K760)),
      $Q760=""Standard Booking, P4""
    ),
    LET(
      resDate,   $K760,
      tourDate,  $N760,
      monthCount, DATEDIF(r"&amp;"esDate, tourDate, ""M"") + 1,
      secondDates, ARRAYFORMULA(
        DATE(
          YEAR(resDate),
          MONTH(resDate) + SEQUENCE(monthCount),
          2
        )
      ),
      validDates, FILTER(
        secondDates,
        (secondDates &gt; res"&amp;"Date + 2) *
        (secondDates &lt;= tourDate - 3)
      ),
      IF(
        $AJ760=""P4"",
        IF(
          COUNTA(validDates) &lt; 4,
          """",
          TEXT(
            INDEX(validDates, 4),
            ""mmm d, yyyy""
          )
        ),
"&amp;"        IF(
          COUNTA(validDates) &lt; 4,
          """",
          TEXTJOIN(
            "", "", TRUE,
            TEXT(INDEX(validDates, 1), ""mmm d, yyyy""),
            TEXT(INDEX(validDates, 2), ""mmm d, yyyy""),
            TEXT(INDEX(validDates"&amp;", 3), ""mmm d, yyyy""),
            TEXT(INDEX(validDates, 4), ""mmm d, yyyy"")
          )
        )
      )
    ),
    """"
  )
)
"),"")</f>
        <v/>
      </c>
      <c r="BM760" s="65" t="str">
        <f t="shared" si="15"/>
        <v/>
      </c>
      <c r="BN760" s="66"/>
      <c r="BO760" s="67"/>
      <c r="BP760" s="49" t="b">
        <v>0</v>
      </c>
      <c r="BQ760" s="49" t="b">
        <v>0</v>
      </c>
      <c r="BR760" s="68"/>
      <c r="BS760" s="69"/>
      <c r="BT760" s="70" t="b">
        <v>0</v>
      </c>
      <c r="BU760" s="71"/>
      <c r="BV760" s="72"/>
      <c r="BW760" s="86" t="b">
        <v>0</v>
      </c>
      <c r="BX760" s="87"/>
    </row>
    <row r="761">
      <c r="A761" s="35" t="str">
        <f t="shared" si="1"/>
        <v/>
      </c>
      <c r="B761" s="36" t="str">
        <f t="shared" si="2"/>
        <v/>
      </c>
      <c r="C761" s="36" t="str">
        <f t="array" ref="C761">IF(
  M761="",
  "",
  IFERROR(
    INDEX(
      '{INDEX} Tour Packages'!$A:$ZZ,
      MATCH(
        M761,
        INDEX(
          '{INDEX} Tour Packages'!$A:$ZZ,
          ,
          MATCH("Tour Package Name", '{INDEX} Tour Packages'!$4:$4, 0)
        ),
        0
      ),
      MATCH("Tour Code", '{INDEX} Tour Packages'!$4:$4, 0)
    ),
    "XXX"
  )
)
</f>
        <v/>
      </c>
      <c r="D761" s="36" t="str">
        <f t="shared" si="3"/>
        <v/>
      </c>
      <c r="E761" s="36" t="str">
        <f t="shared" si="4"/>
        <v/>
      </c>
      <c r="F761" s="37" t="str">
        <f t="shared" si="5"/>
        <v/>
      </c>
      <c r="G761" s="89"/>
      <c r="H761" s="89"/>
      <c r="I761" s="90"/>
      <c r="J761" s="40" t="str">
        <f t="shared" si="16"/>
        <v> </v>
      </c>
      <c r="K761" s="91"/>
      <c r="L761" s="55"/>
      <c r="M761" s="55"/>
      <c r="N761" s="91"/>
      <c r="O761" s="43" t="str">
        <f>IFERROR(__xludf.DUMMYFUNCTION("IF(N761="""","""",IFERROR(
  N761 + VALUE(REGEXEXTRACT(P761, ""(\d+)\s+Days"")),
  """"
)
)"),"")</f>
        <v/>
      </c>
      <c r="P761" s="43" t="str">
        <f t="array" ref="P761">IFERROR(
  INDEX(
    INDEX('{INDEX} Tour Packages'!$A:$ZZ, , MATCH(P$3, '{INDEX} Tour Packages'!$4:$4, 0)),
    MATCH(M761, INDEX('{INDEX} Tour Packages'!$A:$ZZ,0, MATCH("Tour Package Name", '{INDEX} Tour Packages'!$4:$4, 0)), 0)
  ),
"")
</f>
        <v/>
      </c>
      <c r="Q761" s="44" t="str">
        <f t="shared" si="7"/>
        <v/>
      </c>
      <c r="R761" s="44" t="str">
        <f>IFERROR(__xludf.DUMMYFUNCTION("IF(OR(ISBLANK(K761), ISBLANK(N761)), """", 
  LET(
    resDate, K761,
    tourDate, N761,
    monthCount, MAX(0, DATEDIF(resDate, tourDate - 3, ""M"") + 1),
    secondDates, ARRAYFORMULA(DATE(YEAR(resDate), MONTH(resDate) + SEQUENCE(monthCount), 2)),
    "&amp;"validDates, FILTER(secondDates, (secondDates &gt; resDate + 2) * (secondDates &lt;= tourDate - 3)),
    IF(ISERROR(validDates), 0, COUNTA(validDates))
  )
)
"),"")</f>
        <v/>
      </c>
      <c r="S761" s="44" t="str">
        <f t="shared" si="8"/>
        <v/>
      </c>
      <c r="T761" s="45" t="str">
        <f t="array" ref="T761">IF(ISBLANK(BO761),IFERROR(
  INDEX(
    INDEX('{INDEX} Payment Terms'!$A:$G, , MATCH(T$3, '{INDEX} Payment Terms'!$4:$4, 0)),
    MATCH(Q761, INDEX('{INDEX} Payment Terms'!$A:$G,0, MATCH("Payment Condition", '{INDEX} Payment Terms'!$4:$4, 0)), 0)
  ),
""),"Cancelled")
</f>
        <v/>
      </c>
      <c r="U761" s="46" t="b">
        <v>0</v>
      </c>
      <c r="V761" s="47" t="str">
        <f>IFERROR(__xludf.DUMMYFUNCTION("IF(OR(L761=""Duo Booking"", L761=""Group Booking""),
IF(U761=FALSE,"""",
    LET(
      bookingType, L761,
      tour, M761,
      mainFirst, H761,
      mainLast, I761,
      mainEmail, G761,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$L$4:L761, bookingType,
          $M$4:M761, tour,
          $H$4:H761, mainFirst,
          $I$4:I761, mainLast,
          $G$4:G761, mainEmail
        ),
        ""000""
      ),
  "&amp;"    baseID &amp; ""-"" &amp; memberNumber
    )
  ),
  """"
)
"),"")</f>
        <v/>
      </c>
      <c r="W761" s="48"/>
      <c r="X761" s="85" t="b">
        <v>0</v>
      </c>
      <c r="Y761" s="85" t="b">
        <v>0</v>
      </c>
      <c r="Z761" s="85" t="b">
        <v>0</v>
      </c>
      <c r="AA761" s="50"/>
      <c r="AB761" s="51"/>
      <c r="AC761" s="85" t="b">
        <v>0</v>
      </c>
      <c r="AD761" s="92"/>
      <c r="AE761" s="88"/>
      <c r="AF761" s="36" t="str">
        <f t="array" ref="AF761">IF(M761="","",INDEX(
      '{INDEX} Tour Packages'!$A:$ZP,
      MATCH($M761, '{INDEX} Tour Packages'!$A:$A, 0),
      MATCH(AF$3, '{INDEX} Tour Packages'!$4:$4, 0)
    ))</f>
        <v/>
      </c>
      <c r="AG761" s="36" t="str">
        <f t="array" ref="AG761">IF(M761="","",INDEX(
      '{INDEX} Tour Packages'!$A:$ZP,
      MATCH($M761, '{INDEX} Tour Packages'!$A:$A, 0),
      MATCH(AG$3, '{INDEX} Tour Packages'!$4:$4, 0)
    ))</f>
        <v/>
      </c>
      <c r="AH761" s="36" t="str">
        <f t="array" ref="AH761">IF(M761="","",INDEX(
      '{INDEX} Tour Packages'!$A:$ZP,
      MATCH($M761, '{INDEX} Tour Packages'!$A:$A, 0),
      MATCH(AH$3, '{INDEX} Tour Packages'!$4:$4, 0)
    ))</f>
        <v/>
      </c>
      <c r="AI761" s="54" t="str">
        <f t="shared" si="9"/>
        <v/>
      </c>
      <c r="AJ761" s="42"/>
      <c r="AK761" s="55"/>
      <c r="AL761" s="46" t="b">
        <v>0</v>
      </c>
      <c r="AM761" s="56"/>
      <c r="AN761" s="57" t="str">
        <f t="shared" si="10"/>
        <v/>
      </c>
      <c r="AO761" s="58" t="str">
        <f t="shared" si="11"/>
        <v/>
      </c>
      <c r="AP761" s="59"/>
      <c r="AQ761" s="60"/>
      <c r="AR761" s="61"/>
      <c r="AS761" s="61"/>
      <c r="AT761" s="61" t="str">
        <f>IFERROR(__xludf.DUMMYFUNCTION("IF( 
  OR($AJ761=""Full Payment"", ISBLANK($K761)),
  """",
  IF(
    OR(
      Q761=""Standard Booking, P1"",
      Q761=""Standard Booking, P2"",
      Q761=""Standard Booking, P3"",
      Q761=""Standard Booking, P4""
    ),
    LET(
      resDate,   $"&amp;"K761,
      tourDate,  $N761,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1" s="62" t="str">
        <f t="shared" si="12"/>
        <v/>
      </c>
      <c r="AV761" s="63"/>
      <c r="AW761" s="64"/>
      <c r="AX761" s="64"/>
      <c r="AY761" s="64"/>
      <c r="AZ761" s="64" t="str">
        <f>IFERROR(__xludf.DUMMYFUNCTION("IF(
  OR($AJ761=""Full Payment"",$AJ761=""P1"", ISBLANK($K761)),
  """",
  IF(
    OR(
      $Q761=""Standard Booking, P2"",
      $Q761=""Standard Booking, P3"",
      $Q761=""Standard Booking, P4""
    ),
    LET(
      resDate,   $K761,
      tourDate,"&amp;"  $N761,
      monthCount, DATEDIF(resDate, tourDate, ""M"") + 1,
      secondDates, ARRAYFORMULA(
        DATE(
          YEAR(resDate),
          MONTH(resDate) + SEQUENCE(monthCount),
          2
        )
      ),
      validDates, FILTER(
        sec"&amp;"ondDates,
        (secondDates &gt; resDate + 2) *
        (secondDates &lt;= tourDate - 3)
      ),
      IF(
        OR($AJ761=""P2"", $AJ761=""P3"", $AJ761=""P4""),
        IF(
          COUNTA(validDates) &lt; 2,
          """",
          TEXT(INDEX(validDates"&amp;", 2), ""mmm d, yyyy"")
        ),
        IF(
          COUNTA(validDates) &lt; 2,
          """",
          TEXTJOIN("", "", TRUE,
            TEXT(INDEX(validDates, 1), ""mmm d, yyyy""),
            TEXT(INDEX(validDates, 2), ""mmm d, yyyy"")
          )
 "&amp;"       )
      )
    ),
    """"
  )
)
"),"")</f>
        <v/>
      </c>
      <c r="BA761" s="65" t="str">
        <f t="shared" si="13"/>
        <v/>
      </c>
      <c r="BB761" s="63"/>
      <c r="BC761" s="64"/>
      <c r="BD761" s="64"/>
      <c r="BE761" s="64"/>
      <c r="BF761" s="64" t="str">
        <f>IFERROR(__xludf.DUMMYFUNCTION("IF(
  OR($AJ761=""Full Payment"",$AJ761=""P1"", $AJ761=""P2""),
  """",
  IF(
    AND(
      NOT(ISBLANK($K761)),
      OR(
        Q761=""Standard Booking, P3"",
        Q761=""Standard Booking, P4""
      )
    ),
    LET(
      resDate,   $K761,
      "&amp;"tourDate,  $N761,
      monthCount, DATEDIF(resDate, tourDate, ""M"") + 1,
      secondDates, ARRAYFORMULA(
        DATE(
          YEAR(resDate),
          MONTH(resDate) + SEQUENCE(monthCount),
          2
        )
      ),
      validDates, FILTER(
  "&amp;"      secondDates,
        (secondDates &gt; resDate + 2) *
        (secondDates &lt;= tourDate - 3)
      ),
      IF(
        $AJ761=""P4"",
        IF(
          COUNTA(validDates) &lt; 3,
          """",
          TEXT(INDEX(validDates, 3), ""mmm d, yyyy"")
  "&amp;"      ),
        IF(
          $AJ761=""P3"",
          IF(
            COUNTA(validDates) &lt; 3,
            """",
            TEXT(INDEX(validDates, 3), ""mmm d, yyyy"")
          ),
          IF(
            COUNTA(validDates) &lt; 3,
            """",
    "&amp;"        TEXTJOIN("", "", TRUE,
              TEXT(INDEX(validDates, 1), ""mmm d, yyyy""),
              TEXT(INDEX(validDates, 2), ""mmm d, yyyy""),
              TEXT(INDEX(validDates, 3), ""mmm d, yyyy"")
            )
          )
        )
      )
    "&amp;"),
    """"
  )
)
"),"")</f>
        <v/>
      </c>
      <c r="BG761" s="65" t="str">
        <f t="shared" si="14"/>
        <v/>
      </c>
      <c r="BH761" s="63"/>
      <c r="BI761" s="64"/>
      <c r="BJ761" s="64"/>
      <c r="BK761" s="64"/>
      <c r="BL761" s="64" t="str">
        <f>IFERROR(__xludf.DUMMYFUNCTION("IF(
  OR($AJ761=""Full Payment"",$AJ761=""P1"",$AJ761=""P2"",$AJ761=""P3""),
  """",
  IF(
    AND(
      NOT(ISBLANK($K761)),
      $Q761=""Standard Booking, P4""
    ),
    LET(
      resDate,   $K761,
      tourDate,  $N761,
      monthCount, DATEDIF(r"&amp;"esDate, tourDate, ""M"") + 1,
      secondDates, ARRAYFORMULA(
        DATE(
          YEAR(resDate),
          MONTH(resDate) + SEQUENCE(monthCount),
          2
        )
      ),
      validDates, FILTER(
        secondDates,
        (secondDates &gt; res"&amp;"Date + 2) *
        (secondDates &lt;= tourDate - 3)
      ),
      IF(
        $AJ761=""P4"",
        IF(
          COUNTA(validDates) &lt; 4,
          """",
          TEXT(
            INDEX(validDates, 4),
            ""mmm d, yyyy""
          )
        ),
"&amp;"        IF(
          COUNTA(validDates) &lt; 4,
          """",
          TEXTJOIN(
            "", "", TRUE,
            TEXT(INDEX(validDates, 1), ""mmm d, yyyy""),
            TEXT(INDEX(validDates, 2), ""mmm d, yyyy""),
            TEXT(INDEX(validDates"&amp;", 3), ""mmm d, yyyy""),
            TEXT(INDEX(validDates, 4), ""mmm d, yyyy"")
          )
        )
      )
    ),
    """"
  )
)
"),"")</f>
        <v/>
      </c>
      <c r="BM761" s="65" t="str">
        <f t="shared" si="15"/>
        <v/>
      </c>
      <c r="BN761" s="66"/>
      <c r="BO761" s="67"/>
      <c r="BP761" s="49" t="b">
        <v>0</v>
      </c>
      <c r="BQ761" s="49" t="b">
        <v>0</v>
      </c>
      <c r="BR761" s="68"/>
      <c r="BS761" s="69"/>
      <c r="BT761" s="70" t="b">
        <v>0</v>
      </c>
      <c r="BU761" s="71"/>
      <c r="BV761" s="72"/>
      <c r="BW761" s="86" t="b">
        <v>0</v>
      </c>
      <c r="BX761" s="87"/>
    </row>
    <row r="762">
      <c r="A762" s="35" t="str">
        <f t="shared" si="1"/>
        <v/>
      </c>
      <c r="B762" s="36" t="str">
        <f t="shared" si="2"/>
        <v/>
      </c>
      <c r="C762" s="36" t="str">
        <f t="array" ref="C762">IF(
  M762="",
  "",
  IFERROR(
    INDEX(
      '{INDEX} Tour Packages'!$A:$ZZ,
      MATCH(
        M762,
        INDEX(
          '{INDEX} Tour Packages'!$A:$ZZ,
          ,
          MATCH("Tour Package Name", '{INDEX} Tour Packages'!$4:$4, 0)
        ),
        0
      ),
      MATCH("Tour Code", '{INDEX} Tour Packages'!$4:$4, 0)
    ),
    "XXX"
  )
)
</f>
        <v/>
      </c>
      <c r="D762" s="36" t="str">
        <f t="shared" si="3"/>
        <v/>
      </c>
      <c r="E762" s="36" t="str">
        <f t="shared" si="4"/>
        <v/>
      </c>
      <c r="F762" s="37" t="str">
        <f t="shared" si="5"/>
        <v/>
      </c>
      <c r="G762" s="89"/>
      <c r="H762" s="89"/>
      <c r="I762" s="90"/>
      <c r="J762" s="40" t="str">
        <f t="shared" si="16"/>
        <v> </v>
      </c>
      <c r="K762" s="91"/>
      <c r="L762" s="55"/>
      <c r="M762" s="55"/>
      <c r="N762" s="91"/>
      <c r="O762" s="43" t="str">
        <f>IFERROR(__xludf.DUMMYFUNCTION("IF(N762="""","""",IFERROR(
  N762 + VALUE(REGEXEXTRACT(P762, ""(\d+)\s+Days"")),
  """"
)
)"),"")</f>
        <v/>
      </c>
      <c r="P762" s="43" t="str">
        <f t="array" ref="P762">IFERROR(
  INDEX(
    INDEX('{INDEX} Tour Packages'!$A:$ZZ, , MATCH(P$3, '{INDEX} Tour Packages'!$4:$4, 0)),
    MATCH(M762, INDEX('{INDEX} Tour Packages'!$A:$ZZ,0, MATCH("Tour Package Name", '{INDEX} Tour Packages'!$4:$4, 0)), 0)
  ),
"")
</f>
        <v/>
      </c>
      <c r="Q762" s="44" t="str">
        <f t="shared" si="7"/>
        <v/>
      </c>
      <c r="R762" s="44" t="str">
        <f>IFERROR(__xludf.DUMMYFUNCTION("IF(OR(ISBLANK(K762), ISBLANK(N762)), """", 
  LET(
    resDate, K762,
    tourDate, N762,
    monthCount, MAX(0, DATEDIF(resDate, tourDate - 3, ""M"") + 1),
    secondDates, ARRAYFORMULA(DATE(YEAR(resDate), MONTH(resDate) + SEQUENCE(monthCount), 2)),
    "&amp;"validDates, FILTER(secondDates, (secondDates &gt; resDate + 2) * (secondDates &lt;= tourDate - 3)),
    IF(ISERROR(validDates), 0, COUNTA(validDates))
  )
)
"),"")</f>
        <v/>
      </c>
      <c r="S762" s="44" t="str">
        <f t="shared" si="8"/>
        <v/>
      </c>
      <c r="T762" s="45" t="str">
        <f t="array" ref="T762">IF(ISBLANK(BO762),IFERROR(
  INDEX(
    INDEX('{INDEX} Payment Terms'!$A:$G, , MATCH(T$3, '{INDEX} Payment Terms'!$4:$4, 0)),
    MATCH(Q762, INDEX('{INDEX} Payment Terms'!$A:$G,0, MATCH("Payment Condition", '{INDEX} Payment Terms'!$4:$4, 0)), 0)
  ),
""),"Cancelled")
</f>
        <v/>
      </c>
      <c r="U762" s="46" t="b">
        <v>0</v>
      </c>
      <c r="V762" s="47" t="str">
        <f>IFERROR(__xludf.DUMMYFUNCTION("IF(OR(L762=""Duo Booking"", L762=""Group Booking""),
IF(U762=FALSE,"""",
    LET(
      bookingType, L762,
      tour, M762,
      mainFirst, H762,
      mainLast, I762,
      mainEmail, G762,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$L$4:L762, bookingType,
          $M$4:M762, tour,
          $H$4:H762, mainFirst,
          $I$4:I762, mainLast,
          $G$4:G762, mainEmail
        ),
        ""000""
      ),
  "&amp;"    baseID &amp; ""-"" &amp; memberNumber
    )
  ),
  """"
)
"),"")</f>
        <v/>
      </c>
      <c r="W762" s="48"/>
      <c r="X762" s="85" t="b">
        <v>0</v>
      </c>
      <c r="Y762" s="85" t="b">
        <v>0</v>
      </c>
      <c r="Z762" s="85" t="b">
        <v>0</v>
      </c>
      <c r="AA762" s="50"/>
      <c r="AB762" s="51"/>
      <c r="AC762" s="85" t="b">
        <v>0</v>
      </c>
      <c r="AD762" s="92"/>
      <c r="AE762" s="88"/>
      <c r="AF762" s="36" t="str">
        <f t="array" ref="AF762">IF(M762="","",INDEX(
      '{INDEX} Tour Packages'!$A:$ZP,
      MATCH($M762, '{INDEX} Tour Packages'!$A:$A, 0),
      MATCH(AF$3, '{INDEX} Tour Packages'!$4:$4, 0)
    ))</f>
        <v/>
      </c>
      <c r="AG762" s="36" t="str">
        <f t="array" ref="AG762">IF(M762="","",INDEX(
      '{INDEX} Tour Packages'!$A:$ZP,
      MATCH($M762, '{INDEX} Tour Packages'!$A:$A, 0),
      MATCH(AG$3, '{INDEX} Tour Packages'!$4:$4, 0)
    ))</f>
        <v/>
      </c>
      <c r="AH762" s="36" t="str">
        <f t="array" ref="AH762">IF(M762="","",INDEX(
      '{INDEX} Tour Packages'!$A:$ZP,
      MATCH($M762, '{INDEX} Tour Packages'!$A:$A, 0),
      MATCH(AH$3, '{INDEX} Tour Packages'!$4:$4, 0)
    ))</f>
        <v/>
      </c>
      <c r="AI762" s="54" t="str">
        <f t="shared" si="9"/>
        <v/>
      </c>
      <c r="AJ762" s="42"/>
      <c r="AK762" s="55"/>
      <c r="AL762" s="46" t="b">
        <v>0</v>
      </c>
      <c r="AM762" s="56"/>
      <c r="AN762" s="57" t="str">
        <f t="shared" si="10"/>
        <v/>
      </c>
      <c r="AO762" s="58" t="str">
        <f t="shared" si="11"/>
        <v/>
      </c>
      <c r="AP762" s="59"/>
      <c r="AQ762" s="60"/>
      <c r="AR762" s="61"/>
      <c r="AS762" s="61"/>
      <c r="AT762" s="61" t="str">
        <f>IFERROR(__xludf.DUMMYFUNCTION("IF( 
  OR($AJ762=""Full Payment"", ISBLANK($K762)),
  """",
  IF(
    OR(
      Q762=""Standard Booking, P1"",
      Q762=""Standard Booking, P2"",
      Q762=""Standard Booking, P3"",
      Q762=""Standard Booking, P4""
    ),
    LET(
      resDate,   $"&amp;"K762,
      tourDate,  $N762,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2" s="62" t="str">
        <f t="shared" si="12"/>
        <v/>
      </c>
      <c r="AV762" s="63"/>
      <c r="AW762" s="64"/>
      <c r="AX762" s="64"/>
      <c r="AY762" s="64"/>
      <c r="AZ762" s="64" t="str">
        <f>IFERROR(__xludf.DUMMYFUNCTION("IF(
  OR($AJ762=""Full Payment"",$AJ762=""P1"", ISBLANK($K762)),
  """",
  IF(
    OR(
      $Q762=""Standard Booking, P2"",
      $Q762=""Standard Booking, P3"",
      $Q762=""Standard Booking, P4""
    ),
    LET(
      resDate,   $K762,
      tourDate,"&amp;"  $N762,
      monthCount, DATEDIF(resDate, tourDate, ""M"") + 1,
      secondDates, ARRAYFORMULA(
        DATE(
          YEAR(resDate),
          MONTH(resDate) + SEQUENCE(monthCount),
          2
        )
      ),
      validDates, FILTER(
        sec"&amp;"ondDates,
        (secondDates &gt; resDate + 2) *
        (secondDates &lt;= tourDate - 3)
      ),
      IF(
        OR($AJ762=""P2"", $AJ762=""P3"", $AJ762=""P4""),
        IF(
          COUNTA(validDates) &lt; 2,
          """",
          TEXT(INDEX(validDates"&amp;", 2), ""mmm d, yyyy"")
        ),
        IF(
          COUNTA(validDates) &lt; 2,
          """",
          TEXTJOIN("", "", TRUE,
            TEXT(INDEX(validDates, 1), ""mmm d, yyyy""),
            TEXT(INDEX(validDates, 2), ""mmm d, yyyy"")
          )
 "&amp;"       )
      )
    ),
    """"
  )
)
"),"")</f>
        <v/>
      </c>
      <c r="BA762" s="65" t="str">
        <f t="shared" si="13"/>
        <v/>
      </c>
      <c r="BB762" s="63"/>
      <c r="BC762" s="64"/>
      <c r="BD762" s="64"/>
      <c r="BE762" s="64"/>
      <c r="BF762" s="64" t="str">
        <f>IFERROR(__xludf.DUMMYFUNCTION("IF(
  OR($AJ762=""Full Payment"",$AJ762=""P1"", $AJ762=""P2""),
  """",
  IF(
    AND(
      NOT(ISBLANK($K762)),
      OR(
        Q762=""Standard Booking, P3"",
        Q762=""Standard Booking, P4""
      )
    ),
    LET(
      resDate,   $K762,
      "&amp;"tourDate,  $N762,
      monthCount, DATEDIF(resDate, tourDate, ""M"") + 1,
      secondDates, ARRAYFORMULA(
        DATE(
          YEAR(resDate),
          MONTH(resDate) + SEQUENCE(monthCount),
          2
        )
      ),
      validDates, FILTER(
  "&amp;"      secondDates,
        (secondDates &gt; resDate + 2) *
        (secondDates &lt;= tourDate - 3)
      ),
      IF(
        $AJ762=""P4"",
        IF(
          COUNTA(validDates) &lt; 3,
          """",
          TEXT(INDEX(validDates, 3), ""mmm d, yyyy"")
  "&amp;"      ),
        IF(
          $AJ762=""P3"",
          IF(
            COUNTA(validDates) &lt; 3,
            """",
            TEXT(INDEX(validDates, 3), ""mmm d, yyyy"")
          ),
          IF(
            COUNTA(validDates) &lt; 3,
            """",
    "&amp;"        TEXTJOIN("", "", TRUE,
              TEXT(INDEX(validDates, 1), ""mmm d, yyyy""),
              TEXT(INDEX(validDates, 2), ""mmm d, yyyy""),
              TEXT(INDEX(validDates, 3), ""mmm d, yyyy"")
            )
          )
        )
      )
    "&amp;"),
    """"
  )
)
"),"")</f>
        <v/>
      </c>
      <c r="BG762" s="65" t="str">
        <f t="shared" si="14"/>
        <v/>
      </c>
      <c r="BH762" s="63"/>
      <c r="BI762" s="64"/>
      <c r="BJ762" s="64"/>
      <c r="BK762" s="64"/>
      <c r="BL762" s="64" t="str">
        <f>IFERROR(__xludf.DUMMYFUNCTION("IF(
  OR($AJ762=""Full Payment"",$AJ762=""P1"",$AJ762=""P2"",$AJ762=""P3""),
  """",
  IF(
    AND(
      NOT(ISBLANK($K762)),
      $Q762=""Standard Booking, P4""
    ),
    LET(
      resDate,   $K762,
      tourDate,  $N762,
      monthCount, DATEDIF(r"&amp;"esDate, tourDate, ""M"") + 1,
      secondDates, ARRAYFORMULA(
        DATE(
          YEAR(resDate),
          MONTH(resDate) + SEQUENCE(monthCount),
          2
        )
      ),
      validDates, FILTER(
        secondDates,
        (secondDates &gt; res"&amp;"Date + 2) *
        (secondDates &lt;= tourDate - 3)
      ),
      IF(
        $AJ762=""P4"",
        IF(
          COUNTA(validDates) &lt; 4,
          """",
          TEXT(
            INDEX(validDates, 4),
            ""mmm d, yyyy""
          )
        ),
"&amp;"        IF(
          COUNTA(validDates) &lt; 4,
          """",
          TEXTJOIN(
            "", "", TRUE,
            TEXT(INDEX(validDates, 1), ""mmm d, yyyy""),
            TEXT(INDEX(validDates, 2), ""mmm d, yyyy""),
            TEXT(INDEX(validDates"&amp;", 3), ""mmm d, yyyy""),
            TEXT(INDEX(validDates, 4), ""mmm d, yyyy"")
          )
        )
      )
    ),
    """"
  )
)
"),"")</f>
        <v/>
      </c>
      <c r="BM762" s="65" t="str">
        <f t="shared" si="15"/>
        <v/>
      </c>
      <c r="BN762" s="66"/>
      <c r="BO762" s="67"/>
      <c r="BP762" s="49" t="b">
        <v>0</v>
      </c>
      <c r="BQ762" s="49" t="b">
        <v>0</v>
      </c>
      <c r="BR762" s="68"/>
      <c r="BS762" s="69"/>
      <c r="BT762" s="70" t="b">
        <v>0</v>
      </c>
      <c r="BU762" s="71"/>
      <c r="BV762" s="72"/>
      <c r="BW762" s="86" t="b">
        <v>0</v>
      </c>
      <c r="BX762" s="87"/>
    </row>
    <row r="763">
      <c r="A763" s="35" t="str">
        <f t="shared" si="1"/>
        <v/>
      </c>
      <c r="B763" s="36" t="str">
        <f t="shared" si="2"/>
        <v/>
      </c>
      <c r="C763" s="36" t="str">
        <f t="array" ref="C763">IF(
  M763="",
  "",
  IFERROR(
    INDEX(
      '{INDEX} Tour Packages'!$A:$ZZ,
      MATCH(
        M763,
        INDEX(
          '{INDEX} Tour Packages'!$A:$ZZ,
          ,
          MATCH("Tour Package Name", '{INDEX} Tour Packages'!$4:$4, 0)
        ),
        0
      ),
      MATCH("Tour Code", '{INDEX} Tour Packages'!$4:$4, 0)
    ),
    "XXX"
  )
)
</f>
        <v/>
      </c>
      <c r="D763" s="36" t="str">
        <f t="shared" si="3"/>
        <v/>
      </c>
      <c r="E763" s="36" t="str">
        <f t="shared" si="4"/>
        <v/>
      </c>
      <c r="F763" s="37" t="str">
        <f t="shared" si="5"/>
        <v/>
      </c>
      <c r="G763" s="89"/>
      <c r="H763" s="89"/>
      <c r="I763" s="90"/>
      <c r="J763" s="40" t="str">
        <f t="shared" si="16"/>
        <v> </v>
      </c>
      <c r="K763" s="91"/>
      <c r="L763" s="55"/>
      <c r="M763" s="55"/>
      <c r="N763" s="91"/>
      <c r="O763" s="43" t="str">
        <f>IFERROR(__xludf.DUMMYFUNCTION("IF(N763="""","""",IFERROR(
  N763 + VALUE(REGEXEXTRACT(P763, ""(\d+)\s+Days"")),
  """"
)
)"),"")</f>
        <v/>
      </c>
      <c r="P763" s="43" t="str">
        <f t="array" ref="P763">IFERROR(
  INDEX(
    INDEX('{INDEX} Tour Packages'!$A:$ZZ, , MATCH(P$3, '{INDEX} Tour Packages'!$4:$4, 0)),
    MATCH(M763, INDEX('{INDEX} Tour Packages'!$A:$ZZ,0, MATCH("Tour Package Name", '{INDEX} Tour Packages'!$4:$4, 0)), 0)
  ),
"")
</f>
        <v/>
      </c>
      <c r="Q763" s="44" t="str">
        <f t="shared" si="7"/>
        <v/>
      </c>
      <c r="R763" s="44" t="str">
        <f>IFERROR(__xludf.DUMMYFUNCTION("IF(OR(ISBLANK(K763), ISBLANK(N763)), """", 
  LET(
    resDate, K763,
    tourDate, N763,
    monthCount, MAX(0, DATEDIF(resDate, tourDate - 3, ""M"") + 1),
    secondDates, ARRAYFORMULA(DATE(YEAR(resDate), MONTH(resDate) + SEQUENCE(monthCount), 2)),
    "&amp;"validDates, FILTER(secondDates, (secondDates &gt; resDate + 2) * (secondDates &lt;= tourDate - 3)),
    IF(ISERROR(validDates), 0, COUNTA(validDates))
  )
)
"),"")</f>
        <v/>
      </c>
      <c r="S763" s="44" t="str">
        <f t="shared" si="8"/>
        <v/>
      </c>
      <c r="T763" s="45" t="str">
        <f t="array" ref="T763">IF(ISBLANK(BO763),IFERROR(
  INDEX(
    INDEX('{INDEX} Payment Terms'!$A:$G, , MATCH(T$3, '{INDEX} Payment Terms'!$4:$4, 0)),
    MATCH(Q763, INDEX('{INDEX} Payment Terms'!$A:$G,0, MATCH("Payment Condition", '{INDEX} Payment Terms'!$4:$4, 0)), 0)
  ),
""),"Cancelled")
</f>
        <v/>
      </c>
      <c r="U763" s="46" t="b">
        <v>0</v>
      </c>
      <c r="V763" s="47" t="str">
        <f>IFERROR(__xludf.DUMMYFUNCTION("IF(OR(L763=""Duo Booking"", L763=""Group Booking""),
IF(U763=FALSE,"""",
    LET(
      bookingType, L763,
      tour, M763,
      mainFirst, H763,
      mainLast, I763,
      mainEmail, G763,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$L$4:L763, bookingType,
          $M$4:M763, tour,
          $H$4:H763, mainFirst,
          $I$4:I763, mainLast,
          $G$4:G763, mainEmail
        ),
        ""000""
      ),
  "&amp;"    baseID &amp; ""-"" &amp; memberNumber
    )
  ),
  """"
)
"),"")</f>
        <v/>
      </c>
      <c r="W763" s="48"/>
      <c r="X763" s="85" t="b">
        <v>0</v>
      </c>
      <c r="Y763" s="85" t="b">
        <v>0</v>
      </c>
      <c r="Z763" s="85" t="b">
        <v>0</v>
      </c>
      <c r="AA763" s="50"/>
      <c r="AB763" s="51"/>
      <c r="AC763" s="85" t="b">
        <v>0</v>
      </c>
      <c r="AD763" s="92"/>
      <c r="AE763" s="88"/>
      <c r="AF763" s="36" t="str">
        <f t="array" ref="AF763">IF(M763="","",INDEX(
      '{INDEX} Tour Packages'!$A:$ZP,
      MATCH($M763, '{INDEX} Tour Packages'!$A:$A, 0),
      MATCH(AF$3, '{INDEX} Tour Packages'!$4:$4, 0)
    ))</f>
        <v/>
      </c>
      <c r="AG763" s="36" t="str">
        <f t="array" ref="AG763">IF(M763="","",INDEX(
      '{INDEX} Tour Packages'!$A:$ZP,
      MATCH($M763, '{INDEX} Tour Packages'!$A:$A, 0),
      MATCH(AG$3, '{INDEX} Tour Packages'!$4:$4, 0)
    ))</f>
        <v/>
      </c>
      <c r="AH763" s="36" t="str">
        <f t="array" ref="AH763">IF(M763="","",INDEX(
      '{INDEX} Tour Packages'!$A:$ZP,
      MATCH($M763, '{INDEX} Tour Packages'!$A:$A, 0),
      MATCH(AH$3, '{INDEX} Tour Packages'!$4:$4, 0)
    ))</f>
        <v/>
      </c>
      <c r="AI763" s="54" t="str">
        <f t="shared" si="9"/>
        <v/>
      </c>
      <c r="AJ763" s="42"/>
      <c r="AK763" s="55"/>
      <c r="AL763" s="46" t="b">
        <v>0</v>
      </c>
      <c r="AM763" s="56"/>
      <c r="AN763" s="57" t="str">
        <f t="shared" si="10"/>
        <v/>
      </c>
      <c r="AO763" s="58" t="str">
        <f t="shared" si="11"/>
        <v/>
      </c>
      <c r="AP763" s="59"/>
      <c r="AQ763" s="60"/>
      <c r="AR763" s="61"/>
      <c r="AS763" s="61"/>
      <c r="AT763" s="61" t="str">
        <f>IFERROR(__xludf.DUMMYFUNCTION("IF( 
  OR($AJ763=""Full Payment"", ISBLANK($K763)),
  """",
  IF(
    OR(
      Q763=""Standard Booking, P1"",
      Q763=""Standard Booking, P2"",
      Q763=""Standard Booking, P3"",
      Q763=""Standard Booking, P4""
    ),
    LET(
      resDate,   $"&amp;"K763,
      tourDate,  $N763,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3" s="62" t="str">
        <f t="shared" si="12"/>
        <v/>
      </c>
      <c r="AV763" s="63"/>
      <c r="AW763" s="64"/>
      <c r="AX763" s="64"/>
      <c r="AY763" s="64"/>
      <c r="AZ763" s="64" t="str">
        <f>IFERROR(__xludf.DUMMYFUNCTION("IF(
  OR($AJ763=""Full Payment"",$AJ763=""P1"", ISBLANK($K763)),
  """",
  IF(
    OR(
      $Q763=""Standard Booking, P2"",
      $Q763=""Standard Booking, P3"",
      $Q763=""Standard Booking, P4""
    ),
    LET(
      resDate,   $K763,
      tourDate,"&amp;"  $N763,
      monthCount, DATEDIF(resDate, tourDate, ""M"") + 1,
      secondDates, ARRAYFORMULA(
        DATE(
          YEAR(resDate),
          MONTH(resDate) + SEQUENCE(monthCount),
          2
        )
      ),
      validDates, FILTER(
        sec"&amp;"ondDates,
        (secondDates &gt; resDate + 2) *
        (secondDates &lt;= tourDate - 3)
      ),
      IF(
        OR($AJ763=""P2"", $AJ763=""P3"", $AJ763=""P4""),
        IF(
          COUNTA(validDates) &lt; 2,
          """",
          TEXT(INDEX(validDates"&amp;", 2), ""mmm d, yyyy"")
        ),
        IF(
          COUNTA(validDates) &lt; 2,
          """",
          TEXTJOIN("", "", TRUE,
            TEXT(INDEX(validDates, 1), ""mmm d, yyyy""),
            TEXT(INDEX(validDates, 2), ""mmm d, yyyy"")
          )
 "&amp;"       )
      )
    ),
    """"
  )
)
"),"")</f>
        <v/>
      </c>
      <c r="BA763" s="65" t="str">
        <f t="shared" si="13"/>
        <v/>
      </c>
      <c r="BB763" s="63"/>
      <c r="BC763" s="64"/>
      <c r="BD763" s="64"/>
      <c r="BE763" s="64"/>
      <c r="BF763" s="64" t="str">
        <f>IFERROR(__xludf.DUMMYFUNCTION("IF(
  OR($AJ763=""Full Payment"",$AJ763=""P1"", $AJ763=""P2""),
  """",
  IF(
    AND(
      NOT(ISBLANK($K763)),
      OR(
        Q763=""Standard Booking, P3"",
        Q763=""Standard Booking, P4""
      )
    ),
    LET(
      resDate,   $K763,
      "&amp;"tourDate,  $N763,
      monthCount, DATEDIF(resDate, tourDate, ""M"") + 1,
      secondDates, ARRAYFORMULA(
        DATE(
          YEAR(resDate),
          MONTH(resDate) + SEQUENCE(monthCount),
          2
        )
      ),
      validDates, FILTER(
  "&amp;"      secondDates,
        (secondDates &gt; resDate + 2) *
        (secondDates &lt;= tourDate - 3)
      ),
      IF(
        $AJ763=""P4"",
        IF(
          COUNTA(validDates) &lt; 3,
          """",
          TEXT(INDEX(validDates, 3), ""mmm d, yyyy"")
  "&amp;"      ),
        IF(
          $AJ763=""P3"",
          IF(
            COUNTA(validDates) &lt; 3,
            """",
            TEXT(INDEX(validDates, 3), ""mmm d, yyyy"")
          ),
          IF(
            COUNTA(validDates) &lt; 3,
            """",
    "&amp;"        TEXTJOIN("", "", TRUE,
              TEXT(INDEX(validDates, 1), ""mmm d, yyyy""),
              TEXT(INDEX(validDates, 2), ""mmm d, yyyy""),
              TEXT(INDEX(validDates, 3), ""mmm d, yyyy"")
            )
          )
        )
      )
    "&amp;"),
    """"
  )
)
"),"")</f>
        <v/>
      </c>
      <c r="BG763" s="65" t="str">
        <f t="shared" si="14"/>
        <v/>
      </c>
      <c r="BH763" s="63"/>
      <c r="BI763" s="64"/>
      <c r="BJ763" s="64"/>
      <c r="BK763" s="64"/>
      <c r="BL763" s="64" t="str">
        <f>IFERROR(__xludf.DUMMYFUNCTION("IF(
  OR($AJ763=""Full Payment"",$AJ763=""P1"",$AJ763=""P2"",$AJ763=""P3""),
  """",
  IF(
    AND(
      NOT(ISBLANK($K763)),
      $Q763=""Standard Booking, P4""
    ),
    LET(
      resDate,   $K763,
      tourDate,  $N763,
      monthCount, DATEDIF(r"&amp;"esDate, tourDate, ""M"") + 1,
      secondDates, ARRAYFORMULA(
        DATE(
          YEAR(resDate),
          MONTH(resDate) + SEQUENCE(monthCount),
          2
        )
      ),
      validDates, FILTER(
        secondDates,
        (secondDates &gt; res"&amp;"Date + 2) *
        (secondDates &lt;= tourDate - 3)
      ),
      IF(
        $AJ763=""P4"",
        IF(
          COUNTA(validDates) &lt; 4,
          """",
          TEXT(
            INDEX(validDates, 4),
            ""mmm d, yyyy""
          )
        ),
"&amp;"        IF(
          COUNTA(validDates) &lt; 4,
          """",
          TEXTJOIN(
            "", "", TRUE,
            TEXT(INDEX(validDates, 1), ""mmm d, yyyy""),
            TEXT(INDEX(validDates, 2), ""mmm d, yyyy""),
            TEXT(INDEX(validDates"&amp;", 3), ""mmm d, yyyy""),
            TEXT(INDEX(validDates, 4), ""mmm d, yyyy"")
          )
        )
      )
    ),
    """"
  )
)
"),"")</f>
        <v/>
      </c>
      <c r="BM763" s="65" t="str">
        <f t="shared" si="15"/>
        <v/>
      </c>
      <c r="BN763" s="66"/>
      <c r="BO763" s="67"/>
      <c r="BP763" s="49" t="b">
        <v>0</v>
      </c>
      <c r="BQ763" s="49" t="b">
        <v>0</v>
      </c>
      <c r="BR763" s="68"/>
      <c r="BS763" s="69"/>
      <c r="BT763" s="70" t="b">
        <v>0</v>
      </c>
      <c r="BU763" s="71"/>
      <c r="BV763" s="72"/>
      <c r="BW763" s="86" t="b">
        <v>0</v>
      </c>
      <c r="BX763" s="87"/>
    </row>
    <row r="764">
      <c r="A764" s="35" t="str">
        <f t="shared" si="1"/>
        <v/>
      </c>
      <c r="B764" s="36" t="str">
        <f t="shared" si="2"/>
        <v/>
      </c>
      <c r="C764" s="36" t="str">
        <f t="array" ref="C764">IF(
  M764="",
  "",
  IFERROR(
    INDEX(
      '{INDEX} Tour Packages'!$A:$ZZ,
      MATCH(
        M764,
        INDEX(
          '{INDEX} Tour Packages'!$A:$ZZ,
          ,
          MATCH("Tour Package Name", '{INDEX} Tour Packages'!$4:$4, 0)
        ),
        0
      ),
      MATCH("Tour Code", '{INDEX} Tour Packages'!$4:$4, 0)
    ),
    "XXX"
  )
)
</f>
        <v/>
      </c>
      <c r="D764" s="36" t="str">
        <f t="shared" si="3"/>
        <v/>
      </c>
      <c r="E764" s="36" t="str">
        <f t="shared" si="4"/>
        <v/>
      </c>
      <c r="F764" s="37" t="str">
        <f t="shared" si="5"/>
        <v/>
      </c>
      <c r="G764" s="89"/>
      <c r="H764" s="89"/>
      <c r="I764" s="90"/>
      <c r="J764" s="40" t="str">
        <f t="shared" si="16"/>
        <v> </v>
      </c>
      <c r="K764" s="91"/>
      <c r="L764" s="55"/>
      <c r="M764" s="55"/>
      <c r="N764" s="91"/>
      <c r="O764" s="43" t="str">
        <f>IFERROR(__xludf.DUMMYFUNCTION("IF(N764="""","""",IFERROR(
  N764 + VALUE(REGEXEXTRACT(P764, ""(\d+)\s+Days"")),
  """"
)
)"),"")</f>
        <v/>
      </c>
      <c r="P764" s="43" t="str">
        <f t="array" ref="P764">IFERROR(
  INDEX(
    INDEX('{INDEX} Tour Packages'!$A:$ZZ, , MATCH(P$3, '{INDEX} Tour Packages'!$4:$4, 0)),
    MATCH(M764, INDEX('{INDEX} Tour Packages'!$A:$ZZ,0, MATCH("Tour Package Name", '{INDEX} Tour Packages'!$4:$4, 0)), 0)
  ),
"")
</f>
        <v/>
      </c>
      <c r="Q764" s="44" t="str">
        <f t="shared" si="7"/>
        <v/>
      </c>
      <c r="R764" s="44" t="str">
        <f>IFERROR(__xludf.DUMMYFUNCTION("IF(OR(ISBLANK(K764), ISBLANK(N764)), """", 
  LET(
    resDate, K764,
    tourDate, N764,
    monthCount, MAX(0, DATEDIF(resDate, tourDate - 3, ""M"") + 1),
    secondDates, ARRAYFORMULA(DATE(YEAR(resDate), MONTH(resDate) + SEQUENCE(monthCount), 2)),
    "&amp;"validDates, FILTER(secondDates, (secondDates &gt; resDate + 2) * (secondDates &lt;= tourDate - 3)),
    IF(ISERROR(validDates), 0, COUNTA(validDates))
  )
)
"),"")</f>
        <v/>
      </c>
      <c r="S764" s="44" t="str">
        <f t="shared" si="8"/>
        <v/>
      </c>
      <c r="T764" s="45" t="str">
        <f t="array" ref="T764">IF(ISBLANK(BO764),IFERROR(
  INDEX(
    INDEX('{INDEX} Payment Terms'!$A:$G, , MATCH(T$3, '{INDEX} Payment Terms'!$4:$4, 0)),
    MATCH(Q764, INDEX('{INDEX} Payment Terms'!$A:$G,0, MATCH("Payment Condition", '{INDEX} Payment Terms'!$4:$4, 0)), 0)
  ),
""),"Cancelled")
</f>
        <v/>
      </c>
      <c r="U764" s="46" t="b">
        <v>0</v>
      </c>
      <c r="V764" s="47" t="str">
        <f>IFERROR(__xludf.DUMMYFUNCTION("IF(OR(L764=""Duo Booking"", L764=""Group Booking""),
IF(U764=FALSE,"""",
    LET(
      bookingType, L764,
      tour, M764,
      mainFirst, H764,
      mainLast, I764,
      mainEmail, G764,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$L$4:L764, bookingType,
          $M$4:M764, tour,
          $H$4:H764, mainFirst,
          $I$4:I764, mainLast,
          $G$4:G764, mainEmail
        ),
        ""000""
      ),
  "&amp;"    baseID &amp; ""-"" &amp; memberNumber
    )
  ),
  """"
)
"),"")</f>
        <v/>
      </c>
      <c r="W764" s="48"/>
      <c r="X764" s="85" t="b">
        <v>0</v>
      </c>
      <c r="Y764" s="85" t="b">
        <v>0</v>
      </c>
      <c r="Z764" s="85" t="b">
        <v>0</v>
      </c>
      <c r="AA764" s="50"/>
      <c r="AB764" s="51"/>
      <c r="AC764" s="85" t="b">
        <v>0</v>
      </c>
      <c r="AD764" s="92"/>
      <c r="AE764" s="88"/>
      <c r="AF764" s="36" t="str">
        <f t="array" ref="AF764">IF(M764="","",INDEX(
      '{INDEX} Tour Packages'!$A:$ZP,
      MATCH($M764, '{INDEX} Tour Packages'!$A:$A, 0),
      MATCH(AF$3, '{INDEX} Tour Packages'!$4:$4, 0)
    ))</f>
        <v/>
      </c>
      <c r="AG764" s="36" t="str">
        <f t="array" ref="AG764">IF(M764="","",INDEX(
      '{INDEX} Tour Packages'!$A:$ZP,
      MATCH($M764, '{INDEX} Tour Packages'!$A:$A, 0),
      MATCH(AG$3, '{INDEX} Tour Packages'!$4:$4, 0)
    ))</f>
        <v/>
      </c>
      <c r="AH764" s="36" t="str">
        <f t="array" ref="AH764">IF(M764="","",INDEX(
      '{INDEX} Tour Packages'!$A:$ZP,
      MATCH($M764, '{INDEX} Tour Packages'!$A:$A, 0),
      MATCH(AH$3, '{INDEX} Tour Packages'!$4:$4, 0)
    ))</f>
        <v/>
      </c>
      <c r="AI764" s="54" t="str">
        <f t="shared" si="9"/>
        <v/>
      </c>
      <c r="AJ764" s="42"/>
      <c r="AK764" s="55"/>
      <c r="AL764" s="46" t="b">
        <v>0</v>
      </c>
      <c r="AM764" s="56"/>
      <c r="AN764" s="57" t="str">
        <f t="shared" si="10"/>
        <v/>
      </c>
      <c r="AO764" s="58" t="str">
        <f t="shared" si="11"/>
        <v/>
      </c>
      <c r="AP764" s="59"/>
      <c r="AQ764" s="60"/>
      <c r="AR764" s="61"/>
      <c r="AS764" s="61"/>
      <c r="AT764" s="61" t="str">
        <f>IFERROR(__xludf.DUMMYFUNCTION("IF( 
  OR($AJ764=""Full Payment"", ISBLANK($K764)),
  """",
  IF(
    OR(
      Q764=""Standard Booking, P1"",
      Q764=""Standard Booking, P2"",
      Q764=""Standard Booking, P3"",
      Q764=""Standard Booking, P4""
    ),
    LET(
      resDate,   $"&amp;"K764,
      tourDate,  $N764,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4" s="62" t="str">
        <f t="shared" si="12"/>
        <v/>
      </c>
      <c r="AV764" s="63"/>
      <c r="AW764" s="64"/>
      <c r="AX764" s="64"/>
      <c r="AY764" s="64"/>
      <c r="AZ764" s="64" t="str">
        <f>IFERROR(__xludf.DUMMYFUNCTION("IF(
  OR($AJ764=""Full Payment"",$AJ764=""P1"", ISBLANK($K764)),
  """",
  IF(
    OR(
      $Q764=""Standard Booking, P2"",
      $Q764=""Standard Booking, P3"",
      $Q764=""Standard Booking, P4""
    ),
    LET(
      resDate,   $K764,
      tourDate,"&amp;"  $N764,
      monthCount, DATEDIF(resDate, tourDate, ""M"") + 1,
      secondDates, ARRAYFORMULA(
        DATE(
          YEAR(resDate),
          MONTH(resDate) + SEQUENCE(monthCount),
          2
        )
      ),
      validDates, FILTER(
        sec"&amp;"ondDates,
        (secondDates &gt; resDate + 2) *
        (secondDates &lt;= tourDate - 3)
      ),
      IF(
        OR($AJ764=""P2"", $AJ764=""P3"", $AJ764=""P4""),
        IF(
          COUNTA(validDates) &lt; 2,
          """",
          TEXT(INDEX(validDates"&amp;", 2), ""mmm d, yyyy"")
        ),
        IF(
          COUNTA(validDates) &lt; 2,
          """",
          TEXTJOIN("", "", TRUE,
            TEXT(INDEX(validDates, 1), ""mmm d, yyyy""),
            TEXT(INDEX(validDates, 2), ""mmm d, yyyy"")
          )
 "&amp;"       )
      )
    ),
    """"
  )
)
"),"")</f>
        <v/>
      </c>
      <c r="BA764" s="65" t="str">
        <f t="shared" si="13"/>
        <v/>
      </c>
      <c r="BB764" s="63"/>
      <c r="BC764" s="64"/>
      <c r="BD764" s="64"/>
      <c r="BE764" s="64"/>
      <c r="BF764" s="64" t="str">
        <f>IFERROR(__xludf.DUMMYFUNCTION("IF(
  OR($AJ764=""Full Payment"",$AJ764=""P1"", $AJ764=""P2""),
  """",
  IF(
    AND(
      NOT(ISBLANK($K764)),
      OR(
        Q764=""Standard Booking, P3"",
        Q764=""Standard Booking, P4""
      )
    ),
    LET(
      resDate,   $K764,
      "&amp;"tourDate,  $N764,
      monthCount, DATEDIF(resDate, tourDate, ""M"") + 1,
      secondDates, ARRAYFORMULA(
        DATE(
          YEAR(resDate),
          MONTH(resDate) + SEQUENCE(monthCount),
          2
        )
      ),
      validDates, FILTER(
  "&amp;"      secondDates,
        (secondDates &gt; resDate + 2) *
        (secondDates &lt;= tourDate - 3)
      ),
      IF(
        $AJ764=""P4"",
        IF(
          COUNTA(validDates) &lt; 3,
          """",
          TEXT(INDEX(validDates, 3), ""mmm d, yyyy"")
  "&amp;"      ),
        IF(
          $AJ764=""P3"",
          IF(
            COUNTA(validDates) &lt; 3,
            """",
            TEXT(INDEX(validDates, 3), ""mmm d, yyyy"")
          ),
          IF(
            COUNTA(validDates) &lt; 3,
            """",
    "&amp;"        TEXTJOIN("", "", TRUE,
              TEXT(INDEX(validDates, 1), ""mmm d, yyyy""),
              TEXT(INDEX(validDates, 2), ""mmm d, yyyy""),
              TEXT(INDEX(validDates, 3), ""mmm d, yyyy"")
            )
          )
        )
      )
    "&amp;"),
    """"
  )
)
"),"")</f>
        <v/>
      </c>
      <c r="BG764" s="65" t="str">
        <f t="shared" si="14"/>
        <v/>
      </c>
      <c r="BH764" s="63"/>
      <c r="BI764" s="64"/>
      <c r="BJ764" s="64"/>
      <c r="BK764" s="64"/>
      <c r="BL764" s="64" t="str">
        <f>IFERROR(__xludf.DUMMYFUNCTION("IF(
  OR($AJ764=""Full Payment"",$AJ764=""P1"",$AJ764=""P2"",$AJ764=""P3""),
  """",
  IF(
    AND(
      NOT(ISBLANK($K764)),
      $Q764=""Standard Booking, P4""
    ),
    LET(
      resDate,   $K764,
      tourDate,  $N764,
      monthCount, DATEDIF(r"&amp;"esDate, tourDate, ""M"") + 1,
      secondDates, ARRAYFORMULA(
        DATE(
          YEAR(resDate),
          MONTH(resDate) + SEQUENCE(monthCount),
          2
        )
      ),
      validDates, FILTER(
        secondDates,
        (secondDates &gt; res"&amp;"Date + 2) *
        (secondDates &lt;= tourDate - 3)
      ),
      IF(
        $AJ764=""P4"",
        IF(
          COUNTA(validDates) &lt; 4,
          """",
          TEXT(
            INDEX(validDates, 4),
            ""mmm d, yyyy""
          )
        ),
"&amp;"        IF(
          COUNTA(validDates) &lt; 4,
          """",
          TEXTJOIN(
            "", "", TRUE,
            TEXT(INDEX(validDates, 1), ""mmm d, yyyy""),
            TEXT(INDEX(validDates, 2), ""mmm d, yyyy""),
            TEXT(INDEX(validDates"&amp;", 3), ""mmm d, yyyy""),
            TEXT(INDEX(validDates, 4), ""mmm d, yyyy"")
          )
        )
      )
    ),
    """"
  )
)
"),"")</f>
        <v/>
      </c>
      <c r="BM764" s="65" t="str">
        <f t="shared" si="15"/>
        <v/>
      </c>
      <c r="BN764" s="66"/>
      <c r="BO764" s="67"/>
      <c r="BP764" s="49" t="b">
        <v>0</v>
      </c>
      <c r="BQ764" s="49" t="b">
        <v>0</v>
      </c>
      <c r="BR764" s="68"/>
      <c r="BS764" s="69"/>
      <c r="BT764" s="70" t="b">
        <v>0</v>
      </c>
      <c r="BU764" s="71"/>
      <c r="BV764" s="72"/>
      <c r="BW764" s="86" t="b">
        <v>0</v>
      </c>
      <c r="BX764" s="87"/>
    </row>
    <row r="765">
      <c r="A765" s="35" t="str">
        <f t="shared" si="1"/>
        <v/>
      </c>
      <c r="B765" s="36" t="str">
        <f t="shared" si="2"/>
        <v/>
      </c>
      <c r="C765" s="36" t="str">
        <f t="array" ref="C765">IF(
  M765="",
  "",
  IFERROR(
    INDEX(
      '{INDEX} Tour Packages'!$A:$ZZ,
      MATCH(
        M765,
        INDEX(
          '{INDEX} Tour Packages'!$A:$ZZ,
          ,
          MATCH("Tour Package Name", '{INDEX} Tour Packages'!$4:$4, 0)
        ),
        0
      ),
      MATCH("Tour Code", '{INDEX} Tour Packages'!$4:$4, 0)
    ),
    "XXX"
  )
)
</f>
        <v/>
      </c>
      <c r="D765" s="36" t="str">
        <f t="shared" si="3"/>
        <v/>
      </c>
      <c r="E765" s="36" t="str">
        <f t="shared" si="4"/>
        <v/>
      </c>
      <c r="F765" s="37" t="str">
        <f t="shared" si="5"/>
        <v/>
      </c>
      <c r="G765" s="89"/>
      <c r="H765" s="89"/>
      <c r="I765" s="90"/>
      <c r="J765" s="40" t="str">
        <f t="shared" si="16"/>
        <v> </v>
      </c>
      <c r="K765" s="91"/>
      <c r="L765" s="55"/>
      <c r="M765" s="55"/>
      <c r="N765" s="91"/>
      <c r="O765" s="43" t="str">
        <f>IFERROR(__xludf.DUMMYFUNCTION("IF(N765="""","""",IFERROR(
  N765 + VALUE(REGEXEXTRACT(P765, ""(\d+)\s+Days"")),
  """"
)
)"),"")</f>
        <v/>
      </c>
      <c r="P765" s="43" t="str">
        <f t="array" ref="P765">IFERROR(
  INDEX(
    INDEX('{INDEX} Tour Packages'!$A:$ZZ, , MATCH(P$3, '{INDEX} Tour Packages'!$4:$4, 0)),
    MATCH(M765, INDEX('{INDEX} Tour Packages'!$A:$ZZ,0, MATCH("Tour Package Name", '{INDEX} Tour Packages'!$4:$4, 0)), 0)
  ),
"")
</f>
        <v/>
      </c>
      <c r="Q765" s="44" t="str">
        <f t="shared" si="7"/>
        <v/>
      </c>
      <c r="R765" s="44" t="str">
        <f>IFERROR(__xludf.DUMMYFUNCTION("IF(OR(ISBLANK(K765), ISBLANK(N765)), """", 
  LET(
    resDate, K765,
    tourDate, N765,
    monthCount, MAX(0, DATEDIF(resDate, tourDate - 3, ""M"") + 1),
    secondDates, ARRAYFORMULA(DATE(YEAR(resDate), MONTH(resDate) + SEQUENCE(monthCount), 2)),
    "&amp;"validDates, FILTER(secondDates, (secondDates &gt; resDate + 2) * (secondDates &lt;= tourDate - 3)),
    IF(ISERROR(validDates), 0, COUNTA(validDates))
  )
)
"),"")</f>
        <v/>
      </c>
      <c r="S765" s="44" t="str">
        <f t="shared" si="8"/>
        <v/>
      </c>
      <c r="T765" s="45" t="str">
        <f t="array" ref="T765">IF(ISBLANK(BO765),IFERROR(
  INDEX(
    INDEX('{INDEX} Payment Terms'!$A:$G, , MATCH(T$3, '{INDEX} Payment Terms'!$4:$4, 0)),
    MATCH(Q765, INDEX('{INDEX} Payment Terms'!$A:$G,0, MATCH("Payment Condition", '{INDEX} Payment Terms'!$4:$4, 0)), 0)
  ),
""),"Cancelled")
</f>
        <v/>
      </c>
      <c r="U765" s="46" t="b">
        <v>0</v>
      </c>
      <c r="V765" s="47" t="str">
        <f>IFERROR(__xludf.DUMMYFUNCTION("IF(OR(L765=""Duo Booking"", L765=""Group Booking""),
IF(U765=FALSE,"""",
    LET(
      bookingType, L765,
      tour, M765,
      mainFirst, H765,
      mainLast, I765,
      mainEmail, G765,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$L$4:L765, bookingType,
          $M$4:M765, tour,
          $H$4:H765, mainFirst,
          $I$4:I765, mainLast,
          $G$4:G765, mainEmail
        ),
        ""000""
      ),
  "&amp;"    baseID &amp; ""-"" &amp; memberNumber
    )
  ),
  """"
)
"),"")</f>
        <v/>
      </c>
      <c r="W765" s="48"/>
      <c r="X765" s="85" t="b">
        <v>0</v>
      </c>
      <c r="Y765" s="85" t="b">
        <v>0</v>
      </c>
      <c r="Z765" s="85" t="b">
        <v>0</v>
      </c>
      <c r="AA765" s="50"/>
      <c r="AB765" s="51"/>
      <c r="AC765" s="85" t="b">
        <v>0</v>
      </c>
      <c r="AD765" s="92"/>
      <c r="AE765" s="88"/>
      <c r="AF765" s="36" t="str">
        <f t="array" ref="AF765">IF(M765="","",INDEX(
      '{INDEX} Tour Packages'!$A:$ZP,
      MATCH($M765, '{INDEX} Tour Packages'!$A:$A, 0),
      MATCH(AF$3, '{INDEX} Tour Packages'!$4:$4, 0)
    ))</f>
        <v/>
      </c>
      <c r="AG765" s="36" t="str">
        <f t="array" ref="AG765">IF(M765="","",INDEX(
      '{INDEX} Tour Packages'!$A:$ZP,
      MATCH($M765, '{INDEX} Tour Packages'!$A:$A, 0),
      MATCH(AG$3, '{INDEX} Tour Packages'!$4:$4, 0)
    ))</f>
        <v/>
      </c>
      <c r="AH765" s="36" t="str">
        <f t="array" ref="AH765">IF(M765="","",INDEX(
      '{INDEX} Tour Packages'!$A:$ZP,
      MATCH($M765, '{INDEX} Tour Packages'!$A:$A, 0),
      MATCH(AH$3, '{INDEX} Tour Packages'!$4:$4, 0)
    ))</f>
        <v/>
      </c>
      <c r="AI765" s="54" t="str">
        <f t="shared" si="9"/>
        <v/>
      </c>
      <c r="AJ765" s="42"/>
      <c r="AK765" s="55"/>
      <c r="AL765" s="46" t="b">
        <v>0</v>
      </c>
      <c r="AM765" s="56"/>
      <c r="AN765" s="57" t="str">
        <f t="shared" si="10"/>
        <v/>
      </c>
      <c r="AO765" s="58" t="str">
        <f t="shared" si="11"/>
        <v/>
      </c>
      <c r="AP765" s="59"/>
      <c r="AQ765" s="60"/>
      <c r="AR765" s="61"/>
      <c r="AS765" s="61"/>
      <c r="AT765" s="61" t="str">
        <f>IFERROR(__xludf.DUMMYFUNCTION("IF( 
  OR($AJ765=""Full Payment"", ISBLANK($K765)),
  """",
  IF(
    OR(
      Q765=""Standard Booking, P1"",
      Q765=""Standard Booking, P2"",
      Q765=""Standard Booking, P3"",
      Q765=""Standard Booking, P4""
    ),
    LET(
      resDate,   $"&amp;"K765,
      tourDate,  $N765,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5" s="62" t="str">
        <f t="shared" si="12"/>
        <v/>
      </c>
      <c r="AV765" s="63"/>
      <c r="AW765" s="64"/>
      <c r="AX765" s="64"/>
      <c r="AY765" s="64"/>
      <c r="AZ765" s="64" t="str">
        <f>IFERROR(__xludf.DUMMYFUNCTION("IF(
  OR($AJ765=""Full Payment"",$AJ765=""P1"", ISBLANK($K765)),
  """",
  IF(
    OR(
      $Q765=""Standard Booking, P2"",
      $Q765=""Standard Booking, P3"",
      $Q765=""Standard Booking, P4""
    ),
    LET(
      resDate,   $K765,
      tourDate,"&amp;"  $N765,
      monthCount, DATEDIF(resDate, tourDate, ""M"") + 1,
      secondDates, ARRAYFORMULA(
        DATE(
          YEAR(resDate),
          MONTH(resDate) + SEQUENCE(monthCount),
          2
        )
      ),
      validDates, FILTER(
        sec"&amp;"ondDates,
        (secondDates &gt; resDate + 2) *
        (secondDates &lt;= tourDate - 3)
      ),
      IF(
        OR($AJ765=""P2"", $AJ765=""P3"", $AJ765=""P4""),
        IF(
          COUNTA(validDates) &lt; 2,
          """",
          TEXT(INDEX(validDates"&amp;", 2), ""mmm d, yyyy"")
        ),
        IF(
          COUNTA(validDates) &lt; 2,
          """",
          TEXTJOIN("", "", TRUE,
            TEXT(INDEX(validDates, 1), ""mmm d, yyyy""),
            TEXT(INDEX(validDates, 2), ""mmm d, yyyy"")
          )
 "&amp;"       )
      )
    ),
    """"
  )
)
"),"")</f>
        <v/>
      </c>
      <c r="BA765" s="65" t="str">
        <f t="shared" si="13"/>
        <v/>
      </c>
      <c r="BB765" s="63"/>
      <c r="BC765" s="64"/>
      <c r="BD765" s="64"/>
      <c r="BE765" s="64"/>
      <c r="BF765" s="64" t="str">
        <f>IFERROR(__xludf.DUMMYFUNCTION("IF(
  OR($AJ765=""Full Payment"",$AJ765=""P1"", $AJ765=""P2""),
  """",
  IF(
    AND(
      NOT(ISBLANK($K765)),
      OR(
        Q765=""Standard Booking, P3"",
        Q765=""Standard Booking, P4""
      )
    ),
    LET(
      resDate,   $K765,
      "&amp;"tourDate,  $N765,
      monthCount, DATEDIF(resDate, tourDate, ""M"") + 1,
      secondDates, ARRAYFORMULA(
        DATE(
          YEAR(resDate),
          MONTH(resDate) + SEQUENCE(monthCount),
          2
        )
      ),
      validDates, FILTER(
  "&amp;"      secondDates,
        (secondDates &gt; resDate + 2) *
        (secondDates &lt;= tourDate - 3)
      ),
      IF(
        $AJ765=""P4"",
        IF(
          COUNTA(validDates) &lt; 3,
          """",
          TEXT(INDEX(validDates, 3), ""mmm d, yyyy"")
  "&amp;"      ),
        IF(
          $AJ765=""P3"",
          IF(
            COUNTA(validDates) &lt; 3,
            """",
            TEXT(INDEX(validDates, 3), ""mmm d, yyyy"")
          ),
          IF(
            COUNTA(validDates) &lt; 3,
            """",
    "&amp;"        TEXTJOIN("", "", TRUE,
              TEXT(INDEX(validDates, 1), ""mmm d, yyyy""),
              TEXT(INDEX(validDates, 2), ""mmm d, yyyy""),
              TEXT(INDEX(validDates, 3), ""mmm d, yyyy"")
            )
          )
        )
      )
    "&amp;"),
    """"
  )
)
"),"")</f>
        <v/>
      </c>
      <c r="BG765" s="65" t="str">
        <f t="shared" si="14"/>
        <v/>
      </c>
      <c r="BH765" s="63"/>
      <c r="BI765" s="64"/>
      <c r="BJ765" s="64"/>
      <c r="BK765" s="64"/>
      <c r="BL765" s="64" t="str">
        <f>IFERROR(__xludf.DUMMYFUNCTION("IF(
  OR($AJ765=""Full Payment"",$AJ765=""P1"",$AJ765=""P2"",$AJ765=""P3""),
  """",
  IF(
    AND(
      NOT(ISBLANK($K765)),
      $Q765=""Standard Booking, P4""
    ),
    LET(
      resDate,   $K765,
      tourDate,  $N765,
      monthCount, DATEDIF(r"&amp;"esDate, tourDate, ""M"") + 1,
      secondDates, ARRAYFORMULA(
        DATE(
          YEAR(resDate),
          MONTH(resDate) + SEQUENCE(monthCount),
          2
        )
      ),
      validDates, FILTER(
        secondDates,
        (secondDates &gt; res"&amp;"Date + 2) *
        (secondDates &lt;= tourDate - 3)
      ),
      IF(
        $AJ765=""P4"",
        IF(
          COUNTA(validDates) &lt; 4,
          """",
          TEXT(
            INDEX(validDates, 4),
            ""mmm d, yyyy""
          )
        ),
"&amp;"        IF(
          COUNTA(validDates) &lt; 4,
          """",
          TEXTJOIN(
            "", "", TRUE,
            TEXT(INDEX(validDates, 1), ""mmm d, yyyy""),
            TEXT(INDEX(validDates, 2), ""mmm d, yyyy""),
            TEXT(INDEX(validDates"&amp;", 3), ""mmm d, yyyy""),
            TEXT(INDEX(validDates, 4), ""mmm d, yyyy"")
          )
        )
      )
    ),
    """"
  )
)
"),"")</f>
        <v/>
      </c>
      <c r="BM765" s="65" t="str">
        <f t="shared" si="15"/>
        <v/>
      </c>
      <c r="BN765" s="66"/>
      <c r="BO765" s="67"/>
      <c r="BP765" s="49" t="b">
        <v>0</v>
      </c>
      <c r="BQ765" s="49" t="b">
        <v>0</v>
      </c>
      <c r="BR765" s="68"/>
      <c r="BS765" s="69"/>
      <c r="BT765" s="70" t="b">
        <v>0</v>
      </c>
      <c r="BU765" s="71"/>
      <c r="BV765" s="72"/>
      <c r="BW765" s="86" t="b">
        <v>0</v>
      </c>
      <c r="BX765" s="87"/>
    </row>
    <row r="766">
      <c r="A766" s="35" t="str">
        <f t="shared" si="1"/>
        <v/>
      </c>
      <c r="B766" s="36" t="str">
        <f t="shared" si="2"/>
        <v/>
      </c>
      <c r="C766" s="36" t="str">
        <f t="array" ref="C766">IF(
  M766="",
  "",
  IFERROR(
    INDEX(
      '{INDEX} Tour Packages'!$A:$ZZ,
      MATCH(
        M766,
        INDEX(
          '{INDEX} Tour Packages'!$A:$ZZ,
          ,
          MATCH("Tour Package Name", '{INDEX} Tour Packages'!$4:$4, 0)
        ),
        0
      ),
      MATCH("Tour Code", '{INDEX} Tour Packages'!$4:$4, 0)
    ),
    "XXX"
  )
)
</f>
        <v/>
      </c>
      <c r="D766" s="36" t="str">
        <f t="shared" si="3"/>
        <v/>
      </c>
      <c r="E766" s="36" t="str">
        <f t="shared" si="4"/>
        <v/>
      </c>
      <c r="F766" s="37" t="str">
        <f t="shared" si="5"/>
        <v/>
      </c>
      <c r="G766" s="89"/>
      <c r="H766" s="89"/>
      <c r="I766" s="90"/>
      <c r="J766" s="40" t="str">
        <f t="shared" si="16"/>
        <v> </v>
      </c>
      <c r="K766" s="91"/>
      <c r="L766" s="55"/>
      <c r="M766" s="55"/>
      <c r="N766" s="91"/>
      <c r="O766" s="43" t="str">
        <f>IFERROR(__xludf.DUMMYFUNCTION("IF(N766="""","""",IFERROR(
  N766 + VALUE(REGEXEXTRACT(P766, ""(\d+)\s+Days"")),
  """"
)
)"),"")</f>
        <v/>
      </c>
      <c r="P766" s="43" t="str">
        <f t="array" ref="P766">IFERROR(
  INDEX(
    INDEX('{INDEX} Tour Packages'!$A:$ZZ, , MATCH(P$3, '{INDEX} Tour Packages'!$4:$4, 0)),
    MATCH(M766, INDEX('{INDEX} Tour Packages'!$A:$ZZ,0, MATCH("Tour Package Name", '{INDEX} Tour Packages'!$4:$4, 0)), 0)
  ),
"")
</f>
        <v/>
      </c>
      <c r="Q766" s="44" t="str">
        <f t="shared" si="7"/>
        <v/>
      </c>
      <c r="R766" s="44" t="str">
        <f>IFERROR(__xludf.DUMMYFUNCTION("IF(OR(ISBLANK(K766), ISBLANK(N766)), """", 
  LET(
    resDate, K766,
    tourDate, N766,
    monthCount, MAX(0, DATEDIF(resDate, tourDate - 3, ""M"") + 1),
    secondDates, ARRAYFORMULA(DATE(YEAR(resDate), MONTH(resDate) + SEQUENCE(monthCount), 2)),
    "&amp;"validDates, FILTER(secondDates, (secondDates &gt; resDate + 2) * (secondDates &lt;= tourDate - 3)),
    IF(ISERROR(validDates), 0, COUNTA(validDates))
  )
)
"),"")</f>
        <v/>
      </c>
      <c r="S766" s="44" t="str">
        <f t="shared" si="8"/>
        <v/>
      </c>
      <c r="T766" s="45" t="str">
        <f t="array" ref="T766">IF(ISBLANK(BO766),IFERROR(
  INDEX(
    INDEX('{INDEX} Payment Terms'!$A:$G, , MATCH(T$3, '{INDEX} Payment Terms'!$4:$4, 0)),
    MATCH(Q766, INDEX('{INDEX} Payment Terms'!$A:$G,0, MATCH("Payment Condition", '{INDEX} Payment Terms'!$4:$4, 0)), 0)
  ),
""),"Cancelled")
</f>
        <v/>
      </c>
      <c r="U766" s="46" t="b">
        <v>0</v>
      </c>
      <c r="V766" s="47" t="str">
        <f>IFERROR(__xludf.DUMMYFUNCTION("IF(OR(L766=""Duo Booking"", L766=""Group Booking""),
IF(U766=FALSE,"""",
    LET(
      bookingType, L766,
      tour, M766,
      mainFirst, H766,
      mainLast, I766,
      mainEmail, G766,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$L$4:L766, bookingType,
          $M$4:M766, tour,
          $H$4:H766, mainFirst,
          $I$4:I766, mainLast,
          $G$4:G766, mainEmail
        ),
        ""000""
      ),
  "&amp;"    baseID &amp; ""-"" &amp; memberNumber
    )
  ),
  """"
)
"),"")</f>
        <v/>
      </c>
      <c r="W766" s="48"/>
      <c r="X766" s="85" t="b">
        <v>0</v>
      </c>
      <c r="Y766" s="85" t="b">
        <v>0</v>
      </c>
      <c r="Z766" s="85" t="b">
        <v>0</v>
      </c>
      <c r="AA766" s="50"/>
      <c r="AB766" s="51"/>
      <c r="AC766" s="85" t="b">
        <v>0</v>
      </c>
      <c r="AD766" s="92"/>
      <c r="AE766" s="88"/>
      <c r="AF766" s="36" t="str">
        <f t="array" ref="AF766">IF(M766="","",INDEX(
      '{INDEX} Tour Packages'!$A:$ZP,
      MATCH($M766, '{INDEX} Tour Packages'!$A:$A, 0),
      MATCH(AF$3, '{INDEX} Tour Packages'!$4:$4, 0)
    ))</f>
        <v/>
      </c>
      <c r="AG766" s="36" t="str">
        <f t="array" ref="AG766">IF(M766="","",INDEX(
      '{INDEX} Tour Packages'!$A:$ZP,
      MATCH($M766, '{INDEX} Tour Packages'!$A:$A, 0),
      MATCH(AG$3, '{INDEX} Tour Packages'!$4:$4, 0)
    ))</f>
        <v/>
      </c>
      <c r="AH766" s="36" t="str">
        <f t="array" ref="AH766">IF(M766="","",INDEX(
      '{INDEX} Tour Packages'!$A:$ZP,
      MATCH($M766, '{INDEX} Tour Packages'!$A:$A, 0),
      MATCH(AH$3, '{INDEX} Tour Packages'!$4:$4, 0)
    ))</f>
        <v/>
      </c>
      <c r="AI766" s="54" t="str">
        <f t="shared" si="9"/>
        <v/>
      </c>
      <c r="AJ766" s="42"/>
      <c r="AK766" s="55"/>
      <c r="AL766" s="46" t="b">
        <v>0</v>
      </c>
      <c r="AM766" s="56"/>
      <c r="AN766" s="57" t="str">
        <f t="shared" si="10"/>
        <v/>
      </c>
      <c r="AO766" s="58" t="str">
        <f t="shared" si="11"/>
        <v/>
      </c>
      <c r="AP766" s="59"/>
      <c r="AQ766" s="60"/>
      <c r="AR766" s="61"/>
      <c r="AS766" s="61"/>
      <c r="AT766" s="61" t="str">
        <f>IFERROR(__xludf.DUMMYFUNCTION("IF( 
  OR($AJ766=""Full Payment"", ISBLANK($K766)),
  """",
  IF(
    OR(
      Q766=""Standard Booking, P1"",
      Q766=""Standard Booking, P2"",
      Q766=""Standard Booking, P3"",
      Q766=""Standard Booking, P4""
    ),
    LET(
      resDate,   $"&amp;"K766,
      tourDate,  $N766,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6" s="62" t="str">
        <f t="shared" si="12"/>
        <v/>
      </c>
      <c r="AV766" s="63"/>
      <c r="AW766" s="64"/>
      <c r="AX766" s="64"/>
      <c r="AY766" s="64"/>
      <c r="AZ766" s="64" t="str">
        <f>IFERROR(__xludf.DUMMYFUNCTION("IF(
  OR($AJ766=""Full Payment"",$AJ766=""P1"", ISBLANK($K766)),
  """",
  IF(
    OR(
      $Q766=""Standard Booking, P2"",
      $Q766=""Standard Booking, P3"",
      $Q766=""Standard Booking, P4""
    ),
    LET(
      resDate,   $K766,
      tourDate,"&amp;"  $N766,
      monthCount, DATEDIF(resDate, tourDate, ""M"") + 1,
      secondDates, ARRAYFORMULA(
        DATE(
          YEAR(resDate),
          MONTH(resDate) + SEQUENCE(monthCount),
          2
        )
      ),
      validDates, FILTER(
        sec"&amp;"ondDates,
        (secondDates &gt; resDate + 2) *
        (secondDates &lt;= tourDate - 3)
      ),
      IF(
        OR($AJ766=""P2"", $AJ766=""P3"", $AJ766=""P4""),
        IF(
          COUNTA(validDates) &lt; 2,
          """",
          TEXT(INDEX(validDates"&amp;", 2), ""mmm d, yyyy"")
        ),
        IF(
          COUNTA(validDates) &lt; 2,
          """",
          TEXTJOIN("", "", TRUE,
            TEXT(INDEX(validDates, 1), ""mmm d, yyyy""),
            TEXT(INDEX(validDates, 2), ""mmm d, yyyy"")
          )
 "&amp;"       )
      )
    ),
    """"
  )
)
"),"")</f>
        <v/>
      </c>
      <c r="BA766" s="65" t="str">
        <f t="shared" si="13"/>
        <v/>
      </c>
      <c r="BB766" s="63"/>
      <c r="BC766" s="64"/>
      <c r="BD766" s="64"/>
      <c r="BE766" s="64"/>
      <c r="BF766" s="64" t="str">
        <f>IFERROR(__xludf.DUMMYFUNCTION("IF(
  OR($AJ766=""Full Payment"",$AJ766=""P1"", $AJ766=""P2""),
  """",
  IF(
    AND(
      NOT(ISBLANK($K766)),
      OR(
        Q766=""Standard Booking, P3"",
        Q766=""Standard Booking, P4""
      )
    ),
    LET(
      resDate,   $K766,
      "&amp;"tourDate,  $N766,
      monthCount, DATEDIF(resDate, tourDate, ""M"") + 1,
      secondDates, ARRAYFORMULA(
        DATE(
          YEAR(resDate),
          MONTH(resDate) + SEQUENCE(monthCount),
          2
        )
      ),
      validDates, FILTER(
  "&amp;"      secondDates,
        (secondDates &gt; resDate + 2) *
        (secondDates &lt;= tourDate - 3)
      ),
      IF(
        $AJ766=""P4"",
        IF(
          COUNTA(validDates) &lt; 3,
          """",
          TEXT(INDEX(validDates, 3), ""mmm d, yyyy"")
  "&amp;"      ),
        IF(
          $AJ766=""P3"",
          IF(
            COUNTA(validDates) &lt; 3,
            """",
            TEXT(INDEX(validDates, 3), ""mmm d, yyyy"")
          ),
          IF(
            COUNTA(validDates) &lt; 3,
            """",
    "&amp;"        TEXTJOIN("", "", TRUE,
              TEXT(INDEX(validDates, 1), ""mmm d, yyyy""),
              TEXT(INDEX(validDates, 2), ""mmm d, yyyy""),
              TEXT(INDEX(validDates, 3), ""mmm d, yyyy"")
            )
          )
        )
      )
    "&amp;"),
    """"
  )
)
"),"")</f>
        <v/>
      </c>
      <c r="BG766" s="65" t="str">
        <f t="shared" si="14"/>
        <v/>
      </c>
      <c r="BH766" s="63"/>
      <c r="BI766" s="64"/>
      <c r="BJ766" s="64"/>
      <c r="BK766" s="64"/>
      <c r="BL766" s="64" t="str">
        <f>IFERROR(__xludf.DUMMYFUNCTION("IF(
  OR($AJ766=""Full Payment"",$AJ766=""P1"",$AJ766=""P2"",$AJ766=""P3""),
  """",
  IF(
    AND(
      NOT(ISBLANK($K766)),
      $Q766=""Standard Booking, P4""
    ),
    LET(
      resDate,   $K766,
      tourDate,  $N766,
      monthCount, DATEDIF(r"&amp;"esDate, tourDate, ""M"") + 1,
      secondDates, ARRAYFORMULA(
        DATE(
          YEAR(resDate),
          MONTH(resDate) + SEQUENCE(monthCount),
          2
        )
      ),
      validDates, FILTER(
        secondDates,
        (secondDates &gt; res"&amp;"Date + 2) *
        (secondDates &lt;= tourDate - 3)
      ),
      IF(
        $AJ766=""P4"",
        IF(
          COUNTA(validDates) &lt; 4,
          """",
          TEXT(
            INDEX(validDates, 4),
            ""mmm d, yyyy""
          )
        ),
"&amp;"        IF(
          COUNTA(validDates) &lt; 4,
          """",
          TEXTJOIN(
            "", "", TRUE,
            TEXT(INDEX(validDates, 1), ""mmm d, yyyy""),
            TEXT(INDEX(validDates, 2), ""mmm d, yyyy""),
            TEXT(INDEX(validDates"&amp;", 3), ""mmm d, yyyy""),
            TEXT(INDEX(validDates, 4), ""mmm d, yyyy"")
          )
        )
      )
    ),
    """"
  )
)
"),"")</f>
        <v/>
      </c>
      <c r="BM766" s="65" t="str">
        <f t="shared" si="15"/>
        <v/>
      </c>
      <c r="BN766" s="66"/>
      <c r="BO766" s="67"/>
      <c r="BP766" s="49" t="b">
        <v>0</v>
      </c>
      <c r="BQ766" s="49" t="b">
        <v>0</v>
      </c>
      <c r="BR766" s="68"/>
      <c r="BS766" s="69"/>
      <c r="BT766" s="70" t="b">
        <v>0</v>
      </c>
      <c r="BU766" s="71"/>
      <c r="BV766" s="72"/>
      <c r="BW766" s="86" t="b">
        <v>0</v>
      </c>
      <c r="BX766" s="87"/>
    </row>
    <row r="767">
      <c r="A767" s="35" t="str">
        <f t="shared" si="1"/>
        <v/>
      </c>
      <c r="B767" s="36" t="str">
        <f t="shared" si="2"/>
        <v/>
      </c>
      <c r="C767" s="36" t="str">
        <f t="array" ref="C767">IF(
  M767="",
  "",
  IFERROR(
    INDEX(
      '{INDEX} Tour Packages'!$A:$ZZ,
      MATCH(
        M767,
        INDEX(
          '{INDEX} Tour Packages'!$A:$ZZ,
          ,
          MATCH("Tour Package Name", '{INDEX} Tour Packages'!$4:$4, 0)
        ),
        0
      ),
      MATCH("Tour Code", '{INDEX} Tour Packages'!$4:$4, 0)
    ),
    "XXX"
  )
)
</f>
        <v/>
      </c>
      <c r="D767" s="36" t="str">
        <f t="shared" si="3"/>
        <v/>
      </c>
      <c r="E767" s="36" t="str">
        <f t="shared" si="4"/>
        <v/>
      </c>
      <c r="F767" s="37" t="str">
        <f t="shared" si="5"/>
        <v/>
      </c>
      <c r="G767" s="89"/>
      <c r="H767" s="89"/>
      <c r="I767" s="90"/>
      <c r="J767" s="40" t="str">
        <f t="shared" si="16"/>
        <v> </v>
      </c>
      <c r="K767" s="91"/>
      <c r="L767" s="55"/>
      <c r="M767" s="55"/>
      <c r="N767" s="91"/>
      <c r="O767" s="43" t="str">
        <f>IFERROR(__xludf.DUMMYFUNCTION("IF(N767="""","""",IFERROR(
  N767 + VALUE(REGEXEXTRACT(P767, ""(\d+)\s+Days"")),
  """"
)
)"),"")</f>
        <v/>
      </c>
      <c r="P767" s="43" t="str">
        <f t="array" ref="P767">IFERROR(
  INDEX(
    INDEX('{INDEX} Tour Packages'!$A:$ZZ, , MATCH(P$3, '{INDEX} Tour Packages'!$4:$4, 0)),
    MATCH(M767, INDEX('{INDEX} Tour Packages'!$A:$ZZ,0, MATCH("Tour Package Name", '{INDEX} Tour Packages'!$4:$4, 0)), 0)
  ),
"")
</f>
        <v/>
      </c>
      <c r="Q767" s="44" t="str">
        <f t="shared" si="7"/>
        <v/>
      </c>
      <c r="R767" s="44" t="str">
        <f>IFERROR(__xludf.DUMMYFUNCTION("IF(OR(ISBLANK(K767), ISBLANK(N767)), """", 
  LET(
    resDate, K767,
    tourDate, N767,
    monthCount, MAX(0, DATEDIF(resDate, tourDate - 3, ""M"") + 1),
    secondDates, ARRAYFORMULA(DATE(YEAR(resDate), MONTH(resDate) + SEQUENCE(monthCount), 2)),
    "&amp;"validDates, FILTER(secondDates, (secondDates &gt; resDate + 2) * (secondDates &lt;= tourDate - 3)),
    IF(ISERROR(validDates), 0, COUNTA(validDates))
  )
)
"),"")</f>
        <v/>
      </c>
      <c r="S767" s="44" t="str">
        <f t="shared" si="8"/>
        <v/>
      </c>
      <c r="T767" s="45" t="str">
        <f t="array" ref="T767">IF(ISBLANK(BO767),IFERROR(
  INDEX(
    INDEX('{INDEX} Payment Terms'!$A:$G, , MATCH(T$3, '{INDEX} Payment Terms'!$4:$4, 0)),
    MATCH(Q767, INDEX('{INDEX} Payment Terms'!$A:$G,0, MATCH("Payment Condition", '{INDEX} Payment Terms'!$4:$4, 0)), 0)
  ),
""),"Cancelled")
</f>
        <v/>
      </c>
      <c r="U767" s="46" t="b">
        <v>0</v>
      </c>
      <c r="V767" s="47" t="str">
        <f>IFERROR(__xludf.DUMMYFUNCTION("IF(OR(L767=""Duo Booking"", L767=""Group Booking""),
IF(U767=FALSE,"""",
    LET(
      bookingType, L767,
      tour, M767,
      mainFirst, H767,
      mainLast, I767,
      mainEmail, G767,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$L$4:L767, bookingType,
          $M$4:M767, tour,
          $H$4:H767, mainFirst,
          $I$4:I767, mainLast,
          $G$4:G767, mainEmail
        ),
        ""000""
      ),
  "&amp;"    baseID &amp; ""-"" &amp; memberNumber
    )
  ),
  """"
)
"),"")</f>
        <v/>
      </c>
      <c r="W767" s="48"/>
      <c r="X767" s="85" t="b">
        <v>0</v>
      </c>
      <c r="Y767" s="85" t="b">
        <v>0</v>
      </c>
      <c r="Z767" s="85" t="b">
        <v>0</v>
      </c>
      <c r="AA767" s="50"/>
      <c r="AB767" s="51"/>
      <c r="AC767" s="85" t="b">
        <v>0</v>
      </c>
      <c r="AD767" s="92"/>
      <c r="AE767" s="88"/>
      <c r="AF767" s="36" t="str">
        <f t="array" ref="AF767">IF(M767="","",INDEX(
      '{INDEX} Tour Packages'!$A:$ZP,
      MATCH($M767, '{INDEX} Tour Packages'!$A:$A, 0),
      MATCH(AF$3, '{INDEX} Tour Packages'!$4:$4, 0)
    ))</f>
        <v/>
      </c>
      <c r="AG767" s="36" t="str">
        <f t="array" ref="AG767">IF(M767="","",INDEX(
      '{INDEX} Tour Packages'!$A:$ZP,
      MATCH($M767, '{INDEX} Tour Packages'!$A:$A, 0),
      MATCH(AG$3, '{INDEX} Tour Packages'!$4:$4, 0)
    ))</f>
        <v/>
      </c>
      <c r="AH767" s="36" t="str">
        <f t="array" ref="AH767">IF(M767="","",INDEX(
      '{INDEX} Tour Packages'!$A:$ZP,
      MATCH($M767, '{INDEX} Tour Packages'!$A:$A, 0),
      MATCH(AH$3, '{INDEX} Tour Packages'!$4:$4, 0)
    ))</f>
        <v/>
      </c>
      <c r="AI767" s="54" t="str">
        <f t="shared" si="9"/>
        <v/>
      </c>
      <c r="AJ767" s="42"/>
      <c r="AK767" s="55"/>
      <c r="AL767" s="46" t="b">
        <v>0</v>
      </c>
      <c r="AM767" s="56"/>
      <c r="AN767" s="57" t="str">
        <f t="shared" si="10"/>
        <v/>
      </c>
      <c r="AO767" s="58" t="str">
        <f t="shared" si="11"/>
        <v/>
      </c>
      <c r="AP767" s="59"/>
      <c r="AQ767" s="60"/>
      <c r="AR767" s="61"/>
      <c r="AS767" s="61"/>
      <c r="AT767" s="61" t="str">
        <f>IFERROR(__xludf.DUMMYFUNCTION("IF( 
  OR($AJ767=""Full Payment"", ISBLANK($K767)),
  """",
  IF(
    OR(
      Q767=""Standard Booking, P1"",
      Q767=""Standard Booking, P2"",
      Q767=""Standard Booking, P3"",
      Q767=""Standard Booking, P4""
    ),
    LET(
      resDate,   $"&amp;"K767,
      tourDate,  $N767,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7" s="62" t="str">
        <f t="shared" si="12"/>
        <v/>
      </c>
      <c r="AV767" s="63"/>
      <c r="AW767" s="64"/>
      <c r="AX767" s="64"/>
      <c r="AY767" s="64"/>
      <c r="AZ767" s="64" t="str">
        <f>IFERROR(__xludf.DUMMYFUNCTION("IF(
  OR($AJ767=""Full Payment"",$AJ767=""P1"", ISBLANK($K767)),
  """",
  IF(
    OR(
      $Q767=""Standard Booking, P2"",
      $Q767=""Standard Booking, P3"",
      $Q767=""Standard Booking, P4""
    ),
    LET(
      resDate,   $K767,
      tourDate,"&amp;"  $N767,
      monthCount, DATEDIF(resDate, tourDate, ""M"") + 1,
      secondDates, ARRAYFORMULA(
        DATE(
          YEAR(resDate),
          MONTH(resDate) + SEQUENCE(monthCount),
          2
        )
      ),
      validDates, FILTER(
        sec"&amp;"ondDates,
        (secondDates &gt; resDate + 2) *
        (secondDates &lt;= tourDate - 3)
      ),
      IF(
        OR($AJ767=""P2"", $AJ767=""P3"", $AJ767=""P4""),
        IF(
          COUNTA(validDates) &lt; 2,
          """",
          TEXT(INDEX(validDates"&amp;", 2), ""mmm d, yyyy"")
        ),
        IF(
          COUNTA(validDates) &lt; 2,
          """",
          TEXTJOIN("", "", TRUE,
            TEXT(INDEX(validDates, 1), ""mmm d, yyyy""),
            TEXT(INDEX(validDates, 2), ""mmm d, yyyy"")
          )
 "&amp;"       )
      )
    ),
    """"
  )
)
"),"")</f>
        <v/>
      </c>
      <c r="BA767" s="65" t="str">
        <f t="shared" si="13"/>
        <v/>
      </c>
      <c r="BB767" s="63"/>
      <c r="BC767" s="64"/>
      <c r="BD767" s="64"/>
      <c r="BE767" s="64"/>
      <c r="BF767" s="64" t="str">
        <f>IFERROR(__xludf.DUMMYFUNCTION("IF(
  OR($AJ767=""Full Payment"",$AJ767=""P1"", $AJ767=""P2""),
  """",
  IF(
    AND(
      NOT(ISBLANK($K767)),
      OR(
        Q767=""Standard Booking, P3"",
        Q767=""Standard Booking, P4""
      )
    ),
    LET(
      resDate,   $K767,
      "&amp;"tourDate,  $N767,
      monthCount, DATEDIF(resDate, tourDate, ""M"") + 1,
      secondDates, ARRAYFORMULA(
        DATE(
          YEAR(resDate),
          MONTH(resDate) + SEQUENCE(monthCount),
          2
        )
      ),
      validDates, FILTER(
  "&amp;"      secondDates,
        (secondDates &gt; resDate + 2) *
        (secondDates &lt;= tourDate - 3)
      ),
      IF(
        $AJ767=""P4"",
        IF(
          COUNTA(validDates) &lt; 3,
          """",
          TEXT(INDEX(validDates, 3), ""mmm d, yyyy"")
  "&amp;"      ),
        IF(
          $AJ767=""P3"",
          IF(
            COUNTA(validDates) &lt; 3,
            """",
            TEXT(INDEX(validDates, 3), ""mmm d, yyyy"")
          ),
          IF(
            COUNTA(validDates) &lt; 3,
            """",
    "&amp;"        TEXTJOIN("", "", TRUE,
              TEXT(INDEX(validDates, 1), ""mmm d, yyyy""),
              TEXT(INDEX(validDates, 2), ""mmm d, yyyy""),
              TEXT(INDEX(validDates, 3), ""mmm d, yyyy"")
            )
          )
        )
      )
    "&amp;"),
    """"
  )
)
"),"")</f>
        <v/>
      </c>
      <c r="BG767" s="65" t="str">
        <f t="shared" si="14"/>
        <v/>
      </c>
      <c r="BH767" s="63"/>
      <c r="BI767" s="64"/>
      <c r="BJ767" s="64"/>
      <c r="BK767" s="64"/>
      <c r="BL767" s="64" t="str">
        <f>IFERROR(__xludf.DUMMYFUNCTION("IF(
  OR($AJ767=""Full Payment"",$AJ767=""P1"",$AJ767=""P2"",$AJ767=""P3""),
  """",
  IF(
    AND(
      NOT(ISBLANK($K767)),
      $Q767=""Standard Booking, P4""
    ),
    LET(
      resDate,   $K767,
      tourDate,  $N767,
      monthCount, DATEDIF(r"&amp;"esDate, tourDate, ""M"") + 1,
      secondDates, ARRAYFORMULA(
        DATE(
          YEAR(resDate),
          MONTH(resDate) + SEQUENCE(monthCount),
          2
        )
      ),
      validDates, FILTER(
        secondDates,
        (secondDates &gt; res"&amp;"Date + 2) *
        (secondDates &lt;= tourDate - 3)
      ),
      IF(
        $AJ767=""P4"",
        IF(
          COUNTA(validDates) &lt; 4,
          """",
          TEXT(
            INDEX(validDates, 4),
            ""mmm d, yyyy""
          )
        ),
"&amp;"        IF(
          COUNTA(validDates) &lt; 4,
          """",
          TEXTJOIN(
            "", "", TRUE,
            TEXT(INDEX(validDates, 1), ""mmm d, yyyy""),
            TEXT(INDEX(validDates, 2), ""mmm d, yyyy""),
            TEXT(INDEX(validDates"&amp;", 3), ""mmm d, yyyy""),
            TEXT(INDEX(validDates, 4), ""mmm d, yyyy"")
          )
        )
      )
    ),
    """"
  )
)
"),"")</f>
        <v/>
      </c>
      <c r="BM767" s="65" t="str">
        <f t="shared" si="15"/>
        <v/>
      </c>
      <c r="BN767" s="66"/>
      <c r="BO767" s="67"/>
      <c r="BP767" s="49" t="b">
        <v>0</v>
      </c>
      <c r="BQ767" s="49" t="b">
        <v>0</v>
      </c>
      <c r="BR767" s="68"/>
      <c r="BS767" s="69"/>
      <c r="BT767" s="70" t="b">
        <v>0</v>
      </c>
      <c r="BU767" s="71"/>
      <c r="BV767" s="72"/>
      <c r="BW767" s="86" t="b">
        <v>0</v>
      </c>
      <c r="BX767" s="87"/>
    </row>
    <row r="768">
      <c r="A768" s="35" t="str">
        <f t="shared" si="1"/>
        <v/>
      </c>
      <c r="B768" s="36" t="str">
        <f t="shared" si="2"/>
        <v/>
      </c>
      <c r="C768" s="36" t="str">
        <f t="array" ref="C768">IF(
  M768="",
  "",
  IFERROR(
    INDEX(
      '{INDEX} Tour Packages'!$A:$ZZ,
      MATCH(
        M768,
        INDEX(
          '{INDEX} Tour Packages'!$A:$ZZ,
          ,
          MATCH("Tour Package Name", '{INDEX} Tour Packages'!$4:$4, 0)
        ),
        0
      ),
      MATCH("Tour Code", '{INDEX} Tour Packages'!$4:$4, 0)
    ),
    "XXX"
  )
)
</f>
        <v/>
      </c>
      <c r="D768" s="36" t="str">
        <f t="shared" si="3"/>
        <v/>
      </c>
      <c r="E768" s="36" t="str">
        <f t="shared" si="4"/>
        <v/>
      </c>
      <c r="F768" s="37" t="str">
        <f t="shared" si="5"/>
        <v/>
      </c>
      <c r="G768" s="89"/>
      <c r="H768" s="89"/>
      <c r="I768" s="90"/>
      <c r="J768" s="40" t="str">
        <f t="shared" si="16"/>
        <v> </v>
      </c>
      <c r="K768" s="91"/>
      <c r="L768" s="55"/>
      <c r="M768" s="55"/>
      <c r="N768" s="91"/>
      <c r="O768" s="43" t="str">
        <f>IFERROR(__xludf.DUMMYFUNCTION("IF(N768="""","""",IFERROR(
  N768 + VALUE(REGEXEXTRACT(P768, ""(\d+)\s+Days"")),
  """"
)
)"),"")</f>
        <v/>
      </c>
      <c r="P768" s="43" t="str">
        <f t="array" ref="P768">IFERROR(
  INDEX(
    INDEX('{INDEX} Tour Packages'!$A:$ZZ, , MATCH(P$3, '{INDEX} Tour Packages'!$4:$4, 0)),
    MATCH(M768, INDEX('{INDEX} Tour Packages'!$A:$ZZ,0, MATCH("Tour Package Name", '{INDEX} Tour Packages'!$4:$4, 0)), 0)
  ),
"")
</f>
        <v/>
      </c>
      <c r="Q768" s="44" t="str">
        <f t="shared" si="7"/>
        <v/>
      </c>
      <c r="R768" s="44" t="str">
        <f>IFERROR(__xludf.DUMMYFUNCTION("IF(OR(ISBLANK(K768), ISBLANK(N768)), """", 
  LET(
    resDate, K768,
    tourDate, N768,
    monthCount, MAX(0, DATEDIF(resDate, tourDate - 3, ""M"") + 1),
    secondDates, ARRAYFORMULA(DATE(YEAR(resDate), MONTH(resDate) + SEQUENCE(monthCount), 2)),
    "&amp;"validDates, FILTER(secondDates, (secondDates &gt; resDate + 2) * (secondDates &lt;= tourDate - 3)),
    IF(ISERROR(validDates), 0, COUNTA(validDates))
  )
)
"),"")</f>
        <v/>
      </c>
      <c r="S768" s="44" t="str">
        <f t="shared" si="8"/>
        <v/>
      </c>
      <c r="T768" s="45" t="str">
        <f t="array" ref="T768">IF(ISBLANK(BO768),IFERROR(
  INDEX(
    INDEX('{INDEX} Payment Terms'!$A:$G, , MATCH(T$3, '{INDEX} Payment Terms'!$4:$4, 0)),
    MATCH(Q768, INDEX('{INDEX} Payment Terms'!$A:$G,0, MATCH("Payment Condition", '{INDEX} Payment Terms'!$4:$4, 0)), 0)
  ),
""),"Cancelled")
</f>
        <v/>
      </c>
      <c r="U768" s="46" t="b">
        <v>0</v>
      </c>
      <c r="V768" s="47" t="str">
        <f>IFERROR(__xludf.DUMMYFUNCTION("IF(OR(L768=""Duo Booking"", L768=""Group Booking""),
IF(U768=FALSE,"""",
    LET(
      bookingType, L768,
      tour, M768,
      mainFirst, H768,
      mainLast, I768,
      mainEmail, G768,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$L$4:L768, bookingType,
          $M$4:M768, tour,
          $H$4:H768, mainFirst,
          $I$4:I768, mainLast,
          $G$4:G768, mainEmail
        ),
        ""000""
      ),
  "&amp;"    baseID &amp; ""-"" &amp; memberNumber
    )
  ),
  """"
)
"),"")</f>
        <v/>
      </c>
      <c r="W768" s="48"/>
      <c r="X768" s="85" t="b">
        <v>0</v>
      </c>
      <c r="Y768" s="85" t="b">
        <v>0</v>
      </c>
      <c r="Z768" s="85" t="b">
        <v>0</v>
      </c>
      <c r="AA768" s="50"/>
      <c r="AB768" s="51"/>
      <c r="AC768" s="85" t="b">
        <v>0</v>
      </c>
      <c r="AD768" s="92"/>
      <c r="AE768" s="88"/>
      <c r="AF768" s="36" t="str">
        <f t="array" ref="AF768">IF(M768="","",INDEX(
      '{INDEX} Tour Packages'!$A:$ZP,
      MATCH($M768, '{INDEX} Tour Packages'!$A:$A, 0),
      MATCH(AF$3, '{INDEX} Tour Packages'!$4:$4, 0)
    ))</f>
        <v/>
      </c>
      <c r="AG768" s="36" t="str">
        <f t="array" ref="AG768">IF(M768="","",INDEX(
      '{INDEX} Tour Packages'!$A:$ZP,
      MATCH($M768, '{INDEX} Tour Packages'!$A:$A, 0),
      MATCH(AG$3, '{INDEX} Tour Packages'!$4:$4, 0)
    ))</f>
        <v/>
      </c>
      <c r="AH768" s="36" t="str">
        <f t="array" ref="AH768">IF(M768="","",INDEX(
      '{INDEX} Tour Packages'!$A:$ZP,
      MATCH($M768, '{INDEX} Tour Packages'!$A:$A, 0),
      MATCH(AH$3, '{INDEX} Tour Packages'!$4:$4, 0)
    ))</f>
        <v/>
      </c>
      <c r="AI768" s="54" t="str">
        <f t="shared" si="9"/>
        <v/>
      </c>
      <c r="AJ768" s="42"/>
      <c r="AK768" s="55"/>
      <c r="AL768" s="46" t="b">
        <v>0</v>
      </c>
      <c r="AM768" s="56"/>
      <c r="AN768" s="57" t="str">
        <f t="shared" si="10"/>
        <v/>
      </c>
      <c r="AO768" s="58" t="str">
        <f t="shared" si="11"/>
        <v/>
      </c>
      <c r="AP768" s="59"/>
      <c r="AQ768" s="60"/>
      <c r="AR768" s="61"/>
      <c r="AS768" s="61"/>
      <c r="AT768" s="61" t="str">
        <f>IFERROR(__xludf.DUMMYFUNCTION("IF( 
  OR($AJ768=""Full Payment"", ISBLANK($K768)),
  """",
  IF(
    OR(
      Q768=""Standard Booking, P1"",
      Q768=""Standard Booking, P2"",
      Q768=""Standard Booking, P3"",
      Q768=""Standard Booking, P4""
    ),
    LET(
      resDate,   $"&amp;"K768,
      tourDate,  $N768,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8" s="62" t="str">
        <f t="shared" si="12"/>
        <v/>
      </c>
      <c r="AV768" s="63"/>
      <c r="AW768" s="64"/>
      <c r="AX768" s="64"/>
      <c r="AY768" s="64"/>
      <c r="AZ768" s="64" t="str">
        <f>IFERROR(__xludf.DUMMYFUNCTION("IF(
  OR($AJ768=""Full Payment"",$AJ768=""P1"", ISBLANK($K768)),
  """",
  IF(
    OR(
      $Q768=""Standard Booking, P2"",
      $Q768=""Standard Booking, P3"",
      $Q768=""Standard Booking, P4""
    ),
    LET(
      resDate,   $K768,
      tourDate,"&amp;"  $N768,
      monthCount, DATEDIF(resDate, tourDate, ""M"") + 1,
      secondDates, ARRAYFORMULA(
        DATE(
          YEAR(resDate),
          MONTH(resDate) + SEQUENCE(monthCount),
          2
        )
      ),
      validDates, FILTER(
        sec"&amp;"ondDates,
        (secondDates &gt; resDate + 2) *
        (secondDates &lt;= tourDate - 3)
      ),
      IF(
        OR($AJ768=""P2"", $AJ768=""P3"", $AJ768=""P4""),
        IF(
          COUNTA(validDates) &lt; 2,
          """",
          TEXT(INDEX(validDates"&amp;", 2), ""mmm d, yyyy"")
        ),
        IF(
          COUNTA(validDates) &lt; 2,
          """",
          TEXTJOIN("", "", TRUE,
            TEXT(INDEX(validDates, 1), ""mmm d, yyyy""),
            TEXT(INDEX(validDates, 2), ""mmm d, yyyy"")
          )
 "&amp;"       )
      )
    ),
    """"
  )
)
"),"")</f>
        <v/>
      </c>
      <c r="BA768" s="65" t="str">
        <f t="shared" si="13"/>
        <v/>
      </c>
      <c r="BB768" s="63"/>
      <c r="BC768" s="64"/>
      <c r="BD768" s="64"/>
      <c r="BE768" s="64"/>
      <c r="BF768" s="64" t="str">
        <f>IFERROR(__xludf.DUMMYFUNCTION("IF(
  OR($AJ768=""Full Payment"",$AJ768=""P1"", $AJ768=""P2""),
  """",
  IF(
    AND(
      NOT(ISBLANK($K768)),
      OR(
        Q768=""Standard Booking, P3"",
        Q768=""Standard Booking, P4""
      )
    ),
    LET(
      resDate,   $K768,
      "&amp;"tourDate,  $N768,
      monthCount, DATEDIF(resDate, tourDate, ""M"") + 1,
      secondDates, ARRAYFORMULA(
        DATE(
          YEAR(resDate),
          MONTH(resDate) + SEQUENCE(monthCount),
          2
        )
      ),
      validDates, FILTER(
  "&amp;"      secondDates,
        (secondDates &gt; resDate + 2) *
        (secondDates &lt;= tourDate - 3)
      ),
      IF(
        $AJ768=""P4"",
        IF(
          COUNTA(validDates) &lt; 3,
          """",
          TEXT(INDEX(validDates, 3), ""mmm d, yyyy"")
  "&amp;"      ),
        IF(
          $AJ768=""P3"",
          IF(
            COUNTA(validDates) &lt; 3,
            """",
            TEXT(INDEX(validDates, 3), ""mmm d, yyyy"")
          ),
          IF(
            COUNTA(validDates) &lt; 3,
            """",
    "&amp;"        TEXTJOIN("", "", TRUE,
              TEXT(INDEX(validDates, 1), ""mmm d, yyyy""),
              TEXT(INDEX(validDates, 2), ""mmm d, yyyy""),
              TEXT(INDEX(validDates, 3), ""mmm d, yyyy"")
            )
          )
        )
      )
    "&amp;"),
    """"
  )
)
"),"")</f>
        <v/>
      </c>
      <c r="BG768" s="65" t="str">
        <f t="shared" si="14"/>
        <v/>
      </c>
      <c r="BH768" s="63"/>
      <c r="BI768" s="64"/>
      <c r="BJ768" s="64"/>
      <c r="BK768" s="64"/>
      <c r="BL768" s="64" t="str">
        <f>IFERROR(__xludf.DUMMYFUNCTION("IF(
  OR($AJ768=""Full Payment"",$AJ768=""P1"",$AJ768=""P2"",$AJ768=""P3""),
  """",
  IF(
    AND(
      NOT(ISBLANK($K768)),
      $Q768=""Standard Booking, P4""
    ),
    LET(
      resDate,   $K768,
      tourDate,  $N768,
      monthCount, DATEDIF(r"&amp;"esDate, tourDate, ""M"") + 1,
      secondDates, ARRAYFORMULA(
        DATE(
          YEAR(resDate),
          MONTH(resDate) + SEQUENCE(monthCount),
          2
        )
      ),
      validDates, FILTER(
        secondDates,
        (secondDates &gt; res"&amp;"Date + 2) *
        (secondDates &lt;= tourDate - 3)
      ),
      IF(
        $AJ768=""P4"",
        IF(
          COUNTA(validDates) &lt; 4,
          """",
          TEXT(
            INDEX(validDates, 4),
            ""mmm d, yyyy""
          )
        ),
"&amp;"        IF(
          COUNTA(validDates) &lt; 4,
          """",
          TEXTJOIN(
            "", "", TRUE,
            TEXT(INDEX(validDates, 1), ""mmm d, yyyy""),
            TEXT(INDEX(validDates, 2), ""mmm d, yyyy""),
            TEXT(INDEX(validDates"&amp;", 3), ""mmm d, yyyy""),
            TEXT(INDEX(validDates, 4), ""mmm d, yyyy"")
          )
        )
      )
    ),
    """"
  )
)
"),"")</f>
        <v/>
      </c>
      <c r="BM768" s="65" t="str">
        <f t="shared" si="15"/>
        <v/>
      </c>
      <c r="BN768" s="66"/>
      <c r="BO768" s="67"/>
      <c r="BP768" s="49" t="b">
        <v>0</v>
      </c>
      <c r="BQ768" s="49" t="b">
        <v>0</v>
      </c>
      <c r="BR768" s="68"/>
      <c r="BS768" s="69"/>
      <c r="BT768" s="70" t="b">
        <v>0</v>
      </c>
      <c r="BU768" s="71"/>
      <c r="BV768" s="72"/>
      <c r="BW768" s="86" t="b">
        <v>0</v>
      </c>
      <c r="BX768" s="87"/>
    </row>
    <row r="769">
      <c r="A769" s="35" t="str">
        <f t="shared" si="1"/>
        <v/>
      </c>
      <c r="B769" s="36" t="str">
        <f t="shared" si="2"/>
        <v/>
      </c>
      <c r="C769" s="36" t="str">
        <f t="array" ref="C769">IF(
  M769="",
  "",
  IFERROR(
    INDEX(
      '{INDEX} Tour Packages'!$A:$ZZ,
      MATCH(
        M769,
        INDEX(
          '{INDEX} Tour Packages'!$A:$ZZ,
          ,
          MATCH("Tour Package Name", '{INDEX} Tour Packages'!$4:$4, 0)
        ),
        0
      ),
      MATCH("Tour Code", '{INDEX} Tour Packages'!$4:$4, 0)
    ),
    "XXX"
  )
)
</f>
        <v/>
      </c>
      <c r="D769" s="36" t="str">
        <f t="shared" si="3"/>
        <v/>
      </c>
      <c r="E769" s="36" t="str">
        <f t="shared" si="4"/>
        <v/>
      </c>
      <c r="F769" s="37" t="str">
        <f t="shared" si="5"/>
        <v/>
      </c>
      <c r="G769" s="89"/>
      <c r="H769" s="89"/>
      <c r="I769" s="90"/>
      <c r="J769" s="40" t="str">
        <f t="shared" si="16"/>
        <v> </v>
      </c>
      <c r="K769" s="91"/>
      <c r="L769" s="55"/>
      <c r="M769" s="55"/>
      <c r="N769" s="91"/>
      <c r="O769" s="43" t="str">
        <f>IFERROR(__xludf.DUMMYFUNCTION("IF(N769="""","""",IFERROR(
  N769 + VALUE(REGEXEXTRACT(P769, ""(\d+)\s+Days"")),
  """"
)
)"),"")</f>
        <v/>
      </c>
      <c r="P769" s="43" t="str">
        <f t="array" ref="P769">IFERROR(
  INDEX(
    INDEX('{INDEX} Tour Packages'!$A:$ZZ, , MATCH(P$3, '{INDEX} Tour Packages'!$4:$4, 0)),
    MATCH(M769, INDEX('{INDEX} Tour Packages'!$A:$ZZ,0, MATCH("Tour Package Name", '{INDEX} Tour Packages'!$4:$4, 0)), 0)
  ),
"")
</f>
        <v/>
      </c>
      <c r="Q769" s="44" t="str">
        <f t="shared" si="7"/>
        <v/>
      </c>
      <c r="R769" s="44" t="str">
        <f>IFERROR(__xludf.DUMMYFUNCTION("IF(OR(ISBLANK(K769), ISBLANK(N769)), """", 
  LET(
    resDate, K769,
    tourDate, N769,
    monthCount, MAX(0, DATEDIF(resDate, tourDate - 3, ""M"") + 1),
    secondDates, ARRAYFORMULA(DATE(YEAR(resDate), MONTH(resDate) + SEQUENCE(monthCount), 2)),
    "&amp;"validDates, FILTER(secondDates, (secondDates &gt; resDate + 2) * (secondDates &lt;= tourDate - 3)),
    IF(ISERROR(validDates), 0, COUNTA(validDates))
  )
)
"),"")</f>
        <v/>
      </c>
      <c r="S769" s="44" t="str">
        <f t="shared" si="8"/>
        <v/>
      </c>
      <c r="T769" s="45" t="str">
        <f t="array" ref="T769">IF(ISBLANK(BO769),IFERROR(
  INDEX(
    INDEX('{INDEX} Payment Terms'!$A:$G, , MATCH(T$3, '{INDEX} Payment Terms'!$4:$4, 0)),
    MATCH(Q769, INDEX('{INDEX} Payment Terms'!$A:$G,0, MATCH("Payment Condition", '{INDEX} Payment Terms'!$4:$4, 0)), 0)
  ),
""),"Cancelled")
</f>
        <v/>
      </c>
      <c r="U769" s="46" t="b">
        <v>0</v>
      </c>
      <c r="V769" s="47" t="str">
        <f>IFERROR(__xludf.DUMMYFUNCTION("IF(OR(L769=""Duo Booking"", L769=""Group Booking""),
IF(U769=FALSE,"""",
    LET(
      bookingType, L769,
      tour, M769,
      mainFirst, H769,
      mainLast, I769,
      mainEmail, G769,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$L$4:L769, bookingType,
          $M$4:M769, tour,
          $H$4:H769, mainFirst,
          $I$4:I769, mainLast,
          $G$4:G769, mainEmail
        ),
        ""000""
      ),
  "&amp;"    baseID &amp; ""-"" &amp; memberNumber
    )
  ),
  """"
)
"),"")</f>
        <v/>
      </c>
      <c r="W769" s="48"/>
      <c r="X769" s="85" t="b">
        <v>0</v>
      </c>
      <c r="Y769" s="85" t="b">
        <v>0</v>
      </c>
      <c r="Z769" s="85" t="b">
        <v>0</v>
      </c>
      <c r="AA769" s="50"/>
      <c r="AB769" s="51"/>
      <c r="AC769" s="85" t="b">
        <v>0</v>
      </c>
      <c r="AD769" s="92"/>
      <c r="AE769" s="88"/>
      <c r="AF769" s="36" t="str">
        <f t="array" ref="AF769">IF(M769="","",INDEX(
      '{INDEX} Tour Packages'!$A:$ZP,
      MATCH($M769, '{INDEX} Tour Packages'!$A:$A, 0),
      MATCH(AF$3, '{INDEX} Tour Packages'!$4:$4, 0)
    ))</f>
        <v/>
      </c>
      <c r="AG769" s="36" t="str">
        <f t="array" ref="AG769">IF(M769="","",INDEX(
      '{INDEX} Tour Packages'!$A:$ZP,
      MATCH($M769, '{INDEX} Tour Packages'!$A:$A, 0),
      MATCH(AG$3, '{INDEX} Tour Packages'!$4:$4, 0)
    ))</f>
        <v/>
      </c>
      <c r="AH769" s="36" t="str">
        <f t="array" ref="AH769">IF(M769="","",INDEX(
      '{INDEX} Tour Packages'!$A:$ZP,
      MATCH($M769, '{INDEX} Tour Packages'!$A:$A, 0),
      MATCH(AH$3, '{INDEX} Tour Packages'!$4:$4, 0)
    ))</f>
        <v/>
      </c>
      <c r="AI769" s="54" t="str">
        <f t="shared" si="9"/>
        <v/>
      </c>
      <c r="AJ769" s="42"/>
      <c r="AK769" s="55"/>
      <c r="AL769" s="46" t="b">
        <v>0</v>
      </c>
      <c r="AM769" s="56"/>
      <c r="AN769" s="57" t="str">
        <f t="shared" si="10"/>
        <v/>
      </c>
      <c r="AO769" s="58" t="str">
        <f t="shared" si="11"/>
        <v/>
      </c>
      <c r="AP769" s="59"/>
      <c r="AQ769" s="60"/>
      <c r="AR769" s="61"/>
      <c r="AS769" s="61"/>
      <c r="AT769" s="61" t="str">
        <f>IFERROR(__xludf.DUMMYFUNCTION("IF( 
  OR($AJ769=""Full Payment"", ISBLANK($K769)),
  """",
  IF(
    OR(
      Q769=""Standard Booking, P1"",
      Q769=""Standard Booking, P2"",
      Q769=""Standard Booking, P3"",
      Q769=""Standard Booking, P4""
    ),
    LET(
      resDate,   $"&amp;"K769,
      tourDate,  $N769,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69" s="62" t="str">
        <f t="shared" si="12"/>
        <v/>
      </c>
      <c r="AV769" s="63"/>
      <c r="AW769" s="64"/>
      <c r="AX769" s="64"/>
      <c r="AY769" s="64"/>
      <c r="AZ769" s="64" t="str">
        <f>IFERROR(__xludf.DUMMYFUNCTION("IF(
  OR($AJ769=""Full Payment"",$AJ769=""P1"", ISBLANK($K769)),
  """",
  IF(
    OR(
      $Q769=""Standard Booking, P2"",
      $Q769=""Standard Booking, P3"",
      $Q769=""Standard Booking, P4""
    ),
    LET(
      resDate,   $K769,
      tourDate,"&amp;"  $N769,
      monthCount, DATEDIF(resDate, tourDate, ""M"") + 1,
      secondDates, ARRAYFORMULA(
        DATE(
          YEAR(resDate),
          MONTH(resDate) + SEQUENCE(monthCount),
          2
        )
      ),
      validDates, FILTER(
        sec"&amp;"ondDates,
        (secondDates &gt; resDate + 2) *
        (secondDates &lt;= tourDate - 3)
      ),
      IF(
        OR($AJ769=""P2"", $AJ769=""P3"", $AJ769=""P4""),
        IF(
          COUNTA(validDates) &lt; 2,
          """",
          TEXT(INDEX(validDates"&amp;", 2), ""mmm d, yyyy"")
        ),
        IF(
          COUNTA(validDates) &lt; 2,
          """",
          TEXTJOIN("", "", TRUE,
            TEXT(INDEX(validDates, 1), ""mmm d, yyyy""),
            TEXT(INDEX(validDates, 2), ""mmm d, yyyy"")
          )
 "&amp;"       )
      )
    ),
    """"
  )
)
"),"")</f>
        <v/>
      </c>
      <c r="BA769" s="65" t="str">
        <f t="shared" si="13"/>
        <v/>
      </c>
      <c r="BB769" s="63"/>
      <c r="BC769" s="64"/>
      <c r="BD769" s="64"/>
      <c r="BE769" s="64"/>
      <c r="BF769" s="64" t="str">
        <f>IFERROR(__xludf.DUMMYFUNCTION("IF(
  OR($AJ769=""Full Payment"",$AJ769=""P1"", $AJ769=""P2""),
  """",
  IF(
    AND(
      NOT(ISBLANK($K769)),
      OR(
        Q769=""Standard Booking, P3"",
        Q769=""Standard Booking, P4""
      )
    ),
    LET(
      resDate,   $K769,
      "&amp;"tourDate,  $N769,
      monthCount, DATEDIF(resDate, tourDate, ""M"") + 1,
      secondDates, ARRAYFORMULA(
        DATE(
          YEAR(resDate),
          MONTH(resDate) + SEQUENCE(monthCount),
          2
        )
      ),
      validDates, FILTER(
  "&amp;"      secondDates,
        (secondDates &gt; resDate + 2) *
        (secondDates &lt;= tourDate - 3)
      ),
      IF(
        $AJ769=""P4"",
        IF(
          COUNTA(validDates) &lt; 3,
          """",
          TEXT(INDEX(validDates, 3), ""mmm d, yyyy"")
  "&amp;"      ),
        IF(
          $AJ769=""P3"",
          IF(
            COUNTA(validDates) &lt; 3,
            """",
            TEXT(INDEX(validDates, 3), ""mmm d, yyyy"")
          ),
          IF(
            COUNTA(validDates) &lt; 3,
            """",
    "&amp;"        TEXTJOIN("", "", TRUE,
              TEXT(INDEX(validDates, 1), ""mmm d, yyyy""),
              TEXT(INDEX(validDates, 2), ""mmm d, yyyy""),
              TEXT(INDEX(validDates, 3), ""mmm d, yyyy"")
            )
          )
        )
      )
    "&amp;"),
    """"
  )
)
"),"")</f>
        <v/>
      </c>
      <c r="BG769" s="65" t="str">
        <f t="shared" si="14"/>
        <v/>
      </c>
      <c r="BH769" s="63"/>
      <c r="BI769" s="64"/>
      <c r="BJ769" s="64"/>
      <c r="BK769" s="64"/>
      <c r="BL769" s="64" t="str">
        <f>IFERROR(__xludf.DUMMYFUNCTION("IF(
  OR($AJ769=""Full Payment"",$AJ769=""P1"",$AJ769=""P2"",$AJ769=""P3""),
  """",
  IF(
    AND(
      NOT(ISBLANK($K769)),
      $Q769=""Standard Booking, P4""
    ),
    LET(
      resDate,   $K769,
      tourDate,  $N769,
      monthCount, DATEDIF(r"&amp;"esDate, tourDate, ""M"") + 1,
      secondDates, ARRAYFORMULA(
        DATE(
          YEAR(resDate),
          MONTH(resDate) + SEQUENCE(monthCount),
          2
        )
      ),
      validDates, FILTER(
        secondDates,
        (secondDates &gt; res"&amp;"Date + 2) *
        (secondDates &lt;= tourDate - 3)
      ),
      IF(
        $AJ769=""P4"",
        IF(
          COUNTA(validDates) &lt; 4,
          """",
          TEXT(
            INDEX(validDates, 4),
            ""mmm d, yyyy""
          )
        ),
"&amp;"        IF(
          COUNTA(validDates) &lt; 4,
          """",
          TEXTJOIN(
            "", "", TRUE,
            TEXT(INDEX(validDates, 1), ""mmm d, yyyy""),
            TEXT(INDEX(validDates, 2), ""mmm d, yyyy""),
            TEXT(INDEX(validDates"&amp;", 3), ""mmm d, yyyy""),
            TEXT(INDEX(validDates, 4), ""mmm d, yyyy"")
          )
        )
      )
    ),
    """"
  )
)
"),"")</f>
        <v/>
      </c>
      <c r="BM769" s="65" t="str">
        <f t="shared" si="15"/>
        <v/>
      </c>
      <c r="BN769" s="66"/>
      <c r="BO769" s="67"/>
      <c r="BP769" s="49" t="b">
        <v>0</v>
      </c>
      <c r="BQ769" s="49" t="b">
        <v>0</v>
      </c>
      <c r="BR769" s="68"/>
      <c r="BS769" s="69"/>
      <c r="BT769" s="70" t="b">
        <v>0</v>
      </c>
      <c r="BU769" s="71"/>
      <c r="BV769" s="72"/>
      <c r="BW769" s="86" t="b">
        <v>0</v>
      </c>
      <c r="BX769" s="87"/>
    </row>
    <row r="770">
      <c r="A770" s="35" t="str">
        <f t="shared" si="1"/>
        <v/>
      </c>
      <c r="B770" s="36" t="str">
        <f t="shared" si="2"/>
        <v/>
      </c>
      <c r="C770" s="36" t="str">
        <f t="array" ref="C770">IF(
  M770="",
  "",
  IFERROR(
    INDEX(
      '{INDEX} Tour Packages'!$A:$ZZ,
      MATCH(
        M770,
        INDEX(
          '{INDEX} Tour Packages'!$A:$ZZ,
          ,
          MATCH("Tour Package Name", '{INDEX} Tour Packages'!$4:$4, 0)
        ),
        0
      ),
      MATCH("Tour Code", '{INDEX} Tour Packages'!$4:$4, 0)
    ),
    "XXX"
  )
)
</f>
        <v/>
      </c>
      <c r="D770" s="36" t="str">
        <f t="shared" si="3"/>
        <v/>
      </c>
      <c r="E770" s="36" t="str">
        <f t="shared" si="4"/>
        <v/>
      </c>
      <c r="F770" s="37" t="str">
        <f t="shared" si="5"/>
        <v/>
      </c>
      <c r="G770" s="89"/>
      <c r="H770" s="89"/>
      <c r="I770" s="90"/>
      <c r="J770" s="40" t="str">
        <f t="shared" si="16"/>
        <v> </v>
      </c>
      <c r="K770" s="91"/>
      <c r="L770" s="55"/>
      <c r="M770" s="55"/>
      <c r="N770" s="91"/>
      <c r="O770" s="43" t="str">
        <f>IFERROR(__xludf.DUMMYFUNCTION("IF(N770="""","""",IFERROR(
  N770 + VALUE(REGEXEXTRACT(P770, ""(\d+)\s+Days"")),
  """"
)
)"),"")</f>
        <v/>
      </c>
      <c r="P770" s="43" t="str">
        <f t="array" ref="P770">IFERROR(
  INDEX(
    INDEX('{INDEX} Tour Packages'!$A:$ZZ, , MATCH(P$3, '{INDEX} Tour Packages'!$4:$4, 0)),
    MATCH(M770, INDEX('{INDEX} Tour Packages'!$A:$ZZ,0, MATCH("Tour Package Name", '{INDEX} Tour Packages'!$4:$4, 0)), 0)
  ),
"")
</f>
        <v/>
      </c>
      <c r="Q770" s="44" t="str">
        <f t="shared" si="7"/>
        <v/>
      </c>
      <c r="R770" s="44" t="str">
        <f>IFERROR(__xludf.DUMMYFUNCTION("IF(OR(ISBLANK(K770), ISBLANK(N770)), """", 
  LET(
    resDate, K770,
    tourDate, N770,
    monthCount, MAX(0, DATEDIF(resDate, tourDate - 3, ""M"") + 1),
    secondDates, ARRAYFORMULA(DATE(YEAR(resDate), MONTH(resDate) + SEQUENCE(monthCount), 2)),
    "&amp;"validDates, FILTER(secondDates, (secondDates &gt; resDate + 2) * (secondDates &lt;= tourDate - 3)),
    IF(ISERROR(validDates), 0, COUNTA(validDates))
  )
)
"),"")</f>
        <v/>
      </c>
      <c r="S770" s="44" t="str">
        <f t="shared" si="8"/>
        <v/>
      </c>
      <c r="T770" s="45" t="str">
        <f t="array" ref="T770">IF(ISBLANK(BO770),IFERROR(
  INDEX(
    INDEX('{INDEX} Payment Terms'!$A:$G, , MATCH(T$3, '{INDEX} Payment Terms'!$4:$4, 0)),
    MATCH(Q770, INDEX('{INDEX} Payment Terms'!$A:$G,0, MATCH("Payment Condition", '{INDEX} Payment Terms'!$4:$4, 0)), 0)
  ),
""),"Cancelled")
</f>
        <v/>
      </c>
      <c r="U770" s="46" t="b">
        <v>0</v>
      </c>
      <c r="V770" s="47" t="str">
        <f>IFERROR(__xludf.DUMMYFUNCTION("IF(OR(L770=""Duo Booking"", L770=""Group Booking""),
IF(U770=FALSE,"""",
    LET(
      bookingType, L770,
      tour, M770,
      mainFirst, H770,
      mainLast, I770,
      mainEmail, G770,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$L$4:L770, bookingType,
          $M$4:M770, tour,
          $H$4:H770, mainFirst,
          $I$4:I770, mainLast,
          $G$4:G770, mainEmail
        ),
        ""000""
      ),
  "&amp;"    baseID &amp; ""-"" &amp; memberNumber
    )
  ),
  """"
)
"),"")</f>
        <v/>
      </c>
      <c r="W770" s="48"/>
      <c r="X770" s="85" t="b">
        <v>0</v>
      </c>
      <c r="Y770" s="85" t="b">
        <v>0</v>
      </c>
      <c r="Z770" s="85" t="b">
        <v>0</v>
      </c>
      <c r="AA770" s="50"/>
      <c r="AB770" s="51"/>
      <c r="AC770" s="85" t="b">
        <v>0</v>
      </c>
      <c r="AD770" s="92"/>
      <c r="AE770" s="88"/>
      <c r="AF770" s="36" t="str">
        <f t="array" ref="AF770">IF(M770="","",INDEX(
      '{INDEX} Tour Packages'!$A:$ZP,
      MATCH($M770, '{INDEX} Tour Packages'!$A:$A, 0),
      MATCH(AF$3, '{INDEX} Tour Packages'!$4:$4, 0)
    ))</f>
        <v/>
      </c>
      <c r="AG770" s="36" t="str">
        <f t="array" ref="AG770">IF(M770="","",INDEX(
      '{INDEX} Tour Packages'!$A:$ZP,
      MATCH($M770, '{INDEX} Tour Packages'!$A:$A, 0),
      MATCH(AG$3, '{INDEX} Tour Packages'!$4:$4, 0)
    ))</f>
        <v/>
      </c>
      <c r="AH770" s="36" t="str">
        <f t="array" ref="AH770">IF(M770="","",INDEX(
      '{INDEX} Tour Packages'!$A:$ZP,
      MATCH($M770, '{INDEX} Tour Packages'!$A:$A, 0),
      MATCH(AH$3, '{INDEX} Tour Packages'!$4:$4, 0)
    ))</f>
        <v/>
      </c>
      <c r="AI770" s="54" t="str">
        <f t="shared" si="9"/>
        <v/>
      </c>
      <c r="AJ770" s="42"/>
      <c r="AK770" s="55"/>
      <c r="AL770" s="46" t="b">
        <v>0</v>
      </c>
      <c r="AM770" s="56"/>
      <c r="AN770" s="57" t="str">
        <f t="shared" si="10"/>
        <v/>
      </c>
      <c r="AO770" s="58" t="str">
        <f t="shared" si="11"/>
        <v/>
      </c>
      <c r="AP770" s="59"/>
      <c r="AQ770" s="60"/>
      <c r="AR770" s="61"/>
      <c r="AS770" s="61"/>
      <c r="AT770" s="61" t="str">
        <f>IFERROR(__xludf.DUMMYFUNCTION("IF( 
  OR($AJ770=""Full Payment"", ISBLANK($K770)),
  """",
  IF(
    OR(
      Q770=""Standard Booking, P1"",
      Q770=""Standard Booking, P2"",
      Q770=""Standard Booking, P3"",
      Q770=""Standard Booking, P4""
    ),
    LET(
      resDate,   $"&amp;"K770,
      tourDate,  $N770,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0" s="62" t="str">
        <f t="shared" si="12"/>
        <v/>
      </c>
      <c r="AV770" s="63"/>
      <c r="AW770" s="64"/>
      <c r="AX770" s="64"/>
      <c r="AY770" s="64"/>
      <c r="AZ770" s="64" t="str">
        <f>IFERROR(__xludf.DUMMYFUNCTION("IF(
  OR($AJ770=""Full Payment"",$AJ770=""P1"", ISBLANK($K770)),
  """",
  IF(
    OR(
      $Q770=""Standard Booking, P2"",
      $Q770=""Standard Booking, P3"",
      $Q770=""Standard Booking, P4""
    ),
    LET(
      resDate,   $K770,
      tourDate,"&amp;"  $N770,
      monthCount, DATEDIF(resDate, tourDate, ""M"") + 1,
      secondDates, ARRAYFORMULA(
        DATE(
          YEAR(resDate),
          MONTH(resDate) + SEQUENCE(monthCount),
          2
        )
      ),
      validDates, FILTER(
        sec"&amp;"ondDates,
        (secondDates &gt; resDate + 2) *
        (secondDates &lt;= tourDate - 3)
      ),
      IF(
        OR($AJ770=""P2"", $AJ770=""P3"", $AJ770=""P4""),
        IF(
          COUNTA(validDates) &lt; 2,
          """",
          TEXT(INDEX(validDates"&amp;", 2), ""mmm d, yyyy"")
        ),
        IF(
          COUNTA(validDates) &lt; 2,
          """",
          TEXTJOIN("", "", TRUE,
            TEXT(INDEX(validDates, 1), ""mmm d, yyyy""),
            TEXT(INDEX(validDates, 2), ""mmm d, yyyy"")
          )
 "&amp;"       )
      )
    ),
    """"
  )
)
"),"")</f>
        <v/>
      </c>
      <c r="BA770" s="65" t="str">
        <f t="shared" si="13"/>
        <v/>
      </c>
      <c r="BB770" s="63"/>
      <c r="BC770" s="64"/>
      <c r="BD770" s="64"/>
      <c r="BE770" s="64"/>
      <c r="BF770" s="64" t="str">
        <f>IFERROR(__xludf.DUMMYFUNCTION("IF(
  OR($AJ770=""Full Payment"",$AJ770=""P1"", $AJ770=""P2""),
  """",
  IF(
    AND(
      NOT(ISBLANK($K770)),
      OR(
        Q770=""Standard Booking, P3"",
        Q770=""Standard Booking, P4""
      )
    ),
    LET(
      resDate,   $K770,
      "&amp;"tourDate,  $N770,
      monthCount, DATEDIF(resDate, tourDate, ""M"") + 1,
      secondDates, ARRAYFORMULA(
        DATE(
          YEAR(resDate),
          MONTH(resDate) + SEQUENCE(monthCount),
          2
        )
      ),
      validDates, FILTER(
  "&amp;"      secondDates,
        (secondDates &gt; resDate + 2) *
        (secondDates &lt;= tourDate - 3)
      ),
      IF(
        $AJ770=""P4"",
        IF(
          COUNTA(validDates) &lt; 3,
          """",
          TEXT(INDEX(validDates, 3), ""mmm d, yyyy"")
  "&amp;"      ),
        IF(
          $AJ770=""P3"",
          IF(
            COUNTA(validDates) &lt; 3,
            """",
            TEXT(INDEX(validDates, 3), ""mmm d, yyyy"")
          ),
          IF(
            COUNTA(validDates) &lt; 3,
            """",
    "&amp;"        TEXTJOIN("", "", TRUE,
              TEXT(INDEX(validDates, 1), ""mmm d, yyyy""),
              TEXT(INDEX(validDates, 2), ""mmm d, yyyy""),
              TEXT(INDEX(validDates, 3), ""mmm d, yyyy"")
            )
          )
        )
      )
    "&amp;"),
    """"
  )
)
"),"")</f>
        <v/>
      </c>
      <c r="BG770" s="65" t="str">
        <f t="shared" si="14"/>
        <v/>
      </c>
      <c r="BH770" s="63"/>
      <c r="BI770" s="64"/>
      <c r="BJ770" s="64"/>
      <c r="BK770" s="64"/>
      <c r="BL770" s="64" t="str">
        <f>IFERROR(__xludf.DUMMYFUNCTION("IF(
  OR($AJ770=""Full Payment"",$AJ770=""P1"",$AJ770=""P2"",$AJ770=""P3""),
  """",
  IF(
    AND(
      NOT(ISBLANK($K770)),
      $Q770=""Standard Booking, P4""
    ),
    LET(
      resDate,   $K770,
      tourDate,  $N770,
      monthCount, DATEDIF(r"&amp;"esDate, tourDate, ""M"") + 1,
      secondDates, ARRAYFORMULA(
        DATE(
          YEAR(resDate),
          MONTH(resDate) + SEQUENCE(monthCount),
          2
        )
      ),
      validDates, FILTER(
        secondDates,
        (secondDates &gt; res"&amp;"Date + 2) *
        (secondDates &lt;= tourDate - 3)
      ),
      IF(
        $AJ770=""P4"",
        IF(
          COUNTA(validDates) &lt; 4,
          """",
          TEXT(
            INDEX(validDates, 4),
            ""mmm d, yyyy""
          )
        ),
"&amp;"        IF(
          COUNTA(validDates) &lt; 4,
          """",
          TEXTJOIN(
            "", "", TRUE,
            TEXT(INDEX(validDates, 1), ""mmm d, yyyy""),
            TEXT(INDEX(validDates, 2), ""mmm d, yyyy""),
            TEXT(INDEX(validDates"&amp;", 3), ""mmm d, yyyy""),
            TEXT(INDEX(validDates, 4), ""mmm d, yyyy"")
          )
        )
      )
    ),
    """"
  )
)
"),"")</f>
        <v/>
      </c>
      <c r="BM770" s="65" t="str">
        <f t="shared" si="15"/>
        <v/>
      </c>
      <c r="BN770" s="66"/>
      <c r="BO770" s="67"/>
      <c r="BP770" s="49" t="b">
        <v>0</v>
      </c>
      <c r="BQ770" s="49" t="b">
        <v>0</v>
      </c>
      <c r="BR770" s="68"/>
      <c r="BS770" s="69"/>
      <c r="BT770" s="70" t="b">
        <v>0</v>
      </c>
      <c r="BU770" s="71"/>
      <c r="BV770" s="72"/>
      <c r="BW770" s="86" t="b">
        <v>0</v>
      </c>
      <c r="BX770" s="87"/>
    </row>
    <row r="771">
      <c r="A771" s="35" t="str">
        <f t="shared" si="1"/>
        <v/>
      </c>
      <c r="B771" s="36" t="str">
        <f t="shared" si="2"/>
        <v/>
      </c>
      <c r="C771" s="36" t="str">
        <f t="array" ref="C771">IF(
  M771="",
  "",
  IFERROR(
    INDEX(
      '{INDEX} Tour Packages'!$A:$ZZ,
      MATCH(
        M771,
        INDEX(
          '{INDEX} Tour Packages'!$A:$ZZ,
          ,
          MATCH("Tour Package Name", '{INDEX} Tour Packages'!$4:$4, 0)
        ),
        0
      ),
      MATCH("Tour Code", '{INDEX} Tour Packages'!$4:$4, 0)
    ),
    "XXX"
  )
)
</f>
        <v/>
      </c>
      <c r="D771" s="36" t="str">
        <f t="shared" si="3"/>
        <v/>
      </c>
      <c r="E771" s="36" t="str">
        <f t="shared" si="4"/>
        <v/>
      </c>
      <c r="F771" s="37" t="str">
        <f t="shared" si="5"/>
        <v/>
      </c>
      <c r="G771" s="89"/>
      <c r="H771" s="89"/>
      <c r="I771" s="90"/>
      <c r="J771" s="40" t="str">
        <f t="shared" si="16"/>
        <v> </v>
      </c>
      <c r="K771" s="91"/>
      <c r="L771" s="55"/>
      <c r="M771" s="55"/>
      <c r="N771" s="91"/>
      <c r="O771" s="43" t="str">
        <f>IFERROR(__xludf.DUMMYFUNCTION("IF(N771="""","""",IFERROR(
  N771 + VALUE(REGEXEXTRACT(P771, ""(\d+)\s+Days"")),
  """"
)
)"),"")</f>
        <v/>
      </c>
      <c r="P771" s="43" t="str">
        <f t="array" ref="P771">IFERROR(
  INDEX(
    INDEX('{INDEX} Tour Packages'!$A:$ZZ, , MATCH(P$3, '{INDEX} Tour Packages'!$4:$4, 0)),
    MATCH(M771, INDEX('{INDEX} Tour Packages'!$A:$ZZ,0, MATCH("Tour Package Name", '{INDEX} Tour Packages'!$4:$4, 0)), 0)
  ),
"")
</f>
        <v/>
      </c>
      <c r="Q771" s="44" t="str">
        <f t="shared" si="7"/>
        <v/>
      </c>
      <c r="R771" s="44" t="str">
        <f>IFERROR(__xludf.DUMMYFUNCTION("IF(OR(ISBLANK(K771), ISBLANK(N771)), """", 
  LET(
    resDate, K771,
    tourDate, N771,
    monthCount, MAX(0, DATEDIF(resDate, tourDate - 3, ""M"") + 1),
    secondDates, ARRAYFORMULA(DATE(YEAR(resDate), MONTH(resDate) + SEQUENCE(monthCount), 2)),
    "&amp;"validDates, FILTER(secondDates, (secondDates &gt; resDate + 2) * (secondDates &lt;= tourDate - 3)),
    IF(ISERROR(validDates), 0, COUNTA(validDates))
  )
)
"),"")</f>
        <v/>
      </c>
      <c r="S771" s="44" t="str">
        <f t="shared" si="8"/>
        <v/>
      </c>
      <c r="T771" s="45" t="str">
        <f t="array" ref="T771">IF(ISBLANK(BO771),IFERROR(
  INDEX(
    INDEX('{INDEX} Payment Terms'!$A:$G, , MATCH(T$3, '{INDEX} Payment Terms'!$4:$4, 0)),
    MATCH(Q771, INDEX('{INDEX} Payment Terms'!$A:$G,0, MATCH("Payment Condition", '{INDEX} Payment Terms'!$4:$4, 0)), 0)
  ),
""),"Cancelled")
</f>
        <v/>
      </c>
      <c r="U771" s="46" t="b">
        <v>0</v>
      </c>
      <c r="V771" s="47" t="str">
        <f>IFERROR(__xludf.DUMMYFUNCTION("IF(OR(L771=""Duo Booking"", L771=""Group Booking""),
IF(U771=FALSE,"""",
    LET(
      bookingType, L771,
      tour, M771,
      mainFirst, H771,
      mainLast, I771,
      mainEmail, G771,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$L$4:L771, bookingType,
          $M$4:M771, tour,
          $H$4:H771, mainFirst,
          $I$4:I771, mainLast,
          $G$4:G771, mainEmail
        ),
        ""000""
      ),
  "&amp;"    baseID &amp; ""-"" &amp; memberNumber
    )
  ),
  """"
)
"),"")</f>
        <v/>
      </c>
      <c r="W771" s="48"/>
      <c r="X771" s="85" t="b">
        <v>0</v>
      </c>
      <c r="Y771" s="85" t="b">
        <v>0</v>
      </c>
      <c r="Z771" s="85" t="b">
        <v>0</v>
      </c>
      <c r="AA771" s="50"/>
      <c r="AB771" s="51"/>
      <c r="AC771" s="85" t="b">
        <v>0</v>
      </c>
      <c r="AD771" s="92"/>
      <c r="AE771" s="88"/>
      <c r="AF771" s="36" t="str">
        <f t="array" ref="AF771">IF(M771="","",INDEX(
      '{INDEX} Tour Packages'!$A:$ZP,
      MATCH($M771, '{INDEX} Tour Packages'!$A:$A, 0),
      MATCH(AF$3, '{INDEX} Tour Packages'!$4:$4, 0)
    ))</f>
        <v/>
      </c>
      <c r="AG771" s="36" t="str">
        <f t="array" ref="AG771">IF(M771="","",INDEX(
      '{INDEX} Tour Packages'!$A:$ZP,
      MATCH($M771, '{INDEX} Tour Packages'!$A:$A, 0),
      MATCH(AG$3, '{INDEX} Tour Packages'!$4:$4, 0)
    ))</f>
        <v/>
      </c>
      <c r="AH771" s="36" t="str">
        <f t="array" ref="AH771">IF(M771="","",INDEX(
      '{INDEX} Tour Packages'!$A:$ZP,
      MATCH($M771, '{INDEX} Tour Packages'!$A:$A, 0),
      MATCH(AH$3, '{INDEX} Tour Packages'!$4:$4, 0)
    ))</f>
        <v/>
      </c>
      <c r="AI771" s="54" t="str">
        <f t="shared" si="9"/>
        <v/>
      </c>
      <c r="AJ771" s="42"/>
      <c r="AK771" s="55"/>
      <c r="AL771" s="46" t="b">
        <v>0</v>
      </c>
      <c r="AM771" s="56"/>
      <c r="AN771" s="57" t="str">
        <f t="shared" si="10"/>
        <v/>
      </c>
      <c r="AO771" s="58" t="str">
        <f t="shared" si="11"/>
        <v/>
      </c>
      <c r="AP771" s="59"/>
      <c r="AQ771" s="60"/>
      <c r="AR771" s="61"/>
      <c r="AS771" s="61"/>
      <c r="AT771" s="61" t="str">
        <f>IFERROR(__xludf.DUMMYFUNCTION("IF( 
  OR($AJ771=""Full Payment"", ISBLANK($K771)),
  """",
  IF(
    OR(
      Q771=""Standard Booking, P1"",
      Q771=""Standard Booking, P2"",
      Q771=""Standard Booking, P3"",
      Q771=""Standard Booking, P4""
    ),
    LET(
      resDate,   $"&amp;"K771,
      tourDate,  $N771,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1" s="62" t="str">
        <f t="shared" si="12"/>
        <v/>
      </c>
      <c r="AV771" s="63"/>
      <c r="AW771" s="64"/>
      <c r="AX771" s="64"/>
      <c r="AY771" s="64"/>
      <c r="AZ771" s="64" t="str">
        <f>IFERROR(__xludf.DUMMYFUNCTION("IF(
  OR($AJ771=""Full Payment"",$AJ771=""P1"", ISBLANK($K771)),
  """",
  IF(
    OR(
      $Q771=""Standard Booking, P2"",
      $Q771=""Standard Booking, P3"",
      $Q771=""Standard Booking, P4""
    ),
    LET(
      resDate,   $K771,
      tourDate,"&amp;"  $N771,
      monthCount, DATEDIF(resDate, tourDate, ""M"") + 1,
      secondDates, ARRAYFORMULA(
        DATE(
          YEAR(resDate),
          MONTH(resDate) + SEQUENCE(monthCount),
          2
        )
      ),
      validDates, FILTER(
        sec"&amp;"ondDates,
        (secondDates &gt; resDate + 2) *
        (secondDates &lt;= tourDate - 3)
      ),
      IF(
        OR($AJ771=""P2"", $AJ771=""P3"", $AJ771=""P4""),
        IF(
          COUNTA(validDates) &lt; 2,
          """",
          TEXT(INDEX(validDates"&amp;", 2), ""mmm d, yyyy"")
        ),
        IF(
          COUNTA(validDates) &lt; 2,
          """",
          TEXTJOIN("", "", TRUE,
            TEXT(INDEX(validDates, 1), ""mmm d, yyyy""),
            TEXT(INDEX(validDates, 2), ""mmm d, yyyy"")
          )
 "&amp;"       )
      )
    ),
    """"
  )
)
"),"")</f>
        <v/>
      </c>
      <c r="BA771" s="65" t="str">
        <f t="shared" si="13"/>
        <v/>
      </c>
      <c r="BB771" s="63"/>
      <c r="BC771" s="64"/>
      <c r="BD771" s="64"/>
      <c r="BE771" s="64"/>
      <c r="BF771" s="64" t="str">
        <f>IFERROR(__xludf.DUMMYFUNCTION("IF(
  OR($AJ771=""Full Payment"",$AJ771=""P1"", $AJ771=""P2""),
  """",
  IF(
    AND(
      NOT(ISBLANK($K771)),
      OR(
        Q771=""Standard Booking, P3"",
        Q771=""Standard Booking, P4""
      )
    ),
    LET(
      resDate,   $K771,
      "&amp;"tourDate,  $N771,
      monthCount, DATEDIF(resDate, tourDate, ""M"") + 1,
      secondDates, ARRAYFORMULA(
        DATE(
          YEAR(resDate),
          MONTH(resDate) + SEQUENCE(monthCount),
          2
        )
      ),
      validDates, FILTER(
  "&amp;"      secondDates,
        (secondDates &gt; resDate + 2) *
        (secondDates &lt;= tourDate - 3)
      ),
      IF(
        $AJ771=""P4"",
        IF(
          COUNTA(validDates) &lt; 3,
          """",
          TEXT(INDEX(validDates, 3), ""mmm d, yyyy"")
  "&amp;"      ),
        IF(
          $AJ771=""P3"",
          IF(
            COUNTA(validDates) &lt; 3,
            """",
            TEXT(INDEX(validDates, 3), ""mmm d, yyyy"")
          ),
          IF(
            COUNTA(validDates) &lt; 3,
            """",
    "&amp;"        TEXTJOIN("", "", TRUE,
              TEXT(INDEX(validDates, 1), ""mmm d, yyyy""),
              TEXT(INDEX(validDates, 2), ""mmm d, yyyy""),
              TEXT(INDEX(validDates, 3), ""mmm d, yyyy"")
            )
          )
        )
      )
    "&amp;"),
    """"
  )
)
"),"")</f>
        <v/>
      </c>
      <c r="BG771" s="65" t="str">
        <f t="shared" si="14"/>
        <v/>
      </c>
      <c r="BH771" s="63"/>
      <c r="BI771" s="64"/>
      <c r="BJ771" s="64"/>
      <c r="BK771" s="64"/>
      <c r="BL771" s="64" t="str">
        <f>IFERROR(__xludf.DUMMYFUNCTION("IF(
  OR($AJ771=""Full Payment"",$AJ771=""P1"",$AJ771=""P2"",$AJ771=""P3""),
  """",
  IF(
    AND(
      NOT(ISBLANK($K771)),
      $Q771=""Standard Booking, P4""
    ),
    LET(
      resDate,   $K771,
      tourDate,  $N771,
      monthCount, DATEDIF(r"&amp;"esDate, tourDate, ""M"") + 1,
      secondDates, ARRAYFORMULA(
        DATE(
          YEAR(resDate),
          MONTH(resDate) + SEQUENCE(monthCount),
          2
        )
      ),
      validDates, FILTER(
        secondDates,
        (secondDates &gt; res"&amp;"Date + 2) *
        (secondDates &lt;= tourDate - 3)
      ),
      IF(
        $AJ771=""P4"",
        IF(
          COUNTA(validDates) &lt; 4,
          """",
          TEXT(
            INDEX(validDates, 4),
            ""mmm d, yyyy""
          )
        ),
"&amp;"        IF(
          COUNTA(validDates) &lt; 4,
          """",
          TEXTJOIN(
            "", "", TRUE,
            TEXT(INDEX(validDates, 1), ""mmm d, yyyy""),
            TEXT(INDEX(validDates, 2), ""mmm d, yyyy""),
            TEXT(INDEX(validDates"&amp;", 3), ""mmm d, yyyy""),
            TEXT(INDEX(validDates, 4), ""mmm d, yyyy"")
          )
        )
      )
    ),
    """"
  )
)
"),"")</f>
        <v/>
      </c>
      <c r="BM771" s="65" t="str">
        <f t="shared" si="15"/>
        <v/>
      </c>
      <c r="BN771" s="66"/>
      <c r="BO771" s="67"/>
      <c r="BP771" s="49" t="b">
        <v>0</v>
      </c>
      <c r="BQ771" s="49" t="b">
        <v>0</v>
      </c>
      <c r="BR771" s="68"/>
      <c r="BS771" s="69"/>
      <c r="BT771" s="70" t="b">
        <v>0</v>
      </c>
      <c r="BU771" s="71"/>
      <c r="BV771" s="72"/>
      <c r="BW771" s="86" t="b">
        <v>0</v>
      </c>
      <c r="BX771" s="87"/>
    </row>
    <row r="772">
      <c r="A772" s="35" t="str">
        <f t="shared" si="1"/>
        <v/>
      </c>
      <c r="B772" s="36" t="str">
        <f t="shared" si="2"/>
        <v/>
      </c>
      <c r="C772" s="36" t="str">
        <f t="array" ref="C772">IF(
  M772="",
  "",
  IFERROR(
    INDEX(
      '{INDEX} Tour Packages'!$A:$ZZ,
      MATCH(
        M772,
        INDEX(
          '{INDEX} Tour Packages'!$A:$ZZ,
          ,
          MATCH("Tour Package Name", '{INDEX} Tour Packages'!$4:$4, 0)
        ),
        0
      ),
      MATCH("Tour Code", '{INDEX} Tour Packages'!$4:$4, 0)
    ),
    "XXX"
  )
)
</f>
        <v/>
      </c>
      <c r="D772" s="36" t="str">
        <f t="shared" si="3"/>
        <v/>
      </c>
      <c r="E772" s="36" t="str">
        <f t="shared" si="4"/>
        <v/>
      </c>
      <c r="F772" s="37" t="str">
        <f t="shared" si="5"/>
        <v/>
      </c>
      <c r="G772" s="89"/>
      <c r="H772" s="89"/>
      <c r="I772" s="90"/>
      <c r="J772" s="40" t="str">
        <f t="shared" si="16"/>
        <v> </v>
      </c>
      <c r="K772" s="91"/>
      <c r="L772" s="55"/>
      <c r="M772" s="55"/>
      <c r="N772" s="91"/>
      <c r="O772" s="43" t="str">
        <f>IFERROR(__xludf.DUMMYFUNCTION("IF(N772="""","""",IFERROR(
  N772 + VALUE(REGEXEXTRACT(P772, ""(\d+)\s+Days"")),
  """"
)
)"),"")</f>
        <v/>
      </c>
      <c r="P772" s="43" t="str">
        <f t="array" ref="P772">IFERROR(
  INDEX(
    INDEX('{INDEX} Tour Packages'!$A:$ZZ, , MATCH(P$3, '{INDEX} Tour Packages'!$4:$4, 0)),
    MATCH(M772, INDEX('{INDEX} Tour Packages'!$A:$ZZ,0, MATCH("Tour Package Name", '{INDEX} Tour Packages'!$4:$4, 0)), 0)
  ),
"")
</f>
        <v/>
      </c>
      <c r="Q772" s="44" t="str">
        <f t="shared" si="7"/>
        <v/>
      </c>
      <c r="R772" s="44" t="str">
        <f>IFERROR(__xludf.DUMMYFUNCTION("IF(OR(ISBLANK(K772), ISBLANK(N772)), """", 
  LET(
    resDate, K772,
    tourDate, N772,
    monthCount, MAX(0, DATEDIF(resDate, tourDate - 3, ""M"") + 1),
    secondDates, ARRAYFORMULA(DATE(YEAR(resDate), MONTH(resDate) + SEQUENCE(monthCount), 2)),
    "&amp;"validDates, FILTER(secondDates, (secondDates &gt; resDate + 2) * (secondDates &lt;= tourDate - 3)),
    IF(ISERROR(validDates), 0, COUNTA(validDates))
  )
)
"),"")</f>
        <v/>
      </c>
      <c r="S772" s="44" t="str">
        <f t="shared" si="8"/>
        <v/>
      </c>
      <c r="T772" s="45" t="str">
        <f t="array" ref="T772">IF(ISBLANK(BO772),IFERROR(
  INDEX(
    INDEX('{INDEX} Payment Terms'!$A:$G, , MATCH(T$3, '{INDEX} Payment Terms'!$4:$4, 0)),
    MATCH(Q772, INDEX('{INDEX} Payment Terms'!$A:$G,0, MATCH("Payment Condition", '{INDEX} Payment Terms'!$4:$4, 0)), 0)
  ),
""),"Cancelled")
</f>
        <v/>
      </c>
      <c r="U772" s="46" t="b">
        <v>0</v>
      </c>
      <c r="V772" s="47" t="str">
        <f>IFERROR(__xludf.DUMMYFUNCTION("IF(OR(L772=""Duo Booking"", L772=""Group Booking""),
IF(U772=FALSE,"""",
    LET(
      bookingType, L772,
      tour, M772,
      mainFirst, H772,
      mainLast, I772,
      mainEmail, G772,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$L$4:L772, bookingType,
          $M$4:M772, tour,
          $H$4:H772, mainFirst,
          $I$4:I772, mainLast,
          $G$4:G772, mainEmail
        ),
        ""000""
      ),
  "&amp;"    baseID &amp; ""-"" &amp; memberNumber
    )
  ),
  """"
)
"),"")</f>
        <v/>
      </c>
      <c r="W772" s="48"/>
      <c r="X772" s="85" t="b">
        <v>0</v>
      </c>
      <c r="Y772" s="85" t="b">
        <v>0</v>
      </c>
      <c r="Z772" s="85" t="b">
        <v>0</v>
      </c>
      <c r="AA772" s="50"/>
      <c r="AB772" s="51"/>
      <c r="AC772" s="85" t="b">
        <v>0</v>
      </c>
      <c r="AD772" s="92"/>
      <c r="AE772" s="88"/>
      <c r="AF772" s="36" t="str">
        <f t="array" ref="AF772">IF(M772="","",INDEX(
      '{INDEX} Tour Packages'!$A:$ZP,
      MATCH($M772, '{INDEX} Tour Packages'!$A:$A, 0),
      MATCH(AF$3, '{INDEX} Tour Packages'!$4:$4, 0)
    ))</f>
        <v/>
      </c>
      <c r="AG772" s="36" t="str">
        <f t="array" ref="AG772">IF(M772="","",INDEX(
      '{INDEX} Tour Packages'!$A:$ZP,
      MATCH($M772, '{INDEX} Tour Packages'!$A:$A, 0),
      MATCH(AG$3, '{INDEX} Tour Packages'!$4:$4, 0)
    ))</f>
        <v/>
      </c>
      <c r="AH772" s="36" t="str">
        <f t="array" ref="AH772">IF(M772="","",INDEX(
      '{INDEX} Tour Packages'!$A:$ZP,
      MATCH($M772, '{INDEX} Tour Packages'!$A:$A, 0),
      MATCH(AH$3, '{INDEX} Tour Packages'!$4:$4, 0)
    ))</f>
        <v/>
      </c>
      <c r="AI772" s="54" t="str">
        <f t="shared" si="9"/>
        <v/>
      </c>
      <c r="AJ772" s="42"/>
      <c r="AK772" s="55"/>
      <c r="AL772" s="46" t="b">
        <v>0</v>
      </c>
      <c r="AM772" s="56"/>
      <c r="AN772" s="57" t="str">
        <f t="shared" si="10"/>
        <v/>
      </c>
      <c r="AO772" s="58" t="str">
        <f t="shared" si="11"/>
        <v/>
      </c>
      <c r="AP772" s="59"/>
      <c r="AQ772" s="60"/>
      <c r="AR772" s="61"/>
      <c r="AS772" s="61"/>
      <c r="AT772" s="61" t="str">
        <f>IFERROR(__xludf.DUMMYFUNCTION("IF( 
  OR($AJ772=""Full Payment"", ISBLANK($K772)),
  """",
  IF(
    OR(
      Q772=""Standard Booking, P1"",
      Q772=""Standard Booking, P2"",
      Q772=""Standard Booking, P3"",
      Q772=""Standard Booking, P4""
    ),
    LET(
      resDate,   $"&amp;"K772,
      tourDate,  $N772,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2" s="62" t="str">
        <f t="shared" si="12"/>
        <v/>
      </c>
      <c r="AV772" s="63"/>
      <c r="AW772" s="64"/>
      <c r="AX772" s="64"/>
      <c r="AY772" s="64"/>
      <c r="AZ772" s="64" t="str">
        <f>IFERROR(__xludf.DUMMYFUNCTION("IF(
  OR($AJ772=""Full Payment"",$AJ772=""P1"", ISBLANK($K772)),
  """",
  IF(
    OR(
      $Q772=""Standard Booking, P2"",
      $Q772=""Standard Booking, P3"",
      $Q772=""Standard Booking, P4""
    ),
    LET(
      resDate,   $K772,
      tourDate,"&amp;"  $N772,
      monthCount, DATEDIF(resDate, tourDate, ""M"") + 1,
      secondDates, ARRAYFORMULA(
        DATE(
          YEAR(resDate),
          MONTH(resDate) + SEQUENCE(monthCount),
          2
        )
      ),
      validDates, FILTER(
        sec"&amp;"ondDates,
        (secondDates &gt; resDate + 2) *
        (secondDates &lt;= tourDate - 3)
      ),
      IF(
        OR($AJ772=""P2"", $AJ772=""P3"", $AJ772=""P4""),
        IF(
          COUNTA(validDates) &lt; 2,
          """",
          TEXT(INDEX(validDates"&amp;", 2), ""mmm d, yyyy"")
        ),
        IF(
          COUNTA(validDates) &lt; 2,
          """",
          TEXTJOIN("", "", TRUE,
            TEXT(INDEX(validDates, 1), ""mmm d, yyyy""),
            TEXT(INDEX(validDates, 2), ""mmm d, yyyy"")
          )
 "&amp;"       )
      )
    ),
    """"
  )
)
"),"")</f>
        <v/>
      </c>
      <c r="BA772" s="65" t="str">
        <f t="shared" si="13"/>
        <v/>
      </c>
      <c r="BB772" s="63"/>
      <c r="BC772" s="64"/>
      <c r="BD772" s="64"/>
      <c r="BE772" s="64"/>
      <c r="BF772" s="64" t="str">
        <f>IFERROR(__xludf.DUMMYFUNCTION("IF(
  OR($AJ772=""Full Payment"",$AJ772=""P1"", $AJ772=""P2""),
  """",
  IF(
    AND(
      NOT(ISBLANK($K772)),
      OR(
        Q772=""Standard Booking, P3"",
        Q772=""Standard Booking, P4""
      )
    ),
    LET(
      resDate,   $K772,
      "&amp;"tourDate,  $N772,
      monthCount, DATEDIF(resDate, tourDate, ""M"") + 1,
      secondDates, ARRAYFORMULA(
        DATE(
          YEAR(resDate),
          MONTH(resDate) + SEQUENCE(monthCount),
          2
        )
      ),
      validDates, FILTER(
  "&amp;"      secondDates,
        (secondDates &gt; resDate + 2) *
        (secondDates &lt;= tourDate - 3)
      ),
      IF(
        $AJ772=""P4"",
        IF(
          COUNTA(validDates) &lt; 3,
          """",
          TEXT(INDEX(validDates, 3), ""mmm d, yyyy"")
  "&amp;"      ),
        IF(
          $AJ772=""P3"",
          IF(
            COUNTA(validDates) &lt; 3,
            """",
            TEXT(INDEX(validDates, 3), ""mmm d, yyyy"")
          ),
          IF(
            COUNTA(validDates) &lt; 3,
            """",
    "&amp;"        TEXTJOIN("", "", TRUE,
              TEXT(INDEX(validDates, 1), ""mmm d, yyyy""),
              TEXT(INDEX(validDates, 2), ""mmm d, yyyy""),
              TEXT(INDEX(validDates, 3), ""mmm d, yyyy"")
            )
          )
        )
      )
    "&amp;"),
    """"
  )
)
"),"")</f>
        <v/>
      </c>
      <c r="BG772" s="65" t="str">
        <f t="shared" si="14"/>
        <v/>
      </c>
      <c r="BH772" s="63"/>
      <c r="BI772" s="64"/>
      <c r="BJ772" s="64"/>
      <c r="BK772" s="64"/>
      <c r="BL772" s="64" t="str">
        <f>IFERROR(__xludf.DUMMYFUNCTION("IF(
  OR($AJ772=""Full Payment"",$AJ772=""P1"",$AJ772=""P2"",$AJ772=""P3""),
  """",
  IF(
    AND(
      NOT(ISBLANK($K772)),
      $Q772=""Standard Booking, P4""
    ),
    LET(
      resDate,   $K772,
      tourDate,  $N772,
      monthCount, DATEDIF(r"&amp;"esDate, tourDate, ""M"") + 1,
      secondDates, ARRAYFORMULA(
        DATE(
          YEAR(resDate),
          MONTH(resDate) + SEQUENCE(monthCount),
          2
        )
      ),
      validDates, FILTER(
        secondDates,
        (secondDates &gt; res"&amp;"Date + 2) *
        (secondDates &lt;= tourDate - 3)
      ),
      IF(
        $AJ772=""P4"",
        IF(
          COUNTA(validDates) &lt; 4,
          """",
          TEXT(
            INDEX(validDates, 4),
            ""mmm d, yyyy""
          )
        ),
"&amp;"        IF(
          COUNTA(validDates) &lt; 4,
          """",
          TEXTJOIN(
            "", "", TRUE,
            TEXT(INDEX(validDates, 1), ""mmm d, yyyy""),
            TEXT(INDEX(validDates, 2), ""mmm d, yyyy""),
            TEXT(INDEX(validDates"&amp;", 3), ""mmm d, yyyy""),
            TEXT(INDEX(validDates, 4), ""mmm d, yyyy"")
          )
        )
      )
    ),
    """"
  )
)
"),"")</f>
        <v/>
      </c>
      <c r="BM772" s="65" t="str">
        <f t="shared" si="15"/>
        <v/>
      </c>
      <c r="BN772" s="66"/>
      <c r="BO772" s="67"/>
      <c r="BP772" s="49" t="b">
        <v>0</v>
      </c>
      <c r="BQ772" s="49" t="b">
        <v>0</v>
      </c>
      <c r="BR772" s="68"/>
      <c r="BS772" s="69"/>
      <c r="BT772" s="70" t="b">
        <v>0</v>
      </c>
      <c r="BU772" s="71"/>
      <c r="BV772" s="72"/>
      <c r="BW772" s="86" t="b">
        <v>0</v>
      </c>
      <c r="BX772" s="87"/>
    </row>
    <row r="773">
      <c r="A773" s="35" t="str">
        <f t="shared" si="1"/>
        <v/>
      </c>
      <c r="B773" s="36" t="str">
        <f t="shared" si="2"/>
        <v/>
      </c>
      <c r="C773" s="36" t="str">
        <f t="array" ref="C773">IF(
  M773="",
  "",
  IFERROR(
    INDEX(
      '{INDEX} Tour Packages'!$A:$ZZ,
      MATCH(
        M773,
        INDEX(
          '{INDEX} Tour Packages'!$A:$ZZ,
          ,
          MATCH("Tour Package Name", '{INDEX} Tour Packages'!$4:$4, 0)
        ),
        0
      ),
      MATCH("Tour Code", '{INDEX} Tour Packages'!$4:$4, 0)
    ),
    "XXX"
  )
)
</f>
        <v/>
      </c>
      <c r="D773" s="36" t="str">
        <f t="shared" si="3"/>
        <v/>
      </c>
      <c r="E773" s="36" t="str">
        <f t="shared" si="4"/>
        <v/>
      </c>
      <c r="F773" s="37" t="str">
        <f t="shared" si="5"/>
        <v/>
      </c>
      <c r="G773" s="89"/>
      <c r="H773" s="89"/>
      <c r="I773" s="90"/>
      <c r="J773" s="40" t="str">
        <f t="shared" si="16"/>
        <v> </v>
      </c>
      <c r="K773" s="91"/>
      <c r="L773" s="55"/>
      <c r="M773" s="55"/>
      <c r="N773" s="91"/>
      <c r="O773" s="43" t="str">
        <f>IFERROR(__xludf.DUMMYFUNCTION("IF(N773="""","""",IFERROR(
  N773 + VALUE(REGEXEXTRACT(P773, ""(\d+)\s+Days"")),
  """"
)
)"),"")</f>
        <v/>
      </c>
      <c r="P773" s="43" t="str">
        <f t="array" ref="P773">IFERROR(
  INDEX(
    INDEX('{INDEX} Tour Packages'!$A:$ZZ, , MATCH(P$3, '{INDEX} Tour Packages'!$4:$4, 0)),
    MATCH(M773, INDEX('{INDEX} Tour Packages'!$A:$ZZ,0, MATCH("Tour Package Name", '{INDEX} Tour Packages'!$4:$4, 0)), 0)
  ),
"")
</f>
        <v/>
      </c>
      <c r="Q773" s="44" t="str">
        <f t="shared" si="7"/>
        <v/>
      </c>
      <c r="R773" s="44" t="str">
        <f>IFERROR(__xludf.DUMMYFUNCTION("IF(OR(ISBLANK(K773), ISBLANK(N773)), """", 
  LET(
    resDate, K773,
    tourDate, N773,
    monthCount, MAX(0, DATEDIF(resDate, tourDate - 3, ""M"") + 1),
    secondDates, ARRAYFORMULA(DATE(YEAR(resDate), MONTH(resDate) + SEQUENCE(monthCount), 2)),
    "&amp;"validDates, FILTER(secondDates, (secondDates &gt; resDate + 2) * (secondDates &lt;= tourDate - 3)),
    IF(ISERROR(validDates), 0, COUNTA(validDates))
  )
)
"),"")</f>
        <v/>
      </c>
      <c r="S773" s="44" t="str">
        <f t="shared" si="8"/>
        <v/>
      </c>
      <c r="T773" s="45" t="str">
        <f t="array" ref="T773">IF(ISBLANK(BO773),IFERROR(
  INDEX(
    INDEX('{INDEX} Payment Terms'!$A:$G, , MATCH(T$3, '{INDEX} Payment Terms'!$4:$4, 0)),
    MATCH(Q773, INDEX('{INDEX} Payment Terms'!$A:$G,0, MATCH("Payment Condition", '{INDEX} Payment Terms'!$4:$4, 0)), 0)
  ),
""),"Cancelled")
</f>
        <v/>
      </c>
      <c r="U773" s="46" t="b">
        <v>0</v>
      </c>
      <c r="V773" s="47" t="str">
        <f>IFERROR(__xludf.DUMMYFUNCTION("IF(OR(L773=""Duo Booking"", L773=""Group Booking""),
IF(U773=FALSE,"""",
    LET(
      bookingType, L773,
      tour, M773,
      mainFirst, H773,
      mainLast, I773,
      mainEmail, G773,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$L$4:L773, bookingType,
          $M$4:M773, tour,
          $H$4:H773, mainFirst,
          $I$4:I773, mainLast,
          $G$4:G773, mainEmail
        ),
        ""000""
      ),
  "&amp;"    baseID &amp; ""-"" &amp; memberNumber
    )
  ),
  """"
)
"),"")</f>
        <v/>
      </c>
      <c r="W773" s="48"/>
      <c r="X773" s="85" t="b">
        <v>0</v>
      </c>
      <c r="Y773" s="85" t="b">
        <v>0</v>
      </c>
      <c r="Z773" s="85" t="b">
        <v>0</v>
      </c>
      <c r="AA773" s="50"/>
      <c r="AB773" s="51"/>
      <c r="AC773" s="85" t="b">
        <v>0</v>
      </c>
      <c r="AD773" s="92"/>
      <c r="AE773" s="88"/>
      <c r="AF773" s="36" t="str">
        <f t="array" ref="AF773">IF(M773="","",INDEX(
      '{INDEX} Tour Packages'!$A:$ZP,
      MATCH($M773, '{INDEX} Tour Packages'!$A:$A, 0),
      MATCH(AF$3, '{INDEX} Tour Packages'!$4:$4, 0)
    ))</f>
        <v/>
      </c>
      <c r="AG773" s="36" t="str">
        <f t="array" ref="AG773">IF(M773="","",INDEX(
      '{INDEX} Tour Packages'!$A:$ZP,
      MATCH($M773, '{INDEX} Tour Packages'!$A:$A, 0),
      MATCH(AG$3, '{INDEX} Tour Packages'!$4:$4, 0)
    ))</f>
        <v/>
      </c>
      <c r="AH773" s="36" t="str">
        <f t="array" ref="AH773">IF(M773="","",INDEX(
      '{INDEX} Tour Packages'!$A:$ZP,
      MATCH($M773, '{INDEX} Tour Packages'!$A:$A, 0),
      MATCH(AH$3, '{INDEX} Tour Packages'!$4:$4, 0)
    ))</f>
        <v/>
      </c>
      <c r="AI773" s="54" t="str">
        <f t="shared" si="9"/>
        <v/>
      </c>
      <c r="AJ773" s="42"/>
      <c r="AK773" s="55"/>
      <c r="AL773" s="46" t="b">
        <v>0</v>
      </c>
      <c r="AM773" s="56"/>
      <c r="AN773" s="57" t="str">
        <f t="shared" si="10"/>
        <v/>
      </c>
      <c r="AO773" s="58" t="str">
        <f t="shared" si="11"/>
        <v/>
      </c>
      <c r="AP773" s="59"/>
      <c r="AQ773" s="60"/>
      <c r="AR773" s="61"/>
      <c r="AS773" s="61"/>
      <c r="AT773" s="61" t="str">
        <f>IFERROR(__xludf.DUMMYFUNCTION("IF( 
  OR($AJ773=""Full Payment"", ISBLANK($K773)),
  """",
  IF(
    OR(
      Q773=""Standard Booking, P1"",
      Q773=""Standard Booking, P2"",
      Q773=""Standard Booking, P3"",
      Q773=""Standard Booking, P4""
    ),
    LET(
      resDate,   $"&amp;"K773,
      tourDate,  $N773,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3" s="62" t="str">
        <f t="shared" si="12"/>
        <v/>
      </c>
      <c r="AV773" s="63"/>
      <c r="AW773" s="64"/>
      <c r="AX773" s="64"/>
      <c r="AY773" s="64"/>
      <c r="AZ773" s="64" t="str">
        <f>IFERROR(__xludf.DUMMYFUNCTION("IF(
  OR($AJ773=""Full Payment"",$AJ773=""P1"", ISBLANK($K773)),
  """",
  IF(
    OR(
      $Q773=""Standard Booking, P2"",
      $Q773=""Standard Booking, P3"",
      $Q773=""Standard Booking, P4""
    ),
    LET(
      resDate,   $K773,
      tourDate,"&amp;"  $N773,
      monthCount, DATEDIF(resDate, tourDate, ""M"") + 1,
      secondDates, ARRAYFORMULA(
        DATE(
          YEAR(resDate),
          MONTH(resDate) + SEQUENCE(monthCount),
          2
        )
      ),
      validDates, FILTER(
        sec"&amp;"ondDates,
        (secondDates &gt; resDate + 2) *
        (secondDates &lt;= tourDate - 3)
      ),
      IF(
        OR($AJ773=""P2"", $AJ773=""P3"", $AJ773=""P4""),
        IF(
          COUNTA(validDates) &lt; 2,
          """",
          TEXT(INDEX(validDates"&amp;", 2), ""mmm d, yyyy"")
        ),
        IF(
          COUNTA(validDates) &lt; 2,
          """",
          TEXTJOIN("", "", TRUE,
            TEXT(INDEX(validDates, 1), ""mmm d, yyyy""),
            TEXT(INDEX(validDates, 2), ""mmm d, yyyy"")
          )
 "&amp;"       )
      )
    ),
    """"
  )
)
"),"")</f>
        <v/>
      </c>
      <c r="BA773" s="65" t="str">
        <f t="shared" si="13"/>
        <v/>
      </c>
      <c r="BB773" s="63"/>
      <c r="BC773" s="64"/>
      <c r="BD773" s="64"/>
      <c r="BE773" s="64"/>
      <c r="BF773" s="64" t="str">
        <f>IFERROR(__xludf.DUMMYFUNCTION("IF(
  OR($AJ773=""Full Payment"",$AJ773=""P1"", $AJ773=""P2""),
  """",
  IF(
    AND(
      NOT(ISBLANK($K773)),
      OR(
        Q773=""Standard Booking, P3"",
        Q773=""Standard Booking, P4""
      )
    ),
    LET(
      resDate,   $K773,
      "&amp;"tourDate,  $N773,
      monthCount, DATEDIF(resDate, tourDate, ""M"") + 1,
      secondDates, ARRAYFORMULA(
        DATE(
          YEAR(resDate),
          MONTH(resDate) + SEQUENCE(monthCount),
          2
        )
      ),
      validDates, FILTER(
  "&amp;"      secondDates,
        (secondDates &gt; resDate + 2) *
        (secondDates &lt;= tourDate - 3)
      ),
      IF(
        $AJ773=""P4"",
        IF(
          COUNTA(validDates) &lt; 3,
          """",
          TEXT(INDEX(validDates, 3), ""mmm d, yyyy"")
  "&amp;"      ),
        IF(
          $AJ773=""P3"",
          IF(
            COUNTA(validDates) &lt; 3,
            """",
            TEXT(INDEX(validDates, 3), ""mmm d, yyyy"")
          ),
          IF(
            COUNTA(validDates) &lt; 3,
            """",
    "&amp;"        TEXTJOIN("", "", TRUE,
              TEXT(INDEX(validDates, 1), ""mmm d, yyyy""),
              TEXT(INDEX(validDates, 2), ""mmm d, yyyy""),
              TEXT(INDEX(validDates, 3), ""mmm d, yyyy"")
            )
          )
        )
      )
    "&amp;"),
    """"
  )
)
"),"")</f>
        <v/>
      </c>
      <c r="BG773" s="65" t="str">
        <f t="shared" si="14"/>
        <v/>
      </c>
      <c r="BH773" s="63"/>
      <c r="BI773" s="64"/>
      <c r="BJ773" s="64"/>
      <c r="BK773" s="64"/>
      <c r="BL773" s="64" t="str">
        <f>IFERROR(__xludf.DUMMYFUNCTION("IF(
  OR($AJ773=""Full Payment"",$AJ773=""P1"",$AJ773=""P2"",$AJ773=""P3""),
  """",
  IF(
    AND(
      NOT(ISBLANK($K773)),
      $Q773=""Standard Booking, P4""
    ),
    LET(
      resDate,   $K773,
      tourDate,  $N773,
      monthCount, DATEDIF(r"&amp;"esDate, tourDate, ""M"") + 1,
      secondDates, ARRAYFORMULA(
        DATE(
          YEAR(resDate),
          MONTH(resDate) + SEQUENCE(monthCount),
          2
        )
      ),
      validDates, FILTER(
        secondDates,
        (secondDates &gt; res"&amp;"Date + 2) *
        (secondDates &lt;= tourDate - 3)
      ),
      IF(
        $AJ773=""P4"",
        IF(
          COUNTA(validDates) &lt; 4,
          """",
          TEXT(
            INDEX(validDates, 4),
            ""mmm d, yyyy""
          )
        ),
"&amp;"        IF(
          COUNTA(validDates) &lt; 4,
          """",
          TEXTJOIN(
            "", "", TRUE,
            TEXT(INDEX(validDates, 1), ""mmm d, yyyy""),
            TEXT(INDEX(validDates, 2), ""mmm d, yyyy""),
            TEXT(INDEX(validDates"&amp;", 3), ""mmm d, yyyy""),
            TEXT(INDEX(validDates, 4), ""mmm d, yyyy"")
          )
        )
      )
    ),
    """"
  )
)
"),"")</f>
        <v/>
      </c>
      <c r="BM773" s="65" t="str">
        <f t="shared" si="15"/>
        <v/>
      </c>
      <c r="BN773" s="66"/>
      <c r="BO773" s="67"/>
      <c r="BP773" s="49" t="b">
        <v>0</v>
      </c>
      <c r="BQ773" s="49" t="b">
        <v>0</v>
      </c>
      <c r="BR773" s="68"/>
      <c r="BS773" s="69"/>
      <c r="BT773" s="70" t="b">
        <v>0</v>
      </c>
      <c r="BU773" s="71"/>
      <c r="BV773" s="72"/>
      <c r="BW773" s="86" t="b">
        <v>0</v>
      </c>
      <c r="BX773" s="87"/>
    </row>
    <row r="774">
      <c r="A774" s="35" t="str">
        <f t="shared" si="1"/>
        <v/>
      </c>
      <c r="B774" s="36" t="str">
        <f t="shared" si="2"/>
        <v/>
      </c>
      <c r="C774" s="36" t="str">
        <f t="array" ref="C774">IF(
  M774="",
  "",
  IFERROR(
    INDEX(
      '{INDEX} Tour Packages'!$A:$ZZ,
      MATCH(
        M774,
        INDEX(
          '{INDEX} Tour Packages'!$A:$ZZ,
          ,
          MATCH("Tour Package Name", '{INDEX} Tour Packages'!$4:$4, 0)
        ),
        0
      ),
      MATCH("Tour Code", '{INDEX} Tour Packages'!$4:$4, 0)
    ),
    "XXX"
  )
)
</f>
        <v/>
      </c>
      <c r="D774" s="36" t="str">
        <f t="shared" si="3"/>
        <v/>
      </c>
      <c r="E774" s="36" t="str">
        <f t="shared" si="4"/>
        <v/>
      </c>
      <c r="F774" s="37" t="str">
        <f t="shared" si="5"/>
        <v/>
      </c>
      <c r="G774" s="89"/>
      <c r="H774" s="89"/>
      <c r="I774" s="90"/>
      <c r="J774" s="40" t="str">
        <f t="shared" si="16"/>
        <v> </v>
      </c>
      <c r="K774" s="91"/>
      <c r="L774" s="55"/>
      <c r="M774" s="55"/>
      <c r="N774" s="91"/>
      <c r="O774" s="43" t="str">
        <f>IFERROR(__xludf.DUMMYFUNCTION("IF(N774="""","""",IFERROR(
  N774 + VALUE(REGEXEXTRACT(P774, ""(\d+)\s+Days"")),
  """"
)
)"),"")</f>
        <v/>
      </c>
      <c r="P774" s="43" t="str">
        <f t="array" ref="P774">IFERROR(
  INDEX(
    INDEX('{INDEX} Tour Packages'!$A:$ZZ, , MATCH(P$3, '{INDEX} Tour Packages'!$4:$4, 0)),
    MATCH(M774, INDEX('{INDEX} Tour Packages'!$A:$ZZ,0, MATCH("Tour Package Name", '{INDEX} Tour Packages'!$4:$4, 0)), 0)
  ),
"")
</f>
        <v/>
      </c>
      <c r="Q774" s="44" t="str">
        <f t="shared" si="7"/>
        <v/>
      </c>
      <c r="R774" s="44" t="str">
        <f>IFERROR(__xludf.DUMMYFUNCTION("IF(OR(ISBLANK(K774), ISBLANK(N774)), """", 
  LET(
    resDate, K774,
    tourDate, N774,
    monthCount, MAX(0, DATEDIF(resDate, tourDate - 3, ""M"") + 1),
    secondDates, ARRAYFORMULA(DATE(YEAR(resDate), MONTH(resDate) + SEQUENCE(monthCount), 2)),
    "&amp;"validDates, FILTER(secondDates, (secondDates &gt; resDate + 2) * (secondDates &lt;= tourDate - 3)),
    IF(ISERROR(validDates), 0, COUNTA(validDates))
  )
)
"),"")</f>
        <v/>
      </c>
      <c r="S774" s="44" t="str">
        <f t="shared" si="8"/>
        <v/>
      </c>
      <c r="T774" s="45" t="str">
        <f t="array" ref="T774">IF(ISBLANK(BO774),IFERROR(
  INDEX(
    INDEX('{INDEX} Payment Terms'!$A:$G, , MATCH(T$3, '{INDEX} Payment Terms'!$4:$4, 0)),
    MATCH(Q774, INDEX('{INDEX} Payment Terms'!$A:$G,0, MATCH("Payment Condition", '{INDEX} Payment Terms'!$4:$4, 0)), 0)
  ),
""),"Cancelled")
</f>
        <v/>
      </c>
      <c r="U774" s="46" t="b">
        <v>0</v>
      </c>
      <c r="V774" s="47" t="str">
        <f>IFERROR(__xludf.DUMMYFUNCTION("IF(OR(L774=""Duo Booking"", L774=""Group Booking""),
IF(U774=FALSE,"""",
    LET(
      bookingType, L774,
      tour, M774,
      mainFirst, H774,
      mainLast, I774,
      mainEmail, G774,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$L$4:L774, bookingType,
          $M$4:M774, tour,
          $H$4:H774, mainFirst,
          $I$4:I774, mainLast,
          $G$4:G774, mainEmail
        ),
        ""000""
      ),
  "&amp;"    baseID &amp; ""-"" &amp; memberNumber
    )
  ),
  """"
)
"),"")</f>
        <v/>
      </c>
      <c r="W774" s="48"/>
      <c r="X774" s="85" t="b">
        <v>0</v>
      </c>
      <c r="Y774" s="85" t="b">
        <v>0</v>
      </c>
      <c r="Z774" s="85" t="b">
        <v>0</v>
      </c>
      <c r="AA774" s="50"/>
      <c r="AB774" s="51"/>
      <c r="AC774" s="85" t="b">
        <v>0</v>
      </c>
      <c r="AD774" s="92"/>
      <c r="AE774" s="88"/>
      <c r="AF774" s="36" t="str">
        <f t="array" ref="AF774">IF(M774="","",INDEX(
      '{INDEX} Tour Packages'!$A:$ZP,
      MATCH($M774, '{INDEX} Tour Packages'!$A:$A, 0),
      MATCH(AF$3, '{INDEX} Tour Packages'!$4:$4, 0)
    ))</f>
        <v/>
      </c>
      <c r="AG774" s="36" t="str">
        <f t="array" ref="AG774">IF(M774="","",INDEX(
      '{INDEX} Tour Packages'!$A:$ZP,
      MATCH($M774, '{INDEX} Tour Packages'!$A:$A, 0),
      MATCH(AG$3, '{INDEX} Tour Packages'!$4:$4, 0)
    ))</f>
        <v/>
      </c>
      <c r="AH774" s="36" t="str">
        <f t="array" ref="AH774">IF(M774="","",INDEX(
      '{INDEX} Tour Packages'!$A:$ZP,
      MATCH($M774, '{INDEX} Tour Packages'!$A:$A, 0),
      MATCH(AH$3, '{INDEX} Tour Packages'!$4:$4, 0)
    ))</f>
        <v/>
      </c>
      <c r="AI774" s="54" t="str">
        <f t="shared" si="9"/>
        <v/>
      </c>
      <c r="AJ774" s="42"/>
      <c r="AK774" s="55"/>
      <c r="AL774" s="46" t="b">
        <v>0</v>
      </c>
      <c r="AM774" s="56"/>
      <c r="AN774" s="57" t="str">
        <f t="shared" si="10"/>
        <v/>
      </c>
      <c r="AO774" s="58" t="str">
        <f t="shared" si="11"/>
        <v/>
      </c>
      <c r="AP774" s="59"/>
      <c r="AQ774" s="60"/>
      <c r="AR774" s="61"/>
      <c r="AS774" s="61"/>
      <c r="AT774" s="61" t="str">
        <f>IFERROR(__xludf.DUMMYFUNCTION("IF( 
  OR($AJ774=""Full Payment"", ISBLANK($K774)),
  """",
  IF(
    OR(
      Q774=""Standard Booking, P1"",
      Q774=""Standard Booking, P2"",
      Q774=""Standard Booking, P3"",
      Q774=""Standard Booking, P4""
    ),
    LET(
      resDate,   $"&amp;"K774,
      tourDate,  $N774,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4" s="62" t="str">
        <f t="shared" si="12"/>
        <v/>
      </c>
      <c r="AV774" s="63"/>
      <c r="AW774" s="64"/>
      <c r="AX774" s="64"/>
      <c r="AY774" s="64"/>
      <c r="AZ774" s="64" t="str">
        <f>IFERROR(__xludf.DUMMYFUNCTION("IF(
  OR($AJ774=""Full Payment"",$AJ774=""P1"", ISBLANK($K774)),
  """",
  IF(
    OR(
      $Q774=""Standard Booking, P2"",
      $Q774=""Standard Booking, P3"",
      $Q774=""Standard Booking, P4""
    ),
    LET(
      resDate,   $K774,
      tourDate,"&amp;"  $N774,
      monthCount, DATEDIF(resDate, tourDate, ""M"") + 1,
      secondDates, ARRAYFORMULA(
        DATE(
          YEAR(resDate),
          MONTH(resDate) + SEQUENCE(monthCount),
          2
        )
      ),
      validDates, FILTER(
        sec"&amp;"ondDates,
        (secondDates &gt; resDate + 2) *
        (secondDates &lt;= tourDate - 3)
      ),
      IF(
        OR($AJ774=""P2"", $AJ774=""P3"", $AJ774=""P4""),
        IF(
          COUNTA(validDates) &lt; 2,
          """",
          TEXT(INDEX(validDates"&amp;", 2), ""mmm d, yyyy"")
        ),
        IF(
          COUNTA(validDates) &lt; 2,
          """",
          TEXTJOIN("", "", TRUE,
            TEXT(INDEX(validDates, 1), ""mmm d, yyyy""),
            TEXT(INDEX(validDates, 2), ""mmm d, yyyy"")
          )
 "&amp;"       )
      )
    ),
    """"
  )
)
"),"")</f>
        <v/>
      </c>
      <c r="BA774" s="65" t="str">
        <f t="shared" si="13"/>
        <v/>
      </c>
      <c r="BB774" s="63"/>
      <c r="BC774" s="64"/>
      <c r="BD774" s="64"/>
      <c r="BE774" s="64"/>
      <c r="BF774" s="64" t="str">
        <f>IFERROR(__xludf.DUMMYFUNCTION("IF(
  OR($AJ774=""Full Payment"",$AJ774=""P1"", $AJ774=""P2""),
  """",
  IF(
    AND(
      NOT(ISBLANK($K774)),
      OR(
        Q774=""Standard Booking, P3"",
        Q774=""Standard Booking, P4""
      )
    ),
    LET(
      resDate,   $K774,
      "&amp;"tourDate,  $N774,
      monthCount, DATEDIF(resDate, tourDate, ""M"") + 1,
      secondDates, ARRAYFORMULA(
        DATE(
          YEAR(resDate),
          MONTH(resDate) + SEQUENCE(monthCount),
          2
        )
      ),
      validDates, FILTER(
  "&amp;"      secondDates,
        (secondDates &gt; resDate + 2) *
        (secondDates &lt;= tourDate - 3)
      ),
      IF(
        $AJ774=""P4"",
        IF(
          COUNTA(validDates) &lt; 3,
          """",
          TEXT(INDEX(validDates, 3), ""mmm d, yyyy"")
  "&amp;"      ),
        IF(
          $AJ774=""P3"",
          IF(
            COUNTA(validDates) &lt; 3,
            """",
            TEXT(INDEX(validDates, 3), ""mmm d, yyyy"")
          ),
          IF(
            COUNTA(validDates) &lt; 3,
            """",
    "&amp;"        TEXTJOIN("", "", TRUE,
              TEXT(INDEX(validDates, 1), ""mmm d, yyyy""),
              TEXT(INDEX(validDates, 2), ""mmm d, yyyy""),
              TEXT(INDEX(validDates, 3), ""mmm d, yyyy"")
            )
          )
        )
      )
    "&amp;"),
    """"
  )
)
"),"")</f>
        <v/>
      </c>
      <c r="BG774" s="65" t="str">
        <f t="shared" si="14"/>
        <v/>
      </c>
      <c r="BH774" s="63"/>
      <c r="BI774" s="64"/>
      <c r="BJ774" s="64"/>
      <c r="BK774" s="64"/>
      <c r="BL774" s="64" t="str">
        <f>IFERROR(__xludf.DUMMYFUNCTION("IF(
  OR($AJ774=""Full Payment"",$AJ774=""P1"",$AJ774=""P2"",$AJ774=""P3""),
  """",
  IF(
    AND(
      NOT(ISBLANK($K774)),
      $Q774=""Standard Booking, P4""
    ),
    LET(
      resDate,   $K774,
      tourDate,  $N774,
      monthCount, DATEDIF(r"&amp;"esDate, tourDate, ""M"") + 1,
      secondDates, ARRAYFORMULA(
        DATE(
          YEAR(resDate),
          MONTH(resDate) + SEQUENCE(monthCount),
          2
        )
      ),
      validDates, FILTER(
        secondDates,
        (secondDates &gt; res"&amp;"Date + 2) *
        (secondDates &lt;= tourDate - 3)
      ),
      IF(
        $AJ774=""P4"",
        IF(
          COUNTA(validDates) &lt; 4,
          """",
          TEXT(
            INDEX(validDates, 4),
            ""mmm d, yyyy""
          )
        ),
"&amp;"        IF(
          COUNTA(validDates) &lt; 4,
          """",
          TEXTJOIN(
            "", "", TRUE,
            TEXT(INDEX(validDates, 1), ""mmm d, yyyy""),
            TEXT(INDEX(validDates, 2), ""mmm d, yyyy""),
            TEXT(INDEX(validDates"&amp;", 3), ""mmm d, yyyy""),
            TEXT(INDEX(validDates, 4), ""mmm d, yyyy"")
          )
        )
      )
    ),
    """"
  )
)
"),"")</f>
        <v/>
      </c>
      <c r="BM774" s="65" t="str">
        <f t="shared" si="15"/>
        <v/>
      </c>
      <c r="BN774" s="66"/>
      <c r="BO774" s="67"/>
      <c r="BP774" s="49" t="b">
        <v>0</v>
      </c>
      <c r="BQ774" s="49" t="b">
        <v>0</v>
      </c>
      <c r="BR774" s="68"/>
      <c r="BS774" s="69"/>
      <c r="BT774" s="70" t="b">
        <v>0</v>
      </c>
      <c r="BU774" s="71"/>
      <c r="BV774" s="72"/>
      <c r="BW774" s="86" t="b">
        <v>0</v>
      </c>
      <c r="BX774" s="87"/>
    </row>
    <row r="775">
      <c r="A775" s="35" t="str">
        <f t="shared" si="1"/>
        <v/>
      </c>
      <c r="B775" s="36" t="str">
        <f t="shared" si="2"/>
        <v/>
      </c>
      <c r="C775" s="36" t="str">
        <f t="array" ref="C775">IF(
  M775="",
  "",
  IFERROR(
    INDEX(
      '{INDEX} Tour Packages'!$A:$ZZ,
      MATCH(
        M775,
        INDEX(
          '{INDEX} Tour Packages'!$A:$ZZ,
          ,
          MATCH("Tour Package Name", '{INDEX} Tour Packages'!$4:$4, 0)
        ),
        0
      ),
      MATCH("Tour Code", '{INDEX} Tour Packages'!$4:$4, 0)
    ),
    "XXX"
  )
)
</f>
        <v/>
      </c>
      <c r="D775" s="36" t="str">
        <f t="shared" si="3"/>
        <v/>
      </c>
      <c r="E775" s="36" t="str">
        <f t="shared" si="4"/>
        <v/>
      </c>
      <c r="F775" s="37" t="str">
        <f t="shared" si="5"/>
        <v/>
      </c>
      <c r="G775" s="89"/>
      <c r="H775" s="89"/>
      <c r="I775" s="90"/>
      <c r="J775" s="40" t="str">
        <f t="shared" si="16"/>
        <v> </v>
      </c>
      <c r="K775" s="91"/>
      <c r="L775" s="55"/>
      <c r="M775" s="55"/>
      <c r="N775" s="91"/>
      <c r="O775" s="43" t="str">
        <f>IFERROR(__xludf.DUMMYFUNCTION("IF(N775="""","""",IFERROR(
  N775 + VALUE(REGEXEXTRACT(P775, ""(\d+)\s+Days"")),
  """"
)
)"),"")</f>
        <v/>
      </c>
      <c r="P775" s="43" t="str">
        <f t="array" ref="P775">IFERROR(
  INDEX(
    INDEX('{INDEX} Tour Packages'!$A:$ZZ, , MATCH(P$3, '{INDEX} Tour Packages'!$4:$4, 0)),
    MATCH(M775, INDEX('{INDEX} Tour Packages'!$A:$ZZ,0, MATCH("Tour Package Name", '{INDEX} Tour Packages'!$4:$4, 0)), 0)
  ),
"")
</f>
        <v/>
      </c>
      <c r="Q775" s="44" t="str">
        <f t="shared" si="7"/>
        <v/>
      </c>
      <c r="R775" s="44" t="str">
        <f>IFERROR(__xludf.DUMMYFUNCTION("IF(OR(ISBLANK(K775), ISBLANK(N775)), """", 
  LET(
    resDate, K775,
    tourDate, N775,
    monthCount, MAX(0, DATEDIF(resDate, tourDate - 3, ""M"") + 1),
    secondDates, ARRAYFORMULA(DATE(YEAR(resDate), MONTH(resDate) + SEQUENCE(monthCount), 2)),
    "&amp;"validDates, FILTER(secondDates, (secondDates &gt; resDate + 2) * (secondDates &lt;= tourDate - 3)),
    IF(ISERROR(validDates), 0, COUNTA(validDates))
  )
)
"),"")</f>
        <v/>
      </c>
      <c r="S775" s="44" t="str">
        <f t="shared" si="8"/>
        <v/>
      </c>
      <c r="T775" s="45" t="str">
        <f t="array" ref="T775">IF(ISBLANK(BO775),IFERROR(
  INDEX(
    INDEX('{INDEX} Payment Terms'!$A:$G, , MATCH(T$3, '{INDEX} Payment Terms'!$4:$4, 0)),
    MATCH(Q775, INDEX('{INDEX} Payment Terms'!$A:$G,0, MATCH("Payment Condition", '{INDEX} Payment Terms'!$4:$4, 0)), 0)
  ),
""),"Cancelled")
</f>
        <v/>
      </c>
      <c r="U775" s="46" t="b">
        <v>0</v>
      </c>
      <c r="V775" s="47" t="str">
        <f>IFERROR(__xludf.DUMMYFUNCTION("IF(OR(L775=""Duo Booking"", L775=""Group Booking""),
IF(U775=FALSE,"""",
    LET(
      bookingType, L775,
      tour, M775,
      mainFirst, H775,
      mainLast, I775,
      mainEmail, G775,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$L$4:L775, bookingType,
          $M$4:M775, tour,
          $H$4:H775, mainFirst,
          $I$4:I775, mainLast,
          $G$4:G775, mainEmail
        ),
        ""000""
      ),
  "&amp;"    baseID &amp; ""-"" &amp; memberNumber
    )
  ),
  """"
)
"),"")</f>
        <v/>
      </c>
      <c r="W775" s="48"/>
      <c r="X775" s="85" t="b">
        <v>0</v>
      </c>
      <c r="Y775" s="85" t="b">
        <v>0</v>
      </c>
      <c r="Z775" s="85" t="b">
        <v>0</v>
      </c>
      <c r="AA775" s="50"/>
      <c r="AB775" s="51"/>
      <c r="AC775" s="85" t="b">
        <v>0</v>
      </c>
      <c r="AD775" s="92"/>
      <c r="AE775" s="88"/>
      <c r="AF775" s="36" t="str">
        <f t="array" ref="AF775">IF(M775="","",INDEX(
      '{INDEX} Tour Packages'!$A:$ZP,
      MATCH($M775, '{INDEX} Tour Packages'!$A:$A, 0),
      MATCH(AF$3, '{INDEX} Tour Packages'!$4:$4, 0)
    ))</f>
        <v/>
      </c>
      <c r="AG775" s="36" t="str">
        <f t="array" ref="AG775">IF(M775="","",INDEX(
      '{INDEX} Tour Packages'!$A:$ZP,
      MATCH($M775, '{INDEX} Tour Packages'!$A:$A, 0),
      MATCH(AG$3, '{INDEX} Tour Packages'!$4:$4, 0)
    ))</f>
        <v/>
      </c>
      <c r="AH775" s="36" t="str">
        <f t="array" ref="AH775">IF(M775="","",INDEX(
      '{INDEX} Tour Packages'!$A:$ZP,
      MATCH($M775, '{INDEX} Tour Packages'!$A:$A, 0),
      MATCH(AH$3, '{INDEX} Tour Packages'!$4:$4, 0)
    ))</f>
        <v/>
      </c>
      <c r="AI775" s="54" t="str">
        <f t="shared" si="9"/>
        <v/>
      </c>
      <c r="AJ775" s="42"/>
      <c r="AK775" s="55"/>
      <c r="AL775" s="46" t="b">
        <v>0</v>
      </c>
      <c r="AM775" s="56"/>
      <c r="AN775" s="57" t="str">
        <f t="shared" si="10"/>
        <v/>
      </c>
      <c r="AO775" s="58" t="str">
        <f t="shared" si="11"/>
        <v/>
      </c>
      <c r="AP775" s="59"/>
      <c r="AQ775" s="60"/>
      <c r="AR775" s="61"/>
      <c r="AS775" s="61"/>
      <c r="AT775" s="61" t="str">
        <f>IFERROR(__xludf.DUMMYFUNCTION("IF( 
  OR($AJ775=""Full Payment"", ISBLANK($K775)),
  """",
  IF(
    OR(
      Q775=""Standard Booking, P1"",
      Q775=""Standard Booking, P2"",
      Q775=""Standard Booking, P3"",
      Q775=""Standard Booking, P4""
    ),
    LET(
      resDate,   $"&amp;"K775,
      tourDate,  $N775,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5" s="62" t="str">
        <f t="shared" si="12"/>
        <v/>
      </c>
      <c r="AV775" s="63"/>
      <c r="AW775" s="64"/>
      <c r="AX775" s="64"/>
      <c r="AY775" s="64"/>
      <c r="AZ775" s="64" t="str">
        <f>IFERROR(__xludf.DUMMYFUNCTION("IF(
  OR($AJ775=""Full Payment"",$AJ775=""P1"", ISBLANK($K775)),
  """",
  IF(
    OR(
      $Q775=""Standard Booking, P2"",
      $Q775=""Standard Booking, P3"",
      $Q775=""Standard Booking, P4""
    ),
    LET(
      resDate,   $K775,
      tourDate,"&amp;"  $N775,
      monthCount, DATEDIF(resDate, tourDate, ""M"") + 1,
      secondDates, ARRAYFORMULA(
        DATE(
          YEAR(resDate),
          MONTH(resDate) + SEQUENCE(monthCount),
          2
        )
      ),
      validDates, FILTER(
        sec"&amp;"ondDates,
        (secondDates &gt; resDate + 2) *
        (secondDates &lt;= tourDate - 3)
      ),
      IF(
        OR($AJ775=""P2"", $AJ775=""P3"", $AJ775=""P4""),
        IF(
          COUNTA(validDates) &lt; 2,
          """",
          TEXT(INDEX(validDates"&amp;", 2), ""mmm d, yyyy"")
        ),
        IF(
          COUNTA(validDates) &lt; 2,
          """",
          TEXTJOIN("", "", TRUE,
            TEXT(INDEX(validDates, 1), ""mmm d, yyyy""),
            TEXT(INDEX(validDates, 2), ""mmm d, yyyy"")
          )
 "&amp;"       )
      )
    ),
    """"
  )
)
"),"")</f>
        <v/>
      </c>
      <c r="BA775" s="65" t="str">
        <f t="shared" si="13"/>
        <v/>
      </c>
      <c r="BB775" s="63"/>
      <c r="BC775" s="64"/>
      <c r="BD775" s="64"/>
      <c r="BE775" s="64"/>
      <c r="BF775" s="64" t="str">
        <f>IFERROR(__xludf.DUMMYFUNCTION("IF(
  OR($AJ775=""Full Payment"",$AJ775=""P1"", $AJ775=""P2""),
  """",
  IF(
    AND(
      NOT(ISBLANK($K775)),
      OR(
        Q775=""Standard Booking, P3"",
        Q775=""Standard Booking, P4""
      )
    ),
    LET(
      resDate,   $K775,
      "&amp;"tourDate,  $N775,
      monthCount, DATEDIF(resDate, tourDate, ""M"") + 1,
      secondDates, ARRAYFORMULA(
        DATE(
          YEAR(resDate),
          MONTH(resDate) + SEQUENCE(monthCount),
          2
        )
      ),
      validDates, FILTER(
  "&amp;"      secondDates,
        (secondDates &gt; resDate + 2) *
        (secondDates &lt;= tourDate - 3)
      ),
      IF(
        $AJ775=""P4"",
        IF(
          COUNTA(validDates) &lt; 3,
          """",
          TEXT(INDEX(validDates, 3), ""mmm d, yyyy"")
  "&amp;"      ),
        IF(
          $AJ775=""P3"",
          IF(
            COUNTA(validDates) &lt; 3,
            """",
            TEXT(INDEX(validDates, 3), ""mmm d, yyyy"")
          ),
          IF(
            COUNTA(validDates) &lt; 3,
            """",
    "&amp;"        TEXTJOIN("", "", TRUE,
              TEXT(INDEX(validDates, 1), ""mmm d, yyyy""),
              TEXT(INDEX(validDates, 2), ""mmm d, yyyy""),
              TEXT(INDEX(validDates, 3), ""mmm d, yyyy"")
            )
          )
        )
      )
    "&amp;"),
    """"
  )
)
"),"")</f>
        <v/>
      </c>
      <c r="BG775" s="65" t="str">
        <f t="shared" si="14"/>
        <v/>
      </c>
      <c r="BH775" s="63"/>
      <c r="BI775" s="64"/>
      <c r="BJ775" s="64"/>
      <c r="BK775" s="64"/>
      <c r="BL775" s="64" t="str">
        <f>IFERROR(__xludf.DUMMYFUNCTION("IF(
  OR($AJ775=""Full Payment"",$AJ775=""P1"",$AJ775=""P2"",$AJ775=""P3""),
  """",
  IF(
    AND(
      NOT(ISBLANK($K775)),
      $Q775=""Standard Booking, P4""
    ),
    LET(
      resDate,   $K775,
      tourDate,  $N775,
      monthCount, DATEDIF(r"&amp;"esDate, tourDate, ""M"") + 1,
      secondDates, ARRAYFORMULA(
        DATE(
          YEAR(resDate),
          MONTH(resDate) + SEQUENCE(monthCount),
          2
        )
      ),
      validDates, FILTER(
        secondDates,
        (secondDates &gt; res"&amp;"Date + 2) *
        (secondDates &lt;= tourDate - 3)
      ),
      IF(
        $AJ775=""P4"",
        IF(
          COUNTA(validDates) &lt; 4,
          """",
          TEXT(
            INDEX(validDates, 4),
            ""mmm d, yyyy""
          )
        ),
"&amp;"        IF(
          COUNTA(validDates) &lt; 4,
          """",
          TEXTJOIN(
            "", "", TRUE,
            TEXT(INDEX(validDates, 1), ""mmm d, yyyy""),
            TEXT(INDEX(validDates, 2), ""mmm d, yyyy""),
            TEXT(INDEX(validDates"&amp;", 3), ""mmm d, yyyy""),
            TEXT(INDEX(validDates, 4), ""mmm d, yyyy"")
          )
        )
      )
    ),
    """"
  )
)
"),"")</f>
        <v/>
      </c>
      <c r="BM775" s="65" t="str">
        <f t="shared" si="15"/>
        <v/>
      </c>
      <c r="BN775" s="66"/>
      <c r="BO775" s="67"/>
      <c r="BP775" s="49" t="b">
        <v>0</v>
      </c>
      <c r="BQ775" s="49" t="b">
        <v>0</v>
      </c>
      <c r="BR775" s="68"/>
      <c r="BS775" s="69"/>
      <c r="BT775" s="70" t="b">
        <v>0</v>
      </c>
      <c r="BU775" s="71"/>
      <c r="BV775" s="72"/>
      <c r="BW775" s="86" t="b">
        <v>0</v>
      </c>
      <c r="BX775" s="87"/>
    </row>
    <row r="776">
      <c r="A776" s="35" t="str">
        <f t="shared" si="1"/>
        <v/>
      </c>
      <c r="B776" s="36" t="str">
        <f t="shared" si="2"/>
        <v/>
      </c>
      <c r="C776" s="36" t="str">
        <f t="array" ref="C776">IF(
  M776="",
  "",
  IFERROR(
    INDEX(
      '{INDEX} Tour Packages'!$A:$ZZ,
      MATCH(
        M776,
        INDEX(
          '{INDEX} Tour Packages'!$A:$ZZ,
          ,
          MATCH("Tour Package Name", '{INDEX} Tour Packages'!$4:$4, 0)
        ),
        0
      ),
      MATCH("Tour Code", '{INDEX} Tour Packages'!$4:$4, 0)
    ),
    "XXX"
  )
)
</f>
        <v/>
      </c>
      <c r="D776" s="36" t="str">
        <f t="shared" si="3"/>
        <v/>
      </c>
      <c r="E776" s="36" t="str">
        <f t="shared" si="4"/>
        <v/>
      </c>
      <c r="F776" s="37" t="str">
        <f t="shared" si="5"/>
        <v/>
      </c>
      <c r="G776" s="89"/>
      <c r="H776" s="89"/>
      <c r="I776" s="90"/>
      <c r="J776" s="40" t="str">
        <f t="shared" si="16"/>
        <v> </v>
      </c>
      <c r="K776" s="91"/>
      <c r="L776" s="55"/>
      <c r="M776" s="55"/>
      <c r="N776" s="91"/>
      <c r="O776" s="43" t="str">
        <f>IFERROR(__xludf.DUMMYFUNCTION("IF(N776="""","""",IFERROR(
  N776 + VALUE(REGEXEXTRACT(P776, ""(\d+)\s+Days"")),
  """"
)
)"),"")</f>
        <v/>
      </c>
      <c r="P776" s="43" t="str">
        <f t="array" ref="P776">IFERROR(
  INDEX(
    INDEX('{INDEX} Tour Packages'!$A:$ZZ, , MATCH(P$3, '{INDEX} Tour Packages'!$4:$4, 0)),
    MATCH(M776, INDEX('{INDEX} Tour Packages'!$A:$ZZ,0, MATCH("Tour Package Name", '{INDEX} Tour Packages'!$4:$4, 0)), 0)
  ),
"")
</f>
        <v/>
      </c>
      <c r="Q776" s="44" t="str">
        <f t="shared" si="7"/>
        <v/>
      </c>
      <c r="R776" s="44" t="str">
        <f>IFERROR(__xludf.DUMMYFUNCTION("IF(OR(ISBLANK(K776), ISBLANK(N776)), """", 
  LET(
    resDate, K776,
    tourDate, N776,
    monthCount, MAX(0, DATEDIF(resDate, tourDate - 3, ""M"") + 1),
    secondDates, ARRAYFORMULA(DATE(YEAR(resDate), MONTH(resDate) + SEQUENCE(monthCount), 2)),
    "&amp;"validDates, FILTER(secondDates, (secondDates &gt; resDate + 2) * (secondDates &lt;= tourDate - 3)),
    IF(ISERROR(validDates), 0, COUNTA(validDates))
  )
)
"),"")</f>
        <v/>
      </c>
      <c r="S776" s="44" t="str">
        <f t="shared" si="8"/>
        <v/>
      </c>
      <c r="T776" s="45" t="str">
        <f t="array" ref="T776">IF(ISBLANK(BO776),IFERROR(
  INDEX(
    INDEX('{INDEX} Payment Terms'!$A:$G, , MATCH(T$3, '{INDEX} Payment Terms'!$4:$4, 0)),
    MATCH(Q776, INDEX('{INDEX} Payment Terms'!$A:$G,0, MATCH("Payment Condition", '{INDEX} Payment Terms'!$4:$4, 0)), 0)
  ),
""),"Cancelled")
</f>
        <v/>
      </c>
      <c r="U776" s="46" t="b">
        <v>0</v>
      </c>
      <c r="V776" s="47" t="str">
        <f>IFERROR(__xludf.DUMMYFUNCTION("IF(OR(L776=""Duo Booking"", L776=""Group Booking""),
IF(U776=FALSE,"""",
    LET(
      bookingType, L776,
      tour, M776,
      mainFirst, H776,
      mainLast, I776,
      mainEmail, G776,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$L$4:L776, bookingType,
          $M$4:M776, tour,
          $H$4:H776, mainFirst,
          $I$4:I776, mainLast,
          $G$4:G776, mainEmail
        ),
        ""000""
      ),
  "&amp;"    baseID &amp; ""-"" &amp; memberNumber
    )
  ),
  """"
)
"),"")</f>
        <v/>
      </c>
      <c r="W776" s="48"/>
      <c r="X776" s="85" t="b">
        <v>0</v>
      </c>
      <c r="Y776" s="85" t="b">
        <v>0</v>
      </c>
      <c r="Z776" s="85" t="b">
        <v>0</v>
      </c>
      <c r="AA776" s="50"/>
      <c r="AB776" s="51"/>
      <c r="AC776" s="85" t="b">
        <v>0</v>
      </c>
      <c r="AD776" s="92"/>
      <c r="AE776" s="88"/>
      <c r="AF776" s="36" t="str">
        <f t="array" ref="AF776">IF(M776="","",INDEX(
      '{INDEX} Tour Packages'!$A:$ZP,
      MATCH($M776, '{INDEX} Tour Packages'!$A:$A, 0),
      MATCH(AF$3, '{INDEX} Tour Packages'!$4:$4, 0)
    ))</f>
        <v/>
      </c>
      <c r="AG776" s="36" t="str">
        <f t="array" ref="AG776">IF(M776="","",INDEX(
      '{INDEX} Tour Packages'!$A:$ZP,
      MATCH($M776, '{INDEX} Tour Packages'!$A:$A, 0),
      MATCH(AG$3, '{INDEX} Tour Packages'!$4:$4, 0)
    ))</f>
        <v/>
      </c>
      <c r="AH776" s="36" t="str">
        <f t="array" ref="AH776">IF(M776="","",INDEX(
      '{INDEX} Tour Packages'!$A:$ZP,
      MATCH($M776, '{INDEX} Tour Packages'!$A:$A, 0),
      MATCH(AH$3, '{INDEX} Tour Packages'!$4:$4, 0)
    ))</f>
        <v/>
      </c>
      <c r="AI776" s="54" t="str">
        <f t="shared" si="9"/>
        <v/>
      </c>
      <c r="AJ776" s="42"/>
      <c r="AK776" s="55"/>
      <c r="AL776" s="46" t="b">
        <v>0</v>
      </c>
      <c r="AM776" s="56"/>
      <c r="AN776" s="57" t="str">
        <f t="shared" si="10"/>
        <v/>
      </c>
      <c r="AO776" s="58" t="str">
        <f t="shared" si="11"/>
        <v/>
      </c>
      <c r="AP776" s="59"/>
      <c r="AQ776" s="60"/>
      <c r="AR776" s="61"/>
      <c r="AS776" s="61"/>
      <c r="AT776" s="61" t="str">
        <f>IFERROR(__xludf.DUMMYFUNCTION("IF( 
  OR($AJ776=""Full Payment"", ISBLANK($K776)),
  """",
  IF(
    OR(
      Q776=""Standard Booking, P1"",
      Q776=""Standard Booking, P2"",
      Q776=""Standard Booking, P3"",
      Q776=""Standard Booking, P4""
    ),
    LET(
      resDate,   $"&amp;"K776,
      tourDate,  $N776,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6" s="62" t="str">
        <f t="shared" si="12"/>
        <v/>
      </c>
      <c r="AV776" s="63"/>
      <c r="AW776" s="64"/>
      <c r="AX776" s="64"/>
      <c r="AY776" s="64"/>
      <c r="AZ776" s="64" t="str">
        <f>IFERROR(__xludf.DUMMYFUNCTION("IF(
  OR($AJ776=""Full Payment"",$AJ776=""P1"", ISBLANK($K776)),
  """",
  IF(
    OR(
      $Q776=""Standard Booking, P2"",
      $Q776=""Standard Booking, P3"",
      $Q776=""Standard Booking, P4""
    ),
    LET(
      resDate,   $K776,
      tourDate,"&amp;"  $N776,
      monthCount, DATEDIF(resDate, tourDate, ""M"") + 1,
      secondDates, ARRAYFORMULA(
        DATE(
          YEAR(resDate),
          MONTH(resDate) + SEQUENCE(monthCount),
          2
        )
      ),
      validDates, FILTER(
        sec"&amp;"ondDates,
        (secondDates &gt; resDate + 2) *
        (secondDates &lt;= tourDate - 3)
      ),
      IF(
        OR($AJ776=""P2"", $AJ776=""P3"", $AJ776=""P4""),
        IF(
          COUNTA(validDates) &lt; 2,
          """",
          TEXT(INDEX(validDates"&amp;", 2), ""mmm d, yyyy"")
        ),
        IF(
          COUNTA(validDates) &lt; 2,
          """",
          TEXTJOIN("", "", TRUE,
            TEXT(INDEX(validDates, 1), ""mmm d, yyyy""),
            TEXT(INDEX(validDates, 2), ""mmm d, yyyy"")
          )
 "&amp;"       )
      )
    ),
    """"
  )
)
"),"")</f>
        <v/>
      </c>
      <c r="BA776" s="65" t="str">
        <f t="shared" si="13"/>
        <v/>
      </c>
      <c r="BB776" s="63"/>
      <c r="BC776" s="64"/>
      <c r="BD776" s="64"/>
      <c r="BE776" s="64"/>
      <c r="BF776" s="64" t="str">
        <f>IFERROR(__xludf.DUMMYFUNCTION("IF(
  OR($AJ776=""Full Payment"",$AJ776=""P1"", $AJ776=""P2""),
  """",
  IF(
    AND(
      NOT(ISBLANK($K776)),
      OR(
        Q776=""Standard Booking, P3"",
        Q776=""Standard Booking, P4""
      )
    ),
    LET(
      resDate,   $K776,
      "&amp;"tourDate,  $N776,
      monthCount, DATEDIF(resDate, tourDate, ""M"") + 1,
      secondDates, ARRAYFORMULA(
        DATE(
          YEAR(resDate),
          MONTH(resDate) + SEQUENCE(monthCount),
          2
        )
      ),
      validDates, FILTER(
  "&amp;"      secondDates,
        (secondDates &gt; resDate + 2) *
        (secondDates &lt;= tourDate - 3)
      ),
      IF(
        $AJ776=""P4"",
        IF(
          COUNTA(validDates) &lt; 3,
          """",
          TEXT(INDEX(validDates, 3), ""mmm d, yyyy"")
  "&amp;"      ),
        IF(
          $AJ776=""P3"",
          IF(
            COUNTA(validDates) &lt; 3,
            """",
            TEXT(INDEX(validDates, 3), ""mmm d, yyyy"")
          ),
          IF(
            COUNTA(validDates) &lt; 3,
            """",
    "&amp;"        TEXTJOIN("", "", TRUE,
              TEXT(INDEX(validDates, 1), ""mmm d, yyyy""),
              TEXT(INDEX(validDates, 2), ""mmm d, yyyy""),
              TEXT(INDEX(validDates, 3), ""mmm d, yyyy"")
            )
          )
        )
      )
    "&amp;"),
    """"
  )
)
"),"")</f>
        <v/>
      </c>
      <c r="BG776" s="65" t="str">
        <f t="shared" si="14"/>
        <v/>
      </c>
      <c r="BH776" s="63"/>
      <c r="BI776" s="64"/>
      <c r="BJ776" s="64"/>
      <c r="BK776" s="64"/>
      <c r="BL776" s="64" t="str">
        <f>IFERROR(__xludf.DUMMYFUNCTION("IF(
  OR($AJ776=""Full Payment"",$AJ776=""P1"",$AJ776=""P2"",$AJ776=""P3""),
  """",
  IF(
    AND(
      NOT(ISBLANK($K776)),
      $Q776=""Standard Booking, P4""
    ),
    LET(
      resDate,   $K776,
      tourDate,  $N776,
      monthCount, DATEDIF(r"&amp;"esDate, tourDate, ""M"") + 1,
      secondDates, ARRAYFORMULA(
        DATE(
          YEAR(resDate),
          MONTH(resDate) + SEQUENCE(monthCount),
          2
        )
      ),
      validDates, FILTER(
        secondDates,
        (secondDates &gt; res"&amp;"Date + 2) *
        (secondDates &lt;= tourDate - 3)
      ),
      IF(
        $AJ776=""P4"",
        IF(
          COUNTA(validDates) &lt; 4,
          """",
          TEXT(
            INDEX(validDates, 4),
            ""mmm d, yyyy""
          )
        ),
"&amp;"        IF(
          COUNTA(validDates) &lt; 4,
          """",
          TEXTJOIN(
            "", "", TRUE,
            TEXT(INDEX(validDates, 1), ""mmm d, yyyy""),
            TEXT(INDEX(validDates, 2), ""mmm d, yyyy""),
            TEXT(INDEX(validDates"&amp;", 3), ""mmm d, yyyy""),
            TEXT(INDEX(validDates, 4), ""mmm d, yyyy"")
          )
        )
      )
    ),
    """"
  )
)
"),"")</f>
        <v/>
      </c>
      <c r="BM776" s="65" t="str">
        <f t="shared" si="15"/>
        <v/>
      </c>
      <c r="BN776" s="66"/>
      <c r="BO776" s="67"/>
      <c r="BP776" s="49" t="b">
        <v>0</v>
      </c>
      <c r="BQ776" s="49" t="b">
        <v>0</v>
      </c>
      <c r="BR776" s="68"/>
      <c r="BS776" s="69"/>
      <c r="BT776" s="70" t="b">
        <v>0</v>
      </c>
      <c r="BU776" s="71"/>
      <c r="BV776" s="72"/>
      <c r="BW776" s="86" t="b">
        <v>0</v>
      </c>
      <c r="BX776" s="87"/>
    </row>
    <row r="777">
      <c r="A777" s="35" t="str">
        <f t="shared" si="1"/>
        <v/>
      </c>
      <c r="B777" s="36" t="str">
        <f t="shared" si="2"/>
        <v/>
      </c>
      <c r="C777" s="36" t="str">
        <f t="array" ref="C777">IF(
  M777="",
  "",
  IFERROR(
    INDEX(
      '{INDEX} Tour Packages'!$A:$ZZ,
      MATCH(
        M777,
        INDEX(
          '{INDEX} Tour Packages'!$A:$ZZ,
          ,
          MATCH("Tour Package Name", '{INDEX} Tour Packages'!$4:$4, 0)
        ),
        0
      ),
      MATCH("Tour Code", '{INDEX} Tour Packages'!$4:$4, 0)
    ),
    "XXX"
  )
)
</f>
        <v/>
      </c>
      <c r="D777" s="36" t="str">
        <f t="shared" si="3"/>
        <v/>
      </c>
      <c r="E777" s="36" t="str">
        <f t="shared" si="4"/>
        <v/>
      </c>
      <c r="F777" s="37" t="str">
        <f t="shared" si="5"/>
        <v/>
      </c>
      <c r="G777" s="89"/>
      <c r="H777" s="89"/>
      <c r="I777" s="90"/>
      <c r="J777" s="40" t="str">
        <f t="shared" si="16"/>
        <v> </v>
      </c>
      <c r="K777" s="91"/>
      <c r="L777" s="55"/>
      <c r="M777" s="55"/>
      <c r="N777" s="91"/>
      <c r="O777" s="43" t="str">
        <f>IFERROR(__xludf.DUMMYFUNCTION("IF(N777="""","""",IFERROR(
  N777 + VALUE(REGEXEXTRACT(P777, ""(\d+)\s+Days"")),
  """"
)
)"),"")</f>
        <v/>
      </c>
      <c r="P777" s="43" t="str">
        <f t="array" ref="P777">IFERROR(
  INDEX(
    INDEX('{INDEX} Tour Packages'!$A:$ZZ, , MATCH(P$3, '{INDEX} Tour Packages'!$4:$4, 0)),
    MATCH(M777, INDEX('{INDEX} Tour Packages'!$A:$ZZ,0, MATCH("Tour Package Name", '{INDEX} Tour Packages'!$4:$4, 0)), 0)
  ),
"")
</f>
        <v/>
      </c>
      <c r="Q777" s="44" t="str">
        <f t="shared" si="7"/>
        <v/>
      </c>
      <c r="R777" s="44" t="str">
        <f>IFERROR(__xludf.DUMMYFUNCTION("IF(OR(ISBLANK(K777), ISBLANK(N777)), """", 
  LET(
    resDate, K777,
    tourDate, N777,
    monthCount, MAX(0, DATEDIF(resDate, tourDate - 3, ""M"") + 1),
    secondDates, ARRAYFORMULA(DATE(YEAR(resDate), MONTH(resDate) + SEQUENCE(monthCount), 2)),
    "&amp;"validDates, FILTER(secondDates, (secondDates &gt; resDate + 2) * (secondDates &lt;= tourDate - 3)),
    IF(ISERROR(validDates), 0, COUNTA(validDates))
  )
)
"),"")</f>
        <v/>
      </c>
      <c r="S777" s="44" t="str">
        <f t="shared" si="8"/>
        <v/>
      </c>
      <c r="T777" s="45" t="str">
        <f t="array" ref="T777">IF(ISBLANK(BO777),IFERROR(
  INDEX(
    INDEX('{INDEX} Payment Terms'!$A:$G, , MATCH(T$3, '{INDEX} Payment Terms'!$4:$4, 0)),
    MATCH(Q777, INDEX('{INDEX} Payment Terms'!$A:$G,0, MATCH("Payment Condition", '{INDEX} Payment Terms'!$4:$4, 0)), 0)
  ),
""),"Cancelled")
</f>
        <v/>
      </c>
      <c r="U777" s="46" t="b">
        <v>0</v>
      </c>
      <c r="V777" s="47" t="str">
        <f>IFERROR(__xludf.DUMMYFUNCTION("IF(OR(L777=""Duo Booking"", L777=""Group Booking""),
IF(U777=FALSE,"""",
    LET(
      bookingType, L777,
      tour, M777,
      mainFirst, H777,
      mainLast, I777,
      mainEmail, G777,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$L$4:L777, bookingType,
          $M$4:M777, tour,
          $H$4:H777, mainFirst,
          $I$4:I777, mainLast,
          $G$4:G777, mainEmail
        ),
        ""000""
      ),
  "&amp;"    baseID &amp; ""-"" &amp; memberNumber
    )
  ),
  """"
)
"),"")</f>
        <v/>
      </c>
      <c r="W777" s="48"/>
      <c r="X777" s="85" t="b">
        <v>0</v>
      </c>
      <c r="Y777" s="85" t="b">
        <v>0</v>
      </c>
      <c r="Z777" s="85" t="b">
        <v>0</v>
      </c>
      <c r="AA777" s="50"/>
      <c r="AB777" s="51"/>
      <c r="AC777" s="85" t="b">
        <v>0</v>
      </c>
      <c r="AD777" s="92"/>
      <c r="AE777" s="88"/>
      <c r="AF777" s="36" t="str">
        <f t="array" ref="AF777">IF(M777="","",INDEX(
      '{INDEX} Tour Packages'!$A:$ZP,
      MATCH($M777, '{INDEX} Tour Packages'!$A:$A, 0),
      MATCH(AF$3, '{INDEX} Tour Packages'!$4:$4, 0)
    ))</f>
        <v/>
      </c>
      <c r="AG777" s="36" t="str">
        <f t="array" ref="AG777">IF(M777="","",INDEX(
      '{INDEX} Tour Packages'!$A:$ZP,
      MATCH($M777, '{INDEX} Tour Packages'!$A:$A, 0),
      MATCH(AG$3, '{INDEX} Tour Packages'!$4:$4, 0)
    ))</f>
        <v/>
      </c>
      <c r="AH777" s="36" t="str">
        <f t="array" ref="AH777">IF(M777="","",INDEX(
      '{INDEX} Tour Packages'!$A:$ZP,
      MATCH($M777, '{INDEX} Tour Packages'!$A:$A, 0),
      MATCH(AH$3, '{INDEX} Tour Packages'!$4:$4, 0)
    ))</f>
        <v/>
      </c>
      <c r="AI777" s="54" t="str">
        <f t="shared" si="9"/>
        <v/>
      </c>
      <c r="AJ777" s="42"/>
      <c r="AK777" s="55"/>
      <c r="AL777" s="46" t="b">
        <v>0</v>
      </c>
      <c r="AM777" s="56"/>
      <c r="AN777" s="57" t="str">
        <f t="shared" si="10"/>
        <v/>
      </c>
      <c r="AO777" s="58" t="str">
        <f t="shared" si="11"/>
        <v/>
      </c>
      <c r="AP777" s="59"/>
      <c r="AQ777" s="60"/>
      <c r="AR777" s="61"/>
      <c r="AS777" s="61"/>
      <c r="AT777" s="61" t="str">
        <f>IFERROR(__xludf.DUMMYFUNCTION("IF( 
  OR($AJ777=""Full Payment"", ISBLANK($K777)),
  """",
  IF(
    OR(
      Q777=""Standard Booking, P1"",
      Q777=""Standard Booking, P2"",
      Q777=""Standard Booking, P3"",
      Q777=""Standard Booking, P4""
    ),
    LET(
      resDate,   $"&amp;"K777,
      tourDate,  $N777,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7" s="62" t="str">
        <f t="shared" si="12"/>
        <v/>
      </c>
      <c r="AV777" s="63"/>
      <c r="AW777" s="64"/>
      <c r="AX777" s="64"/>
      <c r="AY777" s="64"/>
      <c r="AZ777" s="64" t="str">
        <f>IFERROR(__xludf.DUMMYFUNCTION("IF(
  OR($AJ777=""Full Payment"",$AJ777=""P1"", ISBLANK($K777)),
  """",
  IF(
    OR(
      $Q777=""Standard Booking, P2"",
      $Q777=""Standard Booking, P3"",
      $Q777=""Standard Booking, P4""
    ),
    LET(
      resDate,   $K777,
      tourDate,"&amp;"  $N777,
      monthCount, DATEDIF(resDate, tourDate, ""M"") + 1,
      secondDates, ARRAYFORMULA(
        DATE(
          YEAR(resDate),
          MONTH(resDate) + SEQUENCE(monthCount),
          2
        )
      ),
      validDates, FILTER(
        sec"&amp;"ondDates,
        (secondDates &gt; resDate + 2) *
        (secondDates &lt;= tourDate - 3)
      ),
      IF(
        OR($AJ777=""P2"", $AJ777=""P3"", $AJ777=""P4""),
        IF(
          COUNTA(validDates) &lt; 2,
          """",
          TEXT(INDEX(validDates"&amp;", 2), ""mmm d, yyyy"")
        ),
        IF(
          COUNTA(validDates) &lt; 2,
          """",
          TEXTJOIN("", "", TRUE,
            TEXT(INDEX(validDates, 1), ""mmm d, yyyy""),
            TEXT(INDEX(validDates, 2), ""mmm d, yyyy"")
          )
 "&amp;"       )
      )
    ),
    """"
  )
)
"),"")</f>
        <v/>
      </c>
      <c r="BA777" s="65" t="str">
        <f t="shared" si="13"/>
        <v/>
      </c>
      <c r="BB777" s="63"/>
      <c r="BC777" s="64"/>
      <c r="BD777" s="64"/>
      <c r="BE777" s="64"/>
      <c r="BF777" s="64" t="str">
        <f>IFERROR(__xludf.DUMMYFUNCTION("IF(
  OR($AJ777=""Full Payment"",$AJ777=""P1"", $AJ777=""P2""),
  """",
  IF(
    AND(
      NOT(ISBLANK($K777)),
      OR(
        Q777=""Standard Booking, P3"",
        Q777=""Standard Booking, P4""
      )
    ),
    LET(
      resDate,   $K777,
      "&amp;"tourDate,  $N777,
      monthCount, DATEDIF(resDate, tourDate, ""M"") + 1,
      secondDates, ARRAYFORMULA(
        DATE(
          YEAR(resDate),
          MONTH(resDate) + SEQUENCE(monthCount),
          2
        )
      ),
      validDates, FILTER(
  "&amp;"      secondDates,
        (secondDates &gt; resDate + 2) *
        (secondDates &lt;= tourDate - 3)
      ),
      IF(
        $AJ777=""P4"",
        IF(
          COUNTA(validDates) &lt; 3,
          """",
          TEXT(INDEX(validDates, 3), ""mmm d, yyyy"")
  "&amp;"      ),
        IF(
          $AJ777=""P3"",
          IF(
            COUNTA(validDates) &lt; 3,
            """",
            TEXT(INDEX(validDates, 3), ""mmm d, yyyy"")
          ),
          IF(
            COUNTA(validDates) &lt; 3,
            """",
    "&amp;"        TEXTJOIN("", "", TRUE,
              TEXT(INDEX(validDates, 1), ""mmm d, yyyy""),
              TEXT(INDEX(validDates, 2), ""mmm d, yyyy""),
              TEXT(INDEX(validDates, 3), ""mmm d, yyyy"")
            )
          )
        )
      )
    "&amp;"),
    """"
  )
)
"),"")</f>
        <v/>
      </c>
      <c r="BG777" s="65" t="str">
        <f t="shared" si="14"/>
        <v/>
      </c>
      <c r="BH777" s="63"/>
      <c r="BI777" s="64"/>
      <c r="BJ777" s="64"/>
      <c r="BK777" s="64"/>
      <c r="BL777" s="64" t="str">
        <f>IFERROR(__xludf.DUMMYFUNCTION("IF(
  OR($AJ777=""Full Payment"",$AJ777=""P1"",$AJ777=""P2"",$AJ777=""P3""),
  """",
  IF(
    AND(
      NOT(ISBLANK($K777)),
      $Q777=""Standard Booking, P4""
    ),
    LET(
      resDate,   $K777,
      tourDate,  $N777,
      monthCount, DATEDIF(r"&amp;"esDate, tourDate, ""M"") + 1,
      secondDates, ARRAYFORMULA(
        DATE(
          YEAR(resDate),
          MONTH(resDate) + SEQUENCE(monthCount),
          2
        )
      ),
      validDates, FILTER(
        secondDates,
        (secondDates &gt; res"&amp;"Date + 2) *
        (secondDates &lt;= tourDate - 3)
      ),
      IF(
        $AJ777=""P4"",
        IF(
          COUNTA(validDates) &lt; 4,
          """",
          TEXT(
            INDEX(validDates, 4),
            ""mmm d, yyyy""
          )
        ),
"&amp;"        IF(
          COUNTA(validDates) &lt; 4,
          """",
          TEXTJOIN(
            "", "", TRUE,
            TEXT(INDEX(validDates, 1), ""mmm d, yyyy""),
            TEXT(INDEX(validDates, 2), ""mmm d, yyyy""),
            TEXT(INDEX(validDates"&amp;", 3), ""mmm d, yyyy""),
            TEXT(INDEX(validDates, 4), ""mmm d, yyyy"")
          )
        )
      )
    ),
    """"
  )
)
"),"")</f>
        <v/>
      </c>
      <c r="BM777" s="65" t="str">
        <f t="shared" si="15"/>
        <v/>
      </c>
      <c r="BN777" s="66"/>
      <c r="BO777" s="67"/>
      <c r="BP777" s="49" t="b">
        <v>0</v>
      </c>
      <c r="BQ777" s="49" t="b">
        <v>0</v>
      </c>
      <c r="BR777" s="68"/>
      <c r="BS777" s="69"/>
      <c r="BT777" s="70" t="b">
        <v>0</v>
      </c>
      <c r="BU777" s="71"/>
      <c r="BV777" s="72"/>
      <c r="BW777" s="86" t="b">
        <v>0</v>
      </c>
      <c r="BX777" s="87"/>
    </row>
    <row r="778">
      <c r="A778" s="35" t="str">
        <f t="shared" si="1"/>
        <v/>
      </c>
      <c r="B778" s="36" t="str">
        <f t="shared" si="2"/>
        <v/>
      </c>
      <c r="C778" s="36" t="str">
        <f t="array" ref="C778">IF(
  M778="",
  "",
  IFERROR(
    INDEX(
      '{INDEX} Tour Packages'!$A:$ZZ,
      MATCH(
        M778,
        INDEX(
          '{INDEX} Tour Packages'!$A:$ZZ,
          ,
          MATCH("Tour Package Name", '{INDEX} Tour Packages'!$4:$4, 0)
        ),
        0
      ),
      MATCH("Tour Code", '{INDEX} Tour Packages'!$4:$4, 0)
    ),
    "XXX"
  )
)
</f>
        <v/>
      </c>
      <c r="D778" s="36" t="str">
        <f t="shared" si="3"/>
        <v/>
      </c>
      <c r="E778" s="36" t="str">
        <f t="shared" si="4"/>
        <v/>
      </c>
      <c r="F778" s="37" t="str">
        <f t="shared" si="5"/>
        <v/>
      </c>
      <c r="G778" s="89"/>
      <c r="H778" s="89"/>
      <c r="I778" s="90"/>
      <c r="J778" s="40" t="str">
        <f t="shared" si="16"/>
        <v> </v>
      </c>
      <c r="K778" s="91"/>
      <c r="L778" s="55"/>
      <c r="M778" s="55"/>
      <c r="N778" s="91"/>
      <c r="O778" s="43" t="str">
        <f>IFERROR(__xludf.DUMMYFUNCTION("IF(N778="""","""",IFERROR(
  N778 + VALUE(REGEXEXTRACT(P778, ""(\d+)\s+Days"")),
  """"
)
)"),"")</f>
        <v/>
      </c>
      <c r="P778" s="43" t="str">
        <f t="array" ref="P778">IFERROR(
  INDEX(
    INDEX('{INDEX} Tour Packages'!$A:$ZZ, , MATCH(P$3, '{INDEX} Tour Packages'!$4:$4, 0)),
    MATCH(M778, INDEX('{INDEX} Tour Packages'!$A:$ZZ,0, MATCH("Tour Package Name", '{INDEX} Tour Packages'!$4:$4, 0)), 0)
  ),
"")
</f>
        <v/>
      </c>
      <c r="Q778" s="44" t="str">
        <f t="shared" si="7"/>
        <v/>
      </c>
      <c r="R778" s="44" t="str">
        <f>IFERROR(__xludf.DUMMYFUNCTION("IF(OR(ISBLANK(K778), ISBLANK(N778)), """", 
  LET(
    resDate, K778,
    tourDate, N778,
    monthCount, MAX(0, DATEDIF(resDate, tourDate - 3, ""M"") + 1),
    secondDates, ARRAYFORMULA(DATE(YEAR(resDate), MONTH(resDate) + SEQUENCE(monthCount), 2)),
    "&amp;"validDates, FILTER(secondDates, (secondDates &gt; resDate + 2) * (secondDates &lt;= tourDate - 3)),
    IF(ISERROR(validDates), 0, COUNTA(validDates))
  )
)
"),"")</f>
        <v/>
      </c>
      <c r="S778" s="44" t="str">
        <f t="shared" si="8"/>
        <v/>
      </c>
      <c r="T778" s="45" t="str">
        <f t="array" ref="T778">IF(ISBLANK(BO778),IFERROR(
  INDEX(
    INDEX('{INDEX} Payment Terms'!$A:$G, , MATCH(T$3, '{INDEX} Payment Terms'!$4:$4, 0)),
    MATCH(Q778, INDEX('{INDEX} Payment Terms'!$A:$G,0, MATCH("Payment Condition", '{INDEX} Payment Terms'!$4:$4, 0)), 0)
  ),
""),"Cancelled")
</f>
        <v/>
      </c>
      <c r="U778" s="46" t="b">
        <v>0</v>
      </c>
      <c r="V778" s="47" t="str">
        <f>IFERROR(__xludf.DUMMYFUNCTION("IF(OR(L778=""Duo Booking"", L778=""Group Booking""),
IF(U778=FALSE,"""",
    LET(
      bookingType, L778,
      tour, M778,
      mainFirst, H778,
      mainLast, I778,
      mainEmail, G778,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$L$4:L778, bookingType,
          $M$4:M778, tour,
          $H$4:H778, mainFirst,
          $I$4:I778, mainLast,
          $G$4:G778, mainEmail
        ),
        ""000""
      ),
  "&amp;"    baseID &amp; ""-"" &amp; memberNumber
    )
  ),
  """"
)
"),"")</f>
        <v/>
      </c>
      <c r="W778" s="48"/>
      <c r="X778" s="85" t="b">
        <v>0</v>
      </c>
      <c r="Y778" s="85" t="b">
        <v>0</v>
      </c>
      <c r="Z778" s="85" t="b">
        <v>0</v>
      </c>
      <c r="AA778" s="50"/>
      <c r="AB778" s="51"/>
      <c r="AC778" s="85" t="b">
        <v>0</v>
      </c>
      <c r="AD778" s="92"/>
      <c r="AE778" s="88"/>
      <c r="AF778" s="36" t="str">
        <f t="array" ref="AF778">IF(M778="","",INDEX(
      '{INDEX} Tour Packages'!$A:$ZP,
      MATCH($M778, '{INDEX} Tour Packages'!$A:$A, 0),
      MATCH(AF$3, '{INDEX} Tour Packages'!$4:$4, 0)
    ))</f>
        <v/>
      </c>
      <c r="AG778" s="36" t="str">
        <f t="array" ref="AG778">IF(M778="","",INDEX(
      '{INDEX} Tour Packages'!$A:$ZP,
      MATCH($M778, '{INDEX} Tour Packages'!$A:$A, 0),
      MATCH(AG$3, '{INDEX} Tour Packages'!$4:$4, 0)
    ))</f>
        <v/>
      </c>
      <c r="AH778" s="36" t="str">
        <f t="array" ref="AH778">IF(M778="","",INDEX(
      '{INDEX} Tour Packages'!$A:$ZP,
      MATCH($M778, '{INDEX} Tour Packages'!$A:$A, 0),
      MATCH(AH$3, '{INDEX} Tour Packages'!$4:$4, 0)
    ))</f>
        <v/>
      </c>
      <c r="AI778" s="54" t="str">
        <f t="shared" si="9"/>
        <v/>
      </c>
      <c r="AJ778" s="42"/>
      <c r="AK778" s="55"/>
      <c r="AL778" s="46" t="b">
        <v>0</v>
      </c>
      <c r="AM778" s="56"/>
      <c r="AN778" s="57" t="str">
        <f t="shared" si="10"/>
        <v/>
      </c>
      <c r="AO778" s="58" t="str">
        <f t="shared" si="11"/>
        <v/>
      </c>
      <c r="AP778" s="59"/>
      <c r="AQ778" s="60"/>
      <c r="AR778" s="61"/>
      <c r="AS778" s="61"/>
      <c r="AT778" s="61" t="str">
        <f>IFERROR(__xludf.DUMMYFUNCTION("IF( 
  OR($AJ778=""Full Payment"", ISBLANK($K778)),
  """",
  IF(
    OR(
      Q778=""Standard Booking, P1"",
      Q778=""Standard Booking, P2"",
      Q778=""Standard Booking, P3"",
      Q778=""Standard Booking, P4""
    ),
    LET(
      resDate,   $"&amp;"K778,
      tourDate,  $N778,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8" s="62" t="str">
        <f t="shared" si="12"/>
        <v/>
      </c>
      <c r="AV778" s="63"/>
      <c r="AW778" s="64"/>
      <c r="AX778" s="64"/>
      <c r="AY778" s="64"/>
      <c r="AZ778" s="64" t="str">
        <f>IFERROR(__xludf.DUMMYFUNCTION("IF(
  OR($AJ778=""Full Payment"",$AJ778=""P1"", ISBLANK($K778)),
  """",
  IF(
    OR(
      $Q778=""Standard Booking, P2"",
      $Q778=""Standard Booking, P3"",
      $Q778=""Standard Booking, P4""
    ),
    LET(
      resDate,   $K778,
      tourDate,"&amp;"  $N778,
      monthCount, DATEDIF(resDate, tourDate, ""M"") + 1,
      secondDates, ARRAYFORMULA(
        DATE(
          YEAR(resDate),
          MONTH(resDate) + SEQUENCE(monthCount),
          2
        )
      ),
      validDates, FILTER(
        sec"&amp;"ondDates,
        (secondDates &gt; resDate + 2) *
        (secondDates &lt;= tourDate - 3)
      ),
      IF(
        OR($AJ778=""P2"", $AJ778=""P3"", $AJ778=""P4""),
        IF(
          COUNTA(validDates) &lt; 2,
          """",
          TEXT(INDEX(validDates"&amp;", 2), ""mmm d, yyyy"")
        ),
        IF(
          COUNTA(validDates) &lt; 2,
          """",
          TEXTJOIN("", "", TRUE,
            TEXT(INDEX(validDates, 1), ""mmm d, yyyy""),
            TEXT(INDEX(validDates, 2), ""mmm d, yyyy"")
          )
 "&amp;"       )
      )
    ),
    """"
  )
)
"),"")</f>
        <v/>
      </c>
      <c r="BA778" s="65" t="str">
        <f t="shared" si="13"/>
        <v/>
      </c>
      <c r="BB778" s="63"/>
      <c r="BC778" s="64"/>
      <c r="BD778" s="64"/>
      <c r="BE778" s="64"/>
      <c r="BF778" s="64" t="str">
        <f>IFERROR(__xludf.DUMMYFUNCTION("IF(
  OR($AJ778=""Full Payment"",$AJ778=""P1"", $AJ778=""P2""),
  """",
  IF(
    AND(
      NOT(ISBLANK($K778)),
      OR(
        Q778=""Standard Booking, P3"",
        Q778=""Standard Booking, P4""
      )
    ),
    LET(
      resDate,   $K778,
      "&amp;"tourDate,  $N778,
      monthCount, DATEDIF(resDate, tourDate, ""M"") + 1,
      secondDates, ARRAYFORMULA(
        DATE(
          YEAR(resDate),
          MONTH(resDate) + SEQUENCE(monthCount),
          2
        )
      ),
      validDates, FILTER(
  "&amp;"      secondDates,
        (secondDates &gt; resDate + 2) *
        (secondDates &lt;= tourDate - 3)
      ),
      IF(
        $AJ778=""P4"",
        IF(
          COUNTA(validDates) &lt; 3,
          """",
          TEXT(INDEX(validDates, 3), ""mmm d, yyyy"")
  "&amp;"      ),
        IF(
          $AJ778=""P3"",
          IF(
            COUNTA(validDates) &lt; 3,
            """",
            TEXT(INDEX(validDates, 3), ""mmm d, yyyy"")
          ),
          IF(
            COUNTA(validDates) &lt; 3,
            """",
    "&amp;"        TEXTJOIN("", "", TRUE,
              TEXT(INDEX(validDates, 1), ""mmm d, yyyy""),
              TEXT(INDEX(validDates, 2), ""mmm d, yyyy""),
              TEXT(INDEX(validDates, 3), ""mmm d, yyyy"")
            )
          )
        )
      )
    "&amp;"),
    """"
  )
)
"),"")</f>
        <v/>
      </c>
      <c r="BG778" s="65" t="str">
        <f t="shared" si="14"/>
        <v/>
      </c>
      <c r="BH778" s="63"/>
      <c r="BI778" s="64"/>
      <c r="BJ778" s="64"/>
      <c r="BK778" s="64"/>
      <c r="BL778" s="64" t="str">
        <f>IFERROR(__xludf.DUMMYFUNCTION("IF(
  OR($AJ778=""Full Payment"",$AJ778=""P1"",$AJ778=""P2"",$AJ778=""P3""),
  """",
  IF(
    AND(
      NOT(ISBLANK($K778)),
      $Q778=""Standard Booking, P4""
    ),
    LET(
      resDate,   $K778,
      tourDate,  $N778,
      monthCount, DATEDIF(r"&amp;"esDate, tourDate, ""M"") + 1,
      secondDates, ARRAYFORMULA(
        DATE(
          YEAR(resDate),
          MONTH(resDate) + SEQUENCE(monthCount),
          2
        )
      ),
      validDates, FILTER(
        secondDates,
        (secondDates &gt; res"&amp;"Date + 2) *
        (secondDates &lt;= tourDate - 3)
      ),
      IF(
        $AJ778=""P4"",
        IF(
          COUNTA(validDates) &lt; 4,
          """",
          TEXT(
            INDEX(validDates, 4),
            ""mmm d, yyyy""
          )
        ),
"&amp;"        IF(
          COUNTA(validDates) &lt; 4,
          """",
          TEXTJOIN(
            "", "", TRUE,
            TEXT(INDEX(validDates, 1), ""mmm d, yyyy""),
            TEXT(INDEX(validDates, 2), ""mmm d, yyyy""),
            TEXT(INDEX(validDates"&amp;", 3), ""mmm d, yyyy""),
            TEXT(INDEX(validDates, 4), ""mmm d, yyyy"")
          )
        )
      )
    ),
    """"
  )
)
"),"")</f>
        <v/>
      </c>
      <c r="BM778" s="65" t="str">
        <f t="shared" si="15"/>
        <v/>
      </c>
      <c r="BN778" s="66"/>
      <c r="BO778" s="67"/>
      <c r="BP778" s="49" t="b">
        <v>0</v>
      </c>
      <c r="BQ778" s="49" t="b">
        <v>0</v>
      </c>
      <c r="BR778" s="68"/>
      <c r="BS778" s="69"/>
      <c r="BT778" s="70" t="b">
        <v>0</v>
      </c>
      <c r="BU778" s="71"/>
      <c r="BV778" s="72"/>
      <c r="BW778" s="86" t="b">
        <v>0</v>
      </c>
      <c r="BX778" s="87"/>
    </row>
    <row r="779">
      <c r="A779" s="35" t="str">
        <f t="shared" si="1"/>
        <v/>
      </c>
      <c r="B779" s="36" t="str">
        <f t="shared" si="2"/>
        <v/>
      </c>
      <c r="C779" s="36" t="str">
        <f t="array" ref="C779">IF(
  M779="",
  "",
  IFERROR(
    INDEX(
      '{INDEX} Tour Packages'!$A:$ZZ,
      MATCH(
        M779,
        INDEX(
          '{INDEX} Tour Packages'!$A:$ZZ,
          ,
          MATCH("Tour Package Name", '{INDEX} Tour Packages'!$4:$4, 0)
        ),
        0
      ),
      MATCH("Tour Code", '{INDEX} Tour Packages'!$4:$4, 0)
    ),
    "XXX"
  )
)
</f>
        <v/>
      </c>
      <c r="D779" s="36" t="str">
        <f t="shared" si="3"/>
        <v/>
      </c>
      <c r="E779" s="36" t="str">
        <f t="shared" si="4"/>
        <v/>
      </c>
      <c r="F779" s="37" t="str">
        <f t="shared" si="5"/>
        <v/>
      </c>
      <c r="G779" s="89"/>
      <c r="H779" s="89"/>
      <c r="I779" s="90"/>
      <c r="J779" s="40" t="str">
        <f t="shared" si="16"/>
        <v> </v>
      </c>
      <c r="K779" s="91"/>
      <c r="L779" s="55"/>
      <c r="M779" s="55"/>
      <c r="N779" s="91"/>
      <c r="O779" s="43" t="str">
        <f>IFERROR(__xludf.DUMMYFUNCTION("IF(N779="""","""",IFERROR(
  N779 + VALUE(REGEXEXTRACT(P779, ""(\d+)\s+Days"")),
  """"
)
)"),"")</f>
        <v/>
      </c>
      <c r="P779" s="43" t="str">
        <f t="array" ref="P779">IFERROR(
  INDEX(
    INDEX('{INDEX} Tour Packages'!$A:$ZZ, , MATCH(P$3, '{INDEX} Tour Packages'!$4:$4, 0)),
    MATCH(M779, INDEX('{INDEX} Tour Packages'!$A:$ZZ,0, MATCH("Tour Package Name", '{INDEX} Tour Packages'!$4:$4, 0)), 0)
  ),
"")
</f>
        <v/>
      </c>
      <c r="Q779" s="44" t="str">
        <f t="shared" si="7"/>
        <v/>
      </c>
      <c r="R779" s="44" t="str">
        <f>IFERROR(__xludf.DUMMYFUNCTION("IF(OR(ISBLANK(K779), ISBLANK(N779)), """", 
  LET(
    resDate, K779,
    tourDate, N779,
    monthCount, MAX(0, DATEDIF(resDate, tourDate - 3, ""M"") + 1),
    secondDates, ARRAYFORMULA(DATE(YEAR(resDate), MONTH(resDate) + SEQUENCE(monthCount), 2)),
    "&amp;"validDates, FILTER(secondDates, (secondDates &gt; resDate + 2) * (secondDates &lt;= tourDate - 3)),
    IF(ISERROR(validDates), 0, COUNTA(validDates))
  )
)
"),"")</f>
        <v/>
      </c>
      <c r="S779" s="44" t="str">
        <f t="shared" si="8"/>
        <v/>
      </c>
      <c r="T779" s="45" t="str">
        <f t="array" ref="T779">IF(ISBLANK(BO779),IFERROR(
  INDEX(
    INDEX('{INDEX} Payment Terms'!$A:$G, , MATCH(T$3, '{INDEX} Payment Terms'!$4:$4, 0)),
    MATCH(Q779, INDEX('{INDEX} Payment Terms'!$A:$G,0, MATCH("Payment Condition", '{INDEX} Payment Terms'!$4:$4, 0)), 0)
  ),
""),"Cancelled")
</f>
        <v/>
      </c>
      <c r="U779" s="46" t="b">
        <v>0</v>
      </c>
      <c r="V779" s="47" t="str">
        <f>IFERROR(__xludf.DUMMYFUNCTION("IF(OR(L779=""Duo Booking"", L779=""Group Booking""),
IF(U779=FALSE,"""",
    LET(
      bookingType, L779,
      tour, M779,
      mainFirst, H779,
      mainLast, I779,
      mainEmail, G779,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$L$4:L779, bookingType,
          $M$4:M779, tour,
          $H$4:H779, mainFirst,
          $I$4:I779, mainLast,
          $G$4:G779, mainEmail
        ),
        ""000""
      ),
  "&amp;"    baseID &amp; ""-"" &amp; memberNumber
    )
  ),
  """"
)
"),"")</f>
        <v/>
      </c>
      <c r="W779" s="48"/>
      <c r="X779" s="85" t="b">
        <v>0</v>
      </c>
      <c r="Y779" s="85" t="b">
        <v>0</v>
      </c>
      <c r="Z779" s="85" t="b">
        <v>0</v>
      </c>
      <c r="AA779" s="50"/>
      <c r="AB779" s="51"/>
      <c r="AC779" s="85" t="b">
        <v>0</v>
      </c>
      <c r="AD779" s="92"/>
      <c r="AE779" s="88"/>
      <c r="AF779" s="36" t="str">
        <f t="array" ref="AF779">IF(M779="","",INDEX(
      '{INDEX} Tour Packages'!$A:$ZP,
      MATCH($M779, '{INDEX} Tour Packages'!$A:$A, 0),
      MATCH(AF$3, '{INDEX} Tour Packages'!$4:$4, 0)
    ))</f>
        <v/>
      </c>
      <c r="AG779" s="36" t="str">
        <f t="array" ref="AG779">IF(M779="","",INDEX(
      '{INDEX} Tour Packages'!$A:$ZP,
      MATCH($M779, '{INDEX} Tour Packages'!$A:$A, 0),
      MATCH(AG$3, '{INDEX} Tour Packages'!$4:$4, 0)
    ))</f>
        <v/>
      </c>
      <c r="AH779" s="36" t="str">
        <f t="array" ref="AH779">IF(M779="","",INDEX(
      '{INDEX} Tour Packages'!$A:$ZP,
      MATCH($M779, '{INDEX} Tour Packages'!$A:$A, 0),
      MATCH(AH$3, '{INDEX} Tour Packages'!$4:$4, 0)
    ))</f>
        <v/>
      </c>
      <c r="AI779" s="54" t="str">
        <f t="shared" si="9"/>
        <v/>
      </c>
      <c r="AJ779" s="42"/>
      <c r="AK779" s="55"/>
      <c r="AL779" s="46" t="b">
        <v>0</v>
      </c>
      <c r="AM779" s="56"/>
      <c r="AN779" s="57" t="str">
        <f t="shared" si="10"/>
        <v/>
      </c>
      <c r="AO779" s="58" t="str">
        <f t="shared" si="11"/>
        <v/>
      </c>
      <c r="AP779" s="59"/>
      <c r="AQ779" s="60"/>
      <c r="AR779" s="61"/>
      <c r="AS779" s="61"/>
      <c r="AT779" s="61" t="str">
        <f>IFERROR(__xludf.DUMMYFUNCTION("IF( 
  OR($AJ779=""Full Payment"", ISBLANK($K779)),
  """",
  IF(
    OR(
      Q779=""Standard Booking, P1"",
      Q779=""Standard Booking, P2"",
      Q779=""Standard Booking, P3"",
      Q779=""Standard Booking, P4""
    ),
    LET(
      resDate,   $"&amp;"K779,
      tourDate,  $N779,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79" s="62" t="str">
        <f t="shared" si="12"/>
        <v/>
      </c>
      <c r="AV779" s="63"/>
      <c r="AW779" s="64"/>
      <c r="AX779" s="64"/>
      <c r="AY779" s="64"/>
      <c r="AZ779" s="64" t="str">
        <f>IFERROR(__xludf.DUMMYFUNCTION("IF(
  OR($AJ779=""Full Payment"",$AJ779=""P1"", ISBLANK($K779)),
  """",
  IF(
    OR(
      $Q779=""Standard Booking, P2"",
      $Q779=""Standard Booking, P3"",
      $Q779=""Standard Booking, P4""
    ),
    LET(
      resDate,   $K779,
      tourDate,"&amp;"  $N779,
      monthCount, DATEDIF(resDate, tourDate, ""M"") + 1,
      secondDates, ARRAYFORMULA(
        DATE(
          YEAR(resDate),
          MONTH(resDate) + SEQUENCE(monthCount),
          2
        )
      ),
      validDates, FILTER(
        sec"&amp;"ondDates,
        (secondDates &gt; resDate + 2) *
        (secondDates &lt;= tourDate - 3)
      ),
      IF(
        OR($AJ779=""P2"", $AJ779=""P3"", $AJ779=""P4""),
        IF(
          COUNTA(validDates) &lt; 2,
          """",
          TEXT(INDEX(validDates"&amp;", 2), ""mmm d, yyyy"")
        ),
        IF(
          COUNTA(validDates) &lt; 2,
          """",
          TEXTJOIN("", "", TRUE,
            TEXT(INDEX(validDates, 1), ""mmm d, yyyy""),
            TEXT(INDEX(validDates, 2), ""mmm d, yyyy"")
          )
 "&amp;"       )
      )
    ),
    """"
  )
)
"),"")</f>
        <v/>
      </c>
      <c r="BA779" s="65" t="str">
        <f t="shared" si="13"/>
        <v/>
      </c>
      <c r="BB779" s="63"/>
      <c r="BC779" s="64"/>
      <c r="BD779" s="64"/>
      <c r="BE779" s="64"/>
      <c r="BF779" s="64" t="str">
        <f>IFERROR(__xludf.DUMMYFUNCTION("IF(
  OR($AJ779=""Full Payment"",$AJ779=""P1"", $AJ779=""P2""),
  """",
  IF(
    AND(
      NOT(ISBLANK($K779)),
      OR(
        Q779=""Standard Booking, P3"",
        Q779=""Standard Booking, P4""
      )
    ),
    LET(
      resDate,   $K779,
      "&amp;"tourDate,  $N779,
      monthCount, DATEDIF(resDate, tourDate, ""M"") + 1,
      secondDates, ARRAYFORMULA(
        DATE(
          YEAR(resDate),
          MONTH(resDate) + SEQUENCE(monthCount),
          2
        )
      ),
      validDates, FILTER(
  "&amp;"      secondDates,
        (secondDates &gt; resDate + 2) *
        (secondDates &lt;= tourDate - 3)
      ),
      IF(
        $AJ779=""P4"",
        IF(
          COUNTA(validDates) &lt; 3,
          """",
          TEXT(INDEX(validDates, 3), ""mmm d, yyyy"")
  "&amp;"      ),
        IF(
          $AJ779=""P3"",
          IF(
            COUNTA(validDates) &lt; 3,
            """",
            TEXT(INDEX(validDates, 3), ""mmm d, yyyy"")
          ),
          IF(
            COUNTA(validDates) &lt; 3,
            """",
    "&amp;"        TEXTJOIN("", "", TRUE,
              TEXT(INDEX(validDates, 1), ""mmm d, yyyy""),
              TEXT(INDEX(validDates, 2), ""mmm d, yyyy""),
              TEXT(INDEX(validDates, 3), ""mmm d, yyyy"")
            )
          )
        )
      )
    "&amp;"),
    """"
  )
)
"),"")</f>
        <v/>
      </c>
      <c r="BG779" s="65" t="str">
        <f t="shared" si="14"/>
        <v/>
      </c>
      <c r="BH779" s="63"/>
      <c r="BI779" s="64"/>
      <c r="BJ779" s="64"/>
      <c r="BK779" s="64"/>
      <c r="BL779" s="64" t="str">
        <f>IFERROR(__xludf.DUMMYFUNCTION("IF(
  OR($AJ779=""Full Payment"",$AJ779=""P1"",$AJ779=""P2"",$AJ779=""P3""),
  """",
  IF(
    AND(
      NOT(ISBLANK($K779)),
      $Q779=""Standard Booking, P4""
    ),
    LET(
      resDate,   $K779,
      tourDate,  $N779,
      monthCount, DATEDIF(r"&amp;"esDate, tourDate, ""M"") + 1,
      secondDates, ARRAYFORMULA(
        DATE(
          YEAR(resDate),
          MONTH(resDate) + SEQUENCE(monthCount),
          2
        )
      ),
      validDates, FILTER(
        secondDates,
        (secondDates &gt; res"&amp;"Date + 2) *
        (secondDates &lt;= tourDate - 3)
      ),
      IF(
        $AJ779=""P4"",
        IF(
          COUNTA(validDates) &lt; 4,
          """",
          TEXT(
            INDEX(validDates, 4),
            ""mmm d, yyyy""
          )
        ),
"&amp;"        IF(
          COUNTA(validDates) &lt; 4,
          """",
          TEXTJOIN(
            "", "", TRUE,
            TEXT(INDEX(validDates, 1), ""mmm d, yyyy""),
            TEXT(INDEX(validDates, 2), ""mmm d, yyyy""),
            TEXT(INDEX(validDates"&amp;", 3), ""mmm d, yyyy""),
            TEXT(INDEX(validDates, 4), ""mmm d, yyyy"")
          )
        )
      )
    ),
    """"
  )
)
"),"")</f>
        <v/>
      </c>
      <c r="BM779" s="65" t="str">
        <f t="shared" si="15"/>
        <v/>
      </c>
      <c r="BN779" s="66"/>
      <c r="BO779" s="67"/>
      <c r="BP779" s="49" t="b">
        <v>0</v>
      </c>
      <c r="BQ779" s="49" t="b">
        <v>0</v>
      </c>
      <c r="BR779" s="68"/>
      <c r="BS779" s="69"/>
      <c r="BT779" s="70" t="b">
        <v>0</v>
      </c>
      <c r="BU779" s="71"/>
      <c r="BV779" s="72"/>
      <c r="BW779" s="86" t="b">
        <v>0</v>
      </c>
      <c r="BX779" s="87"/>
    </row>
    <row r="780">
      <c r="A780" s="35" t="str">
        <f t="shared" si="1"/>
        <v/>
      </c>
      <c r="B780" s="36" t="str">
        <f t="shared" si="2"/>
        <v/>
      </c>
      <c r="C780" s="36" t="str">
        <f t="array" ref="C780">IF(
  M780="",
  "",
  IFERROR(
    INDEX(
      '{INDEX} Tour Packages'!$A:$ZZ,
      MATCH(
        M780,
        INDEX(
          '{INDEX} Tour Packages'!$A:$ZZ,
          ,
          MATCH("Tour Package Name", '{INDEX} Tour Packages'!$4:$4, 0)
        ),
        0
      ),
      MATCH("Tour Code", '{INDEX} Tour Packages'!$4:$4, 0)
    ),
    "XXX"
  )
)
</f>
        <v/>
      </c>
      <c r="D780" s="36" t="str">
        <f t="shared" si="3"/>
        <v/>
      </c>
      <c r="E780" s="36" t="str">
        <f t="shared" si="4"/>
        <v/>
      </c>
      <c r="F780" s="37" t="str">
        <f t="shared" si="5"/>
        <v/>
      </c>
      <c r="G780" s="89"/>
      <c r="H780" s="89"/>
      <c r="I780" s="90"/>
      <c r="J780" s="40" t="str">
        <f t="shared" si="16"/>
        <v> </v>
      </c>
      <c r="K780" s="91"/>
      <c r="L780" s="55"/>
      <c r="M780" s="55"/>
      <c r="N780" s="91"/>
      <c r="O780" s="43" t="str">
        <f>IFERROR(__xludf.DUMMYFUNCTION("IF(N780="""","""",IFERROR(
  N780 + VALUE(REGEXEXTRACT(P780, ""(\d+)\s+Days"")),
  """"
)
)"),"")</f>
        <v/>
      </c>
      <c r="P780" s="43" t="str">
        <f t="array" ref="P780">IFERROR(
  INDEX(
    INDEX('{INDEX} Tour Packages'!$A:$ZZ, , MATCH(P$3, '{INDEX} Tour Packages'!$4:$4, 0)),
    MATCH(M780, INDEX('{INDEX} Tour Packages'!$A:$ZZ,0, MATCH("Tour Package Name", '{INDEX} Tour Packages'!$4:$4, 0)), 0)
  ),
"")
</f>
        <v/>
      </c>
      <c r="Q780" s="44" t="str">
        <f t="shared" si="7"/>
        <v/>
      </c>
      <c r="R780" s="44" t="str">
        <f>IFERROR(__xludf.DUMMYFUNCTION("IF(OR(ISBLANK(K780), ISBLANK(N780)), """", 
  LET(
    resDate, K780,
    tourDate, N780,
    monthCount, MAX(0, DATEDIF(resDate, tourDate - 3, ""M"") + 1),
    secondDates, ARRAYFORMULA(DATE(YEAR(resDate), MONTH(resDate) + SEQUENCE(monthCount), 2)),
    "&amp;"validDates, FILTER(secondDates, (secondDates &gt; resDate + 2) * (secondDates &lt;= tourDate - 3)),
    IF(ISERROR(validDates), 0, COUNTA(validDates))
  )
)
"),"")</f>
        <v/>
      </c>
      <c r="S780" s="44" t="str">
        <f t="shared" si="8"/>
        <v/>
      </c>
      <c r="T780" s="45" t="str">
        <f t="array" ref="T780">IF(ISBLANK(BO780),IFERROR(
  INDEX(
    INDEX('{INDEX} Payment Terms'!$A:$G, , MATCH(T$3, '{INDEX} Payment Terms'!$4:$4, 0)),
    MATCH(Q780, INDEX('{INDEX} Payment Terms'!$A:$G,0, MATCH("Payment Condition", '{INDEX} Payment Terms'!$4:$4, 0)), 0)
  ),
""),"Cancelled")
</f>
        <v/>
      </c>
      <c r="U780" s="46" t="b">
        <v>0</v>
      </c>
      <c r="V780" s="47" t="str">
        <f>IFERROR(__xludf.DUMMYFUNCTION("IF(OR(L780=""Duo Booking"", L780=""Group Booking""),
IF(U780=FALSE,"""",
    LET(
      bookingType, L780,
      tour, M780,
      mainFirst, H780,
      mainLast, I780,
      mainEmail, G780,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$L$4:L780, bookingType,
          $M$4:M780, tour,
          $H$4:H780, mainFirst,
          $I$4:I780, mainLast,
          $G$4:G780, mainEmail
        ),
        ""000""
      ),
  "&amp;"    baseID &amp; ""-"" &amp; memberNumber
    )
  ),
  """"
)
"),"")</f>
        <v/>
      </c>
      <c r="W780" s="48"/>
      <c r="X780" s="85" t="b">
        <v>0</v>
      </c>
      <c r="Y780" s="85" t="b">
        <v>0</v>
      </c>
      <c r="Z780" s="85" t="b">
        <v>0</v>
      </c>
      <c r="AA780" s="50"/>
      <c r="AB780" s="51"/>
      <c r="AC780" s="85" t="b">
        <v>0</v>
      </c>
      <c r="AD780" s="92"/>
      <c r="AE780" s="88"/>
      <c r="AF780" s="36" t="str">
        <f t="array" ref="AF780">IF(M780="","",INDEX(
      '{INDEX} Tour Packages'!$A:$ZP,
      MATCH($M780, '{INDEX} Tour Packages'!$A:$A, 0),
      MATCH(AF$3, '{INDEX} Tour Packages'!$4:$4, 0)
    ))</f>
        <v/>
      </c>
      <c r="AG780" s="36" t="str">
        <f t="array" ref="AG780">IF(M780="","",INDEX(
      '{INDEX} Tour Packages'!$A:$ZP,
      MATCH($M780, '{INDEX} Tour Packages'!$A:$A, 0),
      MATCH(AG$3, '{INDEX} Tour Packages'!$4:$4, 0)
    ))</f>
        <v/>
      </c>
      <c r="AH780" s="36" t="str">
        <f t="array" ref="AH780">IF(M780="","",INDEX(
      '{INDEX} Tour Packages'!$A:$ZP,
      MATCH($M780, '{INDEX} Tour Packages'!$A:$A, 0),
      MATCH(AH$3, '{INDEX} Tour Packages'!$4:$4, 0)
    ))</f>
        <v/>
      </c>
      <c r="AI780" s="54" t="str">
        <f t="shared" si="9"/>
        <v/>
      </c>
      <c r="AJ780" s="42"/>
      <c r="AK780" s="55"/>
      <c r="AL780" s="46" t="b">
        <v>0</v>
      </c>
      <c r="AM780" s="56"/>
      <c r="AN780" s="57" t="str">
        <f t="shared" si="10"/>
        <v/>
      </c>
      <c r="AO780" s="58" t="str">
        <f t="shared" si="11"/>
        <v/>
      </c>
      <c r="AP780" s="59"/>
      <c r="AQ780" s="60"/>
      <c r="AR780" s="61"/>
      <c r="AS780" s="61"/>
      <c r="AT780" s="61" t="str">
        <f>IFERROR(__xludf.DUMMYFUNCTION("IF( 
  OR($AJ780=""Full Payment"", ISBLANK($K780)),
  """",
  IF(
    OR(
      Q780=""Standard Booking, P1"",
      Q780=""Standard Booking, P2"",
      Q780=""Standard Booking, P3"",
      Q780=""Standard Booking, P4""
    ),
    LET(
      resDate,   $"&amp;"K780,
      tourDate,  $N780,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0" s="62" t="str">
        <f t="shared" si="12"/>
        <v/>
      </c>
      <c r="AV780" s="63"/>
      <c r="AW780" s="64"/>
      <c r="AX780" s="64"/>
      <c r="AY780" s="64"/>
      <c r="AZ780" s="64" t="str">
        <f>IFERROR(__xludf.DUMMYFUNCTION("IF(
  OR($AJ780=""Full Payment"",$AJ780=""P1"", ISBLANK($K780)),
  """",
  IF(
    OR(
      $Q780=""Standard Booking, P2"",
      $Q780=""Standard Booking, P3"",
      $Q780=""Standard Booking, P4""
    ),
    LET(
      resDate,   $K780,
      tourDate,"&amp;"  $N780,
      monthCount, DATEDIF(resDate, tourDate, ""M"") + 1,
      secondDates, ARRAYFORMULA(
        DATE(
          YEAR(resDate),
          MONTH(resDate) + SEQUENCE(monthCount),
          2
        )
      ),
      validDates, FILTER(
        sec"&amp;"ondDates,
        (secondDates &gt; resDate + 2) *
        (secondDates &lt;= tourDate - 3)
      ),
      IF(
        OR($AJ780=""P2"", $AJ780=""P3"", $AJ780=""P4""),
        IF(
          COUNTA(validDates) &lt; 2,
          """",
          TEXT(INDEX(validDates"&amp;", 2), ""mmm d, yyyy"")
        ),
        IF(
          COUNTA(validDates) &lt; 2,
          """",
          TEXTJOIN("", "", TRUE,
            TEXT(INDEX(validDates, 1), ""mmm d, yyyy""),
            TEXT(INDEX(validDates, 2), ""mmm d, yyyy"")
          )
 "&amp;"       )
      )
    ),
    """"
  )
)
"),"")</f>
        <v/>
      </c>
      <c r="BA780" s="65" t="str">
        <f t="shared" si="13"/>
        <v/>
      </c>
      <c r="BB780" s="63"/>
      <c r="BC780" s="64"/>
      <c r="BD780" s="64"/>
      <c r="BE780" s="64"/>
      <c r="BF780" s="64" t="str">
        <f>IFERROR(__xludf.DUMMYFUNCTION("IF(
  OR($AJ780=""Full Payment"",$AJ780=""P1"", $AJ780=""P2""),
  """",
  IF(
    AND(
      NOT(ISBLANK($K780)),
      OR(
        Q780=""Standard Booking, P3"",
        Q780=""Standard Booking, P4""
      )
    ),
    LET(
      resDate,   $K780,
      "&amp;"tourDate,  $N780,
      monthCount, DATEDIF(resDate, tourDate, ""M"") + 1,
      secondDates, ARRAYFORMULA(
        DATE(
          YEAR(resDate),
          MONTH(resDate) + SEQUENCE(monthCount),
          2
        )
      ),
      validDates, FILTER(
  "&amp;"      secondDates,
        (secondDates &gt; resDate + 2) *
        (secondDates &lt;= tourDate - 3)
      ),
      IF(
        $AJ780=""P4"",
        IF(
          COUNTA(validDates) &lt; 3,
          """",
          TEXT(INDEX(validDates, 3), ""mmm d, yyyy"")
  "&amp;"      ),
        IF(
          $AJ780=""P3"",
          IF(
            COUNTA(validDates) &lt; 3,
            """",
            TEXT(INDEX(validDates, 3), ""mmm d, yyyy"")
          ),
          IF(
            COUNTA(validDates) &lt; 3,
            """",
    "&amp;"        TEXTJOIN("", "", TRUE,
              TEXT(INDEX(validDates, 1), ""mmm d, yyyy""),
              TEXT(INDEX(validDates, 2), ""mmm d, yyyy""),
              TEXT(INDEX(validDates, 3), ""mmm d, yyyy"")
            )
          )
        )
      )
    "&amp;"),
    """"
  )
)
"),"")</f>
        <v/>
      </c>
      <c r="BG780" s="65" t="str">
        <f t="shared" si="14"/>
        <v/>
      </c>
      <c r="BH780" s="63"/>
      <c r="BI780" s="64"/>
      <c r="BJ780" s="64"/>
      <c r="BK780" s="64"/>
      <c r="BL780" s="64" t="str">
        <f>IFERROR(__xludf.DUMMYFUNCTION("IF(
  OR($AJ780=""Full Payment"",$AJ780=""P1"",$AJ780=""P2"",$AJ780=""P3""),
  """",
  IF(
    AND(
      NOT(ISBLANK($K780)),
      $Q780=""Standard Booking, P4""
    ),
    LET(
      resDate,   $K780,
      tourDate,  $N780,
      monthCount, DATEDIF(r"&amp;"esDate, tourDate, ""M"") + 1,
      secondDates, ARRAYFORMULA(
        DATE(
          YEAR(resDate),
          MONTH(resDate) + SEQUENCE(monthCount),
          2
        )
      ),
      validDates, FILTER(
        secondDates,
        (secondDates &gt; res"&amp;"Date + 2) *
        (secondDates &lt;= tourDate - 3)
      ),
      IF(
        $AJ780=""P4"",
        IF(
          COUNTA(validDates) &lt; 4,
          """",
          TEXT(
            INDEX(validDates, 4),
            ""mmm d, yyyy""
          )
        ),
"&amp;"        IF(
          COUNTA(validDates) &lt; 4,
          """",
          TEXTJOIN(
            "", "", TRUE,
            TEXT(INDEX(validDates, 1), ""mmm d, yyyy""),
            TEXT(INDEX(validDates, 2), ""mmm d, yyyy""),
            TEXT(INDEX(validDates"&amp;", 3), ""mmm d, yyyy""),
            TEXT(INDEX(validDates, 4), ""mmm d, yyyy"")
          )
        )
      )
    ),
    """"
  )
)
"),"")</f>
        <v/>
      </c>
      <c r="BM780" s="65" t="str">
        <f t="shared" si="15"/>
        <v/>
      </c>
      <c r="BN780" s="66"/>
      <c r="BO780" s="67"/>
      <c r="BP780" s="49" t="b">
        <v>0</v>
      </c>
      <c r="BQ780" s="49" t="b">
        <v>0</v>
      </c>
      <c r="BR780" s="68"/>
      <c r="BS780" s="69"/>
      <c r="BT780" s="70" t="b">
        <v>0</v>
      </c>
      <c r="BU780" s="71"/>
      <c r="BV780" s="72"/>
      <c r="BW780" s="86" t="b">
        <v>0</v>
      </c>
      <c r="BX780" s="87"/>
    </row>
    <row r="781">
      <c r="A781" s="35" t="str">
        <f t="shared" si="1"/>
        <v/>
      </c>
      <c r="B781" s="36" t="str">
        <f t="shared" si="2"/>
        <v/>
      </c>
      <c r="C781" s="36" t="str">
        <f t="array" ref="C781">IF(
  M781="",
  "",
  IFERROR(
    INDEX(
      '{INDEX} Tour Packages'!$A:$ZZ,
      MATCH(
        M781,
        INDEX(
          '{INDEX} Tour Packages'!$A:$ZZ,
          ,
          MATCH("Tour Package Name", '{INDEX} Tour Packages'!$4:$4, 0)
        ),
        0
      ),
      MATCH("Tour Code", '{INDEX} Tour Packages'!$4:$4, 0)
    ),
    "XXX"
  )
)
</f>
        <v/>
      </c>
      <c r="D781" s="36" t="str">
        <f t="shared" si="3"/>
        <v/>
      </c>
      <c r="E781" s="36" t="str">
        <f t="shared" si="4"/>
        <v/>
      </c>
      <c r="F781" s="37" t="str">
        <f t="shared" si="5"/>
        <v/>
      </c>
      <c r="G781" s="89"/>
      <c r="H781" s="89"/>
      <c r="I781" s="90"/>
      <c r="J781" s="40" t="str">
        <f t="shared" si="16"/>
        <v> </v>
      </c>
      <c r="K781" s="91"/>
      <c r="L781" s="55"/>
      <c r="M781" s="55"/>
      <c r="N781" s="91"/>
      <c r="O781" s="43" t="str">
        <f>IFERROR(__xludf.DUMMYFUNCTION("IF(N781="""","""",IFERROR(
  N781 + VALUE(REGEXEXTRACT(P781, ""(\d+)\s+Days"")),
  """"
)
)"),"")</f>
        <v/>
      </c>
      <c r="P781" s="43" t="str">
        <f t="array" ref="P781">IFERROR(
  INDEX(
    INDEX('{INDEX} Tour Packages'!$A:$ZZ, , MATCH(P$3, '{INDEX} Tour Packages'!$4:$4, 0)),
    MATCH(M781, INDEX('{INDEX} Tour Packages'!$A:$ZZ,0, MATCH("Tour Package Name", '{INDEX} Tour Packages'!$4:$4, 0)), 0)
  ),
"")
</f>
        <v/>
      </c>
      <c r="Q781" s="44" t="str">
        <f t="shared" si="7"/>
        <v/>
      </c>
      <c r="R781" s="44" t="str">
        <f>IFERROR(__xludf.DUMMYFUNCTION("IF(OR(ISBLANK(K781), ISBLANK(N781)), """", 
  LET(
    resDate, K781,
    tourDate, N781,
    monthCount, MAX(0, DATEDIF(resDate, tourDate - 3, ""M"") + 1),
    secondDates, ARRAYFORMULA(DATE(YEAR(resDate), MONTH(resDate) + SEQUENCE(monthCount), 2)),
    "&amp;"validDates, FILTER(secondDates, (secondDates &gt; resDate + 2) * (secondDates &lt;= tourDate - 3)),
    IF(ISERROR(validDates), 0, COUNTA(validDates))
  )
)
"),"")</f>
        <v/>
      </c>
      <c r="S781" s="44" t="str">
        <f t="shared" si="8"/>
        <v/>
      </c>
      <c r="T781" s="45" t="str">
        <f t="array" ref="T781">IF(ISBLANK(BO781),IFERROR(
  INDEX(
    INDEX('{INDEX} Payment Terms'!$A:$G, , MATCH(T$3, '{INDEX} Payment Terms'!$4:$4, 0)),
    MATCH(Q781, INDEX('{INDEX} Payment Terms'!$A:$G,0, MATCH("Payment Condition", '{INDEX} Payment Terms'!$4:$4, 0)), 0)
  ),
""),"Cancelled")
</f>
        <v/>
      </c>
      <c r="U781" s="46" t="b">
        <v>0</v>
      </c>
      <c r="V781" s="47" t="str">
        <f>IFERROR(__xludf.DUMMYFUNCTION("IF(OR(L781=""Duo Booking"", L781=""Group Booking""),
IF(U781=FALSE,"""",
    LET(
      bookingType, L781,
      tour, M781,
      mainFirst, H781,
      mainLast, I781,
      mainEmail, G781,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$L$4:L781, bookingType,
          $M$4:M781, tour,
          $H$4:H781, mainFirst,
          $I$4:I781, mainLast,
          $G$4:G781, mainEmail
        ),
        ""000""
      ),
  "&amp;"    baseID &amp; ""-"" &amp; memberNumber
    )
  ),
  """"
)
"),"")</f>
        <v/>
      </c>
      <c r="W781" s="48"/>
      <c r="X781" s="85" t="b">
        <v>0</v>
      </c>
      <c r="Y781" s="85" t="b">
        <v>0</v>
      </c>
      <c r="Z781" s="85" t="b">
        <v>0</v>
      </c>
      <c r="AA781" s="50"/>
      <c r="AB781" s="51"/>
      <c r="AC781" s="85" t="b">
        <v>0</v>
      </c>
      <c r="AD781" s="92"/>
      <c r="AE781" s="88"/>
      <c r="AF781" s="36" t="str">
        <f t="array" ref="AF781">IF(M781="","",INDEX(
      '{INDEX} Tour Packages'!$A:$ZP,
      MATCH($M781, '{INDEX} Tour Packages'!$A:$A, 0),
      MATCH(AF$3, '{INDEX} Tour Packages'!$4:$4, 0)
    ))</f>
        <v/>
      </c>
      <c r="AG781" s="36" t="str">
        <f t="array" ref="AG781">IF(M781="","",INDEX(
      '{INDEX} Tour Packages'!$A:$ZP,
      MATCH($M781, '{INDEX} Tour Packages'!$A:$A, 0),
      MATCH(AG$3, '{INDEX} Tour Packages'!$4:$4, 0)
    ))</f>
        <v/>
      </c>
      <c r="AH781" s="36" t="str">
        <f t="array" ref="AH781">IF(M781="","",INDEX(
      '{INDEX} Tour Packages'!$A:$ZP,
      MATCH($M781, '{INDEX} Tour Packages'!$A:$A, 0),
      MATCH(AH$3, '{INDEX} Tour Packages'!$4:$4, 0)
    ))</f>
        <v/>
      </c>
      <c r="AI781" s="54" t="str">
        <f t="shared" si="9"/>
        <v/>
      </c>
      <c r="AJ781" s="42"/>
      <c r="AK781" s="55"/>
      <c r="AL781" s="46" t="b">
        <v>0</v>
      </c>
      <c r="AM781" s="56"/>
      <c r="AN781" s="57" t="str">
        <f t="shared" si="10"/>
        <v/>
      </c>
      <c r="AO781" s="58" t="str">
        <f t="shared" si="11"/>
        <v/>
      </c>
      <c r="AP781" s="59"/>
      <c r="AQ781" s="60"/>
      <c r="AR781" s="61"/>
      <c r="AS781" s="61"/>
      <c r="AT781" s="61" t="str">
        <f>IFERROR(__xludf.DUMMYFUNCTION("IF( 
  OR($AJ781=""Full Payment"", ISBLANK($K781)),
  """",
  IF(
    OR(
      Q781=""Standard Booking, P1"",
      Q781=""Standard Booking, P2"",
      Q781=""Standard Booking, P3"",
      Q781=""Standard Booking, P4""
    ),
    LET(
      resDate,   $"&amp;"K781,
      tourDate,  $N781,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1" s="62" t="str">
        <f t="shared" si="12"/>
        <v/>
      </c>
      <c r="AV781" s="63"/>
      <c r="AW781" s="64"/>
      <c r="AX781" s="64"/>
      <c r="AY781" s="64"/>
      <c r="AZ781" s="64" t="str">
        <f>IFERROR(__xludf.DUMMYFUNCTION("IF(
  OR($AJ781=""Full Payment"",$AJ781=""P1"", ISBLANK($K781)),
  """",
  IF(
    OR(
      $Q781=""Standard Booking, P2"",
      $Q781=""Standard Booking, P3"",
      $Q781=""Standard Booking, P4""
    ),
    LET(
      resDate,   $K781,
      tourDate,"&amp;"  $N781,
      monthCount, DATEDIF(resDate, tourDate, ""M"") + 1,
      secondDates, ARRAYFORMULA(
        DATE(
          YEAR(resDate),
          MONTH(resDate) + SEQUENCE(monthCount),
          2
        )
      ),
      validDates, FILTER(
        sec"&amp;"ondDates,
        (secondDates &gt; resDate + 2) *
        (secondDates &lt;= tourDate - 3)
      ),
      IF(
        OR($AJ781=""P2"", $AJ781=""P3"", $AJ781=""P4""),
        IF(
          COUNTA(validDates) &lt; 2,
          """",
          TEXT(INDEX(validDates"&amp;", 2), ""mmm d, yyyy"")
        ),
        IF(
          COUNTA(validDates) &lt; 2,
          """",
          TEXTJOIN("", "", TRUE,
            TEXT(INDEX(validDates, 1), ""mmm d, yyyy""),
            TEXT(INDEX(validDates, 2), ""mmm d, yyyy"")
          )
 "&amp;"       )
      )
    ),
    """"
  )
)
"),"")</f>
        <v/>
      </c>
      <c r="BA781" s="65" t="str">
        <f t="shared" si="13"/>
        <v/>
      </c>
      <c r="BB781" s="63"/>
      <c r="BC781" s="64"/>
      <c r="BD781" s="64"/>
      <c r="BE781" s="64"/>
      <c r="BF781" s="64" t="str">
        <f>IFERROR(__xludf.DUMMYFUNCTION("IF(
  OR($AJ781=""Full Payment"",$AJ781=""P1"", $AJ781=""P2""),
  """",
  IF(
    AND(
      NOT(ISBLANK($K781)),
      OR(
        Q781=""Standard Booking, P3"",
        Q781=""Standard Booking, P4""
      )
    ),
    LET(
      resDate,   $K781,
      "&amp;"tourDate,  $N781,
      monthCount, DATEDIF(resDate, tourDate, ""M"") + 1,
      secondDates, ARRAYFORMULA(
        DATE(
          YEAR(resDate),
          MONTH(resDate) + SEQUENCE(monthCount),
          2
        )
      ),
      validDates, FILTER(
  "&amp;"      secondDates,
        (secondDates &gt; resDate + 2) *
        (secondDates &lt;= tourDate - 3)
      ),
      IF(
        $AJ781=""P4"",
        IF(
          COUNTA(validDates) &lt; 3,
          """",
          TEXT(INDEX(validDates, 3), ""mmm d, yyyy"")
  "&amp;"      ),
        IF(
          $AJ781=""P3"",
          IF(
            COUNTA(validDates) &lt; 3,
            """",
            TEXT(INDEX(validDates, 3), ""mmm d, yyyy"")
          ),
          IF(
            COUNTA(validDates) &lt; 3,
            """",
    "&amp;"        TEXTJOIN("", "", TRUE,
              TEXT(INDEX(validDates, 1), ""mmm d, yyyy""),
              TEXT(INDEX(validDates, 2), ""mmm d, yyyy""),
              TEXT(INDEX(validDates, 3), ""mmm d, yyyy"")
            )
          )
        )
      )
    "&amp;"),
    """"
  )
)
"),"")</f>
        <v/>
      </c>
      <c r="BG781" s="65" t="str">
        <f t="shared" si="14"/>
        <v/>
      </c>
      <c r="BH781" s="63"/>
      <c r="BI781" s="64"/>
      <c r="BJ781" s="64"/>
      <c r="BK781" s="64"/>
      <c r="BL781" s="64" t="str">
        <f>IFERROR(__xludf.DUMMYFUNCTION("IF(
  OR($AJ781=""Full Payment"",$AJ781=""P1"",$AJ781=""P2"",$AJ781=""P3""),
  """",
  IF(
    AND(
      NOT(ISBLANK($K781)),
      $Q781=""Standard Booking, P4""
    ),
    LET(
      resDate,   $K781,
      tourDate,  $N781,
      monthCount, DATEDIF(r"&amp;"esDate, tourDate, ""M"") + 1,
      secondDates, ARRAYFORMULA(
        DATE(
          YEAR(resDate),
          MONTH(resDate) + SEQUENCE(monthCount),
          2
        )
      ),
      validDates, FILTER(
        secondDates,
        (secondDates &gt; res"&amp;"Date + 2) *
        (secondDates &lt;= tourDate - 3)
      ),
      IF(
        $AJ781=""P4"",
        IF(
          COUNTA(validDates) &lt; 4,
          """",
          TEXT(
            INDEX(validDates, 4),
            ""mmm d, yyyy""
          )
        ),
"&amp;"        IF(
          COUNTA(validDates) &lt; 4,
          """",
          TEXTJOIN(
            "", "", TRUE,
            TEXT(INDEX(validDates, 1), ""mmm d, yyyy""),
            TEXT(INDEX(validDates, 2), ""mmm d, yyyy""),
            TEXT(INDEX(validDates"&amp;", 3), ""mmm d, yyyy""),
            TEXT(INDEX(validDates, 4), ""mmm d, yyyy"")
          )
        )
      )
    ),
    """"
  )
)
"),"")</f>
        <v/>
      </c>
      <c r="BM781" s="65" t="str">
        <f t="shared" si="15"/>
        <v/>
      </c>
      <c r="BN781" s="66"/>
      <c r="BO781" s="67"/>
      <c r="BP781" s="49" t="b">
        <v>0</v>
      </c>
      <c r="BQ781" s="49" t="b">
        <v>0</v>
      </c>
      <c r="BR781" s="68"/>
      <c r="BS781" s="69"/>
      <c r="BT781" s="70" t="b">
        <v>0</v>
      </c>
      <c r="BU781" s="71"/>
      <c r="BV781" s="72"/>
      <c r="BW781" s="86" t="b">
        <v>0</v>
      </c>
      <c r="BX781" s="87"/>
    </row>
    <row r="782">
      <c r="A782" s="35" t="str">
        <f t="shared" si="1"/>
        <v/>
      </c>
      <c r="B782" s="36" t="str">
        <f t="shared" si="2"/>
        <v/>
      </c>
      <c r="C782" s="36" t="str">
        <f t="array" ref="C782">IF(
  M782="",
  "",
  IFERROR(
    INDEX(
      '{INDEX} Tour Packages'!$A:$ZZ,
      MATCH(
        M782,
        INDEX(
          '{INDEX} Tour Packages'!$A:$ZZ,
          ,
          MATCH("Tour Package Name", '{INDEX} Tour Packages'!$4:$4, 0)
        ),
        0
      ),
      MATCH("Tour Code", '{INDEX} Tour Packages'!$4:$4, 0)
    ),
    "XXX"
  )
)
</f>
        <v/>
      </c>
      <c r="D782" s="36" t="str">
        <f t="shared" si="3"/>
        <v/>
      </c>
      <c r="E782" s="36" t="str">
        <f t="shared" si="4"/>
        <v/>
      </c>
      <c r="F782" s="37" t="str">
        <f t="shared" si="5"/>
        <v/>
      </c>
      <c r="G782" s="89"/>
      <c r="H782" s="89"/>
      <c r="I782" s="90"/>
      <c r="J782" s="40" t="str">
        <f t="shared" si="16"/>
        <v> </v>
      </c>
      <c r="K782" s="91"/>
      <c r="L782" s="55"/>
      <c r="M782" s="55"/>
      <c r="N782" s="91"/>
      <c r="O782" s="43" t="str">
        <f>IFERROR(__xludf.DUMMYFUNCTION("IF(N782="""","""",IFERROR(
  N782 + VALUE(REGEXEXTRACT(P782, ""(\d+)\s+Days"")),
  """"
)
)"),"")</f>
        <v/>
      </c>
      <c r="P782" s="43" t="str">
        <f t="array" ref="P782">IFERROR(
  INDEX(
    INDEX('{INDEX} Tour Packages'!$A:$ZZ, , MATCH(P$3, '{INDEX} Tour Packages'!$4:$4, 0)),
    MATCH(M782, INDEX('{INDEX} Tour Packages'!$A:$ZZ,0, MATCH("Tour Package Name", '{INDEX} Tour Packages'!$4:$4, 0)), 0)
  ),
"")
</f>
        <v/>
      </c>
      <c r="Q782" s="44" t="str">
        <f t="shared" si="7"/>
        <v/>
      </c>
      <c r="R782" s="44" t="str">
        <f>IFERROR(__xludf.DUMMYFUNCTION("IF(OR(ISBLANK(K782), ISBLANK(N782)), """", 
  LET(
    resDate, K782,
    tourDate, N782,
    monthCount, MAX(0, DATEDIF(resDate, tourDate - 3, ""M"") + 1),
    secondDates, ARRAYFORMULA(DATE(YEAR(resDate), MONTH(resDate) + SEQUENCE(monthCount), 2)),
    "&amp;"validDates, FILTER(secondDates, (secondDates &gt; resDate + 2) * (secondDates &lt;= tourDate - 3)),
    IF(ISERROR(validDates), 0, COUNTA(validDates))
  )
)
"),"")</f>
        <v/>
      </c>
      <c r="S782" s="44" t="str">
        <f t="shared" si="8"/>
        <v/>
      </c>
      <c r="T782" s="45" t="str">
        <f t="array" ref="T782">IF(ISBLANK(BO782),IFERROR(
  INDEX(
    INDEX('{INDEX} Payment Terms'!$A:$G, , MATCH(T$3, '{INDEX} Payment Terms'!$4:$4, 0)),
    MATCH(Q782, INDEX('{INDEX} Payment Terms'!$A:$G,0, MATCH("Payment Condition", '{INDEX} Payment Terms'!$4:$4, 0)), 0)
  ),
""),"Cancelled")
</f>
        <v/>
      </c>
      <c r="U782" s="46" t="b">
        <v>0</v>
      </c>
      <c r="V782" s="47" t="str">
        <f>IFERROR(__xludf.DUMMYFUNCTION("IF(OR(L782=""Duo Booking"", L782=""Group Booking""),
IF(U782=FALSE,"""",
    LET(
      bookingType, L782,
      tour, M782,
      mainFirst, H782,
      mainLast, I782,
      mainEmail, G782,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$L$4:L782, bookingType,
          $M$4:M782, tour,
          $H$4:H782, mainFirst,
          $I$4:I782, mainLast,
          $G$4:G782, mainEmail
        ),
        ""000""
      ),
  "&amp;"    baseID &amp; ""-"" &amp; memberNumber
    )
  ),
  """"
)
"),"")</f>
        <v/>
      </c>
      <c r="W782" s="48"/>
      <c r="X782" s="85" t="b">
        <v>0</v>
      </c>
      <c r="Y782" s="85" t="b">
        <v>0</v>
      </c>
      <c r="Z782" s="85" t="b">
        <v>0</v>
      </c>
      <c r="AA782" s="50"/>
      <c r="AB782" s="51"/>
      <c r="AC782" s="85" t="b">
        <v>0</v>
      </c>
      <c r="AD782" s="92"/>
      <c r="AE782" s="88"/>
      <c r="AF782" s="36" t="str">
        <f t="array" ref="AF782">IF(M782="","",INDEX(
      '{INDEX} Tour Packages'!$A:$ZP,
      MATCH($M782, '{INDEX} Tour Packages'!$A:$A, 0),
      MATCH(AF$3, '{INDEX} Tour Packages'!$4:$4, 0)
    ))</f>
        <v/>
      </c>
      <c r="AG782" s="36" t="str">
        <f t="array" ref="AG782">IF(M782="","",INDEX(
      '{INDEX} Tour Packages'!$A:$ZP,
      MATCH($M782, '{INDEX} Tour Packages'!$A:$A, 0),
      MATCH(AG$3, '{INDEX} Tour Packages'!$4:$4, 0)
    ))</f>
        <v/>
      </c>
      <c r="AH782" s="36" t="str">
        <f t="array" ref="AH782">IF(M782="","",INDEX(
      '{INDEX} Tour Packages'!$A:$ZP,
      MATCH($M782, '{INDEX} Tour Packages'!$A:$A, 0),
      MATCH(AH$3, '{INDEX} Tour Packages'!$4:$4, 0)
    ))</f>
        <v/>
      </c>
      <c r="AI782" s="54" t="str">
        <f t="shared" si="9"/>
        <v/>
      </c>
      <c r="AJ782" s="42"/>
      <c r="AK782" s="55"/>
      <c r="AL782" s="46" t="b">
        <v>0</v>
      </c>
      <c r="AM782" s="56"/>
      <c r="AN782" s="57" t="str">
        <f t="shared" si="10"/>
        <v/>
      </c>
      <c r="AO782" s="58" t="str">
        <f t="shared" si="11"/>
        <v/>
      </c>
      <c r="AP782" s="59"/>
      <c r="AQ782" s="60"/>
      <c r="AR782" s="61"/>
      <c r="AS782" s="61"/>
      <c r="AT782" s="61" t="str">
        <f>IFERROR(__xludf.DUMMYFUNCTION("IF( 
  OR($AJ782=""Full Payment"", ISBLANK($K782)),
  """",
  IF(
    OR(
      Q782=""Standard Booking, P1"",
      Q782=""Standard Booking, P2"",
      Q782=""Standard Booking, P3"",
      Q782=""Standard Booking, P4""
    ),
    LET(
      resDate,   $"&amp;"K782,
      tourDate,  $N782,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2" s="62" t="str">
        <f t="shared" si="12"/>
        <v/>
      </c>
      <c r="AV782" s="63"/>
      <c r="AW782" s="64"/>
      <c r="AX782" s="64"/>
      <c r="AY782" s="64"/>
      <c r="AZ782" s="64" t="str">
        <f>IFERROR(__xludf.DUMMYFUNCTION("IF(
  OR($AJ782=""Full Payment"",$AJ782=""P1"", ISBLANK($K782)),
  """",
  IF(
    OR(
      $Q782=""Standard Booking, P2"",
      $Q782=""Standard Booking, P3"",
      $Q782=""Standard Booking, P4""
    ),
    LET(
      resDate,   $K782,
      tourDate,"&amp;"  $N782,
      monthCount, DATEDIF(resDate, tourDate, ""M"") + 1,
      secondDates, ARRAYFORMULA(
        DATE(
          YEAR(resDate),
          MONTH(resDate) + SEQUENCE(monthCount),
          2
        )
      ),
      validDates, FILTER(
        sec"&amp;"ondDates,
        (secondDates &gt; resDate + 2) *
        (secondDates &lt;= tourDate - 3)
      ),
      IF(
        OR($AJ782=""P2"", $AJ782=""P3"", $AJ782=""P4""),
        IF(
          COUNTA(validDates) &lt; 2,
          """",
          TEXT(INDEX(validDates"&amp;", 2), ""mmm d, yyyy"")
        ),
        IF(
          COUNTA(validDates) &lt; 2,
          """",
          TEXTJOIN("", "", TRUE,
            TEXT(INDEX(validDates, 1), ""mmm d, yyyy""),
            TEXT(INDEX(validDates, 2), ""mmm d, yyyy"")
          )
 "&amp;"       )
      )
    ),
    """"
  )
)
"),"")</f>
        <v/>
      </c>
      <c r="BA782" s="65" t="str">
        <f t="shared" si="13"/>
        <v/>
      </c>
      <c r="BB782" s="63"/>
      <c r="BC782" s="64"/>
      <c r="BD782" s="64"/>
      <c r="BE782" s="64"/>
      <c r="BF782" s="64" t="str">
        <f>IFERROR(__xludf.DUMMYFUNCTION("IF(
  OR($AJ782=""Full Payment"",$AJ782=""P1"", $AJ782=""P2""),
  """",
  IF(
    AND(
      NOT(ISBLANK($K782)),
      OR(
        Q782=""Standard Booking, P3"",
        Q782=""Standard Booking, P4""
      )
    ),
    LET(
      resDate,   $K782,
      "&amp;"tourDate,  $N782,
      monthCount, DATEDIF(resDate, tourDate, ""M"") + 1,
      secondDates, ARRAYFORMULA(
        DATE(
          YEAR(resDate),
          MONTH(resDate) + SEQUENCE(monthCount),
          2
        )
      ),
      validDates, FILTER(
  "&amp;"      secondDates,
        (secondDates &gt; resDate + 2) *
        (secondDates &lt;= tourDate - 3)
      ),
      IF(
        $AJ782=""P4"",
        IF(
          COUNTA(validDates) &lt; 3,
          """",
          TEXT(INDEX(validDates, 3), ""mmm d, yyyy"")
  "&amp;"      ),
        IF(
          $AJ782=""P3"",
          IF(
            COUNTA(validDates) &lt; 3,
            """",
            TEXT(INDEX(validDates, 3), ""mmm d, yyyy"")
          ),
          IF(
            COUNTA(validDates) &lt; 3,
            """",
    "&amp;"        TEXTJOIN("", "", TRUE,
              TEXT(INDEX(validDates, 1), ""mmm d, yyyy""),
              TEXT(INDEX(validDates, 2), ""mmm d, yyyy""),
              TEXT(INDEX(validDates, 3), ""mmm d, yyyy"")
            )
          )
        )
      )
    "&amp;"),
    """"
  )
)
"),"")</f>
        <v/>
      </c>
      <c r="BG782" s="65" t="str">
        <f t="shared" si="14"/>
        <v/>
      </c>
      <c r="BH782" s="63"/>
      <c r="BI782" s="64"/>
      <c r="BJ782" s="64"/>
      <c r="BK782" s="64"/>
      <c r="BL782" s="64" t="str">
        <f>IFERROR(__xludf.DUMMYFUNCTION("IF(
  OR($AJ782=""Full Payment"",$AJ782=""P1"",$AJ782=""P2"",$AJ782=""P3""),
  """",
  IF(
    AND(
      NOT(ISBLANK($K782)),
      $Q782=""Standard Booking, P4""
    ),
    LET(
      resDate,   $K782,
      tourDate,  $N782,
      monthCount, DATEDIF(r"&amp;"esDate, tourDate, ""M"") + 1,
      secondDates, ARRAYFORMULA(
        DATE(
          YEAR(resDate),
          MONTH(resDate) + SEQUENCE(monthCount),
          2
        )
      ),
      validDates, FILTER(
        secondDates,
        (secondDates &gt; res"&amp;"Date + 2) *
        (secondDates &lt;= tourDate - 3)
      ),
      IF(
        $AJ782=""P4"",
        IF(
          COUNTA(validDates) &lt; 4,
          """",
          TEXT(
            INDEX(validDates, 4),
            ""mmm d, yyyy""
          )
        ),
"&amp;"        IF(
          COUNTA(validDates) &lt; 4,
          """",
          TEXTJOIN(
            "", "", TRUE,
            TEXT(INDEX(validDates, 1), ""mmm d, yyyy""),
            TEXT(INDEX(validDates, 2), ""mmm d, yyyy""),
            TEXT(INDEX(validDates"&amp;", 3), ""mmm d, yyyy""),
            TEXT(INDEX(validDates, 4), ""mmm d, yyyy"")
          )
        )
      )
    ),
    """"
  )
)
"),"")</f>
        <v/>
      </c>
      <c r="BM782" s="65" t="str">
        <f t="shared" si="15"/>
        <v/>
      </c>
      <c r="BN782" s="66"/>
      <c r="BO782" s="67"/>
      <c r="BP782" s="49" t="b">
        <v>0</v>
      </c>
      <c r="BQ782" s="49" t="b">
        <v>0</v>
      </c>
      <c r="BR782" s="68"/>
      <c r="BS782" s="69"/>
      <c r="BT782" s="70" t="b">
        <v>0</v>
      </c>
      <c r="BU782" s="71"/>
      <c r="BV782" s="72"/>
      <c r="BW782" s="86" t="b">
        <v>0</v>
      </c>
      <c r="BX782" s="87"/>
    </row>
    <row r="783">
      <c r="A783" s="35" t="str">
        <f t="shared" si="1"/>
        <v/>
      </c>
      <c r="B783" s="36" t="str">
        <f t="shared" si="2"/>
        <v/>
      </c>
      <c r="C783" s="36" t="str">
        <f t="array" ref="C783">IF(
  M783="",
  "",
  IFERROR(
    INDEX(
      '{INDEX} Tour Packages'!$A:$ZZ,
      MATCH(
        M783,
        INDEX(
          '{INDEX} Tour Packages'!$A:$ZZ,
          ,
          MATCH("Tour Package Name", '{INDEX} Tour Packages'!$4:$4, 0)
        ),
        0
      ),
      MATCH("Tour Code", '{INDEX} Tour Packages'!$4:$4, 0)
    ),
    "XXX"
  )
)
</f>
        <v/>
      </c>
      <c r="D783" s="36" t="str">
        <f t="shared" si="3"/>
        <v/>
      </c>
      <c r="E783" s="36" t="str">
        <f t="shared" si="4"/>
        <v/>
      </c>
      <c r="F783" s="37" t="str">
        <f t="shared" si="5"/>
        <v/>
      </c>
      <c r="G783" s="89"/>
      <c r="H783" s="89"/>
      <c r="I783" s="90"/>
      <c r="J783" s="40" t="str">
        <f t="shared" si="16"/>
        <v> </v>
      </c>
      <c r="K783" s="91"/>
      <c r="L783" s="55"/>
      <c r="M783" s="55"/>
      <c r="N783" s="91"/>
      <c r="O783" s="43" t="str">
        <f>IFERROR(__xludf.DUMMYFUNCTION("IF(N783="""","""",IFERROR(
  N783 + VALUE(REGEXEXTRACT(P783, ""(\d+)\s+Days"")),
  """"
)
)"),"")</f>
        <v/>
      </c>
      <c r="P783" s="43" t="str">
        <f t="array" ref="P783">IFERROR(
  INDEX(
    INDEX('{INDEX} Tour Packages'!$A:$ZZ, , MATCH(P$3, '{INDEX} Tour Packages'!$4:$4, 0)),
    MATCH(M783, INDEX('{INDEX} Tour Packages'!$A:$ZZ,0, MATCH("Tour Package Name", '{INDEX} Tour Packages'!$4:$4, 0)), 0)
  ),
"")
</f>
        <v/>
      </c>
      <c r="Q783" s="44" t="str">
        <f t="shared" si="7"/>
        <v/>
      </c>
      <c r="R783" s="44" t="str">
        <f>IFERROR(__xludf.DUMMYFUNCTION("IF(OR(ISBLANK(K783), ISBLANK(N783)), """", 
  LET(
    resDate, K783,
    tourDate, N783,
    monthCount, MAX(0, DATEDIF(resDate, tourDate - 3, ""M"") + 1),
    secondDates, ARRAYFORMULA(DATE(YEAR(resDate), MONTH(resDate) + SEQUENCE(monthCount), 2)),
    "&amp;"validDates, FILTER(secondDates, (secondDates &gt; resDate + 2) * (secondDates &lt;= tourDate - 3)),
    IF(ISERROR(validDates), 0, COUNTA(validDates))
  )
)
"),"")</f>
        <v/>
      </c>
      <c r="S783" s="44" t="str">
        <f t="shared" si="8"/>
        <v/>
      </c>
      <c r="T783" s="45" t="str">
        <f t="array" ref="T783">IF(ISBLANK(BO783),IFERROR(
  INDEX(
    INDEX('{INDEX} Payment Terms'!$A:$G, , MATCH(T$3, '{INDEX} Payment Terms'!$4:$4, 0)),
    MATCH(Q783, INDEX('{INDEX} Payment Terms'!$A:$G,0, MATCH("Payment Condition", '{INDEX} Payment Terms'!$4:$4, 0)), 0)
  ),
""),"Cancelled")
</f>
        <v/>
      </c>
      <c r="U783" s="46" t="b">
        <v>0</v>
      </c>
      <c r="V783" s="47" t="str">
        <f>IFERROR(__xludf.DUMMYFUNCTION("IF(OR(L783=""Duo Booking"", L783=""Group Booking""),
IF(U783=FALSE,"""",
    LET(
      bookingType, L783,
      tour, M783,
      mainFirst, H783,
      mainLast, I783,
      mainEmail, G783,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$L$4:L783, bookingType,
          $M$4:M783, tour,
          $H$4:H783, mainFirst,
          $I$4:I783, mainLast,
          $G$4:G783, mainEmail
        ),
        ""000""
      ),
  "&amp;"    baseID &amp; ""-"" &amp; memberNumber
    )
  ),
  """"
)
"),"")</f>
        <v/>
      </c>
      <c r="W783" s="48"/>
      <c r="X783" s="85" t="b">
        <v>0</v>
      </c>
      <c r="Y783" s="85" t="b">
        <v>0</v>
      </c>
      <c r="Z783" s="85" t="b">
        <v>0</v>
      </c>
      <c r="AA783" s="50"/>
      <c r="AB783" s="51"/>
      <c r="AC783" s="85" t="b">
        <v>0</v>
      </c>
      <c r="AD783" s="92"/>
      <c r="AE783" s="88"/>
      <c r="AF783" s="36" t="str">
        <f t="array" ref="AF783">IF(M783="","",INDEX(
      '{INDEX} Tour Packages'!$A:$ZP,
      MATCH($M783, '{INDEX} Tour Packages'!$A:$A, 0),
      MATCH(AF$3, '{INDEX} Tour Packages'!$4:$4, 0)
    ))</f>
        <v/>
      </c>
      <c r="AG783" s="36" t="str">
        <f t="array" ref="AG783">IF(M783="","",INDEX(
      '{INDEX} Tour Packages'!$A:$ZP,
      MATCH($M783, '{INDEX} Tour Packages'!$A:$A, 0),
      MATCH(AG$3, '{INDEX} Tour Packages'!$4:$4, 0)
    ))</f>
        <v/>
      </c>
      <c r="AH783" s="36" t="str">
        <f t="array" ref="AH783">IF(M783="","",INDEX(
      '{INDEX} Tour Packages'!$A:$ZP,
      MATCH($M783, '{INDEX} Tour Packages'!$A:$A, 0),
      MATCH(AH$3, '{INDEX} Tour Packages'!$4:$4, 0)
    ))</f>
        <v/>
      </c>
      <c r="AI783" s="54" t="str">
        <f t="shared" si="9"/>
        <v/>
      </c>
      <c r="AJ783" s="42"/>
      <c r="AK783" s="55"/>
      <c r="AL783" s="46" t="b">
        <v>0</v>
      </c>
      <c r="AM783" s="56"/>
      <c r="AN783" s="57" t="str">
        <f t="shared" si="10"/>
        <v/>
      </c>
      <c r="AO783" s="58" t="str">
        <f t="shared" si="11"/>
        <v/>
      </c>
      <c r="AP783" s="59"/>
      <c r="AQ783" s="60"/>
      <c r="AR783" s="61"/>
      <c r="AS783" s="61"/>
      <c r="AT783" s="61" t="str">
        <f>IFERROR(__xludf.DUMMYFUNCTION("IF( 
  OR($AJ783=""Full Payment"", ISBLANK($K783)),
  """",
  IF(
    OR(
      Q783=""Standard Booking, P1"",
      Q783=""Standard Booking, P2"",
      Q783=""Standard Booking, P3"",
      Q783=""Standard Booking, P4""
    ),
    LET(
      resDate,   $"&amp;"K783,
      tourDate,  $N783,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3" s="62" t="str">
        <f t="shared" si="12"/>
        <v/>
      </c>
      <c r="AV783" s="63"/>
      <c r="AW783" s="64"/>
      <c r="AX783" s="64"/>
      <c r="AY783" s="64"/>
      <c r="AZ783" s="64" t="str">
        <f>IFERROR(__xludf.DUMMYFUNCTION("IF(
  OR($AJ783=""Full Payment"",$AJ783=""P1"", ISBLANK($K783)),
  """",
  IF(
    OR(
      $Q783=""Standard Booking, P2"",
      $Q783=""Standard Booking, P3"",
      $Q783=""Standard Booking, P4""
    ),
    LET(
      resDate,   $K783,
      tourDate,"&amp;"  $N783,
      monthCount, DATEDIF(resDate, tourDate, ""M"") + 1,
      secondDates, ARRAYFORMULA(
        DATE(
          YEAR(resDate),
          MONTH(resDate) + SEQUENCE(monthCount),
          2
        )
      ),
      validDates, FILTER(
        sec"&amp;"ondDates,
        (secondDates &gt; resDate + 2) *
        (secondDates &lt;= tourDate - 3)
      ),
      IF(
        OR($AJ783=""P2"", $AJ783=""P3"", $AJ783=""P4""),
        IF(
          COUNTA(validDates) &lt; 2,
          """",
          TEXT(INDEX(validDates"&amp;", 2), ""mmm d, yyyy"")
        ),
        IF(
          COUNTA(validDates) &lt; 2,
          """",
          TEXTJOIN("", "", TRUE,
            TEXT(INDEX(validDates, 1), ""mmm d, yyyy""),
            TEXT(INDEX(validDates, 2), ""mmm d, yyyy"")
          )
 "&amp;"       )
      )
    ),
    """"
  )
)
"),"")</f>
        <v/>
      </c>
      <c r="BA783" s="65" t="str">
        <f t="shared" si="13"/>
        <v/>
      </c>
      <c r="BB783" s="63"/>
      <c r="BC783" s="64"/>
      <c r="BD783" s="64"/>
      <c r="BE783" s="64"/>
      <c r="BF783" s="64" t="str">
        <f>IFERROR(__xludf.DUMMYFUNCTION("IF(
  OR($AJ783=""Full Payment"",$AJ783=""P1"", $AJ783=""P2""),
  """",
  IF(
    AND(
      NOT(ISBLANK($K783)),
      OR(
        Q783=""Standard Booking, P3"",
        Q783=""Standard Booking, P4""
      )
    ),
    LET(
      resDate,   $K783,
      "&amp;"tourDate,  $N783,
      monthCount, DATEDIF(resDate, tourDate, ""M"") + 1,
      secondDates, ARRAYFORMULA(
        DATE(
          YEAR(resDate),
          MONTH(resDate) + SEQUENCE(monthCount),
          2
        )
      ),
      validDates, FILTER(
  "&amp;"      secondDates,
        (secondDates &gt; resDate + 2) *
        (secondDates &lt;= tourDate - 3)
      ),
      IF(
        $AJ783=""P4"",
        IF(
          COUNTA(validDates) &lt; 3,
          """",
          TEXT(INDEX(validDates, 3), ""mmm d, yyyy"")
  "&amp;"      ),
        IF(
          $AJ783=""P3"",
          IF(
            COUNTA(validDates) &lt; 3,
            """",
            TEXT(INDEX(validDates, 3), ""mmm d, yyyy"")
          ),
          IF(
            COUNTA(validDates) &lt; 3,
            """",
    "&amp;"        TEXTJOIN("", "", TRUE,
              TEXT(INDEX(validDates, 1), ""mmm d, yyyy""),
              TEXT(INDEX(validDates, 2), ""mmm d, yyyy""),
              TEXT(INDEX(validDates, 3), ""mmm d, yyyy"")
            )
          )
        )
      )
    "&amp;"),
    """"
  )
)
"),"")</f>
        <v/>
      </c>
      <c r="BG783" s="65" t="str">
        <f t="shared" si="14"/>
        <v/>
      </c>
      <c r="BH783" s="63"/>
      <c r="BI783" s="64"/>
      <c r="BJ783" s="64"/>
      <c r="BK783" s="64"/>
      <c r="BL783" s="64" t="str">
        <f>IFERROR(__xludf.DUMMYFUNCTION("IF(
  OR($AJ783=""Full Payment"",$AJ783=""P1"",$AJ783=""P2"",$AJ783=""P3""),
  """",
  IF(
    AND(
      NOT(ISBLANK($K783)),
      $Q783=""Standard Booking, P4""
    ),
    LET(
      resDate,   $K783,
      tourDate,  $N783,
      monthCount, DATEDIF(r"&amp;"esDate, tourDate, ""M"") + 1,
      secondDates, ARRAYFORMULA(
        DATE(
          YEAR(resDate),
          MONTH(resDate) + SEQUENCE(monthCount),
          2
        )
      ),
      validDates, FILTER(
        secondDates,
        (secondDates &gt; res"&amp;"Date + 2) *
        (secondDates &lt;= tourDate - 3)
      ),
      IF(
        $AJ783=""P4"",
        IF(
          COUNTA(validDates) &lt; 4,
          """",
          TEXT(
            INDEX(validDates, 4),
            ""mmm d, yyyy""
          )
        ),
"&amp;"        IF(
          COUNTA(validDates) &lt; 4,
          """",
          TEXTJOIN(
            "", "", TRUE,
            TEXT(INDEX(validDates, 1), ""mmm d, yyyy""),
            TEXT(INDEX(validDates, 2), ""mmm d, yyyy""),
            TEXT(INDEX(validDates"&amp;", 3), ""mmm d, yyyy""),
            TEXT(INDEX(validDates, 4), ""mmm d, yyyy"")
          )
        )
      )
    ),
    """"
  )
)
"),"")</f>
        <v/>
      </c>
      <c r="BM783" s="65" t="str">
        <f t="shared" si="15"/>
        <v/>
      </c>
      <c r="BN783" s="66"/>
      <c r="BO783" s="67"/>
      <c r="BP783" s="49" t="b">
        <v>0</v>
      </c>
      <c r="BQ783" s="49" t="b">
        <v>0</v>
      </c>
      <c r="BR783" s="68"/>
      <c r="BS783" s="69"/>
      <c r="BT783" s="70" t="b">
        <v>0</v>
      </c>
      <c r="BU783" s="71"/>
      <c r="BV783" s="72"/>
      <c r="BW783" s="86" t="b">
        <v>0</v>
      </c>
      <c r="BX783" s="87"/>
    </row>
    <row r="784">
      <c r="A784" s="35" t="str">
        <f t="shared" si="1"/>
        <v/>
      </c>
      <c r="B784" s="36" t="str">
        <f t="shared" si="2"/>
        <v/>
      </c>
      <c r="C784" s="36" t="str">
        <f t="array" ref="C784">IF(
  M784="",
  "",
  IFERROR(
    INDEX(
      '{INDEX} Tour Packages'!$A:$ZZ,
      MATCH(
        M784,
        INDEX(
          '{INDEX} Tour Packages'!$A:$ZZ,
          ,
          MATCH("Tour Package Name", '{INDEX} Tour Packages'!$4:$4, 0)
        ),
        0
      ),
      MATCH("Tour Code", '{INDEX} Tour Packages'!$4:$4, 0)
    ),
    "XXX"
  )
)
</f>
        <v/>
      </c>
      <c r="D784" s="36" t="str">
        <f t="shared" si="3"/>
        <v/>
      </c>
      <c r="E784" s="36" t="str">
        <f t="shared" si="4"/>
        <v/>
      </c>
      <c r="F784" s="37" t="str">
        <f t="shared" si="5"/>
        <v/>
      </c>
      <c r="G784" s="89"/>
      <c r="H784" s="89"/>
      <c r="I784" s="90"/>
      <c r="J784" s="40" t="str">
        <f t="shared" si="16"/>
        <v> </v>
      </c>
      <c r="K784" s="91"/>
      <c r="L784" s="55"/>
      <c r="M784" s="55"/>
      <c r="N784" s="91"/>
      <c r="O784" s="43" t="str">
        <f>IFERROR(__xludf.DUMMYFUNCTION("IF(N784="""","""",IFERROR(
  N784 + VALUE(REGEXEXTRACT(P784, ""(\d+)\s+Days"")),
  """"
)
)"),"")</f>
        <v/>
      </c>
      <c r="P784" s="43" t="str">
        <f t="array" ref="P784">IFERROR(
  INDEX(
    INDEX('{INDEX} Tour Packages'!$A:$ZZ, , MATCH(P$3, '{INDEX} Tour Packages'!$4:$4, 0)),
    MATCH(M784, INDEX('{INDEX} Tour Packages'!$A:$ZZ,0, MATCH("Tour Package Name", '{INDEX} Tour Packages'!$4:$4, 0)), 0)
  ),
"")
</f>
        <v/>
      </c>
      <c r="Q784" s="44" t="str">
        <f t="shared" si="7"/>
        <v/>
      </c>
      <c r="R784" s="44" t="str">
        <f>IFERROR(__xludf.DUMMYFUNCTION("IF(OR(ISBLANK(K784), ISBLANK(N784)), """", 
  LET(
    resDate, K784,
    tourDate, N784,
    monthCount, MAX(0, DATEDIF(resDate, tourDate - 3, ""M"") + 1),
    secondDates, ARRAYFORMULA(DATE(YEAR(resDate), MONTH(resDate) + SEQUENCE(monthCount), 2)),
    "&amp;"validDates, FILTER(secondDates, (secondDates &gt; resDate + 2) * (secondDates &lt;= tourDate - 3)),
    IF(ISERROR(validDates), 0, COUNTA(validDates))
  )
)
"),"")</f>
        <v/>
      </c>
      <c r="S784" s="44" t="str">
        <f t="shared" si="8"/>
        <v/>
      </c>
      <c r="T784" s="45" t="str">
        <f t="array" ref="T784">IF(ISBLANK(BO784),IFERROR(
  INDEX(
    INDEX('{INDEX} Payment Terms'!$A:$G, , MATCH(T$3, '{INDEX} Payment Terms'!$4:$4, 0)),
    MATCH(Q784, INDEX('{INDEX} Payment Terms'!$A:$G,0, MATCH("Payment Condition", '{INDEX} Payment Terms'!$4:$4, 0)), 0)
  ),
""),"Cancelled")
</f>
        <v/>
      </c>
      <c r="U784" s="46" t="b">
        <v>0</v>
      </c>
      <c r="V784" s="47" t="str">
        <f>IFERROR(__xludf.DUMMYFUNCTION("IF(OR(L784=""Duo Booking"", L784=""Group Booking""),
IF(U784=FALSE,"""",
    LET(
      bookingType, L784,
      tour, M784,
      mainFirst, H784,
      mainLast, I784,
      mainEmail, G784,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$L$4:L784, bookingType,
          $M$4:M784, tour,
          $H$4:H784, mainFirst,
          $I$4:I784, mainLast,
          $G$4:G784, mainEmail
        ),
        ""000""
      ),
  "&amp;"    baseID &amp; ""-"" &amp; memberNumber
    )
  ),
  """"
)
"),"")</f>
        <v/>
      </c>
      <c r="W784" s="48"/>
      <c r="X784" s="85" t="b">
        <v>0</v>
      </c>
      <c r="Y784" s="85" t="b">
        <v>0</v>
      </c>
      <c r="Z784" s="85" t="b">
        <v>0</v>
      </c>
      <c r="AA784" s="50"/>
      <c r="AB784" s="51"/>
      <c r="AC784" s="85" t="b">
        <v>0</v>
      </c>
      <c r="AD784" s="92"/>
      <c r="AE784" s="88"/>
      <c r="AF784" s="36" t="str">
        <f t="array" ref="AF784">IF(M784="","",INDEX(
      '{INDEX} Tour Packages'!$A:$ZP,
      MATCH($M784, '{INDEX} Tour Packages'!$A:$A, 0),
      MATCH(AF$3, '{INDEX} Tour Packages'!$4:$4, 0)
    ))</f>
        <v/>
      </c>
      <c r="AG784" s="36" t="str">
        <f t="array" ref="AG784">IF(M784="","",INDEX(
      '{INDEX} Tour Packages'!$A:$ZP,
      MATCH($M784, '{INDEX} Tour Packages'!$A:$A, 0),
      MATCH(AG$3, '{INDEX} Tour Packages'!$4:$4, 0)
    ))</f>
        <v/>
      </c>
      <c r="AH784" s="36" t="str">
        <f t="array" ref="AH784">IF(M784="","",INDEX(
      '{INDEX} Tour Packages'!$A:$ZP,
      MATCH($M784, '{INDEX} Tour Packages'!$A:$A, 0),
      MATCH(AH$3, '{INDEX} Tour Packages'!$4:$4, 0)
    ))</f>
        <v/>
      </c>
      <c r="AI784" s="54" t="str">
        <f t="shared" si="9"/>
        <v/>
      </c>
      <c r="AJ784" s="42"/>
      <c r="AK784" s="55"/>
      <c r="AL784" s="46" t="b">
        <v>0</v>
      </c>
      <c r="AM784" s="56"/>
      <c r="AN784" s="57" t="str">
        <f t="shared" si="10"/>
        <v/>
      </c>
      <c r="AO784" s="58" t="str">
        <f t="shared" si="11"/>
        <v/>
      </c>
      <c r="AP784" s="59"/>
      <c r="AQ784" s="60"/>
      <c r="AR784" s="61"/>
      <c r="AS784" s="61"/>
      <c r="AT784" s="61" t="str">
        <f>IFERROR(__xludf.DUMMYFUNCTION("IF( 
  OR($AJ784=""Full Payment"", ISBLANK($K784)),
  """",
  IF(
    OR(
      Q784=""Standard Booking, P1"",
      Q784=""Standard Booking, P2"",
      Q784=""Standard Booking, P3"",
      Q784=""Standard Booking, P4""
    ),
    LET(
      resDate,   $"&amp;"K784,
      tourDate,  $N784,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4" s="62" t="str">
        <f t="shared" si="12"/>
        <v/>
      </c>
      <c r="AV784" s="63"/>
      <c r="AW784" s="64"/>
      <c r="AX784" s="64"/>
      <c r="AY784" s="64"/>
      <c r="AZ784" s="64" t="str">
        <f>IFERROR(__xludf.DUMMYFUNCTION("IF(
  OR($AJ784=""Full Payment"",$AJ784=""P1"", ISBLANK($K784)),
  """",
  IF(
    OR(
      $Q784=""Standard Booking, P2"",
      $Q784=""Standard Booking, P3"",
      $Q784=""Standard Booking, P4""
    ),
    LET(
      resDate,   $K784,
      tourDate,"&amp;"  $N784,
      monthCount, DATEDIF(resDate, tourDate, ""M"") + 1,
      secondDates, ARRAYFORMULA(
        DATE(
          YEAR(resDate),
          MONTH(resDate) + SEQUENCE(monthCount),
          2
        )
      ),
      validDates, FILTER(
        sec"&amp;"ondDates,
        (secondDates &gt; resDate + 2) *
        (secondDates &lt;= tourDate - 3)
      ),
      IF(
        OR($AJ784=""P2"", $AJ784=""P3"", $AJ784=""P4""),
        IF(
          COUNTA(validDates) &lt; 2,
          """",
          TEXT(INDEX(validDates"&amp;", 2), ""mmm d, yyyy"")
        ),
        IF(
          COUNTA(validDates) &lt; 2,
          """",
          TEXTJOIN("", "", TRUE,
            TEXT(INDEX(validDates, 1), ""mmm d, yyyy""),
            TEXT(INDEX(validDates, 2), ""mmm d, yyyy"")
          )
 "&amp;"       )
      )
    ),
    """"
  )
)
"),"")</f>
        <v/>
      </c>
      <c r="BA784" s="65" t="str">
        <f t="shared" si="13"/>
        <v/>
      </c>
      <c r="BB784" s="63"/>
      <c r="BC784" s="64"/>
      <c r="BD784" s="64"/>
      <c r="BE784" s="64"/>
      <c r="BF784" s="64" t="str">
        <f>IFERROR(__xludf.DUMMYFUNCTION("IF(
  OR($AJ784=""Full Payment"",$AJ784=""P1"", $AJ784=""P2""),
  """",
  IF(
    AND(
      NOT(ISBLANK($K784)),
      OR(
        Q784=""Standard Booking, P3"",
        Q784=""Standard Booking, P4""
      )
    ),
    LET(
      resDate,   $K784,
      "&amp;"tourDate,  $N784,
      monthCount, DATEDIF(resDate, tourDate, ""M"") + 1,
      secondDates, ARRAYFORMULA(
        DATE(
          YEAR(resDate),
          MONTH(resDate) + SEQUENCE(monthCount),
          2
        )
      ),
      validDates, FILTER(
  "&amp;"      secondDates,
        (secondDates &gt; resDate + 2) *
        (secondDates &lt;= tourDate - 3)
      ),
      IF(
        $AJ784=""P4"",
        IF(
          COUNTA(validDates) &lt; 3,
          """",
          TEXT(INDEX(validDates, 3), ""mmm d, yyyy"")
  "&amp;"      ),
        IF(
          $AJ784=""P3"",
          IF(
            COUNTA(validDates) &lt; 3,
            """",
            TEXT(INDEX(validDates, 3), ""mmm d, yyyy"")
          ),
          IF(
            COUNTA(validDates) &lt; 3,
            """",
    "&amp;"        TEXTJOIN("", "", TRUE,
              TEXT(INDEX(validDates, 1), ""mmm d, yyyy""),
              TEXT(INDEX(validDates, 2), ""mmm d, yyyy""),
              TEXT(INDEX(validDates, 3), ""mmm d, yyyy"")
            )
          )
        )
      )
    "&amp;"),
    """"
  )
)
"),"")</f>
        <v/>
      </c>
      <c r="BG784" s="65" t="str">
        <f t="shared" si="14"/>
        <v/>
      </c>
      <c r="BH784" s="63"/>
      <c r="BI784" s="64"/>
      <c r="BJ784" s="64"/>
      <c r="BK784" s="64"/>
      <c r="BL784" s="64" t="str">
        <f>IFERROR(__xludf.DUMMYFUNCTION("IF(
  OR($AJ784=""Full Payment"",$AJ784=""P1"",$AJ784=""P2"",$AJ784=""P3""),
  """",
  IF(
    AND(
      NOT(ISBLANK($K784)),
      $Q784=""Standard Booking, P4""
    ),
    LET(
      resDate,   $K784,
      tourDate,  $N784,
      monthCount, DATEDIF(r"&amp;"esDate, tourDate, ""M"") + 1,
      secondDates, ARRAYFORMULA(
        DATE(
          YEAR(resDate),
          MONTH(resDate) + SEQUENCE(monthCount),
          2
        )
      ),
      validDates, FILTER(
        secondDates,
        (secondDates &gt; res"&amp;"Date + 2) *
        (secondDates &lt;= tourDate - 3)
      ),
      IF(
        $AJ784=""P4"",
        IF(
          COUNTA(validDates) &lt; 4,
          """",
          TEXT(
            INDEX(validDates, 4),
            ""mmm d, yyyy""
          )
        ),
"&amp;"        IF(
          COUNTA(validDates) &lt; 4,
          """",
          TEXTJOIN(
            "", "", TRUE,
            TEXT(INDEX(validDates, 1), ""mmm d, yyyy""),
            TEXT(INDEX(validDates, 2), ""mmm d, yyyy""),
            TEXT(INDEX(validDates"&amp;", 3), ""mmm d, yyyy""),
            TEXT(INDEX(validDates, 4), ""mmm d, yyyy"")
          )
        )
      )
    ),
    """"
  )
)
"),"")</f>
        <v/>
      </c>
      <c r="BM784" s="65" t="str">
        <f t="shared" si="15"/>
        <v/>
      </c>
      <c r="BN784" s="66"/>
      <c r="BO784" s="67"/>
      <c r="BP784" s="49" t="b">
        <v>0</v>
      </c>
      <c r="BQ784" s="49" t="b">
        <v>0</v>
      </c>
      <c r="BR784" s="68"/>
      <c r="BS784" s="69"/>
      <c r="BT784" s="70" t="b">
        <v>0</v>
      </c>
      <c r="BU784" s="71"/>
      <c r="BV784" s="72"/>
      <c r="BW784" s="86" t="b">
        <v>0</v>
      </c>
      <c r="BX784" s="87"/>
    </row>
    <row r="785">
      <c r="A785" s="35" t="str">
        <f t="shared" si="1"/>
        <v/>
      </c>
      <c r="B785" s="36" t="str">
        <f t="shared" si="2"/>
        <v/>
      </c>
      <c r="C785" s="36" t="str">
        <f t="array" ref="C785">IF(
  M785="",
  "",
  IFERROR(
    INDEX(
      '{INDEX} Tour Packages'!$A:$ZZ,
      MATCH(
        M785,
        INDEX(
          '{INDEX} Tour Packages'!$A:$ZZ,
          ,
          MATCH("Tour Package Name", '{INDEX} Tour Packages'!$4:$4, 0)
        ),
        0
      ),
      MATCH("Tour Code", '{INDEX} Tour Packages'!$4:$4, 0)
    ),
    "XXX"
  )
)
</f>
        <v/>
      </c>
      <c r="D785" s="36" t="str">
        <f t="shared" si="3"/>
        <v/>
      </c>
      <c r="E785" s="36" t="str">
        <f t="shared" si="4"/>
        <v/>
      </c>
      <c r="F785" s="37" t="str">
        <f t="shared" si="5"/>
        <v/>
      </c>
      <c r="G785" s="89"/>
      <c r="H785" s="89"/>
      <c r="I785" s="90"/>
      <c r="J785" s="40" t="str">
        <f t="shared" si="16"/>
        <v> </v>
      </c>
      <c r="K785" s="91"/>
      <c r="L785" s="55"/>
      <c r="M785" s="55"/>
      <c r="N785" s="91"/>
      <c r="O785" s="43" t="str">
        <f>IFERROR(__xludf.DUMMYFUNCTION("IF(N785="""","""",IFERROR(
  N785 + VALUE(REGEXEXTRACT(P785, ""(\d+)\s+Days"")),
  """"
)
)"),"")</f>
        <v/>
      </c>
      <c r="P785" s="43" t="str">
        <f t="array" ref="P785">IFERROR(
  INDEX(
    INDEX('{INDEX} Tour Packages'!$A:$ZZ, , MATCH(P$3, '{INDEX} Tour Packages'!$4:$4, 0)),
    MATCH(M785, INDEX('{INDEX} Tour Packages'!$A:$ZZ,0, MATCH("Tour Package Name", '{INDEX} Tour Packages'!$4:$4, 0)), 0)
  ),
"")
</f>
        <v/>
      </c>
      <c r="Q785" s="44" t="str">
        <f t="shared" si="7"/>
        <v/>
      </c>
      <c r="R785" s="44" t="str">
        <f>IFERROR(__xludf.DUMMYFUNCTION("IF(OR(ISBLANK(K785), ISBLANK(N785)), """", 
  LET(
    resDate, K785,
    tourDate, N785,
    monthCount, MAX(0, DATEDIF(resDate, tourDate - 3, ""M"") + 1),
    secondDates, ARRAYFORMULA(DATE(YEAR(resDate), MONTH(resDate) + SEQUENCE(monthCount), 2)),
    "&amp;"validDates, FILTER(secondDates, (secondDates &gt; resDate + 2) * (secondDates &lt;= tourDate - 3)),
    IF(ISERROR(validDates), 0, COUNTA(validDates))
  )
)
"),"")</f>
        <v/>
      </c>
      <c r="S785" s="44" t="str">
        <f t="shared" si="8"/>
        <v/>
      </c>
      <c r="T785" s="45" t="str">
        <f t="array" ref="T785">IF(ISBLANK(BO785),IFERROR(
  INDEX(
    INDEX('{INDEX} Payment Terms'!$A:$G, , MATCH(T$3, '{INDEX} Payment Terms'!$4:$4, 0)),
    MATCH(Q785, INDEX('{INDEX} Payment Terms'!$A:$G,0, MATCH("Payment Condition", '{INDEX} Payment Terms'!$4:$4, 0)), 0)
  ),
""),"Cancelled")
</f>
        <v/>
      </c>
      <c r="U785" s="46" t="b">
        <v>0</v>
      </c>
      <c r="V785" s="47" t="str">
        <f>IFERROR(__xludf.DUMMYFUNCTION("IF(OR(L785=""Duo Booking"", L785=""Group Booking""),
IF(U785=FALSE,"""",
    LET(
      bookingType, L785,
      tour, M785,
      mainFirst, H785,
      mainLast, I785,
      mainEmail, G785,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$L$4:L785, bookingType,
          $M$4:M785, tour,
          $H$4:H785, mainFirst,
          $I$4:I785, mainLast,
          $G$4:G785, mainEmail
        ),
        ""000""
      ),
  "&amp;"    baseID &amp; ""-"" &amp; memberNumber
    )
  ),
  """"
)
"),"")</f>
        <v/>
      </c>
      <c r="W785" s="48"/>
      <c r="X785" s="85" t="b">
        <v>0</v>
      </c>
      <c r="Y785" s="85" t="b">
        <v>0</v>
      </c>
      <c r="Z785" s="85" t="b">
        <v>0</v>
      </c>
      <c r="AA785" s="50"/>
      <c r="AB785" s="51"/>
      <c r="AC785" s="85" t="b">
        <v>0</v>
      </c>
      <c r="AD785" s="92"/>
      <c r="AE785" s="88"/>
      <c r="AF785" s="36" t="str">
        <f t="array" ref="AF785">IF(M785="","",INDEX(
      '{INDEX} Tour Packages'!$A:$ZP,
      MATCH($M785, '{INDEX} Tour Packages'!$A:$A, 0),
      MATCH(AF$3, '{INDEX} Tour Packages'!$4:$4, 0)
    ))</f>
        <v/>
      </c>
      <c r="AG785" s="36" t="str">
        <f t="array" ref="AG785">IF(M785="","",INDEX(
      '{INDEX} Tour Packages'!$A:$ZP,
      MATCH($M785, '{INDEX} Tour Packages'!$A:$A, 0),
      MATCH(AG$3, '{INDEX} Tour Packages'!$4:$4, 0)
    ))</f>
        <v/>
      </c>
      <c r="AH785" s="36" t="str">
        <f t="array" ref="AH785">IF(M785="","",INDEX(
      '{INDEX} Tour Packages'!$A:$ZP,
      MATCH($M785, '{INDEX} Tour Packages'!$A:$A, 0),
      MATCH(AH$3, '{INDEX} Tour Packages'!$4:$4, 0)
    ))</f>
        <v/>
      </c>
      <c r="AI785" s="54" t="str">
        <f t="shared" si="9"/>
        <v/>
      </c>
      <c r="AJ785" s="42"/>
      <c r="AK785" s="55"/>
      <c r="AL785" s="46" t="b">
        <v>0</v>
      </c>
      <c r="AM785" s="56"/>
      <c r="AN785" s="57" t="str">
        <f t="shared" si="10"/>
        <v/>
      </c>
      <c r="AO785" s="58" t="str">
        <f t="shared" si="11"/>
        <v/>
      </c>
      <c r="AP785" s="59"/>
      <c r="AQ785" s="60"/>
      <c r="AR785" s="61"/>
      <c r="AS785" s="61"/>
      <c r="AT785" s="61" t="str">
        <f>IFERROR(__xludf.DUMMYFUNCTION("IF( 
  OR($AJ785=""Full Payment"", ISBLANK($K785)),
  """",
  IF(
    OR(
      Q785=""Standard Booking, P1"",
      Q785=""Standard Booking, P2"",
      Q785=""Standard Booking, P3"",
      Q785=""Standard Booking, P4""
    ),
    LET(
      resDate,   $"&amp;"K785,
      tourDate,  $N785,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5" s="62" t="str">
        <f t="shared" si="12"/>
        <v/>
      </c>
      <c r="AV785" s="63"/>
      <c r="AW785" s="64"/>
      <c r="AX785" s="64"/>
      <c r="AY785" s="64"/>
      <c r="AZ785" s="64" t="str">
        <f>IFERROR(__xludf.DUMMYFUNCTION("IF(
  OR($AJ785=""Full Payment"",$AJ785=""P1"", ISBLANK($K785)),
  """",
  IF(
    OR(
      $Q785=""Standard Booking, P2"",
      $Q785=""Standard Booking, P3"",
      $Q785=""Standard Booking, P4""
    ),
    LET(
      resDate,   $K785,
      tourDate,"&amp;"  $N785,
      monthCount, DATEDIF(resDate, tourDate, ""M"") + 1,
      secondDates, ARRAYFORMULA(
        DATE(
          YEAR(resDate),
          MONTH(resDate) + SEQUENCE(monthCount),
          2
        )
      ),
      validDates, FILTER(
        sec"&amp;"ondDates,
        (secondDates &gt; resDate + 2) *
        (secondDates &lt;= tourDate - 3)
      ),
      IF(
        OR($AJ785=""P2"", $AJ785=""P3"", $AJ785=""P4""),
        IF(
          COUNTA(validDates) &lt; 2,
          """",
          TEXT(INDEX(validDates"&amp;", 2), ""mmm d, yyyy"")
        ),
        IF(
          COUNTA(validDates) &lt; 2,
          """",
          TEXTJOIN("", "", TRUE,
            TEXT(INDEX(validDates, 1), ""mmm d, yyyy""),
            TEXT(INDEX(validDates, 2), ""mmm d, yyyy"")
          )
 "&amp;"       )
      )
    ),
    """"
  )
)
"),"")</f>
        <v/>
      </c>
      <c r="BA785" s="65" t="str">
        <f t="shared" si="13"/>
        <v/>
      </c>
      <c r="BB785" s="63"/>
      <c r="BC785" s="64"/>
      <c r="BD785" s="64"/>
      <c r="BE785" s="64"/>
      <c r="BF785" s="64" t="str">
        <f>IFERROR(__xludf.DUMMYFUNCTION("IF(
  OR($AJ785=""Full Payment"",$AJ785=""P1"", $AJ785=""P2""),
  """",
  IF(
    AND(
      NOT(ISBLANK($K785)),
      OR(
        Q785=""Standard Booking, P3"",
        Q785=""Standard Booking, P4""
      )
    ),
    LET(
      resDate,   $K785,
      "&amp;"tourDate,  $N785,
      monthCount, DATEDIF(resDate, tourDate, ""M"") + 1,
      secondDates, ARRAYFORMULA(
        DATE(
          YEAR(resDate),
          MONTH(resDate) + SEQUENCE(monthCount),
          2
        )
      ),
      validDates, FILTER(
  "&amp;"      secondDates,
        (secondDates &gt; resDate + 2) *
        (secondDates &lt;= tourDate - 3)
      ),
      IF(
        $AJ785=""P4"",
        IF(
          COUNTA(validDates) &lt; 3,
          """",
          TEXT(INDEX(validDates, 3), ""mmm d, yyyy"")
  "&amp;"      ),
        IF(
          $AJ785=""P3"",
          IF(
            COUNTA(validDates) &lt; 3,
            """",
            TEXT(INDEX(validDates, 3), ""mmm d, yyyy"")
          ),
          IF(
            COUNTA(validDates) &lt; 3,
            """",
    "&amp;"        TEXTJOIN("", "", TRUE,
              TEXT(INDEX(validDates, 1), ""mmm d, yyyy""),
              TEXT(INDEX(validDates, 2), ""mmm d, yyyy""),
              TEXT(INDEX(validDates, 3), ""mmm d, yyyy"")
            )
          )
        )
      )
    "&amp;"),
    """"
  )
)
"),"")</f>
        <v/>
      </c>
      <c r="BG785" s="65" t="str">
        <f t="shared" si="14"/>
        <v/>
      </c>
      <c r="BH785" s="63"/>
      <c r="BI785" s="64"/>
      <c r="BJ785" s="64"/>
      <c r="BK785" s="64"/>
      <c r="BL785" s="64" t="str">
        <f>IFERROR(__xludf.DUMMYFUNCTION("IF(
  OR($AJ785=""Full Payment"",$AJ785=""P1"",$AJ785=""P2"",$AJ785=""P3""),
  """",
  IF(
    AND(
      NOT(ISBLANK($K785)),
      $Q785=""Standard Booking, P4""
    ),
    LET(
      resDate,   $K785,
      tourDate,  $N785,
      monthCount, DATEDIF(r"&amp;"esDate, tourDate, ""M"") + 1,
      secondDates, ARRAYFORMULA(
        DATE(
          YEAR(resDate),
          MONTH(resDate) + SEQUENCE(monthCount),
          2
        )
      ),
      validDates, FILTER(
        secondDates,
        (secondDates &gt; res"&amp;"Date + 2) *
        (secondDates &lt;= tourDate - 3)
      ),
      IF(
        $AJ785=""P4"",
        IF(
          COUNTA(validDates) &lt; 4,
          """",
          TEXT(
            INDEX(validDates, 4),
            ""mmm d, yyyy""
          )
        ),
"&amp;"        IF(
          COUNTA(validDates) &lt; 4,
          """",
          TEXTJOIN(
            "", "", TRUE,
            TEXT(INDEX(validDates, 1), ""mmm d, yyyy""),
            TEXT(INDEX(validDates, 2), ""mmm d, yyyy""),
            TEXT(INDEX(validDates"&amp;", 3), ""mmm d, yyyy""),
            TEXT(INDEX(validDates, 4), ""mmm d, yyyy"")
          )
        )
      )
    ),
    """"
  )
)
"),"")</f>
        <v/>
      </c>
      <c r="BM785" s="65" t="str">
        <f t="shared" si="15"/>
        <v/>
      </c>
      <c r="BN785" s="66"/>
      <c r="BO785" s="67"/>
      <c r="BP785" s="49" t="b">
        <v>0</v>
      </c>
      <c r="BQ785" s="49" t="b">
        <v>0</v>
      </c>
      <c r="BR785" s="68"/>
      <c r="BS785" s="69"/>
      <c r="BT785" s="70" t="b">
        <v>0</v>
      </c>
      <c r="BU785" s="71"/>
      <c r="BV785" s="72"/>
      <c r="BW785" s="86" t="b">
        <v>0</v>
      </c>
      <c r="BX785" s="87"/>
    </row>
    <row r="786">
      <c r="A786" s="35" t="str">
        <f t="shared" si="1"/>
        <v/>
      </c>
      <c r="B786" s="36" t="str">
        <f t="shared" si="2"/>
        <v/>
      </c>
      <c r="C786" s="36" t="str">
        <f t="array" ref="C786">IF(
  M786="",
  "",
  IFERROR(
    INDEX(
      '{INDEX} Tour Packages'!$A:$ZZ,
      MATCH(
        M786,
        INDEX(
          '{INDEX} Tour Packages'!$A:$ZZ,
          ,
          MATCH("Tour Package Name", '{INDEX} Tour Packages'!$4:$4, 0)
        ),
        0
      ),
      MATCH("Tour Code", '{INDEX} Tour Packages'!$4:$4, 0)
    ),
    "XXX"
  )
)
</f>
        <v/>
      </c>
      <c r="D786" s="36" t="str">
        <f t="shared" si="3"/>
        <v/>
      </c>
      <c r="E786" s="36" t="str">
        <f t="shared" si="4"/>
        <v/>
      </c>
      <c r="F786" s="37" t="str">
        <f t="shared" si="5"/>
        <v/>
      </c>
      <c r="G786" s="89"/>
      <c r="H786" s="89"/>
      <c r="I786" s="90"/>
      <c r="J786" s="40" t="str">
        <f t="shared" si="16"/>
        <v> </v>
      </c>
      <c r="K786" s="91"/>
      <c r="L786" s="55"/>
      <c r="M786" s="55"/>
      <c r="N786" s="91"/>
      <c r="O786" s="43" t="str">
        <f>IFERROR(__xludf.DUMMYFUNCTION("IF(N786="""","""",IFERROR(
  N786 + VALUE(REGEXEXTRACT(P786, ""(\d+)\s+Days"")),
  """"
)
)"),"")</f>
        <v/>
      </c>
      <c r="P786" s="43" t="str">
        <f t="array" ref="P786">IFERROR(
  INDEX(
    INDEX('{INDEX} Tour Packages'!$A:$ZZ, , MATCH(P$3, '{INDEX} Tour Packages'!$4:$4, 0)),
    MATCH(M786, INDEX('{INDEX} Tour Packages'!$A:$ZZ,0, MATCH("Tour Package Name", '{INDEX} Tour Packages'!$4:$4, 0)), 0)
  ),
"")
</f>
        <v/>
      </c>
      <c r="Q786" s="44" t="str">
        <f t="shared" si="7"/>
        <v/>
      </c>
      <c r="R786" s="44" t="str">
        <f>IFERROR(__xludf.DUMMYFUNCTION("IF(OR(ISBLANK(K786), ISBLANK(N786)), """", 
  LET(
    resDate, K786,
    tourDate, N786,
    monthCount, MAX(0, DATEDIF(resDate, tourDate - 3, ""M"") + 1),
    secondDates, ARRAYFORMULA(DATE(YEAR(resDate), MONTH(resDate) + SEQUENCE(monthCount), 2)),
    "&amp;"validDates, FILTER(secondDates, (secondDates &gt; resDate + 2) * (secondDates &lt;= tourDate - 3)),
    IF(ISERROR(validDates), 0, COUNTA(validDates))
  )
)
"),"")</f>
        <v/>
      </c>
      <c r="S786" s="44" t="str">
        <f t="shared" si="8"/>
        <v/>
      </c>
      <c r="T786" s="45" t="str">
        <f t="array" ref="T786">IF(ISBLANK(BO786),IFERROR(
  INDEX(
    INDEX('{INDEX} Payment Terms'!$A:$G, , MATCH(T$3, '{INDEX} Payment Terms'!$4:$4, 0)),
    MATCH(Q786, INDEX('{INDEX} Payment Terms'!$A:$G,0, MATCH("Payment Condition", '{INDEX} Payment Terms'!$4:$4, 0)), 0)
  ),
""),"Cancelled")
</f>
        <v/>
      </c>
      <c r="U786" s="46" t="b">
        <v>0</v>
      </c>
      <c r="V786" s="47" t="str">
        <f>IFERROR(__xludf.DUMMYFUNCTION("IF(OR(L786=""Duo Booking"", L786=""Group Booking""),
IF(U786=FALSE,"""",
    LET(
      bookingType, L786,
      tour, M786,
      mainFirst, H786,
      mainLast, I786,
      mainEmail, G786,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$L$4:L786, bookingType,
          $M$4:M786, tour,
          $H$4:H786, mainFirst,
          $I$4:I786, mainLast,
          $G$4:G786, mainEmail
        ),
        ""000""
      ),
  "&amp;"    baseID &amp; ""-"" &amp; memberNumber
    )
  ),
  """"
)
"),"")</f>
        <v/>
      </c>
      <c r="W786" s="48"/>
      <c r="X786" s="85" t="b">
        <v>0</v>
      </c>
      <c r="Y786" s="85" t="b">
        <v>0</v>
      </c>
      <c r="Z786" s="85" t="b">
        <v>0</v>
      </c>
      <c r="AA786" s="50"/>
      <c r="AB786" s="51"/>
      <c r="AC786" s="85" t="b">
        <v>0</v>
      </c>
      <c r="AD786" s="92"/>
      <c r="AE786" s="88"/>
      <c r="AF786" s="36" t="str">
        <f t="array" ref="AF786">IF(M786="","",INDEX(
      '{INDEX} Tour Packages'!$A:$ZP,
      MATCH($M786, '{INDEX} Tour Packages'!$A:$A, 0),
      MATCH(AF$3, '{INDEX} Tour Packages'!$4:$4, 0)
    ))</f>
        <v/>
      </c>
      <c r="AG786" s="36" t="str">
        <f t="array" ref="AG786">IF(M786="","",INDEX(
      '{INDEX} Tour Packages'!$A:$ZP,
      MATCH($M786, '{INDEX} Tour Packages'!$A:$A, 0),
      MATCH(AG$3, '{INDEX} Tour Packages'!$4:$4, 0)
    ))</f>
        <v/>
      </c>
      <c r="AH786" s="36" t="str">
        <f t="array" ref="AH786">IF(M786="","",INDEX(
      '{INDEX} Tour Packages'!$A:$ZP,
      MATCH($M786, '{INDEX} Tour Packages'!$A:$A, 0),
      MATCH(AH$3, '{INDEX} Tour Packages'!$4:$4, 0)
    ))</f>
        <v/>
      </c>
      <c r="AI786" s="54" t="str">
        <f t="shared" si="9"/>
        <v/>
      </c>
      <c r="AJ786" s="42"/>
      <c r="AK786" s="55"/>
      <c r="AL786" s="46" t="b">
        <v>0</v>
      </c>
      <c r="AM786" s="56"/>
      <c r="AN786" s="57" t="str">
        <f t="shared" si="10"/>
        <v/>
      </c>
      <c r="AO786" s="58" t="str">
        <f t="shared" si="11"/>
        <v/>
      </c>
      <c r="AP786" s="59"/>
      <c r="AQ786" s="60"/>
      <c r="AR786" s="61"/>
      <c r="AS786" s="61"/>
      <c r="AT786" s="61" t="str">
        <f>IFERROR(__xludf.DUMMYFUNCTION("IF( 
  OR($AJ786=""Full Payment"", ISBLANK($K786)),
  """",
  IF(
    OR(
      Q786=""Standard Booking, P1"",
      Q786=""Standard Booking, P2"",
      Q786=""Standard Booking, P3"",
      Q786=""Standard Booking, P4""
    ),
    LET(
      resDate,   $"&amp;"K786,
      tourDate,  $N786,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6" s="62" t="str">
        <f t="shared" si="12"/>
        <v/>
      </c>
      <c r="AV786" s="63"/>
      <c r="AW786" s="64"/>
      <c r="AX786" s="64"/>
      <c r="AY786" s="64"/>
      <c r="AZ786" s="64" t="str">
        <f>IFERROR(__xludf.DUMMYFUNCTION("IF(
  OR($AJ786=""Full Payment"",$AJ786=""P1"", ISBLANK($K786)),
  """",
  IF(
    OR(
      $Q786=""Standard Booking, P2"",
      $Q786=""Standard Booking, P3"",
      $Q786=""Standard Booking, P4""
    ),
    LET(
      resDate,   $K786,
      tourDate,"&amp;"  $N786,
      monthCount, DATEDIF(resDate, tourDate, ""M"") + 1,
      secondDates, ARRAYFORMULA(
        DATE(
          YEAR(resDate),
          MONTH(resDate) + SEQUENCE(monthCount),
          2
        )
      ),
      validDates, FILTER(
        sec"&amp;"ondDates,
        (secondDates &gt; resDate + 2) *
        (secondDates &lt;= tourDate - 3)
      ),
      IF(
        OR($AJ786=""P2"", $AJ786=""P3"", $AJ786=""P4""),
        IF(
          COUNTA(validDates) &lt; 2,
          """",
          TEXT(INDEX(validDates"&amp;", 2), ""mmm d, yyyy"")
        ),
        IF(
          COUNTA(validDates) &lt; 2,
          """",
          TEXTJOIN("", "", TRUE,
            TEXT(INDEX(validDates, 1), ""mmm d, yyyy""),
            TEXT(INDEX(validDates, 2), ""mmm d, yyyy"")
          )
 "&amp;"       )
      )
    ),
    """"
  )
)
"),"")</f>
        <v/>
      </c>
      <c r="BA786" s="65" t="str">
        <f t="shared" si="13"/>
        <v/>
      </c>
      <c r="BB786" s="63"/>
      <c r="BC786" s="64"/>
      <c r="BD786" s="64"/>
      <c r="BE786" s="64"/>
      <c r="BF786" s="64" t="str">
        <f>IFERROR(__xludf.DUMMYFUNCTION("IF(
  OR($AJ786=""Full Payment"",$AJ786=""P1"", $AJ786=""P2""),
  """",
  IF(
    AND(
      NOT(ISBLANK($K786)),
      OR(
        Q786=""Standard Booking, P3"",
        Q786=""Standard Booking, P4""
      )
    ),
    LET(
      resDate,   $K786,
      "&amp;"tourDate,  $N786,
      monthCount, DATEDIF(resDate, tourDate, ""M"") + 1,
      secondDates, ARRAYFORMULA(
        DATE(
          YEAR(resDate),
          MONTH(resDate) + SEQUENCE(monthCount),
          2
        )
      ),
      validDates, FILTER(
  "&amp;"      secondDates,
        (secondDates &gt; resDate + 2) *
        (secondDates &lt;= tourDate - 3)
      ),
      IF(
        $AJ786=""P4"",
        IF(
          COUNTA(validDates) &lt; 3,
          """",
          TEXT(INDEX(validDates, 3), ""mmm d, yyyy"")
  "&amp;"      ),
        IF(
          $AJ786=""P3"",
          IF(
            COUNTA(validDates) &lt; 3,
            """",
            TEXT(INDEX(validDates, 3), ""mmm d, yyyy"")
          ),
          IF(
            COUNTA(validDates) &lt; 3,
            """",
    "&amp;"        TEXTJOIN("", "", TRUE,
              TEXT(INDEX(validDates, 1), ""mmm d, yyyy""),
              TEXT(INDEX(validDates, 2), ""mmm d, yyyy""),
              TEXT(INDEX(validDates, 3), ""mmm d, yyyy"")
            )
          )
        )
      )
    "&amp;"),
    """"
  )
)
"),"")</f>
        <v/>
      </c>
      <c r="BG786" s="65" t="str">
        <f t="shared" si="14"/>
        <v/>
      </c>
      <c r="BH786" s="63"/>
      <c r="BI786" s="64"/>
      <c r="BJ786" s="64"/>
      <c r="BK786" s="64"/>
      <c r="BL786" s="64" t="str">
        <f>IFERROR(__xludf.DUMMYFUNCTION("IF(
  OR($AJ786=""Full Payment"",$AJ786=""P1"",$AJ786=""P2"",$AJ786=""P3""),
  """",
  IF(
    AND(
      NOT(ISBLANK($K786)),
      $Q786=""Standard Booking, P4""
    ),
    LET(
      resDate,   $K786,
      tourDate,  $N786,
      monthCount, DATEDIF(r"&amp;"esDate, tourDate, ""M"") + 1,
      secondDates, ARRAYFORMULA(
        DATE(
          YEAR(resDate),
          MONTH(resDate) + SEQUENCE(monthCount),
          2
        )
      ),
      validDates, FILTER(
        secondDates,
        (secondDates &gt; res"&amp;"Date + 2) *
        (secondDates &lt;= tourDate - 3)
      ),
      IF(
        $AJ786=""P4"",
        IF(
          COUNTA(validDates) &lt; 4,
          """",
          TEXT(
            INDEX(validDates, 4),
            ""mmm d, yyyy""
          )
        ),
"&amp;"        IF(
          COUNTA(validDates) &lt; 4,
          """",
          TEXTJOIN(
            "", "", TRUE,
            TEXT(INDEX(validDates, 1), ""mmm d, yyyy""),
            TEXT(INDEX(validDates, 2), ""mmm d, yyyy""),
            TEXT(INDEX(validDates"&amp;", 3), ""mmm d, yyyy""),
            TEXT(INDEX(validDates, 4), ""mmm d, yyyy"")
          )
        )
      )
    ),
    """"
  )
)
"),"")</f>
        <v/>
      </c>
      <c r="BM786" s="65" t="str">
        <f t="shared" si="15"/>
        <v/>
      </c>
      <c r="BN786" s="66"/>
      <c r="BO786" s="67"/>
      <c r="BP786" s="49" t="b">
        <v>0</v>
      </c>
      <c r="BQ786" s="49" t="b">
        <v>0</v>
      </c>
      <c r="BR786" s="68"/>
      <c r="BS786" s="69"/>
      <c r="BT786" s="70" t="b">
        <v>0</v>
      </c>
      <c r="BU786" s="71"/>
      <c r="BV786" s="72"/>
      <c r="BW786" s="86" t="b">
        <v>0</v>
      </c>
      <c r="BX786" s="87"/>
    </row>
    <row r="787">
      <c r="A787" s="35" t="str">
        <f t="shared" si="1"/>
        <v/>
      </c>
      <c r="B787" s="36" t="str">
        <f t="shared" si="2"/>
        <v/>
      </c>
      <c r="C787" s="36" t="str">
        <f t="array" ref="C787">IF(
  M787="",
  "",
  IFERROR(
    INDEX(
      '{INDEX} Tour Packages'!$A:$ZZ,
      MATCH(
        M787,
        INDEX(
          '{INDEX} Tour Packages'!$A:$ZZ,
          ,
          MATCH("Tour Package Name", '{INDEX} Tour Packages'!$4:$4, 0)
        ),
        0
      ),
      MATCH("Tour Code", '{INDEX} Tour Packages'!$4:$4, 0)
    ),
    "XXX"
  )
)
</f>
        <v/>
      </c>
      <c r="D787" s="36" t="str">
        <f t="shared" si="3"/>
        <v/>
      </c>
      <c r="E787" s="36" t="str">
        <f t="shared" si="4"/>
        <v/>
      </c>
      <c r="F787" s="37" t="str">
        <f t="shared" si="5"/>
        <v/>
      </c>
      <c r="G787" s="89"/>
      <c r="H787" s="89"/>
      <c r="I787" s="90"/>
      <c r="J787" s="40" t="str">
        <f t="shared" si="16"/>
        <v> </v>
      </c>
      <c r="K787" s="91"/>
      <c r="L787" s="55"/>
      <c r="M787" s="55"/>
      <c r="N787" s="91"/>
      <c r="O787" s="43" t="str">
        <f>IFERROR(__xludf.DUMMYFUNCTION("IF(N787="""","""",IFERROR(
  N787 + VALUE(REGEXEXTRACT(P787, ""(\d+)\s+Days"")),
  """"
)
)"),"")</f>
        <v/>
      </c>
      <c r="P787" s="43" t="str">
        <f t="array" ref="P787">IFERROR(
  INDEX(
    INDEX('{INDEX} Tour Packages'!$A:$ZZ, , MATCH(P$3, '{INDEX} Tour Packages'!$4:$4, 0)),
    MATCH(M787, INDEX('{INDEX} Tour Packages'!$A:$ZZ,0, MATCH("Tour Package Name", '{INDEX} Tour Packages'!$4:$4, 0)), 0)
  ),
"")
</f>
        <v/>
      </c>
      <c r="Q787" s="44" t="str">
        <f t="shared" si="7"/>
        <v/>
      </c>
      <c r="R787" s="44" t="str">
        <f>IFERROR(__xludf.DUMMYFUNCTION("IF(OR(ISBLANK(K787), ISBLANK(N787)), """", 
  LET(
    resDate, K787,
    tourDate, N787,
    monthCount, MAX(0, DATEDIF(resDate, tourDate - 3, ""M"") + 1),
    secondDates, ARRAYFORMULA(DATE(YEAR(resDate), MONTH(resDate) + SEQUENCE(monthCount), 2)),
    "&amp;"validDates, FILTER(secondDates, (secondDates &gt; resDate + 2) * (secondDates &lt;= tourDate - 3)),
    IF(ISERROR(validDates), 0, COUNTA(validDates))
  )
)
"),"")</f>
        <v/>
      </c>
      <c r="S787" s="44" t="str">
        <f t="shared" si="8"/>
        <v/>
      </c>
      <c r="T787" s="45" t="str">
        <f t="array" ref="T787">IF(ISBLANK(BO787),IFERROR(
  INDEX(
    INDEX('{INDEX} Payment Terms'!$A:$G, , MATCH(T$3, '{INDEX} Payment Terms'!$4:$4, 0)),
    MATCH(Q787, INDEX('{INDEX} Payment Terms'!$A:$G,0, MATCH("Payment Condition", '{INDEX} Payment Terms'!$4:$4, 0)), 0)
  ),
""),"Cancelled")
</f>
        <v/>
      </c>
      <c r="U787" s="46" t="b">
        <v>0</v>
      </c>
      <c r="V787" s="47" t="str">
        <f>IFERROR(__xludf.DUMMYFUNCTION("IF(OR(L787=""Duo Booking"", L787=""Group Booking""),
IF(U787=FALSE,"""",
    LET(
      bookingType, L787,
      tour, M787,
      mainFirst, H787,
      mainLast, I787,
      mainEmail, G787,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$L$4:L787, bookingType,
          $M$4:M787, tour,
          $H$4:H787, mainFirst,
          $I$4:I787, mainLast,
          $G$4:G787, mainEmail
        ),
        ""000""
      ),
  "&amp;"    baseID &amp; ""-"" &amp; memberNumber
    )
  ),
  """"
)
"),"")</f>
        <v/>
      </c>
      <c r="W787" s="48"/>
      <c r="X787" s="85" t="b">
        <v>0</v>
      </c>
      <c r="Y787" s="85" t="b">
        <v>0</v>
      </c>
      <c r="Z787" s="85" t="b">
        <v>0</v>
      </c>
      <c r="AA787" s="50"/>
      <c r="AB787" s="51"/>
      <c r="AC787" s="85" t="b">
        <v>0</v>
      </c>
      <c r="AD787" s="92"/>
      <c r="AE787" s="88"/>
      <c r="AF787" s="36" t="str">
        <f t="array" ref="AF787">IF(M787="","",INDEX(
      '{INDEX} Tour Packages'!$A:$ZP,
      MATCH($M787, '{INDEX} Tour Packages'!$A:$A, 0),
      MATCH(AF$3, '{INDEX} Tour Packages'!$4:$4, 0)
    ))</f>
        <v/>
      </c>
      <c r="AG787" s="36" t="str">
        <f t="array" ref="AG787">IF(M787="","",INDEX(
      '{INDEX} Tour Packages'!$A:$ZP,
      MATCH($M787, '{INDEX} Tour Packages'!$A:$A, 0),
      MATCH(AG$3, '{INDEX} Tour Packages'!$4:$4, 0)
    ))</f>
        <v/>
      </c>
      <c r="AH787" s="36" t="str">
        <f t="array" ref="AH787">IF(M787="","",INDEX(
      '{INDEX} Tour Packages'!$A:$ZP,
      MATCH($M787, '{INDEX} Tour Packages'!$A:$A, 0),
      MATCH(AH$3, '{INDEX} Tour Packages'!$4:$4, 0)
    ))</f>
        <v/>
      </c>
      <c r="AI787" s="54" t="str">
        <f t="shared" si="9"/>
        <v/>
      </c>
      <c r="AJ787" s="42"/>
      <c r="AK787" s="55"/>
      <c r="AL787" s="46" t="b">
        <v>0</v>
      </c>
      <c r="AM787" s="56"/>
      <c r="AN787" s="57" t="str">
        <f t="shared" si="10"/>
        <v/>
      </c>
      <c r="AO787" s="58" t="str">
        <f t="shared" si="11"/>
        <v/>
      </c>
      <c r="AP787" s="59"/>
      <c r="AQ787" s="60"/>
      <c r="AR787" s="61"/>
      <c r="AS787" s="61"/>
      <c r="AT787" s="61" t="str">
        <f>IFERROR(__xludf.DUMMYFUNCTION("IF( 
  OR($AJ787=""Full Payment"", ISBLANK($K787)),
  """",
  IF(
    OR(
      Q787=""Standard Booking, P1"",
      Q787=""Standard Booking, P2"",
      Q787=""Standard Booking, P3"",
      Q787=""Standard Booking, P4""
    ),
    LET(
      resDate,   $"&amp;"K787,
      tourDate,  $N787,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7" s="62" t="str">
        <f t="shared" si="12"/>
        <v/>
      </c>
      <c r="AV787" s="63"/>
      <c r="AW787" s="64"/>
      <c r="AX787" s="64"/>
      <c r="AY787" s="64"/>
      <c r="AZ787" s="64" t="str">
        <f>IFERROR(__xludf.DUMMYFUNCTION("IF(
  OR($AJ787=""Full Payment"",$AJ787=""P1"", ISBLANK($K787)),
  """",
  IF(
    OR(
      $Q787=""Standard Booking, P2"",
      $Q787=""Standard Booking, P3"",
      $Q787=""Standard Booking, P4""
    ),
    LET(
      resDate,   $K787,
      tourDate,"&amp;"  $N787,
      monthCount, DATEDIF(resDate, tourDate, ""M"") + 1,
      secondDates, ARRAYFORMULA(
        DATE(
          YEAR(resDate),
          MONTH(resDate) + SEQUENCE(monthCount),
          2
        )
      ),
      validDates, FILTER(
        sec"&amp;"ondDates,
        (secondDates &gt; resDate + 2) *
        (secondDates &lt;= tourDate - 3)
      ),
      IF(
        OR($AJ787=""P2"", $AJ787=""P3"", $AJ787=""P4""),
        IF(
          COUNTA(validDates) &lt; 2,
          """",
          TEXT(INDEX(validDates"&amp;", 2), ""mmm d, yyyy"")
        ),
        IF(
          COUNTA(validDates) &lt; 2,
          """",
          TEXTJOIN("", "", TRUE,
            TEXT(INDEX(validDates, 1), ""mmm d, yyyy""),
            TEXT(INDEX(validDates, 2), ""mmm d, yyyy"")
          )
 "&amp;"       )
      )
    ),
    """"
  )
)
"),"")</f>
        <v/>
      </c>
      <c r="BA787" s="65" t="str">
        <f t="shared" si="13"/>
        <v/>
      </c>
      <c r="BB787" s="63"/>
      <c r="BC787" s="64"/>
      <c r="BD787" s="64"/>
      <c r="BE787" s="64"/>
      <c r="BF787" s="64" t="str">
        <f>IFERROR(__xludf.DUMMYFUNCTION("IF(
  OR($AJ787=""Full Payment"",$AJ787=""P1"", $AJ787=""P2""),
  """",
  IF(
    AND(
      NOT(ISBLANK($K787)),
      OR(
        Q787=""Standard Booking, P3"",
        Q787=""Standard Booking, P4""
      )
    ),
    LET(
      resDate,   $K787,
      "&amp;"tourDate,  $N787,
      monthCount, DATEDIF(resDate, tourDate, ""M"") + 1,
      secondDates, ARRAYFORMULA(
        DATE(
          YEAR(resDate),
          MONTH(resDate) + SEQUENCE(monthCount),
          2
        )
      ),
      validDates, FILTER(
  "&amp;"      secondDates,
        (secondDates &gt; resDate + 2) *
        (secondDates &lt;= tourDate - 3)
      ),
      IF(
        $AJ787=""P4"",
        IF(
          COUNTA(validDates) &lt; 3,
          """",
          TEXT(INDEX(validDates, 3), ""mmm d, yyyy"")
  "&amp;"      ),
        IF(
          $AJ787=""P3"",
          IF(
            COUNTA(validDates) &lt; 3,
            """",
            TEXT(INDEX(validDates, 3), ""mmm d, yyyy"")
          ),
          IF(
            COUNTA(validDates) &lt; 3,
            """",
    "&amp;"        TEXTJOIN("", "", TRUE,
              TEXT(INDEX(validDates, 1), ""mmm d, yyyy""),
              TEXT(INDEX(validDates, 2), ""mmm d, yyyy""),
              TEXT(INDEX(validDates, 3), ""mmm d, yyyy"")
            )
          )
        )
      )
    "&amp;"),
    """"
  )
)
"),"")</f>
        <v/>
      </c>
      <c r="BG787" s="65" t="str">
        <f t="shared" si="14"/>
        <v/>
      </c>
      <c r="BH787" s="63"/>
      <c r="BI787" s="64"/>
      <c r="BJ787" s="64"/>
      <c r="BK787" s="64"/>
      <c r="BL787" s="64" t="str">
        <f>IFERROR(__xludf.DUMMYFUNCTION("IF(
  OR($AJ787=""Full Payment"",$AJ787=""P1"",$AJ787=""P2"",$AJ787=""P3""),
  """",
  IF(
    AND(
      NOT(ISBLANK($K787)),
      $Q787=""Standard Booking, P4""
    ),
    LET(
      resDate,   $K787,
      tourDate,  $N787,
      monthCount, DATEDIF(r"&amp;"esDate, tourDate, ""M"") + 1,
      secondDates, ARRAYFORMULA(
        DATE(
          YEAR(resDate),
          MONTH(resDate) + SEQUENCE(monthCount),
          2
        )
      ),
      validDates, FILTER(
        secondDates,
        (secondDates &gt; res"&amp;"Date + 2) *
        (secondDates &lt;= tourDate - 3)
      ),
      IF(
        $AJ787=""P4"",
        IF(
          COUNTA(validDates) &lt; 4,
          """",
          TEXT(
            INDEX(validDates, 4),
            ""mmm d, yyyy""
          )
        ),
"&amp;"        IF(
          COUNTA(validDates) &lt; 4,
          """",
          TEXTJOIN(
            "", "", TRUE,
            TEXT(INDEX(validDates, 1), ""mmm d, yyyy""),
            TEXT(INDEX(validDates, 2), ""mmm d, yyyy""),
            TEXT(INDEX(validDates"&amp;", 3), ""mmm d, yyyy""),
            TEXT(INDEX(validDates, 4), ""mmm d, yyyy"")
          )
        )
      )
    ),
    """"
  )
)
"),"")</f>
        <v/>
      </c>
      <c r="BM787" s="65" t="str">
        <f t="shared" si="15"/>
        <v/>
      </c>
      <c r="BN787" s="66"/>
      <c r="BO787" s="67"/>
      <c r="BP787" s="49" t="b">
        <v>0</v>
      </c>
      <c r="BQ787" s="49" t="b">
        <v>0</v>
      </c>
      <c r="BR787" s="68"/>
      <c r="BS787" s="69"/>
      <c r="BT787" s="70" t="b">
        <v>0</v>
      </c>
      <c r="BU787" s="71"/>
      <c r="BV787" s="72"/>
      <c r="BW787" s="86" t="b">
        <v>0</v>
      </c>
      <c r="BX787" s="87"/>
    </row>
    <row r="788">
      <c r="A788" s="35" t="str">
        <f t="shared" si="1"/>
        <v/>
      </c>
      <c r="B788" s="36" t="str">
        <f t="shared" si="2"/>
        <v/>
      </c>
      <c r="C788" s="36" t="str">
        <f t="array" ref="C788">IF(
  M788="",
  "",
  IFERROR(
    INDEX(
      '{INDEX} Tour Packages'!$A:$ZZ,
      MATCH(
        M788,
        INDEX(
          '{INDEX} Tour Packages'!$A:$ZZ,
          ,
          MATCH("Tour Package Name", '{INDEX} Tour Packages'!$4:$4, 0)
        ),
        0
      ),
      MATCH("Tour Code", '{INDEX} Tour Packages'!$4:$4, 0)
    ),
    "XXX"
  )
)
</f>
        <v/>
      </c>
      <c r="D788" s="36" t="str">
        <f t="shared" si="3"/>
        <v/>
      </c>
      <c r="E788" s="36" t="str">
        <f t="shared" si="4"/>
        <v/>
      </c>
      <c r="F788" s="37" t="str">
        <f t="shared" si="5"/>
        <v/>
      </c>
      <c r="G788" s="89"/>
      <c r="H788" s="89"/>
      <c r="I788" s="90"/>
      <c r="J788" s="40" t="str">
        <f t="shared" si="16"/>
        <v> </v>
      </c>
      <c r="K788" s="91"/>
      <c r="L788" s="55"/>
      <c r="M788" s="55"/>
      <c r="N788" s="91"/>
      <c r="O788" s="43" t="str">
        <f>IFERROR(__xludf.DUMMYFUNCTION("IF(N788="""","""",IFERROR(
  N788 + VALUE(REGEXEXTRACT(P788, ""(\d+)\s+Days"")),
  """"
)
)"),"")</f>
        <v/>
      </c>
      <c r="P788" s="43" t="str">
        <f t="array" ref="P788">IFERROR(
  INDEX(
    INDEX('{INDEX} Tour Packages'!$A:$ZZ, , MATCH(P$3, '{INDEX} Tour Packages'!$4:$4, 0)),
    MATCH(M788, INDEX('{INDEX} Tour Packages'!$A:$ZZ,0, MATCH("Tour Package Name", '{INDEX} Tour Packages'!$4:$4, 0)), 0)
  ),
"")
</f>
        <v/>
      </c>
      <c r="Q788" s="44" t="str">
        <f t="shared" si="7"/>
        <v/>
      </c>
      <c r="R788" s="44" t="str">
        <f>IFERROR(__xludf.DUMMYFUNCTION("IF(OR(ISBLANK(K788), ISBLANK(N788)), """", 
  LET(
    resDate, K788,
    tourDate, N788,
    monthCount, MAX(0, DATEDIF(resDate, tourDate - 3, ""M"") + 1),
    secondDates, ARRAYFORMULA(DATE(YEAR(resDate), MONTH(resDate) + SEQUENCE(monthCount), 2)),
    "&amp;"validDates, FILTER(secondDates, (secondDates &gt; resDate + 2) * (secondDates &lt;= tourDate - 3)),
    IF(ISERROR(validDates), 0, COUNTA(validDates))
  )
)
"),"")</f>
        <v/>
      </c>
      <c r="S788" s="44" t="str">
        <f t="shared" si="8"/>
        <v/>
      </c>
      <c r="T788" s="45" t="str">
        <f t="array" ref="T788">IF(ISBLANK(BO788),IFERROR(
  INDEX(
    INDEX('{INDEX} Payment Terms'!$A:$G, , MATCH(T$3, '{INDEX} Payment Terms'!$4:$4, 0)),
    MATCH(Q788, INDEX('{INDEX} Payment Terms'!$A:$G,0, MATCH("Payment Condition", '{INDEX} Payment Terms'!$4:$4, 0)), 0)
  ),
""),"Cancelled")
</f>
        <v/>
      </c>
      <c r="U788" s="46" t="b">
        <v>0</v>
      </c>
      <c r="V788" s="47" t="str">
        <f>IFERROR(__xludf.DUMMYFUNCTION("IF(OR(L788=""Duo Booking"", L788=""Group Booking""),
IF(U788=FALSE,"""",
    LET(
      bookingType, L788,
      tour, M788,
      mainFirst, H788,
      mainLast, I788,
      mainEmail, G788,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$L$4:L788, bookingType,
          $M$4:M788, tour,
          $H$4:H788, mainFirst,
          $I$4:I788, mainLast,
          $G$4:G788, mainEmail
        ),
        ""000""
      ),
  "&amp;"    baseID &amp; ""-"" &amp; memberNumber
    )
  ),
  """"
)
"),"")</f>
        <v/>
      </c>
      <c r="W788" s="48"/>
      <c r="X788" s="85" t="b">
        <v>0</v>
      </c>
      <c r="Y788" s="85" t="b">
        <v>0</v>
      </c>
      <c r="Z788" s="85" t="b">
        <v>0</v>
      </c>
      <c r="AA788" s="50"/>
      <c r="AB788" s="51"/>
      <c r="AC788" s="85" t="b">
        <v>0</v>
      </c>
      <c r="AD788" s="92"/>
      <c r="AE788" s="88"/>
      <c r="AF788" s="36" t="str">
        <f t="array" ref="AF788">IF(M788="","",INDEX(
      '{INDEX} Tour Packages'!$A:$ZP,
      MATCH($M788, '{INDEX} Tour Packages'!$A:$A, 0),
      MATCH(AF$3, '{INDEX} Tour Packages'!$4:$4, 0)
    ))</f>
        <v/>
      </c>
      <c r="AG788" s="36" t="str">
        <f t="array" ref="AG788">IF(M788="","",INDEX(
      '{INDEX} Tour Packages'!$A:$ZP,
      MATCH($M788, '{INDEX} Tour Packages'!$A:$A, 0),
      MATCH(AG$3, '{INDEX} Tour Packages'!$4:$4, 0)
    ))</f>
        <v/>
      </c>
      <c r="AH788" s="36" t="str">
        <f t="array" ref="AH788">IF(M788="","",INDEX(
      '{INDEX} Tour Packages'!$A:$ZP,
      MATCH($M788, '{INDEX} Tour Packages'!$A:$A, 0),
      MATCH(AH$3, '{INDEX} Tour Packages'!$4:$4, 0)
    ))</f>
        <v/>
      </c>
      <c r="AI788" s="54" t="str">
        <f t="shared" si="9"/>
        <v/>
      </c>
      <c r="AJ788" s="42"/>
      <c r="AK788" s="55"/>
      <c r="AL788" s="46" t="b">
        <v>0</v>
      </c>
      <c r="AM788" s="56"/>
      <c r="AN788" s="57" t="str">
        <f t="shared" si="10"/>
        <v/>
      </c>
      <c r="AO788" s="58" t="str">
        <f t="shared" si="11"/>
        <v/>
      </c>
      <c r="AP788" s="59"/>
      <c r="AQ788" s="60"/>
      <c r="AR788" s="61"/>
      <c r="AS788" s="61"/>
      <c r="AT788" s="61" t="str">
        <f>IFERROR(__xludf.DUMMYFUNCTION("IF( 
  OR($AJ788=""Full Payment"", ISBLANK($K788)),
  """",
  IF(
    OR(
      Q788=""Standard Booking, P1"",
      Q788=""Standard Booking, P2"",
      Q788=""Standard Booking, P3"",
      Q788=""Standard Booking, P4""
    ),
    LET(
      resDate,   $"&amp;"K788,
      tourDate,  $N788,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8" s="62" t="str">
        <f t="shared" si="12"/>
        <v/>
      </c>
      <c r="AV788" s="63"/>
      <c r="AW788" s="64"/>
      <c r="AX788" s="64"/>
      <c r="AY788" s="64"/>
      <c r="AZ788" s="64" t="str">
        <f>IFERROR(__xludf.DUMMYFUNCTION("IF(
  OR($AJ788=""Full Payment"",$AJ788=""P1"", ISBLANK($K788)),
  """",
  IF(
    OR(
      $Q788=""Standard Booking, P2"",
      $Q788=""Standard Booking, P3"",
      $Q788=""Standard Booking, P4""
    ),
    LET(
      resDate,   $K788,
      tourDate,"&amp;"  $N788,
      monthCount, DATEDIF(resDate, tourDate, ""M"") + 1,
      secondDates, ARRAYFORMULA(
        DATE(
          YEAR(resDate),
          MONTH(resDate) + SEQUENCE(monthCount),
          2
        )
      ),
      validDates, FILTER(
        sec"&amp;"ondDates,
        (secondDates &gt; resDate + 2) *
        (secondDates &lt;= tourDate - 3)
      ),
      IF(
        OR($AJ788=""P2"", $AJ788=""P3"", $AJ788=""P4""),
        IF(
          COUNTA(validDates) &lt; 2,
          """",
          TEXT(INDEX(validDates"&amp;", 2), ""mmm d, yyyy"")
        ),
        IF(
          COUNTA(validDates) &lt; 2,
          """",
          TEXTJOIN("", "", TRUE,
            TEXT(INDEX(validDates, 1), ""mmm d, yyyy""),
            TEXT(INDEX(validDates, 2), ""mmm d, yyyy"")
          )
 "&amp;"       )
      )
    ),
    """"
  )
)
"),"")</f>
        <v/>
      </c>
      <c r="BA788" s="65" t="str">
        <f t="shared" si="13"/>
        <v/>
      </c>
      <c r="BB788" s="63"/>
      <c r="BC788" s="64"/>
      <c r="BD788" s="64"/>
      <c r="BE788" s="64"/>
      <c r="BF788" s="64" t="str">
        <f>IFERROR(__xludf.DUMMYFUNCTION("IF(
  OR($AJ788=""Full Payment"",$AJ788=""P1"", $AJ788=""P2""),
  """",
  IF(
    AND(
      NOT(ISBLANK($K788)),
      OR(
        Q788=""Standard Booking, P3"",
        Q788=""Standard Booking, P4""
      )
    ),
    LET(
      resDate,   $K788,
      "&amp;"tourDate,  $N788,
      monthCount, DATEDIF(resDate, tourDate, ""M"") + 1,
      secondDates, ARRAYFORMULA(
        DATE(
          YEAR(resDate),
          MONTH(resDate) + SEQUENCE(monthCount),
          2
        )
      ),
      validDates, FILTER(
  "&amp;"      secondDates,
        (secondDates &gt; resDate + 2) *
        (secondDates &lt;= tourDate - 3)
      ),
      IF(
        $AJ788=""P4"",
        IF(
          COUNTA(validDates) &lt; 3,
          """",
          TEXT(INDEX(validDates, 3), ""mmm d, yyyy"")
  "&amp;"      ),
        IF(
          $AJ788=""P3"",
          IF(
            COUNTA(validDates) &lt; 3,
            """",
            TEXT(INDEX(validDates, 3), ""mmm d, yyyy"")
          ),
          IF(
            COUNTA(validDates) &lt; 3,
            """",
    "&amp;"        TEXTJOIN("", "", TRUE,
              TEXT(INDEX(validDates, 1), ""mmm d, yyyy""),
              TEXT(INDEX(validDates, 2), ""mmm d, yyyy""),
              TEXT(INDEX(validDates, 3), ""mmm d, yyyy"")
            )
          )
        )
      )
    "&amp;"),
    """"
  )
)
"),"")</f>
        <v/>
      </c>
      <c r="BG788" s="65" t="str">
        <f t="shared" si="14"/>
        <v/>
      </c>
      <c r="BH788" s="63"/>
      <c r="BI788" s="64"/>
      <c r="BJ788" s="64"/>
      <c r="BK788" s="64"/>
      <c r="BL788" s="64" t="str">
        <f>IFERROR(__xludf.DUMMYFUNCTION("IF(
  OR($AJ788=""Full Payment"",$AJ788=""P1"",$AJ788=""P2"",$AJ788=""P3""),
  """",
  IF(
    AND(
      NOT(ISBLANK($K788)),
      $Q788=""Standard Booking, P4""
    ),
    LET(
      resDate,   $K788,
      tourDate,  $N788,
      monthCount, DATEDIF(r"&amp;"esDate, tourDate, ""M"") + 1,
      secondDates, ARRAYFORMULA(
        DATE(
          YEAR(resDate),
          MONTH(resDate) + SEQUENCE(monthCount),
          2
        )
      ),
      validDates, FILTER(
        secondDates,
        (secondDates &gt; res"&amp;"Date + 2) *
        (secondDates &lt;= tourDate - 3)
      ),
      IF(
        $AJ788=""P4"",
        IF(
          COUNTA(validDates) &lt; 4,
          """",
          TEXT(
            INDEX(validDates, 4),
            ""mmm d, yyyy""
          )
        ),
"&amp;"        IF(
          COUNTA(validDates) &lt; 4,
          """",
          TEXTJOIN(
            "", "", TRUE,
            TEXT(INDEX(validDates, 1), ""mmm d, yyyy""),
            TEXT(INDEX(validDates, 2), ""mmm d, yyyy""),
            TEXT(INDEX(validDates"&amp;", 3), ""mmm d, yyyy""),
            TEXT(INDEX(validDates, 4), ""mmm d, yyyy"")
          )
        )
      )
    ),
    """"
  )
)
"),"")</f>
        <v/>
      </c>
      <c r="BM788" s="65" t="str">
        <f t="shared" si="15"/>
        <v/>
      </c>
      <c r="BN788" s="66"/>
      <c r="BO788" s="67"/>
      <c r="BP788" s="49" t="b">
        <v>0</v>
      </c>
      <c r="BQ788" s="49" t="b">
        <v>0</v>
      </c>
      <c r="BR788" s="68"/>
      <c r="BS788" s="69"/>
      <c r="BT788" s="70" t="b">
        <v>0</v>
      </c>
      <c r="BU788" s="71"/>
      <c r="BV788" s="72"/>
      <c r="BW788" s="86" t="b">
        <v>0</v>
      </c>
      <c r="BX788" s="87"/>
    </row>
    <row r="789">
      <c r="A789" s="35" t="str">
        <f t="shared" si="1"/>
        <v/>
      </c>
      <c r="B789" s="36" t="str">
        <f t="shared" si="2"/>
        <v/>
      </c>
      <c r="C789" s="36" t="str">
        <f t="array" ref="C789">IF(
  M789="",
  "",
  IFERROR(
    INDEX(
      '{INDEX} Tour Packages'!$A:$ZZ,
      MATCH(
        M789,
        INDEX(
          '{INDEX} Tour Packages'!$A:$ZZ,
          ,
          MATCH("Tour Package Name", '{INDEX} Tour Packages'!$4:$4, 0)
        ),
        0
      ),
      MATCH("Tour Code", '{INDEX} Tour Packages'!$4:$4, 0)
    ),
    "XXX"
  )
)
</f>
        <v/>
      </c>
      <c r="D789" s="36" t="str">
        <f t="shared" si="3"/>
        <v/>
      </c>
      <c r="E789" s="36" t="str">
        <f t="shared" si="4"/>
        <v/>
      </c>
      <c r="F789" s="37" t="str">
        <f t="shared" si="5"/>
        <v/>
      </c>
      <c r="G789" s="89"/>
      <c r="H789" s="89"/>
      <c r="I789" s="90"/>
      <c r="J789" s="40" t="str">
        <f t="shared" si="16"/>
        <v> </v>
      </c>
      <c r="K789" s="91"/>
      <c r="L789" s="55"/>
      <c r="M789" s="55"/>
      <c r="N789" s="91"/>
      <c r="O789" s="43" t="str">
        <f>IFERROR(__xludf.DUMMYFUNCTION("IF(N789="""","""",IFERROR(
  N789 + VALUE(REGEXEXTRACT(P789, ""(\d+)\s+Days"")),
  """"
)
)"),"")</f>
        <v/>
      </c>
      <c r="P789" s="43" t="str">
        <f t="array" ref="P789">IFERROR(
  INDEX(
    INDEX('{INDEX} Tour Packages'!$A:$ZZ, , MATCH(P$3, '{INDEX} Tour Packages'!$4:$4, 0)),
    MATCH(M789, INDEX('{INDEX} Tour Packages'!$A:$ZZ,0, MATCH("Tour Package Name", '{INDEX} Tour Packages'!$4:$4, 0)), 0)
  ),
"")
</f>
        <v/>
      </c>
      <c r="Q789" s="44" t="str">
        <f t="shared" si="7"/>
        <v/>
      </c>
      <c r="R789" s="44" t="str">
        <f>IFERROR(__xludf.DUMMYFUNCTION("IF(OR(ISBLANK(K789), ISBLANK(N789)), """", 
  LET(
    resDate, K789,
    tourDate, N789,
    monthCount, MAX(0, DATEDIF(resDate, tourDate - 3, ""M"") + 1),
    secondDates, ARRAYFORMULA(DATE(YEAR(resDate), MONTH(resDate) + SEQUENCE(monthCount), 2)),
    "&amp;"validDates, FILTER(secondDates, (secondDates &gt; resDate + 2) * (secondDates &lt;= tourDate - 3)),
    IF(ISERROR(validDates), 0, COUNTA(validDates))
  )
)
"),"")</f>
        <v/>
      </c>
      <c r="S789" s="44" t="str">
        <f t="shared" si="8"/>
        <v/>
      </c>
      <c r="T789" s="45" t="str">
        <f t="array" ref="T789">IF(ISBLANK(BO789),IFERROR(
  INDEX(
    INDEX('{INDEX} Payment Terms'!$A:$G, , MATCH(T$3, '{INDEX} Payment Terms'!$4:$4, 0)),
    MATCH(Q789, INDEX('{INDEX} Payment Terms'!$A:$G,0, MATCH("Payment Condition", '{INDEX} Payment Terms'!$4:$4, 0)), 0)
  ),
""),"Cancelled")
</f>
        <v/>
      </c>
      <c r="U789" s="46" t="b">
        <v>0</v>
      </c>
      <c r="V789" s="47" t="str">
        <f>IFERROR(__xludf.DUMMYFUNCTION("IF(OR(L789=""Duo Booking"", L789=""Group Booking""),
IF(U789=FALSE,"""",
    LET(
      bookingType, L789,
      tour, M789,
      mainFirst, H789,
      mainLast, I789,
      mainEmail, G789,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$L$4:L789, bookingType,
          $M$4:M789, tour,
          $H$4:H789, mainFirst,
          $I$4:I789, mainLast,
          $G$4:G789, mainEmail
        ),
        ""000""
      ),
  "&amp;"    baseID &amp; ""-"" &amp; memberNumber
    )
  ),
  """"
)
"),"")</f>
        <v/>
      </c>
      <c r="W789" s="48"/>
      <c r="X789" s="85" t="b">
        <v>0</v>
      </c>
      <c r="Y789" s="85" t="b">
        <v>0</v>
      </c>
      <c r="Z789" s="85" t="b">
        <v>0</v>
      </c>
      <c r="AA789" s="50"/>
      <c r="AB789" s="51"/>
      <c r="AC789" s="85" t="b">
        <v>0</v>
      </c>
      <c r="AD789" s="92"/>
      <c r="AE789" s="88"/>
      <c r="AF789" s="36" t="str">
        <f t="array" ref="AF789">IF(M789="","",INDEX(
      '{INDEX} Tour Packages'!$A:$ZP,
      MATCH($M789, '{INDEX} Tour Packages'!$A:$A, 0),
      MATCH(AF$3, '{INDEX} Tour Packages'!$4:$4, 0)
    ))</f>
        <v/>
      </c>
      <c r="AG789" s="36" t="str">
        <f t="array" ref="AG789">IF(M789="","",INDEX(
      '{INDEX} Tour Packages'!$A:$ZP,
      MATCH($M789, '{INDEX} Tour Packages'!$A:$A, 0),
      MATCH(AG$3, '{INDEX} Tour Packages'!$4:$4, 0)
    ))</f>
        <v/>
      </c>
      <c r="AH789" s="36" t="str">
        <f t="array" ref="AH789">IF(M789="","",INDEX(
      '{INDEX} Tour Packages'!$A:$ZP,
      MATCH($M789, '{INDEX} Tour Packages'!$A:$A, 0),
      MATCH(AH$3, '{INDEX} Tour Packages'!$4:$4, 0)
    ))</f>
        <v/>
      </c>
      <c r="AI789" s="54" t="str">
        <f t="shared" si="9"/>
        <v/>
      </c>
      <c r="AJ789" s="42"/>
      <c r="AK789" s="55"/>
      <c r="AL789" s="46" t="b">
        <v>0</v>
      </c>
      <c r="AM789" s="56"/>
      <c r="AN789" s="57" t="str">
        <f t="shared" si="10"/>
        <v/>
      </c>
      <c r="AO789" s="58" t="str">
        <f t="shared" si="11"/>
        <v/>
      </c>
      <c r="AP789" s="59"/>
      <c r="AQ789" s="60"/>
      <c r="AR789" s="61"/>
      <c r="AS789" s="61"/>
      <c r="AT789" s="61" t="str">
        <f>IFERROR(__xludf.DUMMYFUNCTION("IF( 
  OR($AJ789=""Full Payment"", ISBLANK($K789)),
  """",
  IF(
    OR(
      Q789=""Standard Booking, P1"",
      Q789=""Standard Booking, P2"",
      Q789=""Standard Booking, P3"",
      Q789=""Standard Booking, P4""
    ),
    LET(
      resDate,   $"&amp;"K789,
      tourDate,  $N789,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89" s="62" t="str">
        <f t="shared" si="12"/>
        <v/>
      </c>
      <c r="AV789" s="63"/>
      <c r="AW789" s="64"/>
      <c r="AX789" s="64"/>
      <c r="AY789" s="64"/>
      <c r="AZ789" s="64" t="str">
        <f>IFERROR(__xludf.DUMMYFUNCTION("IF(
  OR($AJ789=""Full Payment"",$AJ789=""P1"", ISBLANK($K789)),
  """",
  IF(
    OR(
      $Q789=""Standard Booking, P2"",
      $Q789=""Standard Booking, P3"",
      $Q789=""Standard Booking, P4""
    ),
    LET(
      resDate,   $K789,
      tourDate,"&amp;"  $N789,
      monthCount, DATEDIF(resDate, tourDate, ""M"") + 1,
      secondDates, ARRAYFORMULA(
        DATE(
          YEAR(resDate),
          MONTH(resDate) + SEQUENCE(monthCount),
          2
        )
      ),
      validDates, FILTER(
        sec"&amp;"ondDates,
        (secondDates &gt; resDate + 2) *
        (secondDates &lt;= tourDate - 3)
      ),
      IF(
        OR($AJ789=""P2"", $AJ789=""P3"", $AJ789=""P4""),
        IF(
          COUNTA(validDates) &lt; 2,
          """",
          TEXT(INDEX(validDates"&amp;", 2), ""mmm d, yyyy"")
        ),
        IF(
          COUNTA(validDates) &lt; 2,
          """",
          TEXTJOIN("", "", TRUE,
            TEXT(INDEX(validDates, 1), ""mmm d, yyyy""),
            TEXT(INDEX(validDates, 2), ""mmm d, yyyy"")
          )
 "&amp;"       )
      )
    ),
    """"
  )
)
"),"")</f>
        <v/>
      </c>
      <c r="BA789" s="65" t="str">
        <f t="shared" si="13"/>
        <v/>
      </c>
      <c r="BB789" s="63"/>
      <c r="BC789" s="64"/>
      <c r="BD789" s="64"/>
      <c r="BE789" s="64"/>
      <c r="BF789" s="64" t="str">
        <f>IFERROR(__xludf.DUMMYFUNCTION("IF(
  OR($AJ789=""Full Payment"",$AJ789=""P1"", $AJ789=""P2""),
  """",
  IF(
    AND(
      NOT(ISBLANK($K789)),
      OR(
        Q789=""Standard Booking, P3"",
        Q789=""Standard Booking, P4""
      )
    ),
    LET(
      resDate,   $K789,
      "&amp;"tourDate,  $N789,
      monthCount, DATEDIF(resDate, tourDate, ""M"") + 1,
      secondDates, ARRAYFORMULA(
        DATE(
          YEAR(resDate),
          MONTH(resDate) + SEQUENCE(monthCount),
          2
        )
      ),
      validDates, FILTER(
  "&amp;"      secondDates,
        (secondDates &gt; resDate + 2) *
        (secondDates &lt;= tourDate - 3)
      ),
      IF(
        $AJ789=""P4"",
        IF(
          COUNTA(validDates) &lt; 3,
          """",
          TEXT(INDEX(validDates, 3), ""mmm d, yyyy"")
  "&amp;"      ),
        IF(
          $AJ789=""P3"",
          IF(
            COUNTA(validDates) &lt; 3,
            """",
            TEXT(INDEX(validDates, 3), ""mmm d, yyyy"")
          ),
          IF(
            COUNTA(validDates) &lt; 3,
            """",
    "&amp;"        TEXTJOIN("", "", TRUE,
              TEXT(INDEX(validDates, 1), ""mmm d, yyyy""),
              TEXT(INDEX(validDates, 2), ""mmm d, yyyy""),
              TEXT(INDEX(validDates, 3), ""mmm d, yyyy"")
            )
          )
        )
      )
    "&amp;"),
    """"
  )
)
"),"")</f>
        <v/>
      </c>
      <c r="BG789" s="65" t="str">
        <f t="shared" si="14"/>
        <v/>
      </c>
      <c r="BH789" s="63"/>
      <c r="BI789" s="64"/>
      <c r="BJ789" s="64"/>
      <c r="BK789" s="64"/>
      <c r="BL789" s="64" t="str">
        <f>IFERROR(__xludf.DUMMYFUNCTION("IF(
  OR($AJ789=""Full Payment"",$AJ789=""P1"",$AJ789=""P2"",$AJ789=""P3""),
  """",
  IF(
    AND(
      NOT(ISBLANK($K789)),
      $Q789=""Standard Booking, P4""
    ),
    LET(
      resDate,   $K789,
      tourDate,  $N789,
      monthCount, DATEDIF(r"&amp;"esDate, tourDate, ""M"") + 1,
      secondDates, ARRAYFORMULA(
        DATE(
          YEAR(resDate),
          MONTH(resDate) + SEQUENCE(monthCount),
          2
        )
      ),
      validDates, FILTER(
        secondDates,
        (secondDates &gt; res"&amp;"Date + 2) *
        (secondDates &lt;= tourDate - 3)
      ),
      IF(
        $AJ789=""P4"",
        IF(
          COUNTA(validDates) &lt; 4,
          """",
          TEXT(
            INDEX(validDates, 4),
            ""mmm d, yyyy""
          )
        ),
"&amp;"        IF(
          COUNTA(validDates) &lt; 4,
          """",
          TEXTJOIN(
            "", "", TRUE,
            TEXT(INDEX(validDates, 1), ""mmm d, yyyy""),
            TEXT(INDEX(validDates, 2), ""mmm d, yyyy""),
            TEXT(INDEX(validDates"&amp;", 3), ""mmm d, yyyy""),
            TEXT(INDEX(validDates, 4), ""mmm d, yyyy"")
          )
        )
      )
    ),
    """"
  )
)
"),"")</f>
        <v/>
      </c>
      <c r="BM789" s="65" t="str">
        <f t="shared" si="15"/>
        <v/>
      </c>
      <c r="BN789" s="66"/>
      <c r="BO789" s="67"/>
      <c r="BP789" s="49" t="b">
        <v>0</v>
      </c>
      <c r="BQ789" s="49" t="b">
        <v>0</v>
      </c>
      <c r="BR789" s="68"/>
      <c r="BS789" s="69"/>
      <c r="BT789" s="70" t="b">
        <v>0</v>
      </c>
      <c r="BU789" s="71"/>
      <c r="BV789" s="72"/>
      <c r="BW789" s="86" t="b">
        <v>0</v>
      </c>
      <c r="BX789" s="87"/>
    </row>
    <row r="790">
      <c r="A790" s="35" t="str">
        <f t="shared" si="1"/>
        <v/>
      </c>
      <c r="B790" s="36" t="str">
        <f t="shared" si="2"/>
        <v/>
      </c>
      <c r="C790" s="36" t="str">
        <f t="array" ref="C790">IF(
  M790="",
  "",
  IFERROR(
    INDEX(
      '{INDEX} Tour Packages'!$A:$ZZ,
      MATCH(
        M790,
        INDEX(
          '{INDEX} Tour Packages'!$A:$ZZ,
          ,
          MATCH("Tour Package Name", '{INDEX} Tour Packages'!$4:$4, 0)
        ),
        0
      ),
      MATCH("Tour Code", '{INDEX} Tour Packages'!$4:$4, 0)
    ),
    "XXX"
  )
)
</f>
        <v/>
      </c>
      <c r="D790" s="36" t="str">
        <f t="shared" si="3"/>
        <v/>
      </c>
      <c r="E790" s="36" t="str">
        <f t="shared" si="4"/>
        <v/>
      </c>
      <c r="F790" s="37" t="str">
        <f t="shared" si="5"/>
        <v/>
      </c>
      <c r="G790" s="89"/>
      <c r="H790" s="89"/>
      <c r="I790" s="90"/>
      <c r="J790" s="40" t="str">
        <f t="shared" si="16"/>
        <v> </v>
      </c>
      <c r="K790" s="91"/>
      <c r="L790" s="55"/>
      <c r="M790" s="55"/>
      <c r="N790" s="91"/>
      <c r="O790" s="43" t="str">
        <f>IFERROR(__xludf.DUMMYFUNCTION("IF(N790="""","""",IFERROR(
  N790 + VALUE(REGEXEXTRACT(P790, ""(\d+)\s+Days"")),
  """"
)
)"),"")</f>
        <v/>
      </c>
      <c r="P790" s="43" t="str">
        <f t="array" ref="P790">IFERROR(
  INDEX(
    INDEX('{INDEX} Tour Packages'!$A:$ZZ, , MATCH(P$3, '{INDEX} Tour Packages'!$4:$4, 0)),
    MATCH(M790, INDEX('{INDEX} Tour Packages'!$A:$ZZ,0, MATCH("Tour Package Name", '{INDEX} Tour Packages'!$4:$4, 0)), 0)
  ),
"")
</f>
        <v/>
      </c>
      <c r="Q790" s="44" t="str">
        <f t="shared" si="7"/>
        <v/>
      </c>
      <c r="R790" s="44" t="str">
        <f>IFERROR(__xludf.DUMMYFUNCTION("IF(OR(ISBLANK(K790), ISBLANK(N790)), """", 
  LET(
    resDate, K790,
    tourDate, N790,
    monthCount, MAX(0, DATEDIF(resDate, tourDate - 3, ""M"") + 1),
    secondDates, ARRAYFORMULA(DATE(YEAR(resDate), MONTH(resDate) + SEQUENCE(monthCount), 2)),
    "&amp;"validDates, FILTER(secondDates, (secondDates &gt; resDate + 2) * (secondDates &lt;= tourDate - 3)),
    IF(ISERROR(validDates), 0, COUNTA(validDates))
  )
)
"),"")</f>
        <v/>
      </c>
      <c r="S790" s="44" t="str">
        <f t="shared" si="8"/>
        <v/>
      </c>
      <c r="T790" s="45" t="str">
        <f t="array" ref="T790">IF(ISBLANK(BO790),IFERROR(
  INDEX(
    INDEX('{INDEX} Payment Terms'!$A:$G, , MATCH(T$3, '{INDEX} Payment Terms'!$4:$4, 0)),
    MATCH(Q790, INDEX('{INDEX} Payment Terms'!$A:$G,0, MATCH("Payment Condition", '{INDEX} Payment Terms'!$4:$4, 0)), 0)
  ),
""),"Cancelled")
</f>
        <v/>
      </c>
      <c r="U790" s="46" t="b">
        <v>0</v>
      </c>
      <c r="V790" s="47" t="str">
        <f>IFERROR(__xludf.DUMMYFUNCTION("IF(OR(L790=""Duo Booking"", L790=""Group Booking""),
IF(U790=FALSE,"""",
    LET(
      bookingType, L790,
      tour, M790,
      mainFirst, H790,
      mainLast, I790,
      mainEmail, G790,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$L$4:L790, bookingType,
          $M$4:M790, tour,
          $H$4:H790, mainFirst,
          $I$4:I790, mainLast,
          $G$4:G790, mainEmail
        ),
        ""000""
      ),
  "&amp;"    baseID &amp; ""-"" &amp; memberNumber
    )
  ),
  """"
)
"),"")</f>
        <v/>
      </c>
      <c r="W790" s="48"/>
      <c r="X790" s="85" t="b">
        <v>0</v>
      </c>
      <c r="Y790" s="85" t="b">
        <v>0</v>
      </c>
      <c r="Z790" s="85" t="b">
        <v>0</v>
      </c>
      <c r="AA790" s="50"/>
      <c r="AB790" s="51"/>
      <c r="AC790" s="85" t="b">
        <v>0</v>
      </c>
      <c r="AD790" s="92"/>
      <c r="AE790" s="88"/>
      <c r="AF790" s="36" t="str">
        <f t="array" ref="AF790">IF(M790="","",INDEX(
      '{INDEX} Tour Packages'!$A:$ZP,
      MATCH($M790, '{INDEX} Tour Packages'!$A:$A, 0),
      MATCH(AF$3, '{INDEX} Tour Packages'!$4:$4, 0)
    ))</f>
        <v/>
      </c>
      <c r="AG790" s="36" t="str">
        <f t="array" ref="AG790">IF(M790="","",INDEX(
      '{INDEX} Tour Packages'!$A:$ZP,
      MATCH($M790, '{INDEX} Tour Packages'!$A:$A, 0),
      MATCH(AG$3, '{INDEX} Tour Packages'!$4:$4, 0)
    ))</f>
        <v/>
      </c>
      <c r="AH790" s="36" t="str">
        <f t="array" ref="AH790">IF(M790="","",INDEX(
      '{INDEX} Tour Packages'!$A:$ZP,
      MATCH($M790, '{INDEX} Tour Packages'!$A:$A, 0),
      MATCH(AH$3, '{INDEX} Tour Packages'!$4:$4, 0)
    ))</f>
        <v/>
      </c>
      <c r="AI790" s="54" t="str">
        <f t="shared" si="9"/>
        <v/>
      </c>
      <c r="AJ790" s="42"/>
      <c r="AK790" s="55"/>
      <c r="AL790" s="46" t="b">
        <v>0</v>
      </c>
      <c r="AM790" s="56"/>
      <c r="AN790" s="57" t="str">
        <f t="shared" si="10"/>
        <v/>
      </c>
      <c r="AO790" s="58" t="str">
        <f t="shared" si="11"/>
        <v/>
      </c>
      <c r="AP790" s="59"/>
      <c r="AQ790" s="60"/>
      <c r="AR790" s="61"/>
      <c r="AS790" s="61"/>
      <c r="AT790" s="61" t="str">
        <f>IFERROR(__xludf.DUMMYFUNCTION("IF( 
  OR($AJ790=""Full Payment"", ISBLANK($K790)),
  """",
  IF(
    OR(
      Q790=""Standard Booking, P1"",
      Q790=""Standard Booking, P2"",
      Q790=""Standard Booking, P3"",
      Q790=""Standard Booking, P4""
    ),
    LET(
      resDate,   $"&amp;"K790,
      tourDate,  $N790,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0" s="62" t="str">
        <f t="shared" si="12"/>
        <v/>
      </c>
      <c r="AV790" s="63"/>
      <c r="AW790" s="64"/>
      <c r="AX790" s="64"/>
      <c r="AY790" s="64"/>
      <c r="AZ790" s="64" t="str">
        <f>IFERROR(__xludf.DUMMYFUNCTION("IF(
  OR($AJ790=""Full Payment"",$AJ790=""P1"", ISBLANK($K790)),
  """",
  IF(
    OR(
      $Q790=""Standard Booking, P2"",
      $Q790=""Standard Booking, P3"",
      $Q790=""Standard Booking, P4""
    ),
    LET(
      resDate,   $K790,
      tourDate,"&amp;"  $N790,
      monthCount, DATEDIF(resDate, tourDate, ""M"") + 1,
      secondDates, ARRAYFORMULA(
        DATE(
          YEAR(resDate),
          MONTH(resDate) + SEQUENCE(monthCount),
          2
        )
      ),
      validDates, FILTER(
        sec"&amp;"ondDates,
        (secondDates &gt; resDate + 2) *
        (secondDates &lt;= tourDate - 3)
      ),
      IF(
        OR($AJ790=""P2"", $AJ790=""P3"", $AJ790=""P4""),
        IF(
          COUNTA(validDates) &lt; 2,
          """",
          TEXT(INDEX(validDates"&amp;", 2), ""mmm d, yyyy"")
        ),
        IF(
          COUNTA(validDates) &lt; 2,
          """",
          TEXTJOIN("", "", TRUE,
            TEXT(INDEX(validDates, 1), ""mmm d, yyyy""),
            TEXT(INDEX(validDates, 2), ""mmm d, yyyy"")
          )
 "&amp;"       )
      )
    ),
    """"
  )
)
"),"")</f>
        <v/>
      </c>
      <c r="BA790" s="65" t="str">
        <f t="shared" si="13"/>
        <v/>
      </c>
      <c r="BB790" s="63"/>
      <c r="BC790" s="64"/>
      <c r="BD790" s="64"/>
      <c r="BE790" s="64"/>
      <c r="BF790" s="64" t="str">
        <f>IFERROR(__xludf.DUMMYFUNCTION("IF(
  OR($AJ790=""Full Payment"",$AJ790=""P1"", $AJ790=""P2""),
  """",
  IF(
    AND(
      NOT(ISBLANK($K790)),
      OR(
        Q790=""Standard Booking, P3"",
        Q790=""Standard Booking, P4""
      )
    ),
    LET(
      resDate,   $K790,
      "&amp;"tourDate,  $N790,
      monthCount, DATEDIF(resDate, tourDate, ""M"") + 1,
      secondDates, ARRAYFORMULA(
        DATE(
          YEAR(resDate),
          MONTH(resDate) + SEQUENCE(monthCount),
          2
        )
      ),
      validDates, FILTER(
  "&amp;"      secondDates,
        (secondDates &gt; resDate + 2) *
        (secondDates &lt;= tourDate - 3)
      ),
      IF(
        $AJ790=""P4"",
        IF(
          COUNTA(validDates) &lt; 3,
          """",
          TEXT(INDEX(validDates, 3), ""mmm d, yyyy"")
  "&amp;"      ),
        IF(
          $AJ790=""P3"",
          IF(
            COUNTA(validDates) &lt; 3,
            """",
            TEXT(INDEX(validDates, 3), ""mmm d, yyyy"")
          ),
          IF(
            COUNTA(validDates) &lt; 3,
            """",
    "&amp;"        TEXTJOIN("", "", TRUE,
              TEXT(INDEX(validDates, 1), ""mmm d, yyyy""),
              TEXT(INDEX(validDates, 2), ""mmm d, yyyy""),
              TEXT(INDEX(validDates, 3), ""mmm d, yyyy"")
            )
          )
        )
      )
    "&amp;"),
    """"
  )
)
"),"")</f>
        <v/>
      </c>
      <c r="BG790" s="65" t="str">
        <f t="shared" si="14"/>
        <v/>
      </c>
      <c r="BH790" s="63"/>
      <c r="BI790" s="64"/>
      <c r="BJ790" s="64"/>
      <c r="BK790" s="64"/>
      <c r="BL790" s="64" t="str">
        <f>IFERROR(__xludf.DUMMYFUNCTION("IF(
  OR($AJ790=""Full Payment"",$AJ790=""P1"",$AJ790=""P2"",$AJ790=""P3""),
  """",
  IF(
    AND(
      NOT(ISBLANK($K790)),
      $Q790=""Standard Booking, P4""
    ),
    LET(
      resDate,   $K790,
      tourDate,  $N790,
      monthCount, DATEDIF(r"&amp;"esDate, tourDate, ""M"") + 1,
      secondDates, ARRAYFORMULA(
        DATE(
          YEAR(resDate),
          MONTH(resDate) + SEQUENCE(monthCount),
          2
        )
      ),
      validDates, FILTER(
        secondDates,
        (secondDates &gt; res"&amp;"Date + 2) *
        (secondDates &lt;= tourDate - 3)
      ),
      IF(
        $AJ790=""P4"",
        IF(
          COUNTA(validDates) &lt; 4,
          """",
          TEXT(
            INDEX(validDates, 4),
            ""mmm d, yyyy""
          )
        ),
"&amp;"        IF(
          COUNTA(validDates) &lt; 4,
          """",
          TEXTJOIN(
            "", "", TRUE,
            TEXT(INDEX(validDates, 1), ""mmm d, yyyy""),
            TEXT(INDEX(validDates, 2), ""mmm d, yyyy""),
            TEXT(INDEX(validDates"&amp;", 3), ""mmm d, yyyy""),
            TEXT(INDEX(validDates, 4), ""mmm d, yyyy"")
          )
        )
      )
    ),
    """"
  )
)
"),"")</f>
        <v/>
      </c>
      <c r="BM790" s="65" t="str">
        <f t="shared" si="15"/>
        <v/>
      </c>
      <c r="BN790" s="66"/>
      <c r="BO790" s="67"/>
      <c r="BP790" s="49" t="b">
        <v>0</v>
      </c>
      <c r="BQ790" s="49" t="b">
        <v>0</v>
      </c>
      <c r="BR790" s="68"/>
      <c r="BS790" s="69"/>
      <c r="BT790" s="70" t="b">
        <v>0</v>
      </c>
      <c r="BU790" s="71"/>
      <c r="BV790" s="72"/>
      <c r="BW790" s="86" t="b">
        <v>0</v>
      </c>
      <c r="BX790" s="87"/>
    </row>
    <row r="791">
      <c r="A791" s="35" t="str">
        <f t="shared" si="1"/>
        <v/>
      </c>
      <c r="B791" s="36" t="str">
        <f t="shared" si="2"/>
        <v/>
      </c>
      <c r="C791" s="36" t="str">
        <f t="array" ref="C791">IF(
  M791="",
  "",
  IFERROR(
    INDEX(
      '{INDEX} Tour Packages'!$A:$ZZ,
      MATCH(
        M791,
        INDEX(
          '{INDEX} Tour Packages'!$A:$ZZ,
          ,
          MATCH("Tour Package Name", '{INDEX} Tour Packages'!$4:$4, 0)
        ),
        0
      ),
      MATCH("Tour Code", '{INDEX} Tour Packages'!$4:$4, 0)
    ),
    "XXX"
  )
)
</f>
        <v/>
      </c>
      <c r="D791" s="36" t="str">
        <f t="shared" si="3"/>
        <v/>
      </c>
      <c r="E791" s="36" t="str">
        <f t="shared" si="4"/>
        <v/>
      </c>
      <c r="F791" s="37" t="str">
        <f t="shared" si="5"/>
        <v/>
      </c>
      <c r="G791" s="89"/>
      <c r="H791" s="89"/>
      <c r="I791" s="90"/>
      <c r="J791" s="40" t="str">
        <f t="shared" si="16"/>
        <v> </v>
      </c>
      <c r="K791" s="91"/>
      <c r="L791" s="55"/>
      <c r="M791" s="55"/>
      <c r="N791" s="91"/>
      <c r="O791" s="43" t="str">
        <f>IFERROR(__xludf.DUMMYFUNCTION("IF(N791="""","""",IFERROR(
  N791 + VALUE(REGEXEXTRACT(P791, ""(\d+)\s+Days"")),
  """"
)
)"),"")</f>
        <v/>
      </c>
      <c r="P791" s="43" t="str">
        <f t="array" ref="P791">IFERROR(
  INDEX(
    INDEX('{INDEX} Tour Packages'!$A:$ZZ, , MATCH(P$3, '{INDEX} Tour Packages'!$4:$4, 0)),
    MATCH(M791, INDEX('{INDEX} Tour Packages'!$A:$ZZ,0, MATCH("Tour Package Name", '{INDEX} Tour Packages'!$4:$4, 0)), 0)
  ),
"")
</f>
        <v/>
      </c>
      <c r="Q791" s="44" t="str">
        <f t="shared" si="7"/>
        <v/>
      </c>
      <c r="R791" s="44" t="str">
        <f>IFERROR(__xludf.DUMMYFUNCTION("IF(OR(ISBLANK(K791), ISBLANK(N791)), """", 
  LET(
    resDate, K791,
    tourDate, N791,
    monthCount, MAX(0, DATEDIF(resDate, tourDate - 3, ""M"") + 1),
    secondDates, ARRAYFORMULA(DATE(YEAR(resDate), MONTH(resDate) + SEQUENCE(monthCount), 2)),
    "&amp;"validDates, FILTER(secondDates, (secondDates &gt; resDate + 2) * (secondDates &lt;= tourDate - 3)),
    IF(ISERROR(validDates), 0, COUNTA(validDates))
  )
)
"),"")</f>
        <v/>
      </c>
      <c r="S791" s="44" t="str">
        <f t="shared" si="8"/>
        <v/>
      </c>
      <c r="T791" s="45" t="str">
        <f t="array" ref="T791">IF(ISBLANK(BO791),IFERROR(
  INDEX(
    INDEX('{INDEX} Payment Terms'!$A:$G, , MATCH(T$3, '{INDEX} Payment Terms'!$4:$4, 0)),
    MATCH(Q791, INDEX('{INDEX} Payment Terms'!$A:$G,0, MATCH("Payment Condition", '{INDEX} Payment Terms'!$4:$4, 0)), 0)
  ),
""),"Cancelled")
</f>
        <v/>
      </c>
      <c r="U791" s="46" t="b">
        <v>0</v>
      </c>
      <c r="V791" s="47" t="str">
        <f>IFERROR(__xludf.DUMMYFUNCTION("IF(OR(L791=""Duo Booking"", L791=""Group Booking""),
IF(U791=FALSE,"""",
    LET(
      bookingType, L791,
      tour, M791,
      mainFirst, H791,
      mainLast, I791,
      mainEmail, G791,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$L$4:L791, bookingType,
          $M$4:M791, tour,
          $H$4:H791, mainFirst,
          $I$4:I791, mainLast,
          $G$4:G791, mainEmail
        ),
        ""000""
      ),
  "&amp;"    baseID &amp; ""-"" &amp; memberNumber
    )
  ),
  """"
)
"),"")</f>
        <v/>
      </c>
      <c r="W791" s="48"/>
      <c r="X791" s="85" t="b">
        <v>0</v>
      </c>
      <c r="Y791" s="85" t="b">
        <v>0</v>
      </c>
      <c r="Z791" s="85" t="b">
        <v>0</v>
      </c>
      <c r="AA791" s="50"/>
      <c r="AB791" s="51"/>
      <c r="AC791" s="85" t="b">
        <v>0</v>
      </c>
      <c r="AD791" s="92"/>
      <c r="AE791" s="88"/>
      <c r="AF791" s="36" t="str">
        <f t="array" ref="AF791">IF(M791="","",INDEX(
      '{INDEX} Tour Packages'!$A:$ZP,
      MATCH($M791, '{INDEX} Tour Packages'!$A:$A, 0),
      MATCH(AF$3, '{INDEX} Tour Packages'!$4:$4, 0)
    ))</f>
        <v/>
      </c>
      <c r="AG791" s="36" t="str">
        <f t="array" ref="AG791">IF(M791="","",INDEX(
      '{INDEX} Tour Packages'!$A:$ZP,
      MATCH($M791, '{INDEX} Tour Packages'!$A:$A, 0),
      MATCH(AG$3, '{INDEX} Tour Packages'!$4:$4, 0)
    ))</f>
        <v/>
      </c>
      <c r="AH791" s="36" t="str">
        <f t="array" ref="AH791">IF(M791="","",INDEX(
      '{INDEX} Tour Packages'!$A:$ZP,
      MATCH($M791, '{INDEX} Tour Packages'!$A:$A, 0),
      MATCH(AH$3, '{INDEX} Tour Packages'!$4:$4, 0)
    ))</f>
        <v/>
      </c>
      <c r="AI791" s="54" t="str">
        <f t="shared" si="9"/>
        <v/>
      </c>
      <c r="AJ791" s="42"/>
      <c r="AK791" s="55"/>
      <c r="AL791" s="46" t="b">
        <v>0</v>
      </c>
      <c r="AM791" s="56"/>
      <c r="AN791" s="57" t="str">
        <f t="shared" si="10"/>
        <v/>
      </c>
      <c r="AO791" s="58" t="str">
        <f t="shared" si="11"/>
        <v/>
      </c>
      <c r="AP791" s="59"/>
      <c r="AQ791" s="60"/>
      <c r="AR791" s="61"/>
      <c r="AS791" s="61"/>
      <c r="AT791" s="61" t="str">
        <f>IFERROR(__xludf.DUMMYFUNCTION("IF( 
  OR($AJ791=""Full Payment"", ISBLANK($K791)),
  """",
  IF(
    OR(
      Q791=""Standard Booking, P1"",
      Q791=""Standard Booking, P2"",
      Q791=""Standard Booking, P3"",
      Q791=""Standard Booking, P4""
    ),
    LET(
      resDate,   $"&amp;"K791,
      tourDate,  $N791,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1" s="62" t="str">
        <f t="shared" si="12"/>
        <v/>
      </c>
      <c r="AV791" s="63"/>
      <c r="AW791" s="64"/>
      <c r="AX791" s="64"/>
      <c r="AY791" s="64"/>
      <c r="AZ791" s="64" t="str">
        <f>IFERROR(__xludf.DUMMYFUNCTION("IF(
  OR($AJ791=""Full Payment"",$AJ791=""P1"", ISBLANK($K791)),
  """",
  IF(
    OR(
      $Q791=""Standard Booking, P2"",
      $Q791=""Standard Booking, P3"",
      $Q791=""Standard Booking, P4""
    ),
    LET(
      resDate,   $K791,
      tourDate,"&amp;"  $N791,
      monthCount, DATEDIF(resDate, tourDate, ""M"") + 1,
      secondDates, ARRAYFORMULA(
        DATE(
          YEAR(resDate),
          MONTH(resDate) + SEQUENCE(monthCount),
          2
        )
      ),
      validDates, FILTER(
        sec"&amp;"ondDates,
        (secondDates &gt; resDate + 2) *
        (secondDates &lt;= tourDate - 3)
      ),
      IF(
        OR($AJ791=""P2"", $AJ791=""P3"", $AJ791=""P4""),
        IF(
          COUNTA(validDates) &lt; 2,
          """",
          TEXT(INDEX(validDates"&amp;", 2), ""mmm d, yyyy"")
        ),
        IF(
          COUNTA(validDates) &lt; 2,
          """",
          TEXTJOIN("", "", TRUE,
            TEXT(INDEX(validDates, 1), ""mmm d, yyyy""),
            TEXT(INDEX(validDates, 2), ""mmm d, yyyy"")
          )
 "&amp;"       )
      )
    ),
    """"
  )
)
"),"")</f>
        <v/>
      </c>
      <c r="BA791" s="65" t="str">
        <f t="shared" si="13"/>
        <v/>
      </c>
      <c r="BB791" s="63"/>
      <c r="BC791" s="64"/>
      <c r="BD791" s="64"/>
      <c r="BE791" s="64"/>
      <c r="BF791" s="64" t="str">
        <f>IFERROR(__xludf.DUMMYFUNCTION("IF(
  OR($AJ791=""Full Payment"",$AJ791=""P1"", $AJ791=""P2""),
  """",
  IF(
    AND(
      NOT(ISBLANK($K791)),
      OR(
        Q791=""Standard Booking, P3"",
        Q791=""Standard Booking, P4""
      )
    ),
    LET(
      resDate,   $K791,
      "&amp;"tourDate,  $N791,
      monthCount, DATEDIF(resDate, tourDate, ""M"") + 1,
      secondDates, ARRAYFORMULA(
        DATE(
          YEAR(resDate),
          MONTH(resDate) + SEQUENCE(monthCount),
          2
        )
      ),
      validDates, FILTER(
  "&amp;"      secondDates,
        (secondDates &gt; resDate + 2) *
        (secondDates &lt;= tourDate - 3)
      ),
      IF(
        $AJ791=""P4"",
        IF(
          COUNTA(validDates) &lt; 3,
          """",
          TEXT(INDEX(validDates, 3), ""mmm d, yyyy"")
  "&amp;"      ),
        IF(
          $AJ791=""P3"",
          IF(
            COUNTA(validDates) &lt; 3,
            """",
            TEXT(INDEX(validDates, 3), ""mmm d, yyyy"")
          ),
          IF(
            COUNTA(validDates) &lt; 3,
            """",
    "&amp;"        TEXTJOIN("", "", TRUE,
              TEXT(INDEX(validDates, 1), ""mmm d, yyyy""),
              TEXT(INDEX(validDates, 2), ""mmm d, yyyy""),
              TEXT(INDEX(validDates, 3), ""mmm d, yyyy"")
            )
          )
        )
      )
    "&amp;"),
    """"
  )
)
"),"")</f>
        <v/>
      </c>
      <c r="BG791" s="65" t="str">
        <f t="shared" si="14"/>
        <v/>
      </c>
      <c r="BH791" s="63"/>
      <c r="BI791" s="64"/>
      <c r="BJ791" s="64"/>
      <c r="BK791" s="64"/>
      <c r="BL791" s="64" t="str">
        <f>IFERROR(__xludf.DUMMYFUNCTION("IF(
  OR($AJ791=""Full Payment"",$AJ791=""P1"",$AJ791=""P2"",$AJ791=""P3""),
  """",
  IF(
    AND(
      NOT(ISBLANK($K791)),
      $Q791=""Standard Booking, P4""
    ),
    LET(
      resDate,   $K791,
      tourDate,  $N791,
      monthCount, DATEDIF(r"&amp;"esDate, tourDate, ""M"") + 1,
      secondDates, ARRAYFORMULA(
        DATE(
          YEAR(resDate),
          MONTH(resDate) + SEQUENCE(monthCount),
          2
        )
      ),
      validDates, FILTER(
        secondDates,
        (secondDates &gt; res"&amp;"Date + 2) *
        (secondDates &lt;= tourDate - 3)
      ),
      IF(
        $AJ791=""P4"",
        IF(
          COUNTA(validDates) &lt; 4,
          """",
          TEXT(
            INDEX(validDates, 4),
            ""mmm d, yyyy""
          )
        ),
"&amp;"        IF(
          COUNTA(validDates) &lt; 4,
          """",
          TEXTJOIN(
            "", "", TRUE,
            TEXT(INDEX(validDates, 1), ""mmm d, yyyy""),
            TEXT(INDEX(validDates, 2), ""mmm d, yyyy""),
            TEXT(INDEX(validDates"&amp;", 3), ""mmm d, yyyy""),
            TEXT(INDEX(validDates, 4), ""mmm d, yyyy"")
          )
        )
      )
    ),
    """"
  )
)
"),"")</f>
        <v/>
      </c>
      <c r="BM791" s="65" t="str">
        <f t="shared" si="15"/>
        <v/>
      </c>
      <c r="BN791" s="66"/>
      <c r="BO791" s="67"/>
      <c r="BP791" s="49" t="b">
        <v>0</v>
      </c>
      <c r="BQ791" s="49" t="b">
        <v>0</v>
      </c>
      <c r="BR791" s="68"/>
      <c r="BS791" s="69"/>
      <c r="BT791" s="70" t="b">
        <v>0</v>
      </c>
      <c r="BU791" s="71"/>
      <c r="BV791" s="72"/>
      <c r="BW791" s="86" t="b">
        <v>0</v>
      </c>
      <c r="BX791" s="87"/>
    </row>
    <row r="792">
      <c r="A792" s="35" t="str">
        <f t="shared" si="1"/>
        <v/>
      </c>
      <c r="B792" s="36" t="str">
        <f t="shared" si="2"/>
        <v/>
      </c>
      <c r="C792" s="36" t="str">
        <f t="array" ref="C792">IF(
  M792="",
  "",
  IFERROR(
    INDEX(
      '{INDEX} Tour Packages'!$A:$ZZ,
      MATCH(
        M792,
        INDEX(
          '{INDEX} Tour Packages'!$A:$ZZ,
          ,
          MATCH("Tour Package Name", '{INDEX} Tour Packages'!$4:$4, 0)
        ),
        0
      ),
      MATCH("Tour Code", '{INDEX} Tour Packages'!$4:$4, 0)
    ),
    "XXX"
  )
)
</f>
        <v/>
      </c>
      <c r="D792" s="36" t="str">
        <f t="shared" si="3"/>
        <v/>
      </c>
      <c r="E792" s="36" t="str">
        <f t="shared" si="4"/>
        <v/>
      </c>
      <c r="F792" s="37" t="str">
        <f t="shared" si="5"/>
        <v/>
      </c>
      <c r="G792" s="89"/>
      <c r="H792" s="89"/>
      <c r="I792" s="90"/>
      <c r="J792" s="40" t="str">
        <f t="shared" si="16"/>
        <v> </v>
      </c>
      <c r="K792" s="91"/>
      <c r="L792" s="55"/>
      <c r="M792" s="55"/>
      <c r="N792" s="91"/>
      <c r="O792" s="43" t="str">
        <f>IFERROR(__xludf.DUMMYFUNCTION("IF(N792="""","""",IFERROR(
  N792 + VALUE(REGEXEXTRACT(P792, ""(\d+)\s+Days"")),
  """"
)
)"),"")</f>
        <v/>
      </c>
      <c r="P792" s="43" t="str">
        <f t="array" ref="P792">IFERROR(
  INDEX(
    INDEX('{INDEX} Tour Packages'!$A:$ZZ, , MATCH(P$3, '{INDEX} Tour Packages'!$4:$4, 0)),
    MATCH(M792, INDEX('{INDEX} Tour Packages'!$A:$ZZ,0, MATCH("Tour Package Name", '{INDEX} Tour Packages'!$4:$4, 0)), 0)
  ),
"")
</f>
        <v/>
      </c>
      <c r="Q792" s="44" t="str">
        <f t="shared" si="7"/>
        <v/>
      </c>
      <c r="R792" s="44" t="str">
        <f>IFERROR(__xludf.DUMMYFUNCTION("IF(OR(ISBLANK(K792), ISBLANK(N792)), """", 
  LET(
    resDate, K792,
    tourDate, N792,
    monthCount, MAX(0, DATEDIF(resDate, tourDate - 3, ""M"") + 1),
    secondDates, ARRAYFORMULA(DATE(YEAR(resDate), MONTH(resDate) + SEQUENCE(monthCount), 2)),
    "&amp;"validDates, FILTER(secondDates, (secondDates &gt; resDate + 2) * (secondDates &lt;= tourDate - 3)),
    IF(ISERROR(validDates), 0, COUNTA(validDates))
  )
)
"),"")</f>
        <v/>
      </c>
      <c r="S792" s="44" t="str">
        <f t="shared" si="8"/>
        <v/>
      </c>
      <c r="T792" s="45" t="str">
        <f t="array" ref="T792">IF(ISBLANK(BO792),IFERROR(
  INDEX(
    INDEX('{INDEX} Payment Terms'!$A:$G, , MATCH(T$3, '{INDEX} Payment Terms'!$4:$4, 0)),
    MATCH(Q792, INDEX('{INDEX} Payment Terms'!$A:$G,0, MATCH("Payment Condition", '{INDEX} Payment Terms'!$4:$4, 0)), 0)
  ),
""),"Cancelled")
</f>
        <v/>
      </c>
      <c r="U792" s="46" t="b">
        <v>0</v>
      </c>
      <c r="V792" s="47" t="str">
        <f>IFERROR(__xludf.DUMMYFUNCTION("IF(OR(L792=""Duo Booking"", L792=""Group Booking""),
IF(U792=FALSE,"""",
    LET(
      bookingType, L792,
      tour, M792,
      mainFirst, H792,
      mainLast, I792,
      mainEmail, G792,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$L$4:L792, bookingType,
          $M$4:M792, tour,
          $H$4:H792, mainFirst,
          $I$4:I792, mainLast,
          $G$4:G792, mainEmail
        ),
        ""000""
      ),
  "&amp;"    baseID &amp; ""-"" &amp; memberNumber
    )
  ),
  """"
)
"),"")</f>
        <v/>
      </c>
      <c r="W792" s="48"/>
      <c r="X792" s="85" t="b">
        <v>0</v>
      </c>
      <c r="Y792" s="85" t="b">
        <v>0</v>
      </c>
      <c r="Z792" s="85" t="b">
        <v>0</v>
      </c>
      <c r="AA792" s="50"/>
      <c r="AB792" s="51"/>
      <c r="AC792" s="85" t="b">
        <v>0</v>
      </c>
      <c r="AD792" s="92"/>
      <c r="AE792" s="88"/>
      <c r="AF792" s="36" t="str">
        <f t="array" ref="AF792">IF(M792="","",INDEX(
      '{INDEX} Tour Packages'!$A:$ZP,
      MATCH($M792, '{INDEX} Tour Packages'!$A:$A, 0),
      MATCH(AF$3, '{INDEX} Tour Packages'!$4:$4, 0)
    ))</f>
        <v/>
      </c>
      <c r="AG792" s="36" t="str">
        <f t="array" ref="AG792">IF(M792="","",INDEX(
      '{INDEX} Tour Packages'!$A:$ZP,
      MATCH($M792, '{INDEX} Tour Packages'!$A:$A, 0),
      MATCH(AG$3, '{INDEX} Tour Packages'!$4:$4, 0)
    ))</f>
        <v/>
      </c>
      <c r="AH792" s="36" t="str">
        <f t="array" ref="AH792">IF(M792="","",INDEX(
      '{INDEX} Tour Packages'!$A:$ZP,
      MATCH($M792, '{INDEX} Tour Packages'!$A:$A, 0),
      MATCH(AH$3, '{INDEX} Tour Packages'!$4:$4, 0)
    ))</f>
        <v/>
      </c>
      <c r="AI792" s="54" t="str">
        <f t="shared" si="9"/>
        <v/>
      </c>
      <c r="AJ792" s="42"/>
      <c r="AK792" s="55"/>
      <c r="AL792" s="46" t="b">
        <v>0</v>
      </c>
      <c r="AM792" s="56"/>
      <c r="AN792" s="57" t="str">
        <f t="shared" si="10"/>
        <v/>
      </c>
      <c r="AO792" s="58" t="str">
        <f t="shared" si="11"/>
        <v/>
      </c>
      <c r="AP792" s="59"/>
      <c r="AQ792" s="60"/>
      <c r="AR792" s="61"/>
      <c r="AS792" s="61"/>
      <c r="AT792" s="61" t="str">
        <f>IFERROR(__xludf.DUMMYFUNCTION("IF( 
  OR($AJ792=""Full Payment"", ISBLANK($K792)),
  """",
  IF(
    OR(
      Q792=""Standard Booking, P1"",
      Q792=""Standard Booking, P2"",
      Q792=""Standard Booking, P3"",
      Q792=""Standard Booking, P4""
    ),
    LET(
      resDate,   $"&amp;"K792,
      tourDate,  $N792,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2" s="62" t="str">
        <f t="shared" si="12"/>
        <v/>
      </c>
      <c r="AV792" s="63"/>
      <c r="AW792" s="64"/>
      <c r="AX792" s="64"/>
      <c r="AY792" s="64"/>
      <c r="AZ792" s="64" t="str">
        <f>IFERROR(__xludf.DUMMYFUNCTION("IF(
  OR($AJ792=""Full Payment"",$AJ792=""P1"", ISBLANK($K792)),
  """",
  IF(
    OR(
      $Q792=""Standard Booking, P2"",
      $Q792=""Standard Booking, P3"",
      $Q792=""Standard Booking, P4""
    ),
    LET(
      resDate,   $K792,
      tourDate,"&amp;"  $N792,
      monthCount, DATEDIF(resDate, tourDate, ""M"") + 1,
      secondDates, ARRAYFORMULA(
        DATE(
          YEAR(resDate),
          MONTH(resDate) + SEQUENCE(monthCount),
          2
        )
      ),
      validDates, FILTER(
        sec"&amp;"ondDates,
        (secondDates &gt; resDate + 2) *
        (secondDates &lt;= tourDate - 3)
      ),
      IF(
        OR($AJ792=""P2"", $AJ792=""P3"", $AJ792=""P4""),
        IF(
          COUNTA(validDates) &lt; 2,
          """",
          TEXT(INDEX(validDates"&amp;", 2), ""mmm d, yyyy"")
        ),
        IF(
          COUNTA(validDates) &lt; 2,
          """",
          TEXTJOIN("", "", TRUE,
            TEXT(INDEX(validDates, 1), ""mmm d, yyyy""),
            TEXT(INDEX(validDates, 2), ""mmm d, yyyy"")
          )
 "&amp;"       )
      )
    ),
    """"
  )
)
"),"")</f>
        <v/>
      </c>
      <c r="BA792" s="65" t="str">
        <f t="shared" si="13"/>
        <v/>
      </c>
      <c r="BB792" s="63"/>
      <c r="BC792" s="64"/>
      <c r="BD792" s="64"/>
      <c r="BE792" s="64"/>
      <c r="BF792" s="64" t="str">
        <f>IFERROR(__xludf.DUMMYFUNCTION("IF(
  OR($AJ792=""Full Payment"",$AJ792=""P1"", $AJ792=""P2""),
  """",
  IF(
    AND(
      NOT(ISBLANK($K792)),
      OR(
        Q792=""Standard Booking, P3"",
        Q792=""Standard Booking, P4""
      )
    ),
    LET(
      resDate,   $K792,
      "&amp;"tourDate,  $N792,
      monthCount, DATEDIF(resDate, tourDate, ""M"") + 1,
      secondDates, ARRAYFORMULA(
        DATE(
          YEAR(resDate),
          MONTH(resDate) + SEQUENCE(monthCount),
          2
        )
      ),
      validDates, FILTER(
  "&amp;"      secondDates,
        (secondDates &gt; resDate + 2) *
        (secondDates &lt;= tourDate - 3)
      ),
      IF(
        $AJ792=""P4"",
        IF(
          COUNTA(validDates) &lt; 3,
          """",
          TEXT(INDEX(validDates, 3), ""mmm d, yyyy"")
  "&amp;"      ),
        IF(
          $AJ792=""P3"",
          IF(
            COUNTA(validDates) &lt; 3,
            """",
            TEXT(INDEX(validDates, 3), ""mmm d, yyyy"")
          ),
          IF(
            COUNTA(validDates) &lt; 3,
            """",
    "&amp;"        TEXTJOIN("", "", TRUE,
              TEXT(INDEX(validDates, 1), ""mmm d, yyyy""),
              TEXT(INDEX(validDates, 2), ""mmm d, yyyy""),
              TEXT(INDEX(validDates, 3), ""mmm d, yyyy"")
            )
          )
        )
      )
    "&amp;"),
    """"
  )
)
"),"")</f>
        <v/>
      </c>
      <c r="BG792" s="65" t="str">
        <f t="shared" si="14"/>
        <v/>
      </c>
      <c r="BH792" s="63"/>
      <c r="BI792" s="64"/>
      <c r="BJ792" s="64"/>
      <c r="BK792" s="64"/>
      <c r="BL792" s="64" t="str">
        <f>IFERROR(__xludf.DUMMYFUNCTION("IF(
  OR($AJ792=""Full Payment"",$AJ792=""P1"",$AJ792=""P2"",$AJ792=""P3""),
  """",
  IF(
    AND(
      NOT(ISBLANK($K792)),
      $Q792=""Standard Booking, P4""
    ),
    LET(
      resDate,   $K792,
      tourDate,  $N792,
      monthCount, DATEDIF(r"&amp;"esDate, tourDate, ""M"") + 1,
      secondDates, ARRAYFORMULA(
        DATE(
          YEAR(resDate),
          MONTH(resDate) + SEQUENCE(monthCount),
          2
        )
      ),
      validDates, FILTER(
        secondDates,
        (secondDates &gt; res"&amp;"Date + 2) *
        (secondDates &lt;= tourDate - 3)
      ),
      IF(
        $AJ792=""P4"",
        IF(
          COUNTA(validDates) &lt; 4,
          """",
          TEXT(
            INDEX(validDates, 4),
            ""mmm d, yyyy""
          )
        ),
"&amp;"        IF(
          COUNTA(validDates) &lt; 4,
          """",
          TEXTJOIN(
            "", "", TRUE,
            TEXT(INDEX(validDates, 1), ""mmm d, yyyy""),
            TEXT(INDEX(validDates, 2), ""mmm d, yyyy""),
            TEXT(INDEX(validDates"&amp;", 3), ""mmm d, yyyy""),
            TEXT(INDEX(validDates, 4), ""mmm d, yyyy"")
          )
        )
      )
    ),
    """"
  )
)
"),"")</f>
        <v/>
      </c>
      <c r="BM792" s="65" t="str">
        <f t="shared" si="15"/>
        <v/>
      </c>
      <c r="BN792" s="66"/>
      <c r="BO792" s="67"/>
      <c r="BP792" s="49" t="b">
        <v>0</v>
      </c>
      <c r="BQ792" s="49" t="b">
        <v>0</v>
      </c>
      <c r="BR792" s="68"/>
      <c r="BS792" s="69"/>
      <c r="BT792" s="70" t="b">
        <v>0</v>
      </c>
      <c r="BU792" s="71"/>
      <c r="BV792" s="72"/>
      <c r="BW792" s="86" t="b">
        <v>0</v>
      </c>
      <c r="BX792" s="87"/>
    </row>
    <row r="793">
      <c r="A793" s="35" t="str">
        <f t="shared" si="1"/>
        <v/>
      </c>
      <c r="B793" s="36" t="str">
        <f t="shared" si="2"/>
        <v/>
      </c>
      <c r="C793" s="36" t="str">
        <f t="array" ref="C793">IF(
  M793="",
  "",
  IFERROR(
    INDEX(
      '{INDEX} Tour Packages'!$A:$ZZ,
      MATCH(
        M793,
        INDEX(
          '{INDEX} Tour Packages'!$A:$ZZ,
          ,
          MATCH("Tour Package Name", '{INDEX} Tour Packages'!$4:$4, 0)
        ),
        0
      ),
      MATCH("Tour Code", '{INDEX} Tour Packages'!$4:$4, 0)
    ),
    "XXX"
  )
)
</f>
        <v/>
      </c>
      <c r="D793" s="36" t="str">
        <f t="shared" si="3"/>
        <v/>
      </c>
      <c r="E793" s="36" t="str">
        <f t="shared" si="4"/>
        <v/>
      </c>
      <c r="F793" s="37" t="str">
        <f t="shared" si="5"/>
        <v/>
      </c>
      <c r="G793" s="89"/>
      <c r="H793" s="89"/>
      <c r="I793" s="90"/>
      <c r="J793" s="40" t="str">
        <f t="shared" si="16"/>
        <v> </v>
      </c>
      <c r="K793" s="91"/>
      <c r="L793" s="55"/>
      <c r="M793" s="55"/>
      <c r="N793" s="91"/>
      <c r="O793" s="43" t="str">
        <f>IFERROR(__xludf.DUMMYFUNCTION("IF(N793="""","""",IFERROR(
  N793 + VALUE(REGEXEXTRACT(P793, ""(\d+)\s+Days"")),
  """"
)
)"),"")</f>
        <v/>
      </c>
      <c r="P793" s="43" t="str">
        <f t="array" ref="P793">IFERROR(
  INDEX(
    INDEX('{INDEX} Tour Packages'!$A:$ZZ, , MATCH(P$3, '{INDEX} Tour Packages'!$4:$4, 0)),
    MATCH(M793, INDEX('{INDEX} Tour Packages'!$A:$ZZ,0, MATCH("Tour Package Name", '{INDEX} Tour Packages'!$4:$4, 0)), 0)
  ),
"")
</f>
        <v/>
      </c>
      <c r="Q793" s="44" t="str">
        <f t="shared" si="7"/>
        <v/>
      </c>
      <c r="R793" s="44" t="str">
        <f>IFERROR(__xludf.DUMMYFUNCTION("IF(OR(ISBLANK(K793), ISBLANK(N793)), """", 
  LET(
    resDate, K793,
    tourDate, N793,
    monthCount, MAX(0, DATEDIF(resDate, tourDate - 3, ""M"") + 1),
    secondDates, ARRAYFORMULA(DATE(YEAR(resDate), MONTH(resDate) + SEQUENCE(monthCount), 2)),
    "&amp;"validDates, FILTER(secondDates, (secondDates &gt; resDate + 2) * (secondDates &lt;= tourDate - 3)),
    IF(ISERROR(validDates), 0, COUNTA(validDates))
  )
)
"),"")</f>
        <v/>
      </c>
      <c r="S793" s="44" t="str">
        <f t="shared" si="8"/>
        <v/>
      </c>
      <c r="T793" s="45" t="str">
        <f t="array" ref="T793">IF(ISBLANK(BO793),IFERROR(
  INDEX(
    INDEX('{INDEX} Payment Terms'!$A:$G, , MATCH(T$3, '{INDEX} Payment Terms'!$4:$4, 0)),
    MATCH(Q793, INDEX('{INDEX} Payment Terms'!$A:$G,0, MATCH("Payment Condition", '{INDEX} Payment Terms'!$4:$4, 0)), 0)
  ),
""),"Cancelled")
</f>
        <v/>
      </c>
      <c r="U793" s="46" t="b">
        <v>0</v>
      </c>
      <c r="V793" s="47" t="str">
        <f>IFERROR(__xludf.DUMMYFUNCTION("IF(OR(L793=""Duo Booking"", L793=""Group Booking""),
IF(U793=FALSE,"""",
    LET(
      bookingType, L793,
      tour, M793,
      mainFirst, H793,
      mainLast, I793,
      mainEmail, G793,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$L$4:L793, bookingType,
          $M$4:M793, tour,
          $H$4:H793, mainFirst,
          $I$4:I793, mainLast,
          $G$4:G793, mainEmail
        ),
        ""000""
      ),
  "&amp;"    baseID &amp; ""-"" &amp; memberNumber
    )
  ),
  """"
)
"),"")</f>
        <v/>
      </c>
      <c r="W793" s="48"/>
      <c r="X793" s="85" t="b">
        <v>0</v>
      </c>
      <c r="Y793" s="85" t="b">
        <v>0</v>
      </c>
      <c r="Z793" s="85" t="b">
        <v>0</v>
      </c>
      <c r="AA793" s="50"/>
      <c r="AB793" s="51"/>
      <c r="AC793" s="85" t="b">
        <v>0</v>
      </c>
      <c r="AD793" s="92"/>
      <c r="AE793" s="88"/>
      <c r="AF793" s="36" t="str">
        <f t="array" ref="AF793">IF(M793="","",INDEX(
      '{INDEX} Tour Packages'!$A:$ZP,
      MATCH($M793, '{INDEX} Tour Packages'!$A:$A, 0),
      MATCH(AF$3, '{INDEX} Tour Packages'!$4:$4, 0)
    ))</f>
        <v/>
      </c>
      <c r="AG793" s="36" t="str">
        <f t="array" ref="AG793">IF(M793="","",INDEX(
      '{INDEX} Tour Packages'!$A:$ZP,
      MATCH($M793, '{INDEX} Tour Packages'!$A:$A, 0),
      MATCH(AG$3, '{INDEX} Tour Packages'!$4:$4, 0)
    ))</f>
        <v/>
      </c>
      <c r="AH793" s="36" t="str">
        <f t="array" ref="AH793">IF(M793="","",INDEX(
      '{INDEX} Tour Packages'!$A:$ZP,
      MATCH($M793, '{INDEX} Tour Packages'!$A:$A, 0),
      MATCH(AH$3, '{INDEX} Tour Packages'!$4:$4, 0)
    ))</f>
        <v/>
      </c>
      <c r="AI793" s="54" t="str">
        <f t="shared" si="9"/>
        <v/>
      </c>
      <c r="AJ793" s="42"/>
      <c r="AK793" s="55"/>
      <c r="AL793" s="46" t="b">
        <v>0</v>
      </c>
      <c r="AM793" s="56"/>
      <c r="AN793" s="57" t="str">
        <f t="shared" si="10"/>
        <v/>
      </c>
      <c r="AO793" s="58" t="str">
        <f t="shared" si="11"/>
        <v/>
      </c>
      <c r="AP793" s="59"/>
      <c r="AQ793" s="60"/>
      <c r="AR793" s="61"/>
      <c r="AS793" s="61"/>
      <c r="AT793" s="61" t="str">
        <f>IFERROR(__xludf.DUMMYFUNCTION("IF( 
  OR($AJ793=""Full Payment"", ISBLANK($K793)),
  """",
  IF(
    OR(
      Q793=""Standard Booking, P1"",
      Q793=""Standard Booking, P2"",
      Q793=""Standard Booking, P3"",
      Q793=""Standard Booking, P4""
    ),
    LET(
      resDate,   $"&amp;"K793,
      tourDate,  $N793,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3" s="62" t="str">
        <f t="shared" si="12"/>
        <v/>
      </c>
      <c r="AV793" s="63"/>
      <c r="AW793" s="64"/>
      <c r="AX793" s="64"/>
      <c r="AY793" s="64"/>
      <c r="AZ793" s="64" t="str">
        <f>IFERROR(__xludf.DUMMYFUNCTION("IF(
  OR($AJ793=""Full Payment"",$AJ793=""P1"", ISBLANK($K793)),
  """",
  IF(
    OR(
      $Q793=""Standard Booking, P2"",
      $Q793=""Standard Booking, P3"",
      $Q793=""Standard Booking, P4""
    ),
    LET(
      resDate,   $K793,
      tourDate,"&amp;"  $N793,
      monthCount, DATEDIF(resDate, tourDate, ""M"") + 1,
      secondDates, ARRAYFORMULA(
        DATE(
          YEAR(resDate),
          MONTH(resDate) + SEQUENCE(monthCount),
          2
        )
      ),
      validDates, FILTER(
        sec"&amp;"ondDates,
        (secondDates &gt; resDate + 2) *
        (secondDates &lt;= tourDate - 3)
      ),
      IF(
        OR($AJ793=""P2"", $AJ793=""P3"", $AJ793=""P4""),
        IF(
          COUNTA(validDates) &lt; 2,
          """",
          TEXT(INDEX(validDates"&amp;", 2), ""mmm d, yyyy"")
        ),
        IF(
          COUNTA(validDates) &lt; 2,
          """",
          TEXTJOIN("", "", TRUE,
            TEXT(INDEX(validDates, 1), ""mmm d, yyyy""),
            TEXT(INDEX(validDates, 2), ""mmm d, yyyy"")
          )
 "&amp;"       )
      )
    ),
    """"
  )
)
"),"")</f>
        <v/>
      </c>
      <c r="BA793" s="65" t="str">
        <f t="shared" si="13"/>
        <v/>
      </c>
      <c r="BB793" s="63"/>
      <c r="BC793" s="64"/>
      <c r="BD793" s="64"/>
      <c r="BE793" s="64"/>
      <c r="BF793" s="64" t="str">
        <f>IFERROR(__xludf.DUMMYFUNCTION("IF(
  OR($AJ793=""Full Payment"",$AJ793=""P1"", $AJ793=""P2""),
  """",
  IF(
    AND(
      NOT(ISBLANK($K793)),
      OR(
        Q793=""Standard Booking, P3"",
        Q793=""Standard Booking, P4""
      )
    ),
    LET(
      resDate,   $K793,
      "&amp;"tourDate,  $N793,
      monthCount, DATEDIF(resDate, tourDate, ""M"") + 1,
      secondDates, ARRAYFORMULA(
        DATE(
          YEAR(resDate),
          MONTH(resDate) + SEQUENCE(monthCount),
          2
        )
      ),
      validDates, FILTER(
  "&amp;"      secondDates,
        (secondDates &gt; resDate + 2) *
        (secondDates &lt;= tourDate - 3)
      ),
      IF(
        $AJ793=""P4"",
        IF(
          COUNTA(validDates) &lt; 3,
          """",
          TEXT(INDEX(validDates, 3), ""mmm d, yyyy"")
  "&amp;"      ),
        IF(
          $AJ793=""P3"",
          IF(
            COUNTA(validDates) &lt; 3,
            """",
            TEXT(INDEX(validDates, 3), ""mmm d, yyyy"")
          ),
          IF(
            COUNTA(validDates) &lt; 3,
            """",
    "&amp;"        TEXTJOIN("", "", TRUE,
              TEXT(INDEX(validDates, 1), ""mmm d, yyyy""),
              TEXT(INDEX(validDates, 2), ""mmm d, yyyy""),
              TEXT(INDEX(validDates, 3), ""mmm d, yyyy"")
            )
          )
        )
      )
    "&amp;"),
    """"
  )
)
"),"")</f>
        <v/>
      </c>
      <c r="BG793" s="65" t="str">
        <f t="shared" si="14"/>
        <v/>
      </c>
      <c r="BH793" s="63"/>
      <c r="BI793" s="64"/>
      <c r="BJ793" s="64"/>
      <c r="BK793" s="64"/>
      <c r="BL793" s="64" t="str">
        <f>IFERROR(__xludf.DUMMYFUNCTION("IF(
  OR($AJ793=""Full Payment"",$AJ793=""P1"",$AJ793=""P2"",$AJ793=""P3""),
  """",
  IF(
    AND(
      NOT(ISBLANK($K793)),
      $Q793=""Standard Booking, P4""
    ),
    LET(
      resDate,   $K793,
      tourDate,  $N793,
      monthCount, DATEDIF(r"&amp;"esDate, tourDate, ""M"") + 1,
      secondDates, ARRAYFORMULA(
        DATE(
          YEAR(resDate),
          MONTH(resDate) + SEQUENCE(monthCount),
          2
        )
      ),
      validDates, FILTER(
        secondDates,
        (secondDates &gt; res"&amp;"Date + 2) *
        (secondDates &lt;= tourDate - 3)
      ),
      IF(
        $AJ793=""P4"",
        IF(
          COUNTA(validDates) &lt; 4,
          """",
          TEXT(
            INDEX(validDates, 4),
            ""mmm d, yyyy""
          )
        ),
"&amp;"        IF(
          COUNTA(validDates) &lt; 4,
          """",
          TEXTJOIN(
            "", "", TRUE,
            TEXT(INDEX(validDates, 1), ""mmm d, yyyy""),
            TEXT(INDEX(validDates, 2), ""mmm d, yyyy""),
            TEXT(INDEX(validDates"&amp;", 3), ""mmm d, yyyy""),
            TEXT(INDEX(validDates, 4), ""mmm d, yyyy"")
          )
        )
      )
    ),
    """"
  )
)
"),"")</f>
        <v/>
      </c>
      <c r="BM793" s="65" t="str">
        <f t="shared" si="15"/>
        <v/>
      </c>
      <c r="BN793" s="66"/>
      <c r="BO793" s="67"/>
      <c r="BP793" s="49" t="b">
        <v>0</v>
      </c>
      <c r="BQ793" s="49" t="b">
        <v>0</v>
      </c>
      <c r="BR793" s="68"/>
      <c r="BS793" s="69"/>
      <c r="BT793" s="70" t="b">
        <v>0</v>
      </c>
      <c r="BU793" s="71"/>
      <c r="BV793" s="72"/>
      <c r="BW793" s="86" t="b">
        <v>0</v>
      </c>
      <c r="BX793" s="87"/>
    </row>
    <row r="794">
      <c r="A794" s="35" t="str">
        <f t="shared" si="1"/>
        <v/>
      </c>
      <c r="B794" s="36" t="str">
        <f t="shared" si="2"/>
        <v/>
      </c>
      <c r="C794" s="36" t="str">
        <f t="array" ref="C794">IF(
  M794="",
  "",
  IFERROR(
    INDEX(
      '{INDEX} Tour Packages'!$A:$ZZ,
      MATCH(
        M794,
        INDEX(
          '{INDEX} Tour Packages'!$A:$ZZ,
          ,
          MATCH("Tour Package Name", '{INDEX} Tour Packages'!$4:$4, 0)
        ),
        0
      ),
      MATCH("Tour Code", '{INDEX} Tour Packages'!$4:$4, 0)
    ),
    "XXX"
  )
)
</f>
        <v/>
      </c>
      <c r="D794" s="36" t="str">
        <f t="shared" si="3"/>
        <v/>
      </c>
      <c r="E794" s="36" t="str">
        <f t="shared" si="4"/>
        <v/>
      </c>
      <c r="F794" s="37" t="str">
        <f t="shared" si="5"/>
        <v/>
      </c>
      <c r="G794" s="89"/>
      <c r="H794" s="89"/>
      <c r="I794" s="90"/>
      <c r="J794" s="40" t="str">
        <f t="shared" si="16"/>
        <v> </v>
      </c>
      <c r="K794" s="91"/>
      <c r="L794" s="55"/>
      <c r="M794" s="55"/>
      <c r="N794" s="91"/>
      <c r="O794" s="43" t="str">
        <f>IFERROR(__xludf.DUMMYFUNCTION("IF(N794="""","""",IFERROR(
  N794 + VALUE(REGEXEXTRACT(P794, ""(\d+)\s+Days"")),
  """"
)
)"),"")</f>
        <v/>
      </c>
      <c r="P794" s="43" t="str">
        <f t="array" ref="P794">IFERROR(
  INDEX(
    INDEX('{INDEX} Tour Packages'!$A:$ZZ, , MATCH(P$3, '{INDEX} Tour Packages'!$4:$4, 0)),
    MATCH(M794, INDEX('{INDEX} Tour Packages'!$A:$ZZ,0, MATCH("Tour Package Name", '{INDEX} Tour Packages'!$4:$4, 0)), 0)
  ),
"")
</f>
        <v/>
      </c>
      <c r="Q794" s="44" t="str">
        <f t="shared" si="7"/>
        <v/>
      </c>
      <c r="R794" s="44" t="str">
        <f>IFERROR(__xludf.DUMMYFUNCTION("IF(OR(ISBLANK(K794), ISBLANK(N794)), """", 
  LET(
    resDate, K794,
    tourDate, N794,
    monthCount, MAX(0, DATEDIF(resDate, tourDate - 3, ""M"") + 1),
    secondDates, ARRAYFORMULA(DATE(YEAR(resDate), MONTH(resDate) + SEQUENCE(monthCount), 2)),
    "&amp;"validDates, FILTER(secondDates, (secondDates &gt; resDate + 2) * (secondDates &lt;= tourDate - 3)),
    IF(ISERROR(validDates), 0, COUNTA(validDates))
  )
)
"),"")</f>
        <v/>
      </c>
      <c r="S794" s="44" t="str">
        <f t="shared" si="8"/>
        <v/>
      </c>
      <c r="T794" s="45" t="str">
        <f t="array" ref="T794">IF(ISBLANK(BO794),IFERROR(
  INDEX(
    INDEX('{INDEX} Payment Terms'!$A:$G, , MATCH(T$3, '{INDEX} Payment Terms'!$4:$4, 0)),
    MATCH(Q794, INDEX('{INDEX} Payment Terms'!$A:$G,0, MATCH("Payment Condition", '{INDEX} Payment Terms'!$4:$4, 0)), 0)
  ),
""),"Cancelled")
</f>
        <v/>
      </c>
      <c r="U794" s="46" t="b">
        <v>0</v>
      </c>
      <c r="V794" s="47" t="str">
        <f>IFERROR(__xludf.DUMMYFUNCTION("IF(OR(L794=""Duo Booking"", L794=""Group Booking""),
IF(U794=FALSE,"""",
    LET(
      bookingType, L794,
      tour, M794,
      mainFirst, H794,
      mainLast, I794,
      mainEmail, G794,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$L$4:L794, bookingType,
          $M$4:M794, tour,
          $H$4:H794, mainFirst,
          $I$4:I794, mainLast,
          $G$4:G794, mainEmail
        ),
        ""000""
      ),
  "&amp;"    baseID &amp; ""-"" &amp; memberNumber
    )
  ),
  """"
)
"),"")</f>
        <v/>
      </c>
      <c r="W794" s="48"/>
      <c r="X794" s="85" t="b">
        <v>0</v>
      </c>
      <c r="Y794" s="85" t="b">
        <v>0</v>
      </c>
      <c r="Z794" s="85" t="b">
        <v>0</v>
      </c>
      <c r="AA794" s="50"/>
      <c r="AB794" s="51"/>
      <c r="AC794" s="85" t="b">
        <v>0</v>
      </c>
      <c r="AD794" s="92"/>
      <c r="AE794" s="88"/>
      <c r="AF794" s="36" t="str">
        <f t="array" ref="AF794">IF(M794="","",INDEX(
      '{INDEX} Tour Packages'!$A:$ZP,
      MATCH($M794, '{INDEX} Tour Packages'!$A:$A, 0),
      MATCH(AF$3, '{INDEX} Tour Packages'!$4:$4, 0)
    ))</f>
        <v/>
      </c>
      <c r="AG794" s="36" t="str">
        <f t="array" ref="AG794">IF(M794="","",INDEX(
      '{INDEX} Tour Packages'!$A:$ZP,
      MATCH($M794, '{INDEX} Tour Packages'!$A:$A, 0),
      MATCH(AG$3, '{INDEX} Tour Packages'!$4:$4, 0)
    ))</f>
        <v/>
      </c>
      <c r="AH794" s="36" t="str">
        <f t="array" ref="AH794">IF(M794="","",INDEX(
      '{INDEX} Tour Packages'!$A:$ZP,
      MATCH($M794, '{INDEX} Tour Packages'!$A:$A, 0),
      MATCH(AH$3, '{INDEX} Tour Packages'!$4:$4, 0)
    ))</f>
        <v/>
      </c>
      <c r="AI794" s="54" t="str">
        <f t="shared" si="9"/>
        <v/>
      </c>
      <c r="AJ794" s="42"/>
      <c r="AK794" s="55"/>
      <c r="AL794" s="46" t="b">
        <v>0</v>
      </c>
      <c r="AM794" s="56"/>
      <c r="AN794" s="57" t="str">
        <f t="shared" si="10"/>
        <v/>
      </c>
      <c r="AO794" s="58" t="str">
        <f t="shared" si="11"/>
        <v/>
      </c>
      <c r="AP794" s="59"/>
      <c r="AQ794" s="60"/>
      <c r="AR794" s="61"/>
      <c r="AS794" s="61"/>
      <c r="AT794" s="61" t="str">
        <f>IFERROR(__xludf.DUMMYFUNCTION("IF( 
  OR($AJ794=""Full Payment"", ISBLANK($K794)),
  """",
  IF(
    OR(
      Q794=""Standard Booking, P1"",
      Q794=""Standard Booking, P2"",
      Q794=""Standard Booking, P3"",
      Q794=""Standard Booking, P4""
    ),
    LET(
      resDate,   $"&amp;"K794,
      tourDate,  $N794,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4" s="62" t="str">
        <f t="shared" si="12"/>
        <v/>
      </c>
      <c r="AV794" s="63"/>
      <c r="AW794" s="64"/>
      <c r="AX794" s="64"/>
      <c r="AY794" s="64"/>
      <c r="AZ794" s="64" t="str">
        <f>IFERROR(__xludf.DUMMYFUNCTION("IF(
  OR($AJ794=""Full Payment"",$AJ794=""P1"", ISBLANK($K794)),
  """",
  IF(
    OR(
      $Q794=""Standard Booking, P2"",
      $Q794=""Standard Booking, P3"",
      $Q794=""Standard Booking, P4""
    ),
    LET(
      resDate,   $K794,
      tourDate,"&amp;"  $N794,
      monthCount, DATEDIF(resDate, tourDate, ""M"") + 1,
      secondDates, ARRAYFORMULA(
        DATE(
          YEAR(resDate),
          MONTH(resDate) + SEQUENCE(monthCount),
          2
        )
      ),
      validDates, FILTER(
        sec"&amp;"ondDates,
        (secondDates &gt; resDate + 2) *
        (secondDates &lt;= tourDate - 3)
      ),
      IF(
        OR($AJ794=""P2"", $AJ794=""P3"", $AJ794=""P4""),
        IF(
          COUNTA(validDates) &lt; 2,
          """",
          TEXT(INDEX(validDates"&amp;", 2), ""mmm d, yyyy"")
        ),
        IF(
          COUNTA(validDates) &lt; 2,
          """",
          TEXTJOIN("", "", TRUE,
            TEXT(INDEX(validDates, 1), ""mmm d, yyyy""),
            TEXT(INDEX(validDates, 2), ""mmm d, yyyy"")
          )
 "&amp;"       )
      )
    ),
    """"
  )
)
"),"")</f>
        <v/>
      </c>
      <c r="BA794" s="65" t="str">
        <f t="shared" si="13"/>
        <v/>
      </c>
      <c r="BB794" s="63"/>
      <c r="BC794" s="64"/>
      <c r="BD794" s="64"/>
      <c r="BE794" s="64"/>
      <c r="BF794" s="64" t="str">
        <f>IFERROR(__xludf.DUMMYFUNCTION("IF(
  OR($AJ794=""Full Payment"",$AJ794=""P1"", $AJ794=""P2""),
  """",
  IF(
    AND(
      NOT(ISBLANK($K794)),
      OR(
        Q794=""Standard Booking, P3"",
        Q794=""Standard Booking, P4""
      )
    ),
    LET(
      resDate,   $K794,
      "&amp;"tourDate,  $N794,
      monthCount, DATEDIF(resDate, tourDate, ""M"") + 1,
      secondDates, ARRAYFORMULA(
        DATE(
          YEAR(resDate),
          MONTH(resDate) + SEQUENCE(monthCount),
          2
        )
      ),
      validDates, FILTER(
  "&amp;"      secondDates,
        (secondDates &gt; resDate + 2) *
        (secondDates &lt;= tourDate - 3)
      ),
      IF(
        $AJ794=""P4"",
        IF(
          COUNTA(validDates) &lt; 3,
          """",
          TEXT(INDEX(validDates, 3), ""mmm d, yyyy"")
  "&amp;"      ),
        IF(
          $AJ794=""P3"",
          IF(
            COUNTA(validDates) &lt; 3,
            """",
            TEXT(INDEX(validDates, 3), ""mmm d, yyyy"")
          ),
          IF(
            COUNTA(validDates) &lt; 3,
            """",
    "&amp;"        TEXTJOIN("", "", TRUE,
              TEXT(INDEX(validDates, 1), ""mmm d, yyyy""),
              TEXT(INDEX(validDates, 2), ""mmm d, yyyy""),
              TEXT(INDEX(validDates, 3), ""mmm d, yyyy"")
            )
          )
        )
      )
    "&amp;"),
    """"
  )
)
"),"")</f>
        <v/>
      </c>
      <c r="BG794" s="65" t="str">
        <f t="shared" si="14"/>
        <v/>
      </c>
      <c r="BH794" s="63"/>
      <c r="BI794" s="64"/>
      <c r="BJ794" s="64"/>
      <c r="BK794" s="64"/>
      <c r="BL794" s="64" t="str">
        <f>IFERROR(__xludf.DUMMYFUNCTION("IF(
  OR($AJ794=""Full Payment"",$AJ794=""P1"",$AJ794=""P2"",$AJ794=""P3""),
  """",
  IF(
    AND(
      NOT(ISBLANK($K794)),
      $Q794=""Standard Booking, P4""
    ),
    LET(
      resDate,   $K794,
      tourDate,  $N794,
      monthCount, DATEDIF(r"&amp;"esDate, tourDate, ""M"") + 1,
      secondDates, ARRAYFORMULA(
        DATE(
          YEAR(resDate),
          MONTH(resDate) + SEQUENCE(monthCount),
          2
        )
      ),
      validDates, FILTER(
        secondDates,
        (secondDates &gt; res"&amp;"Date + 2) *
        (secondDates &lt;= tourDate - 3)
      ),
      IF(
        $AJ794=""P4"",
        IF(
          COUNTA(validDates) &lt; 4,
          """",
          TEXT(
            INDEX(validDates, 4),
            ""mmm d, yyyy""
          )
        ),
"&amp;"        IF(
          COUNTA(validDates) &lt; 4,
          """",
          TEXTJOIN(
            "", "", TRUE,
            TEXT(INDEX(validDates, 1), ""mmm d, yyyy""),
            TEXT(INDEX(validDates, 2), ""mmm d, yyyy""),
            TEXT(INDEX(validDates"&amp;", 3), ""mmm d, yyyy""),
            TEXT(INDEX(validDates, 4), ""mmm d, yyyy"")
          )
        )
      )
    ),
    """"
  )
)
"),"")</f>
        <v/>
      </c>
      <c r="BM794" s="65" t="str">
        <f t="shared" si="15"/>
        <v/>
      </c>
      <c r="BN794" s="66"/>
      <c r="BO794" s="67"/>
      <c r="BP794" s="49" t="b">
        <v>0</v>
      </c>
      <c r="BQ794" s="49" t="b">
        <v>0</v>
      </c>
      <c r="BR794" s="68"/>
      <c r="BS794" s="69"/>
      <c r="BT794" s="70" t="b">
        <v>0</v>
      </c>
      <c r="BU794" s="71"/>
      <c r="BV794" s="72"/>
      <c r="BW794" s="86" t="b">
        <v>0</v>
      </c>
      <c r="BX794" s="87"/>
    </row>
    <row r="795">
      <c r="A795" s="35" t="str">
        <f t="shared" si="1"/>
        <v/>
      </c>
      <c r="B795" s="36" t="str">
        <f t="shared" si="2"/>
        <v/>
      </c>
      <c r="C795" s="36" t="str">
        <f t="array" ref="C795">IF(
  M795="",
  "",
  IFERROR(
    INDEX(
      '{INDEX} Tour Packages'!$A:$ZZ,
      MATCH(
        M795,
        INDEX(
          '{INDEX} Tour Packages'!$A:$ZZ,
          ,
          MATCH("Tour Package Name", '{INDEX} Tour Packages'!$4:$4, 0)
        ),
        0
      ),
      MATCH("Tour Code", '{INDEX} Tour Packages'!$4:$4, 0)
    ),
    "XXX"
  )
)
</f>
        <v/>
      </c>
      <c r="D795" s="36" t="str">
        <f t="shared" si="3"/>
        <v/>
      </c>
      <c r="E795" s="36" t="str">
        <f t="shared" si="4"/>
        <v/>
      </c>
      <c r="F795" s="37" t="str">
        <f t="shared" si="5"/>
        <v/>
      </c>
      <c r="G795" s="89"/>
      <c r="H795" s="89"/>
      <c r="I795" s="90"/>
      <c r="J795" s="40" t="str">
        <f t="shared" si="16"/>
        <v> </v>
      </c>
      <c r="K795" s="91"/>
      <c r="L795" s="55"/>
      <c r="M795" s="55"/>
      <c r="N795" s="91"/>
      <c r="O795" s="43" t="str">
        <f>IFERROR(__xludf.DUMMYFUNCTION("IF(N795="""","""",IFERROR(
  N795 + VALUE(REGEXEXTRACT(P795, ""(\d+)\s+Days"")),
  """"
)
)"),"")</f>
        <v/>
      </c>
      <c r="P795" s="43" t="str">
        <f t="array" ref="P795">IFERROR(
  INDEX(
    INDEX('{INDEX} Tour Packages'!$A:$ZZ, , MATCH(P$3, '{INDEX} Tour Packages'!$4:$4, 0)),
    MATCH(M795, INDEX('{INDEX} Tour Packages'!$A:$ZZ,0, MATCH("Tour Package Name", '{INDEX} Tour Packages'!$4:$4, 0)), 0)
  ),
"")
</f>
        <v/>
      </c>
      <c r="Q795" s="44" t="str">
        <f t="shared" si="7"/>
        <v/>
      </c>
      <c r="R795" s="44" t="str">
        <f>IFERROR(__xludf.DUMMYFUNCTION("IF(OR(ISBLANK(K795), ISBLANK(N795)), """", 
  LET(
    resDate, K795,
    tourDate, N795,
    monthCount, MAX(0, DATEDIF(resDate, tourDate - 3, ""M"") + 1),
    secondDates, ARRAYFORMULA(DATE(YEAR(resDate), MONTH(resDate) + SEQUENCE(monthCount), 2)),
    "&amp;"validDates, FILTER(secondDates, (secondDates &gt; resDate + 2) * (secondDates &lt;= tourDate - 3)),
    IF(ISERROR(validDates), 0, COUNTA(validDates))
  )
)
"),"")</f>
        <v/>
      </c>
      <c r="S795" s="44" t="str">
        <f t="shared" si="8"/>
        <v/>
      </c>
      <c r="T795" s="45" t="str">
        <f t="array" ref="T795">IF(ISBLANK(BO795),IFERROR(
  INDEX(
    INDEX('{INDEX} Payment Terms'!$A:$G, , MATCH(T$3, '{INDEX} Payment Terms'!$4:$4, 0)),
    MATCH(Q795, INDEX('{INDEX} Payment Terms'!$A:$G,0, MATCH("Payment Condition", '{INDEX} Payment Terms'!$4:$4, 0)), 0)
  ),
""),"Cancelled")
</f>
        <v/>
      </c>
      <c r="U795" s="46" t="b">
        <v>0</v>
      </c>
      <c r="V795" s="47" t="str">
        <f>IFERROR(__xludf.DUMMYFUNCTION("IF(OR(L795=""Duo Booking"", L795=""Group Booking""),
IF(U795=FALSE,"""",
    LET(
      bookingType, L795,
      tour, M795,
      mainFirst, H795,
      mainLast, I795,
      mainEmail, G795,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$L$4:L795, bookingType,
          $M$4:M795, tour,
          $H$4:H795, mainFirst,
          $I$4:I795, mainLast,
          $G$4:G795, mainEmail
        ),
        ""000""
      ),
  "&amp;"    baseID &amp; ""-"" &amp; memberNumber
    )
  ),
  """"
)
"),"")</f>
        <v/>
      </c>
      <c r="W795" s="48"/>
      <c r="X795" s="85" t="b">
        <v>0</v>
      </c>
      <c r="Y795" s="85" t="b">
        <v>0</v>
      </c>
      <c r="Z795" s="85" t="b">
        <v>0</v>
      </c>
      <c r="AA795" s="50"/>
      <c r="AB795" s="51"/>
      <c r="AC795" s="85" t="b">
        <v>0</v>
      </c>
      <c r="AD795" s="92"/>
      <c r="AE795" s="88"/>
      <c r="AF795" s="36" t="str">
        <f t="array" ref="AF795">IF(M795="","",INDEX(
      '{INDEX} Tour Packages'!$A:$ZP,
      MATCH($M795, '{INDEX} Tour Packages'!$A:$A, 0),
      MATCH(AF$3, '{INDEX} Tour Packages'!$4:$4, 0)
    ))</f>
        <v/>
      </c>
      <c r="AG795" s="36" t="str">
        <f t="array" ref="AG795">IF(M795="","",INDEX(
      '{INDEX} Tour Packages'!$A:$ZP,
      MATCH($M795, '{INDEX} Tour Packages'!$A:$A, 0),
      MATCH(AG$3, '{INDEX} Tour Packages'!$4:$4, 0)
    ))</f>
        <v/>
      </c>
      <c r="AH795" s="36" t="str">
        <f t="array" ref="AH795">IF(M795="","",INDEX(
      '{INDEX} Tour Packages'!$A:$ZP,
      MATCH($M795, '{INDEX} Tour Packages'!$A:$A, 0),
      MATCH(AH$3, '{INDEX} Tour Packages'!$4:$4, 0)
    ))</f>
        <v/>
      </c>
      <c r="AI795" s="54" t="str">
        <f t="shared" si="9"/>
        <v/>
      </c>
      <c r="AJ795" s="42"/>
      <c r="AK795" s="55"/>
      <c r="AL795" s="46" t="b">
        <v>0</v>
      </c>
      <c r="AM795" s="56"/>
      <c r="AN795" s="57" t="str">
        <f t="shared" si="10"/>
        <v/>
      </c>
      <c r="AO795" s="58" t="str">
        <f t="shared" si="11"/>
        <v/>
      </c>
      <c r="AP795" s="59"/>
      <c r="AQ795" s="60"/>
      <c r="AR795" s="61"/>
      <c r="AS795" s="61"/>
      <c r="AT795" s="61" t="str">
        <f>IFERROR(__xludf.DUMMYFUNCTION("IF( 
  OR($AJ795=""Full Payment"", ISBLANK($K795)),
  """",
  IF(
    OR(
      Q795=""Standard Booking, P1"",
      Q795=""Standard Booking, P2"",
      Q795=""Standard Booking, P3"",
      Q795=""Standard Booking, P4""
    ),
    LET(
      resDate,   $"&amp;"K795,
      tourDate,  $N795,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5" s="62" t="str">
        <f t="shared" si="12"/>
        <v/>
      </c>
      <c r="AV795" s="63"/>
      <c r="AW795" s="64"/>
      <c r="AX795" s="64"/>
      <c r="AY795" s="64"/>
      <c r="AZ795" s="64" t="str">
        <f>IFERROR(__xludf.DUMMYFUNCTION("IF(
  OR($AJ795=""Full Payment"",$AJ795=""P1"", ISBLANK($K795)),
  """",
  IF(
    OR(
      $Q795=""Standard Booking, P2"",
      $Q795=""Standard Booking, P3"",
      $Q795=""Standard Booking, P4""
    ),
    LET(
      resDate,   $K795,
      tourDate,"&amp;"  $N795,
      monthCount, DATEDIF(resDate, tourDate, ""M"") + 1,
      secondDates, ARRAYFORMULA(
        DATE(
          YEAR(resDate),
          MONTH(resDate) + SEQUENCE(monthCount),
          2
        )
      ),
      validDates, FILTER(
        sec"&amp;"ondDates,
        (secondDates &gt; resDate + 2) *
        (secondDates &lt;= tourDate - 3)
      ),
      IF(
        OR($AJ795=""P2"", $AJ795=""P3"", $AJ795=""P4""),
        IF(
          COUNTA(validDates) &lt; 2,
          """",
          TEXT(INDEX(validDates"&amp;", 2), ""mmm d, yyyy"")
        ),
        IF(
          COUNTA(validDates) &lt; 2,
          """",
          TEXTJOIN("", "", TRUE,
            TEXT(INDEX(validDates, 1), ""mmm d, yyyy""),
            TEXT(INDEX(validDates, 2), ""mmm d, yyyy"")
          )
 "&amp;"       )
      )
    ),
    """"
  )
)
"),"")</f>
        <v/>
      </c>
      <c r="BA795" s="65" t="str">
        <f t="shared" si="13"/>
        <v/>
      </c>
      <c r="BB795" s="63"/>
      <c r="BC795" s="64"/>
      <c r="BD795" s="64"/>
      <c r="BE795" s="64"/>
      <c r="BF795" s="64" t="str">
        <f>IFERROR(__xludf.DUMMYFUNCTION("IF(
  OR($AJ795=""Full Payment"",$AJ795=""P1"", $AJ795=""P2""),
  """",
  IF(
    AND(
      NOT(ISBLANK($K795)),
      OR(
        Q795=""Standard Booking, P3"",
        Q795=""Standard Booking, P4""
      )
    ),
    LET(
      resDate,   $K795,
      "&amp;"tourDate,  $N795,
      monthCount, DATEDIF(resDate, tourDate, ""M"") + 1,
      secondDates, ARRAYFORMULA(
        DATE(
          YEAR(resDate),
          MONTH(resDate) + SEQUENCE(monthCount),
          2
        )
      ),
      validDates, FILTER(
  "&amp;"      secondDates,
        (secondDates &gt; resDate + 2) *
        (secondDates &lt;= tourDate - 3)
      ),
      IF(
        $AJ795=""P4"",
        IF(
          COUNTA(validDates) &lt; 3,
          """",
          TEXT(INDEX(validDates, 3), ""mmm d, yyyy"")
  "&amp;"      ),
        IF(
          $AJ795=""P3"",
          IF(
            COUNTA(validDates) &lt; 3,
            """",
            TEXT(INDEX(validDates, 3), ""mmm d, yyyy"")
          ),
          IF(
            COUNTA(validDates) &lt; 3,
            """",
    "&amp;"        TEXTJOIN("", "", TRUE,
              TEXT(INDEX(validDates, 1), ""mmm d, yyyy""),
              TEXT(INDEX(validDates, 2), ""mmm d, yyyy""),
              TEXT(INDEX(validDates, 3), ""mmm d, yyyy"")
            )
          )
        )
      )
    "&amp;"),
    """"
  )
)
"),"")</f>
        <v/>
      </c>
      <c r="BG795" s="65" t="str">
        <f t="shared" si="14"/>
        <v/>
      </c>
      <c r="BH795" s="63"/>
      <c r="BI795" s="64"/>
      <c r="BJ795" s="64"/>
      <c r="BK795" s="64"/>
      <c r="BL795" s="64" t="str">
        <f>IFERROR(__xludf.DUMMYFUNCTION("IF(
  OR($AJ795=""Full Payment"",$AJ795=""P1"",$AJ795=""P2"",$AJ795=""P3""),
  """",
  IF(
    AND(
      NOT(ISBLANK($K795)),
      $Q795=""Standard Booking, P4""
    ),
    LET(
      resDate,   $K795,
      tourDate,  $N795,
      monthCount, DATEDIF(r"&amp;"esDate, tourDate, ""M"") + 1,
      secondDates, ARRAYFORMULA(
        DATE(
          YEAR(resDate),
          MONTH(resDate) + SEQUENCE(monthCount),
          2
        )
      ),
      validDates, FILTER(
        secondDates,
        (secondDates &gt; res"&amp;"Date + 2) *
        (secondDates &lt;= tourDate - 3)
      ),
      IF(
        $AJ795=""P4"",
        IF(
          COUNTA(validDates) &lt; 4,
          """",
          TEXT(
            INDEX(validDates, 4),
            ""mmm d, yyyy""
          )
        ),
"&amp;"        IF(
          COUNTA(validDates) &lt; 4,
          """",
          TEXTJOIN(
            "", "", TRUE,
            TEXT(INDEX(validDates, 1), ""mmm d, yyyy""),
            TEXT(INDEX(validDates, 2), ""mmm d, yyyy""),
            TEXT(INDEX(validDates"&amp;", 3), ""mmm d, yyyy""),
            TEXT(INDEX(validDates, 4), ""mmm d, yyyy"")
          )
        )
      )
    ),
    """"
  )
)
"),"")</f>
        <v/>
      </c>
      <c r="BM795" s="65" t="str">
        <f t="shared" si="15"/>
        <v/>
      </c>
      <c r="BN795" s="66"/>
      <c r="BO795" s="67"/>
      <c r="BP795" s="49" t="b">
        <v>0</v>
      </c>
      <c r="BQ795" s="49" t="b">
        <v>0</v>
      </c>
      <c r="BR795" s="68"/>
      <c r="BS795" s="69"/>
      <c r="BT795" s="70" t="b">
        <v>0</v>
      </c>
      <c r="BU795" s="71"/>
      <c r="BV795" s="72"/>
      <c r="BW795" s="86" t="b">
        <v>0</v>
      </c>
      <c r="BX795" s="87"/>
    </row>
    <row r="796">
      <c r="A796" s="35" t="str">
        <f t="shared" si="1"/>
        <v/>
      </c>
      <c r="B796" s="36" t="str">
        <f t="shared" si="2"/>
        <v/>
      </c>
      <c r="C796" s="36" t="str">
        <f t="array" ref="C796">IF(
  M796="",
  "",
  IFERROR(
    INDEX(
      '{INDEX} Tour Packages'!$A:$ZZ,
      MATCH(
        M796,
        INDEX(
          '{INDEX} Tour Packages'!$A:$ZZ,
          ,
          MATCH("Tour Package Name", '{INDEX} Tour Packages'!$4:$4, 0)
        ),
        0
      ),
      MATCH("Tour Code", '{INDEX} Tour Packages'!$4:$4, 0)
    ),
    "XXX"
  )
)
</f>
        <v/>
      </c>
      <c r="D796" s="36" t="str">
        <f t="shared" si="3"/>
        <v/>
      </c>
      <c r="E796" s="36" t="str">
        <f t="shared" si="4"/>
        <v/>
      </c>
      <c r="F796" s="37" t="str">
        <f t="shared" si="5"/>
        <v/>
      </c>
      <c r="G796" s="89"/>
      <c r="H796" s="89"/>
      <c r="I796" s="90"/>
      <c r="J796" s="40" t="str">
        <f t="shared" si="16"/>
        <v> </v>
      </c>
      <c r="K796" s="91"/>
      <c r="L796" s="55"/>
      <c r="M796" s="55"/>
      <c r="N796" s="91"/>
      <c r="O796" s="43" t="str">
        <f>IFERROR(__xludf.DUMMYFUNCTION("IF(N796="""","""",IFERROR(
  N796 + VALUE(REGEXEXTRACT(P796, ""(\d+)\s+Days"")),
  """"
)
)"),"")</f>
        <v/>
      </c>
      <c r="P796" s="43" t="str">
        <f t="array" ref="P796">IFERROR(
  INDEX(
    INDEX('{INDEX} Tour Packages'!$A:$ZZ, , MATCH(P$3, '{INDEX} Tour Packages'!$4:$4, 0)),
    MATCH(M796, INDEX('{INDEX} Tour Packages'!$A:$ZZ,0, MATCH("Tour Package Name", '{INDEX} Tour Packages'!$4:$4, 0)), 0)
  ),
"")
</f>
        <v/>
      </c>
      <c r="Q796" s="44" t="str">
        <f t="shared" si="7"/>
        <v/>
      </c>
      <c r="R796" s="44" t="str">
        <f>IFERROR(__xludf.DUMMYFUNCTION("IF(OR(ISBLANK(K796), ISBLANK(N796)), """", 
  LET(
    resDate, K796,
    tourDate, N796,
    monthCount, MAX(0, DATEDIF(resDate, tourDate - 3, ""M"") + 1),
    secondDates, ARRAYFORMULA(DATE(YEAR(resDate), MONTH(resDate) + SEQUENCE(monthCount), 2)),
    "&amp;"validDates, FILTER(secondDates, (secondDates &gt; resDate + 2) * (secondDates &lt;= tourDate - 3)),
    IF(ISERROR(validDates), 0, COUNTA(validDates))
  )
)
"),"")</f>
        <v/>
      </c>
      <c r="S796" s="44" t="str">
        <f t="shared" si="8"/>
        <v/>
      </c>
      <c r="T796" s="45" t="str">
        <f t="array" ref="T796">IF(ISBLANK(BO796),IFERROR(
  INDEX(
    INDEX('{INDEX} Payment Terms'!$A:$G, , MATCH(T$3, '{INDEX} Payment Terms'!$4:$4, 0)),
    MATCH(Q796, INDEX('{INDEX} Payment Terms'!$A:$G,0, MATCH("Payment Condition", '{INDEX} Payment Terms'!$4:$4, 0)), 0)
  ),
""),"Cancelled")
</f>
        <v/>
      </c>
      <c r="U796" s="46" t="b">
        <v>0</v>
      </c>
      <c r="V796" s="47" t="str">
        <f>IFERROR(__xludf.DUMMYFUNCTION("IF(OR(L796=""Duo Booking"", L796=""Group Booking""),
IF(U796=FALSE,"""",
    LET(
      bookingType, L796,
      tour, M796,
      mainFirst, H796,
      mainLast, I796,
      mainEmail, G796,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$L$4:L796, bookingType,
          $M$4:M796, tour,
          $H$4:H796, mainFirst,
          $I$4:I796, mainLast,
          $G$4:G796, mainEmail
        ),
        ""000""
      ),
  "&amp;"    baseID &amp; ""-"" &amp; memberNumber
    )
  ),
  """"
)
"),"")</f>
        <v/>
      </c>
      <c r="W796" s="48"/>
      <c r="X796" s="85" t="b">
        <v>0</v>
      </c>
      <c r="Y796" s="85" t="b">
        <v>0</v>
      </c>
      <c r="Z796" s="85" t="b">
        <v>0</v>
      </c>
      <c r="AA796" s="50"/>
      <c r="AB796" s="51"/>
      <c r="AC796" s="85" t="b">
        <v>0</v>
      </c>
      <c r="AD796" s="92"/>
      <c r="AE796" s="88"/>
      <c r="AF796" s="36" t="str">
        <f t="array" ref="AF796">IF(M796="","",INDEX(
      '{INDEX} Tour Packages'!$A:$ZP,
      MATCH($M796, '{INDEX} Tour Packages'!$A:$A, 0),
      MATCH(AF$3, '{INDEX} Tour Packages'!$4:$4, 0)
    ))</f>
        <v/>
      </c>
      <c r="AG796" s="36" t="str">
        <f t="array" ref="AG796">IF(M796="","",INDEX(
      '{INDEX} Tour Packages'!$A:$ZP,
      MATCH($M796, '{INDEX} Tour Packages'!$A:$A, 0),
      MATCH(AG$3, '{INDEX} Tour Packages'!$4:$4, 0)
    ))</f>
        <v/>
      </c>
      <c r="AH796" s="36" t="str">
        <f t="array" ref="AH796">IF(M796="","",INDEX(
      '{INDEX} Tour Packages'!$A:$ZP,
      MATCH($M796, '{INDEX} Tour Packages'!$A:$A, 0),
      MATCH(AH$3, '{INDEX} Tour Packages'!$4:$4, 0)
    ))</f>
        <v/>
      </c>
      <c r="AI796" s="54" t="str">
        <f t="shared" si="9"/>
        <v/>
      </c>
      <c r="AJ796" s="42"/>
      <c r="AK796" s="55"/>
      <c r="AL796" s="46" t="b">
        <v>0</v>
      </c>
      <c r="AM796" s="56"/>
      <c r="AN796" s="57" t="str">
        <f t="shared" si="10"/>
        <v/>
      </c>
      <c r="AO796" s="58" t="str">
        <f t="shared" si="11"/>
        <v/>
      </c>
      <c r="AP796" s="59"/>
      <c r="AQ796" s="60"/>
      <c r="AR796" s="61"/>
      <c r="AS796" s="61"/>
      <c r="AT796" s="61" t="str">
        <f>IFERROR(__xludf.DUMMYFUNCTION("IF( 
  OR($AJ796=""Full Payment"", ISBLANK($K796)),
  """",
  IF(
    OR(
      Q796=""Standard Booking, P1"",
      Q796=""Standard Booking, P2"",
      Q796=""Standard Booking, P3"",
      Q796=""Standard Booking, P4""
    ),
    LET(
      resDate,   $"&amp;"K796,
      tourDate,  $N796,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6" s="62" t="str">
        <f t="shared" si="12"/>
        <v/>
      </c>
      <c r="AV796" s="63"/>
      <c r="AW796" s="64"/>
      <c r="AX796" s="64"/>
      <c r="AY796" s="64"/>
      <c r="AZ796" s="64" t="str">
        <f>IFERROR(__xludf.DUMMYFUNCTION("IF(
  OR($AJ796=""Full Payment"",$AJ796=""P1"", ISBLANK($K796)),
  """",
  IF(
    OR(
      $Q796=""Standard Booking, P2"",
      $Q796=""Standard Booking, P3"",
      $Q796=""Standard Booking, P4""
    ),
    LET(
      resDate,   $K796,
      tourDate,"&amp;"  $N796,
      monthCount, DATEDIF(resDate, tourDate, ""M"") + 1,
      secondDates, ARRAYFORMULA(
        DATE(
          YEAR(resDate),
          MONTH(resDate) + SEQUENCE(monthCount),
          2
        )
      ),
      validDates, FILTER(
        sec"&amp;"ondDates,
        (secondDates &gt; resDate + 2) *
        (secondDates &lt;= tourDate - 3)
      ),
      IF(
        OR($AJ796=""P2"", $AJ796=""P3"", $AJ796=""P4""),
        IF(
          COUNTA(validDates) &lt; 2,
          """",
          TEXT(INDEX(validDates"&amp;", 2), ""mmm d, yyyy"")
        ),
        IF(
          COUNTA(validDates) &lt; 2,
          """",
          TEXTJOIN("", "", TRUE,
            TEXT(INDEX(validDates, 1), ""mmm d, yyyy""),
            TEXT(INDEX(validDates, 2), ""mmm d, yyyy"")
          )
 "&amp;"       )
      )
    ),
    """"
  )
)
"),"")</f>
        <v/>
      </c>
      <c r="BA796" s="65" t="str">
        <f t="shared" si="13"/>
        <v/>
      </c>
      <c r="BB796" s="63"/>
      <c r="BC796" s="64"/>
      <c r="BD796" s="64"/>
      <c r="BE796" s="64"/>
      <c r="BF796" s="64" t="str">
        <f>IFERROR(__xludf.DUMMYFUNCTION("IF(
  OR($AJ796=""Full Payment"",$AJ796=""P1"", $AJ796=""P2""),
  """",
  IF(
    AND(
      NOT(ISBLANK($K796)),
      OR(
        Q796=""Standard Booking, P3"",
        Q796=""Standard Booking, P4""
      )
    ),
    LET(
      resDate,   $K796,
      "&amp;"tourDate,  $N796,
      monthCount, DATEDIF(resDate, tourDate, ""M"") + 1,
      secondDates, ARRAYFORMULA(
        DATE(
          YEAR(resDate),
          MONTH(resDate) + SEQUENCE(monthCount),
          2
        )
      ),
      validDates, FILTER(
  "&amp;"      secondDates,
        (secondDates &gt; resDate + 2) *
        (secondDates &lt;= tourDate - 3)
      ),
      IF(
        $AJ796=""P4"",
        IF(
          COUNTA(validDates) &lt; 3,
          """",
          TEXT(INDEX(validDates, 3), ""mmm d, yyyy"")
  "&amp;"      ),
        IF(
          $AJ796=""P3"",
          IF(
            COUNTA(validDates) &lt; 3,
            """",
            TEXT(INDEX(validDates, 3), ""mmm d, yyyy"")
          ),
          IF(
            COUNTA(validDates) &lt; 3,
            """",
    "&amp;"        TEXTJOIN("", "", TRUE,
              TEXT(INDEX(validDates, 1), ""mmm d, yyyy""),
              TEXT(INDEX(validDates, 2), ""mmm d, yyyy""),
              TEXT(INDEX(validDates, 3), ""mmm d, yyyy"")
            )
          )
        )
      )
    "&amp;"),
    """"
  )
)
"),"")</f>
        <v/>
      </c>
      <c r="BG796" s="65" t="str">
        <f t="shared" si="14"/>
        <v/>
      </c>
      <c r="BH796" s="63"/>
      <c r="BI796" s="64"/>
      <c r="BJ796" s="64"/>
      <c r="BK796" s="64"/>
      <c r="BL796" s="64" t="str">
        <f>IFERROR(__xludf.DUMMYFUNCTION("IF(
  OR($AJ796=""Full Payment"",$AJ796=""P1"",$AJ796=""P2"",$AJ796=""P3""),
  """",
  IF(
    AND(
      NOT(ISBLANK($K796)),
      $Q796=""Standard Booking, P4""
    ),
    LET(
      resDate,   $K796,
      tourDate,  $N796,
      monthCount, DATEDIF(r"&amp;"esDate, tourDate, ""M"") + 1,
      secondDates, ARRAYFORMULA(
        DATE(
          YEAR(resDate),
          MONTH(resDate) + SEQUENCE(monthCount),
          2
        )
      ),
      validDates, FILTER(
        secondDates,
        (secondDates &gt; res"&amp;"Date + 2) *
        (secondDates &lt;= tourDate - 3)
      ),
      IF(
        $AJ796=""P4"",
        IF(
          COUNTA(validDates) &lt; 4,
          """",
          TEXT(
            INDEX(validDates, 4),
            ""mmm d, yyyy""
          )
        ),
"&amp;"        IF(
          COUNTA(validDates) &lt; 4,
          """",
          TEXTJOIN(
            "", "", TRUE,
            TEXT(INDEX(validDates, 1), ""mmm d, yyyy""),
            TEXT(INDEX(validDates, 2), ""mmm d, yyyy""),
            TEXT(INDEX(validDates"&amp;", 3), ""mmm d, yyyy""),
            TEXT(INDEX(validDates, 4), ""mmm d, yyyy"")
          )
        )
      )
    ),
    """"
  )
)
"),"")</f>
        <v/>
      </c>
      <c r="BM796" s="65" t="str">
        <f t="shared" si="15"/>
        <v/>
      </c>
      <c r="BN796" s="66"/>
      <c r="BO796" s="67"/>
      <c r="BP796" s="49" t="b">
        <v>0</v>
      </c>
      <c r="BQ796" s="49" t="b">
        <v>0</v>
      </c>
      <c r="BR796" s="68"/>
      <c r="BS796" s="69"/>
      <c r="BT796" s="70" t="b">
        <v>0</v>
      </c>
      <c r="BU796" s="71"/>
      <c r="BV796" s="72"/>
      <c r="BW796" s="86" t="b">
        <v>0</v>
      </c>
      <c r="BX796" s="87"/>
    </row>
    <row r="797">
      <c r="A797" s="35" t="str">
        <f t="shared" si="1"/>
        <v/>
      </c>
      <c r="B797" s="36" t="str">
        <f t="shared" si="2"/>
        <v/>
      </c>
      <c r="C797" s="36" t="str">
        <f t="array" ref="C797">IF(
  M797="",
  "",
  IFERROR(
    INDEX(
      '{INDEX} Tour Packages'!$A:$ZZ,
      MATCH(
        M797,
        INDEX(
          '{INDEX} Tour Packages'!$A:$ZZ,
          ,
          MATCH("Tour Package Name", '{INDEX} Tour Packages'!$4:$4, 0)
        ),
        0
      ),
      MATCH("Tour Code", '{INDEX} Tour Packages'!$4:$4, 0)
    ),
    "XXX"
  )
)
</f>
        <v/>
      </c>
      <c r="D797" s="36" t="str">
        <f t="shared" si="3"/>
        <v/>
      </c>
      <c r="E797" s="36" t="str">
        <f t="shared" si="4"/>
        <v/>
      </c>
      <c r="F797" s="37" t="str">
        <f t="shared" si="5"/>
        <v/>
      </c>
      <c r="G797" s="89"/>
      <c r="H797" s="89"/>
      <c r="I797" s="90"/>
      <c r="J797" s="40" t="str">
        <f t="shared" si="16"/>
        <v> </v>
      </c>
      <c r="K797" s="91"/>
      <c r="L797" s="55"/>
      <c r="M797" s="55"/>
      <c r="N797" s="91"/>
      <c r="O797" s="43" t="str">
        <f>IFERROR(__xludf.DUMMYFUNCTION("IF(N797="""","""",IFERROR(
  N797 + VALUE(REGEXEXTRACT(P797, ""(\d+)\s+Days"")),
  """"
)
)"),"")</f>
        <v/>
      </c>
      <c r="P797" s="43" t="str">
        <f t="array" ref="P797">IFERROR(
  INDEX(
    INDEX('{INDEX} Tour Packages'!$A:$ZZ, , MATCH(P$3, '{INDEX} Tour Packages'!$4:$4, 0)),
    MATCH(M797, INDEX('{INDEX} Tour Packages'!$A:$ZZ,0, MATCH("Tour Package Name", '{INDEX} Tour Packages'!$4:$4, 0)), 0)
  ),
"")
</f>
        <v/>
      </c>
      <c r="Q797" s="44" t="str">
        <f t="shared" si="7"/>
        <v/>
      </c>
      <c r="R797" s="44" t="str">
        <f>IFERROR(__xludf.DUMMYFUNCTION("IF(OR(ISBLANK(K797), ISBLANK(N797)), """", 
  LET(
    resDate, K797,
    tourDate, N797,
    monthCount, MAX(0, DATEDIF(resDate, tourDate - 3, ""M"") + 1),
    secondDates, ARRAYFORMULA(DATE(YEAR(resDate), MONTH(resDate) + SEQUENCE(monthCount), 2)),
    "&amp;"validDates, FILTER(secondDates, (secondDates &gt; resDate + 2) * (secondDates &lt;= tourDate - 3)),
    IF(ISERROR(validDates), 0, COUNTA(validDates))
  )
)
"),"")</f>
        <v/>
      </c>
      <c r="S797" s="44" t="str">
        <f t="shared" si="8"/>
        <v/>
      </c>
      <c r="T797" s="45" t="str">
        <f t="array" ref="T797">IF(ISBLANK(BO797),IFERROR(
  INDEX(
    INDEX('{INDEX} Payment Terms'!$A:$G, , MATCH(T$3, '{INDEX} Payment Terms'!$4:$4, 0)),
    MATCH(Q797, INDEX('{INDEX} Payment Terms'!$A:$G,0, MATCH("Payment Condition", '{INDEX} Payment Terms'!$4:$4, 0)), 0)
  ),
""),"Cancelled")
</f>
        <v/>
      </c>
      <c r="U797" s="46" t="b">
        <v>0</v>
      </c>
      <c r="V797" s="47" t="str">
        <f>IFERROR(__xludf.DUMMYFUNCTION("IF(OR(L797=""Duo Booking"", L797=""Group Booking""),
IF(U797=FALSE,"""",
    LET(
      bookingType, L797,
      tour, M797,
      mainFirst, H797,
      mainLast, I797,
      mainEmail, G797,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$L$4:L797, bookingType,
          $M$4:M797, tour,
          $H$4:H797, mainFirst,
          $I$4:I797, mainLast,
          $G$4:G797, mainEmail
        ),
        ""000""
      ),
  "&amp;"    baseID &amp; ""-"" &amp; memberNumber
    )
  ),
  """"
)
"),"")</f>
        <v/>
      </c>
      <c r="W797" s="48"/>
      <c r="X797" s="85" t="b">
        <v>0</v>
      </c>
      <c r="Y797" s="85" t="b">
        <v>0</v>
      </c>
      <c r="Z797" s="85" t="b">
        <v>0</v>
      </c>
      <c r="AA797" s="50"/>
      <c r="AB797" s="51"/>
      <c r="AC797" s="85" t="b">
        <v>0</v>
      </c>
      <c r="AD797" s="92"/>
      <c r="AE797" s="88"/>
      <c r="AF797" s="36" t="str">
        <f t="array" ref="AF797">IF(M797="","",INDEX(
      '{INDEX} Tour Packages'!$A:$ZP,
      MATCH($M797, '{INDEX} Tour Packages'!$A:$A, 0),
      MATCH(AF$3, '{INDEX} Tour Packages'!$4:$4, 0)
    ))</f>
        <v/>
      </c>
      <c r="AG797" s="36" t="str">
        <f t="array" ref="AG797">IF(M797="","",INDEX(
      '{INDEX} Tour Packages'!$A:$ZP,
      MATCH($M797, '{INDEX} Tour Packages'!$A:$A, 0),
      MATCH(AG$3, '{INDEX} Tour Packages'!$4:$4, 0)
    ))</f>
        <v/>
      </c>
      <c r="AH797" s="36" t="str">
        <f t="array" ref="AH797">IF(M797="","",INDEX(
      '{INDEX} Tour Packages'!$A:$ZP,
      MATCH($M797, '{INDEX} Tour Packages'!$A:$A, 0),
      MATCH(AH$3, '{INDEX} Tour Packages'!$4:$4, 0)
    ))</f>
        <v/>
      </c>
      <c r="AI797" s="54" t="str">
        <f t="shared" si="9"/>
        <v/>
      </c>
      <c r="AJ797" s="42"/>
      <c r="AK797" s="55"/>
      <c r="AL797" s="46" t="b">
        <v>0</v>
      </c>
      <c r="AM797" s="56"/>
      <c r="AN797" s="57" t="str">
        <f t="shared" si="10"/>
        <v/>
      </c>
      <c r="AO797" s="58" t="str">
        <f t="shared" si="11"/>
        <v/>
      </c>
      <c r="AP797" s="59"/>
      <c r="AQ797" s="60"/>
      <c r="AR797" s="61"/>
      <c r="AS797" s="61"/>
      <c r="AT797" s="61" t="str">
        <f>IFERROR(__xludf.DUMMYFUNCTION("IF( 
  OR($AJ797=""Full Payment"", ISBLANK($K797)),
  """",
  IF(
    OR(
      Q797=""Standard Booking, P1"",
      Q797=""Standard Booking, P2"",
      Q797=""Standard Booking, P3"",
      Q797=""Standard Booking, P4""
    ),
    LET(
      resDate,   $"&amp;"K797,
      tourDate,  $N797,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7" s="62" t="str">
        <f t="shared" si="12"/>
        <v/>
      </c>
      <c r="AV797" s="63"/>
      <c r="AW797" s="64"/>
      <c r="AX797" s="64"/>
      <c r="AY797" s="64"/>
      <c r="AZ797" s="64" t="str">
        <f>IFERROR(__xludf.DUMMYFUNCTION("IF(
  OR($AJ797=""Full Payment"",$AJ797=""P1"", ISBLANK($K797)),
  """",
  IF(
    OR(
      $Q797=""Standard Booking, P2"",
      $Q797=""Standard Booking, P3"",
      $Q797=""Standard Booking, P4""
    ),
    LET(
      resDate,   $K797,
      tourDate,"&amp;"  $N797,
      monthCount, DATEDIF(resDate, tourDate, ""M"") + 1,
      secondDates, ARRAYFORMULA(
        DATE(
          YEAR(resDate),
          MONTH(resDate) + SEQUENCE(monthCount),
          2
        )
      ),
      validDates, FILTER(
        sec"&amp;"ondDates,
        (secondDates &gt; resDate + 2) *
        (secondDates &lt;= tourDate - 3)
      ),
      IF(
        OR($AJ797=""P2"", $AJ797=""P3"", $AJ797=""P4""),
        IF(
          COUNTA(validDates) &lt; 2,
          """",
          TEXT(INDEX(validDates"&amp;", 2), ""mmm d, yyyy"")
        ),
        IF(
          COUNTA(validDates) &lt; 2,
          """",
          TEXTJOIN("", "", TRUE,
            TEXT(INDEX(validDates, 1), ""mmm d, yyyy""),
            TEXT(INDEX(validDates, 2), ""mmm d, yyyy"")
          )
 "&amp;"       )
      )
    ),
    """"
  )
)
"),"")</f>
        <v/>
      </c>
      <c r="BA797" s="65" t="str">
        <f t="shared" si="13"/>
        <v/>
      </c>
      <c r="BB797" s="63"/>
      <c r="BC797" s="64"/>
      <c r="BD797" s="64"/>
      <c r="BE797" s="64"/>
      <c r="BF797" s="64" t="str">
        <f>IFERROR(__xludf.DUMMYFUNCTION("IF(
  OR($AJ797=""Full Payment"",$AJ797=""P1"", $AJ797=""P2""),
  """",
  IF(
    AND(
      NOT(ISBLANK($K797)),
      OR(
        Q797=""Standard Booking, P3"",
        Q797=""Standard Booking, P4""
      )
    ),
    LET(
      resDate,   $K797,
      "&amp;"tourDate,  $N797,
      monthCount, DATEDIF(resDate, tourDate, ""M"") + 1,
      secondDates, ARRAYFORMULA(
        DATE(
          YEAR(resDate),
          MONTH(resDate) + SEQUENCE(monthCount),
          2
        )
      ),
      validDates, FILTER(
  "&amp;"      secondDates,
        (secondDates &gt; resDate + 2) *
        (secondDates &lt;= tourDate - 3)
      ),
      IF(
        $AJ797=""P4"",
        IF(
          COUNTA(validDates) &lt; 3,
          """",
          TEXT(INDEX(validDates, 3), ""mmm d, yyyy"")
  "&amp;"      ),
        IF(
          $AJ797=""P3"",
          IF(
            COUNTA(validDates) &lt; 3,
            """",
            TEXT(INDEX(validDates, 3), ""mmm d, yyyy"")
          ),
          IF(
            COUNTA(validDates) &lt; 3,
            """",
    "&amp;"        TEXTJOIN("", "", TRUE,
              TEXT(INDEX(validDates, 1), ""mmm d, yyyy""),
              TEXT(INDEX(validDates, 2), ""mmm d, yyyy""),
              TEXT(INDEX(validDates, 3), ""mmm d, yyyy"")
            )
          )
        )
      )
    "&amp;"),
    """"
  )
)
"),"")</f>
        <v/>
      </c>
      <c r="BG797" s="65" t="str">
        <f t="shared" si="14"/>
        <v/>
      </c>
      <c r="BH797" s="63"/>
      <c r="BI797" s="64"/>
      <c r="BJ797" s="64"/>
      <c r="BK797" s="64"/>
      <c r="BL797" s="64" t="str">
        <f>IFERROR(__xludf.DUMMYFUNCTION("IF(
  OR($AJ797=""Full Payment"",$AJ797=""P1"",$AJ797=""P2"",$AJ797=""P3""),
  """",
  IF(
    AND(
      NOT(ISBLANK($K797)),
      $Q797=""Standard Booking, P4""
    ),
    LET(
      resDate,   $K797,
      tourDate,  $N797,
      monthCount, DATEDIF(r"&amp;"esDate, tourDate, ""M"") + 1,
      secondDates, ARRAYFORMULA(
        DATE(
          YEAR(resDate),
          MONTH(resDate) + SEQUENCE(monthCount),
          2
        )
      ),
      validDates, FILTER(
        secondDates,
        (secondDates &gt; res"&amp;"Date + 2) *
        (secondDates &lt;= tourDate - 3)
      ),
      IF(
        $AJ797=""P4"",
        IF(
          COUNTA(validDates) &lt; 4,
          """",
          TEXT(
            INDEX(validDates, 4),
            ""mmm d, yyyy""
          )
        ),
"&amp;"        IF(
          COUNTA(validDates) &lt; 4,
          """",
          TEXTJOIN(
            "", "", TRUE,
            TEXT(INDEX(validDates, 1), ""mmm d, yyyy""),
            TEXT(INDEX(validDates, 2), ""mmm d, yyyy""),
            TEXT(INDEX(validDates"&amp;", 3), ""mmm d, yyyy""),
            TEXT(INDEX(validDates, 4), ""mmm d, yyyy"")
          )
        )
      )
    ),
    """"
  )
)
"),"")</f>
        <v/>
      </c>
      <c r="BM797" s="65" t="str">
        <f t="shared" si="15"/>
        <v/>
      </c>
      <c r="BN797" s="66"/>
      <c r="BO797" s="67"/>
      <c r="BP797" s="49" t="b">
        <v>0</v>
      </c>
      <c r="BQ797" s="49" t="b">
        <v>0</v>
      </c>
      <c r="BR797" s="68"/>
      <c r="BS797" s="69"/>
      <c r="BT797" s="70" t="b">
        <v>0</v>
      </c>
      <c r="BU797" s="71"/>
      <c r="BV797" s="72"/>
      <c r="BW797" s="86" t="b">
        <v>0</v>
      </c>
      <c r="BX797" s="87"/>
    </row>
    <row r="798">
      <c r="A798" s="35" t="str">
        <f t="shared" si="1"/>
        <v/>
      </c>
      <c r="B798" s="36" t="str">
        <f t="shared" si="2"/>
        <v/>
      </c>
      <c r="C798" s="36" t="str">
        <f t="array" ref="C798">IF(
  M798="",
  "",
  IFERROR(
    INDEX(
      '{INDEX} Tour Packages'!$A:$ZZ,
      MATCH(
        M798,
        INDEX(
          '{INDEX} Tour Packages'!$A:$ZZ,
          ,
          MATCH("Tour Package Name", '{INDEX} Tour Packages'!$4:$4, 0)
        ),
        0
      ),
      MATCH("Tour Code", '{INDEX} Tour Packages'!$4:$4, 0)
    ),
    "XXX"
  )
)
</f>
        <v/>
      </c>
      <c r="D798" s="36" t="str">
        <f t="shared" si="3"/>
        <v/>
      </c>
      <c r="E798" s="36" t="str">
        <f t="shared" si="4"/>
        <v/>
      </c>
      <c r="F798" s="37" t="str">
        <f t="shared" si="5"/>
        <v/>
      </c>
      <c r="G798" s="89"/>
      <c r="H798" s="89"/>
      <c r="I798" s="90"/>
      <c r="J798" s="40" t="str">
        <f t="shared" si="16"/>
        <v> </v>
      </c>
      <c r="K798" s="91"/>
      <c r="L798" s="55"/>
      <c r="M798" s="55"/>
      <c r="N798" s="91"/>
      <c r="O798" s="43" t="str">
        <f>IFERROR(__xludf.DUMMYFUNCTION("IF(N798="""","""",IFERROR(
  N798 + VALUE(REGEXEXTRACT(P798, ""(\d+)\s+Days"")),
  """"
)
)"),"")</f>
        <v/>
      </c>
      <c r="P798" s="43" t="str">
        <f t="array" ref="P798">IFERROR(
  INDEX(
    INDEX('{INDEX} Tour Packages'!$A:$ZZ, , MATCH(P$3, '{INDEX} Tour Packages'!$4:$4, 0)),
    MATCH(M798, INDEX('{INDEX} Tour Packages'!$A:$ZZ,0, MATCH("Tour Package Name", '{INDEX} Tour Packages'!$4:$4, 0)), 0)
  ),
"")
</f>
        <v/>
      </c>
      <c r="Q798" s="44" t="str">
        <f t="shared" si="7"/>
        <v/>
      </c>
      <c r="R798" s="44" t="str">
        <f>IFERROR(__xludf.DUMMYFUNCTION("IF(OR(ISBLANK(K798), ISBLANK(N798)), """", 
  LET(
    resDate, K798,
    tourDate, N798,
    monthCount, MAX(0, DATEDIF(resDate, tourDate - 3, ""M"") + 1),
    secondDates, ARRAYFORMULA(DATE(YEAR(resDate), MONTH(resDate) + SEQUENCE(monthCount), 2)),
    "&amp;"validDates, FILTER(secondDates, (secondDates &gt; resDate + 2) * (secondDates &lt;= tourDate - 3)),
    IF(ISERROR(validDates), 0, COUNTA(validDates))
  )
)
"),"")</f>
        <v/>
      </c>
      <c r="S798" s="44" t="str">
        <f t="shared" si="8"/>
        <v/>
      </c>
      <c r="T798" s="45" t="str">
        <f t="array" ref="T798">IF(ISBLANK(BO798),IFERROR(
  INDEX(
    INDEX('{INDEX} Payment Terms'!$A:$G, , MATCH(T$3, '{INDEX} Payment Terms'!$4:$4, 0)),
    MATCH(Q798, INDEX('{INDEX} Payment Terms'!$A:$G,0, MATCH("Payment Condition", '{INDEX} Payment Terms'!$4:$4, 0)), 0)
  ),
""),"Cancelled")
</f>
        <v/>
      </c>
      <c r="U798" s="46" t="b">
        <v>0</v>
      </c>
      <c r="V798" s="47" t="str">
        <f>IFERROR(__xludf.DUMMYFUNCTION("IF(OR(L798=""Duo Booking"", L798=""Group Booking""),
IF(U798=FALSE,"""",
    LET(
      bookingType, L798,
      tour, M798,
      mainFirst, H798,
      mainLast, I798,
      mainEmail, G798,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$L$4:L798, bookingType,
          $M$4:M798, tour,
          $H$4:H798, mainFirst,
          $I$4:I798, mainLast,
          $G$4:G798, mainEmail
        ),
        ""000""
      ),
  "&amp;"    baseID &amp; ""-"" &amp; memberNumber
    )
  ),
  """"
)
"),"")</f>
        <v/>
      </c>
      <c r="W798" s="48"/>
      <c r="X798" s="85" t="b">
        <v>0</v>
      </c>
      <c r="Y798" s="85" t="b">
        <v>0</v>
      </c>
      <c r="Z798" s="85" t="b">
        <v>0</v>
      </c>
      <c r="AA798" s="50"/>
      <c r="AB798" s="51"/>
      <c r="AC798" s="85" t="b">
        <v>0</v>
      </c>
      <c r="AD798" s="92"/>
      <c r="AE798" s="88"/>
      <c r="AF798" s="36" t="str">
        <f t="array" ref="AF798">IF(M798="","",INDEX(
      '{INDEX} Tour Packages'!$A:$ZP,
      MATCH($M798, '{INDEX} Tour Packages'!$A:$A, 0),
      MATCH(AF$3, '{INDEX} Tour Packages'!$4:$4, 0)
    ))</f>
        <v/>
      </c>
      <c r="AG798" s="36" t="str">
        <f t="array" ref="AG798">IF(M798="","",INDEX(
      '{INDEX} Tour Packages'!$A:$ZP,
      MATCH($M798, '{INDEX} Tour Packages'!$A:$A, 0),
      MATCH(AG$3, '{INDEX} Tour Packages'!$4:$4, 0)
    ))</f>
        <v/>
      </c>
      <c r="AH798" s="36" t="str">
        <f t="array" ref="AH798">IF(M798="","",INDEX(
      '{INDEX} Tour Packages'!$A:$ZP,
      MATCH($M798, '{INDEX} Tour Packages'!$A:$A, 0),
      MATCH(AH$3, '{INDEX} Tour Packages'!$4:$4, 0)
    ))</f>
        <v/>
      </c>
      <c r="AI798" s="54" t="str">
        <f t="shared" si="9"/>
        <v/>
      </c>
      <c r="AJ798" s="42"/>
      <c r="AK798" s="55"/>
      <c r="AL798" s="46" t="b">
        <v>0</v>
      </c>
      <c r="AM798" s="56"/>
      <c r="AN798" s="57" t="str">
        <f t="shared" si="10"/>
        <v/>
      </c>
      <c r="AO798" s="58" t="str">
        <f t="shared" si="11"/>
        <v/>
      </c>
      <c r="AP798" s="59"/>
      <c r="AQ798" s="60"/>
      <c r="AR798" s="61"/>
      <c r="AS798" s="61"/>
      <c r="AT798" s="61" t="str">
        <f>IFERROR(__xludf.DUMMYFUNCTION("IF( 
  OR($AJ798=""Full Payment"", ISBLANK($K798)),
  """",
  IF(
    OR(
      Q798=""Standard Booking, P1"",
      Q798=""Standard Booking, P2"",
      Q798=""Standard Booking, P3"",
      Q798=""Standard Booking, P4""
    ),
    LET(
      resDate,   $"&amp;"K798,
      tourDate,  $N798,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8" s="62" t="str">
        <f t="shared" si="12"/>
        <v/>
      </c>
      <c r="AV798" s="63"/>
      <c r="AW798" s="64"/>
      <c r="AX798" s="64"/>
      <c r="AY798" s="64"/>
      <c r="AZ798" s="64" t="str">
        <f>IFERROR(__xludf.DUMMYFUNCTION("IF(
  OR($AJ798=""Full Payment"",$AJ798=""P1"", ISBLANK($K798)),
  """",
  IF(
    OR(
      $Q798=""Standard Booking, P2"",
      $Q798=""Standard Booking, P3"",
      $Q798=""Standard Booking, P4""
    ),
    LET(
      resDate,   $K798,
      tourDate,"&amp;"  $N798,
      monthCount, DATEDIF(resDate, tourDate, ""M"") + 1,
      secondDates, ARRAYFORMULA(
        DATE(
          YEAR(resDate),
          MONTH(resDate) + SEQUENCE(monthCount),
          2
        )
      ),
      validDates, FILTER(
        sec"&amp;"ondDates,
        (secondDates &gt; resDate + 2) *
        (secondDates &lt;= tourDate - 3)
      ),
      IF(
        OR($AJ798=""P2"", $AJ798=""P3"", $AJ798=""P4""),
        IF(
          COUNTA(validDates) &lt; 2,
          """",
          TEXT(INDEX(validDates"&amp;", 2), ""mmm d, yyyy"")
        ),
        IF(
          COUNTA(validDates) &lt; 2,
          """",
          TEXTJOIN("", "", TRUE,
            TEXT(INDEX(validDates, 1), ""mmm d, yyyy""),
            TEXT(INDEX(validDates, 2), ""mmm d, yyyy"")
          )
 "&amp;"       )
      )
    ),
    """"
  )
)
"),"")</f>
        <v/>
      </c>
      <c r="BA798" s="65" t="str">
        <f t="shared" si="13"/>
        <v/>
      </c>
      <c r="BB798" s="63"/>
      <c r="BC798" s="64"/>
      <c r="BD798" s="64"/>
      <c r="BE798" s="64"/>
      <c r="BF798" s="64" t="str">
        <f>IFERROR(__xludf.DUMMYFUNCTION("IF(
  OR($AJ798=""Full Payment"",$AJ798=""P1"", $AJ798=""P2""),
  """",
  IF(
    AND(
      NOT(ISBLANK($K798)),
      OR(
        Q798=""Standard Booking, P3"",
        Q798=""Standard Booking, P4""
      )
    ),
    LET(
      resDate,   $K798,
      "&amp;"tourDate,  $N798,
      monthCount, DATEDIF(resDate, tourDate, ""M"") + 1,
      secondDates, ARRAYFORMULA(
        DATE(
          YEAR(resDate),
          MONTH(resDate) + SEQUENCE(monthCount),
          2
        )
      ),
      validDates, FILTER(
  "&amp;"      secondDates,
        (secondDates &gt; resDate + 2) *
        (secondDates &lt;= tourDate - 3)
      ),
      IF(
        $AJ798=""P4"",
        IF(
          COUNTA(validDates) &lt; 3,
          """",
          TEXT(INDEX(validDates, 3), ""mmm d, yyyy"")
  "&amp;"      ),
        IF(
          $AJ798=""P3"",
          IF(
            COUNTA(validDates) &lt; 3,
            """",
            TEXT(INDEX(validDates, 3), ""mmm d, yyyy"")
          ),
          IF(
            COUNTA(validDates) &lt; 3,
            """",
    "&amp;"        TEXTJOIN("", "", TRUE,
              TEXT(INDEX(validDates, 1), ""mmm d, yyyy""),
              TEXT(INDEX(validDates, 2), ""mmm d, yyyy""),
              TEXT(INDEX(validDates, 3), ""mmm d, yyyy"")
            )
          )
        )
      )
    "&amp;"),
    """"
  )
)
"),"")</f>
        <v/>
      </c>
      <c r="BG798" s="65" t="str">
        <f t="shared" si="14"/>
        <v/>
      </c>
      <c r="BH798" s="63"/>
      <c r="BI798" s="64"/>
      <c r="BJ798" s="64"/>
      <c r="BK798" s="64"/>
      <c r="BL798" s="64" t="str">
        <f>IFERROR(__xludf.DUMMYFUNCTION("IF(
  OR($AJ798=""Full Payment"",$AJ798=""P1"",$AJ798=""P2"",$AJ798=""P3""),
  """",
  IF(
    AND(
      NOT(ISBLANK($K798)),
      $Q798=""Standard Booking, P4""
    ),
    LET(
      resDate,   $K798,
      tourDate,  $N798,
      monthCount, DATEDIF(r"&amp;"esDate, tourDate, ""M"") + 1,
      secondDates, ARRAYFORMULA(
        DATE(
          YEAR(resDate),
          MONTH(resDate) + SEQUENCE(monthCount),
          2
        )
      ),
      validDates, FILTER(
        secondDates,
        (secondDates &gt; res"&amp;"Date + 2) *
        (secondDates &lt;= tourDate - 3)
      ),
      IF(
        $AJ798=""P4"",
        IF(
          COUNTA(validDates) &lt; 4,
          """",
          TEXT(
            INDEX(validDates, 4),
            ""mmm d, yyyy""
          )
        ),
"&amp;"        IF(
          COUNTA(validDates) &lt; 4,
          """",
          TEXTJOIN(
            "", "", TRUE,
            TEXT(INDEX(validDates, 1), ""mmm d, yyyy""),
            TEXT(INDEX(validDates, 2), ""mmm d, yyyy""),
            TEXT(INDEX(validDates"&amp;", 3), ""mmm d, yyyy""),
            TEXT(INDEX(validDates, 4), ""mmm d, yyyy"")
          )
        )
      )
    ),
    """"
  )
)
"),"")</f>
        <v/>
      </c>
      <c r="BM798" s="65" t="str">
        <f t="shared" si="15"/>
        <v/>
      </c>
      <c r="BN798" s="66"/>
      <c r="BO798" s="67"/>
      <c r="BP798" s="49" t="b">
        <v>0</v>
      </c>
      <c r="BQ798" s="49" t="b">
        <v>0</v>
      </c>
      <c r="BR798" s="68"/>
      <c r="BS798" s="69"/>
      <c r="BT798" s="70" t="b">
        <v>0</v>
      </c>
      <c r="BU798" s="71"/>
      <c r="BV798" s="72"/>
      <c r="BW798" s="86" t="b">
        <v>0</v>
      </c>
      <c r="BX798" s="87"/>
    </row>
    <row r="799">
      <c r="A799" s="35" t="str">
        <f t="shared" si="1"/>
        <v/>
      </c>
      <c r="B799" s="36" t="str">
        <f t="shared" si="2"/>
        <v/>
      </c>
      <c r="C799" s="36" t="str">
        <f t="array" ref="C799">IF(
  M799="",
  "",
  IFERROR(
    INDEX(
      '{INDEX} Tour Packages'!$A:$ZZ,
      MATCH(
        M799,
        INDEX(
          '{INDEX} Tour Packages'!$A:$ZZ,
          ,
          MATCH("Tour Package Name", '{INDEX} Tour Packages'!$4:$4, 0)
        ),
        0
      ),
      MATCH("Tour Code", '{INDEX} Tour Packages'!$4:$4, 0)
    ),
    "XXX"
  )
)
</f>
        <v/>
      </c>
      <c r="D799" s="36" t="str">
        <f t="shared" si="3"/>
        <v/>
      </c>
      <c r="E799" s="36" t="str">
        <f t="shared" si="4"/>
        <v/>
      </c>
      <c r="F799" s="37" t="str">
        <f t="shared" si="5"/>
        <v/>
      </c>
      <c r="G799" s="89"/>
      <c r="H799" s="89"/>
      <c r="I799" s="90"/>
      <c r="J799" s="40" t="str">
        <f t="shared" si="16"/>
        <v> </v>
      </c>
      <c r="K799" s="91"/>
      <c r="L799" s="55"/>
      <c r="M799" s="55"/>
      <c r="N799" s="91"/>
      <c r="O799" s="43" t="str">
        <f>IFERROR(__xludf.DUMMYFUNCTION("IF(N799="""","""",IFERROR(
  N799 + VALUE(REGEXEXTRACT(P799, ""(\d+)\s+Days"")),
  """"
)
)"),"")</f>
        <v/>
      </c>
      <c r="P799" s="43" t="str">
        <f t="array" ref="P799">IFERROR(
  INDEX(
    INDEX('{INDEX} Tour Packages'!$A:$ZZ, , MATCH(P$3, '{INDEX} Tour Packages'!$4:$4, 0)),
    MATCH(M799, INDEX('{INDEX} Tour Packages'!$A:$ZZ,0, MATCH("Tour Package Name", '{INDEX} Tour Packages'!$4:$4, 0)), 0)
  ),
"")
</f>
        <v/>
      </c>
      <c r="Q799" s="44" t="str">
        <f t="shared" si="7"/>
        <v/>
      </c>
      <c r="R799" s="44" t="str">
        <f>IFERROR(__xludf.DUMMYFUNCTION("IF(OR(ISBLANK(K799), ISBLANK(N799)), """", 
  LET(
    resDate, K799,
    tourDate, N799,
    monthCount, MAX(0, DATEDIF(resDate, tourDate - 3, ""M"") + 1),
    secondDates, ARRAYFORMULA(DATE(YEAR(resDate), MONTH(resDate) + SEQUENCE(monthCount), 2)),
    "&amp;"validDates, FILTER(secondDates, (secondDates &gt; resDate + 2) * (secondDates &lt;= tourDate - 3)),
    IF(ISERROR(validDates), 0, COUNTA(validDates))
  )
)
"),"")</f>
        <v/>
      </c>
      <c r="S799" s="44" t="str">
        <f t="shared" si="8"/>
        <v/>
      </c>
      <c r="T799" s="45" t="str">
        <f t="array" ref="T799">IF(ISBLANK(BO799),IFERROR(
  INDEX(
    INDEX('{INDEX} Payment Terms'!$A:$G, , MATCH(T$3, '{INDEX} Payment Terms'!$4:$4, 0)),
    MATCH(Q799, INDEX('{INDEX} Payment Terms'!$A:$G,0, MATCH("Payment Condition", '{INDEX} Payment Terms'!$4:$4, 0)), 0)
  ),
""),"Cancelled")
</f>
        <v/>
      </c>
      <c r="U799" s="46" t="b">
        <v>0</v>
      </c>
      <c r="V799" s="47" t="str">
        <f>IFERROR(__xludf.DUMMYFUNCTION("IF(OR(L799=""Duo Booking"", L799=""Group Booking""),
IF(U799=FALSE,"""",
    LET(
      bookingType, L799,
      tour, M799,
      mainFirst, H799,
      mainLast, I799,
      mainEmail, G799,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$L$4:L799, bookingType,
          $M$4:M799, tour,
          $H$4:H799, mainFirst,
          $I$4:I799, mainLast,
          $G$4:G799, mainEmail
        ),
        ""000""
      ),
  "&amp;"    baseID &amp; ""-"" &amp; memberNumber
    )
  ),
  """"
)
"),"")</f>
        <v/>
      </c>
      <c r="W799" s="48"/>
      <c r="X799" s="85" t="b">
        <v>0</v>
      </c>
      <c r="Y799" s="85" t="b">
        <v>0</v>
      </c>
      <c r="Z799" s="85" t="b">
        <v>0</v>
      </c>
      <c r="AA799" s="50"/>
      <c r="AB799" s="51"/>
      <c r="AC799" s="85" t="b">
        <v>0</v>
      </c>
      <c r="AD799" s="92"/>
      <c r="AE799" s="88"/>
      <c r="AF799" s="36" t="str">
        <f t="array" ref="AF799">IF(M799="","",INDEX(
      '{INDEX} Tour Packages'!$A:$ZP,
      MATCH($M799, '{INDEX} Tour Packages'!$A:$A, 0),
      MATCH(AF$3, '{INDEX} Tour Packages'!$4:$4, 0)
    ))</f>
        <v/>
      </c>
      <c r="AG799" s="36" t="str">
        <f t="array" ref="AG799">IF(M799="","",INDEX(
      '{INDEX} Tour Packages'!$A:$ZP,
      MATCH($M799, '{INDEX} Tour Packages'!$A:$A, 0),
      MATCH(AG$3, '{INDEX} Tour Packages'!$4:$4, 0)
    ))</f>
        <v/>
      </c>
      <c r="AH799" s="36" t="str">
        <f t="array" ref="AH799">IF(M799="","",INDEX(
      '{INDEX} Tour Packages'!$A:$ZP,
      MATCH($M799, '{INDEX} Tour Packages'!$A:$A, 0),
      MATCH(AH$3, '{INDEX} Tour Packages'!$4:$4, 0)
    ))</f>
        <v/>
      </c>
      <c r="AI799" s="54" t="str">
        <f t="shared" si="9"/>
        <v/>
      </c>
      <c r="AJ799" s="42"/>
      <c r="AK799" s="55"/>
      <c r="AL799" s="46" t="b">
        <v>0</v>
      </c>
      <c r="AM799" s="56"/>
      <c r="AN799" s="57" t="str">
        <f t="shared" si="10"/>
        <v/>
      </c>
      <c r="AO799" s="58" t="str">
        <f t="shared" si="11"/>
        <v/>
      </c>
      <c r="AP799" s="59"/>
      <c r="AQ799" s="60"/>
      <c r="AR799" s="61"/>
      <c r="AS799" s="61"/>
      <c r="AT799" s="61" t="str">
        <f>IFERROR(__xludf.DUMMYFUNCTION("IF( 
  OR($AJ799=""Full Payment"", ISBLANK($K799)),
  """",
  IF(
    OR(
      Q799=""Standard Booking, P1"",
      Q799=""Standard Booking, P2"",
      Q799=""Standard Booking, P3"",
      Q799=""Standard Booking, P4""
    ),
    LET(
      resDate,   $"&amp;"K799,
      tourDate,  $N799,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799" s="62" t="str">
        <f t="shared" si="12"/>
        <v/>
      </c>
      <c r="AV799" s="63"/>
      <c r="AW799" s="64"/>
      <c r="AX799" s="64"/>
      <c r="AY799" s="64"/>
      <c r="AZ799" s="64" t="str">
        <f>IFERROR(__xludf.DUMMYFUNCTION("IF(
  OR($AJ799=""Full Payment"",$AJ799=""P1"", ISBLANK($K799)),
  """",
  IF(
    OR(
      $Q799=""Standard Booking, P2"",
      $Q799=""Standard Booking, P3"",
      $Q799=""Standard Booking, P4""
    ),
    LET(
      resDate,   $K799,
      tourDate,"&amp;"  $N799,
      monthCount, DATEDIF(resDate, tourDate, ""M"") + 1,
      secondDates, ARRAYFORMULA(
        DATE(
          YEAR(resDate),
          MONTH(resDate) + SEQUENCE(monthCount),
          2
        )
      ),
      validDates, FILTER(
        sec"&amp;"ondDates,
        (secondDates &gt; resDate + 2) *
        (secondDates &lt;= tourDate - 3)
      ),
      IF(
        OR($AJ799=""P2"", $AJ799=""P3"", $AJ799=""P4""),
        IF(
          COUNTA(validDates) &lt; 2,
          """",
          TEXT(INDEX(validDates"&amp;", 2), ""mmm d, yyyy"")
        ),
        IF(
          COUNTA(validDates) &lt; 2,
          """",
          TEXTJOIN("", "", TRUE,
            TEXT(INDEX(validDates, 1), ""mmm d, yyyy""),
            TEXT(INDEX(validDates, 2), ""mmm d, yyyy"")
          )
 "&amp;"       )
      )
    ),
    """"
  )
)
"),"")</f>
        <v/>
      </c>
      <c r="BA799" s="65" t="str">
        <f t="shared" si="13"/>
        <v/>
      </c>
      <c r="BB799" s="63"/>
      <c r="BC799" s="64"/>
      <c r="BD799" s="64"/>
      <c r="BE799" s="64"/>
      <c r="BF799" s="64" t="str">
        <f>IFERROR(__xludf.DUMMYFUNCTION("IF(
  OR($AJ799=""Full Payment"",$AJ799=""P1"", $AJ799=""P2""),
  """",
  IF(
    AND(
      NOT(ISBLANK($K799)),
      OR(
        Q799=""Standard Booking, P3"",
        Q799=""Standard Booking, P4""
      )
    ),
    LET(
      resDate,   $K799,
      "&amp;"tourDate,  $N799,
      monthCount, DATEDIF(resDate, tourDate, ""M"") + 1,
      secondDates, ARRAYFORMULA(
        DATE(
          YEAR(resDate),
          MONTH(resDate) + SEQUENCE(monthCount),
          2
        )
      ),
      validDates, FILTER(
  "&amp;"      secondDates,
        (secondDates &gt; resDate + 2) *
        (secondDates &lt;= tourDate - 3)
      ),
      IF(
        $AJ799=""P4"",
        IF(
          COUNTA(validDates) &lt; 3,
          """",
          TEXT(INDEX(validDates, 3), ""mmm d, yyyy"")
  "&amp;"      ),
        IF(
          $AJ799=""P3"",
          IF(
            COUNTA(validDates) &lt; 3,
            """",
            TEXT(INDEX(validDates, 3), ""mmm d, yyyy"")
          ),
          IF(
            COUNTA(validDates) &lt; 3,
            """",
    "&amp;"        TEXTJOIN("", "", TRUE,
              TEXT(INDEX(validDates, 1), ""mmm d, yyyy""),
              TEXT(INDEX(validDates, 2), ""mmm d, yyyy""),
              TEXT(INDEX(validDates, 3), ""mmm d, yyyy"")
            )
          )
        )
      )
    "&amp;"),
    """"
  )
)
"),"")</f>
        <v/>
      </c>
      <c r="BG799" s="65" t="str">
        <f t="shared" si="14"/>
        <v/>
      </c>
      <c r="BH799" s="63"/>
      <c r="BI799" s="64"/>
      <c r="BJ799" s="64"/>
      <c r="BK799" s="64"/>
      <c r="BL799" s="64" t="str">
        <f>IFERROR(__xludf.DUMMYFUNCTION("IF(
  OR($AJ799=""Full Payment"",$AJ799=""P1"",$AJ799=""P2"",$AJ799=""P3""),
  """",
  IF(
    AND(
      NOT(ISBLANK($K799)),
      $Q799=""Standard Booking, P4""
    ),
    LET(
      resDate,   $K799,
      tourDate,  $N799,
      monthCount, DATEDIF(r"&amp;"esDate, tourDate, ""M"") + 1,
      secondDates, ARRAYFORMULA(
        DATE(
          YEAR(resDate),
          MONTH(resDate) + SEQUENCE(monthCount),
          2
        )
      ),
      validDates, FILTER(
        secondDates,
        (secondDates &gt; res"&amp;"Date + 2) *
        (secondDates &lt;= tourDate - 3)
      ),
      IF(
        $AJ799=""P4"",
        IF(
          COUNTA(validDates) &lt; 4,
          """",
          TEXT(
            INDEX(validDates, 4),
            ""mmm d, yyyy""
          )
        ),
"&amp;"        IF(
          COUNTA(validDates) &lt; 4,
          """",
          TEXTJOIN(
            "", "", TRUE,
            TEXT(INDEX(validDates, 1), ""mmm d, yyyy""),
            TEXT(INDEX(validDates, 2), ""mmm d, yyyy""),
            TEXT(INDEX(validDates"&amp;", 3), ""mmm d, yyyy""),
            TEXT(INDEX(validDates, 4), ""mmm d, yyyy"")
          )
        )
      )
    ),
    """"
  )
)
"),"")</f>
        <v/>
      </c>
      <c r="BM799" s="65" t="str">
        <f t="shared" si="15"/>
        <v/>
      </c>
      <c r="BN799" s="66"/>
      <c r="BO799" s="67"/>
      <c r="BP799" s="49" t="b">
        <v>0</v>
      </c>
      <c r="BQ799" s="49" t="b">
        <v>0</v>
      </c>
      <c r="BR799" s="68"/>
      <c r="BS799" s="69"/>
      <c r="BT799" s="70" t="b">
        <v>0</v>
      </c>
      <c r="BU799" s="71"/>
      <c r="BV799" s="72"/>
      <c r="BW799" s="86" t="b">
        <v>0</v>
      </c>
      <c r="BX799" s="87"/>
    </row>
    <row r="800">
      <c r="A800" s="35" t="str">
        <f t="shared" si="1"/>
        <v/>
      </c>
      <c r="B800" s="36" t="str">
        <f t="shared" si="2"/>
        <v/>
      </c>
      <c r="C800" s="36" t="str">
        <f t="array" ref="C800">IF(
  M800="",
  "",
  IFERROR(
    INDEX(
      '{INDEX} Tour Packages'!$A:$ZZ,
      MATCH(
        M800,
        INDEX(
          '{INDEX} Tour Packages'!$A:$ZZ,
          ,
          MATCH("Tour Package Name", '{INDEX} Tour Packages'!$4:$4, 0)
        ),
        0
      ),
      MATCH("Tour Code", '{INDEX} Tour Packages'!$4:$4, 0)
    ),
    "XXX"
  )
)
</f>
        <v/>
      </c>
      <c r="D800" s="36" t="str">
        <f t="shared" si="3"/>
        <v/>
      </c>
      <c r="E800" s="36" t="str">
        <f t="shared" si="4"/>
        <v/>
      </c>
      <c r="F800" s="37" t="str">
        <f t="shared" si="5"/>
        <v/>
      </c>
      <c r="G800" s="89"/>
      <c r="H800" s="89"/>
      <c r="I800" s="90"/>
      <c r="J800" s="40" t="str">
        <f t="shared" si="16"/>
        <v> </v>
      </c>
      <c r="K800" s="91"/>
      <c r="L800" s="55"/>
      <c r="M800" s="55"/>
      <c r="N800" s="91"/>
      <c r="O800" s="43" t="str">
        <f>IFERROR(__xludf.DUMMYFUNCTION("IF(N800="""","""",IFERROR(
  N800 + VALUE(REGEXEXTRACT(P800, ""(\d+)\s+Days"")),
  """"
)
)"),"")</f>
        <v/>
      </c>
      <c r="P800" s="43" t="str">
        <f t="array" ref="P800">IFERROR(
  INDEX(
    INDEX('{INDEX} Tour Packages'!$A:$ZZ, , MATCH(P$3, '{INDEX} Tour Packages'!$4:$4, 0)),
    MATCH(M800, INDEX('{INDEX} Tour Packages'!$A:$ZZ,0, MATCH("Tour Package Name", '{INDEX} Tour Packages'!$4:$4, 0)), 0)
  ),
"")
</f>
        <v/>
      </c>
      <c r="Q800" s="44" t="str">
        <f t="shared" si="7"/>
        <v/>
      </c>
      <c r="R800" s="44" t="str">
        <f>IFERROR(__xludf.DUMMYFUNCTION("IF(OR(ISBLANK(K800), ISBLANK(N800)), """", 
  LET(
    resDate, K800,
    tourDate, N800,
    monthCount, MAX(0, DATEDIF(resDate, tourDate - 3, ""M"") + 1),
    secondDates, ARRAYFORMULA(DATE(YEAR(resDate), MONTH(resDate) + SEQUENCE(monthCount), 2)),
    "&amp;"validDates, FILTER(secondDates, (secondDates &gt; resDate + 2) * (secondDates &lt;= tourDate - 3)),
    IF(ISERROR(validDates), 0, COUNTA(validDates))
  )
)
"),"")</f>
        <v/>
      </c>
      <c r="S800" s="44" t="str">
        <f t="shared" si="8"/>
        <v/>
      </c>
      <c r="T800" s="45" t="str">
        <f t="array" ref="T800">IF(ISBLANK(BO800),IFERROR(
  INDEX(
    INDEX('{INDEX} Payment Terms'!$A:$G, , MATCH(T$3, '{INDEX} Payment Terms'!$4:$4, 0)),
    MATCH(Q800, INDEX('{INDEX} Payment Terms'!$A:$G,0, MATCH("Payment Condition", '{INDEX} Payment Terms'!$4:$4, 0)), 0)
  ),
""),"Cancelled")
</f>
        <v/>
      </c>
      <c r="U800" s="46" t="b">
        <v>0</v>
      </c>
      <c r="V800" s="47" t="str">
        <f>IFERROR(__xludf.DUMMYFUNCTION("IF(OR(L800=""Duo Booking"", L800=""Group Booking""),
IF(U800=FALSE,"""",
    LET(
      bookingType, L800,
      tour, M800,
      mainFirst, H800,
      mainLast, I800,
      mainEmail, G800,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$L$4:L800, bookingType,
          $M$4:M800, tour,
          $H$4:H800, mainFirst,
          $I$4:I800, mainLast,
          $G$4:G800, mainEmail
        ),
        ""000""
      ),
  "&amp;"    baseID &amp; ""-"" &amp; memberNumber
    )
  ),
  """"
)
"),"")</f>
        <v/>
      </c>
      <c r="W800" s="48"/>
      <c r="X800" s="85" t="b">
        <v>0</v>
      </c>
      <c r="Y800" s="85" t="b">
        <v>0</v>
      </c>
      <c r="Z800" s="85" t="b">
        <v>0</v>
      </c>
      <c r="AA800" s="50"/>
      <c r="AB800" s="51"/>
      <c r="AC800" s="85" t="b">
        <v>0</v>
      </c>
      <c r="AD800" s="92"/>
      <c r="AE800" s="88"/>
      <c r="AF800" s="36" t="str">
        <f t="array" ref="AF800">IF(M800="","",INDEX(
      '{INDEX} Tour Packages'!$A:$ZP,
      MATCH($M800, '{INDEX} Tour Packages'!$A:$A, 0),
      MATCH(AF$3, '{INDEX} Tour Packages'!$4:$4, 0)
    ))</f>
        <v/>
      </c>
      <c r="AG800" s="36" t="str">
        <f t="array" ref="AG800">IF(M800="","",INDEX(
      '{INDEX} Tour Packages'!$A:$ZP,
      MATCH($M800, '{INDEX} Tour Packages'!$A:$A, 0),
      MATCH(AG$3, '{INDEX} Tour Packages'!$4:$4, 0)
    ))</f>
        <v/>
      </c>
      <c r="AH800" s="36" t="str">
        <f t="array" ref="AH800">IF(M800="","",INDEX(
      '{INDEX} Tour Packages'!$A:$ZP,
      MATCH($M800, '{INDEX} Tour Packages'!$A:$A, 0),
      MATCH(AH$3, '{INDEX} Tour Packages'!$4:$4, 0)
    ))</f>
        <v/>
      </c>
      <c r="AI800" s="54" t="str">
        <f t="shared" si="9"/>
        <v/>
      </c>
      <c r="AJ800" s="42"/>
      <c r="AK800" s="55"/>
      <c r="AL800" s="46" t="b">
        <v>0</v>
      </c>
      <c r="AM800" s="56"/>
      <c r="AN800" s="57" t="str">
        <f t="shared" si="10"/>
        <v/>
      </c>
      <c r="AO800" s="58" t="str">
        <f t="shared" si="11"/>
        <v/>
      </c>
      <c r="AP800" s="59"/>
      <c r="AQ800" s="60"/>
      <c r="AR800" s="61"/>
      <c r="AS800" s="61"/>
      <c r="AT800" s="61" t="str">
        <f>IFERROR(__xludf.DUMMYFUNCTION("IF( 
  OR($AJ800=""Full Payment"", ISBLANK($K800)),
  """",
  IF(
    OR(
      Q800=""Standard Booking, P1"",
      Q800=""Standard Booking, P2"",
      Q800=""Standard Booking, P3"",
      Q800=""Standard Booking, P4""
    ),
    LET(
      resDate,   $"&amp;"K800,
      tourDate,  $N800,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0" s="62" t="str">
        <f t="shared" si="12"/>
        <v/>
      </c>
      <c r="AV800" s="63"/>
      <c r="AW800" s="64"/>
      <c r="AX800" s="64"/>
      <c r="AY800" s="64"/>
      <c r="AZ800" s="64" t="str">
        <f>IFERROR(__xludf.DUMMYFUNCTION("IF(
  OR($AJ800=""Full Payment"",$AJ800=""P1"", ISBLANK($K800)),
  """",
  IF(
    OR(
      $Q800=""Standard Booking, P2"",
      $Q800=""Standard Booking, P3"",
      $Q800=""Standard Booking, P4""
    ),
    LET(
      resDate,   $K800,
      tourDate,"&amp;"  $N800,
      monthCount, DATEDIF(resDate, tourDate, ""M"") + 1,
      secondDates, ARRAYFORMULA(
        DATE(
          YEAR(resDate),
          MONTH(resDate) + SEQUENCE(monthCount),
          2
        )
      ),
      validDates, FILTER(
        sec"&amp;"ondDates,
        (secondDates &gt; resDate + 2) *
        (secondDates &lt;= tourDate - 3)
      ),
      IF(
        OR($AJ800=""P2"", $AJ800=""P3"", $AJ800=""P4""),
        IF(
          COUNTA(validDates) &lt; 2,
          """",
          TEXT(INDEX(validDates"&amp;", 2), ""mmm d, yyyy"")
        ),
        IF(
          COUNTA(validDates) &lt; 2,
          """",
          TEXTJOIN("", "", TRUE,
            TEXT(INDEX(validDates, 1), ""mmm d, yyyy""),
            TEXT(INDEX(validDates, 2), ""mmm d, yyyy"")
          )
 "&amp;"       )
      )
    ),
    """"
  )
)
"),"")</f>
        <v/>
      </c>
      <c r="BA800" s="65" t="str">
        <f t="shared" si="13"/>
        <v/>
      </c>
      <c r="BB800" s="63"/>
      <c r="BC800" s="64"/>
      <c r="BD800" s="64"/>
      <c r="BE800" s="64"/>
      <c r="BF800" s="64" t="str">
        <f>IFERROR(__xludf.DUMMYFUNCTION("IF(
  OR($AJ800=""Full Payment"",$AJ800=""P1"", $AJ800=""P2""),
  """",
  IF(
    AND(
      NOT(ISBLANK($K800)),
      OR(
        Q800=""Standard Booking, P3"",
        Q800=""Standard Booking, P4""
      )
    ),
    LET(
      resDate,   $K800,
      "&amp;"tourDate,  $N800,
      monthCount, DATEDIF(resDate, tourDate, ""M"") + 1,
      secondDates, ARRAYFORMULA(
        DATE(
          YEAR(resDate),
          MONTH(resDate) + SEQUENCE(monthCount),
          2
        )
      ),
      validDates, FILTER(
  "&amp;"      secondDates,
        (secondDates &gt; resDate + 2) *
        (secondDates &lt;= tourDate - 3)
      ),
      IF(
        $AJ800=""P4"",
        IF(
          COUNTA(validDates) &lt; 3,
          """",
          TEXT(INDEX(validDates, 3), ""mmm d, yyyy"")
  "&amp;"      ),
        IF(
          $AJ800=""P3"",
          IF(
            COUNTA(validDates) &lt; 3,
            """",
            TEXT(INDEX(validDates, 3), ""mmm d, yyyy"")
          ),
          IF(
            COUNTA(validDates) &lt; 3,
            """",
    "&amp;"        TEXTJOIN("", "", TRUE,
              TEXT(INDEX(validDates, 1), ""mmm d, yyyy""),
              TEXT(INDEX(validDates, 2), ""mmm d, yyyy""),
              TEXT(INDEX(validDates, 3), ""mmm d, yyyy"")
            )
          )
        )
      )
    "&amp;"),
    """"
  )
)
"),"")</f>
        <v/>
      </c>
      <c r="BG800" s="65" t="str">
        <f t="shared" si="14"/>
        <v/>
      </c>
      <c r="BH800" s="63"/>
      <c r="BI800" s="64"/>
      <c r="BJ800" s="64"/>
      <c r="BK800" s="64"/>
      <c r="BL800" s="64" t="str">
        <f>IFERROR(__xludf.DUMMYFUNCTION("IF(
  OR($AJ800=""Full Payment"",$AJ800=""P1"",$AJ800=""P2"",$AJ800=""P3""),
  """",
  IF(
    AND(
      NOT(ISBLANK($K800)),
      $Q800=""Standard Booking, P4""
    ),
    LET(
      resDate,   $K800,
      tourDate,  $N800,
      monthCount, DATEDIF(r"&amp;"esDate, tourDate, ""M"") + 1,
      secondDates, ARRAYFORMULA(
        DATE(
          YEAR(resDate),
          MONTH(resDate) + SEQUENCE(monthCount),
          2
        )
      ),
      validDates, FILTER(
        secondDates,
        (secondDates &gt; res"&amp;"Date + 2) *
        (secondDates &lt;= tourDate - 3)
      ),
      IF(
        $AJ800=""P4"",
        IF(
          COUNTA(validDates) &lt; 4,
          """",
          TEXT(
            INDEX(validDates, 4),
            ""mmm d, yyyy""
          )
        ),
"&amp;"        IF(
          COUNTA(validDates) &lt; 4,
          """",
          TEXTJOIN(
            "", "", TRUE,
            TEXT(INDEX(validDates, 1), ""mmm d, yyyy""),
            TEXT(INDEX(validDates, 2), ""mmm d, yyyy""),
            TEXT(INDEX(validDates"&amp;", 3), ""mmm d, yyyy""),
            TEXT(INDEX(validDates, 4), ""mmm d, yyyy"")
          )
        )
      )
    ),
    """"
  )
)
"),"")</f>
        <v/>
      </c>
      <c r="BM800" s="65" t="str">
        <f t="shared" si="15"/>
        <v/>
      </c>
      <c r="BN800" s="66"/>
      <c r="BO800" s="67"/>
      <c r="BP800" s="49" t="b">
        <v>0</v>
      </c>
      <c r="BQ800" s="49" t="b">
        <v>0</v>
      </c>
      <c r="BR800" s="68"/>
      <c r="BS800" s="69"/>
      <c r="BT800" s="70" t="b">
        <v>0</v>
      </c>
      <c r="BU800" s="71"/>
      <c r="BV800" s="72"/>
      <c r="BW800" s="86" t="b">
        <v>0</v>
      </c>
      <c r="BX800" s="87"/>
    </row>
    <row r="801">
      <c r="A801" s="35" t="str">
        <f t="shared" si="1"/>
        <v/>
      </c>
      <c r="B801" s="36" t="str">
        <f t="shared" si="2"/>
        <v/>
      </c>
      <c r="C801" s="36" t="str">
        <f t="array" ref="C801">IF(
  M801="",
  "",
  IFERROR(
    INDEX(
      '{INDEX} Tour Packages'!$A:$ZZ,
      MATCH(
        M801,
        INDEX(
          '{INDEX} Tour Packages'!$A:$ZZ,
          ,
          MATCH("Tour Package Name", '{INDEX} Tour Packages'!$4:$4, 0)
        ),
        0
      ),
      MATCH("Tour Code", '{INDEX} Tour Packages'!$4:$4, 0)
    ),
    "XXX"
  )
)
</f>
        <v/>
      </c>
      <c r="D801" s="36" t="str">
        <f t="shared" si="3"/>
        <v/>
      </c>
      <c r="E801" s="36" t="str">
        <f t="shared" si="4"/>
        <v/>
      </c>
      <c r="F801" s="37" t="str">
        <f t="shared" si="5"/>
        <v/>
      </c>
      <c r="G801" s="89"/>
      <c r="H801" s="89"/>
      <c r="I801" s="90"/>
      <c r="J801" s="40" t="str">
        <f t="shared" si="16"/>
        <v> </v>
      </c>
      <c r="K801" s="91"/>
      <c r="L801" s="55"/>
      <c r="M801" s="55"/>
      <c r="N801" s="91"/>
      <c r="O801" s="43" t="str">
        <f>IFERROR(__xludf.DUMMYFUNCTION("IF(N801="""","""",IFERROR(
  N801 + VALUE(REGEXEXTRACT(P801, ""(\d+)\s+Days"")),
  """"
)
)"),"")</f>
        <v/>
      </c>
      <c r="P801" s="43" t="str">
        <f t="array" ref="P801">IFERROR(
  INDEX(
    INDEX('{INDEX} Tour Packages'!$A:$ZZ, , MATCH(P$3, '{INDEX} Tour Packages'!$4:$4, 0)),
    MATCH(M801, INDEX('{INDEX} Tour Packages'!$A:$ZZ,0, MATCH("Tour Package Name", '{INDEX} Tour Packages'!$4:$4, 0)), 0)
  ),
"")
</f>
        <v/>
      </c>
      <c r="Q801" s="44" t="str">
        <f t="shared" si="7"/>
        <v/>
      </c>
      <c r="R801" s="44" t="str">
        <f>IFERROR(__xludf.DUMMYFUNCTION("IF(OR(ISBLANK(K801), ISBLANK(N801)), """", 
  LET(
    resDate, K801,
    tourDate, N801,
    monthCount, MAX(0, DATEDIF(resDate, tourDate - 3, ""M"") + 1),
    secondDates, ARRAYFORMULA(DATE(YEAR(resDate), MONTH(resDate) + SEQUENCE(monthCount), 2)),
    "&amp;"validDates, FILTER(secondDates, (secondDates &gt; resDate + 2) * (secondDates &lt;= tourDate - 3)),
    IF(ISERROR(validDates), 0, COUNTA(validDates))
  )
)
"),"")</f>
        <v/>
      </c>
      <c r="S801" s="44" t="str">
        <f t="shared" si="8"/>
        <v/>
      </c>
      <c r="T801" s="45" t="str">
        <f t="array" ref="T801">IF(ISBLANK(BO801),IFERROR(
  INDEX(
    INDEX('{INDEX} Payment Terms'!$A:$G, , MATCH(T$3, '{INDEX} Payment Terms'!$4:$4, 0)),
    MATCH(Q801, INDEX('{INDEX} Payment Terms'!$A:$G,0, MATCH("Payment Condition", '{INDEX} Payment Terms'!$4:$4, 0)), 0)
  ),
""),"Cancelled")
</f>
        <v/>
      </c>
      <c r="U801" s="46" t="b">
        <v>0</v>
      </c>
      <c r="V801" s="47" t="str">
        <f>IFERROR(__xludf.DUMMYFUNCTION("IF(OR(L801=""Duo Booking"", L801=""Group Booking""),
IF(U801=FALSE,"""",
    LET(
      bookingType, L801,
      tour, M801,
      mainFirst, H801,
      mainLast, I801,
      mainEmail, G801,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$L$4:L801, bookingType,
          $M$4:M801, tour,
          $H$4:H801, mainFirst,
          $I$4:I801, mainLast,
          $G$4:G801, mainEmail
        ),
        ""000""
      ),
  "&amp;"    baseID &amp; ""-"" &amp; memberNumber
    )
  ),
  """"
)
"),"")</f>
        <v/>
      </c>
      <c r="W801" s="48"/>
      <c r="X801" s="85" t="b">
        <v>0</v>
      </c>
      <c r="Y801" s="85" t="b">
        <v>0</v>
      </c>
      <c r="Z801" s="85" t="b">
        <v>0</v>
      </c>
      <c r="AA801" s="50"/>
      <c r="AB801" s="51"/>
      <c r="AC801" s="85" t="b">
        <v>0</v>
      </c>
      <c r="AD801" s="92"/>
      <c r="AE801" s="88"/>
      <c r="AF801" s="36" t="str">
        <f t="array" ref="AF801">IF(M801="","",INDEX(
      '{INDEX} Tour Packages'!$A:$ZP,
      MATCH($M801, '{INDEX} Tour Packages'!$A:$A, 0),
      MATCH(AF$3, '{INDEX} Tour Packages'!$4:$4, 0)
    ))</f>
        <v/>
      </c>
      <c r="AG801" s="36" t="str">
        <f t="array" ref="AG801">IF(M801="","",INDEX(
      '{INDEX} Tour Packages'!$A:$ZP,
      MATCH($M801, '{INDEX} Tour Packages'!$A:$A, 0),
      MATCH(AG$3, '{INDEX} Tour Packages'!$4:$4, 0)
    ))</f>
        <v/>
      </c>
      <c r="AH801" s="36" t="str">
        <f t="array" ref="AH801">IF(M801="","",INDEX(
      '{INDEX} Tour Packages'!$A:$ZP,
      MATCH($M801, '{INDEX} Tour Packages'!$A:$A, 0),
      MATCH(AH$3, '{INDEX} Tour Packages'!$4:$4, 0)
    ))</f>
        <v/>
      </c>
      <c r="AI801" s="54" t="str">
        <f t="shared" si="9"/>
        <v/>
      </c>
      <c r="AJ801" s="42"/>
      <c r="AK801" s="55"/>
      <c r="AL801" s="46" t="b">
        <v>0</v>
      </c>
      <c r="AM801" s="56"/>
      <c r="AN801" s="57" t="str">
        <f t="shared" si="10"/>
        <v/>
      </c>
      <c r="AO801" s="58" t="str">
        <f t="shared" si="11"/>
        <v/>
      </c>
      <c r="AP801" s="59"/>
      <c r="AQ801" s="60"/>
      <c r="AR801" s="61"/>
      <c r="AS801" s="61"/>
      <c r="AT801" s="61" t="str">
        <f>IFERROR(__xludf.DUMMYFUNCTION("IF( 
  OR($AJ801=""Full Payment"", ISBLANK($K801)),
  """",
  IF(
    OR(
      Q801=""Standard Booking, P1"",
      Q801=""Standard Booking, P2"",
      Q801=""Standard Booking, P3"",
      Q801=""Standard Booking, P4""
    ),
    LET(
      resDate,   $"&amp;"K801,
      tourDate,  $N801,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1" s="62" t="str">
        <f t="shared" si="12"/>
        <v/>
      </c>
      <c r="AV801" s="63"/>
      <c r="AW801" s="64"/>
      <c r="AX801" s="64"/>
      <c r="AY801" s="64"/>
      <c r="AZ801" s="64" t="str">
        <f>IFERROR(__xludf.DUMMYFUNCTION("IF(
  OR($AJ801=""Full Payment"",$AJ801=""P1"", ISBLANK($K801)),
  """",
  IF(
    OR(
      $Q801=""Standard Booking, P2"",
      $Q801=""Standard Booking, P3"",
      $Q801=""Standard Booking, P4""
    ),
    LET(
      resDate,   $K801,
      tourDate,"&amp;"  $N801,
      monthCount, DATEDIF(resDate, tourDate, ""M"") + 1,
      secondDates, ARRAYFORMULA(
        DATE(
          YEAR(resDate),
          MONTH(resDate) + SEQUENCE(monthCount),
          2
        )
      ),
      validDates, FILTER(
        sec"&amp;"ondDates,
        (secondDates &gt; resDate + 2) *
        (secondDates &lt;= tourDate - 3)
      ),
      IF(
        OR($AJ801=""P2"", $AJ801=""P3"", $AJ801=""P4""),
        IF(
          COUNTA(validDates) &lt; 2,
          """",
          TEXT(INDEX(validDates"&amp;", 2), ""mmm d, yyyy"")
        ),
        IF(
          COUNTA(validDates) &lt; 2,
          """",
          TEXTJOIN("", "", TRUE,
            TEXT(INDEX(validDates, 1), ""mmm d, yyyy""),
            TEXT(INDEX(validDates, 2), ""mmm d, yyyy"")
          )
 "&amp;"       )
      )
    ),
    """"
  )
)
"),"")</f>
        <v/>
      </c>
      <c r="BA801" s="65" t="str">
        <f t="shared" si="13"/>
        <v/>
      </c>
      <c r="BB801" s="63"/>
      <c r="BC801" s="64"/>
      <c r="BD801" s="64"/>
      <c r="BE801" s="64"/>
      <c r="BF801" s="64" t="str">
        <f>IFERROR(__xludf.DUMMYFUNCTION("IF(
  OR($AJ801=""Full Payment"",$AJ801=""P1"", $AJ801=""P2""),
  """",
  IF(
    AND(
      NOT(ISBLANK($K801)),
      OR(
        Q801=""Standard Booking, P3"",
        Q801=""Standard Booking, P4""
      )
    ),
    LET(
      resDate,   $K801,
      "&amp;"tourDate,  $N801,
      monthCount, DATEDIF(resDate, tourDate, ""M"") + 1,
      secondDates, ARRAYFORMULA(
        DATE(
          YEAR(resDate),
          MONTH(resDate) + SEQUENCE(monthCount),
          2
        )
      ),
      validDates, FILTER(
  "&amp;"      secondDates,
        (secondDates &gt; resDate + 2) *
        (secondDates &lt;= tourDate - 3)
      ),
      IF(
        $AJ801=""P4"",
        IF(
          COUNTA(validDates) &lt; 3,
          """",
          TEXT(INDEX(validDates, 3), ""mmm d, yyyy"")
  "&amp;"      ),
        IF(
          $AJ801=""P3"",
          IF(
            COUNTA(validDates) &lt; 3,
            """",
            TEXT(INDEX(validDates, 3), ""mmm d, yyyy"")
          ),
          IF(
            COUNTA(validDates) &lt; 3,
            """",
    "&amp;"        TEXTJOIN("", "", TRUE,
              TEXT(INDEX(validDates, 1), ""mmm d, yyyy""),
              TEXT(INDEX(validDates, 2), ""mmm d, yyyy""),
              TEXT(INDEX(validDates, 3), ""mmm d, yyyy"")
            )
          )
        )
      )
    "&amp;"),
    """"
  )
)
"),"")</f>
        <v/>
      </c>
      <c r="BG801" s="65" t="str">
        <f t="shared" si="14"/>
        <v/>
      </c>
      <c r="BH801" s="63"/>
      <c r="BI801" s="64"/>
      <c r="BJ801" s="64"/>
      <c r="BK801" s="64"/>
      <c r="BL801" s="64" t="str">
        <f>IFERROR(__xludf.DUMMYFUNCTION("IF(
  OR($AJ801=""Full Payment"",$AJ801=""P1"",$AJ801=""P2"",$AJ801=""P3""),
  """",
  IF(
    AND(
      NOT(ISBLANK($K801)),
      $Q801=""Standard Booking, P4""
    ),
    LET(
      resDate,   $K801,
      tourDate,  $N801,
      monthCount, DATEDIF(r"&amp;"esDate, tourDate, ""M"") + 1,
      secondDates, ARRAYFORMULA(
        DATE(
          YEAR(resDate),
          MONTH(resDate) + SEQUENCE(monthCount),
          2
        )
      ),
      validDates, FILTER(
        secondDates,
        (secondDates &gt; res"&amp;"Date + 2) *
        (secondDates &lt;= tourDate - 3)
      ),
      IF(
        $AJ801=""P4"",
        IF(
          COUNTA(validDates) &lt; 4,
          """",
          TEXT(
            INDEX(validDates, 4),
            ""mmm d, yyyy""
          )
        ),
"&amp;"        IF(
          COUNTA(validDates) &lt; 4,
          """",
          TEXTJOIN(
            "", "", TRUE,
            TEXT(INDEX(validDates, 1), ""mmm d, yyyy""),
            TEXT(INDEX(validDates, 2), ""mmm d, yyyy""),
            TEXT(INDEX(validDates"&amp;", 3), ""mmm d, yyyy""),
            TEXT(INDEX(validDates, 4), ""mmm d, yyyy"")
          )
        )
      )
    ),
    """"
  )
)
"),"")</f>
        <v/>
      </c>
      <c r="BM801" s="65" t="str">
        <f t="shared" si="15"/>
        <v/>
      </c>
      <c r="BN801" s="66"/>
      <c r="BO801" s="67"/>
      <c r="BP801" s="49" t="b">
        <v>0</v>
      </c>
      <c r="BQ801" s="49" t="b">
        <v>0</v>
      </c>
      <c r="BR801" s="68"/>
      <c r="BS801" s="69"/>
      <c r="BT801" s="70" t="b">
        <v>0</v>
      </c>
      <c r="BU801" s="71"/>
      <c r="BV801" s="72"/>
      <c r="BW801" s="86" t="b">
        <v>0</v>
      </c>
      <c r="BX801" s="87"/>
    </row>
    <row r="802">
      <c r="A802" s="35" t="str">
        <f t="shared" si="1"/>
        <v/>
      </c>
      <c r="B802" s="36" t="str">
        <f t="shared" si="2"/>
        <v/>
      </c>
      <c r="C802" s="36" t="str">
        <f t="array" ref="C802">IF(
  M802="",
  "",
  IFERROR(
    INDEX(
      '{INDEX} Tour Packages'!$A:$ZZ,
      MATCH(
        M802,
        INDEX(
          '{INDEX} Tour Packages'!$A:$ZZ,
          ,
          MATCH("Tour Package Name", '{INDEX} Tour Packages'!$4:$4, 0)
        ),
        0
      ),
      MATCH("Tour Code", '{INDEX} Tour Packages'!$4:$4, 0)
    ),
    "XXX"
  )
)
</f>
        <v/>
      </c>
      <c r="D802" s="36" t="str">
        <f t="shared" si="3"/>
        <v/>
      </c>
      <c r="E802" s="36" t="str">
        <f t="shared" si="4"/>
        <v/>
      </c>
      <c r="F802" s="37" t="str">
        <f t="shared" si="5"/>
        <v/>
      </c>
      <c r="G802" s="89"/>
      <c r="H802" s="89"/>
      <c r="I802" s="90"/>
      <c r="J802" s="40" t="str">
        <f t="shared" si="16"/>
        <v> </v>
      </c>
      <c r="K802" s="91"/>
      <c r="L802" s="55"/>
      <c r="M802" s="55"/>
      <c r="N802" s="91"/>
      <c r="O802" s="43" t="str">
        <f>IFERROR(__xludf.DUMMYFUNCTION("IF(N802="""","""",IFERROR(
  N802 + VALUE(REGEXEXTRACT(P802, ""(\d+)\s+Days"")),
  """"
)
)"),"")</f>
        <v/>
      </c>
      <c r="P802" s="43" t="str">
        <f t="array" ref="P802">IFERROR(
  INDEX(
    INDEX('{INDEX} Tour Packages'!$A:$ZZ, , MATCH(P$3, '{INDEX} Tour Packages'!$4:$4, 0)),
    MATCH(M802, INDEX('{INDEX} Tour Packages'!$A:$ZZ,0, MATCH("Tour Package Name", '{INDEX} Tour Packages'!$4:$4, 0)), 0)
  ),
"")
</f>
        <v/>
      </c>
      <c r="Q802" s="44" t="str">
        <f t="shared" si="7"/>
        <v/>
      </c>
      <c r="R802" s="44" t="str">
        <f>IFERROR(__xludf.DUMMYFUNCTION("IF(OR(ISBLANK(K802), ISBLANK(N802)), """", 
  LET(
    resDate, K802,
    tourDate, N802,
    monthCount, MAX(0, DATEDIF(resDate, tourDate - 3, ""M"") + 1),
    secondDates, ARRAYFORMULA(DATE(YEAR(resDate), MONTH(resDate) + SEQUENCE(monthCount), 2)),
    "&amp;"validDates, FILTER(secondDates, (secondDates &gt; resDate + 2) * (secondDates &lt;= tourDate - 3)),
    IF(ISERROR(validDates), 0, COUNTA(validDates))
  )
)
"),"")</f>
        <v/>
      </c>
      <c r="S802" s="44" t="str">
        <f t="shared" si="8"/>
        <v/>
      </c>
      <c r="T802" s="45" t="str">
        <f t="array" ref="T802">IF(ISBLANK(BO802),IFERROR(
  INDEX(
    INDEX('{INDEX} Payment Terms'!$A:$G, , MATCH(T$3, '{INDEX} Payment Terms'!$4:$4, 0)),
    MATCH(Q802, INDEX('{INDEX} Payment Terms'!$A:$G,0, MATCH("Payment Condition", '{INDEX} Payment Terms'!$4:$4, 0)), 0)
  ),
""),"Cancelled")
</f>
        <v/>
      </c>
      <c r="U802" s="46" t="b">
        <v>0</v>
      </c>
      <c r="V802" s="47" t="str">
        <f>IFERROR(__xludf.DUMMYFUNCTION("IF(OR(L802=""Duo Booking"", L802=""Group Booking""),
IF(U802=FALSE,"""",
    LET(
      bookingType, L802,
      tour, M802,
      mainFirst, H802,
      mainLast, I802,
      mainEmail, G802,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$L$4:L802, bookingType,
          $M$4:M802, tour,
          $H$4:H802, mainFirst,
          $I$4:I802, mainLast,
          $G$4:G802, mainEmail
        ),
        ""000""
      ),
  "&amp;"    baseID &amp; ""-"" &amp; memberNumber
    )
  ),
  """"
)
"),"")</f>
        <v/>
      </c>
      <c r="W802" s="48"/>
      <c r="X802" s="85" t="b">
        <v>0</v>
      </c>
      <c r="Y802" s="85" t="b">
        <v>0</v>
      </c>
      <c r="Z802" s="85" t="b">
        <v>0</v>
      </c>
      <c r="AA802" s="50"/>
      <c r="AB802" s="51"/>
      <c r="AC802" s="85" t="b">
        <v>0</v>
      </c>
      <c r="AD802" s="92"/>
      <c r="AE802" s="88"/>
      <c r="AF802" s="36" t="str">
        <f t="array" ref="AF802">IF(M802="","",INDEX(
      '{INDEX} Tour Packages'!$A:$ZP,
      MATCH($M802, '{INDEX} Tour Packages'!$A:$A, 0),
      MATCH(AF$3, '{INDEX} Tour Packages'!$4:$4, 0)
    ))</f>
        <v/>
      </c>
      <c r="AG802" s="36" t="str">
        <f t="array" ref="AG802">IF(M802="","",INDEX(
      '{INDEX} Tour Packages'!$A:$ZP,
      MATCH($M802, '{INDEX} Tour Packages'!$A:$A, 0),
      MATCH(AG$3, '{INDEX} Tour Packages'!$4:$4, 0)
    ))</f>
        <v/>
      </c>
      <c r="AH802" s="36" t="str">
        <f t="array" ref="AH802">IF(M802="","",INDEX(
      '{INDEX} Tour Packages'!$A:$ZP,
      MATCH($M802, '{INDEX} Tour Packages'!$A:$A, 0),
      MATCH(AH$3, '{INDEX} Tour Packages'!$4:$4, 0)
    ))</f>
        <v/>
      </c>
      <c r="AI802" s="54" t="str">
        <f t="shared" si="9"/>
        <v/>
      </c>
      <c r="AJ802" s="42"/>
      <c r="AK802" s="55"/>
      <c r="AL802" s="46" t="b">
        <v>0</v>
      </c>
      <c r="AM802" s="56"/>
      <c r="AN802" s="57" t="str">
        <f t="shared" si="10"/>
        <v/>
      </c>
      <c r="AO802" s="58" t="str">
        <f t="shared" si="11"/>
        <v/>
      </c>
      <c r="AP802" s="59"/>
      <c r="AQ802" s="60"/>
      <c r="AR802" s="61"/>
      <c r="AS802" s="61"/>
      <c r="AT802" s="61" t="str">
        <f>IFERROR(__xludf.DUMMYFUNCTION("IF( 
  OR($AJ802=""Full Payment"", ISBLANK($K802)),
  """",
  IF(
    OR(
      Q802=""Standard Booking, P1"",
      Q802=""Standard Booking, P2"",
      Q802=""Standard Booking, P3"",
      Q802=""Standard Booking, P4""
    ),
    LET(
      resDate,   $"&amp;"K802,
      tourDate,  $N802,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2" s="62" t="str">
        <f t="shared" si="12"/>
        <v/>
      </c>
      <c r="AV802" s="63"/>
      <c r="AW802" s="64"/>
      <c r="AX802" s="64"/>
      <c r="AY802" s="64"/>
      <c r="AZ802" s="64" t="str">
        <f>IFERROR(__xludf.DUMMYFUNCTION("IF(
  OR($AJ802=""Full Payment"",$AJ802=""P1"", ISBLANK($K802)),
  """",
  IF(
    OR(
      $Q802=""Standard Booking, P2"",
      $Q802=""Standard Booking, P3"",
      $Q802=""Standard Booking, P4""
    ),
    LET(
      resDate,   $K802,
      tourDate,"&amp;"  $N802,
      monthCount, DATEDIF(resDate, tourDate, ""M"") + 1,
      secondDates, ARRAYFORMULA(
        DATE(
          YEAR(resDate),
          MONTH(resDate) + SEQUENCE(monthCount),
          2
        )
      ),
      validDates, FILTER(
        sec"&amp;"ondDates,
        (secondDates &gt; resDate + 2) *
        (secondDates &lt;= tourDate - 3)
      ),
      IF(
        OR($AJ802=""P2"", $AJ802=""P3"", $AJ802=""P4""),
        IF(
          COUNTA(validDates) &lt; 2,
          """",
          TEXT(INDEX(validDates"&amp;", 2), ""mmm d, yyyy"")
        ),
        IF(
          COUNTA(validDates) &lt; 2,
          """",
          TEXTJOIN("", "", TRUE,
            TEXT(INDEX(validDates, 1), ""mmm d, yyyy""),
            TEXT(INDEX(validDates, 2), ""mmm d, yyyy"")
          )
 "&amp;"       )
      )
    ),
    """"
  )
)
"),"")</f>
        <v/>
      </c>
      <c r="BA802" s="65" t="str">
        <f t="shared" si="13"/>
        <v/>
      </c>
      <c r="BB802" s="63"/>
      <c r="BC802" s="64"/>
      <c r="BD802" s="64"/>
      <c r="BE802" s="64"/>
      <c r="BF802" s="64" t="str">
        <f>IFERROR(__xludf.DUMMYFUNCTION("IF(
  OR($AJ802=""Full Payment"",$AJ802=""P1"", $AJ802=""P2""),
  """",
  IF(
    AND(
      NOT(ISBLANK($K802)),
      OR(
        Q802=""Standard Booking, P3"",
        Q802=""Standard Booking, P4""
      )
    ),
    LET(
      resDate,   $K802,
      "&amp;"tourDate,  $N802,
      monthCount, DATEDIF(resDate, tourDate, ""M"") + 1,
      secondDates, ARRAYFORMULA(
        DATE(
          YEAR(resDate),
          MONTH(resDate) + SEQUENCE(monthCount),
          2
        )
      ),
      validDates, FILTER(
  "&amp;"      secondDates,
        (secondDates &gt; resDate + 2) *
        (secondDates &lt;= tourDate - 3)
      ),
      IF(
        $AJ802=""P4"",
        IF(
          COUNTA(validDates) &lt; 3,
          """",
          TEXT(INDEX(validDates, 3), ""mmm d, yyyy"")
  "&amp;"      ),
        IF(
          $AJ802=""P3"",
          IF(
            COUNTA(validDates) &lt; 3,
            """",
            TEXT(INDEX(validDates, 3), ""mmm d, yyyy"")
          ),
          IF(
            COUNTA(validDates) &lt; 3,
            """",
    "&amp;"        TEXTJOIN("", "", TRUE,
              TEXT(INDEX(validDates, 1), ""mmm d, yyyy""),
              TEXT(INDEX(validDates, 2), ""mmm d, yyyy""),
              TEXT(INDEX(validDates, 3), ""mmm d, yyyy"")
            )
          )
        )
      )
    "&amp;"),
    """"
  )
)
"),"")</f>
        <v/>
      </c>
      <c r="BG802" s="65" t="str">
        <f t="shared" si="14"/>
        <v/>
      </c>
      <c r="BH802" s="63"/>
      <c r="BI802" s="64"/>
      <c r="BJ802" s="64"/>
      <c r="BK802" s="64"/>
      <c r="BL802" s="64" t="str">
        <f>IFERROR(__xludf.DUMMYFUNCTION("IF(
  OR($AJ802=""Full Payment"",$AJ802=""P1"",$AJ802=""P2"",$AJ802=""P3""),
  """",
  IF(
    AND(
      NOT(ISBLANK($K802)),
      $Q802=""Standard Booking, P4""
    ),
    LET(
      resDate,   $K802,
      tourDate,  $N802,
      monthCount, DATEDIF(r"&amp;"esDate, tourDate, ""M"") + 1,
      secondDates, ARRAYFORMULA(
        DATE(
          YEAR(resDate),
          MONTH(resDate) + SEQUENCE(monthCount),
          2
        )
      ),
      validDates, FILTER(
        secondDates,
        (secondDates &gt; res"&amp;"Date + 2) *
        (secondDates &lt;= tourDate - 3)
      ),
      IF(
        $AJ802=""P4"",
        IF(
          COUNTA(validDates) &lt; 4,
          """",
          TEXT(
            INDEX(validDates, 4),
            ""mmm d, yyyy""
          )
        ),
"&amp;"        IF(
          COUNTA(validDates) &lt; 4,
          """",
          TEXTJOIN(
            "", "", TRUE,
            TEXT(INDEX(validDates, 1), ""mmm d, yyyy""),
            TEXT(INDEX(validDates, 2), ""mmm d, yyyy""),
            TEXT(INDEX(validDates"&amp;", 3), ""mmm d, yyyy""),
            TEXT(INDEX(validDates, 4), ""mmm d, yyyy"")
          )
        )
      )
    ),
    """"
  )
)
"),"")</f>
        <v/>
      </c>
      <c r="BM802" s="65" t="str">
        <f t="shared" si="15"/>
        <v/>
      </c>
      <c r="BN802" s="66"/>
      <c r="BO802" s="67"/>
      <c r="BP802" s="49" t="b">
        <v>0</v>
      </c>
      <c r="BQ802" s="49" t="b">
        <v>0</v>
      </c>
      <c r="BR802" s="68"/>
      <c r="BS802" s="69"/>
      <c r="BT802" s="70" t="b">
        <v>0</v>
      </c>
      <c r="BU802" s="71"/>
      <c r="BV802" s="72"/>
      <c r="BW802" s="86" t="b">
        <v>0</v>
      </c>
      <c r="BX802" s="87"/>
    </row>
    <row r="803">
      <c r="A803" s="35" t="str">
        <f t="shared" si="1"/>
        <v/>
      </c>
      <c r="B803" s="36" t="str">
        <f t="shared" si="2"/>
        <v/>
      </c>
      <c r="C803" s="36" t="str">
        <f t="array" ref="C803">IF(
  M803="",
  "",
  IFERROR(
    INDEX(
      '{INDEX} Tour Packages'!$A:$ZZ,
      MATCH(
        M803,
        INDEX(
          '{INDEX} Tour Packages'!$A:$ZZ,
          ,
          MATCH("Tour Package Name", '{INDEX} Tour Packages'!$4:$4, 0)
        ),
        0
      ),
      MATCH("Tour Code", '{INDEX} Tour Packages'!$4:$4, 0)
    ),
    "XXX"
  )
)
</f>
        <v/>
      </c>
      <c r="D803" s="36" t="str">
        <f t="shared" si="3"/>
        <v/>
      </c>
      <c r="E803" s="36" t="str">
        <f t="shared" si="4"/>
        <v/>
      </c>
      <c r="F803" s="37" t="str">
        <f t="shared" si="5"/>
        <v/>
      </c>
      <c r="G803" s="89"/>
      <c r="H803" s="89"/>
      <c r="I803" s="90"/>
      <c r="J803" s="40" t="str">
        <f t="shared" si="16"/>
        <v> </v>
      </c>
      <c r="K803" s="91"/>
      <c r="L803" s="55"/>
      <c r="M803" s="55"/>
      <c r="N803" s="91"/>
      <c r="O803" s="43" t="str">
        <f>IFERROR(__xludf.DUMMYFUNCTION("IF(N803="""","""",IFERROR(
  N803 + VALUE(REGEXEXTRACT(P803, ""(\d+)\s+Days"")),
  """"
)
)"),"")</f>
        <v/>
      </c>
      <c r="P803" s="43" t="str">
        <f t="array" ref="P803">IFERROR(
  INDEX(
    INDEX('{INDEX} Tour Packages'!$A:$ZZ, , MATCH(P$3, '{INDEX} Tour Packages'!$4:$4, 0)),
    MATCH(M803, INDEX('{INDEX} Tour Packages'!$A:$ZZ,0, MATCH("Tour Package Name", '{INDEX} Tour Packages'!$4:$4, 0)), 0)
  ),
"")
</f>
        <v/>
      </c>
      <c r="Q803" s="44" t="str">
        <f t="shared" si="7"/>
        <v/>
      </c>
      <c r="R803" s="44" t="str">
        <f>IFERROR(__xludf.DUMMYFUNCTION("IF(OR(ISBLANK(K803), ISBLANK(N803)), """", 
  LET(
    resDate, K803,
    tourDate, N803,
    monthCount, MAX(0, DATEDIF(resDate, tourDate - 3, ""M"") + 1),
    secondDates, ARRAYFORMULA(DATE(YEAR(resDate), MONTH(resDate) + SEQUENCE(monthCount), 2)),
    "&amp;"validDates, FILTER(secondDates, (secondDates &gt; resDate + 2) * (secondDates &lt;= tourDate - 3)),
    IF(ISERROR(validDates), 0, COUNTA(validDates))
  )
)
"),"")</f>
        <v/>
      </c>
      <c r="S803" s="44" t="str">
        <f t="shared" si="8"/>
        <v/>
      </c>
      <c r="T803" s="45" t="str">
        <f t="array" ref="T803">IF(ISBLANK(BO803),IFERROR(
  INDEX(
    INDEX('{INDEX} Payment Terms'!$A:$G, , MATCH(T$3, '{INDEX} Payment Terms'!$4:$4, 0)),
    MATCH(Q803, INDEX('{INDEX} Payment Terms'!$A:$G,0, MATCH("Payment Condition", '{INDEX} Payment Terms'!$4:$4, 0)), 0)
  ),
""),"Cancelled")
</f>
        <v/>
      </c>
      <c r="U803" s="46" t="b">
        <v>0</v>
      </c>
      <c r="V803" s="47" t="str">
        <f>IFERROR(__xludf.DUMMYFUNCTION("IF(OR(L803=""Duo Booking"", L803=""Group Booking""),
IF(U803=FALSE,"""",
    LET(
      bookingType, L803,
      tour, M803,
      mainFirst, H803,
      mainLast, I803,
      mainEmail, G803,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$L$4:L803, bookingType,
          $M$4:M803, tour,
          $H$4:H803, mainFirst,
          $I$4:I803, mainLast,
          $G$4:G803, mainEmail
        ),
        ""000""
      ),
  "&amp;"    baseID &amp; ""-"" &amp; memberNumber
    )
  ),
  """"
)
"),"")</f>
        <v/>
      </c>
      <c r="W803" s="48"/>
      <c r="X803" s="85" t="b">
        <v>0</v>
      </c>
      <c r="Y803" s="85" t="b">
        <v>0</v>
      </c>
      <c r="Z803" s="85" t="b">
        <v>0</v>
      </c>
      <c r="AA803" s="50"/>
      <c r="AB803" s="51"/>
      <c r="AC803" s="85" t="b">
        <v>0</v>
      </c>
      <c r="AD803" s="92"/>
      <c r="AE803" s="88"/>
      <c r="AF803" s="36" t="str">
        <f t="array" ref="AF803">IF(M803="","",INDEX(
      '{INDEX} Tour Packages'!$A:$ZP,
      MATCH($M803, '{INDEX} Tour Packages'!$A:$A, 0),
      MATCH(AF$3, '{INDEX} Tour Packages'!$4:$4, 0)
    ))</f>
        <v/>
      </c>
      <c r="AG803" s="36" t="str">
        <f t="array" ref="AG803">IF(M803="","",INDEX(
      '{INDEX} Tour Packages'!$A:$ZP,
      MATCH($M803, '{INDEX} Tour Packages'!$A:$A, 0),
      MATCH(AG$3, '{INDEX} Tour Packages'!$4:$4, 0)
    ))</f>
        <v/>
      </c>
      <c r="AH803" s="36" t="str">
        <f t="array" ref="AH803">IF(M803="","",INDEX(
      '{INDEX} Tour Packages'!$A:$ZP,
      MATCH($M803, '{INDEX} Tour Packages'!$A:$A, 0),
      MATCH(AH$3, '{INDEX} Tour Packages'!$4:$4, 0)
    ))</f>
        <v/>
      </c>
      <c r="AI803" s="54" t="str">
        <f t="shared" si="9"/>
        <v/>
      </c>
      <c r="AJ803" s="42"/>
      <c r="AK803" s="55"/>
      <c r="AL803" s="46" t="b">
        <v>0</v>
      </c>
      <c r="AM803" s="56"/>
      <c r="AN803" s="57" t="str">
        <f t="shared" si="10"/>
        <v/>
      </c>
      <c r="AO803" s="58" t="str">
        <f t="shared" si="11"/>
        <v/>
      </c>
      <c r="AP803" s="59"/>
      <c r="AQ803" s="60"/>
      <c r="AR803" s="61"/>
      <c r="AS803" s="61"/>
      <c r="AT803" s="61" t="str">
        <f>IFERROR(__xludf.DUMMYFUNCTION("IF( 
  OR($AJ803=""Full Payment"", ISBLANK($K803)),
  """",
  IF(
    OR(
      Q803=""Standard Booking, P1"",
      Q803=""Standard Booking, P2"",
      Q803=""Standard Booking, P3"",
      Q803=""Standard Booking, P4""
    ),
    LET(
      resDate,   $"&amp;"K803,
      tourDate,  $N803,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3" s="62" t="str">
        <f t="shared" si="12"/>
        <v/>
      </c>
      <c r="AV803" s="63"/>
      <c r="AW803" s="64"/>
      <c r="AX803" s="64"/>
      <c r="AY803" s="64"/>
      <c r="AZ803" s="64" t="str">
        <f>IFERROR(__xludf.DUMMYFUNCTION("IF(
  OR($AJ803=""Full Payment"",$AJ803=""P1"", ISBLANK($K803)),
  """",
  IF(
    OR(
      $Q803=""Standard Booking, P2"",
      $Q803=""Standard Booking, P3"",
      $Q803=""Standard Booking, P4""
    ),
    LET(
      resDate,   $K803,
      tourDate,"&amp;"  $N803,
      monthCount, DATEDIF(resDate, tourDate, ""M"") + 1,
      secondDates, ARRAYFORMULA(
        DATE(
          YEAR(resDate),
          MONTH(resDate) + SEQUENCE(monthCount),
          2
        )
      ),
      validDates, FILTER(
        sec"&amp;"ondDates,
        (secondDates &gt; resDate + 2) *
        (secondDates &lt;= tourDate - 3)
      ),
      IF(
        OR($AJ803=""P2"", $AJ803=""P3"", $AJ803=""P4""),
        IF(
          COUNTA(validDates) &lt; 2,
          """",
          TEXT(INDEX(validDates"&amp;", 2), ""mmm d, yyyy"")
        ),
        IF(
          COUNTA(validDates) &lt; 2,
          """",
          TEXTJOIN("", "", TRUE,
            TEXT(INDEX(validDates, 1), ""mmm d, yyyy""),
            TEXT(INDEX(validDates, 2), ""mmm d, yyyy"")
          )
 "&amp;"       )
      )
    ),
    """"
  )
)
"),"")</f>
        <v/>
      </c>
      <c r="BA803" s="65" t="str">
        <f t="shared" si="13"/>
        <v/>
      </c>
      <c r="BB803" s="63"/>
      <c r="BC803" s="64"/>
      <c r="BD803" s="64"/>
      <c r="BE803" s="64"/>
      <c r="BF803" s="64" t="str">
        <f>IFERROR(__xludf.DUMMYFUNCTION("IF(
  OR($AJ803=""Full Payment"",$AJ803=""P1"", $AJ803=""P2""),
  """",
  IF(
    AND(
      NOT(ISBLANK($K803)),
      OR(
        Q803=""Standard Booking, P3"",
        Q803=""Standard Booking, P4""
      )
    ),
    LET(
      resDate,   $K803,
      "&amp;"tourDate,  $N803,
      monthCount, DATEDIF(resDate, tourDate, ""M"") + 1,
      secondDates, ARRAYFORMULA(
        DATE(
          YEAR(resDate),
          MONTH(resDate) + SEQUENCE(monthCount),
          2
        )
      ),
      validDates, FILTER(
  "&amp;"      secondDates,
        (secondDates &gt; resDate + 2) *
        (secondDates &lt;= tourDate - 3)
      ),
      IF(
        $AJ803=""P4"",
        IF(
          COUNTA(validDates) &lt; 3,
          """",
          TEXT(INDEX(validDates, 3), ""mmm d, yyyy"")
  "&amp;"      ),
        IF(
          $AJ803=""P3"",
          IF(
            COUNTA(validDates) &lt; 3,
            """",
            TEXT(INDEX(validDates, 3), ""mmm d, yyyy"")
          ),
          IF(
            COUNTA(validDates) &lt; 3,
            """",
    "&amp;"        TEXTJOIN("", "", TRUE,
              TEXT(INDEX(validDates, 1), ""mmm d, yyyy""),
              TEXT(INDEX(validDates, 2), ""mmm d, yyyy""),
              TEXT(INDEX(validDates, 3), ""mmm d, yyyy"")
            )
          )
        )
      )
    "&amp;"),
    """"
  )
)
"),"")</f>
        <v/>
      </c>
      <c r="BG803" s="65" t="str">
        <f t="shared" si="14"/>
        <v/>
      </c>
      <c r="BH803" s="63"/>
      <c r="BI803" s="64"/>
      <c r="BJ803" s="64"/>
      <c r="BK803" s="64"/>
      <c r="BL803" s="64" t="str">
        <f>IFERROR(__xludf.DUMMYFUNCTION("IF(
  OR($AJ803=""Full Payment"",$AJ803=""P1"",$AJ803=""P2"",$AJ803=""P3""),
  """",
  IF(
    AND(
      NOT(ISBLANK($K803)),
      $Q803=""Standard Booking, P4""
    ),
    LET(
      resDate,   $K803,
      tourDate,  $N803,
      monthCount, DATEDIF(r"&amp;"esDate, tourDate, ""M"") + 1,
      secondDates, ARRAYFORMULA(
        DATE(
          YEAR(resDate),
          MONTH(resDate) + SEQUENCE(monthCount),
          2
        )
      ),
      validDates, FILTER(
        secondDates,
        (secondDates &gt; res"&amp;"Date + 2) *
        (secondDates &lt;= tourDate - 3)
      ),
      IF(
        $AJ803=""P4"",
        IF(
          COUNTA(validDates) &lt; 4,
          """",
          TEXT(
            INDEX(validDates, 4),
            ""mmm d, yyyy""
          )
        ),
"&amp;"        IF(
          COUNTA(validDates) &lt; 4,
          """",
          TEXTJOIN(
            "", "", TRUE,
            TEXT(INDEX(validDates, 1), ""mmm d, yyyy""),
            TEXT(INDEX(validDates, 2), ""mmm d, yyyy""),
            TEXT(INDEX(validDates"&amp;", 3), ""mmm d, yyyy""),
            TEXT(INDEX(validDates, 4), ""mmm d, yyyy"")
          )
        )
      )
    ),
    """"
  )
)
"),"")</f>
        <v/>
      </c>
      <c r="BM803" s="65" t="str">
        <f t="shared" si="15"/>
        <v/>
      </c>
      <c r="BN803" s="66"/>
      <c r="BO803" s="67"/>
      <c r="BP803" s="49" t="b">
        <v>0</v>
      </c>
      <c r="BQ803" s="49" t="b">
        <v>0</v>
      </c>
      <c r="BR803" s="68"/>
      <c r="BS803" s="69"/>
      <c r="BT803" s="70" t="b">
        <v>0</v>
      </c>
      <c r="BU803" s="71"/>
      <c r="BV803" s="72"/>
      <c r="BW803" s="86" t="b">
        <v>0</v>
      </c>
      <c r="BX803" s="87"/>
    </row>
    <row r="804">
      <c r="A804" s="35" t="str">
        <f t="shared" si="1"/>
        <v/>
      </c>
      <c r="B804" s="36" t="str">
        <f t="shared" si="2"/>
        <v/>
      </c>
      <c r="C804" s="36" t="str">
        <f t="array" ref="C804">IF(
  M804="",
  "",
  IFERROR(
    INDEX(
      '{INDEX} Tour Packages'!$A:$ZZ,
      MATCH(
        M804,
        INDEX(
          '{INDEX} Tour Packages'!$A:$ZZ,
          ,
          MATCH("Tour Package Name", '{INDEX} Tour Packages'!$4:$4, 0)
        ),
        0
      ),
      MATCH("Tour Code", '{INDEX} Tour Packages'!$4:$4, 0)
    ),
    "XXX"
  )
)
</f>
        <v/>
      </c>
      <c r="D804" s="36" t="str">
        <f t="shared" si="3"/>
        <v/>
      </c>
      <c r="E804" s="36" t="str">
        <f t="shared" si="4"/>
        <v/>
      </c>
      <c r="F804" s="37" t="str">
        <f t="shared" si="5"/>
        <v/>
      </c>
      <c r="G804" s="89"/>
      <c r="H804" s="89"/>
      <c r="I804" s="90"/>
      <c r="J804" s="40" t="str">
        <f t="shared" si="16"/>
        <v> </v>
      </c>
      <c r="K804" s="91"/>
      <c r="L804" s="55"/>
      <c r="M804" s="55"/>
      <c r="N804" s="91"/>
      <c r="O804" s="43" t="str">
        <f>IFERROR(__xludf.DUMMYFUNCTION("IF(N804="""","""",IFERROR(
  N804 + VALUE(REGEXEXTRACT(P804, ""(\d+)\s+Days"")),
  """"
)
)"),"")</f>
        <v/>
      </c>
      <c r="P804" s="43" t="str">
        <f t="array" ref="P804">IFERROR(
  INDEX(
    INDEX('{INDEX} Tour Packages'!$A:$ZZ, , MATCH(P$3, '{INDEX} Tour Packages'!$4:$4, 0)),
    MATCH(M804, INDEX('{INDEX} Tour Packages'!$A:$ZZ,0, MATCH("Tour Package Name", '{INDEX} Tour Packages'!$4:$4, 0)), 0)
  ),
"")
</f>
        <v/>
      </c>
      <c r="Q804" s="44" t="str">
        <f t="shared" si="7"/>
        <v/>
      </c>
      <c r="R804" s="44" t="str">
        <f>IFERROR(__xludf.DUMMYFUNCTION("IF(OR(ISBLANK(K804), ISBLANK(N804)), """", 
  LET(
    resDate, K804,
    tourDate, N804,
    monthCount, MAX(0, DATEDIF(resDate, tourDate - 3, ""M"") + 1),
    secondDates, ARRAYFORMULA(DATE(YEAR(resDate), MONTH(resDate) + SEQUENCE(monthCount), 2)),
    "&amp;"validDates, FILTER(secondDates, (secondDates &gt; resDate + 2) * (secondDates &lt;= tourDate - 3)),
    IF(ISERROR(validDates), 0, COUNTA(validDates))
  )
)
"),"")</f>
        <v/>
      </c>
      <c r="S804" s="44" t="str">
        <f t="shared" si="8"/>
        <v/>
      </c>
      <c r="T804" s="45" t="str">
        <f t="array" ref="T804">IF(ISBLANK(BO804),IFERROR(
  INDEX(
    INDEX('{INDEX} Payment Terms'!$A:$G, , MATCH(T$3, '{INDEX} Payment Terms'!$4:$4, 0)),
    MATCH(Q804, INDEX('{INDEX} Payment Terms'!$A:$G,0, MATCH("Payment Condition", '{INDEX} Payment Terms'!$4:$4, 0)), 0)
  ),
""),"Cancelled")
</f>
        <v/>
      </c>
      <c r="U804" s="46" t="b">
        <v>0</v>
      </c>
      <c r="V804" s="47" t="str">
        <f>IFERROR(__xludf.DUMMYFUNCTION("IF(OR(L804=""Duo Booking"", L804=""Group Booking""),
IF(U804=FALSE,"""",
    LET(
      bookingType, L804,
      tour, M804,
      mainFirst, H804,
      mainLast, I804,
      mainEmail, G804,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$L$4:L804, bookingType,
          $M$4:M804, tour,
          $H$4:H804, mainFirst,
          $I$4:I804, mainLast,
          $G$4:G804, mainEmail
        ),
        ""000""
      ),
  "&amp;"    baseID &amp; ""-"" &amp; memberNumber
    )
  ),
  """"
)
"),"")</f>
        <v/>
      </c>
      <c r="W804" s="48"/>
      <c r="X804" s="85" t="b">
        <v>0</v>
      </c>
      <c r="Y804" s="85" t="b">
        <v>0</v>
      </c>
      <c r="Z804" s="85" t="b">
        <v>0</v>
      </c>
      <c r="AA804" s="50"/>
      <c r="AB804" s="51"/>
      <c r="AC804" s="85" t="b">
        <v>0</v>
      </c>
      <c r="AD804" s="92"/>
      <c r="AE804" s="88"/>
      <c r="AF804" s="36" t="str">
        <f t="array" ref="AF804">IF(M804="","",INDEX(
      '{INDEX} Tour Packages'!$A:$ZP,
      MATCH($M804, '{INDEX} Tour Packages'!$A:$A, 0),
      MATCH(AF$3, '{INDEX} Tour Packages'!$4:$4, 0)
    ))</f>
        <v/>
      </c>
      <c r="AG804" s="36" t="str">
        <f t="array" ref="AG804">IF(M804="","",INDEX(
      '{INDEX} Tour Packages'!$A:$ZP,
      MATCH($M804, '{INDEX} Tour Packages'!$A:$A, 0),
      MATCH(AG$3, '{INDEX} Tour Packages'!$4:$4, 0)
    ))</f>
        <v/>
      </c>
      <c r="AH804" s="36" t="str">
        <f t="array" ref="AH804">IF(M804="","",INDEX(
      '{INDEX} Tour Packages'!$A:$ZP,
      MATCH($M804, '{INDEX} Tour Packages'!$A:$A, 0),
      MATCH(AH$3, '{INDEX} Tour Packages'!$4:$4, 0)
    ))</f>
        <v/>
      </c>
      <c r="AI804" s="54" t="str">
        <f t="shared" si="9"/>
        <v/>
      </c>
      <c r="AJ804" s="42"/>
      <c r="AK804" s="55"/>
      <c r="AL804" s="46" t="b">
        <v>0</v>
      </c>
      <c r="AM804" s="56"/>
      <c r="AN804" s="57" t="str">
        <f t="shared" si="10"/>
        <v/>
      </c>
      <c r="AO804" s="58" t="str">
        <f t="shared" si="11"/>
        <v/>
      </c>
      <c r="AP804" s="59"/>
      <c r="AQ804" s="60"/>
      <c r="AR804" s="61"/>
      <c r="AS804" s="61"/>
      <c r="AT804" s="61" t="str">
        <f>IFERROR(__xludf.DUMMYFUNCTION("IF( 
  OR($AJ804=""Full Payment"", ISBLANK($K804)),
  """",
  IF(
    OR(
      Q804=""Standard Booking, P1"",
      Q804=""Standard Booking, P2"",
      Q804=""Standard Booking, P3"",
      Q804=""Standard Booking, P4""
    ),
    LET(
      resDate,   $"&amp;"K804,
      tourDate,  $N804,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4" s="62" t="str">
        <f t="shared" si="12"/>
        <v/>
      </c>
      <c r="AV804" s="63"/>
      <c r="AW804" s="64"/>
      <c r="AX804" s="64"/>
      <c r="AY804" s="64"/>
      <c r="AZ804" s="64" t="str">
        <f>IFERROR(__xludf.DUMMYFUNCTION("IF(
  OR($AJ804=""Full Payment"",$AJ804=""P1"", ISBLANK($K804)),
  """",
  IF(
    OR(
      $Q804=""Standard Booking, P2"",
      $Q804=""Standard Booking, P3"",
      $Q804=""Standard Booking, P4""
    ),
    LET(
      resDate,   $K804,
      tourDate,"&amp;"  $N804,
      monthCount, DATEDIF(resDate, tourDate, ""M"") + 1,
      secondDates, ARRAYFORMULA(
        DATE(
          YEAR(resDate),
          MONTH(resDate) + SEQUENCE(monthCount),
          2
        )
      ),
      validDates, FILTER(
        sec"&amp;"ondDates,
        (secondDates &gt; resDate + 2) *
        (secondDates &lt;= tourDate - 3)
      ),
      IF(
        OR($AJ804=""P2"", $AJ804=""P3"", $AJ804=""P4""),
        IF(
          COUNTA(validDates) &lt; 2,
          """",
          TEXT(INDEX(validDates"&amp;", 2), ""mmm d, yyyy"")
        ),
        IF(
          COUNTA(validDates) &lt; 2,
          """",
          TEXTJOIN("", "", TRUE,
            TEXT(INDEX(validDates, 1), ""mmm d, yyyy""),
            TEXT(INDEX(validDates, 2), ""mmm d, yyyy"")
          )
 "&amp;"       )
      )
    ),
    """"
  )
)
"),"")</f>
        <v/>
      </c>
      <c r="BA804" s="65" t="str">
        <f t="shared" si="13"/>
        <v/>
      </c>
      <c r="BB804" s="63"/>
      <c r="BC804" s="64"/>
      <c r="BD804" s="64"/>
      <c r="BE804" s="64"/>
      <c r="BF804" s="64" t="str">
        <f>IFERROR(__xludf.DUMMYFUNCTION("IF(
  OR($AJ804=""Full Payment"",$AJ804=""P1"", $AJ804=""P2""),
  """",
  IF(
    AND(
      NOT(ISBLANK($K804)),
      OR(
        Q804=""Standard Booking, P3"",
        Q804=""Standard Booking, P4""
      )
    ),
    LET(
      resDate,   $K804,
      "&amp;"tourDate,  $N804,
      monthCount, DATEDIF(resDate, tourDate, ""M"") + 1,
      secondDates, ARRAYFORMULA(
        DATE(
          YEAR(resDate),
          MONTH(resDate) + SEQUENCE(monthCount),
          2
        )
      ),
      validDates, FILTER(
  "&amp;"      secondDates,
        (secondDates &gt; resDate + 2) *
        (secondDates &lt;= tourDate - 3)
      ),
      IF(
        $AJ804=""P4"",
        IF(
          COUNTA(validDates) &lt; 3,
          """",
          TEXT(INDEX(validDates, 3), ""mmm d, yyyy"")
  "&amp;"      ),
        IF(
          $AJ804=""P3"",
          IF(
            COUNTA(validDates) &lt; 3,
            """",
            TEXT(INDEX(validDates, 3), ""mmm d, yyyy"")
          ),
          IF(
            COUNTA(validDates) &lt; 3,
            """",
    "&amp;"        TEXTJOIN("", "", TRUE,
              TEXT(INDEX(validDates, 1), ""mmm d, yyyy""),
              TEXT(INDEX(validDates, 2), ""mmm d, yyyy""),
              TEXT(INDEX(validDates, 3), ""mmm d, yyyy"")
            )
          )
        )
      )
    "&amp;"),
    """"
  )
)
"),"")</f>
        <v/>
      </c>
      <c r="BG804" s="65" t="str">
        <f t="shared" si="14"/>
        <v/>
      </c>
      <c r="BH804" s="63"/>
      <c r="BI804" s="64"/>
      <c r="BJ804" s="64"/>
      <c r="BK804" s="64"/>
      <c r="BL804" s="64" t="str">
        <f>IFERROR(__xludf.DUMMYFUNCTION("IF(
  OR($AJ804=""Full Payment"",$AJ804=""P1"",$AJ804=""P2"",$AJ804=""P3""),
  """",
  IF(
    AND(
      NOT(ISBLANK($K804)),
      $Q804=""Standard Booking, P4""
    ),
    LET(
      resDate,   $K804,
      tourDate,  $N804,
      monthCount, DATEDIF(r"&amp;"esDate, tourDate, ""M"") + 1,
      secondDates, ARRAYFORMULA(
        DATE(
          YEAR(resDate),
          MONTH(resDate) + SEQUENCE(monthCount),
          2
        )
      ),
      validDates, FILTER(
        secondDates,
        (secondDates &gt; res"&amp;"Date + 2) *
        (secondDates &lt;= tourDate - 3)
      ),
      IF(
        $AJ804=""P4"",
        IF(
          COUNTA(validDates) &lt; 4,
          """",
          TEXT(
            INDEX(validDates, 4),
            ""mmm d, yyyy""
          )
        ),
"&amp;"        IF(
          COUNTA(validDates) &lt; 4,
          """",
          TEXTJOIN(
            "", "", TRUE,
            TEXT(INDEX(validDates, 1), ""mmm d, yyyy""),
            TEXT(INDEX(validDates, 2), ""mmm d, yyyy""),
            TEXT(INDEX(validDates"&amp;", 3), ""mmm d, yyyy""),
            TEXT(INDEX(validDates, 4), ""mmm d, yyyy"")
          )
        )
      )
    ),
    """"
  )
)
"),"")</f>
        <v/>
      </c>
      <c r="BM804" s="65" t="str">
        <f t="shared" si="15"/>
        <v/>
      </c>
      <c r="BN804" s="66"/>
      <c r="BO804" s="67"/>
      <c r="BP804" s="49" t="b">
        <v>0</v>
      </c>
      <c r="BQ804" s="49" t="b">
        <v>0</v>
      </c>
      <c r="BR804" s="68"/>
      <c r="BS804" s="69"/>
      <c r="BT804" s="70" t="b">
        <v>0</v>
      </c>
      <c r="BU804" s="71"/>
      <c r="BV804" s="72"/>
      <c r="BW804" s="86" t="b">
        <v>0</v>
      </c>
      <c r="BX804" s="87"/>
    </row>
    <row r="805">
      <c r="A805" s="35" t="str">
        <f t="shared" si="1"/>
        <v/>
      </c>
      <c r="B805" s="36" t="str">
        <f t="shared" si="2"/>
        <v/>
      </c>
      <c r="C805" s="36" t="str">
        <f t="array" ref="C805">IF(
  M805="",
  "",
  IFERROR(
    INDEX(
      '{INDEX} Tour Packages'!$A:$ZZ,
      MATCH(
        M805,
        INDEX(
          '{INDEX} Tour Packages'!$A:$ZZ,
          ,
          MATCH("Tour Package Name", '{INDEX} Tour Packages'!$4:$4, 0)
        ),
        0
      ),
      MATCH("Tour Code", '{INDEX} Tour Packages'!$4:$4, 0)
    ),
    "XXX"
  )
)
</f>
        <v/>
      </c>
      <c r="D805" s="36" t="str">
        <f t="shared" si="3"/>
        <v/>
      </c>
      <c r="E805" s="36" t="str">
        <f t="shared" si="4"/>
        <v/>
      </c>
      <c r="F805" s="37" t="str">
        <f t="shared" si="5"/>
        <v/>
      </c>
      <c r="G805" s="89"/>
      <c r="H805" s="89"/>
      <c r="I805" s="90"/>
      <c r="J805" s="40" t="str">
        <f t="shared" si="16"/>
        <v> </v>
      </c>
      <c r="K805" s="91"/>
      <c r="L805" s="55"/>
      <c r="M805" s="55"/>
      <c r="N805" s="91"/>
      <c r="O805" s="43" t="str">
        <f>IFERROR(__xludf.DUMMYFUNCTION("IF(N805="""","""",IFERROR(
  N805 + VALUE(REGEXEXTRACT(P805, ""(\d+)\s+Days"")),
  """"
)
)"),"")</f>
        <v/>
      </c>
      <c r="P805" s="43" t="str">
        <f t="array" ref="P805">IFERROR(
  INDEX(
    INDEX('{INDEX} Tour Packages'!$A:$ZZ, , MATCH(P$3, '{INDEX} Tour Packages'!$4:$4, 0)),
    MATCH(M805, INDEX('{INDEX} Tour Packages'!$A:$ZZ,0, MATCH("Tour Package Name", '{INDEX} Tour Packages'!$4:$4, 0)), 0)
  ),
"")
</f>
        <v/>
      </c>
      <c r="Q805" s="44" t="str">
        <f t="shared" si="7"/>
        <v/>
      </c>
      <c r="R805" s="44" t="str">
        <f>IFERROR(__xludf.DUMMYFUNCTION("IF(OR(ISBLANK(K805), ISBLANK(N805)), """", 
  LET(
    resDate, K805,
    tourDate, N805,
    monthCount, MAX(0, DATEDIF(resDate, tourDate - 3, ""M"") + 1),
    secondDates, ARRAYFORMULA(DATE(YEAR(resDate), MONTH(resDate) + SEQUENCE(monthCount), 2)),
    "&amp;"validDates, FILTER(secondDates, (secondDates &gt; resDate + 2) * (secondDates &lt;= tourDate - 3)),
    IF(ISERROR(validDates), 0, COUNTA(validDates))
  )
)
"),"")</f>
        <v/>
      </c>
      <c r="S805" s="44" t="str">
        <f t="shared" si="8"/>
        <v/>
      </c>
      <c r="T805" s="45" t="str">
        <f t="array" ref="T805">IF(ISBLANK(BO805),IFERROR(
  INDEX(
    INDEX('{INDEX} Payment Terms'!$A:$G, , MATCH(T$3, '{INDEX} Payment Terms'!$4:$4, 0)),
    MATCH(Q805, INDEX('{INDEX} Payment Terms'!$A:$G,0, MATCH("Payment Condition", '{INDEX} Payment Terms'!$4:$4, 0)), 0)
  ),
""),"Cancelled")
</f>
        <v/>
      </c>
      <c r="U805" s="46" t="b">
        <v>0</v>
      </c>
      <c r="V805" s="47" t="str">
        <f>IFERROR(__xludf.DUMMYFUNCTION("IF(OR(L805=""Duo Booking"", L805=""Group Booking""),
IF(U805=FALSE,"""",
    LET(
      bookingType, L805,
      tour, M805,
      mainFirst, H805,
      mainLast, I805,
      mainEmail, G805,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$L$4:L805, bookingType,
          $M$4:M805, tour,
          $H$4:H805, mainFirst,
          $I$4:I805, mainLast,
          $G$4:G805, mainEmail
        ),
        ""000""
      ),
  "&amp;"    baseID &amp; ""-"" &amp; memberNumber
    )
  ),
  """"
)
"),"")</f>
        <v/>
      </c>
      <c r="W805" s="48"/>
      <c r="X805" s="85" t="b">
        <v>0</v>
      </c>
      <c r="Y805" s="85" t="b">
        <v>0</v>
      </c>
      <c r="Z805" s="85" t="b">
        <v>0</v>
      </c>
      <c r="AA805" s="50"/>
      <c r="AB805" s="51"/>
      <c r="AC805" s="85" t="b">
        <v>0</v>
      </c>
      <c r="AD805" s="92"/>
      <c r="AE805" s="88"/>
      <c r="AF805" s="36" t="str">
        <f t="array" ref="AF805">IF(M805="","",INDEX(
      '{INDEX} Tour Packages'!$A:$ZP,
      MATCH($M805, '{INDEX} Tour Packages'!$A:$A, 0),
      MATCH(AF$3, '{INDEX} Tour Packages'!$4:$4, 0)
    ))</f>
        <v/>
      </c>
      <c r="AG805" s="36" t="str">
        <f t="array" ref="AG805">IF(M805="","",INDEX(
      '{INDEX} Tour Packages'!$A:$ZP,
      MATCH($M805, '{INDEX} Tour Packages'!$A:$A, 0),
      MATCH(AG$3, '{INDEX} Tour Packages'!$4:$4, 0)
    ))</f>
        <v/>
      </c>
      <c r="AH805" s="36" t="str">
        <f t="array" ref="AH805">IF(M805="","",INDEX(
      '{INDEX} Tour Packages'!$A:$ZP,
      MATCH($M805, '{INDEX} Tour Packages'!$A:$A, 0),
      MATCH(AH$3, '{INDEX} Tour Packages'!$4:$4, 0)
    ))</f>
        <v/>
      </c>
      <c r="AI805" s="54" t="str">
        <f t="shared" si="9"/>
        <v/>
      </c>
      <c r="AJ805" s="42"/>
      <c r="AK805" s="55"/>
      <c r="AL805" s="46" t="b">
        <v>0</v>
      </c>
      <c r="AM805" s="56"/>
      <c r="AN805" s="57" t="str">
        <f t="shared" si="10"/>
        <v/>
      </c>
      <c r="AO805" s="58" t="str">
        <f t="shared" si="11"/>
        <v/>
      </c>
      <c r="AP805" s="59"/>
      <c r="AQ805" s="60"/>
      <c r="AR805" s="61"/>
      <c r="AS805" s="61"/>
      <c r="AT805" s="61" t="str">
        <f>IFERROR(__xludf.DUMMYFUNCTION("IF( 
  OR($AJ805=""Full Payment"", ISBLANK($K805)),
  """",
  IF(
    OR(
      Q805=""Standard Booking, P1"",
      Q805=""Standard Booking, P2"",
      Q805=""Standard Booking, P3"",
      Q805=""Standard Booking, P4""
    ),
    LET(
      resDate,   $"&amp;"K805,
      tourDate,  $N805,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5" s="62" t="str">
        <f t="shared" si="12"/>
        <v/>
      </c>
      <c r="AV805" s="63"/>
      <c r="AW805" s="64"/>
      <c r="AX805" s="64"/>
      <c r="AY805" s="64"/>
      <c r="AZ805" s="64" t="str">
        <f>IFERROR(__xludf.DUMMYFUNCTION("IF(
  OR($AJ805=""Full Payment"",$AJ805=""P1"", ISBLANK($K805)),
  """",
  IF(
    OR(
      $Q805=""Standard Booking, P2"",
      $Q805=""Standard Booking, P3"",
      $Q805=""Standard Booking, P4""
    ),
    LET(
      resDate,   $K805,
      tourDate,"&amp;"  $N805,
      monthCount, DATEDIF(resDate, tourDate, ""M"") + 1,
      secondDates, ARRAYFORMULA(
        DATE(
          YEAR(resDate),
          MONTH(resDate) + SEQUENCE(monthCount),
          2
        )
      ),
      validDates, FILTER(
        sec"&amp;"ondDates,
        (secondDates &gt; resDate + 2) *
        (secondDates &lt;= tourDate - 3)
      ),
      IF(
        OR($AJ805=""P2"", $AJ805=""P3"", $AJ805=""P4""),
        IF(
          COUNTA(validDates) &lt; 2,
          """",
          TEXT(INDEX(validDates"&amp;", 2), ""mmm d, yyyy"")
        ),
        IF(
          COUNTA(validDates) &lt; 2,
          """",
          TEXTJOIN("", "", TRUE,
            TEXT(INDEX(validDates, 1), ""mmm d, yyyy""),
            TEXT(INDEX(validDates, 2), ""mmm d, yyyy"")
          )
 "&amp;"       )
      )
    ),
    """"
  )
)
"),"")</f>
        <v/>
      </c>
      <c r="BA805" s="65" t="str">
        <f t="shared" si="13"/>
        <v/>
      </c>
      <c r="BB805" s="63"/>
      <c r="BC805" s="64"/>
      <c r="BD805" s="64"/>
      <c r="BE805" s="64"/>
      <c r="BF805" s="64" t="str">
        <f>IFERROR(__xludf.DUMMYFUNCTION("IF(
  OR($AJ805=""Full Payment"",$AJ805=""P1"", $AJ805=""P2""),
  """",
  IF(
    AND(
      NOT(ISBLANK($K805)),
      OR(
        Q805=""Standard Booking, P3"",
        Q805=""Standard Booking, P4""
      )
    ),
    LET(
      resDate,   $K805,
      "&amp;"tourDate,  $N805,
      monthCount, DATEDIF(resDate, tourDate, ""M"") + 1,
      secondDates, ARRAYFORMULA(
        DATE(
          YEAR(resDate),
          MONTH(resDate) + SEQUENCE(monthCount),
          2
        )
      ),
      validDates, FILTER(
  "&amp;"      secondDates,
        (secondDates &gt; resDate + 2) *
        (secondDates &lt;= tourDate - 3)
      ),
      IF(
        $AJ805=""P4"",
        IF(
          COUNTA(validDates) &lt; 3,
          """",
          TEXT(INDEX(validDates, 3), ""mmm d, yyyy"")
  "&amp;"      ),
        IF(
          $AJ805=""P3"",
          IF(
            COUNTA(validDates) &lt; 3,
            """",
            TEXT(INDEX(validDates, 3), ""mmm d, yyyy"")
          ),
          IF(
            COUNTA(validDates) &lt; 3,
            """",
    "&amp;"        TEXTJOIN("", "", TRUE,
              TEXT(INDEX(validDates, 1), ""mmm d, yyyy""),
              TEXT(INDEX(validDates, 2), ""mmm d, yyyy""),
              TEXT(INDEX(validDates, 3), ""mmm d, yyyy"")
            )
          )
        )
      )
    "&amp;"),
    """"
  )
)
"),"")</f>
        <v/>
      </c>
      <c r="BG805" s="65" t="str">
        <f t="shared" si="14"/>
        <v/>
      </c>
      <c r="BH805" s="63"/>
      <c r="BI805" s="64"/>
      <c r="BJ805" s="64"/>
      <c r="BK805" s="64"/>
      <c r="BL805" s="64" t="str">
        <f>IFERROR(__xludf.DUMMYFUNCTION("IF(
  OR($AJ805=""Full Payment"",$AJ805=""P1"",$AJ805=""P2"",$AJ805=""P3""),
  """",
  IF(
    AND(
      NOT(ISBLANK($K805)),
      $Q805=""Standard Booking, P4""
    ),
    LET(
      resDate,   $K805,
      tourDate,  $N805,
      monthCount, DATEDIF(r"&amp;"esDate, tourDate, ""M"") + 1,
      secondDates, ARRAYFORMULA(
        DATE(
          YEAR(resDate),
          MONTH(resDate) + SEQUENCE(monthCount),
          2
        )
      ),
      validDates, FILTER(
        secondDates,
        (secondDates &gt; res"&amp;"Date + 2) *
        (secondDates &lt;= tourDate - 3)
      ),
      IF(
        $AJ805=""P4"",
        IF(
          COUNTA(validDates) &lt; 4,
          """",
          TEXT(
            INDEX(validDates, 4),
            ""mmm d, yyyy""
          )
        ),
"&amp;"        IF(
          COUNTA(validDates) &lt; 4,
          """",
          TEXTJOIN(
            "", "", TRUE,
            TEXT(INDEX(validDates, 1), ""mmm d, yyyy""),
            TEXT(INDEX(validDates, 2), ""mmm d, yyyy""),
            TEXT(INDEX(validDates"&amp;", 3), ""mmm d, yyyy""),
            TEXT(INDEX(validDates, 4), ""mmm d, yyyy"")
          )
        )
      )
    ),
    """"
  )
)
"),"")</f>
        <v/>
      </c>
      <c r="BM805" s="65" t="str">
        <f t="shared" si="15"/>
        <v/>
      </c>
      <c r="BN805" s="66"/>
      <c r="BO805" s="67"/>
      <c r="BP805" s="49" t="b">
        <v>0</v>
      </c>
      <c r="BQ805" s="49" t="b">
        <v>0</v>
      </c>
      <c r="BR805" s="68"/>
      <c r="BS805" s="69"/>
      <c r="BT805" s="70" t="b">
        <v>0</v>
      </c>
      <c r="BU805" s="71"/>
      <c r="BV805" s="72"/>
      <c r="BW805" s="86" t="b">
        <v>0</v>
      </c>
      <c r="BX805" s="87"/>
    </row>
    <row r="806">
      <c r="A806" s="35" t="str">
        <f t="shared" si="1"/>
        <v/>
      </c>
      <c r="B806" s="36" t="str">
        <f t="shared" si="2"/>
        <v/>
      </c>
      <c r="C806" s="36" t="str">
        <f t="array" ref="C806">IF(
  M806="",
  "",
  IFERROR(
    INDEX(
      '{INDEX} Tour Packages'!$A:$ZZ,
      MATCH(
        M806,
        INDEX(
          '{INDEX} Tour Packages'!$A:$ZZ,
          ,
          MATCH("Tour Package Name", '{INDEX} Tour Packages'!$4:$4, 0)
        ),
        0
      ),
      MATCH("Tour Code", '{INDEX} Tour Packages'!$4:$4, 0)
    ),
    "XXX"
  )
)
</f>
        <v/>
      </c>
      <c r="D806" s="36" t="str">
        <f t="shared" si="3"/>
        <v/>
      </c>
      <c r="E806" s="36" t="str">
        <f t="shared" si="4"/>
        <v/>
      </c>
      <c r="F806" s="37" t="str">
        <f t="shared" si="5"/>
        <v/>
      </c>
      <c r="G806" s="89"/>
      <c r="H806" s="89"/>
      <c r="I806" s="90"/>
      <c r="J806" s="40" t="str">
        <f t="shared" si="16"/>
        <v> </v>
      </c>
      <c r="K806" s="91"/>
      <c r="L806" s="55"/>
      <c r="M806" s="55"/>
      <c r="N806" s="91"/>
      <c r="O806" s="43" t="str">
        <f>IFERROR(__xludf.DUMMYFUNCTION("IF(N806="""","""",IFERROR(
  N806 + VALUE(REGEXEXTRACT(P806, ""(\d+)\s+Days"")),
  """"
)
)"),"")</f>
        <v/>
      </c>
      <c r="P806" s="43" t="str">
        <f t="array" ref="P806">IFERROR(
  INDEX(
    INDEX('{INDEX} Tour Packages'!$A:$ZZ, , MATCH(P$3, '{INDEX} Tour Packages'!$4:$4, 0)),
    MATCH(M806, INDEX('{INDEX} Tour Packages'!$A:$ZZ,0, MATCH("Tour Package Name", '{INDEX} Tour Packages'!$4:$4, 0)), 0)
  ),
"")
</f>
        <v/>
      </c>
      <c r="Q806" s="44" t="str">
        <f t="shared" si="7"/>
        <v/>
      </c>
      <c r="R806" s="44" t="str">
        <f>IFERROR(__xludf.DUMMYFUNCTION("IF(OR(ISBLANK(K806), ISBLANK(N806)), """", 
  LET(
    resDate, K806,
    tourDate, N806,
    monthCount, MAX(0, DATEDIF(resDate, tourDate - 3, ""M"") + 1),
    secondDates, ARRAYFORMULA(DATE(YEAR(resDate), MONTH(resDate) + SEQUENCE(monthCount), 2)),
    "&amp;"validDates, FILTER(secondDates, (secondDates &gt; resDate + 2) * (secondDates &lt;= tourDate - 3)),
    IF(ISERROR(validDates), 0, COUNTA(validDates))
  )
)
"),"")</f>
        <v/>
      </c>
      <c r="S806" s="44" t="str">
        <f t="shared" si="8"/>
        <v/>
      </c>
      <c r="T806" s="45" t="str">
        <f t="array" ref="T806">IF(ISBLANK(BO806),IFERROR(
  INDEX(
    INDEX('{INDEX} Payment Terms'!$A:$G, , MATCH(T$3, '{INDEX} Payment Terms'!$4:$4, 0)),
    MATCH(Q806, INDEX('{INDEX} Payment Terms'!$A:$G,0, MATCH("Payment Condition", '{INDEX} Payment Terms'!$4:$4, 0)), 0)
  ),
""),"Cancelled")
</f>
        <v/>
      </c>
      <c r="U806" s="46" t="b">
        <v>0</v>
      </c>
      <c r="V806" s="47" t="str">
        <f>IFERROR(__xludf.DUMMYFUNCTION("IF(OR(L806=""Duo Booking"", L806=""Group Booking""),
IF(U806=FALSE,"""",
    LET(
      bookingType, L806,
      tour, M806,
      mainFirst, H806,
      mainLast, I806,
      mainEmail, G806,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$L$4:L806, bookingType,
          $M$4:M806, tour,
          $H$4:H806, mainFirst,
          $I$4:I806, mainLast,
          $G$4:G806, mainEmail
        ),
        ""000""
      ),
  "&amp;"    baseID &amp; ""-"" &amp; memberNumber
    )
  ),
  """"
)
"),"")</f>
        <v/>
      </c>
      <c r="W806" s="48"/>
      <c r="X806" s="85" t="b">
        <v>0</v>
      </c>
      <c r="Y806" s="85" t="b">
        <v>0</v>
      </c>
      <c r="Z806" s="85" t="b">
        <v>0</v>
      </c>
      <c r="AA806" s="50"/>
      <c r="AB806" s="51"/>
      <c r="AC806" s="85" t="b">
        <v>0</v>
      </c>
      <c r="AD806" s="92"/>
      <c r="AE806" s="88"/>
      <c r="AF806" s="36" t="str">
        <f t="array" ref="AF806">IF(M806="","",INDEX(
      '{INDEX} Tour Packages'!$A:$ZP,
      MATCH($M806, '{INDEX} Tour Packages'!$A:$A, 0),
      MATCH(AF$3, '{INDEX} Tour Packages'!$4:$4, 0)
    ))</f>
        <v/>
      </c>
      <c r="AG806" s="36" t="str">
        <f t="array" ref="AG806">IF(M806="","",INDEX(
      '{INDEX} Tour Packages'!$A:$ZP,
      MATCH($M806, '{INDEX} Tour Packages'!$A:$A, 0),
      MATCH(AG$3, '{INDEX} Tour Packages'!$4:$4, 0)
    ))</f>
        <v/>
      </c>
      <c r="AH806" s="36" t="str">
        <f t="array" ref="AH806">IF(M806="","",INDEX(
      '{INDEX} Tour Packages'!$A:$ZP,
      MATCH($M806, '{INDEX} Tour Packages'!$A:$A, 0),
      MATCH(AH$3, '{INDEX} Tour Packages'!$4:$4, 0)
    ))</f>
        <v/>
      </c>
      <c r="AI806" s="54" t="str">
        <f t="shared" si="9"/>
        <v/>
      </c>
      <c r="AJ806" s="42"/>
      <c r="AK806" s="55"/>
      <c r="AL806" s="46" t="b">
        <v>0</v>
      </c>
      <c r="AM806" s="56"/>
      <c r="AN806" s="57" t="str">
        <f t="shared" si="10"/>
        <v/>
      </c>
      <c r="AO806" s="58" t="str">
        <f t="shared" si="11"/>
        <v/>
      </c>
      <c r="AP806" s="59"/>
      <c r="AQ806" s="60"/>
      <c r="AR806" s="61"/>
      <c r="AS806" s="61"/>
      <c r="AT806" s="61" t="str">
        <f>IFERROR(__xludf.DUMMYFUNCTION("IF( 
  OR($AJ806=""Full Payment"", ISBLANK($K806)),
  """",
  IF(
    OR(
      Q806=""Standard Booking, P1"",
      Q806=""Standard Booking, P2"",
      Q806=""Standard Booking, P3"",
      Q806=""Standard Booking, P4""
    ),
    LET(
      resDate,   $"&amp;"K806,
      tourDate,  $N806,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6" s="62" t="str">
        <f t="shared" si="12"/>
        <v/>
      </c>
      <c r="AV806" s="63"/>
      <c r="AW806" s="64"/>
      <c r="AX806" s="64"/>
      <c r="AY806" s="64"/>
      <c r="AZ806" s="64" t="str">
        <f>IFERROR(__xludf.DUMMYFUNCTION("IF(
  OR($AJ806=""Full Payment"",$AJ806=""P1"", ISBLANK($K806)),
  """",
  IF(
    OR(
      $Q806=""Standard Booking, P2"",
      $Q806=""Standard Booking, P3"",
      $Q806=""Standard Booking, P4""
    ),
    LET(
      resDate,   $K806,
      tourDate,"&amp;"  $N806,
      monthCount, DATEDIF(resDate, tourDate, ""M"") + 1,
      secondDates, ARRAYFORMULA(
        DATE(
          YEAR(resDate),
          MONTH(resDate) + SEQUENCE(monthCount),
          2
        )
      ),
      validDates, FILTER(
        sec"&amp;"ondDates,
        (secondDates &gt; resDate + 2) *
        (secondDates &lt;= tourDate - 3)
      ),
      IF(
        OR($AJ806=""P2"", $AJ806=""P3"", $AJ806=""P4""),
        IF(
          COUNTA(validDates) &lt; 2,
          """",
          TEXT(INDEX(validDates"&amp;", 2), ""mmm d, yyyy"")
        ),
        IF(
          COUNTA(validDates) &lt; 2,
          """",
          TEXTJOIN("", "", TRUE,
            TEXT(INDEX(validDates, 1), ""mmm d, yyyy""),
            TEXT(INDEX(validDates, 2), ""mmm d, yyyy"")
          )
 "&amp;"       )
      )
    ),
    """"
  )
)
"),"")</f>
        <v/>
      </c>
      <c r="BA806" s="65" t="str">
        <f t="shared" si="13"/>
        <v/>
      </c>
      <c r="BB806" s="63"/>
      <c r="BC806" s="64"/>
      <c r="BD806" s="64"/>
      <c r="BE806" s="64"/>
      <c r="BF806" s="64" t="str">
        <f>IFERROR(__xludf.DUMMYFUNCTION("IF(
  OR($AJ806=""Full Payment"",$AJ806=""P1"", $AJ806=""P2""),
  """",
  IF(
    AND(
      NOT(ISBLANK($K806)),
      OR(
        Q806=""Standard Booking, P3"",
        Q806=""Standard Booking, P4""
      )
    ),
    LET(
      resDate,   $K806,
      "&amp;"tourDate,  $N806,
      monthCount, DATEDIF(resDate, tourDate, ""M"") + 1,
      secondDates, ARRAYFORMULA(
        DATE(
          YEAR(resDate),
          MONTH(resDate) + SEQUENCE(monthCount),
          2
        )
      ),
      validDates, FILTER(
  "&amp;"      secondDates,
        (secondDates &gt; resDate + 2) *
        (secondDates &lt;= tourDate - 3)
      ),
      IF(
        $AJ806=""P4"",
        IF(
          COUNTA(validDates) &lt; 3,
          """",
          TEXT(INDEX(validDates, 3), ""mmm d, yyyy"")
  "&amp;"      ),
        IF(
          $AJ806=""P3"",
          IF(
            COUNTA(validDates) &lt; 3,
            """",
            TEXT(INDEX(validDates, 3), ""mmm d, yyyy"")
          ),
          IF(
            COUNTA(validDates) &lt; 3,
            """",
    "&amp;"        TEXTJOIN("", "", TRUE,
              TEXT(INDEX(validDates, 1), ""mmm d, yyyy""),
              TEXT(INDEX(validDates, 2), ""mmm d, yyyy""),
              TEXT(INDEX(validDates, 3), ""mmm d, yyyy"")
            )
          )
        )
      )
    "&amp;"),
    """"
  )
)
"),"")</f>
        <v/>
      </c>
      <c r="BG806" s="65" t="str">
        <f t="shared" si="14"/>
        <v/>
      </c>
      <c r="BH806" s="63"/>
      <c r="BI806" s="64"/>
      <c r="BJ806" s="64"/>
      <c r="BK806" s="64"/>
      <c r="BL806" s="64" t="str">
        <f>IFERROR(__xludf.DUMMYFUNCTION("IF(
  OR($AJ806=""Full Payment"",$AJ806=""P1"",$AJ806=""P2"",$AJ806=""P3""),
  """",
  IF(
    AND(
      NOT(ISBLANK($K806)),
      $Q806=""Standard Booking, P4""
    ),
    LET(
      resDate,   $K806,
      tourDate,  $N806,
      monthCount, DATEDIF(r"&amp;"esDate, tourDate, ""M"") + 1,
      secondDates, ARRAYFORMULA(
        DATE(
          YEAR(resDate),
          MONTH(resDate) + SEQUENCE(monthCount),
          2
        )
      ),
      validDates, FILTER(
        secondDates,
        (secondDates &gt; res"&amp;"Date + 2) *
        (secondDates &lt;= tourDate - 3)
      ),
      IF(
        $AJ806=""P4"",
        IF(
          COUNTA(validDates) &lt; 4,
          """",
          TEXT(
            INDEX(validDates, 4),
            ""mmm d, yyyy""
          )
        ),
"&amp;"        IF(
          COUNTA(validDates) &lt; 4,
          """",
          TEXTJOIN(
            "", "", TRUE,
            TEXT(INDEX(validDates, 1), ""mmm d, yyyy""),
            TEXT(INDEX(validDates, 2), ""mmm d, yyyy""),
            TEXT(INDEX(validDates"&amp;", 3), ""mmm d, yyyy""),
            TEXT(INDEX(validDates, 4), ""mmm d, yyyy"")
          )
        )
      )
    ),
    """"
  )
)
"),"")</f>
        <v/>
      </c>
      <c r="BM806" s="65" t="str">
        <f t="shared" si="15"/>
        <v/>
      </c>
      <c r="BN806" s="66"/>
      <c r="BO806" s="67"/>
      <c r="BP806" s="49" t="b">
        <v>0</v>
      </c>
      <c r="BQ806" s="49" t="b">
        <v>0</v>
      </c>
      <c r="BR806" s="68"/>
      <c r="BS806" s="69"/>
      <c r="BT806" s="70" t="b">
        <v>0</v>
      </c>
      <c r="BU806" s="71"/>
      <c r="BV806" s="72"/>
      <c r="BW806" s="86" t="b">
        <v>0</v>
      </c>
      <c r="BX806" s="87"/>
    </row>
    <row r="807">
      <c r="A807" s="35" t="str">
        <f t="shared" si="1"/>
        <v/>
      </c>
      <c r="B807" s="36" t="str">
        <f t="shared" si="2"/>
        <v/>
      </c>
      <c r="C807" s="36" t="str">
        <f t="array" ref="C807">IF(
  M807="",
  "",
  IFERROR(
    INDEX(
      '{INDEX} Tour Packages'!$A:$ZZ,
      MATCH(
        M807,
        INDEX(
          '{INDEX} Tour Packages'!$A:$ZZ,
          ,
          MATCH("Tour Package Name", '{INDEX} Tour Packages'!$4:$4, 0)
        ),
        0
      ),
      MATCH("Tour Code", '{INDEX} Tour Packages'!$4:$4, 0)
    ),
    "XXX"
  )
)
</f>
        <v/>
      </c>
      <c r="D807" s="36" t="str">
        <f t="shared" si="3"/>
        <v/>
      </c>
      <c r="E807" s="36" t="str">
        <f t="shared" si="4"/>
        <v/>
      </c>
      <c r="F807" s="37" t="str">
        <f t="shared" si="5"/>
        <v/>
      </c>
      <c r="G807" s="89"/>
      <c r="H807" s="89"/>
      <c r="I807" s="90"/>
      <c r="J807" s="40" t="str">
        <f t="shared" si="16"/>
        <v> </v>
      </c>
      <c r="K807" s="91"/>
      <c r="L807" s="55"/>
      <c r="M807" s="55"/>
      <c r="N807" s="91"/>
      <c r="O807" s="43" t="str">
        <f>IFERROR(__xludf.DUMMYFUNCTION("IF(N807="""","""",IFERROR(
  N807 + VALUE(REGEXEXTRACT(P807, ""(\d+)\s+Days"")),
  """"
)
)"),"")</f>
        <v/>
      </c>
      <c r="P807" s="43" t="str">
        <f t="array" ref="P807">IFERROR(
  INDEX(
    INDEX('{INDEX} Tour Packages'!$A:$ZZ, , MATCH(P$3, '{INDEX} Tour Packages'!$4:$4, 0)),
    MATCH(M807, INDEX('{INDEX} Tour Packages'!$A:$ZZ,0, MATCH("Tour Package Name", '{INDEX} Tour Packages'!$4:$4, 0)), 0)
  ),
"")
</f>
        <v/>
      </c>
      <c r="Q807" s="44" t="str">
        <f t="shared" si="7"/>
        <v/>
      </c>
      <c r="R807" s="44" t="str">
        <f>IFERROR(__xludf.DUMMYFUNCTION("IF(OR(ISBLANK(K807), ISBLANK(N807)), """", 
  LET(
    resDate, K807,
    tourDate, N807,
    monthCount, MAX(0, DATEDIF(resDate, tourDate - 3, ""M"") + 1),
    secondDates, ARRAYFORMULA(DATE(YEAR(resDate), MONTH(resDate) + SEQUENCE(monthCount), 2)),
    "&amp;"validDates, FILTER(secondDates, (secondDates &gt; resDate + 2) * (secondDates &lt;= tourDate - 3)),
    IF(ISERROR(validDates), 0, COUNTA(validDates))
  )
)
"),"")</f>
        <v/>
      </c>
      <c r="S807" s="44" t="str">
        <f t="shared" si="8"/>
        <v/>
      </c>
      <c r="T807" s="45" t="str">
        <f t="array" ref="T807">IF(ISBLANK(BO807),IFERROR(
  INDEX(
    INDEX('{INDEX} Payment Terms'!$A:$G, , MATCH(T$3, '{INDEX} Payment Terms'!$4:$4, 0)),
    MATCH(Q807, INDEX('{INDEX} Payment Terms'!$A:$G,0, MATCH("Payment Condition", '{INDEX} Payment Terms'!$4:$4, 0)), 0)
  ),
""),"Cancelled")
</f>
        <v/>
      </c>
      <c r="U807" s="46" t="b">
        <v>0</v>
      </c>
      <c r="V807" s="47" t="str">
        <f>IFERROR(__xludf.DUMMYFUNCTION("IF(OR(L807=""Duo Booking"", L807=""Group Booking""),
IF(U807=FALSE,"""",
    LET(
      bookingType, L807,
      tour, M807,
      mainFirst, H807,
      mainLast, I807,
      mainEmail, G807,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$L$4:L807, bookingType,
          $M$4:M807, tour,
          $H$4:H807, mainFirst,
          $I$4:I807, mainLast,
          $G$4:G807, mainEmail
        ),
        ""000""
      ),
  "&amp;"    baseID &amp; ""-"" &amp; memberNumber
    )
  ),
  """"
)
"),"")</f>
        <v/>
      </c>
      <c r="W807" s="48"/>
      <c r="X807" s="85" t="b">
        <v>0</v>
      </c>
      <c r="Y807" s="85" t="b">
        <v>0</v>
      </c>
      <c r="Z807" s="85" t="b">
        <v>0</v>
      </c>
      <c r="AA807" s="50"/>
      <c r="AB807" s="51"/>
      <c r="AC807" s="85" t="b">
        <v>0</v>
      </c>
      <c r="AD807" s="92"/>
      <c r="AE807" s="88"/>
      <c r="AF807" s="36" t="str">
        <f t="array" ref="AF807">IF(M807="","",INDEX(
      '{INDEX} Tour Packages'!$A:$ZP,
      MATCH($M807, '{INDEX} Tour Packages'!$A:$A, 0),
      MATCH(AF$3, '{INDEX} Tour Packages'!$4:$4, 0)
    ))</f>
        <v/>
      </c>
      <c r="AG807" s="36" t="str">
        <f t="array" ref="AG807">IF(M807="","",INDEX(
      '{INDEX} Tour Packages'!$A:$ZP,
      MATCH($M807, '{INDEX} Tour Packages'!$A:$A, 0),
      MATCH(AG$3, '{INDEX} Tour Packages'!$4:$4, 0)
    ))</f>
        <v/>
      </c>
      <c r="AH807" s="36" t="str">
        <f t="array" ref="AH807">IF(M807="","",INDEX(
      '{INDEX} Tour Packages'!$A:$ZP,
      MATCH($M807, '{INDEX} Tour Packages'!$A:$A, 0),
      MATCH(AH$3, '{INDEX} Tour Packages'!$4:$4, 0)
    ))</f>
        <v/>
      </c>
      <c r="AI807" s="54" t="str">
        <f t="shared" si="9"/>
        <v/>
      </c>
      <c r="AJ807" s="42"/>
      <c r="AK807" s="55"/>
      <c r="AL807" s="46" t="b">
        <v>0</v>
      </c>
      <c r="AM807" s="56"/>
      <c r="AN807" s="57" t="str">
        <f t="shared" si="10"/>
        <v/>
      </c>
      <c r="AO807" s="58" t="str">
        <f t="shared" si="11"/>
        <v/>
      </c>
      <c r="AP807" s="59"/>
      <c r="AQ807" s="60"/>
      <c r="AR807" s="61"/>
      <c r="AS807" s="61"/>
      <c r="AT807" s="61" t="str">
        <f>IFERROR(__xludf.DUMMYFUNCTION("IF( 
  OR($AJ807=""Full Payment"", ISBLANK($K807)),
  """",
  IF(
    OR(
      Q807=""Standard Booking, P1"",
      Q807=""Standard Booking, P2"",
      Q807=""Standard Booking, P3"",
      Q807=""Standard Booking, P4""
    ),
    LET(
      resDate,   $"&amp;"K807,
      tourDate,  $N807,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7" s="62" t="str">
        <f t="shared" si="12"/>
        <v/>
      </c>
      <c r="AV807" s="63"/>
      <c r="AW807" s="64"/>
      <c r="AX807" s="64"/>
      <c r="AY807" s="64"/>
      <c r="AZ807" s="64" t="str">
        <f>IFERROR(__xludf.DUMMYFUNCTION("IF(
  OR($AJ807=""Full Payment"",$AJ807=""P1"", ISBLANK($K807)),
  """",
  IF(
    OR(
      $Q807=""Standard Booking, P2"",
      $Q807=""Standard Booking, P3"",
      $Q807=""Standard Booking, P4""
    ),
    LET(
      resDate,   $K807,
      tourDate,"&amp;"  $N807,
      monthCount, DATEDIF(resDate, tourDate, ""M"") + 1,
      secondDates, ARRAYFORMULA(
        DATE(
          YEAR(resDate),
          MONTH(resDate) + SEQUENCE(monthCount),
          2
        )
      ),
      validDates, FILTER(
        sec"&amp;"ondDates,
        (secondDates &gt; resDate + 2) *
        (secondDates &lt;= tourDate - 3)
      ),
      IF(
        OR($AJ807=""P2"", $AJ807=""P3"", $AJ807=""P4""),
        IF(
          COUNTA(validDates) &lt; 2,
          """",
          TEXT(INDEX(validDates"&amp;", 2), ""mmm d, yyyy"")
        ),
        IF(
          COUNTA(validDates) &lt; 2,
          """",
          TEXTJOIN("", "", TRUE,
            TEXT(INDEX(validDates, 1), ""mmm d, yyyy""),
            TEXT(INDEX(validDates, 2), ""mmm d, yyyy"")
          )
 "&amp;"       )
      )
    ),
    """"
  )
)
"),"")</f>
        <v/>
      </c>
      <c r="BA807" s="65" t="str">
        <f t="shared" si="13"/>
        <v/>
      </c>
      <c r="BB807" s="63"/>
      <c r="BC807" s="64"/>
      <c r="BD807" s="64"/>
      <c r="BE807" s="64"/>
      <c r="BF807" s="64" t="str">
        <f>IFERROR(__xludf.DUMMYFUNCTION("IF(
  OR($AJ807=""Full Payment"",$AJ807=""P1"", $AJ807=""P2""),
  """",
  IF(
    AND(
      NOT(ISBLANK($K807)),
      OR(
        Q807=""Standard Booking, P3"",
        Q807=""Standard Booking, P4""
      )
    ),
    LET(
      resDate,   $K807,
      "&amp;"tourDate,  $N807,
      monthCount, DATEDIF(resDate, tourDate, ""M"") + 1,
      secondDates, ARRAYFORMULA(
        DATE(
          YEAR(resDate),
          MONTH(resDate) + SEQUENCE(monthCount),
          2
        )
      ),
      validDates, FILTER(
  "&amp;"      secondDates,
        (secondDates &gt; resDate + 2) *
        (secondDates &lt;= tourDate - 3)
      ),
      IF(
        $AJ807=""P4"",
        IF(
          COUNTA(validDates) &lt; 3,
          """",
          TEXT(INDEX(validDates, 3), ""mmm d, yyyy"")
  "&amp;"      ),
        IF(
          $AJ807=""P3"",
          IF(
            COUNTA(validDates) &lt; 3,
            """",
            TEXT(INDEX(validDates, 3), ""mmm d, yyyy"")
          ),
          IF(
            COUNTA(validDates) &lt; 3,
            """",
    "&amp;"        TEXTJOIN("", "", TRUE,
              TEXT(INDEX(validDates, 1), ""mmm d, yyyy""),
              TEXT(INDEX(validDates, 2), ""mmm d, yyyy""),
              TEXT(INDEX(validDates, 3), ""mmm d, yyyy"")
            )
          )
        )
      )
    "&amp;"),
    """"
  )
)
"),"")</f>
        <v/>
      </c>
      <c r="BG807" s="65" t="str">
        <f t="shared" si="14"/>
        <v/>
      </c>
      <c r="BH807" s="63"/>
      <c r="BI807" s="64"/>
      <c r="BJ807" s="64"/>
      <c r="BK807" s="64"/>
      <c r="BL807" s="64" t="str">
        <f>IFERROR(__xludf.DUMMYFUNCTION("IF(
  OR($AJ807=""Full Payment"",$AJ807=""P1"",$AJ807=""P2"",$AJ807=""P3""),
  """",
  IF(
    AND(
      NOT(ISBLANK($K807)),
      $Q807=""Standard Booking, P4""
    ),
    LET(
      resDate,   $K807,
      tourDate,  $N807,
      monthCount, DATEDIF(r"&amp;"esDate, tourDate, ""M"") + 1,
      secondDates, ARRAYFORMULA(
        DATE(
          YEAR(resDate),
          MONTH(resDate) + SEQUENCE(monthCount),
          2
        )
      ),
      validDates, FILTER(
        secondDates,
        (secondDates &gt; res"&amp;"Date + 2) *
        (secondDates &lt;= tourDate - 3)
      ),
      IF(
        $AJ807=""P4"",
        IF(
          COUNTA(validDates) &lt; 4,
          """",
          TEXT(
            INDEX(validDates, 4),
            ""mmm d, yyyy""
          )
        ),
"&amp;"        IF(
          COUNTA(validDates) &lt; 4,
          """",
          TEXTJOIN(
            "", "", TRUE,
            TEXT(INDEX(validDates, 1), ""mmm d, yyyy""),
            TEXT(INDEX(validDates, 2), ""mmm d, yyyy""),
            TEXT(INDEX(validDates"&amp;", 3), ""mmm d, yyyy""),
            TEXT(INDEX(validDates, 4), ""mmm d, yyyy"")
          )
        )
      )
    ),
    """"
  )
)
"),"")</f>
        <v/>
      </c>
      <c r="BM807" s="65" t="str">
        <f t="shared" si="15"/>
        <v/>
      </c>
      <c r="BN807" s="66"/>
      <c r="BO807" s="67"/>
      <c r="BP807" s="49" t="b">
        <v>0</v>
      </c>
      <c r="BQ807" s="49" t="b">
        <v>0</v>
      </c>
      <c r="BR807" s="68"/>
      <c r="BS807" s="69"/>
      <c r="BT807" s="70" t="b">
        <v>0</v>
      </c>
      <c r="BU807" s="71"/>
      <c r="BV807" s="72"/>
      <c r="BW807" s="86" t="b">
        <v>0</v>
      </c>
      <c r="BX807" s="87"/>
    </row>
    <row r="808">
      <c r="A808" s="35" t="str">
        <f t="shared" si="1"/>
        <v/>
      </c>
      <c r="B808" s="36" t="str">
        <f t="shared" si="2"/>
        <v/>
      </c>
      <c r="C808" s="36" t="str">
        <f t="array" ref="C808">IF(
  M808="",
  "",
  IFERROR(
    INDEX(
      '{INDEX} Tour Packages'!$A:$ZZ,
      MATCH(
        M808,
        INDEX(
          '{INDEX} Tour Packages'!$A:$ZZ,
          ,
          MATCH("Tour Package Name", '{INDEX} Tour Packages'!$4:$4, 0)
        ),
        0
      ),
      MATCH("Tour Code", '{INDEX} Tour Packages'!$4:$4, 0)
    ),
    "XXX"
  )
)
</f>
        <v/>
      </c>
      <c r="D808" s="36" t="str">
        <f t="shared" si="3"/>
        <v/>
      </c>
      <c r="E808" s="36" t="str">
        <f t="shared" si="4"/>
        <v/>
      </c>
      <c r="F808" s="37" t="str">
        <f t="shared" si="5"/>
        <v/>
      </c>
      <c r="G808" s="89"/>
      <c r="H808" s="89"/>
      <c r="I808" s="90"/>
      <c r="J808" s="40" t="str">
        <f t="shared" si="16"/>
        <v> </v>
      </c>
      <c r="K808" s="91"/>
      <c r="L808" s="55"/>
      <c r="M808" s="55"/>
      <c r="N808" s="91"/>
      <c r="O808" s="43" t="str">
        <f>IFERROR(__xludf.DUMMYFUNCTION("IF(N808="""","""",IFERROR(
  N808 + VALUE(REGEXEXTRACT(P808, ""(\d+)\s+Days"")),
  """"
)
)"),"")</f>
        <v/>
      </c>
      <c r="P808" s="43" t="str">
        <f t="array" ref="P808">IFERROR(
  INDEX(
    INDEX('{INDEX} Tour Packages'!$A:$ZZ, , MATCH(P$3, '{INDEX} Tour Packages'!$4:$4, 0)),
    MATCH(M808, INDEX('{INDEX} Tour Packages'!$A:$ZZ,0, MATCH("Tour Package Name", '{INDEX} Tour Packages'!$4:$4, 0)), 0)
  ),
"")
</f>
        <v/>
      </c>
      <c r="Q808" s="44" t="str">
        <f t="shared" si="7"/>
        <v/>
      </c>
      <c r="R808" s="44" t="str">
        <f>IFERROR(__xludf.DUMMYFUNCTION("IF(OR(ISBLANK(K808), ISBLANK(N808)), """", 
  LET(
    resDate, K808,
    tourDate, N808,
    monthCount, MAX(0, DATEDIF(resDate, tourDate - 3, ""M"") + 1),
    secondDates, ARRAYFORMULA(DATE(YEAR(resDate), MONTH(resDate) + SEQUENCE(monthCount), 2)),
    "&amp;"validDates, FILTER(secondDates, (secondDates &gt; resDate + 2) * (secondDates &lt;= tourDate - 3)),
    IF(ISERROR(validDates), 0, COUNTA(validDates))
  )
)
"),"")</f>
        <v/>
      </c>
      <c r="S808" s="44" t="str">
        <f t="shared" si="8"/>
        <v/>
      </c>
      <c r="T808" s="45" t="str">
        <f t="array" ref="T808">IF(ISBLANK(BO808),IFERROR(
  INDEX(
    INDEX('{INDEX} Payment Terms'!$A:$G, , MATCH(T$3, '{INDEX} Payment Terms'!$4:$4, 0)),
    MATCH(Q808, INDEX('{INDEX} Payment Terms'!$A:$G,0, MATCH("Payment Condition", '{INDEX} Payment Terms'!$4:$4, 0)), 0)
  ),
""),"Cancelled")
</f>
        <v/>
      </c>
      <c r="U808" s="46" t="b">
        <v>0</v>
      </c>
      <c r="V808" s="47" t="str">
        <f>IFERROR(__xludf.DUMMYFUNCTION("IF(OR(L808=""Duo Booking"", L808=""Group Booking""),
IF(U808=FALSE,"""",
    LET(
      bookingType, L808,
      tour, M808,
      mainFirst, H808,
      mainLast, I808,
      mainEmail, G808,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$L$4:L808, bookingType,
          $M$4:M808, tour,
          $H$4:H808, mainFirst,
          $I$4:I808, mainLast,
          $G$4:G808, mainEmail
        ),
        ""000""
      ),
  "&amp;"    baseID &amp; ""-"" &amp; memberNumber
    )
  ),
  """"
)
"),"")</f>
        <v/>
      </c>
      <c r="W808" s="48"/>
      <c r="X808" s="85" t="b">
        <v>0</v>
      </c>
      <c r="Y808" s="85" t="b">
        <v>0</v>
      </c>
      <c r="Z808" s="85" t="b">
        <v>0</v>
      </c>
      <c r="AA808" s="50"/>
      <c r="AB808" s="51"/>
      <c r="AC808" s="85" t="b">
        <v>0</v>
      </c>
      <c r="AD808" s="92"/>
      <c r="AE808" s="88"/>
      <c r="AF808" s="36" t="str">
        <f t="array" ref="AF808">IF(M808="","",INDEX(
      '{INDEX} Tour Packages'!$A:$ZP,
      MATCH($M808, '{INDEX} Tour Packages'!$A:$A, 0),
      MATCH(AF$3, '{INDEX} Tour Packages'!$4:$4, 0)
    ))</f>
        <v/>
      </c>
      <c r="AG808" s="36" t="str">
        <f t="array" ref="AG808">IF(M808="","",INDEX(
      '{INDEX} Tour Packages'!$A:$ZP,
      MATCH($M808, '{INDEX} Tour Packages'!$A:$A, 0),
      MATCH(AG$3, '{INDEX} Tour Packages'!$4:$4, 0)
    ))</f>
        <v/>
      </c>
      <c r="AH808" s="36" t="str">
        <f t="array" ref="AH808">IF(M808="","",INDEX(
      '{INDEX} Tour Packages'!$A:$ZP,
      MATCH($M808, '{INDEX} Tour Packages'!$A:$A, 0),
      MATCH(AH$3, '{INDEX} Tour Packages'!$4:$4, 0)
    ))</f>
        <v/>
      </c>
      <c r="AI808" s="54" t="str">
        <f t="shared" si="9"/>
        <v/>
      </c>
      <c r="AJ808" s="42"/>
      <c r="AK808" s="55"/>
      <c r="AL808" s="46" t="b">
        <v>0</v>
      </c>
      <c r="AM808" s="56"/>
      <c r="AN808" s="57" t="str">
        <f t="shared" si="10"/>
        <v/>
      </c>
      <c r="AO808" s="58" t="str">
        <f t="shared" si="11"/>
        <v/>
      </c>
      <c r="AP808" s="59"/>
      <c r="AQ808" s="60"/>
      <c r="AR808" s="61"/>
      <c r="AS808" s="61"/>
      <c r="AT808" s="61" t="str">
        <f>IFERROR(__xludf.DUMMYFUNCTION("IF( 
  OR($AJ808=""Full Payment"", ISBLANK($K808)),
  """",
  IF(
    OR(
      Q808=""Standard Booking, P1"",
      Q808=""Standard Booking, P2"",
      Q808=""Standard Booking, P3"",
      Q808=""Standard Booking, P4""
    ),
    LET(
      resDate,   $"&amp;"K808,
      tourDate,  $N808,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8" s="62" t="str">
        <f t="shared" si="12"/>
        <v/>
      </c>
      <c r="AV808" s="63"/>
      <c r="AW808" s="64"/>
      <c r="AX808" s="64"/>
      <c r="AY808" s="64"/>
      <c r="AZ808" s="64" t="str">
        <f>IFERROR(__xludf.DUMMYFUNCTION("IF(
  OR($AJ808=""Full Payment"",$AJ808=""P1"", ISBLANK($K808)),
  """",
  IF(
    OR(
      $Q808=""Standard Booking, P2"",
      $Q808=""Standard Booking, P3"",
      $Q808=""Standard Booking, P4""
    ),
    LET(
      resDate,   $K808,
      tourDate,"&amp;"  $N808,
      monthCount, DATEDIF(resDate, tourDate, ""M"") + 1,
      secondDates, ARRAYFORMULA(
        DATE(
          YEAR(resDate),
          MONTH(resDate) + SEQUENCE(monthCount),
          2
        )
      ),
      validDates, FILTER(
        sec"&amp;"ondDates,
        (secondDates &gt; resDate + 2) *
        (secondDates &lt;= tourDate - 3)
      ),
      IF(
        OR($AJ808=""P2"", $AJ808=""P3"", $AJ808=""P4""),
        IF(
          COUNTA(validDates) &lt; 2,
          """",
          TEXT(INDEX(validDates"&amp;", 2), ""mmm d, yyyy"")
        ),
        IF(
          COUNTA(validDates) &lt; 2,
          """",
          TEXTJOIN("", "", TRUE,
            TEXT(INDEX(validDates, 1), ""mmm d, yyyy""),
            TEXT(INDEX(validDates, 2), ""mmm d, yyyy"")
          )
 "&amp;"       )
      )
    ),
    """"
  )
)
"),"")</f>
        <v/>
      </c>
      <c r="BA808" s="65" t="str">
        <f t="shared" si="13"/>
        <v/>
      </c>
      <c r="BB808" s="63"/>
      <c r="BC808" s="64"/>
      <c r="BD808" s="64"/>
      <c r="BE808" s="64"/>
      <c r="BF808" s="64" t="str">
        <f>IFERROR(__xludf.DUMMYFUNCTION("IF(
  OR($AJ808=""Full Payment"",$AJ808=""P1"", $AJ808=""P2""),
  """",
  IF(
    AND(
      NOT(ISBLANK($K808)),
      OR(
        Q808=""Standard Booking, P3"",
        Q808=""Standard Booking, P4""
      )
    ),
    LET(
      resDate,   $K808,
      "&amp;"tourDate,  $N808,
      monthCount, DATEDIF(resDate, tourDate, ""M"") + 1,
      secondDates, ARRAYFORMULA(
        DATE(
          YEAR(resDate),
          MONTH(resDate) + SEQUENCE(monthCount),
          2
        )
      ),
      validDates, FILTER(
  "&amp;"      secondDates,
        (secondDates &gt; resDate + 2) *
        (secondDates &lt;= tourDate - 3)
      ),
      IF(
        $AJ808=""P4"",
        IF(
          COUNTA(validDates) &lt; 3,
          """",
          TEXT(INDEX(validDates, 3), ""mmm d, yyyy"")
  "&amp;"      ),
        IF(
          $AJ808=""P3"",
          IF(
            COUNTA(validDates) &lt; 3,
            """",
            TEXT(INDEX(validDates, 3), ""mmm d, yyyy"")
          ),
          IF(
            COUNTA(validDates) &lt; 3,
            """",
    "&amp;"        TEXTJOIN("", "", TRUE,
              TEXT(INDEX(validDates, 1), ""mmm d, yyyy""),
              TEXT(INDEX(validDates, 2), ""mmm d, yyyy""),
              TEXT(INDEX(validDates, 3), ""mmm d, yyyy"")
            )
          )
        )
      )
    "&amp;"),
    """"
  )
)
"),"")</f>
        <v/>
      </c>
      <c r="BG808" s="65" t="str">
        <f t="shared" si="14"/>
        <v/>
      </c>
      <c r="BH808" s="63"/>
      <c r="BI808" s="64"/>
      <c r="BJ808" s="64"/>
      <c r="BK808" s="64"/>
      <c r="BL808" s="64" t="str">
        <f>IFERROR(__xludf.DUMMYFUNCTION("IF(
  OR($AJ808=""Full Payment"",$AJ808=""P1"",$AJ808=""P2"",$AJ808=""P3""),
  """",
  IF(
    AND(
      NOT(ISBLANK($K808)),
      $Q808=""Standard Booking, P4""
    ),
    LET(
      resDate,   $K808,
      tourDate,  $N808,
      monthCount, DATEDIF(r"&amp;"esDate, tourDate, ""M"") + 1,
      secondDates, ARRAYFORMULA(
        DATE(
          YEAR(resDate),
          MONTH(resDate) + SEQUENCE(monthCount),
          2
        )
      ),
      validDates, FILTER(
        secondDates,
        (secondDates &gt; res"&amp;"Date + 2) *
        (secondDates &lt;= tourDate - 3)
      ),
      IF(
        $AJ808=""P4"",
        IF(
          COUNTA(validDates) &lt; 4,
          """",
          TEXT(
            INDEX(validDates, 4),
            ""mmm d, yyyy""
          )
        ),
"&amp;"        IF(
          COUNTA(validDates) &lt; 4,
          """",
          TEXTJOIN(
            "", "", TRUE,
            TEXT(INDEX(validDates, 1), ""mmm d, yyyy""),
            TEXT(INDEX(validDates, 2), ""mmm d, yyyy""),
            TEXT(INDEX(validDates"&amp;", 3), ""mmm d, yyyy""),
            TEXT(INDEX(validDates, 4), ""mmm d, yyyy"")
          )
        )
      )
    ),
    """"
  )
)
"),"")</f>
        <v/>
      </c>
      <c r="BM808" s="65" t="str">
        <f t="shared" si="15"/>
        <v/>
      </c>
      <c r="BN808" s="66"/>
      <c r="BO808" s="67"/>
      <c r="BP808" s="49" t="b">
        <v>0</v>
      </c>
      <c r="BQ808" s="49" t="b">
        <v>0</v>
      </c>
      <c r="BR808" s="68"/>
      <c r="BS808" s="69"/>
      <c r="BT808" s="70" t="b">
        <v>0</v>
      </c>
      <c r="BU808" s="71"/>
      <c r="BV808" s="72"/>
      <c r="BW808" s="86" t="b">
        <v>0</v>
      </c>
      <c r="BX808" s="87"/>
    </row>
    <row r="809">
      <c r="A809" s="35" t="str">
        <f t="shared" si="1"/>
        <v/>
      </c>
      <c r="B809" s="36" t="str">
        <f t="shared" si="2"/>
        <v/>
      </c>
      <c r="C809" s="36" t="str">
        <f t="array" ref="C809">IF(
  M809="",
  "",
  IFERROR(
    INDEX(
      '{INDEX} Tour Packages'!$A:$ZZ,
      MATCH(
        M809,
        INDEX(
          '{INDEX} Tour Packages'!$A:$ZZ,
          ,
          MATCH("Tour Package Name", '{INDEX} Tour Packages'!$4:$4, 0)
        ),
        0
      ),
      MATCH("Tour Code", '{INDEX} Tour Packages'!$4:$4, 0)
    ),
    "XXX"
  )
)
</f>
        <v/>
      </c>
      <c r="D809" s="36" t="str">
        <f t="shared" si="3"/>
        <v/>
      </c>
      <c r="E809" s="36" t="str">
        <f t="shared" si="4"/>
        <v/>
      </c>
      <c r="F809" s="37" t="str">
        <f t="shared" si="5"/>
        <v/>
      </c>
      <c r="G809" s="89"/>
      <c r="H809" s="89"/>
      <c r="I809" s="90"/>
      <c r="J809" s="40" t="str">
        <f t="shared" si="16"/>
        <v> </v>
      </c>
      <c r="K809" s="91"/>
      <c r="L809" s="55"/>
      <c r="M809" s="55"/>
      <c r="N809" s="91"/>
      <c r="O809" s="43" t="str">
        <f>IFERROR(__xludf.DUMMYFUNCTION("IF(N809="""","""",IFERROR(
  N809 + VALUE(REGEXEXTRACT(P809, ""(\d+)\s+Days"")),
  """"
)
)"),"")</f>
        <v/>
      </c>
      <c r="P809" s="43" t="str">
        <f t="array" ref="P809">IFERROR(
  INDEX(
    INDEX('{INDEX} Tour Packages'!$A:$ZZ, , MATCH(P$3, '{INDEX} Tour Packages'!$4:$4, 0)),
    MATCH(M809, INDEX('{INDEX} Tour Packages'!$A:$ZZ,0, MATCH("Tour Package Name", '{INDEX} Tour Packages'!$4:$4, 0)), 0)
  ),
"")
</f>
        <v/>
      </c>
      <c r="Q809" s="44" t="str">
        <f t="shared" si="7"/>
        <v/>
      </c>
      <c r="R809" s="44" t="str">
        <f>IFERROR(__xludf.DUMMYFUNCTION("IF(OR(ISBLANK(K809), ISBLANK(N809)), """", 
  LET(
    resDate, K809,
    tourDate, N809,
    monthCount, MAX(0, DATEDIF(resDate, tourDate - 3, ""M"") + 1),
    secondDates, ARRAYFORMULA(DATE(YEAR(resDate), MONTH(resDate) + SEQUENCE(monthCount), 2)),
    "&amp;"validDates, FILTER(secondDates, (secondDates &gt; resDate + 2) * (secondDates &lt;= tourDate - 3)),
    IF(ISERROR(validDates), 0, COUNTA(validDates))
  )
)
"),"")</f>
        <v/>
      </c>
      <c r="S809" s="44" t="str">
        <f t="shared" si="8"/>
        <v/>
      </c>
      <c r="T809" s="45" t="str">
        <f t="array" ref="T809">IF(ISBLANK(BO809),IFERROR(
  INDEX(
    INDEX('{INDEX} Payment Terms'!$A:$G, , MATCH(T$3, '{INDEX} Payment Terms'!$4:$4, 0)),
    MATCH(Q809, INDEX('{INDEX} Payment Terms'!$A:$G,0, MATCH("Payment Condition", '{INDEX} Payment Terms'!$4:$4, 0)), 0)
  ),
""),"Cancelled")
</f>
        <v/>
      </c>
      <c r="U809" s="46" t="b">
        <v>0</v>
      </c>
      <c r="V809" s="47" t="str">
        <f>IFERROR(__xludf.DUMMYFUNCTION("IF(OR(L809=""Duo Booking"", L809=""Group Booking""),
IF(U809=FALSE,"""",
    LET(
      bookingType, L809,
      tour, M809,
      mainFirst, H809,
      mainLast, I809,
      mainEmail, G809,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$L$4:L809, bookingType,
          $M$4:M809, tour,
          $H$4:H809, mainFirst,
          $I$4:I809, mainLast,
          $G$4:G809, mainEmail
        ),
        ""000""
      ),
  "&amp;"    baseID &amp; ""-"" &amp; memberNumber
    )
  ),
  """"
)
"),"")</f>
        <v/>
      </c>
      <c r="W809" s="48"/>
      <c r="X809" s="85" t="b">
        <v>0</v>
      </c>
      <c r="Y809" s="85" t="b">
        <v>0</v>
      </c>
      <c r="Z809" s="85" t="b">
        <v>0</v>
      </c>
      <c r="AA809" s="50"/>
      <c r="AB809" s="51"/>
      <c r="AC809" s="85" t="b">
        <v>0</v>
      </c>
      <c r="AD809" s="92"/>
      <c r="AE809" s="88"/>
      <c r="AF809" s="36" t="str">
        <f t="array" ref="AF809">IF(M809="","",INDEX(
      '{INDEX} Tour Packages'!$A:$ZP,
      MATCH($M809, '{INDEX} Tour Packages'!$A:$A, 0),
      MATCH(AF$3, '{INDEX} Tour Packages'!$4:$4, 0)
    ))</f>
        <v/>
      </c>
      <c r="AG809" s="36" t="str">
        <f t="array" ref="AG809">IF(M809="","",INDEX(
      '{INDEX} Tour Packages'!$A:$ZP,
      MATCH($M809, '{INDEX} Tour Packages'!$A:$A, 0),
      MATCH(AG$3, '{INDEX} Tour Packages'!$4:$4, 0)
    ))</f>
        <v/>
      </c>
      <c r="AH809" s="36" t="str">
        <f t="array" ref="AH809">IF(M809="","",INDEX(
      '{INDEX} Tour Packages'!$A:$ZP,
      MATCH($M809, '{INDEX} Tour Packages'!$A:$A, 0),
      MATCH(AH$3, '{INDEX} Tour Packages'!$4:$4, 0)
    ))</f>
        <v/>
      </c>
      <c r="AI809" s="54" t="str">
        <f t="shared" si="9"/>
        <v/>
      </c>
      <c r="AJ809" s="42"/>
      <c r="AK809" s="55"/>
      <c r="AL809" s="46" t="b">
        <v>0</v>
      </c>
      <c r="AM809" s="56"/>
      <c r="AN809" s="57" t="str">
        <f t="shared" si="10"/>
        <v/>
      </c>
      <c r="AO809" s="58" t="str">
        <f t="shared" si="11"/>
        <v/>
      </c>
      <c r="AP809" s="59"/>
      <c r="AQ809" s="60"/>
      <c r="AR809" s="61"/>
      <c r="AS809" s="61"/>
      <c r="AT809" s="61" t="str">
        <f>IFERROR(__xludf.DUMMYFUNCTION("IF( 
  OR($AJ809=""Full Payment"", ISBLANK($K809)),
  """",
  IF(
    OR(
      Q809=""Standard Booking, P1"",
      Q809=""Standard Booking, P2"",
      Q809=""Standard Booking, P3"",
      Q809=""Standard Booking, P4""
    ),
    LET(
      resDate,   $"&amp;"K809,
      tourDate,  $N809,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09" s="62" t="str">
        <f t="shared" si="12"/>
        <v/>
      </c>
      <c r="AV809" s="63"/>
      <c r="AW809" s="64"/>
      <c r="AX809" s="64"/>
      <c r="AY809" s="64"/>
      <c r="AZ809" s="64" t="str">
        <f>IFERROR(__xludf.DUMMYFUNCTION("IF(
  OR($AJ809=""Full Payment"",$AJ809=""P1"", ISBLANK($K809)),
  """",
  IF(
    OR(
      $Q809=""Standard Booking, P2"",
      $Q809=""Standard Booking, P3"",
      $Q809=""Standard Booking, P4""
    ),
    LET(
      resDate,   $K809,
      tourDate,"&amp;"  $N809,
      monthCount, DATEDIF(resDate, tourDate, ""M"") + 1,
      secondDates, ARRAYFORMULA(
        DATE(
          YEAR(resDate),
          MONTH(resDate) + SEQUENCE(monthCount),
          2
        )
      ),
      validDates, FILTER(
        sec"&amp;"ondDates,
        (secondDates &gt; resDate + 2) *
        (secondDates &lt;= tourDate - 3)
      ),
      IF(
        OR($AJ809=""P2"", $AJ809=""P3"", $AJ809=""P4""),
        IF(
          COUNTA(validDates) &lt; 2,
          """",
          TEXT(INDEX(validDates"&amp;", 2), ""mmm d, yyyy"")
        ),
        IF(
          COUNTA(validDates) &lt; 2,
          """",
          TEXTJOIN("", "", TRUE,
            TEXT(INDEX(validDates, 1), ""mmm d, yyyy""),
            TEXT(INDEX(validDates, 2), ""mmm d, yyyy"")
          )
 "&amp;"       )
      )
    ),
    """"
  )
)
"),"")</f>
        <v/>
      </c>
      <c r="BA809" s="65" t="str">
        <f t="shared" si="13"/>
        <v/>
      </c>
      <c r="BB809" s="63"/>
      <c r="BC809" s="64"/>
      <c r="BD809" s="64"/>
      <c r="BE809" s="64"/>
      <c r="BF809" s="64" t="str">
        <f>IFERROR(__xludf.DUMMYFUNCTION("IF(
  OR($AJ809=""Full Payment"",$AJ809=""P1"", $AJ809=""P2""),
  """",
  IF(
    AND(
      NOT(ISBLANK($K809)),
      OR(
        Q809=""Standard Booking, P3"",
        Q809=""Standard Booking, P4""
      )
    ),
    LET(
      resDate,   $K809,
      "&amp;"tourDate,  $N809,
      monthCount, DATEDIF(resDate, tourDate, ""M"") + 1,
      secondDates, ARRAYFORMULA(
        DATE(
          YEAR(resDate),
          MONTH(resDate) + SEQUENCE(monthCount),
          2
        )
      ),
      validDates, FILTER(
  "&amp;"      secondDates,
        (secondDates &gt; resDate + 2) *
        (secondDates &lt;= tourDate - 3)
      ),
      IF(
        $AJ809=""P4"",
        IF(
          COUNTA(validDates) &lt; 3,
          """",
          TEXT(INDEX(validDates, 3), ""mmm d, yyyy"")
  "&amp;"      ),
        IF(
          $AJ809=""P3"",
          IF(
            COUNTA(validDates) &lt; 3,
            """",
            TEXT(INDEX(validDates, 3), ""mmm d, yyyy"")
          ),
          IF(
            COUNTA(validDates) &lt; 3,
            """",
    "&amp;"        TEXTJOIN("", "", TRUE,
              TEXT(INDEX(validDates, 1), ""mmm d, yyyy""),
              TEXT(INDEX(validDates, 2), ""mmm d, yyyy""),
              TEXT(INDEX(validDates, 3), ""mmm d, yyyy"")
            )
          )
        )
      )
    "&amp;"),
    """"
  )
)
"),"")</f>
        <v/>
      </c>
      <c r="BG809" s="65" t="str">
        <f t="shared" si="14"/>
        <v/>
      </c>
      <c r="BH809" s="63"/>
      <c r="BI809" s="64"/>
      <c r="BJ809" s="64"/>
      <c r="BK809" s="64"/>
      <c r="BL809" s="64" t="str">
        <f>IFERROR(__xludf.DUMMYFUNCTION("IF(
  OR($AJ809=""Full Payment"",$AJ809=""P1"",$AJ809=""P2"",$AJ809=""P3""),
  """",
  IF(
    AND(
      NOT(ISBLANK($K809)),
      $Q809=""Standard Booking, P4""
    ),
    LET(
      resDate,   $K809,
      tourDate,  $N809,
      monthCount, DATEDIF(r"&amp;"esDate, tourDate, ""M"") + 1,
      secondDates, ARRAYFORMULA(
        DATE(
          YEAR(resDate),
          MONTH(resDate) + SEQUENCE(monthCount),
          2
        )
      ),
      validDates, FILTER(
        secondDates,
        (secondDates &gt; res"&amp;"Date + 2) *
        (secondDates &lt;= tourDate - 3)
      ),
      IF(
        $AJ809=""P4"",
        IF(
          COUNTA(validDates) &lt; 4,
          """",
          TEXT(
            INDEX(validDates, 4),
            ""mmm d, yyyy""
          )
        ),
"&amp;"        IF(
          COUNTA(validDates) &lt; 4,
          """",
          TEXTJOIN(
            "", "", TRUE,
            TEXT(INDEX(validDates, 1), ""mmm d, yyyy""),
            TEXT(INDEX(validDates, 2), ""mmm d, yyyy""),
            TEXT(INDEX(validDates"&amp;", 3), ""mmm d, yyyy""),
            TEXT(INDEX(validDates, 4), ""mmm d, yyyy"")
          )
        )
      )
    ),
    """"
  )
)
"),"")</f>
        <v/>
      </c>
      <c r="BM809" s="65" t="str">
        <f t="shared" si="15"/>
        <v/>
      </c>
      <c r="BN809" s="66"/>
      <c r="BO809" s="67"/>
      <c r="BP809" s="49" t="b">
        <v>0</v>
      </c>
      <c r="BQ809" s="49" t="b">
        <v>0</v>
      </c>
      <c r="BR809" s="68"/>
      <c r="BS809" s="69"/>
      <c r="BT809" s="70" t="b">
        <v>0</v>
      </c>
      <c r="BU809" s="71"/>
      <c r="BV809" s="72"/>
      <c r="BW809" s="86" t="b">
        <v>0</v>
      </c>
      <c r="BX809" s="87"/>
    </row>
    <row r="810">
      <c r="A810" s="35" t="str">
        <f t="shared" si="1"/>
        <v/>
      </c>
      <c r="B810" s="36" t="str">
        <f t="shared" si="2"/>
        <v/>
      </c>
      <c r="C810" s="36" t="str">
        <f t="array" ref="C810">IF(
  M810="",
  "",
  IFERROR(
    INDEX(
      '{INDEX} Tour Packages'!$A:$ZZ,
      MATCH(
        M810,
        INDEX(
          '{INDEX} Tour Packages'!$A:$ZZ,
          ,
          MATCH("Tour Package Name", '{INDEX} Tour Packages'!$4:$4, 0)
        ),
        0
      ),
      MATCH("Tour Code", '{INDEX} Tour Packages'!$4:$4, 0)
    ),
    "XXX"
  )
)
</f>
        <v/>
      </c>
      <c r="D810" s="36" t="str">
        <f t="shared" si="3"/>
        <v/>
      </c>
      <c r="E810" s="36" t="str">
        <f t="shared" si="4"/>
        <v/>
      </c>
      <c r="F810" s="37" t="str">
        <f t="shared" si="5"/>
        <v/>
      </c>
      <c r="G810" s="89"/>
      <c r="H810" s="89"/>
      <c r="I810" s="90"/>
      <c r="J810" s="40" t="str">
        <f t="shared" si="16"/>
        <v> </v>
      </c>
      <c r="K810" s="91"/>
      <c r="L810" s="55"/>
      <c r="M810" s="55"/>
      <c r="N810" s="91"/>
      <c r="O810" s="43" t="str">
        <f>IFERROR(__xludf.DUMMYFUNCTION("IF(N810="""","""",IFERROR(
  N810 + VALUE(REGEXEXTRACT(P810, ""(\d+)\s+Days"")),
  """"
)
)"),"")</f>
        <v/>
      </c>
      <c r="P810" s="43" t="str">
        <f t="array" ref="P810">IFERROR(
  INDEX(
    INDEX('{INDEX} Tour Packages'!$A:$ZZ, , MATCH(P$3, '{INDEX} Tour Packages'!$4:$4, 0)),
    MATCH(M810, INDEX('{INDEX} Tour Packages'!$A:$ZZ,0, MATCH("Tour Package Name", '{INDEX} Tour Packages'!$4:$4, 0)), 0)
  ),
"")
</f>
        <v/>
      </c>
      <c r="Q810" s="44" t="str">
        <f t="shared" si="7"/>
        <v/>
      </c>
      <c r="R810" s="44" t="str">
        <f>IFERROR(__xludf.DUMMYFUNCTION("IF(OR(ISBLANK(K810), ISBLANK(N810)), """", 
  LET(
    resDate, K810,
    tourDate, N810,
    monthCount, MAX(0, DATEDIF(resDate, tourDate - 3, ""M"") + 1),
    secondDates, ARRAYFORMULA(DATE(YEAR(resDate), MONTH(resDate) + SEQUENCE(monthCount), 2)),
    "&amp;"validDates, FILTER(secondDates, (secondDates &gt; resDate + 2) * (secondDates &lt;= tourDate - 3)),
    IF(ISERROR(validDates), 0, COUNTA(validDates))
  )
)
"),"")</f>
        <v/>
      </c>
      <c r="S810" s="44" t="str">
        <f t="shared" si="8"/>
        <v/>
      </c>
      <c r="T810" s="45" t="str">
        <f t="array" ref="T810">IF(ISBLANK(BO810),IFERROR(
  INDEX(
    INDEX('{INDEX} Payment Terms'!$A:$G, , MATCH(T$3, '{INDEX} Payment Terms'!$4:$4, 0)),
    MATCH(Q810, INDEX('{INDEX} Payment Terms'!$A:$G,0, MATCH("Payment Condition", '{INDEX} Payment Terms'!$4:$4, 0)), 0)
  ),
""),"Cancelled")
</f>
        <v/>
      </c>
      <c r="U810" s="46" t="b">
        <v>0</v>
      </c>
      <c r="V810" s="47" t="str">
        <f>IFERROR(__xludf.DUMMYFUNCTION("IF(OR(L810=""Duo Booking"", L810=""Group Booking""),
IF(U810=FALSE,"""",
    LET(
      bookingType, L810,
      tour, M810,
      mainFirst, H810,
      mainLast, I810,
      mainEmail, G810,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$L$4:L810, bookingType,
          $M$4:M810, tour,
          $H$4:H810, mainFirst,
          $I$4:I810, mainLast,
          $G$4:G810, mainEmail
        ),
        ""000""
      ),
  "&amp;"    baseID &amp; ""-"" &amp; memberNumber
    )
  ),
  """"
)
"),"")</f>
        <v/>
      </c>
      <c r="W810" s="48"/>
      <c r="X810" s="85" t="b">
        <v>0</v>
      </c>
      <c r="Y810" s="85" t="b">
        <v>0</v>
      </c>
      <c r="Z810" s="85" t="b">
        <v>0</v>
      </c>
      <c r="AA810" s="50"/>
      <c r="AB810" s="51"/>
      <c r="AC810" s="85" t="b">
        <v>0</v>
      </c>
      <c r="AD810" s="92"/>
      <c r="AE810" s="88"/>
      <c r="AF810" s="36" t="str">
        <f t="array" ref="AF810">IF(M810="","",INDEX(
      '{INDEX} Tour Packages'!$A:$ZP,
      MATCH($M810, '{INDEX} Tour Packages'!$A:$A, 0),
      MATCH(AF$3, '{INDEX} Tour Packages'!$4:$4, 0)
    ))</f>
        <v/>
      </c>
      <c r="AG810" s="36" t="str">
        <f t="array" ref="AG810">IF(M810="","",INDEX(
      '{INDEX} Tour Packages'!$A:$ZP,
      MATCH($M810, '{INDEX} Tour Packages'!$A:$A, 0),
      MATCH(AG$3, '{INDEX} Tour Packages'!$4:$4, 0)
    ))</f>
        <v/>
      </c>
      <c r="AH810" s="36" t="str">
        <f t="array" ref="AH810">IF(M810="","",INDEX(
      '{INDEX} Tour Packages'!$A:$ZP,
      MATCH($M810, '{INDEX} Tour Packages'!$A:$A, 0),
      MATCH(AH$3, '{INDEX} Tour Packages'!$4:$4, 0)
    ))</f>
        <v/>
      </c>
      <c r="AI810" s="54" t="str">
        <f t="shared" si="9"/>
        <v/>
      </c>
      <c r="AJ810" s="42"/>
      <c r="AK810" s="55"/>
      <c r="AL810" s="46" t="b">
        <v>0</v>
      </c>
      <c r="AM810" s="56"/>
      <c r="AN810" s="57" t="str">
        <f t="shared" si="10"/>
        <v/>
      </c>
      <c r="AO810" s="58" t="str">
        <f t="shared" si="11"/>
        <v/>
      </c>
      <c r="AP810" s="59"/>
      <c r="AQ810" s="60"/>
      <c r="AR810" s="61"/>
      <c r="AS810" s="61"/>
      <c r="AT810" s="61" t="str">
        <f>IFERROR(__xludf.DUMMYFUNCTION("IF( 
  OR($AJ810=""Full Payment"", ISBLANK($K810)),
  """",
  IF(
    OR(
      Q810=""Standard Booking, P1"",
      Q810=""Standard Booking, P2"",
      Q810=""Standard Booking, P3"",
      Q810=""Standard Booking, P4""
    ),
    LET(
      resDate,   $"&amp;"K810,
      tourDate,  $N810,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0" s="62" t="str">
        <f t="shared" si="12"/>
        <v/>
      </c>
      <c r="AV810" s="63"/>
      <c r="AW810" s="64"/>
      <c r="AX810" s="64"/>
      <c r="AY810" s="64"/>
      <c r="AZ810" s="64" t="str">
        <f>IFERROR(__xludf.DUMMYFUNCTION("IF(
  OR($AJ810=""Full Payment"",$AJ810=""P1"", ISBLANK($K810)),
  """",
  IF(
    OR(
      $Q810=""Standard Booking, P2"",
      $Q810=""Standard Booking, P3"",
      $Q810=""Standard Booking, P4""
    ),
    LET(
      resDate,   $K810,
      tourDate,"&amp;"  $N810,
      monthCount, DATEDIF(resDate, tourDate, ""M"") + 1,
      secondDates, ARRAYFORMULA(
        DATE(
          YEAR(resDate),
          MONTH(resDate) + SEQUENCE(monthCount),
          2
        )
      ),
      validDates, FILTER(
        sec"&amp;"ondDates,
        (secondDates &gt; resDate + 2) *
        (secondDates &lt;= tourDate - 3)
      ),
      IF(
        OR($AJ810=""P2"", $AJ810=""P3"", $AJ810=""P4""),
        IF(
          COUNTA(validDates) &lt; 2,
          """",
          TEXT(INDEX(validDates"&amp;", 2), ""mmm d, yyyy"")
        ),
        IF(
          COUNTA(validDates) &lt; 2,
          """",
          TEXTJOIN("", "", TRUE,
            TEXT(INDEX(validDates, 1), ""mmm d, yyyy""),
            TEXT(INDEX(validDates, 2), ""mmm d, yyyy"")
          )
 "&amp;"       )
      )
    ),
    """"
  )
)
"),"")</f>
        <v/>
      </c>
      <c r="BA810" s="65" t="str">
        <f t="shared" si="13"/>
        <v/>
      </c>
      <c r="BB810" s="63"/>
      <c r="BC810" s="64"/>
      <c r="BD810" s="64"/>
      <c r="BE810" s="64"/>
      <c r="BF810" s="64" t="str">
        <f>IFERROR(__xludf.DUMMYFUNCTION("IF(
  OR($AJ810=""Full Payment"",$AJ810=""P1"", $AJ810=""P2""),
  """",
  IF(
    AND(
      NOT(ISBLANK($K810)),
      OR(
        Q810=""Standard Booking, P3"",
        Q810=""Standard Booking, P4""
      )
    ),
    LET(
      resDate,   $K810,
      "&amp;"tourDate,  $N810,
      monthCount, DATEDIF(resDate, tourDate, ""M"") + 1,
      secondDates, ARRAYFORMULA(
        DATE(
          YEAR(resDate),
          MONTH(resDate) + SEQUENCE(monthCount),
          2
        )
      ),
      validDates, FILTER(
  "&amp;"      secondDates,
        (secondDates &gt; resDate + 2) *
        (secondDates &lt;= tourDate - 3)
      ),
      IF(
        $AJ810=""P4"",
        IF(
          COUNTA(validDates) &lt; 3,
          """",
          TEXT(INDEX(validDates, 3), ""mmm d, yyyy"")
  "&amp;"      ),
        IF(
          $AJ810=""P3"",
          IF(
            COUNTA(validDates) &lt; 3,
            """",
            TEXT(INDEX(validDates, 3), ""mmm d, yyyy"")
          ),
          IF(
            COUNTA(validDates) &lt; 3,
            """",
    "&amp;"        TEXTJOIN("", "", TRUE,
              TEXT(INDEX(validDates, 1), ""mmm d, yyyy""),
              TEXT(INDEX(validDates, 2), ""mmm d, yyyy""),
              TEXT(INDEX(validDates, 3), ""mmm d, yyyy"")
            )
          )
        )
      )
    "&amp;"),
    """"
  )
)
"),"")</f>
        <v/>
      </c>
      <c r="BG810" s="65" t="str">
        <f t="shared" si="14"/>
        <v/>
      </c>
      <c r="BH810" s="63"/>
      <c r="BI810" s="64"/>
      <c r="BJ810" s="64"/>
      <c r="BK810" s="64"/>
      <c r="BL810" s="64" t="str">
        <f>IFERROR(__xludf.DUMMYFUNCTION("IF(
  OR($AJ810=""Full Payment"",$AJ810=""P1"",$AJ810=""P2"",$AJ810=""P3""),
  """",
  IF(
    AND(
      NOT(ISBLANK($K810)),
      $Q810=""Standard Booking, P4""
    ),
    LET(
      resDate,   $K810,
      tourDate,  $N810,
      monthCount, DATEDIF(r"&amp;"esDate, tourDate, ""M"") + 1,
      secondDates, ARRAYFORMULA(
        DATE(
          YEAR(resDate),
          MONTH(resDate) + SEQUENCE(monthCount),
          2
        )
      ),
      validDates, FILTER(
        secondDates,
        (secondDates &gt; res"&amp;"Date + 2) *
        (secondDates &lt;= tourDate - 3)
      ),
      IF(
        $AJ810=""P4"",
        IF(
          COUNTA(validDates) &lt; 4,
          """",
          TEXT(
            INDEX(validDates, 4),
            ""mmm d, yyyy""
          )
        ),
"&amp;"        IF(
          COUNTA(validDates) &lt; 4,
          """",
          TEXTJOIN(
            "", "", TRUE,
            TEXT(INDEX(validDates, 1), ""mmm d, yyyy""),
            TEXT(INDEX(validDates, 2), ""mmm d, yyyy""),
            TEXT(INDEX(validDates"&amp;", 3), ""mmm d, yyyy""),
            TEXT(INDEX(validDates, 4), ""mmm d, yyyy"")
          )
        )
      )
    ),
    """"
  )
)
"),"")</f>
        <v/>
      </c>
      <c r="BM810" s="65" t="str">
        <f t="shared" si="15"/>
        <v/>
      </c>
      <c r="BN810" s="66"/>
      <c r="BO810" s="67"/>
      <c r="BP810" s="49" t="b">
        <v>0</v>
      </c>
      <c r="BQ810" s="49" t="b">
        <v>0</v>
      </c>
      <c r="BR810" s="68"/>
      <c r="BS810" s="69"/>
      <c r="BT810" s="70" t="b">
        <v>0</v>
      </c>
      <c r="BU810" s="71"/>
      <c r="BV810" s="72"/>
      <c r="BW810" s="86" t="b">
        <v>0</v>
      </c>
      <c r="BX810" s="87"/>
    </row>
    <row r="811">
      <c r="A811" s="35" t="str">
        <f t="shared" si="1"/>
        <v/>
      </c>
      <c r="B811" s="36" t="str">
        <f t="shared" si="2"/>
        <v/>
      </c>
      <c r="C811" s="36" t="str">
        <f t="array" ref="C811">IF(
  M811="",
  "",
  IFERROR(
    INDEX(
      '{INDEX} Tour Packages'!$A:$ZZ,
      MATCH(
        M811,
        INDEX(
          '{INDEX} Tour Packages'!$A:$ZZ,
          ,
          MATCH("Tour Package Name", '{INDEX} Tour Packages'!$4:$4, 0)
        ),
        0
      ),
      MATCH("Tour Code", '{INDEX} Tour Packages'!$4:$4, 0)
    ),
    "XXX"
  )
)
</f>
        <v/>
      </c>
      <c r="D811" s="36" t="str">
        <f t="shared" si="3"/>
        <v/>
      </c>
      <c r="E811" s="36" t="str">
        <f t="shared" si="4"/>
        <v/>
      </c>
      <c r="F811" s="37" t="str">
        <f t="shared" si="5"/>
        <v/>
      </c>
      <c r="G811" s="89"/>
      <c r="H811" s="89"/>
      <c r="I811" s="90"/>
      <c r="J811" s="40" t="str">
        <f t="shared" si="16"/>
        <v> </v>
      </c>
      <c r="K811" s="91"/>
      <c r="L811" s="55"/>
      <c r="M811" s="55"/>
      <c r="N811" s="91"/>
      <c r="O811" s="43" t="str">
        <f>IFERROR(__xludf.DUMMYFUNCTION("IF(N811="""","""",IFERROR(
  N811 + VALUE(REGEXEXTRACT(P811, ""(\d+)\s+Days"")),
  """"
)
)"),"")</f>
        <v/>
      </c>
      <c r="P811" s="43" t="str">
        <f t="array" ref="P811">IFERROR(
  INDEX(
    INDEX('{INDEX} Tour Packages'!$A:$ZZ, , MATCH(P$3, '{INDEX} Tour Packages'!$4:$4, 0)),
    MATCH(M811, INDEX('{INDEX} Tour Packages'!$A:$ZZ,0, MATCH("Tour Package Name", '{INDEX} Tour Packages'!$4:$4, 0)), 0)
  ),
"")
</f>
        <v/>
      </c>
      <c r="Q811" s="44" t="str">
        <f t="shared" si="7"/>
        <v/>
      </c>
      <c r="R811" s="44" t="str">
        <f>IFERROR(__xludf.DUMMYFUNCTION("IF(OR(ISBLANK(K811), ISBLANK(N811)), """", 
  LET(
    resDate, K811,
    tourDate, N811,
    monthCount, MAX(0, DATEDIF(resDate, tourDate - 3, ""M"") + 1),
    secondDates, ARRAYFORMULA(DATE(YEAR(resDate), MONTH(resDate) + SEQUENCE(monthCount), 2)),
    "&amp;"validDates, FILTER(secondDates, (secondDates &gt; resDate + 2) * (secondDates &lt;= tourDate - 3)),
    IF(ISERROR(validDates), 0, COUNTA(validDates))
  )
)
"),"")</f>
        <v/>
      </c>
      <c r="S811" s="44" t="str">
        <f t="shared" si="8"/>
        <v/>
      </c>
      <c r="T811" s="45" t="str">
        <f t="array" ref="T811">IF(ISBLANK(BO811),IFERROR(
  INDEX(
    INDEX('{INDEX} Payment Terms'!$A:$G, , MATCH(T$3, '{INDEX} Payment Terms'!$4:$4, 0)),
    MATCH(Q811, INDEX('{INDEX} Payment Terms'!$A:$G,0, MATCH("Payment Condition", '{INDEX} Payment Terms'!$4:$4, 0)), 0)
  ),
""),"Cancelled")
</f>
        <v/>
      </c>
      <c r="U811" s="46" t="b">
        <v>0</v>
      </c>
      <c r="V811" s="47" t="str">
        <f>IFERROR(__xludf.DUMMYFUNCTION("IF(OR(L811=""Duo Booking"", L811=""Group Booking""),
IF(U811=FALSE,"""",
    LET(
      bookingType, L811,
      tour, M811,
      mainFirst, H811,
      mainLast, I811,
      mainEmail, G811,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$L$4:L811, bookingType,
          $M$4:M811, tour,
          $H$4:H811, mainFirst,
          $I$4:I811, mainLast,
          $G$4:G811, mainEmail
        ),
        ""000""
      ),
  "&amp;"    baseID &amp; ""-"" &amp; memberNumber
    )
  ),
  """"
)
"),"")</f>
        <v/>
      </c>
      <c r="W811" s="48"/>
      <c r="X811" s="85" t="b">
        <v>0</v>
      </c>
      <c r="Y811" s="85" t="b">
        <v>0</v>
      </c>
      <c r="Z811" s="85" t="b">
        <v>0</v>
      </c>
      <c r="AA811" s="50"/>
      <c r="AB811" s="51"/>
      <c r="AC811" s="85" t="b">
        <v>0</v>
      </c>
      <c r="AD811" s="92"/>
      <c r="AE811" s="88"/>
      <c r="AF811" s="36" t="str">
        <f t="array" ref="AF811">IF(M811="","",INDEX(
      '{INDEX} Tour Packages'!$A:$ZP,
      MATCH($M811, '{INDEX} Tour Packages'!$A:$A, 0),
      MATCH(AF$3, '{INDEX} Tour Packages'!$4:$4, 0)
    ))</f>
        <v/>
      </c>
      <c r="AG811" s="36" t="str">
        <f t="array" ref="AG811">IF(M811="","",INDEX(
      '{INDEX} Tour Packages'!$A:$ZP,
      MATCH($M811, '{INDEX} Tour Packages'!$A:$A, 0),
      MATCH(AG$3, '{INDEX} Tour Packages'!$4:$4, 0)
    ))</f>
        <v/>
      </c>
      <c r="AH811" s="36" t="str">
        <f t="array" ref="AH811">IF(M811="","",INDEX(
      '{INDEX} Tour Packages'!$A:$ZP,
      MATCH($M811, '{INDEX} Tour Packages'!$A:$A, 0),
      MATCH(AH$3, '{INDEX} Tour Packages'!$4:$4, 0)
    ))</f>
        <v/>
      </c>
      <c r="AI811" s="54" t="str">
        <f t="shared" si="9"/>
        <v/>
      </c>
      <c r="AJ811" s="42"/>
      <c r="AK811" s="55"/>
      <c r="AL811" s="46" t="b">
        <v>0</v>
      </c>
      <c r="AM811" s="56"/>
      <c r="AN811" s="57" t="str">
        <f t="shared" si="10"/>
        <v/>
      </c>
      <c r="AO811" s="58" t="str">
        <f t="shared" si="11"/>
        <v/>
      </c>
      <c r="AP811" s="59"/>
      <c r="AQ811" s="60"/>
      <c r="AR811" s="61"/>
      <c r="AS811" s="61"/>
      <c r="AT811" s="61" t="str">
        <f>IFERROR(__xludf.DUMMYFUNCTION("IF( 
  OR($AJ811=""Full Payment"", ISBLANK($K811)),
  """",
  IF(
    OR(
      Q811=""Standard Booking, P1"",
      Q811=""Standard Booking, P2"",
      Q811=""Standard Booking, P3"",
      Q811=""Standard Booking, P4""
    ),
    LET(
      resDate,   $"&amp;"K811,
      tourDate,  $N811,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1" s="62" t="str">
        <f t="shared" si="12"/>
        <v/>
      </c>
      <c r="AV811" s="63"/>
      <c r="AW811" s="64"/>
      <c r="AX811" s="64"/>
      <c r="AY811" s="64"/>
      <c r="AZ811" s="64" t="str">
        <f>IFERROR(__xludf.DUMMYFUNCTION("IF(
  OR($AJ811=""Full Payment"",$AJ811=""P1"", ISBLANK($K811)),
  """",
  IF(
    OR(
      $Q811=""Standard Booking, P2"",
      $Q811=""Standard Booking, P3"",
      $Q811=""Standard Booking, P4""
    ),
    LET(
      resDate,   $K811,
      tourDate,"&amp;"  $N811,
      monthCount, DATEDIF(resDate, tourDate, ""M"") + 1,
      secondDates, ARRAYFORMULA(
        DATE(
          YEAR(resDate),
          MONTH(resDate) + SEQUENCE(monthCount),
          2
        )
      ),
      validDates, FILTER(
        sec"&amp;"ondDates,
        (secondDates &gt; resDate + 2) *
        (secondDates &lt;= tourDate - 3)
      ),
      IF(
        OR($AJ811=""P2"", $AJ811=""P3"", $AJ811=""P4""),
        IF(
          COUNTA(validDates) &lt; 2,
          """",
          TEXT(INDEX(validDates"&amp;", 2), ""mmm d, yyyy"")
        ),
        IF(
          COUNTA(validDates) &lt; 2,
          """",
          TEXTJOIN("", "", TRUE,
            TEXT(INDEX(validDates, 1), ""mmm d, yyyy""),
            TEXT(INDEX(validDates, 2), ""mmm d, yyyy"")
          )
 "&amp;"       )
      )
    ),
    """"
  )
)
"),"")</f>
        <v/>
      </c>
      <c r="BA811" s="65" t="str">
        <f t="shared" si="13"/>
        <v/>
      </c>
      <c r="BB811" s="63"/>
      <c r="BC811" s="64"/>
      <c r="BD811" s="64"/>
      <c r="BE811" s="64"/>
      <c r="BF811" s="64" t="str">
        <f>IFERROR(__xludf.DUMMYFUNCTION("IF(
  OR($AJ811=""Full Payment"",$AJ811=""P1"", $AJ811=""P2""),
  """",
  IF(
    AND(
      NOT(ISBLANK($K811)),
      OR(
        Q811=""Standard Booking, P3"",
        Q811=""Standard Booking, P4""
      )
    ),
    LET(
      resDate,   $K811,
      "&amp;"tourDate,  $N811,
      monthCount, DATEDIF(resDate, tourDate, ""M"") + 1,
      secondDates, ARRAYFORMULA(
        DATE(
          YEAR(resDate),
          MONTH(resDate) + SEQUENCE(monthCount),
          2
        )
      ),
      validDates, FILTER(
  "&amp;"      secondDates,
        (secondDates &gt; resDate + 2) *
        (secondDates &lt;= tourDate - 3)
      ),
      IF(
        $AJ811=""P4"",
        IF(
          COUNTA(validDates) &lt; 3,
          """",
          TEXT(INDEX(validDates, 3), ""mmm d, yyyy"")
  "&amp;"      ),
        IF(
          $AJ811=""P3"",
          IF(
            COUNTA(validDates) &lt; 3,
            """",
            TEXT(INDEX(validDates, 3), ""mmm d, yyyy"")
          ),
          IF(
            COUNTA(validDates) &lt; 3,
            """",
    "&amp;"        TEXTJOIN("", "", TRUE,
              TEXT(INDEX(validDates, 1), ""mmm d, yyyy""),
              TEXT(INDEX(validDates, 2), ""mmm d, yyyy""),
              TEXT(INDEX(validDates, 3), ""mmm d, yyyy"")
            )
          )
        )
      )
    "&amp;"),
    """"
  )
)
"),"")</f>
        <v/>
      </c>
      <c r="BG811" s="65" t="str">
        <f t="shared" si="14"/>
        <v/>
      </c>
      <c r="BH811" s="63"/>
      <c r="BI811" s="64"/>
      <c r="BJ811" s="64"/>
      <c r="BK811" s="64"/>
      <c r="BL811" s="64" t="str">
        <f>IFERROR(__xludf.DUMMYFUNCTION("IF(
  OR($AJ811=""Full Payment"",$AJ811=""P1"",$AJ811=""P2"",$AJ811=""P3""),
  """",
  IF(
    AND(
      NOT(ISBLANK($K811)),
      $Q811=""Standard Booking, P4""
    ),
    LET(
      resDate,   $K811,
      tourDate,  $N811,
      monthCount, DATEDIF(r"&amp;"esDate, tourDate, ""M"") + 1,
      secondDates, ARRAYFORMULA(
        DATE(
          YEAR(resDate),
          MONTH(resDate) + SEQUENCE(monthCount),
          2
        )
      ),
      validDates, FILTER(
        secondDates,
        (secondDates &gt; res"&amp;"Date + 2) *
        (secondDates &lt;= tourDate - 3)
      ),
      IF(
        $AJ811=""P4"",
        IF(
          COUNTA(validDates) &lt; 4,
          """",
          TEXT(
            INDEX(validDates, 4),
            ""mmm d, yyyy""
          )
        ),
"&amp;"        IF(
          COUNTA(validDates) &lt; 4,
          """",
          TEXTJOIN(
            "", "", TRUE,
            TEXT(INDEX(validDates, 1), ""mmm d, yyyy""),
            TEXT(INDEX(validDates, 2), ""mmm d, yyyy""),
            TEXT(INDEX(validDates"&amp;", 3), ""mmm d, yyyy""),
            TEXT(INDEX(validDates, 4), ""mmm d, yyyy"")
          )
        )
      )
    ),
    """"
  )
)
"),"")</f>
        <v/>
      </c>
      <c r="BM811" s="65" t="str">
        <f t="shared" si="15"/>
        <v/>
      </c>
      <c r="BN811" s="66"/>
      <c r="BO811" s="67"/>
      <c r="BP811" s="49" t="b">
        <v>0</v>
      </c>
      <c r="BQ811" s="49" t="b">
        <v>0</v>
      </c>
      <c r="BR811" s="68"/>
      <c r="BS811" s="69"/>
      <c r="BT811" s="70" t="b">
        <v>0</v>
      </c>
      <c r="BU811" s="71"/>
      <c r="BV811" s="72"/>
      <c r="BW811" s="86" t="b">
        <v>0</v>
      </c>
      <c r="BX811" s="87"/>
    </row>
    <row r="812">
      <c r="A812" s="35" t="str">
        <f t="shared" si="1"/>
        <v/>
      </c>
      <c r="B812" s="36" t="str">
        <f t="shared" si="2"/>
        <v/>
      </c>
      <c r="C812" s="36" t="str">
        <f t="array" ref="C812">IF(
  M812="",
  "",
  IFERROR(
    INDEX(
      '{INDEX} Tour Packages'!$A:$ZZ,
      MATCH(
        M812,
        INDEX(
          '{INDEX} Tour Packages'!$A:$ZZ,
          ,
          MATCH("Tour Package Name", '{INDEX} Tour Packages'!$4:$4, 0)
        ),
        0
      ),
      MATCH("Tour Code", '{INDEX} Tour Packages'!$4:$4, 0)
    ),
    "XXX"
  )
)
</f>
        <v/>
      </c>
      <c r="D812" s="36" t="str">
        <f t="shared" si="3"/>
        <v/>
      </c>
      <c r="E812" s="36" t="str">
        <f t="shared" si="4"/>
        <v/>
      </c>
      <c r="F812" s="37" t="str">
        <f t="shared" si="5"/>
        <v/>
      </c>
      <c r="G812" s="89"/>
      <c r="H812" s="89"/>
      <c r="I812" s="90"/>
      <c r="J812" s="40" t="str">
        <f t="shared" si="16"/>
        <v> </v>
      </c>
      <c r="K812" s="91"/>
      <c r="L812" s="55"/>
      <c r="M812" s="55"/>
      <c r="N812" s="91"/>
      <c r="O812" s="43" t="str">
        <f>IFERROR(__xludf.DUMMYFUNCTION("IF(N812="""","""",IFERROR(
  N812 + VALUE(REGEXEXTRACT(P812, ""(\d+)\s+Days"")),
  """"
)
)"),"")</f>
        <v/>
      </c>
      <c r="P812" s="43" t="str">
        <f t="array" ref="P812">IFERROR(
  INDEX(
    INDEX('{INDEX} Tour Packages'!$A:$ZZ, , MATCH(P$3, '{INDEX} Tour Packages'!$4:$4, 0)),
    MATCH(M812, INDEX('{INDEX} Tour Packages'!$A:$ZZ,0, MATCH("Tour Package Name", '{INDEX} Tour Packages'!$4:$4, 0)), 0)
  ),
"")
</f>
        <v/>
      </c>
      <c r="Q812" s="44" t="str">
        <f t="shared" si="7"/>
        <v/>
      </c>
      <c r="R812" s="44" t="str">
        <f>IFERROR(__xludf.DUMMYFUNCTION("IF(OR(ISBLANK(K812), ISBLANK(N812)), """", 
  LET(
    resDate, K812,
    tourDate, N812,
    monthCount, MAX(0, DATEDIF(resDate, tourDate - 3, ""M"") + 1),
    secondDates, ARRAYFORMULA(DATE(YEAR(resDate), MONTH(resDate) + SEQUENCE(monthCount), 2)),
    "&amp;"validDates, FILTER(secondDates, (secondDates &gt; resDate + 2) * (secondDates &lt;= tourDate - 3)),
    IF(ISERROR(validDates), 0, COUNTA(validDates))
  )
)
"),"")</f>
        <v/>
      </c>
      <c r="S812" s="44" t="str">
        <f t="shared" si="8"/>
        <v/>
      </c>
      <c r="T812" s="45" t="str">
        <f t="array" ref="T812">IF(ISBLANK(BO812),IFERROR(
  INDEX(
    INDEX('{INDEX} Payment Terms'!$A:$G, , MATCH(T$3, '{INDEX} Payment Terms'!$4:$4, 0)),
    MATCH(Q812, INDEX('{INDEX} Payment Terms'!$A:$G,0, MATCH("Payment Condition", '{INDEX} Payment Terms'!$4:$4, 0)), 0)
  ),
""),"Cancelled")
</f>
        <v/>
      </c>
      <c r="U812" s="46" t="b">
        <v>0</v>
      </c>
      <c r="V812" s="47" t="str">
        <f>IFERROR(__xludf.DUMMYFUNCTION("IF(OR(L812=""Duo Booking"", L812=""Group Booking""),
IF(U812=FALSE,"""",
    LET(
      bookingType, L812,
      tour, M812,
      mainFirst, H812,
      mainLast, I812,
      mainEmail, G812,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$L$4:L812, bookingType,
          $M$4:M812, tour,
          $H$4:H812, mainFirst,
          $I$4:I812, mainLast,
          $G$4:G812, mainEmail
        ),
        ""000""
      ),
  "&amp;"    baseID &amp; ""-"" &amp; memberNumber
    )
  ),
  """"
)
"),"")</f>
        <v/>
      </c>
      <c r="W812" s="48"/>
      <c r="X812" s="85" t="b">
        <v>0</v>
      </c>
      <c r="Y812" s="85" t="b">
        <v>0</v>
      </c>
      <c r="Z812" s="85" t="b">
        <v>0</v>
      </c>
      <c r="AA812" s="50"/>
      <c r="AB812" s="51"/>
      <c r="AC812" s="85" t="b">
        <v>0</v>
      </c>
      <c r="AD812" s="92"/>
      <c r="AE812" s="88"/>
      <c r="AF812" s="36" t="str">
        <f t="array" ref="AF812">IF(M812="","",INDEX(
      '{INDEX} Tour Packages'!$A:$ZP,
      MATCH($M812, '{INDEX} Tour Packages'!$A:$A, 0),
      MATCH(AF$3, '{INDEX} Tour Packages'!$4:$4, 0)
    ))</f>
        <v/>
      </c>
      <c r="AG812" s="36" t="str">
        <f t="array" ref="AG812">IF(M812="","",INDEX(
      '{INDEX} Tour Packages'!$A:$ZP,
      MATCH($M812, '{INDEX} Tour Packages'!$A:$A, 0),
      MATCH(AG$3, '{INDEX} Tour Packages'!$4:$4, 0)
    ))</f>
        <v/>
      </c>
      <c r="AH812" s="36" t="str">
        <f t="array" ref="AH812">IF(M812="","",INDEX(
      '{INDEX} Tour Packages'!$A:$ZP,
      MATCH($M812, '{INDEX} Tour Packages'!$A:$A, 0),
      MATCH(AH$3, '{INDEX} Tour Packages'!$4:$4, 0)
    ))</f>
        <v/>
      </c>
      <c r="AI812" s="54" t="str">
        <f t="shared" si="9"/>
        <v/>
      </c>
      <c r="AJ812" s="42"/>
      <c r="AK812" s="55"/>
      <c r="AL812" s="46" t="b">
        <v>0</v>
      </c>
      <c r="AM812" s="56"/>
      <c r="AN812" s="57" t="str">
        <f t="shared" si="10"/>
        <v/>
      </c>
      <c r="AO812" s="58" t="str">
        <f t="shared" si="11"/>
        <v/>
      </c>
      <c r="AP812" s="59"/>
      <c r="AQ812" s="60"/>
      <c r="AR812" s="61"/>
      <c r="AS812" s="61"/>
      <c r="AT812" s="61" t="str">
        <f>IFERROR(__xludf.DUMMYFUNCTION("IF( 
  OR($AJ812=""Full Payment"", ISBLANK($K812)),
  """",
  IF(
    OR(
      Q812=""Standard Booking, P1"",
      Q812=""Standard Booking, P2"",
      Q812=""Standard Booking, P3"",
      Q812=""Standard Booking, P4""
    ),
    LET(
      resDate,   $"&amp;"K812,
      tourDate,  $N812,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2" s="62" t="str">
        <f t="shared" si="12"/>
        <v/>
      </c>
      <c r="AV812" s="63"/>
      <c r="AW812" s="64"/>
      <c r="AX812" s="64"/>
      <c r="AY812" s="64"/>
      <c r="AZ812" s="64" t="str">
        <f>IFERROR(__xludf.DUMMYFUNCTION("IF(
  OR($AJ812=""Full Payment"",$AJ812=""P1"", ISBLANK($K812)),
  """",
  IF(
    OR(
      $Q812=""Standard Booking, P2"",
      $Q812=""Standard Booking, P3"",
      $Q812=""Standard Booking, P4""
    ),
    LET(
      resDate,   $K812,
      tourDate,"&amp;"  $N812,
      monthCount, DATEDIF(resDate, tourDate, ""M"") + 1,
      secondDates, ARRAYFORMULA(
        DATE(
          YEAR(resDate),
          MONTH(resDate) + SEQUENCE(monthCount),
          2
        )
      ),
      validDates, FILTER(
        sec"&amp;"ondDates,
        (secondDates &gt; resDate + 2) *
        (secondDates &lt;= tourDate - 3)
      ),
      IF(
        OR($AJ812=""P2"", $AJ812=""P3"", $AJ812=""P4""),
        IF(
          COUNTA(validDates) &lt; 2,
          """",
          TEXT(INDEX(validDates"&amp;", 2), ""mmm d, yyyy"")
        ),
        IF(
          COUNTA(validDates) &lt; 2,
          """",
          TEXTJOIN("", "", TRUE,
            TEXT(INDEX(validDates, 1), ""mmm d, yyyy""),
            TEXT(INDEX(validDates, 2), ""mmm d, yyyy"")
          )
 "&amp;"       )
      )
    ),
    """"
  )
)
"),"")</f>
        <v/>
      </c>
      <c r="BA812" s="65" t="str">
        <f t="shared" si="13"/>
        <v/>
      </c>
      <c r="BB812" s="63"/>
      <c r="BC812" s="64"/>
      <c r="BD812" s="64"/>
      <c r="BE812" s="64"/>
      <c r="BF812" s="64" t="str">
        <f>IFERROR(__xludf.DUMMYFUNCTION("IF(
  OR($AJ812=""Full Payment"",$AJ812=""P1"", $AJ812=""P2""),
  """",
  IF(
    AND(
      NOT(ISBLANK($K812)),
      OR(
        Q812=""Standard Booking, P3"",
        Q812=""Standard Booking, P4""
      )
    ),
    LET(
      resDate,   $K812,
      "&amp;"tourDate,  $N812,
      monthCount, DATEDIF(resDate, tourDate, ""M"") + 1,
      secondDates, ARRAYFORMULA(
        DATE(
          YEAR(resDate),
          MONTH(resDate) + SEQUENCE(monthCount),
          2
        )
      ),
      validDates, FILTER(
  "&amp;"      secondDates,
        (secondDates &gt; resDate + 2) *
        (secondDates &lt;= tourDate - 3)
      ),
      IF(
        $AJ812=""P4"",
        IF(
          COUNTA(validDates) &lt; 3,
          """",
          TEXT(INDEX(validDates, 3), ""mmm d, yyyy"")
  "&amp;"      ),
        IF(
          $AJ812=""P3"",
          IF(
            COUNTA(validDates) &lt; 3,
            """",
            TEXT(INDEX(validDates, 3), ""mmm d, yyyy"")
          ),
          IF(
            COUNTA(validDates) &lt; 3,
            """",
    "&amp;"        TEXTJOIN("", "", TRUE,
              TEXT(INDEX(validDates, 1), ""mmm d, yyyy""),
              TEXT(INDEX(validDates, 2), ""mmm d, yyyy""),
              TEXT(INDEX(validDates, 3), ""mmm d, yyyy"")
            )
          )
        )
      )
    "&amp;"),
    """"
  )
)
"),"")</f>
        <v/>
      </c>
      <c r="BG812" s="65" t="str">
        <f t="shared" si="14"/>
        <v/>
      </c>
      <c r="BH812" s="63"/>
      <c r="BI812" s="64"/>
      <c r="BJ812" s="64"/>
      <c r="BK812" s="64"/>
      <c r="BL812" s="64" t="str">
        <f>IFERROR(__xludf.DUMMYFUNCTION("IF(
  OR($AJ812=""Full Payment"",$AJ812=""P1"",$AJ812=""P2"",$AJ812=""P3""),
  """",
  IF(
    AND(
      NOT(ISBLANK($K812)),
      $Q812=""Standard Booking, P4""
    ),
    LET(
      resDate,   $K812,
      tourDate,  $N812,
      monthCount, DATEDIF(r"&amp;"esDate, tourDate, ""M"") + 1,
      secondDates, ARRAYFORMULA(
        DATE(
          YEAR(resDate),
          MONTH(resDate) + SEQUENCE(monthCount),
          2
        )
      ),
      validDates, FILTER(
        secondDates,
        (secondDates &gt; res"&amp;"Date + 2) *
        (secondDates &lt;= tourDate - 3)
      ),
      IF(
        $AJ812=""P4"",
        IF(
          COUNTA(validDates) &lt; 4,
          """",
          TEXT(
            INDEX(validDates, 4),
            ""mmm d, yyyy""
          )
        ),
"&amp;"        IF(
          COUNTA(validDates) &lt; 4,
          """",
          TEXTJOIN(
            "", "", TRUE,
            TEXT(INDEX(validDates, 1), ""mmm d, yyyy""),
            TEXT(INDEX(validDates, 2), ""mmm d, yyyy""),
            TEXT(INDEX(validDates"&amp;", 3), ""mmm d, yyyy""),
            TEXT(INDEX(validDates, 4), ""mmm d, yyyy"")
          )
        )
      )
    ),
    """"
  )
)
"),"")</f>
        <v/>
      </c>
      <c r="BM812" s="65" t="str">
        <f t="shared" si="15"/>
        <v/>
      </c>
      <c r="BN812" s="66"/>
      <c r="BO812" s="67"/>
      <c r="BP812" s="49" t="b">
        <v>0</v>
      </c>
      <c r="BQ812" s="49" t="b">
        <v>0</v>
      </c>
      <c r="BR812" s="68"/>
      <c r="BS812" s="69"/>
      <c r="BT812" s="70" t="b">
        <v>0</v>
      </c>
      <c r="BU812" s="71"/>
      <c r="BV812" s="72"/>
      <c r="BW812" s="86" t="b">
        <v>0</v>
      </c>
      <c r="BX812" s="87"/>
    </row>
    <row r="813">
      <c r="A813" s="35" t="str">
        <f t="shared" si="1"/>
        <v/>
      </c>
      <c r="B813" s="36" t="str">
        <f t="shared" si="2"/>
        <v/>
      </c>
      <c r="C813" s="36" t="str">
        <f t="array" ref="C813">IF(
  M813="",
  "",
  IFERROR(
    INDEX(
      '{INDEX} Tour Packages'!$A:$ZZ,
      MATCH(
        M813,
        INDEX(
          '{INDEX} Tour Packages'!$A:$ZZ,
          ,
          MATCH("Tour Package Name", '{INDEX} Tour Packages'!$4:$4, 0)
        ),
        0
      ),
      MATCH("Tour Code", '{INDEX} Tour Packages'!$4:$4, 0)
    ),
    "XXX"
  )
)
</f>
        <v/>
      </c>
      <c r="D813" s="36" t="str">
        <f t="shared" si="3"/>
        <v/>
      </c>
      <c r="E813" s="36" t="str">
        <f t="shared" si="4"/>
        <v/>
      </c>
      <c r="F813" s="37" t="str">
        <f t="shared" si="5"/>
        <v/>
      </c>
      <c r="G813" s="89"/>
      <c r="H813" s="89"/>
      <c r="I813" s="90"/>
      <c r="J813" s="40" t="str">
        <f t="shared" si="16"/>
        <v> </v>
      </c>
      <c r="K813" s="91"/>
      <c r="L813" s="55"/>
      <c r="M813" s="55"/>
      <c r="N813" s="91"/>
      <c r="O813" s="43" t="str">
        <f>IFERROR(__xludf.DUMMYFUNCTION("IF(N813="""","""",IFERROR(
  N813 + VALUE(REGEXEXTRACT(P813, ""(\d+)\s+Days"")),
  """"
)
)"),"")</f>
        <v/>
      </c>
      <c r="P813" s="43" t="str">
        <f t="array" ref="P813">IFERROR(
  INDEX(
    INDEX('{INDEX} Tour Packages'!$A:$ZZ, , MATCH(P$3, '{INDEX} Tour Packages'!$4:$4, 0)),
    MATCH(M813, INDEX('{INDEX} Tour Packages'!$A:$ZZ,0, MATCH("Tour Package Name", '{INDEX} Tour Packages'!$4:$4, 0)), 0)
  ),
"")
</f>
        <v/>
      </c>
      <c r="Q813" s="44" t="str">
        <f t="shared" si="7"/>
        <v/>
      </c>
      <c r="R813" s="44" t="str">
        <f>IFERROR(__xludf.DUMMYFUNCTION("IF(OR(ISBLANK(K813), ISBLANK(N813)), """", 
  LET(
    resDate, K813,
    tourDate, N813,
    monthCount, MAX(0, DATEDIF(resDate, tourDate - 3, ""M"") + 1),
    secondDates, ARRAYFORMULA(DATE(YEAR(resDate), MONTH(resDate) + SEQUENCE(monthCount), 2)),
    "&amp;"validDates, FILTER(secondDates, (secondDates &gt; resDate + 2) * (secondDates &lt;= tourDate - 3)),
    IF(ISERROR(validDates), 0, COUNTA(validDates))
  )
)
"),"")</f>
        <v/>
      </c>
      <c r="S813" s="44" t="str">
        <f t="shared" si="8"/>
        <v/>
      </c>
      <c r="T813" s="45" t="str">
        <f t="array" ref="T813">IF(ISBLANK(BO813),IFERROR(
  INDEX(
    INDEX('{INDEX} Payment Terms'!$A:$G, , MATCH(T$3, '{INDEX} Payment Terms'!$4:$4, 0)),
    MATCH(Q813, INDEX('{INDEX} Payment Terms'!$A:$G,0, MATCH("Payment Condition", '{INDEX} Payment Terms'!$4:$4, 0)), 0)
  ),
""),"Cancelled")
</f>
        <v/>
      </c>
      <c r="U813" s="46" t="b">
        <v>0</v>
      </c>
      <c r="V813" s="47" t="str">
        <f>IFERROR(__xludf.DUMMYFUNCTION("IF(OR(L813=""Duo Booking"", L813=""Group Booking""),
IF(U813=FALSE,"""",
    LET(
      bookingType, L813,
      tour, M813,
      mainFirst, H813,
      mainLast, I813,
      mainEmail, G813,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$L$4:L813, bookingType,
          $M$4:M813, tour,
          $H$4:H813, mainFirst,
          $I$4:I813, mainLast,
          $G$4:G813, mainEmail
        ),
        ""000""
      ),
  "&amp;"    baseID &amp; ""-"" &amp; memberNumber
    )
  ),
  """"
)
"),"")</f>
        <v/>
      </c>
      <c r="W813" s="48"/>
      <c r="X813" s="85" t="b">
        <v>0</v>
      </c>
      <c r="Y813" s="85" t="b">
        <v>0</v>
      </c>
      <c r="Z813" s="85" t="b">
        <v>0</v>
      </c>
      <c r="AA813" s="50"/>
      <c r="AB813" s="51"/>
      <c r="AC813" s="85" t="b">
        <v>0</v>
      </c>
      <c r="AD813" s="92"/>
      <c r="AE813" s="88"/>
      <c r="AF813" s="36" t="str">
        <f t="array" ref="AF813">IF(M813="","",INDEX(
      '{INDEX} Tour Packages'!$A:$ZP,
      MATCH($M813, '{INDEX} Tour Packages'!$A:$A, 0),
      MATCH(AF$3, '{INDEX} Tour Packages'!$4:$4, 0)
    ))</f>
        <v/>
      </c>
      <c r="AG813" s="36" t="str">
        <f t="array" ref="AG813">IF(M813="","",INDEX(
      '{INDEX} Tour Packages'!$A:$ZP,
      MATCH($M813, '{INDEX} Tour Packages'!$A:$A, 0),
      MATCH(AG$3, '{INDEX} Tour Packages'!$4:$4, 0)
    ))</f>
        <v/>
      </c>
      <c r="AH813" s="36" t="str">
        <f t="array" ref="AH813">IF(M813="","",INDEX(
      '{INDEX} Tour Packages'!$A:$ZP,
      MATCH($M813, '{INDEX} Tour Packages'!$A:$A, 0),
      MATCH(AH$3, '{INDEX} Tour Packages'!$4:$4, 0)
    ))</f>
        <v/>
      </c>
      <c r="AI813" s="54" t="str">
        <f t="shared" si="9"/>
        <v/>
      </c>
      <c r="AJ813" s="42"/>
      <c r="AK813" s="55"/>
      <c r="AL813" s="46" t="b">
        <v>0</v>
      </c>
      <c r="AM813" s="56"/>
      <c r="AN813" s="57" t="str">
        <f t="shared" si="10"/>
        <v/>
      </c>
      <c r="AO813" s="58" t="str">
        <f t="shared" si="11"/>
        <v/>
      </c>
      <c r="AP813" s="59"/>
      <c r="AQ813" s="60"/>
      <c r="AR813" s="61"/>
      <c r="AS813" s="61"/>
      <c r="AT813" s="61" t="str">
        <f>IFERROR(__xludf.DUMMYFUNCTION("IF( 
  OR($AJ813=""Full Payment"", ISBLANK($K813)),
  """",
  IF(
    OR(
      Q813=""Standard Booking, P1"",
      Q813=""Standard Booking, P2"",
      Q813=""Standard Booking, P3"",
      Q813=""Standard Booking, P4""
    ),
    LET(
      resDate,   $"&amp;"K813,
      tourDate,  $N813,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3" s="62" t="str">
        <f t="shared" si="12"/>
        <v/>
      </c>
      <c r="AV813" s="63"/>
      <c r="AW813" s="64"/>
      <c r="AX813" s="64"/>
      <c r="AY813" s="64"/>
      <c r="AZ813" s="64" t="str">
        <f>IFERROR(__xludf.DUMMYFUNCTION("IF(
  OR($AJ813=""Full Payment"",$AJ813=""P1"", ISBLANK($K813)),
  """",
  IF(
    OR(
      $Q813=""Standard Booking, P2"",
      $Q813=""Standard Booking, P3"",
      $Q813=""Standard Booking, P4""
    ),
    LET(
      resDate,   $K813,
      tourDate,"&amp;"  $N813,
      monthCount, DATEDIF(resDate, tourDate, ""M"") + 1,
      secondDates, ARRAYFORMULA(
        DATE(
          YEAR(resDate),
          MONTH(resDate) + SEQUENCE(monthCount),
          2
        )
      ),
      validDates, FILTER(
        sec"&amp;"ondDates,
        (secondDates &gt; resDate + 2) *
        (secondDates &lt;= tourDate - 3)
      ),
      IF(
        OR($AJ813=""P2"", $AJ813=""P3"", $AJ813=""P4""),
        IF(
          COUNTA(validDates) &lt; 2,
          """",
          TEXT(INDEX(validDates"&amp;", 2), ""mmm d, yyyy"")
        ),
        IF(
          COUNTA(validDates) &lt; 2,
          """",
          TEXTJOIN("", "", TRUE,
            TEXT(INDEX(validDates, 1), ""mmm d, yyyy""),
            TEXT(INDEX(validDates, 2), ""mmm d, yyyy"")
          )
 "&amp;"       )
      )
    ),
    """"
  )
)
"),"")</f>
        <v/>
      </c>
      <c r="BA813" s="65" t="str">
        <f t="shared" si="13"/>
        <v/>
      </c>
      <c r="BB813" s="63"/>
      <c r="BC813" s="64"/>
      <c r="BD813" s="64"/>
      <c r="BE813" s="64"/>
      <c r="BF813" s="64" t="str">
        <f>IFERROR(__xludf.DUMMYFUNCTION("IF(
  OR($AJ813=""Full Payment"",$AJ813=""P1"", $AJ813=""P2""),
  """",
  IF(
    AND(
      NOT(ISBLANK($K813)),
      OR(
        Q813=""Standard Booking, P3"",
        Q813=""Standard Booking, P4""
      )
    ),
    LET(
      resDate,   $K813,
      "&amp;"tourDate,  $N813,
      monthCount, DATEDIF(resDate, tourDate, ""M"") + 1,
      secondDates, ARRAYFORMULA(
        DATE(
          YEAR(resDate),
          MONTH(resDate) + SEQUENCE(monthCount),
          2
        )
      ),
      validDates, FILTER(
  "&amp;"      secondDates,
        (secondDates &gt; resDate + 2) *
        (secondDates &lt;= tourDate - 3)
      ),
      IF(
        $AJ813=""P4"",
        IF(
          COUNTA(validDates) &lt; 3,
          """",
          TEXT(INDEX(validDates, 3), ""mmm d, yyyy"")
  "&amp;"      ),
        IF(
          $AJ813=""P3"",
          IF(
            COUNTA(validDates) &lt; 3,
            """",
            TEXT(INDEX(validDates, 3), ""mmm d, yyyy"")
          ),
          IF(
            COUNTA(validDates) &lt; 3,
            """",
    "&amp;"        TEXTJOIN("", "", TRUE,
              TEXT(INDEX(validDates, 1), ""mmm d, yyyy""),
              TEXT(INDEX(validDates, 2), ""mmm d, yyyy""),
              TEXT(INDEX(validDates, 3), ""mmm d, yyyy"")
            )
          )
        )
      )
    "&amp;"),
    """"
  )
)
"),"")</f>
        <v/>
      </c>
      <c r="BG813" s="65" t="str">
        <f t="shared" si="14"/>
        <v/>
      </c>
      <c r="BH813" s="63"/>
      <c r="BI813" s="64"/>
      <c r="BJ813" s="64"/>
      <c r="BK813" s="64"/>
      <c r="BL813" s="64" t="str">
        <f>IFERROR(__xludf.DUMMYFUNCTION("IF(
  OR($AJ813=""Full Payment"",$AJ813=""P1"",$AJ813=""P2"",$AJ813=""P3""),
  """",
  IF(
    AND(
      NOT(ISBLANK($K813)),
      $Q813=""Standard Booking, P4""
    ),
    LET(
      resDate,   $K813,
      tourDate,  $N813,
      monthCount, DATEDIF(r"&amp;"esDate, tourDate, ""M"") + 1,
      secondDates, ARRAYFORMULA(
        DATE(
          YEAR(resDate),
          MONTH(resDate) + SEQUENCE(monthCount),
          2
        )
      ),
      validDates, FILTER(
        secondDates,
        (secondDates &gt; res"&amp;"Date + 2) *
        (secondDates &lt;= tourDate - 3)
      ),
      IF(
        $AJ813=""P4"",
        IF(
          COUNTA(validDates) &lt; 4,
          """",
          TEXT(
            INDEX(validDates, 4),
            ""mmm d, yyyy""
          )
        ),
"&amp;"        IF(
          COUNTA(validDates) &lt; 4,
          """",
          TEXTJOIN(
            "", "", TRUE,
            TEXT(INDEX(validDates, 1), ""mmm d, yyyy""),
            TEXT(INDEX(validDates, 2), ""mmm d, yyyy""),
            TEXT(INDEX(validDates"&amp;", 3), ""mmm d, yyyy""),
            TEXT(INDEX(validDates, 4), ""mmm d, yyyy"")
          )
        )
      )
    ),
    """"
  )
)
"),"")</f>
        <v/>
      </c>
      <c r="BM813" s="65" t="str">
        <f t="shared" si="15"/>
        <v/>
      </c>
      <c r="BN813" s="66"/>
      <c r="BO813" s="67"/>
      <c r="BP813" s="49" t="b">
        <v>0</v>
      </c>
      <c r="BQ813" s="49" t="b">
        <v>0</v>
      </c>
      <c r="BR813" s="68"/>
      <c r="BS813" s="69"/>
      <c r="BT813" s="70" t="b">
        <v>0</v>
      </c>
      <c r="BU813" s="71"/>
      <c r="BV813" s="72"/>
      <c r="BW813" s="86" t="b">
        <v>0</v>
      </c>
      <c r="BX813" s="87"/>
    </row>
    <row r="814">
      <c r="A814" s="35" t="str">
        <f t="shared" si="1"/>
        <v/>
      </c>
      <c r="B814" s="36" t="str">
        <f t="shared" si="2"/>
        <v/>
      </c>
      <c r="C814" s="36" t="str">
        <f t="array" ref="C814">IF(
  M814="",
  "",
  IFERROR(
    INDEX(
      '{INDEX} Tour Packages'!$A:$ZZ,
      MATCH(
        M814,
        INDEX(
          '{INDEX} Tour Packages'!$A:$ZZ,
          ,
          MATCH("Tour Package Name", '{INDEX} Tour Packages'!$4:$4, 0)
        ),
        0
      ),
      MATCH("Tour Code", '{INDEX} Tour Packages'!$4:$4, 0)
    ),
    "XXX"
  )
)
</f>
        <v/>
      </c>
      <c r="D814" s="36" t="str">
        <f t="shared" si="3"/>
        <v/>
      </c>
      <c r="E814" s="36" t="str">
        <f t="shared" si="4"/>
        <v/>
      </c>
      <c r="F814" s="37" t="str">
        <f t="shared" si="5"/>
        <v/>
      </c>
      <c r="G814" s="89"/>
      <c r="H814" s="89"/>
      <c r="I814" s="90"/>
      <c r="J814" s="40" t="str">
        <f t="shared" si="16"/>
        <v> </v>
      </c>
      <c r="K814" s="91"/>
      <c r="L814" s="55"/>
      <c r="M814" s="55"/>
      <c r="N814" s="91"/>
      <c r="O814" s="43" t="str">
        <f>IFERROR(__xludf.DUMMYFUNCTION("IF(N814="""","""",IFERROR(
  N814 + VALUE(REGEXEXTRACT(P814, ""(\d+)\s+Days"")),
  """"
)
)"),"")</f>
        <v/>
      </c>
      <c r="P814" s="43" t="str">
        <f t="array" ref="P814">IFERROR(
  INDEX(
    INDEX('{INDEX} Tour Packages'!$A:$ZZ, , MATCH(P$3, '{INDEX} Tour Packages'!$4:$4, 0)),
    MATCH(M814, INDEX('{INDEX} Tour Packages'!$A:$ZZ,0, MATCH("Tour Package Name", '{INDEX} Tour Packages'!$4:$4, 0)), 0)
  ),
"")
</f>
        <v/>
      </c>
      <c r="Q814" s="44" t="str">
        <f t="shared" si="7"/>
        <v/>
      </c>
      <c r="R814" s="44" t="str">
        <f>IFERROR(__xludf.DUMMYFUNCTION("IF(OR(ISBLANK(K814), ISBLANK(N814)), """", 
  LET(
    resDate, K814,
    tourDate, N814,
    monthCount, MAX(0, DATEDIF(resDate, tourDate - 3, ""M"") + 1),
    secondDates, ARRAYFORMULA(DATE(YEAR(resDate), MONTH(resDate) + SEQUENCE(monthCount), 2)),
    "&amp;"validDates, FILTER(secondDates, (secondDates &gt; resDate + 2) * (secondDates &lt;= tourDate - 3)),
    IF(ISERROR(validDates), 0, COUNTA(validDates))
  )
)
"),"")</f>
        <v/>
      </c>
      <c r="S814" s="44" t="str">
        <f t="shared" si="8"/>
        <v/>
      </c>
      <c r="T814" s="45" t="str">
        <f t="array" ref="T814">IF(ISBLANK(BO814),IFERROR(
  INDEX(
    INDEX('{INDEX} Payment Terms'!$A:$G, , MATCH(T$3, '{INDEX} Payment Terms'!$4:$4, 0)),
    MATCH(Q814, INDEX('{INDEX} Payment Terms'!$A:$G,0, MATCH("Payment Condition", '{INDEX} Payment Terms'!$4:$4, 0)), 0)
  ),
""),"Cancelled")
</f>
        <v/>
      </c>
      <c r="U814" s="46" t="b">
        <v>0</v>
      </c>
      <c r="V814" s="47" t="str">
        <f>IFERROR(__xludf.DUMMYFUNCTION("IF(OR(L814=""Duo Booking"", L814=""Group Booking""),
IF(U814=FALSE,"""",
    LET(
      bookingType, L814,
      tour, M814,
      mainFirst, H814,
      mainLast, I814,
      mainEmail, G814,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$L$4:L814, bookingType,
          $M$4:M814, tour,
          $H$4:H814, mainFirst,
          $I$4:I814, mainLast,
          $G$4:G814, mainEmail
        ),
        ""000""
      ),
  "&amp;"    baseID &amp; ""-"" &amp; memberNumber
    )
  ),
  """"
)
"),"")</f>
        <v/>
      </c>
      <c r="W814" s="48"/>
      <c r="X814" s="85" t="b">
        <v>0</v>
      </c>
      <c r="Y814" s="85" t="b">
        <v>0</v>
      </c>
      <c r="Z814" s="85" t="b">
        <v>0</v>
      </c>
      <c r="AA814" s="50"/>
      <c r="AB814" s="51"/>
      <c r="AC814" s="85" t="b">
        <v>0</v>
      </c>
      <c r="AD814" s="92"/>
      <c r="AE814" s="88"/>
      <c r="AF814" s="36" t="str">
        <f t="array" ref="AF814">IF(M814="","",INDEX(
      '{INDEX} Tour Packages'!$A:$ZP,
      MATCH($M814, '{INDEX} Tour Packages'!$A:$A, 0),
      MATCH(AF$3, '{INDEX} Tour Packages'!$4:$4, 0)
    ))</f>
        <v/>
      </c>
      <c r="AG814" s="36" t="str">
        <f t="array" ref="AG814">IF(M814="","",INDEX(
      '{INDEX} Tour Packages'!$A:$ZP,
      MATCH($M814, '{INDEX} Tour Packages'!$A:$A, 0),
      MATCH(AG$3, '{INDEX} Tour Packages'!$4:$4, 0)
    ))</f>
        <v/>
      </c>
      <c r="AH814" s="36" t="str">
        <f t="array" ref="AH814">IF(M814="","",INDEX(
      '{INDEX} Tour Packages'!$A:$ZP,
      MATCH($M814, '{INDEX} Tour Packages'!$A:$A, 0),
      MATCH(AH$3, '{INDEX} Tour Packages'!$4:$4, 0)
    ))</f>
        <v/>
      </c>
      <c r="AI814" s="54" t="str">
        <f t="shared" si="9"/>
        <v/>
      </c>
      <c r="AJ814" s="42"/>
      <c r="AK814" s="55"/>
      <c r="AL814" s="46" t="b">
        <v>0</v>
      </c>
      <c r="AM814" s="56"/>
      <c r="AN814" s="57" t="str">
        <f t="shared" si="10"/>
        <v/>
      </c>
      <c r="AO814" s="58" t="str">
        <f t="shared" si="11"/>
        <v/>
      </c>
      <c r="AP814" s="59"/>
      <c r="AQ814" s="60"/>
      <c r="AR814" s="61"/>
      <c r="AS814" s="61"/>
      <c r="AT814" s="61" t="str">
        <f>IFERROR(__xludf.DUMMYFUNCTION("IF( 
  OR($AJ814=""Full Payment"", ISBLANK($K814)),
  """",
  IF(
    OR(
      Q814=""Standard Booking, P1"",
      Q814=""Standard Booking, P2"",
      Q814=""Standard Booking, P3"",
      Q814=""Standard Booking, P4""
    ),
    LET(
      resDate,   $"&amp;"K814,
      tourDate,  $N814,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4" s="62" t="str">
        <f t="shared" si="12"/>
        <v/>
      </c>
      <c r="AV814" s="63"/>
      <c r="AW814" s="64"/>
      <c r="AX814" s="64"/>
      <c r="AY814" s="64"/>
      <c r="AZ814" s="64" t="str">
        <f>IFERROR(__xludf.DUMMYFUNCTION("IF(
  OR($AJ814=""Full Payment"",$AJ814=""P1"", ISBLANK($K814)),
  """",
  IF(
    OR(
      $Q814=""Standard Booking, P2"",
      $Q814=""Standard Booking, P3"",
      $Q814=""Standard Booking, P4""
    ),
    LET(
      resDate,   $K814,
      tourDate,"&amp;"  $N814,
      monthCount, DATEDIF(resDate, tourDate, ""M"") + 1,
      secondDates, ARRAYFORMULA(
        DATE(
          YEAR(resDate),
          MONTH(resDate) + SEQUENCE(monthCount),
          2
        )
      ),
      validDates, FILTER(
        sec"&amp;"ondDates,
        (secondDates &gt; resDate + 2) *
        (secondDates &lt;= tourDate - 3)
      ),
      IF(
        OR($AJ814=""P2"", $AJ814=""P3"", $AJ814=""P4""),
        IF(
          COUNTA(validDates) &lt; 2,
          """",
          TEXT(INDEX(validDates"&amp;", 2), ""mmm d, yyyy"")
        ),
        IF(
          COUNTA(validDates) &lt; 2,
          """",
          TEXTJOIN("", "", TRUE,
            TEXT(INDEX(validDates, 1), ""mmm d, yyyy""),
            TEXT(INDEX(validDates, 2), ""mmm d, yyyy"")
          )
 "&amp;"       )
      )
    ),
    """"
  )
)
"),"")</f>
        <v/>
      </c>
      <c r="BA814" s="65" t="str">
        <f t="shared" si="13"/>
        <v/>
      </c>
      <c r="BB814" s="63"/>
      <c r="BC814" s="64"/>
      <c r="BD814" s="64"/>
      <c r="BE814" s="64"/>
      <c r="BF814" s="64" t="str">
        <f>IFERROR(__xludf.DUMMYFUNCTION("IF(
  OR($AJ814=""Full Payment"",$AJ814=""P1"", $AJ814=""P2""),
  """",
  IF(
    AND(
      NOT(ISBLANK($K814)),
      OR(
        Q814=""Standard Booking, P3"",
        Q814=""Standard Booking, P4""
      )
    ),
    LET(
      resDate,   $K814,
      "&amp;"tourDate,  $N814,
      monthCount, DATEDIF(resDate, tourDate, ""M"") + 1,
      secondDates, ARRAYFORMULA(
        DATE(
          YEAR(resDate),
          MONTH(resDate) + SEQUENCE(monthCount),
          2
        )
      ),
      validDates, FILTER(
  "&amp;"      secondDates,
        (secondDates &gt; resDate + 2) *
        (secondDates &lt;= tourDate - 3)
      ),
      IF(
        $AJ814=""P4"",
        IF(
          COUNTA(validDates) &lt; 3,
          """",
          TEXT(INDEX(validDates, 3), ""mmm d, yyyy"")
  "&amp;"      ),
        IF(
          $AJ814=""P3"",
          IF(
            COUNTA(validDates) &lt; 3,
            """",
            TEXT(INDEX(validDates, 3), ""mmm d, yyyy"")
          ),
          IF(
            COUNTA(validDates) &lt; 3,
            """",
    "&amp;"        TEXTJOIN("", "", TRUE,
              TEXT(INDEX(validDates, 1), ""mmm d, yyyy""),
              TEXT(INDEX(validDates, 2), ""mmm d, yyyy""),
              TEXT(INDEX(validDates, 3), ""mmm d, yyyy"")
            )
          )
        )
      )
    "&amp;"),
    """"
  )
)
"),"")</f>
        <v/>
      </c>
      <c r="BG814" s="65" t="str">
        <f t="shared" si="14"/>
        <v/>
      </c>
      <c r="BH814" s="63"/>
      <c r="BI814" s="64"/>
      <c r="BJ814" s="64"/>
      <c r="BK814" s="64"/>
      <c r="BL814" s="64" t="str">
        <f>IFERROR(__xludf.DUMMYFUNCTION("IF(
  OR($AJ814=""Full Payment"",$AJ814=""P1"",$AJ814=""P2"",$AJ814=""P3""),
  """",
  IF(
    AND(
      NOT(ISBLANK($K814)),
      $Q814=""Standard Booking, P4""
    ),
    LET(
      resDate,   $K814,
      tourDate,  $N814,
      monthCount, DATEDIF(r"&amp;"esDate, tourDate, ""M"") + 1,
      secondDates, ARRAYFORMULA(
        DATE(
          YEAR(resDate),
          MONTH(resDate) + SEQUENCE(monthCount),
          2
        )
      ),
      validDates, FILTER(
        secondDates,
        (secondDates &gt; res"&amp;"Date + 2) *
        (secondDates &lt;= tourDate - 3)
      ),
      IF(
        $AJ814=""P4"",
        IF(
          COUNTA(validDates) &lt; 4,
          """",
          TEXT(
            INDEX(validDates, 4),
            ""mmm d, yyyy""
          )
        ),
"&amp;"        IF(
          COUNTA(validDates) &lt; 4,
          """",
          TEXTJOIN(
            "", "", TRUE,
            TEXT(INDEX(validDates, 1), ""mmm d, yyyy""),
            TEXT(INDEX(validDates, 2), ""mmm d, yyyy""),
            TEXT(INDEX(validDates"&amp;", 3), ""mmm d, yyyy""),
            TEXT(INDEX(validDates, 4), ""mmm d, yyyy"")
          )
        )
      )
    ),
    """"
  )
)
"),"")</f>
        <v/>
      </c>
      <c r="BM814" s="65" t="str">
        <f t="shared" si="15"/>
        <v/>
      </c>
      <c r="BN814" s="66"/>
      <c r="BO814" s="67"/>
      <c r="BP814" s="49" t="b">
        <v>0</v>
      </c>
      <c r="BQ814" s="49" t="b">
        <v>0</v>
      </c>
      <c r="BR814" s="68"/>
      <c r="BS814" s="69"/>
      <c r="BT814" s="70" t="b">
        <v>0</v>
      </c>
      <c r="BU814" s="71"/>
      <c r="BV814" s="72"/>
      <c r="BW814" s="86" t="b">
        <v>0</v>
      </c>
      <c r="BX814" s="87"/>
    </row>
    <row r="815">
      <c r="A815" s="35" t="str">
        <f t="shared" si="1"/>
        <v/>
      </c>
      <c r="B815" s="36" t="str">
        <f t="shared" si="2"/>
        <v/>
      </c>
      <c r="C815" s="36" t="str">
        <f t="array" ref="C815">IF(
  M815="",
  "",
  IFERROR(
    INDEX(
      '{INDEX} Tour Packages'!$A:$ZZ,
      MATCH(
        M815,
        INDEX(
          '{INDEX} Tour Packages'!$A:$ZZ,
          ,
          MATCH("Tour Package Name", '{INDEX} Tour Packages'!$4:$4, 0)
        ),
        0
      ),
      MATCH("Tour Code", '{INDEX} Tour Packages'!$4:$4, 0)
    ),
    "XXX"
  )
)
</f>
        <v/>
      </c>
      <c r="D815" s="36" t="str">
        <f t="shared" si="3"/>
        <v/>
      </c>
      <c r="E815" s="36" t="str">
        <f t="shared" si="4"/>
        <v/>
      </c>
      <c r="F815" s="37" t="str">
        <f t="shared" si="5"/>
        <v/>
      </c>
      <c r="G815" s="89"/>
      <c r="H815" s="89"/>
      <c r="I815" s="90"/>
      <c r="J815" s="40" t="str">
        <f t="shared" si="16"/>
        <v> </v>
      </c>
      <c r="K815" s="91"/>
      <c r="L815" s="55"/>
      <c r="M815" s="55"/>
      <c r="N815" s="91"/>
      <c r="O815" s="43" t="str">
        <f>IFERROR(__xludf.DUMMYFUNCTION("IF(N815="""","""",IFERROR(
  N815 + VALUE(REGEXEXTRACT(P815, ""(\d+)\s+Days"")),
  """"
)
)"),"")</f>
        <v/>
      </c>
      <c r="P815" s="43" t="str">
        <f t="array" ref="P815">IFERROR(
  INDEX(
    INDEX('{INDEX} Tour Packages'!$A:$ZZ, , MATCH(P$3, '{INDEX} Tour Packages'!$4:$4, 0)),
    MATCH(M815, INDEX('{INDEX} Tour Packages'!$A:$ZZ,0, MATCH("Tour Package Name", '{INDEX} Tour Packages'!$4:$4, 0)), 0)
  ),
"")
</f>
        <v/>
      </c>
      <c r="Q815" s="44" t="str">
        <f t="shared" si="7"/>
        <v/>
      </c>
      <c r="R815" s="44" t="str">
        <f>IFERROR(__xludf.DUMMYFUNCTION("IF(OR(ISBLANK(K815), ISBLANK(N815)), """", 
  LET(
    resDate, K815,
    tourDate, N815,
    monthCount, MAX(0, DATEDIF(resDate, tourDate - 3, ""M"") + 1),
    secondDates, ARRAYFORMULA(DATE(YEAR(resDate), MONTH(resDate) + SEQUENCE(monthCount), 2)),
    "&amp;"validDates, FILTER(secondDates, (secondDates &gt; resDate + 2) * (secondDates &lt;= tourDate - 3)),
    IF(ISERROR(validDates), 0, COUNTA(validDates))
  )
)
"),"")</f>
        <v/>
      </c>
      <c r="S815" s="44" t="str">
        <f t="shared" si="8"/>
        <v/>
      </c>
      <c r="T815" s="45" t="str">
        <f t="array" ref="T815">IF(ISBLANK(BO815),IFERROR(
  INDEX(
    INDEX('{INDEX} Payment Terms'!$A:$G, , MATCH(T$3, '{INDEX} Payment Terms'!$4:$4, 0)),
    MATCH(Q815, INDEX('{INDEX} Payment Terms'!$A:$G,0, MATCH("Payment Condition", '{INDEX} Payment Terms'!$4:$4, 0)), 0)
  ),
""),"Cancelled")
</f>
        <v/>
      </c>
      <c r="U815" s="46" t="b">
        <v>0</v>
      </c>
      <c r="V815" s="47" t="str">
        <f>IFERROR(__xludf.DUMMYFUNCTION("IF(OR(L815=""Duo Booking"", L815=""Group Booking""),
IF(U815=FALSE,"""",
    LET(
      bookingType, L815,
      tour, M815,
      mainFirst, H815,
      mainLast, I815,
      mainEmail, G815,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$L$4:L815, bookingType,
          $M$4:M815, tour,
          $H$4:H815, mainFirst,
          $I$4:I815, mainLast,
          $G$4:G815, mainEmail
        ),
        ""000""
      ),
  "&amp;"    baseID &amp; ""-"" &amp; memberNumber
    )
  ),
  """"
)
"),"")</f>
        <v/>
      </c>
      <c r="W815" s="48"/>
      <c r="X815" s="85" t="b">
        <v>0</v>
      </c>
      <c r="Y815" s="85" t="b">
        <v>0</v>
      </c>
      <c r="Z815" s="85" t="b">
        <v>0</v>
      </c>
      <c r="AA815" s="50"/>
      <c r="AB815" s="51"/>
      <c r="AC815" s="85" t="b">
        <v>0</v>
      </c>
      <c r="AD815" s="92"/>
      <c r="AE815" s="88"/>
      <c r="AF815" s="36" t="str">
        <f t="array" ref="AF815">IF(M815="","",INDEX(
      '{INDEX} Tour Packages'!$A:$ZP,
      MATCH($M815, '{INDEX} Tour Packages'!$A:$A, 0),
      MATCH(AF$3, '{INDEX} Tour Packages'!$4:$4, 0)
    ))</f>
        <v/>
      </c>
      <c r="AG815" s="36" t="str">
        <f t="array" ref="AG815">IF(M815="","",INDEX(
      '{INDEX} Tour Packages'!$A:$ZP,
      MATCH($M815, '{INDEX} Tour Packages'!$A:$A, 0),
      MATCH(AG$3, '{INDEX} Tour Packages'!$4:$4, 0)
    ))</f>
        <v/>
      </c>
      <c r="AH815" s="36" t="str">
        <f t="array" ref="AH815">IF(M815="","",INDEX(
      '{INDEX} Tour Packages'!$A:$ZP,
      MATCH($M815, '{INDEX} Tour Packages'!$A:$A, 0),
      MATCH(AH$3, '{INDEX} Tour Packages'!$4:$4, 0)
    ))</f>
        <v/>
      </c>
      <c r="AI815" s="54" t="str">
        <f t="shared" si="9"/>
        <v/>
      </c>
      <c r="AJ815" s="42"/>
      <c r="AK815" s="55"/>
      <c r="AL815" s="46" t="b">
        <v>0</v>
      </c>
      <c r="AM815" s="56"/>
      <c r="AN815" s="57" t="str">
        <f t="shared" si="10"/>
        <v/>
      </c>
      <c r="AO815" s="58" t="str">
        <f t="shared" si="11"/>
        <v/>
      </c>
      <c r="AP815" s="59"/>
      <c r="AQ815" s="60"/>
      <c r="AR815" s="61"/>
      <c r="AS815" s="61"/>
      <c r="AT815" s="61" t="str">
        <f>IFERROR(__xludf.DUMMYFUNCTION("IF( 
  OR($AJ815=""Full Payment"", ISBLANK($K815)),
  """",
  IF(
    OR(
      Q815=""Standard Booking, P1"",
      Q815=""Standard Booking, P2"",
      Q815=""Standard Booking, P3"",
      Q815=""Standard Booking, P4""
    ),
    LET(
      resDate,   $"&amp;"K815,
      tourDate,  $N815,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5" s="62" t="str">
        <f t="shared" si="12"/>
        <v/>
      </c>
      <c r="AV815" s="63"/>
      <c r="AW815" s="64"/>
      <c r="AX815" s="64"/>
      <c r="AY815" s="64"/>
      <c r="AZ815" s="64" t="str">
        <f>IFERROR(__xludf.DUMMYFUNCTION("IF(
  OR($AJ815=""Full Payment"",$AJ815=""P1"", ISBLANK($K815)),
  """",
  IF(
    OR(
      $Q815=""Standard Booking, P2"",
      $Q815=""Standard Booking, P3"",
      $Q815=""Standard Booking, P4""
    ),
    LET(
      resDate,   $K815,
      tourDate,"&amp;"  $N815,
      monthCount, DATEDIF(resDate, tourDate, ""M"") + 1,
      secondDates, ARRAYFORMULA(
        DATE(
          YEAR(resDate),
          MONTH(resDate) + SEQUENCE(monthCount),
          2
        )
      ),
      validDates, FILTER(
        sec"&amp;"ondDates,
        (secondDates &gt; resDate + 2) *
        (secondDates &lt;= tourDate - 3)
      ),
      IF(
        OR($AJ815=""P2"", $AJ815=""P3"", $AJ815=""P4""),
        IF(
          COUNTA(validDates) &lt; 2,
          """",
          TEXT(INDEX(validDates"&amp;", 2), ""mmm d, yyyy"")
        ),
        IF(
          COUNTA(validDates) &lt; 2,
          """",
          TEXTJOIN("", "", TRUE,
            TEXT(INDEX(validDates, 1), ""mmm d, yyyy""),
            TEXT(INDEX(validDates, 2), ""mmm d, yyyy"")
          )
 "&amp;"       )
      )
    ),
    """"
  )
)
"),"")</f>
        <v/>
      </c>
      <c r="BA815" s="65" t="str">
        <f t="shared" si="13"/>
        <v/>
      </c>
      <c r="BB815" s="63"/>
      <c r="BC815" s="64"/>
      <c r="BD815" s="64"/>
      <c r="BE815" s="64"/>
      <c r="BF815" s="64" t="str">
        <f>IFERROR(__xludf.DUMMYFUNCTION("IF(
  OR($AJ815=""Full Payment"",$AJ815=""P1"", $AJ815=""P2""),
  """",
  IF(
    AND(
      NOT(ISBLANK($K815)),
      OR(
        Q815=""Standard Booking, P3"",
        Q815=""Standard Booking, P4""
      )
    ),
    LET(
      resDate,   $K815,
      "&amp;"tourDate,  $N815,
      monthCount, DATEDIF(resDate, tourDate, ""M"") + 1,
      secondDates, ARRAYFORMULA(
        DATE(
          YEAR(resDate),
          MONTH(resDate) + SEQUENCE(monthCount),
          2
        )
      ),
      validDates, FILTER(
  "&amp;"      secondDates,
        (secondDates &gt; resDate + 2) *
        (secondDates &lt;= tourDate - 3)
      ),
      IF(
        $AJ815=""P4"",
        IF(
          COUNTA(validDates) &lt; 3,
          """",
          TEXT(INDEX(validDates, 3), ""mmm d, yyyy"")
  "&amp;"      ),
        IF(
          $AJ815=""P3"",
          IF(
            COUNTA(validDates) &lt; 3,
            """",
            TEXT(INDEX(validDates, 3), ""mmm d, yyyy"")
          ),
          IF(
            COUNTA(validDates) &lt; 3,
            """",
    "&amp;"        TEXTJOIN("", "", TRUE,
              TEXT(INDEX(validDates, 1), ""mmm d, yyyy""),
              TEXT(INDEX(validDates, 2), ""mmm d, yyyy""),
              TEXT(INDEX(validDates, 3), ""mmm d, yyyy"")
            )
          )
        )
      )
    "&amp;"),
    """"
  )
)
"),"")</f>
        <v/>
      </c>
      <c r="BG815" s="65" t="str">
        <f t="shared" si="14"/>
        <v/>
      </c>
      <c r="BH815" s="63"/>
      <c r="BI815" s="64"/>
      <c r="BJ815" s="64"/>
      <c r="BK815" s="64"/>
      <c r="BL815" s="64" t="str">
        <f>IFERROR(__xludf.DUMMYFUNCTION("IF(
  OR($AJ815=""Full Payment"",$AJ815=""P1"",$AJ815=""P2"",$AJ815=""P3""),
  """",
  IF(
    AND(
      NOT(ISBLANK($K815)),
      $Q815=""Standard Booking, P4""
    ),
    LET(
      resDate,   $K815,
      tourDate,  $N815,
      monthCount, DATEDIF(r"&amp;"esDate, tourDate, ""M"") + 1,
      secondDates, ARRAYFORMULA(
        DATE(
          YEAR(resDate),
          MONTH(resDate) + SEQUENCE(monthCount),
          2
        )
      ),
      validDates, FILTER(
        secondDates,
        (secondDates &gt; res"&amp;"Date + 2) *
        (secondDates &lt;= tourDate - 3)
      ),
      IF(
        $AJ815=""P4"",
        IF(
          COUNTA(validDates) &lt; 4,
          """",
          TEXT(
            INDEX(validDates, 4),
            ""mmm d, yyyy""
          )
        ),
"&amp;"        IF(
          COUNTA(validDates) &lt; 4,
          """",
          TEXTJOIN(
            "", "", TRUE,
            TEXT(INDEX(validDates, 1), ""mmm d, yyyy""),
            TEXT(INDEX(validDates, 2), ""mmm d, yyyy""),
            TEXT(INDEX(validDates"&amp;", 3), ""mmm d, yyyy""),
            TEXT(INDEX(validDates, 4), ""mmm d, yyyy"")
          )
        )
      )
    ),
    """"
  )
)
"),"")</f>
        <v/>
      </c>
      <c r="BM815" s="65" t="str">
        <f t="shared" si="15"/>
        <v/>
      </c>
      <c r="BN815" s="66"/>
      <c r="BO815" s="67"/>
      <c r="BP815" s="49" t="b">
        <v>0</v>
      </c>
      <c r="BQ815" s="49" t="b">
        <v>0</v>
      </c>
      <c r="BR815" s="68"/>
      <c r="BS815" s="69"/>
      <c r="BT815" s="70" t="b">
        <v>0</v>
      </c>
      <c r="BU815" s="71"/>
      <c r="BV815" s="72"/>
      <c r="BW815" s="86" t="b">
        <v>0</v>
      </c>
      <c r="BX815" s="87"/>
    </row>
    <row r="816">
      <c r="A816" s="35" t="str">
        <f t="shared" si="1"/>
        <v/>
      </c>
      <c r="B816" s="36" t="str">
        <f t="shared" si="2"/>
        <v/>
      </c>
      <c r="C816" s="36" t="str">
        <f t="array" ref="C816">IF(
  M816="",
  "",
  IFERROR(
    INDEX(
      '{INDEX} Tour Packages'!$A:$ZZ,
      MATCH(
        M816,
        INDEX(
          '{INDEX} Tour Packages'!$A:$ZZ,
          ,
          MATCH("Tour Package Name", '{INDEX} Tour Packages'!$4:$4, 0)
        ),
        0
      ),
      MATCH("Tour Code", '{INDEX} Tour Packages'!$4:$4, 0)
    ),
    "XXX"
  )
)
</f>
        <v/>
      </c>
      <c r="D816" s="36" t="str">
        <f t="shared" si="3"/>
        <v/>
      </c>
      <c r="E816" s="36" t="str">
        <f t="shared" si="4"/>
        <v/>
      </c>
      <c r="F816" s="37" t="str">
        <f t="shared" si="5"/>
        <v/>
      </c>
      <c r="G816" s="89"/>
      <c r="H816" s="89"/>
      <c r="I816" s="90"/>
      <c r="J816" s="40" t="str">
        <f t="shared" si="16"/>
        <v> </v>
      </c>
      <c r="K816" s="91"/>
      <c r="L816" s="55"/>
      <c r="M816" s="55"/>
      <c r="N816" s="91"/>
      <c r="O816" s="43" t="str">
        <f>IFERROR(__xludf.DUMMYFUNCTION("IF(N816="""","""",IFERROR(
  N816 + VALUE(REGEXEXTRACT(P816, ""(\d+)\s+Days"")),
  """"
)
)"),"")</f>
        <v/>
      </c>
      <c r="P816" s="43" t="str">
        <f t="array" ref="P816">IFERROR(
  INDEX(
    INDEX('{INDEX} Tour Packages'!$A:$ZZ, , MATCH(P$3, '{INDEX} Tour Packages'!$4:$4, 0)),
    MATCH(M816, INDEX('{INDEX} Tour Packages'!$A:$ZZ,0, MATCH("Tour Package Name", '{INDEX} Tour Packages'!$4:$4, 0)), 0)
  ),
"")
</f>
        <v/>
      </c>
      <c r="Q816" s="44" t="str">
        <f t="shared" si="7"/>
        <v/>
      </c>
      <c r="R816" s="44" t="str">
        <f>IFERROR(__xludf.DUMMYFUNCTION("IF(OR(ISBLANK(K816), ISBLANK(N816)), """", 
  LET(
    resDate, K816,
    tourDate, N816,
    monthCount, MAX(0, DATEDIF(resDate, tourDate - 3, ""M"") + 1),
    secondDates, ARRAYFORMULA(DATE(YEAR(resDate), MONTH(resDate) + SEQUENCE(monthCount), 2)),
    "&amp;"validDates, FILTER(secondDates, (secondDates &gt; resDate + 2) * (secondDates &lt;= tourDate - 3)),
    IF(ISERROR(validDates), 0, COUNTA(validDates))
  )
)
"),"")</f>
        <v/>
      </c>
      <c r="S816" s="44" t="str">
        <f t="shared" si="8"/>
        <v/>
      </c>
      <c r="T816" s="45" t="str">
        <f t="array" ref="T816">IF(ISBLANK(BO816),IFERROR(
  INDEX(
    INDEX('{INDEX} Payment Terms'!$A:$G, , MATCH(T$3, '{INDEX} Payment Terms'!$4:$4, 0)),
    MATCH(Q816, INDEX('{INDEX} Payment Terms'!$A:$G,0, MATCH("Payment Condition", '{INDEX} Payment Terms'!$4:$4, 0)), 0)
  ),
""),"Cancelled")
</f>
        <v/>
      </c>
      <c r="U816" s="46" t="b">
        <v>0</v>
      </c>
      <c r="V816" s="47" t="str">
        <f>IFERROR(__xludf.DUMMYFUNCTION("IF(OR(L816=""Duo Booking"", L816=""Group Booking""),
IF(U816=FALSE,"""",
    LET(
      bookingType, L816,
      tour, M816,
      mainFirst, H816,
      mainLast, I816,
      mainEmail, G816,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$L$4:L816, bookingType,
          $M$4:M816, tour,
          $H$4:H816, mainFirst,
          $I$4:I816, mainLast,
          $G$4:G816, mainEmail
        ),
        ""000""
      ),
  "&amp;"    baseID &amp; ""-"" &amp; memberNumber
    )
  ),
  """"
)
"),"")</f>
        <v/>
      </c>
      <c r="W816" s="48"/>
      <c r="X816" s="85" t="b">
        <v>0</v>
      </c>
      <c r="Y816" s="85" t="b">
        <v>0</v>
      </c>
      <c r="Z816" s="85" t="b">
        <v>0</v>
      </c>
      <c r="AA816" s="50"/>
      <c r="AB816" s="51"/>
      <c r="AC816" s="85" t="b">
        <v>0</v>
      </c>
      <c r="AD816" s="92"/>
      <c r="AE816" s="88"/>
      <c r="AF816" s="36" t="str">
        <f t="array" ref="AF816">IF(M816="","",INDEX(
      '{INDEX} Tour Packages'!$A:$ZP,
      MATCH($M816, '{INDEX} Tour Packages'!$A:$A, 0),
      MATCH(AF$3, '{INDEX} Tour Packages'!$4:$4, 0)
    ))</f>
        <v/>
      </c>
      <c r="AG816" s="36" t="str">
        <f t="array" ref="AG816">IF(M816="","",INDEX(
      '{INDEX} Tour Packages'!$A:$ZP,
      MATCH($M816, '{INDEX} Tour Packages'!$A:$A, 0),
      MATCH(AG$3, '{INDEX} Tour Packages'!$4:$4, 0)
    ))</f>
        <v/>
      </c>
      <c r="AH816" s="36" t="str">
        <f t="array" ref="AH816">IF(M816="","",INDEX(
      '{INDEX} Tour Packages'!$A:$ZP,
      MATCH($M816, '{INDEX} Tour Packages'!$A:$A, 0),
      MATCH(AH$3, '{INDEX} Tour Packages'!$4:$4, 0)
    ))</f>
        <v/>
      </c>
      <c r="AI816" s="54" t="str">
        <f t="shared" si="9"/>
        <v/>
      </c>
      <c r="AJ816" s="42"/>
      <c r="AK816" s="55"/>
      <c r="AL816" s="46" t="b">
        <v>0</v>
      </c>
      <c r="AM816" s="56"/>
      <c r="AN816" s="57" t="str">
        <f t="shared" si="10"/>
        <v/>
      </c>
      <c r="AO816" s="58" t="str">
        <f t="shared" si="11"/>
        <v/>
      </c>
      <c r="AP816" s="59"/>
      <c r="AQ816" s="60"/>
      <c r="AR816" s="61"/>
      <c r="AS816" s="61"/>
      <c r="AT816" s="61" t="str">
        <f>IFERROR(__xludf.DUMMYFUNCTION("IF( 
  OR($AJ816=""Full Payment"", ISBLANK($K816)),
  """",
  IF(
    OR(
      Q816=""Standard Booking, P1"",
      Q816=""Standard Booking, P2"",
      Q816=""Standard Booking, P3"",
      Q816=""Standard Booking, P4""
    ),
    LET(
      resDate,   $"&amp;"K816,
      tourDate,  $N816,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6" s="62" t="str">
        <f t="shared" si="12"/>
        <v/>
      </c>
      <c r="AV816" s="63"/>
      <c r="AW816" s="64"/>
      <c r="AX816" s="64"/>
      <c r="AY816" s="64"/>
      <c r="AZ816" s="64" t="str">
        <f>IFERROR(__xludf.DUMMYFUNCTION("IF(
  OR($AJ816=""Full Payment"",$AJ816=""P1"", ISBLANK($K816)),
  """",
  IF(
    OR(
      $Q816=""Standard Booking, P2"",
      $Q816=""Standard Booking, P3"",
      $Q816=""Standard Booking, P4""
    ),
    LET(
      resDate,   $K816,
      tourDate,"&amp;"  $N816,
      monthCount, DATEDIF(resDate, tourDate, ""M"") + 1,
      secondDates, ARRAYFORMULA(
        DATE(
          YEAR(resDate),
          MONTH(resDate) + SEQUENCE(monthCount),
          2
        )
      ),
      validDates, FILTER(
        sec"&amp;"ondDates,
        (secondDates &gt; resDate + 2) *
        (secondDates &lt;= tourDate - 3)
      ),
      IF(
        OR($AJ816=""P2"", $AJ816=""P3"", $AJ816=""P4""),
        IF(
          COUNTA(validDates) &lt; 2,
          """",
          TEXT(INDEX(validDates"&amp;", 2), ""mmm d, yyyy"")
        ),
        IF(
          COUNTA(validDates) &lt; 2,
          """",
          TEXTJOIN("", "", TRUE,
            TEXT(INDEX(validDates, 1), ""mmm d, yyyy""),
            TEXT(INDEX(validDates, 2), ""mmm d, yyyy"")
          )
 "&amp;"       )
      )
    ),
    """"
  )
)
"),"")</f>
        <v/>
      </c>
      <c r="BA816" s="65" t="str">
        <f t="shared" si="13"/>
        <v/>
      </c>
      <c r="BB816" s="63"/>
      <c r="BC816" s="64"/>
      <c r="BD816" s="64"/>
      <c r="BE816" s="64"/>
      <c r="BF816" s="64" t="str">
        <f>IFERROR(__xludf.DUMMYFUNCTION("IF(
  OR($AJ816=""Full Payment"",$AJ816=""P1"", $AJ816=""P2""),
  """",
  IF(
    AND(
      NOT(ISBLANK($K816)),
      OR(
        Q816=""Standard Booking, P3"",
        Q816=""Standard Booking, P4""
      )
    ),
    LET(
      resDate,   $K816,
      "&amp;"tourDate,  $N816,
      monthCount, DATEDIF(resDate, tourDate, ""M"") + 1,
      secondDates, ARRAYFORMULA(
        DATE(
          YEAR(resDate),
          MONTH(resDate) + SEQUENCE(monthCount),
          2
        )
      ),
      validDates, FILTER(
  "&amp;"      secondDates,
        (secondDates &gt; resDate + 2) *
        (secondDates &lt;= tourDate - 3)
      ),
      IF(
        $AJ816=""P4"",
        IF(
          COUNTA(validDates) &lt; 3,
          """",
          TEXT(INDEX(validDates, 3), ""mmm d, yyyy"")
  "&amp;"      ),
        IF(
          $AJ816=""P3"",
          IF(
            COUNTA(validDates) &lt; 3,
            """",
            TEXT(INDEX(validDates, 3), ""mmm d, yyyy"")
          ),
          IF(
            COUNTA(validDates) &lt; 3,
            """",
    "&amp;"        TEXTJOIN("", "", TRUE,
              TEXT(INDEX(validDates, 1), ""mmm d, yyyy""),
              TEXT(INDEX(validDates, 2), ""mmm d, yyyy""),
              TEXT(INDEX(validDates, 3), ""mmm d, yyyy"")
            )
          )
        )
      )
    "&amp;"),
    """"
  )
)
"),"")</f>
        <v/>
      </c>
      <c r="BG816" s="65" t="str">
        <f t="shared" si="14"/>
        <v/>
      </c>
      <c r="BH816" s="63"/>
      <c r="BI816" s="64"/>
      <c r="BJ816" s="64"/>
      <c r="BK816" s="64"/>
      <c r="BL816" s="64" t="str">
        <f>IFERROR(__xludf.DUMMYFUNCTION("IF(
  OR($AJ816=""Full Payment"",$AJ816=""P1"",$AJ816=""P2"",$AJ816=""P3""),
  """",
  IF(
    AND(
      NOT(ISBLANK($K816)),
      $Q816=""Standard Booking, P4""
    ),
    LET(
      resDate,   $K816,
      tourDate,  $N816,
      monthCount, DATEDIF(r"&amp;"esDate, tourDate, ""M"") + 1,
      secondDates, ARRAYFORMULA(
        DATE(
          YEAR(resDate),
          MONTH(resDate) + SEQUENCE(monthCount),
          2
        )
      ),
      validDates, FILTER(
        secondDates,
        (secondDates &gt; res"&amp;"Date + 2) *
        (secondDates &lt;= tourDate - 3)
      ),
      IF(
        $AJ816=""P4"",
        IF(
          COUNTA(validDates) &lt; 4,
          """",
          TEXT(
            INDEX(validDates, 4),
            ""mmm d, yyyy""
          )
        ),
"&amp;"        IF(
          COUNTA(validDates) &lt; 4,
          """",
          TEXTJOIN(
            "", "", TRUE,
            TEXT(INDEX(validDates, 1), ""mmm d, yyyy""),
            TEXT(INDEX(validDates, 2), ""mmm d, yyyy""),
            TEXT(INDEX(validDates"&amp;", 3), ""mmm d, yyyy""),
            TEXT(INDEX(validDates, 4), ""mmm d, yyyy"")
          )
        )
      )
    ),
    """"
  )
)
"),"")</f>
        <v/>
      </c>
      <c r="BM816" s="65" t="str">
        <f t="shared" si="15"/>
        <v/>
      </c>
      <c r="BN816" s="66"/>
      <c r="BO816" s="67"/>
      <c r="BP816" s="49" t="b">
        <v>0</v>
      </c>
      <c r="BQ816" s="49" t="b">
        <v>0</v>
      </c>
      <c r="BR816" s="68"/>
      <c r="BS816" s="69"/>
      <c r="BT816" s="70" t="b">
        <v>0</v>
      </c>
      <c r="BU816" s="71"/>
      <c r="BV816" s="72"/>
      <c r="BW816" s="86" t="b">
        <v>0</v>
      </c>
      <c r="BX816" s="87"/>
    </row>
    <row r="817">
      <c r="A817" s="35" t="str">
        <f t="shared" si="1"/>
        <v/>
      </c>
      <c r="B817" s="36" t="str">
        <f t="shared" si="2"/>
        <v/>
      </c>
      <c r="C817" s="36" t="str">
        <f t="array" ref="C817">IF(
  M817="",
  "",
  IFERROR(
    INDEX(
      '{INDEX} Tour Packages'!$A:$ZZ,
      MATCH(
        M817,
        INDEX(
          '{INDEX} Tour Packages'!$A:$ZZ,
          ,
          MATCH("Tour Package Name", '{INDEX} Tour Packages'!$4:$4, 0)
        ),
        0
      ),
      MATCH("Tour Code", '{INDEX} Tour Packages'!$4:$4, 0)
    ),
    "XXX"
  )
)
</f>
        <v/>
      </c>
      <c r="D817" s="36" t="str">
        <f t="shared" si="3"/>
        <v/>
      </c>
      <c r="E817" s="36" t="str">
        <f t="shared" si="4"/>
        <v/>
      </c>
      <c r="F817" s="37" t="str">
        <f t="shared" si="5"/>
        <v/>
      </c>
      <c r="G817" s="89"/>
      <c r="H817" s="89"/>
      <c r="I817" s="90"/>
      <c r="J817" s="40" t="str">
        <f t="shared" si="16"/>
        <v> </v>
      </c>
      <c r="K817" s="91"/>
      <c r="L817" s="55"/>
      <c r="M817" s="55"/>
      <c r="N817" s="91"/>
      <c r="O817" s="43" t="str">
        <f>IFERROR(__xludf.DUMMYFUNCTION("IF(N817="""","""",IFERROR(
  N817 + VALUE(REGEXEXTRACT(P817, ""(\d+)\s+Days"")),
  """"
)
)"),"")</f>
        <v/>
      </c>
      <c r="P817" s="43" t="str">
        <f t="array" ref="P817">IFERROR(
  INDEX(
    INDEX('{INDEX} Tour Packages'!$A:$ZZ, , MATCH(P$3, '{INDEX} Tour Packages'!$4:$4, 0)),
    MATCH(M817, INDEX('{INDEX} Tour Packages'!$A:$ZZ,0, MATCH("Tour Package Name", '{INDEX} Tour Packages'!$4:$4, 0)), 0)
  ),
"")
</f>
        <v/>
      </c>
      <c r="Q817" s="44" t="str">
        <f t="shared" si="7"/>
        <v/>
      </c>
      <c r="R817" s="44" t="str">
        <f>IFERROR(__xludf.DUMMYFUNCTION("IF(OR(ISBLANK(K817), ISBLANK(N817)), """", 
  LET(
    resDate, K817,
    tourDate, N817,
    monthCount, MAX(0, DATEDIF(resDate, tourDate - 3, ""M"") + 1),
    secondDates, ARRAYFORMULA(DATE(YEAR(resDate), MONTH(resDate) + SEQUENCE(monthCount), 2)),
    "&amp;"validDates, FILTER(secondDates, (secondDates &gt; resDate + 2) * (secondDates &lt;= tourDate - 3)),
    IF(ISERROR(validDates), 0, COUNTA(validDates))
  )
)
"),"")</f>
        <v/>
      </c>
      <c r="S817" s="44" t="str">
        <f t="shared" si="8"/>
        <v/>
      </c>
      <c r="T817" s="45" t="str">
        <f t="array" ref="T817">IF(ISBLANK(BO817),IFERROR(
  INDEX(
    INDEX('{INDEX} Payment Terms'!$A:$G, , MATCH(T$3, '{INDEX} Payment Terms'!$4:$4, 0)),
    MATCH(Q817, INDEX('{INDEX} Payment Terms'!$A:$G,0, MATCH("Payment Condition", '{INDEX} Payment Terms'!$4:$4, 0)), 0)
  ),
""),"Cancelled")
</f>
        <v/>
      </c>
      <c r="U817" s="46" t="b">
        <v>0</v>
      </c>
      <c r="V817" s="47" t="str">
        <f>IFERROR(__xludf.DUMMYFUNCTION("IF(OR(L817=""Duo Booking"", L817=""Group Booking""),
IF(U817=FALSE,"""",
    LET(
      bookingType, L817,
      tour, M817,
      mainFirst, H817,
      mainLast, I817,
      mainEmail, G817,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$L$4:L817, bookingType,
          $M$4:M817, tour,
          $H$4:H817, mainFirst,
          $I$4:I817, mainLast,
          $G$4:G817, mainEmail
        ),
        ""000""
      ),
  "&amp;"    baseID &amp; ""-"" &amp; memberNumber
    )
  ),
  """"
)
"),"")</f>
        <v/>
      </c>
      <c r="W817" s="48"/>
      <c r="X817" s="85" t="b">
        <v>0</v>
      </c>
      <c r="Y817" s="85" t="b">
        <v>0</v>
      </c>
      <c r="Z817" s="85" t="b">
        <v>0</v>
      </c>
      <c r="AA817" s="50"/>
      <c r="AB817" s="51"/>
      <c r="AC817" s="85" t="b">
        <v>0</v>
      </c>
      <c r="AD817" s="92"/>
      <c r="AE817" s="88"/>
      <c r="AF817" s="36" t="str">
        <f t="array" ref="AF817">IF(M817="","",INDEX(
      '{INDEX} Tour Packages'!$A:$ZP,
      MATCH($M817, '{INDEX} Tour Packages'!$A:$A, 0),
      MATCH(AF$3, '{INDEX} Tour Packages'!$4:$4, 0)
    ))</f>
        <v/>
      </c>
      <c r="AG817" s="36" t="str">
        <f t="array" ref="AG817">IF(M817="","",INDEX(
      '{INDEX} Tour Packages'!$A:$ZP,
      MATCH($M817, '{INDEX} Tour Packages'!$A:$A, 0),
      MATCH(AG$3, '{INDEX} Tour Packages'!$4:$4, 0)
    ))</f>
        <v/>
      </c>
      <c r="AH817" s="36" t="str">
        <f t="array" ref="AH817">IF(M817="","",INDEX(
      '{INDEX} Tour Packages'!$A:$ZP,
      MATCH($M817, '{INDEX} Tour Packages'!$A:$A, 0),
      MATCH(AH$3, '{INDEX} Tour Packages'!$4:$4, 0)
    ))</f>
        <v/>
      </c>
      <c r="AI817" s="54" t="str">
        <f t="shared" si="9"/>
        <v/>
      </c>
      <c r="AJ817" s="42"/>
      <c r="AK817" s="55"/>
      <c r="AL817" s="46" t="b">
        <v>0</v>
      </c>
      <c r="AM817" s="56"/>
      <c r="AN817" s="57" t="str">
        <f t="shared" si="10"/>
        <v/>
      </c>
      <c r="AO817" s="58" t="str">
        <f t="shared" si="11"/>
        <v/>
      </c>
      <c r="AP817" s="59"/>
      <c r="AQ817" s="60"/>
      <c r="AR817" s="61"/>
      <c r="AS817" s="61"/>
      <c r="AT817" s="61" t="str">
        <f>IFERROR(__xludf.DUMMYFUNCTION("IF( 
  OR($AJ817=""Full Payment"", ISBLANK($K817)),
  """",
  IF(
    OR(
      Q817=""Standard Booking, P1"",
      Q817=""Standard Booking, P2"",
      Q817=""Standard Booking, P3"",
      Q817=""Standard Booking, P4""
    ),
    LET(
      resDate,   $"&amp;"K817,
      tourDate,  $N817,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7" s="62" t="str">
        <f t="shared" si="12"/>
        <v/>
      </c>
      <c r="AV817" s="63"/>
      <c r="AW817" s="64"/>
      <c r="AX817" s="64"/>
      <c r="AY817" s="64"/>
      <c r="AZ817" s="64" t="str">
        <f>IFERROR(__xludf.DUMMYFUNCTION("IF(
  OR($AJ817=""Full Payment"",$AJ817=""P1"", ISBLANK($K817)),
  """",
  IF(
    OR(
      $Q817=""Standard Booking, P2"",
      $Q817=""Standard Booking, P3"",
      $Q817=""Standard Booking, P4""
    ),
    LET(
      resDate,   $K817,
      tourDate,"&amp;"  $N817,
      monthCount, DATEDIF(resDate, tourDate, ""M"") + 1,
      secondDates, ARRAYFORMULA(
        DATE(
          YEAR(resDate),
          MONTH(resDate) + SEQUENCE(monthCount),
          2
        )
      ),
      validDates, FILTER(
        sec"&amp;"ondDates,
        (secondDates &gt; resDate + 2) *
        (secondDates &lt;= tourDate - 3)
      ),
      IF(
        OR($AJ817=""P2"", $AJ817=""P3"", $AJ817=""P4""),
        IF(
          COUNTA(validDates) &lt; 2,
          """",
          TEXT(INDEX(validDates"&amp;", 2), ""mmm d, yyyy"")
        ),
        IF(
          COUNTA(validDates) &lt; 2,
          """",
          TEXTJOIN("", "", TRUE,
            TEXT(INDEX(validDates, 1), ""mmm d, yyyy""),
            TEXT(INDEX(validDates, 2), ""mmm d, yyyy"")
          )
 "&amp;"       )
      )
    ),
    """"
  )
)
"),"")</f>
        <v/>
      </c>
      <c r="BA817" s="65" t="str">
        <f t="shared" si="13"/>
        <v/>
      </c>
      <c r="BB817" s="63"/>
      <c r="BC817" s="64"/>
      <c r="BD817" s="64"/>
      <c r="BE817" s="64"/>
      <c r="BF817" s="64" t="str">
        <f>IFERROR(__xludf.DUMMYFUNCTION("IF(
  OR($AJ817=""Full Payment"",$AJ817=""P1"", $AJ817=""P2""),
  """",
  IF(
    AND(
      NOT(ISBLANK($K817)),
      OR(
        Q817=""Standard Booking, P3"",
        Q817=""Standard Booking, P4""
      )
    ),
    LET(
      resDate,   $K817,
      "&amp;"tourDate,  $N817,
      monthCount, DATEDIF(resDate, tourDate, ""M"") + 1,
      secondDates, ARRAYFORMULA(
        DATE(
          YEAR(resDate),
          MONTH(resDate) + SEQUENCE(monthCount),
          2
        )
      ),
      validDates, FILTER(
  "&amp;"      secondDates,
        (secondDates &gt; resDate + 2) *
        (secondDates &lt;= tourDate - 3)
      ),
      IF(
        $AJ817=""P4"",
        IF(
          COUNTA(validDates) &lt; 3,
          """",
          TEXT(INDEX(validDates, 3), ""mmm d, yyyy"")
  "&amp;"      ),
        IF(
          $AJ817=""P3"",
          IF(
            COUNTA(validDates) &lt; 3,
            """",
            TEXT(INDEX(validDates, 3), ""mmm d, yyyy"")
          ),
          IF(
            COUNTA(validDates) &lt; 3,
            """",
    "&amp;"        TEXTJOIN("", "", TRUE,
              TEXT(INDEX(validDates, 1), ""mmm d, yyyy""),
              TEXT(INDEX(validDates, 2), ""mmm d, yyyy""),
              TEXT(INDEX(validDates, 3), ""mmm d, yyyy"")
            )
          )
        )
      )
    "&amp;"),
    """"
  )
)
"),"")</f>
        <v/>
      </c>
      <c r="BG817" s="65" t="str">
        <f t="shared" si="14"/>
        <v/>
      </c>
      <c r="BH817" s="63"/>
      <c r="BI817" s="64"/>
      <c r="BJ817" s="64"/>
      <c r="BK817" s="64"/>
      <c r="BL817" s="64" t="str">
        <f>IFERROR(__xludf.DUMMYFUNCTION("IF(
  OR($AJ817=""Full Payment"",$AJ817=""P1"",$AJ817=""P2"",$AJ817=""P3""),
  """",
  IF(
    AND(
      NOT(ISBLANK($K817)),
      $Q817=""Standard Booking, P4""
    ),
    LET(
      resDate,   $K817,
      tourDate,  $N817,
      monthCount, DATEDIF(r"&amp;"esDate, tourDate, ""M"") + 1,
      secondDates, ARRAYFORMULA(
        DATE(
          YEAR(resDate),
          MONTH(resDate) + SEQUENCE(monthCount),
          2
        )
      ),
      validDates, FILTER(
        secondDates,
        (secondDates &gt; res"&amp;"Date + 2) *
        (secondDates &lt;= tourDate - 3)
      ),
      IF(
        $AJ817=""P4"",
        IF(
          COUNTA(validDates) &lt; 4,
          """",
          TEXT(
            INDEX(validDates, 4),
            ""mmm d, yyyy""
          )
        ),
"&amp;"        IF(
          COUNTA(validDates) &lt; 4,
          """",
          TEXTJOIN(
            "", "", TRUE,
            TEXT(INDEX(validDates, 1), ""mmm d, yyyy""),
            TEXT(INDEX(validDates, 2), ""mmm d, yyyy""),
            TEXT(INDEX(validDates"&amp;", 3), ""mmm d, yyyy""),
            TEXT(INDEX(validDates, 4), ""mmm d, yyyy"")
          )
        )
      )
    ),
    """"
  )
)
"),"")</f>
        <v/>
      </c>
      <c r="BM817" s="65" t="str">
        <f t="shared" si="15"/>
        <v/>
      </c>
      <c r="BN817" s="66"/>
      <c r="BO817" s="67"/>
      <c r="BP817" s="49" t="b">
        <v>0</v>
      </c>
      <c r="BQ817" s="49" t="b">
        <v>0</v>
      </c>
      <c r="BR817" s="68"/>
      <c r="BS817" s="69"/>
      <c r="BT817" s="70" t="b">
        <v>0</v>
      </c>
      <c r="BU817" s="71"/>
      <c r="BV817" s="72"/>
      <c r="BW817" s="86" t="b">
        <v>0</v>
      </c>
      <c r="BX817" s="87"/>
    </row>
    <row r="818">
      <c r="A818" s="35" t="str">
        <f t="shared" si="1"/>
        <v/>
      </c>
      <c r="B818" s="36" t="str">
        <f t="shared" si="2"/>
        <v/>
      </c>
      <c r="C818" s="36" t="str">
        <f t="array" ref="C818">IF(
  M818="",
  "",
  IFERROR(
    INDEX(
      '{INDEX} Tour Packages'!$A:$ZZ,
      MATCH(
        M818,
        INDEX(
          '{INDEX} Tour Packages'!$A:$ZZ,
          ,
          MATCH("Tour Package Name", '{INDEX} Tour Packages'!$4:$4, 0)
        ),
        0
      ),
      MATCH("Tour Code", '{INDEX} Tour Packages'!$4:$4, 0)
    ),
    "XXX"
  )
)
</f>
        <v/>
      </c>
      <c r="D818" s="36" t="str">
        <f t="shared" si="3"/>
        <v/>
      </c>
      <c r="E818" s="36" t="str">
        <f t="shared" si="4"/>
        <v/>
      </c>
      <c r="F818" s="37" t="str">
        <f t="shared" si="5"/>
        <v/>
      </c>
      <c r="G818" s="89"/>
      <c r="H818" s="89"/>
      <c r="I818" s="90"/>
      <c r="J818" s="40" t="str">
        <f t="shared" si="16"/>
        <v> </v>
      </c>
      <c r="K818" s="91"/>
      <c r="L818" s="55"/>
      <c r="M818" s="55"/>
      <c r="N818" s="91"/>
      <c r="O818" s="43" t="str">
        <f>IFERROR(__xludf.DUMMYFUNCTION("IF(N818="""","""",IFERROR(
  N818 + VALUE(REGEXEXTRACT(P818, ""(\d+)\s+Days"")),
  """"
)
)"),"")</f>
        <v/>
      </c>
      <c r="P818" s="43" t="str">
        <f t="array" ref="P818">IFERROR(
  INDEX(
    INDEX('{INDEX} Tour Packages'!$A:$ZZ, , MATCH(P$3, '{INDEX} Tour Packages'!$4:$4, 0)),
    MATCH(M818, INDEX('{INDEX} Tour Packages'!$A:$ZZ,0, MATCH("Tour Package Name", '{INDEX} Tour Packages'!$4:$4, 0)), 0)
  ),
"")
</f>
        <v/>
      </c>
      <c r="Q818" s="44" t="str">
        <f t="shared" si="7"/>
        <v/>
      </c>
      <c r="R818" s="44" t="str">
        <f>IFERROR(__xludf.DUMMYFUNCTION("IF(OR(ISBLANK(K818), ISBLANK(N818)), """", 
  LET(
    resDate, K818,
    tourDate, N818,
    monthCount, MAX(0, DATEDIF(resDate, tourDate - 3, ""M"") + 1),
    secondDates, ARRAYFORMULA(DATE(YEAR(resDate), MONTH(resDate) + SEQUENCE(monthCount), 2)),
    "&amp;"validDates, FILTER(secondDates, (secondDates &gt; resDate + 2) * (secondDates &lt;= tourDate - 3)),
    IF(ISERROR(validDates), 0, COUNTA(validDates))
  )
)
"),"")</f>
        <v/>
      </c>
      <c r="S818" s="44" t="str">
        <f t="shared" si="8"/>
        <v/>
      </c>
      <c r="T818" s="45" t="str">
        <f t="array" ref="T818">IF(ISBLANK(BO818),IFERROR(
  INDEX(
    INDEX('{INDEX} Payment Terms'!$A:$G, , MATCH(T$3, '{INDEX} Payment Terms'!$4:$4, 0)),
    MATCH(Q818, INDEX('{INDEX} Payment Terms'!$A:$G,0, MATCH("Payment Condition", '{INDEX} Payment Terms'!$4:$4, 0)), 0)
  ),
""),"Cancelled")
</f>
        <v/>
      </c>
      <c r="U818" s="46" t="b">
        <v>0</v>
      </c>
      <c r="V818" s="47" t="str">
        <f>IFERROR(__xludf.DUMMYFUNCTION("IF(OR(L818=""Duo Booking"", L818=""Group Booking""),
IF(U818=FALSE,"""",
    LET(
      bookingType, L818,
      tour, M818,
      mainFirst, H818,
      mainLast, I818,
      mainEmail, G818,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$L$4:L818, bookingType,
          $M$4:M818, tour,
          $H$4:H818, mainFirst,
          $I$4:I818, mainLast,
          $G$4:G818, mainEmail
        ),
        ""000""
      ),
  "&amp;"    baseID &amp; ""-"" &amp; memberNumber
    )
  ),
  """"
)
"),"")</f>
        <v/>
      </c>
      <c r="W818" s="48"/>
      <c r="X818" s="85" t="b">
        <v>0</v>
      </c>
      <c r="Y818" s="85" t="b">
        <v>0</v>
      </c>
      <c r="Z818" s="85" t="b">
        <v>0</v>
      </c>
      <c r="AA818" s="50"/>
      <c r="AB818" s="51"/>
      <c r="AC818" s="85" t="b">
        <v>0</v>
      </c>
      <c r="AD818" s="92"/>
      <c r="AE818" s="88"/>
      <c r="AF818" s="36" t="str">
        <f t="array" ref="AF818">IF(M818="","",INDEX(
      '{INDEX} Tour Packages'!$A:$ZP,
      MATCH($M818, '{INDEX} Tour Packages'!$A:$A, 0),
      MATCH(AF$3, '{INDEX} Tour Packages'!$4:$4, 0)
    ))</f>
        <v/>
      </c>
      <c r="AG818" s="36" t="str">
        <f t="array" ref="AG818">IF(M818="","",INDEX(
      '{INDEX} Tour Packages'!$A:$ZP,
      MATCH($M818, '{INDEX} Tour Packages'!$A:$A, 0),
      MATCH(AG$3, '{INDEX} Tour Packages'!$4:$4, 0)
    ))</f>
        <v/>
      </c>
      <c r="AH818" s="36" t="str">
        <f t="array" ref="AH818">IF(M818="","",INDEX(
      '{INDEX} Tour Packages'!$A:$ZP,
      MATCH($M818, '{INDEX} Tour Packages'!$A:$A, 0),
      MATCH(AH$3, '{INDEX} Tour Packages'!$4:$4, 0)
    ))</f>
        <v/>
      </c>
      <c r="AI818" s="54" t="str">
        <f t="shared" si="9"/>
        <v/>
      </c>
      <c r="AJ818" s="42"/>
      <c r="AK818" s="55"/>
      <c r="AL818" s="46" t="b">
        <v>0</v>
      </c>
      <c r="AM818" s="56"/>
      <c r="AN818" s="57" t="str">
        <f t="shared" si="10"/>
        <v/>
      </c>
      <c r="AO818" s="58" t="str">
        <f t="shared" si="11"/>
        <v/>
      </c>
      <c r="AP818" s="59"/>
      <c r="AQ818" s="60"/>
      <c r="AR818" s="61"/>
      <c r="AS818" s="61"/>
      <c r="AT818" s="61" t="str">
        <f>IFERROR(__xludf.DUMMYFUNCTION("IF( 
  OR($AJ818=""Full Payment"", ISBLANK($K818)),
  """",
  IF(
    OR(
      Q818=""Standard Booking, P1"",
      Q818=""Standard Booking, P2"",
      Q818=""Standard Booking, P3"",
      Q818=""Standard Booking, P4""
    ),
    LET(
      resDate,   $"&amp;"K818,
      tourDate,  $N818,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8" s="62" t="str">
        <f t="shared" si="12"/>
        <v/>
      </c>
      <c r="AV818" s="63"/>
      <c r="AW818" s="64"/>
      <c r="AX818" s="64"/>
      <c r="AY818" s="64"/>
      <c r="AZ818" s="64" t="str">
        <f>IFERROR(__xludf.DUMMYFUNCTION("IF(
  OR($AJ818=""Full Payment"",$AJ818=""P1"", ISBLANK($K818)),
  """",
  IF(
    OR(
      $Q818=""Standard Booking, P2"",
      $Q818=""Standard Booking, P3"",
      $Q818=""Standard Booking, P4""
    ),
    LET(
      resDate,   $K818,
      tourDate,"&amp;"  $N818,
      monthCount, DATEDIF(resDate, tourDate, ""M"") + 1,
      secondDates, ARRAYFORMULA(
        DATE(
          YEAR(resDate),
          MONTH(resDate) + SEQUENCE(monthCount),
          2
        )
      ),
      validDates, FILTER(
        sec"&amp;"ondDates,
        (secondDates &gt; resDate + 2) *
        (secondDates &lt;= tourDate - 3)
      ),
      IF(
        OR($AJ818=""P2"", $AJ818=""P3"", $AJ818=""P4""),
        IF(
          COUNTA(validDates) &lt; 2,
          """",
          TEXT(INDEX(validDates"&amp;", 2), ""mmm d, yyyy"")
        ),
        IF(
          COUNTA(validDates) &lt; 2,
          """",
          TEXTJOIN("", "", TRUE,
            TEXT(INDEX(validDates, 1), ""mmm d, yyyy""),
            TEXT(INDEX(validDates, 2), ""mmm d, yyyy"")
          )
 "&amp;"       )
      )
    ),
    """"
  )
)
"),"")</f>
        <v/>
      </c>
      <c r="BA818" s="65" t="str">
        <f t="shared" si="13"/>
        <v/>
      </c>
      <c r="BB818" s="63"/>
      <c r="BC818" s="64"/>
      <c r="BD818" s="64"/>
      <c r="BE818" s="64"/>
      <c r="BF818" s="64" t="str">
        <f>IFERROR(__xludf.DUMMYFUNCTION("IF(
  OR($AJ818=""Full Payment"",$AJ818=""P1"", $AJ818=""P2""),
  """",
  IF(
    AND(
      NOT(ISBLANK($K818)),
      OR(
        Q818=""Standard Booking, P3"",
        Q818=""Standard Booking, P4""
      )
    ),
    LET(
      resDate,   $K818,
      "&amp;"tourDate,  $N818,
      monthCount, DATEDIF(resDate, tourDate, ""M"") + 1,
      secondDates, ARRAYFORMULA(
        DATE(
          YEAR(resDate),
          MONTH(resDate) + SEQUENCE(monthCount),
          2
        )
      ),
      validDates, FILTER(
  "&amp;"      secondDates,
        (secondDates &gt; resDate + 2) *
        (secondDates &lt;= tourDate - 3)
      ),
      IF(
        $AJ818=""P4"",
        IF(
          COUNTA(validDates) &lt; 3,
          """",
          TEXT(INDEX(validDates, 3), ""mmm d, yyyy"")
  "&amp;"      ),
        IF(
          $AJ818=""P3"",
          IF(
            COUNTA(validDates) &lt; 3,
            """",
            TEXT(INDEX(validDates, 3), ""mmm d, yyyy"")
          ),
          IF(
            COUNTA(validDates) &lt; 3,
            """",
    "&amp;"        TEXTJOIN("", "", TRUE,
              TEXT(INDEX(validDates, 1), ""mmm d, yyyy""),
              TEXT(INDEX(validDates, 2), ""mmm d, yyyy""),
              TEXT(INDEX(validDates, 3), ""mmm d, yyyy"")
            )
          )
        )
      )
    "&amp;"),
    """"
  )
)
"),"")</f>
        <v/>
      </c>
      <c r="BG818" s="65" t="str">
        <f t="shared" si="14"/>
        <v/>
      </c>
      <c r="BH818" s="63"/>
      <c r="BI818" s="64"/>
      <c r="BJ818" s="64"/>
      <c r="BK818" s="64"/>
      <c r="BL818" s="64" t="str">
        <f>IFERROR(__xludf.DUMMYFUNCTION("IF(
  OR($AJ818=""Full Payment"",$AJ818=""P1"",$AJ818=""P2"",$AJ818=""P3""),
  """",
  IF(
    AND(
      NOT(ISBLANK($K818)),
      $Q818=""Standard Booking, P4""
    ),
    LET(
      resDate,   $K818,
      tourDate,  $N818,
      monthCount, DATEDIF(r"&amp;"esDate, tourDate, ""M"") + 1,
      secondDates, ARRAYFORMULA(
        DATE(
          YEAR(resDate),
          MONTH(resDate) + SEQUENCE(monthCount),
          2
        )
      ),
      validDates, FILTER(
        secondDates,
        (secondDates &gt; res"&amp;"Date + 2) *
        (secondDates &lt;= tourDate - 3)
      ),
      IF(
        $AJ818=""P4"",
        IF(
          COUNTA(validDates) &lt; 4,
          """",
          TEXT(
            INDEX(validDates, 4),
            ""mmm d, yyyy""
          )
        ),
"&amp;"        IF(
          COUNTA(validDates) &lt; 4,
          """",
          TEXTJOIN(
            "", "", TRUE,
            TEXT(INDEX(validDates, 1), ""mmm d, yyyy""),
            TEXT(INDEX(validDates, 2), ""mmm d, yyyy""),
            TEXT(INDEX(validDates"&amp;", 3), ""mmm d, yyyy""),
            TEXT(INDEX(validDates, 4), ""mmm d, yyyy"")
          )
        )
      )
    ),
    """"
  )
)
"),"")</f>
        <v/>
      </c>
      <c r="BM818" s="65" t="str">
        <f t="shared" si="15"/>
        <v/>
      </c>
      <c r="BN818" s="66"/>
      <c r="BO818" s="67"/>
      <c r="BP818" s="49" t="b">
        <v>0</v>
      </c>
      <c r="BQ818" s="49" t="b">
        <v>0</v>
      </c>
      <c r="BR818" s="68"/>
      <c r="BS818" s="69"/>
      <c r="BT818" s="70" t="b">
        <v>0</v>
      </c>
      <c r="BU818" s="71"/>
      <c r="BV818" s="72"/>
      <c r="BW818" s="86" t="b">
        <v>0</v>
      </c>
      <c r="BX818" s="87"/>
    </row>
    <row r="819">
      <c r="A819" s="35" t="str">
        <f t="shared" si="1"/>
        <v/>
      </c>
      <c r="B819" s="36" t="str">
        <f t="shared" si="2"/>
        <v/>
      </c>
      <c r="C819" s="36" t="str">
        <f t="array" ref="C819">IF(
  M819="",
  "",
  IFERROR(
    INDEX(
      '{INDEX} Tour Packages'!$A:$ZZ,
      MATCH(
        M819,
        INDEX(
          '{INDEX} Tour Packages'!$A:$ZZ,
          ,
          MATCH("Tour Package Name", '{INDEX} Tour Packages'!$4:$4, 0)
        ),
        0
      ),
      MATCH("Tour Code", '{INDEX} Tour Packages'!$4:$4, 0)
    ),
    "XXX"
  )
)
</f>
        <v/>
      </c>
      <c r="D819" s="36" t="str">
        <f t="shared" si="3"/>
        <v/>
      </c>
      <c r="E819" s="36" t="str">
        <f t="shared" si="4"/>
        <v/>
      </c>
      <c r="F819" s="37" t="str">
        <f t="shared" si="5"/>
        <v/>
      </c>
      <c r="G819" s="89"/>
      <c r="H819" s="89"/>
      <c r="I819" s="90"/>
      <c r="J819" s="40" t="str">
        <f t="shared" si="16"/>
        <v> </v>
      </c>
      <c r="K819" s="91"/>
      <c r="L819" s="55"/>
      <c r="M819" s="55"/>
      <c r="N819" s="91"/>
      <c r="O819" s="43" t="str">
        <f>IFERROR(__xludf.DUMMYFUNCTION("IF(N819="""","""",IFERROR(
  N819 + VALUE(REGEXEXTRACT(P819, ""(\d+)\s+Days"")),
  """"
)
)"),"")</f>
        <v/>
      </c>
      <c r="P819" s="43" t="str">
        <f t="array" ref="P819">IFERROR(
  INDEX(
    INDEX('{INDEX} Tour Packages'!$A:$ZZ, , MATCH(P$3, '{INDEX} Tour Packages'!$4:$4, 0)),
    MATCH(M819, INDEX('{INDEX} Tour Packages'!$A:$ZZ,0, MATCH("Tour Package Name", '{INDEX} Tour Packages'!$4:$4, 0)), 0)
  ),
"")
</f>
        <v/>
      </c>
      <c r="Q819" s="44" t="str">
        <f t="shared" si="7"/>
        <v/>
      </c>
      <c r="R819" s="44" t="str">
        <f>IFERROR(__xludf.DUMMYFUNCTION("IF(OR(ISBLANK(K819), ISBLANK(N819)), """", 
  LET(
    resDate, K819,
    tourDate, N819,
    monthCount, MAX(0, DATEDIF(resDate, tourDate - 3, ""M"") + 1),
    secondDates, ARRAYFORMULA(DATE(YEAR(resDate), MONTH(resDate) + SEQUENCE(monthCount), 2)),
    "&amp;"validDates, FILTER(secondDates, (secondDates &gt; resDate + 2) * (secondDates &lt;= tourDate - 3)),
    IF(ISERROR(validDates), 0, COUNTA(validDates))
  )
)
"),"")</f>
        <v/>
      </c>
      <c r="S819" s="44" t="str">
        <f t="shared" si="8"/>
        <v/>
      </c>
      <c r="T819" s="45" t="str">
        <f t="array" ref="T819">IF(ISBLANK(BO819),IFERROR(
  INDEX(
    INDEX('{INDEX} Payment Terms'!$A:$G, , MATCH(T$3, '{INDEX} Payment Terms'!$4:$4, 0)),
    MATCH(Q819, INDEX('{INDEX} Payment Terms'!$A:$G,0, MATCH("Payment Condition", '{INDEX} Payment Terms'!$4:$4, 0)), 0)
  ),
""),"Cancelled")
</f>
        <v/>
      </c>
      <c r="U819" s="46" t="b">
        <v>0</v>
      </c>
      <c r="V819" s="47" t="str">
        <f>IFERROR(__xludf.DUMMYFUNCTION("IF(OR(L819=""Duo Booking"", L819=""Group Booking""),
IF(U819=FALSE,"""",
    LET(
      bookingType, L819,
      tour, M819,
      mainFirst, H819,
      mainLast, I819,
      mainEmail, G819,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$L$4:L819, bookingType,
          $M$4:M819, tour,
          $H$4:H819, mainFirst,
          $I$4:I819, mainLast,
          $G$4:G819, mainEmail
        ),
        ""000""
      ),
  "&amp;"    baseID &amp; ""-"" &amp; memberNumber
    )
  ),
  """"
)
"),"")</f>
        <v/>
      </c>
      <c r="W819" s="48"/>
      <c r="X819" s="85" t="b">
        <v>0</v>
      </c>
      <c r="Y819" s="85" t="b">
        <v>0</v>
      </c>
      <c r="Z819" s="85" t="b">
        <v>0</v>
      </c>
      <c r="AA819" s="50"/>
      <c r="AB819" s="51"/>
      <c r="AC819" s="85" t="b">
        <v>0</v>
      </c>
      <c r="AD819" s="92"/>
      <c r="AE819" s="88"/>
      <c r="AF819" s="36" t="str">
        <f t="array" ref="AF819">IF(M819="","",INDEX(
      '{INDEX} Tour Packages'!$A:$ZP,
      MATCH($M819, '{INDEX} Tour Packages'!$A:$A, 0),
      MATCH(AF$3, '{INDEX} Tour Packages'!$4:$4, 0)
    ))</f>
        <v/>
      </c>
      <c r="AG819" s="36" t="str">
        <f t="array" ref="AG819">IF(M819="","",INDEX(
      '{INDEX} Tour Packages'!$A:$ZP,
      MATCH($M819, '{INDEX} Tour Packages'!$A:$A, 0),
      MATCH(AG$3, '{INDEX} Tour Packages'!$4:$4, 0)
    ))</f>
        <v/>
      </c>
      <c r="AH819" s="36" t="str">
        <f t="array" ref="AH819">IF(M819="","",INDEX(
      '{INDEX} Tour Packages'!$A:$ZP,
      MATCH($M819, '{INDEX} Tour Packages'!$A:$A, 0),
      MATCH(AH$3, '{INDEX} Tour Packages'!$4:$4, 0)
    ))</f>
        <v/>
      </c>
      <c r="AI819" s="54" t="str">
        <f t="shared" si="9"/>
        <v/>
      </c>
      <c r="AJ819" s="42"/>
      <c r="AK819" s="55"/>
      <c r="AL819" s="46" t="b">
        <v>0</v>
      </c>
      <c r="AM819" s="56"/>
      <c r="AN819" s="57" t="str">
        <f t="shared" si="10"/>
        <v/>
      </c>
      <c r="AO819" s="58" t="str">
        <f t="shared" si="11"/>
        <v/>
      </c>
      <c r="AP819" s="59"/>
      <c r="AQ819" s="60"/>
      <c r="AR819" s="61"/>
      <c r="AS819" s="61"/>
      <c r="AT819" s="61" t="str">
        <f>IFERROR(__xludf.DUMMYFUNCTION("IF( 
  OR($AJ819=""Full Payment"", ISBLANK($K819)),
  """",
  IF(
    OR(
      Q819=""Standard Booking, P1"",
      Q819=""Standard Booking, P2"",
      Q819=""Standard Booking, P3"",
      Q819=""Standard Booking, P4""
    ),
    LET(
      resDate,   $"&amp;"K819,
      tourDate,  $N819,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19" s="62" t="str">
        <f t="shared" si="12"/>
        <v/>
      </c>
      <c r="AV819" s="63"/>
      <c r="AW819" s="64"/>
      <c r="AX819" s="64"/>
      <c r="AY819" s="64"/>
      <c r="AZ819" s="64" t="str">
        <f>IFERROR(__xludf.DUMMYFUNCTION("IF(
  OR($AJ819=""Full Payment"",$AJ819=""P1"", ISBLANK($K819)),
  """",
  IF(
    OR(
      $Q819=""Standard Booking, P2"",
      $Q819=""Standard Booking, P3"",
      $Q819=""Standard Booking, P4""
    ),
    LET(
      resDate,   $K819,
      tourDate,"&amp;"  $N819,
      monthCount, DATEDIF(resDate, tourDate, ""M"") + 1,
      secondDates, ARRAYFORMULA(
        DATE(
          YEAR(resDate),
          MONTH(resDate) + SEQUENCE(monthCount),
          2
        )
      ),
      validDates, FILTER(
        sec"&amp;"ondDates,
        (secondDates &gt; resDate + 2) *
        (secondDates &lt;= tourDate - 3)
      ),
      IF(
        OR($AJ819=""P2"", $AJ819=""P3"", $AJ819=""P4""),
        IF(
          COUNTA(validDates) &lt; 2,
          """",
          TEXT(INDEX(validDates"&amp;", 2), ""mmm d, yyyy"")
        ),
        IF(
          COUNTA(validDates) &lt; 2,
          """",
          TEXTJOIN("", "", TRUE,
            TEXT(INDEX(validDates, 1), ""mmm d, yyyy""),
            TEXT(INDEX(validDates, 2), ""mmm d, yyyy"")
          )
 "&amp;"       )
      )
    ),
    """"
  )
)
"),"")</f>
        <v/>
      </c>
      <c r="BA819" s="65" t="str">
        <f t="shared" si="13"/>
        <v/>
      </c>
      <c r="BB819" s="63"/>
      <c r="BC819" s="64"/>
      <c r="BD819" s="64"/>
      <c r="BE819" s="64"/>
      <c r="BF819" s="64" t="str">
        <f>IFERROR(__xludf.DUMMYFUNCTION("IF(
  OR($AJ819=""Full Payment"",$AJ819=""P1"", $AJ819=""P2""),
  """",
  IF(
    AND(
      NOT(ISBLANK($K819)),
      OR(
        Q819=""Standard Booking, P3"",
        Q819=""Standard Booking, P4""
      )
    ),
    LET(
      resDate,   $K819,
      "&amp;"tourDate,  $N819,
      monthCount, DATEDIF(resDate, tourDate, ""M"") + 1,
      secondDates, ARRAYFORMULA(
        DATE(
          YEAR(resDate),
          MONTH(resDate) + SEQUENCE(monthCount),
          2
        )
      ),
      validDates, FILTER(
  "&amp;"      secondDates,
        (secondDates &gt; resDate + 2) *
        (secondDates &lt;= tourDate - 3)
      ),
      IF(
        $AJ819=""P4"",
        IF(
          COUNTA(validDates) &lt; 3,
          """",
          TEXT(INDEX(validDates, 3), ""mmm d, yyyy"")
  "&amp;"      ),
        IF(
          $AJ819=""P3"",
          IF(
            COUNTA(validDates) &lt; 3,
            """",
            TEXT(INDEX(validDates, 3), ""mmm d, yyyy"")
          ),
          IF(
            COUNTA(validDates) &lt; 3,
            """",
    "&amp;"        TEXTJOIN("", "", TRUE,
              TEXT(INDEX(validDates, 1), ""mmm d, yyyy""),
              TEXT(INDEX(validDates, 2), ""mmm d, yyyy""),
              TEXT(INDEX(validDates, 3), ""mmm d, yyyy"")
            )
          )
        )
      )
    "&amp;"),
    """"
  )
)
"),"")</f>
        <v/>
      </c>
      <c r="BG819" s="65" t="str">
        <f t="shared" si="14"/>
        <v/>
      </c>
      <c r="BH819" s="63"/>
      <c r="BI819" s="64"/>
      <c r="BJ819" s="64"/>
      <c r="BK819" s="64"/>
      <c r="BL819" s="64" t="str">
        <f>IFERROR(__xludf.DUMMYFUNCTION("IF(
  OR($AJ819=""Full Payment"",$AJ819=""P1"",$AJ819=""P2"",$AJ819=""P3""),
  """",
  IF(
    AND(
      NOT(ISBLANK($K819)),
      $Q819=""Standard Booking, P4""
    ),
    LET(
      resDate,   $K819,
      tourDate,  $N819,
      monthCount, DATEDIF(r"&amp;"esDate, tourDate, ""M"") + 1,
      secondDates, ARRAYFORMULA(
        DATE(
          YEAR(resDate),
          MONTH(resDate) + SEQUENCE(monthCount),
          2
        )
      ),
      validDates, FILTER(
        secondDates,
        (secondDates &gt; res"&amp;"Date + 2) *
        (secondDates &lt;= tourDate - 3)
      ),
      IF(
        $AJ819=""P4"",
        IF(
          COUNTA(validDates) &lt; 4,
          """",
          TEXT(
            INDEX(validDates, 4),
            ""mmm d, yyyy""
          )
        ),
"&amp;"        IF(
          COUNTA(validDates) &lt; 4,
          """",
          TEXTJOIN(
            "", "", TRUE,
            TEXT(INDEX(validDates, 1), ""mmm d, yyyy""),
            TEXT(INDEX(validDates, 2), ""mmm d, yyyy""),
            TEXT(INDEX(validDates"&amp;", 3), ""mmm d, yyyy""),
            TEXT(INDEX(validDates, 4), ""mmm d, yyyy"")
          )
        )
      )
    ),
    """"
  )
)
"),"")</f>
        <v/>
      </c>
      <c r="BM819" s="65" t="str">
        <f t="shared" si="15"/>
        <v/>
      </c>
      <c r="BN819" s="66"/>
      <c r="BO819" s="67"/>
      <c r="BP819" s="49" t="b">
        <v>0</v>
      </c>
      <c r="BQ819" s="49" t="b">
        <v>0</v>
      </c>
      <c r="BR819" s="68"/>
      <c r="BS819" s="69"/>
      <c r="BT819" s="70" t="b">
        <v>0</v>
      </c>
      <c r="BU819" s="71"/>
      <c r="BV819" s="72"/>
      <c r="BW819" s="86" t="b">
        <v>0</v>
      </c>
      <c r="BX819" s="87"/>
    </row>
    <row r="820">
      <c r="A820" s="35" t="str">
        <f t="shared" si="1"/>
        <v/>
      </c>
      <c r="B820" s="36" t="str">
        <f t="shared" si="2"/>
        <v/>
      </c>
      <c r="C820" s="36" t="str">
        <f t="array" ref="C820">IF(
  M820="",
  "",
  IFERROR(
    INDEX(
      '{INDEX} Tour Packages'!$A:$ZZ,
      MATCH(
        M820,
        INDEX(
          '{INDEX} Tour Packages'!$A:$ZZ,
          ,
          MATCH("Tour Package Name", '{INDEX} Tour Packages'!$4:$4, 0)
        ),
        0
      ),
      MATCH("Tour Code", '{INDEX} Tour Packages'!$4:$4, 0)
    ),
    "XXX"
  )
)
</f>
        <v/>
      </c>
      <c r="D820" s="36" t="str">
        <f t="shared" si="3"/>
        <v/>
      </c>
      <c r="E820" s="36" t="str">
        <f t="shared" si="4"/>
        <v/>
      </c>
      <c r="F820" s="37" t="str">
        <f t="shared" si="5"/>
        <v/>
      </c>
      <c r="G820" s="89"/>
      <c r="H820" s="89"/>
      <c r="I820" s="90"/>
      <c r="J820" s="40" t="str">
        <f t="shared" si="16"/>
        <v> </v>
      </c>
      <c r="K820" s="91"/>
      <c r="L820" s="55"/>
      <c r="M820" s="55"/>
      <c r="N820" s="91"/>
      <c r="O820" s="43" t="str">
        <f>IFERROR(__xludf.DUMMYFUNCTION("IF(N820="""","""",IFERROR(
  N820 + VALUE(REGEXEXTRACT(P820, ""(\d+)\s+Days"")),
  """"
)
)"),"")</f>
        <v/>
      </c>
      <c r="P820" s="43" t="str">
        <f t="array" ref="P820">IFERROR(
  INDEX(
    INDEX('{INDEX} Tour Packages'!$A:$ZZ, , MATCH(P$3, '{INDEX} Tour Packages'!$4:$4, 0)),
    MATCH(M820, INDEX('{INDEX} Tour Packages'!$A:$ZZ,0, MATCH("Tour Package Name", '{INDEX} Tour Packages'!$4:$4, 0)), 0)
  ),
"")
</f>
        <v/>
      </c>
      <c r="Q820" s="44" t="str">
        <f t="shared" si="7"/>
        <v/>
      </c>
      <c r="R820" s="44" t="str">
        <f>IFERROR(__xludf.DUMMYFUNCTION("IF(OR(ISBLANK(K820), ISBLANK(N820)), """", 
  LET(
    resDate, K820,
    tourDate, N820,
    monthCount, MAX(0, DATEDIF(resDate, tourDate - 3, ""M"") + 1),
    secondDates, ARRAYFORMULA(DATE(YEAR(resDate), MONTH(resDate) + SEQUENCE(monthCount), 2)),
    "&amp;"validDates, FILTER(secondDates, (secondDates &gt; resDate + 2) * (secondDates &lt;= tourDate - 3)),
    IF(ISERROR(validDates), 0, COUNTA(validDates))
  )
)
"),"")</f>
        <v/>
      </c>
      <c r="S820" s="44" t="str">
        <f t="shared" si="8"/>
        <v/>
      </c>
      <c r="T820" s="45" t="str">
        <f t="array" ref="T820">IF(ISBLANK(BO820),IFERROR(
  INDEX(
    INDEX('{INDEX} Payment Terms'!$A:$G, , MATCH(T$3, '{INDEX} Payment Terms'!$4:$4, 0)),
    MATCH(Q820, INDEX('{INDEX} Payment Terms'!$A:$G,0, MATCH("Payment Condition", '{INDEX} Payment Terms'!$4:$4, 0)), 0)
  ),
""),"Cancelled")
</f>
        <v/>
      </c>
      <c r="U820" s="46" t="b">
        <v>0</v>
      </c>
      <c r="V820" s="47" t="str">
        <f>IFERROR(__xludf.DUMMYFUNCTION("IF(OR(L820=""Duo Booking"", L820=""Group Booking""),
IF(U820=FALSE,"""",
    LET(
      bookingType, L820,
      tour, M820,
      mainFirst, H820,
      mainLast, I820,
      mainEmail, G820,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$L$4:L820, bookingType,
          $M$4:M820, tour,
          $H$4:H820, mainFirst,
          $I$4:I820, mainLast,
          $G$4:G820, mainEmail
        ),
        ""000""
      ),
  "&amp;"    baseID &amp; ""-"" &amp; memberNumber
    )
  ),
  """"
)
"),"")</f>
        <v/>
      </c>
      <c r="W820" s="48"/>
      <c r="X820" s="85" t="b">
        <v>0</v>
      </c>
      <c r="Y820" s="85" t="b">
        <v>0</v>
      </c>
      <c r="Z820" s="85" t="b">
        <v>0</v>
      </c>
      <c r="AA820" s="50"/>
      <c r="AB820" s="51"/>
      <c r="AC820" s="85" t="b">
        <v>0</v>
      </c>
      <c r="AD820" s="92"/>
      <c r="AE820" s="88"/>
      <c r="AF820" s="36" t="str">
        <f t="array" ref="AF820">IF(M820="","",INDEX(
      '{INDEX} Tour Packages'!$A:$ZP,
      MATCH($M820, '{INDEX} Tour Packages'!$A:$A, 0),
      MATCH(AF$3, '{INDEX} Tour Packages'!$4:$4, 0)
    ))</f>
        <v/>
      </c>
      <c r="AG820" s="36" t="str">
        <f t="array" ref="AG820">IF(M820="","",INDEX(
      '{INDEX} Tour Packages'!$A:$ZP,
      MATCH($M820, '{INDEX} Tour Packages'!$A:$A, 0),
      MATCH(AG$3, '{INDEX} Tour Packages'!$4:$4, 0)
    ))</f>
        <v/>
      </c>
      <c r="AH820" s="36" t="str">
        <f t="array" ref="AH820">IF(M820="","",INDEX(
      '{INDEX} Tour Packages'!$A:$ZP,
      MATCH($M820, '{INDEX} Tour Packages'!$A:$A, 0),
      MATCH(AH$3, '{INDEX} Tour Packages'!$4:$4, 0)
    ))</f>
        <v/>
      </c>
      <c r="AI820" s="54" t="str">
        <f t="shared" si="9"/>
        <v/>
      </c>
      <c r="AJ820" s="42"/>
      <c r="AK820" s="55"/>
      <c r="AL820" s="46" t="b">
        <v>0</v>
      </c>
      <c r="AM820" s="56"/>
      <c r="AN820" s="57" t="str">
        <f t="shared" si="10"/>
        <v/>
      </c>
      <c r="AO820" s="58" t="str">
        <f t="shared" si="11"/>
        <v/>
      </c>
      <c r="AP820" s="59"/>
      <c r="AQ820" s="60"/>
      <c r="AR820" s="61"/>
      <c r="AS820" s="61"/>
      <c r="AT820" s="61" t="str">
        <f>IFERROR(__xludf.DUMMYFUNCTION("IF( 
  OR($AJ820=""Full Payment"", ISBLANK($K820)),
  """",
  IF(
    OR(
      Q820=""Standard Booking, P1"",
      Q820=""Standard Booking, P2"",
      Q820=""Standard Booking, P3"",
      Q820=""Standard Booking, P4""
    ),
    LET(
      resDate,   $"&amp;"K820,
      tourDate,  $N820,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0" s="62" t="str">
        <f t="shared" si="12"/>
        <v/>
      </c>
      <c r="AV820" s="63"/>
      <c r="AW820" s="64"/>
      <c r="AX820" s="64"/>
      <c r="AY820" s="64"/>
      <c r="AZ820" s="64" t="str">
        <f>IFERROR(__xludf.DUMMYFUNCTION("IF(
  OR($AJ820=""Full Payment"",$AJ820=""P1"", ISBLANK($K820)),
  """",
  IF(
    OR(
      $Q820=""Standard Booking, P2"",
      $Q820=""Standard Booking, P3"",
      $Q820=""Standard Booking, P4""
    ),
    LET(
      resDate,   $K820,
      tourDate,"&amp;"  $N820,
      monthCount, DATEDIF(resDate, tourDate, ""M"") + 1,
      secondDates, ARRAYFORMULA(
        DATE(
          YEAR(resDate),
          MONTH(resDate) + SEQUENCE(monthCount),
          2
        )
      ),
      validDates, FILTER(
        sec"&amp;"ondDates,
        (secondDates &gt; resDate + 2) *
        (secondDates &lt;= tourDate - 3)
      ),
      IF(
        OR($AJ820=""P2"", $AJ820=""P3"", $AJ820=""P4""),
        IF(
          COUNTA(validDates) &lt; 2,
          """",
          TEXT(INDEX(validDates"&amp;", 2), ""mmm d, yyyy"")
        ),
        IF(
          COUNTA(validDates) &lt; 2,
          """",
          TEXTJOIN("", "", TRUE,
            TEXT(INDEX(validDates, 1), ""mmm d, yyyy""),
            TEXT(INDEX(validDates, 2), ""mmm d, yyyy"")
          )
 "&amp;"       )
      )
    ),
    """"
  )
)
"),"")</f>
        <v/>
      </c>
      <c r="BA820" s="65" t="str">
        <f t="shared" si="13"/>
        <v/>
      </c>
      <c r="BB820" s="63"/>
      <c r="BC820" s="64"/>
      <c r="BD820" s="64"/>
      <c r="BE820" s="64"/>
      <c r="BF820" s="64" t="str">
        <f>IFERROR(__xludf.DUMMYFUNCTION("IF(
  OR($AJ820=""Full Payment"",$AJ820=""P1"", $AJ820=""P2""),
  """",
  IF(
    AND(
      NOT(ISBLANK($K820)),
      OR(
        Q820=""Standard Booking, P3"",
        Q820=""Standard Booking, P4""
      )
    ),
    LET(
      resDate,   $K820,
      "&amp;"tourDate,  $N820,
      monthCount, DATEDIF(resDate, tourDate, ""M"") + 1,
      secondDates, ARRAYFORMULA(
        DATE(
          YEAR(resDate),
          MONTH(resDate) + SEQUENCE(monthCount),
          2
        )
      ),
      validDates, FILTER(
  "&amp;"      secondDates,
        (secondDates &gt; resDate + 2) *
        (secondDates &lt;= tourDate - 3)
      ),
      IF(
        $AJ820=""P4"",
        IF(
          COUNTA(validDates) &lt; 3,
          """",
          TEXT(INDEX(validDates, 3), ""mmm d, yyyy"")
  "&amp;"      ),
        IF(
          $AJ820=""P3"",
          IF(
            COUNTA(validDates) &lt; 3,
            """",
            TEXT(INDEX(validDates, 3), ""mmm d, yyyy"")
          ),
          IF(
            COUNTA(validDates) &lt; 3,
            """",
    "&amp;"        TEXTJOIN("", "", TRUE,
              TEXT(INDEX(validDates, 1), ""mmm d, yyyy""),
              TEXT(INDEX(validDates, 2), ""mmm d, yyyy""),
              TEXT(INDEX(validDates, 3), ""mmm d, yyyy"")
            )
          )
        )
      )
    "&amp;"),
    """"
  )
)
"),"")</f>
        <v/>
      </c>
      <c r="BG820" s="65" t="str">
        <f t="shared" si="14"/>
        <v/>
      </c>
      <c r="BH820" s="63"/>
      <c r="BI820" s="64"/>
      <c r="BJ820" s="64"/>
      <c r="BK820" s="64"/>
      <c r="BL820" s="64" t="str">
        <f>IFERROR(__xludf.DUMMYFUNCTION("IF(
  OR($AJ820=""Full Payment"",$AJ820=""P1"",$AJ820=""P2"",$AJ820=""P3""),
  """",
  IF(
    AND(
      NOT(ISBLANK($K820)),
      $Q820=""Standard Booking, P4""
    ),
    LET(
      resDate,   $K820,
      tourDate,  $N820,
      monthCount, DATEDIF(r"&amp;"esDate, tourDate, ""M"") + 1,
      secondDates, ARRAYFORMULA(
        DATE(
          YEAR(resDate),
          MONTH(resDate) + SEQUENCE(monthCount),
          2
        )
      ),
      validDates, FILTER(
        secondDates,
        (secondDates &gt; res"&amp;"Date + 2) *
        (secondDates &lt;= tourDate - 3)
      ),
      IF(
        $AJ820=""P4"",
        IF(
          COUNTA(validDates) &lt; 4,
          """",
          TEXT(
            INDEX(validDates, 4),
            ""mmm d, yyyy""
          )
        ),
"&amp;"        IF(
          COUNTA(validDates) &lt; 4,
          """",
          TEXTJOIN(
            "", "", TRUE,
            TEXT(INDEX(validDates, 1), ""mmm d, yyyy""),
            TEXT(INDEX(validDates, 2), ""mmm d, yyyy""),
            TEXT(INDEX(validDates"&amp;", 3), ""mmm d, yyyy""),
            TEXT(INDEX(validDates, 4), ""mmm d, yyyy"")
          )
        )
      )
    ),
    """"
  )
)
"),"")</f>
        <v/>
      </c>
      <c r="BM820" s="65" t="str">
        <f t="shared" si="15"/>
        <v/>
      </c>
      <c r="BN820" s="66"/>
      <c r="BO820" s="67"/>
      <c r="BP820" s="49" t="b">
        <v>0</v>
      </c>
      <c r="BQ820" s="49" t="b">
        <v>0</v>
      </c>
      <c r="BR820" s="68"/>
      <c r="BS820" s="69"/>
      <c r="BT820" s="70" t="b">
        <v>0</v>
      </c>
      <c r="BU820" s="71"/>
      <c r="BV820" s="72"/>
      <c r="BW820" s="86" t="b">
        <v>0</v>
      </c>
      <c r="BX820" s="87"/>
    </row>
    <row r="821">
      <c r="A821" s="35" t="str">
        <f t="shared" si="1"/>
        <v/>
      </c>
      <c r="B821" s="36" t="str">
        <f t="shared" si="2"/>
        <v/>
      </c>
      <c r="C821" s="36" t="str">
        <f t="array" ref="C821">IF(
  M821="",
  "",
  IFERROR(
    INDEX(
      '{INDEX} Tour Packages'!$A:$ZZ,
      MATCH(
        M821,
        INDEX(
          '{INDEX} Tour Packages'!$A:$ZZ,
          ,
          MATCH("Tour Package Name", '{INDEX} Tour Packages'!$4:$4, 0)
        ),
        0
      ),
      MATCH("Tour Code", '{INDEX} Tour Packages'!$4:$4, 0)
    ),
    "XXX"
  )
)
</f>
        <v/>
      </c>
      <c r="D821" s="36" t="str">
        <f t="shared" si="3"/>
        <v/>
      </c>
      <c r="E821" s="36" t="str">
        <f t="shared" si="4"/>
        <v/>
      </c>
      <c r="F821" s="37" t="str">
        <f t="shared" si="5"/>
        <v/>
      </c>
      <c r="G821" s="89"/>
      <c r="H821" s="89"/>
      <c r="I821" s="90"/>
      <c r="J821" s="40" t="str">
        <f t="shared" si="16"/>
        <v> </v>
      </c>
      <c r="K821" s="91"/>
      <c r="L821" s="55"/>
      <c r="M821" s="55"/>
      <c r="N821" s="91"/>
      <c r="O821" s="43" t="str">
        <f>IFERROR(__xludf.DUMMYFUNCTION("IF(N821="""","""",IFERROR(
  N821 + VALUE(REGEXEXTRACT(P821, ""(\d+)\s+Days"")),
  """"
)
)"),"")</f>
        <v/>
      </c>
      <c r="P821" s="43" t="str">
        <f t="array" ref="P821">IFERROR(
  INDEX(
    INDEX('{INDEX} Tour Packages'!$A:$ZZ, , MATCH(P$3, '{INDEX} Tour Packages'!$4:$4, 0)),
    MATCH(M821, INDEX('{INDEX} Tour Packages'!$A:$ZZ,0, MATCH("Tour Package Name", '{INDEX} Tour Packages'!$4:$4, 0)), 0)
  ),
"")
</f>
        <v/>
      </c>
      <c r="Q821" s="44" t="str">
        <f t="shared" si="7"/>
        <v/>
      </c>
      <c r="R821" s="44" t="str">
        <f>IFERROR(__xludf.DUMMYFUNCTION("IF(OR(ISBLANK(K821), ISBLANK(N821)), """", 
  LET(
    resDate, K821,
    tourDate, N821,
    monthCount, MAX(0, DATEDIF(resDate, tourDate - 3, ""M"") + 1),
    secondDates, ARRAYFORMULA(DATE(YEAR(resDate), MONTH(resDate) + SEQUENCE(monthCount), 2)),
    "&amp;"validDates, FILTER(secondDates, (secondDates &gt; resDate + 2) * (secondDates &lt;= tourDate - 3)),
    IF(ISERROR(validDates), 0, COUNTA(validDates))
  )
)
"),"")</f>
        <v/>
      </c>
      <c r="S821" s="44" t="str">
        <f t="shared" si="8"/>
        <v/>
      </c>
      <c r="T821" s="45" t="str">
        <f t="array" ref="T821">IF(ISBLANK(BO821),IFERROR(
  INDEX(
    INDEX('{INDEX} Payment Terms'!$A:$G, , MATCH(T$3, '{INDEX} Payment Terms'!$4:$4, 0)),
    MATCH(Q821, INDEX('{INDEX} Payment Terms'!$A:$G,0, MATCH("Payment Condition", '{INDEX} Payment Terms'!$4:$4, 0)), 0)
  ),
""),"Cancelled")
</f>
        <v/>
      </c>
      <c r="U821" s="46" t="b">
        <v>0</v>
      </c>
      <c r="V821" s="47" t="str">
        <f>IFERROR(__xludf.DUMMYFUNCTION("IF(OR(L821=""Duo Booking"", L821=""Group Booking""),
IF(U821=FALSE,"""",
    LET(
      bookingType, L821,
      tour, M821,
      mainFirst, H821,
      mainLast, I821,
      mainEmail, G821,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$L$4:L821, bookingType,
          $M$4:M821, tour,
          $H$4:H821, mainFirst,
          $I$4:I821, mainLast,
          $G$4:G821, mainEmail
        ),
        ""000""
      ),
  "&amp;"    baseID &amp; ""-"" &amp; memberNumber
    )
  ),
  """"
)
"),"")</f>
        <v/>
      </c>
      <c r="W821" s="48"/>
      <c r="X821" s="85" t="b">
        <v>0</v>
      </c>
      <c r="Y821" s="85" t="b">
        <v>0</v>
      </c>
      <c r="Z821" s="85" t="b">
        <v>0</v>
      </c>
      <c r="AA821" s="50"/>
      <c r="AB821" s="51"/>
      <c r="AC821" s="85" t="b">
        <v>0</v>
      </c>
      <c r="AD821" s="92"/>
      <c r="AE821" s="88"/>
      <c r="AF821" s="36" t="str">
        <f t="array" ref="AF821">IF(M821="","",INDEX(
      '{INDEX} Tour Packages'!$A:$ZP,
      MATCH($M821, '{INDEX} Tour Packages'!$A:$A, 0),
      MATCH(AF$3, '{INDEX} Tour Packages'!$4:$4, 0)
    ))</f>
        <v/>
      </c>
      <c r="AG821" s="36" t="str">
        <f t="array" ref="AG821">IF(M821="","",INDEX(
      '{INDEX} Tour Packages'!$A:$ZP,
      MATCH($M821, '{INDEX} Tour Packages'!$A:$A, 0),
      MATCH(AG$3, '{INDEX} Tour Packages'!$4:$4, 0)
    ))</f>
        <v/>
      </c>
      <c r="AH821" s="36" t="str">
        <f t="array" ref="AH821">IF(M821="","",INDEX(
      '{INDEX} Tour Packages'!$A:$ZP,
      MATCH($M821, '{INDEX} Tour Packages'!$A:$A, 0),
      MATCH(AH$3, '{INDEX} Tour Packages'!$4:$4, 0)
    ))</f>
        <v/>
      </c>
      <c r="AI821" s="54" t="str">
        <f t="shared" si="9"/>
        <v/>
      </c>
      <c r="AJ821" s="42"/>
      <c r="AK821" s="55"/>
      <c r="AL821" s="46" t="b">
        <v>0</v>
      </c>
      <c r="AM821" s="56"/>
      <c r="AN821" s="57" t="str">
        <f t="shared" si="10"/>
        <v/>
      </c>
      <c r="AO821" s="58" t="str">
        <f t="shared" si="11"/>
        <v/>
      </c>
      <c r="AP821" s="59"/>
      <c r="AQ821" s="60"/>
      <c r="AR821" s="61"/>
      <c r="AS821" s="61"/>
      <c r="AT821" s="61" t="str">
        <f>IFERROR(__xludf.DUMMYFUNCTION("IF( 
  OR($AJ821=""Full Payment"", ISBLANK($K821)),
  """",
  IF(
    OR(
      Q821=""Standard Booking, P1"",
      Q821=""Standard Booking, P2"",
      Q821=""Standard Booking, P3"",
      Q821=""Standard Booking, P4""
    ),
    LET(
      resDate,   $"&amp;"K821,
      tourDate,  $N821,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1" s="62" t="str">
        <f t="shared" si="12"/>
        <v/>
      </c>
      <c r="AV821" s="63"/>
      <c r="AW821" s="64"/>
      <c r="AX821" s="64"/>
      <c r="AY821" s="64"/>
      <c r="AZ821" s="64" t="str">
        <f>IFERROR(__xludf.DUMMYFUNCTION("IF(
  OR($AJ821=""Full Payment"",$AJ821=""P1"", ISBLANK($K821)),
  """",
  IF(
    OR(
      $Q821=""Standard Booking, P2"",
      $Q821=""Standard Booking, P3"",
      $Q821=""Standard Booking, P4""
    ),
    LET(
      resDate,   $K821,
      tourDate,"&amp;"  $N821,
      monthCount, DATEDIF(resDate, tourDate, ""M"") + 1,
      secondDates, ARRAYFORMULA(
        DATE(
          YEAR(resDate),
          MONTH(resDate) + SEQUENCE(monthCount),
          2
        )
      ),
      validDates, FILTER(
        sec"&amp;"ondDates,
        (secondDates &gt; resDate + 2) *
        (secondDates &lt;= tourDate - 3)
      ),
      IF(
        OR($AJ821=""P2"", $AJ821=""P3"", $AJ821=""P4""),
        IF(
          COUNTA(validDates) &lt; 2,
          """",
          TEXT(INDEX(validDates"&amp;", 2), ""mmm d, yyyy"")
        ),
        IF(
          COUNTA(validDates) &lt; 2,
          """",
          TEXTJOIN("", "", TRUE,
            TEXT(INDEX(validDates, 1), ""mmm d, yyyy""),
            TEXT(INDEX(validDates, 2), ""mmm d, yyyy"")
          )
 "&amp;"       )
      )
    ),
    """"
  )
)
"),"")</f>
        <v/>
      </c>
      <c r="BA821" s="65" t="str">
        <f t="shared" si="13"/>
        <v/>
      </c>
      <c r="BB821" s="63"/>
      <c r="BC821" s="64"/>
      <c r="BD821" s="64"/>
      <c r="BE821" s="64"/>
      <c r="BF821" s="64" t="str">
        <f>IFERROR(__xludf.DUMMYFUNCTION("IF(
  OR($AJ821=""Full Payment"",$AJ821=""P1"", $AJ821=""P2""),
  """",
  IF(
    AND(
      NOT(ISBLANK($K821)),
      OR(
        Q821=""Standard Booking, P3"",
        Q821=""Standard Booking, P4""
      )
    ),
    LET(
      resDate,   $K821,
      "&amp;"tourDate,  $N821,
      monthCount, DATEDIF(resDate, tourDate, ""M"") + 1,
      secondDates, ARRAYFORMULA(
        DATE(
          YEAR(resDate),
          MONTH(resDate) + SEQUENCE(monthCount),
          2
        )
      ),
      validDates, FILTER(
  "&amp;"      secondDates,
        (secondDates &gt; resDate + 2) *
        (secondDates &lt;= tourDate - 3)
      ),
      IF(
        $AJ821=""P4"",
        IF(
          COUNTA(validDates) &lt; 3,
          """",
          TEXT(INDEX(validDates, 3), ""mmm d, yyyy"")
  "&amp;"      ),
        IF(
          $AJ821=""P3"",
          IF(
            COUNTA(validDates) &lt; 3,
            """",
            TEXT(INDEX(validDates, 3), ""mmm d, yyyy"")
          ),
          IF(
            COUNTA(validDates) &lt; 3,
            """",
    "&amp;"        TEXTJOIN("", "", TRUE,
              TEXT(INDEX(validDates, 1), ""mmm d, yyyy""),
              TEXT(INDEX(validDates, 2), ""mmm d, yyyy""),
              TEXT(INDEX(validDates, 3), ""mmm d, yyyy"")
            )
          )
        )
      )
    "&amp;"),
    """"
  )
)
"),"")</f>
        <v/>
      </c>
      <c r="BG821" s="65" t="str">
        <f t="shared" si="14"/>
        <v/>
      </c>
      <c r="BH821" s="63"/>
      <c r="BI821" s="64"/>
      <c r="BJ821" s="64"/>
      <c r="BK821" s="64"/>
      <c r="BL821" s="64" t="str">
        <f>IFERROR(__xludf.DUMMYFUNCTION("IF(
  OR($AJ821=""Full Payment"",$AJ821=""P1"",$AJ821=""P2"",$AJ821=""P3""),
  """",
  IF(
    AND(
      NOT(ISBLANK($K821)),
      $Q821=""Standard Booking, P4""
    ),
    LET(
      resDate,   $K821,
      tourDate,  $N821,
      monthCount, DATEDIF(r"&amp;"esDate, tourDate, ""M"") + 1,
      secondDates, ARRAYFORMULA(
        DATE(
          YEAR(resDate),
          MONTH(resDate) + SEQUENCE(monthCount),
          2
        )
      ),
      validDates, FILTER(
        secondDates,
        (secondDates &gt; res"&amp;"Date + 2) *
        (secondDates &lt;= tourDate - 3)
      ),
      IF(
        $AJ821=""P4"",
        IF(
          COUNTA(validDates) &lt; 4,
          """",
          TEXT(
            INDEX(validDates, 4),
            ""mmm d, yyyy""
          )
        ),
"&amp;"        IF(
          COUNTA(validDates) &lt; 4,
          """",
          TEXTJOIN(
            "", "", TRUE,
            TEXT(INDEX(validDates, 1), ""mmm d, yyyy""),
            TEXT(INDEX(validDates, 2), ""mmm d, yyyy""),
            TEXT(INDEX(validDates"&amp;", 3), ""mmm d, yyyy""),
            TEXT(INDEX(validDates, 4), ""mmm d, yyyy"")
          )
        )
      )
    ),
    """"
  )
)
"),"")</f>
        <v/>
      </c>
      <c r="BM821" s="65" t="str">
        <f t="shared" si="15"/>
        <v/>
      </c>
      <c r="BN821" s="66"/>
      <c r="BO821" s="67"/>
      <c r="BP821" s="49" t="b">
        <v>0</v>
      </c>
      <c r="BQ821" s="49" t="b">
        <v>0</v>
      </c>
      <c r="BR821" s="68"/>
      <c r="BS821" s="69"/>
      <c r="BT821" s="70" t="b">
        <v>0</v>
      </c>
      <c r="BU821" s="71"/>
      <c r="BV821" s="72"/>
      <c r="BW821" s="86" t="b">
        <v>0</v>
      </c>
      <c r="BX821" s="87"/>
    </row>
    <row r="822">
      <c r="A822" s="35" t="str">
        <f t="shared" si="1"/>
        <v/>
      </c>
      <c r="B822" s="36" t="str">
        <f t="shared" si="2"/>
        <v/>
      </c>
      <c r="C822" s="36" t="str">
        <f t="array" ref="C822">IF(
  M822="",
  "",
  IFERROR(
    INDEX(
      '{INDEX} Tour Packages'!$A:$ZZ,
      MATCH(
        M822,
        INDEX(
          '{INDEX} Tour Packages'!$A:$ZZ,
          ,
          MATCH("Tour Package Name", '{INDEX} Tour Packages'!$4:$4, 0)
        ),
        0
      ),
      MATCH("Tour Code", '{INDEX} Tour Packages'!$4:$4, 0)
    ),
    "XXX"
  )
)
</f>
        <v/>
      </c>
      <c r="D822" s="36" t="str">
        <f t="shared" si="3"/>
        <v/>
      </c>
      <c r="E822" s="36" t="str">
        <f t="shared" si="4"/>
        <v/>
      </c>
      <c r="F822" s="37" t="str">
        <f t="shared" si="5"/>
        <v/>
      </c>
      <c r="G822" s="89"/>
      <c r="H822" s="89"/>
      <c r="I822" s="90"/>
      <c r="J822" s="40" t="str">
        <f t="shared" si="16"/>
        <v> </v>
      </c>
      <c r="K822" s="91"/>
      <c r="L822" s="55"/>
      <c r="M822" s="55"/>
      <c r="N822" s="91"/>
      <c r="O822" s="43" t="str">
        <f>IFERROR(__xludf.DUMMYFUNCTION("IF(N822="""","""",IFERROR(
  N822 + VALUE(REGEXEXTRACT(P822, ""(\d+)\s+Days"")),
  """"
)
)"),"")</f>
        <v/>
      </c>
      <c r="P822" s="43" t="str">
        <f t="array" ref="P822">IFERROR(
  INDEX(
    INDEX('{INDEX} Tour Packages'!$A:$ZZ, , MATCH(P$3, '{INDEX} Tour Packages'!$4:$4, 0)),
    MATCH(M822, INDEX('{INDEX} Tour Packages'!$A:$ZZ,0, MATCH("Tour Package Name", '{INDEX} Tour Packages'!$4:$4, 0)), 0)
  ),
"")
</f>
        <v/>
      </c>
      <c r="Q822" s="44" t="str">
        <f t="shared" si="7"/>
        <v/>
      </c>
      <c r="R822" s="44" t="str">
        <f>IFERROR(__xludf.DUMMYFUNCTION("IF(OR(ISBLANK(K822), ISBLANK(N822)), """", 
  LET(
    resDate, K822,
    tourDate, N822,
    monthCount, MAX(0, DATEDIF(resDate, tourDate - 3, ""M"") + 1),
    secondDates, ARRAYFORMULA(DATE(YEAR(resDate), MONTH(resDate) + SEQUENCE(monthCount), 2)),
    "&amp;"validDates, FILTER(secondDates, (secondDates &gt; resDate + 2) * (secondDates &lt;= tourDate - 3)),
    IF(ISERROR(validDates), 0, COUNTA(validDates))
  )
)
"),"")</f>
        <v/>
      </c>
      <c r="S822" s="44" t="str">
        <f t="shared" si="8"/>
        <v/>
      </c>
      <c r="T822" s="45" t="str">
        <f t="array" ref="T822">IF(ISBLANK(BO822),IFERROR(
  INDEX(
    INDEX('{INDEX} Payment Terms'!$A:$G, , MATCH(T$3, '{INDEX} Payment Terms'!$4:$4, 0)),
    MATCH(Q822, INDEX('{INDEX} Payment Terms'!$A:$G,0, MATCH("Payment Condition", '{INDEX} Payment Terms'!$4:$4, 0)), 0)
  ),
""),"Cancelled")
</f>
        <v/>
      </c>
      <c r="U822" s="46" t="b">
        <v>0</v>
      </c>
      <c r="V822" s="47" t="str">
        <f>IFERROR(__xludf.DUMMYFUNCTION("IF(OR(L822=""Duo Booking"", L822=""Group Booking""),
IF(U822=FALSE,"""",
    LET(
      bookingType, L822,
      tour, M822,
      mainFirst, H822,
      mainLast, I822,
      mainEmail, G822,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$L$4:L822, bookingType,
          $M$4:M822, tour,
          $H$4:H822, mainFirst,
          $I$4:I822, mainLast,
          $G$4:G822, mainEmail
        ),
        ""000""
      ),
  "&amp;"    baseID &amp; ""-"" &amp; memberNumber
    )
  ),
  """"
)
"),"")</f>
        <v/>
      </c>
      <c r="W822" s="48"/>
      <c r="X822" s="85" t="b">
        <v>0</v>
      </c>
      <c r="Y822" s="85" t="b">
        <v>0</v>
      </c>
      <c r="Z822" s="85" t="b">
        <v>0</v>
      </c>
      <c r="AA822" s="50"/>
      <c r="AB822" s="51"/>
      <c r="AC822" s="85" t="b">
        <v>0</v>
      </c>
      <c r="AD822" s="92"/>
      <c r="AE822" s="88"/>
      <c r="AF822" s="36" t="str">
        <f t="array" ref="AF822">IF(M822="","",INDEX(
      '{INDEX} Tour Packages'!$A:$ZP,
      MATCH($M822, '{INDEX} Tour Packages'!$A:$A, 0),
      MATCH(AF$3, '{INDEX} Tour Packages'!$4:$4, 0)
    ))</f>
        <v/>
      </c>
      <c r="AG822" s="36" t="str">
        <f t="array" ref="AG822">IF(M822="","",INDEX(
      '{INDEX} Tour Packages'!$A:$ZP,
      MATCH($M822, '{INDEX} Tour Packages'!$A:$A, 0),
      MATCH(AG$3, '{INDEX} Tour Packages'!$4:$4, 0)
    ))</f>
        <v/>
      </c>
      <c r="AH822" s="36" t="str">
        <f t="array" ref="AH822">IF(M822="","",INDEX(
      '{INDEX} Tour Packages'!$A:$ZP,
      MATCH($M822, '{INDEX} Tour Packages'!$A:$A, 0),
      MATCH(AH$3, '{INDEX} Tour Packages'!$4:$4, 0)
    ))</f>
        <v/>
      </c>
      <c r="AI822" s="54" t="str">
        <f t="shared" si="9"/>
        <v/>
      </c>
      <c r="AJ822" s="42"/>
      <c r="AK822" s="55"/>
      <c r="AL822" s="46" t="b">
        <v>0</v>
      </c>
      <c r="AM822" s="56"/>
      <c r="AN822" s="57" t="str">
        <f t="shared" si="10"/>
        <v/>
      </c>
      <c r="AO822" s="58" t="str">
        <f t="shared" si="11"/>
        <v/>
      </c>
      <c r="AP822" s="59"/>
      <c r="AQ822" s="60"/>
      <c r="AR822" s="61"/>
      <c r="AS822" s="61"/>
      <c r="AT822" s="61" t="str">
        <f>IFERROR(__xludf.DUMMYFUNCTION("IF( 
  OR($AJ822=""Full Payment"", ISBLANK($K822)),
  """",
  IF(
    OR(
      Q822=""Standard Booking, P1"",
      Q822=""Standard Booking, P2"",
      Q822=""Standard Booking, P3"",
      Q822=""Standard Booking, P4""
    ),
    LET(
      resDate,   $"&amp;"K822,
      tourDate,  $N822,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2" s="62" t="str">
        <f t="shared" si="12"/>
        <v/>
      </c>
      <c r="AV822" s="63"/>
      <c r="AW822" s="64"/>
      <c r="AX822" s="64"/>
      <c r="AY822" s="64"/>
      <c r="AZ822" s="64" t="str">
        <f>IFERROR(__xludf.DUMMYFUNCTION("IF(
  OR($AJ822=""Full Payment"",$AJ822=""P1"", ISBLANK($K822)),
  """",
  IF(
    OR(
      $Q822=""Standard Booking, P2"",
      $Q822=""Standard Booking, P3"",
      $Q822=""Standard Booking, P4""
    ),
    LET(
      resDate,   $K822,
      tourDate,"&amp;"  $N822,
      monthCount, DATEDIF(resDate, tourDate, ""M"") + 1,
      secondDates, ARRAYFORMULA(
        DATE(
          YEAR(resDate),
          MONTH(resDate) + SEQUENCE(monthCount),
          2
        )
      ),
      validDates, FILTER(
        sec"&amp;"ondDates,
        (secondDates &gt; resDate + 2) *
        (secondDates &lt;= tourDate - 3)
      ),
      IF(
        OR($AJ822=""P2"", $AJ822=""P3"", $AJ822=""P4""),
        IF(
          COUNTA(validDates) &lt; 2,
          """",
          TEXT(INDEX(validDates"&amp;", 2), ""mmm d, yyyy"")
        ),
        IF(
          COUNTA(validDates) &lt; 2,
          """",
          TEXTJOIN("", "", TRUE,
            TEXT(INDEX(validDates, 1), ""mmm d, yyyy""),
            TEXT(INDEX(validDates, 2), ""mmm d, yyyy"")
          )
 "&amp;"       )
      )
    ),
    """"
  )
)
"),"")</f>
        <v/>
      </c>
      <c r="BA822" s="65" t="str">
        <f t="shared" si="13"/>
        <v/>
      </c>
      <c r="BB822" s="63"/>
      <c r="BC822" s="64"/>
      <c r="BD822" s="64"/>
      <c r="BE822" s="64"/>
      <c r="BF822" s="64" t="str">
        <f>IFERROR(__xludf.DUMMYFUNCTION("IF(
  OR($AJ822=""Full Payment"",$AJ822=""P1"", $AJ822=""P2""),
  """",
  IF(
    AND(
      NOT(ISBLANK($K822)),
      OR(
        Q822=""Standard Booking, P3"",
        Q822=""Standard Booking, P4""
      )
    ),
    LET(
      resDate,   $K822,
      "&amp;"tourDate,  $N822,
      monthCount, DATEDIF(resDate, tourDate, ""M"") + 1,
      secondDates, ARRAYFORMULA(
        DATE(
          YEAR(resDate),
          MONTH(resDate) + SEQUENCE(monthCount),
          2
        )
      ),
      validDates, FILTER(
  "&amp;"      secondDates,
        (secondDates &gt; resDate + 2) *
        (secondDates &lt;= tourDate - 3)
      ),
      IF(
        $AJ822=""P4"",
        IF(
          COUNTA(validDates) &lt; 3,
          """",
          TEXT(INDEX(validDates, 3), ""mmm d, yyyy"")
  "&amp;"      ),
        IF(
          $AJ822=""P3"",
          IF(
            COUNTA(validDates) &lt; 3,
            """",
            TEXT(INDEX(validDates, 3), ""mmm d, yyyy"")
          ),
          IF(
            COUNTA(validDates) &lt; 3,
            """",
    "&amp;"        TEXTJOIN("", "", TRUE,
              TEXT(INDEX(validDates, 1), ""mmm d, yyyy""),
              TEXT(INDEX(validDates, 2), ""mmm d, yyyy""),
              TEXT(INDEX(validDates, 3), ""mmm d, yyyy"")
            )
          )
        )
      )
    "&amp;"),
    """"
  )
)
"),"")</f>
        <v/>
      </c>
      <c r="BG822" s="65" t="str">
        <f t="shared" si="14"/>
        <v/>
      </c>
      <c r="BH822" s="63"/>
      <c r="BI822" s="64"/>
      <c r="BJ822" s="64"/>
      <c r="BK822" s="64"/>
      <c r="BL822" s="64" t="str">
        <f>IFERROR(__xludf.DUMMYFUNCTION("IF(
  OR($AJ822=""Full Payment"",$AJ822=""P1"",$AJ822=""P2"",$AJ822=""P3""),
  """",
  IF(
    AND(
      NOT(ISBLANK($K822)),
      $Q822=""Standard Booking, P4""
    ),
    LET(
      resDate,   $K822,
      tourDate,  $N822,
      monthCount, DATEDIF(r"&amp;"esDate, tourDate, ""M"") + 1,
      secondDates, ARRAYFORMULA(
        DATE(
          YEAR(resDate),
          MONTH(resDate) + SEQUENCE(monthCount),
          2
        )
      ),
      validDates, FILTER(
        secondDates,
        (secondDates &gt; res"&amp;"Date + 2) *
        (secondDates &lt;= tourDate - 3)
      ),
      IF(
        $AJ822=""P4"",
        IF(
          COUNTA(validDates) &lt; 4,
          """",
          TEXT(
            INDEX(validDates, 4),
            ""mmm d, yyyy""
          )
        ),
"&amp;"        IF(
          COUNTA(validDates) &lt; 4,
          """",
          TEXTJOIN(
            "", "", TRUE,
            TEXT(INDEX(validDates, 1), ""mmm d, yyyy""),
            TEXT(INDEX(validDates, 2), ""mmm d, yyyy""),
            TEXT(INDEX(validDates"&amp;", 3), ""mmm d, yyyy""),
            TEXT(INDEX(validDates, 4), ""mmm d, yyyy"")
          )
        )
      )
    ),
    """"
  )
)
"),"")</f>
        <v/>
      </c>
      <c r="BM822" s="65" t="str">
        <f t="shared" si="15"/>
        <v/>
      </c>
      <c r="BN822" s="66"/>
      <c r="BO822" s="67"/>
      <c r="BP822" s="49" t="b">
        <v>0</v>
      </c>
      <c r="BQ822" s="49" t="b">
        <v>0</v>
      </c>
      <c r="BR822" s="68"/>
      <c r="BS822" s="69"/>
      <c r="BT822" s="70" t="b">
        <v>0</v>
      </c>
      <c r="BU822" s="71"/>
      <c r="BV822" s="72"/>
      <c r="BW822" s="86" t="b">
        <v>0</v>
      </c>
      <c r="BX822" s="87"/>
    </row>
    <row r="823">
      <c r="A823" s="35" t="str">
        <f t="shared" si="1"/>
        <v/>
      </c>
      <c r="B823" s="36" t="str">
        <f t="shared" si="2"/>
        <v/>
      </c>
      <c r="C823" s="36" t="str">
        <f t="array" ref="C823">IF(
  M823="",
  "",
  IFERROR(
    INDEX(
      '{INDEX} Tour Packages'!$A:$ZZ,
      MATCH(
        M823,
        INDEX(
          '{INDEX} Tour Packages'!$A:$ZZ,
          ,
          MATCH("Tour Package Name", '{INDEX} Tour Packages'!$4:$4, 0)
        ),
        0
      ),
      MATCH("Tour Code", '{INDEX} Tour Packages'!$4:$4, 0)
    ),
    "XXX"
  )
)
</f>
        <v/>
      </c>
      <c r="D823" s="36" t="str">
        <f t="shared" si="3"/>
        <v/>
      </c>
      <c r="E823" s="36" t="str">
        <f t="shared" si="4"/>
        <v/>
      </c>
      <c r="F823" s="37" t="str">
        <f t="shared" si="5"/>
        <v/>
      </c>
      <c r="G823" s="89"/>
      <c r="H823" s="89"/>
      <c r="I823" s="90"/>
      <c r="J823" s="40" t="str">
        <f t="shared" si="16"/>
        <v> </v>
      </c>
      <c r="K823" s="91"/>
      <c r="L823" s="55"/>
      <c r="M823" s="55"/>
      <c r="N823" s="91"/>
      <c r="O823" s="43" t="str">
        <f>IFERROR(__xludf.DUMMYFUNCTION("IF(N823="""","""",IFERROR(
  N823 + VALUE(REGEXEXTRACT(P823, ""(\d+)\s+Days"")),
  """"
)
)"),"")</f>
        <v/>
      </c>
      <c r="P823" s="43" t="str">
        <f t="array" ref="P823">IFERROR(
  INDEX(
    INDEX('{INDEX} Tour Packages'!$A:$ZZ, , MATCH(P$3, '{INDEX} Tour Packages'!$4:$4, 0)),
    MATCH(M823, INDEX('{INDEX} Tour Packages'!$A:$ZZ,0, MATCH("Tour Package Name", '{INDEX} Tour Packages'!$4:$4, 0)), 0)
  ),
"")
</f>
        <v/>
      </c>
      <c r="Q823" s="44" t="str">
        <f t="shared" si="7"/>
        <v/>
      </c>
      <c r="R823" s="44" t="str">
        <f>IFERROR(__xludf.DUMMYFUNCTION("IF(OR(ISBLANK(K823), ISBLANK(N823)), """", 
  LET(
    resDate, K823,
    tourDate, N823,
    monthCount, MAX(0, DATEDIF(resDate, tourDate - 3, ""M"") + 1),
    secondDates, ARRAYFORMULA(DATE(YEAR(resDate), MONTH(resDate) + SEQUENCE(monthCount), 2)),
    "&amp;"validDates, FILTER(secondDates, (secondDates &gt; resDate + 2) * (secondDates &lt;= tourDate - 3)),
    IF(ISERROR(validDates), 0, COUNTA(validDates))
  )
)
"),"")</f>
        <v/>
      </c>
      <c r="S823" s="44" t="str">
        <f t="shared" si="8"/>
        <v/>
      </c>
      <c r="T823" s="45" t="str">
        <f t="array" ref="T823">IF(ISBLANK(BO823),IFERROR(
  INDEX(
    INDEX('{INDEX} Payment Terms'!$A:$G, , MATCH(T$3, '{INDEX} Payment Terms'!$4:$4, 0)),
    MATCH(Q823, INDEX('{INDEX} Payment Terms'!$A:$G,0, MATCH("Payment Condition", '{INDEX} Payment Terms'!$4:$4, 0)), 0)
  ),
""),"Cancelled")
</f>
        <v/>
      </c>
      <c r="U823" s="46" t="b">
        <v>0</v>
      </c>
      <c r="V823" s="47" t="str">
        <f>IFERROR(__xludf.DUMMYFUNCTION("IF(OR(L823=""Duo Booking"", L823=""Group Booking""),
IF(U823=FALSE,"""",
    LET(
      bookingType, L823,
      tour, M823,
      mainFirst, H823,
      mainLast, I823,
      mainEmail, G823,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$L$4:L823, bookingType,
          $M$4:M823, tour,
          $H$4:H823, mainFirst,
          $I$4:I823, mainLast,
          $G$4:G823, mainEmail
        ),
        ""000""
      ),
  "&amp;"    baseID &amp; ""-"" &amp; memberNumber
    )
  ),
  """"
)
"),"")</f>
        <v/>
      </c>
      <c r="W823" s="48"/>
      <c r="X823" s="85" t="b">
        <v>0</v>
      </c>
      <c r="Y823" s="85" t="b">
        <v>0</v>
      </c>
      <c r="Z823" s="85" t="b">
        <v>0</v>
      </c>
      <c r="AA823" s="50"/>
      <c r="AB823" s="51"/>
      <c r="AC823" s="85" t="b">
        <v>0</v>
      </c>
      <c r="AD823" s="92"/>
      <c r="AE823" s="88"/>
      <c r="AF823" s="36" t="str">
        <f t="array" ref="AF823">IF(M823="","",INDEX(
      '{INDEX} Tour Packages'!$A:$ZP,
      MATCH($M823, '{INDEX} Tour Packages'!$A:$A, 0),
      MATCH(AF$3, '{INDEX} Tour Packages'!$4:$4, 0)
    ))</f>
        <v/>
      </c>
      <c r="AG823" s="36" t="str">
        <f t="array" ref="AG823">IF(M823="","",INDEX(
      '{INDEX} Tour Packages'!$A:$ZP,
      MATCH($M823, '{INDEX} Tour Packages'!$A:$A, 0),
      MATCH(AG$3, '{INDEX} Tour Packages'!$4:$4, 0)
    ))</f>
        <v/>
      </c>
      <c r="AH823" s="36" t="str">
        <f t="array" ref="AH823">IF(M823="","",INDEX(
      '{INDEX} Tour Packages'!$A:$ZP,
      MATCH($M823, '{INDEX} Tour Packages'!$A:$A, 0),
      MATCH(AH$3, '{INDEX} Tour Packages'!$4:$4, 0)
    ))</f>
        <v/>
      </c>
      <c r="AI823" s="54" t="str">
        <f t="shared" si="9"/>
        <v/>
      </c>
      <c r="AJ823" s="42"/>
      <c r="AK823" s="55"/>
      <c r="AL823" s="46" t="b">
        <v>0</v>
      </c>
      <c r="AM823" s="56"/>
      <c r="AN823" s="57" t="str">
        <f t="shared" si="10"/>
        <v/>
      </c>
      <c r="AO823" s="58" t="str">
        <f t="shared" si="11"/>
        <v/>
      </c>
      <c r="AP823" s="59"/>
      <c r="AQ823" s="60"/>
      <c r="AR823" s="61"/>
      <c r="AS823" s="61"/>
      <c r="AT823" s="61" t="str">
        <f>IFERROR(__xludf.DUMMYFUNCTION("IF( 
  OR($AJ823=""Full Payment"", ISBLANK($K823)),
  """",
  IF(
    OR(
      Q823=""Standard Booking, P1"",
      Q823=""Standard Booking, P2"",
      Q823=""Standard Booking, P3"",
      Q823=""Standard Booking, P4""
    ),
    LET(
      resDate,   $"&amp;"K823,
      tourDate,  $N823,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3" s="62" t="str">
        <f t="shared" si="12"/>
        <v/>
      </c>
      <c r="AV823" s="63"/>
      <c r="AW823" s="64"/>
      <c r="AX823" s="64"/>
      <c r="AY823" s="64"/>
      <c r="AZ823" s="64" t="str">
        <f>IFERROR(__xludf.DUMMYFUNCTION("IF(
  OR($AJ823=""Full Payment"",$AJ823=""P1"", ISBLANK($K823)),
  """",
  IF(
    OR(
      $Q823=""Standard Booking, P2"",
      $Q823=""Standard Booking, P3"",
      $Q823=""Standard Booking, P4""
    ),
    LET(
      resDate,   $K823,
      tourDate,"&amp;"  $N823,
      monthCount, DATEDIF(resDate, tourDate, ""M"") + 1,
      secondDates, ARRAYFORMULA(
        DATE(
          YEAR(resDate),
          MONTH(resDate) + SEQUENCE(monthCount),
          2
        )
      ),
      validDates, FILTER(
        sec"&amp;"ondDates,
        (secondDates &gt; resDate + 2) *
        (secondDates &lt;= tourDate - 3)
      ),
      IF(
        OR($AJ823=""P2"", $AJ823=""P3"", $AJ823=""P4""),
        IF(
          COUNTA(validDates) &lt; 2,
          """",
          TEXT(INDEX(validDates"&amp;", 2), ""mmm d, yyyy"")
        ),
        IF(
          COUNTA(validDates) &lt; 2,
          """",
          TEXTJOIN("", "", TRUE,
            TEXT(INDEX(validDates, 1), ""mmm d, yyyy""),
            TEXT(INDEX(validDates, 2), ""mmm d, yyyy"")
          )
 "&amp;"       )
      )
    ),
    """"
  )
)
"),"")</f>
        <v/>
      </c>
      <c r="BA823" s="65" t="str">
        <f t="shared" si="13"/>
        <v/>
      </c>
      <c r="BB823" s="63"/>
      <c r="BC823" s="64"/>
      <c r="BD823" s="64"/>
      <c r="BE823" s="64"/>
      <c r="BF823" s="64" t="str">
        <f>IFERROR(__xludf.DUMMYFUNCTION("IF(
  OR($AJ823=""Full Payment"",$AJ823=""P1"", $AJ823=""P2""),
  """",
  IF(
    AND(
      NOT(ISBLANK($K823)),
      OR(
        Q823=""Standard Booking, P3"",
        Q823=""Standard Booking, P4""
      )
    ),
    LET(
      resDate,   $K823,
      "&amp;"tourDate,  $N823,
      monthCount, DATEDIF(resDate, tourDate, ""M"") + 1,
      secondDates, ARRAYFORMULA(
        DATE(
          YEAR(resDate),
          MONTH(resDate) + SEQUENCE(monthCount),
          2
        )
      ),
      validDates, FILTER(
  "&amp;"      secondDates,
        (secondDates &gt; resDate + 2) *
        (secondDates &lt;= tourDate - 3)
      ),
      IF(
        $AJ823=""P4"",
        IF(
          COUNTA(validDates) &lt; 3,
          """",
          TEXT(INDEX(validDates, 3), ""mmm d, yyyy"")
  "&amp;"      ),
        IF(
          $AJ823=""P3"",
          IF(
            COUNTA(validDates) &lt; 3,
            """",
            TEXT(INDEX(validDates, 3), ""mmm d, yyyy"")
          ),
          IF(
            COUNTA(validDates) &lt; 3,
            """",
    "&amp;"        TEXTJOIN("", "", TRUE,
              TEXT(INDEX(validDates, 1), ""mmm d, yyyy""),
              TEXT(INDEX(validDates, 2), ""mmm d, yyyy""),
              TEXT(INDEX(validDates, 3), ""mmm d, yyyy"")
            )
          )
        )
      )
    "&amp;"),
    """"
  )
)
"),"")</f>
        <v/>
      </c>
      <c r="BG823" s="65" t="str">
        <f t="shared" si="14"/>
        <v/>
      </c>
      <c r="BH823" s="63"/>
      <c r="BI823" s="64"/>
      <c r="BJ823" s="64"/>
      <c r="BK823" s="64"/>
      <c r="BL823" s="64" t="str">
        <f>IFERROR(__xludf.DUMMYFUNCTION("IF(
  OR($AJ823=""Full Payment"",$AJ823=""P1"",$AJ823=""P2"",$AJ823=""P3""),
  """",
  IF(
    AND(
      NOT(ISBLANK($K823)),
      $Q823=""Standard Booking, P4""
    ),
    LET(
      resDate,   $K823,
      tourDate,  $N823,
      monthCount, DATEDIF(r"&amp;"esDate, tourDate, ""M"") + 1,
      secondDates, ARRAYFORMULA(
        DATE(
          YEAR(resDate),
          MONTH(resDate) + SEQUENCE(monthCount),
          2
        )
      ),
      validDates, FILTER(
        secondDates,
        (secondDates &gt; res"&amp;"Date + 2) *
        (secondDates &lt;= tourDate - 3)
      ),
      IF(
        $AJ823=""P4"",
        IF(
          COUNTA(validDates) &lt; 4,
          """",
          TEXT(
            INDEX(validDates, 4),
            ""mmm d, yyyy""
          )
        ),
"&amp;"        IF(
          COUNTA(validDates) &lt; 4,
          """",
          TEXTJOIN(
            "", "", TRUE,
            TEXT(INDEX(validDates, 1), ""mmm d, yyyy""),
            TEXT(INDEX(validDates, 2), ""mmm d, yyyy""),
            TEXT(INDEX(validDates"&amp;", 3), ""mmm d, yyyy""),
            TEXT(INDEX(validDates, 4), ""mmm d, yyyy"")
          )
        )
      )
    ),
    """"
  )
)
"),"")</f>
        <v/>
      </c>
      <c r="BM823" s="65" t="str">
        <f t="shared" si="15"/>
        <v/>
      </c>
      <c r="BN823" s="66"/>
      <c r="BO823" s="67"/>
      <c r="BP823" s="49" t="b">
        <v>0</v>
      </c>
      <c r="BQ823" s="49" t="b">
        <v>0</v>
      </c>
      <c r="BR823" s="68"/>
      <c r="BS823" s="69"/>
      <c r="BT823" s="70" t="b">
        <v>0</v>
      </c>
      <c r="BU823" s="71"/>
      <c r="BV823" s="72"/>
      <c r="BW823" s="86" t="b">
        <v>0</v>
      </c>
      <c r="BX823" s="87"/>
    </row>
    <row r="824">
      <c r="A824" s="35" t="str">
        <f t="shared" si="1"/>
        <v/>
      </c>
      <c r="B824" s="36" t="str">
        <f t="shared" si="2"/>
        <v/>
      </c>
      <c r="C824" s="36" t="str">
        <f t="array" ref="C824">IF(
  M824="",
  "",
  IFERROR(
    INDEX(
      '{INDEX} Tour Packages'!$A:$ZZ,
      MATCH(
        M824,
        INDEX(
          '{INDEX} Tour Packages'!$A:$ZZ,
          ,
          MATCH("Tour Package Name", '{INDEX} Tour Packages'!$4:$4, 0)
        ),
        0
      ),
      MATCH("Tour Code", '{INDEX} Tour Packages'!$4:$4, 0)
    ),
    "XXX"
  )
)
</f>
        <v/>
      </c>
      <c r="D824" s="36" t="str">
        <f t="shared" si="3"/>
        <v/>
      </c>
      <c r="E824" s="36" t="str">
        <f t="shared" si="4"/>
        <v/>
      </c>
      <c r="F824" s="37" t="str">
        <f t="shared" si="5"/>
        <v/>
      </c>
      <c r="G824" s="89"/>
      <c r="H824" s="89"/>
      <c r="I824" s="90"/>
      <c r="J824" s="40" t="str">
        <f t="shared" si="16"/>
        <v> </v>
      </c>
      <c r="K824" s="91"/>
      <c r="L824" s="55"/>
      <c r="M824" s="55"/>
      <c r="N824" s="91"/>
      <c r="O824" s="43" t="str">
        <f>IFERROR(__xludf.DUMMYFUNCTION("IF(N824="""","""",IFERROR(
  N824 + VALUE(REGEXEXTRACT(P824, ""(\d+)\s+Days"")),
  """"
)
)"),"")</f>
        <v/>
      </c>
      <c r="P824" s="43" t="str">
        <f t="array" ref="P824">IFERROR(
  INDEX(
    INDEX('{INDEX} Tour Packages'!$A:$ZZ, , MATCH(P$3, '{INDEX} Tour Packages'!$4:$4, 0)),
    MATCH(M824, INDEX('{INDEX} Tour Packages'!$A:$ZZ,0, MATCH("Tour Package Name", '{INDEX} Tour Packages'!$4:$4, 0)), 0)
  ),
"")
</f>
        <v/>
      </c>
      <c r="Q824" s="44" t="str">
        <f t="shared" si="7"/>
        <v/>
      </c>
      <c r="R824" s="44" t="str">
        <f>IFERROR(__xludf.DUMMYFUNCTION("IF(OR(ISBLANK(K824), ISBLANK(N824)), """", 
  LET(
    resDate, K824,
    tourDate, N824,
    monthCount, MAX(0, DATEDIF(resDate, tourDate - 3, ""M"") + 1),
    secondDates, ARRAYFORMULA(DATE(YEAR(resDate), MONTH(resDate) + SEQUENCE(monthCount), 2)),
    "&amp;"validDates, FILTER(secondDates, (secondDates &gt; resDate + 2) * (secondDates &lt;= tourDate - 3)),
    IF(ISERROR(validDates), 0, COUNTA(validDates))
  )
)
"),"")</f>
        <v/>
      </c>
      <c r="S824" s="44" t="str">
        <f t="shared" si="8"/>
        <v/>
      </c>
      <c r="T824" s="45" t="str">
        <f t="array" ref="T824">IF(ISBLANK(BO824),IFERROR(
  INDEX(
    INDEX('{INDEX} Payment Terms'!$A:$G, , MATCH(T$3, '{INDEX} Payment Terms'!$4:$4, 0)),
    MATCH(Q824, INDEX('{INDEX} Payment Terms'!$A:$G,0, MATCH("Payment Condition", '{INDEX} Payment Terms'!$4:$4, 0)), 0)
  ),
""),"Cancelled")
</f>
        <v/>
      </c>
      <c r="U824" s="46" t="b">
        <v>0</v>
      </c>
      <c r="V824" s="47" t="str">
        <f>IFERROR(__xludf.DUMMYFUNCTION("IF(OR(L824=""Duo Booking"", L824=""Group Booking""),
IF(U824=FALSE,"""",
    LET(
      bookingType, L824,
      tour, M824,
      mainFirst, H824,
      mainLast, I824,
      mainEmail, G824,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$L$4:L824, bookingType,
          $M$4:M824, tour,
          $H$4:H824, mainFirst,
          $I$4:I824, mainLast,
          $G$4:G824, mainEmail
        ),
        ""000""
      ),
  "&amp;"    baseID &amp; ""-"" &amp; memberNumber
    )
  ),
  """"
)
"),"")</f>
        <v/>
      </c>
      <c r="W824" s="48"/>
      <c r="X824" s="85" t="b">
        <v>0</v>
      </c>
      <c r="Y824" s="85" t="b">
        <v>0</v>
      </c>
      <c r="Z824" s="85" t="b">
        <v>0</v>
      </c>
      <c r="AA824" s="50"/>
      <c r="AB824" s="51"/>
      <c r="AC824" s="85" t="b">
        <v>0</v>
      </c>
      <c r="AD824" s="92"/>
      <c r="AE824" s="88"/>
      <c r="AF824" s="36" t="str">
        <f t="array" ref="AF824">IF(M824="","",INDEX(
      '{INDEX} Tour Packages'!$A:$ZP,
      MATCH($M824, '{INDEX} Tour Packages'!$A:$A, 0),
      MATCH(AF$3, '{INDEX} Tour Packages'!$4:$4, 0)
    ))</f>
        <v/>
      </c>
      <c r="AG824" s="36" t="str">
        <f t="array" ref="AG824">IF(M824="","",INDEX(
      '{INDEX} Tour Packages'!$A:$ZP,
      MATCH($M824, '{INDEX} Tour Packages'!$A:$A, 0),
      MATCH(AG$3, '{INDEX} Tour Packages'!$4:$4, 0)
    ))</f>
        <v/>
      </c>
      <c r="AH824" s="36" t="str">
        <f t="array" ref="AH824">IF(M824="","",INDEX(
      '{INDEX} Tour Packages'!$A:$ZP,
      MATCH($M824, '{INDEX} Tour Packages'!$A:$A, 0),
      MATCH(AH$3, '{INDEX} Tour Packages'!$4:$4, 0)
    ))</f>
        <v/>
      </c>
      <c r="AI824" s="54" t="str">
        <f t="shared" si="9"/>
        <v/>
      </c>
      <c r="AJ824" s="42"/>
      <c r="AK824" s="55"/>
      <c r="AL824" s="46" t="b">
        <v>0</v>
      </c>
      <c r="AM824" s="56"/>
      <c r="AN824" s="57" t="str">
        <f t="shared" si="10"/>
        <v/>
      </c>
      <c r="AO824" s="58" t="str">
        <f t="shared" si="11"/>
        <v/>
      </c>
      <c r="AP824" s="59"/>
      <c r="AQ824" s="60"/>
      <c r="AR824" s="61"/>
      <c r="AS824" s="61"/>
      <c r="AT824" s="61" t="str">
        <f>IFERROR(__xludf.DUMMYFUNCTION("IF( 
  OR($AJ824=""Full Payment"", ISBLANK($K824)),
  """",
  IF(
    OR(
      Q824=""Standard Booking, P1"",
      Q824=""Standard Booking, P2"",
      Q824=""Standard Booking, P3"",
      Q824=""Standard Booking, P4""
    ),
    LET(
      resDate,   $"&amp;"K824,
      tourDate,  $N824,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4" s="62" t="str">
        <f t="shared" si="12"/>
        <v/>
      </c>
      <c r="AV824" s="63"/>
      <c r="AW824" s="64"/>
      <c r="AX824" s="64"/>
      <c r="AY824" s="64"/>
      <c r="AZ824" s="64" t="str">
        <f>IFERROR(__xludf.DUMMYFUNCTION("IF(
  OR($AJ824=""Full Payment"",$AJ824=""P1"", ISBLANK($K824)),
  """",
  IF(
    OR(
      $Q824=""Standard Booking, P2"",
      $Q824=""Standard Booking, P3"",
      $Q824=""Standard Booking, P4""
    ),
    LET(
      resDate,   $K824,
      tourDate,"&amp;"  $N824,
      monthCount, DATEDIF(resDate, tourDate, ""M"") + 1,
      secondDates, ARRAYFORMULA(
        DATE(
          YEAR(resDate),
          MONTH(resDate) + SEQUENCE(monthCount),
          2
        )
      ),
      validDates, FILTER(
        sec"&amp;"ondDates,
        (secondDates &gt; resDate + 2) *
        (secondDates &lt;= tourDate - 3)
      ),
      IF(
        OR($AJ824=""P2"", $AJ824=""P3"", $AJ824=""P4""),
        IF(
          COUNTA(validDates) &lt; 2,
          """",
          TEXT(INDEX(validDates"&amp;", 2), ""mmm d, yyyy"")
        ),
        IF(
          COUNTA(validDates) &lt; 2,
          """",
          TEXTJOIN("", "", TRUE,
            TEXT(INDEX(validDates, 1), ""mmm d, yyyy""),
            TEXT(INDEX(validDates, 2), ""mmm d, yyyy"")
          )
 "&amp;"       )
      )
    ),
    """"
  )
)
"),"")</f>
        <v/>
      </c>
      <c r="BA824" s="65" t="str">
        <f t="shared" si="13"/>
        <v/>
      </c>
      <c r="BB824" s="63"/>
      <c r="BC824" s="64"/>
      <c r="BD824" s="64"/>
      <c r="BE824" s="64"/>
      <c r="BF824" s="64" t="str">
        <f>IFERROR(__xludf.DUMMYFUNCTION("IF(
  OR($AJ824=""Full Payment"",$AJ824=""P1"", $AJ824=""P2""),
  """",
  IF(
    AND(
      NOT(ISBLANK($K824)),
      OR(
        Q824=""Standard Booking, P3"",
        Q824=""Standard Booking, P4""
      )
    ),
    LET(
      resDate,   $K824,
      "&amp;"tourDate,  $N824,
      monthCount, DATEDIF(resDate, tourDate, ""M"") + 1,
      secondDates, ARRAYFORMULA(
        DATE(
          YEAR(resDate),
          MONTH(resDate) + SEQUENCE(monthCount),
          2
        )
      ),
      validDates, FILTER(
  "&amp;"      secondDates,
        (secondDates &gt; resDate + 2) *
        (secondDates &lt;= tourDate - 3)
      ),
      IF(
        $AJ824=""P4"",
        IF(
          COUNTA(validDates) &lt; 3,
          """",
          TEXT(INDEX(validDates, 3), ""mmm d, yyyy"")
  "&amp;"      ),
        IF(
          $AJ824=""P3"",
          IF(
            COUNTA(validDates) &lt; 3,
            """",
            TEXT(INDEX(validDates, 3), ""mmm d, yyyy"")
          ),
          IF(
            COUNTA(validDates) &lt; 3,
            """",
    "&amp;"        TEXTJOIN("", "", TRUE,
              TEXT(INDEX(validDates, 1), ""mmm d, yyyy""),
              TEXT(INDEX(validDates, 2), ""mmm d, yyyy""),
              TEXT(INDEX(validDates, 3), ""mmm d, yyyy"")
            )
          )
        )
      )
    "&amp;"),
    """"
  )
)
"),"")</f>
        <v/>
      </c>
      <c r="BG824" s="65" t="str">
        <f t="shared" si="14"/>
        <v/>
      </c>
      <c r="BH824" s="63"/>
      <c r="BI824" s="64"/>
      <c r="BJ824" s="64"/>
      <c r="BK824" s="64"/>
      <c r="BL824" s="64" t="str">
        <f>IFERROR(__xludf.DUMMYFUNCTION("IF(
  OR($AJ824=""Full Payment"",$AJ824=""P1"",$AJ824=""P2"",$AJ824=""P3""),
  """",
  IF(
    AND(
      NOT(ISBLANK($K824)),
      $Q824=""Standard Booking, P4""
    ),
    LET(
      resDate,   $K824,
      tourDate,  $N824,
      monthCount, DATEDIF(r"&amp;"esDate, tourDate, ""M"") + 1,
      secondDates, ARRAYFORMULA(
        DATE(
          YEAR(resDate),
          MONTH(resDate) + SEQUENCE(monthCount),
          2
        )
      ),
      validDates, FILTER(
        secondDates,
        (secondDates &gt; res"&amp;"Date + 2) *
        (secondDates &lt;= tourDate - 3)
      ),
      IF(
        $AJ824=""P4"",
        IF(
          COUNTA(validDates) &lt; 4,
          """",
          TEXT(
            INDEX(validDates, 4),
            ""mmm d, yyyy""
          )
        ),
"&amp;"        IF(
          COUNTA(validDates) &lt; 4,
          """",
          TEXTJOIN(
            "", "", TRUE,
            TEXT(INDEX(validDates, 1), ""mmm d, yyyy""),
            TEXT(INDEX(validDates, 2), ""mmm d, yyyy""),
            TEXT(INDEX(validDates"&amp;", 3), ""mmm d, yyyy""),
            TEXT(INDEX(validDates, 4), ""mmm d, yyyy"")
          )
        )
      )
    ),
    """"
  )
)
"),"")</f>
        <v/>
      </c>
      <c r="BM824" s="65" t="str">
        <f t="shared" si="15"/>
        <v/>
      </c>
      <c r="BN824" s="66"/>
      <c r="BO824" s="67"/>
      <c r="BP824" s="49" t="b">
        <v>0</v>
      </c>
      <c r="BQ824" s="49" t="b">
        <v>0</v>
      </c>
      <c r="BR824" s="68"/>
      <c r="BS824" s="69"/>
      <c r="BT824" s="70" t="b">
        <v>0</v>
      </c>
      <c r="BU824" s="71"/>
      <c r="BV824" s="72"/>
      <c r="BW824" s="86" t="b">
        <v>0</v>
      </c>
      <c r="BX824" s="87"/>
    </row>
    <row r="825">
      <c r="A825" s="35" t="str">
        <f t="shared" si="1"/>
        <v/>
      </c>
      <c r="B825" s="36" t="str">
        <f t="shared" si="2"/>
        <v/>
      </c>
      <c r="C825" s="36" t="str">
        <f t="array" ref="C825">IF(
  M825="",
  "",
  IFERROR(
    INDEX(
      '{INDEX} Tour Packages'!$A:$ZZ,
      MATCH(
        M825,
        INDEX(
          '{INDEX} Tour Packages'!$A:$ZZ,
          ,
          MATCH("Tour Package Name", '{INDEX} Tour Packages'!$4:$4, 0)
        ),
        0
      ),
      MATCH("Tour Code", '{INDEX} Tour Packages'!$4:$4, 0)
    ),
    "XXX"
  )
)
</f>
        <v/>
      </c>
      <c r="D825" s="36" t="str">
        <f t="shared" si="3"/>
        <v/>
      </c>
      <c r="E825" s="36" t="str">
        <f t="shared" si="4"/>
        <v/>
      </c>
      <c r="F825" s="37" t="str">
        <f t="shared" si="5"/>
        <v/>
      </c>
      <c r="G825" s="89"/>
      <c r="H825" s="89"/>
      <c r="I825" s="90"/>
      <c r="J825" s="40" t="str">
        <f t="shared" si="16"/>
        <v> </v>
      </c>
      <c r="K825" s="91"/>
      <c r="L825" s="55"/>
      <c r="M825" s="55"/>
      <c r="N825" s="91"/>
      <c r="O825" s="43" t="str">
        <f>IFERROR(__xludf.DUMMYFUNCTION("IF(N825="""","""",IFERROR(
  N825 + VALUE(REGEXEXTRACT(P825, ""(\d+)\s+Days"")),
  """"
)
)"),"")</f>
        <v/>
      </c>
      <c r="P825" s="43" t="str">
        <f t="array" ref="P825">IFERROR(
  INDEX(
    INDEX('{INDEX} Tour Packages'!$A:$ZZ, , MATCH(P$3, '{INDEX} Tour Packages'!$4:$4, 0)),
    MATCH(M825, INDEX('{INDEX} Tour Packages'!$A:$ZZ,0, MATCH("Tour Package Name", '{INDEX} Tour Packages'!$4:$4, 0)), 0)
  ),
"")
</f>
        <v/>
      </c>
      <c r="Q825" s="44" t="str">
        <f t="shared" si="7"/>
        <v/>
      </c>
      <c r="R825" s="44" t="str">
        <f>IFERROR(__xludf.DUMMYFUNCTION("IF(OR(ISBLANK(K825), ISBLANK(N825)), """", 
  LET(
    resDate, K825,
    tourDate, N825,
    monthCount, MAX(0, DATEDIF(resDate, tourDate - 3, ""M"") + 1),
    secondDates, ARRAYFORMULA(DATE(YEAR(resDate), MONTH(resDate) + SEQUENCE(monthCount), 2)),
    "&amp;"validDates, FILTER(secondDates, (secondDates &gt; resDate + 2) * (secondDates &lt;= tourDate - 3)),
    IF(ISERROR(validDates), 0, COUNTA(validDates))
  )
)
"),"")</f>
        <v/>
      </c>
      <c r="S825" s="44" t="str">
        <f t="shared" si="8"/>
        <v/>
      </c>
      <c r="T825" s="45" t="str">
        <f t="array" ref="T825">IF(ISBLANK(BO825),IFERROR(
  INDEX(
    INDEX('{INDEX} Payment Terms'!$A:$G, , MATCH(T$3, '{INDEX} Payment Terms'!$4:$4, 0)),
    MATCH(Q825, INDEX('{INDEX} Payment Terms'!$A:$G,0, MATCH("Payment Condition", '{INDEX} Payment Terms'!$4:$4, 0)), 0)
  ),
""),"Cancelled")
</f>
        <v/>
      </c>
      <c r="U825" s="46" t="b">
        <v>0</v>
      </c>
      <c r="V825" s="47" t="str">
        <f>IFERROR(__xludf.DUMMYFUNCTION("IF(OR(L825=""Duo Booking"", L825=""Group Booking""),
IF(U825=FALSE,"""",
    LET(
      bookingType, L825,
      tour, M825,
      mainFirst, H825,
      mainLast, I825,
      mainEmail, G825,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$L$4:L825, bookingType,
          $M$4:M825, tour,
          $H$4:H825, mainFirst,
          $I$4:I825, mainLast,
          $G$4:G825, mainEmail
        ),
        ""000""
      ),
  "&amp;"    baseID &amp; ""-"" &amp; memberNumber
    )
  ),
  """"
)
"),"")</f>
        <v/>
      </c>
      <c r="W825" s="48"/>
      <c r="X825" s="85" t="b">
        <v>0</v>
      </c>
      <c r="Y825" s="85" t="b">
        <v>0</v>
      </c>
      <c r="Z825" s="85" t="b">
        <v>0</v>
      </c>
      <c r="AA825" s="50"/>
      <c r="AB825" s="51"/>
      <c r="AC825" s="85" t="b">
        <v>0</v>
      </c>
      <c r="AD825" s="92"/>
      <c r="AE825" s="88"/>
      <c r="AF825" s="36" t="str">
        <f t="array" ref="AF825">IF(M825="","",INDEX(
      '{INDEX} Tour Packages'!$A:$ZP,
      MATCH($M825, '{INDEX} Tour Packages'!$A:$A, 0),
      MATCH(AF$3, '{INDEX} Tour Packages'!$4:$4, 0)
    ))</f>
        <v/>
      </c>
      <c r="AG825" s="36" t="str">
        <f t="array" ref="AG825">IF(M825="","",INDEX(
      '{INDEX} Tour Packages'!$A:$ZP,
      MATCH($M825, '{INDEX} Tour Packages'!$A:$A, 0),
      MATCH(AG$3, '{INDEX} Tour Packages'!$4:$4, 0)
    ))</f>
        <v/>
      </c>
      <c r="AH825" s="36" t="str">
        <f t="array" ref="AH825">IF(M825="","",INDEX(
      '{INDEX} Tour Packages'!$A:$ZP,
      MATCH($M825, '{INDEX} Tour Packages'!$A:$A, 0),
      MATCH(AH$3, '{INDEX} Tour Packages'!$4:$4, 0)
    ))</f>
        <v/>
      </c>
      <c r="AI825" s="54" t="str">
        <f t="shared" si="9"/>
        <v/>
      </c>
      <c r="AJ825" s="42"/>
      <c r="AK825" s="55"/>
      <c r="AL825" s="46" t="b">
        <v>0</v>
      </c>
      <c r="AM825" s="56"/>
      <c r="AN825" s="57" t="str">
        <f t="shared" si="10"/>
        <v/>
      </c>
      <c r="AO825" s="58" t="str">
        <f t="shared" si="11"/>
        <v/>
      </c>
      <c r="AP825" s="59"/>
      <c r="AQ825" s="60"/>
      <c r="AR825" s="61"/>
      <c r="AS825" s="61"/>
      <c r="AT825" s="61" t="str">
        <f>IFERROR(__xludf.DUMMYFUNCTION("IF( 
  OR($AJ825=""Full Payment"", ISBLANK($K825)),
  """",
  IF(
    OR(
      Q825=""Standard Booking, P1"",
      Q825=""Standard Booking, P2"",
      Q825=""Standard Booking, P3"",
      Q825=""Standard Booking, P4""
    ),
    LET(
      resDate,   $"&amp;"K825,
      tourDate,  $N825,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5" s="62" t="str">
        <f t="shared" si="12"/>
        <v/>
      </c>
      <c r="AV825" s="63"/>
      <c r="AW825" s="64"/>
      <c r="AX825" s="64"/>
      <c r="AY825" s="64"/>
      <c r="AZ825" s="64" t="str">
        <f>IFERROR(__xludf.DUMMYFUNCTION("IF(
  OR($AJ825=""Full Payment"",$AJ825=""P1"", ISBLANK($K825)),
  """",
  IF(
    OR(
      $Q825=""Standard Booking, P2"",
      $Q825=""Standard Booking, P3"",
      $Q825=""Standard Booking, P4""
    ),
    LET(
      resDate,   $K825,
      tourDate,"&amp;"  $N825,
      monthCount, DATEDIF(resDate, tourDate, ""M"") + 1,
      secondDates, ARRAYFORMULA(
        DATE(
          YEAR(resDate),
          MONTH(resDate) + SEQUENCE(monthCount),
          2
        )
      ),
      validDates, FILTER(
        sec"&amp;"ondDates,
        (secondDates &gt; resDate + 2) *
        (secondDates &lt;= tourDate - 3)
      ),
      IF(
        OR($AJ825=""P2"", $AJ825=""P3"", $AJ825=""P4""),
        IF(
          COUNTA(validDates) &lt; 2,
          """",
          TEXT(INDEX(validDates"&amp;", 2), ""mmm d, yyyy"")
        ),
        IF(
          COUNTA(validDates) &lt; 2,
          """",
          TEXTJOIN("", "", TRUE,
            TEXT(INDEX(validDates, 1), ""mmm d, yyyy""),
            TEXT(INDEX(validDates, 2), ""mmm d, yyyy"")
          )
 "&amp;"       )
      )
    ),
    """"
  )
)
"),"")</f>
        <v/>
      </c>
      <c r="BA825" s="65" t="str">
        <f t="shared" si="13"/>
        <v/>
      </c>
      <c r="BB825" s="63"/>
      <c r="BC825" s="64"/>
      <c r="BD825" s="64"/>
      <c r="BE825" s="64"/>
      <c r="BF825" s="64" t="str">
        <f>IFERROR(__xludf.DUMMYFUNCTION("IF(
  OR($AJ825=""Full Payment"",$AJ825=""P1"", $AJ825=""P2""),
  """",
  IF(
    AND(
      NOT(ISBLANK($K825)),
      OR(
        Q825=""Standard Booking, P3"",
        Q825=""Standard Booking, P4""
      )
    ),
    LET(
      resDate,   $K825,
      "&amp;"tourDate,  $N825,
      monthCount, DATEDIF(resDate, tourDate, ""M"") + 1,
      secondDates, ARRAYFORMULA(
        DATE(
          YEAR(resDate),
          MONTH(resDate) + SEQUENCE(monthCount),
          2
        )
      ),
      validDates, FILTER(
  "&amp;"      secondDates,
        (secondDates &gt; resDate + 2) *
        (secondDates &lt;= tourDate - 3)
      ),
      IF(
        $AJ825=""P4"",
        IF(
          COUNTA(validDates) &lt; 3,
          """",
          TEXT(INDEX(validDates, 3), ""mmm d, yyyy"")
  "&amp;"      ),
        IF(
          $AJ825=""P3"",
          IF(
            COUNTA(validDates) &lt; 3,
            """",
            TEXT(INDEX(validDates, 3), ""mmm d, yyyy"")
          ),
          IF(
            COUNTA(validDates) &lt; 3,
            """",
    "&amp;"        TEXTJOIN("", "", TRUE,
              TEXT(INDEX(validDates, 1), ""mmm d, yyyy""),
              TEXT(INDEX(validDates, 2), ""mmm d, yyyy""),
              TEXT(INDEX(validDates, 3), ""mmm d, yyyy"")
            )
          )
        )
      )
    "&amp;"),
    """"
  )
)
"),"")</f>
        <v/>
      </c>
      <c r="BG825" s="65" t="str">
        <f t="shared" si="14"/>
        <v/>
      </c>
      <c r="BH825" s="63"/>
      <c r="BI825" s="64"/>
      <c r="BJ825" s="64"/>
      <c r="BK825" s="64"/>
      <c r="BL825" s="64" t="str">
        <f>IFERROR(__xludf.DUMMYFUNCTION("IF(
  OR($AJ825=""Full Payment"",$AJ825=""P1"",$AJ825=""P2"",$AJ825=""P3""),
  """",
  IF(
    AND(
      NOT(ISBLANK($K825)),
      $Q825=""Standard Booking, P4""
    ),
    LET(
      resDate,   $K825,
      tourDate,  $N825,
      monthCount, DATEDIF(r"&amp;"esDate, tourDate, ""M"") + 1,
      secondDates, ARRAYFORMULA(
        DATE(
          YEAR(resDate),
          MONTH(resDate) + SEQUENCE(monthCount),
          2
        )
      ),
      validDates, FILTER(
        secondDates,
        (secondDates &gt; res"&amp;"Date + 2) *
        (secondDates &lt;= tourDate - 3)
      ),
      IF(
        $AJ825=""P4"",
        IF(
          COUNTA(validDates) &lt; 4,
          """",
          TEXT(
            INDEX(validDates, 4),
            ""mmm d, yyyy""
          )
        ),
"&amp;"        IF(
          COUNTA(validDates) &lt; 4,
          """",
          TEXTJOIN(
            "", "", TRUE,
            TEXT(INDEX(validDates, 1), ""mmm d, yyyy""),
            TEXT(INDEX(validDates, 2), ""mmm d, yyyy""),
            TEXT(INDEX(validDates"&amp;", 3), ""mmm d, yyyy""),
            TEXT(INDEX(validDates, 4), ""mmm d, yyyy"")
          )
        )
      )
    ),
    """"
  )
)
"),"")</f>
        <v/>
      </c>
      <c r="BM825" s="65" t="str">
        <f t="shared" si="15"/>
        <v/>
      </c>
      <c r="BN825" s="66"/>
      <c r="BO825" s="67"/>
      <c r="BP825" s="49" t="b">
        <v>0</v>
      </c>
      <c r="BQ825" s="49" t="b">
        <v>0</v>
      </c>
      <c r="BR825" s="68"/>
      <c r="BS825" s="69"/>
      <c r="BT825" s="70" t="b">
        <v>0</v>
      </c>
      <c r="BU825" s="71"/>
      <c r="BV825" s="72"/>
      <c r="BW825" s="86" t="b">
        <v>0</v>
      </c>
      <c r="BX825" s="87"/>
    </row>
    <row r="826">
      <c r="A826" s="35" t="str">
        <f t="shared" si="1"/>
        <v/>
      </c>
      <c r="B826" s="36" t="str">
        <f t="shared" si="2"/>
        <v/>
      </c>
      <c r="C826" s="36" t="str">
        <f t="array" ref="C826">IF(
  M826="",
  "",
  IFERROR(
    INDEX(
      '{INDEX} Tour Packages'!$A:$ZZ,
      MATCH(
        M826,
        INDEX(
          '{INDEX} Tour Packages'!$A:$ZZ,
          ,
          MATCH("Tour Package Name", '{INDEX} Tour Packages'!$4:$4, 0)
        ),
        0
      ),
      MATCH("Tour Code", '{INDEX} Tour Packages'!$4:$4, 0)
    ),
    "XXX"
  )
)
</f>
        <v/>
      </c>
      <c r="D826" s="36" t="str">
        <f t="shared" si="3"/>
        <v/>
      </c>
      <c r="E826" s="36" t="str">
        <f t="shared" si="4"/>
        <v/>
      </c>
      <c r="F826" s="37" t="str">
        <f t="shared" si="5"/>
        <v/>
      </c>
      <c r="G826" s="89"/>
      <c r="H826" s="89"/>
      <c r="I826" s="90"/>
      <c r="J826" s="40" t="str">
        <f t="shared" si="16"/>
        <v> </v>
      </c>
      <c r="K826" s="91"/>
      <c r="L826" s="55"/>
      <c r="M826" s="55"/>
      <c r="N826" s="91"/>
      <c r="O826" s="43" t="str">
        <f>IFERROR(__xludf.DUMMYFUNCTION("IF(N826="""","""",IFERROR(
  N826 + VALUE(REGEXEXTRACT(P826, ""(\d+)\s+Days"")),
  """"
)
)"),"")</f>
        <v/>
      </c>
      <c r="P826" s="43" t="str">
        <f t="array" ref="P826">IFERROR(
  INDEX(
    INDEX('{INDEX} Tour Packages'!$A:$ZZ, , MATCH(P$3, '{INDEX} Tour Packages'!$4:$4, 0)),
    MATCH(M826, INDEX('{INDEX} Tour Packages'!$A:$ZZ,0, MATCH("Tour Package Name", '{INDEX} Tour Packages'!$4:$4, 0)), 0)
  ),
"")
</f>
        <v/>
      </c>
      <c r="Q826" s="44" t="str">
        <f t="shared" si="7"/>
        <v/>
      </c>
      <c r="R826" s="44" t="str">
        <f>IFERROR(__xludf.DUMMYFUNCTION("IF(OR(ISBLANK(K826), ISBLANK(N826)), """", 
  LET(
    resDate, K826,
    tourDate, N826,
    monthCount, MAX(0, DATEDIF(resDate, tourDate - 3, ""M"") + 1),
    secondDates, ARRAYFORMULA(DATE(YEAR(resDate), MONTH(resDate) + SEQUENCE(monthCount), 2)),
    "&amp;"validDates, FILTER(secondDates, (secondDates &gt; resDate + 2) * (secondDates &lt;= tourDate - 3)),
    IF(ISERROR(validDates), 0, COUNTA(validDates))
  )
)
"),"")</f>
        <v/>
      </c>
      <c r="S826" s="44" t="str">
        <f t="shared" si="8"/>
        <v/>
      </c>
      <c r="T826" s="45" t="str">
        <f t="array" ref="T826">IF(ISBLANK(BO826),IFERROR(
  INDEX(
    INDEX('{INDEX} Payment Terms'!$A:$G, , MATCH(T$3, '{INDEX} Payment Terms'!$4:$4, 0)),
    MATCH(Q826, INDEX('{INDEX} Payment Terms'!$A:$G,0, MATCH("Payment Condition", '{INDEX} Payment Terms'!$4:$4, 0)), 0)
  ),
""),"Cancelled")
</f>
        <v/>
      </c>
      <c r="U826" s="46" t="b">
        <v>0</v>
      </c>
      <c r="V826" s="47" t="str">
        <f>IFERROR(__xludf.DUMMYFUNCTION("IF(OR(L826=""Duo Booking"", L826=""Group Booking""),
IF(U826=FALSE,"""",
    LET(
      bookingType, L826,
      tour, M826,
      mainFirst, H826,
      mainLast, I826,
      mainEmail, G826,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$L$4:L826, bookingType,
          $M$4:M826, tour,
          $H$4:H826, mainFirst,
          $I$4:I826, mainLast,
          $G$4:G826, mainEmail
        ),
        ""000""
      ),
  "&amp;"    baseID &amp; ""-"" &amp; memberNumber
    )
  ),
  """"
)
"),"")</f>
        <v/>
      </c>
      <c r="W826" s="48"/>
      <c r="X826" s="85" t="b">
        <v>0</v>
      </c>
      <c r="Y826" s="85" t="b">
        <v>0</v>
      </c>
      <c r="Z826" s="85" t="b">
        <v>0</v>
      </c>
      <c r="AA826" s="50"/>
      <c r="AB826" s="51"/>
      <c r="AC826" s="85" t="b">
        <v>0</v>
      </c>
      <c r="AD826" s="92"/>
      <c r="AE826" s="88"/>
      <c r="AF826" s="36" t="str">
        <f t="array" ref="AF826">IF(M826="","",INDEX(
      '{INDEX} Tour Packages'!$A:$ZP,
      MATCH($M826, '{INDEX} Tour Packages'!$A:$A, 0),
      MATCH(AF$3, '{INDEX} Tour Packages'!$4:$4, 0)
    ))</f>
        <v/>
      </c>
      <c r="AG826" s="36" t="str">
        <f t="array" ref="AG826">IF(M826="","",INDEX(
      '{INDEX} Tour Packages'!$A:$ZP,
      MATCH($M826, '{INDEX} Tour Packages'!$A:$A, 0),
      MATCH(AG$3, '{INDEX} Tour Packages'!$4:$4, 0)
    ))</f>
        <v/>
      </c>
      <c r="AH826" s="36" t="str">
        <f t="array" ref="AH826">IF(M826="","",INDEX(
      '{INDEX} Tour Packages'!$A:$ZP,
      MATCH($M826, '{INDEX} Tour Packages'!$A:$A, 0),
      MATCH(AH$3, '{INDEX} Tour Packages'!$4:$4, 0)
    ))</f>
        <v/>
      </c>
      <c r="AI826" s="54" t="str">
        <f t="shared" si="9"/>
        <v/>
      </c>
      <c r="AJ826" s="42"/>
      <c r="AK826" s="55"/>
      <c r="AL826" s="46" t="b">
        <v>0</v>
      </c>
      <c r="AM826" s="56"/>
      <c r="AN826" s="57" t="str">
        <f t="shared" si="10"/>
        <v/>
      </c>
      <c r="AO826" s="58" t="str">
        <f t="shared" si="11"/>
        <v/>
      </c>
      <c r="AP826" s="59"/>
      <c r="AQ826" s="60"/>
      <c r="AR826" s="61"/>
      <c r="AS826" s="61"/>
      <c r="AT826" s="61" t="str">
        <f>IFERROR(__xludf.DUMMYFUNCTION("IF( 
  OR($AJ826=""Full Payment"", ISBLANK($K826)),
  """",
  IF(
    OR(
      Q826=""Standard Booking, P1"",
      Q826=""Standard Booking, P2"",
      Q826=""Standard Booking, P3"",
      Q826=""Standard Booking, P4""
    ),
    LET(
      resDate,   $"&amp;"K826,
      tourDate,  $N826,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6" s="62" t="str">
        <f t="shared" si="12"/>
        <v/>
      </c>
      <c r="AV826" s="63"/>
      <c r="AW826" s="64"/>
      <c r="AX826" s="64"/>
      <c r="AY826" s="64"/>
      <c r="AZ826" s="64" t="str">
        <f>IFERROR(__xludf.DUMMYFUNCTION("IF(
  OR($AJ826=""Full Payment"",$AJ826=""P1"", ISBLANK($K826)),
  """",
  IF(
    OR(
      $Q826=""Standard Booking, P2"",
      $Q826=""Standard Booking, P3"",
      $Q826=""Standard Booking, P4""
    ),
    LET(
      resDate,   $K826,
      tourDate,"&amp;"  $N826,
      monthCount, DATEDIF(resDate, tourDate, ""M"") + 1,
      secondDates, ARRAYFORMULA(
        DATE(
          YEAR(resDate),
          MONTH(resDate) + SEQUENCE(monthCount),
          2
        )
      ),
      validDates, FILTER(
        sec"&amp;"ondDates,
        (secondDates &gt; resDate + 2) *
        (secondDates &lt;= tourDate - 3)
      ),
      IF(
        OR($AJ826=""P2"", $AJ826=""P3"", $AJ826=""P4""),
        IF(
          COUNTA(validDates) &lt; 2,
          """",
          TEXT(INDEX(validDates"&amp;", 2), ""mmm d, yyyy"")
        ),
        IF(
          COUNTA(validDates) &lt; 2,
          """",
          TEXTJOIN("", "", TRUE,
            TEXT(INDEX(validDates, 1), ""mmm d, yyyy""),
            TEXT(INDEX(validDates, 2), ""mmm d, yyyy"")
          )
 "&amp;"       )
      )
    ),
    """"
  )
)
"),"")</f>
        <v/>
      </c>
      <c r="BA826" s="65" t="str">
        <f t="shared" si="13"/>
        <v/>
      </c>
      <c r="BB826" s="63"/>
      <c r="BC826" s="64"/>
      <c r="BD826" s="64"/>
      <c r="BE826" s="64"/>
      <c r="BF826" s="64" t="str">
        <f>IFERROR(__xludf.DUMMYFUNCTION("IF(
  OR($AJ826=""Full Payment"",$AJ826=""P1"", $AJ826=""P2""),
  """",
  IF(
    AND(
      NOT(ISBLANK($K826)),
      OR(
        Q826=""Standard Booking, P3"",
        Q826=""Standard Booking, P4""
      )
    ),
    LET(
      resDate,   $K826,
      "&amp;"tourDate,  $N826,
      monthCount, DATEDIF(resDate, tourDate, ""M"") + 1,
      secondDates, ARRAYFORMULA(
        DATE(
          YEAR(resDate),
          MONTH(resDate) + SEQUENCE(monthCount),
          2
        )
      ),
      validDates, FILTER(
  "&amp;"      secondDates,
        (secondDates &gt; resDate + 2) *
        (secondDates &lt;= tourDate - 3)
      ),
      IF(
        $AJ826=""P4"",
        IF(
          COUNTA(validDates) &lt; 3,
          """",
          TEXT(INDEX(validDates, 3), ""mmm d, yyyy"")
  "&amp;"      ),
        IF(
          $AJ826=""P3"",
          IF(
            COUNTA(validDates) &lt; 3,
            """",
            TEXT(INDEX(validDates, 3), ""mmm d, yyyy"")
          ),
          IF(
            COUNTA(validDates) &lt; 3,
            """",
    "&amp;"        TEXTJOIN("", "", TRUE,
              TEXT(INDEX(validDates, 1), ""mmm d, yyyy""),
              TEXT(INDEX(validDates, 2), ""mmm d, yyyy""),
              TEXT(INDEX(validDates, 3), ""mmm d, yyyy"")
            )
          )
        )
      )
    "&amp;"),
    """"
  )
)
"),"")</f>
        <v/>
      </c>
      <c r="BG826" s="65" t="str">
        <f t="shared" si="14"/>
        <v/>
      </c>
      <c r="BH826" s="63"/>
      <c r="BI826" s="64"/>
      <c r="BJ826" s="64"/>
      <c r="BK826" s="64"/>
      <c r="BL826" s="64" t="str">
        <f>IFERROR(__xludf.DUMMYFUNCTION("IF(
  OR($AJ826=""Full Payment"",$AJ826=""P1"",$AJ826=""P2"",$AJ826=""P3""),
  """",
  IF(
    AND(
      NOT(ISBLANK($K826)),
      $Q826=""Standard Booking, P4""
    ),
    LET(
      resDate,   $K826,
      tourDate,  $N826,
      monthCount, DATEDIF(r"&amp;"esDate, tourDate, ""M"") + 1,
      secondDates, ARRAYFORMULA(
        DATE(
          YEAR(resDate),
          MONTH(resDate) + SEQUENCE(monthCount),
          2
        )
      ),
      validDates, FILTER(
        secondDates,
        (secondDates &gt; res"&amp;"Date + 2) *
        (secondDates &lt;= tourDate - 3)
      ),
      IF(
        $AJ826=""P4"",
        IF(
          COUNTA(validDates) &lt; 4,
          """",
          TEXT(
            INDEX(validDates, 4),
            ""mmm d, yyyy""
          )
        ),
"&amp;"        IF(
          COUNTA(validDates) &lt; 4,
          """",
          TEXTJOIN(
            "", "", TRUE,
            TEXT(INDEX(validDates, 1), ""mmm d, yyyy""),
            TEXT(INDEX(validDates, 2), ""mmm d, yyyy""),
            TEXT(INDEX(validDates"&amp;", 3), ""mmm d, yyyy""),
            TEXT(INDEX(validDates, 4), ""mmm d, yyyy"")
          )
        )
      )
    ),
    """"
  )
)
"),"")</f>
        <v/>
      </c>
      <c r="BM826" s="65" t="str">
        <f t="shared" si="15"/>
        <v/>
      </c>
      <c r="BN826" s="66"/>
      <c r="BO826" s="67"/>
      <c r="BP826" s="49" t="b">
        <v>0</v>
      </c>
      <c r="BQ826" s="49" t="b">
        <v>0</v>
      </c>
      <c r="BR826" s="68"/>
      <c r="BS826" s="69"/>
      <c r="BT826" s="70" t="b">
        <v>0</v>
      </c>
      <c r="BU826" s="71"/>
      <c r="BV826" s="72"/>
      <c r="BW826" s="86" t="b">
        <v>0</v>
      </c>
      <c r="BX826" s="87"/>
    </row>
    <row r="827">
      <c r="A827" s="35" t="str">
        <f t="shared" si="1"/>
        <v/>
      </c>
      <c r="B827" s="36" t="str">
        <f t="shared" si="2"/>
        <v/>
      </c>
      <c r="C827" s="36" t="str">
        <f t="array" ref="C827">IF(
  M827="",
  "",
  IFERROR(
    INDEX(
      '{INDEX} Tour Packages'!$A:$ZZ,
      MATCH(
        M827,
        INDEX(
          '{INDEX} Tour Packages'!$A:$ZZ,
          ,
          MATCH("Tour Package Name", '{INDEX} Tour Packages'!$4:$4, 0)
        ),
        0
      ),
      MATCH("Tour Code", '{INDEX} Tour Packages'!$4:$4, 0)
    ),
    "XXX"
  )
)
</f>
        <v/>
      </c>
      <c r="D827" s="36" t="str">
        <f t="shared" si="3"/>
        <v/>
      </c>
      <c r="E827" s="36" t="str">
        <f t="shared" si="4"/>
        <v/>
      </c>
      <c r="F827" s="37" t="str">
        <f t="shared" si="5"/>
        <v/>
      </c>
      <c r="G827" s="89"/>
      <c r="H827" s="89"/>
      <c r="I827" s="90"/>
      <c r="J827" s="40" t="str">
        <f t="shared" si="16"/>
        <v> </v>
      </c>
      <c r="K827" s="91"/>
      <c r="L827" s="55"/>
      <c r="M827" s="55"/>
      <c r="N827" s="91"/>
      <c r="O827" s="43" t="str">
        <f>IFERROR(__xludf.DUMMYFUNCTION("IF(N827="""","""",IFERROR(
  N827 + VALUE(REGEXEXTRACT(P827, ""(\d+)\s+Days"")),
  """"
)
)"),"")</f>
        <v/>
      </c>
      <c r="P827" s="43" t="str">
        <f t="array" ref="P827">IFERROR(
  INDEX(
    INDEX('{INDEX} Tour Packages'!$A:$ZZ, , MATCH(P$3, '{INDEX} Tour Packages'!$4:$4, 0)),
    MATCH(M827, INDEX('{INDEX} Tour Packages'!$A:$ZZ,0, MATCH("Tour Package Name", '{INDEX} Tour Packages'!$4:$4, 0)), 0)
  ),
"")
</f>
        <v/>
      </c>
      <c r="Q827" s="44" t="str">
        <f t="shared" si="7"/>
        <v/>
      </c>
      <c r="R827" s="44" t="str">
        <f>IFERROR(__xludf.DUMMYFUNCTION("IF(OR(ISBLANK(K827), ISBLANK(N827)), """", 
  LET(
    resDate, K827,
    tourDate, N827,
    monthCount, MAX(0, DATEDIF(resDate, tourDate - 3, ""M"") + 1),
    secondDates, ARRAYFORMULA(DATE(YEAR(resDate), MONTH(resDate) + SEQUENCE(monthCount), 2)),
    "&amp;"validDates, FILTER(secondDates, (secondDates &gt; resDate + 2) * (secondDates &lt;= tourDate - 3)),
    IF(ISERROR(validDates), 0, COUNTA(validDates))
  )
)
"),"")</f>
        <v/>
      </c>
      <c r="S827" s="44" t="str">
        <f t="shared" si="8"/>
        <v/>
      </c>
      <c r="T827" s="45" t="str">
        <f t="array" ref="T827">IF(ISBLANK(BO827),IFERROR(
  INDEX(
    INDEX('{INDEX} Payment Terms'!$A:$G, , MATCH(T$3, '{INDEX} Payment Terms'!$4:$4, 0)),
    MATCH(Q827, INDEX('{INDEX} Payment Terms'!$A:$G,0, MATCH("Payment Condition", '{INDEX} Payment Terms'!$4:$4, 0)), 0)
  ),
""),"Cancelled")
</f>
        <v/>
      </c>
      <c r="U827" s="46" t="b">
        <v>0</v>
      </c>
      <c r="V827" s="47" t="str">
        <f>IFERROR(__xludf.DUMMYFUNCTION("IF(OR(L827=""Duo Booking"", L827=""Group Booking""),
IF(U827=FALSE,"""",
    LET(
      bookingType, L827,
      tour, M827,
      mainFirst, H827,
      mainLast, I827,
      mainEmail, G827,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$L$4:L827, bookingType,
          $M$4:M827, tour,
          $H$4:H827, mainFirst,
          $I$4:I827, mainLast,
          $G$4:G827, mainEmail
        ),
        ""000""
      ),
  "&amp;"    baseID &amp; ""-"" &amp; memberNumber
    )
  ),
  """"
)
"),"")</f>
        <v/>
      </c>
      <c r="W827" s="48"/>
      <c r="X827" s="85" t="b">
        <v>0</v>
      </c>
      <c r="Y827" s="85" t="b">
        <v>0</v>
      </c>
      <c r="Z827" s="85" t="b">
        <v>0</v>
      </c>
      <c r="AA827" s="50"/>
      <c r="AB827" s="51"/>
      <c r="AC827" s="85" t="b">
        <v>0</v>
      </c>
      <c r="AD827" s="92"/>
      <c r="AE827" s="88"/>
      <c r="AF827" s="36" t="str">
        <f t="array" ref="AF827">IF(M827="","",INDEX(
      '{INDEX} Tour Packages'!$A:$ZP,
      MATCH($M827, '{INDEX} Tour Packages'!$A:$A, 0),
      MATCH(AF$3, '{INDEX} Tour Packages'!$4:$4, 0)
    ))</f>
        <v/>
      </c>
      <c r="AG827" s="36" t="str">
        <f t="array" ref="AG827">IF(M827="","",INDEX(
      '{INDEX} Tour Packages'!$A:$ZP,
      MATCH($M827, '{INDEX} Tour Packages'!$A:$A, 0),
      MATCH(AG$3, '{INDEX} Tour Packages'!$4:$4, 0)
    ))</f>
        <v/>
      </c>
      <c r="AH827" s="36" t="str">
        <f t="array" ref="AH827">IF(M827="","",INDEX(
      '{INDEX} Tour Packages'!$A:$ZP,
      MATCH($M827, '{INDEX} Tour Packages'!$A:$A, 0),
      MATCH(AH$3, '{INDEX} Tour Packages'!$4:$4, 0)
    ))</f>
        <v/>
      </c>
      <c r="AI827" s="54" t="str">
        <f t="shared" si="9"/>
        <v/>
      </c>
      <c r="AJ827" s="42"/>
      <c r="AK827" s="55"/>
      <c r="AL827" s="46" t="b">
        <v>0</v>
      </c>
      <c r="AM827" s="56"/>
      <c r="AN827" s="57" t="str">
        <f t="shared" si="10"/>
        <v/>
      </c>
      <c r="AO827" s="58" t="str">
        <f t="shared" si="11"/>
        <v/>
      </c>
      <c r="AP827" s="59"/>
      <c r="AQ827" s="60"/>
      <c r="AR827" s="61"/>
      <c r="AS827" s="61"/>
      <c r="AT827" s="61" t="str">
        <f>IFERROR(__xludf.DUMMYFUNCTION("IF( 
  OR($AJ827=""Full Payment"", ISBLANK($K827)),
  """",
  IF(
    OR(
      Q827=""Standard Booking, P1"",
      Q827=""Standard Booking, P2"",
      Q827=""Standard Booking, P3"",
      Q827=""Standard Booking, P4""
    ),
    LET(
      resDate,   $"&amp;"K827,
      tourDate,  $N827,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7" s="62" t="str">
        <f t="shared" si="12"/>
        <v/>
      </c>
      <c r="AV827" s="63"/>
      <c r="AW827" s="64"/>
      <c r="AX827" s="64"/>
      <c r="AY827" s="64"/>
      <c r="AZ827" s="64" t="str">
        <f>IFERROR(__xludf.DUMMYFUNCTION("IF(
  OR($AJ827=""Full Payment"",$AJ827=""P1"", ISBLANK($K827)),
  """",
  IF(
    OR(
      $Q827=""Standard Booking, P2"",
      $Q827=""Standard Booking, P3"",
      $Q827=""Standard Booking, P4""
    ),
    LET(
      resDate,   $K827,
      tourDate,"&amp;"  $N827,
      monthCount, DATEDIF(resDate, tourDate, ""M"") + 1,
      secondDates, ARRAYFORMULA(
        DATE(
          YEAR(resDate),
          MONTH(resDate) + SEQUENCE(monthCount),
          2
        )
      ),
      validDates, FILTER(
        sec"&amp;"ondDates,
        (secondDates &gt; resDate + 2) *
        (secondDates &lt;= tourDate - 3)
      ),
      IF(
        OR($AJ827=""P2"", $AJ827=""P3"", $AJ827=""P4""),
        IF(
          COUNTA(validDates) &lt; 2,
          """",
          TEXT(INDEX(validDates"&amp;", 2), ""mmm d, yyyy"")
        ),
        IF(
          COUNTA(validDates) &lt; 2,
          """",
          TEXTJOIN("", "", TRUE,
            TEXT(INDEX(validDates, 1), ""mmm d, yyyy""),
            TEXT(INDEX(validDates, 2), ""mmm d, yyyy"")
          )
 "&amp;"       )
      )
    ),
    """"
  )
)
"),"")</f>
        <v/>
      </c>
      <c r="BA827" s="65" t="str">
        <f t="shared" si="13"/>
        <v/>
      </c>
      <c r="BB827" s="63"/>
      <c r="BC827" s="64"/>
      <c r="BD827" s="64"/>
      <c r="BE827" s="64"/>
      <c r="BF827" s="64" t="str">
        <f>IFERROR(__xludf.DUMMYFUNCTION("IF(
  OR($AJ827=""Full Payment"",$AJ827=""P1"", $AJ827=""P2""),
  """",
  IF(
    AND(
      NOT(ISBLANK($K827)),
      OR(
        Q827=""Standard Booking, P3"",
        Q827=""Standard Booking, P4""
      )
    ),
    LET(
      resDate,   $K827,
      "&amp;"tourDate,  $N827,
      monthCount, DATEDIF(resDate, tourDate, ""M"") + 1,
      secondDates, ARRAYFORMULA(
        DATE(
          YEAR(resDate),
          MONTH(resDate) + SEQUENCE(monthCount),
          2
        )
      ),
      validDates, FILTER(
  "&amp;"      secondDates,
        (secondDates &gt; resDate + 2) *
        (secondDates &lt;= tourDate - 3)
      ),
      IF(
        $AJ827=""P4"",
        IF(
          COUNTA(validDates) &lt; 3,
          """",
          TEXT(INDEX(validDates, 3), ""mmm d, yyyy"")
  "&amp;"      ),
        IF(
          $AJ827=""P3"",
          IF(
            COUNTA(validDates) &lt; 3,
            """",
            TEXT(INDEX(validDates, 3), ""mmm d, yyyy"")
          ),
          IF(
            COUNTA(validDates) &lt; 3,
            """",
    "&amp;"        TEXTJOIN("", "", TRUE,
              TEXT(INDEX(validDates, 1), ""mmm d, yyyy""),
              TEXT(INDEX(validDates, 2), ""mmm d, yyyy""),
              TEXT(INDEX(validDates, 3), ""mmm d, yyyy"")
            )
          )
        )
      )
    "&amp;"),
    """"
  )
)
"),"")</f>
        <v/>
      </c>
      <c r="BG827" s="65" t="str">
        <f t="shared" si="14"/>
        <v/>
      </c>
      <c r="BH827" s="63"/>
      <c r="BI827" s="64"/>
      <c r="BJ827" s="64"/>
      <c r="BK827" s="64"/>
      <c r="BL827" s="64" t="str">
        <f>IFERROR(__xludf.DUMMYFUNCTION("IF(
  OR($AJ827=""Full Payment"",$AJ827=""P1"",$AJ827=""P2"",$AJ827=""P3""),
  """",
  IF(
    AND(
      NOT(ISBLANK($K827)),
      $Q827=""Standard Booking, P4""
    ),
    LET(
      resDate,   $K827,
      tourDate,  $N827,
      monthCount, DATEDIF(r"&amp;"esDate, tourDate, ""M"") + 1,
      secondDates, ARRAYFORMULA(
        DATE(
          YEAR(resDate),
          MONTH(resDate) + SEQUENCE(monthCount),
          2
        )
      ),
      validDates, FILTER(
        secondDates,
        (secondDates &gt; res"&amp;"Date + 2) *
        (secondDates &lt;= tourDate - 3)
      ),
      IF(
        $AJ827=""P4"",
        IF(
          COUNTA(validDates) &lt; 4,
          """",
          TEXT(
            INDEX(validDates, 4),
            ""mmm d, yyyy""
          )
        ),
"&amp;"        IF(
          COUNTA(validDates) &lt; 4,
          """",
          TEXTJOIN(
            "", "", TRUE,
            TEXT(INDEX(validDates, 1), ""mmm d, yyyy""),
            TEXT(INDEX(validDates, 2), ""mmm d, yyyy""),
            TEXT(INDEX(validDates"&amp;", 3), ""mmm d, yyyy""),
            TEXT(INDEX(validDates, 4), ""mmm d, yyyy"")
          )
        )
      )
    ),
    """"
  )
)
"),"")</f>
        <v/>
      </c>
      <c r="BM827" s="65" t="str">
        <f t="shared" si="15"/>
        <v/>
      </c>
      <c r="BN827" s="66"/>
      <c r="BO827" s="67"/>
      <c r="BP827" s="49" t="b">
        <v>0</v>
      </c>
      <c r="BQ827" s="49" t="b">
        <v>0</v>
      </c>
      <c r="BR827" s="68"/>
      <c r="BS827" s="69"/>
      <c r="BT827" s="70" t="b">
        <v>0</v>
      </c>
      <c r="BU827" s="71"/>
      <c r="BV827" s="72"/>
      <c r="BW827" s="86" t="b">
        <v>0</v>
      </c>
      <c r="BX827" s="87"/>
    </row>
    <row r="828">
      <c r="A828" s="35" t="str">
        <f t="shared" si="1"/>
        <v/>
      </c>
      <c r="B828" s="36" t="str">
        <f t="shared" si="2"/>
        <v/>
      </c>
      <c r="C828" s="36" t="str">
        <f t="array" ref="C828">IF(
  M828="",
  "",
  IFERROR(
    INDEX(
      '{INDEX} Tour Packages'!$A:$ZZ,
      MATCH(
        M828,
        INDEX(
          '{INDEX} Tour Packages'!$A:$ZZ,
          ,
          MATCH("Tour Package Name", '{INDEX} Tour Packages'!$4:$4, 0)
        ),
        0
      ),
      MATCH("Tour Code", '{INDEX} Tour Packages'!$4:$4, 0)
    ),
    "XXX"
  )
)
</f>
        <v/>
      </c>
      <c r="D828" s="36" t="str">
        <f t="shared" si="3"/>
        <v/>
      </c>
      <c r="E828" s="36" t="str">
        <f t="shared" si="4"/>
        <v/>
      </c>
      <c r="F828" s="37" t="str">
        <f t="shared" si="5"/>
        <v/>
      </c>
      <c r="G828" s="89"/>
      <c r="H828" s="89"/>
      <c r="I828" s="90"/>
      <c r="J828" s="40" t="str">
        <f t="shared" si="16"/>
        <v> </v>
      </c>
      <c r="K828" s="91"/>
      <c r="L828" s="55"/>
      <c r="M828" s="55"/>
      <c r="N828" s="91"/>
      <c r="O828" s="43" t="str">
        <f>IFERROR(__xludf.DUMMYFUNCTION("IF(N828="""","""",IFERROR(
  N828 + VALUE(REGEXEXTRACT(P828, ""(\d+)\s+Days"")),
  """"
)
)"),"")</f>
        <v/>
      </c>
      <c r="P828" s="43" t="str">
        <f t="array" ref="P828">IFERROR(
  INDEX(
    INDEX('{INDEX} Tour Packages'!$A:$ZZ, , MATCH(P$3, '{INDEX} Tour Packages'!$4:$4, 0)),
    MATCH(M828, INDEX('{INDEX} Tour Packages'!$A:$ZZ,0, MATCH("Tour Package Name", '{INDEX} Tour Packages'!$4:$4, 0)), 0)
  ),
"")
</f>
        <v/>
      </c>
      <c r="Q828" s="44" t="str">
        <f t="shared" si="7"/>
        <v/>
      </c>
      <c r="R828" s="44" t="str">
        <f>IFERROR(__xludf.DUMMYFUNCTION("IF(OR(ISBLANK(K828), ISBLANK(N828)), """", 
  LET(
    resDate, K828,
    tourDate, N828,
    monthCount, MAX(0, DATEDIF(resDate, tourDate - 3, ""M"") + 1),
    secondDates, ARRAYFORMULA(DATE(YEAR(resDate), MONTH(resDate) + SEQUENCE(monthCount), 2)),
    "&amp;"validDates, FILTER(secondDates, (secondDates &gt; resDate + 2) * (secondDates &lt;= tourDate - 3)),
    IF(ISERROR(validDates), 0, COUNTA(validDates))
  )
)
"),"")</f>
        <v/>
      </c>
      <c r="S828" s="44" t="str">
        <f t="shared" si="8"/>
        <v/>
      </c>
      <c r="T828" s="45" t="str">
        <f t="array" ref="T828">IF(ISBLANK(BO828),IFERROR(
  INDEX(
    INDEX('{INDEX} Payment Terms'!$A:$G, , MATCH(T$3, '{INDEX} Payment Terms'!$4:$4, 0)),
    MATCH(Q828, INDEX('{INDEX} Payment Terms'!$A:$G,0, MATCH("Payment Condition", '{INDEX} Payment Terms'!$4:$4, 0)), 0)
  ),
""),"Cancelled")
</f>
        <v/>
      </c>
      <c r="U828" s="46" t="b">
        <v>0</v>
      </c>
      <c r="V828" s="47" t="str">
        <f>IFERROR(__xludf.DUMMYFUNCTION("IF(OR(L828=""Duo Booking"", L828=""Group Booking""),
IF(U828=FALSE,"""",
    LET(
      bookingType, L828,
      tour, M828,
      mainFirst, H828,
      mainLast, I828,
      mainEmail, G828,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$L$4:L828, bookingType,
          $M$4:M828, tour,
          $H$4:H828, mainFirst,
          $I$4:I828, mainLast,
          $G$4:G828, mainEmail
        ),
        ""000""
      ),
  "&amp;"    baseID &amp; ""-"" &amp; memberNumber
    )
  ),
  """"
)
"),"")</f>
        <v/>
      </c>
      <c r="W828" s="48"/>
      <c r="X828" s="85" t="b">
        <v>0</v>
      </c>
      <c r="Y828" s="85" t="b">
        <v>0</v>
      </c>
      <c r="Z828" s="85" t="b">
        <v>0</v>
      </c>
      <c r="AA828" s="50"/>
      <c r="AB828" s="51"/>
      <c r="AC828" s="85" t="b">
        <v>0</v>
      </c>
      <c r="AD828" s="92"/>
      <c r="AE828" s="88"/>
      <c r="AF828" s="36" t="str">
        <f t="array" ref="AF828">IF(M828="","",INDEX(
      '{INDEX} Tour Packages'!$A:$ZP,
      MATCH($M828, '{INDEX} Tour Packages'!$A:$A, 0),
      MATCH(AF$3, '{INDEX} Tour Packages'!$4:$4, 0)
    ))</f>
        <v/>
      </c>
      <c r="AG828" s="36" t="str">
        <f t="array" ref="AG828">IF(M828="","",INDEX(
      '{INDEX} Tour Packages'!$A:$ZP,
      MATCH($M828, '{INDEX} Tour Packages'!$A:$A, 0),
      MATCH(AG$3, '{INDEX} Tour Packages'!$4:$4, 0)
    ))</f>
        <v/>
      </c>
      <c r="AH828" s="36" t="str">
        <f t="array" ref="AH828">IF(M828="","",INDEX(
      '{INDEX} Tour Packages'!$A:$ZP,
      MATCH($M828, '{INDEX} Tour Packages'!$A:$A, 0),
      MATCH(AH$3, '{INDEX} Tour Packages'!$4:$4, 0)
    ))</f>
        <v/>
      </c>
      <c r="AI828" s="54" t="str">
        <f t="shared" si="9"/>
        <v/>
      </c>
      <c r="AJ828" s="42"/>
      <c r="AK828" s="55"/>
      <c r="AL828" s="46" t="b">
        <v>0</v>
      </c>
      <c r="AM828" s="56"/>
      <c r="AN828" s="57" t="str">
        <f t="shared" si="10"/>
        <v/>
      </c>
      <c r="AO828" s="58" t="str">
        <f t="shared" si="11"/>
        <v/>
      </c>
      <c r="AP828" s="59"/>
      <c r="AQ828" s="60"/>
      <c r="AR828" s="61"/>
      <c r="AS828" s="61"/>
      <c r="AT828" s="61" t="str">
        <f>IFERROR(__xludf.DUMMYFUNCTION("IF( 
  OR($AJ828=""Full Payment"", ISBLANK($K828)),
  """",
  IF(
    OR(
      Q828=""Standard Booking, P1"",
      Q828=""Standard Booking, P2"",
      Q828=""Standard Booking, P3"",
      Q828=""Standard Booking, P4""
    ),
    LET(
      resDate,   $"&amp;"K828,
      tourDate,  $N828,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8" s="62" t="str">
        <f t="shared" si="12"/>
        <v/>
      </c>
      <c r="AV828" s="63"/>
      <c r="AW828" s="64"/>
      <c r="AX828" s="64"/>
      <c r="AY828" s="64"/>
      <c r="AZ828" s="64" t="str">
        <f>IFERROR(__xludf.DUMMYFUNCTION("IF(
  OR($AJ828=""Full Payment"",$AJ828=""P1"", ISBLANK($K828)),
  """",
  IF(
    OR(
      $Q828=""Standard Booking, P2"",
      $Q828=""Standard Booking, P3"",
      $Q828=""Standard Booking, P4""
    ),
    LET(
      resDate,   $K828,
      tourDate,"&amp;"  $N828,
      monthCount, DATEDIF(resDate, tourDate, ""M"") + 1,
      secondDates, ARRAYFORMULA(
        DATE(
          YEAR(resDate),
          MONTH(resDate) + SEQUENCE(monthCount),
          2
        )
      ),
      validDates, FILTER(
        sec"&amp;"ondDates,
        (secondDates &gt; resDate + 2) *
        (secondDates &lt;= tourDate - 3)
      ),
      IF(
        OR($AJ828=""P2"", $AJ828=""P3"", $AJ828=""P4""),
        IF(
          COUNTA(validDates) &lt; 2,
          """",
          TEXT(INDEX(validDates"&amp;", 2), ""mmm d, yyyy"")
        ),
        IF(
          COUNTA(validDates) &lt; 2,
          """",
          TEXTJOIN("", "", TRUE,
            TEXT(INDEX(validDates, 1), ""mmm d, yyyy""),
            TEXT(INDEX(validDates, 2), ""mmm d, yyyy"")
          )
 "&amp;"       )
      )
    ),
    """"
  )
)
"),"")</f>
        <v/>
      </c>
      <c r="BA828" s="65" t="str">
        <f t="shared" si="13"/>
        <v/>
      </c>
      <c r="BB828" s="63"/>
      <c r="BC828" s="64"/>
      <c r="BD828" s="64"/>
      <c r="BE828" s="64"/>
      <c r="BF828" s="64" t="str">
        <f>IFERROR(__xludf.DUMMYFUNCTION("IF(
  OR($AJ828=""Full Payment"",$AJ828=""P1"", $AJ828=""P2""),
  """",
  IF(
    AND(
      NOT(ISBLANK($K828)),
      OR(
        Q828=""Standard Booking, P3"",
        Q828=""Standard Booking, P4""
      )
    ),
    LET(
      resDate,   $K828,
      "&amp;"tourDate,  $N828,
      monthCount, DATEDIF(resDate, tourDate, ""M"") + 1,
      secondDates, ARRAYFORMULA(
        DATE(
          YEAR(resDate),
          MONTH(resDate) + SEQUENCE(monthCount),
          2
        )
      ),
      validDates, FILTER(
  "&amp;"      secondDates,
        (secondDates &gt; resDate + 2) *
        (secondDates &lt;= tourDate - 3)
      ),
      IF(
        $AJ828=""P4"",
        IF(
          COUNTA(validDates) &lt; 3,
          """",
          TEXT(INDEX(validDates, 3), ""mmm d, yyyy"")
  "&amp;"      ),
        IF(
          $AJ828=""P3"",
          IF(
            COUNTA(validDates) &lt; 3,
            """",
            TEXT(INDEX(validDates, 3), ""mmm d, yyyy"")
          ),
          IF(
            COUNTA(validDates) &lt; 3,
            """",
    "&amp;"        TEXTJOIN("", "", TRUE,
              TEXT(INDEX(validDates, 1), ""mmm d, yyyy""),
              TEXT(INDEX(validDates, 2), ""mmm d, yyyy""),
              TEXT(INDEX(validDates, 3), ""mmm d, yyyy"")
            )
          )
        )
      )
    "&amp;"),
    """"
  )
)
"),"")</f>
        <v/>
      </c>
      <c r="BG828" s="65" t="str">
        <f t="shared" si="14"/>
        <v/>
      </c>
      <c r="BH828" s="63"/>
      <c r="BI828" s="64"/>
      <c r="BJ828" s="64"/>
      <c r="BK828" s="64"/>
      <c r="BL828" s="64" t="str">
        <f>IFERROR(__xludf.DUMMYFUNCTION("IF(
  OR($AJ828=""Full Payment"",$AJ828=""P1"",$AJ828=""P2"",$AJ828=""P3""),
  """",
  IF(
    AND(
      NOT(ISBLANK($K828)),
      $Q828=""Standard Booking, P4""
    ),
    LET(
      resDate,   $K828,
      tourDate,  $N828,
      monthCount, DATEDIF(r"&amp;"esDate, tourDate, ""M"") + 1,
      secondDates, ARRAYFORMULA(
        DATE(
          YEAR(resDate),
          MONTH(resDate) + SEQUENCE(monthCount),
          2
        )
      ),
      validDates, FILTER(
        secondDates,
        (secondDates &gt; res"&amp;"Date + 2) *
        (secondDates &lt;= tourDate - 3)
      ),
      IF(
        $AJ828=""P4"",
        IF(
          COUNTA(validDates) &lt; 4,
          """",
          TEXT(
            INDEX(validDates, 4),
            ""mmm d, yyyy""
          )
        ),
"&amp;"        IF(
          COUNTA(validDates) &lt; 4,
          """",
          TEXTJOIN(
            "", "", TRUE,
            TEXT(INDEX(validDates, 1), ""mmm d, yyyy""),
            TEXT(INDEX(validDates, 2), ""mmm d, yyyy""),
            TEXT(INDEX(validDates"&amp;", 3), ""mmm d, yyyy""),
            TEXT(INDEX(validDates, 4), ""mmm d, yyyy"")
          )
        )
      )
    ),
    """"
  )
)
"),"")</f>
        <v/>
      </c>
      <c r="BM828" s="65" t="str">
        <f t="shared" si="15"/>
        <v/>
      </c>
      <c r="BN828" s="66"/>
      <c r="BO828" s="67"/>
      <c r="BP828" s="49" t="b">
        <v>0</v>
      </c>
      <c r="BQ828" s="49" t="b">
        <v>0</v>
      </c>
      <c r="BR828" s="68"/>
      <c r="BS828" s="69"/>
      <c r="BT828" s="70" t="b">
        <v>0</v>
      </c>
      <c r="BU828" s="71"/>
      <c r="BV828" s="72"/>
      <c r="BW828" s="86" t="b">
        <v>0</v>
      </c>
      <c r="BX828" s="87"/>
    </row>
    <row r="829">
      <c r="A829" s="35" t="str">
        <f t="shared" si="1"/>
        <v/>
      </c>
      <c r="B829" s="36" t="str">
        <f t="shared" si="2"/>
        <v/>
      </c>
      <c r="C829" s="36" t="str">
        <f t="array" ref="C829">IF(
  M829="",
  "",
  IFERROR(
    INDEX(
      '{INDEX} Tour Packages'!$A:$ZZ,
      MATCH(
        M829,
        INDEX(
          '{INDEX} Tour Packages'!$A:$ZZ,
          ,
          MATCH("Tour Package Name", '{INDEX} Tour Packages'!$4:$4, 0)
        ),
        0
      ),
      MATCH("Tour Code", '{INDEX} Tour Packages'!$4:$4, 0)
    ),
    "XXX"
  )
)
</f>
        <v/>
      </c>
      <c r="D829" s="36" t="str">
        <f t="shared" si="3"/>
        <v/>
      </c>
      <c r="E829" s="36" t="str">
        <f t="shared" si="4"/>
        <v/>
      </c>
      <c r="F829" s="37" t="str">
        <f t="shared" si="5"/>
        <v/>
      </c>
      <c r="G829" s="89"/>
      <c r="H829" s="89"/>
      <c r="I829" s="90"/>
      <c r="J829" s="40" t="str">
        <f t="shared" si="16"/>
        <v> </v>
      </c>
      <c r="K829" s="91"/>
      <c r="L829" s="55"/>
      <c r="M829" s="55"/>
      <c r="N829" s="91"/>
      <c r="O829" s="43" t="str">
        <f>IFERROR(__xludf.DUMMYFUNCTION("IF(N829="""","""",IFERROR(
  N829 + VALUE(REGEXEXTRACT(P829, ""(\d+)\s+Days"")),
  """"
)
)"),"")</f>
        <v/>
      </c>
      <c r="P829" s="43" t="str">
        <f t="array" ref="P829">IFERROR(
  INDEX(
    INDEX('{INDEX} Tour Packages'!$A:$ZZ, , MATCH(P$3, '{INDEX} Tour Packages'!$4:$4, 0)),
    MATCH(M829, INDEX('{INDEX} Tour Packages'!$A:$ZZ,0, MATCH("Tour Package Name", '{INDEX} Tour Packages'!$4:$4, 0)), 0)
  ),
"")
</f>
        <v/>
      </c>
      <c r="Q829" s="44" t="str">
        <f t="shared" si="7"/>
        <v/>
      </c>
      <c r="R829" s="44" t="str">
        <f>IFERROR(__xludf.DUMMYFUNCTION("IF(OR(ISBLANK(K829), ISBLANK(N829)), """", 
  LET(
    resDate, K829,
    tourDate, N829,
    monthCount, MAX(0, DATEDIF(resDate, tourDate - 3, ""M"") + 1),
    secondDates, ARRAYFORMULA(DATE(YEAR(resDate), MONTH(resDate) + SEQUENCE(monthCount), 2)),
    "&amp;"validDates, FILTER(secondDates, (secondDates &gt; resDate + 2) * (secondDates &lt;= tourDate - 3)),
    IF(ISERROR(validDates), 0, COUNTA(validDates))
  )
)
"),"")</f>
        <v/>
      </c>
      <c r="S829" s="44" t="str">
        <f t="shared" si="8"/>
        <v/>
      </c>
      <c r="T829" s="45" t="str">
        <f t="array" ref="T829">IF(ISBLANK(BO829),IFERROR(
  INDEX(
    INDEX('{INDEX} Payment Terms'!$A:$G, , MATCH(T$3, '{INDEX} Payment Terms'!$4:$4, 0)),
    MATCH(Q829, INDEX('{INDEX} Payment Terms'!$A:$G,0, MATCH("Payment Condition", '{INDEX} Payment Terms'!$4:$4, 0)), 0)
  ),
""),"Cancelled")
</f>
        <v/>
      </c>
      <c r="U829" s="46" t="b">
        <v>0</v>
      </c>
      <c r="V829" s="47" t="str">
        <f>IFERROR(__xludf.DUMMYFUNCTION("IF(OR(L829=""Duo Booking"", L829=""Group Booking""),
IF(U829=FALSE,"""",
    LET(
      bookingType, L829,
      tour, M829,
      mainFirst, H829,
      mainLast, I829,
      mainEmail, G829,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$L$4:L829, bookingType,
          $M$4:M829, tour,
          $H$4:H829, mainFirst,
          $I$4:I829, mainLast,
          $G$4:G829, mainEmail
        ),
        ""000""
      ),
  "&amp;"    baseID &amp; ""-"" &amp; memberNumber
    )
  ),
  """"
)
"),"")</f>
        <v/>
      </c>
      <c r="W829" s="48"/>
      <c r="X829" s="85" t="b">
        <v>0</v>
      </c>
      <c r="Y829" s="85" t="b">
        <v>0</v>
      </c>
      <c r="Z829" s="85" t="b">
        <v>0</v>
      </c>
      <c r="AA829" s="50"/>
      <c r="AB829" s="51"/>
      <c r="AC829" s="85" t="b">
        <v>0</v>
      </c>
      <c r="AD829" s="92"/>
      <c r="AE829" s="88"/>
      <c r="AF829" s="36" t="str">
        <f t="array" ref="AF829">IF(M829="","",INDEX(
      '{INDEX} Tour Packages'!$A:$ZP,
      MATCH($M829, '{INDEX} Tour Packages'!$A:$A, 0),
      MATCH(AF$3, '{INDEX} Tour Packages'!$4:$4, 0)
    ))</f>
        <v/>
      </c>
      <c r="AG829" s="36" t="str">
        <f t="array" ref="AG829">IF(M829="","",INDEX(
      '{INDEX} Tour Packages'!$A:$ZP,
      MATCH($M829, '{INDEX} Tour Packages'!$A:$A, 0),
      MATCH(AG$3, '{INDEX} Tour Packages'!$4:$4, 0)
    ))</f>
        <v/>
      </c>
      <c r="AH829" s="36" t="str">
        <f t="array" ref="AH829">IF(M829="","",INDEX(
      '{INDEX} Tour Packages'!$A:$ZP,
      MATCH($M829, '{INDEX} Tour Packages'!$A:$A, 0),
      MATCH(AH$3, '{INDEX} Tour Packages'!$4:$4, 0)
    ))</f>
        <v/>
      </c>
      <c r="AI829" s="54" t="str">
        <f t="shared" si="9"/>
        <v/>
      </c>
      <c r="AJ829" s="42"/>
      <c r="AK829" s="55"/>
      <c r="AL829" s="46" t="b">
        <v>0</v>
      </c>
      <c r="AM829" s="56"/>
      <c r="AN829" s="57" t="str">
        <f t="shared" si="10"/>
        <v/>
      </c>
      <c r="AO829" s="58" t="str">
        <f t="shared" si="11"/>
        <v/>
      </c>
      <c r="AP829" s="59"/>
      <c r="AQ829" s="60"/>
      <c r="AR829" s="61"/>
      <c r="AS829" s="61"/>
      <c r="AT829" s="61" t="str">
        <f>IFERROR(__xludf.DUMMYFUNCTION("IF( 
  OR($AJ829=""Full Payment"", ISBLANK($K829)),
  """",
  IF(
    OR(
      Q829=""Standard Booking, P1"",
      Q829=""Standard Booking, P2"",
      Q829=""Standard Booking, P3"",
      Q829=""Standard Booking, P4""
    ),
    LET(
      resDate,   $"&amp;"K829,
      tourDate,  $N829,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29" s="62" t="str">
        <f t="shared" si="12"/>
        <v/>
      </c>
      <c r="AV829" s="63"/>
      <c r="AW829" s="64"/>
      <c r="AX829" s="64"/>
      <c r="AY829" s="64"/>
      <c r="AZ829" s="64" t="str">
        <f>IFERROR(__xludf.DUMMYFUNCTION("IF(
  OR($AJ829=""Full Payment"",$AJ829=""P1"", ISBLANK($K829)),
  """",
  IF(
    OR(
      $Q829=""Standard Booking, P2"",
      $Q829=""Standard Booking, P3"",
      $Q829=""Standard Booking, P4""
    ),
    LET(
      resDate,   $K829,
      tourDate,"&amp;"  $N829,
      monthCount, DATEDIF(resDate, tourDate, ""M"") + 1,
      secondDates, ARRAYFORMULA(
        DATE(
          YEAR(resDate),
          MONTH(resDate) + SEQUENCE(monthCount),
          2
        )
      ),
      validDates, FILTER(
        sec"&amp;"ondDates,
        (secondDates &gt; resDate + 2) *
        (secondDates &lt;= tourDate - 3)
      ),
      IF(
        OR($AJ829=""P2"", $AJ829=""P3"", $AJ829=""P4""),
        IF(
          COUNTA(validDates) &lt; 2,
          """",
          TEXT(INDEX(validDates"&amp;", 2), ""mmm d, yyyy"")
        ),
        IF(
          COUNTA(validDates) &lt; 2,
          """",
          TEXTJOIN("", "", TRUE,
            TEXT(INDEX(validDates, 1), ""mmm d, yyyy""),
            TEXT(INDEX(validDates, 2), ""mmm d, yyyy"")
          )
 "&amp;"       )
      )
    ),
    """"
  )
)
"),"")</f>
        <v/>
      </c>
      <c r="BA829" s="65" t="str">
        <f t="shared" si="13"/>
        <v/>
      </c>
      <c r="BB829" s="63"/>
      <c r="BC829" s="64"/>
      <c r="BD829" s="64"/>
      <c r="BE829" s="64"/>
      <c r="BF829" s="64" t="str">
        <f>IFERROR(__xludf.DUMMYFUNCTION("IF(
  OR($AJ829=""Full Payment"",$AJ829=""P1"", $AJ829=""P2""),
  """",
  IF(
    AND(
      NOT(ISBLANK($K829)),
      OR(
        Q829=""Standard Booking, P3"",
        Q829=""Standard Booking, P4""
      )
    ),
    LET(
      resDate,   $K829,
      "&amp;"tourDate,  $N829,
      monthCount, DATEDIF(resDate, tourDate, ""M"") + 1,
      secondDates, ARRAYFORMULA(
        DATE(
          YEAR(resDate),
          MONTH(resDate) + SEQUENCE(monthCount),
          2
        )
      ),
      validDates, FILTER(
  "&amp;"      secondDates,
        (secondDates &gt; resDate + 2) *
        (secondDates &lt;= tourDate - 3)
      ),
      IF(
        $AJ829=""P4"",
        IF(
          COUNTA(validDates) &lt; 3,
          """",
          TEXT(INDEX(validDates, 3), ""mmm d, yyyy"")
  "&amp;"      ),
        IF(
          $AJ829=""P3"",
          IF(
            COUNTA(validDates) &lt; 3,
            """",
            TEXT(INDEX(validDates, 3), ""mmm d, yyyy"")
          ),
          IF(
            COUNTA(validDates) &lt; 3,
            """",
    "&amp;"        TEXTJOIN("", "", TRUE,
              TEXT(INDEX(validDates, 1), ""mmm d, yyyy""),
              TEXT(INDEX(validDates, 2), ""mmm d, yyyy""),
              TEXT(INDEX(validDates, 3), ""mmm d, yyyy"")
            )
          )
        )
      )
    "&amp;"),
    """"
  )
)
"),"")</f>
        <v/>
      </c>
      <c r="BG829" s="65" t="str">
        <f t="shared" si="14"/>
        <v/>
      </c>
      <c r="BH829" s="63"/>
      <c r="BI829" s="64"/>
      <c r="BJ829" s="64"/>
      <c r="BK829" s="64"/>
      <c r="BL829" s="64" t="str">
        <f>IFERROR(__xludf.DUMMYFUNCTION("IF(
  OR($AJ829=""Full Payment"",$AJ829=""P1"",$AJ829=""P2"",$AJ829=""P3""),
  """",
  IF(
    AND(
      NOT(ISBLANK($K829)),
      $Q829=""Standard Booking, P4""
    ),
    LET(
      resDate,   $K829,
      tourDate,  $N829,
      monthCount, DATEDIF(r"&amp;"esDate, tourDate, ""M"") + 1,
      secondDates, ARRAYFORMULA(
        DATE(
          YEAR(resDate),
          MONTH(resDate) + SEQUENCE(monthCount),
          2
        )
      ),
      validDates, FILTER(
        secondDates,
        (secondDates &gt; res"&amp;"Date + 2) *
        (secondDates &lt;= tourDate - 3)
      ),
      IF(
        $AJ829=""P4"",
        IF(
          COUNTA(validDates) &lt; 4,
          """",
          TEXT(
            INDEX(validDates, 4),
            ""mmm d, yyyy""
          )
        ),
"&amp;"        IF(
          COUNTA(validDates) &lt; 4,
          """",
          TEXTJOIN(
            "", "", TRUE,
            TEXT(INDEX(validDates, 1), ""mmm d, yyyy""),
            TEXT(INDEX(validDates, 2), ""mmm d, yyyy""),
            TEXT(INDEX(validDates"&amp;", 3), ""mmm d, yyyy""),
            TEXT(INDEX(validDates, 4), ""mmm d, yyyy"")
          )
        )
      )
    ),
    """"
  )
)
"),"")</f>
        <v/>
      </c>
      <c r="BM829" s="65" t="str">
        <f t="shared" si="15"/>
        <v/>
      </c>
      <c r="BN829" s="66"/>
      <c r="BO829" s="67"/>
      <c r="BP829" s="49" t="b">
        <v>0</v>
      </c>
      <c r="BQ829" s="49" t="b">
        <v>0</v>
      </c>
      <c r="BR829" s="68"/>
      <c r="BS829" s="69"/>
      <c r="BT829" s="70" t="b">
        <v>0</v>
      </c>
      <c r="BU829" s="71"/>
      <c r="BV829" s="72"/>
      <c r="BW829" s="86" t="b">
        <v>0</v>
      </c>
      <c r="BX829" s="87"/>
    </row>
    <row r="830">
      <c r="A830" s="35" t="str">
        <f t="shared" si="1"/>
        <v/>
      </c>
      <c r="B830" s="36" t="str">
        <f t="shared" si="2"/>
        <v/>
      </c>
      <c r="C830" s="36" t="str">
        <f t="array" ref="C830">IF(
  M830="",
  "",
  IFERROR(
    INDEX(
      '{INDEX} Tour Packages'!$A:$ZZ,
      MATCH(
        M830,
        INDEX(
          '{INDEX} Tour Packages'!$A:$ZZ,
          ,
          MATCH("Tour Package Name", '{INDEX} Tour Packages'!$4:$4, 0)
        ),
        0
      ),
      MATCH("Tour Code", '{INDEX} Tour Packages'!$4:$4, 0)
    ),
    "XXX"
  )
)
</f>
        <v/>
      </c>
      <c r="D830" s="36" t="str">
        <f t="shared" si="3"/>
        <v/>
      </c>
      <c r="E830" s="36" t="str">
        <f t="shared" si="4"/>
        <v/>
      </c>
      <c r="F830" s="37" t="str">
        <f t="shared" si="5"/>
        <v/>
      </c>
      <c r="G830" s="89"/>
      <c r="H830" s="89"/>
      <c r="I830" s="90"/>
      <c r="J830" s="40" t="str">
        <f t="shared" si="16"/>
        <v> </v>
      </c>
      <c r="K830" s="91"/>
      <c r="L830" s="55"/>
      <c r="M830" s="55"/>
      <c r="N830" s="91"/>
      <c r="O830" s="43" t="str">
        <f>IFERROR(__xludf.DUMMYFUNCTION("IF(N830="""","""",IFERROR(
  N830 + VALUE(REGEXEXTRACT(P830, ""(\d+)\s+Days"")),
  """"
)
)"),"")</f>
        <v/>
      </c>
      <c r="P830" s="43" t="str">
        <f t="array" ref="P830">IFERROR(
  INDEX(
    INDEX('{INDEX} Tour Packages'!$A:$ZZ, , MATCH(P$3, '{INDEX} Tour Packages'!$4:$4, 0)),
    MATCH(M830, INDEX('{INDEX} Tour Packages'!$A:$ZZ,0, MATCH("Tour Package Name", '{INDEX} Tour Packages'!$4:$4, 0)), 0)
  ),
"")
</f>
        <v/>
      </c>
      <c r="Q830" s="44" t="str">
        <f t="shared" si="7"/>
        <v/>
      </c>
      <c r="R830" s="44" t="str">
        <f>IFERROR(__xludf.DUMMYFUNCTION("IF(OR(ISBLANK(K830), ISBLANK(N830)), """", 
  LET(
    resDate, K830,
    tourDate, N830,
    monthCount, MAX(0, DATEDIF(resDate, tourDate - 3, ""M"") + 1),
    secondDates, ARRAYFORMULA(DATE(YEAR(resDate), MONTH(resDate) + SEQUENCE(monthCount), 2)),
    "&amp;"validDates, FILTER(secondDates, (secondDates &gt; resDate + 2) * (secondDates &lt;= tourDate - 3)),
    IF(ISERROR(validDates), 0, COUNTA(validDates))
  )
)
"),"")</f>
        <v/>
      </c>
      <c r="S830" s="44" t="str">
        <f t="shared" si="8"/>
        <v/>
      </c>
      <c r="T830" s="45" t="str">
        <f t="array" ref="T830">IF(ISBLANK(BO830),IFERROR(
  INDEX(
    INDEX('{INDEX} Payment Terms'!$A:$G, , MATCH(T$3, '{INDEX} Payment Terms'!$4:$4, 0)),
    MATCH(Q830, INDEX('{INDEX} Payment Terms'!$A:$G,0, MATCH("Payment Condition", '{INDEX} Payment Terms'!$4:$4, 0)), 0)
  ),
""),"Cancelled")
</f>
        <v/>
      </c>
      <c r="U830" s="46" t="b">
        <v>0</v>
      </c>
      <c r="V830" s="47" t="str">
        <f>IFERROR(__xludf.DUMMYFUNCTION("IF(OR(L830=""Duo Booking"", L830=""Group Booking""),
IF(U830=FALSE,"""",
    LET(
      bookingType, L830,
      tour, M830,
      mainFirst, H830,
      mainLast, I830,
      mainEmail, G830,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$L$4:L830, bookingType,
          $M$4:M830, tour,
          $H$4:H830, mainFirst,
          $I$4:I830, mainLast,
          $G$4:G830, mainEmail
        ),
        ""000""
      ),
  "&amp;"    baseID &amp; ""-"" &amp; memberNumber
    )
  ),
  """"
)
"),"")</f>
        <v/>
      </c>
      <c r="W830" s="48"/>
      <c r="X830" s="85" t="b">
        <v>0</v>
      </c>
      <c r="Y830" s="85" t="b">
        <v>0</v>
      </c>
      <c r="Z830" s="85" t="b">
        <v>0</v>
      </c>
      <c r="AA830" s="50"/>
      <c r="AB830" s="51"/>
      <c r="AC830" s="85" t="b">
        <v>0</v>
      </c>
      <c r="AD830" s="92"/>
      <c r="AE830" s="88"/>
      <c r="AF830" s="36" t="str">
        <f t="array" ref="AF830">IF(M830="","",INDEX(
      '{INDEX} Tour Packages'!$A:$ZP,
      MATCH($M830, '{INDEX} Tour Packages'!$A:$A, 0),
      MATCH(AF$3, '{INDEX} Tour Packages'!$4:$4, 0)
    ))</f>
        <v/>
      </c>
      <c r="AG830" s="36" t="str">
        <f t="array" ref="AG830">IF(M830="","",INDEX(
      '{INDEX} Tour Packages'!$A:$ZP,
      MATCH($M830, '{INDEX} Tour Packages'!$A:$A, 0),
      MATCH(AG$3, '{INDEX} Tour Packages'!$4:$4, 0)
    ))</f>
        <v/>
      </c>
      <c r="AH830" s="36" t="str">
        <f t="array" ref="AH830">IF(M830="","",INDEX(
      '{INDEX} Tour Packages'!$A:$ZP,
      MATCH($M830, '{INDEX} Tour Packages'!$A:$A, 0),
      MATCH(AH$3, '{INDEX} Tour Packages'!$4:$4, 0)
    ))</f>
        <v/>
      </c>
      <c r="AI830" s="54" t="str">
        <f t="shared" si="9"/>
        <v/>
      </c>
      <c r="AJ830" s="42"/>
      <c r="AK830" s="55"/>
      <c r="AL830" s="46" t="b">
        <v>0</v>
      </c>
      <c r="AM830" s="56"/>
      <c r="AN830" s="57" t="str">
        <f t="shared" si="10"/>
        <v/>
      </c>
      <c r="AO830" s="58" t="str">
        <f t="shared" si="11"/>
        <v/>
      </c>
      <c r="AP830" s="59"/>
      <c r="AQ830" s="60"/>
      <c r="AR830" s="61"/>
      <c r="AS830" s="61"/>
      <c r="AT830" s="61" t="str">
        <f>IFERROR(__xludf.DUMMYFUNCTION("IF( 
  OR($AJ830=""Full Payment"", ISBLANK($K830)),
  """",
  IF(
    OR(
      Q830=""Standard Booking, P1"",
      Q830=""Standard Booking, P2"",
      Q830=""Standard Booking, P3"",
      Q830=""Standard Booking, P4""
    ),
    LET(
      resDate,   $"&amp;"K830,
      tourDate,  $N830,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0" s="62" t="str">
        <f t="shared" si="12"/>
        <v/>
      </c>
      <c r="AV830" s="63"/>
      <c r="AW830" s="64"/>
      <c r="AX830" s="64"/>
      <c r="AY830" s="64"/>
      <c r="AZ830" s="64" t="str">
        <f>IFERROR(__xludf.DUMMYFUNCTION("IF(
  OR($AJ830=""Full Payment"",$AJ830=""P1"", ISBLANK($K830)),
  """",
  IF(
    OR(
      $Q830=""Standard Booking, P2"",
      $Q830=""Standard Booking, P3"",
      $Q830=""Standard Booking, P4""
    ),
    LET(
      resDate,   $K830,
      tourDate,"&amp;"  $N830,
      monthCount, DATEDIF(resDate, tourDate, ""M"") + 1,
      secondDates, ARRAYFORMULA(
        DATE(
          YEAR(resDate),
          MONTH(resDate) + SEQUENCE(monthCount),
          2
        )
      ),
      validDates, FILTER(
        sec"&amp;"ondDates,
        (secondDates &gt; resDate + 2) *
        (secondDates &lt;= tourDate - 3)
      ),
      IF(
        OR($AJ830=""P2"", $AJ830=""P3"", $AJ830=""P4""),
        IF(
          COUNTA(validDates) &lt; 2,
          """",
          TEXT(INDEX(validDates"&amp;", 2), ""mmm d, yyyy"")
        ),
        IF(
          COUNTA(validDates) &lt; 2,
          """",
          TEXTJOIN("", "", TRUE,
            TEXT(INDEX(validDates, 1), ""mmm d, yyyy""),
            TEXT(INDEX(validDates, 2), ""mmm d, yyyy"")
          )
 "&amp;"       )
      )
    ),
    """"
  )
)
"),"")</f>
        <v/>
      </c>
      <c r="BA830" s="65" t="str">
        <f t="shared" si="13"/>
        <v/>
      </c>
      <c r="BB830" s="63"/>
      <c r="BC830" s="64"/>
      <c r="BD830" s="64"/>
      <c r="BE830" s="64"/>
      <c r="BF830" s="64" t="str">
        <f>IFERROR(__xludf.DUMMYFUNCTION("IF(
  OR($AJ830=""Full Payment"",$AJ830=""P1"", $AJ830=""P2""),
  """",
  IF(
    AND(
      NOT(ISBLANK($K830)),
      OR(
        Q830=""Standard Booking, P3"",
        Q830=""Standard Booking, P4""
      )
    ),
    LET(
      resDate,   $K830,
      "&amp;"tourDate,  $N830,
      monthCount, DATEDIF(resDate, tourDate, ""M"") + 1,
      secondDates, ARRAYFORMULA(
        DATE(
          YEAR(resDate),
          MONTH(resDate) + SEQUENCE(monthCount),
          2
        )
      ),
      validDates, FILTER(
  "&amp;"      secondDates,
        (secondDates &gt; resDate + 2) *
        (secondDates &lt;= tourDate - 3)
      ),
      IF(
        $AJ830=""P4"",
        IF(
          COUNTA(validDates) &lt; 3,
          """",
          TEXT(INDEX(validDates, 3), ""mmm d, yyyy"")
  "&amp;"      ),
        IF(
          $AJ830=""P3"",
          IF(
            COUNTA(validDates) &lt; 3,
            """",
            TEXT(INDEX(validDates, 3), ""mmm d, yyyy"")
          ),
          IF(
            COUNTA(validDates) &lt; 3,
            """",
    "&amp;"        TEXTJOIN("", "", TRUE,
              TEXT(INDEX(validDates, 1), ""mmm d, yyyy""),
              TEXT(INDEX(validDates, 2), ""mmm d, yyyy""),
              TEXT(INDEX(validDates, 3), ""mmm d, yyyy"")
            )
          )
        )
      )
    "&amp;"),
    """"
  )
)
"),"")</f>
        <v/>
      </c>
      <c r="BG830" s="65" t="str">
        <f t="shared" si="14"/>
        <v/>
      </c>
      <c r="BH830" s="63"/>
      <c r="BI830" s="64"/>
      <c r="BJ830" s="64"/>
      <c r="BK830" s="64"/>
      <c r="BL830" s="64" t="str">
        <f>IFERROR(__xludf.DUMMYFUNCTION("IF(
  OR($AJ830=""Full Payment"",$AJ830=""P1"",$AJ830=""P2"",$AJ830=""P3""),
  """",
  IF(
    AND(
      NOT(ISBLANK($K830)),
      $Q830=""Standard Booking, P4""
    ),
    LET(
      resDate,   $K830,
      tourDate,  $N830,
      monthCount, DATEDIF(r"&amp;"esDate, tourDate, ""M"") + 1,
      secondDates, ARRAYFORMULA(
        DATE(
          YEAR(resDate),
          MONTH(resDate) + SEQUENCE(monthCount),
          2
        )
      ),
      validDates, FILTER(
        secondDates,
        (secondDates &gt; res"&amp;"Date + 2) *
        (secondDates &lt;= tourDate - 3)
      ),
      IF(
        $AJ830=""P4"",
        IF(
          COUNTA(validDates) &lt; 4,
          """",
          TEXT(
            INDEX(validDates, 4),
            ""mmm d, yyyy""
          )
        ),
"&amp;"        IF(
          COUNTA(validDates) &lt; 4,
          """",
          TEXTJOIN(
            "", "", TRUE,
            TEXT(INDEX(validDates, 1), ""mmm d, yyyy""),
            TEXT(INDEX(validDates, 2), ""mmm d, yyyy""),
            TEXT(INDEX(validDates"&amp;", 3), ""mmm d, yyyy""),
            TEXT(INDEX(validDates, 4), ""mmm d, yyyy"")
          )
        )
      )
    ),
    """"
  )
)
"),"")</f>
        <v/>
      </c>
      <c r="BM830" s="65" t="str">
        <f t="shared" si="15"/>
        <v/>
      </c>
      <c r="BN830" s="66"/>
      <c r="BO830" s="67"/>
      <c r="BP830" s="49" t="b">
        <v>0</v>
      </c>
      <c r="BQ830" s="49" t="b">
        <v>0</v>
      </c>
      <c r="BR830" s="68"/>
      <c r="BS830" s="69"/>
      <c r="BT830" s="70" t="b">
        <v>0</v>
      </c>
      <c r="BU830" s="71"/>
      <c r="BV830" s="72"/>
      <c r="BW830" s="86" t="b">
        <v>0</v>
      </c>
      <c r="BX830" s="87"/>
    </row>
    <row r="831">
      <c r="A831" s="35" t="str">
        <f t="shared" si="1"/>
        <v/>
      </c>
      <c r="B831" s="36" t="str">
        <f t="shared" si="2"/>
        <v/>
      </c>
      <c r="C831" s="36" t="str">
        <f t="array" ref="C831">IF(
  M831="",
  "",
  IFERROR(
    INDEX(
      '{INDEX} Tour Packages'!$A:$ZZ,
      MATCH(
        M831,
        INDEX(
          '{INDEX} Tour Packages'!$A:$ZZ,
          ,
          MATCH("Tour Package Name", '{INDEX} Tour Packages'!$4:$4, 0)
        ),
        0
      ),
      MATCH("Tour Code", '{INDEX} Tour Packages'!$4:$4, 0)
    ),
    "XXX"
  )
)
</f>
        <v/>
      </c>
      <c r="D831" s="36" t="str">
        <f t="shared" si="3"/>
        <v/>
      </c>
      <c r="E831" s="36" t="str">
        <f t="shared" si="4"/>
        <v/>
      </c>
      <c r="F831" s="37" t="str">
        <f t="shared" si="5"/>
        <v/>
      </c>
      <c r="G831" s="89"/>
      <c r="H831" s="89"/>
      <c r="I831" s="90"/>
      <c r="J831" s="40" t="str">
        <f t="shared" si="16"/>
        <v> </v>
      </c>
      <c r="K831" s="91"/>
      <c r="L831" s="55"/>
      <c r="M831" s="55"/>
      <c r="N831" s="91"/>
      <c r="O831" s="43" t="str">
        <f>IFERROR(__xludf.DUMMYFUNCTION("IF(N831="""","""",IFERROR(
  N831 + VALUE(REGEXEXTRACT(P831, ""(\d+)\s+Days"")),
  """"
)
)"),"")</f>
        <v/>
      </c>
      <c r="P831" s="43" t="str">
        <f t="array" ref="P831">IFERROR(
  INDEX(
    INDEX('{INDEX} Tour Packages'!$A:$ZZ, , MATCH(P$3, '{INDEX} Tour Packages'!$4:$4, 0)),
    MATCH(M831, INDEX('{INDEX} Tour Packages'!$A:$ZZ,0, MATCH("Tour Package Name", '{INDEX} Tour Packages'!$4:$4, 0)), 0)
  ),
"")
</f>
        <v/>
      </c>
      <c r="Q831" s="44" t="str">
        <f t="shared" si="7"/>
        <v/>
      </c>
      <c r="R831" s="44" t="str">
        <f>IFERROR(__xludf.DUMMYFUNCTION("IF(OR(ISBLANK(K831), ISBLANK(N831)), """", 
  LET(
    resDate, K831,
    tourDate, N831,
    monthCount, MAX(0, DATEDIF(resDate, tourDate - 3, ""M"") + 1),
    secondDates, ARRAYFORMULA(DATE(YEAR(resDate), MONTH(resDate) + SEQUENCE(monthCount), 2)),
    "&amp;"validDates, FILTER(secondDates, (secondDates &gt; resDate + 2) * (secondDates &lt;= tourDate - 3)),
    IF(ISERROR(validDates), 0, COUNTA(validDates))
  )
)
"),"")</f>
        <v/>
      </c>
      <c r="S831" s="44" t="str">
        <f t="shared" si="8"/>
        <v/>
      </c>
      <c r="T831" s="45" t="str">
        <f t="array" ref="T831">IF(ISBLANK(BO831),IFERROR(
  INDEX(
    INDEX('{INDEX} Payment Terms'!$A:$G, , MATCH(T$3, '{INDEX} Payment Terms'!$4:$4, 0)),
    MATCH(Q831, INDEX('{INDEX} Payment Terms'!$A:$G,0, MATCH("Payment Condition", '{INDEX} Payment Terms'!$4:$4, 0)), 0)
  ),
""),"Cancelled")
</f>
        <v/>
      </c>
      <c r="U831" s="46" t="b">
        <v>0</v>
      </c>
      <c r="V831" s="47" t="str">
        <f>IFERROR(__xludf.DUMMYFUNCTION("IF(OR(L831=""Duo Booking"", L831=""Group Booking""),
IF(U831=FALSE,"""",
    LET(
      bookingType, L831,
      tour, M831,
      mainFirst, H831,
      mainLast, I831,
      mainEmail, G831,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$L$4:L831, bookingType,
          $M$4:M831, tour,
          $H$4:H831, mainFirst,
          $I$4:I831, mainLast,
          $G$4:G831, mainEmail
        ),
        ""000""
      ),
  "&amp;"    baseID &amp; ""-"" &amp; memberNumber
    )
  ),
  """"
)
"),"")</f>
        <v/>
      </c>
      <c r="W831" s="48"/>
      <c r="X831" s="85" t="b">
        <v>0</v>
      </c>
      <c r="Y831" s="85" t="b">
        <v>0</v>
      </c>
      <c r="Z831" s="85" t="b">
        <v>0</v>
      </c>
      <c r="AA831" s="50"/>
      <c r="AB831" s="51"/>
      <c r="AC831" s="85" t="b">
        <v>0</v>
      </c>
      <c r="AD831" s="92"/>
      <c r="AE831" s="88"/>
      <c r="AF831" s="36" t="str">
        <f t="array" ref="AF831">IF(M831="","",INDEX(
      '{INDEX} Tour Packages'!$A:$ZP,
      MATCH($M831, '{INDEX} Tour Packages'!$A:$A, 0),
      MATCH(AF$3, '{INDEX} Tour Packages'!$4:$4, 0)
    ))</f>
        <v/>
      </c>
      <c r="AG831" s="36" t="str">
        <f t="array" ref="AG831">IF(M831="","",INDEX(
      '{INDEX} Tour Packages'!$A:$ZP,
      MATCH($M831, '{INDEX} Tour Packages'!$A:$A, 0),
      MATCH(AG$3, '{INDEX} Tour Packages'!$4:$4, 0)
    ))</f>
        <v/>
      </c>
      <c r="AH831" s="36" t="str">
        <f t="array" ref="AH831">IF(M831="","",INDEX(
      '{INDEX} Tour Packages'!$A:$ZP,
      MATCH($M831, '{INDEX} Tour Packages'!$A:$A, 0),
      MATCH(AH$3, '{INDEX} Tour Packages'!$4:$4, 0)
    ))</f>
        <v/>
      </c>
      <c r="AI831" s="54" t="str">
        <f t="shared" si="9"/>
        <v/>
      </c>
      <c r="AJ831" s="42"/>
      <c r="AK831" s="55"/>
      <c r="AL831" s="46" t="b">
        <v>0</v>
      </c>
      <c r="AM831" s="56"/>
      <c r="AN831" s="57" t="str">
        <f t="shared" si="10"/>
        <v/>
      </c>
      <c r="AO831" s="58" t="str">
        <f t="shared" si="11"/>
        <v/>
      </c>
      <c r="AP831" s="59"/>
      <c r="AQ831" s="60"/>
      <c r="AR831" s="61"/>
      <c r="AS831" s="61"/>
      <c r="AT831" s="61" t="str">
        <f>IFERROR(__xludf.DUMMYFUNCTION("IF( 
  OR($AJ831=""Full Payment"", ISBLANK($K831)),
  """",
  IF(
    OR(
      Q831=""Standard Booking, P1"",
      Q831=""Standard Booking, P2"",
      Q831=""Standard Booking, P3"",
      Q831=""Standard Booking, P4""
    ),
    LET(
      resDate,   $"&amp;"K831,
      tourDate,  $N831,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1" s="62" t="str">
        <f t="shared" si="12"/>
        <v/>
      </c>
      <c r="AV831" s="63"/>
      <c r="AW831" s="64"/>
      <c r="AX831" s="64"/>
      <c r="AY831" s="64"/>
      <c r="AZ831" s="64" t="str">
        <f>IFERROR(__xludf.DUMMYFUNCTION("IF(
  OR($AJ831=""Full Payment"",$AJ831=""P1"", ISBLANK($K831)),
  """",
  IF(
    OR(
      $Q831=""Standard Booking, P2"",
      $Q831=""Standard Booking, P3"",
      $Q831=""Standard Booking, P4""
    ),
    LET(
      resDate,   $K831,
      tourDate,"&amp;"  $N831,
      monthCount, DATEDIF(resDate, tourDate, ""M"") + 1,
      secondDates, ARRAYFORMULA(
        DATE(
          YEAR(resDate),
          MONTH(resDate) + SEQUENCE(monthCount),
          2
        )
      ),
      validDates, FILTER(
        sec"&amp;"ondDates,
        (secondDates &gt; resDate + 2) *
        (secondDates &lt;= tourDate - 3)
      ),
      IF(
        OR($AJ831=""P2"", $AJ831=""P3"", $AJ831=""P4""),
        IF(
          COUNTA(validDates) &lt; 2,
          """",
          TEXT(INDEX(validDates"&amp;", 2), ""mmm d, yyyy"")
        ),
        IF(
          COUNTA(validDates) &lt; 2,
          """",
          TEXTJOIN("", "", TRUE,
            TEXT(INDEX(validDates, 1), ""mmm d, yyyy""),
            TEXT(INDEX(validDates, 2), ""mmm d, yyyy"")
          )
 "&amp;"       )
      )
    ),
    """"
  )
)
"),"")</f>
        <v/>
      </c>
      <c r="BA831" s="65" t="str">
        <f t="shared" si="13"/>
        <v/>
      </c>
      <c r="BB831" s="63"/>
      <c r="BC831" s="64"/>
      <c r="BD831" s="64"/>
      <c r="BE831" s="64"/>
      <c r="BF831" s="64" t="str">
        <f>IFERROR(__xludf.DUMMYFUNCTION("IF(
  OR($AJ831=""Full Payment"",$AJ831=""P1"", $AJ831=""P2""),
  """",
  IF(
    AND(
      NOT(ISBLANK($K831)),
      OR(
        Q831=""Standard Booking, P3"",
        Q831=""Standard Booking, P4""
      )
    ),
    LET(
      resDate,   $K831,
      "&amp;"tourDate,  $N831,
      monthCount, DATEDIF(resDate, tourDate, ""M"") + 1,
      secondDates, ARRAYFORMULA(
        DATE(
          YEAR(resDate),
          MONTH(resDate) + SEQUENCE(monthCount),
          2
        )
      ),
      validDates, FILTER(
  "&amp;"      secondDates,
        (secondDates &gt; resDate + 2) *
        (secondDates &lt;= tourDate - 3)
      ),
      IF(
        $AJ831=""P4"",
        IF(
          COUNTA(validDates) &lt; 3,
          """",
          TEXT(INDEX(validDates, 3), ""mmm d, yyyy"")
  "&amp;"      ),
        IF(
          $AJ831=""P3"",
          IF(
            COUNTA(validDates) &lt; 3,
            """",
            TEXT(INDEX(validDates, 3), ""mmm d, yyyy"")
          ),
          IF(
            COUNTA(validDates) &lt; 3,
            """",
    "&amp;"        TEXTJOIN("", "", TRUE,
              TEXT(INDEX(validDates, 1), ""mmm d, yyyy""),
              TEXT(INDEX(validDates, 2), ""mmm d, yyyy""),
              TEXT(INDEX(validDates, 3), ""mmm d, yyyy"")
            )
          )
        )
      )
    "&amp;"),
    """"
  )
)
"),"")</f>
        <v/>
      </c>
      <c r="BG831" s="65" t="str">
        <f t="shared" si="14"/>
        <v/>
      </c>
      <c r="BH831" s="63"/>
      <c r="BI831" s="64"/>
      <c r="BJ831" s="64"/>
      <c r="BK831" s="64"/>
      <c r="BL831" s="64" t="str">
        <f>IFERROR(__xludf.DUMMYFUNCTION("IF(
  OR($AJ831=""Full Payment"",$AJ831=""P1"",$AJ831=""P2"",$AJ831=""P3""),
  """",
  IF(
    AND(
      NOT(ISBLANK($K831)),
      $Q831=""Standard Booking, P4""
    ),
    LET(
      resDate,   $K831,
      tourDate,  $N831,
      monthCount, DATEDIF(r"&amp;"esDate, tourDate, ""M"") + 1,
      secondDates, ARRAYFORMULA(
        DATE(
          YEAR(resDate),
          MONTH(resDate) + SEQUENCE(monthCount),
          2
        )
      ),
      validDates, FILTER(
        secondDates,
        (secondDates &gt; res"&amp;"Date + 2) *
        (secondDates &lt;= tourDate - 3)
      ),
      IF(
        $AJ831=""P4"",
        IF(
          COUNTA(validDates) &lt; 4,
          """",
          TEXT(
            INDEX(validDates, 4),
            ""mmm d, yyyy""
          )
        ),
"&amp;"        IF(
          COUNTA(validDates) &lt; 4,
          """",
          TEXTJOIN(
            "", "", TRUE,
            TEXT(INDEX(validDates, 1), ""mmm d, yyyy""),
            TEXT(INDEX(validDates, 2), ""mmm d, yyyy""),
            TEXT(INDEX(validDates"&amp;", 3), ""mmm d, yyyy""),
            TEXT(INDEX(validDates, 4), ""mmm d, yyyy"")
          )
        )
      )
    ),
    """"
  )
)
"),"")</f>
        <v/>
      </c>
      <c r="BM831" s="65" t="str">
        <f t="shared" si="15"/>
        <v/>
      </c>
      <c r="BN831" s="66"/>
      <c r="BO831" s="67"/>
      <c r="BP831" s="49" t="b">
        <v>0</v>
      </c>
      <c r="BQ831" s="49" t="b">
        <v>0</v>
      </c>
      <c r="BR831" s="68"/>
      <c r="BS831" s="69"/>
      <c r="BT831" s="70" t="b">
        <v>0</v>
      </c>
      <c r="BU831" s="71"/>
      <c r="BV831" s="72"/>
      <c r="BW831" s="86" t="b">
        <v>0</v>
      </c>
      <c r="BX831" s="87"/>
    </row>
    <row r="832">
      <c r="A832" s="35" t="str">
        <f t="shared" si="1"/>
        <v/>
      </c>
      <c r="B832" s="36" t="str">
        <f t="shared" si="2"/>
        <v/>
      </c>
      <c r="C832" s="36" t="str">
        <f t="array" ref="C832">IF(
  M832="",
  "",
  IFERROR(
    INDEX(
      '{INDEX} Tour Packages'!$A:$ZZ,
      MATCH(
        M832,
        INDEX(
          '{INDEX} Tour Packages'!$A:$ZZ,
          ,
          MATCH("Tour Package Name", '{INDEX} Tour Packages'!$4:$4, 0)
        ),
        0
      ),
      MATCH("Tour Code", '{INDEX} Tour Packages'!$4:$4, 0)
    ),
    "XXX"
  )
)
</f>
        <v/>
      </c>
      <c r="D832" s="36" t="str">
        <f t="shared" si="3"/>
        <v/>
      </c>
      <c r="E832" s="36" t="str">
        <f t="shared" si="4"/>
        <v/>
      </c>
      <c r="F832" s="37" t="str">
        <f t="shared" si="5"/>
        <v/>
      </c>
      <c r="G832" s="89"/>
      <c r="H832" s="89"/>
      <c r="I832" s="90"/>
      <c r="J832" s="40" t="str">
        <f t="shared" si="16"/>
        <v> </v>
      </c>
      <c r="K832" s="91"/>
      <c r="L832" s="55"/>
      <c r="M832" s="55"/>
      <c r="N832" s="91"/>
      <c r="O832" s="43" t="str">
        <f>IFERROR(__xludf.DUMMYFUNCTION("IF(N832="""","""",IFERROR(
  N832 + VALUE(REGEXEXTRACT(P832, ""(\d+)\s+Days"")),
  """"
)
)"),"")</f>
        <v/>
      </c>
      <c r="P832" s="43" t="str">
        <f t="array" ref="P832">IFERROR(
  INDEX(
    INDEX('{INDEX} Tour Packages'!$A:$ZZ, , MATCH(P$3, '{INDEX} Tour Packages'!$4:$4, 0)),
    MATCH(M832, INDEX('{INDEX} Tour Packages'!$A:$ZZ,0, MATCH("Tour Package Name", '{INDEX} Tour Packages'!$4:$4, 0)), 0)
  ),
"")
</f>
        <v/>
      </c>
      <c r="Q832" s="44" t="str">
        <f t="shared" si="7"/>
        <v/>
      </c>
      <c r="R832" s="44" t="str">
        <f>IFERROR(__xludf.DUMMYFUNCTION("IF(OR(ISBLANK(K832), ISBLANK(N832)), """", 
  LET(
    resDate, K832,
    tourDate, N832,
    monthCount, MAX(0, DATEDIF(resDate, tourDate - 3, ""M"") + 1),
    secondDates, ARRAYFORMULA(DATE(YEAR(resDate), MONTH(resDate) + SEQUENCE(monthCount), 2)),
    "&amp;"validDates, FILTER(secondDates, (secondDates &gt; resDate + 2) * (secondDates &lt;= tourDate - 3)),
    IF(ISERROR(validDates), 0, COUNTA(validDates))
  )
)
"),"")</f>
        <v/>
      </c>
      <c r="S832" s="44" t="str">
        <f t="shared" si="8"/>
        <v/>
      </c>
      <c r="T832" s="45" t="str">
        <f t="array" ref="T832">IF(ISBLANK(BO832),IFERROR(
  INDEX(
    INDEX('{INDEX} Payment Terms'!$A:$G, , MATCH(T$3, '{INDEX} Payment Terms'!$4:$4, 0)),
    MATCH(Q832, INDEX('{INDEX} Payment Terms'!$A:$G,0, MATCH("Payment Condition", '{INDEX} Payment Terms'!$4:$4, 0)), 0)
  ),
""),"Cancelled")
</f>
        <v/>
      </c>
      <c r="U832" s="46" t="b">
        <v>0</v>
      </c>
      <c r="V832" s="47" t="str">
        <f>IFERROR(__xludf.DUMMYFUNCTION("IF(OR(L832=""Duo Booking"", L832=""Group Booking""),
IF(U832=FALSE,"""",
    LET(
      bookingType, L832,
      tour, M832,
      mainFirst, H832,
      mainLast, I832,
      mainEmail, G832,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$L$4:L832, bookingType,
          $M$4:M832, tour,
          $H$4:H832, mainFirst,
          $I$4:I832, mainLast,
          $G$4:G832, mainEmail
        ),
        ""000""
      ),
  "&amp;"    baseID &amp; ""-"" &amp; memberNumber
    )
  ),
  """"
)
"),"")</f>
        <v/>
      </c>
      <c r="W832" s="48"/>
      <c r="X832" s="85" t="b">
        <v>0</v>
      </c>
      <c r="Y832" s="85" t="b">
        <v>0</v>
      </c>
      <c r="Z832" s="85" t="b">
        <v>0</v>
      </c>
      <c r="AA832" s="50"/>
      <c r="AB832" s="51"/>
      <c r="AC832" s="85" t="b">
        <v>0</v>
      </c>
      <c r="AD832" s="92"/>
      <c r="AE832" s="88"/>
      <c r="AF832" s="36" t="str">
        <f t="array" ref="AF832">IF(M832="","",INDEX(
      '{INDEX} Tour Packages'!$A:$ZP,
      MATCH($M832, '{INDEX} Tour Packages'!$A:$A, 0),
      MATCH(AF$3, '{INDEX} Tour Packages'!$4:$4, 0)
    ))</f>
        <v/>
      </c>
      <c r="AG832" s="36" t="str">
        <f t="array" ref="AG832">IF(M832="","",INDEX(
      '{INDEX} Tour Packages'!$A:$ZP,
      MATCH($M832, '{INDEX} Tour Packages'!$A:$A, 0),
      MATCH(AG$3, '{INDEX} Tour Packages'!$4:$4, 0)
    ))</f>
        <v/>
      </c>
      <c r="AH832" s="36" t="str">
        <f t="array" ref="AH832">IF(M832="","",INDEX(
      '{INDEX} Tour Packages'!$A:$ZP,
      MATCH($M832, '{INDEX} Tour Packages'!$A:$A, 0),
      MATCH(AH$3, '{INDEX} Tour Packages'!$4:$4, 0)
    ))</f>
        <v/>
      </c>
      <c r="AI832" s="54" t="str">
        <f t="shared" si="9"/>
        <v/>
      </c>
      <c r="AJ832" s="42"/>
      <c r="AK832" s="55"/>
      <c r="AL832" s="46" t="b">
        <v>0</v>
      </c>
      <c r="AM832" s="56"/>
      <c r="AN832" s="57" t="str">
        <f t="shared" si="10"/>
        <v/>
      </c>
      <c r="AO832" s="58" t="str">
        <f t="shared" si="11"/>
        <v/>
      </c>
      <c r="AP832" s="59"/>
      <c r="AQ832" s="60"/>
      <c r="AR832" s="61"/>
      <c r="AS832" s="61"/>
      <c r="AT832" s="61" t="str">
        <f>IFERROR(__xludf.DUMMYFUNCTION("IF( 
  OR($AJ832=""Full Payment"", ISBLANK($K832)),
  """",
  IF(
    OR(
      Q832=""Standard Booking, P1"",
      Q832=""Standard Booking, P2"",
      Q832=""Standard Booking, P3"",
      Q832=""Standard Booking, P4""
    ),
    LET(
      resDate,   $"&amp;"K832,
      tourDate,  $N832,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2" s="62" t="str">
        <f t="shared" si="12"/>
        <v/>
      </c>
      <c r="AV832" s="63"/>
      <c r="AW832" s="64"/>
      <c r="AX832" s="64"/>
      <c r="AY832" s="64"/>
      <c r="AZ832" s="64" t="str">
        <f>IFERROR(__xludf.DUMMYFUNCTION("IF(
  OR($AJ832=""Full Payment"",$AJ832=""P1"", ISBLANK($K832)),
  """",
  IF(
    OR(
      $Q832=""Standard Booking, P2"",
      $Q832=""Standard Booking, P3"",
      $Q832=""Standard Booking, P4""
    ),
    LET(
      resDate,   $K832,
      tourDate,"&amp;"  $N832,
      monthCount, DATEDIF(resDate, tourDate, ""M"") + 1,
      secondDates, ARRAYFORMULA(
        DATE(
          YEAR(resDate),
          MONTH(resDate) + SEQUENCE(monthCount),
          2
        )
      ),
      validDates, FILTER(
        sec"&amp;"ondDates,
        (secondDates &gt; resDate + 2) *
        (secondDates &lt;= tourDate - 3)
      ),
      IF(
        OR($AJ832=""P2"", $AJ832=""P3"", $AJ832=""P4""),
        IF(
          COUNTA(validDates) &lt; 2,
          """",
          TEXT(INDEX(validDates"&amp;", 2), ""mmm d, yyyy"")
        ),
        IF(
          COUNTA(validDates) &lt; 2,
          """",
          TEXTJOIN("", "", TRUE,
            TEXT(INDEX(validDates, 1), ""mmm d, yyyy""),
            TEXT(INDEX(validDates, 2), ""mmm d, yyyy"")
          )
 "&amp;"       )
      )
    ),
    """"
  )
)
"),"")</f>
        <v/>
      </c>
      <c r="BA832" s="65" t="str">
        <f t="shared" si="13"/>
        <v/>
      </c>
      <c r="BB832" s="63"/>
      <c r="BC832" s="64"/>
      <c r="BD832" s="64"/>
      <c r="BE832" s="64"/>
      <c r="BF832" s="64" t="str">
        <f>IFERROR(__xludf.DUMMYFUNCTION("IF(
  OR($AJ832=""Full Payment"",$AJ832=""P1"", $AJ832=""P2""),
  """",
  IF(
    AND(
      NOT(ISBLANK($K832)),
      OR(
        Q832=""Standard Booking, P3"",
        Q832=""Standard Booking, P4""
      )
    ),
    LET(
      resDate,   $K832,
      "&amp;"tourDate,  $N832,
      monthCount, DATEDIF(resDate, tourDate, ""M"") + 1,
      secondDates, ARRAYFORMULA(
        DATE(
          YEAR(resDate),
          MONTH(resDate) + SEQUENCE(monthCount),
          2
        )
      ),
      validDates, FILTER(
  "&amp;"      secondDates,
        (secondDates &gt; resDate + 2) *
        (secondDates &lt;= tourDate - 3)
      ),
      IF(
        $AJ832=""P4"",
        IF(
          COUNTA(validDates) &lt; 3,
          """",
          TEXT(INDEX(validDates, 3), ""mmm d, yyyy"")
  "&amp;"      ),
        IF(
          $AJ832=""P3"",
          IF(
            COUNTA(validDates) &lt; 3,
            """",
            TEXT(INDEX(validDates, 3), ""mmm d, yyyy"")
          ),
          IF(
            COUNTA(validDates) &lt; 3,
            """",
    "&amp;"        TEXTJOIN("", "", TRUE,
              TEXT(INDEX(validDates, 1), ""mmm d, yyyy""),
              TEXT(INDEX(validDates, 2), ""mmm d, yyyy""),
              TEXT(INDEX(validDates, 3), ""mmm d, yyyy"")
            )
          )
        )
      )
    "&amp;"),
    """"
  )
)
"),"")</f>
        <v/>
      </c>
      <c r="BG832" s="65" t="str">
        <f t="shared" si="14"/>
        <v/>
      </c>
      <c r="BH832" s="63"/>
      <c r="BI832" s="64"/>
      <c r="BJ832" s="64"/>
      <c r="BK832" s="64"/>
      <c r="BL832" s="64" t="str">
        <f>IFERROR(__xludf.DUMMYFUNCTION("IF(
  OR($AJ832=""Full Payment"",$AJ832=""P1"",$AJ832=""P2"",$AJ832=""P3""),
  """",
  IF(
    AND(
      NOT(ISBLANK($K832)),
      $Q832=""Standard Booking, P4""
    ),
    LET(
      resDate,   $K832,
      tourDate,  $N832,
      monthCount, DATEDIF(r"&amp;"esDate, tourDate, ""M"") + 1,
      secondDates, ARRAYFORMULA(
        DATE(
          YEAR(resDate),
          MONTH(resDate) + SEQUENCE(monthCount),
          2
        )
      ),
      validDates, FILTER(
        secondDates,
        (secondDates &gt; res"&amp;"Date + 2) *
        (secondDates &lt;= tourDate - 3)
      ),
      IF(
        $AJ832=""P4"",
        IF(
          COUNTA(validDates) &lt; 4,
          """",
          TEXT(
            INDEX(validDates, 4),
            ""mmm d, yyyy""
          )
        ),
"&amp;"        IF(
          COUNTA(validDates) &lt; 4,
          """",
          TEXTJOIN(
            "", "", TRUE,
            TEXT(INDEX(validDates, 1), ""mmm d, yyyy""),
            TEXT(INDEX(validDates, 2), ""mmm d, yyyy""),
            TEXT(INDEX(validDates"&amp;", 3), ""mmm d, yyyy""),
            TEXT(INDEX(validDates, 4), ""mmm d, yyyy"")
          )
        )
      )
    ),
    """"
  )
)
"),"")</f>
        <v/>
      </c>
      <c r="BM832" s="65" t="str">
        <f t="shared" si="15"/>
        <v/>
      </c>
      <c r="BN832" s="66"/>
      <c r="BO832" s="67"/>
      <c r="BP832" s="49" t="b">
        <v>0</v>
      </c>
      <c r="BQ832" s="49" t="b">
        <v>0</v>
      </c>
      <c r="BR832" s="68"/>
      <c r="BS832" s="69"/>
      <c r="BT832" s="70" t="b">
        <v>0</v>
      </c>
      <c r="BU832" s="71"/>
      <c r="BV832" s="72"/>
      <c r="BW832" s="86" t="b">
        <v>0</v>
      </c>
      <c r="BX832" s="87"/>
    </row>
    <row r="833">
      <c r="A833" s="35" t="str">
        <f t="shared" si="1"/>
        <v/>
      </c>
      <c r="B833" s="36" t="str">
        <f t="shared" si="2"/>
        <v/>
      </c>
      <c r="C833" s="36" t="str">
        <f t="array" ref="C833">IF(
  M833="",
  "",
  IFERROR(
    INDEX(
      '{INDEX} Tour Packages'!$A:$ZZ,
      MATCH(
        M833,
        INDEX(
          '{INDEX} Tour Packages'!$A:$ZZ,
          ,
          MATCH("Tour Package Name", '{INDEX} Tour Packages'!$4:$4, 0)
        ),
        0
      ),
      MATCH("Tour Code", '{INDEX} Tour Packages'!$4:$4, 0)
    ),
    "XXX"
  )
)
</f>
        <v/>
      </c>
      <c r="D833" s="36" t="str">
        <f t="shared" si="3"/>
        <v/>
      </c>
      <c r="E833" s="36" t="str">
        <f t="shared" si="4"/>
        <v/>
      </c>
      <c r="F833" s="37" t="str">
        <f t="shared" si="5"/>
        <v/>
      </c>
      <c r="G833" s="89"/>
      <c r="H833" s="89"/>
      <c r="I833" s="90"/>
      <c r="J833" s="40" t="str">
        <f t="shared" si="16"/>
        <v> </v>
      </c>
      <c r="K833" s="91"/>
      <c r="L833" s="55"/>
      <c r="M833" s="55"/>
      <c r="N833" s="91"/>
      <c r="O833" s="43" t="str">
        <f>IFERROR(__xludf.DUMMYFUNCTION("IF(N833="""","""",IFERROR(
  N833 + VALUE(REGEXEXTRACT(P833, ""(\d+)\s+Days"")),
  """"
)
)"),"")</f>
        <v/>
      </c>
      <c r="P833" s="43" t="str">
        <f t="array" ref="P833">IFERROR(
  INDEX(
    INDEX('{INDEX} Tour Packages'!$A:$ZZ, , MATCH(P$3, '{INDEX} Tour Packages'!$4:$4, 0)),
    MATCH(M833, INDEX('{INDEX} Tour Packages'!$A:$ZZ,0, MATCH("Tour Package Name", '{INDEX} Tour Packages'!$4:$4, 0)), 0)
  ),
"")
</f>
        <v/>
      </c>
      <c r="Q833" s="44" t="str">
        <f t="shared" si="7"/>
        <v/>
      </c>
      <c r="R833" s="44" t="str">
        <f>IFERROR(__xludf.DUMMYFUNCTION("IF(OR(ISBLANK(K833), ISBLANK(N833)), """", 
  LET(
    resDate, K833,
    tourDate, N833,
    monthCount, MAX(0, DATEDIF(resDate, tourDate - 3, ""M"") + 1),
    secondDates, ARRAYFORMULA(DATE(YEAR(resDate), MONTH(resDate) + SEQUENCE(monthCount), 2)),
    "&amp;"validDates, FILTER(secondDates, (secondDates &gt; resDate + 2) * (secondDates &lt;= tourDate - 3)),
    IF(ISERROR(validDates), 0, COUNTA(validDates))
  )
)
"),"")</f>
        <v/>
      </c>
      <c r="S833" s="44" t="str">
        <f t="shared" si="8"/>
        <v/>
      </c>
      <c r="T833" s="45" t="str">
        <f t="array" ref="T833">IF(ISBLANK(BO833),IFERROR(
  INDEX(
    INDEX('{INDEX} Payment Terms'!$A:$G, , MATCH(T$3, '{INDEX} Payment Terms'!$4:$4, 0)),
    MATCH(Q833, INDEX('{INDEX} Payment Terms'!$A:$G,0, MATCH("Payment Condition", '{INDEX} Payment Terms'!$4:$4, 0)), 0)
  ),
""),"Cancelled")
</f>
        <v/>
      </c>
      <c r="U833" s="46" t="b">
        <v>0</v>
      </c>
      <c r="V833" s="47" t="str">
        <f>IFERROR(__xludf.DUMMYFUNCTION("IF(OR(L833=""Duo Booking"", L833=""Group Booking""),
IF(U833=FALSE,"""",
    LET(
      bookingType, L833,
      tour, M833,
      mainFirst, H833,
      mainLast, I833,
      mainEmail, G833,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$L$4:L833, bookingType,
          $M$4:M833, tour,
          $H$4:H833, mainFirst,
          $I$4:I833, mainLast,
          $G$4:G833, mainEmail
        ),
        ""000""
      ),
  "&amp;"    baseID &amp; ""-"" &amp; memberNumber
    )
  ),
  """"
)
"),"")</f>
        <v/>
      </c>
      <c r="W833" s="48"/>
      <c r="X833" s="85" t="b">
        <v>0</v>
      </c>
      <c r="Y833" s="85" t="b">
        <v>0</v>
      </c>
      <c r="Z833" s="85" t="b">
        <v>0</v>
      </c>
      <c r="AA833" s="50"/>
      <c r="AB833" s="51"/>
      <c r="AC833" s="85" t="b">
        <v>0</v>
      </c>
      <c r="AD833" s="92"/>
      <c r="AE833" s="88"/>
      <c r="AF833" s="36" t="str">
        <f t="array" ref="AF833">IF(M833="","",INDEX(
      '{INDEX} Tour Packages'!$A:$ZP,
      MATCH($M833, '{INDEX} Tour Packages'!$A:$A, 0),
      MATCH(AF$3, '{INDEX} Tour Packages'!$4:$4, 0)
    ))</f>
        <v/>
      </c>
      <c r="AG833" s="36" t="str">
        <f t="array" ref="AG833">IF(M833="","",INDEX(
      '{INDEX} Tour Packages'!$A:$ZP,
      MATCH($M833, '{INDEX} Tour Packages'!$A:$A, 0),
      MATCH(AG$3, '{INDEX} Tour Packages'!$4:$4, 0)
    ))</f>
        <v/>
      </c>
      <c r="AH833" s="36" t="str">
        <f t="array" ref="AH833">IF(M833="","",INDEX(
      '{INDEX} Tour Packages'!$A:$ZP,
      MATCH($M833, '{INDEX} Tour Packages'!$A:$A, 0),
      MATCH(AH$3, '{INDEX} Tour Packages'!$4:$4, 0)
    ))</f>
        <v/>
      </c>
      <c r="AI833" s="54" t="str">
        <f t="shared" si="9"/>
        <v/>
      </c>
      <c r="AJ833" s="42"/>
      <c r="AK833" s="55"/>
      <c r="AL833" s="46" t="b">
        <v>0</v>
      </c>
      <c r="AM833" s="56"/>
      <c r="AN833" s="57" t="str">
        <f t="shared" si="10"/>
        <v/>
      </c>
      <c r="AO833" s="58" t="str">
        <f t="shared" si="11"/>
        <v/>
      </c>
      <c r="AP833" s="59"/>
      <c r="AQ833" s="60"/>
      <c r="AR833" s="61"/>
      <c r="AS833" s="61"/>
      <c r="AT833" s="61" t="str">
        <f>IFERROR(__xludf.DUMMYFUNCTION("IF( 
  OR($AJ833=""Full Payment"", ISBLANK($K833)),
  """",
  IF(
    OR(
      Q833=""Standard Booking, P1"",
      Q833=""Standard Booking, P2"",
      Q833=""Standard Booking, P3"",
      Q833=""Standard Booking, P4""
    ),
    LET(
      resDate,   $"&amp;"K833,
      tourDate,  $N833,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3" s="62" t="str">
        <f t="shared" si="12"/>
        <v/>
      </c>
      <c r="AV833" s="63"/>
      <c r="AW833" s="64"/>
      <c r="AX833" s="64"/>
      <c r="AY833" s="64"/>
      <c r="AZ833" s="64" t="str">
        <f>IFERROR(__xludf.DUMMYFUNCTION("IF(
  OR($AJ833=""Full Payment"",$AJ833=""P1"", ISBLANK($K833)),
  """",
  IF(
    OR(
      $Q833=""Standard Booking, P2"",
      $Q833=""Standard Booking, P3"",
      $Q833=""Standard Booking, P4""
    ),
    LET(
      resDate,   $K833,
      tourDate,"&amp;"  $N833,
      monthCount, DATEDIF(resDate, tourDate, ""M"") + 1,
      secondDates, ARRAYFORMULA(
        DATE(
          YEAR(resDate),
          MONTH(resDate) + SEQUENCE(monthCount),
          2
        )
      ),
      validDates, FILTER(
        sec"&amp;"ondDates,
        (secondDates &gt; resDate + 2) *
        (secondDates &lt;= tourDate - 3)
      ),
      IF(
        OR($AJ833=""P2"", $AJ833=""P3"", $AJ833=""P4""),
        IF(
          COUNTA(validDates) &lt; 2,
          """",
          TEXT(INDEX(validDates"&amp;", 2), ""mmm d, yyyy"")
        ),
        IF(
          COUNTA(validDates) &lt; 2,
          """",
          TEXTJOIN("", "", TRUE,
            TEXT(INDEX(validDates, 1), ""mmm d, yyyy""),
            TEXT(INDEX(validDates, 2), ""mmm d, yyyy"")
          )
 "&amp;"       )
      )
    ),
    """"
  )
)
"),"")</f>
        <v/>
      </c>
      <c r="BA833" s="65" t="str">
        <f t="shared" si="13"/>
        <v/>
      </c>
      <c r="BB833" s="63"/>
      <c r="BC833" s="64"/>
      <c r="BD833" s="64"/>
      <c r="BE833" s="64"/>
      <c r="BF833" s="64" t="str">
        <f>IFERROR(__xludf.DUMMYFUNCTION("IF(
  OR($AJ833=""Full Payment"",$AJ833=""P1"", $AJ833=""P2""),
  """",
  IF(
    AND(
      NOT(ISBLANK($K833)),
      OR(
        Q833=""Standard Booking, P3"",
        Q833=""Standard Booking, P4""
      )
    ),
    LET(
      resDate,   $K833,
      "&amp;"tourDate,  $N833,
      monthCount, DATEDIF(resDate, tourDate, ""M"") + 1,
      secondDates, ARRAYFORMULA(
        DATE(
          YEAR(resDate),
          MONTH(resDate) + SEQUENCE(monthCount),
          2
        )
      ),
      validDates, FILTER(
  "&amp;"      secondDates,
        (secondDates &gt; resDate + 2) *
        (secondDates &lt;= tourDate - 3)
      ),
      IF(
        $AJ833=""P4"",
        IF(
          COUNTA(validDates) &lt; 3,
          """",
          TEXT(INDEX(validDates, 3), ""mmm d, yyyy"")
  "&amp;"      ),
        IF(
          $AJ833=""P3"",
          IF(
            COUNTA(validDates) &lt; 3,
            """",
            TEXT(INDEX(validDates, 3), ""mmm d, yyyy"")
          ),
          IF(
            COUNTA(validDates) &lt; 3,
            """",
    "&amp;"        TEXTJOIN("", "", TRUE,
              TEXT(INDEX(validDates, 1), ""mmm d, yyyy""),
              TEXT(INDEX(validDates, 2), ""mmm d, yyyy""),
              TEXT(INDEX(validDates, 3), ""mmm d, yyyy"")
            )
          )
        )
      )
    "&amp;"),
    """"
  )
)
"),"")</f>
        <v/>
      </c>
      <c r="BG833" s="65" t="str">
        <f t="shared" si="14"/>
        <v/>
      </c>
      <c r="BH833" s="63"/>
      <c r="BI833" s="64"/>
      <c r="BJ833" s="64"/>
      <c r="BK833" s="64"/>
      <c r="BL833" s="64" t="str">
        <f>IFERROR(__xludf.DUMMYFUNCTION("IF(
  OR($AJ833=""Full Payment"",$AJ833=""P1"",$AJ833=""P2"",$AJ833=""P3""),
  """",
  IF(
    AND(
      NOT(ISBLANK($K833)),
      $Q833=""Standard Booking, P4""
    ),
    LET(
      resDate,   $K833,
      tourDate,  $N833,
      monthCount, DATEDIF(r"&amp;"esDate, tourDate, ""M"") + 1,
      secondDates, ARRAYFORMULA(
        DATE(
          YEAR(resDate),
          MONTH(resDate) + SEQUENCE(monthCount),
          2
        )
      ),
      validDates, FILTER(
        secondDates,
        (secondDates &gt; res"&amp;"Date + 2) *
        (secondDates &lt;= tourDate - 3)
      ),
      IF(
        $AJ833=""P4"",
        IF(
          COUNTA(validDates) &lt; 4,
          """",
          TEXT(
            INDEX(validDates, 4),
            ""mmm d, yyyy""
          )
        ),
"&amp;"        IF(
          COUNTA(validDates) &lt; 4,
          """",
          TEXTJOIN(
            "", "", TRUE,
            TEXT(INDEX(validDates, 1), ""mmm d, yyyy""),
            TEXT(INDEX(validDates, 2), ""mmm d, yyyy""),
            TEXT(INDEX(validDates"&amp;", 3), ""mmm d, yyyy""),
            TEXT(INDEX(validDates, 4), ""mmm d, yyyy"")
          )
        )
      )
    ),
    """"
  )
)
"),"")</f>
        <v/>
      </c>
      <c r="BM833" s="65" t="str">
        <f t="shared" si="15"/>
        <v/>
      </c>
      <c r="BN833" s="66"/>
      <c r="BO833" s="67"/>
      <c r="BP833" s="49" t="b">
        <v>0</v>
      </c>
      <c r="BQ833" s="49" t="b">
        <v>0</v>
      </c>
      <c r="BR833" s="68"/>
      <c r="BS833" s="69"/>
      <c r="BT833" s="70" t="b">
        <v>0</v>
      </c>
      <c r="BU833" s="71"/>
      <c r="BV833" s="72"/>
      <c r="BW833" s="86" t="b">
        <v>0</v>
      </c>
      <c r="BX833" s="87"/>
    </row>
    <row r="834">
      <c r="A834" s="35" t="str">
        <f t="shared" si="1"/>
        <v/>
      </c>
      <c r="B834" s="36" t="str">
        <f t="shared" si="2"/>
        <v/>
      </c>
      <c r="C834" s="36" t="str">
        <f t="array" ref="C834">IF(
  M834="",
  "",
  IFERROR(
    INDEX(
      '{INDEX} Tour Packages'!$A:$ZZ,
      MATCH(
        M834,
        INDEX(
          '{INDEX} Tour Packages'!$A:$ZZ,
          ,
          MATCH("Tour Package Name", '{INDEX} Tour Packages'!$4:$4, 0)
        ),
        0
      ),
      MATCH("Tour Code", '{INDEX} Tour Packages'!$4:$4, 0)
    ),
    "XXX"
  )
)
</f>
        <v/>
      </c>
      <c r="D834" s="36" t="str">
        <f t="shared" si="3"/>
        <v/>
      </c>
      <c r="E834" s="36" t="str">
        <f t="shared" si="4"/>
        <v/>
      </c>
      <c r="F834" s="37" t="str">
        <f t="shared" si="5"/>
        <v/>
      </c>
      <c r="G834" s="89"/>
      <c r="H834" s="89"/>
      <c r="I834" s="90"/>
      <c r="J834" s="40" t="str">
        <f t="shared" si="16"/>
        <v> </v>
      </c>
      <c r="K834" s="91"/>
      <c r="L834" s="55"/>
      <c r="M834" s="55"/>
      <c r="N834" s="91"/>
      <c r="O834" s="43" t="str">
        <f>IFERROR(__xludf.DUMMYFUNCTION("IF(N834="""","""",IFERROR(
  N834 + VALUE(REGEXEXTRACT(P834, ""(\d+)\s+Days"")),
  """"
)
)"),"")</f>
        <v/>
      </c>
      <c r="P834" s="43" t="str">
        <f t="array" ref="P834">IFERROR(
  INDEX(
    INDEX('{INDEX} Tour Packages'!$A:$ZZ, , MATCH(P$3, '{INDEX} Tour Packages'!$4:$4, 0)),
    MATCH(M834, INDEX('{INDEX} Tour Packages'!$A:$ZZ,0, MATCH("Tour Package Name", '{INDEX} Tour Packages'!$4:$4, 0)), 0)
  ),
"")
</f>
        <v/>
      </c>
      <c r="Q834" s="44" t="str">
        <f t="shared" si="7"/>
        <v/>
      </c>
      <c r="R834" s="44" t="str">
        <f>IFERROR(__xludf.DUMMYFUNCTION("IF(OR(ISBLANK(K834), ISBLANK(N834)), """", 
  LET(
    resDate, K834,
    tourDate, N834,
    monthCount, MAX(0, DATEDIF(resDate, tourDate - 3, ""M"") + 1),
    secondDates, ARRAYFORMULA(DATE(YEAR(resDate), MONTH(resDate) + SEQUENCE(monthCount), 2)),
    "&amp;"validDates, FILTER(secondDates, (secondDates &gt; resDate + 2) * (secondDates &lt;= tourDate - 3)),
    IF(ISERROR(validDates), 0, COUNTA(validDates))
  )
)
"),"")</f>
        <v/>
      </c>
      <c r="S834" s="44" t="str">
        <f t="shared" si="8"/>
        <v/>
      </c>
      <c r="T834" s="45" t="str">
        <f t="array" ref="T834">IF(ISBLANK(BO834),IFERROR(
  INDEX(
    INDEX('{INDEX} Payment Terms'!$A:$G, , MATCH(T$3, '{INDEX} Payment Terms'!$4:$4, 0)),
    MATCH(Q834, INDEX('{INDEX} Payment Terms'!$A:$G,0, MATCH("Payment Condition", '{INDEX} Payment Terms'!$4:$4, 0)), 0)
  ),
""),"Cancelled")
</f>
        <v/>
      </c>
      <c r="U834" s="46" t="b">
        <v>0</v>
      </c>
      <c r="V834" s="47" t="str">
        <f>IFERROR(__xludf.DUMMYFUNCTION("IF(OR(L834=""Duo Booking"", L834=""Group Booking""),
IF(U834=FALSE,"""",
    LET(
      bookingType, L834,
      tour, M834,
      mainFirst, H834,
      mainLast, I834,
      mainEmail, G834,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$L$4:L834, bookingType,
          $M$4:M834, tour,
          $H$4:H834, mainFirst,
          $I$4:I834, mainLast,
          $G$4:G834, mainEmail
        ),
        ""000""
      ),
  "&amp;"    baseID &amp; ""-"" &amp; memberNumber
    )
  ),
  """"
)
"),"")</f>
        <v/>
      </c>
      <c r="W834" s="48"/>
      <c r="X834" s="85" t="b">
        <v>0</v>
      </c>
      <c r="Y834" s="85" t="b">
        <v>0</v>
      </c>
      <c r="Z834" s="85" t="b">
        <v>0</v>
      </c>
      <c r="AA834" s="50"/>
      <c r="AB834" s="51"/>
      <c r="AC834" s="85" t="b">
        <v>0</v>
      </c>
      <c r="AD834" s="92"/>
      <c r="AE834" s="88"/>
      <c r="AF834" s="36" t="str">
        <f t="array" ref="AF834">IF(M834="","",INDEX(
      '{INDEX} Tour Packages'!$A:$ZP,
      MATCH($M834, '{INDEX} Tour Packages'!$A:$A, 0),
      MATCH(AF$3, '{INDEX} Tour Packages'!$4:$4, 0)
    ))</f>
        <v/>
      </c>
      <c r="AG834" s="36" t="str">
        <f t="array" ref="AG834">IF(M834="","",INDEX(
      '{INDEX} Tour Packages'!$A:$ZP,
      MATCH($M834, '{INDEX} Tour Packages'!$A:$A, 0),
      MATCH(AG$3, '{INDEX} Tour Packages'!$4:$4, 0)
    ))</f>
        <v/>
      </c>
      <c r="AH834" s="36" t="str">
        <f t="array" ref="AH834">IF(M834="","",INDEX(
      '{INDEX} Tour Packages'!$A:$ZP,
      MATCH($M834, '{INDEX} Tour Packages'!$A:$A, 0),
      MATCH(AH$3, '{INDEX} Tour Packages'!$4:$4, 0)
    ))</f>
        <v/>
      </c>
      <c r="AI834" s="54" t="str">
        <f t="shared" si="9"/>
        <v/>
      </c>
      <c r="AJ834" s="42"/>
      <c r="AK834" s="55"/>
      <c r="AL834" s="46" t="b">
        <v>0</v>
      </c>
      <c r="AM834" s="56"/>
      <c r="AN834" s="57" t="str">
        <f t="shared" si="10"/>
        <v/>
      </c>
      <c r="AO834" s="58" t="str">
        <f t="shared" si="11"/>
        <v/>
      </c>
      <c r="AP834" s="59"/>
      <c r="AQ834" s="60"/>
      <c r="AR834" s="61"/>
      <c r="AS834" s="61"/>
      <c r="AT834" s="61" t="str">
        <f>IFERROR(__xludf.DUMMYFUNCTION("IF( 
  OR($AJ834=""Full Payment"", ISBLANK($K834)),
  """",
  IF(
    OR(
      Q834=""Standard Booking, P1"",
      Q834=""Standard Booking, P2"",
      Q834=""Standard Booking, P3"",
      Q834=""Standard Booking, P4""
    ),
    LET(
      resDate,   $"&amp;"K834,
      tourDate,  $N834,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4" s="62" t="str">
        <f t="shared" si="12"/>
        <v/>
      </c>
      <c r="AV834" s="63"/>
      <c r="AW834" s="64"/>
      <c r="AX834" s="64"/>
      <c r="AY834" s="64"/>
      <c r="AZ834" s="64" t="str">
        <f>IFERROR(__xludf.DUMMYFUNCTION("IF(
  OR($AJ834=""Full Payment"",$AJ834=""P1"", ISBLANK($K834)),
  """",
  IF(
    OR(
      $Q834=""Standard Booking, P2"",
      $Q834=""Standard Booking, P3"",
      $Q834=""Standard Booking, P4""
    ),
    LET(
      resDate,   $K834,
      tourDate,"&amp;"  $N834,
      monthCount, DATEDIF(resDate, tourDate, ""M"") + 1,
      secondDates, ARRAYFORMULA(
        DATE(
          YEAR(resDate),
          MONTH(resDate) + SEQUENCE(monthCount),
          2
        )
      ),
      validDates, FILTER(
        sec"&amp;"ondDates,
        (secondDates &gt; resDate + 2) *
        (secondDates &lt;= tourDate - 3)
      ),
      IF(
        OR($AJ834=""P2"", $AJ834=""P3"", $AJ834=""P4""),
        IF(
          COUNTA(validDates) &lt; 2,
          """",
          TEXT(INDEX(validDates"&amp;", 2), ""mmm d, yyyy"")
        ),
        IF(
          COUNTA(validDates) &lt; 2,
          """",
          TEXTJOIN("", "", TRUE,
            TEXT(INDEX(validDates, 1), ""mmm d, yyyy""),
            TEXT(INDEX(validDates, 2), ""mmm d, yyyy"")
          )
 "&amp;"       )
      )
    ),
    """"
  )
)
"),"")</f>
        <v/>
      </c>
      <c r="BA834" s="65" t="str">
        <f t="shared" si="13"/>
        <v/>
      </c>
      <c r="BB834" s="63"/>
      <c r="BC834" s="64"/>
      <c r="BD834" s="64"/>
      <c r="BE834" s="64"/>
      <c r="BF834" s="64" t="str">
        <f>IFERROR(__xludf.DUMMYFUNCTION("IF(
  OR($AJ834=""Full Payment"",$AJ834=""P1"", $AJ834=""P2""),
  """",
  IF(
    AND(
      NOT(ISBLANK($K834)),
      OR(
        Q834=""Standard Booking, P3"",
        Q834=""Standard Booking, P4""
      )
    ),
    LET(
      resDate,   $K834,
      "&amp;"tourDate,  $N834,
      monthCount, DATEDIF(resDate, tourDate, ""M"") + 1,
      secondDates, ARRAYFORMULA(
        DATE(
          YEAR(resDate),
          MONTH(resDate) + SEQUENCE(monthCount),
          2
        )
      ),
      validDates, FILTER(
  "&amp;"      secondDates,
        (secondDates &gt; resDate + 2) *
        (secondDates &lt;= tourDate - 3)
      ),
      IF(
        $AJ834=""P4"",
        IF(
          COUNTA(validDates) &lt; 3,
          """",
          TEXT(INDEX(validDates, 3), ""mmm d, yyyy"")
  "&amp;"      ),
        IF(
          $AJ834=""P3"",
          IF(
            COUNTA(validDates) &lt; 3,
            """",
            TEXT(INDEX(validDates, 3), ""mmm d, yyyy"")
          ),
          IF(
            COUNTA(validDates) &lt; 3,
            """",
    "&amp;"        TEXTJOIN("", "", TRUE,
              TEXT(INDEX(validDates, 1), ""mmm d, yyyy""),
              TEXT(INDEX(validDates, 2), ""mmm d, yyyy""),
              TEXT(INDEX(validDates, 3), ""mmm d, yyyy"")
            )
          )
        )
      )
    "&amp;"),
    """"
  )
)
"),"")</f>
        <v/>
      </c>
      <c r="BG834" s="65" t="str">
        <f t="shared" si="14"/>
        <v/>
      </c>
      <c r="BH834" s="63"/>
      <c r="BI834" s="64"/>
      <c r="BJ834" s="64"/>
      <c r="BK834" s="64"/>
      <c r="BL834" s="64" t="str">
        <f>IFERROR(__xludf.DUMMYFUNCTION("IF(
  OR($AJ834=""Full Payment"",$AJ834=""P1"",$AJ834=""P2"",$AJ834=""P3""),
  """",
  IF(
    AND(
      NOT(ISBLANK($K834)),
      $Q834=""Standard Booking, P4""
    ),
    LET(
      resDate,   $K834,
      tourDate,  $N834,
      monthCount, DATEDIF(r"&amp;"esDate, tourDate, ""M"") + 1,
      secondDates, ARRAYFORMULA(
        DATE(
          YEAR(resDate),
          MONTH(resDate) + SEQUENCE(monthCount),
          2
        )
      ),
      validDates, FILTER(
        secondDates,
        (secondDates &gt; res"&amp;"Date + 2) *
        (secondDates &lt;= tourDate - 3)
      ),
      IF(
        $AJ834=""P4"",
        IF(
          COUNTA(validDates) &lt; 4,
          """",
          TEXT(
            INDEX(validDates, 4),
            ""mmm d, yyyy""
          )
        ),
"&amp;"        IF(
          COUNTA(validDates) &lt; 4,
          """",
          TEXTJOIN(
            "", "", TRUE,
            TEXT(INDEX(validDates, 1), ""mmm d, yyyy""),
            TEXT(INDEX(validDates, 2), ""mmm d, yyyy""),
            TEXT(INDEX(validDates"&amp;", 3), ""mmm d, yyyy""),
            TEXT(INDEX(validDates, 4), ""mmm d, yyyy"")
          )
        )
      )
    ),
    """"
  )
)
"),"")</f>
        <v/>
      </c>
      <c r="BM834" s="65" t="str">
        <f t="shared" si="15"/>
        <v/>
      </c>
      <c r="BN834" s="66"/>
      <c r="BO834" s="67"/>
      <c r="BP834" s="49" t="b">
        <v>0</v>
      </c>
      <c r="BQ834" s="49" t="b">
        <v>0</v>
      </c>
      <c r="BR834" s="68"/>
      <c r="BS834" s="69"/>
      <c r="BT834" s="70" t="b">
        <v>0</v>
      </c>
      <c r="BU834" s="71"/>
      <c r="BV834" s="72"/>
      <c r="BW834" s="86" t="b">
        <v>0</v>
      </c>
      <c r="BX834" s="87"/>
    </row>
    <row r="835">
      <c r="A835" s="35" t="str">
        <f t="shared" si="1"/>
        <v/>
      </c>
      <c r="B835" s="36" t="str">
        <f t="shared" si="2"/>
        <v/>
      </c>
      <c r="C835" s="36" t="str">
        <f t="array" ref="C835">IF(
  M835="",
  "",
  IFERROR(
    INDEX(
      '{INDEX} Tour Packages'!$A:$ZZ,
      MATCH(
        M835,
        INDEX(
          '{INDEX} Tour Packages'!$A:$ZZ,
          ,
          MATCH("Tour Package Name", '{INDEX} Tour Packages'!$4:$4, 0)
        ),
        0
      ),
      MATCH("Tour Code", '{INDEX} Tour Packages'!$4:$4, 0)
    ),
    "XXX"
  )
)
</f>
        <v/>
      </c>
      <c r="D835" s="36" t="str">
        <f t="shared" si="3"/>
        <v/>
      </c>
      <c r="E835" s="36" t="str">
        <f t="shared" si="4"/>
        <v/>
      </c>
      <c r="F835" s="37" t="str">
        <f t="shared" si="5"/>
        <v/>
      </c>
      <c r="G835" s="89"/>
      <c r="H835" s="89"/>
      <c r="I835" s="90"/>
      <c r="J835" s="40" t="str">
        <f t="shared" si="16"/>
        <v> </v>
      </c>
      <c r="K835" s="91"/>
      <c r="L835" s="55"/>
      <c r="M835" s="55"/>
      <c r="N835" s="91"/>
      <c r="O835" s="43" t="str">
        <f>IFERROR(__xludf.DUMMYFUNCTION("IF(N835="""","""",IFERROR(
  N835 + VALUE(REGEXEXTRACT(P835, ""(\d+)\s+Days"")),
  """"
)
)"),"")</f>
        <v/>
      </c>
      <c r="P835" s="43" t="str">
        <f t="array" ref="P835">IFERROR(
  INDEX(
    INDEX('{INDEX} Tour Packages'!$A:$ZZ, , MATCH(P$3, '{INDEX} Tour Packages'!$4:$4, 0)),
    MATCH(M835, INDEX('{INDEX} Tour Packages'!$A:$ZZ,0, MATCH("Tour Package Name", '{INDEX} Tour Packages'!$4:$4, 0)), 0)
  ),
"")
</f>
        <v/>
      </c>
      <c r="Q835" s="44" t="str">
        <f t="shared" si="7"/>
        <v/>
      </c>
      <c r="R835" s="44" t="str">
        <f>IFERROR(__xludf.DUMMYFUNCTION("IF(OR(ISBLANK(K835), ISBLANK(N835)), """", 
  LET(
    resDate, K835,
    tourDate, N835,
    monthCount, MAX(0, DATEDIF(resDate, tourDate - 3, ""M"") + 1),
    secondDates, ARRAYFORMULA(DATE(YEAR(resDate), MONTH(resDate) + SEQUENCE(monthCount), 2)),
    "&amp;"validDates, FILTER(secondDates, (secondDates &gt; resDate + 2) * (secondDates &lt;= tourDate - 3)),
    IF(ISERROR(validDates), 0, COUNTA(validDates))
  )
)
"),"")</f>
        <v/>
      </c>
      <c r="S835" s="44" t="str">
        <f t="shared" si="8"/>
        <v/>
      </c>
      <c r="T835" s="45" t="str">
        <f t="array" ref="T835">IF(ISBLANK(BO835),IFERROR(
  INDEX(
    INDEX('{INDEX} Payment Terms'!$A:$G, , MATCH(T$3, '{INDEX} Payment Terms'!$4:$4, 0)),
    MATCH(Q835, INDEX('{INDEX} Payment Terms'!$A:$G,0, MATCH("Payment Condition", '{INDEX} Payment Terms'!$4:$4, 0)), 0)
  ),
""),"Cancelled")
</f>
        <v/>
      </c>
      <c r="U835" s="46" t="b">
        <v>0</v>
      </c>
      <c r="V835" s="47" t="str">
        <f>IFERROR(__xludf.DUMMYFUNCTION("IF(OR(L835=""Duo Booking"", L835=""Group Booking""),
IF(U835=FALSE,"""",
    LET(
      bookingType, L835,
      tour, M835,
      mainFirst, H835,
      mainLast, I835,
      mainEmail, G835,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$L$4:L835, bookingType,
          $M$4:M835, tour,
          $H$4:H835, mainFirst,
          $I$4:I835, mainLast,
          $G$4:G835, mainEmail
        ),
        ""000""
      ),
  "&amp;"    baseID &amp; ""-"" &amp; memberNumber
    )
  ),
  """"
)
"),"")</f>
        <v/>
      </c>
      <c r="W835" s="48"/>
      <c r="X835" s="85" t="b">
        <v>0</v>
      </c>
      <c r="Y835" s="85" t="b">
        <v>0</v>
      </c>
      <c r="Z835" s="85" t="b">
        <v>0</v>
      </c>
      <c r="AA835" s="50"/>
      <c r="AB835" s="51"/>
      <c r="AC835" s="85" t="b">
        <v>0</v>
      </c>
      <c r="AD835" s="92"/>
      <c r="AE835" s="88"/>
      <c r="AF835" s="36" t="str">
        <f t="array" ref="AF835">IF(M835="","",INDEX(
      '{INDEX} Tour Packages'!$A:$ZP,
      MATCH($M835, '{INDEX} Tour Packages'!$A:$A, 0),
      MATCH(AF$3, '{INDEX} Tour Packages'!$4:$4, 0)
    ))</f>
        <v/>
      </c>
      <c r="AG835" s="36" t="str">
        <f t="array" ref="AG835">IF(M835="","",INDEX(
      '{INDEX} Tour Packages'!$A:$ZP,
      MATCH($M835, '{INDEX} Tour Packages'!$A:$A, 0),
      MATCH(AG$3, '{INDEX} Tour Packages'!$4:$4, 0)
    ))</f>
        <v/>
      </c>
      <c r="AH835" s="36" t="str">
        <f t="array" ref="AH835">IF(M835="","",INDEX(
      '{INDEX} Tour Packages'!$A:$ZP,
      MATCH($M835, '{INDEX} Tour Packages'!$A:$A, 0),
      MATCH(AH$3, '{INDEX} Tour Packages'!$4:$4, 0)
    ))</f>
        <v/>
      </c>
      <c r="AI835" s="54" t="str">
        <f t="shared" si="9"/>
        <v/>
      </c>
      <c r="AJ835" s="42"/>
      <c r="AK835" s="55"/>
      <c r="AL835" s="46" t="b">
        <v>0</v>
      </c>
      <c r="AM835" s="56"/>
      <c r="AN835" s="57" t="str">
        <f t="shared" si="10"/>
        <v/>
      </c>
      <c r="AO835" s="58" t="str">
        <f t="shared" si="11"/>
        <v/>
      </c>
      <c r="AP835" s="59"/>
      <c r="AQ835" s="60"/>
      <c r="AR835" s="61"/>
      <c r="AS835" s="61"/>
      <c r="AT835" s="61" t="str">
        <f>IFERROR(__xludf.DUMMYFUNCTION("IF( 
  OR($AJ835=""Full Payment"", ISBLANK($K835)),
  """",
  IF(
    OR(
      Q835=""Standard Booking, P1"",
      Q835=""Standard Booking, P2"",
      Q835=""Standard Booking, P3"",
      Q835=""Standard Booking, P4""
    ),
    LET(
      resDate,   $"&amp;"K835,
      tourDate,  $N835,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5" s="62" t="str">
        <f t="shared" si="12"/>
        <v/>
      </c>
      <c r="AV835" s="63"/>
      <c r="AW835" s="64"/>
      <c r="AX835" s="64"/>
      <c r="AY835" s="64"/>
      <c r="AZ835" s="64" t="str">
        <f>IFERROR(__xludf.DUMMYFUNCTION("IF(
  OR($AJ835=""Full Payment"",$AJ835=""P1"", ISBLANK($K835)),
  """",
  IF(
    OR(
      $Q835=""Standard Booking, P2"",
      $Q835=""Standard Booking, P3"",
      $Q835=""Standard Booking, P4""
    ),
    LET(
      resDate,   $K835,
      tourDate,"&amp;"  $N835,
      monthCount, DATEDIF(resDate, tourDate, ""M"") + 1,
      secondDates, ARRAYFORMULA(
        DATE(
          YEAR(resDate),
          MONTH(resDate) + SEQUENCE(monthCount),
          2
        )
      ),
      validDates, FILTER(
        sec"&amp;"ondDates,
        (secondDates &gt; resDate + 2) *
        (secondDates &lt;= tourDate - 3)
      ),
      IF(
        OR($AJ835=""P2"", $AJ835=""P3"", $AJ835=""P4""),
        IF(
          COUNTA(validDates) &lt; 2,
          """",
          TEXT(INDEX(validDates"&amp;", 2), ""mmm d, yyyy"")
        ),
        IF(
          COUNTA(validDates) &lt; 2,
          """",
          TEXTJOIN("", "", TRUE,
            TEXT(INDEX(validDates, 1), ""mmm d, yyyy""),
            TEXT(INDEX(validDates, 2), ""mmm d, yyyy"")
          )
 "&amp;"       )
      )
    ),
    """"
  )
)
"),"")</f>
        <v/>
      </c>
      <c r="BA835" s="65" t="str">
        <f t="shared" si="13"/>
        <v/>
      </c>
      <c r="BB835" s="63"/>
      <c r="BC835" s="64"/>
      <c r="BD835" s="64"/>
      <c r="BE835" s="64"/>
      <c r="BF835" s="64" t="str">
        <f>IFERROR(__xludf.DUMMYFUNCTION("IF(
  OR($AJ835=""Full Payment"",$AJ835=""P1"", $AJ835=""P2""),
  """",
  IF(
    AND(
      NOT(ISBLANK($K835)),
      OR(
        Q835=""Standard Booking, P3"",
        Q835=""Standard Booking, P4""
      )
    ),
    LET(
      resDate,   $K835,
      "&amp;"tourDate,  $N835,
      monthCount, DATEDIF(resDate, tourDate, ""M"") + 1,
      secondDates, ARRAYFORMULA(
        DATE(
          YEAR(resDate),
          MONTH(resDate) + SEQUENCE(monthCount),
          2
        )
      ),
      validDates, FILTER(
  "&amp;"      secondDates,
        (secondDates &gt; resDate + 2) *
        (secondDates &lt;= tourDate - 3)
      ),
      IF(
        $AJ835=""P4"",
        IF(
          COUNTA(validDates) &lt; 3,
          """",
          TEXT(INDEX(validDates, 3), ""mmm d, yyyy"")
  "&amp;"      ),
        IF(
          $AJ835=""P3"",
          IF(
            COUNTA(validDates) &lt; 3,
            """",
            TEXT(INDEX(validDates, 3), ""mmm d, yyyy"")
          ),
          IF(
            COUNTA(validDates) &lt; 3,
            """",
    "&amp;"        TEXTJOIN("", "", TRUE,
              TEXT(INDEX(validDates, 1), ""mmm d, yyyy""),
              TEXT(INDEX(validDates, 2), ""mmm d, yyyy""),
              TEXT(INDEX(validDates, 3), ""mmm d, yyyy"")
            )
          )
        )
      )
    "&amp;"),
    """"
  )
)
"),"")</f>
        <v/>
      </c>
      <c r="BG835" s="65" t="str">
        <f t="shared" si="14"/>
        <v/>
      </c>
      <c r="BH835" s="63"/>
      <c r="BI835" s="64"/>
      <c r="BJ835" s="64"/>
      <c r="BK835" s="64"/>
      <c r="BL835" s="64" t="str">
        <f>IFERROR(__xludf.DUMMYFUNCTION("IF(
  OR($AJ835=""Full Payment"",$AJ835=""P1"",$AJ835=""P2"",$AJ835=""P3""),
  """",
  IF(
    AND(
      NOT(ISBLANK($K835)),
      $Q835=""Standard Booking, P4""
    ),
    LET(
      resDate,   $K835,
      tourDate,  $N835,
      monthCount, DATEDIF(r"&amp;"esDate, tourDate, ""M"") + 1,
      secondDates, ARRAYFORMULA(
        DATE(
          YEAR(resDate),
          MONTH(resDate) + SEQUENCE(monthCount),
          2
        )
      ),
      validDates, FILTER(
        secondDates,
        (secondDates &gt; res"&amp;"Date + 2) *
        (secondDates &lt;= tourDate - 3)
      ),
      IF(
        $AJ835=""P4"",
        IF(
          COUNTA(validDates) &lt; 4,
          """",
          TEXT(
            INDEX(validDates, 4),
            ""mmm d, yyyy""
          )
        ),
"&amp;"        IF(
          COUNTA(validDates) &lt; 4,
          """",
          TEXTJOIN(
            "", "", TRUE,
            TEXT(INDEX(validDates, 1), ""mmm d, yyyy""),
            TEXT(INDEX(validDates, 2), ""mmm d, yyyy""),
            TEXT(INDEX(validDates"&amp;", 3), ""mmm d, yyyy""),
            TEXT(INDEX(validDates, 4), ""mmm d, yyyy"")
          )
        )
      )
    ),
    """"
  )
)
"),"")</f>
        <v/>
      </c>
      <c r="BM835" s="65" t="str">
        <f t="shared" si="15"/>
        <v/>
      </c>
      <c r="BN835" s="66"/>
      <c r="BO835" s="67"/>
      <c r="BP835" s="49" t="b">
        <v>0</v>
      </c>
      <c r="BQ835" s="49" t="b">
        <v>0</v>
      </c>
      <c r="BR835" s="68"/>
      <c r="BS835" s="69"/>
      <c r="BT835" s="70" t="b">
        <v>0</v>
      </c>
      <c r="BU835" s="71"/>
      <c r="BV835" s="72"/>
      <c r="BW835" s="86" t="b">
        <v>0</v>
      </c>
      <c r="BX835" s="87"/>
    </row>
    <row r="836">
      <c r="A836" s="35" t="str">
        <f t="shared" si="1"/>
        <v/>
      </c>
      <c r="B836" s="36" t="str">
        <f t="shared" si="2"/>
        <v/>
      </c>
      <c r="C836" s="36" t="str">
        <f t="array" ref="C836">IF(
  M836="",
  "",
  IFERROR(
    INDEX(
      '{INDEX} Tour Packages'!$A:$ZZ,
      MATCH(
        M836,
        INDEX(
          '{INDEX} Tour Packages'!$A:$ZZ,
          ,
          MATCH("Tour Package Name", '{INDEX} Tour Packages'!$4:$4, 0)
        ),
        0
      ),
      MATCH("Tour Code", '{INDEX} Tour Packages'!$4:$4, 0)
    ),
    "XXX"
  )
)
</f>
        <v/>
      </c>
      <c r="D836" s="36" t="str">
        <f t="shared" si="3"/>
        <v/>
      </c>
      <c r="E836" s="36" t="str">
        <f t="shared" si="4"/>
        <v/>
      </c>
      <c r="F836" s="37" t="str">
        <f t="shared" si="5"/>
        <v/>
      </c>
      <c r="G836" s="89"/>
      <c r="H836" s="89"/>
      <c r="I836" s="90"/>
      <c r="J836" s="40" t="str">
        <f t="shared" si="16"/>
        <v> </v>
      </c>
      <c r="K836" s="91"/>
      <c r="L836" s="55"/>
      <c r="M836" s="55"/>
      <c r="N836" s="91"/>
      <c r="O836" s="43" t="str">
        <f>IFERROR(__xludf.DUMMYFUNCTION("IF(N836="""","""",IFERROR(
  N836 + VALUE(REGEXEXTRACT(P836, ""(\d+)\s+Days"")),
  """"
)
)"),"")</f>
        <v/>
      </c>
      <c r="P836" s="43" t="str">
        <f t="array" ref="P836">IFERROR(
  INDEX(
    INDEX('{INDEX} Tour Packages'!$A:$ZZ, , MATCH(P$3, '{INDEX} Tour Packages'!$4:$4, 0)),
    MATCH(M836, INDEX('{INDEX} Tour Packages'!$A:$ZZ,0, MATCH("Tour Package Name", '{INDEX} Tour Packages'!$4:$4, 0)), 0)
  ),
"")
</f>
        <v/>
      </c>
      <c r="Q836" s="44" t="str">
        <f t="shared" si="7"/>
        <v/>
      </c>
      <c r="R836" s="44" t="str">
        <f>IFERROR(__xludf.DUMMYFUNCTION("IF(OR(ISBLANK(K836), ISBLANK(N836)), """", 
  LET(
    resDate, K836,
    tourDate, N836,
    monthCount, MAX(0, DATEDIF(resDate, tourDate - 3, ""M"") + 1),
    secondDates, ARRAYFORMULA(DATE(YEAR(resDate), MONTH(resDate) + SEQUENCE(monthCount), 2)),
    "&amp;"validDates, FILTER(secondDates, (secondDates &gt; resDate + 2) * (secondDates &lt;= tourDate - 3)),
    IF(ISERROR(validDates), 0, COUNTA(validDates))
  )
)
"),"")</f>
        <v/>
      </c>
      <c r="S836" s="44" t="str">
        <f t="shared" si="8"/>
        <v/>
      </c>
      <c r="T836" s="45" t="str">
        <f t="array" ref="T836">IF(ISBLANK(BO836),IFERROR(
  INDEX(
    INDEX('{INDEX} Payment Terms'!$A:$G, , MATCH(T$3, '{INDEX} Payment Terms'!$4:$4, 0)),
    MATCH(Q836, INDEX('{INDEX} Payment Terms'!$A:$G,0, MATCH("Payment Condition", '{INDEX} Payment Terms'!$4:$4, 0)), 0)
  ),
""),"Cancelled")
</f>
        <v/>
      </c>
      <c r="U836" s="46" t="b">
        <v>0</v>
      </c>
      <c r="V836" s="47" t="str">
        <f>IFERROR(__xludf.DUMMYFUNCTION("IF(OR(L836=""Duo Booking"", L836=""Group Booking""),
IF(U836=FALSE,"""",
    LET(
      bookingType, L836,
      tour, M836,
      mainFirst, H836,
      mainLast, I836,
      mainEmail, G836,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$L$4:L836, bookingType,
          $M$4:M836, tour,
          $H$4:H836, mainFirst,
          $I$4:I836, mainLast,
          $G$4:G836, mainEmail
        ),
        ""000""
      ),
  "&amp;"    baseID &amp; ""-"" &amp; memberNumber
    )
  ),
  """"
)
"),"")</f>
        <v/>
      </c>
      <c r="W836" s="48"/>
      <c r="X836" s="85" t="b">
        <v>0</v>
      </c>
      <c r="Y836" s="85" t="b">
        <v>0</v>
      </c>
      <c r="Z836" s="85" t="b">
        <v>0</v>
      </c>
      <c r="AA836" s="50"/>
      <c r="AB836" s="51"/>
      <c r="AC836" s="85" t="b">
        <v>0</v>
      </c>
      <c r="AD836" s="92"/>
      <c r="AE836" s="88"/>
      <c r="AF836" s="36" t="str">
        <f t="array" ref="AF836">IF(M836="","",INDEX(
      '{INDEX} Tour Packages'!$A:$ZP,
      MATCH($M836, '{INDEX} Tour Packages'!$A:$A, 0),
      MATCH(AF$3, '{INDEX} Tour Packages'!$4:$4, 0)
    ))</f>
        <v/>
      </c>
      <c r="AG836" s="36" t="str">
        <f t="array" ref="AG836">IF(M836="","",INDEX(
      '{INDEX} Tour Packages'!$A:$ZP,
      MATCH($M836, '{INDEX} Tour Packages'!$A:$A, 0),
      MATCH(AG$3, '{INDEX} Tour Packages'!$4:$4, 0)
    ))</f>
        <v/>
      </c>
      <c r="AH836" s="36" t="str">
        <f t="array" ref="AH836">IF(M836="","",INDEX(
      '{INDEX} Tour Packages'!$A:$ZP,
      MATCH($M836, '{INDEX} Tour Packages'!$A:$A, 0),
      MATCH(AH$3, '{INDEX} Tour Packages'!$4:$4, 0)
    ))</f>
        <v/>
      </c>
      <c r="AI836" s="54" t="str">
        <f t="shared" si="9"/>
        <v/>
      </c>
      <c r="AJ836" s="42"/>
      <c r="AK836" s="55"/>
      <c r="AL836" s="46" t="b">
        <v>0</v>
      </c>
      <c r="AM836" s="56"/>
      <c r="AN836" s="57" t="str">
        <f t="shared" si="10"/>
        <v/>
      </c>
      <c r="AO836" s="58" t="str">
        <f t="shared" si="11"/>
        <v/>
      </c>
      <c r="AP836" s="59"/>
      <c r="AQ836" s="60"/>
      <c r="AR836" s="61"/>
      <c r="AS836" s="61"/>
      <c r="AT836" s="61" t="str">
        <f>IFERROR(__xludf.DUMMYFUNCTION("IF( 
  OR($AJ836=""Full Payment"", ISBLANK($K836)),
  """",
  IF(
    OR(
      Q836=""Standard Booking, P1"",
      Q836=""Standard Booking, P2"",
      Q836=""Standard Booking, P3"",
      Q836=""Standard Booking, P4""
    ),
    LET(
      resDate,   $"&amp;"K836,
      tourDate,  $N836,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6" s="62" t="str">
        <f t="shared" si="12"/>
        <v/>
      </c>
      <c r="AV836" s="63"/>
      <c r="AW836" s="64"/>
      <c r="AX836" s="64"/>
      <c r="AY836" s="64"/>
      <c r="AZ836" s="64" t="str">
        <f>IFERROR(__xludf.DUMMYFUNCTION("IF(
  OR($AJ836=""Full Payment"",$AJ836=""P1"", ISBLANK($K836)),
  """",
  IF(
    OR(
      $Q836=""Standard Booking, P2"",
      $Q836=""Standard Booking, P3"",
      $Q836=""Standard Booking, P4""
    ),
    LET(
      resDate,   $K836,
      tourDate,"&amp;"  $N836,
      monthCount, DATEDIF(resDate, tourDate, ""M"") + 1,
      secondDates, ARRAYFORMULA(
        DATE(
          YEAR(resDate),
          MONTH(resDate) + SEQUENCE(monthCount),
          2
        )
      ),
      validDates, FILTER(
        sec"&amp;"ondDates,
        (secondDates &gt; resDate + 2) *
        (secondDates &lt;= tourDate - 3)
      ),
      IF(
        OR($AJ836=""P2"", $AJ836=""P3"", $AJ836=""P4""),
        IF(
          COUNTA(validDates) &lt; 2,
          """",
          TEXT(INDEX(validDates"&amp;", 2), ""mmm d, yyyy"")
        ),
        IF(
          COUNTA(validDates) &lt; 2,
          """",
          TEXTJOIN("", "", TRUE,
            TEXT(INDEX(validDates, 1), ""mmm d, yyyy""),
            TEXT(INDEX(validDates, 2), ""mmm d, yyyy"")
          )
 "&amp;"       )
      )
    ),
    """"
  )
)
"),"")</f>
        <v/>
      </c>
      <c r="BA836" s="65" t="str">
        <f t="shared" si="13"/>
        <v/>
      </c>
      <c r="BB836" s="63"/>
      <c r="BC836" s="64"/>
      <c r="BD836" s="64"/>
      <c r="BE836" s="64"/>
      <c r="BF836" s="64" t="str">
        <f>IFERROR(__xludf.DUMMYFUNCTION("IF(
  OR($AJ836=""Full Payment"",$AJ836=""P1"", $AJ836=""P2""),
  """",
  IF(
    AND(
      NOT(ISBLANK($K836)),
      OR(
        Q836=""Standard Booking, P3"",
        Q836=""Standard Booking, P4""
      )
    ),
    LET(
      resDate,   $K836,
      "&amp;"tourDate,  $N836,
      monthCount, DATEDIF(resDate, tourDate, ""M"") + 1,
      secondDates, ARRAYFORMULA(
        DATE(
          YEAR(resDate),
          MONTH(resDate) + SEQUENCE(monthCount),
          2
        )
      ),
      validDates, FILTER(
  "&amp;"      secondDates,
        (secondDates &gt; resDate + 2) *
        (secondDates &lt;= tourDate - 3)
      ),
      IF(
        $AJ836=""P4"",
        IF(
          COUNTA(validDates) &lt; 3,
          """",
          TEXT(INDEX(validDates, 3), ""mmm d, yyyy"")
  "&amp;"      ),
        IF(
          $AJ836=""P3"",
          IF(
            COUNTA(validDates) &lt; 3,
            """",
            TEXT(INDEX(validDates, 3), ""mmm d, yyyy"")
          ),
          IF(
            COUNTA(validDates) &lt; 3,
            """",
    "&amp;"        TEXTJOIN("", "", TRUE,
              TEXT(INDEX(validDates, 1), ""mmm d, yyyy""),
              TEXT(INDEX(validDates, 2), ""mmm d, yyyy""),
              TEXT(INDEX(validDates, 3), ""mmm d, yyyy"")
            )
          )
        )
      )
    "&amp;"),
    """"
  )
)
"),"")</f>
        <v/>
      </c>
      <c r="BG836" s="65" t="str">
        <f t="shared" si="14"/>
        <v/>
      </c>
      <c r="BH836" s="63"/>
      <c r="BI836" s="64"/>
      <c r="BJ836" s="64"/>
      <c r="BK836" s="64"/>
      <c r="BL836" s="64" t="str">
        <f>IFERROR(__xludf.DUMMYFUNCTION("IF(
  OR($AJ836=""Full Payment"",$AJ836=""P1"",$AJ836=""P2"",$AJ836=""P3""),
  """",
  IF(
    AND(
      NOT(ISBLANK($K836)),
      $Q836=""Standard Booking, P4""
    ),
    LET(
      resDate,   $K836,
      tourDate,  $N836,
      monthCount, DATEDIF(r"&amp;"esDate, tourDate, ""M"") + 1,
      secondDates, ARRAYFORMULA(
        DATE(
          YEAR(resDate),
          MONTH(resDate) + SEQUENCE(monthCount),
          2
        )
      ),
      validDates, FILTER(
        secondDates,
        (secondDates &gt; res"&amp;"Date + 2) *
        (secondDates &lt;= tourDate - 3)
      ),
      IF(
        $AJ836=""P4"",
        IF(
          COUNTA(validDates) &lt; 4,
          """",
          TEXT(
            INDEX(validDates, 4),
            ""mmm d, yyyy""
          )
        ),
"&amp;"        IF(
          COUNTA(validDates) &lt; 4,
          """",
          TEXTJOIN(
            "", "", TRUE,
            TEXT(INDEX(validDates, 1), ""mmm d, yyyy""),
            TEXT(INDEX(validDates, 2), ""mmm d, yyyy""),
            TEXT(INDEX(validDates"&amp;", 3), ""mmm d, yyyy""),
            TEXT(INDEX(validDates, 4), ""mmm d, yyyy"")
          )
        )
      )
    ),
    """"
  )
)
"),"")</f>
        <v/>
      </c>
      <c r="BM836" s="65" t="str">
        <f t="shared" si="15"/>
        <v/>
      </c>
      <c r="BN836" s="66"/>
      <c r="BO836" s="67"/>
      <c r="BP836" s="49" t="b">
        <v>0</v>
      </c>
      <c r="BQ836" s="49" t="b">
        <v>0</v>
      </c>
      <c r="BR836" s="68"/>
      <c r="BS836" s="69"/>
      <c r="BT836" s="70" t="b">
        <v>0</v>
      </c>
      <c r="BU836" s="71"/>
      <c r="BV836" s="72"/>
      <c r="BW836" s="86" t="b">
        <v>0</v>
      </c>
      <c r="BX836" s="87"/>
    </row>
    <row r="837">
      <c r="A837" s="35" t="str">
        <f t="shared" si="1"/>
        <v/>
      </c>
      <c r="B837" s="36" t="str">
        <f t="shared" si="2"/>
        <v/>
      </c>
      <c r="C837" s="36" t="str">
        <f t="array" ref="C837">IF(
  M837="",
  "",
  IFERROR(
    INDEX(
      '{INDEX} Tour Packages'!$A:$ZZ,
      MATCH(
        M837,
        INDEX(
          '{INDEX} Tour Packages'!$A:$ZZ,
          ,
          MATCH("Tour Package Name", '{INDEX} Tour Packages'!$4:$4, 0)
        ),
        0
      ),
      MATCH("Tour Code", '{INDEX} Tour Packages'!$4:$4, 0)
    ),
    "XXX"
  )
)
</f>
        <v/>
      </c>
      <c r="D837" s="36" t="str">
        <f t="shared" si="3"/>
        <v/>
      </c>
      <c r="E837" s="36" t="str">
        <f t="shared" si="4"/>
        <v/>
      </c>
      <c r="F837" s="37" t="str">
        <f t="shared" si="5"/>
        <v/>
      </c>
      <c r="G837" s="89"/>
      <c r="H837" s="89"/>
      <c r="I837" s="90"/>
      <c r="J837" s="40" t="str">
        <f t="shared" si="16"/>
        <v> </v>
      </c>
      <c r="K837" s="91"/>
      <c r="L837" s="55"/>
      <c r="M837" s="55"/>
      <c r="N837" s="91"/>
      <c r="O837" s="43" t="str">
        <f>IFERROR(__xludf.DUMMYFUNCTION("IF(N837="""","""",IFERROR(
  N837 + VALUE(REGEXEXTRACT(P837, ""(\d+)\s+Days"")),
  """"
)
)"),"")</f>
        <v/>
      </c>
      <c r="P837" s="43" t="str">
        <f t="array" ref="P837">IFERROR(
  INDEX(
    INDEX('{INDEX} Tour Packages'!$A:$ZZ, , MATCH(P$3, '{INDEX} Tour Packages'!$4:$4, 0)),
    MATCH(M837, INDEX('{INDEX} Tour Packages'!$A:$ZZ,0, MATCH("Tour Package Name", '{INDEX} Tour Packages'!$4:$4, 0)), 0)
  ),
"")
</f>
        <v/>
      </c>
      <c r="Q837" s="44" t="str">
        <f t="shared" si="7"/>
        <v/>
      </c>
      <c r="R837" s="44" t="str">
        <f>IFERROR(__xludf.DUMMYFUNCTION("IF(OR(ISBLANK(K837), ISBLANK(N837)), """", 
  LET(
    resDate, K837,
    tourDate, N837,
    monthCount, MAX(0, DATEDIF(resDate, tourDate - 3, ""M"") + 1),
    secondDates, ARRAYFORMULA(DATE(YEAR(resDate), MONTH(resDate) + SEQUENCE(monthCount), 2)),
    "&amp;"validDates, FILTER(secondDates, (secondDates &gt; resDate + 2) * (secondDates &lt;= tourDate - 3)),
    IF(ISERROR(validDates), 0, COUNTA(validDates))
  )
)
"),"")</f>
        <v/>
      </c>
      <c r="S837" s="44" t="str">
        <f t="shared" si="8"/>
        <v/>
      </c>
      <c r="T837" s="45" t="str">
        <f t="array" ref="T837">IF(ISBLANK(BO837),IFERROR(
  INDEX(
    INDEX('{INDEX} Payment Terms'!$A:$G, , MATCH(T$3, '{INDEX} Payment Terms'!$4:$4, 0)),
    MATCH(Q837, INDEX('{INDEX} Payment Terms'!$A:$G,0, MATCH("Payment Condition", '{INDEX} Payment Terms'!$4:$4, 0)), 0)
  ),
""),"Cancelled")
</f>
        <v/>
      </c>
      <c r="U837" s="46" t="b">
        <v>0</v>
      </c>
      <c r="V837" s="47" t="str">
        <f>IFERROR(__xludf.DUMMYFUNCTION("IF(OR(L837=""Duo Booking"", L837=""Group Booking""),
IF(U837=FALSE,"""",
    LET(
      bookingType, L837,
      tour, M837,
      mainFirst, H837,
      mainLast, I837,
      mainEmail, G837,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$L$4:L837, bookingType,
          $M$4:M837, tour,
          $H$4:H837, mainFirst,
          $I$4:I837, mainLast,
          $G$4:G837, mainEmail
        ),
        ""000""
      ),
  "&amp;"    baseID &amp; ""-"" &amp; memberNumber
    )
  ),
  """"
)
"),"")</f>
        <v/>
      </c>
      <c r="W837" s="48"/>
      <c r="X837" s="85" t="b">
        <v>0</v>
      </c>
      <c r="Y837" s="85" t="b">
        <v>0</v>
      </c>
      <c r="Z837" s="85" t="b">
        <v>0</v>
      </c>
      <c r="AA837" s="50"/>
      <c r="AB837" s="51"/>
      <c r="AC837" s="85" t="b">
        <v>0</v>
      </c>
      <c r="AD837" s="92"/>
      <c r="AE837" s="88"/>
      <c r="AF837" s="36" t="str">
        <f t="array" ref="AF837">IF(M837="","",INDEX(
      '{INDEX} Tour Packages'!$A:$ZP,
      MATCH($M837, '{INDEX} Tour Packages'!$A:$A, 0),
      MATCH(AF$3, '{INDEX} Tour Packages'!$4:$4, 0)
    ))</f>
        <v/>
      </c>
      <c r="AG837" s="36" t="str">
        <f t="array" ref="AG837">IF(M837="","",INDEX(
      '{INDEX} Tour Packages'!$A:$ZP,
      MATCH($M837, '{INDEX} Tour Packages'!$A:$A, 0),
      MATCH(AG$3, '{INDEX} Tour Packages'!$4:$4, 0)
    ))</f>
        <v/>
      </c>
      <c r="AH837" s="36" t="str">
        <f t="array" ref="AH837">IF(M837="","",INDEX(
      '{INDEX} Tour Packages'!$A:$ZP,
      MATCH($M837, '{INDEX} Tour Packages'!$A:$A, 0),
      MATCH(AH$3, '{INDEX} Tour Packages'!$4:$4, 0)
    ))</f>
        <v/>
      </c>
      <c r="AI837" s="54" t="str">
        <f t="shared" si="9"/>
        <v/>
      </c>
      <c r="AJ837" s="42"/>
      <c r="AK837" s="55"/>
      <c r="AL837" s="46" t="b">
        <v>0</v>
      </c>
      <c r="AM837" s="56"/>
      <c r="AN837" s="57" t="str">
        <f t="shared" si="10"/>
        <v/>
      </c>
      <c r="AO837" s="58" t="str">
        <f t="shared" si="11"/>
        <v/>
      </c>
      <c r="AP837" s="59"/>
      <c r="AQ837" s="60"/>
      <c r="AR837" s="61"/>
      <c r="AS837" s="61"/>
      <c r="AT837" s="61" t="str">
        <f>IFERROR(__xludf.DUMMYFUNCTION("IF( 
  OR($AJ837=""Full Payment"", ISBLANK($K837)),
  """",
  IF(
    OR(
      Q837=""Standard Booking, P1"",
      Q837=""Standard Booking, P2"",
      Q837=""Standard Booking, P3"",
      Q837=""Standard Booking, P4""
    ),
    LET(
      resDate,   $"&amp;"K837,
      tourDate,  $N837,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7" s="62" t="str">
        <f t="shared" si="12"/>
        <v/>
      </c>
      <c r="AV837" s="63"/>
      <c r="AW837" s="64"/>
      <c r="AX837" s="64"/>
      <c r="AY837" s="64"/>
      <c r="AZ837" s="64" t="str">
        <f>IFERROR(__xludf.DUMMYFUNCTION("IF(
  OR($AJ837=""Full Payment"",$AJ837=""P1"", ISBLANK($K837)),
  """",
  IF(
    OR(
      $Q837=""Standard Booking, P2"",
      $Q837=""Standard Booking, P3"",
      $Q837=""Standard Booking, P4""
    ),
    LET(
      resDate,   $K837,
      tourDate,"&amp;"  $N837,
      monthCount, DATEDIF(resDate, tourDate, ""M"") + 1,
      secondDates, ARRAYFORMULA(
        DATE(
          YEAR(resDate),
          MONTH(resDate) + SEQUENCE(monthCount),
          2
        )
      ),
      validDates, FILTER(
        sec"&amp;"ondDates,
        (secondDates &gt; resDate + 2) *
        (secondDates &lt;= tourDate - 3)
      ),
      IF(
        OR($AJ837=""P2"", $AJ837=""P3"", $AJ837=""P4""),
        IF(
          COUNTA(validDates) &lt; 2,
          """",
          TEXT(INDEX(validDates"&amp;", 2), ""mmm d, yyyy"")
        ),
        IF(
          COUNTA(validDates) &lt; 2,
          """",
          TEXTJOIN("", "", TRUE,
            TEXT(INDEX(validDates, 1), ""mmm d, yyyy""),
            TEXT(INDEX(validDates, 2), ""mmm d, yyyy"")
          )
 "&amp;"       )
      )
    ),
    """"
  )
)
"),"")</f>
        <v/>
      </c>
      <c r="BA837" s="65" t="str">
        <f t="shared" si="13"/>
        <v/>
      </c>
      <c r="BB837" s="63"/>
      <c r="BC837" s="64"/>
      <c r="BD837" s="64"/>
      <c r="BE837" s="64"/>
      <c r="BF837" s="64" t="str">
        <f>IFERROR(__xludf.DUMMYFUNCTION("IF(
  OR($AJ837=""Full Payment"",$AJ837=""P1"", $AJ837=""P2""),
  """",
  IF(
    AND(
      NOT(ISBLANK($K837)),
      OR(
        Q837=""Standard Booking, P3"",
        Q837=""Standard Booking, P4""
      )
    ),
    LET(
      resDate,   $K837,
      "&amp;"tourDate,  $N837,
      monthCount, DATEDIF(resDate, tourDate, ""M"") + 1,
      secondDates, ARRAYFORMULA(
        DATE(
          YEAR(resDate),
          MONTH(resDate) + SEQUENCE(monthCount),
          2
        )
      ),
      validDates, FILTER(
  "&amp;"      secondDates,
        (secondDates &gt; resDate + 2) *
        (secondDates &lt;= tourDate - 3)
      ),
      IF(
        $AJ837=""P4"",
        IF(
          COUNTA(validDates) &lt; 3,
          """",
          TEXT(INDEX(validDates, 3), ""mmm d, yyyy"")
  "&amp;"      ),
        IF(
          $AJ837=""P3"",
          IF(
            COUNTA(validDates) &lt; 3,
            """",
            TEXT(INDEX(validDates, 3), ""mmm d, yyyy"")
          ),
          IF(
            COUNTA(validDates) &lt; 3,
            """",
    "&amp;"        TEXTJOIN("", "", TRUE,
              TEXT(INDEX(validDates, 1), ""mmm d, yyyy""),
              TEXT(INDEX(validDates, 2), ""mmm d, yyyy""),
              TEXT(INDEX(validDates, 3), ""mmm d, yyyy"")
            )
          )
        )
      )
    "&amp;"),
    """"
  )
)
"),"")</f>
        <v/>
      </c>
      <c r="BG837" s="65" t="str">
        <f t="shared" si="14"/>
        <v/>
      </c>
      <c r="BH837" s="63"/>
      <c r="BI837" s="64"/>
      <c r="BJ837" s="64"/>
      <c r="BK837" s="64"/>
      <c r="BL837" s="64" t="str">
        <f>IFERROR(__xludf.DUMMYFUNCTION("IF(
  OR($AJ837=""Full Payment"",$AJ837=""P1"",$AJ837=""P2"",$AJ837=""P3""),
  """",
  IF(
    AND(
      NOT(ISBLANK($K837)),
      $Q837=""Standard Booking, P4""
    ),
    LET(
      resDate,   $K837,
      tourDate,  $N837,
      monthCount, DATEDIF(r"&amp;"esDate, tourDate, ""M"") + 1,
      secondDates, ARRAYFORMULA(
        DATE(
          YEAR(resDate),
          MONTH(resDate) + SEQUENCE(monthCount),
          2
        )
      ),
      validDates, FILTER(
        secondDates,
        (secondDates &gt; res"&amp;"Date + 2) *
        (secondDates &lt;= tourDate - 3)
      ),
      IF(
        $AJ837=""P4"",
        IF(
          COUNTA(validDates) &lt; 4,
          """",
          TEXT(
            INDEX(validDates, 4),
            ""mmm d, yyyy""
          )
        ),
"&amp;"        IF(
          COUNTA(validDates) &lt; 4,
          """",
          TEXTJOIN(
            "", "", TRUE,
            TEXT(INDEX(validDates, 1), ""mmm d, yyyy""),
            TEXT(INDEX(validDates, 2), ""mmm d, yyyy""),
            TEXT(INDEX(validDates"&amp;", 3), ""mmm d, yyyy""),
            TEXT(INDEX(validDates, 4), ""mmm d, yyyy"")
          )
        )
      )
    ),
    """"
  )
)
"),"")</f>
        <v/>
      </c>
      <c r="BM837" s="65" t="str">
        <f t="shared" si="15"/>
        <v/>
      </c>
      <c r="BN837" s="66"/>
      <c r="BO837" s="67"/>
      <c r="BP837" s="49" t="b">
        <v>0</v>
      </c>
      <c r="BQ837" s="49" t="b">
        <v>0</v>
      </c>
      <c r="BR837" s="68"/>
      <c r="BS837" s="69"/>
      <c r="BT837" s="70" t="b">
        <v>0</v>
      </c>
      <c r="BU837" s="71"/>
      <c r="BV837" s="72"/>
      <c r="BW837" s="86" t="b">
        <v>0</v>
      </c>
      <c r="BX837" s="87"/>
    </row>
    <row r="838">
      <c r="A838" s="35" t="str">
        <f t="shared" si="1"/>
        <v/>
      </c>
      <c r="B838" s="36" t="str">
        <f t="shared" si="2"/>
        <v/>
      </c>
      <c r="C838" s="36" t="str">
        <f t="array" ref="C838">IF(
  M838="",
  "",
  IFERROR(
    INDEX(
      '{INDEX} Tour Packages'!$A:$ZZ,
      MATCH(
        M838,
        INDEX(
          '{INDEX} Tour Packages'!$A:$ZZ,
          ,
          MATCH("Tour Package Name", '{INDEX} Tour Packages'!$4:$4, 0)
        ),
        0
      ),
      MATCH("Tour Code", '{INDEX} Tour Packages'!$4:$4, 0)
    ),
    "XXX"
  )
)
</f>
        <v/>
      </c>
      <c r="D838" s="36" t="str">
        <f t="shared" si="3"/>
        <v/>
      </c>
      <c r="E838" s="36" t="str">
        <f t="shared" si="4"/>
        <v/>
      </c>
      <c r="F838" s="37" t="str">
        <f t="shared" si="5"/>
        <v/>
      </c>
      <c r="G838" s="89"/>
      <c r="H838" s="89"/>
      <c r="I838" s="90"/>
      <c r="J838" s="40" t="str">
        <f t="shared" si="16"/>
        <v> </v>
      </c>
      <c r="K838" s="91"/>
      <c r="L838" s="55"/>
      <c r="M838" s="55"/>
      <c r="N838" s="91"/>
      <c r="O838" s="43" t="str">
        <f>IFERROR(__xludf.DUMMYFUNCTION("IF(N838="""","""",IFERROR(
  N838 + VALUE(REGEXEXTRACT(P838, ""(\d+)\s+Days"")),
  """"
)
)"),"")</f>
        <v/>
      </c>
      <c r="P838" s="43" t="str">
        <f t="array" ref="P838">IFERROR(
  INDEX(
    INDEX('{INDEX} Tour Packages'!$A:$ZZ, , MATCH(P$3, '{INDEX} Tour Packages'!$4:$4, 0)),
    MATCH(M838, INDEX('{INDEX} Tour Packages'!$A:$ZZ,0, MATCH("Tour Package Name", '{INDEX} Tour Packages'!$4:$4, 0)), 0)
  ),
"")
</f>
        <v/>
      </c>
      <c r="Q838" s="44" t="str">
        <f t="shared" si="7"/>
        <v/>
      </c>
      <c r="R838" s="44" t="str">
        <f>IFERROR(__xludf.DUMMYFUNCTION("IF(OR(ISBLANK(K838), ISBLANK(N838)), """", 
  LET(
    resDate, K838,
    tourDate, N838,
    monthCount, MAX(0, DATEDIF(resDate, tourDate - 3, ""M"") + 1),
    secondDates, ARRAYFORMULA(DATE(YEAR(resDate), MONTH(resDate) + SEQUENCE(monthCount), 2)),
    "&amp;"validDates, FILTER(secondDates, (secondDates &gt; resDate + 2) * (secondDates &lt;= tourDate - 3)),
    IF(ISERROR(validDates), 0, COUNTA(validDates))
  )
)
"),"")</f>
        <v/>
      </c>
      <c r="S838" s="44" t="str">
        <f t="shared" si="8"/>
        <v/>
      </c>
      <c r="T838" s="45" t="str">
        <f t="array" ref="T838">IF(ISBLANK(BO838),IFERROR(
  INDEX(
    INDEX('{INDEX} Payment Terms'!$A:$G, , MATCH(T$3, '{INDEX} Payment Terms'!$4:$4, 0)),
    MATCH(Q838, INDEX('{INDEX} Payment Terms'!$A:$G,0, MATCH("Payment Condition", '{INDEX} Payment Terms'!$4:$4, 0)), 0)
  ),
""),"Cancelled")
</f>
        <v/>
      </c>
      <c r="U838" s="46" t="b">
        <v>0</v>
      </c>
      <c r="V838" s="47" t="str">
        <f>IFERROR(__xludf.DUMMYFUNCTION("IF(OR(L838=""Duo Booking"", L838=""Group Booking""),
IF(U838=FALSE,"""",
    LET(
      bookingType, L838,
      tour, M838,
      mainFirst, H838,
      mainLast, I838,
      mainEmail, G838,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$L$4:L838, bookingType,
          $M$4:M838, tour,
          $H$4:H838, mainFirst,
          $I$4:I838, mainLast,
          $G$4:G838, mainEmail
        ),
        ""000""
      ),
  "&amp;"    baseID &amp; ""-"" &amp; memberNumber
    )
  ),
  """"
)
"),"")</f>
        <v/>
      </c>
      <c r="W838" s="48"/>
      <c r="X838" s="85" t="b">
        <v>0</v>
      </c>
      <c r="Y838" s="85" t="b">
        <v>0</v>
      </c>
      <c r="Z838" s="85" t="b">
        <v>0</v>
      </c>
      <c r="AA838" s="50"/>
      <c r="AB838" s="51"/>
      <c r="AC838" s="85" t="b">
        <v>0</v>
      </c>
      <c r="AD838" s="92"/>
      <c r="AE838" s="88"/>
      <c r="AF838" s="36" t="str">
        <f t="array" ref="AF838">IF(M838="","",INDEX(
      '{INDEX} Tour Packages'!$A:$ZP,
      MATCH($M838, '{INDEX} Tour Packages'!$A:$A, 0),
      MATCH(AF$3, '{INDEX} Tour Packages'!$4:$4, 0)
    ))</f>
        <v/>
      </c>
      <c r="AG838" s="36" t="str">
        <f t="array" ref="AG838">IF(M838="","",INDEX(
      '{INDEX} Tour Packages'!$A:$ZP,
      MATCH($M838, '{INDEX} Tour Packages'!$A:$A, 0),
      MATCH(AG$3, '{INDEX} Tour Packages'!$4:$4, 0)
    ))</f>
        <v/>
      </c>
      <c r="AH838" s="36" t="str">
        <f t="array" ref="AH838">IF(M838="","",INDEX(
      '{INDEX} Tour Packages'!$A:$ZP,
      MATCH($M838, '{INDEX} Tour Packages'!$A:$A, 0),
      MATCH(AH$3, '{INDEX} Tour Packages'!$4:$4, 0)
    ))</f>
        <v/>
      </c>
      <c r="AI838" s="54" t="str">
        <f t="shared" si="9"/>
        <v/>
      </c>
      <c r="AJ838" s="42"/>
      <c r="AK838" s="55"/>
      <c r="AL838" s="46" t="b">
        <v>0</v>
      </c>
      <c r="AM838" s="56"/>
      <c r="AN838" s="57" t="str">
        <f t="shared" si="10"/>
        <v/>
      </c>
      <c r="AO838" s="58" t="str">
        <f t="shared" si="11"/>
        <v/>
      </c>
      <c r="AP838" s="59"/>
      <c r="AQ838" s="60"/>
      <c r="AR838" s="61"/>
      <c r="AS838" s="61"/>
      <c r="AT838" s="61" t="str">
        <f>IFERROR(__xludf.DUMMYFUNCTION("IF( 
  OR($AJ838=""Full Payment"", ISBLANK($K838)),
  """",
  IF(
    OR(
      Q838=""Standard Booking, P1"",
      Q838=""Standard Booking, P2"",
      Q838=""Standard Booking, P3"",
      Q838=""Standard Booking, P4""
    ),
    LET(
      resDate,   $"&amp;"K838,
      tourDate,  $N838,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8" s="62" t="str">
        <f t="shared" si="12"/>
        <v/>
      </c>
      <c r="AV838" s="63"/>
      <c r="AW838" s="64"/>
      <c r="AX838" s="64"/>
      <c r="AY838" s="64"/>
      <c r="AZ838" s="64" t="str">
        <f>IFERROR(__xludf.DUMMYFUNCTION("IF(
  OR($AJ838=""Full Payment"",$AJ838=""P1"", ISBLANK($K838)),
  """",
  IF(
    OR(
      $Q838=""Standard Booking, P2"",
      $Q838=""Standard Booking, P3"",
      $Q838=""Standard Booking, P4""
    ),
    LET(
      resDate,   $K838,
      tourDate,"&amp;"  $N838,
      monthCount, DATEDIF(resDate, tourDate, ""M"") + 1,
      secondDates, ARRAYFORMULA(
        DATE(
          YEAR(resDate),
          MONTH(resDate) + SEQUENCE(monthCount),
          2
        )
      ),
      validDates, FILTER(
        sec"&amp;"ondDates,
        (secondDates &gt; resDate + 2) *
        (secondDates &lt;= tourDate - 3)
      ),
      IF(
        OR($AJ838=""P2"", $AJ838=""P3"", $AJ838=""P4""),
        IF(
          COUNTA(validDates) &lt; 2,
          """",
          TEXT(INDEX(validDates"&amp;", 2), ""mmm d, yyyy"")
        ),
        IF(
          COUNTA(validDates) &lt; 2,
          """",
          TEXTJOIN("", "", TRUE,
            TEXT(INDEX(validDates, 1), ""mmm d, yyyy""),
            TEXT(INDEX(validDates, 2), ""mmm d, yyyy"")
          )
 "&amp;"       )
      )
    ),
    """"
  )
)
"),"")</f>
        <v/>
      </c>
      <c r="BA838" s="65" t="str">
        <f t="shared" si="13"/>
        <v/>
      </c>
      <c r="BB838" s="63"/>
      <c r="BC838" s="64"/>
      <c r="BD838" s="64"/>
      <c r="BE838" s="64"/>
      <c r="BF838" s="64" t="str">
        <f>IFERROR(__xludf.DUMMYFUNCTION("IF(
  OR($AJ838=""Full Payment"",$AJ838=""P1"", $AJ838=""P2""),
  """",
  IF(
    AND(
      NOT(ISBLANK($K838)),
      OR(
        Q838=""Standard Booking, P3"",
        Q838=""Standard Booking, P4""
      )
    ),
    LET(
      resDate,   $K838,
      "&amp;"tourDate,  $N838,
      monthCount, DATEDIF(resDate, tourDate, ""M"") + 1,
      secondDates, ARRAYFORMULA(
        DATE(
          YEAR(resDate),
          MONTH(resDate) + SEQUENCE(monthCount),
          2
        )
      ),
      validDates, FILTER(
  "&amp;"      secondDates,
        (secondDates &gt; resDate + 2) *
        (secondDates &lt;= tourDate - 3)
      ),
      IF(
        $AJ838=""P4"",
        IF(
          COUNTA(validDates) &lt; 3,
          """",
          TEXT(INDEX(validDates, 3), ""mmm d, yyyy"")
  "&amp;"      ),
        IF(
          $AJ838=""P3"",
          IF(
            COUNTA(validDates) &lt; 3,
            """",
            TEXT(INDEX(validDates, 3), ""mmm d, yyyy"")
          ),
          IF(
            COUNTA(validDates) &lt; 3,
            """",
    "&amp;"        TEXTJOIN("", "", TRUE,
              TEXT(INDEX(validDates, 1), ""mmm d, yyyy""),
              TEXT(INDEX(validDates, 2), ""mmm d, yyyy""),
              TEXT(INDEX(validDates, 3), ""mmm d, yyyy"")
            )
          )
        )
      )
    "&amp;"),
    """"
  )
)
"),"")</f>
        <v/>
      </c>
      <c r="BG838" s="65" t="str">
        <f t="shared" si="14"/>
        <v/>
      </c>
      <c r="BH838" s="63"/>
      <c r="BI838" s="64"/>
      <c r="BJ838" s="64"/>
      <c r="BK838" s="64"/>
      <c r="BL838" s="64" t="str">
        <f>IFERROR(__xludf.DUMMYFUNCTION("IF(
  OR($AJ838=""Full Payment"",$AJ838=""P1"",$AJ838=""P2"",$AJ838=""P3""),
  """",
  IF(
    AND(
      NOT(ISBLANK($K838)),
      $Q838=""Standard Booking, P4""
    ),
    LET(
      resDate,   $K838,
      tourDate,  $N838,
      monthCount, DATEDIF(r"&amp;"esDate, tourDate, ""M"") + 1,
      secondDates, ARRAYFORMULA(
        DATE(
          YEAR(resDate),
          MONTH(resDate) + SEQUENCE(monthCount),
          2
        )
      ),
      validDates, FILTER(
        secondDates,
        (secondDates &gt; res"&amp;"Date + 2) *
        (secondDates &lt;= tourDate - 3)
      ),
      IF(
        $AJ838=""P4"",
        IF(
          COUNTA(validDates) &lt; 4,
          """",
          TEXT(
            INDEX(validDates, 4),
            ""mmm d, yyyy""
          )
        ),
"&amp;"        IF(
          COUNTA(validDates) &lt; 4,
          """",
          TEXTJOIN(
            "", "", TRUE,
            TEXT(INDEX(validDates, 1), ""mmm d, yyyy""),
            TEXT(INDEX(validDates, 2), ""mmm d, yyyy""),
            TEXT(INDEX(validDates"&amp;", 3), ""mmm d, yyyy""),
            TEXT(INDEX(validDates, 4), ""mmm d, yyyy"")
          )
        )
      )
    ),
    """"
  )
)
"),"")</f>
        <v/>
      </c>
      <c r="BM838" s="65" t="str">
        <f t="shared" si="15"/>
        <v/>
      </c>
      <c r="BN838" s="66"/>
      <c r="BO838" s="67"/>
      <c r="BP838" s="49" t="b">
        <v>0</v>
      </c>
      <c r="BQ838" s="49" t="b">
        <v>0</v>
      </c>
      <c r="BR838" s="68"/>
      <c r="BS838" s="69"/>
      <c r="BT838" s="70" t="b">
        <v>0</v>
      </c>
      <c r="BU838" s="71"/>
      <c r="BV838" s="72"/>
      <c r="BW838" s="86" t="b">
        <v>0</v>
      </c>
      <c r="BX838" s="87"/>
    </row>
    <row r="839">
      <c r="A839" s="35" t="str">
        <f t="shared" si="1"/>
        <v/>
      </c>
      <c r="B839" s="36" t="str">
        <f t="shared" si="2"/>
        <v/>
      </c>
      <c r="C839" s="36" t="str">
        <f t="array" ref="C839">IF(
  M839="",
  "",
  IFERROR(
    INDEX(
      '{INDEX} Tour Packages'!$A:$ZZ,
      MATCH(
        M839,
        INDEX(
          '{INDEX} Tour Packages'!$A:$ZZ,
          ,
          MATCH("Tour Package Name", '{INDEX} Tour Packages'!$4:$4, 0)
        ),
        0
      ),
      MATCH("Tour Code", '{INDEX} Tour Packages'!$4:$4, 0)
    ),
    "XXX"
  )
)
</f>
        <v/>
      </c>
      <c r="D839" s="36" t="str">
        <f t="shared" si="3"/>
        <v/>
      </c>
      <c r="E839" s="36" t="str">
        <f t="shared" si="4"/>
        <v/>
      </c>
      <c r="F839" s="37" t="str">
        <f t="shared" si="5"/>
        <v/>
      </c>
      <c r="G839" s="89"/>
      <c r="H839" s="89"/>
      <c r="I839" s="90"/>
      <c r="J839" s="40" t="str">
        <f t="shared" si="16"/>
        <v> </v>
      </c>
      <c r="K839" s="91"/>
      <c r="L839" s="55"/>
      <c r="M839" s="55"/>
      <c r="N839" s="91"/>
      <c r="O839" s="43" t="str">
        <f>IFERROR(__xludf.DUMMYFUNCTION("IF(N839="""","""",IFERROR(
  N839 + VALUE(REGEXEXTRACT(P839, ""(\d+)\s+Days"")),
  """"
)
)"),"")</f>
        <v/>
      </c>
      <c r="P839" s="43" t="str">
        <f t="array" ref="P839">IFERROR(
  INDEX(
    INDEX('{INDEX} Tour Packages'!$A:$ZZ, , MATCH(P$3, '{INDEX} Tour Packages'!$4:$4, 0)),
    MATCH(M839, INDEX('{INDEX} Tour Packages'!$A:$ZZ,0, MATCH("Tour Package Name", '{INDEX} Tour Packages'!$4:$4, 0)), 0)
  ),
"")
</f>
        <v/>
      </c>
      <c r="Q839" s="44" t="str">
        <f t="shared" si="7"/>
        <v/>
      </c>
      <c r="R839" s="44" t="str">
        <f>IFERROR(__xludf.DUMMYFUNCTION("IF(OR(ISBLANK(K839), ISBLANK(N839)), """", 
  LET(
    resDate, K839,
    tourDate, N839,
    monthCount, MAX(0, DATEDIF(resDate, tourDate - 3, ""M"") + 1),
    secondDates, ARRAYFORMULA(DATE(YEAR(resDate), MONTH(resDate) + SEQUENCE(monthCount), 2)),
    "&amp;"validDates, FILTER(secondDates, (secondDates &gt; resDate + 2) * (secondDates &lt;= tourDate - 3)),
    IF(ISERROR(validDates), 0, COUNTA(validDates))
  )
)
"),"")</f>
        <v/>
      </c>
      <c r="S839" s="44" t="str">
        <f t="shared" si="8"/>
        <v/>
      </c>
      <c r="T839" s="45" t="str">
        <f t="array" ref="T839">IF(ISBLANK(BO839),IFERROR(
  INDEX(
    INDEX('{INDEX} Payment Terms'!$A:$G, , MATCH(T$3, '{INDEX} Payment Terms'!$4:$4, 0)),
    MATCH(Q839, INDEX('{INDEX} Payment Terms'!$A:$G,0, MATCH("Payment Condition", '{INDEX} Payment Terms'!$4:$4, 0)), 0)
  ),
""),"Cancelled")
</f>
        <v/>
      </c>
      <c r="U839" s="46" t="b">
        <v>0</v>
      </c>
      <c r="V839" s="47" t="str">
        <f>IFERROR(__xludf.DUMMYFUNCTION("IF(OR(L839=""Duo Booking"", L839=""Group Booking""),
IF(U839=FALSE,"""",
    LET(
      bookingType, L839,
      tour, M839,
      mainFirst, H839,
      mainLast, I839,
      mainEmail, G839,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$L$4:L839, bookingType,
          $M$4:M839, tour,
          $H$4:H839, mainFirst,
          $I$4:I839, mainLast,
          $G$4:G839, mainEmail
        ),
        ""000""
      ),
  "&amp;"    baseID &amp; ""-"" &amp; memberNumber
    )
  ),
  """"
)
"),"")</f>
        <v/>
      </c>
      <c r="W839" s="48"/>
      <c r="X839" s="85" t="b">
        <v>0</v>
      </c>
      <c r="Y839" s="85" t="b">
        <v>0</v>
      </c>
      <c r="Z839" s="85" t="b">
        <v>0</v>
      </c>
      <c r="AA839" s="50"/>
      <c r="AB839" s="51"/>
      <c r="AC839" s="85" t="b">
        <v>0</v>
      </c>
      <c r="AD839" s="92"/>
      <c r="AE839" s="88"/>
      <c r="AF839" s="36" t="str">
        <f t="array" ref="AF839">IF(M839="","",INDEX(
      '{INDEX} Tour Packages'!$A:$ZP,
      MATCH($M839, '{INDEX} Tour Packages'!$A:$A, 0),
      MATCH(AF$3, '{INDEX} Tour Packages'!$4:$4, 0)
    ))</f>
        <v/>
      </c>
      <c r="AG839" s="36" t="str">
        <f t="array" ref="AG839">IF(M839="","",INDEX(
      '{INDEX} Tour Packages'!$A:$ZP,
      MATCH($M839, '{INDEX} Tour Packages'!$A:$A, 0),
      MATCH(AG$3, '{INDEX} Tour Packages'!$4:$4, 0)
    ))</f>
        <v/>
      </c>
      <c r="AH839" s="36" t="str">
        <f t="array" ref="AH839">IF(M839="","",INDEX(
      '{INDEX} Tour Packages'!$A:$ZP,
      MATCH($M839, '{INDEX} Tour Packages'!$A:$A, 0),
      MATCH(AH$3, '{INDEX} Tour Packages'!$4:$4, 0)
    ))</f>
        <v/>
      </c>
      <c r="AI839" s="54" t="str">
        <f t="shared" si="9"/>
        <v/>
      </c>
      <c r="AJ839" s="42"/>
      <c r="AK839" s="55"/>
      <c r="AL839" s="46" t="b">
        <v>0</v>
      </c>
      <c r="AM839" s="56"/>
      <c r="AN839" s="57" t="str">
        <f t="shared" si="10"/>
        <v/>
      </c>
      <c r="AO839" s="58" t="str">
        <f t="shared" si="11"/>
        <v/>
      </c>
      <c r="AP839" s="59"/>
      <c r="AQ839" s="60"/>
      <c r="AR839" s="61"/>
      <c r="AS839" s="61"/>
      <c r="AT839" s="61" t="str">
        <f>IFERROR(__xludf.DUMMYFUNCTION("IF( 
  OR($AJ839=""Full Payment"", ISBLANK($K839)),
  """",
  IF(
    OR(
      Q839=""Standard Booking, P1"",
      Q839=""Standard Booking, P2"",
      Q839=""Standard Booking, P3"",
      Q839=""Standard Booking, P4""
    ),
    LET(
      resDate,   $"&amp;"K839,
      tourDate,  $N839,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39" s="62" t="str">
        <f t="shared" si="12"/>
        <v/>
      </c>
      <c r="AV839" s="63"/>
      <c r="AW839" s="64"/>
      <c r="AX839" s="64"/>
      <c r="AY839" s="64"/>
      <c r="AZ839" s="64" t="str">
        <f>IFERROR(__xludf.DUMMYFUNCTION("IF(
  OR($AJ839=""Full Payment"",$AJ839=""P1"", ISBLANK($K839)),
  """",
  IF(
    OR(
      $Q839=""Standard Booking, P2"",
      $Q839=""Standard Booking, P3"",
      $Q839=""Standard Booking, P4""
    ),
    LET(
      resDate,   $K839,
      tourDate,"&amp;"  $N839,
      monthCount, DATEDIF(resDate, tourDate, ""M"") + 1,
      secondDates, ARRAYFORMULA(
        DATE(
          YEAR(resDate),
          MONTH(resDate) + SEQUENCE(monthCount),
          2
        )
      ),
      validDates, FILTER(
        sec"&amp;"ondDates,
        (secondDates &gt; resDate + 2) *
        (secondDates &lt;= tourDate - 3)
      ),
      IF(
        OR($AJ839=""P2"", $AJ839=""P3"", $AJ839=""P4""),
        IF(
          COUNTA(validDates) &lt; 2,
          """",
          TEXT(INDEX(validDates"&amp;", 2), ""mmm d, yyyy"")
        ),
        IF(
          COUNTA(validDates) &lt; 2,
          """",
          TEXTJOIN("", "", TRUE,
            TEXT(INDEX(validDates, 1), ""mmm d, yyyy""),
            TEXT(INDEX(validDates, 2), ""mmm d, yyyy"")
          )
 "&amp;"       )
      )
    ),
    """"
  )
)
"),"")</f>
        <v/>
      </c>
      <c r="BA839" s="65" t="str">
        <f t="shared" si="13"/>
        <v/>
      </c>
      <c r="BB839" s="63"/>
      <c r="BC839" s="64"/>
      <c r="BD839" s="64"/>
      <c r="BE839" s="64"/>
      <c r="BF839" s="64" t="str">
        <f>IFERROR(__xludf.DUMMYFUNCTION("IF(
  OR($AJ839=""Full Payment"",$AJ839=""P1"", $AJ839=""P2""),
  """",
  IF(
    AND(
      NOT(ISBLANK($K839)),
      OR(
        Q839=""Standard Booking, P3"",
        Q839=""Standard Booking, P4""
      )
    ),
    LET(
      resDate,   $K839,
      "&amp;"tourDate,  $N839,
      monthCount, DATEDIF(resDate, tourDate, ""M"") + 1,
      secondDates, ARRAYFORMULA(
        DATE(
          YEAR(resDate),
          MONTH(resDate) + SEQUENCE(monthCount),
          2
        )
      ),
      validDates, FILTER(
  "&amp;"      secondDates,
        (secondDates &gt; resDate + 2) *
        (secondDates &lt;= tourDate - 3)
      ),
      IF(
        $AJ839=""P4"",
        IF(
          COUNTA(validDates) &lt; 3,
          """",
          TEXT(INDEX(validDates, 3), ""mmm d, yyyy"")
  "&amp;"      ),
        IF(
          $AJ839=""P3"",
          IF(
            COUNTA(validDates) &lt; 3,
            """",
            TEXT(INDEX(validDates, 3), ""mmm d, yyyy"")
          ),
          IF(
            COUNTA(validDates) &lt; 3,
            """",
    "&amp;"        TEXTJOIN("", "", TRUE,
              TEXT(INDEX(validDates, 1), ""mmm d, yyyy""),
              TEXT(INDEX(validDates, 2), ""mmm d, yyyy""),
              TEXT(INDEX(validDates, 3), ""mmm d, yyyy"")
            )
          )
        )
      )
    "&amp;"),
    """"
  )
)
"),"")</f>
        <v/>
      </c>
      <c r="BG839" s="65" t="str">
        <f t="shared" si="14"/>
        <v/>
      </c>
      <c r="BH839" s="63"/>
      <c r="BI839" s="64"/>
      <c r="BJ839" s="64"/>
      <c r="BK839" s="64"/>
      <c r="BL839" s="64" t="str">
        <f>IFERROR(__xludf.DUMMYFUNCTION("IF(
  OR($AJ839=""Full Payment"",$AJ839=""P1"",$AJ839=""P2"",$AJ839=""P3""),
  """",
  IF(
    AND(
      NOT(ISBLANK($K839)),
      $Q839=""Standard Booking, P4""
    ),
    LET(
      resDate,   $K839,
      tourDate,  $N839,
      monthCount, DATEDIF(r"&amp;"esDate, tourDate, ""M"") + 1,
      secondDates, ARRAYFORMULA(
        DATE(
          YEAR(resDate),
          MONTH(resDate) + SEQUENCE(monthCount),
          2
        )
      ),
      validDates, FILTER(
        secondDates,
        (secondDates &gt; res"&amp;"Date + 2) *
        (secondDates &lt;= tourDate - 3)
      ),
      IF(
        $AJ839=""P4"",
        IF(
          COUNTA(validDates) &lt; 4,
          """",
          TEXT(
            INDEX(validDates, 4),
            ""mmm d, yyyy""
          )
        ),
"&amp;"        IF(
          COUNTA(validDates) &lt; 4,
          """",
          TEXTJOIN(
            "", "", TRUE,
            TEXT(INDEX(validDates, 1), ""mmm d, yyyy""),
            TEXT(INDEX(validDates, 2), ""mmm d, yyyy""),
            TEXT(INDEX(validDates"&amp;", 3), ""mmm d, yyyy""),
            TEXT(INDEX(validDates, 4), ""mmm d, yyyy"")
          )
        )
      )
    ),
    """"
  )
)
"),"")</f>
        <v/>
      </c>
      <c r="BM839" s="65" t="str">
        <f t="shared" si="15"/>
        <v/>
      </c>
      <c r="BN839" s="66"/>
      <c r="BO839" s="67"/>
      <c r="BP839" s="49" t="b">
        <v>0</v>
      </c>
      <c r="BQ839" s="49" t="b">
        <v>0</v>
      </c>
      <c r="BR839" s="68"/>
      <c r="BS839" s="69"/>
      <c r="BT839" s="70" t="b">
        <v>0</v>
      </c>
      <c r="BU839" s="71"/>
      <c r="BV839" s="72"/>
      <c r="BW839" s="86" t="b">
        <v>0</v>
      </c>
      <c r="BX839" s="87"/>
    </row>
    <row r="840">
      <c r="A840" s="35" t="str">
        <f t="shared" si="1"/>
        <v/>
      </c>
      <c r="B840" s="36" t="str">
        <f t="shared" si="2"/>
        <v/>
      </c>
      <c r="C840" s="36" t="str">
        <f t="array" ref="C840">IF(
  M840="",
  "",
  IFERROR(
    INDEX(
      '{INDEX} Tour Packages'!$A:$ZZ,
      MATCH(
        M840,
        INDEX(
          '{INDEX} Tour Packages'!$A:$ZZ,
          ,
          MATCH("Tour Package Name", '{INDEX} Tour Packages'!$4:$4, 0)
        ),
        0
      ),
      MATCH("Tour Code", '{INDEX} Tour Packages'!$4:$4, 0)
    ),
    "XXX"
  )
)
</f>
        <v/>
      </c>
      <c r="D840" s="36" t="str">
        <f t="shared" si="3"/>
        <v/>
      </c>
      <c r="E840" s="36" t="str">
        <f t="shared" si="4"/>
        <v/>
      </c>
      <c r="F840" s="37" t="str">
        <f t="shared" si="5"/>
        <v/>
      </c>
      <c r="G840" s="89"/>
      <c r="H840" s="89"/>
      <c r="I840" s="90"/>
      <c r="J840" s="40" t="str">
        <f t="shared" si="16"/>
        <v> </v>
      </c>
      <c r="K840" s="91"/>
      <c r="L840" s="55"/>
      <c r="M840" s="55"/>
      <c r="N840" s="91"/>
      <c r="O840" s="43" t="str">
        <f>IFERROR(__xludf.DUMMYFUNCTION("IF(N840="""","""",IFERROR(
  N840 + VALUE(REGEXEXTRACT(P840, ""(\d+)\s+Days"")),
  """"
)
)"),"")</f>
        <v/>
      </c>
      <c r="P840" s="43" t="str">
        <f t="array" ref="P840">IFERROR(
  INDEX(
    INDEX('{INDEX} Tour Packages'!$A:$ZZ, , MATCH(P$3, '{INDEX} Tour Packages'!$4:$4, 0)),
    MATCH(M840, INDEX('{INDEX} Tour Packages'!$A:$ZZ,0, MATCH("Tour Package Name", '{INDEX} Tour Packages'!$4:$4, 0)), 0)
  ),
"")
</f>
        <v/>
      </c>
      <c r="Q840" s="44" t="str">
        <f t="shared" si="7"/>
        <v/>
      </c>
      <c r="R840" s="44" t="str">
        <f>IFERROR(__xludf.DUMMYFUNCTION("IF(OR(ISBLANK(K840), ISBLANK(N840)), """", 
  LET(
    resDate, K840,
    tourDate, N840,
    monthCount, MAX(0, DATEDIF(resDate, tourDate - 3, ""M"") + 1),
    secondDates, ARRAYFORMULA(DATE(YEAR(resDate), MONTH(resDate) + SEQUENCE(monthCount), 2)),
    "&amp;"validDates, FILTER(secondDates, (secondDates &gt; resDate + 2) * (secondDates &lt;= tourDate - 3)),
    IF(ISERROR(validDates), 0, COUNTA(validDates))
  )
)
"),"")</f>
        <v/>
      </c>
      <c r="S840" s="44" t="str">
        <f t="shared" si="8"/>
        <v/>
      </c>
      <c r="T840" s="45" t="str">
        <f t="array" ref="T840">IF(ISBLANK(BO840),IFERROR(
  INDEX(
    INDEX('{INDEX} Payment Terms'!$A:$G, , MATCH(T$3, '{INDEX} Payment Terms'!$4:$4, 0)),
    MATCH(Q840, INDEX('{INDEX} Payment Terms'!$A:$G,0, MATCH("Payment Condition", '{INDEX} Payment Terms'!$4:$4, 0)), 0)
  ),
""),"Cancelled")
</f>
        <v/>
      </c>
      <c r="U840" s="46" t="b">
        <v>0</v>
      </c>
      <c r="V840" s="47" t="str">
        <f>IFERROR(__xludf.DUMMYFUNCTION("IF(OR(L840=""Duo Booking"", L840=""Group Booking""),
IF(U840=FALSE,"""",
    LET(
      bookingType, L840,
      tour, M840,
      mainFirst, H840,
      mainLast, I840,
      mainEmail, G840,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$L$4:L840, bookingType,
          $M$4:M840, tour,
          $H$4:H840, mainFirst,
          $I$4:I840, mainLast,
          $G$4:G840, mainEmail
        ),
        ""000""
      ),
  "&amp;"    baseID &amp; ""-"" &amp; memberNumber
    )
  ),
  """"
)
"),"")</f>
        <v/>
      </c>
      <c r="W840" s="48"/>
      <c r="X840" s="85" t="b">
        <v>0</v>
      </c>
      <c r="Y840" s="85" t="b">
        <v>0</v>
      </c>
      <c r="Z840" s="85" t="b">
        <v>0</v>
      </c>
      <c r="AA840" s="50"/>
      <c r="AB840" s="51"/>
      <c r="AC840" s="85" t="b">
        <v>0</v>
      </c>
      <c r="AD840" s="92"/>
      <c r="AE840" s="88"/>
      <c r="AF840" s="36" t="str">
        <f t="array" ref="AF840">IF(M840="","",INDEX(
      '{INDEX} Tour Packages'!$A:$ZP,
      MATCH($M840, '{INDEX} Tour Packages'!$A:$A, 0),
      MATCH(AF$3, '{INDEX} Tour Packages'!$4:$4, 0)
    ))</f>
        <v/>
      </c>
      <c r="AG840" s="36" t="str">
        <f t="array" ref="AG840">IF(M840="","",INDEX(
      '{INDEX} Tour Packages'!$A:$ZP,
      MATCH($M840, '{INDEX} Tour Packages'!$A:$A, 0),
      MATCH(AG$3, '{INDEX} Tour Packages'!$4:$4, 0)
    ))</f>
        <v/>
      </c>
      <c r="AH840" s="36" t="str">
        <f t="array" ref="AH840">IF(M840="","",INDEX(
      '{INDEX} Tour Packages'!$A:$ZP,
      MATCH($M840, '{INDEX} Tour Packages'!$A:$A, 0),
      MATCH(AH$3, '{INDEX} Tour Packages'!$4:$4, 0)
    ))</f>
        <v/>
      </c>
      <c r="AI840" s="54" t="str">
        <f t="shared" si="9"/>
        <v/>
      </c>
      <c r="AJ840" s="42"/>
      <c r="AK840" s="55"/>
      <c r="AL840" s="46" t="b">
        <v>0</v>
      </c>
      <c r="AM840" s="56"/>
      <c r="AN840" s="57" t="str">
        <f t="shared" si="10"/>
        <v/>
      </c>
      <c r="AO840" s="58" t="str">
        <f t="shared" si="11"/>
        <v/>
      </c>
      <c r="AP840" s="59"/>
      <c r="AQ840" s="60"/>
      <c r="AR840" s="61"/>
      <c r="AS840" s="61"/>
      <c r="AT840" s="61" t="str">
        <f>IFERROR(__xludf.DUMMYFUNCTION("IF( 
  OR($AJ840=""Full Payment"", ISBLANK($K840)),
  """",
  IF(
    OR(
      Q840=""Standard Booking, P1"",
      Q840=""Standard Booking, P2"",
      Q840=""Standard Booking, P3"",
      Q840=""Standard Booking, P4""
    ),
    LET(
      resDate,   $"&amp;"K840,
      tourDate,  $N840,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0" s="62" t="str">
        <f t="shared" si="12"/>
        <v/>
      </c>
      <c r="AV840" s="63"/>
      <c r="AW840" s="64"/>
      <c r="AX840" s="64"/>
      <c r="AY840" s="64"/>
      <c r="AZ840" s="64" t="str">
        <f>IFERROR(__xludf.DUMMYFUNCTION("IF(
  OR($AJ840=""Full Payment"",$AJ840=""P1"", ISBLANK($K840)),
  """",
  IF(
    OR(
      $Q840=""Standard Booking, P2"",
      $Q840=""Standard Booking, P3"",
      $Q840=""Standard Booking, P4""
    ),
    LET(
      resDate,   $K840,
      tourDate,"&amp;"  $N840,
      monthCount, DATEDIF(resDate, tourDate, ""M"") + 1,
      secondDates, ARRAYFORMULA(
        DATE(
          YEAR(resDate),
          MONTH(resDate) + SEQUENCE(monthCount),
          2
        )
      ),
      validDates, FILTER(
        sec"&amp;"ondDates,
        (secondDates &gt; resDate + 2) *
        (secondDates &lt;= tourDate - 3)
      ),
      IF(
        OR($AJ840=""P2"", $AJ840=""P3"", $AJ840=""P4""),
        IF(
          COUNTA(validDates) &lt; 2,
          """",
          TEXT(INDEX(validDates"&amp;", 2), ""mmm d, yyyy"")
        ),
        IF(
          COUNTA(validDates) &lt; 2,
          """",
          TEXTJOIN("", "", TRUE,
            TEXT(INDEX(validDates, 1), ""mmm d, yyyy""),
            TEXT(INDEX(validDates, 2), ""mmm d, yyyy"")
          )
 "&amp;"       )
      )
    ),
    """"
  )
)
"),"")</f>
        <v/>
      </c>
      <c r="BA840" s="65" t="str">
        <f t="shared" si="13"/>
        <v/>
      </c>
      <c r="BB840" s="63"/>
      <c r="BC840" s="64"/>
      <c r="BD840" s="64"/>
      <c r="BE840" s="64"/>
      <c r="BF840" s="64" t="str">
        <f>IFERROR(__xludf.DUMMYFUNCTION("IF(
  OR($AJ840=""Full Payment"",$AJ840=""P1"", $AJ840=""P2""),
  """",
  IF(
    AND(
      NOT(ISBLANK($K840)),
      OR(
        Q840=""Standard Booking, P3"",
        Q840=""Standard Booking, P4""
      )
    ),
    LET(
      resDate,   $K840,
      "&amp;"tourDate,  $N840,
      monthCount, DATEDIF(resDate, tourDate, ""M"") + 1,
      secondDates, ARRAYFORMULA(
        DATE(
          YEAR(resDate),
          MONTH(resDate) + SEQUENCE(monthCount),
          2
        )
      ),
      validDates, FILTER(
  "&amp;"      secondDates,
        (secondDates &gt; resDate + 2) *
        (secondDates &lt;= tourDate - 3)
      ),
      IF(
        $AJ840=""P4"",
        IF(
          COUNTA(validDates) &lt; 3,
          """",
          TEXT(INDEX(validDates, 3), ""mmm d, yyyy"")
  "&amp;"      ),
        IF(
          $AJ840=""P3"",
          IF(
            COUNTA(validDates) &lt; 3,
            """",
            TEXT(INDEX(validDates, 3), ""mmm d, yyyy"")
          ),
          IF(
            COUNTA(validDates) &lt; 3,
            """",
    "&amp;"        TEXTJOIN("", "", TRUE,
              TEXT(INDEX(validDates, 1), ""mmm d, yyyy""),
              TEXT(INDEX(validDates, 2), ""mmm d, yyyy""),
              TEXT(INDEX(validDates, 3), ""mmm d, yyyy"")
            )
          )
        )
      )
    "&amp;"),
    """"
  )
)
"),"")</f>
        <v/>
      </c>
      <c r="BG840" s="65" t="str">
        <f t="shared" si="14"/>
        <v/>
      </c>
      <c r="BH840" s="63"/>
      <c r="BI840" s="64"/>
      <c r="BJ840" s="64"/>
      <c r="BK840" s="64"/>
      <c r="BL840" s="64" t="str">
        <f>IFERROR(__xludf.DUMMYFUNCTION("IF(
  OR($AJ840=""Full Payment"",$AJ840=""P1"",$AJ840=""P2"",$AJ840=""P3""),
  """",
  IF(
    AND(
      NOT(ISBLANK($K840)),
      $Q840=""Standard Booking, P4""
    ),
    LET(
      resDate,   $K840,
      tourDate,  $N840,
      monthCount, DATEDIF(r"&amp;"esDate, tourDate, ""M"") + 1,
      secondDates, ARRAYFORMULA(
        DATE(
          YEAR(resDate),
          MONTH(resDate) + SEQUENCE(monthCount),
          2
        )
      ),
      validDates, FILTER(
        secondDates,
        (secondDates &gt; res"&amp;"Date + 2) *
        (secondDates &lt;= tourDate - 3)
      ),
      IF(
        $AJ840=""P4"",
        IF(
          COUNTA(validDates) &lt; 4,
          """",
          TEXT(
            INDEX(validDates, 4),
            ""mmm d, yyyy""
          )
        ),
"&amp;"        IF(
          COUNTA(validDates) &lt; 4,
          """",
          TEXTJOIN(
            "", "", TRUE,
            TEXT(INDEX(validDates, 1), ""mmm d, yyyy""),
            TEXT(INDEX(validDates, 2), ""mmm d, yyyy""),
            TEXT(INDEX(validDates"&amp;", 3), ""mmm d, yyyy""),
            TEXT(INDEX(validDates, 4), ""mmm d, yyyy"")
          )
        )
      )
    ),
    """"
  )
)
"),"")</f>
        <v/>
      </c>
      <c r="BM840" s="65" t="str">
        <f t="shared" si="15"/>
        <v/>
      </c>
      <c r="BN840" s="66"/>
      <c r="BO840" s="67"/>
      <c r="BP840" s="49" t="b">
        <v>0</v>
      </c>
      <c r="BQ840" s="49" t="b">
        <v>0</v>
      </c>
      <c r="BR840" s="68"/>
      <c r="BS840" s="69"/>
      <c r="BT840" s="70" t="b">
        <v>0</v>
      </c>
      <c r="BU840" s="71"/>
      <c r="BV840" s="72"/>
      <c r="BW840" s="86" t="b">
        <v>0</v>
      </c>
      <c r="BX840" s="87"/>
    </row>
    <row r="841">
      <c r="A841" s="35" t="str">
        <f t="shared" si="1"/>
        <v/>
      </c>
      <c r="B841" s="36" t="str">
        <f t="shared" si="2"/>
        <v/>
      </c>
      <c r="C841" s="36" t="str">
        <f t="array" ref="C841">IF(
  M841="",
  "",
  IFERROR(
    INDEX(
      '{INDEX} Tour Packages'!$A:$ZZ,
      MATCH(
        M841,
        INDEX(
          '{INDEX} Tour Packages'!$A:$ZZ,
          ,
          MATCH("Tour Package Name", '{INDEX} Tour Packages'!$4:$4, 0)
        ),
        0
      ),
      MATCH("Tour Code", '{INDEX} Tour Packages'!$4:$4, 0)
    ),
    "XXX"
  )
)
</f>
        <v/>
      </c>
      <c r="D841" s="36" t="str">
        <f t="shared" si="3"/>
        <v/>
      </c>
      <c r="E841" s="36" t="str">
        <f t="shared" si="4"/>
        <v/>
      </c>
      <c r="F841" s="37" t="str">
        <f t="shared" si="5"/>
        <v/>
      </c>
      <c r="G841" s="89"/>
      <c r="H841" s="89"/>
      <c r="I841" s="90"/>
      <c r="J841" s="40" t="str">
        <f t="shared" si="16"/>
        <v> </v>
      </c>
      <c r="K841" s="91"/>
      <c r="L841" s="55"/>
      <c r="M841" s="55"/>
      <c r="N841" s="91"/>
      <c r="O841" s="43" t="str">
        <f>IFERROR(__xludf.DUMMYFUNCTION("IF(N841="""","""",IFERROR(
  N841 + VALUE(REGEXEXTRACT(P841, ""(\d+)\s+Days"")),
  """"
)
)"),"")</f>
        <v/>
      </c>
      <c r="P841" s="43" t="str">
        <f t="array" ref="P841">IFERROR(
  INDEX(
    INDEX('{INDEX} Tour Packages'!$A:$ZZ, , MATCH(P$3, '{INDEX} Tour Packages'!$4:$4, 0)),
    MATCH(M841, INDEX('{INDEX} Tour Packages'!$A:$ZZ,0, MATCH("Tour Package Name", '{INDEX} Tour Packages'!$4:$4, 0)), 0)
  ),
"")
</f>
        <v/>
      </c>
      <c r="Q841" s="44" t="str">
        <f t="shared" si="7"/>
        <v/>
      </c>
      <c r="R841" s="44" t="str">
        <f>IFERROR(__xludf.DUMMYFUNCTION("IF(OR(ISBLANK(K841), ISBLANK(N841)), """", 
  LET(
    resDate, K841,
    tourDate, N841,
    monthCount, MAX(0, DATEDIF(resDate, tourDate - 3, ""M"") + 1),
    secondDates, ARRAYFORMULA(DATE(YEAR(resDate), MONTH(resDate) + SEQUENCE(monthCount), 2)),
    "&amp;"validDates, FILTER(secondDates, (secondDates &gt; resDate + 2) * (secondDates &lt;= tourDate - 3)),
    IF(ISERROR(validDates), 0, COUNTA(validDates))
  )
)
"),"")</f>
        <v/>
      </c>
      <c r="S841" s="44" t="str">
        <f t="shared" si="8"/>
        <v/>
      </c>
      <c r="T841" s="45" t="str">
        <f t="array" ref="T841">IF(ISBLANK(BO841),IFERROR(
  INDEX(
    INDEX('{INDEX} Payment Terms'!$A:$G, , MATCH(T$3, '{INDEX} Payment Terms'!$4:$4, 0)),
    MATCH(Q841, INDEX('{INDEX} Payment Terms'!$A:$G,0, MATCH("Payment Condition", '{INDEX} Payment Terms'!$4:$4, 0)), 0)
  ),
""),"Cancelled")
</f>
        <v/>
      </c>
      <c r="U841" s="46" t="b">
        <v>0</v>
      </c>
      <c r="V841" s="47" t="str">
        <f>IFERROR(__xludf.DUMMYFUNCTION("IF(OR(L841=""Duo Booking"", L841=""Group Booking""),
IF(U841=FALSE,"""",
    LET(
      bookingType, L841,
      tour, M841,
      mainFirst, H841,
      mainLast, I841,
      mainEmail, G841,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$L$4:L841, bookingType,
          $M$4:M841, tour,
          $H$4:H841, mainFirst,
          $I$4:I841, mainLast,
          $G$4:G841, mainEmail
        ),
        ""000""
      ),
  "&amp;"    baseID &amp; ""-"" &amp; memberNumber
    )
  ),
  """"
)
"),"")</f>
        <v/>
      </c>
      <c r="W841" s="48"/>
      <c r="X841" s="85" t="b">
        <v>0</v>
      </c>
      <c r="Y841" s="85" t="b">
        <v>0</v>
      </c>
      <c r="Z841" s="85" t="b">
        <v>0</v>
      </c>
      <c r="AA841" s="50"/>
      <c r="AB841" s="51"/>
      <c r="AC841" s="85" t="b">
        <v>0</v>
      </c>
      <c r="AD841" s="92"/>
      <c r="AE841" s="88"/>
      <c r="AF841" s="36" t="str">
        <f t="array" ref="AF841">IF(M841="","",INDEX(
      '{INDEX} Tour Packages'!$A:$ZP,
      MATCH($M841, '{INDEX} Tour Packages'!$A:$A, 0),
      MATCH(AF$3, '{INDEX} Tour Packages'!$4:$4, 0)
    ))</f>
        <v/>
      </c>
      <c r="AG841" s="36" t="str">
        <f t="array" ref="AG841">IF(M841="","",INDEX(
      '{INDEX} Tour Packages'!$A:$ZP,
      MATCH($M841, '{INDEX} Tour Packages'!$A:$A, 0),
      MATCH(AG$3, '{INDEX} Tour Packages'!$4:$4, 0)
    ))</f>
        <v/>
      </c>
      <c r="AH841" s="36" t="str">
        <f t="array" ref="AH841">IF(M841="","",INDEX(
      '{INDEX} Tour Packages'!$A:$ZP,
      MATCH($M841, '{INDEX} Tour Packages'!$A:$A, 0),
      MATCH(AH$3, '{INDEX} Tour Packages'!$4:$4, 0)
    ))</f>
        <v/>
      </c>
      <c r="AI841" s="54" t="str">
        <f t="shared" si="9"/>
        <v/>
      </c>
      <c r="AJ841" s="42"/>
      <c r="AK841" s="55"/>
      <c r="AL841" s="46" t="b">
        <v>0</v>
      </c>
      <c r="AM841" s="56"/>
      <c r="AN841" s="57" t="str">
        <f t="shared" si="10"/>
        <v/>
      </c>
      <c r="AO841" s="58" t="str">
        <f t="shared" si="11"/>
        <v/>
      </c>
      <c r="AP841" s="59"/>
      <c r="AQ841" s="60"/>
      <c r="AR841" s="61"/>
      <c r="AS841" s="61"/>
      <c r="AT841" s="61" t="str">
        <f>IFERROR(__xludf.DUMMYFUNCTION("IF( 
  OR($AJ841=""Full Payment"", ISBLANK($K841)),
  """",
  IF(
    OR(
      Q841=""Standard Booking, P1"",
      Q841=""Standard Booking, P2"",
      Q841=""Standard Booking, P3"",
      Q841=""Standard Booking, P4""
    ),
    LET(
      resDate,   $"&amp;"K841,
      tourDate,  $N841,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1" s="62" t="str">
        <f t="shared" si="12"/>
        <v/>
      </c>
      <c r="AV841" s="63"/>
      <c r="AW841" s="64"/>
      <c r="AX841" s="64"/>
      <c r="AY841" s="64"/>
      <c r="AZ841" s="64" t="str">
        <f>IFERROR(__xludf.DUMMYFUNCTION("IF(
  OR($AJ841=""Full Payment"",$AJ841=""P1"", ISBLANK($K841)),
  """",
  IF(
    OR(
      $Q841=""Standard Booking, P2"",
      $Q841=""Standard Booking, P3"",
      $Q841=""Standard Booking, P4""
    ),
    LET(
      resDate,   $K841,
      tourDate,"&amp;"  $N841,
      monthCount, DATEDIF(resDate, tourDate, ""M"") + 1,
      secondDates, ARRAYFORMULA(
        DATE(
          YEAR(resDate),
          MONTH(resDate) + SEQUENCE(monthCount),
          2
        )
      ),
      validDates, FILTER(
        sec"&amp;"ondDates,
        (secondDates &gt; resDate + 2) *
        (secondDates &lt;= tourDate - 3)
      ),
      IF(
        OR($AJ841=""P2"", $AJ841=""P3"", $AJ841=""P4""),
        IF(
          COUNTA(validDates) &lt; 2,
          """",
          TEXT(INDEX(validDates"&amp;", 2), ""mmm d, yyyy"")
        ),
        IF(
          COUNTA(validDates) &lt; 2,
          """",
          TEXTJOIN("", "", TRUE,
            TEXT(INDEX(validDates, 1), ""mmm d, yyyy""),
            TEXT(INDEX(validDates, 2), ""mmm d, yyyy"")
          )
 "&amp;"       )
      )
    ),
    """"
  )
)
"),"")</f>
        <v/>
      </c>
      <c r="BA841" s="65" t="str">
        <f t="shared" si="13"/>
        <v/>
      </c>
      <c r="BB841" s="63"/>
      <c r="BC841" s="64"/>
      <c r="BD841" s="64"/>
      <c r="BE841" s="64"/>
      <c r="BF841" s="64" t="str">
        <f>IFERROR(__xludf.DUMMYFUNCTION("IF(
  OR($AJ841=""Full Payment"",$AJ841=""P1"", $AJ841=""P2""),
  """",
  IF(
    AND(
      NOT(ISBLANK($K841)),
      OR(
        Q841=""Standard Booking, P3"",
        Q841=""Standard Booking, P4""
      )
    ),
    LET(
      resDate,   $K841,
      "&amp;"tourDate,  $N841,
      monthCount, DATEDIF(resDate, tourDate, ""M"") + 1,
      secondDates, ARRAYFORMULA(
        DATE(
          YEAR(resDate),
          MONTH(resDate) + SEQUENCE(monthCount),
          2
        )
      ),
      validDates, FILTER(
  "&amp;"      secondDates,
        (secondDates &gt; resDate + 2) *
        (secondDates &lt;= tourDate - 3)
      ),
      IF(
        $AJ841=""P4"",
        IF(
          COUNTA(validDates) &lt; 3,
          """",
          TEXT(INDEX(validDates, 3), ""mmm d, yyyy"")
  "&amp;"      ),
        IF(
          $AJ841=""P3"",
          IF(
            COUNTA(validDates) &lt; 3,
            """",
            TEXT(INDEX(validDates, 3), ""mmm d, yyyy"")
          ),
          IF(
            COUNTA(validDates) &lt; 3,
            """",
    "&amp;"        TEXTJOIN("", "", TRUE,
              TEXT(INDEX(validDates, 1), ""mmm d, yyyy""),
              TEXT(INDEX(validDates, 2), ""mmm d, yyyy""),
              TEXT(INDEX(validDates, 3), ""mmm d, yyyy"")
            )
          )
        )
      )
    "&amp;"),
    """"
  )
)
"),"")</f>
        <v/>
      </c>
      <c r="BG841" s="65" t="str">
        <f t="shared" si="14"/>
        <v/>
      </c>
      <c r="BH841" s="63"/>
      <c r="BI841" s="64"/>
      <c r="BJ841" s="64"/>
      <c r="BK841" s="64"/>
      <c r="BL841" s="64" t="str">
        <f>IFERROR(__xludf.DUMMYFUNCTION("IF(
  OR($AJ841=""Full Payment"",$AJ841=""P1"",$AJ841=""P2"",$AJ841=""P3""),
  """",
  IF(
    AND(
      NOT(ISBLANK($K841)),
      $Q841=""Standard Booking, P4""
    ),
    LET(
      resDate,   $K841,
      tourDate,  $N841,
      monthCount, DATEDIF(r"&amp;"esDate, tourDate, ""M"") + 1,
      secondDates, ARRAYFORMULA(
        DATE(
          YEAR(resDate),
          MONTH(resDate) + SEQUENCE(monthCount),
          2
        )
      ),
      validDates, FILTER(
        secondDates,
        (secondDates &gt; res"&amp;"Date + 2) *
        (secondDates &lt;= tourDate - 3)
      ),
      IF(
        $AJ841=""P4"",
        IF(
          COUNTA(validDates) &lt; 4,
          """",
          TEXT(
            INDEX(validDates, 4),
            ""mmm d, yyyy""
          )
        ),
"&amp;"        IF(
          COUNTA(validDates) &lt; 4,
          """",
          TEXTJOIN(
            "", "", TRUE,
            TEXT(INDEX(validDates, 1), ""mmm d, yyyy""),
            TEXT(INDEX(validDates, 2), ""mmm d, yyyy""),
            TEXT(INDEX(validDates"&amp;", 3), ""mmm d, yyyy""),
            TEXT(INDEX(validDates, 4), ""mmm d, yyyy"")
          )
        )
      )
    ),
    """"
  )
)
"),"")</f>
        <v/>
      </c>
      <c r="BM841" s="65" t="str">
        <f t="shared" si="15"/>
        <v/>
      </c>
      <c r="BN841" s="66"/>
      <c r="BO841" s="67"/>
      <c r="BP841" s="49" t="b">
        <v>0</v>
      </c>
      <c r="BQ841" s="49" t="b">
        <v>0</v>
      </c>
      <c r="BR841" s="68"/>
      <c r="BS841" s="69"/>
      <c r="BT841" s="70" t="b">
        <v>0</v>
      </c>
      <c r="BU841" s="71"/>
      <c r="BV841" s="72"/>
      <c r="BW841" s="86" t="b">
        <v>0</v>
      </c>
      <c r="BX841" s="87"/>
    </row>
    <row r="842">
      <c r="A842" s="35" t="str">
        <f t="shared" si="1"/>
        <v/>
      </c>
      <c r="B842" s="36" t="str">
        <f t="shared" si="2"/>
        <v/>
      </c>
      <c r="C842" s="36" t="str">
        <f t="array" ref="C842">IF(
  M842="",
  "",
  IFERROR(
    INDEX(
      '{INDEX} Tour Packages'!$A:$ZZ,
      MATCH(
        M842,
        INDEX(
          '{INDEX} Tour Packages'!$A:$ZZ,
          ,
          MATCH("Tour Package Name", '{INDEX} Tour Packages'!$4:$4, 0)
        ),
        0
      ),
      MATCH("Tour Code", '{INDEX} Tour Packages'!$4:$4, 0)
    ),
    "XXX"
  )
)
</f>
        <v/>
      </c>
      <c r="D842" s="36" t="str">
        <f t="shared" si="3"/>
        <v/>
      </c>
      <c r="E842" s="36" t="str">
        <f t="shared" si="4"/>
        <v/>
      </c>
      <c r="F842" s="37" t="str">
        <f t="shared" si="5"/>
        <v/>
      </c>
      <c r="G842" s="89"/>
      <c r="H842" s="89"/>
      <c r="I842" s="90"/>
      <c r="J842" s="40" t="str">
        <f t="shared" si="16"/>
        <v> </v>
      </c>
      <c r="K842" s="91"/>
      <c r="L842" s="55"/>
      <c r="M842" s="55"/>
      <c r="N842" s="91"/>
      <c r="O842" s="43" t="str">
        <f>IFERROR(__xludf.DUMMYFUNCTION("IF(N842="""","""",IFERROR(
  N842 + VALUE(REGEXEXTRACT(P842, ""(\d+)\s+Days"")),
  """"
)
)"),"")</f>
        <v/>
      </c>
      <c r="P842" s="43" t="str">
        <f t="array" ref="P842">IFERROR(
  INDEX(
    INDEX('{INDEX} Tour Packages'!$A:$ZZ, , MATCH(P$3, '{INDEX} Tour Packages'!$4:$4, 0)),
    MATCH(M842, INDEX('{INDEX} Tour Packages'!$A:$ZZ,0, MATCH("Tour Package Name", '{INDEX} Tour Packages'!$4:$4, 0)), 0)
  ),
"")
</f>
        <v/>
      </c>
      <c r="Q842" s="44" t="str">
        <f t="shared" si="7"/>
        <v/>
      </c>
      <c r="R842" s="44" t="str">
        <f>IFERROR(__xludf.DUMMYFUNCTION("IF(OR(ISBLANK(K842), ISBLANK(N842)), """", 
  LET(
    resDate, K842,
    tourDate, N842,
    monthCount, MAX(0, DATEDIF(resDate, tourDate - 3, ""M"") + 1),
    secondDates, ARRAYFORMULA(DATE(YEAR(resDate), MONTH(resDate) + SEQUENCE(monthCount), 2)),
    "&amp;"validDates, FILTER(secondDates, (secondDates &gt; resDate + 2) * (secondDates &lt;= tourDate - 3)),
    IF(ISERROR(validDates), 0, COUNTA(validDates))
  )
)
"),"")</f>
        <v/>
      </c>
      <c r="S842" s="44" t="str">
        <f t="shared" si="8"/>
        <v/>
      </c>
      <c r="T842" s="45" t="str">
        <f t="array" ref="T842">IF(ISBLANK(BO842),IFERROR(
  INDEX(
    INDEX('{INDEX} Payment Terms'!$A:$G, , MATCH(T$3, '{INDEX} Payment Terms'!$4:$4, 0)),
    MATCH(Q842, INDEX('{INDEX} Payment Terms'!$A:$G,0, MATCH("Payment Condition", '{INDEX} Payment Terms'!$4:$4, 0)), 0)
  ),
""),"Cancelled")
</f>
        <v/>
      </c>
      <c r="U842" s="46" t="b">
        <v>0</v>
      </c>
      <c r="V842" s="47" t="str">
        <f>IFERROR(__xludf.DUMMYFUNCTION("IF(OR(L842=""Duo Booking"", L842=""Group Booking""),
IF(U842=FALSE,"""",
    LET(
      bookingType, L842,
      tour, M842,
      mainFirst, H842,
      mainLast, I842,
      mainEmail, G842,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$L$4:L842, bookingType,
          $M$4:M842, tour,
          $H$4:H842, mainFirst,
          $I$4:I842, mainLast,
          $G$4:G842, mainEmail
        ),
        ""000""
      ),
  "&amp;"    baseID &amp; ""-"" &amp; memberNumber
    )
  ),
  """"
)
"),"")</f>
        <v/>
      </c>
      <c r="W842" s="48"/>
      <c r="X842" s="85" t="b">
        <v>0</v>
      </c>
      <c r="Y842" s="85" t="b">
        <v>0</v>
      </c>
      <c r="Z842" s="85" t="b">
        <v>0</v>
      </c>
      <c r="AA842" s="50"/>
      <c r="AB842" s="51"/>
      <c r="AC842" s="85" t="b">
        <v>0</v>
      </c>
      <c r="AD842" s="92"/>
      <c r="AE842" s="88"/>
      <c r="AF842" s="36" t="str">
        <f t="array" ref="AF842">IF(M842="","",INDEX(
      '{INDEX} Tour Packages'!$A:$ZP,
      MATCH($M842, '{INDEX} Tour Packages'!$A:$A, 0),
      MATCH(AF$3, '{INDEX} Tour Packages'!$4:$4, 0)
    ))</f>
        <v/>
      </c>
      <c r="AG842" s="36" t="str">
        <f t="array" ref="AG842">IF(M842="","",INDEX(
      '{INDEX} Tour Packages'!$A:$ZP,
      MATCH($M842, '{INDEX} Tour Packages'!$A:$A, 0),
      MATCH(AG$3, '{INDEX} Tour Packages'!$4:$4, 0)
    ))</f>
        <v/>
      </c>
      <c r="AH842" s="36" t="str">
        <f t="array" ref="AH842">IF(M842="","",INDEX(
      '{INDEX} Tour Packages'!$A:$ZP,
      MATCH($M842, '{INDEX} Tour Packages'!$A:$A, 0),
      MATCH(AH$3, '{INDEX} Tour Packages'!$4:$4, 0)
    ))</f>
        <v/>
      </c>
      <c r="AI842" s="54" t="str">
        <f t="shared" si="9"/>
        <v/>
      </c>
      <c r="AJ842" s="42"/>
      <c r="AK842" s="55"/>
      <c r="AL842" s="46" t="b">
        <v>0</v>
      </c>
      <c r="AM842" s="56"/>
      <c r="AN842" s="57" t="str">
        <f t="shared" si="10"/>
        <v/>
      </c>
      <c r="AO842" s="58" t="str">
        <f t="shared" si="11"/>
        <v/>
      </c>
      <c r="AP842" s="59"/>
      <c r="AQ842" s="60"/>
      <c r="AR842" s="61"/>
      <c r="AS842" s="61"/>
      <c r="AT842" s="61" t="str">
        <f>IFERROR(__xludf.DUMMYFUNCTION("IF( 
  OR($AJ842=""Full Payment"", ISBLANK($K842)),
  """",
  IF(
    OR(
      Q842=""Standard Booking, P1"",
      Q842=""Standard Booking, P2"",
      Q842=""Standard Booking, P3"",
      Q842=""Standard Booking, P4""
    ),
    LET(
      resDate,   $"&amp;"K842,
      tourDate,  $N842,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2" s="62" t="str">
        <f t="shared" si="12"/>
        <v/>
      </c>
      <c r="AV842" s="63"/>
      <c r="AW842" s="64"/>
      <c r="AX842" s="64"/>
      <c r="AY842" s="64"/>
      <c r="AZ842" s="64" t="str">
        <f>IFERROR(__xludf.DUMMYFUNCTION("IF(
  OR($AJ842=""Full Payment"",$AJ842=""P1"", ISBLANK($K842)),
  """",
  IF(
    OR(
      $Q842=""Standard Booking, P2"",
      $Q842=""Standard Booking, P3"",
      $Q842=""Standard Booking, P4""
    ),
    LET(
      resDate,   $K842,
      tourDate,"&amp;"  $N842,
      monthCount, DATEDIF(resDate, tourDate, ""M"") + 1,
      secondDates, ARRAYFORMULA(
        DATE(
          YEAR(resDate),
          MONTH(resDate) + SEQUENCE(monthCount),
          2
        )
      ),
      validDates, FILTER(
        sec"&amp;"ondDates,
        (secondDates &gt; resDate + 2) *
        (secondDates &lt;= tourDate - 3)
      ),
      IF(
        OR($AJ842=""P2"", $AJ842=""P3"", $AJ842=""P4""),
        IF(
          COUNTA(validDates) &lt; 2,
          """",
          TEXT(INDEX(validDates"&amp;", 2), ""mmm d, yyyy"")
        ),
        IF(
          COUNTA(validDates) &lt; 2,
          """",
          TEXTJOIN("", "", TRUE,
            TEXT(INDEX(validDates, 1), ""mmm d, yyyy""),
            TEXT(INDEX(validDates, 2), ""mmm d, yyyy"")
          )
 "&amp;"       )
      )
    ),
    """"
  )
)
"),"")</f>
        <v/>
      </c>
      <c r="BA842" s="65" t="str">
        <f t="shared" si="13"/>
        <v/>
      </c>
      <c r="BB842" s="63"/>
      <c r="BC842" s="64"/>
      <c r="BD842" s="64"/>
      <c r="BE842" s="64"/>
      <c r="BF842" s="64" t="str">
        <f>IFERROR(__xludf.DUMMYFUNCTION("IF(
  OR($AJ842=""Full Payment"",$AJ842=""P1"", $AJ842=""P2""),
  """",
  IF(
    AND(
      NOT(ISBLANK($K842)),
      OR(
        Q842=""Standard Booking, P3"",
        Q842=""Standard Booking, P4""
      )
    ),
    LET(
      resDate,   $K842,
      "&amp;"tourDate,  $N842,
      monthCount, DATEDIF(resDate, tourDate, ""M"") + 1,
      secondDates, ARRAYFORMULA(
        DATE(
          YEAR(resDate),
          MONTH(resDate) + SEQUENCE(monthCount),
          2
        )
      ),
      validDates, FILTER(
  "&amp;"      secondDates,
        (secondDates &gt; resDate + 2) *
        (secondDates &lt;= tourDate - 3)
      ),
      IF(
        $AJ842=""P4"",
        IF(
          COUNTA(validDates) &lt; 3,
          """",
          TEXT(INDEX(validDates, 3), ""mmm d, yyyy"")
  "&amp;"      ),
        IF(
          $AJ842=""P3"",
          IF(
            COUNTA(validDates) &lt; 3,
            """",
            TEXT(INDEX(validDates, 3), ""mmm d, yyyy"")
          ),
          IF(
            COUNTA(validDates) &lt; 3,
            """",
    "&amp;"        TEXTJOIN("", "", TRUE,
              TEXT(INDEX(validDates, 1), ""mmm d, yyyy""),
              TEXT(INDEX(validDates, 2), ""mmm d, yyyy""),
              TEXT(INDEX(validDates, 3), ""mmm d, yyyy"")
            )
          )
        )
      )
    "&amp;"),
    """"
  )
)
"),"")</f>
        <v/>
      </c>
      <c r="BG842" s="65" t="str">
        <f t="shared" si="14"/>
        <v/>
      </c>
      <c r="BH842" s="63"/>
      <c r="BI842" s="64"/>
      <c r="BJ842" s="64"/>
      <c r="BK842" s="64"/>
      <c r="BL842" s="64" t="str">
        <f>IFERROR(__xludf.DUMMYFUNCTION("IF(
  OR($AJ842=""Full Payment"",$AJ842=""P1"",$AJ842=""P2"",$AJ842=""P3""),
  """",
  IF(
    AND(
      NOT(ISBLANK($K842)),
      $Q842=""Standard Booking, P4""
    ),
    LET(
      resDate,   $K842,
      tourDate,  $N842,
      monthCount, DATEDIF(r"&amp;"esDate, tourDate, ""M"") + 1,
      secondDates, ARRAYFORMULA(
        DATE(
          YEAR(resDate),
          MONTH(resDate) + SEQUENCE(monthCount),
          2
        )
      ),
      validDates, FILTER(
        secondDates,
        (secondDates &gt; res"&amp;"Date + 2) *
        (secondDates &lt;= tourDate - 3)
      ),
      IF(
        $AJ842=""P4"",
        IF(
          COUNTA(validDates) &lt; 4,
          """",
          TEXT(
            INDEX(validDates, 4),
            ""mmm d, yyyy""
          )
        ),
"&amp;"        IF(
          COUNTA(validDates) &lt; 4,
          """",
          TEXTJOIN(
            "", "", TRUE,
            TEXT(INDEX(validDates, 1), ""mmm d, yyyy""),
            TEXT(INDEX(validDates, 2), ""mmm d, yyyy""),
            TEXT(INDEX(validDates"&amp;", 3), ""mmm d, yyyy""),
            TEXT(INDEX(validDates, 4), ""mmm d, yyyy"")
          )
        )
      )
    ),
    """"
  )
)
"),"")</f>
        <v/>
      </c>
      <c r="BM842" s="65" t="str">
        <f t="shared" si="15"/>
        <v/>
      </c>
      <c r="BN842" s="66"/>
      <c r="BO842" s="67"/>
      <c r="BP842" s="49" t="b">
        <v>0</v>
      </c>
      <c r="BQ842" s="49" t="b">
        <v>0</v>
      </c>
      <c r="BR842" s="68"/>
      <c r="BS842" s="69"/>
      <c r="BT842" s="70" t="b">
        <v>0</v>
      </c>
      <c r="BU842" s="71"/>
      <c r="BV842" s="72"/>
      <c r="BW842" s="86" t="b">
        <v>0</v>
      </c>
      <c r="BX842" s="87"/>
    </row>
    <row r="843">
      <c r="A843" s="35" t="str">
        <f t="shared" si="1"/>
        <v/>
      </c>
      <c r="B843" s="36" t="str">
        <f t="shared" si="2"/>
        <v/>
      </c>
      <c r="C843" s="36" t="str">
        <f t="array" ref="C843">IF(
  M843="",
  "",
  IFERROR(
    INDEX(
      '{INDEX} Tour Packages'!$A:$ZZ,
      MATCH(
        M843,
        INDEX(
          '{INDEX} Tour Packages'!$A:$ZZ,
          ,
          MATCH("Tour Package Name", '{INDEX} Tour Packages'!$4:$4, 0)
        ),
        0
      ),
      MATCH("Tour Code", '{INDEX} Tour Packages'!$4:$4, 0)
    ),
    "XXX"
  )
)
</f>
        <v/>
      </c>
      <c r="D843" s="36" t="str">
        <f t="shared" si="3"/>
        <v/>
      </c>
      <c r="E843" s="36" t="str">
        <f t="shared" si="4"/>
        <v/>
      </c>
      <c r="F843" s="37" t="str">
        <f t="shared" si="5"/>
        <v/>
      </c>
      <c r="G843" s="89"/>
      <c r="H843" s="89"/>
      <c r="I843" s="90"/>
      <c r="J843" s="40" t="str">
        <f t="shared" si="16"/>
        <v> </v>
      </c>
      <c r="K843" s="91"/>
      <c r="L843" s="55"/>
      <c r="M843" s="55"/>
      <c r="N843" s="91"/>
      <c r="O843" s="43" t="str">
        <f>IFERROR(__xludf.DUMMYFUNCTION("IF(N843="""","""",IFERROR(
  N843 + VALUE(REGEXEXTRACT(P843, ""(\d+)\s+Days"")),
  """"
)
)"),"")</f>
        <v/>
      </c>
      <c r="P843" s="43" t="str">
        <f t="array" ref="P843">IFERROR(
  INDEX(
    INDEX('{INDEX} Tour Packages'!$A:$ZZ, , MATCH(P$3, '{INDEX} Tour Packages'!$4:$4, 0)),
    MATCH(M843, INDEX('{INDEX} Tour Packages'!$A:$ZZ,0, MATCH("Tour Package Name", '{INDEX} Tour Packages'!$4:$4, 0)), 0)
  ),
"")
</f>
        <v/>
      </c>
      <c r="Q843" s="44" t="str">
        <f t="shared" si="7"/>
        <v/>
      </c>
      <c r="R843" s="44" t="str">
        <f>IFERROR(__xludf.DUMMYFUNCTION("IF(OR(ISBLANK(K843), ISBLANK(N843)), """", 
  LET(
    resDate, K843,
    tourDate, N843,
    monthCount, MAX(0, DATEDIF(resDate, tourDate - 3, ""M"") + 1),
    secondDates, ARRAYFORMULA(DATE(YEAR(resDate), MONTH(resDate) + SEQUENCE(monthCount), 2)),
    "&amp;"validDates, FILTER(secondDates, (secondDates &gt; resDate + 2) * (secondDates &lt;= tourDate - 3)),
    IF(ISERROR(validDates), 0, COUNTA(validDates))
  )
)
"),"")</f>
        <v/>
      </c>
      <c r="S843" s="44" t="str">
        <f t="shared" si="8"/>
        <v/>
      </c>
      <c r="T843" s="45" t="str">
        <f t="array" ref="T843">IF(ISBLANK(BO843),IFERROR(
  INDEX(
    INDEX('{INDEX} Payment Terms'!$A:$G, , MATCH(T$3, '{INDEX} Payment Terms'!$4:$4, 0)),
    MATCH(Q843, INDEX('{INDEX} Payment Terms'!$A:$G,0, MATCH("Payment Condition", '{INDEX} Payment Terms'!$4:$4, 0)), 0)
  ),
""),"Cancelled")
</f>
        <v/>
      </c>
      <c r="U843" s="46" t="b">
        <v>0</v>
      </c>
      <c r="V843" s="47" t="str">
        <f>IFERROR(__xludf.DUMMYFUNCTION("IF(OR(L843=""Duo Booking"", L843=""Group Booking""),
IF(U843=FALSE,"""",
    LET(
      bookingType, L843,
      tour, M843,
      mainFirst, H843,
      mainLast, I843,
      mainEmail, G843,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$L$4:L843, bookingType,
          $M$4:M843, tour,
          $H$4:H843, mainFirst,
          $I$4:I843, mainLast,
          $G$4:G843, mainEmail
        ),
        ""000""
      ),
  "&amp;"    baseID &amp; ""-"" &amp; memberNumber
    )
  ),
  """"
)
"),"")</f>
        <v/>
      </c>
      <c r="W843" s="48"/>
      <c r="X843" s="85" t="b">
        <v>0</v>
      </c>
      <c r="Y843" s="85" t="b">
        <v>0</v>
      </c>
      <c r="Z843" s="85" t="b">
        <v>0</v>
      </c>
      <c r="AA843" s="50"/>
      <c r="AB843" s="51"/>
      <c r="AC843" s="85" t="b">
        <v>0</v>
      </c>
      <c r="AD843" s="92"/>
      <c r="AE843" s="88"/>
      <c r="AF843" s="36" t="str">
        <f t="array" ref="AF843">IF(M843="","",INDEX(
      '{INDEX} Tour Packages'!$A:$ZP,
      MATCH($M843, '{INDEX} Tour Packages'!$A:$A, 0),
      MATCH(AF$3, '{INDEX} Tour Packages'!$4:$4, 0)
    ))</f>
        <v/>
      </c>
      <c r="AG843" s="36" t="str">
        <f t="array" ref="AG843">IF(M843="","",INDEX(
      '{INDEX} Tour Packages'!$A:$ZP,
      MATCH($M843, '{INDEX} Tour Packages'!$A:$A, 0),
      MATCH(AG$3, '{INDEX} Tour Packages'!$4:$4, 0)
    ))</f>
        <v/>
      </c>
      <c r="AH843" s="36" t="str">
        <f t="array" ref="AH843">IF(M843="","",INDEX(
      '{INDEX} Tour Packages'!$A:$ZP,
      MATCH($M843, '{INDEX} Tour Packages'!$A:$A, 0),
      MATCH(AH$3, '{INDEX} Tour Packages'!$4:$4, 0)
    ))</f>
        <v/>
      </c>
      <c r="AI843" s="54" t="str">
        <f t="shared" si="9"/>
        <v/>
      </c>
      <c r="AJ843" s="42"/>
      <c r="AK843" s="55"/>
      <c r="AL843" s="46" t="b">
        <v>0</v>
      </c>
      <c r="AM843" s="56"/>
      <c r="AN843" s="57" t="str">
        <f t="shared" si="10"/>
        <v/>
      </c>
      <c r="AO843" s="58" t="str">
        <f t="shared" si="11"/>
        <v/>
      </c>
      <c r="AP843" s="59"/>
      <c r="AQ843" s="60"/>
      <c r="AR843" s="61"/>
      <c r="AS843" s="61"/>
      <c r="AT843" s="61" t="str">
        <f>IFERROR(__xludf.DUMMYFUNCTION("IF( 
  OR($AJ843=""Full Payment"", ISBLANK($K843)),
  """",
  IF(
    OR(
      Q843=""Standard Booking, P1"",
      Q843=""Standard Booking, P2"",
      Q843=""Standard Booking, P3"",
      Q843=""Standard Booking, P4""
    ),
    LET(
      resDate,   $"&amp;"K843,
      tourDate,  $N843,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3" s="62" t="str">
        <f t="shared" si="12"/>
        <v/>
      </c>
      <c r="AV843" s="63"/>
      <c r="AW843" s="64"/>
      <c r="AX843" s="64"/>
      <c r="AY843" s="64"/>
      <c r="AZ843" s="64" t="str">
        <f>IFERROR(__xludf.DUMMYFUNCTION("IF(
  OR($AJ843=""Full Payment"",$AJ843=""P1"", ISBLANK($K843)),
  """",
  IF(
    OR(
      $Q843=""Standard Booking, P2"",
      $Q843=""Standard Booking, P3"",
      $Q843=""Standard Booking, P4""
    ),
    LET(
      resDate,   $K843,
      tourDate,"&amp;"  $N843,
      monthCount, DATEDIF(resDate, tourDate, ""M"") + 1,
      secondDates, ARRAYFORMULA(
        DATE(
          YEAR(resDate),
          MONTH(resDate) + SEQUENCE(monthCount),
          2
        )
      ),
      validDates, FILTER(
        sec"&amp;"ondDates,
        (secondDates &gt; resDate + 2) *
        (secondDates &lt;= tourDate - 3)
      ),
      IF(
        OR($AJ843=""P2"", $AJ843=""P3"", $AJ843=""P4""),
        IF(
          COUNTA(validDates) &lt; 2,
          """",
          TEXT(INDEX(validDates"&amp;", 2), ""mmm d, yyyy"")
        ),
        IF(
          COUNTA(validDates) &lt; 2,
          """",
          TEXTJOIN("", "", TRUE,
            TEXT(INDEX(validDates, 1), ""mmm d, yyyy""),
            TEXT(INDEX(validDates, 2), ""mmm d, yyyy"")
          )
 "&amp;"       )
      )
    ),
    """"
  )
)
"),"")</f>
        <v/>
      </c>
      <c r="BA843" s="65" t="str">
        <f t="shared" si="13"/>
        <v/>
      </c>
      <c r="BB843" s="63"/>
      <c r="BC843" s="64"/>
      <c r="BD843" s="64"/>
      <c r="BE843" s="64"/>
      <c r="BF843" s="64" t="str">
        <f>IFERROR(__xludf.DUMMYFUNCTION("IF(
  OR($AJ843=""Full Payment"",$AJ843=""P1"", $AJ843=""P2""),
  """",
  IF(
    AND(
      NOT(ISBLANK($K843)),
      OR(
        Q843=""Standard Booking, P3"",
        Q843=""Standard Booking, P4""
      )
    ),
    LET(
      resDate,   $K843,
      "&amp;"tourDate,  $N843,
      monthCount, DATEDIF(resDate, tourDate, ""M"") + 1,
      secondDates, ARRAYFORMULA(
        DATE(
          YEAR(resDate),
          MONTH(resDate) + SEQUENCE(monthCount),
          2
        )
      ),
      validDates, FILTER(
  "&amp;"      secondDates,
        (secondDates &gt; resDate + 2) *
        (secondDates &lt;= tourDate - 3)
      ),
      IF(
        $AJ843=""P4"",
        IF(
          COUNTA(validDates) &lt; 3,
          """",
          TEXT(INDEX(validDates, 3), ""mmm d, yyyy"")
  "&amp;"      ),
        IF(
          $AJ843=""P3"",
          IF(
            COUNTA(validDates) &lt; 3,
            """",
            TEXT(INDEX(validDates, 3), ""mmm d, yyyy"")
          ),
          IF(
            COUNTA(validDates) &lt; 3,
            """",
    "&amp;"        TEXTJOIN("", "", TRUE,
              TEXT(INDEX(validDates, 1), ""mmm d, yyyy""),
              TEXT(INDEX(validDates, 2), ""mmm d, yyyy""),
              TEXT(INDEX(validDates, 3), ""mmm d, yyyy"")
            )
          )
        )
      )
    "&amp;"),
    """"
  )
)
"),"")</f>
        <v/>
      </c>
      <c r="BG843" s="65" t="str">
        <f t="shared" si="14"/>
        <v/>
      </c>
      <c r="BH843" s="63"/>
      <c r="BI843" s="64"/>
      <c r="BJ843" s="64"/>
      <c r="BK843" s="64"/>
      <c r="BL843" s="64" t="str">
        <f>IFERROR(__xludf.DUMMYFUNCTION("IF(
  OR($AJ843=""Full Payment"",$AJ843=""P1"",$AJ843=""P2"",$AJ843=""P3""),
  """",
  IF(
    AND(
      NOT(ISBLANK($K843)),
      $Q843=""Standard Booking, P4""
    ),
    LET(
      resDate,   $K843,
      tourDate,  $N843,
      monthCount, DATEDIF(r"&amp;"esDate, tourDate, ""M"") + 1,
      secondDates, ARRAYFORMULA(
        DATE(
          YEAR(resDate),
          MONTH(resDate) + SEQUENCE(monthCount),
          2
        )
      ),
      validDates, FILTER(
        secondDates,
        (secondDates &gt; res"&amp;"Date + 2) *
        (secondDates &lt;= tourDate - 3)
      ),
      IF(
        $AJ843=""P4"",
        IF(
          COUNTA(validDates) &lt; 4,
          """",
          TEXT(
            INDEX(validDates, 4),
            ""mmm d, yyyy""
          )
        ),
"&amp;"        IF(
          COUNTA(validDates) &lt; 4,
          """",
          TEXTJOIN(
            "", "", TRUE,
            TEXT(INDEX(validDates, 1), ""mmm d, yyyy""),
            TEXT(INDEX(validDates, 2), ""mmm d, yyyy""),
            TEXT(INDEX(validDates"&amp;", 3), ""mmm d, yyyy""),
            TEXT(INDEX(validDates, 4), ""mmm d, yyyy"")
          )
        )
      )
    ),
    """"
  )
)
"),"")</f>
        <v/>
      </c>
      <c r="BM843" s="65" t="str">
        <f t="shared" si="15"/>
        <v/>
      </c>
      <c r="BN843" s="66"/>
      <c r="BO843" s="67"/>
      <c r="BP843" s="49" t="b">
        <v>0</v>
      </c>
      <c r="BQ843" s="49" t="b">
        <v>0</v>
      </c>
      <c r="BR843" s="68"/>
      <c r="BS843" s="69"/>
      <c r="BT843" s="70" t="b">
        <v>0</v>
      </c>
      <c r="BU843" s="71"/>
      <c r="BV843" s="72"/>
      <c r="BW843" s="86" t="b">
        <v>0</v>
      </c>
      <c r="BX843" s="87"/>
    </row>
    <row r="844">
      <c r="A844" s="35" t="str">
        <f t="shared" si="1"/>
        <v/>
      </c>
      <c r="B844" s="36" t="str">
        <f t="shared" si="2"/>
        <v/>
      </c>
      <c r="C844" s="36" t="str">
        <f t="array" ref="C844">IF(
  M844="",
  "",
  IFERROR(
    INDEX(
      '{INDEX} Tour Packages'!$A:$ZZ,
      MATCH(
        M844,
        INDEX(
          '{INDEX} Tour Packages'!$A:$ZZ,
          ,
          MATCH("Tour Package Name", '{INDEX} Tour Packages'!$4:$4, 0)
        ),
        0
      ),
      MATCH("Tour Code", '{INDEX} Tour Packages'!$4:$4, 0)
    ),
    "XXX"
  )
)
</f>
        <v/>
      </c>
      <c r="D844" s="36" t="str">
        <f t="shared" si="3"/>
        <v/>
      </c>
      <c r="E844" s="36" t="str">
        <f t="shared" si="4"/>
        <v/>
      </c>
      <c r="F844" s="37" t="str">
        <f t="shared" si="5"/>
        <v/>
      </c>
      <c r="G844" s="89"/>
      <c r="H844" s="89"/>
      <c r="I844" s="90"/>
      <c r="J844" s="40" t="str">
        <f t="shared" si="16"/>
        <v> </v>
      </c>
      <c r="K844" s="91"/>
      <c r="L844" s="55"/>
      <c r="M844" s="55"/>
      <c r="N844" s="91"/>
      <c r="O844" s="43" t="str">
        <f>IFERROR(__xludf.DUMMYFUNCTION("IF(N844="""","""",IFERROR(
  N844 + VALUE(REGEXEXTRACT(P844, ""(\d+)\s+Days"")),
  """"
)
)"),"")</f>
        <v/>
      </c>
      <c r="P844" s="43" t="str">
        <f t="array" ref="P844">IFERROR(
  INDEX(
    INDEX('{INDEX} Tour Packages'!$A:$ZZ, , MATCH(P$3, '{INDEX} Tour Packages'!$4:$4, 0)),
    MATCH(M844, INDEX('{INDEX} Tour Packages'!$A:$ZZ,0, MATCH("Tour Package Name", '{INDEX} Tour Packages'!$4:$4, 0)), 0)
  ),
"")
</f>
        <v/>
      </c>
      <c r="Q844" s="44" t="str">
        <f t="shared" si="7"/>
        <v/>
      </c>
      <c r="R844" s="44" t="str">
        <f>IFERROR(__xludf.DUMMYFUNCTION("IF(OR(ISBLANK(K844), ISBLANK(N844)), """", 
  LET(
    resDate, K844,
    tourDate, N844,
    monthCount, MAX(0, DATEDIF(resDate, tourDate - 3, ""M"") + 1),
    secondDates, ARRAYFORMULA(DATE(YEAR(resDate), MONTH(resDate) + SEQUENCE(monthCount), 2)),
    "&amp;"validDates, FILTER(secondDates, (secondDates &gt; resDate + 2) * (secondDates &lt;= tourDate - 3)),
    IF(ISERROR(validDates), 0, COUNTA(validDates))
  )
)
"),"")</f>
        <v/>
      </c>
      <c r="S844" s="44" t="str">
        <f t="shared" si="8"/>
        <v/>
      </c>
      <c r="T844" s="45" t="str">
        <f t="array" ref="T844">IF(ISBLANK(BO844),IFERROR(
  INDEX(
    INDEX('{INDEX} Payment Terms'!$A:$G, , MATCH(T$3, '{INDEX} Payment Terms'!$4:$4, 0)),
    MATCH(Q844, INDEX('{INDEX} Payment Terms'!$A:$G,0, MATCH("Payment Condition", '{INDEX} Payment Terms'!$4:$4, 0)), 0)
  ),
""),"Cancelled")
</f>
        <v/>
      </c>
      <c r="U844" s="46" t="b">
        <v>0</v>
      </c>
      <c r="V844" s="47" t="str">
        <f>IFERROR(__xludf.DUMMYFUNCTION("IF(OR(L844=""Duo Booking"", L844=""Group Booking""),
IF(U844=FALSE,"""",
    LET(
      bookingType, L844,
      tour, M844,
      mainFirst, H844,
      mainLast, I844,
      mainEmail, G844,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$L$4:L844, bookingType,
          $M$4:M844, tour,
          $H$4:H844, mainFirst,
          $I$4:I844, mainLast,
          $G$4:G844, mainEmail
        ),
        ""000""
      ),
  "&amp;"    baseID &amp; ""-"" &amp; memberNumber
    )
  ),
  """"
)
"),"")</f>
        <v/>
      </c>
      <c r="W844" s="48"/>
      <c r="X844" s="85" t="b">
        <v>0</v>
      </c>
      <c r="Y844" s="85" t="b">
        <v>0</v>
      </c>
      <c r="Z844" s="85" t="b">
        <v>0</v>
      </c>
      <c r="AA844" s="50"/>
      <c r="AB844" s="51"/>
      <c r="AC844" s="85" t="b">
        <v>0</v>
      </c>
      <c r="AD844" s="92"/>
      <c r="AE844" s="88"/>
      <c r="AF844" s="36" t="str">
        <f t="array" ref="AF844">IF(M844="","",INDEX(
      '{INDEX} Tour Packages'!$A:$ZP,
      MATCH($M844, '{INDEX} Tour Packages'!$A:$A, 0),
      MATCH(AF$3, '{INDEX} Tour Packages'!$4:$4, 0)
    ))</f>
        <v/>
      </c>
      <c r="AG844" s="36" t="str">
        <f t="array" ref="AG844">IF(M844="","",INDEX(
      '{INDEX} Tour Packages'!$A:$ZP,
      MATCH($M844, '{INDEX} Tour Packages'!$A:$A, 0),
      MATCH(AG$3, '{INDEX} Tour Packages'!$4:$4, 0)
    ))</f>
        <v/>
      </c>
      <c r="AH844" s="36" t="str">
        <f t="array" ref="AH844">IF(M844="","",INDEX(
      '{INDEX} Tour Packages'!$A:$ZP,
      MATCH($M844, '{INDEX} Tour Packages'!$A:$A, 0),
      MATCH(AH$3, '{INDEX} Tour Packages'!$4:$4, 0)
    ))</f>
        <v/>
      </c>
      <c r="AI844" s="54" t="str">
        <f t="shared" si="9"/>
        <v/>
      </c>
      <c r="AJ844" s="42"/>
      <c r="AK844" s="55"/>
      <c r="AL844" s="46" t="b">
        <v>0</v>
      </c>
      <c r="AM844" s="56"/>
      <c r="AN844" s="57" t="str">
        <f t="shared" si="10"/>
        <v/>
      </c>
      <c r="AO844" s="58" t="str">
        <f t="shared" si="11"/>
        <v/>
      </c>
      <c r="AP844" s="59"/>
      <c r="AQ844" s="60"/>
      <c r="AR844" s="61"/>
      <c r="AS844" s="61"/>
      <c r="AT844" s="61" t="str">
        <f>IFERROR(__xludf.DUMMYFUNCTION("IF( 
  OR($AJ844=""Full Payment"", ISBLANK($K844)),
  """",
  IF(
    OR(
      Q844=""Standard Booking, P1"",
      Q844=""Standard Booking, P2"",
      Q844=""Standard Booking, P3"",
      Q844=""Standard Booking, P4""
    ),
    LET(
      resDate,   $"&amp;"K844,
      tourDate,  $N844,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4" s="62" t="str">
        <f t="shared" si="12"/>
        <v/>
      </c>
      <c r="AV844" s="63"/>
      <c r="AW844" s="64"/>
      <c r="AX844" s="64"/>
      <c r="AY844" s="64"/>
      <c r="AZ844" s="64" t="str">
        <f>IFERROR(__xludf.DUMMYFUNCTION("IF(
  OR($AJ844=""Full Payment"",$AJ844=""P1"", ISBLANK($K844)),
  """",
  IF(
    OR(
      $Q844=""Standard Booking, P2"",
      $Q844=""Standard Booking, P3"",
      $Q844=""Standard Booking, P4""
    ),
    LET(
      resDate,   $K844,
      tourDate,"&amp;"  $N844,
      monthCount, DATEDIF(resDate, tourDate, ""M"") + 1,
      secondDates, ARRAYFORMULA(
        DATE(
          YEAR(resDate),
          MONTH(resDate) + SEQUENCE(monthCount),
          2
        )
      ),
      validDates, FILTER(
        sec"&amp;"ondDates,
        (secondDates &gt; resDate + 2) *
        (secondDates &lt;= tourDate - 3)
      ),
      IF(
        OR($AJ844=""P2"", $AJ844=""P3"", $AJ844=""P4""),
        IF(
          COUNTA(validDates) &lt; 2,
          """",
          TEXT(INDEX(validDates"&amp;", 2), ""mmm d, yyyy"")
        ),
        IF(
          COUNTA(validDates) &lt; 2,
          """",
          TEXTJOIN("", "", TRUE,
            TEXT(INDEX(validDates, 1), ""mmm d, yyyy""),
            TEXT(INDEX(validDates, 2), ""mmm d, yyyy"")
          )
 "&amp;"       )
      )
    ),
    """"
  )
)
"),"")</f>
        <v/>
      </c>
      <c r="BA844" s="65" t="str">
        <f t="shared" si="13"/>
        <v/>
      </c>
      <c r="BB844" s="63"/>
      <c r="BC844" s="64"/>
      <c r="BD844" s="64"/>
      <c r="BE844" s="64"/>
      <c r="BF844" s="64" t="str">
        <f>IFERROR(__xludf.DUMMYFUNCTION("IF(
  OR($AJ844=""Full Payment"",$AJ844=""P1"", $AJ844=""P2""),
  """",
  IF(
    AND(
      NOT(ISBLANK($K844)),
      OR(
        Q844=""Standard Booking, P3"",
        Q844=""Standard Booking, P4""
      )
    ),
    LET(
      resDate,   $K844,
      "&amp;"tourDate,  $N844,
      monthCount, DATEDIF(resDate, tourDate, ""M"") + 1,
      secondDates, ARRAYFORMULA(
        DATE(
          YEAR(resDate),
          MONTH(resDate) + SEQUENCE(monthCount),
          2
        )
      ),
      validDates, FILTER(
  "&amp;"      secondDates,
        (secondDates &gt; resDate + 2) *
        (secondDates &lt;= tourDate - 3)
      ),
      IF(
        $AJ844=""P4"",
        IF(
          COUNTA(validDates) &lt; 3,
          """",
          TEXT(INDEX(validDates, 3), ""mmm d, yyyy"")
  "&amp;"      ),
        IF(
          $AJ844=""P3"",
          IF(
            COUNTA(validDates) &lt; 3,
            """",
            TEXT(INDEX(validDates, 3), ""mmm d, yyyy"")
          ),
          IF(
            COUNTA(validDates) &lt; 3,
            """",
    "&amp;"        TEXTJOIN("", "", TRUE,
              TEXT(INDEX(validDates, 1), ""mmm d, yyyy""),
              TEXT(INDEX(validDates, 2), ""mmm d, yyyy""),
              TEXT(INDEX(validDates, 3), ""mmm d, yyyy"")
            )
          )
        )
      )
    "&amp;"),
    """"
  )
)
"),"")</f>
        <v/>
      </c>
      <c r="BG844" s="65" t="str">
        <f t="shared" si="14"/>
        <v/>
      </c>
      <c r="BH844" s="63"/>
      <c r="BI844" s="64"/>
      <c r="BJ844" s="64"/>
      <c r="BK844" s="64"/>
      <c r="BL844" s="64" t="str">
        <f>IFERROR(__xludf.DUMMYFUNCTION("IF(
  OR($AJ844=""Full Payment"",$AJ844=""P1"",$AJ844=""P2"",$AJ844=""P3""),
  """",
  IF(
    AND(
      NOT(ISBLANK($K844)),
      $Q844=""Standard Booking, P4""
    ),
    LET(
      resDate,   $K844,
      tourDate,  $N844,
      monthCount, DATEDIF(r"&amp;"esDate, tourDate, ""M"") + 1,
      secondDates, ARRAYFORMULA(
        DATE(
          YEAR(resDate),
          MONTH(resDate) + SEQUENCE(monthCount),
          2
        )
      ),
      validDates, FILTER(
        secondDates,
        (secondDates &gt; res"&amp;"Date + 2) *
        (secondDates &lt;= tourDate - 3)
      ),
      IF(
        $AJ844=""P4"",
        IF(
          COUNTA(validDates) &lt; 4,
          """",
          TEXT(
            INDEX(validDates, 4),
            ""mmm d, yyyy""
          )
        ),
"&amp;"        IF(
          COUNTA(validDates) &lt; 4,
          """",
          TEXTJOIN(
            "", "", TRUE,
            TEXT(INDEX(validDates, 1), ""mmm d, yyyy""),
            TEXT(INDEX(validDates, 2), ""mmm d, yyyy""),
            TEXT(INDEX(validDates"&amp;", 3), ""mmm d, yyyy""),
            TEXT(INDEX(validDates, 4), ""mmm d, yyyy"")
          )
        )
      )
    ),
    """"
  )
)
"),"")</f>
        <v/>
      </c>
      <c r="BM844" s="65" t="str">
        <f t="shared" si="15"/>
        <v/>
      </c>
      <c r="BN844" s="66"/>
      <c r="BO844" s="67"/>
      <c r="BP844" s="49" t="b">
        <v>0</v>
      </c>
      <c r="BQ844" s="49" t="b">
        <v>0</v>
      </c>
      <c r="BR844" s="68"/>
      <c r="BS844" s="69"/>
      <c r="BT844" s="70" t="b">
        <v>0</v>
      </c>
      <c r="BU844" s="71"/>
      <c r="BV844" s="72"/>
      <c r="BW844" s="86" t="b">
        <v>0</v>
      </c>
      <c r="BX844" s="87"/>
    </row>
    <row r="845">
      <c r="A845" s="35" t="str">
        <f t="shared" si="1"/>
        <v/>
      </c>
      <c r="B845" s="36" t="str">
        <f t="shared" si="2"/>
        <v/>
      </c>
      <c r="C845" s="36" t="str">
        <f t="array" ref="C845">IF(
  M845="",
  "",
  IFERROR(
    INDEX(
      '{INDEX} Tour Packages'!$A:$ZZ,
      MATCH(
        M845,
        INDEX(
          '{INDEX} Tour Packages'!$A:$ZZ,
          ,
          MATCH("Tour Package Name", '{INDEX} Tour Packages'!$4:$4, 0)
        ),
        0
      ),
      MATCH("Tour Code", '{INDEX} Tour Packages'!$4:$4, 0)
    ),
    "XXX"
  )
)
</f>
        <v/>
      </c>
      <c r="D845" s="36" t="str">
        <f t="shared" si="3"/>
        <v/>
      </c>
      <c r="E845" s="36" t="str">
        <f t="shared" si="4"/>
        <v/>
      </c>
      <c r="F845" s="37" t="str">
        <f t="shared" si="5"/>
        <v/>
      </c>
      <c r="G845" s="89"/>
      <c r="H845" s="89"/>
      <c r="I845" s="90"/>
      <c r="J845" s="40" t="str">
        <f t="shared" si="16"/>
        <v> </v>
      </c>
      <c r="K845" s="91"/>
      <c r="L845" s="55"/>
      <c r="M845" s="55"/>
      <c r="N845" s="91"/>
      <c r="O845" s="43" t="str">
        <f>IFERROR(__xludf.DUMMYFUNCTION("IF(N845="""","""",IFERROR(
  N845 + VALUE(REGEXEXTRACT(P845, ""(\d+)\s+Days"")),
  """"
)
)"),"")</f>
        <v/>
      </c>
      <c r="P845" s="43" t="str">
        <f t="array" ref="P845">IFERROR(
  INDEX(
    INDEX('{INDEX} Tour Packages'!$A:$ZZ, , MATCH(P$3, '{INDEX} Tour Packages'!$4:$4, 0)),
    MATCH(M845, INDEX('{INDEX} Tour Packages'!$A:$ZZ,0, MATCH("Tour Package Name", '{INDEX} Tour Packages'!$4:$4, 0)), 0)
  ),
"")
</f>
        <v/>
      </c>
      <c r="Q845" s="44" t="str">
        <f t="shared" si="7"/>
        <v/>
      </c>
      <c r="R845" s="44" t="str">
        <f>IFERROR(__xludf.DUMMYFUNCTION("IF(OR(ISBLANK(K845), ISBLANK(N845)), """", 
  LET(
    resDate, K845,
    tourDate, N845,
    monthCount, MAX(0, DATEDIF(resDate, tourDate - 3, ""M"") + 1),
    secondDates, ARRAYFORMULA(DATE(YEAR(resDate), MONTH(resDate) + SEQUENCE(monthCount), 2)),
    "&amp;"validDates, FILTER(secondDates, (secondDates &gt; resDate + 2) * (secondDates &lt;= tourDate - 3)),
    IF(ISERROR(validDates), 0, COUNTA(validDates))
  )
)
"),"")</f>
        <v/>
      </c>
      <c r="S845" s="44" t="str">
        <f t="shared" si="8"/>
        <v/>
      </c>
      <c r="T845" s="45" t="str">
        <f t="array" ref="T845">IF(ISBLANK(BO845),IFERROR(
  INDEX(
    INDEX('{INDEX} Payment Terms'!$A:$G, , MATCH(T$3, '{INDEX} Payment Terms'!$4:$4, 0)),
    MATCH(Q845, INDEX('{INDEX} Payment Terms'!$A:$G,0, MATCH("Payment Condition", '{INDEX} Payment Terms'!$4:$4, 0)), 0)
  ),
""),"Cancelled")
</f>
        <v/>
      </c>
      <c r="U845" s="46" t="b">
        <v>0</v>
      </c>
      <c r="V845" s="47" t="str">
        <f>IFERROR(__xludf.DUMMYFUNCTION("IF(OR(L845=""Duo Booking"", L845=""Group Booking""),
IF(U845=FALSE,"""",
    LET(
      bookingType, L845,
      tour, M845,
      mainFirst, H845,
      mainLast, I845,
      mainEmail, G845,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$L$4:L845, bookingType,
          $M$4:M845, tour,
          $H$4:H845, mainFirst,
          $I$4:I845, mainLast,
          $G$4:G845, mainEmail
        ),
        ""000""
      ),
  "&amp;"    baseID &amp; ""-"" &amp; memberNumber
    )
  ),
  """"
)
"),"")</f>
        <v/>
      </c>
      <c r="W845" s="48"/>
      <c r="X845" s="85" t="b">
        <v>0</v>
      </c>
      <c r="Y845" s="85" t="b">
        <v>0</v>
      </c>
      <c r="Z845" s="85" t="b">
        <v>0</v>
      </c>
      <c r="AA845" s="50"/>
      <c r="AB845" s="51"/>
      <c r="AC845" s="85" t="b">
        <v>0</v>
      </c>
      <c r="AD845" s="92"/>
      <c r="AE845" s="88"/>
      <c r="AF845" s="36" t="str">
        <f t="array" ref="AF845">IF(M845="","",INDEX(
      '{INDEX} Tour Packages'!$A:$ZP,
      MATCH($M845, '{INDEX} Tour Packages'!$A:$A, 0),
      MATCH(AF$3, '{INDEX} Tour Packages'!$4:$4, 0)
    ))</f>
        <v/>
      </c>
      <c r="AG845" s="36" t="str">
        <f t="array" ref="AG845">IF(M845="","",INDEX(
      '{INDEX} Tour Packages'!$A:$ZP,
      MATCH($M845, '{INDEX} Tour Packages'!$A:$A, 0),
      MATCH(AG$3, '{INDEX} Tour Packages'!$4:$4, 0)
    ))</f>
        <v/>
      </c>
      <c r="AH845" s="36" t="str">
        <f t="array" ref="AH845">IF(M845="","",INDEX(
      '{INDEX} Tour Packages'!$A:$ZP,
      MATCH($M845, '{INDEX} Tour Packages'!$A:$A, 0),
      MATCH(AH$3, '{INDEX} Tour Packages'!$4:$4, 0)
    ))</f>
        <v/>
      </c>
      <c r="AI845" s="54" t="str">
        <f t="shared" si="9"/>
        <v/>
      </c>
      <c r="AJ845" s="42"/>
      <c r="AK845" s="55"/>
      <c r="AL845" s="46" t="b">
        <v>0</v>
      </c>
      <c r="AM845" s="56"/>
      <c r="AN845" s="57" t="str">
        <f t="shared" si="10"/>
        <v/>
      </c>
      <c r="AO845" s="58" t="str">
        <f t="shared" si="11"/>
        <v/>
      </c>
      <c r="AP845" s="59"/>
      <c r="AQ845" s="60"/>
      <c r="AR845" s="61"/>
      <c r="AS845" s="61"/>
      <c r="AT845" s="61" t="str">
        <f>IFERROR(__xludf.DUMMYFUNCTION("IF( 
  OR($AJ845=""Full Payment"", ISBLANK($K845)),
  """",
  IF(
    OR(
      Q845=""Standard Booking, P1"",
      Q845=""Standard Booking, P2"",
      Q845=""Standard Booking, P3"",
      Q845=""Standard Booking, P4""
    ),
    LET(
      resDate,   $"&amp;"K845,
      tourDate,  $N845,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5" s="62" t="str">
        <f t="shared" si="12"/>
        <v/>
      </c>
      <c r="AV845" s="63"/>
      <c r="AW845" s="64"/>
      <c r="AX845" s="64"/>
      <c r="AY845" s="64"/>
      <c r="AZ845" s="64" t="str">
        <f>IFERROR(__xludf.DUMMYFUNCTION("IF(
  OR($AJ845=""Full Payment"",$AJ845=""P1"", ISBLANK($K845)),
  """",
  IF(
    OR(
      $Q845=""Standard Booking, P2"",
      $Q845=""Standard Booking, P3"",
      $Q845=""Standard Booking, P4""
    ),
    LET(
      resDate,   $K845,
      tourDate,"&amp;"  $N845,
      monthCount, DATEDIF(resDate, tourDate, ""M"") + 1,
      secondDates, ARRAYFORMULA(
        DATE(
          YEAR(resDate),
          MONTH(resDate) + SEQUENCE(monthCount),
          2
        )
      ),
      validDates, FILTER(
        sec"&amp;"ondDates,
        (secondDates &gt; resDate + 2) *
        (secondDates &lt;= tourDate - 3)
      ),
      IF(
        OR($AJ845=""P2"", $AJ845=""P3"", $AJ845=""P4""),
        IF(
          COUNTA(validDates) &lt; 2,
          """",
          TEXT(INDEX(validDates"&amp;", 2), ""mmm d, yyyy"")
        ),
        IF(
          COUNTA(validDates) &lt; 2,
          """",
          TEXTJOIN("", "", TRUE,
            TEXT(INDEX(validDates, 1), ""mmm d, yyyy""),
            TEXT(INDEX(validDates, 2), ""mmm d, yyyy"")
          )
 "&amp;"       )
      )
    ),
    """"
  )
)
"),"")</f>
        <v/>
      </c>
      <c r="BA845" s="65" t="str">
        <f t="shared" si="13"/>
        <v/>
      </c>
      <c r="BB845" s="63"/>
      <c r="BC845" s="64"/>
      <c r="BD845" s="64"/>
      <c r="BE845" s="64"/>
      <c r="BF845" s="64" t="str">
        <f>IFERROR(__xludf.DUMMYFUNCTION("IF(
  OR($AJ845=""Full Payment"",$AJ845=""P1"", $AJ845=""P2""),
  """",
  IF(
    AND(
      NOT(ISBLANK($K845)),
      OR(
        Q845=""Standard Booking, P3"",
        Q845=""Standard Booking, P4""
      )
    ),
    LET(
      resDate,   $K845,
      "&amp;"tourDate,  $N845,
      monthCount, DATEDIF(resDate, tourDate, ""M"") + 1,
      secondDates, ARRAYFORMULA(
        DATE(
          YEAR(resDate),
          MONTH(resDate) + SEQUENCE(monthCount),
          2
        )
      ),
      validDates, FILTER(
  "&amp;"      secondDates,
        (secondDates &gt; resDate + 2) *
        (secondDates &lt;= tourDate - 3)
      ),
      IF(
        $AJ845=""P4"",
        IF(
          COUNTA(validDates) &lt; 3,
          """",
          TEXT(INDEX(validDates, 3), ""mmm d, yyyy"")
  "&amp;"      ),
        IF(
          $AJ845=""P3"",
          IF(
            COUNTA(validDates) &lt; 3,
            """",
            TEXT(INDEX(validDates, 3), ""mmm d, yyyy"")
          ),
          IF(
            COUNTA(validDates) &lt; 3,
            """",
    "&amp;"        TEXTJOIN("", "", TRUE,
              TEXT(INDEX(validDates, 1), ""mmm d, yyyy""),
              TEXT(INDEX(validDates, 2), ""mmm d, yyyy""),
              TEXT(INDEX(validDates, 3), ""mmm d, yyyy"")
            )
          )
        )
      )
    "&amp;"),
    """"
  )
)
"),"")</f>
        <v/>
      </c>
      <c r="BG845" s="65" t="str">
        <f t="shared" si="14"/>
        <v/>
      </c>
      <c r="BH845" s="63"/>
      <c r="BI845" s="64"/>
      <c r="BJ845" s="64"/>
      <c r="BK845" s="64"/>
      <c r="BL845" s="64" t="str">
        <f>IFERROR(__xludf.DUMMYFUNCTION("IF(
  OR($AJ845=""Full Payment"",$AJ845=""P1"",$AJ845=""P2"",$AJ845=""P3""),
  """",
  IF(
    AND(
      NOT(ISBLANK($K845)),
      $Q845=""Standard Booking, P4""
    ),
    LET(
      resDate,   $K845,
      tourDate,  $N845,
      monthCount, DATEDIF(r"&amp;"esDate, tourDate, ""M"") + 1,
      secondDates, ARRAYFORMULA(
        DATE(
          YEAR(resDate),
          MONTH(resDate) + SEQUENCE(monthCount),
          2
        )
      ),
      validDates, FILTER(
        secondDates,
        (secondDates &gt; res"&amp;"Date + 2) *
        (secondDates &lt;= tourDate - 3)
      ),
      IF(
        $AJ845=""P4"",
        IF(
          COUNTA(validDates) &lt; 4,
          """",
          TEXT(
            INDEX(validDates, 4),
            ""mmm d, yyyy""
          )
        ),
"&amp;"        IF(
          COUNTA(validDates) &lt; 4,
          """",
          TEXTJOIN(
            "", "", TRUE,
            TEXT(INDEX(validDates, 1), ""mmm d, yyyy""),
            TEXT(INDEX(validDates, 2), ""mmm d, yyyy""),
            TEXT(INDEX(validDates"&amp;", 3), ""mmm d, yyyy""),
            TEXT(INDEX(validDates, 4), ""mmm d, yyyy"")
          )
        )
      )
    ),
    """"
  )
)
"),"")</f>
        <v/>
      </c>
      <c r="BM845" s="65" t="str">
        <f t="shared" si="15"/>
        <v/>
      </c>
      <c r="BN845" s="66"/>
      <c r="BO845" s="67"/>
      <c r="BP845" s="49" t="b">
        <v>0</v>
      </c>
      <c r="BQ845" s="49" t="b">
        <v>0</v>
      </c>
      <c r="BR845" s="68"/>
      <c r="BS845" s="69"/>
      <c r="BT845" s="70" t="b">
        <v>0</v>
      </c>
      <c r="BU845" s="71"/>
      <c r="BV845" s="72"/>
      <c r="BW845" s="86" t="b">
        <v>0</v>
      </c>
      <c r="BX845" s="87"/>
    </row>
    <row r="846">
      <c r="A846" s="35" t="str">
        <f t="shared" si="1"/>
        <v/>
      </c>
      <c r="B846" s="36" t="str">
        <f t="shared" si="2"/>
        <v/>
      </c>
      <c r="C846" s="36" t="str">
        <f t="array" ref="C846">IF(
  M846="",
  "",
  IFERROR(
    INDEX(
      '{INDEX} Tour Packages'!$A:$ZZ,
      MATCH(
        M846,
        INDEX(
          '{INDEX} Tour Packages'!$A:$ZZ,
          ,
          MATCH("Tour Package Name", '{INDEX} Tour Packages'!$4:$4, 0)
        ),
        0
      ),
      MATCH("Tour Code", '{INDEX} Tour Packages'!$4:$4, 0)
    ),
    "XXX"
  )
)
</f>
        <v/>
      </c>
      <c r="D846" s="36" t="str">
        <f t="shared" si="3"/>
        <v/>
      </c>
      <c r="E846" s="36" t="str">
        <f t="shared" si="4"/>
        <v/>
      </c>
      <c r="F846" s="37" t="str">
        <f t="shared" si="5"/>
        <v/>
      </c>
      <c r="G846" s="89"/>
      <c r="H846" s="89"/>
      <c r="I846" s="90"/>
      <c r="J846" s="40" t="str">
        <f t="shared" si="16"/>
        <v> </v>
      </c>
      <c r="K846" s="91"/>
      <c r="L846" s="55"/>
      <c r="M846" s="55"/>
      <c r="N846" s="91"/>
      <c r="O846" s="43" t="str">
        <f>IFERROR(__xludf.DUMMYFUNCTION("IF(N846="""","""",IFERROR(
  N846 + VALUE(REGEXEXTRACT(P846, ""(\d+)\s+Days"")),
  """"
)
)"),"")</f>
        <v/>
      </c>
      <c r="P846" s="43" t="str">
        <f t="array" ref="P846">IFERROR(
  INDEX(
    INDEX('{INDEX} Tour Packages'!$A:$ZZ, , MATCH(P$3, '{INDEX} Tour Packages'!$4:$4, 0)),
    MATCH(M846, INDEX('{INDEX} Tour Packages'!$A:$ZZ,0, MATCH("Tour Package Name", '{INDEX} Tour Packages'!$4:$4, 0)), 0)
  ),
"")
</f>
        <v/>
      </c>
      <c r="Q846" s="44" t="str">
        <f t="shared" si="7"/>
        <v/>
      </c>
      <c r="R846" s="44" t="str">
        <f>IFERROR(__xludf.DUMMYFUNCTION("IF(OR(ISBLANK(K846), ISBLANK(N846)), """", 
  LET(
    resDate, K846,
    tourDate, N846,
    monthCount, MAX(0, DATEDIF(resDate, tourDate - 3, ""M"") + 1),
    secondDates, ARRAYFORMULA(DATE(YEAR(resDate), MONTH(resDate) + SEQUENCE(monthCount), 2)),
    "&amp;"validDates, FILTER(secondDates, (secondDates &gt; resDate + 2) * (secondDates &lt;= tourDate - 3)),
    IF(ISERROR(validDates), 0, COUNTA(validDates))
  )
)
"),"")</f>
        <v/>
      </c>
      <c r="S846" s="44" t="str">
        <f t="shared" si="8"/>
        <v/>
      </c>
      <c r="T846" s="45" t="str">
        <f t="array" ref="T846">IF(ISBLANK(BO846),IFERROR(
  INDEX(
    INDEX('{INDEX} Payment Terms'!$A:$G, , MATCH(T$3, '{INDEX} Payment Terms'!$4:$4, 0)),
    MATCH(Q846, INDEX('{INDEX} Payment Terms'!$A:$G,0, MATCH("Payment Condition", '{INDEX} Payment Terms'!$4:$4, 0)), 0)
  ),
""),"Cancelled")
</f>
        <v/>
      </c>
      <c r="U846" s="46" t="b">
        <v>0</v>
      </c>
      <c r="V846" s="47" t="str">
        <f>IFERROR(__xludf.DUMMYFUNCTION("IF(OR(L846=""Duo Booking"", L846=""Group Booking""),
IF(U846=FALSE,"""",
    LET(
      bookingType, L846,
      tour, M846,
      mainFirst, H846,
      mainLast, I846,
      mainEmail, G846,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$L$4:L846, bookingType,
          $M$4:M846, tour,
          $H$4:H846, mainFirst,
          $I$4:I846, mainLast,
          $G$4:G846, mainEmail
        ),
        ""000""
      ),
  "&amp;"    baseID &amp; ""-"" &amp; memberNumber
    )
  ),
  """"
)
"),"")</f>
        <v/>
      </c>
      <c r="W846" s="48"/>
      <c r="X846" s="85" t="b">
        <v>0</v>
      </c>
      <c r="Y846" s="85" t="b">
        <v>0</v>
      </c>
      <c r="Z846" s="85" t="b">
        <v>0</v>
      </c>
      <c r="AA846" s="50"/>
      <c r="AB846" s="51"/>
      <c r="AC846" s="85" t="b">
        <v>0</v>
      </c>
      <c r="AD846" s="92"/>
      <c r="AE846" s="88"/>
      <c r="AF846" s="36" t="str">
        <f t="array" ref="AF846">IF(M846="","",INDEX(
      '{INDEX} Tour Packages'!$A:$ZP,
      MATCH($M846, '{INDEX} Tour Packages'!$A:$A, 0),
      MATCH(AF$3, '{INDEX} Tour Packages'!$4:$4, 0)
    ))</f>
        <v/>
      </c>
      <c r="AG846" s="36" t="str">
        <f t="array" ref="AG846">IF(M846="","",INDEX(
      '{INDEX} Tour Packages'!$A:$ZP,
      MATCH($M846, '{INDEX} Tour Packages'!$A:$A, 0),
      MATCH(AG$3, '{INDEX} Tour Packages'!$4:$4, 0)
    ))</f>
        <v/>
      </c>
      <c r="AH846" s="36" t="str">
        <f t="array" ref="AH846">IF(M846="","",INDEX(
      '{INDEX} Tour Packages'!$A:$ZP,
      MATCH($M846, '{INDEX} Tour Packages'!$A:$A, 0),
      MATCH(AH$3, '{INDEX} Tour Packages'!$4:$4, 0)
    ))</f>
        <v/>
      </c>
      <c r="AI846" s="54" t="str">
        <f t="shared" si="9"/>
        <v/>
      </c>
      <c r="AJ846" s="42"/>
      <c r="AK846" s="55"/>
      <c r="AL846" s="46" t="b">
        <v>0</v>
      </c>
      <c r="AM846" s="56"/>
      <c r="AN846" s="57" t="str">
        <f t="shared" si="10"/>
        <v/>
      </c>
      <c r="AO846" s="58" t="str">
        <f t="shared" si="11"/>
        <v/>
      </c>
      <c r="AP846" s="59"/>
      <c r="AQ846" s="60"/>
      <c r="AR846" s="61"/>
      <c r="AS846" s="61"/>
      <c r="AT846" s="61" t="str">
        <f>IFERROR(__xludf.DUMMYFUNCTION("IF( 
  OR($AJ846=""Full Payment"", ISBLANK($K846)),
  """",
  IF(
    OR(
      Q846=""Standard Booking, P1"",
      Q846=""Standard Booking, P2"",
      Q846=""Standard Booking, P3"",
      Q846=""Standard Booking, P4""
    ),
    LET(
      resDate,   $"&amp;"K846,
      tourDate,  $N846,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6" s="62" t="str">
        <f t="shared" si="12"/>
        <v/>
      </c>
      <c r="AV846" s="63"/>
      <c r="AW846" s="64"/>
      <c r="AX846" s="64"/>
      <c r="AY846" s="64"/>
      <c r="AZ846" s="64" t="str">
        <f>IFERROR(__xludf.DUMMYFUNCTION("IF(
  OR($AJ846=""Full Payment"",$AJ846=""P1"", ISBLANK($K846)),
  """",
  IF(
    OR(
      $Q846=""Standard Booking, P2"",
      $Q846=""Standard Booking, P3"",
      $Q846=""Standard Booking, P4""
    ),
    LET(
      resDate,   $K846,
      tourDate,"&amp;"  $N846,
      monthCount, DATEDIF(resDate, tourDate, ""M"") + 1,
      secondDates, ARRAYFORMULA(
        DATE(
          YEAR(resDate),
          MONTH(resDate) + SEQUENCE(monthCount),
          2
        )
      ),
      validDates, FILTER(
        sec"&amp;"ondDates,
        (secondDates &gt; resDate + 2) *
        (secondDates &lt;= tourDate - 3)
      ),
      IF(
        OR($AJ846=""P2"", $AJ846=""P3"", $AJ846=""P4""),
        IF(
          COUNTA(validDates) &lt; 2,
          """",
          TEXT(INDEX(validDates"&amp;", 2), ""mmm d, yyyy"")
        ),
        IF(
          COUNTA(validDates) &lt; 2,
          """",
          TEXTJOIN("", "", TRUE,
            TEXT(INDEX(validDates, 1), ""mmm d, yyyy""),
            TEXT(INDEX(validDates, 2), ""mmm d, yyyy"")
          )
 "&amp;"       )
      )
    ),
    """"
  )
)
"),"")</f>
        <v/>
      </c>
      <c r="BA846" s="65" t="str">
        <f t="shared" si="13"/>
        <v/>
      </c>
      <c r="BB846" s="63"/>
      <c r="BC846" s="64"/>
      <c r="BD846" s="64"/>
      <c r="BE846" s="64"/>
      <c r="BF846" s="64" t="str">
        <f>IFERROR(__xludf.DUMMYFUNCTION("IF(
  OR($AJ846=""Full Payment"",$AJ846=""P1"", $AJ846=""P2""),
  """",
  IF(
    AND(
      NOT(ISBLANK($K846)),
      OR(
        Q846=""Standard Booking, P3"",
        Q846=""Standard Booking, P4""
      )
    ),
    LET(
      resDate,   $K846,
      "&amp;"tourDate,  $N846,
      monthCount, DATEDIF(resDate, tourDate, ""M"") + 1,
      secondDates, ARRAYFORMULA(
        DATE(
          YEAR(resDate),
          MONTH(resDate) + SEQUENCE(monthCount),
          2
        )
      ),
      validDates, FILTER(
  "&amp;"      secondDates,
        (secondDates &gt; resDate + 2) *
        (secondDates &lt;= tourDate - 3)
      ),
      IF(
        $AJ846=""P4"",
        IF(
          COUNTA(validDates) &lt; 3,
          """",
          TEXT(INDEX(validDates, 3), ""mmm d, yyyy"")
  "&amp;"      ),
        IF(
          $AJ846=""P3"",
          IF(
            COUNTA(validDates) &lt; 3,
            """",
            TEXT(INDEX(validDates, 3), ""mmm d, yyyy"")
          ),
          IF(
            COUNTA(validDates) &lt; 3,
            """",
    "&amp;"        TEXTJOIN("", "", TRUE,
              TEXT(INDEX(validDates, 1), ""mmm d, yyyy""),
              TEXT(INDEX(validDates, 2), ""mmm d, yyyy""),
              TEXT(INDEX(validDates, 3), ""mmm d, yyyy"")
            )
          )
        )
      )
    "&amp;"),
    """"
  )
)
"),"")</f>
        <v/>
      </c>
      <c r="BG846" s="65" t="str">
        <f t="shared" si="14"/>
        <v/>
      </c>
      <c r="BH846" s="63"/>
      <c r="BI846" s="64"/>
      <c r="BJ846" s="64"/>
      <c r="BK846" s="64"/>
      <c r="BL846" s="64" t="str">
        <f>IFERROR(__xludf.DUMMYFUNCTION("IF(
  OR($AJ846=""Full Payment"",$AJ846=""P1"",$AJ846=""P2"",$AJ846=""P3""),
  """",
  IF(
    AND(
      NOT(ISBLANK($K846)),
      $Q846=""Standard Booking, P4""
    ),
    LET(
      resDate,   $K846,
      tourDate,  $N846,
      monthCount, DATEDIF(r"&amp;"esDate, tourDate, ""M"") + 1,
      secondDates, ARRAYFORMULA(
        DATE(
          YEAR(resDate),
          MONTH(resDate) + SEQUENCE(monthCount),
          2
        )
      ),
      validDates, FILTER(
        secondDates,
        (secondDates &gt; res"&amp;"Date + 2) *
        (secondDates &lt;= tourDate - 3)
      ),
      IF(
        $AJ846=""P4"",
        IF(
          COUNTA(validDates) &lt; 4,
          """",
          TEXT(
            INDEX(validDates, 4),
            ""mmm d, yyyy""
          )
        ),
"&amp;"        IF(
          COUNTA(validDates) &lt; 4,
          """",
          TEXTJOIN(
            "", "", TRUE,
            TEXT(INDEX(validDates, 1), ""mmm d, yyyy""),
            TEXT(INDEX(validDates, 2), ""mmm d, yyyy""),
            TEXT(INDEX(validDates"&amp;", 3), ""mmm d, yyyy""),
            TEXT(INDEX(validDates, 4), ""mmm d, yyyy"")
          )
        )
      )
    ),
    """"
  )
)
"),"")</f>
        <v/>
      </c>
      <c r="BM846" s="65" t="str">
        <f t="shared" si="15"/>
        <v/>
      </c>
      <c r="BN846" s="66"/>
      <c r="BO846" s="67"/>
      <c r="BP846" s="49" t="b">
        <v>0</v>
      </c>
      <c r="BQ846" s="49" t="b">
        <v>0</v>
      </c>
      <c r="BR846" s="68"/>
      <c r="BS846" s="69"/>
      <c r="BT846" s="70" t="b">
        <v>0</v>
      </c>
      <c r="BU846" s="71"/>
      <c r="BV846" s="72"/>
      <c r="BW846" s="86" t="b">
        <v>0</v>
      </c>
      <c r="BX846" s="87"/>
    </row>
    <row r="847">
      <c r="A847" s="35" t="str">
        <f t="shared" si="1"/>
        <v/>
      </c>
      <c r="B847" s="36" t="str">
        <f t="shared" si="2"/>
        <v/>
      </c>
      <c r="C847" s="36" t="str">
        <f t="array" ref="C847">IF(
  M847="",
  "",
  IFERROR(
    INDEX(
      '{INDEX} Tour Packages'!$A:$ZZ,
      MATCH(
        M847,
        INDEX(
          '{INDEX} Tour Packages'!$A:$ZZ,
          ,
          MATCH("Tour Package Name", '{INDEX} Tour Packages'!$4:$4, 0)
        ),
        0
      ),
      MATCH("Tour Code", '{INDEX} Tour Packages'!$4:$4, 0)
    ),
    "XXX"
  )
)
</f>
        <v/>
      </c>
      <c r="D847" s="36" t="str">
        <f t="shared" si="3"/>
        <v/>
      </c>
      <c r="E847" s="36" t="str">
        <f t="shared" si="4"/>
        <v/>
      </c>
      <c r="F847" s="37" t="str">
        <f t="shared" si="5"/>
        <v/>
      </c>
      <c r="G847" s="89"/>
      <c r="H847" s="89"/>
      <c r="I847" s="90"/>
      <c r="J847" s="40" t="str">
        <f t="shared" si="16"/>
        <v> </v>
      </c>
      <c r="K847" s="91"/>
      <c r="L847" s="55"/>
      <c r="M847" s="55"/>
      <c r="N847" s="91"/>
      <c r="O847" s="43" t="str">
        <f>IFERROR(__xludf.DUMMYFUNCTION("IF(N847="""","""",IFERROR(
  N847 + VALUE(REGEXEXTRACT(P847, ""(\d+)\s+Days"")),
  """"
)
)"),"")</f>
        <v/>
      </c>
      <c r="P847" s="43" t="str">
        <f t="array" ref="P847">IFERROR(
  INDEX(
    INDEX('{INDEX} Tour Packages'!$A:$ZZ, , MATCH(P$3, '{INDEX} Tour Packages'!$4:$4, 0)),
    MATCH(M847, INDEX('{INDEX} Tour Packages'!$A:$ZZ,0, MATCH("Tour Package Name", '{INDEX} Tour Packages'!$4:$4, 0)), 0)
  ),
"")
</f>
        <v/>
      </c>
      <c r="Q847" s="44" t="str">
        <f t="shared" si="7"/>
        <v/>
      </c>
      <c r="R847" s="44" t="str">
        <f>IFERROR(__xludf.DUMMYFUNCTION("IF(OR(ISBLANK(K847), ISBLANK(N847)), """", 
  LET(
    resDate, K847,
    tourDate, N847,
    monthCount, MAX(0, DATEDIF(resDate, tourDate - 3, ""M"") + 1),
    secondDates, ARRAYFORMULA(DATE(YEAR(resDate), MONTH(resDate) + SEQUENCE(monthCount), 2)),
    "&amp;"validDates, FILTER(secondDates, (secondDates &gt; resDate + 2) * (secondDates &lt;= tourDate - 3)),
    IF(ISERROR(validDates), 0, COUNTA(validDates))
  )
)
"),"")</f>
        <v/>
      </c>
      <c r="S847" s="44" t="str">
        <f t="shared" si="8"/>
        <v/>
      </c>
      <c r="T847" s="45" t="str">
        <f t="array" ref="T847">IF(ISBLANK(BO847),IFERROR(
  INDEX(
    INDEX('{INDEX} Payment Terms'!$A:$G, , MATCH(T$3, '{INDEX} Payment Terms'!$4:$4, 0)),
    MATCH(Q847, INDEX('{INDEX} Payment Terms'!$A:$G,0, MATCH("Payment Condition", '{INDEX} Payment Terms'!$4:$4, 0)), 0)
  ),
""),"Cancelled")
</f>
        <v/>
      </c>
      <c r="U847" s="46" t="b">
        <v>0</v>
      </c>
      <c r="V847" s="47" t="str">
        <f>IFERROR(__xludf.DUMMYFUNCTION("IF(OR(L847=""Duo Booking"", L847=""Group Booking""),
IF(U847=FALSE,"""",
    LET(
      bookingType, L847,
      tour, M847,
      mainFirst, H847,
      mainLast, I847,
      mainEmail, G847,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$L$4:L847, bookingType,
          $M$4:M847, tour,
          $H$4:H847, mainFirst,
          $I$4:I847, mainLast,
          $G$4:G847, mainEmail
        ),
        ""000""
      ),
  "&amp;"    baseID &amp; ""-"" &amp; memberNumber
    )
  ),
  """"
)
"),"")</f>
        <v/>
      </c>
      <c r="W847" s="48"/>
      <c r="X847" s="85" t="b">
        <v>0</v>
      </c>
      <c r="Y847" s="85" t="b">
        <v>0</v>
      </c>
      <c r="Z847" s="85" t="b">
        <v>0</v>
      </c>
      <c r="AA847" s="50"/>
      <c r="AB847" s="51"/>
      <c r="AC847" s="85" t="b">
        <v>0</v>
      </c>
      <c r="AD847" s="92"/>
      <c r="AE847" s="88"/>
      <c r="AF847" s="36" t="str">
        <f t="array" ref="AF847">IF(M847="","",INDEX(
      '{INDEX} Tour Packages'!$A:$ZP,
      MATCH($M847, '{INDEX} Tour Packages'!$A:$A, 0),
      MATCH(AF$3, '{INDEX} Tour Packages'!$4:$4, 0)
    ))</f>
        <v/>
      </c>
      <c r="AG847" s="36" t="str">
        <f t="array" ref="AG847">IF(M847="","",INDEX(
      '{INDEX} Tour Packages'!$A:$ZP,
      MATCH($M847, '{INDEX} Tour Packages'!$A:$A, 0),
      MATCH(AG$3, '{INDEX} Tour Packages'!$4:$4, 0)
    ))</f>
        <v/>
      </c>
      <c r="AH847" s="36" t="str">
        <f t="array" ref="AH847">IF(M847="","",INDEX(
      '{INDEX} Tour Packages'!$A:$ZP,
      MATCH($M847, '{INDEX} Tour Packages'!$A:$A, 0),
      MATCH(AH$3, '{INDEX} Tour Packages'!$4:$4, 0)
    ))</f>
        <v/>
      </c>
      <c r="AI847" s="54" t="str">
        <f t="shared" si="9"/>
        <v/>
      </c>
      <c r="AJ847" s="42"/>
      <c r="AK847" s="55"/>
      <c r="AL847" s="46" t="b">
        <v>0</v>
      </c>
      <c r="AM847" s="56"/>
      <c r="AN847" s="57" t="str">
        <f t="shared" si="10"/>
        <v/>
      </c>
      <c r="AO847" s="58" t="str">
        <f t="shared" si="11"/>
        <v/>
      </c>
      <c r="AP847" s="59"/>
      <c r="AQ847" s="60"/>
      <c r="AR847" s="61"/>
      <c r="AS847" s="61"/>
      <c r="AT847" s="61" t="str">
        <f>IFERROR(__xludf.DUMMYFUNCTION("IF( 
  OR($AJ847=""Full Payment"", ISBLANK($K847)),
  """",
  IF(
    OR(
      Q847=""Standard Booking, P1"",
      Q847=""Standard Booking, P2"",
      Q847=""Standard Booking, P3"",
      Q847=""Standard Booking, P4""
    ),
    LET(
      resDate,   $"&amp;"K847,
      tourDate,  $N847,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7" s="62" t="str">
        <f t="shared" si="12"/>
        <v/>
      </c>
      <c r="AV847" s="63"/>
      <c r="AW847" s="64"/>
      <c r="AX847" s="64"/>
      <c r="AY847" s="64"/>
      <c r="AZ847" s="64" t="str">
        <f>IFERROR(__xludf.DUMMYFUNCTION("IF(
  OR($AJ847=""Full Payment"",$AJ847=""P1"", ISBLANK($K847)),
  """",
  IF(
    OR(
      $Q847=""Standard Booking, P2"",
      $Q847=""Standard Booking, P3"",
      $Q847=""Standard Booking, P4""
    ),
    LET(
      resDate,   $K847,
      tourDate,"&amp;"  $N847,
      monthCount, DATEDIF(resDate, tourDate, ""M"") + 1,
      secondDates, ARRAYFORMULA(
        DATE(
          YEAR(resDate),
          MONTH(resDate) + SEQUENCE(monthCount),
          2
        )
      ),
      validDates, FILTER(
        sec"&amp;"ondDates,
        (secondDates &gt; resDate + 2) *
        (secondDates &lt;= tourDate - 3)
      ),
      IF(
        OR($AJ847=""P2"", $AJ847=""P3"", $AJ847=""P4""),
        IF(
          COUNTA(validDates) &lt; 2,
          """",
          TEXT(INDEX(validDates"&amp;", 2), ""mmm d, yyyy"")
        ),
        IF(
          COUNTA(validDates) &lt; 2,
          """",
          TEXTJOIN("", "", TRUE,
            TEXT(INDEX(validDates, 1), ""mmm d, yyyy""),
            TEXT(INDEX(validDates, 2), ""mmm d, yyyy"")
          )
 "&amp;"       )
      )
    ),
    """"
  )
)
"),"")</f>
        <v/>
      </c>
      <c r="BA847" s="65" t="str">
        <f t="shared" si="13"/>
        <v/>
      </c>
      <c r="BB847" s="63"/>
      <c r="BC847" s="64"/>
      <c r="BD847" s="64"/>
      <c r="BE847" s="64"/>
      <c r="BF847" s="64" t="str">
        <f>IFERROR(__xludf.DUMMYFUNCTION("IF(
  OR($AJ847=""Full Payment"",$AJ847=""P1"", $AJ847=""P2""),
  """",
  IF(
    AND(
      NOT(ISBLANK($K847)),
      OR(
        Q847=""Standard Booking, P3"",
        Q847=""Standard Booking, P4""
      )
    ),
    LET(
      resDate,   $K847,
      "&amp;"tourDate,  $N847,
      monthCount, DATEDIF(resDate, tourDate, ""M"") + 1,
      secondDates, ARRAYFORMULA(
        DATE(
          YEAR(resDate),
          MONTH(resDate) + SEQUENCE(monthCount),
          2
        )
      ),
      validDates, FILTER(
  "&amp;"      secondDates,
        (secondDates &gt; resDate + 2) *
        (secondDates &lt;= tourDate - 3)
      ),
      IF(
        $AJ847=""P4"",
        IF(
          COUNTA(validDates) &lt; 3,
          """",
          TEXT(INDEX(validDates, 3), ""mmm d, yyyy"")
  "&amp;"      ),
        IF(
          $AJ847=""P3"",
          IF(
            COUNTA(validDates) &lt; 3,
            """",
            TEXT(INDEX(validDates, 3), ""mmm d, yyyy"")
          ),
          IF(
            COUNTA(validDates) &lt; 3,
            """",
    "&amp;"        TEXTJOIN("", "", TRUE,
              TEXT(INDEX(validDates, 1), ""mmm d, yyyy""),
              TEXT(INDEX(validDates, 2), ""mmm d, yyyy""),
              TEXT(INDEX(validDates, 3), ""mmm d, yyyy"")
            )
          )
        )
      )
    "&amp;"),
    """"
  )
)
"),"")</f>
        <v/>
      </c>
      <c r="BG847" s="65" t="str">
        <f t="shared" si="14"/>
        <v/>
      </c>
      <c r="BH847" s="63"/>
      <c r="BI847" s="64"/>
      <c r="BJ847" s="64"/>
      <c r="BK847" s="64"/>
      <c r="BL847" s="64" t="str">
        <f>IFERROR(__xludf.DUMMYFUNCTION("IF(
  OR($AJ847=""Full Payment"",$AJ847=""P1"",$AJ847=""P2"",$AJ847=""P3""),
  """",
  IF(
    AND(
      NOT(ISBLANK($K847)),
      $Q847=""Standard Booking, P4""
    ),
    LET(
      resDate,   $K847,
      tourDate,  $N847,
      monthCount, DATEDIF(r"&amp;"esDate, tourDate, ""M"") + 1,
      secondDates, ARRAYFORMULA(
        DATE(
          YEAR(resDate),
          MONTH(resDate) + SEQUENCE(monthCount),
          2
        )
      ),
      validDates, FILTER(
        secondDates,
        (secondDates &gt; res"&amp;"Date + 2) *
        (secondDates &lt;= tourDate - 3)
      ),
      IF(
        $AJ847=""P4"",
        IF(
          COUNTA(validDates) &lt; 4,
          """",
          TEXT(
            INDEX(validDates, 4),
            ""mmm d, yyyy""
          )
        ),
"&amp;"        IF(
          COUNTA(validDates) &lt; 4,
          """",
          TEXTJOIN(
            "", "", TRUE,
            TEXT(INDEX(validDates, 1), ""mmm d, yyyy""),
            TEXT(INDEX(validDates, 2), ""mmm d, yyyy""),
            TEXT(INDEX(validDates"&amp;", 3), ""mmm d, yyyy""),
            TEXT(INDEX(validDates, 4), ""mmm d, yyyy"")
          )
        )
      )
    ),
    """"
  )
)
"),"")</f>
        <v/>
      </c>
      <c r="BM847" s="65" t="str">
        <f t="shared" si="15"/>
        <v/>
      </c>
      <c r="BN847" s="66"/>
      <c r="BO847" s="67"/>
      <c r="BP847" s="49" t="b">
        <v>0</v>
      </c>
      <c r="BQ847" s="49" t="b">
        <v>0</v>
      </c>
      <c r="BR847" s="68"/>
      <c r="BS847" s="69"/>
      <c r="BT847" s="70" t="b">
        <v>0</v>
      </c>
      <c r="BU847" s="71"/>
      <c r="BV847" s="72"/>
      <c r="BW847" s="86" t="b">
        <v>0</v>
      </c>
      <c r="BX847" s="87"/>
    </row>
    <row r="848">
      <c r="A848" s="35" t="str">
        <f t="shared" si="1"/>
        <v/>
      </c>
      <c r="B848" s="36" t="str">
        <f t="shared" si="2"/>
        <v/>
      </c>
      <c r="C848" s="36" t="str">
        <f t="array" ref="C848">IF(
  M848="",
  "",
  IFERROR(
    INDEX(
      '{INDEX} Tour Packages'!$A:$ZZ,
      MATCH(
        M848,
        INDEX(
          '{INDEX} Tour Packages'!$A:$ZZ,
          ,
          MATCH("Tour Package Name", '{INDEX} Tour Packages'!$4:$4, 0)
        ),
        0
      ),
      MATCH("Tour Code", '{INDEX} Tour Packages'!$4:$4, 0)
    ),
    "XXX"
  )
)
</f>
        <v/>
      </c>
      <c r="D848" s="36" t="str">
        <f t="shared" si="3"/>
        <v/>
      </c>
      <c r="E848" s="36" t="str">
        <f t="shared" si="4"/>
        <v/>
      </c>
      <c r="F848" s="37" t="str">
        <f t="shared" si="5"/>
        <v/>
      </c>
      <c r="G848" s="89"/>
      <c r="H848" s="89"/>
      <c r="I848" s="90"/>
      <c r="J848" s="40" t="str">
        <f t="shared" si="16"/>
        <v> </v>
      </c>
      <c r="K848" s="91"/>
      <c r="L848" s="55"/>
      <c r="M848" s="55"/>
      <c r="N848" s="91"/>
      <c r="O848" s="43" t="str">
        <f>IFERROR(__xludf.DUMMYFUNCTION("IF(N848="""","""",IFERROR(
  N848 + VALUE(REGEXEXTRACT(P848, ""(\d+)\s+Days"")),
  """"
)
)"),"")</f>
        <v/>
      </c>
      <c r="P848" s="43" t="str">
        <f t="array" ref="P848">IFERROR(
  INDEX(
    INDEX('{INDEX} Tour Packages'!$A:$ZZ, , MATCH(P$3, '{INDEX} Tour Packages'!$4:$4, 0)),
    MATCH(M848, INDEX('{INDEX} Tour Packages'!$A:$ZZ,0, MATCH("Tour Package Name", '{INDEX} Tour Packages'!$4:$4, 0)), 0)
  ),
"")
</f>
        <v/>
      </c>
      <c r="Q848" s="44" t="str">
        <f t="shared" si="7"/>
        <v/>
      </c>
      <c r="R848" s="44" t="str">
        <f>IFERROR(__xludf.DUMMYFUNCTION("IF(OR(ISBLANK(K848), ISBLANK(N848)), """", 
  LET(
    resDate, K848,
    tourDate, N848,
    monthCount, MAX(0, DATEDIF(resDate, tourDate - 3, ""M"") + 1),
    secondDates, ARRAYFORMULA(DATE(YEAR(resDate), MONTH(resDate) + SEQUENCE(monthCount), 2)),
    "&amp;"validDates, FILTER(secondDates, (secondDates &gt; resDate + 2) * (secondDates &lt;= tourDate - 3)),
    IF(ISERROR(validDates), 0, COUNTA(validDates))
  )
)
"),"")</f>
        <v/>
      </c>
      <c r="S848" s="44" t="str">
        <f t="shared" si="8"/>
        <v/>
      </c>
      <c r="T848" s="45" t="str">
        <f t="array" ref="T848">IF(ISBLANK(BO848),IFERROR(
  INDEX(
    INDEX('{INDEX} Payment Terms'!$A:$G, , MATCH(T$3, '{INDEX} Payment Terms'!$4:$4, 0)),
    MATCH(Q848, INDEX('{INDEX} Payment Terms'!$A:$G,0, MATCH("Payment Condition", '{INDEX} Payment Terms'!$4:$4, 0)), 0)
  ),
""),"Cancelled")
</f>
        <v/>
      </c>
      <c r="U848" s="46" t="b">
        <v>0</v>
      </c>
      <c r="V848" s="47" t="str">
        <f>IFERROR(__xludf.DUMMYFUNCTION("IF(OR(L848=""Duo Booking"", L848=""Group Booking""),
IF(U848=FALSE,"""",
    LET(
      bookingType, L848,
      tour, M848,
      mainFirst, H848,
      mainLast, I848,
      mainEmail, G848,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$L$4:L848, bookingType,
          $M$4:M848, tour,
          $H$4:H848, mainFirst,
          $I$4:I848, mainLast,
          $G$4:G848, mainEmail
        ),
        ""000""
      ),
  "&amp;"    baseID &amp; ""-"" &amp; memberNumber
    )
  ),
  """"
)
"),"")</f>
        <v/>
      </c>
      <c r="W848" s="48"/>
      <c r="X848" s="85" t="b">
        <v>0</v>
      </c>
      <c r="Y848" s="85" t="b">
        <v>0</v>
      </c>
      <c r="Z848" s="85" t="b">
        <v>0</v>
      </c>
      <c r="AA848" s="50"/>
      <c r="AB848" s="51"/>
      <c r="AC848" s="85" t="b">
        <v>0</v>
      </c>
      <c r="AD848" s="92"/>
      <c r="AE848" s="88"/>
      <c r="AF848" s="36" t="str">
        <f t="array" ref="AF848">IF(M848="","",INDEX(
      '{INDEX} Tour Packages'!$A:$ZP,
      MATCH($M848, '{INDEX} Tour Packages'!$A:$A, 0),
      MATCH(AF$3, '{INDEX} Tour Packages'!$4:$4, 0)
    ))</f>
        <v/>
      </c>
      <c r="AG848" s="36" t="str">
        <f t="array" ref="AG848">IF(M848="","",INDEX(
      '{INDEX} Tour Packages'!$A:$ZP,
      MATCH($M848, '{INDEX} Tour Packages'!$A:$A, 0),
      MATCH(AG$3, '{INDEX} Tour Packages'!$4:$4, 0)
    ))</f>
        <v/>
      </c>
      <c r="AH848" s="36" t="str">
        <f t="array" ref="AH848">IF(M848="","",INDEX(
      '{INDEX} Tour Packages'!$A:$ZP,
      MATCH($M848, '{INDEX} Tour Packages'!$A:$A, 0),
      MATCH(AH$3, '{INDEX} Tour Packages'!$4:$4, 0)
    ))</f>
        <v/>
      </c>
      <c r="AI848" s="54" t="str">
        <f t="shared" si="9"/>
        <v/>
      </c>
      <c r="AJ848" s="42"/>
      <c r="AK848" s="55"/>
      <c r="AL848" s="46" t="b">
        <v>0</v>
      </c>
      <c r="AM848" s="56"/>
      <c r="AN848" s="57" t="str">
        <f t="shared" si="10"/>
        <v/>
      </c>
      <c r="AO848" s="58" t="str">
        <f t="shared" si="11"/>
        <v/>
      </c>
      <c r="AP848" s="59"/>
      <c r="AQ848" s="60"/>
      <c r="AR848" s="61"/>
      <c r="AS848" s="61"/>
      <c r="AT848" s="61" t="str">
        <f>IFERROR(__xludf.DUMMYFUNCTION("IF( 
  OR($AJ848=""Full Payment"", ISBLANK($K848)),
  """",
  IF(
    OR(
      Q848=""Standard Booking, P1"",
      Q848=""Standard Booking, P2"",
      Q848=""Standard Booking, P3"",
      Q848=""Standard Booking, P4""
    ),
    LET(
      resDate,   $"&amp;"K848,
      tourDate,  $N848,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8" s="62" t="str">
        <f t="shared" si="12"/>
        <v/>
      </c>
      <c r="AV848" s="63"/>
      <c r="AW848" s="64"/>
      <c r="AX848" s="64"/>
      <c r="AY848" s="64"/>
      <c r="AZ848" s="64" t="str">
        <f>IFERROR(__xludf.DUMMYFUNCTION("IF(
  OR($AJ848=""Full Payment"",$AJ848=""P1"", ISBLANK($K848)),
  """",
  IF(
    OR(
      $Q848=""Standard Booking, P2"",
      $Q848=""Standard Booking, P3"",
      $Q848=""Standard Booking, P4""
    ),
    LET(
      resDate,   $K848,
      tourDate,"&amp;"  $N848,
      monthCount, DATEDIF(resDate, tourDate, ""M"") + 1,
      secondDates, ARRAYFORMULA(
        DATE(
          YEAR(resDate),
          MONTH(resDate) + SEQUENCE(monthCount),
          2
        )
      ),
      validDates, FILTER(
        sec"&amp;"ondDates,
        (secondDates &gt; resDate + 2) *
        (secondDates &lt;= tourDate - 3)
      ),
      IF(
        OR($AJ848=""P2"", $AJ848=""P3"", $AJ848=""P4""),
        IF(
          COUNTA(validDates) &lt; 2,
          """",
          TEXT(INDEX(validDates"&amp;", 2), ""mmm d, yyyy"")
        ),
        IF(
          COUNTA(validDates) &lt; 2,
          """",
          TEXTJOIN("", "", TRUE,
            TEXT(INDEX(validDates, 1), ""mmm d, yyyy""),
            TEXT(INDEX(validDates, 2), ""mmm d, yyyy"")
          )
 "&amp;"       )
      )
    ),
    """"
  )
)
"),"")</f>
        <v/>
      </c>
      <c r="BA848" s="65" t="str">
        <f t="shared" si="13"/>
        <v/>
      </c>
      <c r="BB848" s="63"/>
      <c r="BC848" s="64"/>
      <c r="BD848" s="64"/>
      <c r="BE848" s="64"/>
      <c r="BF848" s="64" t="str">
        <f>IFERROR(__xludf.DUMMYFUNCTION("IF(
  OR($AJ848=""Full Payment"",$AJ848=""P1"", $AJ848=""P2""),
  """",
  IF(
    AND(
      NOT(ISBLANK($K848)),
      OR(
        Q848=""Standard Booking, P3"",
        Q848=""Standard Booking, P4""
      )
    ),
    LET(
      resDate,   $K848,
      "&amp;"tourDate,  $N848,
      monthCount, DATEDIF(resDate, tourDate, ""M"") + 1,
      secondDates, ARRAYFORMULA(
        DATE(
          YEAR(resDate),
          MONTH(resDate) + SEQUENCE(monthCount),
          2
        )
      ),
      validDates, FILTER(
  "&amp;"      secondDates,
        (secondDates &gt; resDate + 2) *
        (secondDates &lt;= tourDate - 3)
      ),
      IF(
        $AJ848=""P4"",
        IF(
          COUNTA(validDates) &lt; 3,
          """",
          TEXT(INDEX(validDates, 3), ""mmm d, yyyy"")
  "&amp;"      ),
        IF(
          $AJ848=""P3"",
          IF(
            COUNTA(validDates) &lt; 3,
            """",
            TEXT(INDEX(validDates, 3), ""mmm d, yyyy"")
          ),
          IF(
            COUNTA(validDates) &lt; 3,
            """",
    "&amp;"        TEXTJOIN("", "", TRUE,
              TEXT(INDEX(validDates, 1), ""mmm d, yyyy""),
              TEXT(INDEX(validDates, 2), ""mmm d, yyyy""),
              TEXT(INDEX(validDates, 3), ""mmm d, yyyy"")
            )
          )
        )
      )
    "&amp;"),
    """"
  )
)
"),"")</f>
        <v/>
      </c>
      <c r="BG848" s="65" t="str">
        <f t="shared" si="14"/>
        <v/>
      </c>
      <c r="BH848" s="63"/>
      <c r="BI848" s="64"/>
      <c r="BJ848" s="64"/>
      <c r="BK848" s="64"/>
      <c r="BL848" s="64" t="str">
        <f>IFERROR(__xludf.DUMMYFUNCTION("IF(
  OR($AJ848=""Full Payment"",$AJ848=""P1"",$AJ848=""P2"",$AJ848=""P3""),
  """",
  IF(
    AND(
      NOT(ISBLANK($K848)),
      $Q848=""Standard Booking, P4""
    ),
    LET(
      resDate,   $K848,
      tourDate,  $N848,
      monthCount, DATEDIF(r"&amp;"esDate, tourDate, ""M"") + 1,
      secondDates, ARRAYFORMULA(
        DATE(
          YEAR(resDate),
          MONTH(resDate) + SEQUENCE(monthCount),
          2
        )
      ),
      validDates, FILTER(
        secondDates,
        (secondDates &gt; res"&amp;"Date + 2) *
        (secondDates &lt;= tourDate - 3)
      ),
      IF(
        $AJ848=""P4"",
        IF(
          COUNTA(validDates) &lt; 4,
          """",
          TEXT(
            INDEX(validDates, 4),
            ""mmm d, yyyy""
          )
        ),
"&amp;"        IF(
          COUNTA(validDates) &lt; 4,
          """",
          TEXTJOIN(
            "", "", TRUE,
            TEXT(INDEX(validDates, 1), ""mmm d, yyyy""),
            TEXT(INDEX(validDates, 2), ""mmm d, yyyy""),
            TEXT(INDEX(validDates"&amp;", 3), ""mmm d, yyyy""),
            TEXT(INDEX(validDates, 4), ""mmm d, yyyy"")
          )
        )
      )
    ),
    """"
  )
)
"),"")</f>
        <v/>
      </c>
      <c r="BM848" s="65" t="str">
        <f t="shared" si="15"/>
        <v/>
      </c>
      <c r="BN848" s="66"/>
      <c r="BO848" s="67"/>
      <c r="BP848" s="49" t="b">
        <v>0</v>
      </c>
      <c r="BQ848" s="49" t="b">
        <v>0</v>
      </c>
      <c r="BR848" s="68"/>
      <c r="BS848" s="69"/>
      <c r="BT848" s="70" t="b">
        <v>0</v>
      </c>
      <c r="BU848" s="71"/>
      <c r="BV848" s="72"/>
      <c r="BW848" s="86" t="b">
        <v>0</v>
      </c>
      <c r="BX848" s="87"/>
    </row>
    <row r="849">
      <c r="A849" s="35" t="str">
        <f t="shared" si="1"/>
        <v/>
      </c>
      <c r="B849" s="36" t="str">
        <f t="shared" si="2"/>
        <v/>
      </c>
      <c r="C849" s="36" t="str">
        <f t="array" ref="C849">IF(
  M849="",
  "",
  IFERROR(
    INDEX(
      '{INDEX} Tour Packages'!$A:$ZZ,
      MATCH(
        M849,
        INDEX(
          '{INDEX} Tour Packages'!$A:$ZZ,
          ,
          MATCH("Tour Package Name", '{INDEX} Tour Packages'!$4:$4, 0)
        ),
        0
      ),
      MATCH("Tour Code", '{INDEX} Tour Packages'!$4:$4, 0)
    ),
    "XXX"
  )
)
</f>
        <v/>
      </c>
      <c r="D849" s="36" t="str">
        <f t="shared" si="3"/>
        <v/>
      </c>
      <c r="E849" s="36" t="str">
        <f t="shared" si="4"/>
        <v/>
      </c>
      <c r="F849" s="37" t="str">
        <f t="shared" si="5"/>
        <v/>
      </c>
      <c r="G849" s="89"/>
      <c r="H849" s="89"/>
      <c r="I849" s="90"/>
      <c r="J849" s="40" t="str">
        <f t="shared" si="16"/>
        <v> </v>
      </c>
      <c r="K849" s="91"/>
      <c r="L849" s="55"/>
      <c r="M849" s="55"/>
      <c r="N849" s="91"/>
      <c r="O849" s="43" t="str">
        <f>IFERROR(__xludf.DUMMYFUNCTION("IF(N849="""","""",IFERROR(
  N849 + VALUE(REGEXEXTRACT(P849, ""(\d+)\s+Days"")),
  """"
)
)"),"")</f>
        <v/>
      </c>
      <c r="P849" s="43" t="str">
        <f t="array" ref="P849">IFERROR(
  INDEX(
    INDEX('{INDEX} Tour Packages'!$A:$ZZ, , MATCH(P$3, '{INDEX} Tour Packages'!$4:$4, 0)),
    MATCH(M849, INDEX('{INDEX} Tour Packages'!$A:$ZZ,0, MATCH("Tour Package Name", '{INDEX} Tour Packages'!$4:$4, 0)), 0)
  ),
"")
</f>
        <v/>
      </c>
      <c r="Q849" s="44" t="str">
        <f t="shared" si="7"/>
        <v/>
      </c>
      <c r="R849" s="44" t="str">
        <f>IFERROR(__xludf.DUMMYFUNCTION("IF(OR(ISBLANK(K849), ISBLANK(N849)), """", 
  LET(
    resDate, K849,
    tourDate, N849,
    monthCount, MAX(0, DATEDIF(resDate, tourDate - 3, ""M"") + 1),
    secondDates, ARRAYFORMULA(DATE(YEAR(resDate), MONTH(resDate) + SEQUENCE(monthCount), 2)),
    "&amp;"validDates, FILTER(secondDates, (secondDates &gt; resDate + 2) * (secondDates &lt;= tourDate - 3)),
    IF(ISERROR(validDates), 0, COUNTA(validDates))
  )
)
"),"")</f>
        <v/>
      </c>
      <c r="S849" s="44" t="str">
        <f t="shared" si="8"/>
        <v/>
      </c>
      <c r="T849" s="45" t="str">
        <f t="array" ref="T849">IF(ISBLANK(BO849),IFERROR(
  INDEX(
    INDEX('{INDEX} Payment Terms'!$A:$G, , MATCH(T$3, '{INDEX} Payment Terms'!$4:$4, 0)),
    MATCH(Q849, INDEX('{INDEX} Payment Terms'!$A:$G,0, MATCH("Payment Condition", '{INDEX} Payment Terms'!$4:$4, 0)), 0)
  ),
""),"Cancelled")
</f>
        <v/>
      </c>
      <c r="U849" s="46" t="b">
        <v>0</v>
      </c>
      <c r="V849" s="47" t="str">
        <f>IFERROR(__xludf.DUMMYFUNCTION("IF(OR(L849=""Duo Booking"", L849=""Group Booking""),
IF(U849=FALSE,"""",
    LET(
      bookingType, L849,
      tour, M849,
      mainFirst, H849,
      mainLast, I849,
      mainEmail, G849,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$L$4:L849, bookingType,
          $M$4:M849, tour,
          $H$4:H849, mainFirst,
          $I$4:I849, mainLast,
          $G$4:G849, mainEmail
        ),
        ""000""
      ),
  "&amp;"    baseID &amp; ""-"" &amp; memberNumber
    )
  ),
  """"
)
"),"")</f>
        <v/>
      </c>
      <c r="W849" s="48"/>
      <c r="X849" s="85" t="b">
        <v>0</v>
      </c>
      <c r="Y849" s="85" t="b">
        <v>0</v>
      </c>
      <c r="Z849" s="85" t="b">
        <v>0</v>
      </c>
      <c r="AA849" s="50"/>
      <c r="AB849" s="51"/>
      <c r="AC849" s="85" t="b">
        <v>0</v>
      </c>
      <c r="AD849" s="92"/>
      <c r="AE849" s="88"/>
      <c r="AF849" s="36" t="str">
        <f t="array" ref="AF849">IF(M849="","",INDEX(
      '{INDEX} Tour Packages'!$A:$ZP,
      MATCH($M849, '{INDEX} Tour Packages'!$A:$A, 0),
      MATCH(AF$3, '{INDEX} Tour Packages'!$4:$4, 0)
    ))</f>
        <v/>
      </c>
      <c r="AG849" s="36" t="str">
        <f t="array" ref="AG849">IF(M849="","",INDEX(
      '{INDEX} Tour Packages'!$A:$ZP,
      MATCH($M849, '{INDEX} Tour Packages'!$A:$A, 0),
      MATCH(AG$3, '{INDEX} Tour Packages'!$4:$4, 0)
    ))</f>
        <v/>
      </c>
      <c r="AH849" s="36" t="str">
        <f t="array" ref="AH849">IF(M849="","",INDEX(
      '{INDEX} Tour Packages'!$A:$ZP,
      MATCH($M849, '{INDEX} Tour Packages'!$A:$A, 0),
      MATCH(AH$3, '{INDEX} Tour Packages'!$4:$4, 0)
    ))</f>
        <v/>
      </c>
      <c r="AI849" s="54" t="str">
        <f t="shared" si="9"/>
        <v/>
      </c>
      <c r="AJ849" s="42"/>
      <c r="AK849" s="55"/>
      <c r="AL849" s="46" t="b">
        <v>0</v>
      </c>
      <c r="AM849" s="56"/>
      <c r="AN849" s="57" t="str">
        <f t="shared" si="10"/>
        <v/>
      </c>
      <c r="AO849" s="58" t="str">
        <f t="shared" si="11"/>
        <v/>
      </c>
      <c r="AP849" s="59"/>
      <c r="AQ849" s="60"/>
      <c r="AR849" s="61"/>
      <c r="AS849" s="61"/>
      <c r="AT849" s="61" t="str">
        <f>IFERROR(__xludf.DUMMYFUNCTION("IF( 
  OR($AJ849=""Full Payment"", ISBLANK($K849)),
  """",
  IF(
    OR(
      Q849=""Standard Booking, P1"",
      Q849=""Standard Booking, P2"",
      Q849=""Standard Booking, P3"",
      Q849=""Standard Booking, P4""
    ),
    LET(
      resDate,   $"&amp;"K849,
      tourDate,  $N849,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49" s="62" t="str">
        <f t="shared" si="12"/>
        <v/>
      </c>
      <c r="AV849" s="63"/>
      <c r="AW849" s="64"/>
      <c r="AX849" s="64"/>
      <c r="AY849" s="64"/>
      <c r="AZ849" s="64" t="str">
        <f>IFERROR(__xludf.DUMMYFUNCTION("IF(
  OR($AJ849=""Full Payment"",$AJ849=""P1"", ISBLANK($K849)),
  """",
  IF(
    OR(
      $Q849=""Standard Booking, P2"",
      $Q849=""Standard Booking, P3"",
      $Q849=""Standard Booking, P4""
    ),
    LET(
      resDate,   $K849,
      tourDate,"&amp;"  $N849,
      monthCount, DATEDIF(resDate, tourDate, ""M"") + 1,
      secondDates, ARRAYFORMULA(
        DATE(
          YEAR(resDate),
          MONTH(resDate) + SEQUENCE(monthCount),
          2
        )
      ),
      validDates, FILTER(
        sec"&amp;"ondDates,
        (secondDates &gt; resDate + 2) *
        (secondDates &lt;= tourDate - 3)
      ),
      IF(
        OR($AJ849=""P2"", $AJ849=""P3"", $AJ849=""P4""),
        IF(
          COUNTA(validDates) &lt; 2,
          """",
          TEXT(INDEX(validDates"&amp;", 2), ""mmm d, yyyy"")
        ),
        IF(
          COUNTA(validDates) &lt; 2,
          """",
          TEXTJOIN("", "", TRUE,
            TEXT(INDEX(validDates, 1), ""mmm d, yyyy""),
            TEXT(INDEX(validDates, 2), ""mmm d, yyyy"")
          )
 "&amp;"       )
      )
    ),
    """"
  )
)
"),"")</f>
        <v/>
      </c>
      <c r="BA849" s="65" t="str">
        <f t="shared" si="13"/>
        <v/>
      </c>
      <c r="BB849" s="63"/>
      <c r="BC849" s="64"/>
      <c r="BD849" s="64"/>
      <c r="BE849" s="64"/>
      <c r="BF849" s="64" t="str">
        <f>IFERROR(__xludf.DUMMYFUNCTION("IF(
  OR($AJ849=""Full Payment"",$AJ849=""P1"", $AJ849=""P2""),
  """",
  IF(
    AND(
      NOT(ISBLANK($K849)),
      OR(
        Q849=""Standard Booking, P3"",
        Q849=""Standard Booking, P4""
      )
    ),
    LET(
      resDate,   $K849,
      "&amp;"tourDate,  $N849,
      monthCount, DATEDIF(resDate, tourDate, ""M"") + 1,
      secondDates, ARRAYFORMULA(
        DATE(
          YEAR(resDate),
          MONTH(resDate) + SEQUENCE(monthCount),
          2
        )
      ),
      validDates, FILTER(
  "&amp;"      secondDates,
        (secondDates &gt; resDate + 2) *
        (secondDates &lt;= tourDate - 3)
      ),
      IF(
        $AJ849=""P4"",
        IF(
          COUNTA(validDates) &lt; 3,
          """",
          TEXT(INDEX(validDates, 3), ""mmm d, yyyy"")
  "&amp;"      ),
        IF(
          $AJ849=""P3"",
          IF(
            COUNTA(validDates) &lt; 3,
            """",
            TEXT(INDEX(validDates, 3), ""mmm d, yyyy"")
          ),
          IF(
            COUNTA(validDates) &lt; 3,
            """",
    "&amp;"        TEXTJOIN("", "", TRUE,
              TEXT(INDEX(validDates, 1), ""mmm d, yyyy""),
              TEXT(INDEX(validDates, 2), ""mmm d, yyyy""),
              TEXT(INDEX(validDates, 3), ""mmm d, yyyy"")
            )
          )
        )
      )
    "&amp;"),
    """"
  )
)
"),"")</f>
        <v/>
      </c>
      <c r="BG849" s="65" t="str">
        <f t="shared" si="14"/>
        <v/>
      </c>
      <c r="BH849" s="63"/>
      <c r="BI849" s="64"/>
      <c r="BJ849" s="64"/>
      <c r="BK849" s="64"/>
      <c r="BL849" s="64" t="str">
        <f>IFERROR(__xludf.DUMMYFUNCTION("IF(
  OR($AJ849=""Full Payment"",$AJ849=""P1"",$AJ849=""P2"",$AJ849=""P3""),
  """",
  IF(
    AND(
      NOT(ISBLANK($K849)),
      $Q849=""Standard Booking, P4""
    ),
    LET(
      resDate,   $K849,
      tourDate,  $N849,
      monthCount, DATEDIF(r"&amp;"esDate, tourDate, ""M"") + 1,
      secondDates, ARRAYFORMULA(
        DATE(
          YEAR(resDate),
          MONTH(resDate) + SEQUENCE(monthCount),
          2
        )
      ),
      validDates, FILTER(
        secondDates,
        (secondDates &gt; res"&amp;"Date + 2) *
        (secondDates &lt;= tourDate - 3)
      ),
      IF(
        $AJ849=""P4"",
        IF(
          COUNTA(validDates) &lt; 4,
          """",
          TEXT(
            INDEX(validDates, 4),
            ""mmm d, yyyy""
          )
        ),
"&amp;"        IF(
          COUNTA(validDates) &lt; 4,
          """",
          TEXTJOIN(
            "", "", TRUE,
            TEXT(INDEX(validDates, 1), ""mmm d, yyyy""),
            TEXT(INDEX(validDates, 2), ""mmm d, yyyy""),
            TEXT(INDEX(validDates"&amp;", 3), ""mmm d, yyyy""),
            TEXT(INDEX(validDates, 4), ""mmm d, yyyy"")
          )
        )
      )
    ),
    """"
  )
)
"),"")</f>
        <v/>
      </c>
      <c r="BM849" s="65" t="str">
        <f t="shared" si="15"/>
        <v/>
      </c>
      <c r="BN849" s="66"/>
      <c r="BO849" s="67"/>
      <c r="BP849" s="49" t="b">
        <v>0</v>
      </c>
      <c r="BQ849" s="49" t="b">
        <v>0</v>
      </c>
      <c r="BR849" s="68"/>
      <c r="BS849" s="69"/>
      <c r="BT849" s="70" t="b">
        <v>0</v>
      </c>
      <c r="BU849" s="71"/>
      <c r="BV849" s="72"/>
      <c r="BW849" s="86" t="b">
        <v>0</v>
      </c>
      <c r="BX849" s="87"/>
    </row>
    <row r="850">
      <c r="A850" s="35" t="str">
        <f t="shared" si="1"/>
        <v/>
      </c>
      <c r="B850" s="36" t="str">
        <f t="shared" si="2"/>
        <v/>
      </c>
      <c r="C850" s="36" t="str">
        <f t="array" ref="C850">IF(
  M850="",
  "",
  IFERROR(
    INDEX(
      '{INDEX} Tour Packages'!$A:$ZZ,
      MATCH(
        M850,
        INDEX(
          '{INDEX} Tour Packages'!$A:$ZZ,
          ,
          MATCH("Tour Package Name", '{INDEX} Tour Packages'!$4:$4, 0)
        ),
        0
      ),
      MATCH("Tour Code", '{INDEX} Tour Packages'!$4:$4, 0)
    ),
    "XXX"
  )
)
</f>
        <v/>
      </c>
      <c r="D850" s="36" t="str">
        <f t="shared" si="3"/>
        <v/>
      </c>
      <c r="E850" s="36" t="str">
        <f t="shared" si="4"/>
        <v/>
      </c>
      <c r="F850" s="37" t="str">
        <f t="shared" si="5"/>
        <v/>
      </c>
      <c r="G850" s="89"/>
      <c r="H850" s="89"/>
      <c r="I850" s="90"/>
      <c r="J850" s="40" t="str">
        <f t="shared" si="16"/>
        <v> </v>
      </c>
      <c r="K850" s="91"/>
      <c r="L850" s="55"/>
      <c r="M850" s="55"/>
      <c r="N850" s="91"/>
      <c r="O850" s="43" t="str">
        <f>IFERROR(__xludf.DUMMYFUNCTION("IF(N850="""","""",IFERROR(
  N850 + VALUE(REGEXEXTRACT(P850, ""(\d+)\s+Days"")),
  """"
)
)"),"")</f>
        <v/>
      </c>
      <c r="P850" s="43" t="str">
        <f t="array" ref="P850">IFERROR(
  INDEX(
    INDEX('{INDEX} Tour Packages'!$A:$ZZ, , MATCH(P$3, '{INDEX} Tour Packages'!$4:$4, 0)),
    MATCH(M850, INDEX('{INDEX} Tour Packages'!$A:$ZZ,0, MATCH("Tour Package Name", '{INDEX} Tour Packages'!$4:$4, 0)), 0)
  ),
"")
</f>
        <v/>
      </c>
      <c r="Q850" s="44" t="str">
        <f t="shared" si="7"/>
        <v/>
      </c>
      <c r="R850" s="44" t="str">
        <f>IFERROR(__xludf.DUMMYFUNCTION("IF(OR(ISBLANK(K850), ISBLANK(N850)), """", 
  LET(
    resDate, K850,
    tourDate, N850,
    monthCount, MAX(0, DATEDIF(resDate, tourDate - 3, ""M"") + 1),
    secondDates, ARRAYFORMULA(DATE(YEAR(resDate), MONTH(resDate) + SEQUENCE(monthCount), 2)),
    "&amp;"validDates, FILTER(secondDates, (secondDates &gt; resDate + 2) * (secondDates &lt;= tourDate - 3)),
    IF(ISERROR(validDates), 0, COUNTA(validDates))
  )
)
"),"")</f>
        <v/>
      </c>
      <c r="S850" s="44" t="str">
        <f t="shared" si="8"/>
        <v/>
      </c>
      <c r="T850" s="45" t="str">
        <f t="array" ref="T850">IF(ISBLANK(BO850),IFERROR(
  INDEX(
    INDEX('{INDEX} Payment Terms'!$A:$G, , MATCH(T$3, '{INDEX} Payment Terms'!$4:$4, 0)),
    MATCH(Q850, INDEX('{INDEX} Payment Terms'!$A:$G,0, MATCH("Payment Condition", '{INDEX} Payment Terms'!$4:$4, 0)), 0)
  ),
""),"Cancelled")
</f>
        <v/>
      </c>
      <c r="U850" s="46" t="b">
        <v>0</v>
      </c>
      <c r="V850" s="47" t="str">
        <f>IFERROR(__xludf.DUMMYFUNCTION("IF(OR(L850=""Duo Booking"", L850=""Group Booking""),
IF(U850=FALSE,"""",
    LET(
      bookingType, L850,
      tour, M850,
      mainFirst, H850,
      mainLast, I850,
      mainEmail, G850,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$L$4:L850, bookingType,
          $M$4:M850, tour,
          $H$4:H850, mainFirst,
          $I$4:I850, mainLast,
          $G$4:G850, mainEmail
        ),
        ""000""
      ),
  "&amp;"    baseID &amp; ""-"" &amp; memberNumber
    )
  ),
  """"
)
"),"")</f>
        <v/>
      </c>
      <c r="W850" s="48"/>
      <c r="X850" s="85" t="b">
        <v>0</v>
      </c>
      <c r="Y850" s="85" t="b">
        <v>0</v>
      </c>
      <c r="Z850" s="85" t="b">
        <v>0</v>
      </c>
      <c r="AA850" s="50"/>
      <c r="AB850" s="51"/>
      <c r="AC850" s="85" t="b">
        <v>0</v>
      </c>
      <c r="AD850" s="92"/>
      <c r="AE850" s="88"/>
      <c r="AF850" s="36" t="str">
        <f t="array" ref="AF850">IF(M850="","",INDEX(
      '{INDEX} Tour Packages'!$A:$ZP,
      MATCH($M850, '{INDEX} Tour Packages'!$A:$A, 0),
      MATCH(AF$3, '{INDEX} Tour Packages'!$4:$4, 0)
    ))</f>
        <v/>
      </c>
      <c r="AG850" s="36" t="str">
        <f t="array" ref="AG850">IF(M850="","",INDEX(
      '{INDEX} Tour Packages'!$A:$ZP,
      MATCH($M850, '{INDEX} Tour Packages'!$A:$A, 0),
      MATCH(AG$3, '{INDEX} Tour Packages'!$4:$4, 0)
    ))</f>
        <v/>
      </c>
      <c r="AH850" s="36" t="str">
        <f t="array" ref="AH850">IF(M850="","",INDEX(
      '{INDEX} Tour Packages'!$A:$ZP,
      MATCH($M850, '{INDEX} Tour Packages'!$A:$A, 0),
      MATCH(AH$3, '{INDEX} Tour Packages'!$4:$4, 0)
    ))</f>
        <v/>
      </c>
      <c r="AI850" s="54" t="str">
        <f t="shared" si="9"/>
        <v/>
      </c>
      <c r="AJ850" s="42"/>
      <c r="AK850" s="55"/>
      <c r="AL850" s="46" t="b">
        <v>0</v>
      </c>
      <c r="AM850" s="56"/>
      <c r="AN850" s="57" t="str">
        <f t="shared" si="10"/>
        <v/>
      </c>
      <c r="AO850" s="58" t="str">
        <f t="shared" si="11"/>
        <v/>
      </c>
      <c r="AP850" s="59"/>
      <c r="AQ850" s="60"/>
      <c r="AR850" s="61"/>
      <c r="AS850" s="61"/>
      <c r="AT850" s="61" t="str">
        <f>IFERROR(__xludf.DUMMYFUNCTION("IF( 
  OR($AJ850=""Full Payment"", ISBLANK($K850)),
  """",
  IF(
    OR(
      Q850=""Standard Booking, P1"",
      Q850=""Standard Booking, P2"",
      Q850=""Standard Booking, P3"",
      Q850=""Standard Booking, P4""
    ),
    LET(
      resDate,   $"&amp;"K850,
      tourDate,  $N850,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0" s="62" t="str">
        <f t="shared" si="12"/>
        <v/>
      </c>
      <c r="AV850" s="63"/>
      <c r="AW850" s="64"/>
      <c r="AX850" s="64"/>
      <c r="AY850" s="64"/>
      <c r="AZ850" s="64" t="str">
        <f>IFERROR(__xludf.DUMMYFUNCTION("IF(
  OR($AJ850=""Full Payment"",$AJ850=""P1"", ISBLANK($K850)),
  """",
  IF(
    OR(
      $Q850=""Standard Booking, P2"",
      $Q850=""Standard Booking, P3"",
      $Q850=""Standard Booking, P4""
    ),
    LET(
      resDate,   $K850,
      tourDate,"&amp;"  $N850,
      monthCount, DATEDIF(resDate, tourDate, ""M"") + 1,
      secondDates, ARRAYFORMULA(
        DATE(
          YEAR(resDate),
          MONTH(resDate) + SEQUENCE(monthCount),
          2
        )
      ),
      validDates, FILTER(
        sec"&amp;"ondDates,
        (secondDates &gt; resDate + 2) *
        (secondDates &lt;= tourDate - 3)
      ),
      IF(
        OR($AJ850=""P2"", $AJ850=""P3"", $AJ850=""P4""),
        IF(
          COUNTA(validDates) &lt; 2,
          """",
          TEXT(INDEX(validDates"&amp;", 2), ""mmm d, yyyy"")
        ),
        IF(
          COUNTA(validDates) &lt; 2,
          """",
          TEXTJOIN("", "", TRUE,
            TEXT(INDEX(validDates, 1), ""mmm d, yyyy""),
            TEXT(INDEX(validDates, 2), ""mmm d, yyyy"")
          )
 "&amp;"       )
      )
    ),
    """"
  )
)
"),"")</f>
        <v/>
      </c>
      <c r="BA850" s="65" t="str">
        <f t="shared" si="13"/>
        <v/>
      </c>
      <c r="BB850" s="63"/>
      <c r="BC850" s="64"/>
      <c r="BD850" s="64"/>
      <c r="BE850" s="64"/>
      <c r="BF850" s="64" t="str">
        <f>IFERROR(__xludf.DUMMYFUNCTION("IF(
  OR($AJ850=""Full Payment"",$AJ850=""P1"", $AJ850=""P2""),
  """",
  IF(
    AND(
      NOT(ISBLANK($K850)),
      OR(
        Q850=""Standard Booking, P3"",
        Q850=""Standard Booking, P4""
      )
    ),
    LET(
      resDate,   $K850,
      "&amp;"tourDate,  $N850,
      monthCount, DATEDIF(resDate, tourDate, ""M"") + 1,
      secondDates, ARRAYFORMULA(
        DATE(
          YEAR(resDate),
          MONTH(resDate) + SEQUENCE(monthCount),
          2
        )
      ),
      validDates, FILTER(
  "&amp;"      secondDates,
        (secondDates &gt; resDate + 2) *
        (secondDates &lt;= tourDate - 3)
      ),
      IF(
        $AJ850=""P4"",
        IF(
          COUNTA(validDates) &lt; 3,
          """",
          TEXT(INDEX(validDates, 3), ""mmm d, yyyy"")
  "&amp;"      ),
        IF(
          $AJ850=""P3"",
          IF(
            COUNTA(validDates) &lt; 3,
            """",
            TEXT(INDEX(validDates, 3), ""mmm d, yyyy"")
          ),
          IF(
            COUNTA(validDates) &lt; 3,
            """",
    "&amp;"        TEXTJOIN("", "", TRUE,
              TEXT(INDEX(validDates, 1), ""mmm d, yyyy""),
              TEXT(INDEX(validDates, 2), ""mmm d, yyyy""),
              TEXT(INDEX(validDates, 3), ""mmm d, yyyy"")
            )
          )
        )
      )
    "&amp;"),
    """"
  )
)
"),"")</f>
        <v/>
      </c>
      <c r="BG850" s="65" t="str">
        <f t="shared" si="14"/>
        <v/>
      </c>
      <c r="BH850" s="63"/>
      <c r="BI850" s="64"/>
      <c r="BJ850" s="64"/>
      <c r="BK850" s="64"/>
      <c r="BL850" s="64" t="str">
        <f>IFERROR(__xludf.DUMMYFUNCTION("IF(
  OR($AJ850=""Full Payment"",$AJ850=""P1"",$AJ850=""P2"",$AJ850=""P3""),
  """",
  IF(
    AND(
      NOT(ISBLANK($K850)),
      $Q850=""Standard Booking, P4""
    ),
    LET(
      resDate,   $K850,
      tourDate,  $N850,
      monthCount, DATEDIF(r"&amp;"esDate, tourDate, ""M"") + 1,
      secondDates, ARRAYFORMULA(
        DATE(
          YEAR(resDate),
          MONTH(resDate) + SEQUENCE(monthCount),
          2
        )
      ),
      validDates, FILTER(
        secondDates,
        (secondDates &gt; res"&amp;"Date + 2) *
        (secondDates &lt;= tourDate - 3)
      ),
      IF(
        $AJ850=""P4"",
        IF(
          COUNTA(validDates) &lt; 4,
          """",
          TEXT(
            INDEX(validDates, 4),
            ""mmm d, yyyy""
          )
        ),
"&amp;"        IF(
          COUNTA(validDates) &lt; 4,
          """",
          TEXTJOIN(
            "", "", TRUE,
            TEXT(INDEX(validDates, 1), ""mmm d, yyyy""),
            TEXT(INDEX(validDates, 2), ""mmm d, yyyy""),
            TEXT(INDEX(validDates"&amp;", 3), ""mmm d, yyyy""),
            TEXT(INDEX(validDates, 4), ""mmm d, yyyy"")
          )
        )
      )
    ),
    """"
  )
)
"),"")</f>
        <v/>
      </c>
      <c r="BM850" s="65" t="str">
        <f t="shared" si="15"/>
        <v/>
      </c>
      <c r="BN850" s="66"/>
      <c r="BO850" s="67"/>
      <c r="BP850" s="49" t="b">
        <v>0</v>
      </c>
      <c r="BQ850" s="49" t="b">
        <v>0</v>
      </c>
      <c r="BR850" s="68"/>
      <c r="BS850" s="69"/>
      <c r="BT850" s="70" t="b">
        <v>0</v>
      </c>
      <c r="BU850" s="71"/>
      <c r="BV850" s="72"/>
      <c r="BW850" s="86" t="b">
        <v>0</v>
      </c>
      <c r="BX850" s="87"/>
    </row>
    <row r="851">
      <c r="A851" s="35" t="str">
        <f t="shared" si="1"/>
        <v/>
      </c>
      <c r="B851" s="36" t="str">
        <f t="shared" si="2"/>
        <v/>
      </c>
      <c r="C851" s="36" t="str">
        <f t="array" ref="C851">IF(
  M851="",
  "",
  IFERROR(
    INDEX(
      '{INDEX} Tour Packages'!$A:$ZZ,
      MATCH(
        M851,
        INDEX(
          '{INDEX} Tour Packages'!$A:$ZZ,
          ,
          MATCH("Tour Package Name", '{INDEX} Tour Packages'!$4:$4, 0)
        ),
        0
      ),
      MATCH("Tour Code", '{INDEX} Tour Packages'!$4:$4, 0)
    ),
    "XXX"
  )
)
</f>
        <v/>
      </c>
      <c r="D851" s="36" t="str">
        <f t="shared" si="3"/>
        <v/>
      </c>
      <c r="E851" s="36" t="str">
        <f t="shared" si="4"/>
        <v/>
      </c>
      <c r="F851" s="37" t="str">
        <f t="shared" si="5"/>
        <v/>
      </c>
      <c r="G851" s="89"/>
      <c r="H851" s="89"/>
      <c r="I851" s="90"/>
      <c r="J851" s="40" t="str">
        <f t="shared" si="16"/>
        <v> </v>
      </c>
      <c r="K851" s="91"/>
      <c r="L851" s="55"/>
      <c r="M851" s="55"/>
      <c r="N851" s="91"/>
      <c r="O851" s="43" t="str">
        <f>IFERROR(__xludf.DUMMYFUNCTION("IF(N851="""","""",IFERROR(
  N851 + VALUE(REGEXEXTRACT(P851, ""(\d+)\s+Days"")),
  """"
)
)"),"")</f>
        <v/>
      </c>
      <c r="P851" s="43" t="str">
        <f t="array" ref="P851">IFERROR(
  INDEX(
    INDEX('{INDEX} Tour Packages'!$A:$ZZ, , MATCH(P$3, '{INDEX} Tour Packages'!$4:$4, 0)),
    MATCH(M851, INDEX('{INDEX} Tour Packages'!$A:$ZZ,0, MATCH("Tour Package Name", '{INDEX} Tour Packages'!$4:$4, 0)), 0)
  ),
"")
</f>
        <v/>
      </c>
      <c r="Q851" s="44" t="str">
        <f t="shared" si="7"/>
        <v/>
      </c>
      <c r="R851" s="44" t="str">
        <f>IFERROR(__xludf.DUMMYFUNCTION("IF(OR(ISBLANK(K851), ISBLANK(N851)), """", 
  LET(
    resDate, K851,
    tourDate, N851,
    monthCount, MAX(0, DATEDIF(resDate, tourDate - 3, ""M"") + 1),
    secondDates, ARRAYFORMULA(DATE(YEAR(resDate), MONTH(resDate) + SEQUENCE(monthCount), 2)),
    "&amp;"validDates, FILTER(secondDates, (secondDates &gt; resDate + 2) * (secondDates &lt;= tourDate - 3)),
    IF(ISERROR(validDates), 0, COUNTA(validDates))
  )
)
"),"")</f>
        <v/>
      </c>
      <c r="S851" s="44" t="str">
        <f t="shared" si="8"/>
        <v/>
      </c>
      <c r="T851" s="45" t="str">
        <f t="array" ref="T851">IF(ISBLANK(BO851),IFERROR(
  INDEX(
    INDEX('{INDEX} Payment Terms'!$A:$G, , MATCH(T$3, '{INDEX} Payment Terms'!$4:$4, 0)),
    MATCH(Q851, INDEX('{INDEX} Payment Terms'!$A:$G,0, MATCH("Payment Condition", '{INDEX} Payment Terms'!$4:$4, 0)), 0)
  ),
""),"Cancelled")
</f>
        <v/>
      </c>
      <c r="U851" s="46" t="b">
        <v>0</v>
      </c>
      <c r="V851" s="47" t="str">
        <f>IFERROR(__xludf.DUMMYFUNCTION("IF(OR(L851=""Duo Booking"", L851=""Group Booking""),
IF(U851=FALSE,"""",
    LET(
      bookingType, L851,
      tour, M851,
      mainFirst, H851,
      mainLast, I851,
      mainEmail, G851,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$L$4:L851, bookingType,
          $M$4:M851, tour,
          $H$4:H851, mainFirst,
          $I$4:I851, mainLast,
          $G$4:G851, mainEmail
        ),
        ""000""
      ),
  "&amp;"    baseID &amp; ""-"" &amp; memberNumber
    )
  ),
  """"
)
"),"")</f>
        <v/>
      </c>
      <c r="W851" s="48"/>
      <c r="X851" s="85" t="b">
        <v>0</v>
      </c>
      <c r="Y851" s="85" t="b">
        <v>0</v>
      </c>
      <c r="Z851" s="85" t="b">
        <v>0</v>
      </c>
      <c r="AA851" s="50"/>
      <c r="AB851" s="51"/>
      <c r="AC851" s="85" t="b">
        <v>0</v>
      </c>
      <c r="AD851" s="92"/>
      <c r="AE851" s="88"/>
      <c r="AF851" s="36" t="str">
        <f t="array" ref="AF851">IF(M851="","",INDEX(
      '{INDEX} Tour Packages'!$A:$ZP,
      MATCH($M851, '{INDEX} Tour Packages'!$A:$A, 0),
      MATCH(AF$3, '{INDEX} Tour Packages'!$4:$4, 0)
    ))</f>
        <v/>
      </c>
      <c r="AG851" s="36" t="str">
        <f t="array" ref="AG851">IF(M851="","",INDEX(
      '{INDEX} Tour Packages'!$A:$ZP,
      MATCH($M851, '{INDEX} Tour Packages'!$A:$A, 0),
      MATCH(AG$3, '{INDEX} Tour Packages'!$4:$4, 0)
    ))</f>
        <v/>
      </c>
      <c r="AH851" s="36" t="str">
        <f t="array" ref="AH851">IF(M851="","",INDEX(
      '{INDEX} Tour Packages'!$A:$ZP,
      MATCH($M851, '{INDEX} Tour Packages'!$A:$A, 0),
      MATCH(AH$3, '{INDEX} Tour Packages'!$4:$4, 0)
    ))</f>
        <v/>
      </c>
      <c r="AI851" s="54" t="str">
        <f t="shared" si="9"/>
        <v/>
      </c>
      <c r="AJ851" s="42"/>
      <c r="AK851" s="55"/>
      <c r="AL851" s="46" t="b">
        <v>0</v>
      </c>
      <c r="AM851" s="56"/>
      <c r="AN851" s="57" t="str">
        <f t="shared" si="10"/>
        <v/>
      </c>
      <c r="AO851" s="58" t="str">
        <f t="shared" si="11"/>
        <v/>
      </c>
      <c r="AP851" s="59"/>
      <c r="AQ851" s="60"/>
      <c r="AR851" s="61"/>
      <c r="AS851" s="61"/>
      <c r="AT851" s="61" t="str">
        <f>IFERROR(__xludf.DUMMYFUNCTION("IF( 
  OR($AJ851=""Full Payment"", ISBLANK($K851)),
  """",
  IF(
    OR(
      Q851=""Standard Booking, P1"",
      Q851=""Standard Booking, P2"",
      Q851=""Standard Booking, P3"",
      Q851=""Standard Booking, P4""
    ),
    LET(
      resDate,   $"&amp;"K851,
      tourDate,  $N851,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1" s="62" t="str">
        <f t="shared" si="12"/>
        <v/>
      </c>
      <c r="AV851" s="63"/>
      <c r="AW851" s="64"/>
      <c r="AX851" s="64"/>
      <c r="AY851" s="64"/>
      <c r="AZ851" s="64" t="str">
        <f>IFERROR(__xludf.DUMMYFUNCTION("IF(
  OR($AJ851=""Full Payment"",$AJ851=""P1"", ISBLANK($K851)),
  """",
  IF(
    OR(
      $Q851=""Standard Booking, P2"",
      $Q851=""Standard Booking, P3"",
      $Q851=""Standard Booking, P4""
    ),
    LET(
      resDate,   $K851,
      tourDate,"&amp;"  $N851,
      monthCount, DATEDIF(resDate, tourDate, ""M"") + 1,
      secondDates, ARRAYFORMULA(
        DATE(
          YEAR(resDate),
          MONTH(resDate) + SEQUENCE(monthCount),
          2
        )
      ),
      validDates, FILTER(
        sec"&amp;"ondDates,
        (secondDates &gt; resDate + 2) *
        (secondDates &lt;= tourDate - 3)
      ),
      IF(
        OR($AJ851=""P2"", $AJ851=""P3"", $AJ851=""P4""),
        IF(
          COUNTA(validDates) &lt; 2,
          """",
          TEXT(INDEX(validDates"&amp;", 2), ""mmm d, yyyy"")
        ),
        IF(
          COUNTA(validDates) &lt; 2,
          """",
          TEXTJOIN("", "", TRUE,
            TEXT(INDEX(validDates, 1), ""mmm d, yyyy""),
            TEXT(INDEX(validDates, 2), ""mmm d, yyyy"")
          )
 "&amp;"       )
      )
    ),
    """"
  )
)
"),"")</f>
        <v/>
      </c>
      <c r="BA851" s="65" t="str">
        <f t="shared" si="13"/>
        <v/>
      </c>
      <c r="BB851" s="63"/>
      <c r="BC851" s="64"/>
      <c r="BD851" s="64"/>
      <c r="BE851" s="64"/>
      <c r="BF851" s="64" t="str">
        <f>IFERROR(__xludf.DUMMYFUNCTION("IF(
  OR($AJ851=""Full Payment"",$AJ851=""P1"", $AJ851=""P2""),
  """",
  IF(
    AND(
      NOT(ISBLANK($K851)),
      OR(
        Q851=""Standard Booking, P3"",
        Q851=""Standard Booking, P4""
      )
    ),
    LET(
      resDate,   $K851,
      "&amp;"tourDate,  $N851,
      monthCount, DATEDIF(resDate, tourDate, ""M"") + 1,
      secondDates, ARRAYFORMULA(
        DATE(
          YEAR(resDate),
          MONTH(resDate) + SEQUENCE(monthCount),
          2
        )
      ),
      validDates, FILTER(
  "&amp;"      secondDates,
        (secondDates &gt; resDate + 2) *
        (secondDates &lt;= tourDate - 3)
      ),
      IF(
        $AJ851=""P4"",
        IF(
          COUNTA(validDates) &lt; 3,
          """",
          TEXT(INDEX(validDates, 3), ""mmm d, yyyy"")
  "&amp;"      ),
        IF(
          $AJ851=""P3"",
          IF(
            COUNTA(validDates) &lt; 3,
            """",
            TEXT(INDEX(validDates, 3), ""mmm d, yyyy"")
          ),
          IF(
            COUNTA(validDates) &lt; 3,
            """",
    "&amp;"        TEXTJOIN("", "", TRUE,
              TEXT(INDEX(validDates, 1), ""mmm d, yyyy""),
              TEXT(INDEX(validDates, 2), ""mmm d, yyyy""),
              TEXT(INDEX(validDates, 3), ""mmm d, yyyy"")
            )
          )
        )
      )
    "&amp;"),
    """"
  )
)
"),"")</f>
        <v/>
      </c>
      <c r="BG851" s="65" t="str">
        <f t="shared" si="14"/>
        <v/>
      </c>
      <c r="BH851" s="63"/>
      <c r="BI851" s="64"/>
      <c r="BJ851" s="64"/>
      <c r="BK851" s="64"/>
      <c r="BL851" s="64" t="str">
        <f>IFERROR(__xludf.DUMMYFUNCTION("IF(
  OR($AJ851=""Full Payment"",$AJ851=""P1"",$AJ851=""P2"",$AJ851=""P3""),
  """",
  IF(
    AND(
      NOT(ISBLANK($K851)),
      $Q851=""Standard Booking, P4""
    ),
    LET(
      resDate,   $K851,
      tourDate,  $N851,
      monthCount, DATEDIF(r"&amp;"esDate, tourDate, ""M"") + 1,
      secondDates, ARRAYFORMULA(
        DATE(
          YEAR(resDate),
          MONTH(resDate) + SEQUENCE(monthCount),
          2
        )
      ),
      validDates, FILTER(
        secondDates,
        (secondDates &gt; res"&amp;"Date + 2) *
        (secondDates &lt;= tourDate - 3)
      ),
      IF(
        $AJ851=""P4"",
        IF(
          COUNTA(validDates) &lt; 4,
          """",
          TEXT(
            INDEX(validDates, 4),
            ""mmm d, yyyy""
          )
        ),
"&amp;"        IF(
          COUNTA(validDates) &lt; 4,
          """",
          TEXTJOIN(
            "", "", TRUE,
            TEXT(INDEX(validDates, 1), ""mmm d, yyyy""),
            TEXT(INDEX(validDates, 2), ""mmm d, yyyy""),
            TEXT(INDEX(validDates"&amp;", 3), ""mmm d, yyyy""),
            TEXT(INDEX(validDates, 4), ""mmm d, yyyy"")
          )
        )
      )
    ),
    """"
  )
)
"),"")</f>
        <v/>
      </c>
      <c r="BM851" s="65" t="str">
        <f t="shared" si="15"/>
        <v/>
      </c>
      <c r="BN851" s="66"/>
      <c r="BO851" s="67"/>
      <c r="BP851" s="49" t="b">
        <v>0</v>
      </c>
      <c r="BQ851" s="49" t="b">
        <v>0</v>
      </c>
      <c r="BR851" s="68"/>
      <c r="BS851" s="69"/>
      <c r="BT851" s="70" t="b">
        <v>0</v>
      </c>
      <c r="BU851" s="71"/>
      <c r="BV851" s="72"/>
      <c r="BW851" s="86" t="b">
        <v>0</v>
      </c>
      <c r="BX851" s="87"/>
    </row>
    <row r="852">
      <c r="A852" s="35" t="str">
        <f t="shared" si="1"/>
        <v/>
      </c>
      <c r="B852" s="36" t="str">
        <f t="shared" si="2"/>
        <v/>
      </c>
      <c r="C852" s="36" t="str">
        <f t="array" ref="C852">IF(
  M852="",
  "",
  IFERROR(
    INDEX(
      '{INDEX} Tour Packages'!$A:$ZZ,
      MATCH(
        M852,
        INDEX(
          '{INDEX} Tour Packages'!$A:$ZZ,
          ,
          MATCH("Tour Package Name", '{INDEX} Tour Packages'!$4:$4, 0)
        ),
        0
      ),
      MATCH("Tour Code", '{INDEX} Tour Packages'!$4:$4, 0)
    ),
    "XXX"
  )
)
</f>
        <v/>
      </c>
      <c r="D852" s="36" t="str">
        <f t="shared" si="3"/>
        <v/>
      </c>
      <c r="E852" s="36" t="str">
        <f t="shared" si="4"/>
        <v/>
      </c>
      <c r="F852" s="37" t="str">
        <f t="shared" si="5"/>
        <v/>
      </c>
      <c r="G852" s="89"/>
      <c r="H852" s="89"/>
      <c r="I852" s="90"/>
      <c r="J852" s="40" t="str">
        <f t="shared" si="16"/>
        <v> </v>
      </c>
      <c r="K852" s="91"/>
      <c r="L852" s="55"/>
      <c r="M852" s="55"/>
      <c r="N852" s="91"/>
      <c r="O852" s="43" t="str">
        <f>IFERROR(__xludf.DUMMYFUNCTION("IF(N852="""","""",IFERROR(
  N852 + VALUE(REGEXEXTRACT(P852, ""(\d+)\s+Days"")),
  """"
)
)"),"")</f>
        <v/>
      </c>
      <c r="P852" s="43" t="str">
        <f t="array" ref="P852">IFERROR(
  INDEX(
    INDEX('{INDEX} Tour Packages'!$A:$ZZ, , MATCH(P$3, '{INDEX} Tour Packages'!$4:$4, 0)),
    MATCH(M852, INDEX('{INDEX} Tour Packages'!$A:$ZZ,0, MATCH("Tour Package Name", '{INDEX} Tour Packages'!$4:$4, 0)), 0)
  ),
"")
</f>
        <v/>
      </c>
      <c r="Q852" s="44" t="str">
        <f t="shared" si="7"/>
        <v/>
      </c>
      <c r="R852" s="44" t="str">
        <f>IFERROR(__xludf.DUMMYFUNCTION("IF(OR(ISBLANK(K852), ISBLANK(N852)), """", 
  LET(
    resDate, K852,
    tourDate, N852,
    monthCount, MAX(0, DATEDIF(resDate, tourDate - 3, ""M"") + 1),
    secondDates, ARRAYFORMULA(DATE(YEAR(resDate), MONTH(resDate) + SEQUENCE(monthCount), 2)),
    "&amp;"validDates, FILTER(secondDates, (secondDates &gt; resDate + 2) * (secondDates &lt;= tourDate - 3)),
    IF(ISERROR(validDates), 0, COUNTA(validDates))
  )
)
"),"")</f>
        <v/>
      </c>
      <c r="S852" s="44" t="str">
        <f t="shared" si="8"/>
        <v/>
      </c>
      <c r="T852" s="45" t="str">
        <f t="array" ref="T852">IF(ISBLANK(BO852),IFERROR(
  INDEX(
    INDEX('{INDEX} Payment Terms'!$A:$G, , MATCH(T$3, '{INDEX} Payment Terms'!$4:$4, 0)),
    MATCH(Q852, INDEX('{INDEX} Payment Terms'!$A:$G,0, MATCH("Payment Condition", '{INDEX} Payment Terms'!$4:$4, 0)), 0)
  ),
""),"Cancelled")
</f>
        <v/>
      </c>
      <c r="U852" s="46" t="b">
        <v>0</v>
      </c>
      <c r="V852" s="47" t="str">
        <f>IFERROR(__xludf.DUMMYFUNCTION("IF(OR(L852=""Duo Booking"", L852=""Group Booking""),
IF(U852=FALSE,"""",
    LET(
      bookingType, L852,
      tour, M852,
      mainFirst, H852,
      mainLast, I852,
      mainEmail, G852,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$L$4:L852, bookingType,
          $M$4:M852, tour,
          $H$4:H852, mainFirst,
          $I$4:I852, mainLast,
          $G$4:G852, mainEmail
        ),
        ""000""
      ),
  "&amp;"    baseID &amp; ""-"" &amp; memberNumber
    )
  ),
  """"
)
"),"")</f>
        <v/>
      </c>
      <c r="W852" s="48"/>
      <c r="X852" s="85" t="b">
        <v>0</v>
      </c>
      <c r="Y852" s="85" t="b">
        <v>0</v>
      </c>
      <c r="Z852" s="85" t="b">
        <v>0</v>
      </c>
      <c r="AA852" s="50"/>
      <c r="AB852" s="51"/>
      <c r="AC852" s="85" t="b">
        <v>0</v>
      </c>
      <c r="AD852" s="92"/>
      <c r="AE852" s="88"/>
      <c r="AF852" s="36" t="str">
        <f t="array" ref="AF852">IF(M852="","",INDEX(
      '{INDEX} Tour Packages'!$A:$ZP,
      MATCH($M852, '{INDEX} Tour Packages'!$A:$A, 0),
      MATCH(AF$3, '{INDEX} Tour Packages'!$4:$4, 0)
    ))</f>
        <v/>
      </c>
      <c r="AG852" s="36" t="str">
        <f t="array" ref="AG852">IF(M852="","",INDEX(
      '{INDEX} Tour Packages'!$A:$ZP,
      MATCH($M852, '{INDEX} Tour Packages'!$A:$A, 0),
      MATCH(AG$3, '{INDEX} Tour Packages'!$4:$4, 0)
    ))</f>
        <v/>
      </c>
      <c r="AH852" s="36" t="str">
        <f t="array" ref="AH852">IF(M852="","",INDEX(
      '{INDEX} Tour Packages'!$A:$ZP,
      MATCH($M852, '{INDEX} Tour Packages'!$A:$A, 0),
      MATCH(AH$3, '{INDEX} Tour Packages'!$4:$4, 0)
    ))</f>
        <v/>
      </c>
      <c r="AI852" s="54" t="str">
        <f t="shared" si="9"/>
        <v/>
      </c>
      <c r="AJ852" s="42"/>
      <c r="AK852" s="55"/>
      <c r="AL852" s="46" t="b">
        <v>0</v>
      </c>
      <c r="AM852" s="56"/>
      <c r="AN852" s="57" t="str">
        <f t="shared" si="10"/>
        <v/>
      </c>
      <c r="AO852" s="58" t="str">
        <f t="shared" si="11"/>
        <v/>
      </c>
      <c r="AP852" s="59"/>
      <c r="AQ852" s="60"/>
      <c r="AR852" s="61"/>
      <c r="AS852" s="61"/>
      <c r="AT852" s="61" t="str">
        <f>IFERROR(__xludf.DUMMYFUNCTION("IF( 
  OR($AJ852=""Full Payment"", ISBLANK($K852)),
  """",
  IF(
    OR(
      Q852=""Standard Booking, P1"",
      Q852=""Standard Booking, P2"",
      Q852=""Standard Booking, P3"",
      Q852=""Standard Booking, P4""
    ),
    LET(
      resDate,   $"&amp;"K852,
      tourDate,  $N852,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2" s="62" t="str">
        <f t="shared" si="12"/>
        <v/>
      </c>
      <c r="AV852" s="63"/>
      <c r="AW852" s="64"/>
      <c r="AX852" s="64"/>
      <c r="AY852" s="64"/>
      <c r="AZ852" s="64" t="str">
        <f>IFERROR(__xludf.DUMMYFUNCTION("IF(
  OR($AJ852=""Full Payment"",$AJ852=""P1"", ISBLANK($K852)),
  """",
  IF(
    OR(
      $Q852=""Standard Booking, P2"",
      $Q852=""Standard Booking, P3"",
      $Q852=""Standard Booking, P4""
    ),
    LET(
      resDate,   $K852,
      tourDate,"&amp;"  $N852,
      monthCount, DATEDIF(resDate, tourDate, ""M"") + 1,
      secondDates, ARRAYFORMULA(
        DATE(
          YEAR(resDate),
          MONTH(resDate) + SEQUENCE(monthCount),
          2
        )
      ),
      validDates, FILTER(
        sec"&amp;"ondDates,
        (secondDates &gt; resDate + 2) *
        (secondDates &lt;= tourDate - 3)
      ),
      IF(
        OR($AJ852=""P2"", $AJ852=""P3"", $AJ852=""P4""),
        IF(
          COUNTA(validDates) &lt; 2,
          """",
          TEXT(INDEX(validDates"&amp;", 2), ""mmm d, yyyy"")
        ),
        IF(
          COUNTA(validDates) &lt; 2,
          """",
          TEXTJOIN("", "", TRUE,
            TEXT(INDEX(validDates, 1), ""mmm d, yyyy""),
            TEXT(INDEX(validDates, 2), ""mmm d, yyyy"")
          )
 "&amp;"       )
      )
    ),
    """"
  )
)
"),"")</f>
        <v/>
      </c>
      <c r="BA852" s="65" t="str">
        <f t="shared" si="13"/>
        <v/>
      </c>
      <c r="BB852" s="63"/>
      <c r="BC852" s="64"/>
      <c r="BD852" s="64"/>
      <c r="BE852" s="64"/>
      <c r="BF852" s="64" t="str">
        <f>IFERROR(__xludf.DUMMYFUNCTION("IF(
  OR($AJ852=""Full Payment"",$AJ852=""P1"", $AJ852=""P2""),
  """",
  IF(
    AND(
      NOT(ISBLANK($K852)),
      OR(
        Q852=""Standard Booking, P3"",
        Q852=""Standard Booking, P4""
      )
    ),
    LET(
      resDate,   $K852,
      "&amp;"tourDate,  $N852,
      monthCount, DATEDIF(resDate, tourDate, ""M"") + 1,
      secondDates, ARRAYFORMULA(
        DATE(
          YEAR(resDate),
          MONTH(resDate) + SEQUENCE(monthCount),
          2
        )
      ),
      validDates, FILTER(
  "&amp;"      secondDates,
        (secondDates &gt; resDate + 2) *
        (secondDates &lt;= tourDate - 3)
      ),
      IF(
        $AJ852=""P4"",
        IF(
          COUNTA(validDates) &lt; 3,
          """",
          TEXT(INDEX(validDates, 3), ""mmm d, yyyy"")
  "&amp;"      ),
        IF(
          $AJ852=""P3"",
          IF(
            COUNTA(validDates) &lt; 3,
            """",
            TEXT(INDEX(validDates, 3), ""mmm d, yyyy"")
          ),
          IF(
            COUNTA(validDates) &lt; 3,
            """",
    "&amp;"        TEXTJOIN("", "", TRUE,
              TEXT(INDEX(validDates, 1), ""mmm d, yyyy""),
              TEXT(INDEX(validDates, 2), ""mmm d, yyyy""),
              TEXT(INDEX(validDates, 3), ""mmm d, yyyy"")
            )
          )
        )
      )
    "&amp;"),
    """"
  )
)
"),"")</f>
        <v/>
      </c>
      <c r="BG852" s="65" t="str">
        <f t="shared" si="14"/>
        <v/>
      </c>
      <c r="BH852" s="63"/>
      <c r="BI852" s="64"/>
      <c r="BJ852" s="64"/>
      <c r="BK852" s="64"/>
      <c r="BL852" s="64" t="str">
        <f>IFERROR(__xludf.DUMMYFUNCTION("IF(
  OR($AJ852=""Full Payment"",$AJ852=""P1"",$AJ852=""P2"",$AJ852=""P3""),
  """",
  IF(
    AND(
      NOT(ISBLANK($K852)),
      $Q852=""Standard Booking, P4""
    ),
    LET(
      resDate,   $K852,
      tourDate,  $N852,
      monthCount, DATEDIF(r"&amp;"esDate, tourDate, ""M"") + 1,
      secondDates, ARRAYFORMULA(
        DATE(
          YEAR(resDate),
          MONTH(resDate) + SEQUENCE(monthCount),
          2
        )
      ),
      validDates, FILTER(
        secondDates,
        (secondDates &gt; res"&amp;"Date + 2) *
        (secondDates &lt;= tourDate - 3)
      ),
      IF(
        $AJ852=""P4"",
        IF(
          COUNTA(validDates) &lt; 4,
          """",
          TEXT(
            INDEX(validDates, 4),
            ""mmm d, yyyy""
          )
        ),
"&amp;"        IF(
          COUNTA(validDates) &lt; 4,
          """",
          TEXTJOIN(
            "", "", TRUE,
            TEXT(INDEX(validDates, 1), ""mmm d, yyyy""),
            TEXT(INDEX(validDates, 2), ""mmm d, yyyy""),
            TEXT(INDEX(validDates"&amp;", 3), ""mmm d, yyyy""),
            TEXT(INDEX(validDates, 4), ""mmm d, yyyy"")
          )
        )
      )
    ),
    """"
  )
)
"),"")</f>
        <v/>
      </c>
      <c r="BM852" s="65" t="str">
        <f t="shared" si="15"/>
        <v/>
      </c>
      <c r="BN852" s="66"/>
      <c r="BO852" s="67"/>
      <c r="BP852" s="49" t="b">
        <v>0</v>
      </c>
      <c r="BQ852" s="49" t="b">
        <v>0</v>
      </c>
      <c r="BR852" s="68"/>
      <c r="BS852" s="69"/>
      <c r="BT852" s="70" t="b">
        <v>0</v>
      </c>
      <c r="BU852" s="71"/>
      <c r="BV852" s="72"/>
      <c r="BW852" s="86" t="b">
        <v>0</v>
      </c>
      <c r="BX852" s="87"/>
    </row>
    <row r="853">
      <c r="A853" s="35" t="str">
        <f t="shared" si="1"/>
        <v/>
      </c>
      <c r="B853" s="36" t="str">
        <f t="shared" si="2"/>
        <v/>
      </c>
      <c r="C853" s="36" t="str">
        <f t="array" ref="C853">IF(
  M853="",
  "",
  IFERROR(
    INDEX(
      '{INDEX} Tour Packages'!$A:$ZZ,
      MATCH(
        M853,
        INDEX(
          '{INDEX} Tour Packages'!$A:$ZZ,
          ,
          MATCH("Tour Package Name", '{INDEX} Tour Packages'!$4:$4, 0)
        ),
        0
      ),
      MATCH("Tour Code", '{INDEX} Tour Packages'!$4:$4, 0)
    ),
    "XXX"
  )
)
</f>
        <v/>
      </c>
      <c r="D853" s="36" t="str">
        <f t="shared" si="3"/>
        <v/>
      </c>
      <c r="E853" s="36" t="str">
        <f t="shared" si="4"/>
        <v/>
      </c>
      <c r="F853" s="37" t="str">
        <f t="shared" si="5"/>
        <v/>
      </c>
      <c r="G853" s="89"/>
      <c r="H853" s="89"/>
      <c r="I853" s="90"/>
      <c r="J853" s="40" t="str">
        <f t="shared" si="16"/>
        <v> </v>
      </c>
      <c r="K853" s="91"/>
      <c r="L853" s="55"/>
      <c r="M853" s="55"/>
      <c r="N853" s="91"/>
      <c r="O853" s="43" t="str">
        <f>IFERROR(__xludf.DUMMYFUNCTION("IF(N853="""","""",IFERROR(
  N853 + VALUE(REGEXEXTRACT(P853, ""(\d+)\s+Days"")),
  """"
)
)"),"")</f>
        <v/>
      </c>
      <c r="P853" s="43" t="str">
        <f t="array" ref="P853">IFERROR(
  INDEX(
    INDEX('{INDEX} Tour Packages'!$A:$ZZ, , MATCH(P$3, '{INDEX} Tour Packages'!$4:$4, 0)),
    MATCH(M853, INDEX('{INDEX} Tour Packages'!$A:$ZZ,0, MATCH("Tour Package Name", '{INDEX} Tour Packages'!$4:$4, 0)), 0)
  ),
"")
</f>
        <v/>
      </c>
      <c r="Q853" s="44" t="str">
        <f t="shared" si="7"/>
        <v/>
      </c>
      <c r="R853" s="44" t="str">
        <f>IFERROR(__xludf.DUMMYFUNCTION("IF(OR(ISBLANK(K853), ISBLANK(N853)), """", 
  LET(
    resDate, K853,
    tourDate, N853,
    monthCount, MAX(0, DATEDIF(resDate, tourDate - 3, ""M"") + 1),
    secondDates, ARRAYFORMULA(DATE(YEAR(resDate), MONTH(resDate) + SEQUENCE(monthCount), 2)),
    "&amp;"validDates, FILTER(secondDates, (secondDates &gt; resDate + 2) * (secondDates &lt;= tourDate - 3)),
    IF(ISERROR(validDates), 0, COUNTA(validDates))
  )
)
"),"")</f>
        <v/>
      </c>
      <c r="S853" s="44" t="str">
        <f t="shared" si="8"/>
        <v/>
      </c>
      <c r="T853" s="45" t="str">
        <f t="array" ref="T853">IF(ISBLANK(BO853),IFERROR(
  INDEX(
    INDEX('{INDEX} Payment Terms'!$A:$G, , MATCH(T$3, '{INDEX} Payment Terms'!$4:$4, 0)),
    MATCH(Q853, INDEX('{INDEX} Payment Terms'!$A:$G,0, MATCH("Payment Condition", '{INDEX} Payment Terms'!$4:$4, 0)), 0)
  ),
""),"Cancelled")
</f>
        <v/>
      </c>
      <c r="U853" s="46" t="b">
        <v>0</v>
      </c>
      <c r="V853" s="47" t="str">
        <f>IFERROR(__xludf.DUMMYFUNCTION("IF(OR(L853=""Duo Booking"", L853=""Group Booking""),
IF(U853=FALSE,"""",
    LET(
      bookingType, L853,
      tour, M853,
      mainFirst, H853,
      mainLast, I853,
      mainEmail, G853,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$L$4:L853, bookingType,
          $M$4:M853, tour,
          $H$4:H853, mainFirst,
          $I$4:I853, mainLast,
          $G$4:G853, mainEmail
        ),
        ""000""
      ),
  "&amp;"    baseID &amp; ""-"" &amp; memberNumber
    )
  ),
  """"
)
"),"")</f>
        <v/>
      </c>
      <c r="W853" s="48"/>
      <c r="X853" s="85" t="b">
        <v>0</v>
      </c>
      <c r="Y853" s="85" t="b">
        <v>0</v>
      </c>
      <c r="Z853" s="85" t="b">
        <v>0</v>
      </c>
      <c r="AA853" s="50"/>
      <c r="AB853" s="51"/>
      <c r="AC853" s="85" t="b">
        <v>0</v>
      </c>
      <c r="AD853" s="92"/>
      <c r="AE853" s="88"/>
      <c r="AF853" s="36" t="str">
        <f t="array" ref="AF853">IF(M853="","",INDEX(
      '{INDEX} Tour Packages'!$A:$ZP,
      MATCH($M853, '{INDEX} Tour Packages'!$A:$A, 0),
      MATCH(AF$3, '{INDEX} Tour Packages'!$4:$4, 0)
    ))</f>
        <v/>
      </c>
      <c r="AG853" s="36" t="str">
        <f t="array" ref="AG853">IF(M853="","",INDEX(
      '{INDEX} Tour Packages'!$A:$ZP,
      MATCH($M853, '{INDEX} Tour Packages'!$A:$A, 0),
      MATCH(AG$3, '{INDEX} Tour Packages'!$4:$4, 0)
    ))</f>
        <v/>
      </c>
      <c r="AH853" s="36" t="str">
        <f t="array" ref="AH853">IF(M853="","",INDEX(
      '{INDEX} Tour Packages'!$A:$ZP,
      MATCH($M853, '{INDEX} Tour Packages'!$A:$A, 0),
      MATCH(AH$3, '{INDEX} Tour Packages'!$4:$4, 0)
    ))</f>
        <v/>
      </c>
      <c r="AI853" s="54" t="str">
        <f t="shared" si="9"/>
        <v/>
      </c>
      <c r="AJ853" s="42"/>
      <c r="AK853" s="55"/>
      <c r="AL853" s="46" t="b">
        <v>0</v>
      </c>
      <c r="AM853" s="56"/>
      <c r="AN853" s="57" t="str">
        <f t="shared" si="10"/>
        <v/>
      </c>
      <c r="AO853" s="58" t="str">
        <f t="shared" si="11"/>
        <v/>
      </c>
      <c r="AP853" s="59"/>
      <c r="AQ853" s="60"/>
      <c r="AR853" s="61"/>
      <c r="AS853" s="61"/>
      <c r="AT853" s="61" t="str">
        <f>IFERROR(__xludf.DUMMYFUNCTION("IF( 
  OR($AJ853=""Full Payment"", ISBLANK($K853)),
  """",
  IF(
    OR(
      Q853=""Standard Booking, P1"",
      Q853=""Standard Booking, P2"",
      Q853=""Standard Booking, P3"",
      Q853=""Standard Booking, P4""
    ),
    LET(
      resDate,   $"&amp;"K853,
      tourDate,  $N853,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3" s="62" t="str">
        <f t="shared" si="12"/>
        <v/>
      </c>
      <c r="AV853" s="63"/>
      <c r="AW853" s="64"/>
      <c r="AX853" s="64"/>
      <c r="AY853" s="64"/>
      <c r="AZ853" s="64" t="str">
        <f>IFERROR(__xludf.DUMMYFUNCTION("IF(
  OR($AJ853=""Full Payment"",$AJ853=""P1"", ISBLANK($K853)),
  """",
  IF(
    OR(
      $Q853=""Standard Booking, P2"",
      $Q853=""Standard Booking, P3"",
      $Q853=""Standard Booking, P4""
    ),
    LET(
      resDate,   $K853,
      tourDate,"&amp;"  $N853,
      monthCount, DATEDIF(resDate, tourDate, ""M"") + 1,
      secondDates, ARRAYFORMULA(
        DATE(
          YEAR(resDate),
          MONTH(resDate) + SEQUENCE(monthCount),
          2
        )
      ),
      validDates, FILTER(
        sec"&amp;"ondDates,
        (secondDates &gt; resDate + 2) *
        (secondDates &lt;= tourDate - 3)
      ),
      IF(
        OR($AJ853=""P2"", $AJ853=""P3"", $AJ853=""P4""),
        IF(
          COUNTA(validDates) &lt; 2,
          """",
          TEXT(INDEX(validDates"&amp;", 2), ""mmm d, yyyy"")
        ),
        IF(
          COUNTA(validDates) &lt; 2,
          """",
          TEXTJOIN("", "", TRUE,
            TEXT(INDEX(validDates, 1), ""mmm d, yyyy""),
            TEXT(INDEX(validDates, 2), ""mmm d, yyyy"")
          )
 "&amp;"       )
      )
    ),
    """"
  )
)
"),"")</f>
        <v/>
      </c>
      <c r="BA853" s="65" t="str">
        <f t="shared" si="13"/>
        <v/>
      </c>
      <c r="BB853" s="63"/>
      <c r="BC853" s="64"/>
      <c r="BD853" s="64"/>
      <c r="BE853" s="64"/>
      <c r="BF853" s="64" t="str">
        <f>IFERROR(__xludf.DUMMYFUNCTION("IF(
  OR($AJ853=""Full Payment"",$AJ853=""P1"", $AJ853=""P2""),
  """",
  IF(
    AND(
      NOT(ISBLANK($K853)),
      OR(
        Q853=""Standard Booking, P3"",
        Q853=""Standard Booking, P4""
      )
    ),
    LET(
      resDate,   $K853,
      "&amp;"tourDate,  $N853,
      monthCount, DATEDIF(resDate, tourDate, ""M"") + 1,
      secondDates, ARRAYFORMULA(
        DATE(
          YEAR(resDate),
          MONTH(resDate) + SEQUENCE(monthCount),
          2
        )
      ),
      validDates, FILTER(
  "&amp;"      secondDates,
        (secondDates &gt; resDate + 2) *
        (secondDates &lt;= tourDate - 3)
      ),
      IF(
        $AJ853=""P4"",
        IF(
          COUNTA(validDates) &lt; 3,
          """",
          TEXT(INDEX(validDates, 3), ""mmm d, yyyy"")
  "&amp;"      ),
        IF(
          $AJ853=""P3"",
          IF(
            COUNTA(validDates) &lt; 3,
            """",
            TEXT(INDEX(validDates, 3), ""mmm d, yyyy"")
          ),
          IF(
            COUNTA(validDates) &lt; 3,
            """",
    "&amp;"        TEXTJOIN("", "", TRUE,
              TEXT(INDEX(validDates, 1), ""mmm d, yyyy""),
              TEXT(INDEX(validDates, 2), ""mmm d, yyyy""),
              TEXT(INDEX(validDates, 3), ""mmm d, yyyy"")
            )
          )
        )
      )
    "&amp;"),
    """"
  )
)
"),"")</f>
        <v/>
      </c>
      <c r="BG853" s="65" t="str">
        <f t="shared" si="14"/>
        <v/>
      </c>
      <c r="BH853" s="63"/>
      <c r="BI853" s="64"/>
      <c r="BJ853" s="64"/>
      <c r="BK853" s="64"/>
      <c r="BL853" s="64" t="str">
        <f>IFERROR(__xludf.DUMMYFUNCTION("IF(
  OR($AJ853=""Full Payment"",$AJ853=""P1"",$AJ853=""P2"",$AJ853=""P3""),
  """",
  IF(
    AND(
      NOT(ISBLANK($K853)),
      $Q853=""Standard Booking, P4""
    ),
    LET(
      resDate,   $K853,
      tourDate,  $N853,
      monthCount, DATEDIF(r"&amp;"esDate, tourDate, ""M"") + 1,
      secondDates, ARRAYFORMULA(
        DATE(
          YEAR(resDate),
          MONTH(resDate) + SEQUENCE(monthCount),
          2
        )
      ),
      validDates, FILTER(
        secondDates,
        (secondDates &gt; res"&amp;"Date + 2) *
        (secondDates &lt;= tourDate - 3)
      ),
      IF(
        $AJ853=""P4"",
        IF(
          COUNTA(validDates) &lt; 4,
          """",
          TEXT(
            INDEX(validDates, 4),
            ""mmm d, yyyy""
          )
        ),
"&amp;"        IF(
          COUNTA(validDates) &lt; 4,
          """",
          TEXTJOIN(
            "", "", TRUE,
            TEXT(INDEX(validDates, 1), ""mmm d, yyyy""),
            TEXT(INDEX(validDates, 2), ""mmm d, yyyy""),
            TEXT(INDEX(validDates"&amp;", 3), ""mmm d, yyyy""),
            TEXT(INDEX(validDates, 4), ""mmm d, yyyy"")
          )
        )
      )
    ),
    """"
  )
)
"),"")</f>
        <v/>
      </c>
      <c r="BM853" s="65" t="str">
        <f t="shared" si="15"/>
        <v/>
      </c>
      <c r="BN853" s="66"/>
      <c r="BO853" s="67"/>
      <c r="BP853" s="49" t="b">
        <v>0</v>
      </c>
      <c r="BQ853" s="49" t="b">
        <v>0</v>
      </c>
      <c r="BR853" s="68"/>
      <c r="BS853" s="69"/>
      <c r="BT853" s="70" t="b">
        <v>0</v>
      </c>
      <c r="BU853" s="71"/>
      <c r="BV853" s="72"/>
      <c r="BW853" s="86" t="b">
        <v>0</v>
      </c>
      <c r="BX853" s="87"/>
    </row>
    <row r="854">
      <c r="A854" s="35" t="str">
        <f t="shared" si="1"/>
        <v/>
      </c>
      <c r="B854" s="36" t="str">
        <f t="shared" si="2"/>
        <v/>
      </c>
      <c r="C854" s="36" t="str">
        <f t="array" ref="C854">IF(
  M854="",
  "",
  IFERROR(
    INDEX(
      '{INDEX} Tour Packages'!$A:$ZZ,
      MATCH(
        M854,
        INDEX(
          '{INDEX} Tour Packages'!$A:$ZZ,
          ,
          MATCH("Tour Package Name", '{INDEX} Tour Packages'!$4:$4, 0)
        ),
        0
      ),
      MATCH("Tour Code", '{INDEX} Tour Packages'!$4:$4, 0)
    ),
    "XXX"
  )
)
</f>
        <v/>
      </c>
      <c r="D854" s="36" t="str">
        <f t="shared" si="3"/>
        <v/>
      </c>
      <c r="E854" s="36" t="str">
        <f t="shared" si="4"/>
        <v/>
      </c>
      <c r="F854" s="37" t="str">
        <f t="shared" si="5"/>
        <v/>
      </c>
      <c r="G854" s="89"/>
      <c r="H854" s="89"/>
      <c r="I854" s="90"/>
      <c r="J854" s="40" t="str">
        <f t="shared" si="16"/>
        <v> </v>
      </c>
      <c r="K854" s="91"/>
      <c r="L854" s="55"/>
      <c r="M854" s="55"/>
      <c r="N854" s="91"/>
      <c r="O854" s="43" t="str">
        <f>IFERROR(__xludf.DUMMYFUNCTION("IF(N854="""","""",IFERROR(
  N854 + VALUE(REGEXEXTRACT(P854, ""(\d+)\s+Days"")),
  """"
)
)"),"")</f>
        <v/>
      </c>
      <c r="P854" s="43" t="str">
        <f t="array" ref="P854">IFERROR(
  INDEX(
    INDEX('{INDEX} Tour Packages'!$A:$ZZ, , MATCH(P$3, '{INDEX} Tour Packages'!$4:$4, 0)),
    MATCH(M854, INDEX('{INDEX} Tour Packages'!$A:$ZZ,0, MATCH("Tour Package Name", '{INDEX} Tour Packages'!$4:$4, 0)), 0)
  ),
"")
</f>
        <v/>
      </c>
      <c r="Q854" s="44" t="str">
        <f t="shared" si="7"/>
        <v/>
      </c>
      <c r="R854" s="44" t="str">
        <f>IFERROR(__xludf.DUMMYFUNCTION("IF(OR(ISBLANK(K854), ISBLANK(N854)), """", 
  LET(
    resDate, K854,
    tourDate, N854,
    monthCount, MAX(0, DATEDIF(resDate, tourDate - 3, ""M"") + 1),
    secondDates, ARRAYFORMULA(DATE(YEAR(resDate), MONTH(resDate) + SEQUENCE(monthCount), 2)),
    "&amp;"validDates, FILTER(secondDates, (secondDates &gt; resDate + 2) * (secondDates &lt;= tourDate - 3)),
    IF(ISERROR(validDates), 0, COUNTA(validDates))
  )
)
"),"")</f>
        <v/>
      </c>
      <c r="S854" s="44" t="str">
        <f t="shared" si="8"/>
        <v/>
      </c>
      <c r="T854" s="45" t="str">
        <f t="array" ref="T854">IF(ISBLANK(BO854),IFERROR(
  INDEX(
    INDEX('{INDEX} Payment Terms'!$A:$G, , MATCH(T$3, '{INDEX} Payment Terms'!$4:$4, 0)),
    MATCH(Q854, INDEX('{INDEX} Payment Terms'!$A:$G,0, MATCH("Payment Condition", '{INDEX} Payment Terms'!$4:$4, 0)), 0)
  ),
""),"Cancelled")
</f>
        <v/>
      </c>
      <c r="U854" s="46" t="b">
        <v>0</v>
      </c>
      <c r="V854" s="47" t="str">
        <f>IFERROR(__xludf.DUMMYFUNCTION("IF(OR(L854=""Duo Booking"", L854=""Group Booking""),
IF(U854=FALSE,"""",
    LET(
      bookingType, L854,
      tour, M854,
      mainFirst, H854,
      mainLast, I854,
      mainEmail, G854,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$L$4:L854, bookingType,
          $M$4:M854, tour,
          $H$4:H854, mainFirst,
          $I$4:I854, mainLast,
          $G$4:G854, mainEmail
        ),
        ""000""
      ),
  "&amp;"    baseID &amp; ""-"" &amp; memberNumber
    )
  ),
  """"
)
"),"")</f>
        <v/>
      </c>
      <c r="W854" s="48"/>
      <c r="X854" s="85" t="b">
        <v>0</v>
      </c>
      <c r="Y854" s="85" t="b">
        <v>0</v>
      </c>
      <c r="Z854" s="85" t="b">
        <v>0</v>
      </c>
      <c r="AA854" s="50"/>
      <c r="AB854" s="51"/>
      <c r="AC854" s="85" t="b">
        <v>0</v>
      </c>
      <c r="AD854" s="92"/>
      <c r="AE854" s="88"/>
      <c r="AF854" s="36" t="str">
        <f t="array" ref="AF854">IF(M854="","",INDEX(
      '{INDEX} Tour Packages'!$A:$ZP,
      MATCH($M854, '{INDEX} Tour Packages'!$A:$A, 0),
      MATCH(AF$3, '{INDEX} Tour Packages'!$4:$4, 0)
    ))</f>
        <v/>
      </c>
      <c r="AG854" s="36" t="str">
        <f t="array" ref="AG854">IF(M854="","",INDEX(
      '{INDEX} Tour Packages'!$A:$ZP,
      MATCH($M854, '{INDEX} Tour Packages'!$A:$A, 0),
      MATCH(AG$3, '{INDEX} Tour Packages'!$4:$4, 0)
    ))</f>
        <v/>
      </c>
      <c r="AH854" s="36" t="str">
        <f t="array" ref="AH854">IF(M854="","",INDEX(
      '{INDEX} Tour Packages'!$A:$ZP,
      MATCH($M854, '{INDEX} Tour Packages'!$A:$A, 0),
      MATCH(AH$3, '{INDEX} Tour Packages'!$4:$4, 0)
    ))</f>
        <v/>
      </c>
      <c r="AI854" s="54" t="str">
        <f t="shared" si="9"/>
        <v/>
      </c>
      <c r="AJ854" s="42"/>
      <c r="AK854" s="55"/>
      <c r="AL854" s="46" t="b">
        <v>0</v>
      </c>
      <c r="AM854" s="56"/>
      <c r="AN854" s="57" t="str">
        <f t="shared" si="10"/>
        <v/>
      </c>
      <c r="AO854" s="58" t="str">
        <f t="shared" si="11"/>
        <v/>
      </c>
      <c r="AP854" s="59"/>
      <c r="AQ854" s="60"/>
      <c r="AR854" s="61"/>
      <c r="AS854" s="61"/>
      <c r="AT854" s="61" t="str">
        <f>IFERROR(__xludf.DUMMYFUNCTION("IF( 
  OR($AJ854=""Full Payment"", ISBLANK($K854)),
  """",
  IF(
    OR(
      Q854=""Standard Booking, P1"",
      Q854=""Standard Booking, P2"",
      Q854=""Standard Booking, P3"",
      Q854=""Standard Booking, P4""
    ),
    LET(
      resDate,   $"&amp;"K854,
      tourDate,  $N854,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4" s="62" t="str">
        <f t="shared" si="12"/>
        <v/>
      </c>
      <c r="AV854" s="63"/>
      <c r="AW854" s="64"/>
      <c r="AX854" s="64"/>
      <c r="AY854" s="64"/>
      <c r="AZ854" s="64" t="str">
        <f>IFERROR(__xludf.DUMMYFUNCTION("IF(
  OR($AJ854=""Full Payment"",$AJ854=""P1"", ISBLANK($K854)),
  """",
  IF(
    OR(
      $Q854=""Standard Booking, P2"",
      $Q854=""Standard Booking, P3"",
      $Q854=""Standard Booking, P4""
    ),
    LET(
      resDate,   $K854,
      tourDate,"&amp;"  $N854,
      monthCount, DATEDIF(resDate, tourDate, ""M"") + 1,
      secondDates, ARRAYFORMULA(
        DATE(
          YEAR(resDate),
          MONTH(resDate) + SEQUENCE(monthCount),
          2
        )
      ),
      validDates, FILTER(
        sec"&amp;"ondDates,
        (secondDates &gt; resDate + 2) *
        (secondDates &lt;= tourDate - 3)
      ),
      IF(
        OR($AJ854=""P2"", $AJ854=""P3"", $AJ854=""P4""),
        IF(
          COUNTA(validDates) &lt; 2,
          """",
          TEXT(INDEX(validDates"&amp;", 2), ""mmm d, yyyy"")
        ),
        IF(
          COUNTA(validDates) &lt; 2,
          """",
          TEXTJOIN("", "", TRUE,
            TEXT(INDEX(validDates, 1), ""mmm d, yyyy""),
            TEXT(INDEX(validDates, 2), ""mmm d, yyyy"")
          )
 "&amp;"       )
      )
    ),
    """"
  )
)
"),"")</f>
        <v/>
      </c>
      <c r="BA854" s="65" t="str">
        <f t="shared" si="13"/>
        <v/>
      </c>
      <c r="BB854" s="63"/>
      <c r="BC854" s="64"/>
      <c r="BD854" s="64"/>
      <c r="BE854" s="64"/>
      <c r="BF854" s="64" t="str">
        <f>IFERROR(__xludf.DUMMYFUNCTION("IF(
  OR($AJ854=""Full Payment"",$AJ854=""P1"", $AJ854=""P2""),
  """",
  IF(
    AND(
      NOT(ISBLANK($K854)),
      OR(
        Q854=""Standard Booking, P3"",
        Q854=""Standard Booking, P4""
      )
    ),
    LET(
      resDate,   $K854,
      "&amp;"tourDate,  $N854,
      monthCount, DATEDIF(resDate, tourDate, ""M"") + 1,
      secondDates, ARRAYFORMULA(
        DATE(
          YEAR(resDate),
          MONTH(resDate) + SEQUENCE(monthCount),
          2
        )
      ),
      validDates, FILTER(
  "&amp;"      secondDates,
        (secondDates &gt; resDate + 2) *
        (secondDates &lt;= tourDate - 3)
      ),
      IF(
        $AJ854=""P4"",
        IF(
          COUNTA(validDates) &lt; 3,
          """",
          TEXT(INDEX(validDates, 3), ""mmm d, yyyy"")
  "&amp;"      ),
        IF(
          $AJ854=""P3"",
          IF(
            COUNTA(validDates) &lt; 3,
            """",
            TEXT(INDEX(validDates, 3), ""mmm d, yyyy"")
          ),
          IF(
            COUNTA(validDates) &lt; 3,
            """",
    "&amp;"        TEXTJOIN("", "", TRUE,
              TEXT(INDEX(validDates, 1), ""mmm d, yyyy""),
              TEXT(INDEX(validDates, 2), ""mmm d, yyyy""),
              TEXT(INDEX(validDates, 3), ""mmm d, yyyy"")
            )
          )
        )
      )
    "&amp;"),
    """"
  )
)
"),"")</f>
        <v/>
      </c>
      <c r="BG854" s="65" t="str">
        <f t="shared" si="14"/>
        <v/>
      </c>
      <c r="BH854" s="63"/>
      <c r="BI854" s="64"/>
      <c r="BJ854" s="64"/>
      <c r="BK854" s="64"/>
      <c r="BL854" s="64" t="str">
        <f>IFERROR(__xludf.DUMMYFUNCTION("IF(
  OR($AJ854=""Full Payment"",$AJ854=""P1"",$AJ854=""P2"",$AJ854=""P3""),
  """",
  IF(
    AND(
      NOT(ISBLANK($K854)),
      $Q854=""Standard Booking, P4""
    ),
    LET(
      resDate,   $K854,
      tourDate,  $N854,
      monthCount, DATEDIF(r"&amp;"esDate, tourDate, ""M"") + 1,
      secondDates, ARRAYFORMULA(
        DATE(
          YEAR(resDate),
          MONTH(resDate) + SEQUENCE(monthCount),
          2
        )
      ),
      validDates, FILTER(
        secondDates,
        (secondDates &gt; res"&amp;"Date + 2) *
        (secondDates &lt;= tourDate - 3)
      ),
      IF(
        $AJ854=""P4"",
        IF(
          COUNTA(validDates) &lt; 4,
          """",
          TEXT(
            INDEX(validDates, 4),
            ""mmm d, yyyy""
          )
        ),
"&amp;"        IF(
          COUNTA(validDates) &lt; 4,
          """",
          TEXTJOIN(
            "", "", TRUE,
            TEXT(INDEX(validDates, 1), ""mmm d, yyyy""),
            TEXT(INDEX(validDates, 2), ""mmm d, yyyy""),
            TEXT(INDEX(validDates"&amp;", 3), ""mmm d, yyyy""),
            TEXT(INDEX(validDates, 4), ""mmm d, yyyy"")
          )
        )
      )
    ),
    """"
  )
)
"),"")</f>
        <v/>
      </c>
      <c r="BM854" s="65" t="str">
        <f t="shared" si="15"/>
        <v/>
      </c>
      <c r="BN854" s="66"/>
      <c r="BO854" s="67"/>
      <c r="BP854" s="49" t="b">
        <v>0</v>
      </c>
      <c r="BQ854" s="49" t="b">
        <v>0</v>
      </c>
      <c r="BR854" s="68"/>
      <c r="BS854" s="69"/>
      <c r="BT854" s="70" t="b">
        <v>0</v>
      </c>
      <c r="BU854" s="71"/>
      <c r="BV854" s="72"/>
      <c r="BW854" s="86" t="b">
        <v>0</v>
      </c>
      <c r="BX854" s="87"/>
    </row>
    <row r="855">
      <c r="A855" s="35" t="str">
        <f t="shared" si="1"/>
        <v/>
      </c>
      <c r="B855" s="36" t="str">
        <f t="shared" si="2"/>
        <v/>
      </c>
      <c r="C855" s="36" t="str">
        <f t="array" ref="C855">IF(
  M855="",
  "",
  IFERROR(
    INDEX(
      '{INDEX} Tour Packages'!$A:$ZZ,
      MATCH(
        M855,
        INDEX(
          '{INDEX} Tour Packages'!$A:$ZZ,
          ,
          MATCH("Tour Package Name", '{INDEX} Tour Packages'!$4:$4, 0)
        ),
        0
      ),
      MATCH("Tour Code", '{INDEX} Tour Packages'!$4:$4, 0)
    ),
    "XXX"
  )
)
</f>
        <v/>
      </c>
      <c r="D855" s="36" t="str">
        <f t="shared" si="3"/>
        <v/>
      </c>
      <c r="E855" s="36" t="str">
        <f t="shared" si="4"/>
        <v/>
      </c>
      <c r="F855" s="37" t="str">
        <f t="shared" si="5"/>
        <v/>
      </c>
      <c r="G855" s="89"/>
      <c r="H855" s="89"/>
      <c r="I855" s="90"/>
      <c r="J855" s="40" t="str">
        <f t="shared" si="16"/>
        <v> </v>
      </c>
      <c r="K855" s="91"/>
      <c r="L855" s="55"/>
      <c r="M855" s="55"/>
      <c r="N855" s="91"/>
      <c r="O855" s="43" t="str">
        <f>IFERROR(__xludf.DUMMYFUNCTION("IF(N855="""","""",IFERROR(
  N855 + VALUE(REGEXEXTRACT(P855, ""(\d+)\s+Days"")),
  """"
)
)"),"")</f>
        <v/>
      </c>
      <c r="P855" s="43" t="str">
        <f t="array" ref="P855">IFERROR(
  INDEX(
    INDEX('{INDEX} Tour Packages'!$A:$ZZ, , MATCH(P$3, '{INDEX} Tour Packages'!$4:$4, 0)),
    MATCH(M855, INDEX('{INDEX} Tour Packages'!$A:$ZZ,0, MATCH("Tour Package Name", '{INDEX} Tour Packages'!$4:$4, 0)), 0)
  ),
"")
</f>
        <v/>
      </c>
      <c r="Q855" s="44" t="str">
        <f t="shared" si="7"/>
        <v/>
      </c>
      <c r="R855" s="44" t="str">
        <f>IFERROR(__xludf.DUMMYFUNCTION("IF(OR(ISBLANK(K855), ISBLANK(N855)), """", 
  LET(
    resDate, K855,
    tourDate, N855,
    monthCount, MAX(0, DATEDIF(resDate, tourDate - 3, ""M"") + 1),
    secondDates, ARRAYFORMULA(DATE(YEAR(resDate), MONTH(resDate) + SEQUENCE(monthCount), 2)),
    "&amp;"validDates, FILTER(secondDates, (secondDates &gt; resDate + 2) * (secondDates &lt;= tourDate - 3)),
    IF(ISERROR(validDates), 0, COUNTA(validDates))
  )
)
"),"")</f>
        <v/>
      </c>
      <c r="S855" s="44" t="str">
        <f t="shared" si="8"/>
        <v/>
      </c>
      <c r="T855" s="45" t="str">
        <f t="array" ref="T855">IF(ISBLANK(BO855),IFERROR(
  INDEX(
    INDEX('{INDEX} Payment Terms'!$A:$G, , MATCH(T$3, '{INDEX} Payment Terms'!$4:$4, 0)),
    MATCH(Q855, INDEX('{INDEX} Payment Terms'!$A:$G,0, MATCH("Payment Condition", '{INDEX} Payment Terms'!$4:$4, 0)), 0)
  ),
""),"Cancelled")
</f>
        <v/>
      </c>
      <c r="U855" s="46" t="b">
        <v>0</v>
      </c>
      <c r="V855" s="47" t="str">
        <f>IFERROR(__xludf.DUMMYFUNCTION("IF(OR(L855=""Duo Booking"", L855=""Group Booking""),
IF(U855=FALSE,"""",
    LET(
      bookingType, L855,
      tour, M855,
      mainFirst, H855,
      mainLast, I855,
      mainEmail, G855,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$L$4:L855, bookingType,
          $M$4:M855, tour,
          $H$4:H855, mainFirst,
          $I$4:I855, mainLast,
          $G$4:G855, mainEmail
        ),
        ""000""
      ),
  "&amp;"    baseID &amp; ""-"" &amp; memberNumber
    )
  ),
  """"
)
"),"")</f>
        <v/>
      </c>
      <c r="W855" s="48"/>
      <c r="X855" s="85" t="b">
        <v>0</v>
      </c>
      <c r="Y855" s="85" t="b">
        <v>0</v>
      </c>
      <c r="Z855" s="85" t="b">
        <v>0</v>
      </c>
      <c r="AA855" s="50"/>
      <c r="AB855" s="51"/>
      <c r="AC855" s="85" t="b">
        <v>0</v>
      </c>
      <c r="AD855" s="92"/>
      <c r="AE855" s="88"/>
      <c r="AF855" s="36" t="str">
        <f t="array" ref="AF855">IF(M855="","",INDEX(
      '{INDEX} Tour Packages'!$A:$ZP,
      MATCH($M855, '{INDEX} Tour Packages'!$A:$A, 0),
      MATCH(AF$3, '{INDEX} Tour Packages'!$4:$4, 0)
    ))</f>
        <v/>
      </c>
      <c r="AG855" s="36" t="str">
        <f t="array" ref="AG855">IF(M855="","",INDEX(
      '{INDEX} Tour Packages'!$A:$ZP,
      MATCH($M855, '{INDEX} Tour Packages'!$A:$A, 0),
      MATCH(AG$3, '{INDEX} Tour Packages'!$4:$4, 0)
    ))</f>
        <v/>
      </c>
      <c r="AH855" s="36" t="str">
        <f t="array" ref="AH855">IF(M855="","",INDEX(
      '{INDEX} Tour Packages'!$A:$ZP,
      MATCH($M855, '{INDEX} Tour Packages'!$A:$A, 0),
      MATCH(AH$3, '{INDEX} Tour Packages'!$4:$4, 0)
    ))</f>
        <v/>
      </c>
      <c r="AI855" s="54" t="str">
        <f t="shared" si="9"/>
        <v/>
      </c>
      <c r="AJ855" s="42"/>
      <c r="AK855" s="55"/>
      <c r="AL855" s="46" t="b">
        <v>0</v>
      </c>
      <c r="AM855" s="56"/>
      <c r="AN855" s="57" t="str">
        <f t="shared" si="10"/>
        <v/>
      </c>
      <c r="AO855" s="58" t="str">
        <f t="shared" si="11"/>
        <v/>
      </c>
      <c r="AP855" s="59"/>
      <c r="AQ855" s="60"/>
      <c r="AR855" s="61"/>
      <c r="AS855" s="61"/>
      <c r="AT855" s="61" t="str">
        <f>IFERROR(__xludf.DUMMYFUNCTION("IF( 
  OR($AJ855=""Full Payment"", ISBLANK($K855)),
  """",
  IF(
    OR(
      Q855=""Standard Booking, P1"",
      Q855=""Standard Booking, P2"",
      Q855=""Standard Booking, P3"",
      Q855=""Standard Booking, P4""
    ),
    LET(
      resDate,   $"&amp;"K855,
      tourDate,  $N855,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5" s="62" t="str">
        <f t="shared" si="12"/>
        <v/>
      </c>
      <c r="AV855" s="63"/>
      <c r="AW855" s="64"/>
      <c r="AX855" s="64"/>
      <c r="AY855" s="64"/>
      <c r="AZ855" s="64" t="str">
        <f>IFERROR(__xludf.DUMMYFUNCTION("IF(
  OR($AJ855=""Full Payment"",$AJ855=""P1"", ISBLANK($K855)),
  """",
  IF(
    OR(
      $Q855=""Standard Booking, P2"",
      $Q855=""Standard Booking, P3"",
      $Q855=""Standard Booking, P4""
    ),
    LET(
      resDate,   $K855,
      tourDate,"&amp;"  $N855,
      monthCount, DATEDIF(resDate, tourDate, ""M"") + 1,
      secondDates, ARRAYFORMULA(
        DATE(
          YEAR(resDate),
          MONTH(resDate) + SEQUENCE(monthCount),
          2
        )
      ),
      validDates, FILTER(
        sec"&amp;"ondDates,
        (secondDates &gt; resDate + 2) *
        (secondDates &lt;= tourDate - 3)
      ),
      IF(
        OR($AJ855=""P2"", $AJ855=""P3"", $AJ855=""P4""),
        IF(
          COUNTA(validDates) &lt; 2,
          """",
          TEXT(INDEX(validDates"&amp;", 2), ""mmm d, yyyy"")
        ),
        IF(
          COUNTA(validDates) &lt; 2,
          """",
          TEXTJOIN("", "", TRUE,
            TEXT(INDEX(validDates, 1), ""mmm d, yyyy""),
            TEXT(INDEX(validDates, 2), ""mmm d, yyyy"")
          )
 "&amp;"       )
      )
    ),
    """"
  )
)
"),"")</f>
        <v/>
      </c>
      <c r="BA855" s="65" t="str">
        <f t="shared" si="13"/>
        <v/>
      </c>
      <c r="BB855" s="63"/>
      <c r="BC855" s="64"/>
      <c r="BD855" s="64"/>
      <c r="BE855" s="64"/>
      <c r="BF855" s="64" t="str">
        <f>IFERROR(__xludf.DUMMYFUNCTION("IF(
  OR($AJ855=""Full Payment"",$AJ855=""P1"", $AJ855=""P2""),
  """",
  IF(
    AND(
      NOT(ISBLANK($K855)),
      OR(
        Q855=""Standard Booking, P3"",
        Q855=""Standard Booking, P4""
      )
    ),
    LET(
      resDate,   $K855,
      "&amp;"tourDate,  $N855,
      monthCount, DATEDIF(resDate, tourDate, ""M"") + 1,
      secondDates, ARRAYFORMULA(
        DATE(
          YEAR(resDate),
          MONTH(resDate) + SEQUENCE(monthCount),
          2
        )
      ),
      validDates, FILTER(
  "&amp;"      secondDates,
        (secondDates &gt; resDate + 2) *
        (secondDates &lt;= tourDate - 3)
      ),
      IF(
        $AJ855=""P4"",
        IF(
          COUNTA(validDates) &lt; 3,
          """",
          TEXT(INDEX(validDates, 3), ""mmm d, yyyy"")
  "&amp;"      ),
        IF(
          $AJ855=""P3"",
          IF(
            COUNTA(validDates) &lt; 3,
            """",
            TEXT(INDEX(validDates, 3), ""mmm d, yyyy"")
          ),
          IF(
            COUNTA(validDates) &lt; 3,
            """",
    "&amp;"        TEXTJOIN("", "", TRUE,
              TEXT(INDEX(validDates, 1), ""mmm d, yyyy""),
              TEXT(INDEX(validDates, 2), ""mmm d, yyyy""),
              TEXT(INDEX(validDates, 3), ""mmm d, yyyy"")
            )
          )
        )
      )
    "&amp;"),
    """"
  )
)
"),"")</f>
        <v/>
      </c>
      <c r="BG855" s="65" t="str">
        <f t="shared" si="14"/>
        <v/>
      </c>
      <c r="BH855" s="63"/>
      <c r="BI855" s="64"/>
      <c r="BJ855" s="64"/>
      <c r="BK855" s="64"/>
      <c r="BL855" s="64" t="str">
        <f>IFERROR(__xludf.DUMMYFUNCTION("IF(
  OR($AJ855=""Full Payment"",$AJ855=""P1"",$AJ855=""P2"",$AJ855=""P3""),
  """",
  IF(
    AND(
      NOT(ISBLANK($K855)),
      $Q855=""Standard Booking, P4""
    ),
    LET(
      resDate,   $K855,
      tourDate,  $N855,
      monthCount, DATEDIF(r"&amp;"esDate, tourDate, ""M"") + 1,
      secondDates, ARRAYFORMULA(
        DATE(
          YEAR(resDate),
          MONTH(resDate) + SEQUENCE(monthCount),
          2
        )
      ),
      validDates, FILTER(
        secondDates,
        (secondDates &gt; res"&amp;"Date + 2) *
        (secondDates &lt;= tourDate - 3)
      ),
      IF(
        $AJ855=""P4"",
        IF(
          COUNTA(validDates) &lt; 4,
          """",
          TEXT(
            INDEX(validDates, 4),
            ""mmm d, yyyy""
          )
        ),
"&amp;"        IF(
          COUNTA(validDates) &lt; 4,
          """",
          TEXTJOIN(
            "", "", TRUE,
            TEXT(INDEX(validDates, 1), ""mmm d, yyyy""),
            TEXT(INDEX(validDates, 2), ""mmm d, yyyy""),
            TEXT(INDEX(validDates"&amp;", 3), ""mmm d, yyyy""),
            TEXT(INDEX(validDates, 4), ""mmm d, yyyy"")
          )
        )
      )
    ),
    """"
  )
)
"),"")</f>
        <v/>
      </c>
      <c r="BM855" s="65" t="str">
        <f t="shared" si="15"/>
        <v/>
      </c>
      <c r="BN855" s="66"/>
      <c r="BO855" s="67"/>
      <c r="BP855" s="49" t="b">
        <v>0</v>
      </c>
      <c r="BQ855" s="49" t="b">
        <v>0</v>
      </c>
      <c r="BR855" s="68"/>
      <c r="BS855" s="69"/>
      <c r="BT855" s="70" t="b">
        <v>0</v>
      </c>
      <c r="BU855" s="71"/>
      <c r="BV855" s="72"/>
      <c r="BW855" s="86" t="b">
        <v>0</v>
      </c>
      <c r="BX855" s="87"/>
    </row>
    <row r="856">
      <c r="A856" s="35" t="str">
        <f t="shared" si="1"/>
        <v/>
      </c>
      <c r="B856" s="36" t="str">
        <f t="shared" si="2"/>
        <v/>
      </c>
      <c r="C856" s="36" t="str">
        <f t="array" ref="C856">IF(
  M856="",
  "",
  IFERROR(
    INDEX(
      '{INDEX} Tour Packages'!$A:$ZZ,
      MATCH(
        M856,
        INDEX(
          '{INDEX} Tour Packages'!$A:$ZZ,
          ,
          MATCH("Tour Package Name", '{INDEX} Tour Packages'!$4:$4, 0)
        ),
        0
      ),
      MATCH("Tour Code", '{INDEX} Tour Packages'!$4:$4, 0)
    ),
    "XXX"
  )
)
</f>
        <v/>
      </c>
      <c r="D856" s="36" t="str">
        <f t="shared" si="3"/>
        <v/>
      </c>
      <c r="E856" s="36" t="str">
        <f t="shared" si="4"/>
        <v/>
      </c>
      <c r="F856" s="37" t="str">
        <f t="shared" si="5"/>
        <v/>
      </c>
      <c r="G856" s="89"/>
      <c r="H856" s="89"/>
      <c r="I856" s="90"/>
      <c r="J856" s="40" t="str">
        <f t="shared" si="16"/>
        <v> </v>
      </c>
      <c r="K856" s="91"/>
      <c r="L856" s="55"/>
      <c r="M856" s="55"/>
      <c r="N856" s="91"/>
      <c r="O856" s="43" t="str">
        <f>IFERROR(__xludf.DUMMYFUNCTION("IF(N856="""","""",IFERROR(
  N856 + VALUE(REGEXEXTRACT(P856, ""(\d+)\s+Days"")),
  """"
)
)"),"")</f>
        <v/>
      </c>
      <c r="P856" s="43" t="str">
        <f t="array" ref="P856">IFERROR(
  INDEX(
    INDEX('{INDEX} Tour Packages'!$A:$ZZ, , MATCH(P$3, '{INDEX} Tour Packages'!$4:$4, 0)),
    MATCH(M856, INDEX('{INDEX} Tour Packages'!$A:$ZZ,0, MATCH("Tour Package Name", '{INDEX} Tour Packages'!$4:$4, 0)), 0)
  ),
"")
</f>
        <v/>
      </c>
      <c r="Q856" s="44" t="str">
        <f t="shared" si="7"/>
        <v/>
      </c>
      <c r="R856" s="44" t="str">
        <f>IFERROR(__xludf.DUMMYFUNCTION("IF(OR(ISBLANK(K856), ISBLANK(N856)), """", 
  LET(
    resDate, K856,
    tourDate, N856,
    monthCount, MAX(0, DATEDIF(resDate, tourDate - 3, ""M"") + 1),
    secondDates, ARRAYFORMULA(DATE(YEAR(resDate), MONTH(resDate) + SEQUENCE(monthCount), 2)),
    "&amp;"validDates, FILTER(secondDates, (secondDates &gt; resDate + 2) * (secondDates &lt;= tourDate - 3)),
    IF(ISERROR(validDates), 0, COUNTA(validDates))
  )
)
"),"")</f>
        <v/>
      </c>
      <c r="S856" s="44" t="str">
        <f t="shared" si="8"/>
        <v/>
      </c>
      <c r="T856" s="45" t="str">
        <f t="array" ref="T856">IF(ISBLANK(BO856),IFERROR(
  INDEX(
    INDEX('{INDEX} Payment Terms'!$A:$G, , MATCH(T$3, '{INDEX} Payment Terms'!$4:$4, 0)),
    MATCH(Q856, INDEX('{INDEX} Payment Terms'!$A:$G,0, MATCH("Payment Condition", '{INDEX} Payment Terms'!$4:$4, 0)), 0)
  ),
""),"Cancelled")
</f>
        <v/>
      </c>
      <c r="U856" s="46" t="b">
        <v>0</v>
      </c>
      <c r="V856" s="47" t="str">
        <f>IFERROR(__xludf.DUMMYFUNCTION("IF(OR(L856=""Duo Booking"", L856=""Group Booking""),
IF(U856=FALSE,"""",
    LET(
      bookingType, L856,
      tour, M856,
      mainFirst, H856,
      mainLast, I856,
      mainEmail, G856,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$L$4:L856, bookingType,
          $M$4:M856, tour,
          $H$4:H856, mainFirst,
          $I$4:I856, mainLast,
          $G$4:G856, mainEmail
        ),
        ""000""
      ),
  "&amp;"    baseID &amp; ""-"" &amp; memberNumber
    )
  ),
  """"
)
"),"")</f>
        <v/>
      </c>
      <c r="W856" s="48"/>
      <c r="X856" s="85" t="b">
        <v>0</v>
      </c>
      <c r="Y856" s="85" t="b">
        <v>0</v>
      </c>
      <c r="Z856" s="85" t="b">
        <v>0</v>
      </c>
      <c r="AA856" s="50"/>
      <c r="AB856" s="51"/>
      <c r="AC856" s="85" t="b">
        <v>0</v>
      </c>
      <c r="AD856" s="92"/>
      <c r="AE856" s="88"/>
      <c r="AF856" s="36" t="str">
        <f t="array" ref="AF856">IF(M856="","",INDEX(
      '{INDEX} Tour Packages'!$A:$ZP,
      MATCH($M856, '{INDEX} Tour Packages'!$A:$A, 0),
      MATCH(AF$3, '{INDEX} Tour Packages'!$4:$4, 0)
    ))</f>
        <v/>
      </c>
      <c r="AG856" s="36" t="str">
        <f t="array" ref="AG856">IF(M856="","",INDEX(
      '{INDEX} Tour Packages'!$A:$ZP,
      MATCH($M856, '{INDEX} Tour Packages'!$A:$A, 0),
      MATCH(AG$3, '{INDEX} Tour Packages'!$4:$4, 0)
    ))</f>
        <v/>
      </c>
      <c r="AH856" s="36" t="str">
        <f t="array" ref="AH856">IF(M856="","",INDEX(
      '{INDEX} Tour Packages'!$A:$ZP,
      MATCH($M856, '{INDEX} Tour Packages'!$A:$A, 0),
      MATCH(AH$3, '{INDEX} Tour Packages'!$4:$4, 0)
    ))</f>
        <v/>
      </c>
      <c r="AI856" s="54" t="str">
        <f t="shared" si="9"/>
        <v/>
      </c>
      <c r="AJ856" s="42"/>
      <c r="AK856" s="55"/>
      <c r="AL856" s="46" t="b">
        <v>0</v>
      </c>
      <c r="AM856" s="56"/>
      <c r="AN856" s="57" t="str">
        <f t="shared" si="10"/>
        <v/>
      </c>
      <c r="AO856" s="58" t="str">
        <f t="shared" si="11"/>
        <v/>
      </c>
      <c r="AP856" s="59"/>
      <c r="AQ856" s="60"/>
      <c r="AR856" s="61"/>
      <c r="AS856" s="61"/>
      <c r="AT856" s="61" t="str">
        <f>IFERROR(__xludf.DUMMYFUNCTION("IF( 
  OR($AJ856=""Full Payment"", ISBLANK($K856)),
  """",
  IF(
    OR(
      Q856=""Standard Booking, P1"",
      Q856=""Standard Booking, P2"",
      Q856=""Standard Booking, P3"",
      Q856=""Standard Booking, P4""
    ),
    LET(
      resDate,   $"&amp;"K856,
      tourDate,  $N856,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6" s="62" t="str">
        <f t="shared" si="12"/>
        <v/>
      </c>
      <c r="AV856" s="63"/>
      <c r="AW856" s="64"/>
      <c r="AX856" s="64"/>
      <c r="AY856" s="64"/>
      <c r="AZ856" s="64" t="str">
        <f>IFERROR(__xludf.DUMMYFUNCTION("IF(
  OR($AJ856=""Full Payment"",$AJ856=""P1"", ISBLANK($K856)),
  """",
  IF(
    OR(
      $Q856=""Standard Booking, P2"",
      $Q856=""Standard Booking, P3"",
      $Q856=""Standard Booking, P4""
    ),
    LET(
      resDate,   $K856,
      tourDate,"&amp;"  $N856,
      monthCount, DATEDIF(resDate, tourDate, ""M"") + 1,
      secondDates, ARRAYFORMULA(
        DATE(
          YEAR(resDate),
          MONTH(resDate) + SEQUENCE(monthCount),
          2
        )
      ),
      validDates, FILTER(
        sec"&amp;"ondDates,
        (secondDates &gt; resDate + 2) *
        (secondDates &lt;= tourDate - 3)
      ),
      IF(
        OR($AJ856=""P2"", $AJ856=""P3"", $AJ856=""P4""),
        IF(
          COUNTA(validDates) &lt; 2,
          """",
          TEXT(INDEX(validDates"&amp;", 2), ""mmm d, yyyy"")
        ),
        IF(
          COUNTA(validDates) &lt; 2,
          """",
          TEXTJOIN("", "", TRUE,
            TEXT(INDEX(validDates, 1), ""mmm d, yyyy""),
            TEXT(INDEX(validDates, 2), ""mmm d, yyyy"")
          )
 "&amp;"       )
      )
    ),
    """"
  )
)
"),"")</f>
        <v/>
      </c>
      <c r="BA856" s="65" t="str">
        <f t="shared" si="13"/>
        <v/>
      </c>
      <c r="BB856" s="63"/>
      <c r="BC856" s="64"/>
      <c r="BD856" s="64"/>
      <c r="BE856" s="64"/>
      <c r="BF856" s="64" t="str">
        <f>IFERROR(__xludf.DUMMYFUNCTION("IF(
  OR($AJ856=""Full Payment"",$AJ856=""P1"", $AJ856=""P2""),
  """",
  IF(
    AND(
      NOT(ISBLANK($K856)),
      OR(
        Q856=""Standard Booking, P3"",
        Q856=""Standard Booking, P4""
      )
    ),
    LET(
      resDate,   $K856,
      "&amp;"tourDate,  $N856,
      monthCount, DATEDIF(resDate, tourDate, ""M"") + 1,
      secondDates, ARRAYFORMULA(
        DATE(
          YEAR(resDate),
          MONTH(resDate) + SEQUENCE(monthCount),
          2
        )
      ),
      validDates, FILTER(
  "&amp;"      secondDates,
        (secondDates &gt; resDate + 2) *
        (secondDates &lt;= tourDate - 3)
      ),
      IF(
        $AJ856=""P4"",
        IF(
          COUNTA(validDates) &lt; 3,
          """",
          TEXT(INDEX(validDates, 3), ""mmm d, yyyy"")
  "&amp;"      ),
        IF(
          $AJ856=""P3"",
          IF(
            COUNTA(validDates) &lt; 3,
            """",
            TEXT(INDEX(validDates, 3), ""mmm d, yyyy"")
          ),
          IF(
            COUNTA(validDates) &lt; 3,
            """",
    "&amp;"        TEXTJOIN("", "", TRUE,
              TEXT(INDEX(validDates, 1), ""mmm d, yyyy""),
              TEXT(INDEX(validDates, 2), ""mmm d, yyyy""),
              TEXT(INDEX(validDates, 3), ""mmm d, yyyy"")
            )
          )
        )
      )
    "&amp;"),
    """"
  )
)
"),"")</f>
        <v/>
      </c>
      <c r="BG856" s="65" t="str">
        <f t="shared" si="14"/>
        <v/>
      </c>
      <c r="BH856" s="63"/>
      <c r="BI856" s="64"/>
      <c r="BJ856" s="64"/>
      <c r="BK856" s="64"/>
      <c r="BL856" s="64" t="str">
        <f>IFERROR(__xludf.DUMMYFUNCTION("IF(
  OR($AJ856=""Full Payment"",$AJ856=""P1"",$AJ856=""P2"",$AJ856=""P3""),
  """",
  IF(
    AND(
      NOT(ISBLANK($K856)),
      $Q856=""Standard Booking, P4""
    ),
    LET(
      resDate,   $K856,
      tourDate,  $N856,
      monthCount, DATEDIF(r"&amp;"esDate, tourDate, ""M"") + 1,
      secondDates, ARRAYFORMULA(
        DATE(
          YEAR(resDate),
          MONTH(resDate) + SEQUENCE(monthCount),
          2
        )
      ),
      validDates, FILTER(
        secondDates,
        (secondDates &gt; res"&amp;"Date + 2) *
        (secondDates &lt;= tourDate - 3)
      ),
      IF(
        $AJ856=""P4"",
        IF(
          COUNTA(validDates) &lt; 4,
          """",
          TEXT(
            INDEX(validDates, 4),
            ""mmm d, yyyy""
          )
        ),
"&amp;"        IF(
          COUNTA(validDates) &lt; 4,
          """",
          TEXTJOIN(
            "", "", TRUE,
            TEXT(INDEX(validDates, 1), ""mmm d, yyyy""),
            TEXT(INDEX(validDates, 2), ""mmm d, yyyy""),
            TEXT(INDEX(validDates"&amp;", 3), ""mmm d, yyyy""),
            TEXT(INDEX(validDates, 4), ""mmm d, yyyy"")
          )
        )
      )
    ),
    """"
  )
)
"),"")</f>
        <v/>
      </c>
      <c r="BM856" s="65" t="str">
        <f t="shared" si="15"/>
        <v/>
      </c>
      <c r="BN856" s="66"/>
      <c r="BO856" s="67"/>
      <c r="BP856" s="49" t="b">
        <v>0</v>
      </c>
      <c r="BQ856" s="49" t="b">
        <v>0</v>
      </c>
      <c r="BR856" s="68"/>
      <c r="BS856" s="69"/>
      <c r="BT856" s="70" t="b">
        <v>0</v>
      </c>
      <c r="BU856" s="71"/>
      <c r="BV856" s="72"/>
      <c r="BW856" s="86" t="b">
        <v>0</v>
      </c>
      <c r="BX856" s="87"/>
    </row>
    <row r="857">
      <c r="A857" s="35" t="str">
        <f t="shared" si="1"/>
        <v/>
      </c>
      <c r="B857" s="36" t="str">
        <f t="shared" si="2"/>
        <v/>
      </c>
      <c r="C857" s="36" t="str">
        <f t="array" ref="C857">IF(
  M857="",
  "",
  IFERROR(
    INDEX(
      '{INDEX} Tour Packages'!$A:$ZZ,
      MATCH(
        M857,
        INDEX(
          '{INDEX} Tour Packages'!$A:$ZZ,
          ,
          MATCH("Tour Package Name", '{INDEX} Tour Packages'!$4:$4, 0)
        ),
        0
      ),
      MATCH("Tour Code", '{INDEX} Tour Packages'!$4:$4, 0)
    ),
    "XXX"
  )
)
</f>
        <v/>
      </c>
      <c r="D857" s="36" t="str">
        <f t="shared" si="3"/>
        <v/>
      </c>
      <c r="E857" s="36" t="str">
        <f t="shared" si="4"/>
        <v/>
      </c>
      <c r="F857" s="37" t="str">
        <f t="shared" si="5"/>
        <v/>
      </c>
      <c r="G857" s="89"/>
      <c r="H857" s="89"/>
      <c r="I857" s="90"/>
      <c r="J857" s="40" t="str">
        <f t="shared" si="16"/>
        <v> </v>
      </c>
      <c r="K857" s="91"/>
      <c r="L857" s="55"/>
      <c r="M857" s="55"/>
      <c r="N857" s="91"/>
      <c r="O857" s="43" t="str">
        <f>IFERROR(__xludf.DUMMYFUNCTION("IF(N857="""","""",IFERROR(
  N857 + VALUE(REGEXEXTRACT(P857, ""(\d+)\s+Days"")),
  """"
)
)"),"")</f>
        <v/>
      </c>
      <c r="P857" s="43" t="str">
        <f t="array" ref="P857">IFERROR(
  INDEX(
    INDEX('{INDEX} Tour Packages'!$A:$ZZ, , MATCH(P$3, '{INDEX} Tour Packages'!$4:$4, 0)),
    MATCH(M857, INDEX('{INDEX} Tour Packages'!$A:$ZZ,0, MATCH("Tour Package Name", '{INDEX} Tour Packages'!$4:$4, 0)), 0)
  ),
"")
</f>
        <v/>
      </c>
      <c r="Q857" s="44" t="str">
        <f t="shared" si="7"/>
        <v/>
      </c>
      <c r="R857" s="44" t="str">
        <f>IFERROR(__xludf.DUMMYFUNCTION("IF(OR(ISBLANK(K857), ISBLANK(N857)), """", 
  LET(
    resDate, K857,
    tourDate, N857,
    monthCount, MAX(0, DATEDIF(resDate, tourDate - 3, ""M"") + 1),
    secondDates, ARRAYFORMULA(DATE(YEAR(resDate), MONTH(resDate) + SEQUENCE(monthCount), 2)),
    "&amp;"validDates, FILTER(secondDates, (secondDates &gt; resDate + 2) * (secondDates &lt;= tourDate - 3)),
    IF(ISERROR(validDates), 0, COUNTA(validDates))
  )
)
"),"")</f>
        <v/>
      </c>
      <c r="S857" s="44" t="str">
        <f t="shared" si="8"/>
        <v/>
      </c>
      <c r="T857" s="45" t="str">
        <f t="array" ref="T857">IF(ISBLANK(BO857),IFERROR(
  INDEX(
    INDEX('{INDEX} Payment Terms'!$A:$G, , MATCH(T$3, '{INDEX} Payment Terms'!$4:$4, 0)),
    MATCH(Q857, INDEX('{INDEX} Payment Terms'!$A:$G,0, MATCH("Payment Condition", '{INDEX} Payment Terms'!$4:$4, 0)), 0)
  ),
""),"Cancelled")
</f>
        <v/>
      </c>
      <c r="U857" s="46" t="b">
        <v>0</v>
      </c>
      <c r="V857" s="47" t="str">
        <f>IFERROR(__xludf.DUMMYFUNCTION("IF(OR(L857=""Duo Booking"", L857=""Group Booking""),
IF(U857=FALSE,"""",
    LET(
      bookingType, L857,
      tour, M857,
      mainFirst, H857,
      mainLast, I857,
      mainEmail, G857,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$L$4:L857, bookingType,
          $M$4:M857, tour,
          $H$4:H857, mainFirst,
          $I$4:I857, mainLast,
          $G$4:G857, mainEmail
        ),
        ""000""
      ),
  "&amp;"    baseID &amp; ""-"" &amp; memberNumber
    )
  ),
  """"
)
"),"")</f>
        <v/>
      </c>
      <c r="W857" s="48"/>
      <c r="X857" s="85" t="b">
        <v>0</v>
      </c>
      <c r="Y857" s="85" t="b">
        <v>0</v>
      </c>
      <c r="Z857" s="85" t="b">
        <v>0</v>
      </c>
      <c r="AA857" s="50"/>
      <c r="AB857" s="51"/>
      <c r="AC857" s="85" t="b">
        <v>0</v>
      </c>
      <c r="AD857" s="92"/>
      <c r="AE857" s="88"/>
      <c r="AF857" s="36" t="str">
        <f t="array" ref="AF857">IF(M857="","",INDEX(
      '{INDEX} Tour Packages'!$A:$ZP,
      MATCH($M857, '{INDEX} Tour Packages'!$A:$A, 0),
      MATCH(AF$3, '{INDEX} Tour Packages'!$4:$4, 0)
    ))</f>
        <v/>
      </c>
      <c r="AG857" s="36" t="str">
        <f t="array" ref="AG857">IF(M857="","",INDEX(
      '{INDEX} Tour Packages'!$A:$ZP,
      MATCH($M857, '{INDEX} Tour Packages'!$A:$A, 0),
      MATCH(AG$3, '{INDEX} Tour Packages'!$4:$4, 0)
    ))</f>
        <v/>
      </c>
      <c r="AH857" s="36" t="str">
        <f t="array" ref="AH857">IF(M857="","",INDEX(
      '{INDEX} Tour Packages'!$A:$ZP,
      MATCH($M857, '{INDEX} Tour Packages'!$A:$A, 0),
      MATCH(AH$3, '{INDEX} Tour Packages'!$4:$4, 0)
    ))</f>
        <v/>
      </c>
      <c r="AI857" s="54" t="str">
        <f t="shared" si="9"/>
        <v/>
      </c>
      <c r="AJ857" s="42"/>
      <c r="AK857" s="55"/>
      <c r="AL857" s="46" t="b">
        <v>0</v>
      </c>
      <c r="AM857" s="56"/>
      <c r="AN857" s="57" t="str">
        <f t="shared" si="10"/>
        <v/>
      </c>
      <c r="AO857" s="58" t="str">
        <f t="shared" si="11"/>
        <v/>
      </c>
      <c r="AP857" s="59"/>
      <c r="AQ857" s="60"/>
      <c r="AR857" s="61"/>
      <c r="AS857" s="61"/>
      <c r="AT857" s="61" t="str">
        <f>IFERROR(__xludf.DUMMYFUNCTION("IF( 
  OR($AJ857=""Full Payment"", ISBLANK($K857)),
  """",
  IF(
    OR(
      Q857=""Standard Booking, P1"",
      Q857=""Standard Booking, P2"",
      Q857=""Standard Booking, P3"",
      Q857=""Standard Booking, P4""
    ),
    LET(
      resDate,   $"&amp;"K857,
      tourDate,  $N857,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7" s="62" t="str">
        <f t="shared" si="12"/>
        <v/>
      </c>
      <c r="AV857" s="63"/>
      <c r="AW857" s="64"/>
      <c r="AX857" s="64"/>
      <c r="AY857" s="64"/>
      <c r="AZ857" s="64" t="str">
        <f>IFERROR(__xludf.DUMMYFUNCTION("IF(
  OR($AJ857=""Full Payment"",$AJ857=""P1"", ISBLANK($K857)),
  """",
  IF(
    OR(
      $Q857=""Standard Booking, P2"",
      $Q857=""Standard Booking, P3"",
      $Q857=""Standard Booking, P4""
    ),
    LET(
      resDate,   $K857,
      tourDate,"&amp;"  $N857,
      monthCount, DATEDIF(resDate, tourDate, ""M"") + 1,
      secondDates, ARRAYFORMULA(
        DATE(
          YEAR(resDate),
          MONTH(resDate) + SEQUENCE(monthCount),
          2
        )
      ),
      validDates, FILTER(
        sec"&amp;"ondDates,
        (secondDates &gt; resDate + 2) *
        (secondDates &lt;= tourDate - 3)
      ),
      IF(
        OR($AJ857=""P2"", $AJ857=""P3"", $AJ857=""P4""),
        IF(
          COUNTA(validDates) &lt; 2,
          """",
          TEXT(INDEX(validDates"&amp;", 2), ""mmm d, yyyy"")
        ),
        IF(
          COUNTA(validDates) &lt; 2,
          """",
          TEXTJOIN("", "", TRUE,
            TEXT(INDEX(validDates, 1), ""mmm d, yyyy""),
            TEXT(INDEX(validDates, 2), ""mmm d, yyyy"")
          )
 "&amp;"       )
      )
    ),
    """"
  )
)
"),"")</f>
        <v/>
      </c>
      <c r="BA857" s="65" t="str">
        <f t="shared" si="13"/>
        <v/>
      </c>
      <c r="BB857" s="63"/>
      <c r="BC857" s="64"/>
      <c r="BD857" s="64"/>
      <c r="BE857" s="64"/>
      <c r="BF857" s="64" t="str">
        <f>IFERROR(__xludf.DUMMYFUNCTION("IF(
  OR($AJ857=""Full Payment"",$AJ857=""P1"", $AJ857=""P2""),
  """",
  IF(
    AND(
      NOT(ISBLANK($K857)),
      OR(
        Q857=""Standard Booking, P3"",
        Q857=""Standard Booking, P4""
      )
    ),
    LET(
      resDate,   $K857,
      "&amp;"tourDate,  $N857,
      monthCount, DATEDIF(resDate, tourDate, ""M"") + 1,
      secondDates, ARRAYFORMULA(
        DATE(
          YEAR(resDate),
          MONTH(resDate) + SEQUENCE(monthCount),
          2
        )
      ),
      validDates, FILTER(
  "&amp;"      secondDates,
        (secondDates &gt; resDate + 2) *
        (secondDates &lt;= tourDate - 3)
      ),
      IF(
        $AJ857=""P4"",
        IF(
          COUNTA(validDates) &lt; 3,
          """",
          TEXT(INDEX(validDates, 3), ""mmm d, yyyy"")
  "&amp;"      ),
        IF(
          $AJ857=""P3"",
          IF(
            COUNTA(validDates) &lt; 3,
            """",
            TEXT(INDEX(validDates, 3), ""mmm d, yyyy"")
          ),
          IF(
            COUNTA(validDates) &lt; 3,
            """",
    "&amp;"        TEXTJOIN("", "", TRUE,
              TEXT(INDEX(validDates, 1), ""mmm d, yyyy""),
              TEXT(INDEX(validDates, 2), ""mmm d, yyyy""),
              TEXT(INDEX(validDates, 3), ""mmm d, yyyy"")
            )
          )
        )
      )
    "&amp;"),
    """"
  )
)
"),"")</f>
        <v/>
      </c>
      <c r="BG857" s="65" t="str">
        <f t="shared" si="14"/>
        <v/>
      </c>
      <c r="BH857" s="63"/>
      <c r="BI857" s="64"/>
      <c r="BJ857" s="64"/>
      <c r="BK857" s="64"/>
      <c r="BL857" s="64" t="str">
        <f>IFERROR(__xludf.DUMMYFUNCTION("IF(
  OR($AJ857=""Full Payment"",$AJ857=""P1"",$AJ857=""P2"",$AJ857=""P3""),
  """",
  IF(
    AND(
      NOT(ISBLANK($K857)),
      $Q857=""Standard Booking, P4""
    ),
    LET(
      resDate,   $K857,
      tourDate,  $N857,
      monthCount, DATEDIF(r"&amp;"esDate, tourDate, ""M"") + 1,
      secondDates, ARRAYFORMULA(
        DATE(
          YEAR(resDate),
          MONTH(resDate) + SEQUENCE(monthCount),
          2
        )
      ),
      validDates, FILTER(
        secondDates,
        (secondDates &gt; res"&amp;"Date + 2) *
        (secondDates &lt;= tourDate - 3)
      ),
      IF(
        $AJ857=""P4"",
        IF(
          COUNTA(validDates) &lt; 4,
          """",
          TEXT(
            INDEX(validDates, 4),
            ""mmm d, yyyy""
          )
        ),
"&amp;"        IF(
          COUNTA(validDates) &lt; 4,
          """",
          TEXTJOIN(
            "", "", TRUE,
            TEXT(INDEX(validDates, 1), ""mmm d, yyyy""),
            TEXT(INDEX(validDates, 2), ""mmm d, yyyy""),
            TEXT(INDEX(validDates"&amp;", 3), ""mmm d, yyyy""),
            TEXT(INDEX(validDates, 4), ""mmm d, yyyy"")
          )
        )
      )
    ),
    """"
  )
)
"),"")</f>
        <v/>
      </c>
      <c r="BM857" s="65" t="str">
        <f t="shared" si="15"/>
        <v/>
      </c>
      <c r="BN857" s="66"/>
      <c r="BO857" s="67"/>
      <c r="BP857" s="49" t="b">
        <v>0</v>
      </c>
      <c r="BQ857" s="49" t="b">
        <v>0</v>
      </c>
      <c r="BR857" s="68"/>
      <c r="BS857" s="69"/>
      <c r="BT857" s="70" t="b">
        <v>0</v>
      </c>
      <c r="BU857" s="71"/>
      <c r="BV857" s="72"/>
      <c r="BW857" s="86" t="b">
        <v>0</v>
      </c>
      <c r="BX857" s="87"/>
    </row>
    <row r="858">
      <c r="A858" s="35" t="str">
        <f t="shared" si="1"/>
        <v/>
      </c>
      <c r="B858" s="36" t="str">
        <f t="shared" si="2"/>
        <v/>
      </c>
      <c r="C858" s="36" t="str">
        <f t="array" ref="C858">IF(
  M858="",
  "",
  IFERROR(
    INDEX(
      '{INDEX} Tour Packages'!$A:$ZZ,
      MATCH(
        M858,
        INDEX(
          '{INDEX} Tour Packages'!$A:$ZZ,
          ,
          MATCH("Tour Package Name", '{INDEX} Tour Packages'!$4:$4, 0)
        ),
        0
      ),
      MATCH("Tour Code", '{INDEX} Tour Packages'!$4:$4, 0)
    ),
    "XXX"
  )
)
</f>
        <v/>
      </c>
      <c r="D858" s="36" t="str">
        <f t="shared" si="3"/>
        <v/>
      </c>
      <c r="E858" s="36" t="str">
        <f t="shared" si="4"/>
        <v/>
      </c>
      <c r="F858" s="37" t="str">
        <f t="shared" si="5"/>
        <v/>
      </c>
      <c r="G858" s="89"/>
      <c r="H858" s="89"/>
      <c r="I858" s="90"/>
      <c r="J858" s="40" t="str">
        <f t="shared" si="16"/>
        <v> </v>
      </c>
      <c r="K858" s="91"/>
      <c r="L858" s="55"/>
      <c r="M858" s="55"/>
      <c r="N858" s="91"/>
      <c r="O858" s="43" t="str">
        <f>IFERROR(__xludf.DUMMYFUNCTION("IF(N858="""","""",IFERROR(
  N858 + VALUE(REGEXEXTRACT(P858, ""(\d+)\s+Days"")),
  """"
)
)"),"")</f>
        <v/>
      </c>
      <c r="P858" s="43" t="str">
        <f t="array" ref="P858">IFERROR(
  INDEX(
    INDEX('{INDEX} Tour Packages'!$A:$ZZ, , MATCH(P$3, '{INDEX} Tour Packages'!$4:$4, 0)),
    MATCH(M858, INDEX('{INDEX} Tour Packages'!$A:$ZZ,0, MATCH("Tour Package Name", '{INDEX} Tour Packages'!$4:$4, 0)), 0)
  ),
"")
</f>
        <v/>
      </c>
      <c r="Q858" s="44" t="str">
        <f t="shared" si="7"/>
        <v/>
      </c>
      <c r="R858" s="44" t="str">
        <f>IFERROR(__xludf.DUMMYFUNCTION("IF(OR(ISBLANK(K858), ISBLANK(N858)), """", 
  LET(
    resDate, K858,
    tourDate, N858,
    monthCount, MAX(0, DATEDIF(resDate, tourDate - 3, ""M"") + 1),
    secondDates, ARRAYFORMULA(DATE(YEAR(resDate), MONTH(resDate) + SEQUENCE(monthCount), 2)),
    "&amp;"validDates, FILTER(secondDates, (secondDates &gt; resDate + 2) * (secondDates &lt;= tourDate - 3)),
    IF(ISERROR(validDates), 0, COUNTA(validDates))
  )
)
"),"")</f>
        <v/>
      </c>
      <c r="S858" s="44" t="str">
        <f t="shared" si="8"/>
        <v/>
      </c>
      <c r="T858" s="45" t="str">
        <f t="array" ref="T858">IF(ISBLANK(BO858),IFERROR(
  INDEX(
    INDEX('{INDEX} Payment Terms'!$A:$G, , MATCH(T$3, '{INDEX} Payment Terms'!$4:$4, 0)),
    MATCH(Q858, INDEX('{INDEX} Payment Terms'!$A:$G,0, MATCH("Payment Condition", '{INDEX} Payment Terms'!$4:$4, 0)), 0)
  ),
""),"Cancelled")
</f>
        <v/>
      </c>
      <c r="U858" s="46" t="b">
        <v>0</v>
      </c>
      <c r="V858" s="47" t="str">
        <f>IFERROR(__xludf.DUMMYFUNCTION("IF(OR(L858=""Duo Booking"", L858=""Group Booking""),
IF(U858=FALSE,"""",
    LET(
      bookingType, L858,
      tour, M858,
      mainFirst, H858,
      mainLast, I858,
      mainEmail, G858,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$L$4:L858, bookingType,
          $M$4:M858, tour,
          $H$4:H858, mainFirst,
          $I$4:I858, mainLast,
          $G$4:G858, mainEmail
        ),
        ""000""
      ),
  "&amp;"    baseID &amp; ""-"" &amp; memberNumber
    )
  ),
  """"
)
"),"")</f>
        <v/>
      </c>
      <c r="W858" s="48"/>
      <c r="X858" s="85" t="b">
        <v>0</v>
      </c>
      <c r="Y858" s="85" t="b">
        <v>0</v>
      </c>
      <c r="Z858" s="85" t="b">
        <v>0</v>
      </c>
      <c r="AA858" s="50"/>
      <c r="AB858" s="51"/>
      <c r="AC858" s="85" t="b">
        <v>0</v>
      </c>
      <c r="AD858" s="92"/>
      <c r="AE858" s="88"/>
      <c r="AF858" s="36" t="str">
        <f t="array" ref="AF858">IF(M858="","",INDEX(
      '{INDEX} Tour Packages'!$A:$ZP,
      MATCH($M858, '{INDEX} Tour Packages'!$A:$A, 0),
      MATCH(AF$3, '{INDEX} Tour Packages'!$4:$4, 0)
    ))</f>
        <v/>
      </c>
      <c r="AG858" s="36" t="str">
        <f t="array" ref="AG858">IF(M858="","",INDEX(
      '{INDEX} Tour Packages'!$A:$ZP,
      MATCH($M858, '{INDEX} Tour Packages'!$A:$A, 0),
      MATCH(AG$3, '{INDEX} Tour Packages'!$4:$4, 0)
    ))</f>
        <v/>
      </c>
      <c r="AH858" s="36" t="str">
        <f t="array" ref="AH858">IF(M858="","",INDEX(
      '{INDEX} Tour Packages'!$A:$ZP,
      MATCH($M858, '{INDEX} Tour Packages'!$A:$A, 0),
      MATCH(AH$3, '{INDEX} Tour Packages'!$4:$4, 0)
    ))</f>
        <v/>
      </c>
      <c r="AI858" s="54" t="str">
        <f t="shared" si="9"/>
        <v/>
      </c>
      <c r="AJ858" s="42"/>
      <c r="AK858" s="55"/>
      <c r="AL858" s="46" t="b">
        <v>0</v>
      </c>
      <c r="AM858" s="56"/>
      <c r="AN858" s="57" t="str">
        <f t="shared" si="10"/>
        <v/>
      </c>
      <c r="AO858" s="58" t="str">
        <f t="shared" si="11"/>
        <v/>
      </c>
      <c r="AP858" s="59"/>
      <c r="AQ858" s="60"/>
      <c r="AR858" s="61"/>
      <c r="AS858" s="61"/>
      <c r="AT858" s="61" t="str">
        <f>IFERROR(__xludf.DUMMYFUNCTION("IF( 
  OR($AJ858=""Full Payment"", ISBLANK($K858)),
  """",
  IF(
    OR(
      Q858=""Standard Booking, P1"",
      Q858=""Standard Booking, P2"",
      Q858=""Standard Booking, P3"",
      Q858=""Standard Booking, P4""
    ),
    LET(
      resDate,   $"&amp;"K858,
      tourDate,  $N858,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8" s="62" t="str">
        <f t="shared" si="12"/>
        <v/>
      </c>
      <c r="AV858" s="63"/>
      <c r="AW858" s="64"/>
      <c r="AX858" s="64"/>
      <c r="AY858" s="64"/>
      <c r="AZ858" s="64" t="str">
        <f>IFERROR(__xludf.DUMMYFUNCTION("IF(
  OR($AJ858=""Full Payment"",$AJ858=""P1"", ISBLANK($K858)),
  """",
  IF(
    OR(
      $Q858=""Standard Booking, P2"",
      $Q858=""Standard Booking, P3"",
      $Q858=""Standard Booking, P4""
    ),
    LET(
      resDate,   $K858,
      tourDate,"&amp;"  $N858,
      monthCount, DATEDIF(resDate, tourDate, ""M"") + 1,
      secondDates, ARRAYFORMULA(
        DATE(
          YEAR(resDate),
          MONTH(resDate) + SEQUENCE(monthCount),
          2
        )
      ),
      validDates, FILTER(
        sec"&amp;"ondDates,
        (secondDates &gt; resDate + 2) *
        (secondDates &lt;= tourDate - 3)
      ),
      IF(
        OR($AJ858=""P2"", $AJ858=""P3"", $AJ858=""P4""),
        IF(
          COUNTA(validDates) &lt; 2,
          """",
          TEXT(INDEX(validDates"&amp;", 2), ""mmm d, yyyy"")
        ),
        IF(
          COUNTA(validDates) &lt; 2,
          """",
          TEXTJOIN("", "", TRUE,
            TEXT(INDEX(validDates, 1), ""mmm d, yyyy""),
            TEXT(INDEX(validDates, 2), ""mmm d, yyyy"")
          )
 "&amp;"       )
      )
    ),
    """"
  )
)
"),"")</f>
        <v/>
      </c>
      <c r="BA858" s="65" t="str">
        <f t="shared" si="13"/>
        <v/>
      </c>
      <c r="BB858" s="63"/>
      <c r="BC858" s="64"/>
      <c r="BD858" s="64"/>
      <c r="BE858" s="64"/>
      <c r="BF858" s="64" t="str">
        <f>IFERROR(__xludf.DUMMYFUNCTION("IF(
  OR($AJ858=""Full Payment"",$AJ858=""P1"", $AJ858=""P2""),
  """",
  IF(
    AND(
      NOT(ISBLANK($K858)),
      OR(
        Q858=""Standard Booking, P3"",
        Q858=""Standard Booking, P4""
      )
    ),
    LET(
      resDate,   $K858,
      "&amp;"tourDate,  $N858,
      monthCount, DATEDIF(resDate, tourDate, ""M"") + 1,
      secondDates, ARRAYFORMULA(
        DATE(
          YEAR(resDate),
          MONTH(resDate) + SEQUENCE(monthCount),
          2
        )
      ),
      validDates, FILTER(
  "&amp;"      secondDates,
        (secondDates &gt; resDate + 2) *
        (secondDates &lt;= tourDate - 3)
      ),
      IF(
        $AJ858=""P4"",
        IF(
          COUNTA(validDates) &lt; 3,
          """",
          TEXT(INDEX(validDates, 3), ""mmm d, yyyy"")
  "&amp;"      ),
        IF(
          $AJ858=""P3"",
          IF(
            COUNTA(validDates) &lt; 3,
            """",
            TEXT(INDEX(validDates, 3), ""mmm d, yyyy"")
          ),
          IF(
            COUNTA(validDates) &lt; 3,
            """",
    "&amp;"        TEXTJOIN("", "", TRUE,
              TEXT(INDEX(validDates, 1), ""mmm d, yyyy""),
              TEXT(INDEX(validDates, 2), ""mmm d, yyyy""),
              TEXT(INDEX(validDates, 3), ""mmm d, yyyy"")
            )
          )
        )
      )
    "&amp;"),
    """"
  )
)
"),"")</f>
        <v/>
      </c>
      <c r="BG858" s="65" t="str">
        <f t="shared" si="14"/>
        <v/>
      </c>
      <c r="BH858" s="63"/>
      <c r="BI858" s="64"/>
      <c r="BJ858" s="64"/>
      <c r="BK858" s="64"/>
      <c r="BL858" s="64" t="str">
        <f>IFERROR(__xludf.DUMMYFUNCTION("IF(
  OR($AJ858=""Full Payment"",$AJ858=""P1"",$AJ858=""P2"",$AJ858=""P3""),
  """",
  IF(
    AND(
      NOT(ISBLANK($K858)),
      $Q858=""Standard Booking, P4""
    ),
    LET(
      resDate,   $K858,
      tourDate,  $N858,
      monthCount, DATEDIF(r"&amp;"esDate, tourDate, ""M"") + 1,
      secondDates, ARRAYFORMULA(
        DATE(
          YEAR(resDate),
          MONTH(resDate) + SEQUENCE(monthCount),
          2
        )
      ),
      validDates, FILTER(
        secondDates,
        (secondDates &gt; res"&amp;"Date + 2) *
        (secondDates &lt;= tourDate - 3)
      ),
      IF(
        $AJ858=""P4"",
        IF(
          COUNTA(validDates) &lt; 4,
          """",
          TEXT(
            INDEX(validDates, 4),
            ""mmm d, yyyy""
          )
        ),
"&amp;"        IF(
          COUNTA(validDates) &lt; 4,
          """",
          TEXTJOIN(
            "", "", TRUE,
            TEXT(INDEX(validDates, 1), ""mmm d, yyyy""),
            TEXT(INDEX(validDates, 2), ""mmm d, yyyy""),
            TEXT(INDEX(validDates"&amp;", 3), ""mmm d, yyyy""),
            TEXT(INDEX(validDates, 4), ""mmm d, yyyy"")
          )
        )
      )
    ),
    """"
  )
)
"),"")</f>
        <v/>
      </c>
      <c r="BM858" s="65" t="str">
        <f t="shared" si="15"/>
        <v/>
      </c>
      <c r="BN858" s="66"/>
      <c r="BO858" s="67"/>
      <c r="BP858" s="49" t="b">
        <v>0</v>
      </c>
      <c r="BQ858" s="49" t="b">
        <v>0</v>
      </c>
      <c r="BR858" s="68"/>
      <c r="BS858" s="69"/>
      <c r="BT858" s="70" t="b">
        <v>0</v>
      </c>
      <c r="BU858" s="71"/>
      <c r="BV858" s="72"/>
      <c r="BW858" s="86" t="b">
        <v>0</v>
      </c>
      <c r="BX858" s="87"/>
    </row>
    <row r="859">
      <c r="A859" s="35" t="str">
        <f t="shared" si="1"/>
        <v/>
      </c>
      <c r="B859" s="36" t="str">
        <f t="shared" si="2"/>
        <v/>
      </c>
      <c r="C859" s="36" t="str">
        <f t="array" ref="C859">IF(
  M859="",
  "",
  IFERROR(
    INDEX(
      '{INDEX} Tour Packages'!$A:$ZZ,
      MATCH(
        M859,
        INDEX(
          '{INDEX} Tour Packages'!$A:$ZZ,
          ,
          MATCH("Tour Package Name", '{INDEX} Tour Packages'!$4:$4, 0)
        ),
        0
      ),
      MATCH("Tour Code", '{INDEX} Tour Packages'!$4:$4, 0)
    ),
    "XXX"
  )
)
</f>
        <v/>
      </c>
      <c r="D859" s="36" t="str">
        <f t="shared" si="3"/>
        <v/>
      </c>
      <c r="E859" s="36" t="str">
        <f t="shared" si="4"/>
        <v/>
      </c>
      <c r="F859" s="37" t="str">
        <f t="shared" si="5"/>
        <v/>
      </c>
      <c r="G859" s="89"/>
      <c r="H859" s="89"/>
      <c r="I859" s="90"/>
      <c r="J859" s="40" t="str">
        <f t="shared" si="16"/>
        <v> </v>
      </c>
      <c r="K859" s="91"/>
      <c r="L859" s="55"/>
      <c r="M859" s="55"/>
      <c r="N859" s="91"/>
      <c r="O859" s="43" t="str">
        <f>IFERROR(__xludf.DUMMYFUNCTION("IF(N859="""","""",IFERROR(
  N859 + VALUE(REGEXEXTRACT(P859, ""(\d+)\s+Days"")),
  """"
)
)"),"")</f>
        <v/>
      </c>
      <c r="P859" s="43" t="str">
        <f t="array" ref="P859">IFERROR(
  INDEX(
    INDEX('{INDEX} Tour Packages'!$A:$ZZ, , MATCH(P$3, '{INDEX} Tour Packages'!$4:$4, 0)),
    MATCH(M859, INDEX('{INDEX} Tour Packages'!$A:$ZZ,0, MATCH("Tour Package Name", '{INDEX} Tour Packages'!$4:$4, 0)), 0)
  ),
"")
</f>
        <v/>
      </c>
      <c r="Q859" s="44" t="str">
        <f t="shared" si="7"/>
        <v/>
      </c>
      <c r="R859" s="44" t="str">
        <f>IFERROR(__xludf.DUMMYFUNCTION("IF(OR(ISBLANK(K859), ISBLANK(N859)), """", 
  LET(
    resDate, K859,
    tourDate, N859,
    monthCount, MAX(0, DATEDIF(resDate, tourDate - 3, ""M"") + 1),
    secondDates, ARRAYFORMULA(DATE(YEAR(resDate), MONTH(resDate) + SEQUENCE(monthCount), 2)),
    "&amp;"validDates, FILTER(secondDates, (secondDates &gt; resDate + 2) * (secondDates &lt;= tourDate - 3)),
    IF(ISERROR(validDates), 0, COUNTA(validDates))
  )
)
"),"")</f>
        <v/>
      </c>
      <c r="S859" s="44" t="str">
        <f t="shared" si="8"/>
        <v/>
      </c>
      <c r="T859" s="45" t="str">
        <f t="array" ref="T859">IF(ISBLANK(BO859),IFERROR(
  INDEX(
    INDEX('{INDEX} Payment Terms'!$A:$G, , MATCH(T$3, '{INDEX} Payment Terms'!$4:$4, 0)),
    MATCH(Q859, INDEX('{INDEX} Payment Terms'!$A:$G,0, MATCH("Payment Condition", '{INDEX} Payment Terms'!$4:$4, 0)), 0)
  ),
""),"Cancelled")
</f>
        <v/>
      </c>
      <c r="U859" s="46" t="b">
        <v>0</v>
      </c>
      <c r="V859" s="47" t="str">
        <f>IFERROR(__xludf.DUMMYFUNCTION("IF(OR(L859=""Duo Booking"", L859=""Group Booking""),
IF(U859=FALSE,"""",
    LET(
      bookingType, L859,
      tour, M859,
      mainFirst, H859,
      mainLast, I859,
      mainEmail, G859,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$L$4:L859, bookingType,
          $M$4:M859, tour,
          $H$4:H859, mainFirst,
          $I$4:I859, mainLast,
          $G$4:G859, mainEmail
        ),
        ""000""
      ),
  "&amp;"    baseID &amp; ""-"" &amp; memberNumber
    )
  ),
  """"
)
"),"")</f>
        <v/>
      </c>
      <c r="W859" s="48"/>
      <c r="X859" s="85" t="b">
        <v>0</v>
      </c>
      <c r="Y859" s="85" t="b">
        <v>0</v>
      </c>
      <c r="Z859" s="85" t="b">
        <v>0</v>
      </c>
      <c r="AA859" s="50"/>
      <c r="AB859" s="51"/>
      <c r="AC859" s="85" t="b">
        <v>0</v>
      </c>
      <c r="AD859" s="92"/>
      <c r="AE859" s="88"/>
      <c r="AF859" s="36" t="str">
        <f t="array" ref="AF859">IF(M859="","",INDEX(
      '{INDEX} Tour Packages'!$A:$ZP,
      MATCH($M859, '{INDEX} Tour Packages'!$A:$A, 0),
      MATCH(AF$3, '{INDEX} Tour Packages'!$4:$4, 0)
    ))</f>
        <v/>
      </c>
      <c r="AG859" s="36" t="str">
        <f t="array" ref="AG859">IF(M859="","",INDEX(
      '{INDEX} Tour Packages'!$A:$ZP,
      MATCH($M859, '{INDEX} Tour Packages'!$A:$A, 0),
      MATCH(AG$3, '{INDEX} Tour Packages'!$4:$4, 0)
    ))</f>
        <v/>
      </c>
      <c r="AH859" s="36" t="str">
        <f t="array" ref="AH859">IF(M859="","",INDEX(
      '{INDEX} Tour Packages'!$A:$ZP,
      MATCH($M859, '{INDEX} Tour Packages'!$A:$A, 0),
      MATCH(AH$3, '{INDEX} Tour Packages'!$4:$4, 0)
    ))</f>
        <v/>
      </c>
      <c r="AI859" s="54" t="str">
        <f t="shared" si="9"/>
        <v/>
      </c>
      <c r="AJ859" s="42"/>
      <c r="AK859" s="55"/>
      <c r="AL859" s="46" t="b">
        <v>0</v>
      </c>
      <c r="AM859" s="56"/>
      <c r="AN859" s="57" t="str">
        <f t="shared" si="10"/>
        <v/>
      </c>
      <c r="AO859" s="58" t="str">
        <f t="shared" si="11"/>
        <v/>
      </c>
      <c r="AP859" s="59"/>
      <c r="AQ859" s="60"/>
      <c r="AR859" s="61"/>
      <c r="AS859" s="61"/>
      <c r="AT859" s="61" t="str">
        <f>IFERROR(__xludf.DUMMYFUNCTION("IF( 
  OR($AJ859=""Full Payment"", ISBLANK($K859)),
  """",
  IF(
    OR(
      Q859=""Standard Booking, P1"",
      Q859=""Standard Booking, P2"",
      Q859=""Standard Booking, P3"",
      Q859=""Standard Booking, P4""
    ),
    LET(
      resDate,   $"&amp;"K859,
      tourDate,  $N859,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59" s="62" t="str">
        <f t="shared" si="12"/>
        <v/>
      </c>
      <c r="AV859" s="63"/>
      <c r="AW859" s="64"/>
      <c r="AX859" s="64"/>
      <c r="AY859" s="64"/>
      <c r="AZ859" s="64" t="str">
        <f>IFERROR(__xludf.DUMMYFUNCTION("IF(
  OR($AJ859=""Full Payment"",$AJ859=""P1"", ISBLANK($K859)),
  """",
  IF(
    OR(
      $Q859=""Standard Booking, P2"",
      $Q859=""Standard Booking, P3"",
      $Q859=""Standard Booking, P4""
    ),
    LET(
      resDate,   $K859,
      tourDate,"&amp;"  $N859,
      monthCount, DATEDIF(resDate, tourDate, ""M"") + 1,
      secondDates, ARRAYFORMULA(
        DATE(
          YEAR(resDate),
          MONTH(resDate) + SEQUENCE(monthCount),
          2
        )
      ),
      validDates, FILTER(
        sec"&amp;"ondDates,
        (secondDates &gt; resDate + 2) *
        (secondDates &lt;= tourDate - 3)
      ),
      IF(
        OR($AJ859=""P2"", $AJ859=""P3"", $AJ859=""P4""),
        IF(
          COUNTA(validDates) &lt; 2,
          """",
          TEXT(INDEX(validDates"&amp;", 2), ""mmm d, yyyy"")
        ),
        IF(
          COUNTA(validDates) &lt; 2,
          """",
          TEXTJOIN("", "", TRUE,
            TEXT(INDEX(validDates, 1), ""mmm d, yyyy""),
            TEXT(INDEX(validDates, 2), ""mmm d, yyyy"")
          )
 "&amp;"       )
      )
    ),
    """"
  )
)
"),"")</f>
        <v/>
      </c>
      <c r="BA859" s="65" t="str">
        <f t="shared" si="13"/>
        <v/>
      </c>
      <c r="BB859" s="63"/>
      <c r="BC859" s="64"/>
      <c r="BD859" s="64"/>
      <c r="BE859" s="64"/>
      <c r="BF859" s="64" t="str">
        <f>IFERROR(__xludf.DUMMYFUNCTION("IF(
  OR($AJ859=""Full Payment"",$AJ859=""P1"", $AJ859=""P2""),
  """",
  IF(
    AND(
      NOT(ISBLANK($K859)),
      OR(
        Q859=""Standard Booking, P3"",
        Q859=""Standard Booking, P4""
      )
    ),
    LET(
      resDate,   $K859,
      "&amp;"tourDate,  $N859,
      monthCount, DATEDIF(resDate, tourDate, ""M"") + 1,
      secondDates, ARRAYFORMULA(
        DATE(
          YEAR(resDate),
          MONTH(resDate) + SEQUENCE(monthCount),
          2
        )
      ),
      validDates, FILTER(
  "&amp;"      secondDates,
        (secondDates &gt; resDate + 2) *
        (secondDates &lt;= tourDate - 3)
      ),
      IF(
        $AJ859=""P4"",
        IF(
          COUNTA(validDates) &lt; 3,
          """",
          TEXT(INDEX(validDates, 3), ""mmm d, yyyy"")
  "&amp;"      ),
        IF(
          $AJ859=""P3"",
          IF(
            COUNTA(validDates) &lt; 3,
            """",
            TEXT(INDEX(validDates, 3), ""mmm d, yyyy"")
          ),
          IF(
            COUNTA(validDates) &lt; 3,
            """",
    "&amp;"        TEXTJOIN("", "", TRUE,
              TEXT(INDEX(validDates, 1), ""mmm d, yyyy""),
              TEXT(INDEX(validDates, 2), ""mmm d, yyyy""),
              TEXT(INDEX(validDates, 3), ""mmm d, yyyy"")
            )
          )
        )
      )
    "&amp;"),
    """"
  )
)
"),"")</f>
        <v/>
      </c>
      <c r="BG859" s="65" t="str">
        <f t="shared" si="14"/>
        <v/>
      </c>
      <c r="BH859" s="63"/>
      <c r="BI859" s="64"/>
      <c r="BJ859" s="64"/>
      <c r="BK859" s="64"/>
      <c r="BL859" s="64" t="str">
        <f>IFERROR(__xludf.DUMMYFUNCTION("IF(
  OR($AJ859=""Full Payment"",$AJ859=""P1"",$AJ859=""P2"",$AJ859=""P3""),
  """",
  IF(
    AND(
      NOT(ISBLANK($K859)),
      $Q859=""Standard Booking, P4""
    ),
    LET(
      resDate,   $K859,
      tourDate,  $N859,
      monthCount, DATEDIF(r"&amp;"esDate, tourDate, ""M"") + 1,
      secondDates, ARRAYFORMULA(
        DATE(
          YEAR(resDate),
          MONTH(resDate) + SEQUENCE(monthCount),
          2
        )
      ),
      validDates, FILTER(
        secondDates,
        (secondDates &gt; res"&amp;"Date + 2) *
        (secondDates &lt;= tourDate - 3)
      ),
      IF(
        $AJ859=""P4"",
        IF(
          COUNTA(validDates) &lt; 4,
          """",
          TEXT(
            INDEX(validDates, 4),
            ""mmm d, yyyy""
          )
        ),
"&amp;"        IF(
          COUNTA(validDates) &lt; 4,
          """",
          TEXTJOIN(
            "", "", TRUE,
            TEXT(INDEX(validDates, 1), ""mmm d, yyyy""),
            TEXT(INDEX(validDates, 2), ""mmm d, yyyy""),
            TEXT(INDEX(validDates"&amp;", 3), ""mmm d, yyyy""),
            TEXT(INDEX(validDates, 4), ""mmm d, yyyy"")
          )
        )
      )
    ),
    """"
  )
)
"),"")</f>
        <v/>
      </c>
      <c r="BM859" s="65" t="str">
        <f t="shared" si="15"/>
        <v/>
      </c>
      <c r="BN859" s="66"/>
      <c r="BO859" s="67"/>
      <c r="BP859" s="49" t="b">
        <v>0</v>
      </c>
      <c r="BQ859" s="49" t="b">
        <v>0</v>
      </c>
      <c r="BR859" s="68"/>
      <c r="BS859" s="69"/>
      <c r="BT859" s="70" t="b">
        <v>0</v>
      </c>
      <c r="BU859" s="71"/>
      <c r="BV859" s="72"/>
      <c r="BW859" s="86" t="b">
        <v>0</v>
      </c>
      <c r="BX859" s="87"/>
    </row>
    <row r="860">
      <c r="A860" s="35" t="str">
        <f t="shared" si="1"/>
        <v/>
      </c>
      <c r="B860" s="36" t="str">
        <f t="shared" si="2"/>
        <v/>
      </c>
      <c r="C860" s="36" t="str">
        <f t="array" ref="C860">IF(
  M860="",
  "",
  IFERROR(
    INDEX(
      '{INDEX} Tour Packages'!$A:$ZZ,
      MATCH(
        M860,
        INDEX(
          '{INDEX} Tour Packages'!$A:$ZZ,
          ,
          MATCH("Tour Package Name", '{INDEX} Tour Packages'!$4:$4, 0)
        ),
        0
      ),
      MATCH("Tour Code", '{INDEX} Tour Packages'!$4:$4, 0)
    ),
    "XXX"
  )
)
</f>
        <v/>
      </c>
      <c r="D860" s="36" t="str">
        <f t="shared" si="3"/>
        <v/>
      </c>
      <c r="E860" s="36" t="str">
        <f t="shared" si="4"/>
        <v/>
      </c>
      <c r="F860" s="37" t="str">
        <f t="shared" si="5"/>
        <v/>
      </c>
      <c r="G860" s="89"/>
      <c r="H860" s="89"/>
      <c r="I860" s="90"/>
      <c r="J860" s="40" t="str">
        <f t="shared" si="16"/>
        <v> </v>
      </c>
      <c r="K860" s="91"/>
      <c r="L860" s="55"/>
      <c r="M860" s="55"/>
      <c r="N860" s="91"/>
      <c r="O860" s="43" t="str">
        <f>IFERROR(__xludf.DUMMYFUNCTION("IF(N860="""","""",IFERROR(
  N860 + VALUE(REGEXEXTRACT(P860, ""(\d+)\s+Days"")),
  """"
)
)"),"")</f>
        <v/>
      </c>
      <c r="P860" s="43" t="str">
        <f t="array" ref="P860">IFERROR(
  INDEX(
    INDEX('{INDEX} Tour Packages'!$A:$ZZ, , MATCH(P$3, '{INDEX} Tour Packages'!$4:$4, 0)),
    MATCH(M860, INDEX('{INDEX} Tour Packages'!$A:$ZZ,0, MATCH("Tour Package Name", '{INDEX} Tour Packages'!$4:$4, 0)), 0)
  ),
"")
</f>
        <v/>
      </c>
      <c r="Q860" s="44" t="str">
        <f t="shared" si="7"/>
        <v/>
      </c>
      <c r="R860" s="44" t="str">
        <f>IFERROR(__xludf.DUMMYFUNCTION("IF(OR(ISBLANK(K860), ISBLANK(N860)), """", 
  LET(
    resDate, K860,
    tourDate, N860,
    monthCount, MAX(0, DATEDIF(resDate, tourDate - 3, ""M"") + 1),
    secondDates, ARRAYFORMULA(DATE(YEAR(resDate), MONTH(resDate) + SEQUENCE(monthCount), 2)),
    "&amp;"validDates, FILTER(secondDates, (secondDates &gt; resDate + 2) * (secondDates &lt;= tourDate - 3)),
    IF(ISERROR(validDates), 0, COUNTA(validDates))
  )
)
"),"")</f>
        <v/>
      </c>
      <c r="S860" s="44" t="str">
        <f t="shared" si="8"/>
        <v/>
      </c>
      <c r="T860" s="45" t="str">
        <f t="array" ref="T860">IF(ISBLANK(BO860),IFERROR(
  INDEX(
    INDEX('{INDEX} Payment Terms'!$A:$G, , MATCH(T$3, '{INDEX} Payment Terms'!$4:$4, 0)),
    MATCH(Q860, INDEX('{INDEX} Payment Terms'!$A:$G,0, MATCH("Payment Condition", '{INDEX} Payment Terms'!$4:$4, 0)), 0)
  ),
""),"Cancelled")
</f>
        <v/>
      </c>
      <c r="U860" s="46" t="b">
        <v>0</v>
      </c>
      <c r="V860" s="47" t="str">
        <f>IFERROR(__xludf.DUMMYFUNCTION("IF(OR(L860=""Duo Booking"", L860=""Group Booking""),
IF(U860=FALSE,"""",
    LET(
      bookingType, L860,
      tour, M860,
      mainFirst, H860,
      mainLast, I860,
      mainEmail, G860,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$L$4:L860, bookingType,
          $M$4:M860, tour,
          $H$4:H860, mainFirst,
          $I$4:I860, mainLast,
          $G$4:G860, mainEmail
        ),
        ""000""
      ),
  "&amp;"    baseID &amp; ""-"" &amp; memberNumber
    )
  ),
  """"
)
"),"")</f>
        <v/>
      </c>
      <c r="W860" s="48"/>
      <c r="X860" s="85" t="b">
        <v>0</v>
      </c>
      <c r="Y860" s="85" t="b">
        <v>0</v>
      </c>
      <c r="Z860" s="85" t="b">
        <v>0</v>
      </c>
      <c r="AA860" s="50"/>
      <c r="AB860" s="51"/>
      <c r="AC860" s="85" t="b">
        <v>0</v>
      </c>
      <c r="AD860" s="92"/>
      <c r="AE860" s="88"/>
      <c r="AF860" s="36" t="str">
        <f t="array" ref="AF860">IF(M860="","",INDEX(
      '{INDEX} Tour Packages'!$A:$ZP,
      MATCH($M860, '{INDEX} Tour Packages'!$A:$A, 0),
      MATCH(AF$3, '{INDEX} Tour Packages'!$4:$4, 0)
    ))</f>
        <v/>
      </c>
      <c r="AG860" s="36" t="str">
        <f t="array" ref="AG860">IF(M860="","",INDEX(
      '{INDEX} Tour Packages'!$A:$ZP,
      MATCH($M860, '{INDEX} Tour Packages'!$A:$A, 0),
      MATCH(AG$3, '{INDEX} Tour Packages'!$4:$4, 0)
    ))</f>
        <v/>
      </c>
      <c r="AH860" s="36" t="str">
        <f t="array" ref="AH860">IF(M860="","",INDEX(
      '{INDEX} Tour Packages'!$A:$ZP,
      MATCH($M860, '{INDEX} Tour Packages'!$A:$A, 0),
      MATCH(AH$3, '{INDEX} Tour Packages'!$4:$4, 0)
    ))</f>
        <v/>
      </c>
      <c r="AI860" s="54" t="str">
        <f t="shared" si="9"/>
        <v/>
      </c>
      <c r="AJ860" s="42"/>
      <c r="AK860" s="55"/>
      <c r="AL860" s="46" t="b">
        <v>0</v>
      </c>
      <c r="AM860" s="56"/>
      <c r="AN860" s="57" t="str">
        <f t="shared" si="10"/>
        <v/>
      </c>
      <c r="AO860" s="58" t="str">
        <f t="shared" si="11"/>
        <v/>
      </c>
      <c r="AP860" s="59"/>
      <c r="AQ860" s="60"/>
      <c r="AR860" s="61"/>
      <c r="AS860" s="61"/>
      <c r="AT860" s="61" t="str">
        <f>IFERROR(__xludf.DUMMYFUNCTION("IF( 
  OR($AJ860=""Full Payment"", ISBLANK($K860)),
  """",
  IF(
    OR(
      Q860=""Standard Booking, P1"",
      Q860=""Standard Booking, P2"",
      Q860=""Standard Booking, P3"",
      Q860=""Standard Booking, P4""
    ),
    LET(
      resDate,   $"&amp;"K860,
      tourDate,  $N860,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0" s="62" t="str">
        <f t="shared" si="12"/>
        <v/>
      </c>
      <c r="AV860" s="63"/>
      <c r="AW860" s="64"/>
      <c r="AX860" s="64"/>
      <c r="AY860" s="64"/>
      <c r="AZ860" s="64" t="str">
        <f>IFERROR(__xludf.DUMMYFUNCTION("IF(
  OR($AJ860=""Full Payment"",$AJ860=""P1"", ISBLANK($K860)),
  """",
  IF(
    OR(
      $Q860=""Standard Booking, P2"",
      $Q860=""Standard Booking, P3"",
      $Q860=""Standard Booking, P4""
    ),
    LET(
      resDate,   $K860,
      tourDate,"&amp;"  $N860,
      monthCount, DATEDIF(resDate, tourDate, ""M"") + 1,
      secondDates, ARRAYFORMULA(
        DATE(
          YEAR(resDate),
          MONTH(resDate) + SEQUENCE(monthCount),
          2
        )
      ),
      validDates, FILTER(
        sec"&amp;"ondDates,
        (secondDates &gt; resDate + 2) *
        (secondDates &lt;= tourDate - 3)
      ),
      IF(
        OR($AJ860=""P2"", $AJ860=""P3"", $AJ860=""P4""),
        IF(
          COUNTA(validDates) &lt; 2,
          """",
          TEXT(INDEX(validDates"&amp;", 2), ""mmm d, yyyy"")
        ),
        IF(
          COUNTA(validDates) &lt; 2,
          """",
          TEXTJOIN("", "", TRUE,
            TEXT(INDEX(validDates, 1), ""mmm d, yyyy""),
            TEXT(INDEX(validDates, 2), ""mmm d, yyyy"")
          )
 "&amp;"       )
      )
    ),
    """"
  )
)
"),"")</f>
        <v/>
      </c>
      <c r="BA860" s="65" t="str">
        <f t="shared" si="13"/>
        <v/>
      </c>
      <c r="BB860" s="63"/>
      <c r="BC860" s="64"/>
      <c r="BD860" s="64"/>
      <c r="BE860" s="64"/>
      <c r="BF860" s="64" t="str">
        <f>IFERROR(__xludf.DUMMYFUNCTION("IF(
  OR($AJ860=""Full Payment"",$AJ860=""P1"", $AJ860=""P2""),
  """",
  IF(
    AND(
      NOT(ISBLANK($K860)),
      OR(
        Q860=""Standard Booking, P3"",
        Q860=""Standard Booking, P4""
      )
    ),
    LET(
      resDate,   $K860,
      "&amp;"tourDate,  $N860,
      monthCount, DATEDIF(resDate, tourDate, ""M"") + 1,
      secondDates, ARRAYFORMULA(
        DATE(
          YEAR(resDate),
          MONTH(resDate) + SEQUENCE(monthCount),
          2
        )
      ),
      validDates, FILTER(
  "&amp;"      secondDates,
        (secondDates &gt; resDate + 2) *
        (secondDates &lt;= tourDate - 3)
      ),
      IF(
        $AJ860=""P4"",
        IF(
          COUNTA(validDates) &lt; 3,
          """",
          TEXT(INDEX(validDates, 3), ""mmm d, yyyy"")
  "&amp;"      ),
        IF(
          $AJ860=""P3"",
          IF(
            COUNTA(validDates) &lt; 3,
            """",
            TEXT(INDEX(validDates, 3), ""mmm d, yyyy"")
          ),
          IF(
            COUNTA(validDates) &lt; 3,
            """",
    "&amp;"        TEXTJOIN("", "", TRUE,
              TEXT(INDEX(validDates, 1), ""mmm d, yyyy""),
              TEXT(INDEX(validDates, 2), ""mmm d, yyyy""),
              TEXT(INDEX(validDates, 3), ""mmm d, yyyy"")
            )
          )
        )
      )
    "&amp;"),
    """"
  )
)
"),"")</f>
        <v/>
      </c>
      <c r="BG860" s="65" t="str">
        <f t="shared" si="14"/>
        <v/>
      </c>
      <c r="BH860" s="63"/>
      <c r="BI860" s="64"/>
      <c r="BJ860" s="64"/>
      <c r="BK860" s="64"/>
      <c r="BL860" s="64" t="str">
        <f>IFERROR(__xludf.DUMMYFUNCTION("IF(
  OR($AJ860=""Full Payment"",$AJ860=""P1"",$AJ860=""P2"",$AJ860=""P3""),
  """",
  IF(
    AND(
      NOT(ISBLANK($K860)),
      $Q860=""Standard Booking, P4""
    ),
    LET(
      resDate,   $K860,
      tourDate,  $N860,
      monthCount, DATEDIF(r"&amp;"esDate, tourDate, ""M"") + 1,
      secondDates, ARRAYFORMULA(
        DATE(
          YEAR(resDate),
          MONTH(resDate) + SEQUENCE(monthCount),
          2
        )
      ),
      validDates, FILTER(
        secondDates,
        (secondDates &gt; res"&amp;"Date + 2) *
        (secondDates &lt;= tourDate - 3)
      ),
      IF(
        $AJ860=""P4"",
        IF(
          COUNTA(validDates) &lt; 4,
          """",
          TEXT(
            INDEX(validDates, 4),
            ""mmm d, yyyy""
          )
        ),
"&amp;"        IF(
          COUNTA(validDates) &lt; 4,
          """",
          TEXTJOIN(
            "", "", TRUE,
            TEXT(INDEX(validDates, 1), ""mmm d, yyyy""),
            TEXT(INDEX(validDates, 2), ""mmm d, yyyy""),
            TEXT(INDEX(validDates"&amp;", 3), ""mmm d, yyyy""),
            TEXT(INDEX(validDates, 4), ""mmm d, yyyy"")
          )
        )
      )
    ),
    """"
  )
)
"),"")</f>
        <v/>
      </c>
      <c r="BM860" s="65" t="str">
        <f t="shared" si="15"/>
        <v/>
      </c>
      <c r="BN860" s="66"/>
      <c r="BO860" s="67"/>
      <c r="BP860" s="49" t="b">
        <v>0</v>
      </c>
      <c r="BQ860" s="49" t="b">
        <v>0</v>
      </c>
      <c r="BR860" s="68"/>
      <c r="BS860" s="69"/>
      <c r="BT860" s="70" t="b">
        <v>0</v>
      </c>
      <c r="BU860" s="71"/>
      <c r="BV860" s="72"/>
      <c r="BW860" s="86" t="b">
        <v>0</v>
      </c>
      <c r="BX860" s="87"/>
    </row>
    <row r="861">
      <c r="A861" s="35" t="str">
        <f t="shared" si="1"/>
        <v/>
      </c>
      <c r="B861" s="36" t="str">
        <f t="shared" si="2"/>
        <v/>
      </c>
      <c r="C861" s="36" t="str">
        <f t="array" ref="C861">IF(
  M861="",
  "",
  IFERROR(
    INDEX(
      '{INDEX} Tour Packages'!$A:$ZZ,
      MATCH(
        M861,
        INDEX(
          '{INDEX} Tour Packages'!$A:$ZZ,
          ,
          MATCH("Tour Package Name", '{INDEX} Tour Packages'!$4:$4, 0)
        ),
        0
      ),
      MATCH("Tour Code", '{INDEX} Tour Packages'!$4:$4, 0)
    ),
    "XXX"
  )
)
</f>
        <v/>
      </c>
      <c r="D861" s="36" t="str">
        <f t="shared" si="3"/>
        <v/>
      </c>
      <c r="E861" s="36" t="str">
        <f t="shared" si="4"/>
        <v/>
      </c>
      <c r="F861" s="37" t="str">
        <f t="shared" si="5"/>
        <v/>
      </c>
      <c r="G861" s="89"/>
      <c r="H861" s="89"/>
      <c r="I861" s="90"/>
      <c r="J861" s="40" t="str">
        <f t="shared" si="16"/>
        <v> </v>
      </c>
      <c r="K861" s="91"/>
      <c r="L861" s="55"/>
      <c r="M861" s="55"/>
      <c r="N861" s="91"/>
      <c r="O861" s="43" t="str">
        <f>IFERROR(__xludf.DUMMYFUNCTION("IF(N861="""","""",IFERROR(
  N861 + VALUE(REGEXEXTRACT(P861, ""(\d+)\s+Days"")),
  """"
)
)"),"")</f>
        <v/>
      </c>
      <c r="P861" s="43" t="str">
        <f t="array" ref="P861">IFERROR(
  INDEX(
    INDEX('{INDEX} Tour Packages'!$A:$ZZ, , MATCH(P$3, '{INDEX} Tour Packages'!$4:$4, 0)),
    MATCH(M861, INDEX('{INDEX} Tour Packages'!$A:$ZZ,0, MATCH("Tour Package Name", '{INDEX} Tour Packages'!$4:$4, 0)), 0)
  ),
"")
</f>
        <v/>
      </c>
      <c r="Q861" s="44" t="str">
        <f t="shared" si="7"/>
        <v/>
      </c>
      <c r="R861" s="44" t="str">
        <f>IFERROR(__xludf.DUMMYFUNCTION("IF(OR(ISBLANK(K861), ISBLANK(N861)), """", 
  LET(
    resDate, K861,
    tourDate, N861,
    monthCount, MAX(0, DATEDIF(resDate, tourDate - 3, ""M"") + 1),
    secondDates, ARRAYFORMULA(DATE(YEAR(resDate), MONTH(resDate) + SEQUENCE(monthCount), 2)),
    "&amp;"validDates, FILTER(secondDates, (secondDates &gt; resDate + 2) * (secondDates &lt;= tourDate - 3)),
    IF(ISERROR(validDates), 0, COUNTA(validDates))
  )
)
"),"")</f>
        <v/>
      </c>
      <c r="S861" s="44" t="str">
        <f t="shared" si="8"/>
        <v/>
      </c>
      <c r="T861" s="45" t="str">
        <f t="array" ref="T861">IF(ISBLANK(BO861),IFERROR(
  INDEX(
    INDEX('{INDEX} Payment Terms'!$A:$G, , MATCH(T$3, '{INDEX} Payment Terms'!$4:$4, 0)),
    MATCH(Q861, INDEX('{INDEX} Payment Terms'!$A:$G,0, MATCH("Payment Condition", '{INDEX} Payment Terms'!$4:$4, 0)), 0)
  ),
""),"Cancelled")
</f>
        <v/>
      </c>
      <c r="U861" s="46" t="b">
        <v>0</v>
      </c>
      <c r="V861" s="47" t="str">
        <f>IFERROR(__xludf.DUMMYFUNCTION("IF(OR(L861=""Duo Booking"", L861=""Group Booking""),
IF(U861=FALSE,"""",
    LET(
      bookingType, L861,
      tour, M861,
      mainFirst, H861,
      mainLast, I861,
      mainEmail, G861,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$L$4:L861, bookingType,
          $M$4:M861, tour,
          $H$4:H861, mainFirst,
          $I$4:I861, mainLast,
          $G$4:G861, mainEmail
        ),
        ""000""
      ),
  "&amp;"    baseID &amp; ""-"" &amp; memberNumber
    )
  ),
  """"
)
"),"")</f>
        <v/>
      </c>
      <c r="W861" s="48"/>
      <c r="X861" s="85" t="b">
        <v>0</v>
      </c>
      <c r="Y861" s="85" t="b">
        <v>0</v>
      </c>
      <c r="Z861" s="85" t="b">
        <v>0</v>
      </c>
      <c r="AA861" s="50"/>
      <c r="AB861" s="51"/>
      <c r="AC861" s="85" t="b">
        <v>0</v>
      </c>
      <c r="AD861" s="92"/>
      <c r="AE861" s="88"/>
      <c r="AF861" s="36" t="str">
        <f t="array" ref="AF861">IF(M861="","",INDEX(
      '{INDEX} Tour Packages'!$A:$ZP,
      MATCH($M861, '{INDEX} Tour Packages'!$A:$A, 0),
      MATCH(AF$3, '{INDEX} Tour Packages'!$4:$4, 0)
    ))</f>
        <v/>
      </c>
      <c r="AG861" s="36" t="str">
        <f t="array" ref="AG861">IF(M861="","",INDEX(
      '{INDEX} Tour Packages'!$A:$ZP,
      MATCH($M861, '{INDEX} Tour Packages'!$A:$A, 0),
      MATCH(AG$3, '{INDEX} Tour Packages'!$4:$4, 0)
    ))</f>
        <v/>
      </c>
      <c r="AH861" s="36" t="str">
        <f t="array" ref="AH861">IF(M861="","",INDEX(
      '{INDEX} Tour Packages'!$A:$ZP,
      MATCH($M861, '{INDEX} Tour Packages'!$A:$A, 0),
      MATCH(AH$3, '{INDEX} Tour Packages'!$4:$4, 0)
    ))</f>
        <v/>
      </c>
      <c r="AI861" s="54" t="str">
        <f t="shared" si="9"/>
        <v/>
      </c>
      <c r="AJ861" s="42"/>
      <c r="AK861" s="55"/>
      <c r="AL861" s="46" t="b">
        <v>0</v>
      </c>
      <c r="AM861" s="56"/>
      <c r="AN861" s="57" t="str">
        <f t="shared" si="10"/>
        <v/>
      </c>
      <c r="AO861" s="58" t="str">
        <f t="shared" si="11"/>
        <v/>
      </c>
      <c r="AP861" s="59"/>
      <c r="AQ861" s="60"/>
      <c r="AR861" s="61"/>
      <c r="AS861" s="61"/>
      <c r="AT861" s="61" t="str">
        <f>IFERROR(__xludf.DUMMYFUNCTION("IF( 
  OR($AJ861=""Full Payment"", ISBLANK($K861)),
  """",
  IF(
    OR(
      Q861=""Standard Booking, P1"",
      Q861=""Standard Booking, P2"",
      Q861=""Standard Booking, P3"",
      Q861=""Standard Booking, P4""
    ),
    LET(
      resDate,   $"&amp;"K861,
      tourDate,  $N861,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1" s="62" t="str">
        <f t="shared" si="12"/>
        <v/>
      </c>
      <c r="AV861" s="63"/>
      <c r="AW861" s="64"/>
      <c r="AX861" s="64"/>
      <c r="AY861" s="64"/>
      <c r="AZ861" s="64" t="str">
        <f>IFERROR(__xludf.DUMMYFUNCTION("IF(
  OR($AJ861=""Full Payment"",$AJ861=""P1"", ISBLANK($K861)),
  """",
  IF(
    OR(
      $Q861=""Standard Booking, P2"",
      $Q861=""Standard Booking, P3"",
      $Q861=""Standard Booking, P4""
    ),
    LET(
      resDate,   $K861,
      tourDate,"&amp;"  $N861,
      monthCount, DATEDIF(resDate, tourDate, ""M"") + 1,
      secondDates, ARRAYFORMULA(
        DATE(
          YEAR(resDate),
          MONTH(resDate) + SEQUENCE(monthCount),
          2
        )
      ),
      validDates, FILTER(
        sec"&amp;"ondDates,
        (secondDates &gt; resDate + 2) *
        (secondDates &lt;= tourDate - 3)
      ),
      IF(
        OR($AJ861=""P2"", $AJ861=""P3"", $AJ861=""P4""),
        IF(
          COUNTA(validDates) &lt; 2,
          """",
          TEXT(INDEX(validDates"&amp;", 2), ""mmm d, yyyy"")
        ),
        IF(
          COUNTA(validDates) &lt; 2,
          """",
          TEXTJOIN("", "", TRUE,
            TEXT(INDEX(validDates, 1), ""mmm d, yyyy""),
            TEXT(INDEX(validDates, 2), ""mmm d, yyyy"")
          )
 "&amp;"       )
      )
    ),
    """"
  )
)
"),"")</f>
        <v/>
      </c>
      <c r="BA861" s="65" t="str">
        <f t="shared" si="13"/>
        <v/>
      </c>
      <c r="BB861" s="63"/>
      <c r="BC861" s="64"/>
      <c r="BD861" s="64"/>
      <c r="BE861" s="64"/>
      <c r="BF861" s="64" t="str">
        <f>IFERROR(__xludf.DUMMYFUNCTION("IF(
  OR($AJ861=""Full Payment"",$AJ861=""P1"", $AJ861=""P2""),
  """",
  IF(
    AND(
      NOT(ISBLANK($K861)),
      OR(
        Q861=""Standard Booking, P3"",
        Q861=""Standard Booking, P4""
      )
    ),
    LET(
      resDate,   $K861,
      "&amp;"tourDate,  $N861,
      monthCount, DATEDIF(resDate, tourDate, ""M"") + 1,
      secondDates, ARRAYFORMULA(
        DATE(
          YEAR(resDate),
          MONTH(resDate) + SEQUENCE(monthCount),
          2
        )
      ),
      validDates, FILTER(
  "&amp;"      secondDates,
        (secondDates &gt; resDate + 2) *
        (secondDates &lt;= tourDate - 3)
      ),
      IF(
        $AJ861=""P4"",
        IF(
          COUNTA(validDates) &lt; 3,
          """",
          TEXT(INDEX(validDates, 3), ""mmm d, yyyy"")
  "&amp;"      ),
        IF(
          $AJ861=""P3"",
          IF(
            COUNTA(validDates) &lt; 3,
            """",
            TEXT(INDEX(validDates, 3), ""mmm d, yyyy"")
          ),
          IF(
            COUNTA(validDates) &lt; 3,
            """",
    "&amp;"        TEXTJOIN("", "", TRUE,
              TEXT(INDEX(validDates, 1), ""mmm d, yyyy""),
              TEXT(INDEX(validDates, 2), ""mmm d, yyyy""),
              TEXT(INDEX(validDates, 3), ""mmm d, yyyy"")
            )
          )
        )
      )
    "&amp;"),
    """"
  )
)
"),"")</f>
        <v/>
      </c>
      <c r="BG861" s="65" t="str">
        <f t="shared" si="14"/>
        <v/>
      </c>
      <c r="BH861" s="63"/>
      <c r="BI861" s="64"/>
      <c r="BJ861" s="64"/>
      <c r="BK861" s="64"/>
      <c r="BL861" s="64" t="str">
        <f>IFERROR(__xludf.DUMMYFUNCTION("IF(
  OR($AJ861=""Full Payment"",$AJ861=""P1"",$AJ861=""P2"",$AJ861=""P3""),
  """",
  IF(
    AND(
      NOT(ISBLANK($K861)),
      $Q861=""Standard Booking, P4""
    ),
    LET(
      resDate,   $K861,
      tourDate,  $N861,
      monthCount, DATEDIF(r"&amp;"esDate, tourDate, ""M"") + 1,
      secondDates, ARRAYFORMULA(
        DATE(
          YEAR(resDate),
          MONTH(resDate) + SEQUENCE(monthCount),
          2
        )
      ),
      validDates, FILTER(
        secondDates,
        (secondDates &gt; res"&amp;"Date + 2) *
        (secondDates &lt;= tourDate - 3)
      ),
      IF(
        $AJ861=""P4"",
        IF(
          COUNTA(validDates) &lt; 4,
          """",
          TEXT(
            INDEX(validDates, 4),
            ""mmm d, yyyy""
          )
        ),
"&amp;"        IF(
          COUNTA(validDates) &lt; 4,
          """",
          TEXTJOIN(
            "", "", TRUE,
            TEXT(INDEX(validDates, 1), ""mmm d, yyyy""),
            TEXT(INDEX(validDates, 2), ""mmm d, yyyy""),
            TEXT(INDEX(validDates"&amp;", 3), ""mmm d, yyyy""),
            TEXT(INDEX(validDates, 4), ""mmm d, yyyy"")
          )
        )
      )
    ),
    """"
  )
)
"),"")</f>
        <v/>
      </c>
      <c r="BM861" s="65" t="str">
        <f t="shared" si="15"/>
        <v/>
      </c>
      <c r="BN861" s="66"/>
      <c r="BO861" s="67"/>
      <c r="BP861" s="49" t="b">
        <v>0</v>
      </c>
      <c r="BQ861" s="49" t="b">
        <v>0</v>
      </c>
      <c r="BR861" s="68"/>
      <c r="BS861" s="69"/>
      <c r="BT861" s="70" t="b">
        <v>0</v>
      </c>
      <c r="BU861" s="71"/>
      <c r="BV861" s="72"/>
      <c r="BW861" s="86" t="b">
        <v>0</v>
      </c>
      <c r="BX861" s="87"/>
    </row>
    <row r="862">
      <c r="A862" s="35" t="str">
        <f t="shared" si="1"/>
        <v/>
      </c>
      <c r="B862" s="36" t="str">
        <f t="shared" si="2"/>
        <v/>
      </c>
      <c r="C862" s="36" t="str">
        <f t="array" ref="C862">IF(
  M862="",
  "",
  IFERROR(
    INDEX(
      '{INDEX} Tour Packages'!$A:$ZZ,
      MATCH(
        M862,
        INDEX(
          '{INDEX} Tour Packages'!$A:$ZZ,
          ,
          MATCH("Tour Package Name", '{INDEX} Tour Packages'!$4:$4, 0)
        ),
        0
      ),
      MATCH("Tour Code", '{INDEX} Tour Packages'!$4:$4, 0)
    ),
    "XXX"
  )
)
</f>
        <v/>
      </c>
      <c r="D862" s="36" t="str">
        <f t="shared" si="3"/>
        <v/>
      </c>
      <c r="E862" s="36" t="str">
        <f t="shared" si="4"/>
        <v/>
      </c>
      <c r="F862" s="37" t="str">
        <f t="shared" si="5"/>
        <v/>
      </c>
      <c r="G862" s="89"/>
      <c r="H862" s="89"/>
      <c r="I862" s="90"/>
      <c r="J862" s="40" t="str">
        <f t="shared" si="16"/>
        <v> </v>
      </c>
      <c r="K862" s="91"/>
      <c r="L862" s="55"/>
      <c r="M862" s="55"/>
      <c r="N862" s="91"/>
      <c r="O862" s="43" t="str">
        <f>IFERROR(__xludf.DUMMYFUNCTION("IF(N862="""","""",IFERROR(
  N862 + VALUE(REGEXEXTRACT(P862, ""(\d+)\s+Days"")),
  """"
)
)"),"")</f>
        <v/>
      </c>
      <c r="P862" s="43" t="str">
        <f t="array" ref="P862">IFERROR(
  INDEX(
    INDEX('{INDEX} Tour Packages'!$A:$ZZ, , MATCH(P$3, '{INDEX} Tour Packages'!$4:$4, 0)),
    MATCH(M862, INDEX('{INDEX} Tour Packages'!$A:$ZZ,0, MATCH("Tour Package Name", '{INDEX} Tour Packages'!$4:$4, 0)), 0)
  ),
"")
</f>
        <v/>
      </c>
      <c r="Q862" s="44" t="str">
        <f t="shared" si="7"/>
        <v/>
      </c>
      <c r="R862" s="44" t="str">
        <f>IFERROR(__xludf.DUMMYFUNCTION("IF(OR(ISBLANK(K862), ISBLANK(N862)), """", 
  LET(
    resDate, K862,
    tourDate, N862,
    monthCount, MAX(0, DATEDIF(resDate, tourDate - 3, ""M"") + 1),
    secondDates, ARRAYFORMULA(DATE(YEAR(resDate), MONTH(resDate) + SEQUENCE(monthCount), 2)),
    "&amp;"validDates, FILTER(secondDates, (secondDates &gt; resDate + 2) * (secondDates &lt;= tourDate - 3)),
    IF(ISERROR(validDates), 0, COUNTA(validDates))
  )
)
"),"")</f>
        <v/>
      </c>
      <c r="S862" s="44" t="str">
        <f t="shared" si="8"/>
        <v/>
      </c>
      <c r="T862" s="45" t="str">
        <f t="array" ref="T862">IF(ISBLANK(BO862),IFERROR(
  INDEX(
    INDEX('{INDEX} Payment Terms'!$A:$G, , MATCH(T$3, '{INDEX} Payment Terms'!$4:$4, 0)),
    MATCH(Q862, INDEX('{INDEX} Payment Terms'!$A:$G,0, MATCH("Payment Condition", '{INDEX} Payment Terms'!$4:$4, 0)), 0)
  ),
""),"Cancelled")
</f>
        <v/>
      </c>
      <c r="U862" s="46" t="b">
        <v>0</v>
      </c>
      <c r="V862" s="47" t="str">
        <f>IFERROR(__xludf.DUMMYFUNCTION("IF(OR(L862=""Duo Booking"", L862=""Group Booking""),
IF(U862=FALSE,"""",
    LET(
      bookingType, L862,
      tour, M862,
      mainFirst, H862,
      mainLast, I862,
      mainEmail, G862,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$L$4:L862, bookingType,
          $M$4:M862, tour,
          $H$4:H862, mainFirst,
          $I$4:I862, mainLast,
          $G$4:G862, mainEmail
        ),
        ""000""
      ),
  "&amp;"    baseID &amp; ""-"" &amp; memberNumber
    )
  ),
  """"
)
"),"")</f>
        <v/>
      </c>
      <c r="W862" s="48"/>
      <c r="X862" s="85" t="b">
        <v>0</v>
      </c>
      <c r="Y862" s="85" t="b">
        <v>0</v>
      </c>
      <c r="Z862" s="85" t="b">
        <v>0</v>
      </c>
      <c r="AA862" s="50"/>
      <c r="AB862" s="51"/>
      <c r="AC862" s="85" t="b">
        <v>0</v>
      </c>
      <c r="AD862" s="92"/>
      <c r="AE862" s="88"/>
      <c r="AF862" s="36" t="str">
        <f t="array" ref="AF862">IF(M862="","",INDEX(
      '{INDEX} Tour Packages'!$A:$ZP,
      MATCH($M862, '{INDEX} Tour Packages'!$A:$A, 0),
      MATCH(AF$3, '{INDEX} Tour Packages'!$4:$4, 0)
    ))</f>
        <v/>
      </c>
      <c r="AG862" s="36" t="str">
        <f t="array" ref="AG862">IF(M862="","",INDEX(
      '{INDEX} Tour Packages'!$A:$ZP,
      MATCH($M862, '{INDEX} Tour Packages'!$A:$A, 0),
      MATCH(AG$3, '{INDEX} Tour Packages'!$4:$4, 0)
    ))</f>
        <v/>
      </c>
      <c r="AH862" s="36" t="str">
        <f t="array" ref="AH862">IF(M862="","",INDEX(
      '{INDEX} Tour Packages'!$A:$ZP,
      MATCH($M862, '{INDEX} Tour Packages'!$A:$A, 0),
      MATCH(AH$3, '{INDEX} Tour Packages'!$4:$4, 0)
    ))</f>
        <v/>
      </c>
      <c r="AI862" s="54" t="str">
        <f t="shared" si="9"/>
        <v/>
      </c>
      <c r="AJ862" s="42"/>
      <c r="AK862" s="55"/>
      <c r="AL862" s="46" t="b">
        <v>0</v>
      </c>
      <c r="AM862" s="56"/>
      <c r="AN862" s="57" t="str">
        <f t="shared" si="10"/>
        <v/>
      </c>
      <c r="AO862" s="58" t="str">
        <f t="shared" si="11"/>
        <v/>
      </c>
      <c r="AP862" s="59"/>
      <c r="AQ862" s="60"/>
      <c r="AR862" s="61"/>
      <c r="AS862" s="61"/>
      <c r="AT862" s="61" t="str">
        <f>IFERROR(__xludf.DUMMYFUNCTION("IF( 
  OR($AJ862=""Full Payment"", ISBLANK($K862)),
  """",
  IF(
    OR(
      Q862=""Standard Booking, P1"",
      Q862=""Standard Booking, P2"",
      Q862=""Standard Booking, P3"",
      Q862=""Standard Booking, P4""
    ),
    LET(
      resDate,   $"&amp;"K862,
      tourDate,  $N862,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2" s="62" t="str">
        <f t="shared" si="12"/>
        <v/>
      </c>
      <c r="AV862" s="63"/>
      <c r="AW862" s="64"/>
      <c r="AX862" s="64"/>
      <c r="AY862" s="64"/>
      <c r="AZ862" s="64" t="str">
        <f>IFERROR(__xludf.DUMMYFUNCTION("IF(
  OR($AJ862=""Full Payment"",$AJ862=""P1"", ISBLANK($K862)),
  """",
  IF(
    OR(
      $Q862=""Standard Booking, P2"",
      $Q862=""Standard Booking, P3"",
      $Q862=""Standard Booking, P4""
    ),
    LET(
      resDate,   $K862,
      tourDate,"&amp;"  $N862,
      monthCount, DATEDIF(resDate, tourDate, ""M"") + 1,
      secondDates, ARRAYFORMULA(
        DATE(
          YEAR(resDate),
          MONTH(resDate) + SEQUENCE(monthCount),
          2
        )
      ),
      validDates, FILTER(
        sec"&amp;"ondDates,
        (secondDates &gt; resDate + 2) *
        (secondDates &lt;= tourDate - 3)
      ),
      IF(
        OR($AJ862=""P2"", $AJ862=""P3"", $AJ862=""P4""),
        IF(
          COUNTA(validDates) &lt; 2,
          """",
          TEXT(INDEX(validDates"&amp;", 2), ""mmm d, yyyy"")
        ),
        IF(
          COUNTA(validDates) &lt; 2,
          """",
          TEXTJOIN("", "", TRUE,
            TEXT(INDEX(validDates, 1), ""mmm d, yyyy""),
            TEXT(INDEX(validDates, 2), ""mmm d, yyyy"")
          )
 "&amp;"       )
      )
    ),
    """"
  )
)
"),"")</f>
        <v/>
      </c>
      <c r="BA862" s="65" t="str">
        <f t="shared" si="13"/>
        <v/>
      </c>
      <c r="BB862" s="63"/>
      <c r="BC862" s="64"/>
      <c r="BD862" s="64"/>
      <c r="BE862" s="64"/>
      <c r="BF862" s="64" t="str">
        <f>IFERROR(__xludf.DUMMYFUNCTION("IF(
  OR($AJ862=""Full Payment"",$AJ862=""P1"", $AJ862=""P2""),
  """",
  IF(
    AND(
      NOT(ISBLANK($K862)),
      OR(
        Q862=""Standard Booking, P3"",
        Q862=""Standard Booking, P4""
      )
    ),
    LET(
      resDate,   $K862,
      "&amp;"tourDate,  $N862,
      monthCount, DATEDIF(resDate, tourDate, ""M"") + 1,
      secondDates, ARRAYFORMULA(
        DATE(
          YEAR(resDate),
          MONTH(resDate) + SEQUENCE(monthCount),
          2
        )
      ),
      validDates, FILTER(
  "&amp;"      secondDates,
        (secondDates &gt; resDate + 2) *
        (secondDates &lt;= tourDate - 3)
      ),
      IF(
        $AJ862=""P4"",
        IF(
          COUNTA(validDates) &lt; 3,
          """",
          TEXT(INDEX(validDates, 3), ""mmm d, yyyy"")
  "&amp;"      ),
        IF(
          $AJ862=""P3"",
          IF(
            COUNTA(validDates) &lt; 3,
            """",
            TEXT(INDEX(validDates, 3), ""mmm d, yyyy"")
          ),
          IF(
            COUNTA(validDates) &lt; 3,
            """",
    "&amp;"        TEXTJOIN("", "", TRUE,
              TEXT(INDEX(validDates, 1), ""mmm d, yyyy""),
              TEXT(INDEX(validDates, 2), ""mmm d, yyyy""),
              TEXT(INDEX(validDates, 3), ""mmm d, yyyy"")
            )
          )
        )
      )
    "&amp;"),
    """"
  )
)
"),"")</f>
        <v/>
      </c>
      <c r="BG862" s="65" t="str">
        <f t="shared" si="14"/>
        <v/>
      </c>
      <c r="BH862" s="63"/>
      <c r="BI862" s="64"/>
      <c r="BJ862" s="64"/>
      <c r="BK862" s="64"/>
      <c r="BL862" s="64" t="str">
        <f>IFERROR(__xludf.DUMMYFUNCTION("IF(
  OR($AJ862=""Full Payment"",$AJ862=""P1"",$AJ862=""P2"",$AJ862=""P3""),
  """",
  IF(
    AND(
      NOT(ISBLANK($K862)),
      $Q862=""Standard Booking, P4""
    ),
    LET(
      resDate,   $K862,
      tourDate,  $N862,
      monthCount, DATEDIF(r"&amp;"esDate, tourDate, ""M"") + 1,
      secondDates, ARRAYFORMULA(
        DATE(
          YEAR(resDate),
          MONTH(resDate) + SEQUENCE(monthCount),
          2
        )
      ),
      validDates, FILTER(
        secondDates,
        (secondDates &gt; res"&amp;"Date + 2) *
        (secondDates &lt;= tourDate - 3)
      ),
      IF(
        $AJ862=""P4"",
        IF(
          COUNTA(validDates) &lt; 4,
          """",
          TEXT(
            INDEX(validDates, 4),
            ""mmm d, yyyy""
          )
        ),
"&amp;"        IF(
          COUNTA(validDates) &lt; 4,
          """",
          TEXTJOIN(
            "", "", TRUE,
            TEXT(INDEX(validDates, 1), ""mmm d, yyyy""),
            TEXT(INDEX(validDates, 2), ""mmm d, yyyy""),
            TEXT(INDEX(validDates"&amp;", 3), ""mmm d, yyyy""),
            TEXT(INDEX(validDates, 4), ""mmm d, yyyy"")
          )
        )
      )
    ),
    """"
  )
)
"),"")</f>
        <v/>
      </c>
      <c r="BM862" s="65" t="str">
        <f t="shared" si="15"/>
        <v/>
      </c>
      <c r="BN862" s="66"/>
      <c r="BO862" s="67"/>
      <c r="BP862" s="49" t="b">
        <v>0</v>
      </c>
      <c r="BQ862" s="49" t="b">
        <v>0</v>
      </c>
      <c r="BR862" s="68"/>
      <c r="BS862" s="69"/>
      <c r="BT862" s="70" t="b">
        <v>0</v>
      </c>
      <c r="BU862" s="71"/>
      <c r="BV862" s="72"/>
      <c r="BW862" s="86" t="b">
        <v>0</v>
      </c>
      <c r="BX862" s="87"/>
    </row>
    <row r="863">
      <c r="A863" s="35" t="str">
        <f t="shared" si="1"/>
        <v/>
      </c>
      <c r="B863" s="36" t="str">
        <f t="shared" si="2"/>
        <v/>
      </c>
      <c r="C863" s="36" t="str">
        <f t="array" ref="C863">IF(
  M863="",
  "",
  IFERROR(
    INDEX(
      '{INDEX} Tour Packages'!$A:$ZZ,
      MATCH(
        M863,
        INDEX(
          '{INDEX} Tour Packages'!$A:$ZZ,
          ,
          MATCH("Tour Package Name", '{INDEX} Tour Packages'!$4:$4, 0)
        ),
        0
      ),
      MATCH("Tour Code", '{INDEX} Tour Packages'!$4:$4, 0)
    ),
    "XXX"
  )
)
</f>
        <v/>
      </c>
      <c r="D863" s="36" t="str">
        <f t="shared" si="3"/>
        <v/>
      </c>
      <c r="E863" s="36" t="str">
        <f t="shared" si="4"/>
        <v/>
      </c>
      <c r="F863" s="37" t="str">
        <f t="shared" si="5"/>
        <v/>
      </c>
      <c r="G863" s="89"/>
      <c r="H863" s="89"/>
      <c r="I863" s="90"/>
      <c r="J863" s="40" t="str">
        <f t="shared" si="16"/>
        <v> </v>
      </c>
      <c r="K863" s="91"/>
      <c r="L863" s="55"/>
      <c r="M863" s="55"/>
      <c r="N863" s="91"/>
      <c r="O863" s="43" t="str">
        <f>IFERROR(__xludf.DUMMYFUNCTION("IF(N863="""","""",IFERROR(
  N863 + VALUE(REGEXEXTRACT(P863, ""(\d+)\s+Days"")),
  """"
)
)"),"")</f>
        <v/>
      </c>
      <c r="P863" s="43" t="str">
        <f t="array" ref="P863">IFERROR(
  INDEX(
    INDEX('{INDEX} Tour Packages'!$A:$ZZ, , MATCH(P$3, '{INDEX} Tour Packages'!$4:$4, 0)),
    MATCH(M863, INDEX('{INDEX} Tour Packages'!$A:$ZZ,0, MATCH("Tour Package Name", '{INDEX} Tour Packages'!$4:$4, 0)), 0)
  ),
"")
</f>
        <v/>
      </c>
      <c r="Q863" s="44" t="str">
        <f t="shared" si="7"/>
        <v/>
      </c>
      <c r="R863" s="44" t="str">
        <f>IFERROR(__xludf.DUMMYFUNCTION("IF(OR(ISBLANK(K863), ISBLANK(N863)), """", 
  LET(
    resDate, K863,
    tourDate, N863,
    monthCount, MAX(0, DATEDIF(resDate, tourDate - 3, ""M"") + 1),
    secondDates, ARRAYFORMULA(DATE(YEAR(resDate), MONTH(resDate) + SEQUENCE(monthCount), 2)),
    "&amp;"validDates, FILTER(secondDates, (secondDates &gt; resDate + 2) * (secondDates &lt;= tourDate - 3)),
    IF(ISERROR(validDates), 0, COUNTA(validDates))
  )
)
"),"")</f>
        <v/>
      </c>
      <c r="S863" s="44" t="str">
        <f t="shared" si="8"/>
        <v/>
      </c>
      <c r="T863" s="45" t="str">
        <f t="array" ref="T863">IF(ISBLANK(BO863),IFERROR(
  INDEX(
    INDEX('{INDEX} Payment Terms'!$A:$G, , MATCH(T$3, '{INDEX} Payment Terms'!$4:$4, 0)),
    MATCH(Q863, INDEX('{INDEX} Payment Terms'!$A:$G,0, MATCH("Payment Condition", '{INDEX} Payment Terms'!$4:$4, 0)), 0)
  ),
""),"Cancelled")
</f>
        <v/>
      </c>
      <c r="U863" s="46" t="b">
        <v>0</v>
      </c>
      <c r="V863" s="47" t="str">
        <f>IFERROR(__xludf.DUMMYFUNCTION("IF(OR(L863=""Duo Booking"", L863=""Group Booking""),
IF(U863=FALSE,"""",
    LET(
      bookingType, L863,
      tour, M863,
      mainFirst, H863,
      mainLast, I863,
      mainEmail, G863,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$L$4:L863, bookingType,
          $M$4:M863, tour,
          $H$4:H863, mainFirst,
          $I$4:I863, mainLast,
          $G$4:G863, mainEmail
        ),
        ""000""
      ),
  "&amp;"    baseID &amp; ""-"" &amp; memberNumber
    )
  ),
  """"
)
"),"")</f>
        <v/>
      </c>
      <c r="W863" s="48"/>
      <c r="X863" s="85" t="b">
        <v>0</v>
      </c>
      <c r="Y863" s="85" t="b">
        <v>0</v>
      </c>
      <c r="Z863" s="85" t="b">
        <v>0</v>
      </c>
      <c r="AA863" s="50"/>
      <c r="AB863" s="51"/>
      <c r="AC863" s="85" t="b">
        <v>0</v>
      </c>
      <c r="AD863" s="92"/>
      <c r="AE863" s="88"/>
      <c r="AF863" s="36" t="str">
        <f t="array" ref="AF863">IF(M863="","",INDEX(
      '{INDEX} Tour Packages'!$A:$ZP,
      MATCH($M863, '{INDEX} Tour Packages'!$A:$A, 0),
      MATCH(AF$3, '{INDEX} Tour Packages'!$4:$4, 0)
    ))</f>
        <v/>
      </c>
      <c r="AG863" s="36" t="str">
        <f t="array" ref="AG863">IF(M863="","",INDEX(
      '{INDEX} Tour Packages'!$A:$ZP,
      MATCH($M863, '{INDEX} Tour Packages'!$A:$A, 0),
      MATCH(AG$3, '{INDEX} Tour Packages'!$4:$4, 0)
    ))</f>
        <v/>
      </c>
      <c r="AH863" s="36" t="str">
        <f t="array" ref="AH863">IF(M863="","",INDEX(
      '{INDEX} Tour Packages'!$A:$ZP,
      MATCH($M863, '{INDEX} Tour Packages'!$A:$A, 0),
      MATCH(AH$3, '{INDEX} Tour Packages'!$4:$4, 0)
    ))</f>
        <v/>
      </c>
      <c r="AI863" s="54" t="str">
        <f t="shared" si="9"/>
        <v/>
      </c>
      <c r="AJ863" s="42"/>
      <c r="AK863" s="55"/>
      <c r="AL863" s="46" t="b">
        <v>0</v>
      </c>
      <c r="AM863" s="56"/>
      <c r="AN863" s="57" t="str">
        <f t="shared" si="10"/>
        <v/>
      </c>
      <c r="AO863" s="58" t="str">
        <f t="shared" si="11"/>
        <v/>
      </c>
      <c r="AP863" s="59"/>
      <c r="AQ863" s="60"/>
      <c r="AR863" s="61"/>
      <c r="AS863" s="61"/>
      <c r="AT863" s="61" t="str">
        <f>IFERROR(__xludf.DUMMYFUNCTION("IF( 
  OR($AJ863=""Full Payment"", ISBLANK($K863)),
  """",
  IF(
    OR(
      Q863=""Standard Booking, P1"",
      Q863=""Standard Booking, P2"",
      Q863=""Standard Booking, P3"",
      Q863=""Standard Booking, P4""
    ),
    LET(
      resDate,   $"&amp;"K863,
      tourDate,  $N863,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3" s="62" t="str">
        <f t="shared" si="12"/>
        <v/>
      </c>
      <c r="AV863" s="63"/>
      <c r="AW863" s="64"/>
      <c r="AX863" s="64"/>
      <c r="AY863" s="64"/>
      <c r="AZ863" s="64" t="str">
        <f>IFERROR(__xludf.DUMMYFUNCTION("IF(
  OR($AJ863=""Full Payment"",$AJ863=""P1"", ISBLANK($K863)),
  """",
  IF(
    OR(
      $Q863=""Standard Booking, P2"",
      $Q863=""Standard Booking, P3"",
      $Q863=""Standard Booking, P4""
    ),
    LET(
      resDate,   $K863,
      tourDate,"&amp;"  $N863,
      monthCount, DATEDIF(resDate, tourDate, ""M"") + 1,
      secondDates, ARRAYFORMULA(
        DATE(
          YEAR(resDate),
          MONTH(resDate) + SEQUENCE(monthCount),
          2
        )
      ),
      validDates, FILTER(
        sec"&amp;"ondDates,
        (secondDates &gt; resDate + 2) *
        (secondDates &lt;= tourDate - 3)
      ),
      IF(
        OR($AJ863=""P2"", $AJ863=""P3"", $AJ863=""P4""),
        IF(
          COUNTA(validDates) &lt; 2,
          """",
          TEXT(INDEX(validDates"&amp;", 2), ""mmm d, yyyy"")
        ),
        IF(
          COUNTA(validDates) &lt; 2,
          """",
          TEXTJOIN("", "", TRUE,
            TEXT(INDEX(validDates, 1), ""mmm d, yyyy""),
            TEXT(INDEX(validDates, 2), ""mmm d, yyyy"")
          )
 "&amp;"       )
      )
    ),
    """"
  )
)
"),"")</f>
        <v/>
      </c>
      <c r="BA863" s="65" t="str">
        <f t="shared" si="13"/>
        <v/>
      </c>
      <c r="BB863" s="63"/>
      <c r="BC863" s="64"/>
      <c r="BD863" s="64"/>
      <c r="BE863" s="64"/>
      <c r="BF863" s="64" t="str">
        <f>IFERROR(__xludf.DUMMYFUNCTION("IF(
  OR($AJ863=""Full Payment"",$AJ863=""P1"", $AJ863=""P2""),
  """",
  IF(
    AND(
      NOT(ISBLANK($K863)),
      OR(
        Q863=""Standard Booking, P3"",
        Q863=""Standard Booking, P4""
      )
    ),
    LET(
      resDate,   $K863,
      "&amp;"tourDate,  $N863,
      monthCount, DATEDIF(resDate, tourDate, ""M"") + 1,
      secondDates, ARRAYFORMULA(
        DATE(
          YEAR(resDate),
          MONTH(resDate) + SEQUENCE(monthCount),
          2
        )
      ),
      validDates, FILTER(
  "&amp;"      secondDates,
        (secondDates &gt; resDate + 2) *
        (secondDates &lt;= tourDate - 3)
      ),
      IF(
        $AJ863=""P4"",
        IF(
          COUNTA(validDates) &lt; 3,
          """",
          TEXT(INDEX(validDates, 3), ""mmm d, yyyy"")
  "&amp;"      ),
        IF(
          $AJ863=""P3"",
          IF(
            COUNTA(validDates) &lt; 3,
            """",
            TEXT(INDEX(validDates, 3), ""mmm d, yyyy"")
          ),
          IF(
            COUNTA(validDates) &lt; 3,
            """",
    "&amp;"        TEXTJOIN("", "", TRUE,
              TEXT(INDEX(validDates, 1), ""mmm d, yyyy""),
              TEXT(INDEX(validDates, 2), ""mmm d, yyyy""),
              TEXT(INDEX(validDates, 3), ""mmm d, yyyy"")
            )
          )
        )
      )
    "&amp;"),
    """"
  )
)
"),"")</f>
        <v/>
      </c>
      <c r="BG863" s="65" t="str">
        <f t="shared" si="14"/>
        <v/>
      </c>
      <c r="BH863" s="63"/>
      <c r="BI863" s="64"/>
      <c r="BJ863" s="64"/>
      <c r="BK863" s="64"/>
      <c r="BL863" s="64" t="str">
        <f>IFERROR(__xludf.DUMMYFUNCTION("IF(
  OR($AJ863=""Full Payment"",$AJ863=""P1"",$AJ863=""P2"",$AJ863=""P3""),
  """",
  IF(
    AND(
      NOT(ISBLANK($K863)),
      $Q863=""Standard Booking, P4""
    ),
    LET(
      resDate,   $K863,
      tourDate,  $N863,
      monthCount, DATEDIF(r"&amp;"esDate, tourDate, ""M"") + 1,
      secondDates, ARRAYFORMULA(
        DATE(
          YEAR(resDate),
          MONTH(resDate) + SEQUENCE(monthCount),
          2
        )
      ),
      validDates, FILTER(
        secondDates,
        (secondDates &gt; res"&amp;"Date + 2) *
        (secondDates &lt;= tourDate - 3)
      ),
      IF(
        $AJ863=""P4"",
        IF(
          COUNTA(validDates) &lt; 4,
          """",
          TEXT(
            INDEX(validDates, 4),
            ""mmm d, yyyy""
          )
        ),
"&amp;"        IF(
          COUNTA(validDates) &lt; 4,
          """",
          TEXTJOIN(
            "", "", TRUE,
            TEXT(INDEX(validDates, 1), ""mmm d, yyyy""),
            TEXT(INDEX(validDates, 2), ""mmm d, yyyy""),
            TEXT(INDEX(validDates"&amp;", 3), ""mmm d, yyyy""),
            TEXT(INDEX(validDates, 4), ""mmm d, yyyy"")
          )
        )
      )
    ),
    """"
  )
)
"),"")</f>
        <v/>
      </c>
      <c r="BM863" s="65" t="str">
        <f t="shared" si="15"/>
        <v/>
      </c>
      <c r="BN863" s="66"/>
      <c r="BO863" s="67"/>
      <c r="BP863" s="49" t="b">
        <v>0</v>
      </c>
      <c r="BQ863" s="49" t="b">
        <v>0</v>
      </c>
      <c r="BR863" s="68"/>
      <c r="BS863" s="69"/>
      <c r="BT863" s="70" t="b">
        <v>0</v>
      </c>
      <c r="BU863" s="71"/>
      <c r="BV863" s="72"/>
      <c r="BW863" s="86" t="b">
        <v>0</v>
      </c>
      <c r="BX863" s="87"/>
    </row>
    <row r="864">
      <c r="A864" s="35" t="str">
        <f t="shared" si="1"/>
        <v/>
      </c>
      <c r="B864" s="36" t="str">
        <f t="shared" si="2"/>
        <v/>
      </c>
      <c r="C864" s="36" t="str">
        <f t="array" ref="C864">IF(
  M864="",
  "",
  IFERROR(
    INDEX(
      '{INDEX} Tour Packages'!$A:$ZZ,
      MATCH(
        M864,
        INDEX(
          '{INDEX} Tour Packages'!$A:$ZZ,
          ,
          MATCH("Tour Package Name", '{INDEX} Tour Packages'!$4:$4, 0)
        ),
        0
      ),
      MATCH("Tour Code", '{INDEX} Tour Packages'!$4:$4, 0)
    ),
    "XXX"
  )
)
</f>
        <v/>
      </c>
      <c r="D864" s="36" t="str">
        <f t="shared" si="3"/>
        <v/>
      </c>
      <c r="E864" s="36" t="str">
        <f t="shared" si="4"/>
        <v/>
      </c>
      <c r="F864" s="37" t="str">
        <f t="shared" si="5"/>
        <v/>
      </c>
      <c r="G864" s="89"/>
      <c r="H864" s="89"/>
      <c r="I864" s="90"/>
      <c r="J864" s="40" t="str">
        <f t="shared" si="16"/>
        <v> </v>
      </c>
      <c r="K864" s="91"/>
      <c r="L864" s="55"/>
      <c r="M864" s="55"/>
      <c r="N864" s="91"/>
      <c r="O864" s="43" t="str">
        <f>IFERROR(__xludf.DUMMYFUNCTION("IF(N864="""","""",IFERROR(
  N864 + VALUE(REGEXEXTRACT(P864, ""(\d+)\s+Days"")),
  """"
)
)"),"")</f>
        <v/>
      </c>
      <c r="P864" s="43" t="str">
        <f t="array" ref="P864">IFERROR(
  INDEX(
    INDEX('{INDEX} Tour Packages'!$A:$ZZ, , MATCH(P$3, '{INDEX} Tour Packages'!$4:$4, 0)),
    MATCH(M864, INDEX('{INDEX} Tour Packages'!$A:$ZZ,0, MATCH("Tour Package Name", '{INDEX} Tour Packages'!$4:$4, 0)), 0)
  ),
"")
</f>
        <v/>
      </c>
      <c r="Q864" s="44" t="str">
        <f t="shared" si="7"/>
        <v/>
      </c>
      <c r="R864" s="44" t="str">
        <f>IFERROR(__xludf.DUMMYFUNCTION("IF(OR(ISBLANK(K864), ISBLANK(N864)), """", 
  LET(
    resDate, K864,
    tourDate, N864,
    monthCount, MAX(0, DATEDIF(resDate, tourDate - 3, ""M"") + 1),
    secondDates, ARRAYFORMULA(DATE(YEAR(resDate), MONTH(resDate) + SEQUENCE(monthCount), 2)),
    "&amp;"validDates, FILTER(secondDates, (secondDates &gt; resDate + 2) * (secondDates &lt;= tourDate - 3)),
    IF(ISERROR(validDates), 0, COUNTA(validDates))
  )
)
"),"")</f>
        <v/>
      </c>
      <c r="S864" s="44" t="str">
        <f t="shared" si="8"/>
        <v/>
      </c>
      <c r="T864" s="45" t="str">
        <f t="array" ref="T864">IF(ISBLANK(BO864),IFERROR(
  INDEX(
    INDEX('{INDEX} Payment Terms'!$A:$G, , MATCH(T$3, '{INDEX} Payment Terms'!$4:$4, 0)),
    MATCH(Q864, INDEX('{INDEX} Payment Terms'!$A:$G,0, MATCH("Payment Condition", '{INDEX} Payment Terms'!$4:$4, 0)), 0)
  ),
""),"Cancelled")
</f>
        <v/>
      </c>
      <c r="U864" s="46" t="b">
        <v>0</v>
      </c>
      <c r="V864" s="47" t="str">
        <f>IFERROR(__xludf.DUMMYFUNCTION("IF(OR(L864=""Duo Booking"", L864=""Group Booking""),
IF(U864=FALSE,"""",
    LET(
      bookingType, L864,
      tour, M864,
      mainFirst, H864,
      mainLast, I864,
      mainEmail, G864,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$L$4:L864, bookingType,
          $M$4:M864, tour,
          $H$4:H864, mainFirst,
          $I$4:I864, mainLast,
          $G$4:G864, mainEmail
        ),
        ""000""
      ),
  "&amp;"    baseID &amp; ""-"" &amp; memberNumber
    )
  ),
  """"
)
"),"")</f>
        <v/>
      </c>
      <c r="W864" s="48"/>
      <c r="X864" s="85" t="b">
        <v>0</v>
      </c>
      <c r="Y864" s="85" t="b">
        <v>0</v>
      </c>
      <c r="Z864" s="85" t="b">
        <v>0</v>
      </c>
      <c r="AA864" s="50"/>
      <c r="AB864" s="51"/>
      <c r="AC864" s="85" t="b">
        <v>0</v>
      </c>
      <c r="AD864" s="92"/>
      <c r="AE864" s="88"/>
      <c r="AF864" s="36" t="str">
        <f t="array" ref="AF864">IF(M864="","",INDEX(
      '{INDEX} Tour Packages'!$A:$ZP,
      MATCH($M864, '{INDEX} Tour Packages'!$A:$A, 0),
      MATCH(AF$3, '{INDEX} Tour Packages'!$4:$4, 0)
    ))</f>
        <v/>
      </c>
      <c r="AG864" s="36" t="str">
        <f t="array" ref="AG864">IF(M864="","",INDEX(
      '{INDEX} Tour Packages'!$A:$ZP,
      MATCH($M864, '{INDEX} Tour Packages'!$A:$A, 0),
      MATCH(AG$3, '{INDEX} Tour Packages'!$4:$4, 0)
    ))</f>
        <v/>
      </c>
      <c r="AH864" s="36" t="str">
        <f t="array" ref="AH864">IF(M864="","",INDEX(
      '{INDEX} Tour Packages'!$A:$ZP,
      MATCH($M864, '{INDEX} Tour Packages'!$A:$A, 0),
      MATCH(AH$3, '{INDEX} Tour Packages'!$4:$4, 0)
    ))</f>
        <v/>
      </c>
      <c r="AI864" s="54" t="str">
        <f t="shared" si="9"/>
        <v/>
      </c>
      <c r="AJ864" s="42"/>
      <c r="AK864" s="55"/>
      <c r="AL864" s="46" t="b">
        <v>0</v>
      </c>
      <c r="AM864" s="56"/>
      <c r="AN864" s="57" t="str">
        <f t="shared" si="10"/>
        <v/>
      </c>
      <c r="AO864" s="58" t="str">
        <f t="shared" si="11"/>
        <v/>
      </c>
      <c r="AP864" s="59"/>
      <c r="AQ864" s="60"/>
      <c r="AR864" s="61"/>
      <c r="AS864" s="61"/>
      <c r="AT864" s="61" t="str">
        <f>IFERROR(__xludf.DUMMYFUNCTION("IF( 
  OR($AJ864=""Full Payment"", ISBLANK($K864)),
  """",
  IF(
    OR(
      Q864=""Standard Booking, P1"",
      Q864=""Standard Booking, P2"",
      Q864=""Standard Booking, P3"",
      Q864=""Standard Booking, P4""
    ),
    LET(
      resDate,   $"&amp;"K864,
      tourDate,  $N864,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4" s="62" t="str">
        <f t="shared" si="12"/>
        <v/>
      </c>
      <c r="AV864" s="63"/>
      <c r="AW864" s="64"/>
      <c r="AX864" s="64"/>
      <c r="AY864" s="64"/>
      <c r="AZ864" s="64" t="str">
        <f>IFERROR(__xludf.DUMMYFUNCTION("IF(
  OR($AJ864=""Full Payment"",$AJ864=""P1"", ISBLANK($K864)),
  """",
  IF(
    OR(
      $Q864=""Standard Booking, P2"",
      $Q864=""Standard Booking, P3"",
      $Q864=""Standard Booking, P4""
    ),
    LET(
      resDate,   $K864,
      tourDate,"&amp;"  $N864,
      monthCount, DATEDIF(resDate, tourDate, ""M"") + 1,
      secondDates, ARRAYFORMULA(
        DATE(
          YEAR(resDate),
          MONTH(resDate) + SEQUENCE(monthCount),
          2
        )
      ),
      validDates, FILTER(
        sec"&amp;"ondDates,
        (secondDates &gt; resDate + 2) *
        (secondDates &lt;= tourDate - 3)
      ),
      IF(
        OR($AJ864=""P2"", $AJ864=""P3"", $AJ864=""P4""),
        IF(
          COUNTA(validDates) &lt; 2,
          """",
          TEXT(INDEX(validDates"&amp;", 2), ""mmm d, yyyy"")
        ),
        IF(
          COUNTA(validDates) &lt; 2,
          """",
          TEXTJOIN("", "", TRUE,
            TEXT(INDEX(validDates, 1), ""mmm d, yyyy""),
            TEXT(INDEX(validDates, 2), ""mmm d, yyyy"")
          )
 "&amp;"       )
      )
    ),
    """"
  )
)
"),"")</f>
        <v/>
      </c>
      <c r="BA864" s="65" t="str">
        <f t="shared" si="13"/>
        <v/>
      </c>
      <c r="BB864" s="63"/>
      <c r="BC864" s="64"/>
      <c r="BD864" s="64"/>
      <c r="BE864" s="64"/>
      <c r="BF864" s="64" t="str">
        <f>IFERROR(__xludf.DUMMYFUNCTION("IF(
  OR($AJ864=""Full Payment"",$AJ864=""P1"", $AJ864=""P2""),
  """",
  IF(
    AND(
      NOT(ISBLANK($K864)),
      OR(
        Q864=""Standard Booking, P3"",
        Q864=""Standard Booking, P4""
      )
    ),
    LET(
      resDate,   $K864,
      "&amp;"tourDate,  $N864,
      monthCount, DATEDIF(resDate, tourDate, ""M"") + 1,
      secondDates, ARRAYFORMULA(
        DATE(
          YEAR(resDate),
          MONTH(resDate) + SEQUENCE(monthCount),
          2
        )
      ),
      validDates, FILTER(
  "&amp;"      secondDates,
        (secondDates &gt; resDate + 2) *
        (secondDates &lt;= tourDate - 3)
      ),
      IF(
        $AJ864=""P4"",
        IF(
          COUNTA(validDates) &lt; 3,
          """",
          TEXT(INDEX(validDates, 3), ""mmm d, yyyy"")
  "&amp;"      ),
        IF(
          $AJ864=""P3"",
          IF(
            COUNTA(validDates) &lt; 3,
            """",
            TEXT(INDEX(validDates, 3), ""mmm d, yyyy"")
          ),
          IF(
            COUNTA(validDates) &lt; 3,
            """",
    "&amp;"        TEXTJOIN("", "", TRUE,
              TEXT(INDEX(validDates, 1), ""mmm d, yyyy""),
              TEXT(INDEX(validDates, 2), ""mmm d, yyyy""),
              TEXT(INDEX(validDates, 3), ""mmm d, yyyy"")
            )
          )
        )
      )
    "&amp;"),
    """"
  )
)
"),"")</f>
        <v/>
      </c>
      <c r="BG864" s="65" t="str">
        <f t="shared" si="14"/>
        <v/>
      </c>
      <c r="BH864" s="63"/>
      <c r="BI864" s="64"/>
      <c r="BJ864" s="64"/>
      <c r="BK864" s="64"/>
      <c r="BL864" s="64" t="str">
        <f>IFERROR(__xludf.DUMMYFUNCTION("IF(
  OR($AJ864=""Full Payment"",$AJ864=""P1"",$AJ864=""P2"",$AJ864=""P3""),
  """",
  IF(
    AND(
      NOT(ISBLANK($K864)),
      $Q864=""Standard Booking, P4""
    ),
    LET(
      resDate,   $K864,
      tourDate,  $N864,
      monthCount, DATEDIF(r"&amp;"esDate, tourDate, ""M"") + 1,
      secondDates, ARRAYFORMULA(
        DATE(
          YEAR(resDate),
          MONTH(resDate) + SEQUENCE(monthCount),
          2
        )
      ),
      validDates, FILTER(
        secondDates,
        (secondDates &gt; res"&amp;"Date + 2) *
        (secondDates &lt;= tourDate - 3)
      ),
      IF(
        $AJ864=""P4"",
        IF(
          COUNTA(validDates) &lt; 4,
          """",
          TEXT(
            INDEX(validDates, 4),
            ""mmm d, yyyy""
          )
        ),
"&amp;"        IF(
          COUNTA(validDates) &lt; 4,
          """",
          TEXTJOIN(
            "", "", TRUE,
            TEXT(INDEX(validDates, 1), ""mmm d, yyyy""),
            TEXT(INDEX(validDates, 2), ""mmm d, yyyy""),
            TEXT(INDEX(validDates"&amp;", 3), ""mmm d, yyyy""),
            TEXT(INDEX(validDates, 4), ""mmm d, yyyy"")
          )
        )
      )
    ),
    """"
  )
)
"),"")</f>
        <v/>
      </c>
      <c r="BM864" s="65" t="str">
        <f t="shared" si="15"/>
        <v/>
      </c>
      <c r="BN864" s="66"/>
      <c r="BO864" s="67"/>
      <c r="BP864" s="49" t="b">
        <v>0</v>
      </c>
      <c r="BQ864" s="49" t="b">
        <v>0</v>
      </c>
      <c r="BR864" s="68"/>
      <c r="BS864" s="69"/>
      <c r="BT864" s="70" t="b">
        <v>0</v>
      </c>
      <c r="BU864" s="71"/>
      <c r="BV864" s="72"/>
      <c r="BW864" s="86" t="b">
        <v>0</v>
      </c>
      <c r="BX864" s="87"/>
    </row>
    <row r="865">
      <c r="A865" s="35" t="str">
        <f t="shared" si="1"/>
        <v/>
      </c>
      <c r="B865" s="36" t="str">
        <f t="shared" si="2"/>
        <v/>
      </c>
      <c r="C865" s="36" t="str">
        <f t="array" ref="C865">IF(
  M865="",
  "",
  IFERROR(
    INDEX(
      '{INDEX} Tour Packages'!$A:$ZZ,
      MATCH(
        M865,
        INDEX(
          '{INDEX} Tour Packages'!$A:$ZZ,
          ,
          MATCH("Tour Package Name", '{INDEX} Tour Packages'!$4:$4, 0)
        ),
        0
      ),
      MATCH("Tour Code", '{INDEX} Tour Packages'!$4:$4, 0)
    ),
    "XXX"
  )
)
</f>
        <v/>
      </c>
      <c r="D865" s="36" t="str">
        <f t="shared" si="3"/>
        <v/>
      </c>
      <c r="E865" s="36" t="str">
        <f t="shared" si="4"/>
        <v/>
      </c>
      <c r="F865" s="37" t="str">
        <f t="shared" si="5"/>
        <v/>
      </c>
      <c r="G865" s="89"/>
      <c r="H865" s="89"/>
      <c r="I865" s="90"/>
      <c r="J865" s="40" t="str">
        <f t="shared" si="16"/>
        <v> </v>
      </c>
      <c r="K865" s="91"/>
      <c r="L865" s="55"/>
      <c r="M865" s="55"/>
      <c r="N865" s="91"/>
      <c r="O865" s="43" t="str">
        <f>IFERROR(__xludf.DUMMYFUNCTION("IF(N865="""","""",IFERROR(
  N865 + VALUE(REGEXEXTRACT(P865, ""(\d+)\s+Days"")),
  """"
)
)"),"")</f>
        <v/>
      </c>
      <c r="P865" s="43" t="str">
        <f t="array" ref="P865">IFERROR(
  INDEX(
    INDEX('{INDEX} Tour Packages'!$A:$ZZ, , MATCH(P$3, '{INDEX} Tour Packages'!$4:$4, 0)),
    MATCH(M865, INDEX('{INDEX} Tour Packages'!$A:$ZZ,0, MATCH("Tour Package Name", '{INDEX} Tour Packages'!$4:$4, 0)), 0)
  ),
"")
</f>
        <v/>
      </c>
      <c r="Q865" s="44" t="str">
        <f t="shared" si="7"/>
        <v/>
      </c>
      <c r="R865" s="44" t="str">
        <f>IFERROR(__xludf.DUMMYFUNCTION("IF(OR(ISBLANK(K865), ISBLANK(N865)), """", 
  LET(
    resDate, K865,
    tourDate, N865,
    monthCount, MAX(0, DATEDIF(resDate, tourDate - 3, ""M"") + 1),
    secondDates, ARRAYFORMULA(DATE(YEAR(resDate), MONTH(resDate) + SEQUENCE(monthCount), 2)),
    "&amp;"validDates, FILTER(secondDates, (secondDates &gt; resDate + 2) * (secondDates &lt;= tourDate - 3)),
    IF(ISERROR(validDates), 0, COUNTA(validDates))
  )
)
"),"")</f>
        <v/>
      </c>
      <c r="S865" s="44" t="str">
        <f t="shared" si="8"/>
        <v/>
      </c>
      <c r="T865" s="45" t="str">
        <f t="array" ref="T865">IF(ISBLANK(BO865),IFERROR(
  INDEX(
    INDEX('{INDEX} Payment Terms'!$A:$G, , MATCH(T$3, '{INDEX} Payment Terms'!$4:$4, 0)),
    MATCH(Q865, INDEX('{INDEX} Payment Terms'!$A:$G,0, MATCH("Payment Condition", '{INDEX} Payment Terms'!$4:$4, 0)), 0)
  ),
""),"Cancelled")
</f>
        <v/>
      </c>
      <c r="U865" s="46" t="b">
        <v>0</v>
      </c>
      <c r="V865" s="47" t="str">
        <f>IFERROR(__xludf.DUMMYFUNCTION("IF(OR(L865=""Duo Booking"", L865=""Group Booking""),
IF(U865=FALSE,"""",
    LET(
      bookingType, L865,
      tour, M865,
      mainFirst, H865,
      mainLast, I865,
      mainEmail, G865,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$L$4:L865, bookingType,
          $M$4:M865, tour,
          $H$4:H865, mainFirst,
          $I$4:I865, mainLast,
          $G$4:G865, mainEmail
        ),
        ""000""
      ),
  "&amp;"    baseID &amp; ""-"" &amp; memberNumber
    )
  ),
  """"
)
"),"")</f>
        <v/>
      </c>
      <c r="W865" s="48"/>
      <c r="X865" s="85" t="b">
        <v>0</v>
      </c>
      <c r="Y865" s="85" t="b">
        <v>0</v>
      </c>
      <c r="Z865" s="85" t="b">
        <v>0</v>
      </c>
      <c r="AA865" s="50"/>
      <c r="AB865" s="51"/>
      <c r="AC865" s="85" t="b">
        <v>0</v>
      </c>
      <c r="AD865" s="92"/>
      <c r="AE865" s="88"/>
      <c r="AF865" s="36" t="str">
        <f t="array" ref="AF865">IF(M865="","",INDEX(
      '{INDEX} Tour Packages'!$A:$ZP,
      MATCH($M865, '{INDEX} Tour Packages'!$A:$A, 0),
      MATCH(AF$3, '{INDEX} Tour Packages'!$4:$4, 0)
    ))</f>
        <v/>
      </c>
      <c r="AG865" s="36" t="str">
        <f t="array" ref="AG865">IF(M865="","",INDEX(
      '{INDEX} Tour Packages'!$A:$ZP,
      MATCH($M865, '{INDEX} Tour Packages'!$A:$A, 0),
      MATCH(AG$3, '{INDEX} Tour Packages'!$4:$4, 0)
    ))</f>
        <v/>
      </c>
      <c r="AH865" s="36" t="str">
        <f t="array" ref="AH865">IF(M865="","",INDEX(
      '{INDEX} Tour Packages'!$A:$ZP,
      MATCH($M865, '{INDEX} Tour Packages'!$A:$A, 0),
      MATCH(AH$3, '{INDEX} Tour Packages'!$4:$4, 0)
    ))</f>
        <v/>
      </c>
      <c r="AI865" s="54" t="str">
        <f t="shared" si="9"/>
        <v/>
      </c>
      <c r="AJ865" s="42"/>
      <c r="AK865" s="55"/>
      <c r="AL865" s="46" t="b">
        <v>0</v>
      </c>
      <c r="AM865" s="56"/>
      <c r="AN865" s="57" t="str">
        <f t="shared" si="10"/>
        <v/>
      </c>
      <c r="AO865" s="58" t="str">
        <f t="shared" si="11"/>
        <v/>
      </c>
      <c r="AP865" s="59"/>
      <c r="AQ865" s="60"/>
      <c r="AR865" s="61"/>
      <c r="AS865" s="61"/>
      <c r="AT865" s="61" t="str">
        <f>IFERROR(__xludf.DUMMYFUNCTION("IF( 
  OR($AJ865=""Full Payment"", ISBLANK($K865)),
  """",
  IF(
    OR(
      Q865=""Standard Booking, P1"",
      Q865=""Standard Booking, P2"",
      Q865=""Standard Booking, P3"",
      Q865=""Standard Booking, P4""
    ),
    LET(
      resDate,   $"&amp;"K865,
      tourDate,  $N865,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5" s="62" t="str">
        <f t="shared" si="12"/>
        <v/>
      </c>
      <c r="AV865" s="63"/>
      <c r="AW865" s="64"/>
      <c r="AX865" s="64"/>
      <c r="AY865" s="64"/>
      <c r="AZ865" s="64" t="str">
        <f>IFERROR(__xludf.DUMMYFUNCTION("IF(
  OR($AJ865=""Full Payment"",$AJ865=""P1"", ISBLANK($K865)),
  """",
  IF(
    OR(
      $Q865=""Standard Booking, P2"",
      $Q865=""Standard Booking, P3"",
      $Q865=""Standard Booking, P4""
    ),
    LET(
      resDate,   $K865,
      tourDate,"&amp;"  $N865,
      monthCount, DATEDIF(resDate, tourDate, ""M"") + 1,
      secondDates, ARRAYFORMULA(
        DATE(
          YEAR(resDate),
          MONTH(resDate) + SEQUENCE(monthCount),
          2
        )
      ),
      validDates, FILTER(
        sec"&amp;"ondDates,
        (secondDates &gt; resDate + 2) *
        (secondDates &lt;= tourDate - 3)
      ),
      IF(
        OR($AJ865=""P2"", $AJ865=""P3"", $AJ865=""P4""),
        IF(
          COUNTA(validDates) &lt; 2,
          """",
          TEXT(INDEX(validDates"&amp;", 2), ""mmm d, yyyy"")
        ),
        IF(
          COUNTA(validDates) &lt; 2,
          """",
          TEXTJOIN("", "", TRUE,
            TEXT(INDEX(validDates, 1), ""mmm d, yyyy""),
            TEXT(INDEX(validDates, 2), ""mmm d, yyyy"")
          )
 "&amp;"       )
      )
    ),
    """"
  )
)
"),"")</f>
        <v/>
      </c>
      <c r="BA865" s="65" t="str">
        <f t="shared" si="13"/>
        <v/>
      </c>
      <c r="BB865" s="63"/>
      <c r="BC865" s="64"/>
      <c r="BD865" s="64"/>
      <c r="BE865" s="64"/>
      <c r="BF865" s="64" t="str">
        <f>IFERROR(__xludf.DUMMYFUNCTION("IF(
  OR($AJ865=""Full Payment"",$AJ865=""P1"", $AJ865=""P2""),
  """",
  IF(
    AND(
      NOT(ISBLANK($K865)),
      OR(
        Q865=""Standard Booking, P3"",
        Q865=""Standard Booking, P4""
      )
    ),
    LET(
      resDate,   $K865,
      "&amp;"tourDate,  $N865,
      monthCount, DATEDIF(resDate, tourDate, ""M"") + 1,
      secondDates, ARRAYFORMULA(
        DATE(
          YEAR(resDate),
          MONTH(resDate) + SEQUENCE(monthCount),
          2
        )
      ),
      validDates, FILTER(
  "&amp;"      secondDates,
        (secondDates &gt; resDate + 2) *
        (secondDates &lt;= tourDate - 3)
      ),
      IF(
        $AJ865=""P4"",
        IF(
          COUNTA(validDates) &lt; 3,
          """",
          TEXT(INDEX(validDates, 3), ""mmm d, yyyy"")
  "&amp;"      ),
        IF(
          $AJ865=""P3"",
          IF(
            COUNTA(validDates) &lt; 3,
            """",
            TEXT(INDEX(validDates, 3), ""mmm d, yyyy"")
          ),
          IF(
            COUNTA(validDates) &lt; 3,
            """",
    "&amp;"        TEXTJOIN("", "", TRUE,
              TEXT(INDEX(validDates, 1), ""mmm d, yyyy""),
              TEXT(INDEX(validDates, 2), ""mmm d, yyyy""),
              TEXT(INDEX(validDates, 3), ""mmm d, yyyy"")
            )
          )
        )
      )
    "&amp;"),
    """"
  )
)
"),"")</f>
        <v/>
      </c>
      <c r="BG865" s="65" t="str">
        <f t="shared" si="14"/>
        <v/>
      </c>
      <c r="BH865" s="63"/>
      <c r="BI865" s="64"/>
      <c r="BJ865" s="64"/>
      <c r="BK865" s="64"/>
      <c r="BL865" s="64" t="str">
        <f>IFERROR(__xludf.DUMMYFUNCTION("IF(
  OR($AJ865=""Full Payment"",$AJ865=""P1"",$AJ865=""P2"",$AJ865=""P3""),
  """",
  IF(
    AND(
      NOT(ISBLANK($K865)),
      $Q865=""Standard Booking, P4""
    ),
    LET(
      resDate,   $K865,
      tourDate,  $N865,
      monthCount, DATEDIF(r"&amp;"esDate, tourDate, ""M"") + 1,
      secondDates, ARRAYFORMULA(
        DATE(
          YEAR(resDate),
          MONTH(resDate) + SEQUENCE(monthCount),
          2
        )
      ),
      validDates, FILTER(
        secondDates,
        (secondDates &gt; res"&amp;"Date + 2) *
        (secondDates &lt;= tourDate - 3)
      ),
      IF(
        $AJ865=""P4"",
        IF(
          COUNTA(validDates) &lt; 4,
          """",
          TEXT(
            INDEX(validDates, 4),
            ""mmm d, yyyy""
          )
        ),
"&amp;"        IF(
          COUNTA(validDates) &lt; 4,
          """",
          TEXTJOIN(
            "", "", TRUE,
            TEXT(INDEX(validDates, 1), ""mmm d, yyyy""),
            TEXT(INDEX(validDates, 2), ""mmm d, yyyy""),
            TEXT(INDEX(validDates"&amp;", 3), ""mmm d, yyyy""),
            TEXT(INDEX(validDates, 4), ""mmm d, yyyy"")
          )
        )
      )
    ),
    """"
  )
)
"),"")</f>
        <v/>
      </c>
      <c r="BM865" s="65" t="str">
        <f t="shared" si="15"/>
        <v/>
      </c>
      <c r="BN865" s="66"/>
      <c r="BO865" s="67"/>
      <c r="BP865" s="49" t="b">
        <v>0</v>
      </c>
      <c r="BQ865" s="49" t="b">
        <v>0</v>
      </c>
      <c r="BR865" s="68"/>
      <c r="BS865" s="69"/>
      <c r="BT865" s="70" t="b">
        <v>0</v>
      </c>
      <c r="BU865" s="71"/>
      <c r="BV865" s="72"/>
      <c r="BW865" s="86" t="b">
        <v>0</v>
      </c>
      <c r="BX865" s="87"/>
    </row>
    <row r="866">
      <c r="A866" s="35" t="str">
        <f t="shared" si="1"/>
        <v/>
      </c>
      <c r="B866" s="36" t="str">
        <f t="shared" si="2"/>
        <v/>
      </c>
      <c r="C866" s="36" t="str">
        <f t="array" ref="C866">IF(
  M866="",
  "",
  IFERROR(
    INDEX(
      '{INDEX} Tour Packages'!$A:$ZZ,
      MATCH(
        M866,
        INDEX(
          '{INDEX} Tour Packages'!$A:$ZZ,
          ,
          MATCH("Tour Package Name", '{INDEX} Tour Packages'!$4:$4, 0)
        ),
        0
      ),
      MATCH("Tour Code", '{INDEX} Tour Packages'!$4:$4, 0)
    ),
    "XXX"
  )
)
</f>
        <v/>
      </c>
      <c r="D866" s="36" t="str">
        <f t="shared" si="3"/>
        <v/>
      </c>
      <c r="E866" s="36" t="str">
        <f t="shared" si="4"/>
        <v/>
      </c>
      <c r="F866" s="37" t="str">
        <f t="shared" si="5"/>
        <v/>
      </c>
      <c r="G866" s="89"/>
      <c r="H866" s="89"/>
      <c r="I866" s="90"/>
      <c r="J866" s="40" t="str">
        <f t="shared" si="16"/>
        <v> </v>
      </c>
      <c r="K866" s="91"/>
      <c r="L866" s="55"/>
      <c r="M866" s="55"/>
      <c r="N866" s="91"/>
      <c r="O866" s="43" t="str">
        <f>IFERROR(__xludf.DUMMYFUNCTION("IF(N866="""","""",IFERROR(
  N866 + VALUE(REGEXEXTRACT(P866, ""(\d+)\s+Days"")),
  """"
)
)"),"")</f>
        <v/>
      </c>
      <c r="P866" s="43" t="str">
        <f t="array" ref="P866">IFERROR(
  INDEX(
    INDEX('{INDEX} Tour Packages'!$A:$ZZ, , MATCH(P$3, '{INDEX} Tour Packages'!$4:$4, 0)),
    MATCH(M866, INDEX('{INDEX} Tour Packages'!$A:$ZZ,0, MATCH("Tour Package Name", '{INDEX} Tour Packages'!$4:$4, 0)), 0)
  ),
"")
</f>
        <v/>
      </c>
      <c r="Q866" s="44" t="str">
        <f t="shared" si="7"/>
        <v/>
      </c>
      <c r="R866" s="44" t="str">
        <f>IFERROR(__xludf.DUMMYFUNCTION("IF(OR(ISBLANK(K866), ISBLANK(N866)), """", 
  LET(
    resDate, K866,
    tourDate, N866,
    monthCount, MAX(0, DATEDIF(resDate, tourDate - 3, ""M"") + 1),
    secondDates, ARRAYFORMULA(DATE(YEAR(resDate), MONTH(resDate) + SEQUENCE(monthCount), 2)),
    "&amp;"validDates, FILTER(secondDates, (secondDates &gt; resDate + 2) * (secondDates &lt;= tourDate - 3)),
    IF(ISERROR(validDates), 0, COUNTA(validDates))
  )
)
"),"")</f>
        <v/>
      </c>
      <c r="S866" s="44" t="str">
        <f t="shared" si="8"/>
        <v/>
      </c>
      <c r="T866" s="45" t="str">
        <f t="array" ref="T866">IF(ISBLANK(BO866),IFERROR(
  INDEX(
    INDEX('{INDEX} Payment Terms'!$A:$G, , MATCH(T$3, '{INDEX} Payment Terms'!$4:$4, 0)),
    MATCH(Q866, INDEX('{INDEX} Payment Terms'!$A:$G,0, MATCH("Payment Condition", '{INDEX} Payment Terms'!$4:$4, 0)), 0)
  ),
""),"Cancelled")
</f>
        <v/>
      </c>
      <c r="U866" s="46" t="b">
        <v>0</v>
      </c>
      <c r="V866" s="47" t="str">
        <f>IFERROR(__xludf.DUMMYFUNCTION("IF(OR(L866=""Duo Booking"", L866=""Group Booking""),
IF(U866=FALSE,"""",
    LET(
      bookingType, L866,
      tour, M866,
      mainFirst, H866,
      mainLast, I866,
      mainEmail, G866,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$L$4:L866, bookingType,
          $M$4:M866, tour,
          $H$4:H866, mainFirst,
          $I$4:I866, mainLast,
          $G$4:G866, mainEmail
        ),
        ""000""
      ),
  "&amp;"    baseID &amp; ""-"" &amp; memberNumber
    )
  ),
  """"
)
"),"")</f>
        <v/>
      </c>
      <c r="W866" s="48"/>
      <c r="X866" s="85" t="b">
        <v>0</v>
      </c>
      <c r="Y866" s="85" t="b">
        <v>0</v>
      </c>
      <c r="Z866" s="85" t="b">
        <v>0</v>
      </c>
      <c r="AA866" s="50"/>
      <c r="AB866" s="51"/>
      <c r="AC866" s="85" t="b">
        <v>0</v>
      </c>
      <c r="AD866" s="92"/>
      <c r="AE866" s="88"/>
      <c r="AF866" s="36" t="str">
        <f t="array" ref="AF866">IF(M866="","",INDEX(
      '{INDEX} Tour Packages'!$A:$ZP,
      MATCH($M866, '{INDEX} Tour Packages'!$A:$A, 0),
      MATCH(AF$3, '{INDEX} Tour Packages'!$4:$4, 0)
    ))</f>
        <v/>
      </c>
      <c r="AG866" s="36" t="str">
        <f t="array" ref="AG866">IF(M866="","",INDEX(
      '{INDEX} Tour Packages'!$A:$ZP,
      MATCH($M866, '{INDEX} Tour Packages'!$A:$A, 0),
      MATCH(AG$3, '{INDEX} Tour Packages'!$4:$4, 0)
    ))</f>
        <v/>
      </c>
      <c r="AH866" s="36" t="str">
        <f t="array" ref="AH866">IF(M866="","",INDEX(
      '{INDEX} Tour Packages'!$A:$ZP,
      MATCH($M866, '{INDEX} Tour Packages'!$A:$A, 0),
      MATCH(AH$3, '{INDEX} Tour Packages'!$4:$4, 0)
    ))</f>
        <v/>
      </c>
      <c r="AI866" s="54" t="str">
        <f t="shared" si="9"/>
        <v/>
      </c>
      <c r="AJ866" s="42"/>
      <c r="AK866" s="55"/>
      <c r="AL866" s="46" t="b">
        <v>0</v>
      </c>
      <c r="AM866" s="56"/>
      <c r="AN866" s="57" t="str">
        <f t="shared" si="10"/>
        <v/>
      </c>
      <c r="AO866" s="58" t="str">
        <f t="shared" si="11"/>
        <v/>
      </c>
      <c r="AP866" s="59"/>
      <c r="AQ866" s="60"/>
      <c r="AR866" s="61"/>
      <c r="AS866" s="61"/>
      <c r="AT866" s="61" t="str">
        <f>IFERROR(__xludf.DUMMYFUNCTION("IF( 
  OR($AJ866=""Full Payment"", ISBLANK($K866)),
  """",
  IF(
    OR(
      Q866=""Standard Booking, P1"",
      Q866=""Standard Booking, P2"",
      Q866=""Standard Booking, P3"",
      Q866=""Standard Booking, P4""
    ),
    LET(
      resDate,   $"&amp;"K866,
      tourDate,  $N866,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6" s="62" t="str">
        <f t="shared" si="12"/>
        <v/>
      </c>
      <c r="AV866" s="63"/>
      <c r="AW866" s="64"/>
      <c r="AX866" s="64"/>
      <c r="AY866" s="64"/>
      <c r="AZ866" s="64" t="str">
        <f>IFERROR(__xludf.DUMMYFUNCTION("IF(
  OR($AJ866=""Full Payment"",$AJ866=""P1"", ISBLANK($K866)),
  """",
  IF(
    OR(
      $Q866=""Standard Booking, P2"",
      $Q866=""Standard Booking, P3"",
      $Q866=""Standard Booking, P4""
    ),
    LET(
      resDate,   $K866,
      tourDate,"&amp;"  $N866,
      monthCount, DATEDIF(resDate, tourDate, ""M"") + 1,
      secondDates, ARRAYFORMULA(
        DATE(
          YEAR(resDate),
          MONTH(resDate) + SEQUENCE(monthCount),
          2
        )
      ),
      validDates, FILTER(
        sec"&amp;"ondDates,
        (secondDates &gt; resDate + 2) *
        (secondDates &lt;= tourDate - 3)
      ),
      IF(
        OR($AJ866=""P2"", $AJ866=""P3"", $AJ866=""P4""),
        IF(
          COUNTA(validDates) &lt; 2,
          """",
          TEXT(INDEX(validDates"&amp;", 2), ""mmm d, yyyy"")
        ),
        IF(
          COUNTA(validDates) &lt; 2,
          """",
          TEXTJOIN("", "", TRUE,
            TEXT(INDEX(validDates, 1), ""mmm d, yyyy""),
            TEXT(INDEX(validDates, 2), ""mmm d, yyyy"")
          )
 "&amp;"       )
      )
    ),
    """"
  )
)
"),"")</f>
        <v/>
      </c>
      <c r="BA866" s="65" t="str">
        <f t="shared" si="13"/>
        <v/>
      </c>
      <c r="BB866" s="63"/>
      <c r="BC866" s="64"/>
      <c r="BD866" s="64"/>
      <c r="BE866" s="64"/>
      <c r="BF866" s="64" t="str">
        <f>IFERROR(__xludf.DUMMYFUNCTION("IF(
  OR($AJ866=""Full Payment"",$AJ866=""P1"", $AJ866=""P2""),
  """",
  IF(
    AND(
      NOT(ISBLANK($K866)),
      OR(
        Q866=""Standard Booking, P3"",
        Q866=""Standard Booking, P4""
      )
    ),
    LET(
      resDate,   $K866,
      "&amp;"tourDate,  $N866,
      monthCount, DATEDIF(resDate, tourDate, ""M"") + 1,
      secondDates, ARRAYFORMULA(
        DATE(
          YEAR(resDate),
          MONTH(resDate) + SEQUENCE(monthCount),
          2
        )
      ),
      validDates, FILTER(
  "&amp;"      secondDates,
        (secondDates &gt; resDate + 2) *
        (secondDates &lt;= tourDate - 3)
      ),
      IF(
        $AJ866=""P4"",
        IF(
          COUNTA(validDates) &lt; 3,
          """",
          TEXT(INDEX(validDates, 3), ""mmm d, yyyy"")
  "&amp;"      ),
        IF(
          $AJ866=""P3"",
          IF(
            COUNTA(validDates) &lt; 3,
            """",
            TEXT(INDEX(validDates, 3), ""mmm d, yyyy"")
          ),
          IF(
            COUNTA(validDates) &lt; 3,
            """",
    "&amp;"        TEXTJOIN("", "", TRUE,
              TEXT(INDEX(validDates, 1), ""mmm d, yyyy""),
              TEXT(INDEX(validDates, 2), ""mmm d, yyyy""),
              TEXT(INDEX(validDates, 3), ""mmm d, yyyy"")
            )
          )
        )
      )
    "&amp;"),
    """"
  )
)
"),"")</f>
        <v/>
      </c>
      <c r="BG866" s="65" t="str">
        <f t="shared" si="14"/>
        <v/>
      </c>
      <c r="BH866" s="63"/>
      <c r="BI866" s="64"/>
      <c r="BJ866" s="64"/>
      <c r="BK866" s="64"/>
      <c r="BL866" s="64" t="str">
        <f>IFERROR(__xludf.DUMMYFUNCTION("IF(
  OR($AJ866=""Full Payment"",$AJ866=""P1"",$AJ866=""P2"",$AJ866=""P3""),
  """",
  IF(
    AND(
      NOT(ISBLANK($K866)),
      $Q866=""Standard Booking, P4""
    ),
    LET(
      resDate,   $K866,
      tourDate,  $N866,
      monthCount, DATEDIF(r"&amp;"esDate, tourDate, ""M"") + 1,
      secondDates, ARRAYFORMULA(
        DATE(
          YEAR(resDate),
          MONTH(resDate) + SEQUENCE(monthCount),
          2
        )
      ),
      validDates, FILTER(
        secondDates,
        (secondDates &gt; res"&amp;"Date + 2) *
        (secondDates &lt;= tourDate - 3)
      ),
      IF(
        $AJ866=""P4"",
        IF(
          COUNTA(validDates) &lt; 4,
          """",
          TEXT(
            INDEX(validDates, 4),
            ""mmm d, yyyy""
          )
        ),
"&amp;"        IF(
          COUNTA(validDates) &lt; 4,
          """",
          TEXTJOIN(
            "", "", TRUE,
            TEXT(INDEX(validDates, 1), ""mmm d, yyyy""),
            TEXT(INDEX(validDates, 2), ""mmm d, yyyy""),
            TEXT(INDEX(validDates"&amp;", 3), ""mmm d, yyyy""),
            TEXT(INDEX(validDates, 4), ""mmm d, yyyy"")
          )
        )
      )
    ),
    """"
  )
)
"),"")</f>
        <v/>
      </c>
      <c r="BM866" s="65" t="str">
        <f t="shared" si="15"/>
        <v/>
      </c>
      <c r="BN866" s="66"/>
      <c r="BO866" s="67"/>
      <c r="BP866" s="49" t="b">
        <v>0</v>
      </c>
      <c r="BQ866" s="49" t="b">
        <v>0</v>
      </c>
      <c r="BR866" s="68"/>
      <c r="BS866" s="69"/>
      <c r="BT866" s="70" t="b">
        <v>0</v>
      </c>
      <c r="BU866" s="71"/>
      <c r="BV866" s="72"/>
      <c r="BW866" s="86" t="b">
        <v>0</v>
      </c>
      <c r="BX866" s="87"/>
    </row>
    <row r="867">
      <c r="A867" s="35" t="str">
        <f t="shared" si="1"/>
        <v/>
      </c>
      <c r="B867" s="36" t="str">
        <f t="shared" si="2"/>
        <v/>
      </c>
      <c r="C867" s="36" t="str">
        <f t="array" ref="C867">IF(
  M867="",
  "",
  IFERROR(
    INDEX(
      '{INDEX} Tour Packages'!$A:$ZZ,
      MATCH(
        M867,
        INDEX(
          '{INDEX} Tour Packages'!$A:$ZZ,
          ,
          MATCH("Tour Package Name", '{INDEX} Tour Packages'!$4:$4, 0)
        ),
        0
      ),
      MATCH("Tour Code", '{INDEX} Tour Packages'!$4:$4, 0)
    ),
    "XXX"
  )
)
</f>
        <v/>
      </c>
      <c r="D867" s="36" t="str">
        <f t="shared" si="3"/>
        <v/>
      </c>
      <c r="E867" s="36" t="str">
        <f t="shared" si="4"/>
        <v/>
      </c>
      <c r="F867" s="37" t="str">
        <f t="shared" si="5"/>
        <v/>
      </c>
      <c r="G867" s="89"/>
      <c r="H867" s="89"/>
      <c r="I867" s="90"/>
      <c r="J867" s="40" t="str">
        <f t="shared" si="16"/>
        <v> </v>
      </c>
      <c r="K867" s="91"/>
      <c r="L867" s="55"/>
      <c r="M867" s="55"/>
      <c r="N867" s="91"/>
      <c r="O867" s="43" t="str">
        <f>IFERROR(__xludf.DUMMYFUNCTION("IF(N867="""","""",IFERROR(
  N867 + VALUE(REGEXEXTRACT(P867, ""(\d+)\s+Days"")),
  """"
)
)"),"")</f>
        <v/>
      </c>
      <c r="P867" s="43" t="str">
        <f t="array" ref="P867">IFERROR(
  INDEX(
    INDEX('{INDEX} Tour Packages'!$A:$ZZ, , MATCH(P$3, '{INDEX} Tour Packages'!$4:$4, 0)),
    MATCH(M867, INDEX('{INDEX} Tour Packages'!$A:$ZZ,0, MATCH("Tour Package Name", '{INDEX} Tour Packages'!$4:$4, 0)), 0)
  ),
"")
</f>
        <v/>
      </c>
      <c r="Q867" s="44" t="str">
        <f t="shared" si="7"/>
        <v/>
      </c>
      <c r="R867" s="44" t="str">
        <f>IFERROR(__xludf.DUMMYFUNCTION("IF(OR(ISBLANK(K867), ISBLANK(N867)), """", 
  LET(
    resDate, K867,
    tourDate, N867,
    monthCount, MAX(0, DATEDIF(resDate, tourDate - 3, ""M"") + 1),
    secondDates, ARRAYFORMULA(DATE(YEAR(resDate), MONTH(resDate) + SEQUENCE(monthCount), 2)),
    "&amp;"validDates, FILTER(secondDates, (secondDates &gt; resDate + 2) * (secondDates &lt;= tourDate - 3)),
    IF(ISERROR(validDates), 0, COUNTA(validDates))
  )
)
"),"")</f>
        <v/>
      </c>
      <c r="S867" s="44" t="str">
        <f t="shared" si="8"/>
        <v/>
      </c>
      <c r="T867" s="45" t="str">
        <f t="array" ref="T867">IF(ISBLANK(BO867),IFERROR(
  INDEX(
    INDEX('{INDEX} Payment Terms'!$A:$G, , MATCH(T$3, '{INDEX} Payment Terms'!$4:$4, 0)),
    MATCH(Q867, INDEX('{INDEX} Payment Terms'!$A:$G,0, MATCH("Payment Condition", '{INDEX} Payment Terms'!$4:$4, 0)), 0)
  ),
""),"Cancelled")
</f>
        <v/>
      </c>
      <c r="U867" s="46" t="b">
        <v>0</v>
      </c>
      <c r="V867" s="47" t="str">
        <f>IFERROR(__xludf.DUMMYFUNCTION("IF(OR(L867=""Duo Booking"", L867=""Group Booking""),
IF(U867=FALSE,"""",
    LET(
      bookingType, L867,
      tour, M867,
      mainFirst, H867,
      mainLast, I867,
      mainEmail, G867,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$L$4:L867, bookingType,
          $M$4:M867, tour,
          $H$4:H867, mainFirst,
          $I$4:I867, mainLast,
          $G$4:G867, mainEmail
        ),
        ""000""
      ),
  "&amp;"    baseID &amp; ""-"" &amp; memberNumber
    )
  ),
  """"
)
"),"")</f>
        <v/>
      </c>
      <c r="W867" s="48"/>
      <c r="X867" s="85" t="b">
        <v>0</v>
      </c>
      <c r="Y867" s="85" t="b">
        <v>0</v>
      </c>
      <c r="Z867" s="85" t="b">
        <v>0</v>
      </c>
      <c r="AA867" s="50"/>
      <c r="AB867" s="51"/>
      <c r="AC867" s="85" t="b">
        <v>0</v>
      </c>
      <c r="AD867" s="92"/>
      <c r="AE867" s="88"/>
      <c r="AF867" s="36" t="str">
        <f t="array" ref="AF867">IF(M867="","",INDEX(
      '{INDEX} Tour Packages'!$A:$ZP,
      MATCH($M867, '{INDEX} Tour Packages'!$A:$A, 0),
      MATCH(AF$3, '{INDEX} Tour Packages'!$4:$4, 0)
    ))</f>
        <v/>
      </c>
      <c r="AG867" s="36" t="str">
        <f t="array" ref="AG867">IF(M867="","",INDEX(
      '{INDEX} Tour Packages'!$A:$ZP,
      MATCH($M867, '{INDEX} Tour Packages'!$A:$A, 0),
      MATCH(AG$3, '{INDEX} Tour Packages'!$4:$4, 0)
    ))</f>
        <v/>
      </c>
      <c r="AH867" s="36" t="str">
        <f t="array" ref="AH867">IF(M867="","",INDEX(
      '{INDEX} Tour Packages'!$A:$ZP,
      MATCH($M867, '{INDEX} Tour Packages'!$A:$A, 0),
      MATCH(AH$3, '{INDEX} Tour Packages'!$4:$4, 0)
    ))</f>
        <v/>
      </c>
      <c r="AI867" s="54" t="str">
        <f t="shared" si="9"/>
        <v/>
      </c>
      <c r="AJ867" s="42"/>
      <c r="AK867" s="55"/>
      <c r="AL867" s="46" t="b">
        <v>0</v>
      </c>
      <c r="AM867" s="56"/>
      <c r="AN867" s="57" t="str">
        <f t="shared" si="10"/>
        <v/>
      </c>
      <c r="AO867" s="58" t="str">
        <f t="shared" si="11"/>
        <v/>
      </c>
      <c r="AP867" s="59"/>
      <c r="AQ867" s="60"/>
      <c r="AR867" s="61"/>
      <c r="AS867" s="61"/>
      <c r="AT867" s="61" t="str">
        <f>IFERROR(__xludf.DUMMYFUNCTION("IF( 
  OR($AJ867=""Full Payment"", ISBLANK($K867)),
  """",
  IF(
    OR(
      Q867=""Standard Booking, P1"",
      Q867=""Standard Booking, P2"",
      Q867=""Standard Booking, P3"",
      Q867=""Standard Booking, P4""
    ),
    LET(
      resDate,   $"&amp;"K867,
      tourDate,  $N867,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7" s="62" t="str">
        <f t="shared" si="12"/>
        <v/>
      </c>
      <c r="AV867" s="63"/>
      <c r="AW867" s="64"/>
      <c r="AX867" s="64"/>
      <c r="AY867" s="64"/>
      <c r="AZ867" s="64" t="str">
        <f>IFERROR(__xludf.DUMMYFUNCTION("IF(
  OR($AJ867=""Full Payment"",$AJ867=""P1"", ISBLANK($K867)),
  """",
  IF(
    OR(
      $Q867=""Standard Booking, P2"",
      $Q867=""Standard Booking, P3"",
      $Q867=""Standard Booking, P4""
    ),
    LET(
      resDate,   $K867,
      tourDate,"&amp;"  $N867,
      monthCount, DATEDIF(resDate, tourDate, ""M"") + 1,
      secondDates, ARRAYFORMULA(
        DATE(
          YEAR(resDate),
          MONTH(resDate) + SEQUENCE(monthCount),
          2
        )
      ),
      validDates, FILTER(
        sec"&amp;"ondDates,
        (secondDates &gt; resDate + 2) *
        (secondDates &lt;= tourDate - 3)
      ),
      IF(
        OR($AJ867=""P2"", $AJ867=""P3"", $AJ867=""P4""),
        IF(
          COUNTA(validDates) &lt; 2,
          """",
          TEXT(INDEX(validDates"&amp;", 2), ""mmm d, yyyy"")
        ),
        IF(
          COUNTA(validDates) &lt; 2,
          """",
          TEXTJOIN("", "", TRUE,
            TEXT(INDEX(validDates, 1), ""mmm d, yyyy""),
            TEXT(INDEX(validDates, 2), ""mmm d, yyyy"")
          )
 "&amp;"       )
      )
    ),
    """"
  )
)
"),"")</f>
        <v/>
      </c>
      <c r="BA867" s="65" t="str">
        <f t="shared" si="13"/>
        <v/>
      </c>
      <c r="BB867" s="63"/>
      <c r="BC867" s="64"/>
      <c r="BD867" s="64"/>
      <c r="BE867" s="64"/>
      <c r="BF867" s="64" t="str">
        <f>IFERROR(__xludf.DUMMYFUNCTION("IF(
  OR($AJ867=""Full Payment"",$AJ867=""P1"", $AJ867=""P2""),
  """",
  IF(
    AND(
      NOT(ISBLANK($K867)),
      OR(
        Q867=""Standard Booking, P3"",
        Q867=""Standard Booking, P4""
      )
    ),
    LET(
      resDate,   $K867,
      "&amp;"tourDate,  $N867,
      monthCount, DATEDIF(resDate, tourDate, ""M"") + 1,
      secondDates, ARRAYFORMULA(
        DATE(
          YEAR(resDate),
          MONTH(resDate) + SEQUENCE(monthCount),
          2
        )
      ),
      validDates, FILTER(
  "&amp;"      secondDates,
        (secondDates &gt; resDate + 2) *
        (secondDates &lt;= tourDate - 3)
      ),
      IF(
        $AJ867=""P4"",
        IF(
          COUNTA(validDates) &lt; 3,
          """",
          TEXT(INDEX(validDates, 3), ""mmm d, yyyy"")
  "&amp;"      ),
        IF(
          $AJ867=""P3"",
          IF(
            COUNTA(validDates) &lt; 3,
            """",
            TEXT(INDEX(validDates, 3), ""mmm d, yyyy"")
          ),
          IF(
            COUNTA(validDates) &lt; 3,
            """",
    "&amp;"        TEXTJOIN("", "", TRUE,
              TEXT(INDEX(validDates, 1), ""mmm d, yyyy""),
              TEXT(INDEX(validDates, 2), ""mmm d, yyyy""),
              TEXT(INDEX(validDates, 3), ""mmm d, yyyy"")
            )
          )
        )
      )
    "&amp;"),
    """"
  )
)
"),"")</f>
        <v/>
      </c>
      <c r="BG867" s="65" t="str">
        <f t="shared" si="14"/>
        <v/>
      </c>
      <c r="BH867" s="63"/>
      <c r="BI867" s="64"/>
      <c r="BJ867" s="64"/>
      <c r="BK867" s="64"/>
      <c r="BL867" s="64" t="str">
        <f>IFERROR(__xludf.DUMMYFUNCTION("IF(
  OR($AJ867=""Full Payment"",$AJ867=""P1"",$AJ867=""P2"",$AJ867=""P3""),
  """",
  IF(
    AND(
      NOT(ISBLANK($K867)),
      $Q867=""Standard Booking, P4""
    ),
    LET(
      resDate,   $K867,
      tourDate,  $N867,
      monthCount, DATEDIF(r"&amp;"esDate, tourDate, ""M"") + 1,
      secondDates, ARRAYFORMULA(
        DATE(
          YEAR(resDate),
          MONTH(resDate) + SEQUENCE(monthCount),
          2
        )
      ),
      validDates, FILTER(
        secondDates,
        (secondDates &gt; res"&amp;"Date + 2) *
        (secondDates &lt;= tourDate - 3)
      ),
      IF(
        $AJ867=""P4"",
        IF(
          COUNTA(validDates) &lt; 4,
          """",
          TEXT(
            INDEX(validDates, 4),
            ""mmm d, yyyy""
          )
        ),
"&amp;"        IF(
          COUNTA(validDates) &lt; 4,
          """",
          TEXTJOIN(
            "", "", TRUE,
            TEXT(INDEX(validDates, 1), ""mmm d, yyyy""),
            TEXT(INDEX(validDates, 2), ""mmm d, yyyy""),
            TEXT(INDEX(validDates"&amp;", 3), ""mmm d, yyyy""),
            TEXT(INDEX(validDates, 4), ""mmm d, yyyy"")
          )
        )
      )
    ),
    """"
  )
)
"),"")</f>
        <v/>
      </c>
      <c r="BM867" s="65" t="str">
        <f t="shared" si="15"/>
        <v/>
      </c>
      <c r="BN867" s="66"/>
      <c r="BO867" s="67"/>
      <c r="BP867" s="49" t="b">
        <v>0</v>
      </c>
      <c r="BQ867" s="49" t="b">
        <v>0</v>
      </c>
      <c r="BR867" s="68"/>
      <c r="BS867" s="69"/>
      <c r="BT867" s="70" t="b">
        <v>0</v>
      </c>
      <c r="BU867" s="71"/>
      <c r="BV867" s="72"/>
      <c r="BW867" s="86" t="b">
        <v>0</v>
      </c>
      <c r="BX867" s="87"/>
    </row>
    <row r="868">
      <c r="A868" s="35" t="str">
        <f t="shared" si="1"/>
        <v/>
      </c>
      <c r="B868" s="36" t="str">
        <f t="shared" si="2"/>
        <v/>
      </c>
      <c r="C868" s="36" t="str">
        <f t="array" ref="C868">IF(
  M868="",
  "",
  IFERROR(
    INDEX(
      '{INDEX} Tour Packages'!$A:$ZZ,
      MATCH(
        M868,
        INDEX(
          '{INDEX} Tour Packages'!$A:$ZZ,
          ,
          MATCH("Tour Package Name", '{INDEX} Tour Packages'!$4:$4, 0)
        ),
        0
      ),
      MATCH("Tour Code", '{INDEX} Tour Packages'!$4:$4, 0)
    ),
    "XXX"
  )
)
</f>
        <v/>
      </c>
      <c r="D868" s="36" t="str">
        <f t="shared" si="3"/>
        <v/>
      </c>
      <c r="E868" s="36" t="str">
        <f t="shared" si="4"/>
        <v/>
      </c>
      <c r="F868" s="37" t="str">
        <f t="shared" si="5"/>
        <v/>
      </c>
      <c r="G868" s="89"/>
      <c r="H868" s="89"/>
      <c r="I868" s="90"/>
      <c r="J868" s="40" t="str">
        <f t="shared" si="16"/>
        <v> </v>
      </c>
      <c r="K868" s="91"/>
      <c r="L868" s="55"/>
      <c r="M868" s="55"/>
      <c r="N868" s="91"/>
      <c r="O868" s="43" t="str">
        <f>IFERROR(__xludf.DUMMYFUNCTION("IF(N868="""","""",IFERROR(
  N868 + VALUE(REGEXEXTRACT(P868, ""(\d+)\s+Days"")),
  """"
)
)"),"")</f>
        <v/>
      </c>
      <c r="P868" s="43" t="str">
        <f t="array" ref="P868">IFERROR(
  INDEX(
    INDEX('{INDEX} Tour Packages'!$A:$ZZ, , MATCH(P$3, '{INDEX} Tour Packages'!$4:$4, 0)),
    MATCH(M868, INDEX('{INDEX} Tour Packages'!$A:$ZZ,0, MATCH("Tour Package Name", '{INDEX} Tour Packages'!$4:$4, 0)), 0)
  ),
"")
</f>
        <v/>
      </c>
      <c r="Q868" s="44" t="str">
        <f t="shared" si="7"/>
        <v/>
      </c>
      <c r="R868" s="44" t="str">
        <f>IFERROR(__xludf.DUMMYFUNCTION("IF(OR(ISBLANK(K868), ISBLANK(N868)), """", 
  LET(
    resDate, K868,
    tourDate, N868,
    monthCount, MAX(0, DATEDIF(resDate, tourDate - 3, ""M"") + 1),
    secondDates, ARRAYFORMULA(DATE(YEAR(resDate), MONTH(resDate) + SEQUENCE(monthCount), 2)),
    "&amp;"validDates, FILTER(secondDates, (secondDates &gt; resDate + 2) * (secondDates &lt;= tourDate - 3)),
    IF(ISERROR(validDates), 0, COUNTA(validDates))
  )
)
"),"")</f>
        <v/>
      </c>
      <c r="S868" s="44" t="str">
        <f t="shared" si="8"/>
        <v/>
      </c>
      <c r="T868" s="45" t="str">
        <f t="array" ref="T868">IF(ISBLANK(BO868),IFERROR(
  INDEX(
    INDEX('{INDEX} Payment Terms'!$A:$G, , MATCH(T$3, '{INDEX} Payment Terms'!$4:$4, 0)),
    MATCH(Q868, INDEX('{INDEX} Payment Terms'!$A:$G,0, MATCH("Payment Condition", '{INDEX} Payment Terms'!$4:$4, 0)), 0)
  ),
""),"Cancelled")
</f>
        <v/>
      </c>
      <c r="U868" s="46" t="b">
        <v>0</v>
      </c>
      <c r="V868" s="47" t="str">
        <f>IFERROR(__xludf.DUMMYFUNCTION("IF(OR(L868=""Duo Booking"", L868=""Group Booking""),
IF(U868=FALSE,"""",
    LET(
      bookingType, L868,
      tour, M868,
      mainFirst, H868,
      mainLast, I868,
      mainEmail, G868,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$L$4:L868, bookingType,
          $M$4:M868, tour,
          $H$4:H868, mainFirst,
          $I$4:I868, mainLast,
          $G$4:G868, mainEmail
        ),
        ""000""
      ),
  "&amp;"    baseID &amp; ""-"" &amp; memberNumber
    )
  ),
  """"
)
"),"")</f>
        <v/>
      </c>
      <c r="W868" s="48"/>
      <c r="X868" s="85" t="b">
        <v>0</v>
      </c>
      <c r="Y868" s="85" t="b">
        <v>0</v>
      </c>
      <c r="Z868" s="85" t="b">
        <v>0</v>
      </c>
      <c r="AA868" s="50"/>
      <c r="AB868" s="51"/>
      <c r="AC868" s="85" t="b">
        <v>0</v>
      </c>
      <c r="AD868" s="92"/>
      <c r="AE868" s="88"/>
      <c r="AF868" s="36" t="str">
        <f t="array" ref="AF868">IF(M868="","",INDEX(
      '{INDEX} Tour Packages'!$A:$ZP,
      MATCH($M868, '{INDEX} Tour Packages'!$A:$A, 0),
      MATCH(AF$3, '{INDEX} Tour Packages'!$4:$4, 0)
    ))</f>
        <v/>
      </c>
      <c r="AG868" s="36" t="str">
        <f t="array" ref="AG868">IF(M868="","",INDEX(
      '{INDEX} Tour Packages'!$A:$ZP,
      MATCH($M868, '{INDEX} Tour Packages'!$A:$A, 0),
      MATCH(AG$3, '{INDEX} Tour Packages'!$4:$4, 0)
    ))</f>
        <v/>
      </c>
      <c r="AH868" s="36" t="str">
        <f t="array" ref="AH868">IF(M868="","",INDEX(
      '{INDEX} Tour Packages'!$A:$ZP,
      MATCH($M868, '{INDEX} Tour Packages'!$A:$A, 0),
      MATCH(AH$3, '{INDEX} Tour Packages'!$4:$4, 0)
    ))</f>
        <v/>
      </c>
      <c r="AI868" s="54" t="str">
        <f t="shared" si="9"/>
        <v/>
      </c>
      <c r="AJ868" s="42"/>
      <c r="AK868" s="55"/>
      <c r="AL868" s="46" t="b">
        <v>0</v>
      </c>
      <c r="AM868" s="56"/>
      <c r="AN868" s="57" t="str">
        <f t="shared" si="10"/>
        <v/>
      </c>
      <c r="AO868" s="58" t="str">
        <f t="shared" si="11"/>
        <v/>
      </c>
      <c r="AP868" s="59"/>
      <c r="AQ868" s="60"/>
      <c r="AR868" s="61"/>
      <c r="AS868" s="61"/>
      <c r="AT868" s="61" t="str">
        <f>IFERROR(__xludf.DUMMYFUNCTION("IF( 
  OR($AJ868=""Full Payment"", ISBLANK($K868)),
  """",
  IF(
    OR(
      Q868=""Standard Booking, P1"",
      Q868=""Standard Booking, P2"",
      Q868=""Standard Booking, P3"",
      Q868=""Standard Booking, P4""
    ),
    LET(
      resDate,   $"&amp;"K868,
      tourDate,  $N868,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8" s="62" t="str">
        <f t="shared" si="12"/>
        <v/>
      </c>
      <c r="AV868" s="63"/>
      <c r="AW868" s="64"/>
      <c r="AX868" s="64"/>
      <c r="AY868" s="64"/>
      <c r="AZ868" s="64" t="str">
        <f>IFERROR(__xludf.DUMMYFUNCTION("IF(
  OR($AJ868=""Full Payment"",$AJ868=""P1"", ISBLANK($K868)),
  """",
  IF(
    OR(
      $Q868=""Standard Booking, P2"",
      $Q868=""Standard Booking, P3"",
      $Q868=""Standard Booking, P4""
    ),
    LET(
      resDate,   $K868,
      tourDate,"&amp;"  $N868,
      monthCount, DATEDIF(resDate, tourDate, ""M"") + 1,
      secondDates, ARRAYFORMULA(
        DATE(
          YEAR(resDate),
          MONTH(resDate) + SEQUENCE(monthCount),
          2
        )
      ),
      validDates, FILTER(
        sec"&amp;"ondDates,
        (secondDates &gt; resDate + 2) *
        (secondDates &lt;= tourDate - 3)
      ),
      IF(
        OR($AJ868=""P2"", $AJ868=""P3"", $AJ868=""P4""),
        IF(
          COUNTA(validDates) &lt; 2,
          """",
          TEXT(INDEX(validDates"&amp;", 2), ""mmm d, yyyy"")
        ),
        IF(
          COUNTA(validDates) &lt; 2,
          """",
          TEXTJOIN("", "", TRUE,
            TEXT(INDEX(validDates, 1), ""mmm d, yyyy""),
            TEXT(INDEX(validDates, 2), ""mmm d, yyyy"")
          )
 "&amp;"       )
      )
    ),
    """"
  )
)
"),"")</f>
        <v/>
      </c>
      <c r="BA868" s="65" t="str">
        <f t="shared" si="13"/>
        <v/>
      </c>
      <c r="BB868" s="63"/>
      <c r="BC868" s="64"/>
      <c r="BD868" s="64"/>
      <c r="BE868" s="64"/>
      <c r="BF868" s="64" t="str">
        <f>IFERROR(__xludf.DUMMYFUNCTION("IF(
  OR($AJ868=""Full Payment"",$AJ868=""P1"", $AJ868=""P2""),
  """",
  IF(
    AND(
      NOT(ISBLANK($K868)),
      OR(
        Q868=""Standard Booking, P3"",
        Q868=""Standard Booking, P4""
      )
    ),
    LET(
      resDate,   $K868,
      "&amp;"tourDate,  $N868,
      monthCount, DATEDIF(resDate, tourDate, ""M"") + 1,
      secondDates, ARRAYFORMULA(
        DATE(
          YEAR(resDate),
          MONTH(resDate) + SEQUENCE(monthCount),
          2
        )
      ),
      validDates, FILTER(
  "&amp;"      secondDates,
        (secondDates &gt; resDate + 2) *
        (secondDates &lt;= tourDate - 3)
      ),
      IF(
        $AJ868=""P4"",
        IF(
          COUNTA(validDates) &lt; 3,
          """",
          TEXT(INDEX(validDates, 3), ""mmm d, yyyy"")
  "&amp;"      ),
        IF(
          $AJ868=""P3"",
          IF(
            COUNTA(validDates) &lt; 3,
            """",
            TEXT(INDEX(validDates, 3), ""mmm d, yyyy"")
          ),
          IF(
            COUNTA(validDates) &lt; 3,
            """",
    "&amp;"        TEXTJOIN("", "", TRUE,
              TEXT(INDEX(validDates, 1), ""mmm d, yyyy""),
              TEXT(INDEX(validDates, 2), ""mmm d, yyyy""),
              TEXT(INDEX(validDates, 3), ""mmm d, yyyy"")
            )
          )
        )
      )
    "&amp;"),
    """"
  )
)
"),"")</f>
        <v/>
      </c>
      <c r="BG868" s="65" t="str">
        <f t="shared" si="14"/>
        <v/>
      </c>
      <c r="BH868" s="63"/>
      <c r="BI868" s="64"/>
      <c r="BJ868" s="64"/>
      <c r="BK868" s="64"/>
      <c r="BL868" s="64" t="str">
        <f>IFERROR(__xludf.DUMMYFUNCTION("IF(
  OR($AJ868=""Full Payment"",$AJ868=""P1"",$AJ868=""P2"",$AJ868=""P3""),
  """",
  IF(
    AND(
      NOT(ISBLANK($K868)),
      $Q868=""Standard Booking, P4""
    ),
    LET(
      resDate,   $K868,
      tourDate,  $N868,
      monthCount, DATEDIF(r"&amp;"esDate, tourDate, ""M"") + 1,
      secondDates, ARRAYFORMULA(
        DATE(
          YEAR(resDate),
          MONTH(resDate) + SEQUENCE(monthCount),
          2
        )
      ),
      validDates, FILTER(
        secondDates,
        (secondDates &gt; res"&amp;"Date + 2) *
        (secondDates &lt;= tourDate - 3)
      ),
      IF(
        $AJ868=""P4"",
        IF(
          COUNTA(validDates) &lt; 4,
          """",
          TEXT(
            INDEX(validDates, 4),
            ""mmm d, yyyy""
          )
        ),
"&amp;"        IF(
          COUNTA(validDates) &lt; 4,
          """",
          TEXTJOIN(
            "", "", TRUE,
            TEXT(INDEX(validDates, 1), ""mmm d, yyyy""),
            TEXT(INDEX(validDates, 2), ""mmm d, yyyy""),
            TEXT(INDEX(validDates"&amp;", 3), ""mmm d, yyyy""),
            TEXT(INDEX(validDates, 4), ""mmm d, yyyy"")
          )
        )
      )
    ),
    """"
  )
)
"),"")</f>
        <v/>
      </c>
      <c r="BM868" s="65" t="str">
        <f t="shared" si="15"/>
        <v/>
      </c>
      <c r="BN868" s="66"/>
      <c r="BO868" s="67"/>
      <c r="BP868" s="49" t="b">
        <v>0</v>
      </c>
      <c r="BQ868" s="49" t="b">
        <v>0</v>
      </c>
      <c r="BR868" s="68"/>
      <c r="BS868" s="69"/>
      <c r="BT868" s="70" t="b">
        <v>0</v>
      </c>
      <c r="BU868" s="71"/>
      <c r="BV868" s="72"/>
      <c r="BW868" s="86" t="b">
        <v>0</v>
      </c>
      <c r="BX868" s="87"/>
    </row>
    <row r="869">
      <c r="A869" s="35" t="str">
        <f t="shared" si="1"/>
        <v/>
      </c>
      <c r="B869" s="36" t="str">
        <f t="shared" si="2"/>
        <v/>
      </c>
      <c r="C869" s="36" t="str">
        <f t="array" ref="C869">IF(
  M869="",
  "",
  IFERROR(
    INDEX(
      '{INDEX} Tour Packages'!$A:$ZZ,
      MATCH(
        M869,
        INDEX(
          '{INDEX} Tour Packages'!$A:$ZZ,
          ,
          MATCH("Tour Package Name", '{INDEX} Tour Packages'!$4:$4, 0)
        ),
        0
      ),
      MATCH("Tour Code", '{INDEX} Tour Packages'!$4:$4, 0)
    ),
    "XXX"
  )
)
</f>
        <v/>
      </c>
      <c r="D869" s="36" t="str">
        <f t="shared" si="3"/>
        <v/>
      </c>
      <c r="E869" s="36" t="str">
        <f t="shared" si="4"/>
        <v/>
      </c>
      <c r="F869" s="37" t="str">
        <f t="shared" si="5"/>
        <v/>
      </c>
      <c r="G869" s="89"/>
      <c r="H869" s="89"/>
      <c r="I869" s="90"/>
      <c r="J869" s="40" t="str">
        <f t="shared" si="16"/>
        <v> </v>
      </c>
      <c r="K869" s="91"/>
      <c r="L869" s="55"/>
      <c r="M869" s="55"/>
      <c r="N869" s="91"/>
      <c r="O869" s="43" t="str">
        <f>IFERROR(__xludf.DUMMYFUNCTION("IF(N869="""","""",IFERROR(
  N869 + VALUE(REGEXEXTRACT(P869, ""(\d+)\s+Days"")),
  """"
)
)"),"")</f>
        <v/>
      </c>
      <c r="P869" s="43" t="str">
        <f t="array" ref="P869">IFERROR(
  INDEX(
    INDEX('{INDEX} Tour Packages'!$A:$ZZ, , MATCH(P$3, '{INDEX} Tour Packages'!$4:$4, 0)),
    MATCH(M869, INDEX('{INDEX} Tour Packages'!$A:$ZZ,0, MATCH("Tour Package Name", '{INDEX} Tour Packages'!$4:$4, 0)), 0)
  ),
"")
</f>
        <v/>
      </c>
      <c r="Q869" s="44" t="str">
        <f t="shared" si="7"/>
        <v/>
      </c>
      <c r="R869" s="44" t="str">
        <f>IFERROR(__xludf.DUMMYFUNCTION("IF(OR(ISBLANK(K869), ISBLANK(N869)), """", 
  LET(
    resDate, K869,
    tourDate, N869,
    monthCount, MAX(0, DATEDIF(resDate, tourDate - 3, ""M"") + 1),
    secondDates, ARRAYFORMULA(DATE(YEAR(resDate), MONTH(resDate) + SEQUENCE(monthCount), 2)),
    "&amp;"validDates, FILTER(secondDates, (secondDates &gt; resDate + 2) * (secondDates &lt;= tourDate - 3)),
    IF(ISERROR(validDates), 0, COUNTA(validDates))
  )
)
"),"")</f>
        <v/>
      </c>
      <c r="S869" s="44" t="str">
        <f t="shared" si="8"/>
        <v/>
      </c>
      <c r="T869" s="45" t="str">
        <f t="array" ref="T869">IF(ISBLANK(BO869),IFERROR(
  INDEX(
    INDEX('{INDEX} Payment Terms'!$A:$G, , MATCH(T$3, '{INDEX} Payment Terms'!$4:$4, 0)),
    MATCH(Q869, INDEX('{INDEX} Payment Terms'!$A:$G,0, MATCH("Payment Condition", '{INDEX} Payment Terms'!$4:$4, 0)), 0)
  ),
""),"Cancelled")
</f>
        <v/>
      </c>
      <c r="U869" s="46" t="b">
        <v>0</v>
      </c>
      <c r="V869" s="47" t="str">
        <f>IFERROR(__xludf.DUMMYFUNCTION("IF(OR(L869=""Duo Booking"", L869=""Group Booking""),
IF(U869=FALSE,"""",
    LET(
      bookingType, L869,
      tour, M869,
      mainFirst, H869,
      mainLast, I869,
      mainEmail, G869,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$L$4:L869, bookingType,
          $M$4:M869, tour,
          $H$4:H869, mainFirst,
          $I$4:I869, mainLast,
          $G$4:G869, mainEmail
        ),
        ""000""
      ),
  "&amp;"    baseID &amp; ""-"" &amp; memberNumber
    )
  ),
  """"
)
"),"")</f>
        <v/>
      </c>
      <c r="W869" s="48"/>
      <c r="X869" s="85" t="b">
        <v>0</v>
      </c>
      <c r="Y869" s="85" t="b">
        <v>0</v>
      </c>
      <c r="Z869" s="85" t="b">
        <v>0</v>
      </c>
      <c r="AA869" s="50"/>
      <c r="AB869" s="51"/>
      <c r="AC869" s="85" t="b">
        <v>0</v>
      </c>
      <c r="AD869" s="92"/>
      <c r="AE869" s="88"/>
      <c r="AF869" s="36" t="str">
        <f t="array" ref="AF869">IF(M869="","",INDEX(
      '{INDEX} Tour Packages'!$A:$ZP,
      MATCH($M869, '{INDEX} Tour Packages'!$A:$A, 0),
      MATCH(AF$3, '{INDEX} Tour Packages'!$4:$4, 0)
    ))</f>
        <v/>
      </c>
      <c r="AG869" s="36" t="str">
        <f t="array" ref="AG869">IF(M869="","",INDEX(
      '{INDEX} Tour Packages'!$A:$ZP,
      MATCH($M869, '{INDEX} Tour Packages'!$A:$A, 0),
      MATCH(AG$3, '{INDEX} Tour Packages'!$4:$4, 0)
    ))</f>
        <v/>
      </c>
      <c r="AH869" s="36" t="str">
        <f t="array" ref="AH869">IF(M869="","",INDEX(
      '{INDEX} Tour Packages'!$A:$ZP,
      MATCH($M869, '{INDEX} Tour Packages'!$A:$A, 0),
      MATCH(AH$3, '{INDEX} Tour Packages'!$4:$4, 0)
    ))</f>
        <v/>
      </c>
      <c r="AI869" s="54" t="str">
        <f t="shared" si="9"/>
        <v/>
      </c>
      <c r="AJ869" s="42"/>
      <c r="AK869" s="55"/>
      <c r="AL869" s="46" t="b">
        <v>0</v>
      </c>
      <c r="AM869" s="56"/>
      <c r="AN869" s="57" t="str">
        <f t="shared" si="10"/>
        <v/>
      </c>
      <c r="AO869" s="58" t="str">
        <f t="shared" si="11"/>
        <v/>
      </c>
      <c r="AP869" s="59"/>
      <c r="AQ869" s="60"/>
      <c r="AR869" s="61"/>
      <c r="AS869" s="61"/>
      <c r="AT869" s="61" t="str">
        <f>IFERROR(__xludf.DUMMYFUNCTION("IF( 
  OR($AJ869=""Full Payment"", ISBLANK($K869)),
  """",
  IF(
    OR(
      Q869=""Standard Booking, P1"",
      Q869=""Standard Booking, P2"",
      Q869=""Standard Booking, P3"",
      Q869=""Standard Booking, P4""
    ),
    LET(
      resDate,   $"&amp;"K869,
      tourDate,  $N869,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69" s="62" t="str">
        <f t="shared" si="12"/>
        <v/>
      </c>
      <c r="AV869" s="63"/>
      <c r="AW869" s="64"/>
      <c r="AX869" s="64"/>
      <c r="AY869" s="64"/>
      <c r="AZ869" s="64" t="str">
        <f>IFERROR(__xludf.DUMMYFUNCTION("IF(
  OR($AJ869=""Full Payment"",$AJ869=""P1"", ISBLANK($K869)),
  """",
  IF(
    OR(
      $Q869=""Standard Booking, P2"",
      $Q869=""Standard Booking, P3"",
      $Q869=""Standard Booking, P4""
    ),
    LET(
      resDate,   $K869,
      tourDate,"&amp;"  $N869,
      monthCount, DATEDIF(resDate, tourDate, ""M"") + 1,
      secondDates, ARRAYFORMULA(
        DATE(
          YEAR(resDate),
          MONTH(resDate) + SEQUENCE(monthCount),
          2
        )
      ),
      validDates, FILTER(
        sec"&amp;"ondDates,
        (secondDates &gt; resDate + 2) *
        (secondDates &lt;= tourDate - 3)
      ),
      IF(
        OR($AJ869=""P2"", $AJ869=""P3"", $AJ869=""P4""),
        IF(
          COUNTA(validDates) &lt; 2,
          """",
          TEXT(INDEX(validDates"&amp;", 2), ""mmm d, yyyy"")
        ),
        IF(
          COUNTA(validDates) &lt; 2,
          """",
          TEXTJOIN("", "", TRUE,
            TEXT(INDEX(validDates, 1), ""mmm d, yyyy""),
            TEXT(INDEX(validDates, 2), ""mmm d, yyyy"")
          )
 "&amp;"       )
      )
    ),
    """"
  )
)
"),"")</f>
        <v/>
      </c>
      <c r="BA869" s="65" t="str">
        <f t="shared" si="13"/>
        <v/>
      </c>
      <c r="BB869" s="63"/>
      <c r="BC869" s="64"/>
      <c r="BD869" s="64"/>
      <c r="BE869" s="64"/>
      <c r="BF869" s="64" t="str">
        <f>IFERROR(__xludf.DUMMYFUNCTION("IF(
  OR($AJ869=""Full Payment"",$AJ869=""P1"", $AJ869=""P2""),
  """",
  IF(
    AND(
      NOT(ISBLANK($K869)),
      OR(
        Q869=""Standard Booking, P3"",
        Q869=""Standard Booking, P4""
      )
    ),
    LET(
      resDate,   $K869,
      "&amp;"tourDate,  $N869,
      monthCount, DATEDIF(resDate, tourDate, ""M"") + 1,
      secondDates, ARRAYFORMULA(
        DATE(
          YEAR(resDate),
          MONTH(resDate) + SEQUENCE(monthCount),
          2
        )
      ),
      validDates, FILTER(
  "&amp;"      secondDates,
        (secondDates &gt; resDate + 2) *
        (secondDates &lt;= tourDate - 3)
      ),
      IF(
        $AJ869=""P4"",
        IF(
          COUNTA(validDates) &lt; 3,
          """",
          TEXT(INDEX(validDates, 3), ""mmm d, yyyy"")
  "&amp;"      ),
        IF(
          $AJ869=""P3"",
          IF(
            COUNTA(validDates) &lt; 3,
            """",
            TEXT(INDEX(validDates, 3), ""mmm d, yyyy"")
          ),
          IF(
            COUNTA(validDates) &lt; 3,
            """",
    "&amp;"        TEXTJOIN("", "", TRUE,
              TEXT(INDEX(validDates, 1), ""mmm d, yyyy""),
              TEXT(INDEX(validDates, 2), ""mmm d, yyyy""),
              TEXT(INDEX(validDates, 3), ""mmm d, yyyy"")
            )
          )
        )
      )
    "&amp;"),
    """"
  )
)
"),"")</f>
        <v/>
      </c>
      <c r="BG869" s="65" t="str">
        <f t="shared" si="14"/>
        <v/>
      </c>
      <c r="BH869" s="63"/>
      <c r="BI869" s="64"/>
      <c r="BJ869" s="64"/>
      <c r="BK869" s="64"/>
      <c r="BL869" s="64" t="str">
        <f>IFERROR(__xludf.DUMMYFUNCTION("IF(
  OR($AJ869=""Full Payment"",$AJ869=""P1"",$AJ869=""P2"",$AJ869=""P3""),
  """",
  IF(
    AND(
      NOT(ISBLANK($K869)),
      $Q869=""Standard Booking, P4""
    ),
    LET(
      resDate,   $K869,
      tourDate,  $N869,
      monthCount, DATEDIF(r"&amp;"esDate, tourDate, ""M"") + 1,
      secondDates, ARRAYFORMULA(
        DATE(
          YEAR(resDate),
          MONTH(resDate) + SEQUENCE(monthCount),
          2
        )
      ),
      validDates, FILTER(
        secondDates,
        (secondDates &gt; res"&amp;"Date + 2) *
        (secondDates &lt;= tourDate - 3)
      ),
      IF(
        $AJ869=""P4"",
        IF(
          COUNTA(validDates) &lt; 4,
          """",
          TEXT(
            INDEX(validDates, 4),
            ""mmm d, yyyy""
          )
        ),
"&amp;"        IF(
          COUNTA(validDates) &lt; 4,
          """",
          TEXTJOIN(
            "", "", TRUE,
            TEXT(INDEX(validDates, 1), ""mmm d, yyyy""),
            TEXT(INDEX(validDates, 2), ""mmm d, yyyy""),
            TEXT(INDEX(validDates"&amp;", 3), ""mmm d, yyyy""),
            TEXT(INDEX(validDates, 4), ""mmm d, yyyy"")
          )
        )
      )
    ),
    """"
  )
)
"),"")</f>
        <v/>
      </c>
      <c r="BM869" s="65" t="str">
        <f t="shared" si="15"/>
        <v/>
      </c>
      <c r="BN869" s="66"/>
      <c r="BO869" s="67"/>
      <c r="BP869" s="49" t="b">
        <v>0</v>
      </c>
      <c r="BQ869" s="49" t="b">
        <v>0</v>
      </c>
      <c r="BR869" s="68"/>
      <c r="BS869" s="69"/>
      <c r="BT869" s="70" t="b">
        <v>0</v>
      </c>
      <c r="BU869" s="71"/>
      <c r="BV869" s="72"/>
      <c r="BW869" s="86" t="b">
        <v>0</v>
      </c>
      <c r="BX869" s="87"/>
    </row>
    <row r="870">
      <c r="A870" s="35" t="str">
        <f t="shared" si="1"/>
        <v/>
      </c>
      <c r="B870" s="36" t="str">
        <f t="shared" si="2"/>
        <v/>
      </c>
      <c r="C870" s="36" t="str">
        <f t="array" ref="C870">IF(
  M870="",
  "",
  IFERROR(
    INDEX(
      '{INDEX} Tour Packages'!$A:$ZZ,
      MATCH(
        M870,
        INDEX(
          '{INDEX} Tour Packages'!$A:$ZZ,
          ,
          MATCH("Tour Package Name", '{INDEX} Tour Packages'!$4:$4, 0)
        ),
        0
      ),
      MATCH("Tour Code", '{INDEX} Tour Packages'!$4:$4, 0)
    ),
    "XXX"
  )
)
</f>
        <v/>
      </c>
      <c r="D870" s="36" t="str">
        <f t="shared" si="3"/>
        <v/>
      </c>
      <c r="E870" s="36" t="str">
        <f t="shared" si="4"/>
        <v/>
      </c>
      <c r="F870" s="37" t="str">
        <f t="shared" si="5"/>
        <v/>
      </c>
      <c r="G870" s="89"/>
      <c r="H870" s="89"/>
      <c r="I870" s="90"/>
      <c r="J870" s="40" t="str">
        <f t="shared" si="16"/>
        <v> </v>
      </c>
      <c r="K870" s="91"/>
      <c r="L870" s="55"/>
      <c r="M870" s="55"/>
      <c r="N870" s="91"/>
      <c r="O870" s="43" t="str">
        <f>IFERROR(__xludf.DUMMYFUNCTION("IF(N870="""","""",IFERROR(
  N870 + VALUE(REGEXEXTRACT(P870, ""(\d+)\s+Days"")),
  """"
)
)"),"")</f>
        <v/>
      </c>
      <c r="P870" s="43" t="str">
        <f t="array" ref="P870">IFERROR(
  INDEX(
    INDEX('{INDEX} Tour Packages'!$A:$ZZ, , MATCH(P$3, '{INDEX} Tour Packages'!$4:$4, 0)),
    MATCH(M870, INDEX('{INDEX} Tour Packages'!$A:$ZZ,0, MATCH("Tour Package Name", '{INDEX} Tour Packages'!$4:$4, 0)), 0)
  ),
"")
</f>
        <v/>
      </c>
      <c r="Q870" s="44" t="str">
        <f t="shared" si="7"/>
        <v/>
      </c>
      <c r="R870" s="44" t="str">
        <f>IFERROR(__xludf.DUMMYFUNCTION("IF(OR(ISBLANK(K870), ISBLANK(N870)), """", 
  LET(
    resDate, K870,
    tourDate, N870,
    monthCount, MAX(0, DATEDIF(resDate, tourDate - 3, ""M"") + 1),
    secondDates, ARRAYFORMULA(DATE(YEAR(resDate), MONTH(resDate) + SEQUENCE(monthCount), 2)),
    "&amp;"validDates, FILTER(secondDates, (secondDates &gt; resDate + 2) * (secondDates &lt;= tourDate - 3)),
    IF(ISERROR(validDates), 0, COUNTA(validDates))
  )
)
"),"")</f>
        <v/>
      </c>
      <c r="S870" s="44" t="str">
        <f t="shared" si="8"/>
        <v/>
      </c>
      <c r="T870" s="45" t="str">
        <f t="array" ref="T870">IF(ISBLANK(BO870),IFERROR(
  INDEX(
    INDEX('{INDEX} Payment Terms'!$A:$G, , MATCH(T$3, '{INDEX} Payment Terms'!$4:$4, 0)),
    MATCH(Q870, INDEX('{INDEX} Payment Terms'!$A:$G,0, MATCH("Payment Condition", '{INDEX} Payment Terms'!$4:$4, 0)), 0)
  ),
""),"Cancelled")
</f>
        <v/>
      </c>
      <c r="U870" s="46" t="b">
        <v>0</v>
      </c>
      <c r="V870" s="47" t="str">
        <f>IFERROR(__xludf.DUMMYFUNCTION("IF(OR(L870=""Duo Booking"", L870=""Group Booking""),
IF(U870=FALSE,"""",
    LET(
      bookingType, L870,
      tour, M870,
      mainFirst, H870,
      mainLast, I870,
      mainEmail, G870,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$L$4:L870, bookingType,
          $M$4:M870, tour,
          $H$4:H870, mainFirst,
          $I$4:I870, mainLast,
          $G$4:G870, mainEmail
        ),
        ""000""
      ),
  "&amp;"    baseID &amp; ""-"" &amp; memberNumber
    )
  ),
  """"
)
"),"")</f>
        <v/>
      </c>
      <c r="W870" s="48"/>
      <c r="X870" s="85" t="b">
        <v>0</v>
      </c>
      <c r="Y870" s="85" t="b">
        <v>0</v>
      </c>
      <c r="Z870" s="85" t="b">
        <v>0</v>
      </c>
      <c r="AA870" s="50"/>
      <c r="AB870" s="51"/>
      <c r="AC870" s="85" t="b">
        <v>0</v>
      </c>
      <c r="AD870" s="92"/>
      <c r="AE870" s="88"/>
      <c r="AF870" s="36" t="str">
        <f t="array" ref="AF870">IF(M870="","",INDEX(
      '{INDEX} Tour Packages'!$A:$ZP,
      MATCH($M870, '{INDEX} Tour Packages'!$A:$A, 0),
      MATCH(AF$3, '{INDEX} Tour Packages'!$4:$4, 0)
    ))</f>
        <v/>
      </c>
      <c r="AG870" s="36" t="str">
        <f t="array" ref="AG870">IF(M870="","",INDEX(
      '{INDEX} Tour Packages'!$A:$ZP,
      MATCH($M870, '{INDEX} Tour Packages'!$A:$A, 0),
      MATCH(AG$3, '{INDEX} Tour Packages'!$4:$4, 0)
    ))</f>
        <v/>
      </c>
      <c r="AH870" s="36" t="str">
        <f t="array" ref="AH870">IF(M870="","",INDEX(
      '{INDEX} Tour Packages'!$A:$ZP,
      MATCH($M870, '{INDEX} Tour Packages'!$A:$A, 0),
      MATCH(AH$3, '{INDEX} Tour Packages'!$4:$4, 0)
    ))</f>
        <v/>
      </c>
      <c r="AI870" s="54" t="str">
        <f t="shared" si="9"/>
        <v/>
      </c>
      <c r="AJ870" s="42"/>
      <c r="AK870" s="55"/>
      <c r="AL870" s="46" t="b">
        <v>0</v>
      </c>
      <c r="AM870" s="56"/>
      <c r="AN870" s="57" t="str">
        <f t="shared" si="10"/>
        <v/>
      </c>
      <c r="AO870" s="58" t="str">
        <f t="shared" si="11"/>
        <v/>
      </c>
      <c r="AP870" s="59"/>
      <c r="AQ870" s="60"/>
      <c r="AR870" s="61"/>
      <c r="AS870" s="61"/>
      <c r="AT870" s="61" t="str">
        <f>IFERROR(__xludf.DUMMYFUNCTION("IF( 
  OR($AJ870=""Full Payment"", ISBLANK($K870)),
  """",
  IF(
    OR(
      Q870=""Standard Booking, P1"",
      Q870=""Standard Booking, P2"",
      Q870=""Standard Booking, P3"",
      Q870=""Standard Booking, P4""
    ),
    LET(
      resDate,   $"&amp;"K870,
      tourDate,  $N870,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0" s="62" t="str">
        <f t="shared" si="12"/>
        <v/>
      </c>
      <c r="AV870" s="63"/>
      <c r="AW870" s="64"/>
      <c r="AX870" s="64"/>
      <c r="AY870" s="64"/>
      <c r="AZ870" s="64" t="str">
        <f>IFERROR(__xludf.DUMMYFUNCTION("IF(
  OR($AJ870=""Full Payment"",$AJ870=""P1"", ISBLANK($K870)),
  """",
  IF(
    OR(
      $Q870=""Standard Booking, P2"",
      $Q870=""Standard Booking, P3"",
      $Q870=""Standard Booking, P4""
    ),
    LET(
      resDate,   $K870,
      tourDate,"&amp;"  $N870,
      monthCount, DATEDIF(resDate, tourDate, ""M"") + 1,
      secondDates, ARRAYFORMULA(
        DATE(
          YEAR(resDate),
          MONTH(resDate) + SEQUENCE(monthCount),
          2
        )
      ),
      validDates, FILTER(
        sec"&amp;"ondDates,
        (secondDates &gt; resDate + 2) *
        (secondDates &lt;= tourDate - 3)
      ),
      IF(
        OR($AJ870=""P2"", $AJ870=""P3"", $AJ870=""P4""),
        IF(
          COUNTA(validDates) &lt; 2,
          """",
          TEXT(INDEX(validDates"&amp;", 2), ""mmm d, yyyy"")
        ),
        IF(
          COUNTA(validDates) &lt; 2,
          """",
          TEXTJOIN("", "", TRUE,
            TEXT(INDEX(validDates, 1), ""mmm d, yyyy""),
            TEXT(INDEX(validDates, 2), ""mmm d, yyyy"")
          )
 "&amp;"       )
      )
    ),
    """"
  )
)
"),"")</f>
        <v/>
      </c>
      <c r="BA870" s="65" t="str">
        <f t="shared" si="13"/>
        <v/>
      </c>
      <c r="BB870" s="63"/>
      <c r="BC870" s="64"/>
      <c r="BD870" s="64"/>
      <c r="BE870" s="64"/>
      <c r="BF870" s="64" t="str">
        <f>IFERROR(__xludf.DUMMYFUNCTION("IF(
  OR($AJ870=""Full Payment"",$AJ870=""P1"", $AJ870=""P2""),
  """",
  IF(
    AND(
      NOT(ISBLANK($K870)),
      OR(
        Q870=""Standard Booking, P3"",
        Q870=""Standard Booking, P4""
      )
    ),
    LET(
      resDate,   $K870,
      "&amp;"tourDate,  $N870,
      monthCount, DATEDIF(resDate, tourDate, ""M"") + 1,
      secondDates, ARRAYFORMULA(
        DATE(
          YEAR(resDate),
          MONTH(resDate) + SEQUENCE(monthCount),
          2
        )
      ),
      validDates, FILTER(
  "&amp;"      secondDates,
        (secondDates &gt; resDate + 2) *
        (secondDates &lt;= tourDate - 3)
      ),
      IF(
        $AJ870=""P4"",
        IF(
          COUNTA(validDates) &lt; 3,
          """",
          TEXT(INDEX(validDates, 3), ""mmm d, yyyy"")
  "&amp;"      ),
        IF(
          $AJ870=""P3"",
          IF(
            COUNTA(validDates) &lt; 3,
            """",
            TEXT(INDEX(validDates, 3), ""mmm d, yyyy"")
          ),
          IF(
            COUNTA(validDates) &lt; 3,
            """",
    "&amp;"        TEXTJOIN("", "", TRUE,
              TEXT(INDEX(validDates, 1), ""mmm d, yyyy""),
              TEXT(INDEX(validDates, 2), ""mmm d, yyyy""),
              TEXT(INDEX(validDates, 3), ""mmm d, yyyy"")
            )
          )
        )
      )
    "&amp;"),
    """"
  )
)
"),"")</f>
        <v/>
      </c>
      <c r="BG870" s="65" t="str">
        <f t="shared" si="14"/>
        <v/>
      </c>
      <c r="BH870" s="63"/>
      <c r="BI870" s="64"/>
      <c r="BJ870" s="64"/>
      <c r="BK870" s="64"/>
      <c r="BL870" s="64" t="str">
        <f>IFERROR(__xludf.DUMMYFUNCTION("IF(
  OR($AJ870=""Full Payment"",$AJ870=""P1"",$AJ870=""P2"",$AJ870=""P3""),
  """",
  IF(
    AND(
      NOT(ISBLANK($K870)),
      $Q870=""Standard Booking, P4""
    ),
    LET(
      resDate,   $K870,
      tourDate,  $N870,
      monthCount, DATEDIF(r"&amp;"esDate, tourDate, ""M"") + 1,
      secondDates, ARRAYFORMULA(
        DATE(
          YEAR(resDate),
          MONTH(resDate) + SEQUENCE(monthCount),
          2
        )
      ),
      validDates, FILTER(
        secondDates,
        (secondDates &gt; res"&amp;"Date + 2) *
        (secondDates &lt;= tourDate - 3)
      ),
      IF(
        $AJ870=""P4"",
        IF(
          COUNTA(validDates) &lt; 4,
          """",
          TEXT(
            INDEX(validDates, 4),
            ""mmm d, yyyy""
          )
        ),
"&amp;"        IF(
          COUNTA(validDates) &lt; 4,
          """",
          TEXTJOIN(
            "", "", TRUE,
            TEXT(INDEX(validDates, 1), ""mmm d, yyyy""),
            TEXT(INDEX(validDates, 2), ""mmm d, yyyy""),
            TEXT(INDEX(validDates"&amp;", 3), ""mmm d, yyyy""),
            TEXT(INDEX(validDates, 4), ""mmm d, yyyy"")
          )
        )
      )
    ),
    """"
  )
)
"),"")</f>
        <v/>
      </c>
      <c r="BM870" s="65" t="str">
        <f t="shared" si="15"/>
        <v/>
      </c>
      <c r="BN870" s="66"/>
      <c r="BO870" s="67"/>
      <c r="BP870" s="49" t="b">
        <v>0</v>
      </c>
      <c r="BQ870" s="49" t="b">
        <v>0</v>
      </c>
      <c r="BR870" s="68"/>
      <c r="BS870" s="69"/>
      <c r="BT870" s="70" t="b">
        <v>0</v>
      </c>
      <c r="BU870" s="71"/>
      <c r="BV870" s="72"/>
      <c r="BW870" s="86" t="b">
        <v>0</v>
      </c>
      <c r="BX870" s="87"/>
    </row>
    <row r="871">
      <c r="A871" s="35" t="str">
        <f t="shared" si="1"/>
        <v/>
      </c>
      <c r="B871" s="36" t="str">
        <f t="shared" si="2"/>
        <v/>
      </c>
      <c r="C871" s="36" t="str">
        <f t="array" ref="C871">IF(
  M871="",
  "",
  IFERROR(
    INDEX(
      '{INDEX} Tour Packages'!$A:$ZZ,
      MATCH(
        M871,
        INDEX(
          '{INDEX} Tour Packages'!$A:$ZZ,
          ,
          MATCH("Tour Package Name", '{INDEX} Tour Packages'!$4:$4, 0)
        ),
        0
      ),
      MATCH("Tour Code", '{INDEX} Tour Packages'!$4:$4, 0)
    ),
    "XXX"
  )
)
</f>
        <v/>
      </c>
      <c r="D871" s="36" t="str">
        <f t="shared" si="3"/>
        <v/>
      </c>
      <c r="E871" s="36" t="str">
        <f t="shared" si="4"/>
        <v/>
      </c>
      <c r="F871" s="37" t="str">
        <f t="shared" si="5"/>
        <v/>
      </c>
      <c r="G871" s="89"/>
      <c r="H871" s="89"/>
      <c r="I871" s="90"/>
      <c r="J871" s="40" t="str">
        <f t="shared" si="16"/>
        <v> </v>
      </c>
      <c r="K871" s="91"/>
      <c r="L871" s="55"/>
      <c r="M871" s="55"/>
      <c r="N871" s="91"/>
      <c r="O871" s="43" t="str">
        <f>IFERROR(__xludf.DUMMYFUNCTION("IF(N871="""","""",IFERROR(
  N871 + VALUE(REGEXEXTRACT(P871, ""(\d+)\s+Days"")),
  """"
)
)"),"")</f>
        <v/>
      </c>
      <c r="P871" s="43" t="str">
        <f t="array" ref="P871">IFERROR(
  INDEX(
    INDEX('{INDEX} Tour Packages'!$A:$ZZ, , MATCH(P$3, '{INDEX} Tour Packages'!$4:$4, 0)),
    MATCH(M871, INDEX('{INDEX} Tour Packages'!$A:$ZZ,0, MATCH("Tour Package Name", '{INDEX} Tour Packages'!$4:$4, 0)), 0)
  ),
"")
</f>
        <v/>
      </c>
      <c r="Q871" s="44" t="str">
        <f t="shared" si="7"/>
        <v/>
      </c>
      <c r="R871" s="44" t="str">
        <f>IFERROR(__xludf.DUMMYFUNCTION("IF(OR(ISBLANK(K871), ISBLANK(N871)), """", 
  LET(
    resDate, K871,
    tourDate, N871,
    monthCount, MAX(0, DATEDIF(resDate, tourDate - 3, ""M"") + 1),
    secondDates, ARRAYFORMULA(DATE(YEAR(resDate), MONTH(resDate) + SEQUENCE(monthCount), 2)),
    "&amp;"validDates, FILTER(secondDates, (secondDates &gt; resDate + 2) * (secondDates &lt;= tourDate - 3)),
    IF(ISERROR(validDates), 0, COUNTA(validDates))
  )
)
"),"")</f>
        <v/>
      </c>
      <c r="S871" s="44" t="str">
        <f t="shared" si="8"/>
        <v/>
      </c>
      <c r="T871" s="45" t="str">
        <f t="array" ref="T871">IF(ISBLANK(BO871),IFERROR(
  INDEX(
    INDEX('{INDEX} Payment Terms'!$A:$G, , MATCH(T$3, '{INDEX} Payment Terms'!$4:$4, 0)),
    MATCH(Q871, INDEX('{INDEX} Payment Terms'!$A:$G,0, MATCH("Payment Condition", '{INDEX} Payment Terms'!$4:$4, 0)), 0)
  ),
""),"Cancelled")
</f>
        <v/>
      </c>
      <c r="U871" s="46" t="b">
        <v>0</v>
      </c>
      <c r="V871" s="47" t="str">
        <f>IFERROR(__xludf.DUMMYFUNCTION("IF(OR(L871=""Duo Booking"", L871=""Group Booking""),
IF(U871=FALSE,"""",
    LET(
      bookingType, L871,
      tour, M871,
      mainFirst, H871,
      mainLast, I871,
      mainEmail, G871,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$L$4:L871, bookingType,
          $M$4:M871, tour,
          $H$4:H871, mainFirst,
          $I$4:I871, mainLast,
          $G$4:G871, mainEmail
        ),
        ""000""
      ),
  "&amp;"    baseID &amp; ""-"" &amp; memberNumber
    )
  ),
  """"
)
"),"")</f>
        <v/>
      </c>
      <c r="W871" s="48"/>
      <c r="X871" s="85" t="b">
        <v>0</v>
      </c>
      <c r="Y871" s="85" t="b">
        <v>0</v>
      </c>
      <c r="Z871" s="85" t="b">
        <v>0</v>
      </c>
      <c r="AA871" s="50"/>
      <c r="AB871" s="51"/>
      <c r="AC871" s="85" t="b">
        <v>0</v>
      </c>
      <c r="AD871" s="92"/>
      <c r="AE871" s="88"/>
      <c r="AF871" s="36" t="str">
        <f t="array" ref="AF871">IF(M871="","",INDEX(
      '{INDEX} Tour Packages'!$A:$ZP,
      MATCH($M871, '{INDEX} Tour Packages'!$A:$A, 0),
      MATCH(AF$3, '{INDEX} Tour Packages'!$4:$4, 0)
    ))</f>
        <v/>
      </c>
      <c r="AG871" s="36" t="str">
        <f t="array" ref="AG871">IF(M871="","",INDEX(
      '{INDEX} Tour Packages'!$A:$ZP,
      MATCH($M871, '{INDEX} Tour Packages'!$A:$A, 0),
      MATCH(AG$3, '{INDEX} Tour Packages'!$4:$4, 0)
    ))</f>
        <v/>
      </c>
      <c r="AH871" s="36" t="str">
        <f t="array" ref="AH871">IF(M871="","",INDEX(
      '{INDEX} Tour Packages'!$A:$ZP,
      MATCH($M871, '{INDEX} Tour Packages'!$A:$A, 0),
      MATCH(AH$3, '{INDEX} Tour Packages'!$4:$4, 0)
    ))</f>
        <v/>
      </c>
      <c r="AI871" s="54" t="str">
        <f t="shared" si="9"/>
        <v/>
      </c>
      <c r="AJ871" s="42"/>
      <c r="AK871" s="55"/>
      <c r="AL871" s="46" t="b">
        <v>0</v>
      </c>
      <c r="AM871" s="56"/>
      <c r="AN871" s="57" t="str">
        <f t="shared" si="10"/>
        <v/>
      </c>
      <c r="AO871" s="58" t="str">
        <f t="shared" si="11"/>
        <v/>
      </c>
      <c r="AP871" s="59"/>
      <c r="AQ871" s="60"/>
      <c r="AR871" s="61"/>
      <c r="AS871" s="61"/>
      <c r="AT871" s="61" t="str">
        <f>IFERROR(__xludf.DUMMYFUNCTION("IF( 
  OR($AJ871=""Full Payment"", ISBLANK($K871)),
  """",
  IF(
    OR(
      Q871=""Standard Booking, P1"",
      Q871=""Standard Booking, P2"",
      Q871=""Standard Booking, P3"",
      Q871=""Standard Booking, P4""
    ),
    LET(
      resDate,   $"&amp;"K871,
      tourDate,  $N871,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1" s="62" t="str">
        <f t="shared" si="12"/>
        <v/>
      </c>
      <c r="AV871" s="63"/>
      <c r="AW871" s="64"/>
      <c r="AX871" s="64"/>
      <c r="AY871" s="64"/>
      <c r="AZ871" s="64" t="str">
        <f>IFERROR(__xludf.DUMMYFUNCTION("IF(
  OR($AJ871=""Full Payment"",$AJ871=""P1"", ISBLANK($K871)),
  """",
  IF(
    OR(
      $Q871=""Standard Booking, P2"",
      $Q871=""Standard Booking, P3"",
      $Q871=""Standard Booking, P4""
    ),
    LET(
      resDate,   $K871,
      tourDate,"&amp;"  $N871,
      monthCount, DATEDIF(resDate, tourDate, ""M"") + 1,
      secondDates, ARRAYFORMULA(
        DATE(
          YEAR(resDate),
          MONTH(resDate) + SEQUENCE(monthCount),
          2
        )
      ),
      validDates, FILTER(
        sec"&amp;"ondDates,
        (secondDates &gt; resDate + 2) *
        (secondDates &lt;= tourDate - 3)
      ),
      IF(
        OR($AJ871=""P2"", $AJ871=""P3"", $AJ871=""P4""),
        IF(
          COUNTA(validDates) &lt; 2,
          """",
          TEXT(INDEX(validDates"&amp;", 2), ""mmm d, yyyy"")
        ),
        IF(
          COUNTA(validDates) &lt; 2,
          """",
          TEXTJOIN("", "", TRUE,
            TEXT(INDEX(validDates, 1), ""mmm d, yyyy""),
            TEXT(INDEX(validDates, 2), ""mmm d, yyyy"")
          )
 "&amp;"       )
      )
    ),
    """"
  )
)
"),"")</f>
        <v/>
      </c>
      <c r="BA871" s="65" t="str">
        <f t="shared" si="13"/>
        <v/>
      </c>
      <c r="BB871" s="63"/>
      <c r="BC871" s="64"/>
      <c r="BD871" s="64"/>
      <c r="BE871" s="64"/>
      <c r="BF871" s="64" t="str">
        <f>IFERROR(__xludf.DUMMYFUNCTION("IF(
  OR($AJ871=""Full Payment"",$AJ871=""P1"", $AJ871=""P2""),
  """",
  IF(
    AND(
      NOT(ISBLANK($K871)),
      OR(
        Q871=""Standard Booking, P3"",
        Q871=""Standard Booking, P4""
      )
    ),
    LET(
      resDate,   $K871,
      "&amp;"tourDate,  $N871,
      monthCount, DATEDIF(resDate, tourDate, ""M"") + 1,
      secondDates, ARRAYFORMULA(
        DATE(
          YEAR(resDate),
          MONTH(resDate) + SEQUENCE(monthCount),
          2
        )
      ),
      validDates, FILTER(
  "&amp;"      secondDates,
        (secondDates &gt; resDate + 2) *
        (secondDates &lt;= tourDate - 3)
      ),
      IF(
        $AJ871=""P4"",
        IF(
          COUNTA(validDates) &lt; 3,
          """",
          TEXT(INDEX(validDates, 3), ""mmm d, yyyy"")
  "&amp;"      ),
        IF(
          $AJ871=""P3"",
          IF(
            COUNTA(validDates) &lt; 3,
            """",
            TEXT(INDEX(validDates, 3), ""mmm d, yyyy"")
          ),
          IF(
            COUNTA(validDates) &lt; 3,
            """",
    "&amp;"        TEXTJOIN("", "", TRUE,
              TEXT(INDEX(validDates, 1), ""mmm d, yyyy""),
              TEXT(INDEX(validDates, 2), ""mmm d, yyyy""),
              TEXT(INDEX(validDates, 3), ""mmm d, yyyy"")
            )
          )
        )
      )
    "&amp;"),
    """"
  )
)
"),"")</f>
        <v/>
      </c>
      <c r="BG871" s="65" t="str">
        <f t="shared" si="14"/>
        <v/>
      </c>
      <c r="BH871" s="63"/>
      <c r="BI871" s="64"/>
      <c r="BJ871" s="64"/>
      <c r="BK871" s="64"/>
      <c r="BL871" s="64" t="str">
        <f>IFERROR(__xludf.DUMMYFUNCTION("IF(
  OR($AJ871=""Full Payment"",$AJ871=""P1"",$AJ871=""P2"",$AJ871=""P3""),
  """",
  IF(
    AND(
      NOT(ISBLANK($K871)),
      $Q871=""Standard Booking, P4""
    ),
    LET(
      resDate,   $K871,
      tourDate,  $N871,
      monthCount, DATEDIF(r"&amp;"esDate, tourDate, ""M"") + 1,
      secondDates, ARRAYFORMULA(
        DATE(
          YEAR(resDate),
          MONTH(resDate) + SEQUENCE(monthCount),
          2
        )
      ),
      validDates, FILTER(
        secondDates,
        (secondDates &gt; res"&amp;"Date + 2) *
        (secondDates &lt;= tourDate - 3)
      ),
      IF(
        $AJ871=""P4"",
        IF(
          COUNTA(validDates) &lt; 4,
          """",
          TEXT(
            INDEX(validDates, 4),
            ""mmm d, yyyy""
          )
        ),
"&amp;"        IF(
          COUNTA(validDates) &lt; 4,
          """",
          TEXTJOIN(
            "", "", TRUE,
            TEXT(INDEX(validDates, 1), ""mmm d, yyyy""),
            TEXT(INDEX(validDates, 2), ""mmm d, yyyy""),
            TEXT(INDEX(validDates"&amp;", 3), ""mmm d, yyyy""),
            TEXT(INDEX(validDates, 4), ""mmm d, yyyy"")
          )
        )
      )
    ),
    """"
  )
)
"),"")</f>
        <v/>
      </c>
      <c r="BM871" s="65" t="str">
        <f t="shared" si="15"/>
        <v/>
      </c>
      <c r="BN871" s="66"/>
      <c r="BO871" s="67"/>
      <c r="BP871" s="49" t="b">
        <v>0</v>
      </c>
      <c r="BQ871" s="49" t="b">
        <v>0</v>
      </c>
      <c r="BR871" s="68"/>
      <c r="BS871" s="69"/>
      <c r="BT871" s="70" t="b">
        <v>0</v>
      </c>
      <c r="BU871" s="71"/>
      <c r="BV871" s="72"/>
      <c r="BW871" s="86" t="b">
        <v>0</v>
      </c>
      <c r="BX871" s="87"/>
    </row>
    <row r="872">
      <c r="A872" s="35" t="str">
        <f t="shared" si="1"/>
        <v/>
      </c>
      <c r="B872" s="36" t="str">
        <f t="shared" si="2"/>
        <v/>
      </c>
      <c r="C872" s="36" t="str">
        <f t="array" ref="C872">IF(
  M872="",
  "",
  IFERROR(
    INDEX(
      '{INDEX} Tour Packages'!$A:$ZZ,
      MATCH(
        M872,
        INDEX(
          '{INDEX} Tour Packages'!$A:$ZZ,
          ,
          MATCH("Tour Package Name", '{INDEX} Tour Packages'!$4:$4, 0)
        ),
        0
      ),
      MATCH("Tour Code", '{INDEX} Tour Packages'!$4:$4, 0)
    ),
    "XXX"
  )
)
</f>
        <v/>
      </c>
      <c r="D872" s="36" t="str">
        <f t="shared" si="3"/>
        <v/>
      </c>
      <c r="E872" s="36" t="str">
        <f t="shared" si="4"/>
        <v/>
      </c>
      <c r="F872" s="37" t="str">
        <f t="shared" si="5"/>
        <v/>
      </c>
      <c r="G872" s="89"/>
      <c r="H872" s="89"/>
      <c r="I872" s="90"/>
      <c r="J872" s="40" t="str">
        <f t="shared" si="16"/>
        <v> </v>
      </c>
      <c r="K872" s="91"/>
      <c r="L872" s="55"/>
      <c r="M872" s="55"/>
      <c r="N872" s="91"/>
      <c r="O872" s="43" t="str">
        <f>IFERROR(__xludf.DUMMYFUNCTION("IF(N872="""","""",IFERROR(
  N872 + VALUE(REGEXEXTRACT(P872, ""(\d+)\s+Days"")),
  """"
)
)"),"")</f>
        <v/>
      </c>
      <c r="P872" s="43" t="str">
        <f t="array" ref="P872">IFERROR(
  INDEX(
    INDEX('{INDEX} Tour Packages'!$A:$ZZ, , MATCH(P$3, '{INDEX} Tour Packages'!$4:$4, 0)),
    MATCH(M872, INDEX('{INDEX} Tour Packages'!$A:$ZZ,0, MATCH("Tour Package Name", '{INDEX} Tour Packages'!$4:$4, 0)), 0)
  ),
"")
</f>
        <v/>
      </c>
      <c r="Q872" s="44" t="str">
        <f t="shared" si="7"/>
        <v/>
      </c>
      <c r="R872" s="44" t="str">
        <f>IFERROR(__xludf.DUMMYFUNCTION("IF(OR(ISBLANK(K872), ISBLANK(N872)), """", 
  LET(
    resDate, K872,
    tourDate, N872,
    monthCount, MAX(0, DATEDIF(resDate, tourDate - 3, ""M"") + 1),
    secondDates, ARRAYFORMULA(DATE(YEAR(resDate), MONTH(resDate) + SEQUENCE(monthCount), 2)),
    "&amp;"validDates, FILTER(secondDates, (secondDates &gt; resDate + 2) * (secondDates &lt;= tourDate - 3)),
    IF(ISERROR(validDates), 0, COUNTA(validDates))
  )
)
"),"")</f>
        <v/>
      </c>
      <c r="S872" s="44" t="str">
        <f t="shared" si="8"/>
        <v/>
      </c>
      <c r="T872" s="45" t="str">
        <f t="array" ref="T872">IF(ISBLANK(BO872),IFERROR(
  INDEX(
    INDEX('{INDEX} Payment Terms'!$A:$G, , MATCH(T$3, '{INDEX} Payment Terms'!$4:$4, 0)),
    MATCH(Q872, INDEX('{INDEX} Payment Terms'!$A:$G,0, MATCH("Payment Condition", '{INDEX} Payment Terms'!$4:$4, 0)), 0)
  ),
""),"Cancelled")
</f>
        <v/>
      </c>
      <c r="U872" s="46" t="b">
        <v>0</v>
      </c>
      <c r="V872" s="47" t="str">
        <f>IFERROR(__xludf.DUMMYFUNCTION("IF(OR(L872=""Duo Booking"", L872=""Group Booking""),
IF(U872=FALSE,"""",
    LET(
      bookingType, L872,
      tour, M872,
      mainFirst, H872,
      mainLast, I872,
      mainEmail, G872,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$L$4:L872, bookingType,
          $M$4:M872, tour,
          $H$4:H872, mainFirst,
          $I$4:I872, mainLast,
          $G$4:G872, mainEmail
        ),
        ""000""
      ),
  "&amp;"    baseID &amp; ""-"" &amp; memberNumber
    )
  ),
  """"
)
"),"")</f>
        <v/>
      </c>
      <c r="W872" s="48"/>
      <c r="X872" s="85" t="b">
        <v>0</v>
      </c>
      <c r="Y872" s="85" t="b">
        <v>0</v>
      </c>
      <c r="Z872" s="85" t="b">
        <v>0</v>
      </c>
      <c r="AA872" s="50"/>
      <c r="AB872" s="51"/>
      <c r="AC872" s="85" t="b">
        <v>0</v>
      </c>
      <c r="AD872" s="92"/>
      <c r="AE872" s="88"/>
      <c r="AF872" s="36" t="str">
        <f t="array" ref="AF872">IF(M872="","",INDEX(
      '{INDEX} Tour Packages'!$A:$ZP,
      MATCH($M872, '{INDEX} Tour Packages'!$A:$A, 0),
      MATCH(AF$3, '{INDEX} Tour Packages'!$4:$4, 0)
    ))</f>
        <v/>
      </c>
      <c r="AG872" s="36" t="str">
        <f t="array" ref="AG872">IF(M872="","",INDEX(
      '{INDEX} Tour Packages'!$A:$ZP,
      MATCH($M872, '{INDEX} Tour Packages'!$A:$A, 0),
      MATCH(AG$3, '{INDEX} Tour Packages'!$4:$4, 0)
    ))</f>
        <v/>
      </c>
      <c r="AH872" s="36" t="str">
        <f t="array" ref="AH872">IF(M872="","",INDEX(
      '{INDEX} Tour Packages'!$A:$ZP,
      MATCH($M872, '{INDEX} Tour Packages'!$A:$A, 0),
      MATCH(AH$3, '{INDEX} Tour Packages'!$4:$4, 0)
    ))</f>
        <v/>
      </c>
      <c r="AI872" s="54" t="str">
        <f t="shared" si="9"/>
        <v/>
      </c>
      <c r="AJ872" s="42"/>
      <c r="AK872" s="55"/>
      <c r="AL872" s="46" t="b">
        <v>0</v>
      </c>
      <c r="AM872" s="56"/>
      <c r="AN872" s="57" t="str">
        <f t="shared" si="10"/>
        <v/>
      </c>
      <c r="AO872" s="58" t="str">
        <f t="shared" si="11"/>
        <v/>
      </c>
      <c r="AP872" s="59"/>
      <c r="AQ872" s="60"/>
      <c r="AR872" s="61"/>
      <c r="AS872" s="61"/>
      <c r="AT872" s="61" t="str">
        <f>IFERROR(__xludf.DUMMYFUNCTION("IF( 
  OR($AJ872=""Full Payment"", ISBLANK($K872)),
  """",
  IF(
    OR(
      Q872=""Standard Booking, P1"",
      Q872=""Standard Booking, P2"",
      Q872=""Standard Booking, P3"",
      Q872=""Standard Booking, P4""
    ),
    LET(
      resDate,   $"&amp;"K872,
      tourDate,  $N872,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2" s="62" t="str">
        <f t="shared" si="12"/>
        <v/>
      </c>
      <c r="AV872" s="63"/>
      <c r="AW872" s="64"/>
      <c r="AX872" s="64"/>
      <c r="AY872" s="64"/>
      <c r="AZ872" s="64" t="str">
        <f>IFERROR(__xludf.DUMMYFUNCTION("IF(
  OR($AJ872=""Full Payment"",$AJ872=""P1"", ISBLANK($K872)),
  """",
  IF(
    OR(
      $Q872=""Standard Booking, P2"",
      $Q872=""Standard Booking, P3"",
      $Q872=""Standard Booking, P4""
    ),
    LET(
      resDate,   $K872,
      tourDate,"&amp;"  $N872,
      monthCount, DATEDIF(resDate, tourDate, ""M"") + 1,
      secondDates, ARRAYFORMULA(
        DATE(
          YEAR(resDate),
          MONTH(resDate) + SEQUENCE(monthCount),
          2
        )
      ),
      validDates, FILTER(
        sec"&amp;"ondDates,
        (secondDates &gt; resDate + 2) *
        (secondDates &lt;= tourDate - 3)
      ),
      IF(
        OR($AJ872=""P2"", $AJ872=""P3"", $AJ872=""P4""),
        IF(
          COUNTA(validDates) &lt; 2,
          """",
          TEXT(INDEX(validDates"&amp;", 2), ""mmm d, yyyy"")
        ),
        IF(
          COUNTA(validDates) &lt; 2,
          """",
          TEXTJOIN("", "", TRUE,
            TEXT(INDEX(validDates, 1), ""mmm d, yyyy""),
            TEXT(INDEX(validDates, 2), ""mmm d, yyyy"")
          )
 "&amp;"       )
      )
    ),
    """"
  )
)
"),"")</f>
        <v/>
      </c>
      <c r="BA872" s="65" t="str">
        <f t="shared" si="13"/>
        <v/>
      </c>
      <c r="BB872" s="63"/>
      <c r="BC872" s="64"/>
      <c r="BD872" s="64"/>
      <c r="BE872" s="64"/>
      <c r="BF872" s="64" t="str">
        <f>IFERROR(__xludf.DUMMYFUNCTION("IF(
  OR($AJ872=""Full Payment"",$AJ872=""P1"", $AJ872=""P2""),
  """",
  IF(
    AND(
      NOT(ISBLANK($K872)),
      OR(
        Q872=""Standard Booking, P3"",
        Q872=""Standard Booking, P4""
      )
    ),
    LET(
      resDate,   $K872,
      "&amp;"tourDate,  $N872,
      monthCount, DATEDIF(resDate, tourDate, ""M"") + 1,
      secondDates, ARRAYFORMULA(
        DATE(
          YEAR(resDate),
          MONTH(resDate) + SEQUENCE(monthCount),
          2
        )
      ),
      validDates, FILTER(
  "&amp;"      secondDates,
        (secondDates &gt; resDate + 2) *
        (secondDates &lt;= tourDate - 3)
      ),
      IF(
        $AJ872=""P4"",
        IF(
          COUNTA(validDates) &lt; 3,
          """",
          TEXT(INDEX(validDates, 3), ""mmm d, yyyy"")
  "&amp;"      ),
        IF(
          $AJ872=""P3"",
          IF(
            COUNTA(validDates) &lt; 3,
            """",
            TEXT(INDEX(validDates, 3), ""mmm d, yyyy"")
          ),
          IF(
            COUNTA(validDates) &lt; 3,
            """",
    "&amp;"        TEXTJOIN("", "", TRUE,
              TEXT(INDEX(validDates, 1), ""mmm d, yyyy""),
              TEXT(INDEX(validDates, 2), ""mmm d, yyyy""),
              TEXT(INDEX(validDates, 3), ""mmm d, yyyy"")
            )
          )
        )
      )
    "&amp;"),
    """"
  )
)
"),"")</f>
        <v/>
      </c>
      <c r="BG872" s="65" t="str">
        <f t="shared" si="14"/>
        <v/>
      </c>
      <c r="BH872" s="63"/>
      <c r="BI872" s="64"/>
      <c r="BJ872" s="64"/>
      <c r="BK872" s="64"/>
      <c r="BL872" s="64" t="str">
        <f>IFERROR(__xludf.DUMMYFUNCTION("IF(
  OR($AJ872=""Full Payment"",$AJ872=""P1"",$AJ872=""P2"",$AJ872=""P3""),
  """",
  IF(
    AND(
      NOT(ISBLANK($K872)),
      $Q872=""Standard Booking, P4""
    ),
    LET(
      resDate,   $K872,
      tourDate,  $N872,
      monthCount, DATEDIF(r"&amp;"esDate, tourDate, ""M"") + 1,
      secondDates, ARRAYFORMULA(
        DATE(
          YEAR(resDate),
          MONTH(resDate) + SEQUENCE(monthCount),
          2
        )
      ),
      validDates, FILTER(
        secondDates,
        (secondDates &gt; res"&amp;"Date + 2) *
        (secondDates &lt;= tourDate - 3)
      ),
      IF(
        $AJ872=""P4"",
        IF(
          COUNTA(validDates) &lt; 4,
          """",
          TEXT(
            INDEX(validDates, 4),
            ""mmm d, yyyy""
          )
        ),
"&amp;"        IF(
          COUNTA(validDates) &lt; 4,
          """",
          TEXTJOIN(
            "", "", TRUE,
            TEXT(INDEX(validDates, 1), ""mmm d, yyyy""),
            TEXT(INDEX(validDates, 2), ""mmm d, yyyy""),
            TEXT(INDEX(validDates"&amp;", 3), ""mmm d, yyyy""),
            TEXT(INDEX(validDates, 4), ""mmm d, yyyy"")
          )
        )
      )
    ),
    """"
  )
)
"),"")</f>
        <v/>
      </c>
      <c r="BM872" s="65" t="str">
        <f t="shared" si="15"/>
        <v/>
      </c>
      <c r="BN872" s="66"/>
      <c r="BO872" s="67"/>
      <c r="BP872" s="49" t="b">
        <v>0</v>
      </c>
      <c r="BQ872" s="49" t="b">
        <v>0</v>
      </c>
      <c r="BR872" s="68"/>
      <c r="BS872" s="69"/>
      <c r="BT872" s="70" t="b">
        <v>0</v>
      </c>
      <c r="BU872" s="71"/>
      <c r="BV872" s="72"/>
      <c r="BW872" s="86" t="b">
        <v>0</v>
      </c>
      <c r="BX872" s="87"/>
    </row>
    <row r="873">
      <c r="A873" s="35" t="str">
        <f t="shared" si="1"/>
        <v/>
      </c>
      <c r="B873" s="36" t="str">
        <f t="shared" si="2"/>
        <v/>
      </c>
      <c r="C873" s="36" t="str">
        <f t="array" ref="C873">IF(
  M873="",
  "",
  IFERROR(
    INDEX(
      '{INDEX} Tour Packages'!$A:$ZZ,
      MATCH(
        M873,
        INDEX(
          '{INDEX} Tour Packages'!$A:$ZZ,
          ,
          MATCH("Tour Package Name", '{INDEX} Tour Packages'!$4:$4, 0)
        ),
        0
      ),
      MATCH("Tour Code", '{INDEX} Tour Packages'!$4:$4, 0)
    ),
    "XXX"
  )
)
</f>
        <v/>
      </c>
      <c r="D873" s="36" t="str">
        <f t="shared" si="3"/>
        <v/>
      </c>
      <c r="E873" s="36" t="str">
        <f t="shared" si="4"/>
        <v/>
      </c>
      <c r="F873" s="37" t="str">
        <f t="shared" si="5"/>
        <v/>
      </c>
      <c r="G873" s="89"/>
      <c r="H873" s="89"/>
      <c r="I873" s="90"/>
      <c r="J873" s="40" t="str">
        <f t="shared" si="16"/>
        <v> </v>
      </c>
      <c r="K873" s="91"/>
      <c r="L873" s="55"/>
      <c r="M873" s="55"/>
      <c r="N873" s="91"/>
      <c r="O873" s="43" t="str">
        <f>IFERROR(__xludf.DUMMYFUNCTION("IF(N873="""","""",IFERROR(
  N873 + VALUE(REGEXEXTRACT(P873, ""(\d+)\s+Days"")),
  """"
)
)"),"")</f>
        <v/>
      </c>
      <c r="P873" s="43" t="str">
        <f t="array" ref="P873">IFERROR(
  INDEX(
    INDEX('{INDEX} Tour Packages'!$A:$ZZ, , MATCH(P$3, '{INDEX} Tour Packages'!$4:$4, 0)),
    MATCH(M873, INDEX('{INDEX} Tour Packages'!$A:$ZZ,0, MATCH("Tour Package Name", '{INDEX} Tour Packages'!$4:$4, 0)), 0)
  ),
"")
</f>
        <v/>
      </c>
      <c r="Q873" s="44" t="str">
        <f t="shared" si="7"/>
        <v/>
      </c>
      <c r="R873" s="44" t="str">
        <f>IFERROR(__xludf.DUMMYFUNCTION("IF(OR(ISBLANK(K873), ISBLANK(N873)), """", 
  LET(
    resDate, K873,
    tourDate, N873,
    monthCount, MAX(0, DATEDIF(resDate, tourDate - 3, ""M"") + 1),
    secondDates, ARRAYFORMULA(DATE(YEAR(resDate), MONTH(resDate) + SEQUENCE(monthCount), 2)),
    "&amp;"validDates, FILTER(secondDates, (secondDates &gt; resDate + 2) * (secondDates &lt;= tourDate - 3)),
    IF(ISERROR(validDates), 0, COUNTA(validDates))
  )
)
"),"")</f>
        <v/>
      </c>
      <c r="S873" s="44" t="str">
        <f t="shared" si="8"/>
        <v/>
      </c>
      <c r="T873" s="45" t="str">
        <f t="array" ref="T873">IF(ISBLANK(BO873),IFERROR(
  INDEX(
    INDEX('{INDEX} Payment Terms'!$A:$G, , MATCH(T$3, '{INDEX} Payment Terms'!$4:$4, 0)),
    MATCH(Q873, INDEX('{INDEX} Payment Terms'!$A:$G,0, MATCH("Payment Condition", '{INDEX} Payment Terms'!$4:$4, 0)), 0)
  ),
""),"Cancelled")
</f>
        <v/>
      </c>
      <c r="U873" s="46" t="b">
        <v>0</v>
      </c>
      <c r="V873" s="47" t="str">
        <f>IFERROR(__xludf.DUMMYFUNCTION("IF(OR(L873=""Duo Booking"", L873=""Group Booking""),
IF(U873=FALSE,"""",
    LET(
      bookingType, L873,
      tour, M873,
      mainFirst, H873,
      mainLast, I873,
      mainEmail, G873,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$L$4:L873, bookingType,
          $M$4:M873, tour,
          $H$4:H873, mainFirst,
          $I$4:I873, mainLast,
          $G$4:G873, mainEmail
        ),
        ""000""
      ),
  "&amp;"    baseID &amp; ""-"" &amp; memberNumber
    )
  ),
  """"
)
"),"")</f>
        <v/>
      </c>
      <c r="W873" s="48"/>
      <c r="X873" s="85" t="b">
        <v>0</v>
      </c>
      <c r="Y873" s="85" t="b">
        <v>0</v>
      </c>
      <c r="Z873" s="85" t="b">
        <v>0</v>
      </c>
      <c r="AA873" s="50"/>
      <c r="AB873" s="51"/>
      <c r="AC873" s="85" t="b">
        <v>0</v>
      </c>
      <c r="AD873" s="92"/>
      <c r="AE873" s="88"/>
      <c r="AF873" s="36" t="str">
        <f t="array" ref="AF873">IF(M873="","",INDEX(
      '{INDEX} Tour Packages'!$A:$ZP,
      MATCH($M873, '{INDEX} Tour Packages'!$A:$A, 0),
      MATCH(AF$3, '{INDEX} Tour Packages'!$4:$4, 0)
    ))</f>
        <v/>
      </c>
      <c r="AG873" s="36" t="str">
        <f t="array" ref="AG873">IF(M873="","",INDEX(
      '{INDEX} Tour Packages'!$A:$ZP,
      MATCH($M873, '{INDEX} Tour Packages'!$A:$A, 0),
      MATCH(AG$3, '{INDEX} Tour Packages'!$4:$4, 0)
    ))</f>
        <v/>
      </c>
      <c r="AH873" s="36" t="str">
        <f t="array" ref="AH873">IF(M873="","",INDEX(
      '{INDEX} Tour Packages'!$A:$ZP,
      MATCH($M873, '{INDEX} Tour Packages'!$A:$A, 0),
      MATCH(AH$3, '{INDEX} Tour Packages'!$4:$4, 0)
    ))</f>
        <v/>
      </c>
      <c r="AI873" s="54" t="str">
        <f t="shared" si="9"/>
        <v/>
      </c>
      <c r="AJ873" s="42"/>
      <c r="AK873" s="55"/>
      <c r="AL873" s="46" t="b">
        <v>0</v>
      </c>
      <c r="AM873" s="56"/>
      <c r="AN873" s="57" t="str">
        <f t="shared" si="10"/>
        <v/>
      </c>
      <c r="AO873" s="58" t="str">
        <f t="shared" si="11"/>
        <v/>
      </c>
      <c r="AP873" s="59"/>
      <c r="AQ873" s="60"/>
      <c r="AR873" s="61"/>
      <c r="AS873" s="61"/>
      <c r="AT873" s="61" t="str">
        <f>IFERROR(__xludf.DUMMYFUNCTION("IF( 
  OR($AJ873=""Full Payment"", ISBLANK($K873)),
  """",
  IF(
    OR(
      Q873=""Standard Booking, P1"",
      Q873=""Standard Booking, P2"",
      Q873=""Standard Booking, P3"",
      Q873=""Standard Booking, P4""
    ),
    LET(
      resDate,   $"&amp;"K873,
      tourDate,  $N873,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3" s="62" t="str">
        <f t="shared" si="12"/>
        <v/>
      </c>
      <c r="AV873" s="63"/>
      <c r="AW873" s="64"/>
      <c r="AX873" s="64"/>
      <c r="AY873" s="64"/>
      <c r="AZ873" s="64" t="str">
        <f>IFERROR(__xludf.DUMMYFUNCTION("IF(
  OR($AJ873=""Full Payment"",$AJ873=""P1"", ISBLANK($K873)),
  """",
  IF(
    OR(
      $Q873=""Standard Booking, P2"",
      $Q873=""Standard Booking, P3"",
      $Q873=""Standard Booking, P4""
    ),
    LET(
      resDate,   $K873,
      tourDate,"&amp;"  $N873,
      monthCount, DATEDIF(resDate, tourDate, ""M"") + 1,
      secondDates, ARRAYFORMULA(
        DATE(
          YEAR(resDate),
          MONTH(resDate) + SEQUENCE(monthCount),
          2
        )
      ),
      validDates, FILTER(
        sec"&amp;"ondDates,
        (secondDates &gt; resDate + 2) *
        (secondDates &lt;= tourDate - 3)
      ),
      IF(
        OR($AJ873=""P2"", $AJ873=""P3"", $AJ873=""P4""),
        IF(
          COUNTA(validDates) &lt; 2,
          """",
          TEXT(INDEX(validDates"&amp;", 2), ""mmm d, yyyy"")
        ),
        IF(
          COUNTA(validDates) &lt; 2,
          """",
          TEXTJOIN("", "", TRUE,
            TEXT(INDEX(validDates, 1), ""mmm d, yyyy""),
            TEXT(INDEX(validDates, 2), ""mmm d, yyyy"")
          )
 "&amp;"       )
      )
    ),
    """"
  )
)
"),"")</f>
        <v/>
      </c>
      <c r="BA873" s="65" t="str">
        <f t="shared" si="13"/>
        <v/>
      </c>
      <c r="BB873" s="63"/>
      <c r="BC873" s="64"/>
      <c r="BD873" s="64"/>
      <c r="BE873" s="64"/>
      <c r="BF873" s="64" t="str">
        <f>IFERROR(__xludf.DUMMYFUNCTION("IF(
  OR($AJ873=""Full Payment"",$AJ873=""P1"", $AJ873=""P2""),
  """",
  IF(
    AND(
      NOT(ISBLANK($K873)),
      OR(
        Q873=""Standard Booking, P3"",
        Q873=""Standard Booking, P4""
      )
    ),
    LET(
      resDate,   $K873,
      "&amp;"tourDate,  $N873,
      monthCount, DATEDIF(resDate, tourDate, ""M"") + 1,
      secondDates, ARRAYFORMULA(
        DATE(
          YEAR(resDate),
          MONTH(resDate) + SEQUENCE(monthCount),
          2
        )
      ),
      validDates, FILTER(
  "&amp;"      secondDates,
        (secondDates &gt; resDate + 2) *
        (secondDates &lt;= tourDate - 3)
      ),
      IF(
        $AJ873=""P4"",
        IF(
          COUNTA(validDates) &lt; 3,
          """",
          TEXT(INDEX(validDates, 3), ""mmm d, yyyy"")
  "&amp;"      ),
        IF(
          $AJ873=""P3"",
          IF(
            COUNTA(validDates) &lt; 3,
            """",
            TEXT(INDEX(validDates, 3), ""mmm d, yyyy"")
          ),
          IF(
            COUNTA(validDates) &lt; 3,
            """",
    "&amp;"        TEXTJOIN("", "", TRUE,
              TEXT(INDEX(validDates, 1), ""mmm d, yyyy""),
              TEXT(INDEX(validDates, 2), ""mmm d, yyyy""),
              TEXT(INDEX(validDates, 3), ""mmm d, yyyy"")
            )
          )
        )
      )
    "&amp;"),
    """"
  )
)
"),"")</f>
        <v/>
      </c>
      <c r="BG873" s="65" t="str">
        <f t="shared" si="14"/>
        <v/>
      </c>
      <c r="BH873" s="63"/>
      <c r="BI873" s="64"/>
      <c r="BJ873" s="64"/>
      <c r="BK873" s="64"/>
      <c r="BL873" s="64" t="str">
        <f>IFERROR(__xludf.DUMMYFUNCTION("IF(
  OR($AJ873=""Full Payment"",$AJ873=""P1"",$AJ873=""P2"",$AJ873=""P3""),
  """",
  IF(
    AND(
      NOT(ISBLANK($K873)),
      $Q873=""Standard Booking, P4""
    ),
    LET(
      resDate,   $K873,
      tourDate,  $N873,
      monthCount, DATEDIF(r"&amp;"esDate, tourDate, ""M"") + 1,
      secondDates, ARRAYFORMULA(
        DATE(
          YEAR(resDate),
          MONTH(resDate) + SEQUENCE(monthCount),
          2
        )
      ),
      validDates, FILTER(
        secondDates,
        (secondDates &gt; res"&amp;"Date + 2) *
        (secondDates &lt;= tourDate - 3)
      ),
      IF(
        $AJ873=""P4"",
        IF(
          COUNTA(validDates) &lt; 4,
          """",
          TEXT(
            INDEX(validDates, 4),
            ""mmm d, yyyy""
          )
        ),
"&amp;"        IF(
          COUNTA(validDates) &lt; 4,
          """",
          TEXTJOIN(
            "", "", TRUE,
            TEXT(INDEX(validDates, 1), ""mmm d, yyyy""),
            TEXT(INDEX(validDates, 2), ""mmm d, yyyy""),
            TEXT(INDEX(validDates"&amp;", 3), ""mmm d, yyyy""),
            TEXT(INDEX(validDates, 4), ""mmm d, yyyy"")
          )
        )
      )
    ),
    """"
  )
)
"),"")</f>
        <v/>
      </c>
      <c r="BM873" s="65" t="str">
        <f t="shared" si="15"/>
        <v/>
      </c>
      <c r="BN873" s="66"/>
      <c r="BO873" s="67"/>
      <c r="BP873" s="49" t="b">
        <v>0</v>
      </c>
      <c r="BQ873" s="49" t="b">
        <v>0</v>
      </c>
      <c r="BR873" s="68"/>
      <c r="BS873" s="69"/>
      <c r="BT873" s="70" t="b">
        <v>0</v>
      </c>
      <c r="BU873" s="71"/>
      <c r="BV873" s="72"/>
      <c r="BW873" s="86" t="b">
        <v>0</v>
      </c>
      <c r="BX873" s="87"/>
    </row>
    <row r="874">
      <c r="A874" s="35" t="str">
        <f t="shared" si="1"/>
        <v/>
      </c>
      <c r="B874" s="36" t="str">
        <f t="shared" si="2"/>
        <v/>
      </c>
      <c r="C874" s="36" t="str">
        <f t="array" ref="C874">IF(
  M874="",
  "",
  IFERROR(
    INDEX(
      '{INDEX} Tour Packages'!$A:$ZZ,
      MATCH(
        M874,
        INDEX(
          '{INDEX} Tour Packages'!$A:$ZZ,
          ,
          MATCH("Tour Package Name", '{INDEX} Tour Packages'!$4:$4, 0)
        ),
        0
      ),
      MATCH("Tour Code", '{INDEX} Tour Packages'!$4:$4, 0)
    ),
    "XXX"
  )
)
</f>
        <v/>
      </c>
      <c r="D874" s="36" t="str">
        <f t="shared" si="3"/>
        <v/>
      </c>
      <c r="E874" s="36" t="str">
        <f t="shared" si="4"/>
        <v/>
      </c>
      <c r="F874" s="37" t="str">
        <f t="shared" si="5"/>
        <v/>
      </c>
      <c r="G874" s="89"/>
      <c r="H874" s="89"/>
      <c r="I874" s="90"/>
      <c r="J874" s="40" t="str">
        <f t="shared" si="16"/>
        <v> </v>
      </c>
      <c r="K874" s="91"/>
      <c r="L874" s="55"/>
      <c r="M874" s="55"/>
      <c r="N874" s="91"/>
      <c r="O874" s="43" t="str">
        <f>IFERROR(__xludf.DUMMYFUNCTION("IF(N874="""","""",IFERROR(
  N874 + VALUE(REGEXEXTRACT(P874, ""(\d+)\s+Days"")),
  """"
)
)"),"")</f>
        <v/>
      </c>
      <c r="P874" s="43" t="str">
        <f t="array" ref="P874">IFERROR(
  INDEX(
    INDEX('{INDEX} Tour Packages'!$A:$ZZ, , MATCH(P$3, '{INDEX} Tour Packages'!$4:$4, 0)),
    MATCH(M874, INDEX('{INDEX} Tour Packages'!$A:$ZZ,0, MATCH("Tour Package Name", '{INDEX} Tour Packages'!$4:$4, 0)), 0)
  ),
"")
</f>
        <v/>
      </c>
      <c r="Q874" s="44" t="str">
        <f t="shared" si="7"/>
        <v/>
      </c>
      <c r="R874" s="44" t="str">
        <f>IFERROR(__xludf.DUMMYFUNCTION("IF(OR(ISBLANK(K874), ISBLANK(N874)), """", 
  LET(
    resDate, K874,
    tourDate, N874,
    monthCount, MAX(0, DATEDIF(resDate, tourDate - 3, ""M"") + 1),
    secondDates, ARRAYFORMULA(DATE(YEAR(resDate), MONTH(resDate) + SEQUENCE(monthCount), 2)),
    "&amp;"validDates, FILTER(secondDates, (secondDates &gt; resDate + 2) * (secondDates &lt;= tourDate - 3)),
    IF(ISERROR(validDates), 0, COUNTA(validDates))
  )
)
"),"")</f>
        <v/>
      </c>
      <c r="S874" s="44" t="str">
        <f t="shared" si="8"/>
        <v/>
      </c>
      <c r="T874" s="45" t="str">
        <f t="array" ref="T874">IF(ISBLANK(BO874),IFERROR(
  INDEX(
    INDEX('{INDEX} Payment Terms'!$A:$G, , MATCH(T$3, '{INDEX} Payment Terms'!$4:$4, 0)),
    MATCH(Q874, INDEX('{INDEX} Payment Terms'!$A:$G,0, MATCH("Payment Condition", '{INDEX} Payment Terms'!$4:$4, 0)), 0)
  ),
""),"Cancelled")
</f>
        <v/>
      </c>
      <c r="U874" s="46" t="b">
        <v>0</v>
      </c>
      <c r="V874" s="47" t="str">
        <f>IFERROR(__xludf.DUMMYFUNCTION("IF(OR(L874=""Duo Booking"", L874=""Group Booking""),
IF(U874=FALSE,"""",
    LET(
      bookingType, L874,
      tour, M874,
      mainFirst, H874,
      mainLast, I874,
      mainEmail, G874,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$L$4:L874, bookingType,
          $M$4:M874, tour,
          $H$4:H874, mainFirst,
          $I$4:I874, mainLast,
          $G$4:G874, mainEmail
        ),
        ""000""
      ),
  "&amp;"    baseID &amp; ""-"" &amp; memberNumber
    )
  ),
  """"
)
"),"")</f>
        <v/>
      </c>
      <c r="W874" s="48"/>
      <c r="X874" s="85" t="b">
        <v>0</v>
      </c>
      <c r="Y874" s="85" t="b">
        <v>0</v>
      </c>
      <c r="Z874" s="85" t="b">
        <v>0</v>
      </c>
      <c r="AA874" s="50"/>
      <c r="AB874" s="51"/>
      <c r="AC874" s="85" t="b">
        <v>0</v>
      </c>
      <c r="AD874" s="92"/>
      <c r="AE874" s="88"/>
      <c r="AF874" s="36" t="str">
        <f t="array" ref="AF874">IF(M874="","",INDEX(
      '{INDEX} Tour Packages'!$A:$ZP,
      MATCH($M874, '{INDEX} Tour Packages'!$A:$A, 0),
      MATCH(AF$3, '{INDEX} Tour Packages'!$4:$4, 0)
    ))</f>
        <v/>
      </c>
      <c r="AG874" s="36" t="str">
        <f t="array" ref="AG874">IF(M874="","",INDEX(
      '{INDEX} Tour Packages'!$A:$ZP,
      MATCH($M874, '{INDEX} Tour Packages'!$A:$A, 0),
      MATCH(AG$3, '{INDEX} Tour Packages'!$4:$4, 0)
    ))</f>
        <v/>
      </c>
      <c r="AH874" s="36" t="str">
        <f t="array" ref="AH874">IF(M874="","",INDEX(
      '{INDEX} Tour Packages'!$A:$ZP,
      MATCH($M874, '{INDEX} Tour Packages'!$A:$A, 0),
      MATCH(AH$3, '{INDEX} Tour Packages'!$4:$4, 0)
    ))</f>
        <v/>
      </c>
      <c r="AI874" s="54" t="str">
        <f t="shared" si="9"/>
        <v/>
      </c>
      <c r="AJ874" s="42"/>
      <c r="AK874" s="55"/>
      <c r="AL874" s="46" t="b">
        <v>0</v>
      </c>
      <c r="AM874" s="56"/>
      <c r="AN874" s="57" t="str">
        <f t="shared" si="10"/>
        <v/>
      </c>
      <c r="AO874" s="58" t="str">
        <f t="shared" si="11"/>
        <v/>
      </c>
      <c r="AP874" s="59"/>
      <c r="AQ874" s="60"/>
      <c r="AR874" s="61"/>
      <c r="AS874" s="61"/>
      <c r="AT874" s="61" t="str">
        <f>IFERROR(__xludf.DUMMYFUNCTION("IF( 
  OR($AJ874=""Full Payment"", ISBLANK($K874)),
  """",
  IF(
    OR(
      Q874=""Standard Booking, P1"",
      Q874=""Standard Booking, P2"",
      Q874=""Standard Booking, P3"",
      Q874=""Standard Booking, P4""
    ),
    LET(
      resDate,   $"&amp;"K874,
      tourDate,  $N874,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4" s="62" t="str">
        <f t="shared" si="12"/>
        <v/>
      </c>
      <c r="AV874" s="63"/>
      <c r="AW874" s="64"/>
      <c r="AX874" s="64"/>
      <c r="AY874" s="64"/>
      <c r="AZ874" s="64" t="str">
        <f>IFERROR(__xludf.DUMMYFUNCTION("IF(
  OR($AJ874=""Full Payment"",$AJ874=""P1"", ISBLANK($K874)),
  """",
  IF(
    OR(
      $Q874=""Standard Booking, P2"",
      $Q874=""Standard Booking, P3"",
      $Q874=""Standard Booking, P4""
    ),
    LET(
      resDate,   $K874,
      tourDate,"&amp;"  $N874,
      monthCount, DATEDIF(resDate, tourDate, ""M"") + 1,
      secondDates, ARRAYFORMULA(
        DATE(
          YEAR(resDate),
          MONTH(resDate) + SEQUENCE(monthCount),
          2
        )
      ),
      validDates, FILTER(
        sec"&amp;"ondDates,
        (secondDates &gt; resDate + 2) *
        (secondDates &lt;= tourDate - 3)
      ),
      IF(
        OR($AJ874=""P2"", $AJ874=""P3"", $AJ874=""P4""),
        IF(
          COUNTA(validDates) &lt; 2,
          """",
          TEXT(INDEX(validDates"&amp;", 2), ""mmm d, yyyy"")
        ),
        IF(
          COUNTA(validDates) &lt; 2,
          """",
          TEXTJOIN("", "", TRUE,
            TEXT(INDEX(validDates, 1), ""mmm d, yyyy""),
            TEXT(INDEX(validDates, 2), ""mmm d, yyyy"")
          )
 "&amp;"       )
      )
    ),
    """"
  )
)
"),"")</f>
        <v/>
      </c>
      <c r="BA874" s="65" t="str">
        <f t="shared" si="13"/>
        <v/>
      </c>
      <c r="BB874" s="63"/>
      <c r="BC874" s="64"/>
      <c r="BD874" s="64"/>
      <c r="BE874" s="64"/>
      <c r="BF874" s="64" t="str">
        <f>IFERROR(__xludf.DUMMYFUNCTION("IF(
  OR($AJ874=""Full Payment"",$AJ874=""P1"", $AJ874=""P2""),
  """",
  IF(
    AND(
      NOT(ISBLANK($K874)),
      OR(
        Q874=""Standard Booking, P3"",
        Q874=""Standard Booking, P4""
      )
    ),
    LET(
      resDate,   $K874,
      "&amp;"tourDate,  $N874,
      monthCount, DATEDIF(resDate, tourDate, ""M"") + 1,
      secondDates, ARRAYFORMULA(
        DATE(
          YEAR(resDate),
          MONTH(resDate) + SEQUENCE(monthCount),
          2
        )
      ),
      validDates, FILTER(
  "&amp;"      secondDates,
        (secondDates &gt; resDate + 2) *
        (secondDates &lt;= tourDate - 3)
      ),
      IF(
        $AJ874=""P4"",
        IF(
          COUNTA(validDates) &lt; 3,
          """",
          TEXT(INDEX(validDates, 3), ""mmm d, yyyy"")
  "&amp;"      ),
        IF(
          $AJ874=""P3"",
          IF(
            COUNTA(validDates) &lt; 3,
            """",
            TEXT(INDEX(validDates, 3), ""mmm d, yyyy"")
          ),
          IF(
            COUNTA(validDates) &lt; 3,
            """",
    "&amp;"        TEXTJOIN("", "", TRUE,
              TEXT(INDEX(validDates, 1), ""mmm d, yyyy""),
              TEXT(INDEX(validDates, 2), ""mmm d, yyyy""),
              TEXT(INDEX(validDates, 3), ""mmm d, yyyy"")
            )
          )
        )
      )
    "&amp;"),
    """"
  )
)
"),"")</f>
        <v/>
      </c>
      <c r="BG874" s="65" t="str">
        <f t="shared" si="14"/>
        <v/>
      </c>
      <c r="BH874" s="63"/>
      <c r="BI874" s="64"/>
      <c r="BJ874" s="64"/>
      <c r="BK874" s="64"/>
      <c r="BL874" s="64" t="str">
        <f>IFERROR(__xludf.DUMMYFUNCTION("IF(
  OR($AJ874=""Full Payment"",$AJ874=""P1"",$AJ874=""P2"",$AJ874=""P3""),
  """",
  IF(
    AND(
      NOT(ISBLANK($K874)),
      $Q874=""Standard Booking, P4""
    ),
    LET(
      resDate,   $K874,
      tourDate,  $N874,
      monthCount, DATEDIF(r"&amp;"esDate, tourDate, ""M"") + 1,
      secondDates, ARRAYFORMULA(
        DATE(
          YEAR(resDate),
          MONTH(resDate) + SEQUENCE(monthCount),
          2
        )
      ),
      validDates, FILTER(
        secondDates,
        (secondDates &gt; res"&amp;"Date + 2) *
        (secondDates &lt;= tourDate - 3)
      ),
      IF(
        $AJ874=""P4"",
        IF(
          COUNTA(validDates) &lt; 4,
          """",
          TEXT(
            INDEX(validDates, 4),
            ""mmm d, yyyy""
          )
        ),
"&amp;"        IF(
          COUNTA(validDates) &lt; 4,
          """",
          TEXTJOIN(
            "", "", TRUE,
            TEXT(INDEX(validDates, 1), ""mmm d, yyyy""),
            TEXT(INDEX(validDates, 2), ""mmm d, yyyy""),
            TEXT(INDEX(validDates"&amp;", 3), ""mmm d, yyyy""),
            TEXT(INDEX(validDates, 4), ""mmm d, yyyy"")
          )
        )
      )
    ),
    """"
  )
)
"),"")</f>
        <v/>
      </c>
      <c r="BM874" s="65" t="str">
        <f t="shared" si="15"/>
        <v/>
      </c>
      <c r="BN874" s="66"/>
      <c r="BO874" s="67"/>
      <c r="BP874" s="49" t="b">
        <v>0</v>
      </c>
      <c r="BQ874" s="49" t="b">
        <v>0</v>
      </c>
      <c r="BR874" s="68"/>
      <c r="BS874" s="69"/>
      <c r="BT874" s="70" t="b">
        <v>0</v>
      </c>
      <c r="BU874" s="71"/>
      <c r="BV874" s="72"/>
      <c r="BW874" s="86" t="b">
        <v>0</v>
      </c>
      <c r="BX874" s="87"/>
    </row>
    <row r="875">
      <c r="A875" s="35" t="str">
        <f t="shared" si="1"/>
        <v/>
      </c>
      <c r="B875" s="36" t="str">
        <f t="shared" si="2"/>
        <v/>
      </c>
      <c r="C875" s="36" t="str">
        <f t="array" ref="C875">IF(
  M875="",
  "",
  IFERROR(
    INDEX(
      '{INDEX} Tour Packages'!$A:$ZZ,
      MATCH(
        M875,
        INDEX(
          '{INDEX} Tour Packages'!$A:$ZZ,
          ,
          MATCH("Tour Package Name", '{INDEX} Tour Packages'!$4:$4, 0)
        ),
        0
      ),
      MATCH("Tour Code", '{INDEX} Tour Packages'!$4:$4, 0)
    ),
    "XXX"
  )
)
</f>
        <v/>
      </c>
      <c r="D875" s="36" t="str">
        <f t="shared" si="3"/>
        <v/>
      </c>
      <c r="E875" s="36" t="str">
        <f t="shared" si="4"/>
        <v/>
      </c>
      <c r="F875" s="37" t="str">
        <f t="shared" si="5"/>
        <v/>
      </c>
      <c r="G875" s="89"/>
      <c r="H875" s="89"/>
      <c r="I875" s="90"/>
      <c r="J875" s="40" t="str">
        <f t="shared" si="16"/>
        <v> </v>
      </c>
      <c r="K875" s="91"/>
      <c r="L875" s="55"/>
      <c r="M875" s="55"/>
      <c r="N875" s="91"/>
      <c r="O875" s="43" t="str">
        <f>IFERROR(__xludf.DUMMYFUNCTION("IF(N875="""","""",IFERROR(
  N875 + VALUE(REGEXEXTRACT(P875, ""(\d+)\s+Days"")),
  """"
)
)"),"")</f>
        <v/>
      </c>
      <c r="P875" s="43" t="str">
        <f t="array" ref="P875">IFERROR(
  INDEX(
    INDEX('{INDEX} Tour Packages'!$A:$ZZ, , MATCH(P$3, '{INDEX} Tour Packages'!$4:$4, 0)),
    MATCH(M875, INDEX('{INDEX} Tour Packages'!$A:$ZZ,0, MATCH("Tour Package Name", '{INDEX} Tour Packages'!$4:$4, 0)), 0)
  ),
"")
</f>
        <v/>
      </c>
      <c r="Q875" s="44" t="str">
        <f t="shared" si="7"/>
        <v/>
      </c>
      <c r="R875" s="44" t="str">
        <f>IFERROR(__xludf.DUMMYFUNCTION("IF(OR(ISBLANK(K875), ISBLANK(N875)), """", 
  LET(
    resDate, K875,
    tourDate, N875,
    monthCount, MAX(0, DATEDIF(resDate, tourDate - 3, ""M"") + 1),
    secondDates, ARRAYFORMULA(DATE(YEAR(resDate), MONTH(resDate) + SEQUENCE(monthCount), 2)),
    "&amp;"validDates, FILTER(secondDates, (secondDates &gt; resDate + 2) * (secondDates &lt;= tourDate - 3)),
    IF(ISERROR(validDates), 0, COUNTA(validDates))
  )
)
"),"")</f>
        <v/>
      </c>
      <c r="S875" s="44" t="str">
        <f t="shared" si="8"/>
        <v/>
      </c>
      <c r="T875" s="45" t="str">
        <f t="array" ref="T875">IF(ISBLANK(BO875),IFERROR(
  INDEX(
    INDEX('{INDEX} Payment Terms'!$A:$G, , MATCH(T$3, '{INDEX} Payment Terms'!$4:$4, 0)),
    MATCH(Q875, INDEX('{INDEX} Payment Terms'!$A:$G,0, MATCH("Payment Condition", '{INDEX} Payment Terms'!$4:$4, 0)), 0)
  ),
""),"Cancelled")
</f>
        <v/>
      </c>
      <c r="U875" s="46" t="b">
        <v>0</v>
      </c>
      <c r="V875" s="47" t="str">
        <f>IFERROR(__xludf.DUMMYFUNCTION("IF(OR(L875=""Duo Booking"", L875=""Group Booking""),
IF(U875=FALSE,"""",
    LET(
      bookingType, L875,
      tour, M875,
      mainFirst, H875,
      mainLast, I875,
      mainEmail, G875,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$L$4:L875, bookingType,
          $M$4:M875, tour,
          $H$4:H875, mainFirst,
          $I$4:I875, mainLast,
          $G$4:G875, mainEmail
        ),
        ""000""
      ),
  "&amp;"    baseID &amp; ""-"" &amp; memberNumber
    )
  ),
  """"
)
"),"")</f>
        <v/>
      </c>
      <c r="W875" s="48"/>
      <c r="X875" s="85" t="b">
        <v>0</v>
      </c>
      <c r="Y875" s="85" t="b">
        <v>0</v>
      </c>
      <c r="Z875" s="85" t="b">
        <v>0</v>
      </c>
      <c r="AA875" s="50"/>
      <c r="AB875" s="51"/>
      <c r="AC875" s="85" t="b">
        <v>0</v>
      </c>
      <c r="AD875" s="92"/>
      <c r="AE875" s="88"/>
      <c r="AF875" s="36" t="str">
        <f t="array" ref="AF875">IF(M875="","",INDEX(
      '{INDEX} Tour Packages'!$A:$ZP,
      MATCH($M875, '{INDEX} Tour Packages'!$A:$A, 0),
      MATCH(AF$3, '{INDEX} Tour Packages'!$4:$4, 0)
    ))</f>
        <v/>
      </c>
      <c r="AG875" s="36" t="str">
        <f t="array" ref="AG875">IF(M875="","",INDEX(
      '{INDEX} Tour Packages'!$A:$ZP,
      MATCH($M875, '{INDEX} Tour Packages'!$A:$A, 0),
      MATCH(AG$3, '{INDEX} Tour Packages'!$4:$4, 0)
    ))</f>
        <v/>
      </c>
      <c r="AH875" s="36" t="str">
        <f t="array" ref="AH875">IF(M875="","",INDEX(
      '{INDEX} Tour Packages'!$A:$ZP,
      MATCH($M875, '{INDEX} Tour Packages'!$A:$A, 0),
      MATCH(AH$3, '{INDEX} Tour Packages'!$4:$4, 0)
    ))</f>
        <v/>
      </c>
      <c r="AI875" s="54" t="str">
        <f t="shared" si="9"/>
        <v/>
      </c>
      <c r="AJ875" s="42"/>
      <c r="AK875" s="55"/>
      <c r="AL875" s="46" t="b">
        <v>0</v>
      </c>
      <c r="AM875" s="56"/>
      <c r="AN875" s="57" t="str">
        <f t="shared" si="10"/>
        <v/>
      </c>
      <c r="AO875" s="58" t="str">
        <f t="shared" si="11"/>
        <v/>
      </c>
      <c r="AP875" s="59"/>
      <c r="AQ875" s="60"/>
      <c r="AR875" s="61"/>
      <c r="AS875" s="61"/>
      <c r="AT875" s="61" t="str">
        <f>IFERROR(__xludf.DUMMYFUNCTION("IF( 
  OR($AJ875=""Full Payment"", ISBLANK($K875)),
  """",
  IF(
    OR(
      Q875=""Standard Booking, P1"",
      Q875=""Standard Booking, P2"",
      Q875=""Standard Booking, P3"",
      Q875=""Standard Booking, P4""
    ),
    LET(
      resDate,   $"&amp;"K875,
      tourDate,  $N875,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5" s="62" t="str">
        <f t="shared" si="12"/>
        <v/>
      </c>
      <c r="AV875" s="63"/>
      <c r="AW875" s="64"/>
      <c r="AX875" s="64"/>
      <c r="AY875" s="64"/>
      <c r="AZ875" s="64" t="str">
        <f>IFERROR(__xludf.DUMMYFUNCTION("IF(
  OR($AJ875=""Full Payment"",$AJ875=""P1"", ISBLANK($K875)),
  """",
  IF(
    OR(
      $Q875=""Standard Booking, P2"",
      $Q875=""Standard Booking, P3"",
      $Q875=""Standard Booking, P4""
    ),
    LET(
      resDate,   $K875,
      tourDate,"&amp;"  $N875,
      monthCount, DATEDIF(resDate, tourDate, ""M"") + 1,
      secondDates, ARRAYFORMULA(
        DATE(
          YEAR(resDate),
          MONTH(resDate) + SEQUENCE(monthCount),
          2
        )
      ),
      validDates, FILTER(
        sec"&amp;"ondDates,
        (secondDates &gt; resDate + 2) *
        (secondDates &lt;= tourDate - 3)
      ),
      IF(
        OR($AJ875=""P2"", $AJ875=""P3"", $AJ875=""P4""),
        IF(
          COUNTA(validDates) &lt; 2,
          """",
          TEXT(INDEX(validDates"&amp;", 2), ""mmm d, yyyy"")
        ),
        IF(
          COUNTA(validDates) &lt; 2,
          """",
          TEXTJOIN("", "", TRUE,
            TEXT(INDEX(validDates, 1), ""mmm d, yyyy""),
            TEXT(INDEX(validDates, 2), ""mmm d, yyyy"")
          )
 "&amp;"       )
      )
    ),
    """"
  )
)
"),"")</f>
        <v/>
      </c>
      <c r="BA875" s="65" t="str">
        <f t="shared" si="13"/>
        <v/>
      </c>
      <c r="BB875" s="63"/>
      <c r="BC875" s="64"/>
      <c r="BD875" s="64"/>
      <c r="BE875" s="64"/>
      <c r="BF875" s="64" t="str">
        <f>IFERROR(__xludf.DUMMYFUNCTION("IF(
  OR($AJ875=""Full Payment"",$AJ875=""P1"", $AJ875=""P2""),
  """",
  IF(
    AND(
      NOT(ISBLANK($K875)),
      OR(
        Q875=""Standard Booking, P3"",
        Q875=""Standard Booking, P4""
      )
    ),
    LET(
      resDate,   $K875,
      "&amp;"tourDate,  $N875,
      monthCount, DATEDIF(resDate, tourDate, ""M"") + 1,
      secondDates, ARRAYFORMULA(
        DATE(
          YEAR(resDate),
          MONTH(resDate) + SEQUENCE(monthCount),
          2
        )
      ),
      validDates, FILTER(
  "&amp;"      secondDates,
        (secondDates &gt; resDate + 2) *
        (secondDates &lt;= tourDate - 3)
      ),
      IF(
        $AJ875=""P4"",
        IF(
          COUNTA(validDates) &lt; 3,
          """",
          TEXT(INDEX(validDates, 3), ""mmm d, yyyy"")
  "&amp;"      ),
        IF(
          $AJ875=""P3"",
          IF(
            COUNTA(validDates) &lt; 3,
            """",
            TEXT(INDEX(validDates, 3), ""mmm d, yyyy"")
          ),
          IF(
            COUNTA(validDates) &lt; 3,
            """",
    "&amp;"        TEXTJOIN("", "", TRUE,
              TEXT(INDEX(validDates, 1), ""mmm d, yyyy""),
              TEXT(INDEX(validDates, 2), ""mmm d, yyyy""),
              TEXT(INDEX(validDates, 3), ""mmm d, yyyy"")
            )
          )
        )
      )
    "&amp;"),
    """"
  )
)
"),"")</f>
        <v/>
      </c>
      <c r="BG875" s="65" t="str">
        <f t="shared" si="14"/>
        <v/>
      </c>
      <c r="BH875" s="63"/>
      <c r="BI875" s="64"/>
      <c r="BJ875" s="64"/>
      <c r="BK875" s="64"/>
      <c r="BL875" s="64" t="str">
        <f>IFERROR(__xludf.DUMMYFUNCTION("IF(
  OR($AJ875=""Full Payment"",$AJ875=""P1"",$AJ875=""P2"",$AJ875=""P3""),
  """",
  IF(
    AND(
      NOT(ISBLANK($K875)),
      $Q875=""Standard Booking, P4""
    ),
    LET(
      resDate,   $K875,
      tourDate,  $N875,
      monthCount, DATEDIF(r"&amp;"esDate, tourDate, ""M"") + 1,
      secondDates, ARRAYFORMULA(
        DATE(
          YEAR(resDate),
          MONTH(resDate) + SEQUENCE(monthCount),
          2
        )
      ),
      validDates, FILTER(
        secondDates,
        (secondDates &gt; res"&amp;"Date + 2) *
        (secondDates &lt;= tourDate - 3)
      ),
      IF(
        $AJ875=""P4"",
        IF(
          COUNTA(validDates) &lt; 4,
          """",
          TEXT(
            INDEX(validDates, 4),
            ""mmm d, yyyy""
          )
        ),
"&amp;"        IF(
          COUNTA(validDates) &lt; 4,
          """",
          TEXTJOIN(
            "", "", TRUE,
            TEXT(INDEX(validDates, 1), ""mmm d, yyyy""),
            TEXT(INDEX(validDates, 2), ""mmm d, yyyy""),
            TEXT(INDEX(validDates"&amp;", 3), ""mmm d, yyyy""),
            TEXT(INDEX(validDates, 4), ""mmm d, yyyy"")
          )
        )
      )
    ),
    """"
  )
)
"),"")</f>
        <v/>
      </c>
      <c r="BM875" s="65" t="str">
        <f t="shared" si="15"/>
        <v/>
      </c>
      <c r="BN875" s="66"/>
      <c r="BO875" s="67"/>
      <c r="BP875" s="49" t="b">
        <v>0</v>
      </c>
      <c r="BQ875" s="49" t="b">
        <v>0</v>
      </c>
      <c r="BR875" s="68"/>
      <c r="BS875" s="69"/>
      <c r="BT875" s="70" t="b">
        <v>0</v>
      </c>
      <c r="BU875" s="71"/>
      <c r="BV875" s="72"/>
      <c r="BW875" s="86" t="b">
        <v>0</v>
      </c>
      <c r="BX875" s="87"/>
    </row>
    <row r="876">
      <c r="A876" s="35" t="str">
        <f t="shared" si="1"/>
        <v/>
      </c>
      <c r="B876" s="36" t="str">
        <f t="shared" si="2"/>
        <v/>
      </c>
      <c r="C876" s="36" t="str">
        <f t="array" ref="C876">IF(
  M876="",
  "",
  IFERROR(
    INDEX(
      '{INDEX} Tour Packages'!$A:$ZZ,
      MATCH(
        M876,
        INDEX(
          '{INDEX} Tour Packages'!$A:$ZZ,
          ,
          MATCH("Tour Package Name", '{INDEX} Tour Packages'!$4:$4, 0)
        ),
        0
      ),
      MATCH("Tour Code", '{INDEX} Tour Packages'!$4:$4, 0)
    ),
    "XXX"
  )
)
</f>
        <v/>
      </c>
      <c r="D876" s="36" t="str">
        <f t="shared" si="3"/>
        <v/>
      </c>
      <c r="E876" s="36" t="str">
        <f t="shared" si="4"/>
        <v/>
      </c>
      <c r="F876" s="37" t="str">
        <f t="shared" si="5"/>
        <v/>
      </c>
      <c r="G876" s="89"/>
      <c r="H876" s="89"/>
      <c r="I876" s="90"/>
      <c r="J876" s="40" t="str">
        <f t="shared" si="16"/>
        <v> </v>
      </c>
      <c r="K876" s="91"/>
      <c r="L876" s="55"/>
      <c r="M876" s="55"/>
      <c r="N876" s="91"/>
      <c r="O876" s="43" t="str">
        <f>IFERROR(__xludf.DUMMYFUNCTION("IF(N876="""","""",IFERROR(
  N876 + VALUE(REGEXEXTRACT(P876, ""(\d+)\s+Days"")),
  """"
)
)"),"")</f>
        <v/>
      </c>
      <c r="P876" s="43" t="str">
        <f t="array" ref="P876">IFERROR(
  INDEX(
    INDEX('{INDEX} Tour Packages'!$A:$ZZ, , MATCH(P$3, '{INDEX} Tour Packages'!$4:$4, 0)),
    MATCH(M876, INDEX('{INDEX} Tour Packages'!$A:$ZZ,0, MATCH("Tour Package Name", '{INDEX} Tour Packages'!$4:$4, 0)), 0)
  ),
"")
</f>
        <v/>
      </c>
      <c r="Q876" s="44" t="str">
        <f t="shared" si="7"/>
        <v/>
      </c>
      <c r="R876" s="44" t="str">
        <f>IFERROR(__xludf.DUMMYFUNCTION("IF(OR(ISBLANK(K876), ISBLANK(N876)), """", 
  LET(
    resDate, K876,
    tourDate, N876,
    monthCount, MAX(0, DATEDIF(resDate, tourDate - 3, ""M"") + 1),
    secondDates, ARRAYFORMULA(DATE(YEAR(resDate), MONTH(resDate) + SEQUENCE(monthCount), 2)),
    "&amp;"validDates, FILTER(secondDates, (secondDates &gt; resDate + 2) * (secondDates &lt;= tourDate - 3)),
    IF(ISERROR(validDates), 0, COUNTA(validDates))
  )
)
"),"")</f>
        <v/>
      </c>
      <c r="S876" s="44" t="str">
        <f t="shared" si="8"/>
        <v/>
      </c>
      <c r="T876" s="45" t="str">
        <f t="array" ref="T876">IF(ISBLANK(BO876),IFERROR(
  INDEX(
    INDEX('{INDEX} Payment Terms'!$A:$G, , MATCH(T$3, '{INDEX} Payment Terms'!$4:$4, 0)),
    MATCH(Q876, INDEX('{INDEX} Payment Terms'!$A:$G,0, MATCH("Payment Condition", '{INDEX} Payment Terms'!$4:$4, 0)), 0)
  ),
""),"Cancelled")
</f>
        <v/>
      </c>
      <c r="U876" s="46" t="b">
        <v>0</v>
      </c>
      <c r="V876" s="47" t="str">
        <f>IFERROR(__xludf.DUMMYFUNCTION("IF(OR(L876=""Duo Booking"", L876=""Group Booking""),
IF(U876=FALSE,"""",
    LET(
      bookingType, L876,
      tour, M876,
      mainFirst, H876,
      mainLast, I876,
      mainEmail, G876,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$L$4:L876, bookingType,
          $M$4:M876, tour,
          $H$4:H876, mainFirst,
          $I$4:I876, mainLast,
          $G$4:G876, mainEmail
        ),
        ""000""
      ),
  "&amp;"    baseID &amp; ""-"" &amp; memberNumber
    )
  ),
  """"
)
"),"")</f>
        <v/>
      </c>
      <c r="W876" s="48"/>
      <c r="X876" s="85" t="b">
        <v>0</v>
      </c>
      <c r="Y876" s="85" t="b">
        <v>0</v>
      </c>
      <c r="Z876" s="85" t="b">
        <v>0</v>
      </c>
      <c r="AA876" s="50"/>
      <c r="AB876" s="51"/>
      <c r="AC876" s="85" t="b">
        <v>0</v>
      </c>
      <c r="AD876" s="92"/>
      <c r="AE876" s="88"/>
      <c r="AF876" s="36" t="str">
        <f t="array" ref="AF876">IF(M876="","",INDEX(
      '{INDEX} Tour Packages'!$A:$ZP,
      MATCH($M876, '{INDEX} Tour Packages'!$A:$A, 0),
      MATCH(AF$3, '{INDEX} Tour Packages'!$4:$4, 0)
    ))</f>
        <v/>
      </c>
      <c r="AG876" s="36" t="str">
        <f t="array" ref="AG876">IF(M876="","",INDEX(
      '{INDEX} Tour Packages'!$A:$ZP,
      MATCH($M876, '{INDEX} Tour Packages'!$A:$A, 0),
      MATCH(AG$3, '{INDEX} Tour Packages'!$4:$4, 0)
    ))</f>
        <v/>
      </c>
      <c r="AH876" s="36" t="str">
        <f t="array" ref="AH876">IF(M876="","",INDEX(
      '{INDEX} Tour Packages'!$A:$ZP,
      MATCH($M876, '{INDEX} Tour Packages'!$A:$A, 0),
      MATCH(AH$3, '{INDEX} Tour Packages'!$4:$4, 0)
    ))</f>
        <v/>
      </c>
      <c r="AI876" s="54" t="str">
        <f t="shared" si="9"/>
        <v/>
      </c>
      <c r="AJ876" s="42"/>
      <c r="AK876" s="55"/>
      <c r="AL876" s="46" t="b">
        <v>0</v>
      </c>
      <c r="AM876" s="56"/>
      <c r="AN876" s="57" t="str">
        <f t="shared" si="10"/>
        <v/>
      </c>
      <c r="AO876" s="58" t="str">
        <f t="shared" si="11"/>
        <v/>
      </c>
      <c r="AP876" s="59"/>
      <c r="AQ876" s="60"/>
      <c r="AR876" s="61"/>
      <c r="AS876" s="61"/>
      <c r="AT876" s="61" t="str">
        <f>IFERROR(__xludf.DUMMYFUNCTION("IF( 
  OR($AJ876=""Full Payment"", ISBLANK($K876)),
  """",
  IF(
    OR(
      Q876=""Standard Booking, P1"",
      Q876=""Standard Booking, P2"",
      Q876=""Standard Booking, P3"",
      Q876=""Standard Booking, P4""
    ),
    LET(
      resDate,   $"&amp;"K876,
      tourDate,  $N876,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6" s="62" t="str">
        <f t="shared" si="12"/>
        <v/>
      </c>
      <c r="AV876" s="63"/>
      <c r="AW876" s="64"/>
      <c r="AX876" s="64"/>
      <c r="AY876" s="64"/>
      <c r="AZ876" s="64" t="str">
        <f>IFERROR(__xludf.DUMMYFUNCTION("IF(
  OR($AJ876=""Full Payment"",$AJ876=""P1"", ISBLANK($K876)),
  """",
  IF(
    OR(
      $Q876=""Standard Booking, P2"",
      $Q876=""Standard Booking, P3"",
      $Q876=""Standard Booking, P4""
    ),
    LET(
      resDate,   $K876,
      tourDate,"&amp;"  $N876,
      monthCount, DATEDIF(resDate, tourDate, ""M"") + 1,
      secondDates, ARRAYFORMULA(
        DATE(
          YEAR(resDate),
          MONTH(resDate) + SEQUENCE(monthCount),
          2
        )
      ),
      validDates, FILTER(
        sec"&amp;"ondDates,
        (secondDates &gt; resDate + 2) *
        (secondDates &lt;= tourDate - 3)
      ),
      IF(
        OR($AJ876=""P2"", $AJ876=""P3"", $AJ876=""P4""),
        IF(
          COUNTA(validDates) &lt; 2,
          """",
          TEXT(INDEX(validDates"&amp;", 2), ""mmm d, yyyy"")
        ),
        IF(
          COUNTA(validDates) &lt; 2,
          """",
          TEXTJOIN("", "", TRUE,
            TEXT(INDEX(validDates, 1), ""mmm d, yyyy""),
            TEXT(INDEX(validDates, 2), ""mmm d, yyyy"")
          )
 "&amp;"       )
      )
    ),
    """"
  )
)
"),"")</f>
        <v/>
      </c>
      <c r="BA876" s="65" t="str">
        <f t="shared" si="13"/>
        <v/>
      </c>
      <c r="BB876" s="63"/>
      <c r="BC876" s="64"/>
      <c r="BD876" s="64"/>
      <c r="BE876" s="64"/>
      <c r="BF876" s="64" t="str">
        <f>IFERROR(__xludf.DUMMYFUNCTION("IF(
  OR($AJ876=""Full Payment"",$AJ876=""P1"", $AJ876=""P2""),
  """",
  IF(
    AND(
      NOT(ISBLANK($K876)),
      OR(
        Q876=""Standard Booking, P3"",
        Q876=""Standard Booking, P4""
      )
    ),
    LET(
      resDate,   $K876,
      "&amp;"tourDate,  $N876,
      monthCount, DATEDIF(resDate, tourDate, ""M"") + 1,
      secondDates, ARRAYFORMULA(
        DATE(
          YEAR(resDate),
          MONTH(resDate) + SEQUENCE(monthCount),
          2
        )
      ),
      validDates, FILTER(
  "&amp;"      secondDates,
        (secondDates &gt; resDate + 2) *
        (secondDates &lt;= tourDate - 3)
      ),
      IF(
        $AJ876=""P4"",
        IF(
          COUNTA(validDates) &lt; 3,
          """",
          TEXT(INDEX(validDates, 3), ""mmm d, yyyy"")
  "&amp;"      ),
        IF(
          $AJ876=""P3"",
          IF(
            COUNTA(validDates) &lt; 3,
            """",
            TEXT(INDEX(validDates, 3), ""mmm d, yyyy"")
          ),
          IF(
            COUNTA(validDates) &lt; 3,
            """",
    "&amp;"        TEXTJOIN("", "", TRUE,
              TEXT(INDEX(validDates, 1), ""mmm d, yyyy""),
              TEXT(INDEX(validDates, 2), ""mmm d, yyyy""),
              TEXT(INDEX(validDates, 3), ""mmm d, yyyy"")
            )
          )
        )
      )
    "&amp;"),
    """"
  )
)
"),"")</f>
        <v/>
      </c>
      <c r="BG876" s="65" t="str">
        <f t="shared" si="14"/>
        <v/>
      </c>
      <c r="BH876" s="63"/>
      <c r="BI876" s="64"/>
      <c r="BJ876" s="64"/>
      <c r="BK876" s="64"/>
      <c r="BL876" s="64" t="str">
        <f>IFERROR(__xludf.DUMMYFUNCTION("IF(
  OR($AJ876=""Full Payment"",$AJ876=""P1"",$AJ876=""P2"",$AJ876=""P3""),
  """",
  IF(
    AND(
      NOT(ISBLANK($K876)),
      $Q876=""Standard Booking, P4""
    ),
    LET(
      resDate,   $K876,
      tourDate,  $N876,
      monthCount, DATEDIF(r"&amp;"esDate, tourDate, ""M"") + 1,
      secondDates, ARRAYFORMULA(
        DATE(
          YEAR(resDate),
          MONTH(resDate) + SEQUENCE(monthCount),
          2
        )
      ),
      validDates, FILTER(
        secondDates,
        (secondDates &gt; res"&amp;"Date + 2) *
        (secondDates &lt;= tourDate - 3)
      ),
      IF(
        $AJ876=""P4"",
        IF(
          COUNTA(validDates) &lt; 4,
          """",
          TEXT(
            INDEX(validDates, 4),
            ""mmm d, yyyy""
          )
        ),
"&amp;"        IF(
          COUNTA(validDates) &lt; 4,
          """",
          TEXTJOIN(
            "", "", TRUE,
            TEXT(INDEX(validDates, 1), ""mmm d, yyyy""),
            TEXT(INDEX(validDates, 2), ""mmm d, yyyy""),
            TEXT(INDEX(validDates"&amp;", 3), ""mmm d, yyyy""),
            TEXT(INDEX(validDates, 4), ""mmm d, yyyy"")
          )
        )
      )
    ),
    """"
  )
)
"),"")</f>
        <v/>
      </c>
      <c r="BM876" s="65" t="str">
        <f t="shared" si="15"/>
        <v/>
      </c>
      <c r="BN876" s="66"/>
      <c r="BO876" s="67"/>
      <c r="BP876" s="49" t="b">
        <v>0</v>
      </c>
      <c r="BQ876" s="49" t="b">
        <v>0</v>
      </c>
      <c r="BR876" s="68"/>
      <c r="BS876" s="69"/>
      <c r="BT876" s="70" t="b">
        <v>0</v>
      </c>
      <c r="BU876" s="71"/>
      <c r="BV876" s="72"/>
      <c r="BW876" s="86" t="b">
        <v>0</v>
      </c>
      <c r="BX876" s="87"/>
    </row>
    <row r="877">
      <c r="A877" s="35" t="str">
        <f t="shared" si="1"/>
        <v/>
      </c>
      <c r="B877" s="36" t="str">
        <f t="shared" si="2"/>
        <v/>
      </c>
      <c r="C877" s="36" t="str">
        <f t="array" ref="C877">IF(
  M877="",
  "",
  IFERROR(
    INDEX(
      '{INDEX} Tour Packages'!$A:$ZZ,
      MATCH(
        M877,
        INDEX(
          '{INDEX} Tour Packages'!$A:$ZZ,
          ,
          MATCH("Tour Package Name", '{INDEX} Tour Packages'!$4:$4, 0)
        ),
        0
      ),
      MATCH("Tour Code", '{INDEX} Tour Packages'!$4:$4, 0)
    ),
    "XXX"
  )
)
</f>
        <v/>
      </c>
      <c r="D877" s="36" t="str">
        <f t="shared" si="3"/>
        <v/>
      </c>
      <c r="E877" s="36" t="str">
        <f t="shared" si="4"/>
        <v/>
      </c>
      <c r="F877" s="37" t="str">
        <f t="shared" si="5"/>
        <v/>
      </c>
      <c r="G877" s="89"/>
      <c r="H877" s="89"/>
      <c r="I877" s="90"/>
      <c r="J877" s="40" t="str">
        <f t="shared" si="16"/>
        <v> </v>
      </c>
      <c r="K877" s="91"/>
      <c r="L877" s="55"/>
      <c r="M877" s="55"/>
      <c r="N877" s="91"/>
      <c r="O877" s="43" t="str">
        <f>IFERROR(__xludf.DUMMYFUNCTION("IF(N877="""","""",IFERROR(
  N877 + VALUE(REGEXEXTRACT(P877, ""(\d+)\s+Days"")),
  """"
)
)"),"")</f>
        <v/>
      </c>
      <c r="P877" s="43" t="str">
        <f t="array" ref="P877">IFERROR(
  INDEX(
    INDEX('{INDEX} Tour Packages'!$A:$ZZ, , MATCH(P$3, '{INDEX} Tour Packages'!$4:$4, 0)),
    MATCH(M877, INDEX('{INDEX} Tour Packages'!$A:$ZZ,0, MATCH("Tour Package Name", '{INDEX} Tour Packages'!$4:$4, 0)), 0)
  ),
"")
</f>
        <v/>
      </c>
      <c r="Q877" s="44" t="str">
        <f t="shared" si="7"/>
        <v/>
      </c>
      <c r="R877" s="44" t="str">
        <f>IFERROR(__xludf.DUMMYFUNCTION("IF(OR(ISBLANK(K877), ISBLANK(N877)), """", 
  LET(
    resDate, K877,
    tourDate, N877,
    monthCount, MAX(0, DATEDIF(resDate, tourDate - 3, ""M"") + 1),
    secondDates, ARRAYFORMULA(DATE(YEAR(resDate), MONTH(resDate) + SEQUENCE(monthCount), 2)),
    "&amp;"validDates, FILTER(secondDates, (secondDates &gt; resDate + 2) * (secondDates &lt;= tourDate - 3)),
    IF(ISERROR(validDates), 0, COUNTA(validDates))
  )
)
"),"")</f>
        <v/>
      </c>
      <c r="S877" s="44" t="str">
        <f t="shared" si="8"/>
        <v/>
      </c>
      <c r="T877" s="45" t="str">
        <f t="array" ref="T877">IF(ISBLANK(BO877),IFERROR(
  INDEX(
    INDEX('{INDEX} Payment Terms'!$A:$G, , MATCH(T$3, '{INDEX} Payment Terms'!$4:$4, 0)),
    MATCH(Q877, INDEX('{INDEX} Payment Terms'!$A:$G,0, MATCH("Payment Condition", '{INDEX} Payment Terms'!$4:$4, 0)), 0)
  ),
""),"Cancelled")
</f>
        <v/>
      </c>
      <c r="U877" s="46" t="b">
        <v>0</v>
      </c>
      <c r="V877" s="47" t="str">
        <f>IFERROR(__xludf.DUMMYFUNCTION("IF(OR(L877=""Duo Booking"", L877=""Group Booking""),
IF(U877=FALSE,"""",
    LET(
      bookingType, L877,
      tour, M877,
      mainFirst, H877,
      mainLast, I877,
      mainEmail, G877,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$L$4:L877, bookingType,
          $M$4:M877, tour,
          $H$4:H877, mainFirst,
          $I$4:I877, mainLast,
          $G$4:G877, mainEmail
        ),
        ""000""
      ),
  "&amp;"    baseID &amp; ""-"" &amp; memberNumber
    )
  ),
  """"
)
"),"")</f>
        <v/>
      </c>
      <c r="W877" s="48"/>
      <c r="X877" s="85" t="b">
        <v>0</v>
      </c>
      <c r="Y877" s="85" t="b">
        <v>0</v>
      </c>
      <c r="Z877" s="85" t="b">
        <v>0</v>
      </c>
      <c r="AA877" s="50"/>
      <c r="AB877" s="51"/>
      <c r="AC877" s="85" t="b">
        <v>0</v>
      </c>
      <c r="AD877" s="92"/>
      <c r="AE877" s="88"/>
      <c r="AF877" s="36" t="str">
        <f t="array" ref="AF877">IF(M877="","",INDEX(
      '{INDEX} Tour Packages'!$A:$ZP,
      MATCH($M877, '{INDEX} Tour Packages'!$A:$A, 0),
      MATCH(AF$3, '{INDEX} Tour Packages'!$4:$4, 0)
    ))</f>
        <v/>
      </c>
      <c r="AG877" s="36" t="str">
        <f t="array" ref="AG877">IF(M877="","",INDEX(
      '{INDEX} Tour Packages'!$A:$ZP,
      MATCH($M877, '{INDEX} Tour Packages'!$A:$A, 0),
      MATCH(AG$3, '{INDEX} Tour Packages'!$4:$4, 0)
    ))</f>
        <v/>
      </c>
      <c r="AH877" s="36" t="str">
        <f t="array" ref="AH877">IF(M877="","",INDEX(
      '{INDEX} Tour Packages'!$A:$ZP,
      MATCH($M877, '{INDEX} Tour Packages'!$A:$A, 0),
      MATCH(AH$3, '{INDEX} Tour Packages'!$4:$4, 0)
    ))</f>
        <v/>
      </c>
      <c r="AI877" s="54" t="str">
        <f t="shared" si="9"/>
        <v/>
      </c>
      <c r="AJ877" s="42"/>
      <c r="AK877" s="55"/>
      <c r="AL877" s="46" t="b">
        <v>0</v>
      </c>
      <c r="AM877" s="56"/>
      <c r="AN877" s="57" t="str">
        <f t="shared" si="10"/>
        <v/>
      </c>
      <c r="AO877" s="58" t="str">
        <f t="shared" si="11"/>
        <v/>
      </c>
      <c r="AP877" s="59"/>
      <c r="AQ877" s="60"/>
      <c r="AR877" s="61"/>
      <c r="AS877" s="61"/>
      <c r="AT877" s="61" t="str">
        <f>IFERROR(__xludf.DUMMYFUNCTION("IF( 
  OR($AJ877=""Full Payment"", ISBLANK($K877)),
  """",
  IF(
    OR(
      Q877=""Standard Booking, P1"",
      Q877=""Standard Booking, P2"",
      Q877=""Standard Booking, P3"",
      Q877=""Standard Booking, P4""
    ),
    LET(
      resDate,   $"&amp;"K877,
      tourDate,  $N877,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7" s="62" t="str">
        <f t="shared" si="12"/>
        <v/>
      </c>
      <c r="AV877" s="63"/>
      <c r="AW877" s="64"/>
      <c r="AX877" s="64"/>
      <c r="AY877" s="64"/>
      <c r="AZ877" s="64" t="str">
        <f>IFERROR(__xludf.DUMMYFUNCTION("IF(
  OR($AJ877=""Full Payment"",$AJ877=""P1"", ISBLANK($K877)),
  """",
  IF(
    OR(
      $Q877=""Standard Booking, P2"",
      $Q877=""Standard Booking, P3"",
      $Q877=""Standard Booking, P4""
    ),
    LET(
      resDate,   $K877,
      tourDate,"&amp;"  $N877,
      monthCount, DATEDIF(resDate, tourDate, ""M"") + 1,
      secondDates, ARRAYFORMULA(
        DATE(
          YEAR(resDate),
          MONTH(resDate) + SEQUENCE(monthCount),
          2
        )
      ),
      validDates, FILTER(
        sec"&amp;"ondDates,
        (secondDates &gt; resDate + 2) *
        (secondDates &lt;= tourDate - 3)
      ),
      IF(
        OR($AJ877=""P2"", $AJ877=""P3"", $AJ877=""P4""),
        IF(
          COUNTA(validDates) &lt; 2,
          """",
          TEXT(INDEX(validDates"&amp;", 2), ""mmm d, yyyy"")
        ),
        IF(
          COUNTA(validDates) &lt; 2,
          """",
          TEXTJOIN("", "", TRUE,
            TEXT(INDEX(validDates, 1), ""mmm d, yyyy""),
            TEXT(INDEX(validDates, 2), ""mmm d, yyyy"")
          )
 "&amp;"       )
      )
    ),
    """"
  )
)
"),"")</f>
        <v/>
      </c>
      <c r="BA877" s="65" t="str">
        <f t="shared" si="13"/>
        <v/>
      </c>
      <c r="BB877" s="63"/>
      <c r="BC877" s="64"/>
      <c r="BD877" s="64"/>
      <c r="BE877" s="64"/>
      <c r="BF877" s="64" t="str">
        <f>IFERROR(__xludf.DUMMYFUNCTION("IF(
  OR($AJ877=""Full Payment"",$AJ877=""P1"", $AJ877=""P2""),
  """",
  IF(
    AND(
      NOT(ISBLANK($K877)),
      OR(
        Q877=""Standard Booking, P3"",
        Q877=""Standard Booking, P4""
      )
    ),
    LET(
      resDate,   $K877,
      "&amp;"tourDate,  $N877,
      monthCount, DATEDIF(resDate, tourDate, ""M"") + 1,
      secondDates, ARRAYFORMULA(
        DATE(
          YEAR(resDate),
          MONTH(resDate) + SEQUENCE(monthCount),
          2
        )
      ),
      validDates, FILTER(
  "&amp;"      secondDates,
        (secondDates &gt; resDate + 2) *
        (secondDates &lt;= tourDate - 3)
      ),
      IF(
        $AJ877=""P4"",
        IF(
          COUNTA(validDates) &lt; 3,
          """",
          TEXT(INDEX(validDates, 3), ""mmm d, yyyy"")
  "&amp;"      ),
        IF(
          $AJ877=""P3"",
          IF(
            COUNTA(validDates) &lt; 3,
            """",
            TEXT(INDEX(validDates, 3), ""mmm d, yyyy"")
          ),
          IF(
            COUNTA(validDates) &lt; 3,
            """",
    "&amp;"        TEXTJOIN("", "", TRUE,
              TEXT(INDEX(validDates, 1), ""mmm d, yyyy""),
              TEXT(INDEX(validDates, 2), ""mmm d, yyyy""),
              TEXT(INDEX(validDates, 3), ""mmm d, yyyy"")
            )
          )
        )
      )
    "&amp;"),
    """"
  )
)
"),"")</f>
        <v/>
      </c>
      <c r="BG877" s="65" t="str">
        <f t="shared" si="14"/>
        <v/>
      </c>
      <c r="BH877" s="63"/>
      <c r="BI877" s="64"/>
      <c r="BJ877" s="64"/>
      <c r="BK877" s="64"/>
      <c r="BL877" s="64" t="str">
        <f>IFERROR(__xludf.DUMMYFUNCTION("IF(
  OR($AJ877=""Full Payment"",$AJ877=""P1"",$AJ877=""P2"",$AJ877=""P3""),
  """",
  IF(
    AND(
      NOT(ISBLANK($K877)),
      $Q877=""Standard Booking, P4""
    ),
    LET(
      resDate,   $K877,
      tourDate,  $N877,
      monthCount, DATEDIF(r"&amp;"esDate, tourDate, ""M"") + 1,
      secondDates, ARRAYFORMULA(
        DATE(
          YEAR(resDate),
          MONTH(resDate) + SEQUENCE(monthCount),
          2
        )
      ),
      validDates, FILTER(
        secondDates,
        (secondDates &gt; res"&amp;"Date + 2) *
        (secondDates &lt;= tourDate - 3)
      ),
      IF(
        $AJ877=""P4"",
        IF(
          COUNTA(validDates) &lt; 4,
          """",
          TEXT(
            INDEX(validDates, 4),
            ""mmm d, yyyy""
          )
        ),
"&amp;"        IF(
          COUNTA(validDates) &lt; 4,
          """",
          TEXTJOIN(
            "", "", TRUE,
            TEXT(INDEX(validDates, 1), ""mmm d, yyyy""),
            TEXT(INDEX(validDates, 2), ""mmm d, yyyy""),
            TEXT(INDEX(validDates"&amp;", 3), ""mmm d, yyyy""),
            TEXT(INDEX(validDates, 4), ""mmm d, yyyy"")
          )
        )
      )
    ),
    """"
  )
)
"),"")</f>
        <v/>
      </c>
      <c r="BM877" s="65" t="str">
        <f t="shared" si="15"/>
        <v/>
      </c>
      <c r="BN877" s="66"/>
      <c r="BO877" s="67"/>
      <c r="BP877" s="49" t="b">
        <v>0</v>
      </c>
      <c r="BQ877" s="49" t="b">
        <v>0</v>
      </c>
      <c r="BR877" s="68"/>
      <c r="BS877" s="69"/>
      <c r="BT877" s="70" t="b">
        <v>0</v>
      </c>
      <c r="BU877" s="71"/>
      <c r="BV877" s="72"/>
      <c r="BW877" s="86" t="b">
        <v>0</v>
      </c>
      <c r="BX877" s="87"/>
    </row>
    <row r="878">
      <c r="A878" s="35" t="str">
        <f t="shared" si="1"/>
        <v/>
      </c>
      <c r="B878" s="36" t="str">
        <f t="shared" si="2"/>
        <v/>
      </c>
      <c r="C878" s="36" t="str">
        <f t="array" ref="C878">IF(
  M878="",
  "",
  IFERROR(
    INDEX(
      '{INDEX} Tour Packages'!$A:$ZZ,
      MATCH(
        M878,
        INDEX(
          '{INDEX} Tour Packages'!$A:$ZZ,
          ,
          MATCH("Tour Package Name", '{INDEX} Tour Packages'!$4:$4, 0)
        ),
        0
      ),
      MATCH("Tour Code", '{INDEX} Tour Packages'!$4:$4, 0)
    ),
    "XXX"
  )
)
</f>
        <v/>
      </c>
      <c r="D878" s="36" t="str">
        <f t="shared" si="3"/>
        <v/>
      </c>
      <c r="E878" s="36" t="str">
        <f t="shared" si="4"/>
        <v/>
      </c>
      <c r="F878" s="37" t="str">
        <f t="shared" si="5"/>
        <v/>
      </c>
      <c r="G878" s="89"/>
      <c r="H878" s="89"/>
      <c r="I878" s="90"/>
      <c r="J878" s="40" t="str">
        <f t="shared" si="16"/>
        <v> </v>
      </c>
      <c r="K878" s="91"/>
      <c r="L878" s="55"/>
      <c r="M878" s="55"/>
      <c r="N878" s="91"/>
      <c r="O878" s="43" t="str">
        <f>IFERROR(__xludf.DUMMYFUNCTION("IF(N878="""","""",IFERROR(
  N878 + VALUE(REGEXEXTRACT(P878, ""(\d+)\s+Days"")),
  """"
)
)"),"")</f>
        <v/>
      </c>
      <c r="P878" s="43" t="str">
        <f t="array" ref="P878">IFERROR(
  INDEX(
    INDEX('{INDEX} Tour Packages'!$A:$ZZ, , MATCH(P$3, '{INDEX} Tour Packages'!$4:$4, 0)),
    MATCH(M878, INDEX('{INDEX} Tour Packages'!$A:$ZZ,0, MATCH("Tour Package Name", '{INDEX} Tour Packages'!$4:$4, 0)), 0)
  ),
"")
</f>
        <v/>
      </c>
      <c r="Q878" s="44" t="str">
        <f t="shared" si="7"/>
        <v/>
      </c>
      <c r="R878" s="44" t="str">
        <f>IFERROR(__xludf.DUMMYFUNCTION("IF(OR(ISBLANK(K878), ISBLANK(N878)), """", 
  LET(
    resDate, K878,
    tourDate, N878,
    monthCount, MAX(0, DATEDIF(resDate, tourDate - 3, ""M"") + 1),
    secondDates, ARRAYFORMULA(DATE(YEAR(resDate), MONTH(resDate) + SEQUENCE(monthCount), 2)),
    "&amp;"validDates, FILTER(secondDates, (secondDates &gt; resDate + 2) * (secondDates &lt;= tourDate - 3)),
    IF(ISERROR(validDates), 0, COUNTA(validDates))
  )
)
"),"")</f>
        <v/>
      </c>
      <c r="S878" s="44" t="str">
        <f t="shared" si="8"/>
        <v/>
      </c>
      <c r="T878" s="45" t="str">
        <f t="array" ref="T878">IF(ISBLANK(BO878),IFERROR(
  INDEX(
    INDEX('{INDEX} Payment Terms'!$A:$G, , MATCH(T$3, '{INDEX} Payment Terms'!$4:$4, 0)),
    MATCH(Q878, INDEX('{INDEX} Payment Terms'!$A:$G,0, MATCH("Payment Condition", '{INDEX} Payment Terms'!$4:$4, 0)), 0)
  ),
""),"Cancelled")
</f>
        <v/>
      </c>
      <c r="U878" s="46" t="b">
        <v>0</v>
      </c>
      <c r="V878" s="47" t="str">
        <f>IFERROR(__xludf.DUMMYFUNCTION("IF(OR(L878=""Duo Booking"", L878=""Group Booking""),
IF(U878=FALSE,"""",
    LET(
      bookingType, L878,
      tour, M878,
      mainFirst, H878,
      mainLast, I878,
      mainEmail, G878,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$L$4:L878, bookingType,
          $M$4:M878, tour,
          $H$4:H878, mainFirst,
          $I$4:I878, mainLast,
          $G$4:G878, mainEmail
        ),
        ""000""
      ),
  "&amp;"    baseID &amp; ""-"" &amp; memberNumber
    )
  ),
  """"
)
"),"")</f>
        <v/>
      </c>
      <c r="W878" s="48"/>
      <c r="X878" s="85" t="b">
        <v>0</v>
      </c>
      <c r="Y878" s="85" t="b">
        <v>0</v>
      </c>
      <c r="Z878" s="85" t="b">
        <v>0</v>
      </c>
      <c r="AA878" s="50"/>
      <c r="AB878" s="51"/>
      <c r="AC878" s="85" t="b">
        <v>0</v>
      </c>
      <c r="AD878" s="92"/>
      <c r="AE878" s="88"/>
      <c r="AF878" s="36" t="str">
        <f t="array" ref="AF878">IF(M878="","",INDEX(
      '{INDEX} Tour Packages'!$A:$ZP,
      MATCH($M878, '{INDEX} Tour Packages'!$A:$A, 0),
      MATCH(AF$3, '{INDEX} Tour Packages'!$4:$4, 0)
    ))</f>
        <v/>
      </c>
      <c r="AG878" s="36" t="str">
        <f t="array" ref="AG878">IF(M878="","",INDEX(
      '{INDEX} Tour Packages'!$A:$ZP,
      MATCH($M878, '{INDEX} Tour Packages'!$A:$A, 0),
      MATCH(AG$3, '{INDEX} Tour Packages'!$4:$4, 0)
    ))</f>
        <v/>
      </c>
      <c r="AH878" s="36" t="str">
        <f t="array" ref="AH878">IF(M878="","",INDEX(
      '{INDEX} Tour Packages'!$A:$ZP,
      MATCH($M878, '{INDEX} Tour Packages'!$A:$A, 0),
      MATCH(AH$3, '{INDEX} Tour Packages'!$4:$4, 0)
    ))</f>
        <v/>
      </c>
      <c r="AI878" s="54" t="str">
        <f t="shared" si="9"/>
        <v/>
      </c>
      <c r="AJ878" s="42"/>
      <c r="AK878" s="55"/>
      <c r="AL878" s="46" t="b">
        <v>0</v>
      </c>
      <c r="AM878" s="56"/>
      <c r="AN878" s="57" t="str">
        <f t="shared" si="10"/>
        <v/>
      </c>
      <c r="AO878" s="58" t="str">
        <f t="shared" si="11"/>
        <v/>
      </c>
      <c r="AP878" s="59"/>
      <c r="AQ878" s="60"/>
      <c r="AR878" s="61"/>
      <c r="AS878" s="61"/>
      <c r="AT878" s="61" t="str">
        <f>IFERROR(__xludf.DUMMYFUNCTION("IF( 
  OR($AJ878=""Full Payment"", ISBLANK($K878)),
  """",
  IF(
    OR(
      Q878=""Standard Booking, P1"",
      Q878=""Standard Booking, P2"",
      Q878=""Standard Booking, P3"",
      Q878=""Standard Booking, P4""
    ),
    LET(
      resDate,   $"&amp;"K878,
      tourDate,  $N878,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8" s="62" t="str">
        <f t="shared" si="12"/>
        <v/>
      </c>
      <c r="AV878" s="63"/>
      <c r="AW878" s="64"/>
      <c r="AX878" s="64"/>
      <c r="AY878" s="64"/>
      <c r="AZ878" s="64" t="str">
        <f>IFERROR(__xludf.DUMMYFUNCTION("IF(
  OR($AJ878=""Full Payment"",$AJ878=""P1"", ISBLANK($K878)),
  """",
  IF(
    OR(
      $Q878=""Standard Booking, P2"",
      $Q878=""Standard Booking, P3"",
      $Q878=""Standard Booking, P4""
    ),
    LET(
      resDate,   $K878,
      tourDate,"&amp;"  $N878,
      monthCount, DATEDIF(resDate, tourDate, ""M"") + 1,
      secondDates, ARRAYFORMULA(
        DATE(
          YEAR(resDate),
          MONTH(resDate) + SEQUENCE(monthCount),
          2
        )
      ),
      validDates, FILTER(
        sec"&amp;"ondDates,
        (secondDates &gt; resDate + 2) *
        (secondDates &lt;= tourDate - 3)
      ),
      IF(
        OR($AJ878=""P2"", $AJ878=""P3"", $AJ878=""P4""),
        IF(
          COUNTA(validDates) &lt; 2,
          """",
          TEXT(INDEX(validDates"&amp;", 2), ""mmm d, yyyy"")
        ),
        IF(
          COUNTA(validDates) &lt; 2,
          """",
          TEXTJOIN("", "", TRUE,
            TEXT(INDEX(validDates, 1), ""mmm d, yyyy""),
            TEXT(INDEX(validDates, 2), ""mmm d, yyyy"")
          )
 "&amp;"       )
      )
    ),
    """"
  )
)
"),"")</f>
        <v/>
      </c>
      <c r="BA878" s="65" t="str">
        <f t="shared" si="13"/>
        <v/>
      </c>
      <c r="BB878" s="63"/>
      <c r="BC878" s="64"/>
      <c r="BD878" s="64"/>
      <c r="BE878" s="64"/>
      <c r="BF878" s="64" t="str">
        <f>IFERROR(__xludf.DUMMYFUNCTION("IF(
  OR($AJ878=""Full Payment"",$AJ878=""P1"", $AJ878=""P2""),
  """",
  IF(
    AND(
      NOT(ISBLANK($K878)),
      OR(
        Q878=""Standard Booking, P3"",
        Q878=""Standard Booking, P4""
      )
    ),
    LET(
      resDate,   $K878,
      "&amp;"tourDate,  $N878,
      monthCount, DATEDIF(resDate, tourDate, ""M"") + 1,
      secondDates, ARRAYFORMULA(
        DATE(
          YEAR(resDate),
          MONTH(resDate) + SEQUENCE(monthCount),
          2
        )
      ),
      validDates, FILTER(
  "&amp;"      secondDates,
        (secondDates &gt; resDate + 2) *
        (secondDates &lt;= tourDate - 3)
      ),
      IF(
        $AJ878=""P4"",
        IF(
          COUNTA(validDates) &lt; 3,
          """",
          TEXT(INDEX(validDates, 3), ""mmm d, yyyy"")
  "&amp;"      ),
        IF(
          $AJ878=""P3"",
          IF(
            COUNTA(validDates) &lt; 3,
            """",
            TEXT(INDEX(validDates, 3), ""mmm d, yyyy"")
          ),
          IF(
            COUNTA(validDates) &lt; 3,
            """",
    "&amp;"        TEXTJOIN("", "", TRUE,
              TEXT(INDEX(validDates, 1), ""mmm d, yyyy""),
              TEXT(INDEX(validDates, 2), ""mmm d, yyyy""),
              TEXT(INDEX(validDates, 3), ""mmm d, yyyy"")
            )
          )
        )
      )
    "&amp;"),
    """"
  )
)
"),"")</f>
        <v/>
      </c>
      <c r="BG878" s="65" t="str">
        <f t="shared" si="14"/>
        <v/>
      </c>
      <c r="BH878" s="63"/>
      <c r="BI878" s="64"/>
      <c r="BJ878" s="64"/>
      <c r="BK878" s="64"/>
      <c r="BL878" s="64" t="str">
        <f>IFERROR(__xludf.DUMMYFUNCTION("IF(
  OR($AJ878=""Full Payment"",$AJ878=""P1"",$AJ878=""P2"",$AJ878=""P3""),
  """",
  IF(
    AND(
      NOT(ISBLANK($K878)),
      $Q878=""Standard Booking, P4""
    ),
    LET(
      resDate,   $K878,
      tourDate,  $N878,
      monthCount, DATEDIF(r"&amp;"esDate, tourDate, ""M"") + 1,
      secondDates, ARRAYFORMULA(
        DATE(
          YEAR(resDate),
          MONTH(resDate) + SEQUENCE(monthCount),
          2
        )
      ),
      validDates, FILTER(
        secondDates,
        (secondDates &gt; res"&amp;"Date + 2) *
        (secondDates &lt;= tourDate - 3)
      ),
      IF(
        $AJ878=""P4"",
        IF(
          COUNTA(validDates) &lt; 4,
          """",
          TEXT(
            INDEX(validDates, 4),
            ""mmm d, yyyy""
          )
        ),
"&amp;"        IF(
          COUNTA(validDates) &lt; 4,
          """",
          TEXTJOIN(
            "", "", TRUE,
            TEXT(INDEX(validDates, 1), ""mmm d, yyyy""),
            TEXT(INDEX(validDates, 2), ""mmm d, yyyy""),
            TEXT(INDEX(validDates"&amp;", 3), ""mmm d, yyyy""),
            TEXT(INDEX(validDates, 4), ""mmm d, yyyy"")
          )
        )
      )
    ),
    """"
  )
)
"),"")</f>
        <v/>
      </c>
      <c r="BM878" s="65" t="str">
        <f t="shared" si="15"/>
        <v/>
      </c>
      <c r="BN878" s="66"/>
      <c r="BO878" s="67"/>
      <c r="BP878" s="49" t="b">
        <v>0</v>
      </c>
      <c r="BQ878" s="49" t="b">
        <v>0</v>
      </c>
      <c r="BR878" s="68"/>
      <c r="BS878" s="69"/>
      <c r="BT878" s="70" t="b">
        <v>0</v>
      </c>
      <c r="BU878" s="71"/>
      <c r="BV878" s="72"/>
      <c r="BW878" s="86" t="b">
        <v>0</v>
      </c>
      <c r="BX878" s="87"/>
    </row>
    <row r="879">
      <c r="A879" s="35" t="str">
        <f t="shared" si="1"/>
        <v/>
      </c>
      <c r="B879" s="36" t="str">
        <f t="shared" si="2"/>
        <v/>
      </c>
      <c r="C879" s="36" t="str">
        <f t="array" ref="C879">IF(
  M879="",
  "",
  IFERROR(
    INDEX(
      '{INDEX} Tour Packages'!$A:$ZZ,
      MATCH(
        M879,
        INDEX(
          '{INDEX} Tour Packages'!$A:$ZZ,
          ,
          MATCH("Tour Package Name", '{INDEX} Tour Packages'!$4:$4, 0)
        ),
        0
      ),
      MATCH("Tour Code", '{INDEX} Tour Packages'!$4:$4, 0)
    ),
    "XXX"
  )
)
</f>
        <v/>
      </c>
      <c r="D879" s="36" t="str">
        <f t="shared" si="3"/>
        <v/>
      </c>
      <c r="E879" s="36" t="str">
        <f t="shared" si="4"/>
        <v/>
      </c>
      <c r="F879" s="37" t="str">
        <f t="shared" si="5"/>
        <v/>
      </c>
      <c r="G879" s="89"/>
      <c r="H879" s="89"/>
      <c r="I879" s="90"/>
      <c r="J879" s="40" t="str">
        <f t="shared" si="16"/>
        <v> </v>
      </c>
      <c r="K879" s="91"/>
      <c r="L879" s="55"/>
      <c r="M879" s="55"/>
      <c r="N879" s="91"/>
      <c r="O879" s="43" t="str">
        <f>IFERROR(__xludf.DUMMYFUNCTION("IF(N879="""","""",IFERROR(
  N879 + VALUE(REGEXEXTRACT(P879, ""(\d+)\s+Days"")),
  """"
)
)"),"")</f>
        <v/>
      </c>
      <c r="P879" s="43" t="str">
        <f t="array" ref="P879">IFERROR(
  INDEX(
    INDEX('{INDEX} Tour Packages'!$A:$ZZ, , MATCH(P$3, '{INDEX} Tour Packages'!$4:$4, 0)),
    MATCH(M879, INDEX('{INDEX} Tour Packages'!$A:$ZZ,0, MATCH("Tour Package Name", '{INDEX} Tour Packages'!$4:$4, 0)), 0)
  ),
"")
</f>
        <v/>
      </c>
      <c r="Q879" s="44" t="str">
        <f t="shared" si="7"/>
        <v/>
      </c>
      <c r="R879" s="44" t="str">
        <f>IFERROR(__xludf.DUMMYFUNCTION("IF(OR(ISBLANK(K879), ISBLANK(N879)), """", 
  LET(
    resDate, K879,
    tourDate, N879,
    monthCount, MAX(0, DATEDIF(resDate, tourDate - 3, ""M"") + 1),
    secondDates, ARRAYFORMULA(DATE(YEAR(resDate), MONTH(resDate) + SEQUENCE(monthCount), 2)),
    "&amp;"validDates, FILTER(secondDates, (secondDates &gt; resDate + 2) * (secondDates &lt;= tourDate - 3)),
    IF(ISERROR(validDates), 0, COUNTA(validDates))
  )
)
"),"")</f>
        <v/>
      </c>
      <c r="S879" s="44" t="str">
        <f t="shared" si="8"/>
        <v/>
      </c>
      <c r="T879" s="45" t="str">
        <f t="array" ref="T879">IF(ISBLANK(BO879),IFERROR(
  INDEX(
    INDEX('{INDEX} Payment Terms'!$A:$G, , MATCH(T$3, '{INDEX} Payment Terms'!$4:$4, 0)),
    MATCH(Q879, INDEX('{INDEX} Payment Terms'!$A:$G,0, MATCH("Payment Condition", '{INDEX} Payment Terms'!$4:$4, 0)), 0)
  ),
""),"Cancelled")
</f>
        <v/>
      </c>
      <c r="U879" s="46" t="b">
        <v>0</v>
      </c>
      <c r="V879" s="47" t="str">
        <f>IFERROR(__xludf.DUMMYFUNCTION("IF(OR(L879=""Duo Booking"", L879=""Group Booking""),
IF(U879=FALSE,"""",
    LET(
      bookingType, L879,
      tour, M879,
      mainFirst, H879,
      mainLast, I879,
      mainEmail, G879,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$L$4:L879, bookingType,
          $M$4:M879, tour,
          $H$4:H879, mainFirst,
          $I$4:I879, mainLast,
          $G$4:G879, mainEmail
        ),
        ""000""
      ),
  "&amp;"    baseID &amp; ""-"" &amp; memberNumber
    )
  ),
  """"
)
"),"")</f>
        <v/>
      </c>
      <c r="W879" s="48"/>
      <c r="X879" s="85" t="b">
        <v>0</v>
      </c>
      <c r="Y879" s="85" t="b">
        <v>0</v>
      </c>
      <c r="Z879" s="85" t="b">
        <v>0</v>
      </c>
      <c r="AA879" s="50"/>
      <c r="AB879" s="51"/>
      <c r="AC879" s="85" t="b">
        <v>0</v>
      </c>
      <c r="AD879" s="92"/>
      <c r="AE879" s="88"/>
      <c r="AF879" s="36" t="str">
        <f t="array" ref="AF879">IF(M879="","",INDEX(
      '{INDEX} Tour Packages'!$A:$ZP,
      MATCH($M879, '{INDEX} Tour Packages'!$A:$A, 0),
      MATCH(AF$3, '{INDEX} Tour Packages'!$4:$4, 0)
    ))</f>
        <v/>
      </c>
      <c r="AG879" s="36" t="str">
        <f t="array" ref="AG879">IF(M879="","",INDEX(
      '{INDEX} Tour Packages'!$A:$ZP,
      MATCH($M879, '{INDEX} Tour Packages'!$A:$A, 0),
      MATCH(AG$3, '{INDEX} Tour Packages'!$4:$4, 0)
    ))</f>
        <v/>
      </c>
      <c r="AH879" s="36" t="str">
        <f t="array" ref="AH879">IF(M879="","",INDEX(
      '{INDEX} Tour Packages'!$A:$ZP,
      MATCH($M879, '{INDEX} Tour Packages'!$A:$A, 0),
      MATCH(AH$3, '{INDEX} Tour Packages'!$4:$4, 0)
    ))</f>
        <v/>
      </c>
      <c r="AI879" s="54" t="str">
        <f t="shared" si="9"/>
        <v/>
      </c>
      <c r="AJ879" s="42"/>
      <c r="AK879" s="55"/>
      <c r="AL879" s="46" t="b">
        <v>0</v>
      </c>
      <c r="AM879" s="56"/>
      <c r="AN879" s="57" t="str">
        <f t="shared" si="10"/>
        <v/>
      </c>
      <c r="AO879" s="58" t="str">
        <f t="shared" si="11"/>
        <v/>
      </c>
      <c r="AP879" s="59"/>
      <c r="AQ879" s="60"/>
      <c r="AR879" s="61"/>
      <c r="AS879" s="61"/>
      <c r="AT879" s="61" t="str">
        <f>IFERROR(__xludf.DUMMYFUNCTION("IF( 
  OR($AJ879=""Full Payment"", ISBLANK($K879)),
  """",
  IF(
    OR(
      Q879=""Standard Booking, P1"",
      Q879=""Standard Booking, P2"",
      Q879=""Standard Booking, P3"",
      Q879=""Standard Booking, P4""
    ),
    LET(
      resDate,   $"&amp;"K879,
      tourDate,  $N879,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79" s="62" t="str">
        <f t="shared" si="12"/>
        <v/>
      </c>
      <c r="AV879" s="63"/>
      <c r="AW879" s="64"/>
      <c r="AX879" s="64"/>
      <c r="AY879" s="64"/>
      <c r="AZ879" s="64" t="str">
        <f>IFERROR(__xludf.DUMMYFUNCTION("IF(
  OR($AJ879=""Full Payment"",$AJ879=""P1"", ISBLANK($K879)),
  """",
  IF(
    OR(
      $Q879=""Standard Booking, P2"",
      $Q879=""Standard Booking, P3"",
      $Q879=""Standard Booking, P4""
    ),
    LET(
      resDate,   $K879,
      tourDate,"&amp;"  $N879,
      monthCount, DATEDIF(resDate, tourDate, ""M"") + 1,
      secondDates, ARRAYFORMULA(
        DATE(
          YEAR(resDate),
          MONTH(resDate) + SEQUENCE(monthCount),
          2
        )
      ),
      validDates, FILTER(
        sec"&amp;"ondDates,
        (secondDates &gt; resDate + 2) *
        (secondDates &lt;= tourDate - 3)
      ),
      IF(
        OR($AJ879=""P2"", $AJ879=""P3"", $AJ879=""P4""),
        IF(
          COUNTA(validDates) &lt; 2,
          """",
          TEXT(INDEX(validDates"&amp;", 2), ""mmm d, yyyy"")
        ),
        IF(
          COUNTA(validDates) &lt; 2,
          """",
          TEXTJOIN("", "", TRUE,
            TEXT(INDEX(validDates, 1), ""mmm d, yyyy""),
            TEXT(INDEX(validDates, 2), ""mmm d, yyyy"")
          )
 "&amp;"       )
      )
    ),
    """"
  )
)
"),"")</f>
        <v/>
      </c>
      <c r="BA879" s="65" t="str">
        <f t="shared" si="13"/>
        <v/>
      </c>
      <c r="BB879" s="63"/>
      <c r="BC879" s="64"/>
      <c r="BD879" s="64"/>
      <c r="BE879" s="64"/>
      <c r="BF879" s="64" t="str">
        <f>IFERROR(__xludf.DUMMYFUNCTION("IF(
  OR($AJ879=""Full Payment"",$AJ879=""P1"", $AJ879=""P2""),
  """",
  IF(
    AND(
      NOT(ISBLANK($K879)),
      OR(
        Q879=""Standard Booking, P3"",
        Q879=""Standard Booking, P4""
      )
    ),
    LET(
      resDate,   $K879,
      "&amp;"tourDate,  $N879,
      monthCount, DATEDIF(resDate, tourDate, ""M"") + 1,
      secondDates, ARRAYFORMULA(
        DATE(
          YEAR(resDate),
          MONTH(resDate) + SEQUENCE(monthCount),
          2
        )
      ),
      validDates, FILTER(
  "&amp;"      secondDates,
        (secondDates &gt; resDate + 2) *
        (secondDates &lt;= tourDate - 3)
      ),
      IF(
        $AJ879=""P4"",
        IF(
          COUNTA(validDates) &lt; 3,
          """",
          TEXT(INDEX(validDates, 3), ""mmm d, yyyy"")
  "&amp;"      ),
        IF(
          $AJ879=""P3"",
          IF(
            COUNTA(validDates) &lt; 3,
            """",
            TEXT(INDEX(validDates, 3), ""mmm d, yyyy"")
          ),
          IF(
            COUNTA(validDates) &lt; 3,
            """",
    "&amp;"        TEXTJOIN("", "", TRUE,
              TEXT(INDEX(validDates, 1), ""mmm d, yyyy""),
              TEXT(INDEX(validDates, 2), ""mmm d, yyyy""),
              TEXT(INDEX(validDates, 3), ""mmm d, yyyy"")
            )
          )
        )
      )
    "&amp;"),
    """"
  )
)
"),"")</f>
        <v/>
      </c>
      <c r="BG879" s="65" t="str">
        <f t="shared" si="14"/>
        <v/>
      </c>
      <c r="BH879" s="63"/>
      <c r="BI879" s="64"/>
      <c r="BJ879" s="64"/>
      <c r="BK879" s="64"/>
      <c r="BL879" s="64" t="str">
        <f>IFERROR(__xludf.DUMMYFUNCTION("IF(
  OR($AJ879=""Full Payment"",$AJ879=""P1"",$AJ879=""P2"",$AJ879=""P3""),
  """",
  IF(
    AND(
      NOT(ISBLANK($K879)),
      $Q879=""Standard Booking, P4""
    ),
    LET(
      resDate,   $K879,
      tourDate,  $N879,
      monthCount, DATEDIF(r"&amp;"esDate, tourDate, ""M"") + 1,
      secondDates, ARRAYFORMULA(
        DATE(
          YEAR(resDate),
          MONTH(resDate) + SEQUENCE(monthCount),
          2
        )
      ),
      validDates, FILTER(
        secondDates,
        (secondDates &gt; res"&amp;"Date + 2) *
        (secondDates &lt;= tourDate - 3)
      ),
      IF(
        $AJ879=""P4"",
        IF(
          COUNTA(validDates) &lt; 4,
          """",
          TEXT(
            INDEX(validDates, 4),
            ""mmm d, yyyy""
          )
        ),
"&amp;"        IF(
          COUNTA(validDates) &lt; 4,
          """",
          TEXTJOIN(
            "", "", TRUE,
            TEXT(INDEX(validDates, 1), ""mmm d, yyyy""),
            TEXT(INDEX(validDates, 2), ""mmm d, yyyy""),
            TEXT(INDEX(validDates"&amp;", 3), ""mmm d, yyyy""),
            TEXT(INDEX(validDates, 4), ""mmm d, yyyy"")
          )
        )
      )
    ),
    """"
  )
)
"),"")</f>
        <v/>
      </c>
      <c r="BM879" s="65" t="str">
        <f t="shared" si="15"/>
        <v/>
      </c>
      <c r="BN879" s="66"/>
      <c r="BO879" s="67"/>
      <c r="BP879" s="49" t="b">
        <v>0</v>
      </c>
      <c r="BQ879" s="49" t="b">
        <v>0</v>
      </c>
      <c r="BR879" s="68"/>
      <c r="BS879" s="69"/>
      <c r="BT879" s="70" t="b">
        <v>0</v>
      </c>
      <c r="BU879" s="71"/>
      <c r="BV879" s="72"/>
      <c r="BW879" s="86" t="b">
        <v>0</v>
      </c>
      <c r="BX879" s="87"/>
    </row>
    <row r="880">
      <c r="A880" s="35" t="str">
        <f t="shared" si="1"/>
        <v/>
      </c>
      <c r="B880" s="36" t="str">
        <f t="shared" si="2"/>
        <v/>
      </c>
      <c r="C880" s="36" t="str">
        <f t="array" ref="C880">IF(
  M880="",
  "",
  IFERROR(
    INDEX(
      '{INDEX} Tour Packages'!$A:$ZZ,
      MATCH(
        M880,
        INDEX(
          '{INDEX} Tour Packages'!$A:$ZZ,
          ,
          MATCH("Tour Package Name", '{INDEX} Tour Packages'!$4:$4, 0)
        ),
        0
      ),
      MATCH("Tour Code", '{INDEX} Tour Packages'!$4:$4, 0)
    ),
    "XXX"
  )
)
</f>
        <v/>
      </c>
      <c r="D880" s="36" t="str">
        <f t="shared" si="3"/>
        <v/>
      </c>
      <c r="E880" s="36" t="str">
        <f t="shared" si="4"/>
        <v/>
      </c>
      <c r="F880" s="37" t="str">
        <f t="shared" si="5"/>
        <v/>
      </c>
      <c r="G880" s="89"/>
      <c r="H880" s="89"/>
      <c r="I880" s="90"/>
      <c r="J880" s="40" t="str">
        <f t="shared" si="16"/>
        <v> </v>
      </c>
      <c r="K880" s="91"/>
      <c r="L880" s="55"/>
      <c r="M880" s="55"/>
      <c r="N880" s="91"/>
      <c r="O880" s="43" t="str">
        <f>IFERROR(__xludf.DUMMYFUNCTION("IF(N880="""","""",IFERROR(
  N880 + VALUE(REGEXEXTRACT(P880, ""(\d+)\s+Days"")),
  """"
)
)"),"")</f>
        <v/>
      </c>
      <c r="P880" s="43" t="str">
        <f t="array" ref="P880">IFERROR(
  INDEX(
    INDEX('{INDEX} Tour Packages'!$A:$ZZ, , MATCH(P$3, '{INDEX} Tour Packages'!$4:$4, 0)),
    MATCH(M880, INDEX('{INDEX} Tour Packages'!$A:$ZZ,0, MATCH("Tour Package Name", '{INDEX} Tour Packages'!$4:$4, 0)), 0)
  ),
"")
</f>
        <v/>
      </c>
      <c r="Q880" s="44" t="str">
        <f t="shared" si="7"/>
        <v/>
      </c>
      <c r="R880" s="44" t="str">
        <f>IFERROR(__xludf.DUMMYFUNCTION("IF(OR(ISBLANK(K880), ISBLANK(N880)), """", 
  LET(
    resDate, K880,
    tourDate, N880,
    monthCount, MAX(0, DATEDIF(resDate, tourDate - 3, ""M"") + 1),
    secondDates, ARRAYFORMULA(DATE(YEAR(resDate), MONTH(resDate) + SEQUENCE(monthCount), 2)),
    "&amp;"validDates, FILTER(secondDates, (secondDates &gt; resDate + 2) * (secondDates &lt;= tourDate - 3)),
    IF(ISERROR(validDates), 0, COUNTA(validDates))
  )
)
"),"")</f>
        <v/>
      </c>
      <c r="S880" s="44" t="str">
        <f t="shared" si="8"/>
        <v/>
      </c>
      <c r="T880" s="45" t="str">
        <f t="array" ref="T880">IF(ISBLANK(BO880),IFERROR(
  INDEX(
    INDEX('{INDEX} Payment Terms'!$A:$G, , MATCH(T$3, '{INDEX} Payment Terms'!$4:$4, 0)),
    MATCH(Q880, INDEX('{INDEX} Payment Terms'!$A:$G,0, MATCH("Payment Condition", '{INDEX} Payment Terms'!$4:$4, 0)), 0)
  ),
""),"Cancelled")
</f>
        <v/>
      </c>
      <c r="U880" s="46" t="b">
        <v>0</v>
      </c>
      <c r="V880" s="47" t="str">
        <f>IFERROR(__xludf.DUMMYFUNCTION("IF(OR(L880=""Duo Booking"", L880=""Group Booking""),
IF(U880=FALSE,"""",
    LET(
      bookingType, L880,
      tour, M880,
      mainFirst, H880,
      mainLast, I880,
      mainEmail, G880,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$L$4:L880, bookingType,
          $M$4:M880, tour,
          $H$4:H880, mainFirst,
          $I$4:I880, mainLast,
          $G$4:G880, mainEmail
        ),
        ""000""
      ),
  "&amp;"    baseID &amp; ""-"" &amp; memberNumber
    )
  ),
  """"
)
"),"")</f>
        <v/>
      </c>
      <c r="W880" s="48"/>
      <c r="X880" s="85" t="b">
        <v>0</v>
      </c>
      <c r="Y880" s="85" t="b">
        <v>0</v>
      </c>
      <c r="Z880" s="85" t="b">
        <v>0</v>
      </c>
      <c r="AA880" s="50"/>
      <c r="AB880" s="51"/>
      <c r="AC880" s="85" t="b">
        <v>0</v>
      </c>
      <c r="AD880" s="92"/>
      <c r="AE880" s="88"/>
      <c r="AF880" s="36" t="str">
        <f t="array" ref="AF880">IF(M880="","",INDEX(
      '{INDEX} Tour Packages'!$A:$ZP,
      MATCH($M880, '{INDEX} Tour Packages'!$A:$A, 0),
      MATCH(AF$3, '{INDEX} Tour Packages'!$4:$4, 0)
    ))</f>
        <v/>
      </c>
      <c r="AG880" s="36" t="str">
        <f t="array" ref="AG880">IF(M880="","",INDEX(
      '{INDEX} Tour Packages'!$A:$ZP,
      MATCH($M880, '{INDEX} Tour Packages'!$A:$A, 0),
      MATCH(AG$3, '{INDEX} Tour Packages'!$4:$4, 0)
    ))</f>
        <v/>
      </c>
      <c r="AH880" s="36" t="str">
        <f t="array" ref="AH880">IF(M880="","",INDEX(
      '{INDEX} Tour Packages'!$A:$ZP,
      MATCH($M880, '{INDEX} Tour Packages'!$A:$A, 0),
      MATCH(AH$3, '{INDEX} Tour Packages'!$4:$4, 0)
    ))</f>
        <v/>
      </c>
      <c r="AI880" s="54" t="str">
        <f t="shared" si="9"/>
        <v/>
      </c>
      <c r="AJ880" s="42"/>
      <c r="AK880" s="55"/>
      <c r="AL880" s="46" t="b">
        <v>0</v>
      </c>
      <c r="AM880" s="56"/>
      <c r="AN880" s="57" t="str">
        <f t="shared" si="10"/>
        <v/>
      </c>
      <c r="AO880" s="58" t="str">
        <f t="shared" si="11"/>
        <v/>
      </c>
      <c r="AP880" s="59"/>
      <c r="AQ880" s="60"/>
      <c r="AR880" s="61"/>
      <c r="AS880" s="61"/>
      <c r="AT880" s="61" t="str">
        <f>IFERROR(__xludf.DUMMYFUNCTION("IF( 
  OR($AJ880=""Full Payment"", ISBLANK($K880)),
  """",
  IF(
    OR(
      Q880=""Standard Booking, P1"",
      Q880=""Standard Booking, P2"",
      Q880=""Standard Booking, P3"",
      Q880=""Standard Booking, P4""
    ),
    LET(
      resDate,   $"&amp;"K880,
      tourDate,  $N880,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0" s="62" t="str">
        <f t="shared" si="12"/>
        <v/>
      </c>
      <c r="AV880" s="63"/>
      <c r="AW880" s="64"/>
      <c r="AX880" s="64"/>
      <c r="AY880" s="64"/>
      <c r="AZ880" s="64" t="str">
        <f>IFERROR(__xludf.DUMMYFUNCTION("IF(
  OR($AJ880=""Full Payment"",$AJ880=""P1"", ISBLANK($K880)),
  """",
  IF(
    OR(
      $Q880=""Standard Booking, P2"",
      $Q880=""Standard Booking, P3"",
      $Q880=""Standard Booking, P4""
    ),
    LET(
      resDate,   $K880,
      tourDate,"&amp;"  $N880,
      monthCount, DATEDIF(resDate, tourDate, ""M"") + 1,
      secondDates, ARRAYFORMULA(
        DATE(
          YEAR(resDate),
          MONTH(resDate) + SEQUENCE(monthCount),
          2
        )
      ),
      validDates, FILTER(
        sec"&amp;"ondDates,
        (secondDates &gt; resDate + 2) *
        (secondDates &lt;= tourDate - 3)
      ),
      IF(
        OR($AJ880=""P2"", $AJ880=""P3"", $AJ880=""P4""),
        IF(
          COUNTA(validDates) &lt; 2,
          """",
          TEXT(INDEX(validDates"&amp;", 2), ""mmm d, yyyy"")
        ),
        IF(
          COUNTA(validDates) &lt; 2,
          """",
          TEXTJOIN("", "", TRUE,
            TEXT(INDEX(validDates, 1), ""mmm d, yyyy""),
            TEXT(INDEX(validDates, 2), ""mmm d, yyyy"")
          )
 "&amp;"       )
      )
    ),
    """"
  )
)
"),"")</f>
        <v/>
      </c>
      <c r="BA880" s="65" t="str">
        <f t="shared" si="13"/>
        <v/>
      </c>
      <c r="BB880" s="63"/>
      <c r="BC880" s="64"/>
      <c r="BD880" s="64"/>
      <c r="BE880" s="64"/>
      <c r="BF880" s="64" t="str">
        <f>IFERROR(__xludf.DUMMYFUNCTION("IF(
  OR($AJ880=""Full Payment"",$AJ880=""P1"", $AJ880=""P2""),
  """",
  IF(
    AND(
      NOT(ISBLANK($K880)),
      OR(
        Q880=""Standard Booking, P3"",
        Q880=""Standard Booking, P4""
      )
    ),
    LET(
      resDate,   $K880,
      "&amp;"tourDate,  $N880,
      monthCount, DATEDIF(resDate, tourDate, ""M"") + 1,
      secondDates, ARRAYFORMULA(
        DATE(
          YEAR(resDate),
          MONTH(resDate) + SEQUENCE(monthCount),
          2
        )
      ),
      validDates, FILTER(
  "&amp;"      secondDates,
        (secondDates &gt; resDate + 2) *
        (secondDates &lt;= tourDate - 3)
      ),
      IF(
        $AJ880=""P4"",
        IF(
          COUNTA(validDates) &lt; 3,
          """",
          TEXT(INDEX(validDates, 3), ""mmm d, yyyy"")
  "&amp;"      ),
        IF(
          $AJ880=""P3"",
          IF(
            COUNTA(validDates) &lt; 3,
            """",
            TEXT(INDEX(validDates, 3), ""mmm d, yyyy"")
          ),
          IF(
            COUNTA(validDates) &lt; 3,
            """",
    "&amp;"        TEXTJOIN("", "", TRUE,
              TEXT(INDEX(validDates, 1), ""mmm d, yyyy""),
              TEXT(INDEX(validDates, 2), ""mmm d, yyyy""),
              TEXT(INDEX(validDates, 3), ""mmm d, yyyy"")
            )
          )
        )
      )
    "&amp;"),
    """"
  )
)
"),"")</f>
        <v/>
      </c>
      <c r="BG880" s="65" t="str">
        <f t="shared" si="14"/>
        <v/>
      </c>
      <c r="BH880" s="63"/>
      <c r="BI880" s="64"/>
      <c r="BJ880" s="64"/>
      <c r="BK880" s="64"/>
      <c r="BL880" s="64" t="str">
        <f>IFERROR(__xludf.DUMMYFUNCTION("IF(
  OR($AJ880=""Full Payment"",$AJ880=""P1"",$AJ880=""P2"",$AJ880=""P3""),
  """",
  IF(
    AND(
      NOT(ISBLANK($K880)),
      $Q880=""Standard Booking, P4""
    ),
    LET(
      resDate,   $K880,
      tourDate,  $N880,
      monthCount, DATEDIF(r"&amp;"esDate, tourDate, ""M"") + 1,
      secondDates, ARRAYFORMULA(
        DATE(
          YEAR(resDate),
          MONTH(resDate) + SEQUENCE(monthCount),
          2
        )
      ),
      validDates, FILTER(
        secondDates,
        (secondDates &gt; res"&amp;"Date + 2) *
        (secondDates &lt;= tourDate - 3)
      ),
      IF(
        $AJ880=""P4"",
        IF(
          COUNTA(validDates) &lt; 4,
          """",
          TEXT(
            INDEX(validDates, 4),
            ""mmm d, yyyy""
          )
        ),
"&amp;"        IF(
          COUNTA(validDates) &lt; 4,
          """",
          TEXTJOIN(
            "", "", TRUE,
            TEXT(INDEX(validDates, 1), ""mmm d, yyyy""),
            TEXT(INDEX(validDates, 2), ""mmm d, yyyy""),
            TEXT(INDEX(validDates"&amp;", 3), ""mmm d, yyyy""),
            TEXT(INDEX(validDates, 4), ""mmm d, yyyy"")
          )
        )
      )
    ),
    """"
  )
)
"),"")</f>
        <v/>
      </c>
      <c r="BM880" s="65" t="str">
        <f t="shared" si="15"/>
        <v/>
      </c>
      <c r="BN880" s="66"/>
      <c r="BO880" s="67"/>
      <c r="BP880" s="49" t="b">
        <v>0</v>
      </c>
      <c r="BQ880" s="49" t="b">
        <v>0</v>
      </c>
      <c r="BR880" s="68"/>
      <c r="BS880" s="69"/>
      <c r="BT880" s="70" t="b">
        <v>0</v>
      </c>
      <c r="BU880" s="71"/>
      <c r="BV880" s="72"/>
      <c r="BW880" s="86" t="b">
        <v>0</v>
      </c>
      <c r="BX880" s="87"/>
    </row>
    <row r="881">
      <c r="A881" s="35" t="str">
        <f t="shared" si="1"/>
        <v/>
      </c>
      <c r="B881" s="36" t="str">
        <f t="shared" si="2"/>
        <v/>
      </c>
      <c r="C881" s="36" t="str">
        <f t="array" ref="C881">IF(
  M881="",
  "",
  IFERROR(
    INDEX(
      '{INDEX} Tour Packages'!$A:$ZZ,
      MATCH(
        M881,
        INDEX(
          '{INDEX} Tour Packages'!$A:$ZZ,
          ,
          MATCH("Tour Package Name", '{INDEX} Tour Packages'!$4:$4, 0)
        ),
        0
      ),
      MATCH("Tour Code", '{INDEX} Tour Packages'!$4:$4, 0)
    ),
    "XXX"
  )
)
</f>
        <v/>
      </c>
      <c r="D881" s="36" t="str">
        <f t="shared" si="3"/>
        <v/>
      </c>
      <c r="E881" s="36" t="str">
        <f t="shared" si="4"/>
        <v/>
      </c>
      <c r="F881" s="37" t="str">
        <f t="shared" si="5"/>
        <v/>
      </c>
      <c r="G881" s="89"/>
      <c r="H881" s="89"/>
      <c r="I881" s="90"/>
      <c r="J881" s="40" t="str">
        <f t="shared" si="16"/>
        <v> </v>
      </c>
      <c r="K881" s="91"/>
      <c r="L881" s="55"/>
      <c r="M881" s="55"/>
      <c r="N881" s="91"/>
      <c r="O881" s="43" t="str">
        <f>IFERROR(__xludf.DUMMYFUNCTION("IF(N881="""","""",IFERROR(
  N881 + VALUE(REGEXEXTRACT(P881, ""(\d+)\s+Days"")),
  """"
)
)"),"")</f>
        <v/>
      </c>
      <c r="P881" s="43" t="str">
        <f t="array" ref="P881">IFERROR(
  INDEX(
    INDEX('{INDEX} Tour Packages'!$A:$ZZ, , MATCH(P$3, '{INDEX} Tour Packages'!$4:$4, 0)),
    MATCH(M881, INDEX('{INDEX} Tour Packages'!$A:$ZZ,0, MATCH("Tour Package Name", '{INDEX} Tour Packages'!$4:$4, 0)), 0)
  ),
"")
</f>
        <v/>
      </c>
      <c r="Q881" s="44" t="str">
        <f t="shared" si="7"/>
        <v/>
      </c>
      <c r="R881" s="44" t="str">
        <f>IFERROR(__xludf.DUMMYFUNCTION("IF(OR(ISBLANK(K881), ISBLANK(N881)), """", 
  LET(
    resDate, K881,
    tourDate, N881,
    monthCount, MAX(0, DATEDIF(resDate, tourDate - 3, ""M"") + 1),
    secondDates, ARRAYFORMULA(DATE(YEAR(resDate), MONTH(resDate) + SEQUENCE(monthCount), 2)),
    "&amp;"validDates, FILTER(secondDates, (secondDates &gt; resDate + 2) * (secondDates &lt;= tourDate - 3)),
    IF(ISERROR(validDates), 0, COUNTA(validDates))
  )
)
"),"")</f>
        <v/>
      </c>
      <c r="S881" s="44" t="str">
        <f t="shared" si="8"/>
        <v/>
      </c>
      <c r="T881" s="45" t="str">
        <f t="array" ref="T881">IF(ISBLANK(BO881),IFERROR(
  INDEX(
    INDEX('{INDEX} Payment Terms'!$A:$G, , MATCH(T$3, '{INDEX} Payment Terms'!$4:$4, 0)),
    MATCH(Q881, INDEX('{INDEX} Payment Terms'!$A:$G,0, MATCH("Payment Condition", '{INDEX} Payment Terms'!$4:$4, 0)), 0)
  ),
""),"Cancelled")
</f>
        <v/>
      </c>
      <c r="U881" s="46" t="b">
        <v>0</v>
      </c>
      <c r="V881" s="47" t="str">
        <f>IFERROR(__xludf.DUMMYFUNCTION("IF(OR(L881=""Duo Booking"", L881=""Group Booking""),
IF(U881=FALSE,"""",
    LET(
      bookingType, L881,
      tour, M881,
      mainFirst, H881,
      mainLast, I881,
      mainEmail, G881,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$L$4:L881, bookingType,
          $M$4:M881, tour,
          $H$4:H881, mainFirst,
          $I$4:I881, mainLast,
          $G$4:G881, mainEmail
        ),
        ""000""
      ),
  "&amp;"    baseID &amp; ""-"" &amp; memberNumber
    )
  ),
  """"
)
"),"")</f>
        <v/>
      </c>
      <c r="W881" s="48"/>
      <c r="X881" s="85" t="b">
        <v>0</v>
      </c>
      <c r="Y881" s="85" t="b">
        <v>0</v>
      </c>
      <c r="Z881" s="85" t="b">
        <v>0</v>
      </c>
      <c r="AA881" s="50"/>
      <c r="AB881" s="51"/>
      <c r="AC881" s="85" t="b">
        <v>0</v>
      </c>
      <c r="AD881" s="92"/>
      <c r="AE881" s="88"/>
      <c r="AF881" s="36" t="str">
        <f t="array" ref="AF881">IF(M881="","",INDEX(
      '{INDEX} Tour Packages'!$A:$ZP,
      MATCH($M881, '{INDEX} Tour Packages'!$A:$A, 0),
      MATCH(AF$3, '{INDEX} Tour Packages'!$4:$4, 0)
    ))</f>
        <v/>
      </c>
      <c r="AG881" s="36" t="str">
        <f t="array" ref="AG881">IF(M881="","",INDEX(
      '{INDEX} Tour Packages'!$A:$ZP,
      MATCH($M881, '{INDEX} Tour Packages'!$A:$A, 0),
      MATCH(AG$3, '{INDEX} Tour Packages'!$4:$4, 0)
    ))</f>
        <v/>
      </c>
      <c r="AH881" s="36" t="str">
        <f t="array" ref="AH881">IF(M881="","",INDEX(
      '{INDEX} Tour Packages'!$A:$ZP,
      MATCH($M881, '{INDEX} Tour Packages'!$A:$A, 0),
      MATCH(AH$3, '{INDEX} Tour Packages'!$4:$4, 0)
    ))</f>
        <v/>
      </c>
      <c r="AI881" s="54" t="str">
        <f t="shared" si="9"/>
        <v/>
      </c>
      <c r="AJ881" s="42"/>
      <c r="AK881" s="55"/>
      <c r="AL881" s="46" t="b">
        <v>0</v>
      </c>
      <c r="AM881" s="56"/>
      <c r="AN881" s="57" t="str">
        <f t="shared" si="10"/>
        <v/>
      </c>
      <c r="AO881" s="58" t="str">
        <f t="shared" si="11"/>
        <v/>
      </c>
      <c r="AP881" s="59"/>
      <c r="AQ881" s="60"/>
      <c r="AR881" s="61"/>
      <c r="AS881" s="61"/>
      <c r="AT881" s="61" t="str">
        <f>IFERROR(__xludf.DUMMYFUNCTION("IF( 
  OR($AJ881=""Full Payment"", ISBLANK($K881)),
  """",
  IF(
    OR(
      Q881=""Standard Booking, P1"",
      Q881=""Standard Booking, P2"",
      Q881=""Standard Booking, P3"",
      Q881=""Standard Booking, P4""
    ),
    LET(
      resDate,   $"&amp;"K881,
      tourDate,  $N881,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1" s="62" t="str">
        <f t="shared" si="12"/>
        <v/>
      </c>
      <c r="AV881" s="63"/>
      <c r="AW881" s="64"/>
      <c r="AX881" s="64"/>
      <c r="AY881" s="64"/>
      <c r="AZ881" s="64" t="str">
        <f>IFERROR(__xludf.DUMMYFUNCTION("IF(
  OR($AJ881=""Full Payment"",$AJ881=""P1"", ISBLANK($K881)),
  """",
  IF(
    OR(
      $Q881=""Standard Booking, P2"",
      $Q881=""Standard Booking, P3"",
      $Q881=""Standard Booking, P4""
    ),
    LET(
      resDate,   $K881,
      tourDate,"&amp;"  $N881,
      monthCount, DATEDIF(resDate, tourDate, ""M"") + 1,
      secondDates, ARRAYFORMULA(
        DATE(
          YEAR(resDate),
          MONTH(resDate) + SEQUENCE(monthCount),
          2
        )
      ),
      validDates, FILTER(
        sec"&amp;"ondDates,
        (secondDates &gt; resDate + 2) *
        (secondDates &lt;= tourDate - 3)
      ),
      IF(
        OR($AJ881=""P2"", $AJ881=""P3"", $AJ881=""P4""),
        IF(
          COUNTA(validDates) &lt; 2,
          """",
          TEXT(INDEX(validDates"&amp;", 2), ""mmm d, yyyy"")
        ),
        IF(
          COUNTA(validDates) &lt; 2,
          """",
          TEXTJOIN("", "", TRUE,
            TEXT(INDEX(validDates, 1), ""mmm d, yyyy""),
            TEXT(INDEX(validDates, 2), ""mmm d, yyyy"")
          )
 "&amp;"       )
      )
    ),
    """"
  )
)
"),"")</f>
        <v/>
      </c>
      <c r="BA881" s="65" t="str">
        <f t="shared" si="13"/>
        <v/>
      </c>
      <c r="BB881" s="63"/>
      <c r="BC881" s="64"/>
      <c r="BD881" s="64"/>
      <c r="BE881" s="64"/>
      <c r="BF881" s="64" t="str">
        <f>IFERROR(__xludf.DUMMYFUNCTION("IF(
  OR($AJ881=""Full Payment"",$AJ881=""P1"", $AJ881=""P2""),
  """",
  IF(
    AND(
      NOT(ISBLANK($K881)),
      OR(
        Q881=""Standard Booking, P3"",
        Q881=""Standard Booking, P4""
      )
    ),
    LET(
      resDate,   $K881,
      "&amp;"tourDate,  $N881,
      monthCount, DATEDIF(resDate, tourDate, ""M"") + 1,
      secondDates, ARRAYFORMULA(
        DATE(
          YEAR(resDate),
          MONTH(resDate) + SEQUENCE(monthCount),
          2
        )
      ),
      validDates, FILTER(
  "&amp;"      secondDates,
        (secondDates &gt; resDate + 2) *
        (secondDates &lt;= tourDate - 3)
      ),
      IF(
        $AJ881=""P4"",
        IF(
          COUNTA(validDates) &lt; 3,
          """",
          TEXT(INDEX(validDates, 3), ""mmm d, yyyy"")
  "&amp;"      ),
        IF(
          $AJ881=""P3"",
          IF(
            COUNTA(validDates) &lt; 3,
            """",
            TEXT(INDEX(validDates, 3), ""mmm d, yyyy"")
          ),
          IF(
            COUNTA(validDates) &lt; 3,
            """",
    "&amp;"        TEXTJOIN("", "", TRUE,
              TEXT(INDEX(validDates, 1), ""mmm d, yyyy""),
              TEXT(INDEX(validDates, 2), ""mmm d, yyyy""),
              TEXT(INDEX(validDates, 3), ""mmm d, yyyy"")
            )
          )
        )
      )
    "&amp;"),
    """"
  )
)
"),"")</f>
        <v/>
      </c>
      <c r="BG881" s="65" t="str">
        <f t="shared" si="14"/>
        <v/>
      </c>
      <c r="BH881" s="63"/>
      <c r="BI881" s="64"/>
      <c r="BJ881" s="64"/>
      <c r="BK881" s="64"/>
      <c r="BL881" s="64" t="str">
        <f>IFERROR(__xludf.DUMMYFUNCTION("IF(
  OR($AJ881=""Full Payment"",$AJ881=""P1"",$AJ881=""P2"",$AJ881=""P3""),
  """",
  IF(
    AND(
      NOT(ISBLANK($K881)),
      $Q881=""Standard Booking, P4""
    ),
    LET(
      resDate,   $K881,
      tourDate,  $N881,
      monthCount, DATEDIF(r"&amp;"esDate, tourDate, ""M"") + 1,
      secondDates, ARRAYFORMULA(
        DATE(
          YEAR(resDate),
          MONTH(resDate) + SEQUENCE(monthCount),
          2
        )
      ),
      validDates, FILTER(
        secondDates,
        (secondDates &gt; res"&amp;"Date + 2) *
        (secondDates &lt;= tourDate - 3)
      ),
      IF(
        $AJ881=""P4"",
        IF(
          COUNTA(validDates) &lt; 4,
          """",
          TEXT(
            INDEX(validDates, 4),
            ""mmm d, yyyy""
          )
        ),
"&amp;"        IF(
          COUNTA(validDates) &lt; 4,
          """",
          TEXTJOIN(
            "", "", TRUE,
            TEXT(INDEX(validDates, 1), ""mmm d, yyyy""),
            TEXT(INDEX(validDates, 2), ""mmm d, yyyy""),
            TEXT(INDEX(validDates"&amp;", 3), ""mmm d, yyyy""),
            TEXT(INDEX(validDates, 4), ""mmm d, yyyy"")
          )
        )
      )
    ),
    """"
  )
)
"),"")</f>
        <v/>
      </c>
      <c r="BM881" s="65" t="str">
        <f t="shared" si="15"/>
        <v/>
      </c>
      <c r="BN881" s="66"/>
      <c r="BO881" s="67"/>
      <c r="BP881" s="49" t="b">
        <v>0</v>
      </c>
      <c r="BQ881" s="49" t="b">
        <v>0</v>
      </c>
      <c r="BR881" s="68"/>
      <c r="BS881" s="69"/>
      <c r="BT881" s="70" t="b">
        <v>0</v>
      </c>
      <c r="BU881" s="71"/>
      <c r="BV881" s="72"/>
      <c r="BW881" s="86" t="b">
        <v>0</v>
      </c>
      <c r="BX881" s="87"/>
    </row>
    <row r="882">
      <c r="A882" s="35" t="str">
        <f t="shared" si="1"/>
        <v/>
      </c>
      <c r="B882" s="36" t="str">
        <f t="shared" si="2"/>
        <v/>
      </c>
      <c r="C882" s="36" t="str">
        <f t="array" ref="C882">IF(
  M882="",
  "",
  IFERROR(
    INDEX(
      '{INDEX} Tour Packages'!$A:$ZZ,
      MATCH(
        M882,
        INDEX(
          '{INDEX} Tour Packages'!$A:$ZZ,
          ,
          MATCH("Tour Package Name", '{INDEX} Tour Packages'!$4:$4, 0)
        ),
        0
      ),
      MATCH("Tour Code", '{INDEX} Tour Packages'!$4:$4, 0)
    ),
    "XXX"
  )
)
</f>
        <v/>
      </c>
      <c r="D882" s="36" t="str">
        <f t="shared" si="3"/>
        <v/>
      </c>
      <c r="E882" s="36" t="str">
        <f t="shared" si="4"/>
        <v/>
      </c>
      <c r="F882" s="37" t="str">
        <f t="shared" si="5"/>
        <v/>
      </c>
      <c r="G882" s="89"/>
      <c r="H882" s="89"/>
      <c r="I882" s="90"/>
      <c r="J882" s="40" t="str">
        <f t="shared" si="16"/>
        <v> </v>
      </c>
      <c r="K882" s="91"/>
      <c r="L882" s="55"/>
      <c r="M882" s="55"/>
      <c r="N882" s="91"/>
      <c r="O882" s="43" t="str">
        <f>IFERROR(__xludf.DUMMYFUNCTION("IF(N882="""","""",IFERROR(
  N882 + VALUE(REGEXEXTRACT(P882, ""(\d+)\s+Days"")),
  """"
)
)"),"")</f>
        <v/>
      </c>
      <c r="P882" s="43" t="str">
        <f t="array" ref="P882">IFERROR(
  INDEX(
    INDEX('{INDEX} Tour Packages'!$A:$ZZ, , MATCH(P$3, '{INDEX} Tour Packages'!$4:$4, 0)),
    MATCH(M882, INDEX('{INDEX} Tour Packages'!$A:$ZZ,0, MATCH("Tour Package Name", '{INDEX} Tour Packages'!$4:$4, 0)), 0)
  ),
"")
</f>
        <v/>
      </c>
      <c r="Q882" s="44" t="str">
        <f t="shared" si="7"/>
        <v/>
      </c>
      <c r="R882" s="44" t="str">
        <f>IFERROR(__xludf.DUMMYFUNCTION("IF(OR(ISBLANK(K882), ISBLANK(N882)), """", 
  LET(
    resDate, K882,
    tourDate, N882,
    monthCount, MAX(0, DATEDIF(resDate, tourDate - 3, ""M"") + 1),
    secondDates, ARRAYFORMULA(DATE(YEAR(resDate), MONTH(resDate) + SEQUENCE(monthCount), 2)),
    "&amp;"validDates, FILTER(secondDates, (secondDates &gt; resDate + 2) * (secondDates &lt;= tourDate - 3)),
    IF(ISERROR(validDates), 0, COUNTA(validDates))
  )
)
"),"")</f>
        <v/>
      </c>
      <c r="S882" s="44" t="str">
        <f t="shared" si="8"/>
        <v/>
      </c>
      <c r="T882" s="45" t="str">
        <f t="array" ref="T882">IF(ISBLANK(BO882),IFERROR(
  INDEX(
    INDEX('{INDEX} Payment Terms'!$A:$G, , MATCH(T$3, '{INDEX} Payment Terms'!$4:$4, 0)),
    MATCH(Q882, INDEX('{INDEX} Payment Terms'!$A:$G,0, MATCH("Payment Condition", '{INDEX} Payment Terms'!$4:$4, 0)), 0)
  ),
""),"Cancelled")
</f>
        <v/>
      </c>
      <c r="U882" s="46" t="b">
        <v>0</v>
      </c>
      <c r="V882" s="47" t="str">
        <f>IFERROR(__xludf.DUMMYFUNCTION("IF(OR(L882=""Duo Booking"", L882=""Group Booking""),
IF(U882=FALSE,"""",
    LET(
      bookingType, L882,
      tour, M882,
      mainFirst, H882,
      mainLast, I882,
      mainEmail, G882,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$L$4:L882, bookingType,
          $M$4:M882, tour,
          $H$4:H882, mainFirst,
          $I$4:I882, mainLast,
          $G$4:G882, mainEmail
        ),
        ""000""
      ),
  "&amp;"    baseID &amp; ""-"" &amp; memberNumber
    )
  ),
  """"
)
"),"")</f>
        <v/>
      </c>
      <c r="W882" s="48"/>
      <c r="X882" s="85" t="b">
        <v>0</v>
      </c>
      <c r="Y882" s="85" t="b">
        <v>0</v>
      </c>
      <c r="Z882" s="85" t="b">
        <v>0</v>
      </c>
      <c r="AA882" s="50"/>
      <c r="AB882" s="51"/>
      <c r="AC882" s="85" t="b">
        <v>0</v>
      </c>
      <c r="AD882" s="92"/>
      <c r="AE882" s="88"/>
      <c r="AF882" s="36" t="str">
        <f t="array" ref="AF882">IF(M882="","",INDEX(
      '{INDEX} Tour Packages'!$A:$ZP,
      MATCH($M882, '{INDEX} Tour Packages'!$A:$A, 0),
      MATCH(AF$3, '{INDEX} Tour Packages'!$4:$4, 0)
    ))</f>
        <v/>
      </c>
      <c r="AG882" s="36" t="str">
        <f t="array" ref="AG882">IF(M882="","",INDEX(
      '{INDEX} Tour Packages'!$A:$ZP,
      MATCH($M882, '{INDEX} Tour Packages'!$A:$A, 0),
      MATCH(AG$3, '{INDEX} Tour Packages'!$4:$4, 0)
    ))</f>
        <v/>
      </c>
      <c r="AH882" s="36" t="str">
        <f t="array" ref="AH882">IF(M882="","",INDEX(
      '{INDEX} Tour Packages'!$A:$ZP,
      MATCH($M882, '{INDEX} Tour Packages'!$A:$A, 0),
      MATCH(AH$3, '{INDEX} Tour Packages'!$4:$4, 0)
    ))</f>
        <v/>
      </c>
      <c r="AI882" s="54" t="str">
        <f t="shared" si="9"/>
        <v/>
      </c>
      <c r="AJ882" s="42"/>
      <c r="AK882" s="55"/>
      <c r="AL882" s="46" t="b">
        <v>0</v>
      </c>
      <c r="AM882" s="56"/>
      <c r="AN882" s="57" t="str">
        <f t="shared" si="10"/>
        <v/>
      </c>
      <c r="AO882" s="58" t="str">
        <f t="shared" si="11"/>
        <v/>
      </c>
      <c r="AP882" s="59"/>
      <c r="AQ882" s="60"/>
      <c r="AR882" s="61"/>
      <c r="AS882" s="61"/>
      <c r="AT882" s="61" t="str">
        <f>IFERROR(__xludf.DUMMYFUNCTION("IF( 
  OR($AJ882=""Full Payment"", ISBLANK($K882)),
  """",
  IF(
    OR(
      Q882=""Standard Booking, P1"",
      Q882=""Standard Booking, P2"",
      Q882=""Standard Booking, P3"",
      Q882=""Standard Booking, P4""
    ),
    LET(
      resDate,   $"&amp;"K882,
      tourDate,  $N882,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2" s="62" t="str">
        <f t="shared" si="12"/>
        <v/>
      </c>
      <c r="AV882" s="63"/>
      <c r="AW882" s="64"/>
      <c r="AX882" s="64"/>
      <c r="AY882" s="64"/>
      <c r="AZ882" s="64" t="str">
        <f>IFERROR(__xludf.DUMMYFUNCTION("IF(
  OR($AJ882=""Full Payment"",$AJ882=""P1"", ISBLANK($K882)),
  """",
  IF(
    OR(
      $Q882=""Standard Booking, P2"",
      $Q882=""Standard Booking, P3"",
      $Q882=""Standard Booking, P4""
    ),
    LET(
      resDate,   $K882,
      tourDate,"&amp;"  $N882,
      monthCount, DATEDIF(resDate, tourDate, ""M"") + 1,
      secondDates, ARRAYFORMULA(
        DATE(
          YEAR(resDate),
          MONTH(resDate) + SEQUENCE(monthCount),
          2
        )
      ),
      validDates, FILTER(
        sec"&amp;"ondDates,
        (secondDates &gt; resDate + 2) *
        (secondDates &lt;= tourDate - 3)
      ),
      IF(
        OR($AJ882=""P2"", $AJ882=""P3"", $AJ882=""P4""),
        IF(
          COUNTA(validDates) &lt; 2,
          """",
          TEXT(INDEX(validDates"&amp;", 2), ""mmm d, yyyy"")
        ),
        IF(
          COUNTA(validDates) &lt; 2,
          """",
          TEXTJOIN("", "", TRUE,
            TEXT(INDEX(validDates, 1), ""mmm d, yyyy""),
            TEXT(INDEX(validDates, 2), ""mmm d, yyyy"")
          )
 "&amp;"       )
      )
    ),
    """"
  )
)
"),"")</f>
        <v/>
      </c>
      <c r="BA882" s="65" t="str">
        <f t="shared" si="13"/>
        <v/>
      </c>
      <c r="BB882" s="63"/>
      <c r="BC882" s="64"/>
      <c r="BD882" s="64"/>
      <c r="BE882" s="64"/>
      <c r="BF882" s="64" t="str">
        <f>IFERROR(__xludf.DUMMYFUNCTION("IF(
  OR($AJ882=""Full Payment"",$AJ882=""P1"", $AJ882=""P2""),
  """",
  IF(
    AND(
      NOT(ISBLANK($K882)),
      OR(
        Q882=""Standard Booking, P3"",
        Q882=""Standard Booking, P4""
      )
    ),
    LET(
      resDate,   $K882,
      "&amp;"tourDate,  $N882,
      monthCount, DATEDIF(resDate, tourDate, ""M"") + 1,
      secondDates, ARRAYFORMULA(
        DATE(
          YEAR(resDate),
          MONTH(resDate) + SEQUENCE(monthCount),
          2
        )
      ),
      validDates, FILTER(
  "&amp;"      secondDates,
        (secondDates &gt; resDate + 2) *
        (secondDates &lt;= tourDate - 3)
      ),
      IF(
        $AJ882=""P4"",
        IF(
          COUNTA(validDates) &lt; 3,
          """",
          TEXT(INDEX(validDates, 3), ""mmm d, yyyy"")
  "&amp;"      ),
        IF(
          $AJ882=""P3"",
          IF(
            COUNTA(validDates) &lt; 3,
            """",
            TEXT(INDEX(validDates, 3), ""mmm d, yyyy"")
          ),
          IF(
            COUNTA(validDates) &lt; 3,
            """",
    "&amp;"        TEXTJOIN("", "", TRUE,
              TEXT(INDEX(validDates, 1), ""mmm d, yyyy""),
              TEXT(INDEX(validDates, 2), ""mmm d, yyyy""),
              TEXT(INDEX(validDates, 3), ""mmm d, yyyy"")
            )
          )
        )
      )
    "&amp;"),
    """"
  )
)
"),"")</f>
        <v/>
      </c>
      <c r="BG882" s="65" t="str">
        <f t="shared" si="14"/>
        <v/>
      </c>
      <c r="BH882" s="63"/>
      <c r="BI882" s="64"/>
      <c r="BJ882" s="64"/>
      <c r="BK882" s="64"/>
      <c r="BL882" s="64" t="str">
        <f>IFERROR(__xludf.DUMMYFUNCTION("IF(
  OR($AJ882=""Full Payment"",$AJ882=""P1"",$AJ882=""P2"",$AJ882=""P3""),
  """",
  IF(
    AND(
      NOT(ISBLANK($K882)),
      $Q882=""Standard Booking, P4""
    ),
    LET(
      resDate,   $K882,
      tourDate,  $N882,
      monthCount, DATEDIF(r"&amp;"esDate, tourDate, ""M"") + 1,
      secondDates, ARRAYFORMULA(
        DATE(
          YEAR(resDate),
          MONTH(resDate) + SEQUENCE(monthCount),
          2
        )
      ),
      validDates, FILTER(
        secondDates,
        (secondDates &gt; res"&amp;"Date + 2) *
        (secondDates &lt;= tourDate - 3)
      ),
      IF(
        $AJ882=""P4"",
        IF(
          COUNTA(validDates) &lt; 4,
          """",
          TEXT(
            INDEX(validDates, 4),
            ""mmm d, yyyy""
          )
        ),
"&amp;"        IF(
          COUNTA(validDates) &lt; 4,
          """",
          TEXTJOIN(
            "", "", TRUE,
            TEXT(INDEX(validDates, 1), ""mmm d, yyyy""),
            TEXT(INDEX(validDates, 2), ""mmm d, yyyy""),
            TEXT(INDEX(validDates"&amp;", 3), ""mmm d, yyyy""),
            TEXT(INDEX(validDates, 4), ""mmm d, yyyy"")
          )
        )
      )
    ),
    """"
  )
)
"),"")</f>
        <v/>
      </c>
      <c r="BM882" s="65" t="str">
        <f t="shared" si="15"/>
        <v/>
      </c>
      <c r="BN882" s="66"/>
      <c r="BO882" s="67"/>
      <c r="BP882" s="49" t="b">
        <v>0</v>
      </c>
      <c r="BQ882" s="49" t="b">
        <v>0</v>
      </c>
      <c r="BR882" s="68"/>
      <c r="BS882" s="69"/>
      <c r="BT882" s="70" t="b">
        <v>0</v>
      </c>
      <c r="BU882" s="71"/>
      <c r="BV882" s="72"/>
      <c r="BW882" s="86" t="b">
        <v>0</v>
      </c>
      <c r="BX882" s="87"/>
    </row>
    <row r="883">
      <c r="A883" s="35" t="str">
        <f t="shared" si="1"/>
        <v/>
      </c>
      <c r="B883" s="36" t="str">
        <f t="shared" si="2"/>
        <v/>
      </c>
      <c r="C883" s="36" t="str">
        <f t="array" ref="C883">IF(
  M883="",
  "",
  IFERROR(
    INDEX(
      '{INDEX} Tour Packages'!$A:$ZZ,
      MATCH(
        M883,
        INDEX(
          '{INDEX} Tour Packages'!$A:$ZZ,
          ,
          MATCH("Tour Package Name", '{INDEX} Tour Packages'!$4:$4, 0)
        ),
        0
      ),
      MATCH("Tour Code", '{INDEX} Tour Packages'!$4:$4, 0)
    ),
    "XXX"
  )
)
</f>
        <v/>
      </c>
      <c r="D883" s="36" t="str">
        <f t="shared" si="3"/>
        <v/>
      </c>
      <c r="E883" s="36" t="str">
        <f t="shared" si="4"/>
        <v/>
      </c>
      <c r="F883" s="37" t="str">
        <f t="shared" si="5"/>
        <v/>
      </c>
      <c r="G883" s="89"/>
      <c r="H883" s="89"/>
      <c r="I883" s="90"/>
      <c r="J883" s="40" t="str">
        <f t="shared" si="16"/>
        <v> </v>
      </c>
      <c r="K883" s="91"/>
      <c r="L883" s="55"/>
      <c r="M883" s="55"/>
      <c r="N883" s="91"/>
      <c r="O883" s="43" t="str">
        <f>IFERROR(__xludf.DUMMYFUNCTION("IF(N883="""","""",IFERROR(
  N883 + VALUE(REGEXEXTRACT(P883, ""(\d+)\s+Days"")),
  """"
)
)"),"")</f>
        <v/>
      </c>
      <c r="P883" s="43" t="str">
        <f t="array" ref="P883">IFERROR(
  INDEX(
    INDEX('{INDEX} Tour Packages'!$A:$ZZ, , MATCH(P$3, '{INDEX} Tour Packages'!$4:$4, 0)),
    MATCH(M883, INDEX('{INDEX} Tour Packages'!$A:$ZZ,0, MATCH("Tour Package Name", '{INDEX} Tour Packages'!$4:$4, 0)), 0)
  ),
"")
</f>
        <v/>
      </c>
      <c r="Q883" s="44" t="str">
        <f t="shared" si="7"/>
        <v/>
      </c>
      <c r="R883" s="44" t="str">
        <f>IFERROR(__xludf.DUMMYFUNCTION("IF(OR(ISBLANK(K883), ISBLANK(N883)), """", 
  LET(
    resDate, K883,
    tourDate, N883,
    monthCount, MAX(0, DATEDIF(resDate, tourDate - 3, ""M"") + 1),
    secondDates, ARRAYFORMULA(DATE(YEAR(resDate), MONTH(resDate) + SEQUENCE(monthCount), 2)),
    "&amp;"validDates, FILTER(secondDates, (secondDates &gt; resDate + 2) * (secondDates &lt;= tourDate - 3)),
    IF(ISERROR(validDates), 0, COUNTA(validDates))
  )
)
"),"")</f>
        <v/>
      </c>
      <c r="S883" s="44" t="str">
        <f t="shared" si="8"/>
        <v/>
      </c>
      <c r="T883" s="45" t="str">
        <f t="array" ref="T883">IF(ISBLANK(BO883),IFERROR(
  INDEX(
    INDEX('{INDEX} Payment Terms'!$A:$G, , MATCH(T$3, '{INDEX} Payment Terms'!$4:$4, 0)),
    MATCH(Q883, INDEX('{INDEX} Payment Terms'!$A:$G,0, MATCH("Payment Condition", '{INDEX} Payment Terms'!$4:$4, 0)), 0)
  ),
""),"Cancelled")
</f>
        <v/>
      </c>
      <c r="U883" s="46" t="b">
        <v>0</v>
      </c>
      <c r="V883" s="47" t="str">
        <f>IFERROR(__xludf.DUMMYFUNCTION("IF(OR(L883=""Duo Booking"", L883=""Group Booking""),
IF(U883=FALSE,"""",
    LET(
      bookingType, L883,
      tour, M883,
      mainFirst, H883,
      mainLast, I883,
      mainEmail, G883,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$L$4:L883, bookingType,
          $M$4:M883, tour,
          $H$4:H883, mainFirst,
          $I$4:I883, mainLast,
          $G$4:G883, mainEmail
        ),
        ""000""
      ),
  "&amp;"    baseID &amp; ""-"" &amp; memberNumber
    )
  ),
  """"
)
"),"")</f>
        <v/>
      </c>
      <c r="W883" s="48"/>
      <c r="X883" s="85" t="b">
        <v>0</v>
      </c>
      <c r="Y883" s="85" t="b">
        <v>0</v>
      </c>
      <c r="Z883" s="85" t="b">
        <v>0</v>
      </c>
      <c r="AA883" s="50"/>
      <c r="AB883" s="51"/>
      <c r="AC883" s="85" t="b">
        <v>0</v>
      </c>
      <c r="AD883" s="92"/>
      <c r="AE883" s="88"/>
      <c r="AF883" s="36" t="str">
        <f t="array" ref="AF883">IF(M883="","",INDEX(
      '{INDEX} Tour Packages'!$A:$ZP,
      MATCH($M883, '{INDEX} Tour Packages'!$A:$A, 0),
      MATCH(AF$3, '{INDEX} Tour Packages'!$4:$4, 0)
    ))</f>
        <v/>
      </c>
      <c r="AG883" s="36" t="str">
        <f t="array" ref="AG883">IF(M883="","",INDEX(
      '{INDEX} Tour Packages'!$A:$ZP,
      MATCH($M883, '{INDEX} Tour Packages'!$A:$A, 0),
      MATCH(AG$3, '{INDEX} Tour Packages'!$4:$4, 0)
    ))</f>
        <v/>
      </c>
      <c r="AH883" s="36" t="str">
        <f t="array" ref="AH883">IF(M883="","",INDEX(
      '{INDEX} Tour Packages'!$A:$ZP,
      MATCH($M883, '{INDEX} Tour Packages'!$A:$A, 0),
      MATCH(AH$3, '{INDEX} Tour Packages'!$4:$4, 0)
    ))</f>
        <v/>
      </c>
      <c r="AI883" s="54" t="str">
        <f t="shared" si="9"/>
        <v/>
      </c>
      <c r="AJ883" s="42"/>
      <c r="AK883" s="55"/>
      <c r="AL883" s="46" t="b">
        <v>0</v>
      </c>
      <c r="AM883" s="56"/>
      <c r="AN883" s="57" t="str">
        <f t="shared" si="10"/>
        <v/>
      </c>
      <c r="AO883" s="58" t="str">
        <f t="shared" si="11"/>
        <v/>
      </c>
      <c r="AP883" s="59"/>
      <c r="AQ883" s="60"/>
      <c r="AR883" s="61"/>
      <c r="AS883" s="61"/>
      <c r="AT883" s="61" t="str">
        <f>IFERROR(__xludf.DUMMYFUNCTION("IF( 
  OR($AJ883=""Full Payment"", ISBLANK($K883)),
  """",
  IF(
    OR(
      Q883=""Standard Booking, P1"",
      Q883=""Standard Booking, P2"",
      Q883=""Standard Booking, P3"",
      Q883=""Standard Booking, P4""
    ),
    LET(
      resDate,   $"&amp;"K883,
      tourDate,  $N883,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3" s="62" t="str">
        <f t="shared" si="12"/>
        <v/>
      </c>
      <c r="AV883" s="63"/>
      <c r="AW883" s="64"/>
      <c r="AX883" s="64"/>
      <c r="AY883" s="64"/>
      <c r="AZ883" s="64" t="str">
        <f>IFERROR(__xludf.DUMMYFUNCTION("IF(
  OR($AJ883=""Full Payment"",$AJ883=""P1"", ISBLANK($K883)),
  """",
  IF(
    OR(
      $Q883=""Standard Booking, P2"",
      $Q883=""Standard Booking, P3"",
      $Q883=""Standard Booking, P4""
    ),
    LET(
      resDate,   $K883,
      tourDate,"&amp;"  $N883,
      monthCount, DATEDIF(resDate, tourDate, ""M"") + 1,
      secondDates, ARRAYFORMULA(
        DATE(
          YEAR(resDate),
          MONTH(resDate) + SEQUENCE(monthCount),
          2
        )
      ),
      validDates, FILTER(
        sec"&amp;"ondDates,
        (secondDates &gt; resDate + 2) *
        (secondDates &lt;= tourDate - 3)
      ),
      IF(
        OR($AJ883=""P2"", $AJ883=""P3"", $AJ883=""P4""),
        IF(
          COUNTA(validDates) &lt; 2,
          """",
          TEXT(INDEX(validDates"&amp;", 2), ""mmm d, yyyy"")
        ),
        IF(
          COUNTA(validDates) &lt; 2,
          """",
          TEXTJOIN("", "", TRUE,
            TEXT(INDEX(validDates, 1), ""mmm d, yyyy""),
            TEXT(INDEX(validDates, 2), ""mmm d, yyyy"")
          )
 "&amp;"       )
      )
    ),
    """"
  )
)
"),"")</f>
        <v/>
      </c>
      <c r="BA883" s="65" t="str">
        <f t="shared" si="13"/>
        <v/>
      </c>
      <c r="BB883" s="63"/>
      <c r="BC883" s="64"/>
      <c r="BD883" s="64"/>
      <c r="BE883" s="64"/>
      <c r="BF883" s="64" t="str">
        <f>IFERROR(__xludf.DUMMYFUNCTION("IF(
  OR($AJ883=""Full Payment"",$AJ883=""P1"", $AJ883=""P2""),
  """",
  IF(
    AND(
      NOT(ISBLANK($K883)),
      OR(
        Q883=""Standard Booking, P3"",
        Q883=""Standard Booking, P4""
      )
    ),
    LET(
      resDate,   $K883,
      "&amp;"tourDate,  $N883,
      monthCount, DATEDIF(resDate, tourDate, ""M"") + 1,
      secondDates, ARRAYFORMULA(
        DATE(
          YEAR(resDate),
          MONTH(resDate) + SEQUENCE(monthCount),
          2
        )
      ),
      validDates, FILTER(
  "&amp;"      secondDates,
        (secondDates &gt; resDate + 2) *
        (secondDates &lt;= tourDate - 3)
      ),
      IF(
        $AJ883=""P4"",
        IF(
          COUNTA(validDates) &lt; 3,
          """",
          TEXT(INDEX(validDates, 3), ""mmm d, yyyy"")
  "&amp;"      ),
        IF(
          $AJ883=""P3"",
          IF(
            COUNTA(validDates) &lt; 3,
            """",
            TEXT(INDEX(validDates, 3), ""mmm d, yyyy"")
          ),
          IF(
            COUNTA(validDates) &lt; 3,
            """",
    "&amp;"        TEXTJOIN("", "", TRUE,
              TEXT(INDEX(validDates, 1), ""mmm d, yyyy""),
              TEXT(INDEX(validDates, 2), ""mmm d, yyyy""),
              TEXT(INDEX(validDates, 3), ""mmm d, yyyy"")
            )
          )
        )
      )
    "&amp;"),
    """"
  )
)
"),"")</f>
        <v/>
      </c>
      <c r="BG883" s="65" t="str">
        <f t="shared" si="14"/>
        <v/>
      </c>
      <c r="BH883" s="63"/>
      <c r="BI883" s="64"/>
      <c r="BJ883" s="64"/>
      <c r="BK883" s="64"/>
      <c r="BL883" s="64" t="str">
        <f>IFERROR(__xludf.DUMMYFUNCTION("IF(
  OR($AJ883=""Full Payment"",$AJ883=""P1"",$AJ883=""P2"",$AJ883=""P3""),
  """",
  IF(
    AND(
      NOT(ISBLANK($K883)),
      $Q883=""Standard Booking, P4""
    ),
    LET(
      resDate,   $K883,
      tourDate,  $N883,
      monthCount, DATEDIF(r"&amp;"esDate, tourDate, ""M"") + 1,
      secondDates, ARRAYFORMULA(
        DATE(
          YEAR(resDate),
          MONTH(resDate) + SEQUENCE(monthCount),
          2
        )
      ),
      validDates, FILTER(
        secondDates,
        (secondDates &gt; res"&amp;"Date + 2) *
        (secondDates &lt;= tourDate - 3)
      ),
      IF(
        $AJ883=""P4"",
        IF(
          COUNTA(validDates) &lt; 4,
          """",
          TEXT(
            INDEX(validDates, 4),
            ""mmm d, yyyy""
          )
        ),
"&amp;"        IF(
          COUNTA(validDates) &lt; 4,
          """",
          TEXTJOIN(
            "", "", TRUE,
            TEXT(INDEX(validDates, 1), ""mmm d, yyyy""),
            TEXT(INDEX(validDates, 2), ""mmm d, yyyy""),
            TEXT(INDEX(validDates"&amp;", 3), ""mmm d, yyyy""),
            TEXT(INDEX(validDates, 4), ""mmm d, yyyy"")
          )
        )
      )
    ),
    """"
  )
)
"),"")</f>
        <v/>
      </c>
      <c r="BM883" s="65" t="str">
        <f t="shared" si="15"/>
        <v/>
      </c>
      <c r="BN883" s="66"/>
      <c r="BO883" s="67"/>
      <c r="BP883" s="49" t="b">
        <v>0</v>
      </c>
      <c r="BQ883" s="49" t="b">
        <v>0</v>
      </c>
      <c r="BR883" s="68"/>
      <c r="BS883" s="69"/>
      <c r="BT883" s="70" t="b">
        <v>0</v>
      </c>
      <c r="BU883" s="71"/>
      <c r="BV883" s="72"/>
      <c r="BW883" s="86" t="b">
        <v>0</v>
      </c>
      <c r="BX883" s="87"/>
    </row>
    <row r="884">
      <c r="A884" s="35" t="str">
        <f t="shared" si="1"/>
        <v/>
      </c>
      <c r="B884" s="36" t="str">
        <f t="shared" si="2"/>
        <v/>
      </c>
      <c r="C884" s="36" t="str">
        <f t="array" ref="C884">IF(
  M884="",
  "",
  IFERROR(
    INDEX(
      '{INDEX} Tour Packages'!$A:$ZZ,
      MATCH(
        M884,
        INDEX(
          '{INDEX} Tour Packages'!$A:$ZZ,
          ,
          MATCH("Tour Package Name", '{INDEX} Tour Packages'!$4:$4, 0)
        ),
        0
      ),
      MATCH("Tour Code", '{INDEX} Tour Packages'!$4:$4, 0)
    ),
    "XXX"
  )
)
</f>
        <v/>
      </c>
      <c r="D884" s="36" t="str">
        <f t="shared" si="3"/>
        <v/>
      </c>
      <c r="E884" s="36" t="str">
        <f t="shared" si="4"/>
        <v/>
      </c>
      <c r="F884" s="37" t="str">
        <f t="shared" si="5"/>
        <v/>
      </c>
      <c r="G884" s="89"/>
      <c r="H884" s="89"/>
      <c r="I884" s="90"/>
      <c r="J884" s="40" t="str">
        <f t="shared" si="16"/>
        <v> </v>
      </c>
      <c r="K884" s="91"/>
      <c r="L884" s="55"/>
      <c r="M884" s="55"/>
      <c r="N884" s="91"/>
      <c r="O884" s="43" t="str">
        <f>IFERROR(__xludf.DUMMYFUNCTION("IF(N884="""","""",IFERROR(
  N884 + VALUE(REGEXEXTRACT(P884, ""(\d+)\s+Days"")),
  """"
)
)"),"")</f>
        <v/>
      </c>
      <c r="P884" s="43" t="str">
        <f t="array" ref="P884">IFERROR(
  INDEX(
    INDEX('{INDEX} Tour Packages'!$A:$ZZ, , MATCH(P$3, '{INDEX} Tour Packages'!$4:$4, 0)),
    MATCH(M884, INDEX('{INDEX} Tour Packages'!$A:$ZZ,0, MATCH("Tour Package Name", '{INDEX} Tour Packages'!$4:$4, 0)), 0)
  ),
"")
</f>
        <v/>
      </c>
      <c r="Q884" s="44" t="str">
        <f t="shared" si="7"/>
        <v/>
      </c>
      <c r="R884" s="44" t="str">
        <f>IFERROR(__xludf.DUMMYFUNCTION("IF(OR(ISBLANK(K884), ISBLANK(N884)), """", 
  LET(
    resDate, K884,
    tourDate, N884,
    monthCount, MAX(0, DATEDIF(resDate, tourDate - 3, ""M"") + 1),
    secondDates, ARRAYFORMULA(DATE(YEAR(resDate), MONTH(resDate) + SEQUENCE(monthCount), 2)),
    "&amp;"validDates, FILTER(secondDates, (secondDates &gt; resDate + 2) * (secondDates &lt;= tourDate - 3)),
    IF(ISERROR(validDates), 0, COUNTA(validDates))
  )
)
"),"")</f>
        <v/>
      </c>
      <c r="S884" s="44" t="str">
        <f t="shared" si="8"/>
        <v/>
      </c>
      <c r="T884" s="45" t="str">
        <f t="array" ref="T884">IF(ISBLANK(BO884),IFERROR(
  INDEX(
    INDEX('{INDEX} Payment Terms'!$A:$G, , MATCH(T$3, '{INDEX} Payment Terms'!$4:$4, 0)),
    MATCH(Q884, INDEX('{INDEX} Payment Terms'!$A:$G,0, MATCH("Payment Condition", '{INDEX} Payment Terms'!$4:$4, 0)), 0)
  ),
""),"Cancelled")
</f>
        <v/>
      </c>
      <c r="U884" s="46" t="b">
        <v>0</v>
      </c>
      <c r="V884" s="47" t="str">
        <f>IFERROR(__xludf.DUMMYFUNCTION("IF(OR(L884=""Duo Booking"", L884=""Group Booking""),
IF(U884=FALSE,"""",
    LET(
      bookingType, L884,
      tour, M884,
      mainFirst, H884,
      mainLast, I884,
      mainEmail, G884,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$L$4:L884, bookingType,
          $M$4:M884, tour,
          $H$4:H884, mainFirst,
          $I$4:I884, mainLast,
          $G$4:G884, mainEmail
        ),
        ""000""
      ),
  "&amp;"    baseID &amp; ""-"" &amp; memberNumber
    )
  ),
  """"
)
"),"")</f>
        <v/>
      </c>
      <c r="W884" s="48"/>
      <c r="X884" s="85" t="b">
        <v>0</v>
      </c>
      <c r="Y884" s="85" t="b">
        <v>0</v>
      </c>
      <c r="Z884" s="85" t="b">
        <v>0</v>
      </c>
      <c r="AA884" s="50"/>
      <c r="AB884" s="51"/>
      <c r="AC884" s="85" t="b">
        <v>0</v>
      </c>
      <c r="AD884" s="92"/>
      <c r="AE884" s="88"/>
      <c r="AF884" s="36" t="str">
        <f t="array" ref="AF884">IF(M884="","",INDEX(
      '{INDEX} Tour Packages'!$A:$ZP,
      MATCH($M884, '{INDEX} Tour Packages'!$A:$A, 0),
      MATCH(AF$3, '{INDEX} Tour Packages'!$4:$4, 0)
    ))</f>
        <v/>
      </c>
      <c r="AG884" s="36" t="str">
        <f t="array" ref="AG884">IF(M884="","",INDEX(
      '{INDEX} Tour Packages'!$A:$ZP,
      MATCH($M884, '{INDEX} Tour Packages'!$A:$A, 0),
      MATCH(AG$3, '{INDEX} Tour Packages'!$4:$4, 0)
    ))</f>
        <v/>
      </c>
      <c r="AH884" s="36" t="str">
        <f t="array" ref="AH884">IF(M884="","",INDEX(
      '{INDEX} Tour Packages'!$A:$ZP,
      MATCH($M884, '{INDEX} Tour Packages'!$A:$A, 0),
      MATCH(AH$3, '{INDEX} Tour Packages'!$4:$4, 0)
    ))</f>
        <v/>
      </c>
      <c r="AI884" s="54" t="str">
        <f t="shared" si="9"/>
        <v/>
      </c>
      <c r="AJ884" s="42"/>
      <c r="AK884" s="55"/>
      <c r="AL884" s="46" t="b">
        <v>0</v>
      </c>
      <c r="AM884" s="56"/>
      <c r="AN884" s="57" t="str">
        <f t="shared" si="10"/>
        <v/>
      </c>
      <c r="AO884" s="58" t="str">
        <f t="shared" si="11"/>
        <v/>
      </c>
      <c r="AP884" s="59"/>
      <c r="AQ884" s="60"/>
      <c r="AR884" s="61"/>
      <c r="AS884" s="61"/>
      <c r="AT884" s="61" t="str">
        <f>IFERROR(__xludf.DUMMYFUNCTION("IF( 
  OR($AJ884=""Full Payment"", ISBLANK($K884)),
  """",
  IF(
    OR(
      Q884=""Standard Booking, P1"",
      Q884=""Standard Booking, P2"",
      Q884=""Standard Booking, P3"",
      Q884=""Standard Booking, P4""
    ),
    LET(
      resDate,   $"&amp;"K884,
      tourDate,  $N884,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4" s="62" t="str">
        <f t="shared" si="12"/>
        <v/>
      </c>
      <c r="AV884" s="63"/>
      <c r="AW884" s="64"/>
      <c r="AX884" s="64"/>
      <c r="AY884" s="64"/>
      <c r="AZ884" s="64" t="str">
        <f>IFERROR(__xludf.DUMMYFUNCTION("IF(
  OR($AJ884=""Full Payment"",$AJ884=""P1"", ISBLANK($K884)),
  """",
  IF(
    OR(
      $Q884=""Standard Booking, P2"",
      $Q884=""Standard Booking, P3"",
      $Q884=""Standard Booking, P4""
    ),
    LET(
      resDate,   $K884,
      tourDate,"&amp;"  $N884,
      monthCount, DATEDIF(resDate, tourDate, ""M"") + 1,
      secondDates, ARRAYFORMULA(
        DATE(
          YEAR(resDate),
          MONTH(resDate) + SEQUENCE(monthCount),
          2
        )
      ),
      validDates, FILTER(
        sec"&amp;"ondDates,
        (secondDates &gt; resDate + 2) *
        (secondDates &lt;= tourDate - 3)
      ),
      IF(
        OR($AJ884=""P2"", $AJ884=""P3"", $AJ884=""P4""),
        IF(
          COUNTA(validDates) &lt; 2,
          """",
          TEXT(INDEX(validDates"&amp;", 2), ""mmm d, yyyy"")
        ),
        IF(
          COUNTA(validDates) &lt; 2,
          """",
          TEXTJOIN("", "", TRUE,
            TEXT(INDEX(validDates, 1), ""mmm d, yyyy""),
            TEXT(INDEX(validDates, 2), ""mmm d, yyyy"")
          )
 "&amp;"       )
      )
    ),
    """"
  )
)
"),"")</f>
        <v/>
      </c>
      <c r="BA884" s="65" t="str">
        <f t="shared" si="13"/>
        <v/>
      </c>
      <c r="BB884" s="63"/>
      <c r="BC884" s="64"/>
      <c r="BD884" s="64"/>
      <c r="BE884" s="64"/>
      <c r="BF884" s="64" t="str">
        <f>IFERROR(__xludf.DUMMYFUNCTION("IF(
  OR($AJ884=""Full Payment"",$AJ884=""P1"", $AJ884=""P2""),
  """",
  IF(
    AND(
      NOT(ISBLANK($K884)),
      OR(
        Q884=""Standard Booking, P3"",
        Q884=""Standard Booking, P4""
      )
    ),
    LET(
      resDate,   $K884,
      "&amp;"tourDate,  $N884,
      monthCount, DATEDIF(resDate, tourDate, ""M"") + 1,
      secondDates, ARRAYFORMULA(
        DATE(
          YEAR(resDate),
          MONTH(resDate) + SEQUENCE(monthCount),
          2
        )
      ),
      validDates, FILTER(
  "&amp;"      secondDates,
        (secondDates &gt; resDate + 2) *
        (secondDates &lt;= tourDate - 3)
      ),
      IF(
        $AJ884=""P4"",
        IF(
          COUNTA(validDates) &lt; 3,
          """",
          TEXT(INDEX(validDates, 3), ""mmm d, yyyy"")
  "&amp;"      ),
        IF(
          $AJ884=""P3"",
          IF(
            COUNTA(validDates) &lt; 3,
            """",
            TEXT(INDEX(validDates, 3), ""mmm d, yyyy"")
          ),
          IF(
            COUNTA(validDates) &lt; 3,
            """",
    "&amp;"        TEXTJOIN("", "", TRUE,
              TEXT(INDEX(validDates, 1), ""mmm d, yyyy""),
              TEXT(INDEX(validDates, 2), ""mmm d, yyyy""),
              TEXT(INDEX(validDates, 3), ""mmm d, yyyy"")
            )
          )
        )
      )
    "&amp;"),
    """"
  )
)
"),"")</f>
        <v/>
      </c>
      <c r="BG884" s="65" t="str">
        <f t="shared" si="14"/>
        <v/>
      </c>
      <c r="BH884" s="63"/>
      <c r="BI884" s="64"/>
      <c r="BJ884" s="64"/>
      <c r="BK884" s="64"/>
      <c r="BL884" s="64" t="str">
        <f>IFERROR(__xludf.DUMMYFUNCTION("IF(
  OR($AJ884=""Full Payment"",$AJ884=""P1"",$AJ884=""P2"",$AJ884=""P3""),
  """",
  IF(
    AND(
      NOT(ISBLANK($K884)),
      $Q884=""Standard Booking, P4""
    ),
    LET(
      resDate,   $K884,
      tourDate,  $N884,
      monthCount, DATEDIF(r"&amp;"esDate, tourDate, ""M"") + 1,
      secondDates, ARRAYFORMULA(
        DATE(
          YEAR(resDate),
          MONTH(resDate) + SEQUENCE(monthCount),
          2
        )
      ),
      validDates, FILTER(
        secondDates,
        (secondDates &gt; res"&amp;"Date + 2) *
        (secondDates &lt;= tourDate - 3)
      ),
      IF(
        $AJ884=""P4"",
        IF(
          COUNTA(validDates) &lt; 4,
          """",
          TEXT(
            INDEX(validDates, 4),
            ""mmm d, yyyy""
          )
        ),
"&amp;"        IF(
          COUNTA(validDates) &lt; 4,
          """",
          TEXTJOIN(
            "", "", TRUE,
            TEXT(INDEX(validDates, 1), ""mmm d, yyyy""),
            TEXT(INDEX(validDates, 2), ""mmm d, yyyy""),
            TEXT(INDEX(validDates"&amp;", 3), ""mmm d, yyyy""),
            TEXT(INDEX(validDates, 4), ""mmm d, yyyy"")
          )
        )
      )
    ),
    """"
  )
)
"),"")</f>
        <v/>
      </c>
      <c r="BM884" s="65" t="str">
        <f t="shared" si="15"/>
        <v/>
      </c>
      <c r="BN884" s="66"/>
      <c r="BO884" s="67"/>
      <c r="BP884" s="49" t="b">
        <v>0</v>
      </c>
      <c r="BQ884" s="49" t="b">
        <v>0</v>
      </c>
      <c r="BR884" s="68"/>
      <c r="BS884" s="69"/>
      <c r="BT884" s="70" t="b">
        <v>0</v>
      </c>
      <c r="BU884" s="71"/>
      <c r="BV884" s="72"/>
      <c r="BW884" s="86" t="b">
        <v>0</v>
      </c>
      <c r="BX884" s="87"/>
    </row>
    <row r="885">
      <c r="A885" s="35" t="str">
        <f t="shared" si="1"/>
        <v/>
      </c>
      <c r="B885" s="36" t="str">
        <f t="shared" si="2"/>
        <v/>
      </c>
      <c r="C885" s="36" t="str">
        <f t="array" ref="C885">IF(
  M885="",
  "",
  IFERROR(
    INDEX(
      '{INDEX} Tour Packages'!$A:$ZZ,
      MATCH(
        M885,
        INDEX(
          '{INDEX} Tour Packages'!$A:$ZZ,
          ,
          MATCH("Tour Package Name", '{INDEX} Tour Packages'!$4:$4, 0)
        ),
        0
      ),
      MATCH("Tour Code", '{INDEX} Tour Packages'!$4:$4, 0)
    ),
    "XXX"
  )
)
</f>
        <v/>
      </c>
      <c r="D885" s="36" t="str">
        <f t="shared" si="3"/>
        <v/>
      </c>
      <c r="E885" s="36" t="str">
        <f t="shared" si="4"/>
        <v/>
      </c>
      <c r="F885" s="37" t="str">
        <f t="shared" si="5"/>
        <v/>
      </c>
      <c r="G885" s="89"/>
      <c r="H885" s="89"/>
      <c r="I885" s="90"/>
      <c r="J885" s="40" t="str">
        <f t="shared" si="16"/>
        <v> </v>
      </c>
      <c r="K885" s="91"/>
      <c r="L885" s="55"/>
      <c r="M885" s="55"/>
      <c r="N885" s="91"/>
      <c r="O885" s="43" t="str">
        <f>IFERROR(__xludf.DUMMYFUNCTION("IF(N885="""","""",IFERROR(
  N885 + VALUE(REGEXEXTRACT(P885, ""(\d+)\s+Days"")),
  """"
)
)"),"")</f>
        <v/>
      </c>
      <c r="P885" s="43" t="str">
        <f t="array" ref="P885">IFERROR(
  INDEX(
    INDEX('{INDEX} Tour Packages'!$A:$ZZ, , MATCH(P$3, '{INDEX} Tour Packages'!$4:$4, 0)),
    MATCH(M885, INDEX('{INDEX} Tour Packages'!$A:$ZZ,0, MATCH("Tour Package Name", '{INDEX} Tour Packages'!$4:$4, 0)), 0)
  ),
"")
</f>
        <v/>
      </c>
      <c r="Q885" s="44" t="str">
        <f t="shared" si="7"/>
        <v/>
      </c>
      <c r="R885" s="44" t="str">
        <f>IFERROR(__xludf.DUMMYFUNCTION("IF(OR(ISBLANK(K885), ISBLANK(N885)), """", 
  LET(
    resDate, K885,
    tourDate, N885,
    monthCount, MAX(0, DATEDIF(resDate, tourDate - 3, ""M"") + 1),
    secondDates, ARRAYFORMULA(DATE(YEAR(resDate), MONTH(resDate) + SEQUENCE(monthCount), 2)),
    "&amp;"validDates, FILTER(secondDates, (secondDates &gt; resDate + 2) * (secondDates &lt;= tourDate - 3)),
    IF(ISERROR(validDates), 0, COUNTA(validDates))
  )
)
"),"")</f>
        <v/>
      </c>
      <c r="S885" s="44" t="str">
        <f t="shared" si="8"/>
        <v/>
      </c>
      <c r="T885" s="45" t="str">
        <f t="array" ref="T885">IF(ISBLANK(BO885),IFERROR(
  INDEX(
    INDEX('{INDEX} Payment Terms'!$A:$G, , MATCH(T$3, '{INDEX} Payment Terms'!$4:$4, 0)),
    MATCH(Q885, INDEX('{INDEX} Payment Terms'!$A:$G,0, MATCH("Payment Condition", '{INDEX} Payment Terms'!$4:$4, 0)), 0)
  ),
""),"Cancelled")
</f>
        <v/>
      </c>
      <c r="U885" s="46" t="b">
        <v>0</v>
      </c>
      <c r="V885" s="47" t="str">
        <f>IFERROR(__xludf.DUMMYFUNCTION("IF(OR(L885=""Duo Booking"", L885=""Group Booking""),
IF(U885=FALSE,"""",
    LET(
      bookingType, L885,
      tour, M885,
      mainFirst, H885,
      mainLast, I885,
      mainEmail, G885,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$L$4:L885, bookingType,
          $M$4:M885, tour,
          $H$4:H885, mainFirst,
          $I$4:I885, mainLast,
          $G$4:G885, mainEmail
        ),
        ""000""
      ),
  "&amp;"    baseID &amp; ""-"" &amp; memberNumber
    )
  ),
  """"
)
"),"")</f>
        <v/>
      </c>
      <c r="W885" s="48"/>
      <c r="X885" s="85" t="b">
        <v>0</v>
      </c>
      <c r="Y885" s="85" t="b">
        <v>0</v>
      </c>
      <c r="Z885" s="85" t="b">
        <v>0</v>
      </c>
      <c r="AA885" s="50"/>
      <c r="AB885" s="51"/>
      <c r="AC885" s="85" t="b">
        <v>0</v>
      </c>
      <c r="AD885" s="92"/>
      <c r="AE885" s="88"/>
      <c r="AF885" s="36" t="str">
        <f t="array" ref="AF885">IF(M885="","",INDEX(
      '{INDEX} Tour Packages'!$A:$ZP,
      MATCH($M885, '{INDEX} Tour Packages'!$A:$A, 0),
      MATCH(AF$3, '{INDEX} Tour Packages'!$4:$4, 0)
    ))</f>
        <v/>
      </c>
      <c r="AG885" s="36" t="str">
        <f t="array" ref="AG885">IF(M885="","",INDEX(
      '{INDEX} Tour Packages'!$A:$ZP,
      MATCH($M885, '{INDEX} Tour Packages'!$A:$A, 0),
      MATCH(AG$3, '{INDEX} Tour Packages'!$4:$4, 0)
    ))</f>
        <v/>
      </c>
      <c r="AH885" s="36" t="str">
        <f t="array" ref="AH885">IF(M885="","",INDEX(
      '{INDEX} Tour Packages'!$A:$ZP,
      MATCH($M885, '{INDEX} Tour Packages'!$A:$A, 0),
      MATCH(AH$3, '{INDEX} Tour Packages'!$4:$4, 0)
    ))</f>
        <v/>
      </c>
      <c r="AI885" s="54" t="str">
        <f t="shared" si="9"/>
        <v/>
      </c>
      <c r="AJ885" s="42"/>
      <c r="AK885" s="55"/>
      <c r="AL885" s="46" t="b">
        <v>0</v>
      </c>
      <c r="AM885" s="56"/>
      <c r="AN885" s="57" t="str">
        <f t="shared" si="10"/>
        <v/>
      </c>
      <c r="AO885" s="58" t="str">
        <f t="shared" si="11"/>
        <v/>
      </c>
      <c r="AP885" s="59"/>
      <c r="AQ885" s="60"/>
      <c r="AR885" s="61"/>
      <c r="AS885" s="61"/>
      <c r="AT885" s="61" t="str">
        <f>IFERROR(__xludf.DUMMYFUNCTION("IF( 
  OR($AJ885=""Full Payment"", ISBLANK($K885)),
  """",
  IF(
    OR(
      Q885=""Standard Booking, P1"",
      Q885=""Standard Booking, P2"",
      Q885=""Standard Booking, P3"",
      Q885=""Standard Booking, P4""
    ),
    LET(
      resDate,   $"&amp;"K885,
      tourDate,  $N885,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5" s="62" t="str">
        <f t="shared" si="12"/>
        <v/>
      </c>
      <c r="AV885" s="63"/>
      <c r="AW885" s="64"/>
      <c r="AX885" s="64"/>
      <c r="AY885" s="64"/>
      <c r="AZ885" s="64" t="str">
        <f>IFERROR(__xludf.DUMMYFUNCTION("IF(
  OR($AJ885=""Full Payment"",$AJ885=""P1"", ISBLANK($K885)),
  """",
  IF(
    OR(
      $Q885=""Standard Booking, P2"",
      $Q885=""Standard Booking, P3"",
      $Q885=""Standard Booking, P4""
    ),
    LET(
      resDate,   $K885,
      tourDate,"&amp;"  $N885,
      monthCount, DATEDIF(resDate, tourDate, ""M"") + 1,
      secondDates, ARRAYFORMULA(
        DATE(
          YEAR(resDate),
          MONTH(resDate) + SEQUENCE(monthCount),
          2
        )
      ),
      validDates, FILTER(
        sec"&amp;"ondDates,
        (secondDates &gt; resDate + 2) *
        (secondDates &lt;= tourDate - 3)
      ),
      IF(
        OR($AJ885=""P2"", $AJ885=""P3"", $AJ885=""P4""),
        IF(
          COUNTA(validDates) &lt; 2,
          """",
          TEXT(INDEX(validDates"&amp;", 2), ""mmm d, yyyy"")
        ),
        IF(
          COUNTA(validDates) &lt; 2,
          """",
          TEXTJOIN("", "", TRUE,
            TEXT(INDEX(validDates, 1), ""mmm d, yyyy""),
            TEXT(INDEX(validDates, 2), ""mmm d, yyyy"")
          )
 "&amp;"       )
      )
    ),
    """"
  )
)
"),"")</f>
        <v/>
      </c>
      <c r="BA885" s="65" t="str">
        <f t="shared" si="13"/>
        <v/>
      </c>
      <c r="BB885" s="63"/>
      <c r="BC885" s="64"/>
      <c r="BD885" s="64"/>
      <c r="BE885" s="64"/>
      <c r="BF885" s="64" t="str">
        <f>IFERROR(__xludf.DUMMYFUNCTION("IF(
  OR($AJ885=""Full Payment"",$AJ885=""P1"", $AJ885=""P2""),
  """",
  IF(
    AND(
      NOT(ISBLANK($K885)),
      OR(
        Q885=""Standard Booking, P3"",
        Q885=""Standard Booking, P4""
      )
    ),
    LET(
      resDate,   $K885,
      "&amp;"tourDate,  $N885,
      monthCount, DATEDIF(resDate, tourDate, ""M"") + 1,
      secondDates, ARRAYFORMULA(
        DATE(
          YEAR(resDate),
          MONTH(resDate) + SEQUENCE(monthCount),
          2
        )
      ),
      validDates, FILTER(
  "&amp;"      secondDates,
        (secondDates &gt; resDate + 2) *
        (secondDates &lt;= tourDate - 3)
      ),
      IF(
        $AJ885=""P4"",
        IF(
          COUNTA(validDates) &lt; 3,
          """",
          TEXT(INDEX(validDates, 3), ""mmm d, yyyy"")
  "&amp;"      ),
        IF(
          $AJ885=""P3"",
          IF(
            COUNTA(validDates) &lt; 3,
            """",
            TEXT(INDEX(validDates, 3), ""mmm d, yyyy"")
          ),
          IF(
            COUNTA(validDates) &lt; 3,
            """",
    "&amp;"        TEXTJOIN("", "", TRUE,
              TEXT(INDEX(validDates, 1), ""mmm d, yyyy""),
              TEXT(INDEX(validDates, 2), ""mmm d, yyyy""),
              TEXT(INDEX(validDates, 3), ""mmm d, yyyy"")
            )
          )
        )
      )
    "&amp;"),
    """"
  )
)
"),"")</f>
        <v/>
      </c>
      <c r="BG885" s="65" t="str">
        <f t="shared" si="14"/>
        <v/>
      </c>
      <c r="BH885" s="63"/>
      <c r="BI885" s="64"/>
      <c r="BJ885" s="64"/>
      <c r="BK885" s="64"/>
      <c r="BL885" s="64" t="str">
        <f>IFERROR(__xludf.DUMMYFUNCTION("IF(
  OR($AJ885=""Full Payment"",$AJ885=""P1"",$AJ885=""P2"",$AJ885=""P3""),
  """",
  IF(
    AND(
      NOT(ISBLANK($K885)),
      $Q885=""Standard Booking, P4""
    ),
    LET(
      resDate,   $K885,
      tourDate,  $N885,
      monthCount, DATEDIF(r"&amp;"esDate, tourDate, ""M"") + 1,
      secondDates, ARRAYFORMULA(
        DATE(
          YEAR(resDate),
          MONTH(resDate) + SEQUENCE(monthCount),
          2
        )
      ),
      validDates, FILTER(
        secondDates,
        (secondDates &gt; res"&amp;"Date + 2) *
        (secondDates &lt;= tourDate - 3)
      ),
      IF(
        $AJ885=""P4"",
        IF(
          COUNTA(validDates) &lt; 4,
          """",
          TEXT(
            INDEX(validDates, 4),
            ""mmm d, yyyy""
          )
        ),
"&amp;"        IF(
          COUNTA(validDates) &lt; 4,
          """",
          TEXTJOIN(
            "", "", TRUE,
            TEXT(INDEX(validDates, 1), ""mmm d, yyyy""),
            TEXT(INDEX(validDates, 2), ""mmm d, yyyy""),
            TEXT(INDEX(validDates"&amp;", 3), ""mmm d, yyyy""),
            TEXT(INDEX(validDates, 4), ""mmm d, yyyy"")
          )
        )
      )
    ),
    """"
  )
)
"),"")</f>
        <v/>
      </c>
      <c r="BM885" s="65" t="str">
        <f t="shared" si="15"/>
        <v/>
      </c>
      <c r="BN885" s="66"/>
      <c r="BO885" s="67"/>
      <c r="BP885" s="49" t="b">
        <v>0</v>
      </c>
      <c r="BQ885" s="49" t="b">
        <v>0</v>
      </c>
      <c r="BR885" s="68"/>
      <c r="BS885" s="69"/>
      <c r="BT885" s="70" t="b">
        <v>0</v>
      </c>
      <c r="BU885" s="71"/>
      <c r="BV885" s="72"/>
      <c r="BW885" s="86" t="b">
        <v>0</v>
      </c>
      <c r="BX885" s="87"/>
    </row>
    <row r="886">
      <c r="A886" s="35" t="str">
        <f t="shared" si="1"/>
        <v/>
      </c>
      <c r="B886" s="36" t="str">
        <f t="shared" si="2"/>
        <v/>
      </c>
      <c r="C886" s="36" t="str">
        <f t="array" ref="C886">IF(
  M886="",
  "",
  IFERROR(
    INDEX(
      '{INDEX} Tour Packages'!$A:$ZZ,
      MATCH(
        M886,
        INDEX(
          '{INDEX} Tour Packages'!$A:$ZZ,
          ,
          MATCH("Tour Package Name", '{INDEX} Tour Packages'!$4:$4, 0)
        ),
        0
      ),
      MATCH("Tour Code", '{INDEX} Tour Packages'!$4:$4, 0)
    ),
    "XXX"
  )
)
</f>
        <v/>
      </c>
      <c r="D886" s="36" t="str">
        <f t="shared" si="3"/>
        <v/>
      </c>
      <c r="E886" s="36" t="str">
        <f t="shared" si="4"/>
        <v/>
      </c>
      <c r="F886" s="37" t="str">
        <f t="shared" si="5"/>
        <v/>
      </c>
      <c r="G886" s="89"/>
      <c r="H886" s="89"/>
      <c r="I886" s="90"/>
      <c r="J886" s="40" t="str">
        <f t="shared" si="16"/>
        <v> </v>
      </c>
      <c r="K886" s="91"/>
      <c r="L886" s="55"/>
      <c r="M886" s="55"/>
      <c r="N886" s="91"/>
      <c r="O886" s="43" t="str">
        <f>IFERROR(__xludf.DUMMYFUNCTION("IF(N886="""","""",IFERROR(
  N886 + VALUE(REGEXEXTRACT(P886, ""(\d+)\s+Days"")),
  """"
)
)"),"")</f>
        <v/>
      </c>
      <c r="P886" s="43" t="str">
        <f t="array" ref="P886">IFERROR(
  INDEX(
    INDEX('{INDEX} Tour Packages'!$A:$ZZ, , MATCH(P$3, '{INDEX} Tour Packages'!$4:$4, 0)),
    MATCH(M886, INDEX('{INDEX} Tour Packages'!$A:$ZZ,0, MATCH("Tour Package Name", '{INDEX} Tour Packages'!$4:$4, 0)), 0)
  ),
"")
</f>
        <v/>
      </c>
      <c r="Q886" s="44" t="str">
        <f t="shared" si="7"/>
        <v/>
      </c>
      <c r="R886" s="44" t="str">
        <f>IFERROR(__xludf.DUMMYFUNCTION("IF(OR(ISBLANK(K886), ISBLANK(N886)), """", 
  LET(
    resDate, K886,
    tourDate, N886,
    monthCount, MAX(0, DATEDIF(resDate, tourDate - 3, ""M"") + 1),
    secondDates, ARRAYFORMULA(DATE(YEAR(resDate), MONTH(resDate) + SEQUENCE(monthCount), 2)),
    "&amp;"validDates, FILTER(secondDates, (secondDates &gt; resDate + 2) * (secondDates &lt;= tourDate - 3)),
    IF(ISERROR(validDates), 0, COUNTA(validDates))
  )
)
"),"")</f>
        <v/>
      </c>
      <c r="S886" s="44" t="str">
        <f t="shared" si="8"/>
        <v/>
      </c>
      <c r="T886" s="45" t="str">
        <f t="array" ref="T886">IF(ISBLANK(BO886),IFERROR(
  INDEX(
    INDEX('{INDEX} Payment Terms'!$A:$G, , MATCH(T$3, '{INDEX} Payment Terms'!$4:$4, 0)),
    MATCH(Q886, INDEX('{INDEX} Payment Terms'!$A:$G,0, MATCH("Payment Condition", '{INDEX} Payment Terms'!$4:$4, 0)), 0)
  ),
""),"Cancelled")
</f>
        <v/>
      </c>
      <c r="U886" s="46" t="b">
        <v>0</v>
      </c>
      <c r="V886" s="47" t="str">
        <f>IFERROR(__xludf.DUMMYFUNCTION("IF(OR(L886=""Duo Booking"", L886=""Group Booking""),
IF(U886=FALSE,"""",
    LET(
      bookingType, L886,
      tour, M886,
      mainFirst, H886,
      mainLast, I886,
      mainEmail, G886,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$L$4:L886, bookingType,
          $M$4:M886, tour,
          $H$4:H886, mainFirst,
          $I$4:I886, mainLast,
          $G$4:G886, mainEmail
        ),
        ""000""
      ),
  "&amp;"    baseID &amp; ""-"" &amp; memberNumber
    )
  ),
  """"
)
"),"")</f>
        <v/>
      </c>
      <c r="W886" s="48"/>
      <c r="X886" s="85" t="b">
        <v>0</v>
      </c>
      <c r="Y886" s="85" t="b">
        <v>0</v>
      </c>
      <c r="Z886" s="85" t="b">
        <v>0</v>
      </c>
      <c r="AA886" s="50"/>
      <c r="AB886" s="51"/>
      <c r="AC886" s="85" t="b">
        <v>0</v>
      </c>
      <c r="AD886" s="92"/>
      <c r="AE886" s="88"/>
      <c r="AF886" s="36" t="str">
        <f t="array" ref="AF886">IF(M886="","",INDEX(
      '{INDEX} Tour Packages'!$A:$ZP,
      MATCH($M886, '{INDEX} Tour Packages'!$A:$A, 0),
      MATCH(AF$3, '{INDEX} Tour Packages'!$4:$4, 0)
    ))</f>
        <v/>
      </c>
      <c r="AG886" s="36" t="str">
        <f t="array" ref="AG886">IF(M886="","",INDEX(
      '{INDEX} Tour Packages'!$A:$ZP,
      MATCH($M886, '{INDEX} Tour Packages'!$A:$A, 0),
      MATCH(AG$3, '{INDEX} Tour Packages'!$4:$4, 0)
    ))</f>
        <v/>
      </c>
      <c r="AH886" s="36" t="str">
        <f t="array" ref="AH886">IF(M886="","",INDEX(
      '{INDEX} Tour Packages'!$A:$ZP,
      MATCH($M886, '{INDEX} Tour Packages'!$A:$A, 0),
      MATCH(AH$3, '{INDEX} Tour Packages'!$4:$4, 0)
    ))</f>
        <v/>
      </c>
      <c r="AI886" s="54" t="str">
        <f t="shared" si="9"/>
        <v/>
      </c>
      <c r="AJ886" s="42"/>
      <c r="AK886" s="55"/>
      <c r="AL886" s="46" t="b">
        <v>0</v>
      </c>
      <c r="AM886" s="56"/>
      <c r="AN886" s="57" t="str">
        <f t="shared" si="10"/>
        <v/>
      </c>
      <c r="AO886" s="58" t="str">
        <f t="shared" si="11"/>
        <v/>
      </c>
      <c r="AP886" s="59"/>
      <c r="AQ886" s="60"/>
      <c r="AR886" s="61"/>
      <c r="AS886" s="61"/>
      <c r="AT886" s="61" t="str">
        <f>IFERROR(__xludf.DUMMYFUNCTION("IF( 
  OR($AJ886=""Full Payment"", ISBLANK($K886)),
  """",
  IF(
    OR(
      Q886=""Standard Booking, P1"",
      Q886=""Standard Booking, P2"",
      Q886=""Standard Booking, P3"",
      Q886=""Standard Booking, P4""
    ),
    LET(
      resDate,   $"&amp;"K886,
      tourDate,  $N886,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6" s="62" t="str">
        <f t="shared" si="12"/>
        <v/>
      </c>
      <c r="AV886" s="63"/>
      <c r="AW886" s="64"/>
      <c r="AX886" s="64"/>
      <c r="AY886" s="64"/>
      <c r="AZ886" s="64" t="str">
        <f>IFERROR(__xludf.DUMMYFUNCTION("IF(
  OR($AJ886=""Full Payment"",$AJ886=""P1"", ISBLANK($K886)),
  """",
  IF(
    OR(
      $Q886=""Standard Booking, P2"",
      $Q886=""Standard Booking, P3"",
      $Q886=""Standard Booking, P4""
    ),
    LET(
      resDate,   $K886,
      tourDate,"&amp;"  $N886,
      monthCount, DATEDIF(resDate, tourDate, ""M"") + 1,
      secondDates, ARRAYFORMULA(
        DATE(
          YEAR(resDate),
          MONTH(resDate) + SEQUENCE(monthCount),
          2
        )
      ),
      validDates, FILTER(
        sec"&amp;"ondDates,
        (secondDates &gt; resDate + 2) *
        (secondDates &lt;= tourDate - 3)
      ),
      IF(
        OR($AJ886=""P2"", $AJ886=""P3"", $AJ886=""P4""),
        IF(
          COUNTA(validDates) &lt; 2,
          """",
          TEXT(INDEX(validDates"&amp;", 2), ""mmm d, yyyy"")
        ),
        IF(
          COUNTA(validDates) &lt; 2,
          """",
          TEXTJOIN("", "", TRUE,
            TEXT(INDEX(validDates, 1), ""mmm d, yyyy""),
            TEXT(INDEX(validDates, 2), ""mmm d, yyyy"")
          )
 "&amp;"       )
      )
    ),
    """"
  )
)
"),"")</f>
        <v/>
      </c>
      <c r="BA886" s="65" t="str">
        <f t="shared" si="13"/>
        <v/>
      </c>
      <c r="BB886" s="63"/>
      <c r="BC886" s="64"/>
      <c r="BD886" s="64"/>
      <c r="BE886" s="64"/>
      <c r="BF886" s="64" t="str">
        <f>IFERROR(__xludf.DUMMYFUNCTION("IF(
  OR($AJ886=""Full Payment"",$AJ886=""P1"", $AJ886=""P2""),
  """",
  IF(
    AND(
      NOT(ISBLANK($K886)),
      OR(
        Q886=""Standard Booking, P3"",
        Q886=""Standard Booking, P4""
      )
    ),
    LET(
      resDate,   $K886,
      "&amp;"tourDate,  $N886,
      monthCount, DATEDIF(resDate, tourDate, ""M"") + 1,
      secondDates, ARRAYFORMULA(
        DATE(
          YEAR(resDate),
          MONTH(resDate) + SEQUENCE(monthCount),
          2
        )
      ),
      validDates, FILTER(
  "&amp;"      secondDates,
        (secondDates &gt; resDate + 2) *
        (secondDates &lt;= tourDate - 3)
      ),
      IF(
        $AJ886=""P4"",
        IF(
          COUNTA(validDates) &lt; 3,
          """",
          TEXT(INDEX(validDates, 3), ""mmm d, yyyy"")
  "&amp;"      ),
        IF(
          $AJ886=""P3"",
          IF(
            COUNTA(validDates) &lt; 3,
            """",
            TEXT(INDEX(validDates, 3), ""mmm d, yyyy"")
          ),
          IF(
            COUNTA(validDates) &lt; 3,
            """",
    "&amp;"        TEXTJOIN("", "", TRUE,
              TEXT(INDEX(validDates, 1), ""mmm d, yyyy""),
              TEXT(INDEX(validDates, 2), ""mmm d, yyyy""),
              TEXT(INDEX(validDates, 3), ""mmm d, yyyy"")
            )
          )
        )
      )
    "&amp;"),
    """"
  )
)
"),"")</f>
        <v/>
      </c>
      <c r="BG886" s="65" t="str">
        <f t="shared" si="14"/>
        <v/>
      </c>
      <c r="BH886" s="63"/>
      <c r="BI886" s="64"/>
      <c r="BJ886" s="64"/>
      <c r="BK886" s="64"/>
      <c r="BL886" s="64" t="str">
        <f>IFERROR(__xludf.DUMMYFUNCTION("IF(
  OR($AJ886=""Full Payment"",$AJ886=""P1"",$AJ886=""P2"",$AJ886=""P3""),
  """",
  IF(
    AND(
      NOT(ISBLANK($K886)),
      $Q886=""Standard Booking, P4""
    ),
    LET(
      resDate,   $K886,
      tourDate,  $N886,
      monthCount, DATEDIF(r"&amp;"esDate, tourDate, ""M"") + 1,
      secondDates, ARRAYFORMULA(
        DATE(
          YEAR(resDate),
          MONTH(resDate) + SEQUENCE(monthCount),
          2
        )
      ),
      validDates, FILTER(
        secondDates,
        (secondDates &gt; res"&amp;"Date + 2) *
        (secondDates &lt;= tourDate - 3)
      ),
      IF(
        $AJ886=""P4"",
        IF(
          COUNTA(validDates) &lt; 4,
          """",
          TEXT(
            INDEX(validDates, 4),
            ""mmm d, yyyy""
          )
        ),
"&amp;"        IF(
          COUNTA(validDates) &lt; 4,
          """",
          TEXTJOIN(
            "", "", TRUE,
            TEXT(INDEX(validDates, 1), ""mmm d, yyyy""),
            TEXT(INDEX(validDates, 2), ""mmm d, yyyy""),
            TEXT(INDEX(validDates"&amp;", 3), ""mmm d, yyyy""),
            TEXT(INDEX(validDates, 4), ""mmm d, yyyy"")
          )
        )
      )
    ),
    """"
  )
)
"),"")</f>
        <v/>
      </c>
      <c r="BM886" s="65" t="str">
        <f t="shared" si="15"/>
        <v/>
      </c>
      <c r="BN886" s="66"/>
      <c r="BO886" s="67"/>
      <c r="BP886" s="49" t="b">
        <v>0</v>
      </c>
      <c r="BQ886" s="49" t="b">
        <v>0</v>
      </c>
      <c r="BR886" s="68"/>
      <c r="BS886" s="69"/>
      <c r="BT886" s="70" t="b">
        <v>0</v>
      </c>
      <c r="BU886" s="71"/>
      <c r="BV886" s="72"/>
      <c r="BW886" s="86" t="b">
        <v>0</v>
      </c>
      <c r="BX886" s="87"/>
    </row>
    <row r="887">
      <c r="A887" s="35" t="str">
        <f t="shared" si="1"/>
        <v/>
      </c>
      <c r="B887" s="36" t="str">
        <f t="shared" si="2"/>
        <v/>
      </c>
      <c r="C887" s="36" t="str">
        <f t="array" ref="C887">IF(
  M887="",
  "",
  IFERROR(
    INDEX(
      '{INDEX} Tour Packages'!$A:$ZZ,
      MATCH(
        M887,
        INDEX(
          '{INDEX} Tour Packages'!$A:$ZZ,
          ,
          MATCH("Tour Package Name", '{INDEX} Tour Packages'!$4:$4, 0)
        ),
        0
      ),
      MATCH("Tour Code", '{INDEX} Tour Packages'!$4:$4, 0)
    ),
    "XXX"
  )
)
</f>
        <v/>
      </c>
      <c r="D887" s="36" t="str">
        <f t="shared" si="3"/>
        <v/>
      </c>
      <c r="E887" s="36" t="str">
        <f t="shared" si="4"/>
        <v/>
      </c>
      <c r="F887" s="37" t="str">
        <f t="shared" si="5"/>
        <v/>
      </c>
      <c r="G887" s="89"/>
      <c r="H887" s="89"/>
      <c r="I887" s="90"/>
      <c r="J887" s="40" t="str">
        <f t="shared" si="16"/>
        <v> </v>
      </c>
      <c r="K887" s="91"/>
      <c r="L887" s="55"/>
      <c r="M887" s="55"/>
      <c r="N887" s="91"/>
      <c r="O887" s="43" t="str">
        <f>IFERROR(__xludf.DUMMYFUNCTION("IF(N887="""","""",IFERROR(
  N887 + VALUE(REGEXEXTRACT(P887, ""(\d+)\s+Days"")),
  """"
)
)"),"")</f>
        <v/>
      </c>
      <c r="P887" s="43" t="str">
        <f t="array" ref="P887">IFERROR(
  INDEX(
    INDEX('{INDEX} Tour Packages'!$A:$ZZ, , MATCH(P$3, '{INDEX} Tour Packages'!$4:$4, 0)),
    MATCH(M887, INDEX('{INDEX} Tour Packages'!$A:$ZZ,0, MATCH("Tour Package Name", '{INDEX} Tour Packages'!$4:$4, 0)), 0)
  ),
"")
</f>
        <v/>
      </c>
      <c r="Q887" s="44" t="str">
        <f t="shared" si="7"/>
        <v/>
      </c>
      <c r="R887" s="44" t="str">
        <f>IFERROR(__xludf.DUMMYFUNCTION("IF(OR(ISBLANK(K887), ISBLANK(N887)), """", 
  LET(
    resDate, K887,
    tourDate, N887,
    monthCount, MAX(0, DATEDIF(resDate, tourDate - 3, ""M"") + 1),
    secondDates, ARRAYFORMULA(DATE(YEAR(resDate), MONTH(resDate) + SEQUENCE(monthCount), 2)),
    "&amp;"validDates, FILTER(secondDates, (secondDates &gt; resDate + 2) * (secondDates &lt;= tourDate - 3)),
    IF(ISERROR(validDates), 0, COUNTA(validDates))
  )
)
"),"")</f>
        <v/>
      </c>
      <c r="S887" s="44" t="str">
        <f t="shared" si="8"/>
        <v/>
      </c>
      <c r="T887" s="45" t="str">
        <f t="array" ref="T887">IF(ISBLANK(BO887),IFERROR(
  INDEX(
    INDEX('{INDEX} Payment Terms'!$A:$G, , MATCH(T$3, '{INDEX} Payment Terms'!$4:$4, 0)),
    MATCH(Q887, INDEX('{INDEX} Payment Terms'!$A:$G,0, MATCH("Payment Condition", '{INDEX} Payment Terms'!$4:$4, 0)), 0)
  ),
""),"Cancelled")
</f>
        <v/>
      </c>
      <c r="U887" s="46" t="b">
        <v>0</v>
      </c>
      <c r="V887" s="47" t="str">
        <f>IFERROR(__xludf.DUMMYFUNCTION("IF(OR(L887=""Duo Booking"", L887=""Group Booking""),
IF(U887=FALSE,"""",
    LET(
      bookingType, L887,
      tour, M887,
      mainFirst, H887,
      mainLast, I887,
      mainEmail, G887,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$L$4:L887, bookingType,
          $M$4:M887, tour,
          $H$4:H887, mainFirst,
          $I$4:I887, mainLast,
          $G$4:G887, mainEmail
        ),
        ""000""
      ),
  "&amp;"    baseID &amp; ""-"" &amp; memberNumber
    )
  ),
  """"
)
"),"")</f>
        <v/>
      </c>
      <c r="W887" s="48"/>
      <c r="X887" s="85" t="b">
        <v>0</v>
      </c>
      <c r="Y887" s="85" t="b">
        <v>0</v>
      </c>
      <c r="Z887" s="85" t="b">
        <v>0</v>
      </c>
      <c r="AA887" s="50"/>
      <c r="AB887" s="51"/>
      <c r="AC887" s="85" t="b">
        <v>0</v>
      </c>
      <c r="AD887" s="92"/>
      <c r="AE887" s="88"/>
      <c r="AF887" s="36" t="str">
        <f t="array" ref="AF887">IF(M887="","",INDEX(
      '{INDEX} Tour Packages'!$A:$ZP,
      MATCH($M887, '{INDEX} Tour Packages'!$A:$A, 0),
      MATCH(AF$3, '{INDEX} Tour Packages'!$4:$4, 0)
    ))</f>
        <v/>
      </c>
      <c r="AG887" s="36" t="str">
        <f t="array" ref="AG887">IF(M887="","",INDEX(
      '{INDEX} Tour Packages'!$A:$ZP,
      MATCH($M887, '{INDEX} Tour Packages'!$A:$A, 0),
      MATCH(AG$3, '{INDEX} Tour Packages'!$4:$4, 0)
    ))</f>
        <v/>
      </c>
      <c r="AH887" s="36" t="str">
        <f t="array" ref="AH887">IF(M887="","",INDEX(
      '{INDEX} Tour Packages'!$A:$ZP,
      MATCH($M887, '{INDEX} Tour Packages'!$A:$A, 0),
      MATCH(AH$3, '{INDEX} Tour Packages'!$4:$4, 0)
    ))</f>
        <v/>
      </c>
      <c r="AI887" s="54" t="str">
        <f t="shared" si="9"/>
        <v/>
      </c>
      <c r="AJ887" s="42"/>
      <c r="AK887" s="55"/>
      <c r="AL887" s="46" t="b">
        <v>0</v>
      </c>
      <c r="AM887" s="56"/>
      <c r="AN887" s="57" t="str">
        <f t="shared" si="10"/>
        <v/>
      </c>
      <c r="AO887" s="58" t="str">
        <f t="shared" si="11"/>
        <v/>
      </c>
      <c r="AP887" s="59"/>
      <c r="AQ887" s="60"/>
      <c r="AR887" s="61"/>
      <c r="AS887" s="61"/>
      <c r="AT887" s="61" t="str">
        <f>IFERROR(__xludf.DUMMYFUNCTION("IF( 
  OR($AJ887=""Full Payment"", ISBLANK($K887)),
  """",
  IF(
    OR(
      Q887=""Standard Booking, P1"",
      Q887=""Standard Booking, P2"",
      Q887=""Standard Booking, P3"",
      Q887=""Standard Booking, P4""
    ),
    LET(
      resDate,   $"&amp;"K887,
      tourDate,  $N887,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7" s="62" t="str">
        <f t="shared" si="12"/>
        <v/>
      </c>
      <c r="AV887" s="63"/>
      <c r="AW887" s="64"/>
      <c r="AX887" s="64"/>
      <c r="AY887" s="64"/>
      <c r="AZ887" s="64" t="str">
        <f>IFERROR(__xludf.DUMMYFUNCTION("IF(
  OR($AJ887=""Full Payment"",$AJ887=""P1"", ISBLANK($K887)),
  """",
  IF(
    OR(
      $Q887=""Standard Booking, P2"",
      $Q887=""Standard Booking, P3"",
      $Q887=""Standard Booking, P4""
    ),
    LET(
      resDate,   $K887,
      tourDate,"&amp;"  $N887,
      monthCount, DATEDIF(resDate, tourDate, ""M"") + 1,
      secondDates, ARRAYFORMULA(
        DATE(
          YEAR(resDate),
          MONTH(resDate) + SEQUENCE(monthCount),
          2
        )
      ),
      validDates, FILTER(
        sec"&amp;"ondDates,
        (secondDates &gt; resDate + 2) *
        (secondDates &lt;= tourDate - 3)
      ),
      IF(
        OR($AJ887=""P2"", $AJ887=""P3"", $AJ887=""P4""),
        IF(
          COUNTA(validDates) &lt; 2,
          """",
          TEXT(INDEX(validDates"&amp;", 2), ""mmm d, yyyy"")
        ),
        IF(
          COUNTA(validDates) &lt; 2,
          """",
          TEXTJOIN("", "", TRUE,
            TEXT(INDEX(validDates, 1), ""mmm d, yyyy""),
            TEXT(INDEX(validDates, 2), ""mmm d, yyyy"")
          )
 "&amp;"       )
      )
    ),
    """"
  )
)
"),"")</f>
        <v/>
      </c>
      <c r="BA887" s="65" t="str">
        <f t="shared" si="13"/>
        <v/>
      </c>
      <c r="BB887" s="63"/>
      <c r="BC887" s="64"/>
      <c r="BD887" s="64"/>
      <c r="BE887" s="64"/>
      <c r="BF887" s="64" t="str">
        <f>IFERROR(__xludf.DUMMYFUNCTION("IF(
  OR($AJ887=""Full Payment"",$AJ887=""P1"", $AJ887=""P2""),
  """",
  IF(
    AND(
      NOT(ISBLANK($K887)),
      OR(
        Q887=""Standard Booking, P3"",
        Q887=""Standard Booking, P4""
      )
    ),
    LET(
      resDate,   $K887,
      "&amp;"tourDate,  $N887,
      monthCount, DATEDIF(resDate, tourDate, ""M"") + 1,
      secondDates, ARRAYFORMULA(
        DATE(
          YEAR(resDate),
          MONTH(resDate) + SEQUENCE(monthCount),
          2
        )
      ),
      validDates, FILTER(
  "&amp;"      secondDates,
        (secondDates &gt; resDate + 2) *
        (secondDates &lt;= tourDate - 3)
      ),
      IF(
        $AJ887=""P4"",
        IF(
          COUNTA(validDates) &lt; 3,
          """",
          TEXT(INDEX(validDates, 3), ""mmm d, yyyy"")
  "&amp;"      ),
        IF(
          $AJ887=""P3"",
          IF(
            COUNTA(validDates) &lt; 3,
            """",
            TEXT(INDEX(validDates, 3), ""mmm d, yyyy"")
          ),
          IF(
            COUNTA(validDates) &lt; 3,
            """",
    "&amp;"        TEXTJOIN("", "", TRUE,
              TEXT(INDEX(validDates, 1), ""mmm d, yyyy""),
              TEXT(INDEX(validDates, 2), ""mmm d, yyyy""),
              TEXT(INDEX(validDates, 3), ""mmm d, yyyy"")
            )
          )
        )
      )
    "&amp;"),
    """"
  )
)
"),"")</f>
        <v/>
      </c>
      <c r="BG887" s="65" t="str">
        <f t="shared" si="14"/>
        <v/>
      </c>
      <c r="BH887" s="63"/>
      <c r="BI887" s="64"/>
      <c r="BJ887" s="64"/>
      <c r="BK887" s="64"/>
      <c r="BL887" s="64" t="str">
        <f>IFERROR(__xludf.DUMMYFUNCTION("IF(
  OR($AJ887=""Full Payment"",$AJ887=""P1"",$AJ887=""P2"",$AJ887=""P3""),
  """",
  IF(
    AND(
      NOT(ISBLANK($K887)),
      $Q887=""Standard Booking, P4""
    ),
    LET(
      resDate,   $K887,
      tourDate,  $N887,
      monthCount, DATEDIF(r"&amp;"esDate, tourDate, ""M"") + 1,
      secondDates, ARRAYFORMULA(
        DATE(
          YEAR(resDate),
          MONTH(resDate) + SEQUENCE(monthCount),
          2
        )
      ),
      validDates, FILTER(
        secondDates,
        (secondDates &gt; res"&amp;"Date + 2) *
        (secondDates &lt;= tourDate - 3)
      ),
      IF(
        $AJ887=""P4"",
        IF(
          COUNTA(validDates) &lt; 4,
          """",
          TEXT(
            INDEX(validDates, 4),
            ""mmm d, yyyy""
          )
        ),
"&amp;"        IF(
          COUNTA(validDates) &lt; 4,
          """",
          TEXTJOIN(
            "", "", TRUE,
            TEXT(INDEX(validDates, 1), ""mmm d, yyyy""),
            TEXT(INDEX(validDates, 2), ""mmm d, yyyy""),
            TEXT(INDEX(validDates"&amp;", 3), ""mmm d, yyyy""),
            TEXT(INDEX(validDates, 4), ""mmm d, yyyy"")
          )
        )
      )
    ),
    """"
  )
)
"),"")</f>
        <v/>
      </c>
      <c r="BM887" s="65" t="str">
        <f t="shared" si="15"/>
        <v/>
      </c>
      <c r="BN887" s="66"/>
      <c r="BO887" s="67"/>
      <c r="BP887" s="49" t="b">
        <v>0</v>
      </c>
      <c r="BQ887" s="49" t="b">
        <v>0</v>
      </c>
      <c r="BR887" s="68"/>
      <c r="BS887" s="69"/>
      <c r="BT887" s="70" t="b">
        <v>0</v>
      </c>
      <c r="BU887" s="71"/>
      <c r="BV887" s="72"/>
      <c r="BW887" s="86" t="b">
        <v>0</v>
      </c>
      <c r="BX887" s="87"/>
    </row>
    <row r="888">
      <c r="A888" s="35" t="str">
        <f t="shared" si="1"/>
        <v/>
      </c>
      <c r="B888" s="36" t="str">
        <f t="shared" si="2"/>
        <v/>
      </c>
      <c r="C888" s="36" t="str">
        <f t="array" ref="C888">IF(
  M888="",
  "",
  IFERROR(
    INDEX(
      '{INDEX} Tour Packages'!$A:$ZZ,
      MATCH(
        M888,
        INDEX(
          '{INDEX} Tour Packages'!$A:$ZZ,
          ,
          MATCH("Tour Package Name", '{INDEX} Tour Packages'!$4:$4, 0)
        ),
        0
      ),
      MATCH("Tour Code", '{INDEX} Tour Packages'!$4:$4, 0)
    ),
    "XXX"
  )
)
</f>
        <v/>
      </c>
      <c r="D888" s="36" t="str">
        <f t="shared" si="3"/>
        <v/>
      </c>
      <c r="E888" s="36" t="str">
        <f t="shared" si="4"/>
        <v/>
      </c>
      <c r="F888" s="37" t="str">
        <f t="shared" si="5"/>
        <v/>
      </c>
      <c r="G888" s="89"/>
      <c r="H888" s="89"/>
      <c r="I888" s="90"/>
      <c r="J888" s="40" t="str">
        <f t="shared" si="16"/>
        <v> </v>
      </c>
      <c r="K888" s="91"/>
      <c r="L888" s="55"/>
      <c r="M888" s="55"/>
      <c r="N888" s="91"/>
      <c r="O888" s="43" t="str">
        <f>IFERROR(__xludf.DUMMYFUNCTION("IF(N888="""","""",IFERROR(
  N888 + VALUE(REGEXEXTRACT(P888, ""(\d+)\s+Days"")),
  """"
)
)"),"")</f>
        <v/>
      </c>
      <c r="P888" s="43" t="str">
        <f t="array" ref="P888">IFERROR(
  INDEX(
    INDEX('{INDEX} Tour Packages'!$A:$ZZ, , MATCH(P$3, '{INDEX} Tour Packages'!$4:$4, 0)),
    MATCH(M888, INDEX('{INDEX} Tour Packages'!$A:$ZZ,0, MATCH("Tour Package Name", '{INDEX} Tour Packages'!$4:$4, 0)), 0)
  ),
"")
</f>
        <v/>
      </c>
      <c r="Q888" s="44" t="str">
        <f t="shared" si="7"/>
        <v/>
      </c>
      <c r="R888" s="44" t="str">
        <f>IFERROR(__xludf.DUMMYFUNCTION("IF(OR(ISBLANK(K888), ISBLANK(N888)), """", 
  LET(
    resDate, K888,
    tourDate, N888,
    monthCount, MAX(0, DATEDIF(resDate, tourDate - 3, ""M"") + 1),
    secondDates, ARRAYFORMULA(DATE(YEAR(resDate), MONTH(resDate) + SEQUENCE(monthCount), 2)),
    "&amp;"validDates, FILTER(secondDates, (secondDates &gt; resDate + 2) * (secondDates &lt;= tourDate - 3)),
    IF(ISERROR(validDates), 0, COUNTA(validDates))
  )
)
"),"")</f>
        <v/>
      </c>
      <c r="S888" s="44" t="str">
        <f t="shared" si="8"/>
        <v/>
      </c>
      <c r="T888" s="45" t="str">
        <f t="array" ref="T888">IF(ISBLANK(BO888),IFERROR(
  INDEX(
    INDEX('{INDEX} Payment Terms'!$A:$G, , MATCH(T$3, '{INDEX} Payment Terms'!$4:$4, 0)),
    MATCH(Q888, INDEX('{INDEX} Payment Terms'!$A:$G,0, MATCH("Payment Condition", '{INDEX} Payment Terms'!$4:$4, 0)), 0)
  ),
""),"Cancelled")
</f>
        <v/>
      </c>
      <c r="U888" s="46" t="b">
        <v>0</v>
      </c>
      <c r="V888" s="47" t="str">
        <f>IFERROR(__xludf.DUMMYFUNCTION("IF(OR(L888=""Duo Booking"", L888=""Group Booking""),
IF(U888=FALSE,"""",
    LET(
      bookingType, L888,
      tour, M888,
      mainFirst, H888,
      mainLast, I888,
      mainEmail, G888,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$L$4:L888, bookingType,
          $M$4:M888, tour,
          $H$4:H888, mainFirst,
          $I$4:I888, mainLast,
          $G$4:G888, mainEmail
        ),
        ""000""
      ),
  "&amp;"    baseID &amp; ""-"" &amp; memberNumber
    )
  ),
  """"
)
"),"")</f>
        <v/>
      </c>
      <c r="W888" s="48"/>
      <c r="X888" s="85" t="b">
        <v>0</v>
      </c>
      <c r="Y888" s="85" t="b">
        <v>0</v>
      </c>
      <c r="Z888" s="85" t="b">
        <v>0</v>
      </c>
      <c r="AA888" s="50"/>
      <c r="AB888" s="51"/>
      <c r="AC888" s="85" t="b">
        <v>0</v>
      </c>
      <c r="AD888" s="92"/>
      <c r="AE888" s="88"/>
      <c r="AF888" s="36" t="str">
        <f t="array" ref="AF888">IF(M888="","",INDEX(
      '{INDEX} Tour Packages'!$A:$ZP,
      MATCH($M888, '{INDEX} Tour Packages'!$A:$A, 0),
      MATCH(AF$3, '{INDEX} Tour Packages'!$4:$4, 0)
    ))</f>
        <v/>
      </c>
      <c r="AG888" s="36" t="str">
        <f t="array" ref="AG888">IF(M888="","",INDEX(
      '{INDEX} Tour Packages'!$A:$ZP,
      MATCH($M888, '{INDEX} Tour Packages'!$A:$A, 0),
      MATCH(AG$3, '{INDEX} Tour Packages'!$4:$4, 0)
    ))</f>
        <v/>
      </c>
      <c r="AH888" s="36" t="str">
        <f t="array" ref="AH888">IF(M888="","",INDEX(
      '{INDEX} Tour Packages'!$A:$ZP,
      MATCH($M888, '{INDEX} Tour Packages'!$A:$A, 0),
      MATCH(AH$3, '{INDEX} Tour Packages'!$4:$4, 0)
    ))</f>
        <v/>
      </c>
      <c r="AI888" s="54" t="str">
        <f t="shared" si="9"/>
        <v/>
      </c>
      <c r="AJ888" s="42"/>
      <c r="AK888" s="55"/>
      <c r="AL888" s="46" t="b">
        <v>0</v>
      </c>
      <c r="AM888" s="56"/>
      <c r="AN888" s="57" t="str">
        <f t="shared" si="10"/>
        <v/>
      </c>
      <c r="AO888" s="58" t="str">
        <f t="shared" si="11"/>
        <v/>
      </c>
      <c r="AP888" s="59"/>
      <c r="AQ888" s="60"/>
      <c r="AR888" s="61"/>
      <c r="AS888" s="61"/>
      <c r="AT888" s="61" t="str">
        <f>IFERROR(__xludf.DUMMYFUNCTION("IF( 
  OR($AJ888=""Full Payment"", ISBLANK($K888)),
  """",
  IF(
    OR(
      Q888=""Standard Booking, P1"",
      Q888=""Standard Booking, P2"",
      Q888=""Standard Booking, P3"",
      Q888=""Standard Booking, P4""
    ),
    LET(
      resDate,   $"&amp;"K888,
      tourDate,  $N888,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8" s="62" t="str">
        <f t="shared" si="12"/>
        <v/>
      </c>
      <c r="AV888" s="63"/>
      <c r="AW888" s="64"/>
      <c r="AX888" s="64"/>
      <c r="AY888" s="64"/>
      <c r="AZ888" s="64" t="str">
        <f>IFERROR(__xludf.DUMMYFUNCTION("IF(
  OR($AJ888=""Full Payment"",$AJ888=""P1"", ISBLANK($K888)),
  """",
  IF(
    OR(
      $Q888=""Standard Booking, P2"",
      $Q888=""Standard Booking, P3"",
      $Q888=""Standard Booking, P4""
    ),
    LET(
      resDate,   $K888,
      tourDate,"&amp;"  $N888,
      monthCount, DATEDIF(resDate, tourDate, ""M"") + 1,
      secondDates, ARRAYFORMULA(
        DATE(
          YEAR(resDate),
          MONTH(resDate) + SEQUENCE(monthCount),
          2
        )
      ),
      validDates, FILTER(
        sec"&amp;"ondDates,
        (secondDates &gt; resDate + 2) *
        (secondDates &lt;= tourDate - 3)
      ),
      IF(
        OR($AJ888=""P2"", $AJ888=""P3"", $AJ888=""P4""),
        IF(
          COUNTA(validDates) &lt; 2,
          """",
          TEXT(INDEX(validDates"&amp;", 2), ""mmm d, yyyy"")
        ),
        IF(
          COUNTA(validDates) &lt; 2,
          """",
          TEXTJOIN("", "", TRUE,
            TEXT(INDEX(validDates, 1), ""mmm d, yyyy""),
            TEXT(INDEX(validDates, 2), ""mmm d, yyyy"")
          )
 "&amp;"       )
      )
    ),
    """"
  )
)
"),"")</f>
        <v/>
      </c>
      <c r="BA888" s="65" t="str">
        <f t="shared" si="13"/>
        <v/>
      </c>
      <c r="BB888" s="63"/>
      <c r="BC888" s="64"/>
      <c r="BD888" s="64"/>
      <c r="BE888" s="64"/>
      <c r="BF888" s="64" t="str">
        <f>IFERROR(__xludf.DUMMYFUNCTION("IF(
  OR($AJ888=""Full Payment"",$AJ888=""P1"", $AJ888=""P2""),
  """",
  IF(
    AND(
      NOT(ISBLANK($K888)),
      OR(
        Q888=""Standard Booking, P3"",
        Q888=""Standard Booking, P4""
      )
    ),
    LET(
      resDate,   $K888,
      "&amp;"tourDate,  $N888,
      monthCount, DATEDIF(resDate, tourDate, ""M"") + 1,
      secondDates, ARRAYFORMULA(
        DATE(
          YEAR(resDate),
          MONTH(resDate) + SEQUENCE(monthCount),
          2
        )
      ),
      validDates, FILTER(
  "&amp;"      secondDates,
        (secondDates &gt; resDate + 2) *
        (secondDates &lt;= tourDate - 3)
      ),
      IF(
        $AJ888=""P4"",
        IF(
          COUNTA(validDates) &lt; 3,
          """",
          TEXT(INDEX(validDates, 3), ""mmm d, yyyy"")
  "&amp;"      ),
        IF(
          $AJ888=""P3"",
          IF(
            COUNTA(validDates) &lt; 3,
            """",
            TEXT(INDEX(validDates, 3), ""mmm d, yyyy"")
          ),
          IF(
            COUNTA(validDates) &lt; 3,
            """",
    "&amp;"        TEXTJOIN("", "", TRUE,
              TEXT(INDEX(validDates, 1), ""mmm d, yyyy""),
              TEXT(INDEX(validDates, 2), ""mmm d, yyyy""),
              TEXT(INDEX(validDates, 3), ""mmm d, yyyy"")
            )
          )
        )
      )
    "&amp;"),
    """"
  )
)
"),"")</f>
        <v/>
      </c>
      <c r="BG888" s="65" t="str">
        <f t="shared" si="14"/>
        <v/>
      </c>
      <c r="BH888" s="63"/>
      <c r="BI888" s="64"/>
      <c r="BJ888" s="64"/>
      <c r="BK888" s="64"/>
      <c r="BL888" s="64" t="str">
        <f>IFERROR(__xludf.DUMMYFUNCTION("IF(
  OR($AJ888=""Full Payment"",$AJ888=""P1"",$AJ888=""P2"",$AJ888=""P3""),
  """",
  IF(
    AND(
      NOT(ISBLANK($K888)),
      $Q888=""Standard Booking, P4""
    ),
    LET(
      resDate,   $K888,
      tourDate,  $N888,
      monthCount, DATEDIF(r"&amp;"esDate, tourDate, ""M"") + 1,
      secondDates, ARRAYFORMULA(
        DATE(
          YEAR(resDate),
          MONTH(resDate) + SEQUENCE(monthCount),
          2
        )
      ),
      validDates, FILTER(
        secondDates,
        (secondDates &gt; res"&amp;"Date + 2) *
        (secondDates &lt;= tourDate - 3)
      ),
      IF(
        $AJ888=""P4"",
        IF(
          COUNTA(validDates) &lt; 4,
          """",
          TEXT(
            INDEX(validDates, 4),
            ""mmm d, yyyy""
          )
        ),
"&amp;"        IF(
          COUNTA(validDates) &lt; 4,
          """",
          TEXTJOIN(
            "", "", TRUE,
            TEXT(INDEX(validDates, 1), ""mmm d, yyyy""),
            TEXT(INDEX(validDates, 2), ""mmm d, yyyy""),
            TEXT(INDEX(validDates"&amp;", 3), ""mmm d, yyyy""),
            TEXT(INDEX(validDates, 4), ""mmm d, yyyy"")
          )
        )
      )
    ),
    """"
  )
)
"),"")</f>
        <v/>
      </c>
      <c r="BM888" s="65" t="str">
        <f t="shared" si="15"/>
        <v/>
      </c>
      <c r="BN888" s="66"/>
      <c r="BO888" s="67"/>
      <c r="BP888" s="49" t="b">
        <v>0</v>
      </c>
      <c r="BQ888" s="49" t="b">
        <v>0</v>
      </c>
      <c r="BR888" s="68"/>
      <c r="BS888" s="69"/>
      <c r="BT888" s="70" t="b">
        <v>0</v>
      </c>
      <c r="BU888" s="71"/>
      <c r="BV888" s="72"/>
      <c r="BW888" s="86" t="b">
        <v>0</v>
      </c>
      <c r="BX888" s="87"/>
    </row>
    <row r="889">
      <c r="A889" s="35" t="str">
        <f t="shared" si="1"/>
        <v/>
      </c>
      <c r="B889" s="36" t="str">
        <f t="shared" si="2"/>
        <v/>
      </c>
      <c r="C889" s="36" t="str">
        <f t="array" ref="C889">IF(
  M889="",
  "",
  IFERROR(
    INDEX(
      '{INDEX} Tour Packages'!$A:$ZZ,
      MATCH(
        M889,
        INDEX(
          '{INDEX} Tour Packages'!$A:$ZZ,
          ,
          MATCH("Tour Package Name", '{INDEX} Tour Packages'!$4:$4, 0)
        ),
        0
      ),
      MATCH("Tour Code", '{INDEX} Tour Packages'!$4:$4, 0)
    ),
    "XXX"
  )
)
</f>
        <v/>
      </c>
      <c r="D889" s="36" t="str">
        <f t="shared" si="3"/>
        <v/>
      </c>
      <c r="E889" s="36" t="str">
        <f t="shared" si="4"/>
        <v/>
      </c>
      <c r="F889" s="37" t="str">
        <f t="shared" si="5"/>
        <v/>
      </c>
      <c r="G889" s="89"/>
      <c r="H889" s="89"/>
      <c r="I889" s="90"/>
      <c r="J889" s="40" t="str">
        <f t="shared" si="16"/>
        <v> </v>
      </c>
      <c r="K889" s="91"/>
      <c r="L889" s="55"/>
      <c r="M889" s="55"/>
      <c r="N889" s="91"/>
      <c r="O889" s="43" t="str">
        <f>IFERROR(__xludf.DUMMYFUNCTION("IF(N889="""","""",IFERROR(
  N889 + VALUE(REGEXEXTRACT(P889, ""(\d+)\s+Days"")),
  """"
)
)"),"")</f>
        <v/>
      </c>
      <c r="P889" s="43" t="str">
        <f t="array" ref="P889">IFERROR(
  INDEX(
    INDEX('{INDEX} Tour Packages'!$A:$ZZ, , MATCH(P$3, '{INDEX} Tour Packages'!$4:$4, 0)),
    MATCH(M889, INDEX('{INDEX} Tour Packages'!$A:$ZZ,0, MATCH("Tour Package Name", '{INDEX} Tour Packages'!$4:$4, 0)), 0)
  ),
"")
</f>
        <v/>
      </c>
      <c r="Q889" s="44" t="str">
        <f t="shared" si="7"/>
        <v/>
      </c>
      <c r="R889" s="44" t="str">
        <f>IFERROR(__xludf.DUMMYFUNCTION("IF(OR(ISBLANK(K889), ISBLANK(N889)), """", 
  LET(
    resDate, K889,
    tourDate, N889,
    monthCount, MAX(0, DATEDIF(resDate, tourDate - 3, ""M"") + 1),
    secondDates, ARRAYFORMULA(DATE(YEAR(resDate), MONTH(resDate) + SEQUENCE(monthCount), 2)),
    "&amp;"validDates, FILTER(secondDates, (secondDates &gt; resDate + 2) * (secondDates &lt;= tourDate - 3)),
    IF(ISERROR(validDates), 0, COUNTA(validDates))
  )
)
"),"")</f>
        <v/>
      </c>
      <c r="S889" s="44" t="str">
        <f t="shared" si="8"/>
        <v/>
      </c>
      <c r="T889" s="45" t="str">
        <f t="array" ref="T889">IF(ISBLANK(BO889),IFERROR(
  INDEX(
    INDEX('{INDEX} Payment Terms'!$A:$G, , MATCH(T$3, '{INDEX} Payment Terms'!$4:$4, 0)),
    MATCH(Q889, INDEX('{INDEX} Payment Terms'!$A:$G,0, MATCH("Payment Condition", '{INDEX} Payment Terms'!$4:$4, 0)), 0)
  ),
""),"Cancelled")
</f>
        <v/>
      </c>
      <c r="U889" s="46" t="b">
        <v>0</v>
      </c>
      <c r="V889" s="47" t="str">
        <f>IFERROR(__xludf.DUMMYFUNCTION("IF(OR(L889=""Duo Booking"", L889=""Group Booking""),
IF(U889=FALSE,"""",
    LET(
      bookingType, L889,
      tour, M889,
      mainFirst, H889,
      mainLast, I889,
      mainEmail, G889,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$L$4:L889, bookingType,
          $M$4:M889, tour,
          $H$4:H889, mainFirst,
          $I$4:I889, mainLast,
          $G$4:G889, mainEmail
        ),
        ""000""
      ),
  "&amp;"    baseID &amp; ""-"" &amp; memberNumber
    )
  ),
  """"
)
"),"")</f>
        <v/>
      </c>
      <c r="W889" s="48"/>
      <c r="X889" s="85" t="b">
        <v>0</v>
      </c>
      <c r="Y889" s="85" t="b">
        <v>0</v>
      </c>
      <c r="Z889" s="85" t="b">
        <v>0</v>
      </c>
      <c r="AA889" s="50"/>
      <c r="AB889" s="51"/>
      <c r="AC889" s="85" t="b">
        <v>0</v>
      </c>
      <c r="AD889" s="92"/>
      <c r="AE889" s="88"/>
      <c r="AF889" s="36" t="str">
        <f t="array" ref="AF889">IF(M889="","",INDEX(
      '{INDEX} Tour Packages'!$A:$ZP,
      MATCH($M889, '{INDEX} Tour Packages'!$A:$A, 0),
      MATCH(AF$3, '{INDEX} Tour Packages'!$4:$4, 0)
    ))</f>
        <v/>
      </c>
      <c r="AG889" s="36" t="str">
        <f t="array" ref="AG889">IF(M889="","",INDEX(
      '{INDEX} Tour Packages'!$A:$ZP,
      MATCH($M889, '{INDEX} Tour Packages'!$A:$A, 0),
      MATCH(AG$3, '{INDEX} Tour Packages'!$4:$4, 0)
    ))</f>
        <v/>
      </c>
      <c r="AH889" s="36" t="str">
        <f t="array" ref="AH889">IF(M889="","",INDEX(
      '{INDEX} Tour Packages'!$A:$ZP,
      MATCH($M889, '{INDEX} Tour Packages'!$A:$A, 0),
      MATCH(AH$3, '{INDEX} Tour Packages'!$4:$4, 0)
    ))</f>
        <v/>
      </c>
      <c r="AI889" s="54" t="str">
        <f t="shared" si="9"/>
        <v/>
      </c>
      <c r="AJ889" s="42"/>
      <c r="AK889" s="55"/>
      <c r="AL889" s="46" t="b">
        <v>0</v>
      </c>
      <c r="AM889" s="56"/>
      <c r="AN889" s="57" t="str">
        <f t="shared" si="10"/>
        <v/>
      </c>
      <c r="AO889" s="58" t="str">
        <f t="shared" si="11"/>
        <v/>
      </c>
      <c r="AP889" s="59"/>
      <c r="AQ889" s="60"/>
      <c r="AR889" s="61"/>
      <c r="AS889" s="61"/>
      <c r="AT889" s="61" t="str">
        <f>IFERROR(__xludf.DUMMYFUNCTION("IF( 
  OR($AJ889=""Full Payment"", ISBLANK($K889)),
  """",
  IF(
    OR(
      Q889=""Standard Booking, P1"",
      Q889=""Standard Booking, P2"",
      Q889=""Standard Booking, P3"",
      Q889=""Standard Booking, P4""
    ),
    LET(
      resDate,   $"&amp;"K889,
      tourDate,  $N889,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89" s="62" t="str">
        <f t="shared" si="12"/>
        <v/>
      </c>
      <c r="AV889" s="63"/>
      <c r="AW889" s="64"/>
      <c r="AX889" s="64"/>
      <c r="AY889" s="64"/>
      <c r="AZ889" s="64" t="str">
        <f>IFERROR(__xludf.DUMMYFUNCTION("IF(
  OR($AJ889=""Full Payment"",$AJ889=""P1"", ISBLANK($K889)),
  """",
  IF(
    OR(
      $Q889=""Standard Booking, P2"",
      $Q889=""Standard Booking, P3"",
      $Q889=""Standard Booking, P4""
    ),
    LET(
      resDate,   $K889,
      tourDate,"&amp;"  $N889,
      monthCount, DATEDIF(resDate, tourDate, ""M"") + 1,
      secondDates, ARRAYFORMULA(
        DATE(
          YEAR(resDate),
          MONTH(resDate) + SEQUENCE(monthCount),
          2
        )
      ),
      validDates, FILTER(
        sec"&amp;"ondDates,
        (secondDates &gt; resDate + 2) *
        (secondDates &lt;= tourDate - 3)
      ),
      IF(
        OR($AJ889=""P2"", $AJ889=""P3"", $AJ889=""P4""),
        IF(
          COUNTA(validDates) &lt; 2,
          """",
          TEXT(INDEX(validDates"&amp;", 2), ""mmm d, yyyy"")
        ),
        IF(
          COUNTA(validDates) &lt; 2,
          """",
          TEXTJOIN("", "", TRUE,
            TEXT(INDEX(validDates, 1), ""mmm d, yyyy""),
            TEXT(INDEX(validDates, 2), ""mmm d, yyyy"")
          )
 "&amp;"       )
      )
    ),
    """"
  )
)
"),"")</f>
        <v/>
      </c>
      <c r="BA889" s="65" t="str">
        <f t="shared" si="13"/>
        <v/>
      </c>
      <c r="BB889" s="63"/>
      <c r="BC889" s="64"/>
      <c r="BD889" s="64"/>
      <c r="BE889" s="64"/>
      <c r="BF889" s="64" t="str">
        <f>IFERROR(__xludf.DUMMYFUNCTION("IF(
  OR($AJ889=""Full Payment"",$AJ889=""P1"", $AJ889=""P2""),
  """",
  IF(
    AND(
      NOT(ISBLANK($K889)),
      OR(
        Q889=""Standard Booking, P3"",
        Q889=""Standard Booking, P4""
      )
    ),
    LET(
      resDate,   $K889,
      "&amp;"tourDate,  $N889,
      monthCount, DATEDIF(resDate, tourDate, ""M"") + 1,
      secondDates, ARRAYFORMULA(
        DATE(
          YEAR(resDate),
          MONTH(resDate) + SEQUENCE(monthCount),
          2
        )
      ),
      validDates, FILTER(
  "&amp;"      secondDates,
        (secondDates &gt; resDate + 2) *
        (secondDates &lt;= tourDate - 3)
      ),
      IF(
        $AJ889=""P4"",
        IF(
          COUNTA(validDates) &lt; 3,
          """",
          TEXT(INDEX(validDates, 3), ""mmm d, yyyy"")
  "&amp;"      ),
        IF(
          $AJ889=""P3"",
          IF(
            COUNTA(validDates) &lt; 3,
            """",
            TEXT(INDEX(validDates, 3), ""mmm d, yyyy"")
          ),
          IF(
            COUNTA(validDates) &lt; 3,
            """",
    "&amp;"        TEXTJOIN("", "", TRUE,
              TEXT(INDEX(validDates, 1), ""mmm d, yyyy""),
              TEXT(INDEX(validDates, 2), ""mmm d, yyyy""),
              TEXT(INDEX(validDates, 3), ""mmm d, yyyy"")
            )
          )
        )
      )
    "&amp;"),
    """"
  )
)
"),"")</f>
        <v/>
      </c>
      <c r="BG889" s="65" t="str">
        <f t="shared" si="14"/>
        <v/>
      </c>
      <c r="BH889" s="63"/>
      <c r="BI889" s="64"/>
      <c r="BJ889" s="64"/>
      <c r="BK889" s="64"/>
      <c r="BL889" s="64" t="str">
        <f>IFERROR(__xludf.DUMMYFUNCTION("IF(
  OR($AJ889=""Full Payment"",$AJ889=""P1"",$AJ889=""P2"",$AJ889=""P3""),
  """",
  IF(
    AND(
      NOT(ISBLANK($K889)),
      $Q889=""Standard Booking, P4""
    ),
    LET(
      resDate,   $K889,
      tourDate,  $N889,
      monthCount, DATEDIF(r"&amp;"esDate, tourDate, ""M"") + 1,
      secondDates, ARRAYFORMULA(
        DATE(
          YEAR(resDate),
          MONTH(resDate) + SEQUENCE(monthCount),
          2
        )
      ),
      validDates, FILTER(
        secondDates,
        (secondDates &gt; res"&amp;"Date + 2) *
        (secondDates &lt;= tourDate - 3)
      ),
      IF(
        $AJ889=""P4"",
        IF(
          COUNTA(validDates) &lt; 4,
          """",
          TEXT(
            INDEX(validDates, 4),
            ""mmm d, yyyy""
          )
        ),
"&amp;"        IF(
          COUNTA(validDates) &lt; 4,
          """",
          TEXTJOIN(
            "", "", TRUE,
            TEXT(INDEX(validDates, 1), ""mmm d, yyyy""),
            TEXT(INDEX(validDates, 2), ""mmm d, yyyy""),
            TEXT(INDEX(validDates"&amp;", 3), ""mmm d, yyyy""),
            TEXT(INDEX(validDates, 4), ""mmm d, yyyy"")
          )
        )
      )
    ),
    """"
  )
)
"),"")</f>
        <v/>
      </c>
      <c r="BM889" s="65" t="str">
        <f t="shared" si="15"/>
        <v/>
      </c>
      <c r="BN889" s="66"/>
      <c r="BO889" s="67"/>
      <c r="BP889" s="49" t="b">
        <v>0</v>
      </c>
      <c r="BQ889" s="49" t="b">
        <v>0</v>
      </c>
      <c r="BR889" s="68"/>
      <c r="BS889" s="69"/>
      <c r="BT889" s="70" t="b">
        <v>0</v>
      </c>
      <c r="BU889" s="71"/>
      <c r="BV889" s="72"/>
      <c r="BW889" s="86" t="b">
        <v>0</v>
      </c>
      <c r="BX889" s="87"/>
    </row>
    <row r="890">
      <c r="A890" s="35" t="str">
        <f t="shared" si="1"/>
        <v/>
      </c>
      <c r="B890" s="36" t="str">
        <f t="shared" si="2"/>
        <v/>
      </c>
      <c r="C890" s="36" t="str">
        <f t="array" ref="C890">IF(
  M890="",
  "",
  IFERROR(
    INDEX(
      '{INDEX} Tour Packages'!$A:$ZZ,
      MATCH(
        M890,
        INDEX(
          '{INDEX} Tour Packages'!$A:$ZZ,
          ,
          MATCH("Tour Package Name", '{INDEX} Tour Packages'!$4:$4, 0)
        ),
        0
      ),
      MATCH("Tour Code", '{INDEX} Tour Packages'!$4:$4, 0)
    ),
    "XXX"
  )
)
</f>
        <v/>
      </c>
      <c r="D890" s="36" t="str">
        <f t="shared" si="3"/>
        <v/>
      </c>
      <c r="E890" s="36" t="str">
        <f t="shared" si="4"/>
        <v/>
      </c>
      <c r="F890" s="37" t="str">
        <f t="shared" si="5"/>
        <v/>
      </c>
      <c r="G890" s="89"/>
      <c r="H890" s="89"/>
      <c r="I890" s="90"/>
      <c r="J890" s="40" t="str">
        <f t="shared" si="16"/>
        <v> </v>
      </c>
      <c r="K890" s="91"/>
      <c r="L890" s="55"/>
      <c r="M890" s="55"/>
      <c r="N890" s="91"/>
      <c r="O890" s="43" t="str">
        <f>IFERROR(__xludf.DUMMYFUNCTION("IF(N890="""","""",IFERROR(
  N890 + VALUE(REGEXEXTRACT(P890, ""(\d+)\s+Days"")),
  """"
)
)"),"")</f>
        <v/>
      </c>
      <c r="P890" s="43" t="str">
        <f t="array" ref="P890">IFERROR(
  INDEX(
    INDEX('{INDEX} Tour Packages'!$A:$ZZ, , MATCH(P$3, '{INDEX} Tour Packages'!$4:$4, 0)),
    MATCH(M890, INDEX('{INDEX} Tour Packages'!$A:$ZZ,0, MATCH("Tour Package Name", '{INDEX} Tour Packages'!$4:$4, 0)), 0)
  ),
"")
</f>
        <v/>
      </c>
      <c r="Q890" s="44" t="str">
        <f t="shared" si="7"/>
        <v/>
      </c>
      <c r="R890" s="44" t="str">
        <f>IFERROR(__xludf.DUMMYFUNCTION("IF(OR(ISBLANK(K890), ISBLANK(N890)), """", 
  LET(
    resDate, K890,
    tourDate, N890,
    monthCount, MAX(0, DATEDIF(resDate, tourDate - 3, ""M"") + 1),
    secondDates, ARRAYFORMULA(DATE(YEAR(resDate), MONTH(resDate) + SEQUENCE(monthCount), 2)),
    "&amp;"validDates, FILTER(secondDates, (secondDates &gt; resDate + 2) * (secondDates &lt;= tourDate - 3)),
    IF(ISERROR(validDates), 0, COUNTA(validDates))
  )
)
"),"")</f>
        <v/>
      </c>
      <c r="S890" s="44" t="str">
        <f t="shared" si="8"/>
        <v/>
      </c>
      <c r="T890" s="45" t="str">
        <f t="array" ref="T890">IF(ISBLANK(BO890),IFERROR(
  INDEX(
    INDEX('{INDEX} Payment Terms'!$A:$G, , MATCH(T$3, '{INDEX} Payment Terms'!$4:$4, 0)),
    MATCH(Q890, INDEX('{INDEX} Payment Terms'!$A:$G,0, MATCH("Payment Condition", '{INDEX} Payment Terms'!$4:$4, 0)), 0)
  ),
""),"Cancelled")
</f>
        <v/>
      </c>
      <c r="U890" s="46" t="b">
        <v>0</v>
      </c>
      <c r="V890" s="47" t="str">
        <f>IFERROR(__xludf.DUMMYFUNCTION("IF(OR(L890=""Duo Booking"", L890=""Group Booking""),
IF(U890=FALSE,"""",
    LET(
      bookingType, L890,
      tour, M890,
      mainFirst, H890,
      mainLast, I890,
      mainEmail, G890,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$L$4:L890, bookingType,
          $M$4:M890, tour,
          $H$4:H890, mainFirst,
          $I$4:I890, mainLast,
          $G$4:G890, mainEmail
        ),
        ""000""
      ),
  "&amp;"    baseID &amp; ""-"" &amp; memberNumber
    )
  ),
  """"
)
"),"")</f>
        <v/>
      </c>
      <c r="W890" s="48"/>
      <c r="X890" s="85" t="b">
        <v>0</v>
      </c>
      <c r="Y890" s="85" t="b">
        <v>0</v>
      </c>
      <c r="Z890" s="85" t="b">
        <v>0</v>
      </c>
      <c r="AA890" s="50"/>
      <c r="AB890" s="51"/>
      <c r="AC890" s="85" t="b">
        <v>0</v>
      </c>
      <c r="AD890" s="92"/>
      <c r="AE890" s="88"/>
      <c r="AF890" s="36" t="str">
        <f t="array" ref="AF890">IF(M890="","",INDEX(
      '{INDEX} Tour Packages'!$A:$ZP,
      MATCH($M890, '{INDEX} Tour Packages'!$A:$A, 0),
      MATCH(AF$3, '{INDEX} Tour Packages'!$4:$4, 0)
    ))</f>
        <v/>
      </c>
      <c r="AG890" s="36" t="str">
        <f t="array" ref="AG890">IF(M890="","",INDEX(
      '{INDEX} Tour Packages'!$A:$ZP,
      MATCH($M890, '{INDEX} Tour Packages'!$A:$A, 0),
      MATCH(AG$3, '{INDEX} Tour Packages'!$4:$4, 0)
    ))</f>
        <v/>
      </c>
      <c r="AH890" s="36" t="str">
        <f t="array" ref="AH890">IF(M890="","",INDEX(
      '{INDEX} Tour Packages'!$A:$ZP,
      MATCH($M890, '{INDEX} Tour Packages'!$A:$A, 0),
      MATCH(AH$3, '{INDEX} Tour Packages'!$4:$4, 0)
    ))</f>
        <v/>
      </c>
      <c r="AI890" s="54" t="str">
        <f t="shared" si="9"/>
        <v/>
      </c>
      <c r="AJ890" s="42"/>
      <c r="AK890" s="55"/>
      <c r="AL890" s="46" t="b">
        <v>0</v>
      </c>
      <c r="AM890" s="56"/>
      <c r="AN890" s="57" t="str">
        <f t="shared" si="10"/>
        <v/>
      </c>
      <c r="AO890" s="58" t="str">
        <f t="shared" si="11"/>
        <v/>
      </c>
      <c r="AP890" s="59"/>
      <c r="AQ890" s="60"/>
      <c r="AR890" s="61"/>
      <c r="AS890" s="61"/>
      <c r="AT890" s="61" t="str">
        <f>IFERROR(__xludf.DUMMYFUNCTION("IF( 
  OR($AJ890=""Full Payment"", ISBLANK($K890)),
  """",
  IF(
    OR(
      Q890=""Standard Booking, P1"",
      Q890=""Standard Booking, P2"",
      Q890=""Standard Booking, P3"",
      Q890=""Standard Booking, P4""
    ),
    LET(
      resDate,   $"&amp;"K890,
      tourDate,  $N890,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0" s="62" t="str">
        <f t="shared" si="12"/>
        <v/>
      </c>
      <c r="AV890" s="63"/>
      <c r="AW890" s="64"/>
      <c r="AX890" s="64"/>
      <c r="AY890" s="64"/>
      <c r="AZ890" s="64" t="str">
        <f>IFERROR(__xludf.DUMMYFUNCTION("IF(
  OR($AJ890=""Full Payment"",$AJ890=""P1"", ISBLANK($K890)),
  """",
  IF(
    OR(
      $Q890=""Standard Booking, P2"",
      $Q890=""Standard Booking, P3"",
      $Q890=""Standard Booking, P4""
    ),
    LET(
      resDate,   $K890,
      tourDate,"&amp;"  $N890,
      monthCount, DATEDIF(resDate, tourDate, ""M"") + 1,
      secondDates, ARRAYFORMULA(
        DATE(
          YEAR(resDate),
          MONTH(resDate) + SEQUENCE(monthCount),
          2
        )
      ),
      validDates, FILTER(
        sec"&amp;"ondDates,
        (secondDates &gt; resDate + 2) *
        (secondDates &lt;= tourDate - 3)
      ),
      IF(
        OR($AJ890=""P2"", $AJ890=""P3"", $AJ890=""P4""),
        IF(
          COUNTA(validDates) &lt; 2,
          """",
          TEXT(INDEX(validDates"&amp;", 2), ""mmm d, yyyy"")
        ),
        IF(
          COUNTA(validDates) &lt; 2,
          """",
          TEXTJOIN("", "", TRUE,
            TEXT(INDEX(validDates, 1), ""mmm d, yyyy""),
            TEXT(INDEX(validDates, 2), ""mmm d, yyyy"")
          )
 "&amp;"       )
      )
    ),
    """"
  )
)
"),"")</f>
        <v/>
      </c>
      <c r="BA890" s="65" t="str">
        <f t="shared" si="13"/>
        <v/>
      </c>
      <c r="BB890" s="63"/>
      <c r="BC890" s="64"/>
      <c r="BD890" s="64"/>
      <c r="BE890" s="64"/>
      <c r="BF890" s="64" t="str">
        <f>IFERROR(__xludf.DUMMYFUNCTION("IF(
  OR($AJ890=""Full Payment"",$AJ890=""P1"", $AJ890=""P2""),
  """",
  IF(
    AND(
      NOT(ISBLANK($K890)),
      OR(
        Q890=""Standard Booking, P3"",
        Q890=""Standard Booking, P4""
      )
    ),
    LET(
      resDate,   $K890,
      "&amp;"tourDate,  $N890,
      monthCount, DATEDIF(resDate, tourDate, ""M"") + 1,
      secondDates, ARRAYFORMULA(
        DATE(
          YEAR(resDate),
          MONTH(resDate) + SEQUENCE(monthCount),
          2
        )
      ),
      validDates, FILTER(
  "&amp;"      secondDates,
        (secondDates &gt; resDate + 2) *
        (secondDates &lt;= tourDate - 3)
      ),
      IF(
        $AJ890=""P4"",
        IF(
          COUNTA(validDates) &lt; 3,
          """",
          TEXT(INDEX(validDates, 3), ""mmm d, yyyy"")
  "&amp;"      ),
        IF(
          $AJ890=""P3"",
          IF(
            COUNTA(validDates) &lt; 3,
            """",
            TEXT(INDEX(validDates, 3), ""mmm d, yyyy"")
          ),
          IF(
            COUNTA(validDates) &lt; 3,
            """",
    "&amp;"        TEXTJOIN("", "", TRUE,
              TEXT(INDEX(validDates, 1), ""mmm d, yyyy""),
              TEXT(INDEX(validDates, 2), ""mmm d, yyyy""),
              TEXT(INDEX(validDates, 3), ""mmm d, yyyy"")
            )
          )
        )
      )
    "&amp;"),
    """"
  )
)
"),"")</f>
        <v/>
      </c>
      <c r="BG890" s="65" t="str">
        <f t="shared" si="14"/>
        <v/>
      </c>
      <c r="BH890" s="63"/>
      <c r="BI890" s="64"/>
      <c r="BJ890" s="64"/>
      <c r="BK890" s="64"/>
      <c r="BL890" s="64" t="str">
        <f>IFERROR(__xludf.DUMMYFUNCTION("IF(
  OR($AJ890=""Full Payment"",$AJ890=""P1"",$AJ890=""P2"",$AJ890=""P3""),
  """",
  IF(
    AND(
      NOT(ISBLANK($K890)),
      $Q890=""Standard Booking, P4""
    ),
    LET(
      resDate,   $K890,
      tourDate,  $N890,
      monthCount, DATEDIF(r"&amp;"esDate, tourDate, ""M"") + 1,
      secondDates, ARRAYFORMULA(
        DATE(
          YEAR(resDate),
          MONTH(resDate) + SEQUENCE(monthCount),
          2
        )
      ),
      validDates, FILTER(
        secondDates,
        (secondDates &gt; res"&amp;"Date + 2) *
        (secondDates &lt;= tourDate - 3)
      ),
      IF(
        $AJ890=""P4"",
        IF(
          COUNTA(validDates) &lt; 4,
          """",
          TEXT(
            INDEX(validDates, 4),
            ""mmm d, yyyy""
          )
        ),
"&amp;"        IF(
          COUNTA(validDates) &lt; 4,
          """",
          TEXTJOIN(
            "", "", TRUE,
            TEXT(INDEX(validDates, 1), ""mmm d, yyyy""),
            TEXT(INDEX(validDates, 2), ""mmm d, yyyy""),
            TEXT(INDEX(validDates"&amp;", 3), ""mmm d, yyyy""),
            TEXT(INDEX(validDates, 4), ""mmm d, yyyy"")
          )
        )
      )
    ),
    """"
  )
)
"),"")</f>
        <v/>
      </c>
      <c r="BM890" s="65" t="str">
        <f t="shared" si="15"/>
        <v/>
      </c>
      <c r="BN890" s="66"/>
      <c r="BO890" s="67"/>
      <c r="BP890" s="49" t="b">
        <v>0</v>
      </c>
      <c r="BQ890" s="49" t="b">
        <v>0</v>
      </c>
      <c r="BR890" s="68"/>
      <c r="BS890" s="69"/>
      <c r="BT890" s="70" t="b">
        <v>0</v>
      </c>
      <c r="BU890" s="71"/>
      <c r="BV890" s="72"/>
      <c r="BW890" s="86" t="b">
        <v>0</v>
      </c>
      <c r="BX890" s="87"/>
    </row>
    <row r="891">
      <c r="A891" s="35" t="str">
        <f t="shared" si="1"/>
        <v/>
      </c>
      <c r="B891" s="36" t="str">
        <f t="shared" si="2"/>
        <v/>
      </c>
      <c r="C891" s="36" t="str">
        <f t="array" ref="C891">IF(
  M891="",
  "",
  IFERROR(
    INDEX(
      '{INDEX} Tour Packages'!$A:$ZZ,
      MATCH(
        M891,
        INDEX(
          '{INDEX} Tour Packages'!$A:$ZZ,
          ,
          MATCH("Tour Package Name", '{INDEX} Tour Packages'!$4:$4, 0)
        ),
        0
      ),
      MATCH("Tour Code", '{INDEX} Tour Packages'!$4:$4, 0)
    ),
    "XXX"
  )
)
</f>
        <v/>
      </c>
      <c r="D891" s="36" t="str">
        <f t="shared" si="3"/>
        <v/>
      </c>
      <c r="E891" s="36" t="str">
        <f t="shared" si="4"/>
        <v/>
      </c>
      <c r="F891" s="37" t="str">
        <f t="shared" si="5"/>
        <v/>
      </c>
      <c r="G891" s="89"/>
      <c r="H891" s="89"/>
      <c r="I891" s="90"/>
      <c r="J891" s="40" t="str">
        <f t="shared" si="16"/>
        <v> </v>
      </c>
      <c r="K891" s="91"/>
      <c r="L891" s="55"/>
      <c r="M891" s="55"/>
      <c r="N891" s="91"/>
      <c r="O891" s="43" t="str">
        <f>IFERROR(__xludf.DUMMYFUNCTION("IF(N891="""","""",IFERROR(
  N891 + VALUE(REGEXEXTRACT(P891, ""(\d+)\s+Days"")),
  """"
)
)"),"")</f>
        <v/>
      </c>
      <c r="P891" s="43" t="str">
        <f t="array" ref="P891">IFERROR(
  INDEX(
    INDEX('{INDEX} Tour Packages'!$A:$ZZ, , MATCH(P$3, '{INDEX} Tour Packages'!$4:$4, 0)),
    MATCH(M891, INDEX('{INDEX} Tour Packages'!$A:$ZZ,0, MATCH("Tour Package Name", '{INDEX} Tour Packages'!$4:$4, 0)), 0)
  ),
"")
</f>
        <v/>
      </c>
      <c r="Q891" s="44" t="str">
        <f t="shared" si="7"/>
        <v/>
      </c>
      <c r="R891" s="44" t="str">
        <f>IFERROR(__xludf.DUMMYFUNCTION("IF(OR(ISBLANK(K891), ISBLANK(N891)), """", 
  LET(
    resDate, K891,
    tourDate, N891,
    monthCount, MAX(0, DATEDIF(resDate, tourDate - 3, ""M"") + 1),
    secondDates, ARRAYFORMULA(DATE(YEAR(resDate), MONTH(resDate) + SEQUENCE(monthCount), 2)),
    "&amp;"validDates, FILTER(secondDates, (secondDates &gt; resDate + 2) * (secondDates &lt;= tourDate - 3)),
    IF(ISERROR(validDates), 0, COUNTA(validDates))
  )
)
"),"")</f>
        <v/>
      </c>
      <c r="S891" s="44" t="str">
        <f t="shared" si="8"/>
        <v/>
      </c>
      <c r="T891" s="45" t="str">
        <f t="array" ref="T891">IF(ISBLANK(BO891),IFERROR(
  INDEX(
    INDEX('{INDEX} Payment Terms'!$A:$G, , MATCH(T$3, '{INDEX} Payment Terms'!$4:$4, 0)),
    MATCH(Q891, INDEX('{INDEX} Payment Terms'!$A:$G,0, MATCH("Payment Condition", '{INDEX} Payment Terms'!$4:$4, 0)), 0)
  ),
""),"Cancelled")
</f>
        <v/>
      </c>
      <c r="U891" s="46" t="b">
        <v>0</v>
      </c>
      <c r="V891" s="47" t="str">
        <f>IFERROR(__xludf.DUMMYFUNCTION("IF(OR(L891=""Duo Booking"", L891=""Group Booking""),
IF(U891=FALSE,"""",
    LET(
      bookingType, L891,
      tour, M891,
      mainFirst, H891,
      mainLast, I891,
      mainEmail, G891,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$L$4:L891, bookingType,
          $M$4:M891, tour,
          $H$4:H891, mainFirst,
          $I$4:I891, mainLast,
          $G$4:G891, mainEmail
        ),
        ""000""
      ),
  "&amp;"    baseID &amp; ""-"" &amp; memberNumber
    )
  ),
  """"
)
"),"")</f>
        <v/>
      </c>
      <c r="W891" s="48"/>
      <c r="X891" s="85" t="b">
        <v>0</v>
      </c>
      <c r="Y891" s="85" t="b">
        <v>0</v>
      </c>
      <c r="Z891" s="85" t="b">
        <v>0</v>
      </c>
      <c r="AA891" s="50"/>
      <c r="AB891" s="51"/>
      <c r="AC891" s="85" t="b">
        <v>0</v>
      </c>
      <c r="AD891" s="92"/>
      <c r="AE891" s="88"/>
      <c r="AF891" s="36" t="str">
        <f t="array" ref="AF891">IF(M891="","",INDEX(
      '{INDEX} Tour Packages'!$A:$ZP,
      MATCH($M891, '{INDEX} Tour Packages'!$A:$A, 0),
      MATCH(AF$3, '{INDEX} Tour Packages'!$4:$4, 0)
    ))</f>
        <v/>
      </c>
      <c r="AG891" s="36" t="str">
        <f t="array" ref="AG891">IF(M891="","",INDEX(
      '{INDEX} Tour Packages'!$A:$ZP,
      MATCH($M891, '{INDEX} Tour Packages'!$A:$A, 0),
      MATCH(AG$3, '{INDEX} Tour Packages'!$4:$4, 0)
    ))</f>
        <v/>
      </c>
      <c r="AH891" s="36" t="str">
        <f t="array" ref="AH891">IF(M891="","",INDEX(
      '{INDEX} Tour Packages'!$A:$ZP,
      MATCH($M891, '{INDEX} Tour Packages'!$A:$A, 0),
      MATCH(AH$3, '{INDEX} Tour Packages'!$4:$4, 0)
    ))</f>
        <v/>
      </c>
      <c r="AI891" s="54" t="str">
        <f t="shared" si="9"/>
        <v/>
      </c>
      <c r="AJ891" s="42"/>
      <c r="AK891" s="55"/>
      <c r="AL891" s="46" t="b">
        <v>0</v>
      </c>
      <c r="AM891" s="56"/>
      <c r="AN891" s="57" t="str">
        <f t="shared" si="10"/>
        <v/>
      </c>
      <c r="AO891" s="58" t="str">
        <f t="shared" si="11"/>
        <v/>
      </c>
      <c r="AP891" s="59"/>
      <c r="AQ891" s="60"/>
      <c r="AR891" s="61"/>
      <c r="AS891" s="61"/>
      <c r="AT891" s="61" t="str">
        <f>IFERROR(__xludf.DUMMYFUNCTION("IF( 
  OR($AJ891=""Full Payment"", ISBLANK($K891)),
  """",
  IF(
    OR(
      Q891=""Standard Booking, P1"",
      Q891=""Standard Booking, P2"",
      Q891=""Standard Booking, P3"",
      Q891=""Standard Booking, P4""
    ),
    LET(
      resDate,   $"&amp;"K891,
      tourDate,  $N891,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1" s="62" t="str">
        <f t="shared" si="12"/>
        <v/>
      </c>
      <c r="AV891" s="63"/>
      <c r="AW891" s="64"/>
      <c r="AX891" s="64"/>
      <c r="AY891" s="64"/>
      <c r="AZ891" s="64" t="str">
        <f>IFERROR(__xludf.DUMMYFUNCTION("IF(
  OR($AJ891=""Full Payment"",$AJ891=""P1"", ISBLANK($K891)),
  """",
  IF(
    OR(
      $Q891=""Standard Booking, P2"",
      $Q891=""Standard Booking, P3"",
      $Q891=""Standard Booking, P4""
    ),
    LET(
      resDate,   $K891,
      tourDate,"&amp;"  $N891,
      monthCount, DATEDIF(resDate, tourDate, ""M"") + 1,
      secondDates, ARRAYFORMULA(
        DATE(
          YEAR(resDate),
          MONTH(resDate) + SEQUENCE(monthCount),
          2
        )
      ),
      validDates, FILTER(
        sec"&amp;"ondDates,
        (secondDates &gt; resDate + 2) *
        (secondDates &lt;= tourDate - 3)
      ),
      IF(
        OR($AJ891=""P2"", $AJ891=""P3"", $AJ891=""P4""),
        IF(
          COUNTA(validDates) &lt; 2,
          """",
          TEXT(INDEX(validDates"&amp;", 2), ""mmm d, yyyy"")
        ),
        IF(
          COUNTA(validDates) &lt; 2,
          """",
          TEXTJOIN("", "", TRUE,
            TEXT(INDEX(validDates, 1), ""mmm d, yyyy""),
            TEXT(INDEX(validDates, 2), ""mmm d, yyyy"")
          )
 "&amp;"       )
      )
    ),
    """"
  )
)
"),"")</f>
        <v/>
      </c>
      <c r="BA891" s="65" t="str">
        <f t="shared" si="13"/>
        <v/>
      </c>
      <c r="BB891" s="63"/>
      <c r="BC891" s="64"/>
      <c r="BD891" s="64"/>
      <c r="BE891" s="64"/>
      <c r="BF891" s="64" t="str">
        <f>IFERROR(__xludf.DUMMYFUNCTION("IF(
  OR($AJ891=""Full Payment"",$AJ891=""P1"", $AJ891=""P2""),
  """",
  IF(
    AND(
      NOT(ISBLANK($K891)),
      OR(
        Q891=""Standard Booking, P3"",
        Q891=""Standard Booking, P4""
      )
    ),
    LET(
      resDate,   $K891,
      "&amp;"tourDate,  $N891,
      monthCount, DATEDIF(resDate, tourDate, ""M"") + 1,
      secondDates, ARRAYFORMULA(
        DATE(
          YEAR(resDate),
          MONTH(resDate) + SEQUENCE(monthCount),
          2
        )
      ),
      validDates, FILTER(
  "&amp;"      secondDates,
        (secondDates &gt; resDate + 2) *
        (secondDates &lt;= tourDate - 3)
      ),
      IF(
        $AJ891=""P4"",
        IF(
          COUNTA(validDates) &lt; 3,
          """",
          TEXT(INDEX(validDates, 3), ""mmm d, yyyy"")
  "&amp;"      ),
        IF(
          $AJ891=""P3"",
          IF(
            COUNTA(validDates) &lt; 3,
            """",
            TEXT(INDEX(validDates, 3), ""mmm d, yyyy"")
          ),
          IF(
            COUNTA(validDates) &lt; 3,
            """",
    "&amp;"        TEXTJOIN("", "", TRUE,
              TEXT(INDEX(validDates, 1), ""mmm d, yyyy""),
              TEXT(INDEX(validDates, 2), ""mmm d, yyyy""),
              TEXT(INDEX(validDates, 3), ""mmm d, yyyy"")
            )
          )
        )
      )
    "&amp;"),
    """"
  )
)
"),"")</f>
        <v/>
      </c>
      <c r="BG891" s="65" t="str">
        <f t="shared" si="14"/>
        <v/>
      </c>
      <c r="BH891" s="63"/>
      <c r="BI891" s="64"/>
      <c r="BJ891" s="64"/>
      <c r="BK891" s="64"/>
      <c r="BL891" s="64" t="str">
        <f>IFERROR(__xludf.DUMMYFUNCTION("IF(
  OR($AJ891=""Full Payment"",$AJ891=""P1"",$AJ891=""P2"",$AJ891=""P3""),
  """",
  IF(
    AND(
      NOT(ISBLANK($K891)),
      $Q891=""Standard Booking, P4""
    ),
    LET(
      resDate,   $K891,
      tourDate,  $N891,
      monthCount, DATEDIF(r"&amp;"esDate, tourDate, ""M"") + 1,
      secondDates, ARRAYFORMULA(
        DATE(
          YEAR(resDate),
          MONTH(resDate) + SEQUENCE(monthCount),
          2
        )
      ),
      validDates, FILTER(
        secondDates,
        (secondDates &gt; res"&amp;"Date + 2) *
        (secondDates &lt;= tourDate - 3)
      ),
      IF(
        $AJ891=""P4"",
        IF(
          COUNTA(validDates) &lt; 4,
          """",
          TEXT(
            INDEX(validDates, 4),
            ""mmm d, yyyy""
          )
        ),
"&amp;"        IF(
          COUNTA(validDates) &lt; 4,
          """",
          TEXTJOIN(
            "", "", TRUE,
            TEXT(INDEX(validDates, 1), ""mmm d, yyyy""),
            TEXT(INDEX(validDates, 2), ""mmm d, yyyy""),
            TEXT(INDEX(validDates"&amp;", 3), ""mmm d, yyyy""),
            TEXT(INDEX(validDates, 4), ""mmm d, yyyy"")
          )
        )
      )
    ),
    """"
  )
)
"),"")</f>
        <v/>
      </c>
      <c r="BM891" s="65" t="str">
        <f t="shared" si="15"/>
        <v/>
      </c>
      <c r="BN891" s="66"/>
      <c r="BO891" s="67"/>
      <c r="BP891" s="49" t="b">
        <v>0</v>
      </c>
      <c r="BQ891" s="49" t="b">
        <v>0</v>
      </c>
      <c r="BR891" s="68"/>
      <c r="BS891" s="69"/>
      <c r="BT891" s="70" t="b">
        <v>0</v>
      </c>
      <c r="BU891" s="71"/>
      <c r="BV891" s="72"/>
      <c r="BW891" s="86" t="b">
        <v>0</v>
      </c>
      <c r="BX891" s="87"/>
    </row>
    <row r="892">
      <c r="A892" s="35" t="str">
        <f t="shared" si="1"/>
        <v/>
      </c>
      <c r="B892" s="36" t="str">
        <f t="shared" si="2"/>
        <v/>
      </c>
      <c r="C892" s="36" t="str">
        <f t="array" ref="C892">IF(
  M892="",
  "",
  IFERROR(
    INDEX(
      '{INDEX} Tour Packages'!$A:$ZZ,
      MATCH(
        M892,
        INDEX(
          '{INDEX} Tour Packages'!$A:$ZZ,
          ,
          MATCH("Tour Package Name", '{INDEX} Tour Packages'!$4:$4, 0)
        ),
        0
      ),
      MATCH("Tour Code", '{INDEX} Tour Packages'!$4:$4, 0)
    ),
    "XXX"
  )
)
</f>
        <v/>
      </c>
      <c r="D892" s="36" t="str">
        <f t="shared" si="3"/>
        <v/>
      </c>
      <c r="E892" s="36" t="str">
        <f t="shared" si="4"/>
        <v/>
      </c>
      <c r="F892" s="37" t="str">
        <f t="shared" si="5"/>
        <v/>
      </c>
      <c r="G892" s="89"/>
      <c r="H892" s="89"/>
      <c r="I892" s="90"/>
      <c r="J892" s="40" t="str">
        <f t="shared" si="16"/>
        <v> </v>
      </c>
      <c r="K892" s="91"/>
      <c r="L892" s="55"/>
      <c r="M892" s="55"/>
      <c r="N892" s="91"/>
      <c r="O892" s="43" t="str">
        <f>IFERROR(__xludf.DUMMYFUNCTION("IF(N892="""","""",IFERROR(
  N892 + VALUE(REGEXEXTRACT(P892, ""(\d+)\s+Days"")),
  """"
)
)"),"")</f>
        <v/>
      </c>
      <c r="P892" s="43" t="str">
        <f t="array" ref="P892">IFERROR(
  INDEX(
    INDEX('{INDEX} Tour Packages'!$A:$ZZ, , MATCH(P$3, '{INDEX} Tour Packages'!$4:$4, 0)),
    MATCH(M892, INDEX('{INDEX} Tour Packages'!$A:$ZZ,0, MATCH("Tour Package Name", '{INDEX} Tour Packages'!$4:$4, 0)), 0)
  ),
"")
</f>
        <v/>
      </c>
      <c r="Q892" s="44" t="str">
        <f t="shared" si="7"/>
        <v/>
      </c>
      <c r="R892" s="44" t="str">
        <f>IFERROR(__xludf.DUMMYFUNCTION("IF(OR(ISBLANK(K892), ISBLANK(N892)), """", 
  LET(
    resDate, K892,
    tourDate, N892,
    monthCount, MAX(0, DATEDIF(resDate, tourDate - 3, ""M"") + 1),
    secondDates, ARRAYFORMULA(DATE(YEAR(resDate), MONTH(resDate) + SEQUENCE(monthCount), 2)),
    "&amp;"validDates, FILTER(secondDates, (secondDates &gt; resDate + 2) * (secondDates &lt;= tourDate - 3)),
    IF(ISERROR(validDates), 0, COUNTA(validDates))
  )
)
"),"")</f>
        <v/>
      </c>
      <c r="S892" s="44" t="str">
        <f t="shared" si="8"/>
        <v/>
      </c>
      <c r="T892" s="45" t="str">
        <f t="array" ref="T892">IF(ISBLANK(BO892),IFERROR(
  INDEX(
    INDEX('{INDEX} Payment Terms'!$A:$G, , MATCH(T$3, '{INDEX} Payment Terms'!$4:$4, 0)),
    MATCH(Q892, INDEX('{INDEX} Payment Terms'!$A:$G,0, MATCH("Payment Condition", '{INDEX} Payment Terms'!$4:$4, 0)), 0)
  ),
""),"Cancelled")
</f>
        <v/>
      </c>
      <c r="U892" s="46" t="b">
        <v>0</v>
      </c>
      <c r="V892" s="47" t="str">
        <f>IFERROR(__xludf.DUMMYFUNCTION("IF(OR(L892=""Duo Booking"", L892=""Group Booking""),
IF(U892=FALSE,"""",
    LET(
      bookingType, L892,
      tour, M892,
      mainFirst, H892,
      mainLast, I892,
      mainEmail, G892,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$L$4:L892, bookingType,
          $M$4:M892, tour,
          $H$4:H892, mainFirst,
          $I$4:I892, mainLast,
          $G$4:G892, mainEmail
        ),
        ""000""
      ),
  "&amp;"    baseID &amp; ""-"" &amp; memberNumber
    )
  ),
  """"
)
"),"")</f>
        <v/>
      </c>
      <c r="W892" s="48"/>
      <c r="X892" s="85" t="b">
        <v>0</v>
      </c>
      <c r="Y892" s="85" t="b">
        <v>0</v>
      </c>
      <c r="Z892" s="85" t="b">
        <v>0</v>
      </c>
      <c r="AA892" s="50"/>
      <c r="AB892" s="51"/>
      <c r="AC892" s="85" t="b">
        <v>0</v>
      </c>
      <c r="AD892" s="92"/>
      <c r="AE892" s="88"/>
      <c r="AF892" s="36" t="str">
        <f t="array" ref="AF892">IF(M892="","",INDEX(
      '{INDEX} Tour Packages'!$A:$ZP,
      MATCH($M892, '{INDEX} Tour Packages'!$A:$A, 0),
      MATCH(AF$3, '{INDEX} Tour Packages'!$4:$4, 0)
    ))</f>
        <v/>
      </c>
      <c r="AG892" s="36" t="str">
        <f t="array" ref="AG892">IF(M892="","",INDEX(
      '{INDEX} Tour Packages'!$A:$ZP,
      MATCH($M892, '{INDEX} Tour Packages'!$A:$A, 0),
      MATCH(AG$3, '{INDEX} Tour Packages'!$4:$4, 0)
    ))</f>
        <v/>
      </c>
      <c r="AH892" s="36" t="str">
        <f t="array" ref="AH892">IF(M892="","",INDEX(
      '{INDEX} Tour Packages'!$A:$ZP,
      MATCH($M892, '{INDEX} Tour Packages'!$A:$A, 0),
      MATCH(AH$3, '{INDEX} Tour Packages'!$4:$4, 0)
    ))</f>
        <v/>
      </c>
      <c r="AI892" s="54" t="str">
        <f t="shared" si="9"/>
        <v/>
      </c>
      <c r="AJ892" s="42"/>
      <c r="AK892" s="55"/>
      <c r="AL892" s="46" t="b">
        <v>0</v>
      </c>
      <c r="AM892" s="56"/>
      <c r="AN892" s="57" t="str">
        <f t="shared" si="10"/>
        <v/>
      </c>
      <c r="AO892" s="58" t="str">
        <f t="shared" si="11"/>
        <v/>
      </c>
      <c r="AP892" s="59"/>
      <c r="AQ892" s="60"/>
      <c r="AR892" s="61"/>
      <c r="AS892" s="61"/>
      <c r="AT892" s="61" t="str">
        <f>IFERROR(__xludf.DUMMYFUNCTION("IF( 
  OR($AJ892=""Full Payment"", ISBLANK($K892)),
  """",
  IF(
    OR(
      Q892=""Standard Booking, P1"",
      Q892=""Standard Booking, P2"",
      Q892=""Standard Booking, P3"",
      Q892=""Standard Booking, P4""
    ),
    LET(
      resDate,   $"&amp;"K892,
      tourDate,  $N892,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2" s="62" t="str">
        <f t="shared" si="12"/>
        <v/>
      </c>
      <c r="AV892" s="63"/>
      <c r="AW892" s="64"/>
      <c r="AX892" s="64"/>
      <c r="AY892" s="64"/>
      <c r="AZ892" s="64" t="str">
        <f>IFERROR(__xludf.DUMMYFUNCTION("IF(
  OR($AJ892=""Full Payment"",$AJ892=""P1"", ISBLANK($K892)),
  """",
  IF(
    OR(
      $Q892=""Standard Booking, P2"",
      $Q892=""Standard Booking, P3"",
      $Q892=""Standard Booking, P4""
    ),
    LET(
      resDate,   $K892,
      tourDate,"&amp;"  $N892,
      monthCount, DATEDIF(resDate, tourDate, ""M"") + 1,
      secondDates, ARRAYFORMULA(
        DATE(
          YEAR(resDate),
          MONTH(resDate) + SEQUENCE(monthCount),
          2
        )
      ),
      validDates, FILTER(
        sec"&amp;"ondDates,
        (secondDates &gt; resDate + 2) *
        (secondDates &lt;= tourDate - 3)
      ),
      IF(
        OR($AJ892=""P2"", $AJ892=""P3"", $AJ892=""P4""),
        IF(
          COUNTA(validDates) &lt; 2,
          """",
          TEXT(INDEX(validDates"&amp;", 2), ""mmm d, yyyy"")
        ),
        IF(
          COUNTA(validDates) &lt; 2,
          """",
          TEXTJOIN("", "", TRUE,
            TEXT(INDEX(validDates, 1), ""mmm d, yyyy""),
            TEXT(INDEX(validDates, 2), ""mmm d, yyyy"")
          )
 "&amp;"       )
      )
    ),
    """"
  )
)
"),"")</f>
        <v/>
      </c>
      <c r="BA892" s="65" t="str">
        <f t="shared" si="13"/>
        <v/>
      </c>
      <c r="BB892" s="63"/>
      <c r="BC892" s="64"/>
      <c r="BD892" s="64"/>
      <c r="BE892" s="64"/>
      <c r="BF892" s="64" t="str">
        <f>IFERROR(__xludf.DUMMYFUNCTION("IF(
  OR($AJ892=""Full Payment"",$AJ892=""P1"", $AJ892=""P2""),
  """",
  IF(
    AND(
      NOT(ISBLANK($K892)),
      OR(
        Q892=""Standard Booking, P3"",
        Q892=""Standard Booking, P4""
      )
    ),
    LET(
      resDate,   $K892,
      "&amp;"tourDate,  $N892,
      monthCount, DATEDIF(resDate, tourDate, ""M"") + 1,
      secondDates, ARRAYFORMULA(
        DATE(
          YEAR(resDate),
          MONTH(resDate) + SEQUENCE(monthCount),
          2
        )
      ),
      validDates, FILTER(
  "&amp;"      secondDates,
        (secondDates &gt; resDate + 2) *
        (secondDates &lt;= tourDate - 3)
      ),
      IF(
        $AJ892=""P4"",
        IF(
          COUNTA(validDates) &lt; 3,
          """",
          TEXT(INDEX(validDates, 3), ""mmm d, yyyy"")
  "&amp;"      ),
        IF(
          $AJ892=""P3"",
          IF(
            COUNTA(validDates) &lt; 3,
            """",
            TEXT(INDEX(validDates, 3), ""mmm d, yyyy"")
          ),
          IF(
            COUNTA(validDates) &lt; 3,
            """",
    "&amp;"        TEXTJOIN("", "", TRUE,
              TEXT(INDEX(validDates, 1), ""mmm d, yyyy""),
              TEXT(INDEX(validDates, 2), ""mmm d, yyyy""),
              TEXT(INDEX(validDates, 3), ""mmm d, yyyy"")
            )
          )
        )
      )
    "&amp;"),
    """"
  )
)
"),"")</f>
        <v/>
      </c>
      <c r="BG892" s="65" t="str">
        <f t="shared" si="14"/>
        <v/>
      </c>
      <c r="BH892" s="63"/>
      <c r="BI892" s="64"/>
      <c r="BJ892" s="64"/>
      <c r="BK892" s="64"/>
      <c r="BL892" s="64" t="str">
        <f>IFERROR(__xludf.DUMMYFUNCTION("IF(
  OR($AJ892=""Full Payment"",$AJ892=""P1"",$AJ892=""P2"",$AJ892=""P3""),
  """",
  IF(
    AND(
      NOT(ISBLANK($K892)),
      $Q892=""Standard Booking, P4""
    ),
    LET(
      resDate,   $K892,
      tourDate,  $N892,
      monthCount, DATEDIF(r"&amp;"esDate, tourDate, ""M"") + 1,
      secondDates, ARRAYFORMULA(
        DATE(
          YEAR(resDate),
          MONTH(resDate) + SEQUENCE(monthCount),
          2
        )
      ),
      validDates, FILTER(
        secondDates,
        (secondDates &gt; res"&amp;"Date + 2) *
        (secondDates &lt;= tourDate - 3)
      ),
      IF(
        $AJ892=""P4"",
        IF(
          COUNTA(validDates) &lt; 4,
          """",
          TEXT(
            INDEX(validDates, 4),
            ""mmm d, yyyy""
          )
        ),
"&amp;"        IF(
          COUNTA(validDates) &lt; 4,
          """",
          TEXTJOIN(
            "", "", TRUE,
            TEXT(INDEX(validDates, 1), ""mmm d, yyyy""),
            TEXT(INDEX(validDates, 2), ""mmm d, yyyy""),
            TEXT(INDEX(validDates"&amp;", 3), ""mmm d, yyyy""),
            TEXT(INDEX(validDates, 4), ""mmm d, yyyy"")
          )
        )
      )
    ),
    """"
  )
)
"),"")</f>
        <v/>
      </c>
      <c r="BM892" s="65" t="str">
        <f t="shared" si="15"/>
        <v/>
      </c>
      <c r="BN892" s="66"/>
      <c r="BO892" s="67"/>
      <c r="BP892" s="49" t="b">
        <v>0</v>
      </c>
      <c r="BQ892" s="49" t="b">
        <v>0</v>
      </c>
      <c r="BR892" s="68"/>
      <c r="BS892" s="69"/>
      <c r="BT892" s="70" t="b">
        <v>0</v>
      </c>
      <c r="BU892" s="71"/>
      <c r="BV892" s="72"/>
      <c r="BW892" s="86" t="b">
        <v>0</v>
      </c>
      <c r="BX892" s="87"/>
    </row>
    <row r="893">
      <c r="A893" s="35" t="str">
        <f t="shared" si="1"/>
        <v/>
      </c>
      <c r="B893" s="36" t="str">
        <f t="shared" si="2"/>
        <v/>
      </c>
      <c r="C893" s="36" t="str">
        <f t="array" ref="C893">IF(
  M893="",
  "",
  IFERROR(
    INDEX(
      '{INDEX} Tour Packages'!$A:$ZZ,
      MATCH(
        M893,
        INDEX(
          '{INDEX} Tour Packages'!$A:$ZZ,
          ,
          MATCH("Tour Package Name", '{INDEX} Tour Packages'!$4:$4, 0)
        ),
        0
      ),
      MATCH("Tour Code", '{INDEX} Tour Packages'!$4:$4, 0)
    ),
    "XXX"
  )
)
</f>
        <v/>
      </c>
      <c r="D893" s="36" t="str">
        <f t="shared" si="3"/>
        <v/>
      </c>
      <c r="E893" s="36" t="str">
        <f t="shared" si="4"/>
        <v/>
      </c>
      <c r="F893" s="37" t="str">
        <f t="shared" si="5"/>
        <v/>
      </c>
      <c r="G893" s="89"/>
      <c r="H893" s="89"/>
      <c r="I893" s="90"/>
      <c r="J893" s="40" t="str">
        <f t="shared" si="16"/>
        <v> </v>
      </c>
      <c r="K893" s="91"/>
      <c r="L893" s="55"/>
      <c r="M893" s="55"/>
      <c r="N893" s="91"/>
      <c r="O893" s="43" t="str">
        <f>IFERROR(__xludf.DUMMYFUNCTION("IF(N893="""","""",IFERROR(
  N893 + VALUE(REGEXEXTRACT(P893, ""(\d+)\s+Days"")),
  """"
)
)"),"")</f>
        <v/>
      </c>
      <c r="P893" s="43" t="str">
        <f t="array" ref="P893">IFERROR(
  INDEX(
    INDEX('{INDEX} Tour Packages'!$A:$ZZ, , MATCH(P$3, '{INDEX} Tour Packages'!$4:$4, 0)),
    MATCH(M893, INDEX('{INDEX} Tour Packages'!$A:$ZZ,0, MATCH("Tour Package Name", '{INDEX} Tour Packages'!$4:$4, 0)), 0)
  ),
"")
</f>
        <v/>
      </c>
      <c r="Q893" s="44" t="str">
        <f t="shared" si="7"/>
        <v/>
      </c>
      <c r="R893" s="44" t="str">
        <f>IFERROR(__xludf.DUMMYFUNCTION("IF(OR(ISBLANK(K893), ISBLANK(N893)), """", 
  LET(
    resDate, K893,
    tourDate, N893,
    monthCount, MAX(0, DATEDIF(resDate, tourDate - 3, ""M"") + 1),
    secondDates, ARRAYFORMULA(DATE(YEAR(resDate), MONTH(resDate) + SEQUENCE(monthCount), 2)),
    "&amp;"validDates, FILTER(secondDates, (secondDates &gt; resDate + 2) * (secondDates &lt;= tourDate - 3)),
    IF(ISERROR(validDates), 0, COUNTA(validDates))
  )
)
"),"")</f>
        <v/>
      </c>
      <c r="S893" s="44" t="str">
        <f t="shared" si="8"/>
        <v/>
      </c>
      <c r="T893" s="45" t="str">
        <f t="array" ref="T893">IF(ISBLANK(BO893),IFERROR(
  INDEX(
    INDEX('{INDEX} Payment Terms'!$A:$G, , MATCH(T$3, '{INDEX} Payment Terms'!$4:$4, 0)),
    MATCH(Q893, INDEX('{INDEX} Payment Terms'!$A:$G,0, MATCH("Payment Condition", '{INDEX} Payment Terms'!$4:$4, 0)), 0)
  ),
""),"Cancelled")
</f>
        <v/>
      </c>
      <c r="U893" s="46" t="b">
        <v>0</v>
      </c>
      <c r="V893" s="47" t="str">
        <f>IFERROR(__xludf.DUMMYFUNCTION("IF(OR(L893=""Duo Booking"", L893=""Group Booking""),
IF(U893=FALSE,"""",
    LET(
      bookingType, L893,
      tour, M893,
      mainFirst, H893,
      mainLast, I893,
      mainEmail, G893,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$L$4:L893, bookingType,
          $M$4:M893, tour,
          $H$4:H893, mainFirst,
          $I$4:I893, mainLast,
          $G$4:G893, mainEmail
        ),
        ""000""
      ),
  "&amp;"    baseID &amp; ""-"" &amp; memberNumber
    )
  ),
  """"
)
"),"")</f>
        <v/>
      </c>
      <c r="W893" s="48"/>
      <c r="X893" s="85" t="b">
        <v>0</v>
      </c>
      <c r="Y893" s="85" t="b">
        <v>0</v>
      </c>
      <c r="Z893" s="85" t="b">
        <v>0</v>
      </c>
      <c r="AA893" s="50"/>
      <c r="AB893" s="51"/>
      <c r="AC893" s="85" t="b">
        <v>0</v>
      </c>
      <c r="AD893" s="92"/>
      <c r="AE893" s="88"/>
      <c r="AF893" s="36" t="str">
        <f t="array" ref="AF893">IF(M893="","",INDEX(
      '{INDEX} Tour Packages'!$A:$ZP,
      MATCH($M893, '{INDEX} Tour Packages'!$A:$A, 0),
      MATCH(AF$3, '{INDEX} Tour Packages'!$4:$4, 0)
    ))</f>
        <v/>
      </c>
      <c r="AG893" s="36" t="str">
        <f t="array" ref="AG893">IF(M893="","",INDEX(
      '{INDEX} Tour Packages'!$A:$ZP,
      MATCH($M893, '{INDEX} Tour Packages'!$A:$A, 0),
      MATCH(AG$3, '{INDEX} Tour Packages'!$4:$4, 0)
    ))</f>
        <v/>
      </c>
      <c r="AH893" s="36" t="str">
        <f t="array" ref="AH893">IF(M893="","",INDEX(
      '{INDEX} Tour Packages'!$A:$ZP,
      MATCH($M893, '{INDEX} Tour Packages'!$A:$A, 0),
      MATCH(AH$3, '{INDEX} Tour Packages'!$4:$4, 0)
    ))</f>
        <v/>
      </c>
      <c r="AI893" s="54" t="str">
        <f t="shared" si="9"/>
        <v/>
      </c>
      <c r="AJ893" s="42"/>
      <c r="AK893" s="55"/>
      <c r="AL893" s="46" t="b">
        <v>0</v>
      </c>
      <c r="AM893" s="56"/>
      <c r="AN893" s="57" t="str">
        <f t="shared" si="10"/>
        <v/>
      </c>
      <c r="AO893" s="58" t="str">
        <f t="shared" si="11"/>
        <v/>
      </c>
      <c r="AP893" s="59"/>
      <c r="AQ893" s="60"/>
      <c r="AR893" s="61"/>
      <c r="AS893" s="61"/>
      <c r="AT893" s="61" t="str">
        <f>IFERROR(__xludf.DUMMYFUNCTION("IF( 
  OR($AJ893=""Full Payment"", ISBLANK($K893)),
  """",
  IF(
    OR(
      Q893=""Standard Booking, P1"",
      Q893=""Standard Booking, P2"",
      Q893=""Standard Booking, P3"",
      Q893=""Standard Booking, P4""
    ),
    LET(
      resDate,   $"&amp;"K893,
      tourDate,  $N893,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3" s="62" t="str">
        <f t="shared" si="12"/>
        <v/>
      </c>
      <c r="AV893" s="63"/>
      <c r="AW893" s="64"/>
      <c r="AX893" s="64"/>
      <c r="AY893" s="64"/>
      <c r="AZ893" s="64" t="str">
        <f>IFERROR(__xludf.DUMMYFUNCTION("IF(
  OR($AJ893=""Full Payment"",$AJ893=""P1"", ISBLANK($K893)),
  """",
  IF(
    OR(
      $Q893=""Standard Booking, P2"",
      $Q893=""Standard Booking, P3"",
      $Q893=""Standard Booking, P4""
    ),
    LET(
      resDate,   $K893,
      tourDate,"&amp;"  $N893,
      monthCount, DATEDIF(resDate, tourDate, ""M"") + 1,
      secondDates, ARRAYFORMULA(
        DATE(
          YEAR(resDate),
          MONTH(resDate) + SEQUENCE(monthCount),
          2
        )
      ),
      validDates, FILTER(
        sec"&amp;"ondDates,
        (secondDates &gt; resDate + 2) *
        (secondDates &lt;= tourDate - 3)
      ),
      IF(
        OR($AJ893=""P2"", $AJ893=""P3"", $AJ893=""P4""),
        IF(
          COUNTA(validDates) &lt; 2,
          """",
          TEXT(INDEX(validDates"&amp;", 2), ""mmm d, yyyy"")
        ),
        IF(
          COUNTA(validDates) &lt; 2,
          """",
          TEXTJOIN("", "", TRUE,
            TEXT(INDEX(validDates, 1), ""mmm d, yyyy""),
            TEXT(INDEX(validDates, 2), ""mmm d, yyyy"")
          )
 "&amp;"       )
      )
    ),
    """"
  )
)
"),"")</f>
        <v/>
      </c>
      <c r="BA893" s="65" t="str">
        <f t="shared" si="13"/>
        <v/>
      </c>
      <c r="BB893" s="63"/>
      <c r="BC893" s="64"/>
      <c r="BD893" s="64"/>
      <c r="BE893" s="64"/>
      <c r="BF893" s="64" t="str">
        <f>IFERROR(__xludf.DUMMYFUNCTION("IF(
  OR($AJ893=""Full Payment"",$AJ893=""P1"", $AJ893=""P2""),
  """",
  IF(
    AND(
      NOT(ISBLANK($K893)),
      OR(
        Q893=""Standard Booking, P3"",
        Q893=""Standard Booking, P4""
      )
    ),
    LET(
      resDate,   $K893,
      "&amp;"tourDate,  $N893,
      monthCount, DATEDIF(resDate, tourDate, ""M"") + 1,
      secondDates, ARRAYFORMULA(
        DATE(
          YEAR(resDate),
          MONTH(resDate) + SEQUENCE(monthCount),
          2
        )
      ),
      validDates, FILTER(
  "&amp;"      secondDates,
        (secondDates &gt; resDate + 2) *
        (secondDates &lt;= tourDate - 3)
      ),
      IF(
        $AJ893=""P4"",
        IF(
          COUNTA(validDates) &lt; 3,
          """",
          TEXT(INDEX(validDates, 3), ""mmm d, yyyy"")
  "&amp;"      ),
        IF(
          $AJ893=""P3"",
          IF(
            COUNTA(validDates) &lt; 3,
            """",
            TEXT(INDEX(validDates, 3), ""mmm d, yyyy"")
          ),
          IF(
            COUNTA(validDates) &lt; 3,
            """",
    "&amp;"        TEXTJOIN("", "", TRUE,
              TEXT(INDEX(validDates, 1), ""mmm d, yyyy""),
              TEXT(INDEX(validDates, 2), ""mmm d, yyyy""),
              TEXT(INDEX(validDates, 3), ""mmm d, yyyy"")
            )
          )
        )
      )
    "&amp;"),
    """"
  )
)
"),"")</f>
        <v/>
      </c>
      <c r="BG893" s="65" t="str">
        <f t="shared" si="14"/>
        <v/>
      </c>
      <c r="BH893" s="63"/>
      <c r="BI893" s="64"/>
      <c r="BJ893" s="64"/>
      <c r="BK893" s="64"/>
      <c r="BL893" s="64" t="str">
        <f>IFERROR(__xludf.DUMMYFUNCTION("IF(
  OR($AJ893=""Full Payment"",$AJ893=""P1"",$AJ893=""P2"",$AJ893=""P3""),
  """",
  IF(
    AND(
      NOT(ISBLANK($K893)),
      $Q893=""Standard Booking, P4""
    ),
    LET(
      resDate,   $K893,
      tourDate,  $N893,
      monthCount, DATEDIF(r"&amp;"esDate, tourDate, ""M"") + 1,
      secondDates, ARRAYFORMULA(
        DATE(
          YEAR(resDate),
          MONTH(resDate) + SEQUENCE(monthCount),
          2
        )
      ),
      validDates, FILTER(
        secondDates,
        (secondDates &gt; res"&amp;"Date + 2) *
        (secondDates &lt;= tourDate - 3)
      ),
      IF(
        $AJ893=""P4"",
        IF(
          COUNTA(validDates) &lt; 4,
          """",
          TEXT(
            INDEX(validDates, 4),
            ""mmm d, yyyy""
          )
        ),
"&amp;"        IF(
          COUNTA(validDates) &lt; 4,
          """",
          TEXTJOIN(
            "", "", TRUE,
            TEXT(INDEX(validDates, 1), ""mmm d, yyyy""),
            TEXT(INDEX(validDates, 2), ""mmm d, yyyy""),
            TEXT(INDEX(validDates"&amp;", 3), ""mmm d, yyyy""),
            TEXT(INDEX(validDates, 4), ""mmm d, yyyy"")
          )
        )
      )
    ),
    """"
  )
)
"),"")</f>
        <v/>
      </c>
      <c r="BM893" s="65" t="str">
        <f t="shared" si="15"/>
        <v/>
      </c>
      <c r="BN893" s="66"/>
      <c r="BO893" s="67"/>
      <c r="BP893" s="49" t="b">
        <v>0</v>
      </c>
      <c r="BQ893" s="49" t="b">
        <v>0</v>
      </c>
      <c r="BR893" s="68"/>
      <c r="BS893" s="69"/>
      <c r="BT893" s="70" t="b">
        <v>0</v>
      </c>
      <c r="BU893" s="71"/>
      <c r="BV893" s="72"/>
      <c r="BW893" s="86" t="b">
        <v>0</v>
      </c>
      <c r="BX893" s="87"/>
    </row>
    <row r="894">
      <c r="A894" s="35" t="str">
        <f t="shared" si="1"/>
        <v/>
      </c>
      <c r="B894" s="36" t="str">
        <f t="shared" si="2"/>
        <v/>
      </c>
      <c r="C894" s="36" t="str">
        <f t="array" ref="C894">IF(
  M894="",
  "",
  IFERROR(
    INDEX(
      '{INDEX} Tour Packages'!$A:$ZZ,
      MATCH(
        M894,
        INDEX(
          '{INDEX} Tour Packages'!$A:$ZZ,
          ,
          MATCH("Tour Package Name", '{INDEX} Tour Packages'!$4:$4, 0)
        ),
        0
      ),
      MATCH("Tour Code", '{INDEX} Tour Packages'!$4:$4, 0)
    ),
    "XXX"
  )
)
</f>
        <v/>
      </c>
      <c r="D894" s="36" t="str">
        <f t="shared" si="3"/>
        <v/>
      </c>
      <c r="E894" s="36" t="str">
        <f t="shared" si="4"/>
        <v/>
      </c>
      <c r="F894" s="37" t="str">
        <f t="shared" si="5"/>
        <v/>
      </c>
      <c r="G894" s="89"/>
      <c r="H894" s="89"/>
      <c r="I894" s="90"/>
      <c r="J894" s="40" t="str">
        <f t="shared" si="16"/>
        <v> </v>
      </c>
      <c r="K894" s="91"/>
      <c r="L894" s="55"/>
      <c r="M894" s="55"/>
      <c r="N894" s="91"/>
      <c r="O894" s="43" t="str">
        <f>IFERROR(__xludf.DUMMYFUNCTION("IF(N894="""","""",IFERROR(
  N894 + VALUE(REGEXEXTRACT(P894, ""(\d+)\s+Days"")),
  """"
)
)"),"")</f>
        <v/>
      </c>
      <c r="P894" s="43" t="str">
        <f t="array" ref="P894">IFERROR(
  INDEX(
    INDEX('{INDEX} Tour Packages'!$A:$ZZ, , MATCH(P$3, '{INDEX} Tour Packages'!$4:$4, 0)),
    MATCH(M894, INDEX('{INDEX} Tour Packages'!$A:$ZZ,0, MATCH("Tour Package Name", '{INDEX} Tour Packages'!$4:$4, 0)), 0)
  ),
"")
</f>
        <v/>
      </c>
      <c r="Q894" s="44" t="str">
        <f t="shared" si="7"/>
        <v/>
      </c>
      <c r="R894" s="44" t="str">
        <f>IFERROR(__xludf.DUMMYFUNCTION("IF(OR(ISBLANK(K894), ISBLANK(N894)), """", 
  LET(
    resDate, K894,
    tourDate, N894,
    monthCount, MAX(0, DATEDIF(resDate, tourDate - 3, ""M"") + 1),
    secondDates, ARRAYFORMULA(DATE(YEAR(resDate), MONTH(resDate) + SEQUENCE(monthCount), 2)),
    "&amp;"validDates, FILTER(secondDates, (secondDates &gt; resDate + 2) * (secondDates &lt;= tourDate - 3)),
    IF(ISERROR(validDates), 0, COUNTA(validDates))
  )
)
"),"")</f>
        <v/>
      </c>
      <c r="S894" s="44" t="str">
        <f t="shared" si="8"/>
        <v/>
      </c>
      <c r="T894" s="45" t="str">
        <f t="array" ref="T894">IF(ISBLANK(BO894),IFERROR(
  INDEX(
    INDEX('{INDEX} Payment Terms'!$A:$G, , MATCH(T$3, '{INDEX} Payment Terms'!$4:$4, 0)),
    MATCH(Q894, INDEX('{INDEX} Payment Terms'!$A:$G,0, MATCH("Payment Condition", '{INDEX} Payment Terms'!$4:$4, 0)), 0)
  ),
""),"Cancelled")
</f>
        <v/>
      </c>
      <c r="U894" s="46" t="b">
        <v>0</v>
      </c>
      <c r="V894" s="47" t="str">
        <f>IFERROR(__xludf.DUMMYFUNCTION("IF(OR(L894=""Duo Booking"", L894=""Group Booking""),
IF(U894=FALSE,"""",
    LET(
      bookingType, L894,
      tour, M894,
      mainFirst, H894,
      mainLast, I894,
      mainEmail, G894,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$L$4:L894, bookingType,
          $M$4:M894, tour,
          $H$4:H894, mainFirst,
          $I$4:I894, mainLast,
          $G$4:G894, mainEmail
        ),
        ""000""
      ),
  "&amp;"    baseID &amp; ""-"" &amp; memberNumber
    )
  ),
  """"
)
"),"")</f>
        <v/>
      </c>
      <c r="W894" s="48"/>
      <c r="X894" s="85" t="b">
        <v>0</v>
      </c>
      <c r="Y894" s="85" t="b">
        <v>0</v>
      </c>
      <c r="Z894" s="85" t="b">
        <v>0</v>
      </c>
      <c r="AA894" s="50"/>
      <c r="AB894" s="51"/>
      <c r="AC894" s="85" t="b">
        <v>0</v>
      </c>
      <c r="AD894" s="92"/>
      <c r="AE894" s="88"/>
      <c r="AF894" s="36" t="str">
        <f t="array" ref="AF894">IF(M894="","",INDEX(
      '{INDEX} Tour Packages'!$A:$ZP,
      MATCH($M894, '{INDEX} Tour Packages'!$A:$A, 0),
      MATCH(AF$3, '{INDEX} Tour Packages'!$4:$4, 0)
    ))</f>
        <v/>
      </c>
      <c r="AG894" s="36" t="str">
        <f t="array" ref="AG894">IF(M894="","",INDEX(
      '{INDEX} Tour Packages'!$A:$ZP,
      MATCH($M894, '{INDEX} Tour Packages'!$A:$A, 0),
      MATCH(AG$3, '{INDEX} Tour Packages'!$4:$4, 0)
    ))</f>
        <v/>
      </c>
      <c r="AH894" s="36" t="str">
        <f t="array" ref="AH894">IF(M894="","",INDEX(
      '{INDEX} Tour Packages'!$A:$ZP,
      MATCH($M894, '{INDEX} Tour Packages'!$A:$A, 0),
      MATCH(AH$3, '{INDEX} Tour Packages'!$4:$4, 0)
    ))</f>
        <v/>
      </c>
      <c r="AI894" s="54" t="str">
        <f t="shared" si="9"/>
        <v/>
      </c>
      <c r="AJ894" s="42"/>
      <c r="AK894" s="55"/>
      <c r="AL894" s="46" t="b">
        <v>0</v>
      </c>
      <c r="AM894" s="56"/>
      <c r="AN894" s="57" t="str">
        <f t="shared" si="10"/>
        <v/>
      </c>
      <c r="AO894" s="58" t="str">
        <f t="shared" si="11"/>
        <v/>
      </c>
      <c r="AP894" s="59"/>
      <c r="AQ894" s="60"/>
      <c r="AR894" s="61"/>
      <c r="AS894" s="61"/>
      <c r="AT894" s="61" t="str">
        <f>IFERROR(__xludf.DUMMYFUNCTION("IF( 
  OR($AJ894=""Full Payment"", ISBLANK($K894)),
  """",
  IF(
    OR(
      Q894=""Standard Booking, P1"",
      Q894=""Standard Booking, P2"",
      Q894=""Standard Booking, P3"",
      Q894=""Standard Booking, P4""
    ),
    LET(
      resDate,   $"&amp;"K894,
      tourDate,  $N894,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4" s="62" t="str">
        <f t="shared" si="12"/>
        <v/>
      </c>
      <c r="AV894" s="63"/>
      <c r="AW894" s="64"/>
      <c r="AX894" s="64"/>
      <c r="AY894" s="64"/>
      <c r="AZ894" s="64" t="str">
        <f>IFERROR(__xludf.DUMMYFUNCTION("IF(
  OR($AJ894=""Full Payment"",$AJ894=""P1"", ISBLANK($K894)),
  """",
  IF(
    OR(
      $Q894=""Standard Booking, P2"",
      $Q894=""Standard Booking, P3"",
      $Q894=""Standard Booking, P4""
    ),
    LET(
      resDate,   $K894,
      tourDate,"&amp;"  $N894,
      monthCount, DATEDIF(resDate, tourDate, ""M"") + 1,
      secondDates, ARRAYFORMULA(
        DATE(
          YEAR(resDate),
          MONTH(resDate) + SEQUENCE(monthCount),
          2
        )
      ),
      validDates, FILTER(
        sec"&amp;"ondDates,
        (secondDates &gt; resDate + 2) *
        (secondDates &lt;= tourDate - 3)
      ),
      IF(
        OR($AJ894=""P2"", $AJ894=""P3"", $AJ894=""P4""),
        IF(
          COUNTA(validDates) &lt; 2,
          """",
          TEXT(INDEX(validDates"&amp;", 2), ""mmm d, yyyy"")
        ),
        IF(
          COUNTA(validDates) &lt; 2,
          """",
          TEXTJOIN("", "", TRUE,
            TEXT(INDEX(validDates, 1), ""mmm d, yyyy""),
            TEXT(INDEX(validDates, 2), ""mmm d, yyyy"")
          )
 "&amp;"       )
      )
    ),
    """"
  )
)
"),"")</f>
        <v/>
      </c>
      <c r="BA894" s="65" t="str">
        <f t="shared" si="13"/>
        <v/>
      </c>
      <c r="BB894" s="63"/>
      <c r="BC894" s="64"/>
      <c r="BD894" s="64"/>
      <c r="BE894" s="64"/>
      <c r="BF894" s="64" t="str">
        <f>IFERROR(__xludf.DUMMYFUNCTION("IF(
  OR($AJ894=""Full Payment"",$AJ894=""P1"", $AJ894=""P2""),
  """",
  IF(
    AND(
      NOT(ISBLANK($K894)),
      OR(
        Q894=""Standard Booking, P3"",
        Q894=""Standard Booking, P4""
      )
    ),
    LET(
      resDate,   $K894,
      "&amp;"tourDate,  $N894,
      monthCount, DATEDIF(resDate, tourDate, ""M"") + 1,
      secondDates, ARRAYFORMULA(
        DATE(
          YEAR(resDate),
          MONTH(resDate) + SEQUENCE(monthCount),
          2
        )
      ),
      validDates, FILTER(
  "&amp;"      secondDates,
        (secondDates &gt; resDate + 2) *
        (secondDates &lt;= tourDate - 3)
      ),
      IF(
        $AJ894=""P4"",
        IF(
          COUNTA(validDates) &lt; 3,
          """",
          TEXT(INDEX(validDates, 3), ""mmm d, yyyy"")
  "&amp;"      ),
        IF(
          $AJ894=""P3"",
          IF(
            COUNTA(validDates) &lt; 3,
            """",
            TEXT(INDEX(validDates, 3), ""mmm d, yyyy"")
          ),
          IF(
            COUNTA(validDates) &lt; 3,
            """",
    "&amp;"        TEXTJOIN("", "", TRUE,
              TEXT(INDEX(validDates, 1), ""mmm d, yyyy""),
              TEXT(INDEX(validDates, 2), ""mmm d, yyyy""),
              TEXT(INDEX(validDates, 3), ""mmm d, yyyy"")
            )
          )
        )
      )
    "&amp;"),
    """"
  )
)
"),"")</f>
        <v/>
      </c>
      <c r="BG894" s="65" t="str">
        <f t="shared" si="14"/>
        <v/>
      </c>
      <c r="BH894" s="63"/>
      <c r="BI894" s="64"/>
      <c r="BJ894" s="64"/>
      <c r="BK894" s="64"/>
      <c r="BL894" s="64" t="str">
        <f>IFERROR(__xludf.DUMMYFUNCTION("IF(
  OR($AJ894=""Full Payment"",$AJ894=""P1"",$AJ894=""P2"",$AJ894=""P3""),
  """",
  IF(
    AND(
      NOT(ISBLANK($K894)),
      $Q894=""Standard Booking, P4""
    ),
    LET(
      resDate,   $K894,
      tourDate,  $N894,
      monthCount, DATEDIF(r"&amp;"esDate, tourDate, ""M"") + 1,
      secondDates, ARRAYFORMULA(
        DATE(
          YEAR(resDate),
          MONTH(resDate) + SEQUENCE(monthCount),
          2
        )
      ),
      validDates, FILTER(
        secondDates,
        (secondDates &gt; res"&amp;"Date + 2) *
        (secondDates &lt;= tourDate - 3)
      ),
      IF(
        $AJ894=""P4"",
        IF(
          COUNTA(validDates) &lt; 4,
          """",
          TEXT(
            INDEX(validDates, 4),
            ""mmm d, yyyy""
          )
        ),
"&amp;"        IF(
          COUNTA(validDates) &lt; 4,
          """",
          TEXTJOIN(
            "", "", TRUE,
            TEXT(INDEX(validDates, 1), ""mmm d, yyyy""),
            TEXT(INDEX(validDates, 2), ""mmm d, yyyy""),
            TEXT(INDEX(validDates"&amp;", 3), ""mmm d, yyyy""),
            TEXT(INDEX(validDates, 4), ""mmm d, yyyy"")
          )
        )
      )
    ),
    """"
  )
)
"),"")</f>
        <v/>
      </c>
      <c r="BM894" s="65" t="str">
        <f t="shared" si="15"/>
        <v/>
      </c>
      <c r="BN894" s="66"/>
      <c r="BO894" s="67"/>
      <c r="BP894" s="49" t="b">
        <v>0</v>
      </c>
      <c r="BQ894" s="49" t="b">
        <v>0</v>
      </c>
      <c r="BR894" s="68"/>
      <c r="BS894" s="69"/>
      <c r="BT894" s="70" t="b">
        <v>0</v>
      </c>
      <c r="BU894" s="71"/>
      <c r="BV894" s="72"/>
      <c r="BW894" s="86" t="b">
        <v>0</v>
      </c>
      <c r="BX894" s="87"/>
    </row>
    <row r="895">
      <c r="A895" s="35" t="str">
        <f t="shared" si="1"/>
        <v/>
      </c>
      <c r="B895" s="36" t="str">
        <f t="shared" si="2"/>
        <v/>
      </c>
      <c r="C895" s="36" t="str">
        <f t="array" ref="C895">IF(
  M895="",
  "",
  IFERROR(
    INDEX(
      '{INDEX} Tour Packages'!$A:$ZZ,
      MATCH(
        M895,
        INDEX(
          '{INDEX} Tour Packages'!$A:$ZZ,
          ,
          MATCH("Tour Package Name", '{INDEX} Tour Packages'!$4:$4, 0)
        ),
        0
      ),
      MATCH("Tour Code", '{INDEX} Tour Packages'!$4:$4, 0)
    ),
    "XXX"
  )
)
</f>
        <v/>
      </c>
      <c r="D895" s="36" t="str">
        <f t="shared" si="3"/>
        <v/>
      </c>
      <c r="E895" s="36" t="str">
        <f t="shared" si="4"/>
        <v/>
      </c>
      <c r="F895" s="37" t="str">
        <f t="shared" si="5"/>
        <v/>
      </c>
      <c r="G895" s="89"/>
      <c r="H895" s="89"/>
      <c r="I895" s="90"/>
      <c r="J895" s="40" t="str">
        <f t="shared" si="16"/>
        <v> </v>
      </c>
      <c r="K895" s="91"/>
      <c r="L895" s="55"/>
      <c r="M895" s="55"/>
      <c r="N895" s="91"/>
      <c r="O895" s="43" t="str">
        <f>IFERROR(__xludf.DUMMYFUNCTION("IF(N895="""","""",IFERROR(
  N895 + VALUE(REGEXEXTRACT(P895, ""(\d+)\s+Days"")),
  """"
)
)"),"")</f>
        <v/>
      </c>
      <c r="P895" s="43" t="str">
        <f t="array" ref="P895">IFERROR(
  INDEX(
    INDEX('{INDEX} Tour Packages'!$A:$ZZ, , MATCH(P$3, '{INDEX} Tour Packages'!$4:$4, 0)),
    MATCH(M895, INDEX('{INDEX} Tour Packages'!$A:$ZZ,0, MATCH("Tour Package Name", '{INDEX} Tour Packages'!$4:$4, 0)), 0)
  ),
"")
</f>
        <v/>
      </c>
      <c r="Q895" s="44" t="str">
        <f t="shared" si="7"/>
        <v/>
      </c>
      <c r="R895" s="44" t="str">
        <f>IFERROR(__xludf.DUMMYFUNCTION("IF(OR(ISBLANK(K895), ISBLANK(N895)), """", 
  LET(
    resDate, K895,
    tourDate, N895,
    monthCount, MAX(0, DATEDIF(resDate, tourDate - 3, ""M"") + 1),
    secondDates, ARRAYFORMULA(DATE(YEAR(resDate), MONTH(resDate) + SEQUENCE(monthCount), 2)),
    "&amp;"validDates, FILTER(secondDates, (secondDates &gt; resDate + 2) * (secondDates &lt;= tourDate - 3)),
    IF(ISERROR(validDates), 0, COUNTA(validDates))
  )
)
"),"")</f>
        <v/>
      </c>
      <c r="S895" s="44" t="str">
        <f t="shared" si="8"/>
        <v/>
      </c>
      <c r="T895" s="45" t="str">
        <f t="array" ref="T895">IF(ISBLANK(BO895),IFERROR(
  INDEX(
    INDEX('{INDEX} Payment Terms'!$A:$G, , MATCH(T$3, '{INDEX} Payment Terms'!$4:$4, 0)),
    MATCH(Q895, INDEX('{INDEX} Payment Terms'!$A:$G,0, MATCH("Payment Condition", '{INDEX} Payment Terms'!$4:$4, 0)), 0)
  ),
""),"Cancelled")
</f>
        <v/>
      </c>
      <c r="U895" s="46" t="b">
        <v>0</v>
      </c>
      <c r="V895" s="47" t="str">
        <f>IFERROR(__xludf.DUMMYFUNCTION("IF(OR(L895=""Duo Booking"", L895=""Group Booking""),
IF(U895=FALSE,"""",
    LET(
      bookingType, L895,
      tour, M895,
      mainFirst, H895,
      mainLast, I895,
      mainEmail, G895,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$L$4:L895, bookingType,
          $M$4:M895, tour,
          $H$4:H895, mainFirst,
          $I$4:I895, mainLast,
          $G$4:G895, mainEmail
        ),
        ""000""
      ),
  "&amp;"    baseID &amp; ""-"" &amp; memberNumber
    )
  ),
  """"
)
"),"")</f>
        <v/>
      </c>
      <c r="W895" s="48"/>
      <c r="X895" s="85" t="b">
        <v>0</v>
      </c>
      <c r="Y895" s="85" t="b">
        <v>0</v>
      </c>
      <c r="Z895" s="85" t="b">
        <v>0</v>
      </c>
      <c r="AA895" s="50"/>
      <c r="AB895" s="51"/>
      <c r="AC895" s="85" t="b">
        <v>0</v>
      </c>
      <c r="AD895" s="92"/>
      <c r="AE895" s="88"/>
      <c r="AF895" s="36" t="str">
        <f t="array" ref="AF895">IF(M895="","",INDEX(
      '{INDEX} Tour Packages'!$A:$ZP,
      MATCH($M895, '{INDEX} Tour Packages'!$A:$A, 0),
      MATCH(AF$3, '{INDEX} Tour Packages'!$4:$4, 0)
    ))</f>
        <v/>
      </c>
      <c r="AG895" s="36" t="str">
        <f t="array" ref="AG895">IF(M895="","",INDEX(
      '{INDEX} Tour Packages'!$A:$ZP,
      MATCH($M895, '{INDEX} Tour Packages'!$A:$A, 0),
      MATCH(AG$3, '{INDEX} Tour Packages'!$4:$4, 0)
    ))</f>
        <v/>
      </c>
      <c r="AH895" s="36" t="str">
        <f t="array" ref="AH895">IF(M895="","",INDEX(
      '{INDEX} Tour Packages'!$A:$ZP,
      MATCH($M895, '{INDEX} Tour Packages'!$A:$A, 0),
      MATCH(AH$3, '{INDEX} Tour Packages'!$4:$4, 0)
    ))</f>
        <v/>
      </c>
      <c r="AI895" s="54" t="str">
        <f t="shared" si="9"/>
        <v/>
      </c>
      <c r="AJ895" s="42"/>
      <c r="AK895" s="55"/>
      <c r="AL895" s="46" t="b">
        <v>0</v>
      </c>
      <c r="AM895" s="56"/>
      <c r="AN895" s="57" t="str">
        <f t="shared" si="10"/>
        <v/>
      </c>
      <c r="AO895" s="58" t="str">
        <f t="shared" si="11"/>
        <v/>
      </c>
      <c r="AP895" s="59"/>
      <c r="AQ895" s="60"/>
      <c r="AR895" s="61"/>
      <c r="AS895" s="61"/>
      <c r="AT895" s="61" t="str">
        <f>IFERROR(__xludf.DUMMYFUNCTION("IF( 
  OR($AJ895=""Full Payment"", ISBLANK($K895)),
  """",
  IF(
    OR(
      Q895=""Standard Booking, P1"",
      Q895=""Standard Booking, P2"",
      Q895=""Standard Booking, P3"",
      Q895=""Standard Booking, P4""
    ),
    LET(
      resDate,   $"&amp;"K895,
      tourDate,  $N895,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5" s="62" t="str">
        <f t="shared" si="12"/>
        <v/>
      </c>
      <c r="AV895" s="63"/>
      <c r="AW895" s="64"/>
      <c r="AX895" s="64"/>
      <c r="AY895" s="64"/>
      <c r="AZ895" s="64" t="str">
        <f>IFERROR(__xludf.DUMMYFUNCTION("IF(
  OR($AJ895=""Full Payment"",$AJ895=""P1"", ISBLANK($K895)),
  """",
  IF(
    OR(
      $Q895=""Standard Booking, P2"",
      $Q895=""Standard Booking, P3"",
      $Q895=""Standard Booking, P4""
    ),
    LET(
      resDate,   $K895,
      tourDate,"&amp;"  $N895,
      monthCount, DATEDIF(resDate, tourDate, ""M"") + 1,
      secondDates, ARRAYFORMULA(
        DATE(
          YEAR(resDate),
          MONTH(resDate) + SEQUENCE(monthCount),
          2
        )
      ),
      validDates, FILTER(
        sec"&amp;"ondDates,
        (secondDates &gt; resDate + 2) *
        (secondDates &lt;= tourDate - 3)
      ),
      IF(
        OR($AJ895=""P2"", $AJ895=""P3"", $AJ895=""P4""),
        IF(
          COUNTA(validDates) &lt; 2,
          """",
          TEXT(INDEX(validDates"&amp;", 2), ""mmm d, yyyy"")
        ),
        IF(
          COUNTA(validDates) &lt; 2,
          """",
          TEXTJOIN("", "", TRUE,
            TEXT(INDEX(validDates, 1), ""mmm d, yyyy""),
            TEXT(INDEX(validDates, 2), ""mmm d, yyyy"")
          )
 "&amp;"       )
      )
    ),
    """"
  )
)
"),"")</f>
        <v/>
      </c>
      <c r="BA895" s="65" t="str">
        <f t="shared" si="13"/>
        <v/>
      </c>
      <c r="BB895" s="63"/>
      <c r="BC895" s="64"/>
      <c r="BD895" s="64"/>
      <c r="BE895" s="64"/>
      <c r="BF895" s="64" t="str">
        <f>IFERROR(__xludf.DUMMYFUNCTION("IF(
  OR($AJ895=""Full Payment"",$AJ895=""P1"", $AJ895=""P2""),
  """",
  IF(
    AND(
      NOT(ISBLANK($K895)),
      OR(
        Q895=""Standard Booking, P3"",
        Q895=""Standard Booking, P4""
      )
    ),
    LET(
      resDate,   $K895,
      "&amp;"tourDate,  $N895,
      monthCount, DATEDIF(resDate, tourDate, ""M"") + 1,
      secondDates, ARRAYFORMULA(
        DATE(
          YEAR(resDate),
          MONTH(resDate) + SEQUENCE(monthCount),
          2
        )
      ),
      validDates, FILTER(
  "&amp;"      secondDates,
        (secondDates &gt; resDate + 2) *
        (secondDates &lt;= tourDate - 3)
      ),
      IF(
        $AJ895=""P4"",
        IF(
          COUNTA(validDates) &lt; 3,
          """",
          TEXT(INDEX(validDates, 3), ""mmm d, yyyy"")
  "&amp;"      ),
        IF(
          $AJ895=""P3"",
          IF(
            COUNTA(validDates) &lt; 3,
            """",
            TEXT(INDEX(validDates, 3), ""mmm d, yyyy"")
          ),
          IF(
            COUNTA(validDates) &lt; 3,
            """",
    "&amp;"        TEXTJOIN("", "", TRUE,
              TEXT(INDEX(validDates, 1), ""mmm d, yyyy""),
              TEXT(INDEX(validDates, 2), ""mmm d, yyyy""),
              TEXT(INDEX(validDates, 3), ""mmm d, yyyy"")
            )
          )
        )
      )
    "&amp;"),
    """"
  )
)
"),"")</f>
        <v/>
      </c>
      <c r="BG895" s="65" t="str">
        <f t="shared" si="14"/>
        <v/>
      </c>
      <c r="BH895" s="63"/>
      <c r="BI895" s="64"/>
      <c r="BJ895" s="64"/>
      <c r="BK895" s="64"/>
      <c r="BL895" s="64" t="str">
        <f>IFERROR(__xludf.DUMMYFUNCTION("IF(
  OR($AJ895=""Full Payment"",$AJ895=""P1"",$AJ895=""P2"",$AJ895=""P3""),
  """",
  IF(
    AND(
      NOT(ISBLANK($K895)),
      $Q895=""Standard Booking, P4""
    ),
    LET(
      resDate,   $K895,
      tourDate,  $N895,
      monthCount, DATEDIF(r"&amp;"esDate, tourDate, ""M"") + 1,
      secondDates, ARRAYFORMULA(
        DATE(
          YEAR(resDate),
          MONTH(resDate) + SEQUENCE(monthCount),
          2
        )
      ),
      validDates, FILTER(
        secondDates,
        (secondDates &gt; res"&amp;"Date + 2) *
        (secondDates &lt;= tourDate - 3)
      ),
      IF(
        $AJ895=""P4"",
        IF(
          COUNTA(validDates) &lt; 4,
          """",
          TEXT(
            INDEX(validDates, 4),
            ""mmm d, yyyy""
          )
        ),
"&amp;"        IF(
          COUNTA(validDates) &lt; 4,
          """",
          TEXTJOIN(
            "", "", TRUE,
            TEXT(INDEX(validDates, 1), ""mmm d, yyyy""),
            TEXT(INDEX(validDates, 2), ""mmm d, yyyy""),
            TEXT(INDEX(validDates"&amp;", 3), ""mmm d, yyyy""),
            TEXT(INDEX(validDates, 4), ""mmm d, yyyy"")
          )
        )
      )
    ),
    """"
  )
)
"),"")</f>
        <v/>
      </c>
      <c r="BM895" s="65" t="str">
        <f t="shared" si="15"/>
        <v/>
      </c>
      <c r="BN895" s="66"/>
      <c r="BO895" s="67"/>
      <c r="BP895" s="49" t="b">
        <v>0</v>
      </c>
      <c r="BQ895" s="49" t="b">
        <v>0</v>
      </c>
      <c r="BR895" s="68"/>
      <c r="BS895" s="69"/>
      <c r="BT895" s="70" t="b">
        <v>0</v>
      </c>
      <c r="BU895" s="71"/>
      <c r="BV895" s="72"/>
      <c r="BW895" s="86" t="b">
        <v>0</v>
      </c>
      <c r="BX895" s="87"/>
    </row>
    <row r="896">
      <c r="A896" s="35" t="str">
        <f t="shared" si="1"/>
        <v/>
      </c>
      <c r="B896" s="36" t="str">
        <f t="shared" si="2"/>
        <v/>
      </c>
      <c r="C896" s="36" t="str">
        <f t="array" ref="C896">IF(
  M896="",
  "",
  IFERROR(
    INDEX(
      '{INDEX} Tour Packages'!$A:$ZZ,
      MATCH(
        M896,
        INDEX(
          '{INDEX} Tour Packages'!$A:$ZZ,
          ,
          MATCH("Tour Package Name", '{INDEX} Tour Packages'!$4:$4, 0)
        ),
        0
      ),
      MATCH("Tour Code", '{INDEX} Tour Packages'!$4:$4, 0)
    ),
    "XXX"
  )
)
</f>
        <v/>
      </c>
      <c r="D896" s="36" t="str">
        <f t="shared" si="3"/>
        <v/>
      </c>
      <c r="E896" s="36" t="str">
        <f t="shared" si="4"/>
        <v/>
      </c>
      <c r="F896" s="37" t="str">
        <f t="shared" si="5"/>
        <v/>
      </c>
      <c r="G896" s="89"/>
      <c r="H896" s="89"/>
      <c r="I896" s="90"/>
      <c r="J896" s="40" t="str">
        <f t="shared" si="16"/>
        <v> </v>
      </c>
      <c r="K896" s="91"/>
      <c r="L896" s="55"/>
      <c r="M896" s="55"/>
      <c r="N896" s="91"/>
      <c r="O896" s="43" t="str">
        <f>IFERROR(__xludf.DUMMYFUNCTION("IF(N896="""","""",IFERROR(
  N896 + VALUE(REGEXEXTRACT(P896, ""(\d+)\s+Days"")),
  """"
)
)"),"")</f>
        <v/>
      </c>
      <c r="P896" s="43" t="str">
        <f t="array" ref="P896">IFERROR(
  INDEX(
    INDEX('{INDEX} Tour Packages'!$A:$ZZ, , MATCH(P$3, '{INDEX} Tour Packages'!$4:$4, 0)),
    MATCH(M896, INDEX('{INDEX} Tour Packages'!$A:$ZZ,0, MATCH("Tour Package Name", '{INDEX} Tour Packages'!$4:$4, 0)), 0)
  ),
"")
</f>
        <v/>
      </c>
      <c r="Q896" s="44" t="str">
        <f t="shared" si="7"/>
        <v/>
      </c>
      <c r="R896" s="44" t="str">
        <f>IFERROR(__xludf.DUMMYFUNCTION("IF(OR(ISBLANK(K896), ISBLANK(N896)), """", 
  LET(
    resDate, K896,
    tourDate, N896,
    monthCount, MAX(0, DATEDIF(resDate, tourDate - 3, ""M"") + 1),
    secondDates, ARRAYFORMULA(DATE(YEAR(resDate), MONTH(resDate) + SEQUENCE(monthCount), 2)),
    "&amp;"validDates, FILTER(secondDates, (secondDates &gt; resDate + 2) * (secondDates &lt;= tourDate - 3)),
    IF(ISERROR(validDates), 0, COUNTA(validDates))
  )
)
"),"")</f>
        <v/>
      </c>
      <c r="S896" s="44" t="str">
        <f t="shared" si="8"/>
        <v/>
      </c>
      <c r="T896" s="45" t="str">
        <f t="array" ref="T896">IF(ISBLANK(BO896),IFERROR(
  INDEX(
    INDEX('{INDEX} Payment Terms'!$A:$G, , MATCH(T$3, '{INDEX} Payment Terms'!$4:$4, 0)),
    MATCH(Q896, INDEX('{INDEX} Payment Terms'!$A:$G,0, MATCH("Payment Condition", '{INDEX} Payment Terms'!$4:$4, 0)), 0)
  ),
""),"Cancelled")
</f>
        <v/>
      </c>
      <c r="U896" s="46" t="b">
        <v>0</v>
      </c>
      <c r="V896" s="47" t="str">
        <f>IFERROR(__xludf.DUMMYFUNCTION("IF(OR(L896=""Duo Booking"", L896=""Group Booking""),
IF(U896=FALSE,"""",
    LET(
      bookingType, L896,
      tour, M896,
      mainFirst, H896,
      mainLast, I896,
      mainEmail, G896,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$L$4:L896, bookingType,
          $M$4:M896, tour,
          $H$4:H896, mainFirst,
          $I$4:I896, mainLast,
          $G$4:G896, mainEmail
        ),
        ""000""
      ),
  "&amp;"    baseID &amp; ""-"" &amp; memberNumber
    )
  ),
  """"
)
"),"")</f>
        <v/>
      </c>
      <c r="W896" s="48"/>
      <c r="X896" s="85" t="b">
        <v>0</v>
      </c>
      <c r="Y896" s="85" t="b">
        <v>0</v>
      </c>
      <c r="Z896" s="85" t="b">
        <v>0</v>
      </c>
      <c r="AA896" s="50"/>
      <c r="AB896" s="51"/>
      <c r="AC896" s="85" t="b">
        <v>0</v>
      </c>
      <c r="AD896" s="92"/>
      <c r="AE896" s="88"/>
      <c r="AF896" s="36" t="str">
        <f t="array" ref="AF896">IF(M896="","",INDEX(
      '{INDEX} Tour Packages'!$A:$ZP,
      MATCH($M896, '{INDEX} Tour Packages'!$A:$A, 0),
      MATCH(AF$3, '{INDEX} Tour Packages'!$4:$4, 0)
    ))</f>
        <v/>
      </c>
      <c r="AG896" s="36" t="str">
        <f t="array" ref="AG896">IF(M896="","",INDEX(
      '{INDEX} Tour Packages'!$A:$ZP,
      MATCH($M896, '{INDEX} Tour Packages'!$A:$A, 0),
      MATCH(AG$3, '{INDEX} Tour Packages'!$4:$4, 0)
    ))</f>
        <v/>
      </c>
      <c r="AH896" s="36" t="str">
        <f t="array" ref="AH896">IF(M896="","",INDEX(
      '{INDEX} Tour Packages'!$A:$ZP,
      MATCH($M896, '{INDEX} Tour Packages'!$A:$A, 0),
      MATCH(AH$3, '{INDEX} Tour Packages'!$4:$4, 0)
    ))</f>
        <v/>
      </c>
      <c r="AI896" s="54" t="str">
        <f t="shared" si="9"/>
        <v/>
      </c>
      <c r="AJ896" s="42"/>
      <c r="AK896" s="55"/>
      <c r="AL896" s="46" t="b">
        <v>0</v>
      </c>
      <c r="AM896" s="56"/>
      <c r="AN896" s="57" t="str">
        <f t="shared" si="10"/>
        <v/>
      </c>
      <c r="AO896" s="58" t="str">
        <f t="shared" si="11"/>
        <v/>
      </c>
      <c r="AP896" s="59"/>
      <c r="AQ896" s="60"/>
      <c r="AR896" s="61"/>
      <c r="AS896" s="61"/>
      <c r="AT896" s="61" t="str">
        <f>IFERROR(__xludf.DUMMYFUNCTION("IF( 
  OR($AJ896=""Full Payment"", ISBLANK($K896)),
  """",
  IF(
    OR(
      Q896=""Standard Booking, P1"",
      Q896=""Standard Booking, P2"",
      Q896=""Standard Booking, P3"",
      Q896=""Standard Booking, P4""
    ),
    LET(
      resDate,   $"&amp;"K896,
      tourDate,  $N896,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6" s="62" t="str">
        <f t="shared" si="12"/>
        <v/>
      </c>
      <c r="AV896" s="63"/>
      <c r="AW896" s="64"/>
      <c r="AX896" s="64"/>
      <c r="AY896" s="64"/>
      <c r="AZ896" s="64" t="str">
        <f>IFERROR(__xludf.DUMMYFUNCTION("IF(
  OR($AJ896=""Full Payment"",$AJ896=""P1"", ISBLANK($K896)),
  """",
  IF(
    OR(
      $Q896=""Standard Booking, P2"",
      $Q896=""Standard Booking, P3"",
      $Q896=""Standard Booking, P4""
    ),
    LET(
      resDate,   $K896,
      tourDate,"&amp;"  $N896,
      monthCount, DATEDIF(resDate, tourDate, ""M"") + 1,
      secondDates, ARRAYFORMULA(
        DATE(
          YEAR(resDate),
          MONTH(resDate) + SEQUENCE(monthCount),
          2
        )
      ),
      validDates, FILTER(
        sec"&amp;"ondDates,
        (secondDates &gt; resDate + 2) *
        (secondDates &lt;= tourDate - 3)
      ),
      IF(
        OR($AJ896=""P2"", $AJ896=""P3"", $AJ896=""P4""),
        IF(
          COUNTA(validDates) &lt; 2,
          """",
          TEXT(INDEX(validDates"&amp;", 2), ""mmm d, yyyy"")
        ),
        IF(
          COUNTA(validDates) &lt; 2,
          """",
          TEXTJOIN("", "", TRUE,
            TEXT(INDEX(validDates, 1), ""mmm d, yyyy""),
            TEXT(INDEX(validDates, 2), ""mmm d, yyyy"")
          )
 "&amp;"       )
      )
    ),
    """"
  )
)
"),"")</f>
        <v/>
      </c>
      <c r="BA896" s="65" t="str">
        <f t="shared" si="13"/>
        <v/>
      </c>
      <c r="BB896" s="63"/>
      <c r="BC896" s="64"/>
      <c r="BD896" s="64"/>
      <c r="BE896" s="64"/>
      <c r="BF896" s="64" t="str">
        <f>IFERROR(__xludf.DUMMYFUNCTION("IF(
  OR($AJ896=""Full Payment"",$AJ896=""P1"", $AJ896=""P2""),
  """",
  IF(
    AND(
      NOT(ISBLANK($K896)),
      OR(
        Q896=""Standard Booking, P3"",
        Q896=""Standard Booking, P4""
      )
    ),
    LET(
      resDate,   $K896,
      "&amp;"tourDate,  $N896,
      monthCount, DATEDIF(resDate, tourDate, ""M"") + 1,
      secondDates, ARRAYFORMULA(
        DATE(
          YEAR(resDate),
          MONTH(resDate) + SEQUENCE(monthCount),
          2
        )
      ),
      validDates, FILTER(
  "&amp;"      secondDates,
        (secondDates &gt; resDate + 2) *
        (secondDates &lt;= tourDate - 3)
      ),
      IF(
        $AJ896=""P4"",
        IF(
          COUNTA(validDates) &lt; 3,
          """",
          TEXT(INDEX(validDates, 3), ""mmm d, yyyy"")
  "&amp;"      ),
        IF(
          $AJ896=""P3"",
          IF(
            COUNTA(validDates) &lt; 3,
            """",
            TEXT(INDEX(validDates, 3), ""mmm d, yyyy"")
          ),
          IF(
            COUNTA(validDates) &lt; 3,
            """",
    "&amp;"        TEXTJOIN("", "", TRUE,
              TEXT(INDEX(validDates, 1), ""mmm d, yyyy""),
              TEXT(INDEX(validDates, 2), ""mmm d, yyyy""),
              TEXT(INDEX(validDates, 3), ""mmm d, yyyy"")
            )
          )
        )
      )
    "&amp;"),
    """"
  )
)
"),"")</f>
        <v/>
      </c>
      <c r="BG896" s="65" t="str">
        <f t="shared" si="14"/>
        <v/>
      </c>
      <c r="BH896" s="63"/>
      <c r="BI896" s="64"/>
      <c r="BJ896" s="64"/>
      <c r="BK896" s="64"/>
      <c r="BL896" s="64" t="str">
        <f>IFERROR(__xludf.DUMMYFUNCTION("IF(
  OR($AJ896=""Full Payment"",$AJ896=""P1"",$AJ896=""P2"",$AJ896=""P3""),
  """",
  IF(
    AND(
      NOT(ISBLANK($K896)),
      $Q896=""Standard Booking, P4""
    ),
    LET(
      resDate,   $K896,
      tourDate,  $N896,
      monthCount, DATEDIF(r"&amp;"esDate, tourDate, ""M"") + 1,
      secondDates, ARRAYFORMULA(
        DATE(
          YEAR(resDate),
          MONTH(resDate) + SEQUENCE(monthCount),
          2
        )
      ),
      validDates, FILTER(
        secondDates,
        (secondDates &gt; res"&amp;"Date + 2) *
        (secondDates &lt;= tourDate - 3)
      ),
      IF(
        $AJ896=""P4"",
        IF(
          COUNTA(validDates) &lt; 4,
          """",
          TEXT(
            INDEX(validDates, 4),
            ""mmm d, yyyy""
          )
        ),
"&amp;"        IF(
          COUNTA(validDates) &lt; 4,
          """",
          TEXTJOIN(
            "", "", TRUE,
            TEXT(INDEX(validDates, 1), ""mmm d, yyyy""),
            TEXT(INDEX(validDates, 2), ""mmm d, yyyy""),
            TEXT(INDEX(validDates"&amp;", 3), ""mmm d, yyyy""),
            TEXT(INDEX(validDates, 4), ""mmm d, yyyy"")
          )
        )
      )
    ),
    """"
  )
)
"),"")</f>
        <v/>
      </c>
      <c r="BM896" s="65" t="str">
        <f t="shared" si="15"/>
        <v/>
      </c>
      <c r="BN896" s="66"/>
      <c r="BO896" s="67"/>
      <c r="BP896" s="49" t="b">
        <v>0</v>
      </c>
      <c r="BQ896" s="49" t="b">
        <v>0</v>
      </c>
      <c r="BR896" s="68"/>
      <c r="BS896" s="69"/>
      <c r="BT896" s="70" t="b">
        <v>0</v>
      </c>
      <c r="BU896" s="71"/>
      <c r="BV896" s="72"/>
      <c r="BW896" s="86" t="b">
        <v>0</v>
      </c>
      <c r="BX896" s="87"/>
    </row>
    <row r="897">
      <c r="A897" s="35" t="str">
        <f t="shared" si="1"/>
        <v/>
      </c>
      <c r="B897" s="36" t="str">
        <f t="shared" si="2"/>
        <v/>
      </c>
      <c r="C897" s="36" t="str">
        <f t="array" ref="C897">IF(
  M897="",
  "",
  IFERROR(
    INDEX(
      '{INDEX} Tour Packages'!$A:$ZZ,
      MATCH(
        M897,
        INDEX(
          '{INDEX} Tour Packages'!$A:$ZZ,
          ,
          MATCH("Tour Package Name", '{INDEX} Tour Packages'!$4:$4, 0)
        ),
        0
      ),
      MATCH("Tour Code", '{INDEX} Tour Packages'!$4:$4, 0)
    ),
    "XXX"
  )
)
</f>
        <v/>
      </c>
      <c r="D897" s="36" t="str">
        <f t="shared" si="3"/>
        <v/>
      </c>
      <c r="E897" s="36" t="str">
        <f t="shared" si="4"/>
        <v/>
      </c>
      <c r="F897" s="37" t="str">
        <f t="shared" si="5"/>
        <v/>
      </c>
      <c r="G897" s="89"/>
      <c r="H897" s="89"/>
      <c r="I897" s="90"/>
      <c r="J897" s="40" t="str">
        <f t="shared" si="16"/>
        <v> </v>
      </c>
      <c r="K897" s="91"/>
      <c r="L897" s="55"/>
      <c r="M897" s="55"/>
      <c r="N897" s="91"/>
      <c r="O897" s="43" t="str">
        <f>IFERROR(__xludf.DUMMYFUNCTION("IF(N897="""","""",IFERROR(
  N897 + VALUE(REGEXEXTRACT(P897, ""(\d+)\s+Days"")),
  """"
)
)"),"")</f>
        <v/>
      </c>
      <c r="P897" s="43" t="str">
        <f t="array" ref="P897">IFERROR(
  INDEX(
    INDEX('{INDEX} Tour Packages'!$A:$ZZ, , MATCH(P$3, '{INDEX} Tour Packages'!$4:$4, 0)),
    MATCH(M897, INDEX('{INDEX} Tour Packages'!$A:$ZZ,0, MATCH("Tour Package Name", '{INDEX} Tour Packages'!$4:$4, 0)), 0)
  ),
"")
</f>
        <v/>
      </c>
      <c r="Q897" s="44" t="str">
        <f t="shared" si="7"/>
        <v/>
      </c>
      <c r="R897" s="44" t="str">
        <f>IFERROR(__xludf.DUMMYFUNCTION("IF(OR(ISBLANK(K897), ISBLANK(N897)), """", 
  LET(
    resDate, K897,
    tourDate, N897,
    monthCount, MAX(0, DATEDIF(resDate, tourDate - 3, ""M"") + 1),
    secondDates, ARRAYFORMULA(DATE(YEAR(resDate), MONTH(resDate) + SEQUENCE(monthCount), 2)),
    "&amp;"validDates, FILTER(secondDates, (secondDates &gt; resDate + 2) * (secondDates &lt;= tourDate - 3)),
    IF(ISERROR(validDates), 0, COUNTA(validDates))
  )
)
"),"")</f>
        <v/>
      </c>
      <c r="S897" s="44" t="str">
        <f t="shared" si="8"/>
        <v/>
      </c>
      <c r="T897" s="45" t="str">
        <f t="array" ref="T897">IF(ISBLANK(BO897),IFERROR(
  INDEX(
    INDEX('{INDEX} Payment Terms'!$A:$G, , MATCH(T$3, '{INDEX} Payment Terms'!$4:$4, 0)),
    MATCH(Q897, INDEX('{INDEX} Payment Terms'!$A:$G,0, MATCH("Payment Condition", '{INDEX} Payment Terms'!$4:$4, 0)), 0)
  ),
""),"Cancelled")
</f>
        <v/>
      </c>
      <c r="U897" s="46" t="b">
        <v>0</v>
      </c>
      <c r="V897" s="47" t="str">
        <f>IFERROR(__xludf.DUMMYFUNCTION("IF(OR(L897=""Duo Booking"", L897=""Group Booking""),
IF(U897=FALSE,"""",
    LET(
      bookingType, L897,
      tour, M897,
      mainFirst, H897,
      mainLast, I897,
      mainEmail, G897,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$L$4:L897, bookingType,
          $M$4:M897, tour,
          $H$4:H897, mainFirst,
          $I$4:I897, mainLast,
          $G$4:G897, mainEmail
        ),
        ""000""
      ),
  "&amp;"    baseID &amp; ""-"" &amp; memberNumber
    )
  ),
  """"
)
"),"")</f>
        <v/>
      </c>
      <c r="W897" s="48"/>
      <c r="X897" s="85" t="b">
        <v>0</v>
      </c>
      <c r="Y897" s="85" t="b">
        <v>0</v>
      </c>
      <c r="Z897" s="85" t="b">
        <v>0</v>
      </c>
      <c r="AA897" s="50"/>
      <c r="AB897" s="51"/>
      <c r="AC897" s="85" t="b">
        <v>0</v>
      </c>
      <c r="AD897" s="92"/>
      <c r="AE897" s="88"/>
      <c r="AF897" s="36" t="str">
        <f t="array" ref="AF897">IF(M897="","",INDEX(
      '{INDEX} Tour Packages'!$A:$ZP,
      MATCH($M897, '{INDEX} Tour Packages'!$A:$A, 0),
      MATCH(AF$3, '{INDEX} Tour Packages'!$4:$4, 0)
    ))</f>
        <v/>
      </c>
      <c r="AG897" s="36" t="str">
        <f t="array" ref="AG897">IF(M897="","",INDEX(
      '{INDEX} Tour Packages'!$A:$ZP,
      MATCH($M897, '{INDEX} Tour Packages'!$A:$A, 0),
      MATCH(AG$3, '{INDEX} Tour Packages'!$4:$4, 0)
    ))</f>
        <v/>
      </c>
      <c r="AH897" s="36" t="str">
        <f t="array" ref="AH897">IF(M897="","",INDEX(
      '{INDEX} Tour Packages'!$A:$ZP,
      MATCH($M897, '{INDEX} Tour Packages'!$A:$A, 0),
      MATCH(AH$3, '{INDEX} Tour Packages'!$4:$4, 0)
    ))</f>
        <v/>
      </c>
      <c r="AI897" s="54" t="str">
        <f t="shared" si="9"/>
        <v/>
      </c>
      <c r="AJ897" s="42"/>
      <c r="AK897" s="55"/>
      <c r="AL897" s="46" t="b">
        <v>0</v>
      </c>
      <c r="AM897" s="56"/>
      <c r="AN897" s="57" t="str">
        <f t="shared" si="10"/>
        <v/>
      </c>
      <c r="AO897" s="58" t="str">
        <f t="shared" si="11"/>
        <v/>
      </c>
      <c r="AP897" s="59"/>
      <c r="AQ897" s="60"/>
      <c r="AR897" s="61"/>
      <c r="AS897" s="61"/>
      <c r="AT897" s="61" t="str">
        <f>IFERROR(__xludf.DUMMYFUNCTION("IF( 
  OR($AJ897=""Full Payment"", ISBLANK($K897)),
  """",
  IF(
    OR(
      Q897=""Standard Booking, P1"",
      Q897=""Standard Booking, P2"",
      Q897=""Standard Booking, P3"",
      Q897=""Standard Booking, P4""
    ),
    LET(
      resDate,   $"&amp;"K897,
      tourDate,  $N897,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7" s="62" t="str">
        <f t="shared" si="12"/>
        <v/>
      </c>
      <c r="AV897" s="63"/>
      <c r="AW897" s="64"/>
      <c r="AX897" s="64"/>
      <c r="AY897" s="64"/>
      <c r="AZ897" s="64" t="str">
        <f>IFERROR(__xludf.DUMMYFUNCTION("IF(
  OR($AJ897=""Full Payment"",$AJ897=""P1"", ISBLANK($K897)),
  """",
  IF(
    OR(
      $Q897=""Standard Booking, P2"",
      $Q897=""Standard Booking, P3"",
      $Q897=""Standard Booking, P4""
    ),
    LET(
      resDate,   $K897,
      tourDate,"&amp;"  $N897,
      monthCount, DATEDIF(resDate, tourDate, ""M"") + 1,
      secondDates, ARRAYFORMULA(
        DATE(
          YEAR(resDate),
          MONTH(resDate) + SEQUENCE(monthCount),
          2
        )
      ),
      validDates, FILTER(
        sec"&amp;"ondDates,
        (secondDates &gt; resDate + 2) *
        (secondDates &lt;= tourDate - 3)
      ),
      IF(
        OR($AJ897=""P2"", $AJ897=""P3"", $AJ897=""P4""),
        IF(
          COUNTA(validDates) &lt; 2,
          """",
          TEXT(INDEX(validDates"&amp;", 2), ""mmm d, yyyy"")
        ),
        IF(
          COUNTA(validDates) &lt; 2,
          """",
          TEXTJOIN("", "", TRUE,
            TEXT(INDEX(validDates, 1), ""mmm d, yyyy""),
            TEXT(INDEX(validDates, 2), ""mmm d, yyyy"")
          )
 "&amp;"       )
      )
    ),
    """"
  )
)
"),"")</f>
        <v/>
      </c>
      <c r="BA897" s="65" t="str">
        <f t="shared" si="13"/>
        <v/>
      </c>
      <c r="BB897" s="63"/>
      <c r="BC897" s="64"/>
      <c r="BD897" s="64"/>
      <c r="BE897" s="64"/>
      <c r="BF897" s="64" t="str">
        <f>IFERROR(__xludf.DUMMYFUNCTION("IF(
  OR($AJ897=""Full Payment"",$AJ897=""P1"", $AJ897=""P2""),
  """",
  IF(
    AND(
      NOT(ISBLANK($K897)),
      OR(
        Q897=""Standard Booking, P3"",
        Q897=""Standard Booking, P4""
      )
    ),
    LET(
      resDate,   $K897,
      "&amp;"tourDate,  $N897,
      monthCount, DATEDIF(resDate, tourDate, ""M"") + 1,
      secondDates, ARRAYFORMULA(
        DATE(
          YEAR(resDate),
          MONTH(resDate) + SEQUENCE(monthCount),
          2
        )
      ),
      validDates, FILTER(
  "&amp;"      secondDates,
        (secondDates &gt; resDate + 2) *
        (secondDates &lt;= tourDate - 3)
      ),
      IF(
        $AJ897=""P4"",
        IF(
          COUNTA(validDates) &lt; 3,
          """",
          TEXT(INDEX(validDates, 3), ""mmm d, yyyy"")
  "&amp;"      ),
        IF(
          $AJ897=""P3"",
          IF(
            COUNTA(validDates) &lt; 3,
            """",
            TEXT(INDEX(validDates, 3), ""mmm d, yyyy"")
          ),
          IF(
            COUNTA(validDates) &lt; 3,
            """",
    "&amp;"        TEXTJOIN("", "", TRUE,
              TEXT(INDEX(validDates, 1), ""mmm d, yyyy""),
              TEXT(INDEX(validDates, 2), ""mmm d, yyyy""),
              TEXT(INDEX(validDates, 3), ""mmm d, yyyy"")
            )
          )
        )
      )
    "&amp;"),
    """"
  )
)
"),"")</f>
        <v/>
      </c>
      <c r="BG897" s="65" t="str">
        <f t="shared" si="14"/>
        <v/>
      </c>
      <c r="BH897" s="63"/>
      <c r="BI897" s="64"/>
      <c r="BJ897" s="64"/>
      <c r="BK897" s="64"/>
      <c r="BL897" s="64" t="str">
        <f>IFERROR(__xludf.DUMMYFUNCTION("IF(
  OR($AJ897=""Full Payment"",$AJ897=""P1"",$AJ897=""P2"",$AJ897=""P3""),
  """",
  IF(
    AND(
      NOT(ISBLANK($K897)),
      $Q897=""Standard Booking, P4""
    ),
    LET(
      resDate,   $K897,
      tourDate,  $N897,
      monthCount, DATEDIF(r"&amp;"esDate, tourDate, ""M"") + 1,
      secondDates, ARRAYFORMULA(
        DATE(
          YEAR(resDate),
          MONTH(resDate) + SEQUENCE(monthCount),
          2
        )
      ),
      validDates, FILTER(
        secondDates,
        (secondDates &gt; res"&amp;"Date + 2) *
        (secondDates &lt;= tourDate - 3)
      ),
      IF(
        $AJ897=""P4"",
        IF(
          COUNTA(validDates) &lt; 4,
          """",
          TEXT(
            INDEX(validDates, 4),
            ""mmm d, yyyy""
          )
        ),
"&amp;"        IF(
          COUNTA(validDates) &lt; 4,
          """",
          TEXTJOIN(
            "", "", TRUE,
            TEXT(INDEX(validDates, 1), ""mmm d, yyyy""),
            TEXT(INDEX(validDates, 2), ""mmm d, yyyy""),
            TEXT(INDEX(validDates"&amp;", 3), ""mmm d, yyyy""),
            TEXT(INDEX(validDates, 4), ""mmm d, yyyy"")
          )
        )
      )
    ),
    """"
  )
)
"),"")</f>
        <v/>
      </c>
      <c r="BM897" s="65" t="str">
        <f t="shared" si="15"/>
        <v/>
      </c>
      <c r="BN897" s="66"/>
      <c r="BO897" s="67"/>
      <c r="BP897" s="49" t="b">
        <v>0</v>
      </c>
      <c r="BQ897" s="49" t="b">
        <v>0</v>
      </c>
      <c r="BR897" s="68"/>
      <c r="BS897" s="69"/>
      <c r="BT897" s="70" t="b">
        <v>0</v>
      </c>
      <c r="BU897" s="71"/>
      <c r="BV897" s="72"/>
      <c r="BW897" s="86" t="b">
        <v>0</v>
      </c>
      <c r="BX897" s="87"/>
    </row>
    <row r="898">
      <c r="A898" s="35" t="str">
        <f t="shared" si="1"/>
        <v/>
      </c>
      <c r="B898" s="36" t="str">
        <f t="shared" si="2"/>
        <v/>
      </c>
      <c r="C898" s="36" t="str">
        <f t="array" ref="C898">IF(
  M898="",
  "",
  IFERROR(
    INDEX(
      '{INDEX} Tour Packages'!$A:$ZZ,
      MATCH(
        M898,
        INDEX(
          '{INDEX} Tour Packages'!$A:$ZZ,
          ,
          MATCH("Tour Package Name", '{INDEX} Tour Packages'!$4:$4, 0)
        ),
        0
      ),
      MATCH("Tour Code", '{INDEX} Tour Packages'!$4:$4, 0)
    ),
    "XXX"
  )
)
</f>
        <v/>
      </c>
      <c r="D898" s="36" t="str">
        <f t="shared" si="3"/>
        <v/>
      </c>
      <c r="E898" s="36" t="str">
        <f t="shared" si="4"/>
        <v/>
      </c>
      <c r="F898" s="37" t="str">
        <f t="shared" si="5"/>
        <v/>
      </c>
      <c r="G898" s="89"/>
      <c r="H898" s="89"/>
      <c r="I898" s="90"/>
      <c r="J898" s="40" t="str">
        <f t="shared" si="16"/>
        <v> </v>
      </c>
      <c r="K898" s="91"/>
      <c r="L898" s="55"/>
      <c r="M898" s="55"/>
      <c r="N898" s="91"/>
      <c r="O898" s="43" t="str">
        <f>IFERROR(__xludf.DUMMYFUNCTION("IF(N898="""","""",IFERROR(
  N898 + VALUE(REGEXEXTRACT(P898, ""(\d+)\s+Days"")),
  """"
)
)"),"")</f>
        <v/>
      </c>
      <c r="P898" s="43" t="str">
        <f t="array" ref="P898">IFERROR(
  INDEX(
    INDEX('{INDEX} Tour Packages'!$A:$ZZ, , MATCH(P$3, '{INDEX} Tour Packages'!$4:$4, 0)),
    MATCH(M898, INDEX('{INDEX} Tour Packages'!$A:$ZZ,0, MATCH("Tour Package Name", '{INDEX} Tour Packages'!$4:$4, 0)), 0)
  ),
"")
</f>
        <v/>
      </c>
      <c r="Q898" s="44" t="str">
        <f t="shared" si="7"/>
        <v/>
      </c>
      <c r="R898" s="44" t="str">
        <f>IFERROR(__xludf.DUMMYFUNCTION("IF(OR(ISBLANK(K898), ISBLANK(N898)), """", 
  LET(
    resDate, K898,
    tourDate, N898,
    monthCount, MAX(0, DATEDIF(resDate, tourDate - 3, ""M"") + 1),
    secondDates, ARRAYFORMULA(DATE(YEAR(resDate), MONTH(resDate) + SEQUENCE(monthCount), 2)),
    "&amp;"validDates, FILTER(secondDates, (secondDates &gt; resDate + 2) * (secondDates &lt;= tourDate - 3)),
    IF(ISERROR(validDates), 0, COUNTA(validDates))
  )
)
"),"")</f>
        <v/>
      </c>
      <c r="S898" s="44" t="str">
        <f t="shared" si="8"/>
        <v/>
      </c>
      <c r="T898" s="45" t="str">
        <f t="array" ref="T898">IF(ISBLANK(BO898),IFERROR(
  INDEX(
    INDEX('{INDEX} Payment Terms'!$A:$G, , MATCH(T$3, '{INDEX} Payment Terms'!$4:$4, 0)),
    MATCH(Q898, INDEX('{INDEX} Payment Terms'!$A:$G,0, MATCH("Payment Condition", '{INDEX} Payment Terms'!$4:$4, 0)), 0)
  ),
""),"Cancelled")
</f>
        <v/>
      </c>
      <c r="U898" s="46" t="b">
        <v>0</v>
      </c>
      <c r="V898" s="47" t="str">
        <f>IFERROR(__xludf.DUMMYFUNCTION("IF(OR(L898=""Duo Booking"", L898=""Group Booking""),
IF(U898=FALSE,"""",
    LET(
      bookingType, L898,
      tour, M898,
      mainFirst, H898,
      mainLast, I898,
      mainEmail, G898,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$L$4:L898, bookingType,
          $M$4:M898, tour,
          $H$4:H898, mainFirst,
          $I$4:I898, mainLast,
          $G$4:G898, mainEmail
        ),
        ""000""
      ),
  "&amp;"    baseID &amp; ""-"" &amp; memberNumber
    )
  ),
  """"
)
"),"")</f>
        <v/>
      </c>
      <c r="W898" s="48"/>
      <c r="X898" s="85" t="b">
        <v>0</v>
      </c>
      <c r="Y898" s="85" t="b">
        <v>0</v>
      </c>
      <c r="Z898" s="85" t="b">
        <v>0</v>
      </c>
      <c r="AA898" s="50"/>
      <c r="AB898" s="51"/>
      <c r="AC898" s="85" t="b">
        <v>0</v>
      </c>
      <c r="AD898" s="92"/>
      <c r="AE898" s="88"/>
      <c r="AF898" s="36" t="str">
        <f t="array" ref="AF898">IF(M898="","",INDEX(
      '{INDEX} Tour Packages'!$A:$ZP,
      MATCH($M898, '{INDEX} Tour Packages'!$A:$A, 0),
      MATCH(AF$3, '{INDEX} Tour Packages'!$4:$4, 0)
    ))</f>
        <v/>
      </c>
      <c r="AG898" s="36" t="str">
        <f t="array" ref="AG898">IF(M898="","",INDEX(
      '{INDEX} Tour Packages'!$A:$ZP,
      MATCH($M898, '{INDEX} Tour Packages'!$A:$A, 0),
      MATCH(AG$3, '{INDEX} Tour Packages'!$4:$4, 0)
    ))</f>
        <v/>
      </c>
      <c r="AH898" s="36" t="str">
        <f t="array" ref="AH898">IF(M898="","",INDEX(
      '{INDEX} Tour Packages'!$A:$ZP,
      MATCH($M898, '{INDEX} Tour Packages'!$A:$A, 0),
      MATCH(AH$3, '{INDEX} Tour Packages'!$4:$4, 0)
    ))</f>
        <v/>
      </c>
      <c r="AI898" s="54" t="str">
        <f t="shared" si="9"/>
        <v/>
      </c>
      <c r="AJ898" s="42"/>
      <c r="AK898" s="55"/>
      <c r="AL898" s="46" t="b">
        <v>0</v>
      </c>
      <c r="AM898" s="56"/>
      <c r="AN898" s="57" t="str">
        <f t="shared" si="10"/>
        <v/>
      </c>
      <c r="AO898" s="58" t="str">
        <f t="shared" si="11"/>
        <v/>
      </c>
      <c r="AP898" s="59"/>
      <c r="AQ898" s="60"/>
      <c r="AR898" s="61"/>
      <c r="AS898" s="61"/>
      <c r="AT898" s="61" t="str">
        <f>IFERROR(__xludf.DUMMYFUNCTION("IF( 
  OR($AJ898=""Full Payment"", ISBLANK($K898)),
  """",
  IF(
    OR(
      Q898=""Standard Booking, P1"",
      Q898=""Standard Booking, P2"",
      Q898=""Standard Booking, P3"",
      Q898=""Standard Booking, P4""
    ),
    LET(
      resDate,   $"&amp;"K898,
      tourDate,  $N898,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8" s="62" t="str">
        <f t="shared" si="12"/>
        <v/>
      </c>
      <c r="AV898" s="63"/>
      <c r="AW898" s="64"/>
      <c r="AX898" s="64"/>
      <c r="AY898" s="64"/>
      <c r="AZ898" s="64" t="str">
        <f>IFERROR(__xludf.DUMMYFUNCTION("IF(
  OR($AJ898=""Full Payment"",$AJ898=""P1"", ISBLANK($K898)),
  """",
  IF(
    OR(
      $Q898=""Standard Booking, P2"",
      $Q898=""Standard Booking, P3"",
      $Q898=""Standard Booking, P4""
    ),
    LET(
      resDate,   $K898,
      tourDate,"&amp;"  $N898,
      monthCount, DATEDIF(resDate, tourDate, ""M"") + 1,
      secondDates, ARRAYFORMULA(
        DATE(
          YEAR(resDate),
          MONTH(resDate) + SEQUENCE(monthCount),
          2
        )
      ),
      validDates, FILTER(
        sec"&amp;"ondDates,
        (secondDates &gt; resDate + 2) *
        (secondDates &lt;= tourDate - 3)
      ),
      IF(
        OR($AJ898=""P2"", $AJ898=""P3"", $AJ898=""P4""),
        IF(
          COUNTA(validDates) &lt; 2,
          """",
          TEXT(INDEX(validDates"&amp;", 2), ""mmm d, yyyy"")
        ),
        IF(
          COUNTA(validDates) &lt; 2,
          """",
          TEXTJOIN("", "", TRUE,
            TEXT(INDEX(validDates, 1), ""mmm d, yyyy""),
            TEXT(INDEX(validDates, 2), ""mmm d, yyyy"")
          )
 "&amp;"       )
      )
    ),
    """"
  )
)
"),"")</f>
        <v/>
      </c>
      <c r="BA898" s="65" t="str">
        <f t="shared" si="13"/>
        <v/>
      </c>
      <c r="BB898" s="63"/>
      <c r="BC898" s="64"/>
      <c r="BD898" s="64"/>
      <c r="BE898" s="64"/>
      <c r="BF898" s="64" t="str">
        <f>IFERROR(__xludf.DUMMYFUNCTION("IF(
  OR($AJ898=""Full Payment"",$AJ898=""P1"", $AJ898=""P2""),
  """",
  IF(
    AND(
      NOT(ISBLANK($K898)),
      OR(
        Q898=""Standard Booking, P3"",
        Q898=""Standard Booking, P4""
      )
    ),
    LET(
      resDate,   $K898,
      "&amp;"tourDate,  $N898,
      monthCount, DATEDIF(resDate, tourDate, ""M"") + 1,
      secondDates, ARRAYFORMULA(
        DATE(
          YEAR(resDate),
          MONTH(resDate) + SEQUENCE(monthCount),
          2
        )
      ),
      validDates, FILTER(
  "&amp;"      secondDates,
        (secondDates &gt; resDate + 2) *
        (secondDates &lt;= tourDate - 3)
      ),
      IF(
        $AJ898=""P4"",
        IF(
          COUNTA(validDates) &lt; 3,
          """",
          TEXT(INDEX(validDates, 3), ""mmm d, yyyy"")
  "&amp;"      ),
        IF(
          $AJ898=""P3"",
          IF(
            COUNTA(validDates) &lt; 3,
            """",
            TEXT(INDEX(validDates, 3), ""mmm d, yyyy"")
          ),
          IF(
            COUNTA(validDates) &lt; 3,
            """",
    "&amp;"        TEXTJOIN("", "", TRUE,
              TEXT(INDEX(validDates, 1), ""mmm d, yyyy""),
              TEXT(INDEX(validDates, 2), ""mmm d, yyyy""),
              TEXT(INDEX(validDates, 3), ""mmm d, yyyy"")
            )
          )
        )
      )
    "&amp;"),
    """"
  )
)
"),"")</f>
        <v/>
      </c>
      <c r="BG898" s="65" t="str">
        <f t="shared" si="14"/>
        <v/>
      </c>
      <c r="BH898" s="63"/>
      <c r="BI898" s="64"/>
      <c r="BJ898" s="64"/>
      <c r="BK898" s="64"/>
      <c r="BL898" s="64" t="str">
        <f>IFERROR(__xludf.DUMMYFUNCTION("IF(
  OR($AJ898=""Full Payment"",$AJ898=""P1"",$AJ898=""P2"",$AJ898=""P3""),
  """",
  IF(
    AND(
      NOT(ISBLANK($K898)),
      $Q898=""Standard Booking, P4""
    ),
    LET(
      resDate,   $K898,
      tourDate,  $N898,
      monthCount, DATEDIF(r"&amp;"esDate, tourDate, ""M"") + 1,
      secondDates, ARRAYFORMULA(
        DATE(
          YEAR(resDate),
          MONTH(resDate) + SEQUENCE(monthCount),
          2
        )
      ),
      validDates, FILTER(
        secondDates,
        (secondDates &gt; res"&amp;"Date + 2) *
        (secondDates &lt;= tourDate - 3)
      ),
      IF(
        $AJ898=""P4"",
        IF(
          COUNTA(validDates) &lt; 4,
          """",
          TEXT(
            INDEX(validDates, 4),
            ""mmm d, yyyy""
          )
        ),
"&amp;"        IF(
          COUNTA(validDates) &lt; 4,
          """",
          TEXTJOIN(
            "", "", TRUE,
            TEXT(INDEX(validDates, 1), ""mmm d, yyyy""),
            TEXT(INDEX(validDates, 2), ""mmm d, yyyy""),
            TEXT(INDEX(validDates"&amp;", 3), ""mmm d, yyyy""),
            TEXT(INDEX(validDates, 4), ""mmm d, yyyy"")
          )
        )
      )
    ),
    """"
  )
)
"),"")</f>
        <v/>
      </c>
      <c r="BM898" s="65" t="str">
        <f t="shared" si="15"/>
        <v/>
      </c>
      <c r="BN898" s="66"/>
      <c r="BO898" s="67"/>
      <c r="BP898" s="49" t="b">
        <v>0</v>
      </c>
      <c r="BQ898" s="49" t="b">
        <v>0</v>
      </c>
      <c r="BR898" s="68"/>
      <c r="BS898" s="69"/>
      <c r="BT898" s="70" t="b">
        <v>0</v>
      </c>
      <c r="BU898" s="71"/>
      <c r="BV898" s="72"/>
      <c r="BW898" s="86" t="b">
        <v>0</v>
      </c>
      <c r="BX898" s="87"/>
    </row>
    <row r="899">
      <c r="A899" s="35" t="str">
        <f t="shared" si="1"/>
        <v/>
      </c>
      <c r="B899" s="36" t="str">
        <f t="shared" si="2"/>
        <v/>
      </c>
      <c r="C899" s="36" t="str">
        <f t="array" ref="C899">IF(
  M899="",
  "",
  IFERROR(
    INDEX(
      '{INDEX} Tour Packages'!$A:$ZZ,
      MATCH(
        M899,
        INDEX(
          '{INDEX} Tour Packages'!$A:$ZZ,
          ,
          MATCH("Tour Package Name", '{INDEX} Tour Packages'!$4:$4, 0)
        ),
        0
      ),
      MATCH("Tour Code", '{INDEX} Tour Packages'!$4:$4, 0)
    ),
    "XXX"
  )
)
</f>
        <v/>
      </c>
      <c r="D899" s="36" t="str">
        <f t="shared" si="3"/>
        <v/>
      </c>
      <c r="E899" s="36" t="str">
        <f t="shared" si="4"/>
        <v/>
      </c>
      <c r="F899" s="37" t="str">
        <f t="shared" si="5"/>
        <v/>
      </c>
      <c r="G899" s="89"/>
      <c r="H899" s="89"/>
      <c r="I899" s="90"/>
      <c r="J899" s="40" t="str">
        <f t="shared" si="16"/>
        <v> </v>
      </c>
      <c r="K899" s="91"/>
      <c r="L899" s="55"/>
      <c r="M899" s="55"/>
      <c r="N899" s="91"/>
      <c r="O899" s="43" t="str">
        <f>IFERROR(__xludf.DUMMYFUNCTION("IF(N899="""","""",IFERROR(
  N899 + VALUE(REGEXEXTRACT(P899, ""(\d+)\s+Days"")),
  """"
)
)"),"")</f>
        <v/>
      </c>
      <c r="P899" s="43" t="str">
        <f t="array" ref="P899">IFERROR(
  INDEX(
    INDEX('{INDEX} Tour Packages'!$A:$ZZ, , MATCH(P$3, '{INDEX} Tour Packages'!$4:$4, 0)),
    MATCH(M899, INDEX('{INDEX} Tour Packages'!$A:$ZZ,0, MATCH("Tour Package Name", '{INDEX} Tour Packages'!$4:$4, 0)), 0)
  ),
"")
</f>
        <v/>
      </c>
      <c r="Q899" s="44" t="str">
        <f t="shared" si="7"/>
        <v/>
      </c>
      <c r="R899" s="44" t="str">
        <f>IFERROR(__xludf.DUMMYFUNCTION("IF(OR(ISBLANK(K899), ISBLANK(N899)), """", 
  LET(
    resDate, K899,
    tourDate, N899,
    monthCount, MAX(0, DATEDIF(resDate, tourDate - 3, ""M"") + 1),
    secondDates, ARRAYFORMULA(DATE(YEAR(resDate), MONTH(resDate) + SEQUENCE(monthCount), 2)),
    "&amp;"validDates, FILTER(secondDates, (secondDates &gt; resDate + 2) * (secondDates &lt;= tourDate - 3)),
    IF(ISERROR(validDates), 0, COUNTA(validDates))
  )
)
"),"")</f>
        <v/>
      </c>
      <c r="S899" s="44" t="str">
        <f t="shared" si="8"/>
        <v/>
      </c>
      <c r="T899" s="45" t="str">
        <f t="array" ref="T899">IF(ISBLANK(BO899),IFERROR(
  INDEX(
    INDEX('{INDEX} Payment Terms'!$A:$G, , MATCH(T$3, '{INDEX} Payment Terms'!$4:$4, 0)),
    MATCH(Q899, INDEX('{INDEX} Payment Terms'!$A:$G,0, MATCH("Payment Condition", '{INDEX} Payment Terms'!$4:$4, 0)), 0)
  ),
""),"Cancelled")
</f>
        <v/>
      </c>
      <c r="U899" s="46" t="b">
        <v>0</v>
      </c>
      <c r="V899" s="47" t="str">
        <f>IFERROR(__xludf.DUMMYFUNCTION("IF(OR(L899=""Duo Booking"", L899=""Group Booking""),
IF(U899=FALSE,"""",
    LET(
      bookingType, L899,
      tour, M899,
      mainFirst, H899,
      mainLast, I899,
      mainEmail, G899,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$L$4:L899, bookingType,
          $M$4:M899, tour,
          $H$4:H899, mainFirst,
          $I$4:I899, mainLast,
          $G$4:G899, mainEmail
        ),
        ""000""
      ),
  "&amp;"    baseID &amp; ""-"" &amp; memberNumber
    )
  ),
  """"
)
"),"")</f>
        <v/>
      </c>
      <c r="W899" s="48"/>
      <c r="X899" s="85" t="b">
        <v>0</v>
      </c>
      <c r="Y899" s="85" t="b">
        <v>0</v>
      </c>
      <c r="Z899" s="85" t="b">
        <v>0</v>
      </c>
      <c r="AA899" s="50"/>
      <c r="AB899" s="51"/>
      <c r="AC899" s="85" t="b">
        <v>0</v>
      </c>
      <c r="AD899" s="92"/>
      <c r="AE899" s="88"/>
      <c r="AF899" s="36" t="str">
        <f t="array" ref="AF899">IF(M899="","",INDEX(
      '{INDEX} Tour Packages'!$A:$ZP,
      MATCH($M899, '{INDEX} Tour Packages'!$A:$A, 0),
      MATCH(AF$3, '{INDEX} Tour Packages'!$4:$4, 0)
    ))</f>
        <v/>
      </c>
      <c r="AG899" s="36" t="str">
        <f t="array" ref="AG899">IF(M899="","",INDEX(
      '{INDEX} Tour Packages'!$A:$ZP,
      MATCH($M899, '{INDEX} Tour Packages'!$A:$A, 0),
      MATCH(AG$3, '{INDEX} Tour Packages'!$4:$4, 0)
    ))</f>
        <v/>
      </c>
      <c r="AH899" s="36" t="str">
        <f t="array" ref="AH899">IF(M899="","",INDEX(
      '{INDEX} Tour Packages'!$A:$ZP,
      MATCH($M899, '{INDEX} Tour Packages'!$A:$A, 0),
      MATCH(AH$3, '{INDEX} Tour Packages'!$4:$4, 0)
    ))</f>
        <v/>
      </c>
      <c r="AI899" s="54" t="str">
        <f t="shared" si="9"/>
        <v/>
      </c>
      <c r="AJ899" s="42"/>
      <c r="AK899" s="55"/>
      <c r="AL899" s="46" t="b">
        <v>0</v>
      </c>
      <c r="AM899" s="56"/>
      <c r="AN899" s="57" t="str">
        <f t="shared" si="10"/>
        <v/>
      </c>
      <c r="AO899" s="58" t="str">
        <f t="shared" si="11"/>
        <v/>
      </c>
      <c r="AP899" s="59"/>
      <c r="AQ899" s="60"/>
      <c r="AR899" s="61"/>
      <c r="AS899" s="61"/>
      <c r="AT899" s="61" t="str">
        <f>IFERROR(__xludf.DUMMYFUNCTION("IF( 
  OR($AJ899=""Full Payment"", ISBLANK($K899)),
  """",
  IF(
    OR(
      Q899=""Standard Booking, P1"",
      Q899=""Standard Booking, P2"",
      Q899=""Standard Booking, P3"",
      Q899=""Standard Booking, P4""
    ),
    LET(
      resDate,   $"&amp;"K899,
      tourDate,  $N899,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899" s="62" t="str">
        <f t="shared" si="12"/>
        <v/>
      </c>
      <c r="AV899" s="63"/>
      <c r="AW899" s="64"/>
      <c r="AX899" s="64"/>
      <c r="AY899" s="64"/>
      <c r="AZ899" s="64" t="str">
        <f>IFERROR(__xludf.DUMMYFUNCTION("IF(
  OR($AJ899=""Full Payment"",$AJ899=""P1"", ISBLANK($K899)),
  """",
  IF(
    OR(
      $Q899=""Standard Booking, P2"",
      $Q899=""Standard Booking, P3"",
      $Q899=""Standard Booking, P4""
    ),
    LET(
      resDate,   $K899,
      tourDate,"&amp;"  $N899,
      monthCount, DATEDIF(resDate, tourDate, ""M"") + 1,
      secondDates, ARRAYFORMULA(
        DATE(
          YEAR(resDate),
          MONTH(resDate) + SEQUENCE(monthCount),
          2
        )
      ),
      validDates, FILTER(
        sec"&amp;"ondDates,
        (secondDates &gt; resDate + 2) *
        (secondDates &lt;= tourDate - 3)
      ),
      IF(
        OR($AJ899=""P2"", $AJ899=""P3"", $AJ899=""P4""),
        IF(
          COUNTA(validDates) &lt; 2,
          """",
          TEXT(INDEX(validDates"&amp;", 2), ""mmm d, yyyy"")
        ),
        IF(
          COUNTA(validDates) &lt; 2,
          """",
          TEXTJOIN("", "", TRUE,
            TEXT(INDEX(validDates, 1), ""mmm d, yyyy""),
            TEXT(INDEX(validDates, 2), ""mmm d, yyyy"")
          )
 "&amp;"       )
      )
    ),
    """"
  )
)
"),"")</f>
        <v/>
      </c>
      <c r="BA899" s="65" t="str">
        <f t="shared" si="13"/>
        <v/>
      </c>
      <c r="BB899" s="63"/>
      <c r="BC899" s="64"/>
      <c r="BD899" s="64"/>
      <c r="BE899" s="64"/>
      <c r="BF899" s="64" t="str">
        <f>IFERROR(__xludf.DUMMYFUNCTION("IF(
  OR($AJ899=""Full Payment"",$AJ899=""P1"", $AJ899=""P2""),
  """",
  IF(
    AND(
      NOT(ISBLANK($K899)),
      OR(
        Q899=""Standard Booking, P3"",
        Q899=""Standard Booking, P4""
      )
    ),
    LET(
      resDate,   $K899,
      "&amp;"tourDate,  $N899,
      monthCount, DATEDIF(resDate, tourDate, ""M"") + 1,
      secondDates, ARRAYFORMULA(
        DATE(
          YEAR(resDate),
          MONTH(resDate) + SEQUENCE(monthCount),
          2
        )
      ),
      validDates, FILTER(
  "&amp;"      secondDates,
        (secondDates &gt; resDate + 2) *
        (secondDates &lt;= tourDate - 3)
      ),
      IF(
        $AJ899=""P4"",
        IF(
          COUNTA(validDates) &lt; 3,
          """",
          TEXT(INDEX(validDates, 3), ""mmm d, yyyy"")
  "&amp;"      ),
        IF(
          $AJ899=""P3"",
          IF(
            COUNTA(validDates) &lt; 3,
            """",
            TEXT(INDEX(validDates, 3), ""mmm d, yyyy"")
          ),
          IF(
            COUNTA(validDates) &lt; 3,
            """",
    "&amp;"        TEXTJOIN("", "", TRUE,
              TEXT(INDEX(validDates, 1), ""mmm d, yyyy""),
              TEXT(INDEX(validDates, 2), ""mmm d, yyyy""),
              TEXT(INDEX(validDates, 3), ""mmm d, yyyy"")
            )
          )
        )
      )
    "&amp;"),
    """"
  )
)
"),"")</f>
        <v/>
      </c>
      <c r="BG899" s="65" t="str">
        <f t="shared" si="14"/>
        <v/>
      </c>
      <c r="BH899" s="63"/>
      <c r="BI899" s="64"/>
      <c r="BJ899" s="64"/>
      <c r="BK899" s="64"/>
      <c r="BL899" s="64" t="str">
        <f>IFERROR(__xludf.DUMMYFUNCTION("IF(
  OR($AJ899=""Full Payment"",$AJ899=""P1"",$AJ899=""P2"",$AJ899=""P3""),
  """",
  IF(
    AND(
      NOT(ISBLANK($K899)),
      $Q899=""Standard Booking, P4""
    ),
    LET(
      resDate,   $K899,
      tourDate,  $N899,
      monthCount, DATEDIF(r"&amp;"esDate, tourDate, ""M"") + 1,
      secondDates, ARRAYFORMULA(
        DATE(
          YEAR(resDate),
          MONTH(resDate) + SEQUENCE(monthCount),
          2
        )
      ),
      validDates, FILTER(
        secondDates,
        (secondDates &gt; res"&amp;"Date + 2) *
        (secondDates &lt;= tourDate - 3)
      ),
      IF(
        $AJ899=""P4"",
        IF(
          COUNTA(validDates) &lt; 4,
          """",
          TEXT(
            INDEX(validDates, 4),
            ""mmm d, yyyy""
          )
        ),
"&amp;"        IF(
          COUNTA(validDates) &lt; 4,
          """",
          TEXTJOIN(
            "", "", TRUE,
            TEXT(INDEX(validDates, 1), ""mmm d, yyyy""),
            TEXT(INDEX(validDates, 2), ""mmm d, yyyy""),
            TEXT(INDEX(validDates"&amp;", 3), ""mmm d, yyyy""),
            TEXT(INDEX(validDates, 4), ""mmm d, yyyy"")
          )
        )
      )
    ),
    """"
  )
)
"),"")</f>
        <v/>
      </c>
      <c r="BM899" s="65" t="str">
        <f t="shared" si="15"/>
        <v/>
      </c>
      <c r="BN899" s="66"/>
      <c r="BO899" s="67"/>
      <c r="BP899" s="49" t="b">
        <v>0</v>
      </c>
      <c r="BQ899" s="49" t="b">
        <v>0</v>
      </c>
      <c r="BR899" s="68"/>
      <c r="BS899" s="69"/>
      <c r="BT899" s="70" t="b">
        <v>0</v>
      </c>
      <c r="BU899" s="71"/>
      <c r="BV899" s="72"/>
      <c r="BW899" s="86" t="b">
        <v>0</v>
      </c>
      <c r="BX899" s="87"/>
    </row>
    <row r="900">
      <c r="A900" s="35" t="str">
        <f t="shared" si="1"/>
        <v/>
      </c>
      <c r="B900" s="36" t="str">
        <f t="shared" si="2"/>
        <v/>
      </c>
      <c r="C900" s="36" t="str">
        <f t="array" ref="C900">IF(
  M900="",
  "",
  IFERROR(
    INDEX(
      '{INDEX} Tour Packages'!$A:$ZZ,
      MATCH(
        M900,
        INDEX(
          '{INDEX} Tour Packages'!$A:$ZZ,
          ,
          MATCH("Tour Package Name", '{INDEX} Tour Packages'!$4:$4, 0)
        ),
        0
      ),
      MATCH("Tour Code", '{INDEX} Tour Packages'!$4:$4, 0)
    ),
    "XXX"
  )
)
</f>
        <v/>
      </c>
      <c r="D900" s="36" t="str">
        <f t="shared" si="3"/>
        <v/>
      </c>
      <c r="E900" s="36" t="str">
        <f t="shared" si="4"/>
        <v/>
      </c>
      <c r="F900" s="37" t="str">
        <f t="shared" si="5"/>
        <v/>
      </c>
      <c r="G900" s="89"/>
      <c r="H900" s="89"/>
      <c r="I900" s="90"/>
      <c r="J900" s="40" t="str">
        <f t="shared" si="16"/>
        <v> </v>
      </c>
      <c r="K900" s="91"/>
      <c r="L900" s="55"/>
      <c r="M900" s="55"/>
      <c r="N900" s="91"/>
      <c r="O900" s="43" t="str">
        <f>IFERROR(__xludf.DUMMYFUNCTION("IF(N900="""","""",IFERROR(
  N900 + VALUE(REGEXEXTRACT(P900, ""(\d+)\s+Days"")),
  """"
)
)"),"")</f>
        <v/>
      </c>
      <c r="P900" s="43" t="str">
        <f t="array" ref="P900">IFERROR(
  INDEX(
    INDEX('{INDEX} Tour Packages'!$A:$ZZ, , MATCH(P$3, '{INDEX} Tour Packages'!$4:$4, 0)),
    MATCH(M900, INDEX('{INDEX} Tour Packages'!$A:$ZZ,0, MATCH("Tour Package Name", '{INDEX} Tour Packages'!$4:$4, 0)), 0)
  ),
"")
</f>
        <v/>
      </c>
      <c r="Q900" s="44" t="str">
        <f t="shared" si="7"/>
        <v/>
      </c>
      <c r="R900" s="44" t="str">
        <f>IFERROR(__xludf.DUMMYFUNCTION("IF(OR(ISBLANK(K900), ISBLANK(N900)), """", 
  LET(
    resDate, K900,
    tourDate, N900,
    monthCount, MAX(0, DATEDIF(resDate, tourDate - 3, ""M"") + 1),
    secondDates, ARRAYFORMULA(DATE(YEAR(resDate), MONTH(resDate) + SEQUENCE(monthCount), 2)),
    "&amp;"validDates, FILTER(secondDates, (secondDates &gt; resDate + 2) * (secondDates &lt;= tourDate - 3)),
    IF(ISERROR(validDates), 0, COUNTA(validDates))
  )
)
"),"")</f>
        <v/>
      </c>
      <c r="S900" s="44" t="str">
        <f t="shared" si="8"/>
        <v/>
      </c>
      <c r="T900" s="45" t="str">
        <f t="array" ref="T900">IF(ISBLANK(BO900),IFERROR(
  INDEX(
    INDEX('{INDEX} Payment Terms'!$A:$G, , MATCH(T$3, '{INDEX} Payment Terms'!$4:$4, 0)),
    MATCH(Q900, INDEX('{INDEX} Payment Terms'!$A:$G,0, MATCH("Payment Condition", '{INDEX} Payment Terms'!$4:$4, 0)), 0)
  ),
""),"Cancelled")
</f>
        <v/>
      </c>
      <c r="U900" s="46" t="b">
        <v>0</v>
      </c>
      <c r="V900" s="47" t="str">
        <f>IFERROR(__xludf.DUMMYFUNCTION("IF(OR(L900=""Duo Booking"", L900=""Group Booking""),
IF(U900=FALSE,"""",
    LET(
      bookingType, L900,
      tour, M900,
      mainFirst, H900,
      mainLast, I900,
      mainEmail, G900,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$L$4:L900, bookingType,
          $M$4:M900, tour,
          $H$4:H900, mainFirst,
          $I$4:I900, mainLast,
          $G$4:G900, mainEmail
        ),
        ""000""
      ),
  "&amp;"    baseID &amp; ""-"" &amp; memberNumber
    )
  ),
  """"
)
"),"")</f>
        <v/>
      </c>
      <c r="W900" s="48"/>
      <c r="X900" s="85" t="b">
        <v>0</v>
      </c>
      <c r="Y900" s="85" t="b">
        <v>0</v>
      </c>
      <c r="Z900" s="85" t="b">
        <v>0</v>
      </c>
      <c r="AA900" s="50"/>
      <c r="AB900" s="51"/>
      <c r="AC900" s="85" t="b">
        <v>0</v>
      </c>
      <c r="AD900" s="92"/>
      <c r="AE900" s="88"/>
      <c r="AF900" s="36" t="str">
        <f t="array" ref="AF900">IF(M900="","",INDEX(
      '{INDEX} Tour Packages'!$A:$ZP,
      MATCH($M900, '{INDEX} Tour Packages'!$A:$A, 0),
      MATCH(AF$3, '{INDEX} Tour Packages'!$4:$4, 0)
    ))</f>
        <v/>
      </c>
      <c r="AG900" s="36" t="str">
        <f t="array" ref="AG900">IF(M900="","",INDEX(
      '{INDEX} Tour Packages'!$A:$ZP,
      MATCH($M900, '{INDEX} Tour Packages'!$A:$A, 0),
      MATCH(AG$3, '{INDEX} Tour Packages'!$4:$4, 0)
    ))</f>
        <v/>
      </c>
      <c r="AH900" s="36" t="str">
        <f t="array" ref="AH900">IF(M900="","",INDEX(
      '{INDEX} Tour Packages'!$A:$ZP,
      MATCH($M900, '{INDEX} Tour Packages'!$A:$A, 0),
      MATCH(AH$3, '{INDEX} Tour Packages'!$4:$4, 0)
    ))</f>
        <v/>
      </c>
      <c r="AI900" s="54" t="str">
        <f t="shared" si="9"/>
        <v/>
      </c>
      <c r="AJ900" s="42"/>
      <c r="AK900" s="55"/>
      <c r="AL900" s="46" t="b">
        <v>0</v>
      </c>
      <c r="AM900" s="56"/>
      <c r="AN900" s="57" t="str">
        <f t="shared" si="10"/>
        <v/>
      </c>
      <c r="AO900" s="58" t="str">
        <f t="shared" si="11"/>
        <v/>
      </c>
      <c r="AP900" s="59"/>
      <c r="AQ900" s="60"/>
      <c r="AR900" s="61"/>
      <c r="AS900" s="61"/>
      <c r="AT900" s="61" t="str">
        <f>IFERROR(__xludf.DUMMYFUNCTION("IF( 
  OR($AJ900=""Full Payment"", ISBLANK($K900)),
  """",
  IF(
    OR(
      Q900=""Standard Booking, P1"",
      Q900=""Standard Booking, P2"",
      Q900=""Standard Booking, P3"",
      Q900=""Standard Booking, P4""
    ),
    LET(
      resDate,   $"&amp;"K900,
      tourDate,  $N900,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0" s="62" t="str">
        <f t="shared" si="12"/>
        <v/>
      </c>
      <c r="AV900" s="63"/>
      <c r="AW900" s="64"/>
      <c r="AX900" s="64"/>
      <c r="AY900" s="64"/>
      <c r="AZ900" s="64" t="str">
        <f>IFERROR(__xludf.DUMMYFUNCTION("IF(
  OR($AJ900=""Full Payment"",$AJ900=""P1"", ISBLANK($K900)),
  """",
  IF(
    OR(
      $Q900=""Standard Booking, P2"",
      $Q900=""Standard Booking, P3"",
      $Q900=""Standard Booking, P4""
    ),
    LET(
      resDate,   $K900,
      tourDate,"&amp;"  $N900,
      monthCount, DATEDIF(resDate, tourDate, ""M"") + 1,
      secondDates, ARRAYFORMULA(
        DATE(
          YEAR(resDate),
          MONTH(resDate) + SEQUENCE(monthCount),
          2
        )
      ),
      validDates, FILTER(
        sec"&amp;"ondDates,
        (secondDates &gt; resDate + 2) *
        (secondDates &lt;= tourDate - 3)
      ),
      IF(
        OR($AJ900=""P2"", $AJ900=""P3"", $AJ900=""P4""),
        IF(
          COUNTA(validDates) &lt; 2,
          """",
          TEXT(INDEX(validDates"&amp;", 2), ""mmm d, yyyy"")
        ),
        IF(
          COUNTA(validDates) &lt; 2,
          """",
          TEXTJOIN("", "", TRUE,
            TEXT(INDEX(validDates, 1), ""mmm d, yyyy""),
            TEXT(INDEX(validDates, 2), ""mmm d, yyyy"")
          )
 "&amp;"       )
      )
    ),
    """"
  )
)
"),"")</f>
        <v/>
      </c>
      <c r="BA900" s="65" t="str">
        <f t="shared" si="13"/>
        <v/>
      </c>
      <c r="BB900" s="63"/>
      <c r="BC900" s="64"/>
      <c r="BD900" s="64"/>
      <c r="BE900" s="64"/>
      <c r="BF900" s="64" t="str">
        <f>IFERROR(__xludf.DUMMYFUNCTION("IF(
  OR($AJ900=""Full Payment"",$AJ900=""P1"", $AJ900=""P2""),
  """",
  IF(
    AND(
      NOT(ISBLANK($K900)),
      OR(
        Q900=""Standard Booking, P3"",
        Q900=""Standard Booking, P4""
      )
    ),
    LET(
      resDate,   $K900,
      "&amp;"tourDate,  $N900,
      monthCount, DATEDIF(resDate, tourDate, ""M"") + 1,
      secondDates, ARRAYFORMULA(
        DATE(
          YEAR(resDate),
          MONTH(resDate) + SEQUENCE(monthCount),
          2
        )
      ),
      validDates, FILTER(
  "&amp;"      secondDates,
        (secondDates &gt; resDate + 2) *
        (secondDates &lt;= tourDate - 3)
      ),
      IF(
        $AJ900=""P4"",
        IF(
          COUNTA(validDates) &lt; 3,
          """",
          TEXT(INDEX(validDates, 3), ""mmm d, yyyy"")
  "&amp;"      ),
        IF(
          $AJ900=""P3"",
          IF(
            COUNTA(validDates) &lt; 3,
            """",
            TEXT(INDEX(validDates, 3), ""mmm d, yyyy"")
          ),
          IF(
            COUNTA(validDates) &lt; 3,
            """",
    "&amp;"        TEXTJOIN("", "", TRUE,
              TEXT(INDEX(validDates, 1), ""mmm d, yyyy""),
              TEXT(INDEX(validDates, 2), ""mmm d, yyyy""),
              TEXT(INDEX(validDates, 3), ""mmm d, yyyy"")
            )
          )
        )
      )
    "&amp;"),
    """"
  )
)
"),"")</f>
        <v/>
      </c>
      <c r="BG900" s="65" t="str">
        <f t="shared" si="14"/>
        <v/>
      </c>
      <c r="BH900" s="63"/>
      <c r="BI900" s="64"/>
      <c r="BJ900" s="64"/>
      <c r="BK900" s="64"/>
      <c r="BL900" s="64" t="str">
        <f>IFERROR(__xludf.DUMMYFUNCTION("IF(
  OR($AJ900=""Full Payment"",$AJ900=""P1"",$AJ900=""P2"",$AJ900=""P3""),
  """",
  IF(
    AND(
      NOT(ISBLANK($K900)),
      $Q900=""Standard Booking, P4""
    ),
    LET(
      resDate,   $K900,
      tourDate,  $N900,
      monthCount, DATEDIF(r"&amp;"esDate, tourDate, ""M"") + 1,
      secondDates, ARRAYFORMULA(
        DATE(
          YEAR(resDate),
          MONTH(resDate) + SEQUENCE(monthCount),
          2
        )
      ),
      validDates, FILTER(
        secondDates,
        (secondDates &gt; res"&amp;"Date + 2) *
        (secondDates &lt;= tourDate - 3)
      ),
      IF(
        $AJ900=""P4"",
        IF(
          COUNTA(validDates) &lt; 4,
          """",
          TEXT(
            INDEX(validDates, 4),
            ""mmm d, yyyy""
          )
        ),
"&amp;"        IF(
          COUNTA(validDates) &lt; 4,
          """",
          TEXTJOIN(
            "", "", TRUE,
            TEXT(INDEX(validDates, 1), ""mmm d, yyyy""),
            TEXT(INDEX(validDates, 2), ""mmm d, yyyy""),
            TEXT(INDEX(validDates"&amp;", 3), ""mmm d, yyyy""),
            TEXT(INDEX(validDates, 4), ""mmm d, yyyy"")
          )
        )
      )
    ),
    """"
  )
)
"),"")</f>
        <v/>
      </c>
      <c r="BM900" s="65" t="str">
        <f t="shared" si="15"/>
        <v/>
      </c>
      <c r="BN900" s="66"/>
      <c r="BO900" s="67"/>
      <c r="BP900" s="49" t="b">
        <v>0</v>
      </c>
      <c r="BQ900" s="49" t="b">
        <v>0</v>
      </c>
      <c r="BR900" s="68"/>
      <c r="BS900" s="69"/>
      <c r="BT900" s="70" t="b">
        <v>0</v>
      </c>
      <c r="BU900" s="71"/>
      <c r="BV900" s="72"/>
      <c r="BW900" s="86" t="b">
        <v>0</v>
      </c>
      <c r="BX900" s="87"/>
    </row>
    <row r="901">
      <c r="A901" s="35" t="str">
        <f t="shared" si="1"/>
        <v/>
      </c>
      <c r="B901" s="36" t="str">
        <f t="shared" si="2"/>
        <v/>
      </c>
      <c r="C901" s="36" t="str">
        <f t="array" ref="C901">IF(
  M901="",
  "",
  IFERROR(
    INDEX(
      '{INDEX} Tour Packages'!$A:$ZZ,
      MATCH(
        M901,
        INDEX(
          '{INDEX} Tour Packages'!$A:$ZZ,
          ,
          MATCH("Tour Package Name", '{INDEX} Tour Packages'!$4:$4, 0)
        ),
        0
      ),
      MATCH("Tour Code", '{INDEX} Tour Packages'!$4:$4, 0)
    ),
    "XXX"
  )
)
</f>
        <v/>
      </c>
      <c r="D901" s="36" t="str">
        <f t="shared" si="3"/>
        <v/>
      </c>
      <c r="E901" s="36" t="str">
        <f t="shared" si="4"/>
        <v/>
      </c>
      <c r="F901" s="37" t="str">
        <f t="shared" si="5"/>
        <v/>
      </c>
      <c r="G901" s="89"/>
      <c r="H901" s="89"/>
      <c r="I901" s="90"/>
      <c r="J901" s="40" t="str">
        <f t="shared" si="16"/>
        <v> </v>
      </c>
      <c r="K901" s="91"/>
      <c r="L901" s="55"/>
      <c r="M901" s="55"/>
      <c r="N901" s="91"/>
      <c r="O901" s="43" t="str">
        <f>IFERROR(__xludf.DUMMYFUNCTION("IF(N901="""","""",IFERROR(
  N901 + VALUE(REGEXEXTRACT(P901, ""(\d+)\s+Days"")),
  """"
)
)"),"")</f>
        <v/>
      </c>
      <c r="P901" s="43" t="str">
        <f t="array" ref="P901">IFERROR(
  INDEX(
    INDEX('{INDEX} Tour Packages'!$A:$ZZ, , MATCH(P$3, '{INDEX} Tour Packages'!$4:$4, 0)),
    MATCH(M901, INDEX('{INDEX} Tour Packages'!$A:$ZZ,0, MATCH("Tour Package Name", '{INDEX} Tour Packages'!$4:$4, 0)), 0)
  ),
"")
</f>
        <v/>
      </c>
      <c r="Q901" s="44" t="str">
        <f t="shared" si="7"/>
        <v/>
      </c>
      <c r="R901" s="44" t="str">
        <f>IFERROR(__xludf.DUMMYFUNCTION("IF(OR(ISBLANK(K901), ISBLANK(N901)), """", 
  LET(
    resDate, K901,
    tourDate, N901,
    monthCount, MAX(0, DATEDIF(resDate, tourDate - 3, ""M"") + 1),
    secondDates, ARRAYFORMULA(DATE(YEAR(resDate), MONTH(resDate) + SEQUENCE(monthCount), 2)),
    "&amp;"validDates, FILTER(secondDates, (secondDates &gt; resDate + 2) * (secondDates &lt;= tourDate - 3)),
    IF(ISERROR(validDates), 0, COUNTA(validDates))
  )
)
"),"")</f>
        <v/>
      </c>
      <c r="S901" s="44" t="str">
        <f t="shared" si="8"/>
        <v/>
      </c>
      <c r="T901" s="45" t="str">
        <f t="array" ref="T901">IF(ISBLANK(BO901),IFERROR(
  INDEX(
    INDEX('{INDEX} Payment Terms'!$A:$G, , MATCH(T$3, '{INDEX} Payment Terms'!$4:$4, 0)),
    MATCH(Q901, INDEX('{INDEX} Payment Terms'!$A:$G,0, MATCH("Payment Condition", '{INDEX} Payment Terms'!$4:$4, 0)), 0)
  ),
""),"Cancelled")
</f>
        <v/>
      </c>
      <c r="U901" s="46" t="b">
        <v>0</v>
      </c>
      <c r="V901" s="47" t="str">
        <f>IFERROR(__xludf.DUMMYFUNCTION("IF(OR(L901=""Duo Booking"", L901=""Group Booking""),
IF(U901=FALSE,"""",
    LET(
      bookingType, L901,
      tour, M901,
      mainFirst, H901,
      mainLast, I901,
      mainEmail, G901,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$L$4:L901, bookingType,
          $M$4:M901, tour,
          $H$4:H901, mainFirst,
          $I$4:I901, mainLast,
          $G$4:G901, mainEmail
        ),
        ""000""
      ),
  "&amp;"    baseID &amp; ""-"" &amp; memberNumber
    )
  ),
  """"
)
"),"")</f>
        <v/>
      </c>
      <c r="W901" s="48"/>
      <c r="X901" s="85" t="b">
        <v>0</v>
      </c>
      <c r="Y901" s="85" t="b">
        <v>0</v>
      </c>
      <c r="Z901" s="85" t="b">
        <v>0</v>
      </c>
      <c r="AA901" s="50"/>
      <c r="AB901" s="51"/>
      <c r="AC901" s="85" t="b">
        <v>0</v>
      </c>
      <c r="AD901" s="92"/>
      <c r="AE901" s="88"/>
      <c r="AF901" s="36" t="str">
        <f t="array" ref="AF901">IF(M901="","",INDEX(
      '{INDEX} Tour Packages'!$A:$ZP,
      MATCH($M901, '{INDEX} Tour Packages'!$A:$A, 0),
      MATCH(AF$3, '{INDEX} Tour Packages'!$4:$4, 0)
    ))</f>
        <v/>
      </c>
      <c r="AG901" s="36" t="str">
        <f t="array" ref="AG901">IF(M901="","",INDEX(
      '{INDEX} Tour Packages'!$A:$ZP,
      MATCH($M901, '{INDEX} Tour Packages'!$A:$A, 0),
      MATCH(AG$3, '{INDEX} Tour Packages'!$4:$4, 0)
    ))</f>
        <v/>
      </c>
      <c r="AH901" s="36" t="str">
        <f t="array" ref="AH901">IF(M901="","",INDEX(
      '{INDEX} Tour Packages'!$A:$ZP,
      MATCH($M901, '{INDEX} Tour Packages'!$A:$A, 0),
      MATCH(AH$3, '{INDEX} Tour Packages'!$4:$4, 0)
    ))</f>
        <v/>
      </c>
      <c r="AI901" s="54" t="str">
        <f t="shared" si="9"/>
        <v/>
      </c>
      <c r="AJ901" s="42"/>
      <c r="AK901" s="55"/>
      <c r="AL901" s="46" t="b">
        <v>0</v>
      </c>
      <c r="AM901" s="56"/>
      <c r="AN901" s="57" t="str">
        <f t="shared" si="10"/>
        <v/>
      </c>
      <c r="AO901" s="58" t="str">
        <f t="shared" si="11"/>
        <v/>
      </c>
      <c r="AP901" s="59"/>
      <c r="AQ901" s="60"/>
      <c r="AR901" s="61"/>
      <c r="AS901" s="61"/>
      <c r="AT901" s="61" t="str">
        <f>IFERROR(__xludf.DUMMYFUNCTION("IF( 
  OR($AJ901=""Full Payment"", ISBLANK($K901)),
  """",
  IF(
    OR(
      Q901=""Standard Booking, P1"",
      Q901=""Standard Booking, P2"",
      Q901=""Standard Booking, P3"",
      Q901=""Standard Booking, P4""
    ),
    LET(
      resDate,   $"&amp;"K901,
      tourDate,  $N901,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1" s="62" t="str">
        <f t="shared" si="12"/>
        <v/>
      </c>
      <c r="AV901" s="63"/>
      <c r="AW901" s="64"/>
      <c r="AX901" s="64"/>
      <c r="AY901" s="64"/>
      <c r="AZ901" s="64" t="str">
        <f>IFERROR(__xludf.DUMMYFUNCTION("IF(
  OR($AJ901=""Full Payment"",$AJ901=""P1"", ISBLANK($K901)),
  """",
  IF(
    OR(
      $Q901=""Standard Booking, P2"",
      $Q901=""Standard Booking, P3"",
      $Q901=""Standard Booking, P4""
    ),
    LET(
      resDate,   $K901,
      tourDate,"&amp;"  $N901,
      monthCount, DATEDIF(resDate, tourDate, ""M"") + 1,
      secondDates, ARRAYFORMULA(
        DATE(
          YEAR(resDate),
          MONTH(resDate) + SEQUENCE(monthCount),
          2
        )
      ),
      validDates, FILTER(
        sec"&amp;"ondDates,
        (secondDates &gt; resDate + 2) *
        (secondDates &lt;= tourDate - 3)
      ),
      IF(
        OR($AJ901=""P2"", $AJ901=""P3"", $AJ901=""P4""),
        IF(
          COUNTA(validDates) &lt; 2,
          """",
          TEXT(INDEX(validDates"&amp;", 2), ""mmm d, yyyy"")
        ),
        IF(
          COUNTA(validDates) &lt; 2,
          """",
          TEXTJOIN("", "", TRUE,
            TEXT(INDEX(validDates, 1), ""mmm d, yyyy""),
            TEXT(INDEX(validDates, 2), ""mmm d, yyyy"")
          )
 "&amp;"       )
      )
    ),
    """"
  )
)
"),"")</f>
        <v/>
      </c>
      <c r="BA901" s="65" t="str">
        <f t="shared" si="13"/>
        <v/>
      </c>
      <c r="BB901" s="63"/>
      <c r="BC901" s="64"/>
      <c r="BD901" s="64"/>
      <c r="BE901" s="64"/>
      <c r="BF901" s="64" t="str">
        <f>IFERROR(__xludf.DUMMYFUNCTION("IF(
  OR($AJ901=""Full Payment"",$AJ901=""P1"", $AJ901=""P2""),
  """",
  IF(
    AND(
      NOT(ISBLANK($K901)),
      OR(
        Q901=""Standard Booking, P3"",
        Q901=""Standard Booking, P4""
      )
    ),
    LET(
      resDate,   $K901,
      "&amp;"tourDate,  $N901,
      monthCount, DATEDIF(resDate, tourDate, ""M"") + 1,
      secondDates, ARRAYFORMULA(
        DATE(
          YEAR(resDate),
          MONTH(resDate) + SEQUENCE(monthCount),
          2
        )
      ),
      validDates, FILTER(
  "&amp;"      secondDates,
        (secondDates &gt; resDate + 2) *
        (secondDates &lt;= tourDate - 3)
      ),
      IF(
        $AJ901=""P4"",
        IF(
          COUNTA(validDates) &lt; 3,
          """",
          TEXT(INDEX(validDates, 3), ""mmm d, yyyy"")
  "&amp;"      ),
        IF(
          $AJ901=""P3"",
          IF(
            COUNTA(validDates) &lt; 3,
            """",
            TEXT(INDEX(validDates, 3), ""mmm d, yyyy"")
          ),
          IF(
            COUNTA(validDates) &lt; 3,
            """",
    "&amp;"        TEXTJOIN("", "", TRUE,
              TEXT(INDEX(validDates, 1), ""mmm d, yyyy""),
              TEXT(INDEX(validDates, 2), ""mmm d, yyyy""),
              TEXT(INDEX(validDates, 3), ""mmm d, yyyy"")
            )
          )
        )
      )
    "&amp;"),
    """"
  )
)
"),"")</f>
        <v/>
      </c>
      <c r="BG901" s="65" t="str">
        <f t="shared" si="14"/>
        <v/>
      </c>
      <c r="BH901" s="63"/>
      <c r="BI901" s="64"/>
      <c r="BJ901" s="64"/>
      <c r="BK901" s="64"/>
      <c r="BL901" s="64" t="str">
        <f>IFERROR(__xludf.DUMMYFUNCTION("IF(
  OR($AJ901=""Full Payment"",$AJ901=""P1"",$AJ901=""P2"",$AJ901=""P3""),
  """",
  IF(
    AND(
      NOT(ISBLANK($K901)),
      $Q901=""Standard Booking, P4""
    ),
    LET(
      resDate,   $K901,
      tourDate,  $N901,
      monthCount, DATEDIF(r"&amp;"esDate, tourDate, ""M"") + 1,
      secondDates, ARRAYFORMULA(
        DATE(
          YEAR(resDate),
          MONTH(resDate) + SEQUENCE(monthCount),
          2
        )
      ),
      validDates, FILTER(
        secondDates,
        (secondDates &gt; res"&amp;"Date + 2) *
        (secondDates &lt;= tourDate - 3)
      ),
      IF(
        $AJ901=""P4"",
        IF(
          COUNTA(validDates) &lt; 4,
          """",
          TEXT(
            INDEX(validDates, 4),
            ""mmm d, yyyy""
          )
        ),
"&amp;"        IF(
          COUNTA(validDates) &lt; 4,
          """",
          TEXTJOIN(
            "", "", TRUE,
            TEXT(INDEX(validDates, 1), ""mmm d, yyyy""),
            TEXT(INDEX(validDates, 2), ""mmm d, yyyy""),
            TEXT(INDEX(validDates"&amp;", 3), ""mmm d, yyyy""),
            TEXT(INDEX(validDates, 4), ""mmm d, yyyy"")
          )
        )
      )
    ),
    """"
  )
)
"),"")</f>
        <v/>
      </c>
      <c r="BM901" s="65" t="str">
        <f t="shared" si="15"/>
        <v/>
      </c>
      <c r="BN901" s="66"/>
      <c r="BO901" s="67"/>
      <c r="BP901" s="49" t="b">
        <v>0</v>
      </c>
      <c r="BQ901" s="49" t="b">
        <v>0</v>
      </c>
      <c r="BR901" s="68"/>
      <c r="BS901" s="69"/>
      <c r="BT901" s="70" t="b">
        <v>0</v>
      </c>
      <c r="BU901" s="71"/>
      <c r="BV901" s="72"/>
      <c r="BW901" s="86" t="b">
        <v>0</v>
      </c>
      <c r="BX901" s="87"/>
    </row>
    <row r="902">
      <c r="A902" s="35" t="str">
        <f t="shared" si="1"/>
        <v/>
      </c>
      <c r="B902" s="36" t="str">
        <f t="shared" si="2"/>
        <v/>
      </c>
      <c r="C902" s="36" t="str">
        <f t="array" ref="C902">IF(
  M902="",
  "",
  IFERROR(
    INDEX(
      '{INDEX} Tour Packages'!$A:$ZZ,
      MATCH(
        M902,
        INDEX(
          '{INDEX} Tour Packages'!$A:$ZZ,
          ,
          MATCH("Tour Package Name", '{INDEX} Tour Packages'!$4:$4, 0)
        ),
        0
      ),
      MATCH("Tour Code", '{INDEX} Tour Packages'!$4:$4, 0)
    ),
    "XXX"
  )
)
</f>
        <v/>
      </c>
      <c r="D902" s="36" t="str">
        <f t="shared" si="3"/>
        <v/>
      </c>
      <c r="E902" s="36" t="str">
        <f t="shared" si="4"/>
        <v/>
      </c>
      <c r="F902" s="37" t="str">
        <f t="shared" si="5"/>
        <v/>
      </c>
      <c r="G902" s="89"/>
      <c r="H902" s="89"/>
      <c r="I902" s="90"/>
      <c r="J902" s="40" t="str">
        <f t="shared" si="16"/>
        <v> </v>
      </c>
      <c r="K902" s="91"/>
      <c r="L902" s="55"/>
      <c r="M902" s="55"/>
      <c r="N902" s="91"/>
      <c r="O902" s="43" t="str">
        <f>IFERROR(__xludf.DUMMYFUNCTION("IF(N902="""","""",IFERROR(
  N902 + VALUE(REGEXEXTRACT(P902, ""(\d+)\s+Days"")),
  """"
)
)"),"")</f>
        <v/>
      </c>
      <c r="P902" s="43" t="str">
        <f t="array" ref="P902">IFERROR(
  INDEX(
    INDEX('{INDEX} Tour Packages'!$A:$ZZ, , MATCH(P$3, '{INDEX} Tour Packages'!$4:$4, 0)),
    MATCH(M902, INDEX('{INDEX} Tour Packages'!$A:$ZZ,0, MATCH("Tour Package Name", '{INDEX} Tour Packages'!$4:$4, 0)), 0)
  ),
"")
</f>
        <v/>
      </c>
      <c r="Q902" s="44" t="str">
        <f t="shared" si="7"/>
        <v/>
      </c>
      <c r="R902" s="44" t="str">
        <f>IFERROR(__xludf.DUMMYFUNCTION("IF(OR(ISBLANK(K902), ISBLANK(N902)), """", 
  LET(
    resDate, K902,
    tourDate, N902,
    monthCount, MAX(0, DATEDIF(resDate, tourDate - 3, ""M"") + 1),
    secondDates, ARRAYFORMULA(DATE(YEAR(resDate), MONTH(resDate) + SEQUENCE(monthCount), 2)),
    "&amp;"validDates, FILTER(secondDates, (secondDates &gt; resDate + 2) * (secondDates &lt;= tourDate - 3)),
    IF(ISERROR(validDates), 0, COUNTA(validDates))
  )
)
"),"")</f>
        <v/>
      </c>
      <c r="S902" s="44" t="str">
        <f t="shared" si="8"/>
        <v/>
      </c>
      <c r="T902" s="45" t="str">
        <f t="array" ref="T902">IF(ISBLANK(BO902),IFERROR(
  INDEX(
    INDEX('{INDEX} Payment Terms'!$A:$G, , MATCH(T$3, '{INDEX} Payment Terms'!$4:$4, 0)),
    MATCH(Q902, INDEX('{INDEX} Payment Terms'!$A:$G,0, MATCH("Payment Condition", '{INDEX} Payment Terms'!$4:$4, 0)), 0)
  ),
""),"Cancelled")
</f>
        <v/>
      </c>
      <c r="U902" s="46" t="b">
        <v>0</v>
      </c>
      <c r="V902" s="47" t="str">
        <f>IFERROR(__xludf.DUMMYFUNCTION("IF(OR(L902=""Duo Booking"", L902=""Group Booking""),
IF(U902=FALSE,"""",
    LET(
      bookingType, L902,
      tour, M902,
      mainFirst, H902,
      mainLast, I902,
      mainEmail, G902,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$L$4:L902, bookingType,
          $M$4:M902, tour,
          $H$4:H902, mainFirst,
          $I$4:I902, mainLast,
          $G$4:G902, mainEmail
        ),
        ""000""
      ),
  "&amp;"    baseID &amp; ""-"" &amp; memberNumber
    )
  ),
  """"
)
"),"")</f>
        <v/>
      </c>
      <c r="W902" s="48"/>
      <c r="X902" s="85" t="b">
        <v>0</v>
      </c>
      <c r="Y902" s="85" t="b">
        <v>0</v>
      </c>
      <c r="Z902" s="85" t="b">
        <v>0</v>
      </c>
      <c r="AA902" s="50"/>
      <c r="AB902" s="51"/>
      <c r="AC902" s="85" t="b">
        <v>0</v>
      </c>
      <c r="AD902" s="92"/>
      <c r="AE902" s="88"/>
      <c r="AF902" s="36" t="str">
        <f t="array" ref="AF902">IF(M902="","",INDEX(
      '{INDEX} Tour Packages'!$A:$ZP,
      MATCH($M902, '{INDEX} Tour Packages'!$A:$A, 0),
      MATCH(AF$3, '{INDEX} Tour Packages'!$4:$4, 0)
    ))</f>
        <v/>
      </c>
      <c r="AG902" s="36" t="str">
        <f t="array" ref="AG902">IF(M902="","",INDEX(
      '{INDEX} Tour Packages'!$A:$ZP,
      MATCH($M902, '{INDEX} Tour Packages'!$A:$A, 0),
      MATCH(AG$3, '{INDEX} Tour Packages'!$4:$4, 0)
    ))</f>
        <v/>
      </c>
      <c r="AH902" s="36" t="str">
        <f t="array" ref="AH902">IF(M902="","",INDEX(
      '{INDEX} Tour Packages'!$A:$ZP,
      MATCH($M902, '{INDEX} Tour Packages'!$A:$A, 0),
      MATCH(AH$3, '{INDEX} Tour Packages'!$4:$4, 0)
    ))</f>
        <v/>
      </c>
      <c r="AI902" s="54" t="str">
        <f t="shared" si="9"/>
        <v/>
      </c>
      <c r="AJ902" s="42"/>
      <c r="AK902" s="55"/>
      <c r="AL902" s="46" t="b">
        <v>0</v>
      </c>
      <c r="AM902" s="56"/>
      <c r="AN902" s="57" t="str">
        <f t="shared" si="10"/>
        <v/>
      </c>
      <c r="AO902" s="58" t="str">
        <f t="shared" si="11"/>
        <v/>
      </c>
      <c r="AP902" s="59"/>
      <c r="AQ902" s="60"/>
      <c r="AR902" s="61"/>
      <c r="AS902" s="61"/>
      <c r="AT902" s="61" t="str">
        <f>IFERROR(__xludf.DUMMYFUNCTION("IF( 
  OR($AJ902=""Full Payment"", ISBLANK($K902)),
  """",
  IF(
    OR(
      Q902=""Standard Booking, P1"",
      Q902=""Standard Booking, P2"",
      Q902=""Standard Booking, P3"",
      Q902=""Standard Booking, P4""
    ),
    LET(
      resDate,   $"&amp;"K902,
      tourDate,  $N902,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2" s="62" t="str">
        <f t="shared" si="12"/>
        <v/>
      </c>
      <c r="AV902" s="63"/>
      <c r="AW902" s="64"/>
      <c r="AX902" s="64"/>
      <c r="AY902" s="64"/>
      <c r="AZ902" s="64" t="str">
        <f>IFERROR(__xludf.DUMMYFUNCTION("IF(
  OR($AJ902=""Full Payment"",$AJ902=""P1"", ISBLANK($K902)),
  """",
  IF(
    OR(
      $Q902=""Standard Booking, P2"",
      $Q902=""Standard Booking, P3"",
      $Q902=""Standard Booking, P4""
    ),
    LET(
      resDate,   $K902,
      tourDate,"&amp;"  $N902,
      monthCount, DATEDIF(resDate, tourDate, ""M"") + 1,
      secondDates, ARRAYFORMULA(
        DATE(
          YEAR(resDate),
          MONTH(resDate) + SEQUENCE(monthCount),
          2
        )
      ),
      validDates, FILTER(
        sec"&amp;"ondDates,
        (secondDates &gt; resDate + 2) *
        (secondDates &lt;= tourDate - 3)
      ),
      IF(
        OR($AJ902=""P2"", $AJ902=""P3"", $AJ902=""P4""),
        IF(
          COUNTA(validDates) &lt; 2,
          """",
          TEXT(INDEX(validDates"&amp;", 2), ""mmm d, yyyy"")
        ),
        IF(
          COUNTA(validDates) &lt; 2,
          """",
          TEXTJOIN("", "", TRUE,
            TEXT(INDEX(validDates, 1), ""mmm d, yyyy""),
            TEXT(INDEX(validDates, 2), ""mmm d, yyyy"")
          )
 "&amp;"       )
      )
    ),
    """"
  )
)
"),"")</f>
        <v/>
      </c>
      <c r="BA902" s="65" t="str">
        <f t="shared" si="13"/>
        <v/>
      </c>
      <c r="BB902" s="63"/>
      <c r="BC902" s="64"/>
      <c r="BD902" s="64"/>
      <c r="BE902" s="64"/>
      <c r="BF902" s="64" t="str">
        <f>IFERROR(__xludf.DUMMYFUNCTION("IF(
  OR($AJ902=""Full Payment"",$AJ902=""P1"", $AJ902=""P2""),
  """",
  IF(
    AND(
      NOT(ISBLANK($K902)),
      OR(
        Q902=""Standard Booking, P3"",
        Q902=""Standard Booking, P4""
      )
    ),
    LET(
      resDate,   $K902,
      "&amp;"tourDate,  $N902,
      monthCount, DATEDIF(resDate, tourDate, ""M"") + 1,
      secondDates, ARRAYFORMULA(
        DATE(
          YEAR(resDate),
          MONTH(resDate) + SEQUENCE(monthCount),
          2
        )
      ),
      validDates, FILTER(
  "&amp;"      secondDates,
        (secondDates &gt; resDate + 2) *
        (secondDates &lt;= tourDate - 3)
      ),
      IF(
        $AJ902=""P4"",
        IF(
          COUNTA(validDates) &lt; 3,
          """",
          TEXT(INDEX(validDates, 3), ""mmm d, yyyy"")
  "&amp;"      ),
        IF(
          $AJ902=""P3"",
          IF(
            COUNTA(validDates) &lt; 3,
            """",
            TEXT(INDEX(validDates, 3), ""mmm d, yyyy"")
          ),
          IF(
            COUNTA(validDates) &lt; 3,
            """",
    "&amp;"        TEXTJOIN("", "", TRUE,
              TEXT(INDEX(validDates, 1), ""mmm d, yyyy""),
              TEXT(INDEX(validDates, 2), ""mmm d, yyyy""),
              TEXT(INDEX(validDates, 3), ""mmm d, yyyy"")
            )
          )
        )
      )
    "&amp;"),
    """"
  )
)
"),"")</f>
        <v/>
      </c>
      <c r="BG902" s="65" t="str">
        <f t="shared" si="14"/>
        <v/>
      </c>
      <c r="BH902" s="63"/>
      <c r="BI902" s="64"/>
      <c r="BJ902" s="64"/>
      <c r="BK902" s="64"/>
      <c r="BL902" s="64" t="str">
        <f>IFERROR(__xludf.DUMMYFUNCTION("IF(
  OR($AJ902=""Full Payment"",$AJ902=""P1"",$AJ902=""P2"",$AJ902=""P3""),
  """",
  IF(
    AND(
      NOT(ISBLANK($K902)),
      $Q902=""Standard Booking, P4""
    ),
    LET(
      resDate,   $K902,
      tourDate,  $N902,
      monthCount, DATEDIF(r"&amp;"esDate, tourDate, ""M"") + 1,
      secondDates, ARRAYFORMULA(
        DATE(
          YEAR(resDate),
          MONTH(resDate) + SEQUENCE(monthCount),
          2
        )
      ),
      validDates, FILTER(
        secondDates,
        (secondDates &gt; res"&amp;"Date + 2) *
        (secondDates &lt;= tourDate - 3)
      ),
      IF(
        $AJ902=""P4"",
        IF(
          COUNTA(validDates) &lt; 4,
          """",
          TEXT(
            INDEX(validDates, 4),
            ""mmm d, yyyy""
          )
        ),
"&amp;"        IF(
          COUNTA(validDates) &lt; 4,
          """",
          TEXTJOIN(
            "", "", TRUE,
            TEXT(INDEX(validDates, 1), ""mmm d, yyyy""),
            TEXT(INDEX(validDates, 2), ""mmm d, yyyy""),
            TEXT(INDEX(validDates"&amp;", 3), ""mmm d, yyyy""),
            TEXT(INDEX(validDates, 4), ""mmm d, yyyy"")
          )
        )
      )
    ),
    """"
  )
)
"),"")</f>
        <v/>
      </c>
      <c r="BM902" s="65" t="str">
        <f t="shared" si="15"/>
        <v/>
      </c>
      <c r="BN902" s="66"/>
      <c r="BO902" s="67"/>
      <c r="BP902" s="49" t="b">
        <v>0</v>
      </c>
      <c r="BQ902" s="49" t="b">
        <v>0</v>
      </c>
      <c r="BR902" s="68"/>
      <c r="BS902" s="69"/>
      <c r="BT902" s="70" t="b">
        <v>0</v>
      </c>
      <c r="BU902" s="71"/>
      <c r="BV902" s="72"/>
      <c r="BW902" s="86" t="b">
        <v>0</v>
      </c>
      <c r="BX902" s="87"/>
    </row>
    <row r="903">
      <c r="A903" s="35" t="str">
        <f t="shared" si="1"/>
        <v/>
      </c>
      <c r="B903" s="36" t="str">
        <f t="shared" si="2"/>
        <v/>
      </c>
      <c r="C903" s="36" t="str">
        <f t="array" ref="C903">IF(
  M903="",
  "",
  IFERROR(
    INDEX(
      '{INDEX} Tour Packages'!$A:$ZZ,
      MATCH(
        M903,
        INDEX(
          '{INDEX} Tour Packages'!$A:$ZZ,
          ,
          MATCH("Tour Package Name", '{INDEX} Tour Packages'!$4:$4, 0)
        ),
        0
      ),
      MATCH("Tour Code", '{INDEX} Tour Packages'!$4:$4, 0)
    ),
    "XXX"
  )
)
</f>
        <v/>
      </c>
      <c r="D903" s="36" t="str">
        <f t="shared" si="3"/>
        <v/>
      </c>
      <c r="E903" s="36" t="str">
        <f t="shared" si="4"/>
        <v/>
      </c>
      <c r="F903" s="37" t="str">
        <f t="shared" si="5"/>
        <v/>
      </c>
      <c r="G903" s="89"/>
      <c r="H903" s="89"/>
      <c r="I903" s="90"/>
      <c r="J903" s="40" t="str">
        <f t="shared" si="16"/>
        <v> </v>
      </c>
      <c r="K903" s="91"/>
      <c r="L903" s="55"/>
      <c r="M903" s="55"/>
      <c r="N903" s="91"/>
      <c r="O903" s="43" t="str">
        <f>IFERROR(__xludf.DUMMYFUNCTION("IF(N903="""","""",IFERROR(
  N903 + VALUE(REGEXEXTRACT(P903, ""(\d+)\s+Days"")),
  """"
)
)"),"")</f>
        <v/>
      </c>
      <c r="P903" s="43" t="str">
        <f t="array" ref="P903">IFERROR(
  INDEX(
    INDEX('{INDEX} Tour Packages'!$A:$ZZ, , MATCH(P$3, '{INDEX} Tour Packages'!$4:$4, 0)),
    MATCH(M903, INDEX('{INDEX} Tour Packages'!$A:$ZZ,0, MATCH("Tour Package Name", '{INDEX} Tour Packages'!$4:$4, 0)), 0)
  ),
"")
</f>
        <v/>
      </c>
      <c r="Q903" s="44" t="str">
        <f t="shared" si="7"/>
        <v/>
      </c>
      <c r="R903" s="44" t="str">
        <f>IFERROR(__xludf.DUMMYFUNCTION("IF(OR(ISBLANK(K903), ISBLANK(N903)), """", 
  LET(
    resDate, K903,
    tourDate, N903,
    monthCount, MAX(0, DATEDIF(resDate, tourDate - 3, ""M"") + 1),
    secondDates, ARRAYFORMULA(DATE(YEAR(resDate), MONTH(resDate) + SEQUENCE(monthCount), 2)),
    "&amp;"validDates, FILTER(secondDates, (secondDates &gt; resDate + 2) * (secondDates &lt;= tourDate - 3)),
    IF(ISERROR(validDates), 0, COUNTA(validDates))
  )
)
"),"")</f>
        <v/>
      </c>
      <c r="S903" s="44" t="str">
        <f t="shared" si="8"/>
        <v/>
      </c>
      <c r="T903" s="45" t="str">
        <f t="array" ref="T903">IF(ISBLANK(BO903),IFERROR(
  INDEX(
    INDEX('{INDEX} Payment Terms'!$A:$G, , MATCH(T$3, '{INDEX} Payment Terms'!$4:$4, 0)),
    MATCH(Q903, INDEX('{INDEX} Payment Terms'!$A:$G,0, MATCH("Payment Condition", '{INDEX} Payment Terms'!$4:$4, 0)), 0)
  ),
""),"Cancelled")
</f>
        <v/>
      </c>
      <c r="U903" s="46" t="b">
        <v>0</v>
      </c>
      <c r="V903" s="47" t="str">
        <f>IFERROR(__xludf.DUMMYFUNCTION("IF(OR(L903=""Duo Booking"", L903=""Group Booking""),
IF(U903=FALSE,"""",
    LET(
      bookingType, L903,
      tour, M903,
      mainFirst, H903,
      mainLast, I903,
      mainEmail, G903,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$L$4:L903, bookingType,
          $M$4:M903, tour,
          $H$4:H903, mainFirst,
          $I$4:I903, mainLast,
          $G$4:G903, mainEmail
        ),
        ""000""
      ),
  "&amp;"    baseID &amp; ""-"" &amp; memberNumber
    )
  ),
  """"
)
"),"")</f>
        <v/>
      </c>
      <c r="W903" s="48"/>
      <c r="X903" s="85" t="b">
        <v>0</v>
      </c>
      <c r="Y903" s="85" t="b">
        <v>0</v>
      </c>
      <c r="Z903" s="85" t="b">
        <v>0</v>
      </c>
      <c r="AA903" s="50"/>
      <c r="AB903" s="51"/>
      <c r="AC903" s="85" t="b">
        <v>0</v>
      </c>
      <c r="AD903" s="92"/>
      <c r="AE903" s="88"/>
      <c r="AF903" s="36" t="str">
        <f t="array" ref="AF903">IF(M903="","",INDEX(
      '{INDEX} Tour Packages'!$A:$ZP,
      MATCH($M903, '{INDEX} Tour Packages'!$A:$A, 0),
      MATCH(AF$3, '{INDEX} Tour Packages'!$4:$4, 0)
    ))</f>
        <v/>
      </c>
      <c r="AG903" s="36" t="str">
        <f t="array" ref="AG903">IF(M903="","",INDEX(
      '{INDEX} Tour Packages'!$A:$ZP,
      MATCH($M903, '{INDEX} Tour Packages'!$A:$A, 0),
      MATCH(AG$3, '{INDEX} Tour Packages'!$4:$4, 0)
    ))</f>
        <v/>
      </c>
      <c r="AH903" s="36" t="str">
        <f t="array" ref="AH903">IF(M903="","",INDEX(
      '{INDEX} Tour Packages'!$A:$ZP,
      MATCH($M903, '{INDEX} Tour Packages'!$A:$A, 0),
      MATCH(AH$3, '{INDEX} Tour Packages'!$4:$4, 0)
    ))</f>
        <v/>
      </c>
      <c r="AI903" s="54" t="str">
        <f t="shared" si="9"/>
        <v/>
      </c>
      <c r="AJ903" s="42"/>
      <c r="AK903" s="55"/>
      <c r="AL903" s="46" t="b">
        <v>0</v>
      </c>
      <c r="AM903" s="56"/>
      <c r="AN903" s="57" t="str">
        <f t="shared" si="10"/>
        <v/>
      </c>
      <c r="AO903" s="58" t="str">
        <f t="shared" si="11"/>
        <v/>
      </c>
      <c r="AP903" s="59"/>
      <c r="AQ903" s="60"/>
      <c r="AR903" s="61"/>
      <c r="AS903" s="61"/>
      <c r="AT903" s="61" t="str">
        <f>IFERROR(__xludf.DUMMYFUNCTION("IF( 
  OR($AJ903=""Full Payment"", ISBLANK($K903)),
  """",
  IF(
    OR(
      Q903=""Standard Booking, P1"",
      Q903=""Standard Booking, P2"",
      Q903=""Standard Booking, P3"",
      Q903=""Standard Booking, P4""
    ),
    LET(
      resDate,   $"&amp;"K903,
      tourDate,  $N903,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3" s="62" t="str">
        <f t="shared" si="12"/>
        <v/>
      </c>
      <c r="AV903" s="63"/>
      <c r="AW903" s="64"/>
      <c r="AX903" s="64"/>
      <c r="AY903" s="64"/>
      <c r="AZ903" s="64" t="str">
        <f>IFERROR(__xludf.DUMMYFUNCTION("IF(
  OR($AJ903=""Full Payment"",$AJ903=""P1"", ISBLANK($K903)),
  """",
  IF(
    OR(
      $Q903=""Standard Booking, P2"",
      $Q903=""Standard Booking, P3"",
      $Q903=""Standard Booking, P4""
    ),
    LET(
      resDate,   $K903,
      tourDate,"&amp;"  $N903,
      monthCount, DATEDIF(resDate, tourDate, ""M"") + 1,
      secondDates, ARRAYFORMULA(
        DATE(
          YEAR(resDate),
          MONTH(resDate) + SEQUENCE(monthCount),
          2
        )
      ),
      validDates, FILTER(
        sec"&amp;"ondDates,
        (secondDates &gt; resDate + 2) *
        (secondDates &lt;= tourDate - 3)
      ),
      IF(
        OR($AJ903=""P2"", $AJ903=""P3"", $AJ903=""P4""),
        IF(
          COUNTA(validDates) &lt; 2,
          """",
          TEXT(INDEX(validDates"&amp;", 2), ""mmm d, yyyy"")
        ),
        IF(
          COUNTA(validDates) &lt; 2,
          """",
          TEXTJOIN("", "", TRUE,
            TEXT(INDEX(validDates, 1), ""mmm d, yyyy""),
            TEXT(INDEX(validDates, 2), ""mmm d, yyyy"")
          )
 "&amp;"       )
      )
    ),
    """"
  )
)
"),"")</f>
        <v/>
      </c>
      <c r="BA903" s="65" t="str">
        <f t="shared" si="13"/>
        <v/>
      </c>
      <c r="BB903" s="63"/>
      <c r="BC903" s="64"/>
      <c r="BD903" s="64"/>
      <c r="BE903" s="64"/>
      <c r="BF903" s="64" t="str">
        <f>IFERROR(__xludf.DUMMYFUNCTION("IF(
  OR($AJ903=""Full Payment"",$AJ903=""P1"", $AJ903=""P2""),
  """",
  IF(
    AND(
      NOT(ISBLANK($K903)),
      OR(
        Q903=""Standard Booking, P3"",
        Q903=""Standard Booking, P4""
      )
    ),
    LET(
      resDate,   $K903,
      "&amp;"tourDate,  $N903,
      monthCount, DATEDIF(resDate, tourDate, ""M"") + 1,
      secondDates, ARRAYFORMULA(
        DATE(
          YEAR(resDate),
          MONTH(resDate) + SEQUENCE(monthCount),
          2
        )
      ),
      validDates, FILTER(
  "&amp;"      secondDates,
        (secondDates &gt; resDate + 2) *
        (secondDates &lt;= tourDate - 3)
      ),
      IF(
        $AJ903=""P4"",
        IF(
          COUNTA(validDates) &lt; 3,
          """",
          TEXT(INDEX(validDates, 3), ""mmm d, yyyy"")
  "&amp;"      ),
        IF(
          $AJ903=""P3"",
          IF(
            COUNTA(validDates) &lt; 3,
            """",
            TEXT(INDEX(validDates, 3), ""mmm d, yyyy"")
          ),
          IF(
            COUNTA(validDates) &lt; 3,
            """",
    "&amp;"        TEXTJOIN("", "", TRUE,
              TEXT(INDEX(validDates, 1), ""mmm d, yyyy""),
              TEXT(INDEX(validDates, 2), ""mmm d, yyyy""),
              TEXT(INDEX(validDates, 3), ""mmm d, yyyy"")
            )
          )
        )
      )
    "&amp;"),
    """"
  )
)
"),"")</f>
        <v/>
      </c>
      <c r="BG903" s="65" t="str">
        <f t="shared" si="14"/>
        <v/>
      </c>
      <c r="BH903" s="63"/>
      <c r="BI903" s="64"/>
      <c r="BJ903" s="64"/>
      <c r="BK903" s="64"/>
      <c r="BL903" s="64" t="str">
        <f>IFERROR(__xludf.DUMMYFUNCTION("IF(
  OR($AJ903=""Full Payment"",$AJ903=""P1"",$AJ903=""P2"",$AJ903=""P3""),
  """",
  IF(
    AND(
      NOT(ISBLANK($K903)),
      $Q903=""Standard Booking, P4""
    ),
    LET(
      resDate,   $K903,
      tourDate,  $N903,
      monthCount, DATEDIF(r"&amp;"esDate, tourDate, ""M"") + 1,
      secondDates, ARRAYFORMULA(
        DATE(
          YEAR(resDate),
          MONTH(resDate) + SEQUENCE(monthCount),
          2
        )
      ),
      validDates, FILTER(
        secondDates,
        (secondDates &gt; res"&amp;"Date + 2) *
        (secondDates &lt;= tourDate - 3)
      ),
      IF(
        $AJ903=""P4"",
        IF(
          COUNTA(validDates) &lt; 4,
          """",
          TEXT(
            INDEX(validDates, 4),
            ""mmm d, yyyy""
          )
        ),
"&amp;"        IF(
          COUNTA(validDates) &lt; 4,
          """",
          TEXTJOIN(
            "", "", TRUE,
            TEXT(INDEX(validDates, 1), ""mmm d, yyyy""),
            TEXT(INDEX(validDates, 2), ""mmm d, yyyy""),
            TEXT(INDEX(validDates"&amp;", 3), ""mmm d, yyyy""),
            TEXT(INDEX(validDates, 4), ""mmm d, yyyy"")
          )
        )
      )
    ),
    """"
  )
)
"),"")</f>
        <v/>
      </c>
      <c r="BM903" s="65" t="str">
        <f t="shared" si="15"/>
        <v/>
      </c>
      <c r="BN903" s="66"/>
      <c r="BO903" s="67"/>
      <c r="BP903" s="49" t="b">
        <v>0</v>
      </c>
      <c r="BQ903" s="49" t="b">
        <v>0</v>
      </c>
      <c r="BR903" s="68"/>
      <c r="BS903" s="69"/>
      <c r="BT903" s="70" t="b">
        <v>0</v>
      </c>
      <c r="BU903" s="71"/>
      <c r="BV903" s="72"/>
      <c r="BW903" s="86" t="b">
        <v>0</v>
      </c>
      <c r="BX903" s="87"/>
    </row>
    <row r="904">
      <c r="A904" s="35" t="str">
        <f t="shared" si="1"/>
        <v/>
      </c>
      <c r="B904" s="36" t="str">
        <f t="shared" si="2"/>
        <v/>
      </c>
      <c r="C904" s="36" t="str">
        <f t="array" ref="C904">IF(
  M904="",
  "",
  IFERROR(
    INDEX(
      '{INDEX} Tour Packages'!$A:$ZZ,
      MATCH(
        M904,
        INDEX(
          '{INDEX} Tour Packages'!$A:$ZZ,
          ,
          MATCH("Tour Package Name", '{INDEX} Tour Packages'!$4:$4, 0)
        ),
        0
      ),
      MATCH("Tour Code", '{INDEX} Tour Packages'!$4:$4, 0)
    ),
    "XXX"
  )
)
</f>
        <v/>
      </c>
      <c r="D904" s="36" t="str">
        <f t="shared" si="3"/>
        <v/>
      </c>
      <c r="E904" s="36" t="str">
        <f t="shared" si="4"/>
        <v/>
      </c>
      <c r="F904" s="37" t="str">
        <f t="shared" si="5"/>
        <v/>
      </c>
      <c r="G904" s="89"/>
      <c r="H904" s="89"/>
      <c r="I904" s="90"/>
      <c r="J904" s="40" t="str">
        <f t="shared" si="16"/>
        <v> </v>
      </c>
      <c r="K904" s="91"/>
      <c r="L904" s="55"/>
      <c r="M904" s="55"/>
      <c r="N904" s="91"/>
      <c r="O904" s="43" t="str">
        <f>IFERROR(__xludf.DUMMYFUNCTION("IF(N904="""","""",IFERROR(
  N904 + VALUE(REGEXEXTRACT(P904, ""(\d+)\s+Days"")),
  """"
)
)"),"")</f>
        <v/>
      </c>
      <c r="P904" s="43" t="str">
        <f t="array" ref="P904">IFERROR(
  INDEX(
    INDEX('{INDEX} Tour Packages'!$A:$ZZ, , MATCH(P$3, '{INDEX} Tour Packages'!$4:$4, 0)),
    MATCH(M904, INDEX('{INDEX} Tour Packages'!$A:$ZZ,0, MATCH("Tour Package Name", '{INDEX} Tour Packages'!$4:$4, 0)), 0)
  ),
"")
</f>
        <v/>
      </c>
      <c r="Q904" s="44" t="str">
        <f t="shared" si="7"/>
        <v/>
      </c>
      <c r="R904" s="44" t="str">
        <f>IFERROR(__xludf.DUMMYFUNCTION("IF(OR(ISBLANK(K904), ISBLANK(N904)), """", 
  LET(
    resDate, K904,
    tourDate, N904,
    monthCount, MAX(0, DATEDIF(resDate, tourDate - 3, ""M"") + 1),
    secondDates, ARRAYFORMULA(DATE(YEAR(resDate), MONTH(resDate) + SEQUENCE(monthCount), 2)),
    "&amp;"validDates, FILTER(secondDates, (secondDates &gt; resDate + 2) * (secondDates &lt;= tourDate - 3)),
    IF(ISERROR(validDates), 0, COUNTA(validDates))
  )
)
"),"")</f>
        <v/>
      </c>
      <c r="S904" s="44" t="str">
        <f t="shared" si="8"/>
        <v/>
      </c>
      <c r="T904" s="45" t="str">
        <f t="array" ref="T904">IF(ISBLANK(BO904),IFERROR(
  INDEX(
    INDEX('{INDEX} Payment Terms'!$A:$G, , MATCH(T$3, '{INDEX} Payment Terms'!$4:$4, 0)),
    MATCH(Q904, INDEX('{INDEX} Payment Terms'!$A:$G,0, MATCH("Payment Condition", '{INDEX} Payment Terms'!$4:$4, 0)), 0)
  ),
""),"Cancelled")
</f>
        <v/>
      </c>
      <c r="U904" s="46" t="b">
        <v>0</v>
      </c>
      <c r="V904" s="47" t="str">
        <f>IFERROR(__xludf.DUMMYFUNCTION("IF(OR(L904=""Duo Booking"", L904=""Group Booking""),
IF(U904=FALSE,"""",
    LET(
      bookingType, L904,
      tour, M904,
      mainFirst, H904,
      mainLast, I904,
      mainEmail, G904,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$L$4:L904, bookingType,
          $M$4:M904, tour,
          $H$4:H904, mainFirst,
          $I$4:I904, mainLast,
          $G$4:G904, mainEmail
        ),
        ""000""
      ),
  "&amp;"    baseID &amp; ""-"" &amp; memberNumber
    )
  ),
  """"
)
"),"")</f>
        <v/>
      </c>
      <c r="W904" s="48"/>
      <c r="X904" s="85" t="b">
        <v>0</v>
      </c>
      <c r="Y904" s="85" t="b">
        <v>0</v>
      </c>
      <c r="Z904" s="85" t="b">
        <v>0</v>
      </c>
      <c r="AA904" s="50"/>
      <c r="AB904" s="51"/>
      <c r="AC904" s="85" t="b">
        <v>0</v>
      </c>
      <c r="AD904" s="92"/>
      <c r="AE904" s="88"/>
      <c r="AF904" s="36" t="str">
        <f t="array" ref="AF904">IF(M904="","",INDEX(
      '{INDEX} Tour Packages'!$A:$ZP,
      MATCH($M904, '{INDEX} Tour Packages'!$A:$A, 0),
      MATCH(AF$3, '{INDEX} Tour Packages'!$4:$4, 0)
    ))</f>
        <v/>
      </c>
      <c r="AG904" s="36" t="str">
        <f t="array" ref="AG904">IF(M904="","",INDEX(
      '{INDEX} Tour Packages'!$A:$ZP,
      MATCH($M904, '{INDEX} Tour Packages'!$A:$A, 0),
      MATCH(AG$3, '{INDEX} Tour Packages'!$4:$4, 0)
    ))</f>
        <v/>
      </c>
      <c r="AH904" s="36" t="str">
        <f t="array" ref="AH904">IF(M904="","",INDEX(
      '{INDEX} Tour Packages'!$A:$ZP,
      MATCH($M904, '{INDEX} Tour Packages'!$A:$A, 0),
      MATCH(AH$3, '{INDEX} Tour Packages'!$4:$4, 0)
    ))</f>
        <v/>
      </c>
      <c r="AI904" s="54" t="str">
        <f t="shared" si="9"/>
        <v/>
      </c>
      <c r="AJ904" s="42"/>
      <c r="AK904" s="55"/>
      <c r="AL904" s="46" t="b">
        <v>0</v>
      </c>
      <c r="AM904" s="56"/>
      <c r="AN904" s="57" t="str">
        <f t="shared" si="10"/>
        <v/>
      </c>
      <c r="AO904" s="58" t="str">
        <f t="shared" si="11"/>
        <v/>
      </c>
      <c r="AP904" s="59"/>
      <c r="AQ904" s="60"/>
      <c r="AR904" s="61"/>
      <c r="AS904" s="61"/>
      <c r="AT904" s="61" t="str">
        <f>IFERROR(__xludf.DUMMYFUNCTION("IF( 
  OR($AJ904=""Full Payment"", ISBLANK($K904)),
  """",
  IF(
    OR(
      Q904=""Standard Booking, P1"",
      Q904=""Standard Booking, P2"",
      Q904=""Standard Booking, P3"",
      Q904=""Standard Booking, P4""
    ),
    LET(
      resDate,   $"&amp;"K904,
      tourDate,  $N904,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4" s="62" t="str">
        <f t="shared" si="12"/>
        <v/>
      </c>
      <c r="AV904" s="63"/>
      <c r="AW904" s="64"/>
      <c r="AX904" s="64"/>
      <c r="AY904" s="64"/>
      <c r="AZ904" s="64" t="str">
        <f>IFERROR(__xludf.DUMMYFUNCTION("IF(
  OR($AJ904=""Full Payment"",$AJ904=""P1"", ISBLANK($K904)),
  """",
  IF(
    OR(
      $Q904=""Standard Booking, P2"",
      $Q904=""Standard Booking, P3"",
      $Q904=""Standard Booking, P4""
    ),
    LET(
      resDate,   $K904,
      tourDate,"&amp;"  $N904,
      monthCount, DATEDIF(resDate, tourDate, ""M"") + 1,
      secondDates, ARRAYFORMULA(
        DATE(
          YEAR(resDate),
          MONTH(resDate) + SEQUENCE(monthCount),
          2
        )
      ),
      validDates, FILTER(
        sec"&amp;"ondDates,
        (secondDates &gt; resDate + 2) *
        (secondDates &lt;= tourDate - 3)
      ),
      IF(
        OR($AJ904=""P2"", $AJ904=""P3"", $AJ904=""P4""),
        IF(
          COUNTA(validDates) &lt; 2,
          """",
          TEXT(INDEX(validDates"&amp;", 2), ""mmm d, yyyy"")
        ),
        IF(
          COUNTA(validDates) &lt; 2,
          """",
          TEXTJOIN("", "", TRUE,
            TEXT(INDEX(validDates, 1), ""mmm d, yyyy""),
            TEXT(INDEX(validDates, 2), ""mmm d, yyyy"")
          )
 "&amp;"       )
      )
    ),
    """"
  )
)
"),"")</f>
        <v/>
      </c>
      <c r="BA904" s="65" t="str">
        <f t="shared" si="13"/>
        <v/>
      </c>
      <c r="BB904" s="63"/>
      <c r="BC904" s="64"/>
      <c r="BD904" s="64"/>
      <c r="BE904" s="64"/>
      <c r="BF904" s="64" t="str">
        <f>IFERROR(__xludf.DUMMYFUNCTION("IF(
  OR($AJ904=""Full Payment"",$AJ904=""P1"", $AJ904=""P2""),
  """",
  IF(
    AND(
      NOT(ISBLANK($K904)),
      OR(
        Q904=""Standard Booking, P3"",
        Q904=""Standard Booking, P4""
      )
    ),
    LET(
      resDate,   $K904,
      "&amp;"tourDate,  $N904,
      monthCount, DATEDIF(resDate, tourDate, ""M"") + 1,
      secondDates, ARRAYFORMULA(
        DATE(
          YEAR(resDate),
          MONTH(resDate) + SEQUENCE(monthCount),
          2
        )
      ),
      validDates, FILTER(
  "&amp;"      secondDates,
        (secondDates &gt; resDate + 2) *
        (secondDates &lt;= tourDate - 3)
      ),
      IF(
        $AJ904=""P4"",
        IF(
          COUNTA(validDates) &lt; 3,
          """",
          TEXT(INDEX(validDates, 3), ""mmm d, yyyy"")
  "&amp;"      ),
        IF(
          $AJ904=""P3"",
          IF(
            COUNTA(validDates) &lt; 3,
            """",
            TEXT(INDEX(validDates, 3), ""mmm d, yyyy"")
          ),
          IF(
            COUNTA(validDates) &lt; 3,
            """",
    "&amp;"        TEXTJOIN("", "", TRUE,
              TEXT(INDEX(validDates, 1), ""mmm d, yyyy""),
              TEXT(INDEX(validDates, 2), ""mmm d, yyyy""),
              TEXT(INDEX(validDates, 3), ""mmm d, yyyy"")
            )
          )
        )
      )
    "&amp;"),
    """"
  )
)
"),"")</f>
        <v/>
      </c>
      <c r="BG904" s="65" t="str">
        <f t="shared" si="14"/>
        <v/>
      </c>
      <c r="BH904" s="63"/>
      <c r="BI904" s="64"/>
      <c r="BJ904" s="64"/>
      <c r="BK904" s="64"/>
      <c r="BL904" s="64" t="str">
        <f>IFERROR(__xludf.DUMMYFUNCTION("IF(
  OR($AJ904=""Full Payment"",$AJ904=""P1"",$AJ904=""P2"",$AJ904=""P3""),
  """",
  IF(
    AND(
      NOT(ISBLANK($K904)),
      $Q904=""Standard Booking, P4""
    ),
    LET(
      resDate,   $K904,
      tourDate,  $N904,
      monthCount, DATEDIF(r"&amp;"esDate, tourDate, ""M"") + 1,
      secondDates, ARRAYFORMULA(
        DATE(
          YEAR(resDate),
          MONTH(resDate) + SEQUENCE(monthCount),
          2
        )
      ),
      validDates, FILTER(
        secondDates,
        (secondDates &gt; res"&amp;"Date + 2) *
        (secondDates &lt;= tourDate - 3)
      ),
      IF(
        $AJ904=""P4"",
        IF(
          COUNTA(validDates) &lt; 4,
          """",
          TEXT(
            INDEX(validDates, 4),
            ""mmm d, yyyy""
          )
        ),
"&amp;"        IF(
          COUNTA(validDates) &lt; 4,
          """",
          TEXTJOIN(
            "", "", TRUE,
            TEXT(INDEX(validDates, 1), ""mmm d, yyyy""),
            TEXT(INDEX(validDates, 2), ""mmm d, yyyy""),
            TEXT(INDEX(validDates"&amp;", 3), ""mmm d, yyyy""),
            TEXT(INDEX(validDates, 4), ""mmm d, yyyy"")
          )
        )
      )
    ),
    """"
  )
)
"),"")</f>
        <v/>
      </c>
      <c r="BM904" s="65" t="str">
        <f t="shared" si="15"/>
        <v/>
      </c>
      <c r="BN904" s="66"/>
      <c r="BO904" s="67"/>
      <c r="BP904" s="49" t="b">
        <v>0</v>
      </c>
      <c r="BQ904" s="49" t="b">
        <v>0</v>
      </c>
      <c r="BR904" s="68"/>
      <c r="BS904" s="69"/>
      <c r="BT904" s="70" t="b">
        <v>0</v>
      </c>
      <c r="BU904" s="71"/>
      <c r="BV904" s="72"/>
      <c r="BW904" s="86" t="b">
        <v>0</v>
      </c>
      <c r="BX904" s="87"/>
    </row>
    <row r="905">
      <c r="A905" s="35" t="str">
        <f t="shared" si="1"/>
        <v/>
      </c>
      <c r="B905" s="36" t="str">
        <f t="shared" si="2"/>
        <v/>
      </c>
      <c r="C905" s="36" t="str">
        <f t="array" ref="C905">IF(
  M905="",
  "",
  IFERROR(
    INDEX(
      '{INDEX} Tour Packages'!$A:$ZZ,
      MATCH(
        M905,
        INDEX(
          '{INDEX} Tour Packages'!$A:$ZZ,
          ,
          MATCH("Tour Package Name", '{INDEX} Tour Packages'!$4:$4, 0)
        ),
        0
      ),
      MATCH("Tour Code", '{INDEX} Tour Packages'!$4:$4, 0)
    ),
    "XXX"
  )
)
</f>
        <v/>
      </c>
      <c r="D905" s="36" t="str">
        <f t="shared" si="3"/>
        <v/>
      </c>
      <c r="E905" s="36" t="str">
        <f t="shared" si="4"/>
        <v/>
      </c>
      <c r="F905" s="37" t="str">
        <f t="shared" si="5"/>
        <v/>
      </c>
      <c r="G905" s="89"/>
      <c r="H905" s="89"/>
      <c r="I905" s="90"/>
      <c r="J905" s="40" t="str">
        <f t="shared" si="16"/>
        <v> </v>
      </c>
      <c r="K905" s="91"/>
      <c r="L905" s="55"/>
      <c r="M905" s="55"/>
      <c r="N905" s="91"/>
      <c r="O905" s="43" t="str">
        <f>IFERROR(__xludf.DUMMYFUNCTION("IF(N905="""","""",IFERROR(
  N905 + VALUE(REGEXEXTRACT(P905, ""(\d+)\s+Days"")),
  """"
)
)"),"")</f>
        <v/>
      </c>
      <c r="P905" s="43" t="str">
        <f t="array" ref="P905">IFERROR(
  INDEX(
    INDEX('{INDEX} Tour Packages'!$A:$ZZ, , MATCH(P$3, '{INDEX} Tour Packages'!$4:$4, 0)),
    MATCH(M905, INDEX('{INDEX} Tour Packages'!$A:$ZZ,0, MATCH("Tour Package Name", '{INDEX} Tour Packages'!$4:$4, 0)), 0)
  ),
"")
</f>
        <v/>
      </c>
      <c r="Q905" s="44" t="str">
        <f t="shared" si="7"/>
        <v/>
      </c>
      <c r="R905" s="44" t="str">
        <f>IFERROR(__xludf.DUMMYFUNCTION("IF(OR(ISBLANK(K905), ISBLANK(N905)), """", 
  LET(
    resDate, K905,
    tourDate, N905,
    monthCount, MAX(0, DATEDIF(resDate, tourDate - 3, ""M"") + 1),
    secondDates, ARRAYFORMULA(DATE(YEAR(resDate), MONTH(resDate) + SEQUENCE(monthCount), 2)),
    "&amp;"validDates, FILTER(secondDates, (secondDates &gt; resDate + 2) * (secondDates &lt;= tourDate - 3)),
    IF(ISERROR(validDates), 0, COUNTA(validDates))
  )
)
"),"")</f>
        <v/>
      </c>
      <c r="S905" s="44" t="str">
        <f t="shared" si="8"/>
        <v/>
      </c>
      <c r="T905" s="45" t="str">
        <f t="array" ref="T905">IF(ISBLANK(BO905),IFERROR(
  INDEX(
    INDEX('{INDEX} Payment Terms'!$A:$G, , MATCH(T$3, '{INDEX} Payment Terms'!$4:$4, 0)),
    MATCH(Q905, INDEX('{INDEX} Payment Terms'!$A:$G,0, MATCH("Payment Condition", '{INDEX} Payment Terms'!$4:$4, 0)), 0)
  ),
""),"Cancelled")
</f>
        <v/>
      </c>
      <c r="U905" s="46" t="b">
        <v>0</v>
      </c>
      <c r="V905" s="47" t="str">
        <f>IFERROR(__xludf.DUMMYFUNCTION("IF(OR(L905=""Duo Booking"", L905=""Group Booking""),
IF(U905=FALSE,"""",
    LET(
      bookingType, L905,
      tour, M905,
      mainFirst, H905,
      mainLast, I905,
      mainEmail, G905,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$L$4:L905, bookingType,
          $M$4:M905, tour,
          $H$4:H905, mainFirst,
          $I$4:I905, mainLast,
          $G$4:G905, mainEmail
        ),
        ""000""
      ),
  "&amp;"    baseID &amp; ""-"" &amp; memberNumber
    )
  ),
  """"
)
"),"")</f>
        <v/>
      </c>
      <c r="W905" s="48"/>
      <c r="X905" s="85" t="b">
        <v>0</v>
      </c>
      <c r="Y905" s="85" t="b">
        <v>0</v>
      </c>
      <c r="Z905" s="85" t="b">
        <v>0</v>
      </c>
      <c r="AA905" s="50"/>
      <c r="AB905" s="51"/>
      <c r="AC905" s="85" t="b">
        <v>0</v>
      </c>
      <c r="AD905" s="92"/>
      <c r="AE905" s="88"/>
      <c r="AF905" s="36" t="str">
        <f t="array" ref="AF905">IF(M905="","",INDEX(
      '{INDEX} Tour Packages'!$A:$ZP,
      MATCH($M905, '{INDEX} Tour Packages'!$A:$A, 0),
      MATCH(AF$3, '{INDEX} Tour Packages'!$4:$4, 0)
    ))</f>
        <v/>
      </c>
      <c r="AG905" s="36" t="str">
        <f t="array" ref="AG905">IF(M905="","",INDEX(
      '{INDEX} Tour Packages'!$A:$ZP,
      MATCH($M905, '{INDEX} Tour Packages'!$A:$A, 0),
      MATCH(AG$3, '{INDEX} Tour Packages'!$4:$4, 0)
    ))</f>
        <v/>
      </c>
      <c r="AH905" s="36" t="str">
        <f t="array" ref="AH905">IF(M905="","",INDEX(
      '{INDEX} Tour Packages'!$A:$ZP,
      MATCH($M905, '{INDEX} Tour Packages'!$A:$A, 0),
      MATCH(AH$3, '{INDEX} Tour Packages'!$4:$4, 0)
    ))</f>
        <v/>
      </c>
      <c r="AI905" s="54" t="str">
        <f t="shared" si="9"/>
        <v/>
      </c>
      <c r="AJ905" s="42"/>
      <c r="AK905" s="55"/>
      <c r="AL905" s="46" t="b">
        <v>0</v>
      </c>
      <c r="AM905" s="56"/>
      <c r="AN905" s="57" t="str">
        <f t="shared" si="10"/>
        <v/>
      </c>
      <c r="AO905" s="58" t="str">
        <f t="shared" si="11"/>
        <v/>
      </c>
      <c r="AP905" s="59"/>
      <c r="AQ905" s="60"/>
      <c r="AR905" s="61"/>
      <c r="AS905" s="61"/>
      <c r="AT905" s="61" t="str">
        <f>IFERROR(__xludf.DUMMYFUNCTION("IF( 
  OR($AJ905=""Full Payment"", ISBLANK($K905)),
  """",
  IF(
    OR(
      Q905=""Standard Booking, P1"",
      Q905=""Standard Booking, P2"",
      Q905=""Standard Booking, P3"",
      Q905=""Standard Booking, P4""
    ),
    LET(
      resDate,   $"&amp;"K905,
      tourDate,  $N905,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5" s="62" t="str">
        <f t="shared" si="12"/>
        <v/>
      </c>
      <c r="AV905" s="63"/>
      <c r="AW905" s="64"/>
      <c r="AX905" s="64"/>
      <c r="AY905" s="64"/>
      <c r="AZ905" s="64" t="str">
        <f>IFERROR(__xludf.DUMMYFUNCTION("IF(
  OR($AJ905=""Full Payment"",$AJ905=""P1"", ISBLANK($K905)),
  """",
  IF(
    OR(
      $Q905=""Standard Booking, P2"",
      $Q905=""Standard Booking, P3"",
      $Q905=""Standard Booking, P4""
    ),
    LET(
      resDate,   $K905,
      tourDate,"&amp;"  $N905,
      monthCount, DATEDIF(resDate, tourDate, ""M"") + 1,
      secondDates, ARRAYFORMULA(
        DATE(
          YEAR(resDate),
          MONTH(resDate) + SEQUENCE(monthCount),
          2
        )
      ),
      validDates, FILTER(
        sec"&amp;"ondDates,
        (secondDates &gt; resDate + 2) *
        (secondDates &lt;= tourDate - 3)
      ),
      IF(
        OR($AJ905=""P2"", $AJ905=""P3"", $AJ905=""P4""),
        IF(
          COUNTA(validDates) &lt; 2,
          """",
          TEXT(INDEX(validDates"&amp;", 2), ""mmm d, yyyy"")
        ),
        IF(
          COUNTA(validDates) &lt; 2,
          """",
          TEXTJOIN("", "", TRUE,
            TEXT(INDEX(validDates, 1), ""mmm d, yyyy""),
            TEXT(INDEX(validDates, 2), ""mmm d, yyyy"")
          )
 "&amp;"       )
      )
    ),
    """"
  )
)
"),"")</f>
        <v/>
      </c>
      <c r="BA905" s="65" t="str">
        <f t="shared" si="13"/>
        <v/>
      </c>
      <c r="BB905" s="63"/>
      <c r="BC905" s="64"/>
      <c r="BD905" s="64"/>
      <c r="BE905" s="64"/>
      <c r="BF905" s="64" t="str">
        <f>IFERROR(__xludf.DUMMYFUNCTION("IF(
  OR($AJ905=""Full Payment"",$AJ905=""P1"", $AJ905=""P2""),
  """",
  IF(
    AND(
      NOT(ISBLANK($K905)),
      OR(
        Q905=""Standard Booking, P3"",
        Q905=""Standard Booking, P4""
      )
    ),
    LET(
      resDate,   $K905,
      "&amp;"tourDate,  $N905,
      monthCount, DATEDIF(resDate, tourDate, ""M"") + 1,
      secondDates, ARRAYFORMULA(
        DATE(
          YEAR(resDate),
          MONTH(resDate) + SEQUENCE(monthCount),
          2
        )
      ),
      validDates, FILTER(
  "&amp;"      secondDates,
        (secondDates &gt; resDate + 2) *
        (secondDates &lt;= tourDate - 3)
      ),
      IF(
        $AJ905=""P4"",
        IF(
          COUNTA(validDates) &lt; 3,
          """",
          TEXT(INDEX(validDates, 3), ""mmm d, yyyy"")
  "&amp;"      ),
        IF(
          $AJ905=""P3"",
          IF(
            COUNTA(validDates) &lt; 3,
            """",
            TEXT(INDEX(validDates, 3), ""mmm d, yyyy"")
          ),
          IF(
            COUNTA(validDates) &lt; 3,
            """",
    "&amp;"        TEXTJOIN("", "", TRUE,
              TEXT(INDEX(validDates, 1), ""mmm d, yyyy""),
              TEXT(INDEX(validDates, 2), ""mmm d, yyyy""),
              TEXT(INDEX(validDates, 3), ""mmm d, yyyy"")
            )
          )
        )
      )
    "&amp;"),
    """"
  )
)
"),"")</f>
        <v/>
      </c>
      <c r="BG905" s="65" t="str">
        <f t="shared" si="14"/>
        <v/>
      </c>
      <c r="BH905" s="63"/>
      <c r="BI905" s="64"/>
      <c r="BJ905" s="64"/>
      <c r="BK905" s="64"/>
      <c r="BL905" s="64" t="str">
        <f>IFERROR(__xludf.DUMMYFUNCTION("IF(
  OR($AJ905=""Full Payment"",$AJ905=""P1"",$AJ905=""P2"",$AJ905=""P3""),
  """",
  IF(
    AND(
      NOT(ISBLANK($K905)),
      $Q905=""Standard Booking, P4""
    ),
    LET(
      resDate,   $K905,
      tourDate,  $N905,
      monthCount, DATEDIF(r"&amp;"esDate, tourDate, ""M"") + 1,
      secondDates, ARRAYFORMULA(
        DATE(
          YEAR(resDate),
          MONTH(resDate) + SEQUENCE(monthCount),
          2
        )
      ),
      validDates, FILTER(
        secondDates,
        (secondDates &gt; res"&amp;"Date + 2) *
        (secondDates &lt;= tourDate - 3)
      ),
      IF(
        $AJ905=""P4"",
        IF(
          COUNTA(validDates) &lt; 4,
          """",
          TEXT(
            INDEX(validDates, 4),
            ""mmm d, yyyy""
          )
        ),
"&amp;"        IF(
          COUNTA(validDates) &lt; 4,
          """",
          TEXTJOIN(
            "", "", TRUE,
            TEXT(INDEX(validDates, 1), ""mmm d, yyyy""),
            TEXT(INDEX(validDates, 2), ""mmm d, yyyy""),
            TEXT(INDEX(validDates"&amp;", 3), ""mmm d, yyyy""),
            TEXT(INDEX(validDates, 4), ""mmm d, yyyy"")
          )
        )
      )
    ),
    """"
  )
)
"),"")</f>
        <v/>
      </c>
      <c r="BM905" s="65" t="str">
        <f t="shared" si="15"/>
        <v/>
      </c>
      <c r="BN905" s="66"/>
      <c r="BO905" s="67"/>
      <c r="BP905" s="49" t="b">
        <v>0</v>
      </c>
      <c r="BQ905" s="49" t="b">
        <v>0</v>
      </c>
      <c r="BR905" s="68"/>
      <c r="BS905" s="69"/>
      <c r="BT905" s="70" t="b">
        <v>0</v>
      </c>
      <c r="BU905" s="71"/>
      <c r="BV905" s="72"/>
      <c r="BW905" s="86" t="b">
        <v>0</v>
      </c>
      <c r="BX905" s="87"/>
    </row>
    <row r="906">
      <c r="A906" s="35" t="str">
        <f t="shared" si="1"/>
        <v/>
      </c>
      <c r="B906" s="36" t="str">
        <f t="shared" si="2"/>
        <v/>
      </c>
      <c r="C906" s="36" t="str">
        <f t="array" ref="C906">IF(
  M906="",
  "",
  IFERROR(
    INDEX(
      '{INDEX} Tour Packages'!$A:$ZZ,
      MATCH(
        M906,
        INDEX(
          '{INDEX} Tour Packages'!$A:$ZZ,
          ,
          MATCH("Tour Package Name", '{INDEX} Tour Packages'!$4:$4, 0)
        ),
        0
      ),
      MATCH("Tour Code", '{INDEX} Tour Packages'!$4:$4, 0)
    ),
    "XXX"
  )
)
</f>
        <v/>
      </c>
      <c r="D906" s="36" t="str">
        <f t="shared" si="3"/>
        <v/>
      </c>
      <c r="E906" s="36" t="str">
        <f t="shared" si="4"/>
        <v/>
      </c>
      <c r="F906" s="37" t="str">
        <f t="shared" si="5"/>
        <v/>
      </c>
      <c r="G906" s="89"/>
      <c r="H906" s="89"/>
      <c r="I906" s="90"/>
      <c r="J906" s="40" t="str">
        <f t="shared" si="16"/>
        <v> </v>
      </c>
      <c r="K906" s="91"/>
      <c r="L906" s="55"/>
      <c r="M906" s="55"/>
      <c r="N906" s="91"/>
      <c r="O906" s="43" t="str">
        <f>IFERROR(__xludf.DUMMYFUNCTION("IF(N906="""","""",IFERROR(
  N906 + VALUE(REGEXEXTRACT(P906, ""(\d+)\s+Days"")),
  """"
)
)"),"")</f>
        <v/>
      </c>
      <c r="P906" s="43" t="str">
        <f t="array" ref="P906">IFERROR(
  INDEX(
    INDEX('{INDEX} Tour Packages'!$A:$ZZ, , MATCH(P$3, '{INDEX} Tour Packages'!$4:$4, 0)),
    MATCH(M906, INDEX('{INDEX} Tour Packages'!$A:$ZZ,0, MATCH("Tour Package Name", '{INDEX} Tour Packages'!$4:$4, 0)), 0)
  ),
"")
</f>
        <v/>
      </c>
      <c r="Q906" s="44" t="str">
        <f t="shared" si="7"/>
        <v/>
      </c>
      <c r="R906" s="44" t="str">
        <f>IFERROR(__xludf.DUMMYFUNCTION("IF(OR(ISBLANK(K906), ISBLANK(N906)), """", 
  LET(
    resDate, K906,
    tourDate, N906,
    monthCount, MAX(0, DATEDIF(resDate, tourDate - 3, ""M"") + 1),
    secondDates, ARRAYFORMULA(DATE(YEAR(resDate), MONTH(resDate) + SEQUENCE(monthCount), 2)),
    "&amp;"validDates, FILTER(secondDates, (secondDates &gt; resDate + 2) * (secondDates &lt;= tourDate - 3)),
    IF(ISERROR(validDates), 0, COUNTA(validDates))
  )
)
"),"")</f>
        <v/>
      </c>
      <c r="S906" s="44" t="str">
        <f t="shared" si="8"/>
        <v/>
      </c>
      <c r="T906" s="45" t="str">
        <f t="array" ref="T906">IF(ISBLANK(BO906),IFERROR(
  INDEX(
    INDEX('{INDEX} Payment Terms'!$A:$G, , MATCH(T$3, '{INDEX} Payment Terms'!$4:$4, 0)),
    MATCH(Q906, INDEX('{INDEX} Payment Terms'!$A:$G,0, MATCH("Payment Condition", '{INDEX} Payment Terms'!$4:$4, 0)), 0)
  ),
""),"Cancelled")
</f>
        <v/>
      </c>
      <c r="U906" s="46" t="b">
        <v>0</v>
      </c>
      <c r="V906" s="47" t="str">
        <f>IFERROR(__xludf.DUMMYFUNCTION("IF(OR(L906=""Duo Booking"", L906=""Group Booking""),
IF(U906=FALSE,"""",
    LET(
      bookingType, L906,
      tour, M906,
      mainFirst, H906,
      mainLast, I906,
      mainEmail, G906,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$L$4:L906, bookingType,
          $M$4:M906, tour,
          $H$4:H906, mainFirst,
          $I$4:I906, mainLast,
          $G$4:G906, mainEmail
        ),
        ""000""
      ),
  "&amp;"    baseID &amp; ""-"" &amp; memberNumber
    )
  ),
  """"
)
"),"")</f>
        <v/>
      </c>
      <c r="W906" s="48"/>
      <c r="X906" s="85" t="b">
        <v>0</v>
      </c>
      <c r="Y906" s="85" t="b">
        <v>0</v>
      </c>
      <c r="Z906" s="85" t="b">
        <v>0</v>
      </c>
      <c r="AA906" s="50"/>
      <c r="AB906" s="51"/>
      <c r="AC906" s="85" t="b">
        <v>0</v>
      </c>
      <c r="AD906" s="92"/>
      <c r="AE906" s="88"/>
      <c r="AF906" s="36" t="str">
        <f t="array" ref="AF906">IF(M906="","",INDEX(
      '{INDEX} Tour Packages'!$A:$ZP,
      MATCH($M906, '{INDEX} Tour Packages'!$A:$A, 0),
      MATCH(AF$3, '{INDEX} Tour Packages'!$4:$4, 0)
    ))</f>
        <v/>
      </c>
      <c r="AG906" s="36" t="str">
        <f t="array" ref="AG906">IF(M906="","",INDEX(
      '{INDEX} Tour Packages'!$A:$ZP,
      MATCH($M906, '{INDEX} Tour Packages'!$A:$A, 0),
      MATCH(AG$3, '{INDEX} Tour Packages'!$4:$4, 0)
    ))</f>
        <v/>
      </c>
      <c r="AH906" s="36" t="str">
        <f t="array" ref="AH906">IF(M906="","",INDEX(
      '{INDEX} Tour Packages'!$A:$ZP,
      MATCH($M906, '{INDEX} Tour Packages'!$A:$A, 0),
      MATCH(AH$3, '{INDEX} Tour Packages'!$4:$4, 0)
    ))</f>
        <v/>
      </c>
      <c r="AI906" s="54" t="str">
        <f t="shared" si="9"/>
        <v/>
      </c>
      <c r="AJ906" s="42"/>
      <c r="AK906" s="55"/>
      <c r="AL906" s="46" t="b">
        <v>0</v>
      </c>
      <c r="AM906" s="56"/>
      <c r="AN906" s="57" t="str">
        <f t="shared" si="10"/>
        <v/>
      </c>
      <c r="AO906" s="58" t="str">
        <f t="shared" si="11"/>
        <v/>
      </c>
      <c r="AP906" s="59"/>
      <c r="AQ906" s="60"/>
      <c r="AR906" s="61"/>
      <c r="AS906" s="61"/>
      <c r="AT906" s="61" t="str">
        <f>IFERROR(__xludf.DUMMYFUNCTION("IF( 
  OR($AJ906=""Full Payment"", ISBLANK($K906)),
  """",
  IF(
    OR(
      Q906=""Standard Booking, P1"",
      Q906=""Standard Booking, P2"",
      Q906=""Standard Booking, P3"",
      Q906=""Standard Booking, P4""
    ),
    LET(
      resDate,   $"&amp;"K906,
      tourDate,  $N906,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6" s="62" t="str">
        <f t="shared" si="12"/>
        <v/>
      </c>
      <c r="AV906" s="63"/>
      <c r="AW906" s="64"/>
      <c r="AX906" s="64"/>
      <c r="AY906" s="64"/>
      <c r="AZ906" s="64" t="str">
        <f>IFERROR(__xludf.DUMMYFUNCTION("IF(
  OR($AJ906=""Full Payment"",$AJ906=""P1"", ISBLANK($K906)),
  """",
  IF(
    OR(
      $Q906=""Standard Booking, P2"",
      $Q906=""Standard Booking, P3"",
      $Q906=""Standard Booking, P4""
    ),
    LET(
      resDate,   $K906,
      tourDate,"&amp;"  $N906,
      monthCount, DATEDIF(resDate, tourDate, ""M"") + 1,
      secondDates, ARRAYFORMULA(
        DATE(
          YEAR(resDate),
          MONTH(resDate) + SEQUENCE(monthCount),
          2
        )
      ),
      validDates, FILTER(
        sec"&amp;"ondDates,
        (secondDates &gt; resDate + 2) *
        (secondDates &lt;= tourDate - 3)
      ),
      IF(
        OR($AJ906=""P2"", $AJ906=""P3"", $AJ906=""P4""),
        IF(
          COUNTA(validDates) &lt; 2,
          """",
          TEXT(INDEX(validDates"&amp;", 2), ""mmm d, yyyy"")
        ),
        IF(
          COUNTA(validDates) &lt; 2,
          """",
          TEXTJOIN("", "", TRUE,
            TEXT(INDEX(validDates, 1), ""mmm d, yyyy""),
            TEXT(INDEX(validDates, 2), ""mmm d, yyyy"")
          )
 "&amp;"       )
      )
    ),
    """"
  )
)
"),"")</f>
        <v/>
      </c>
      <c r="BA906" s="65" t="str">
        <f t="shared" si="13"/>
        <v/>
      </c>
      <c r="BB906" s="63"/>
      <c r="BC906" s="64"/>
      <c r="BD906" s="64"/>
      <c r="BE906" s="64"/>
      <c r="BF906" s="64" t="str">
        <f>IFERROR(__xludf.DUMMYFUNCTION("IF(
  OR($AJ906=""Full Payment"",$AJ906=""P1"", $AJ906=""P2""),
  """",
  IF(
    AND(
      NOT(ISBLANK($K906)),
      OR(
        Q906=""Standard Booking, P3"",
        Q906=""Standard Booking, P4""
      )
    ),
    LET(
      resDate,   $K906,
      "&amp;"tourDate,  $N906,
      monthCount, DATEDIF(resDate, tourDate, ""M"") + 1,
      secondDates, ARRAYFORMULA(
        DATE(
          YEAR(resDate),
          MONTH(resDate) + SEQUENCE(monthCount),
          2
        )
      ),
      validDates, FILTER(
  "&amp;"      secondDates,
        (secondDates &gt; resDate + 2) *
        (secondDates &lt;= tourDate - 3)
      ),
      IF(
        $AJ906=""P4"",
        IF(
          COUNTA(validDates) &lt; 3,
          """",
          TEXT(INDEX(validDates, 3), ""mmm d, yyyy"")
  "&amp;"      ),
        IF(
          $AJ906=""P3"",
          IF(
            COUNTA(validDates) &lt; 3,
            """",
            TEXT(INDEX(validDates, 3), ""mmm d, yyyy"")
          ),
          IF(
            COUNTA(validDates) &lt; 3,
            """",
    "&amp;"        TEXTJOIN("", "", TRUE,
              TEXT(INDEX(validDates, 1), ""mmm d, yyyy""),
              TEXT(INDEX(validDates, 2), ""mmm d, yyyy""),
              TEXT(INDEX(validDates, 3), ""mmm d, yyyy"")
            )
          )
        )
      )
    "&amp;"),
    """"
  )
)
"),"")</f>
        <v/>
      </c>
      <c r="BG906" s="65" t="str">
        <f t="shared" si="14"/>
        <v/>
      </c>
      <c r="BH906" s="63"/>
      <c r="BI906" s="64"/>
      <c r="BJ906" s="64"/>
      <c r="BK906" s="64"/>
      <c r="BL906" s="64" t="str">
        <f>IFERROR(__xludf.DUMMYFUNCTION("IF(
  OR($AJ906=""Full Payment"",$AJ906=""P1"",$AJ906=""P2"",$AJ906=""P3""),
  """",
  IF(
    AND(
      NOT(ISBLANK($K906)),
      $Q906=""Standard Booking, P4""
    ),
    LET(
      resDate,   $K906,
      tourDate,  $N906,
      monthCount, DATEDIF(r"&amp;"esDate, tourDate, ""M"") + 1,
      secondDates, ARRAYFORMULA(
        DATE(
          YEAR(resDate),
          MONTH(resDate) + SEQUENCE(monthCount),
          2
        )
      ),
      validDates, FILTER(
        secondDates,
        (secondDates &gt; res"&amp;"Date + 2) *
        (secondDates &lt;= tourDate - 3)
      ),
      IF(
        $AJ906=""P4"",
        IF(
          COUNTA(validDates) &lt; 4,
          """",
          TEXT(
            INDEX(validDates, 4),
            ""mmm d, yyyy""
          )
        ),
"&amp;"        IF(
          COUNTA(validDates) &lt; 4,
          """",
          TEXTJOIN(
            "", "", TRUE,
            TEXT(INDEX(validDates, 1), ""mmm d, yyyy""),
            TEXT(INDEX(validDates, 2), ""mmm d, yyyy""),
            TEXT(INDEX(validDates"&amp;", 3), ""mmm d, yyyy""),
            TEXT(INDEX(validDates, 4), ""mmm d, yyyy"")
          )
        )
      )
    ),
    """"
  )
)
"),"")</f>
        <v/>
      </c>
      <c r="BM906" s="65" t="str">
        <f t="shared" si="15"/>
        <v/>
      </c>
      <c r="BN906" s="66"/>
      <c r="BO906" s="67"/>
      <c r="BP906" s="49" t="b">
        <v>0</v>
      </c>
      <c r="BQ906" s="49" t="b">
        <v>0</v>
      </c>
      <c r="BR906" s="68"/>
      <c r="BS906" s="69"/>
      <c r="BT906" s="70" t="b">
        <v>0</v>
      </c>
      <c r="BU906" s="71"/>
      <c r="BV906" s="72"/>
      <c r="BW906" s="86" t="b">
        <v>0</v>
      </c>
      <c r="BX906" s="87"/>
    </row>
    <row r="907">
      <c r="A907" s="35" t="str">
        <f t="shared" si="1"/>
        <v/>
      </c>
      <c r="B907" s="36" t="str">
        <f t="shared" si="2"/>
        <v/>
      </c>
      <c r="C907" s="36" t="str">
        <f t="array" ref="C907">IF(
  M907="",
  "",
  IFERROR(
    INDEX(
      '{INDEX} Tour Packages'!$A:$ZZ,
      MATCH(
        M907,
        INDEX(
          '{INDEX} Tour Packages'!$A:$ZZ,
          ,
          MATCH("Tour Package Name", '{INDEX} Tour Packages'!$4:$4, 0)
        ),
        0
      ),
      MATCH("Tour Code", '{INDEX} Tour Packages'!$4:$4, 0)
    ),
    "XXX"
  )
)
</f>
        <v/>
      </c>
      <c r="D907" s="36" t="str">
        <f t="shared" si="3"/>
        <v/>
      </c>
      <c r="E907" s="36" t="str">
        <f t="shared" si="4"/>
        <v/>
      </c>
      <c r="F907" s="37" t="str">
        <f t="shared" si="5"/>
        <v/>
      </c>
      <c r="G907" s="89"/>
      <c r="H907" s="89"/>
      <c r="I907" s="90"/>
      <c r="J907" s="40" t="str">
        <f t="shared" si="16"/>
        <v> </v>
      </c>
      <c r="K907" s="91"/>
      <c r="L907" s="55"/>
      <c r="M907" s="55"/>
      <c r="N907" s="91"/>
      <c r="O907" s="43" t="str">
        <f>IFERROR(__xludf.DUMMYFUNCTION("IF(N907="""","""",IFERROR(
  N907 + VALUE(REGEXEXTRACT(P907, ""(\d+)\s+Days"")),
  """"
)
)"),"")</f>
        <v/>
      </c>
      <c r="P907" s="43" t="str">
        <f t="array" ref="P907">IFERROR(
  INDEX(
    INDEX('{INDEX} Tour Packages'!$A:$ZZ, , MATCH(P$3, '{INDEX} Tour Packages'!$4:$4, 0)),
    MATCH(M907, INDEX('{INDEX} Tour Packages'!$A:$ZZ,0, MATCH("Tour Package Name", '{INDEX} Tour Packages'!$4:$4, 0)), 0)
  ),
"")
</f>
        <v/>
      </c>
      <c r="Q907" s="44" t="str">
        <f t="shared" si="7"/>
        <v/>
      </c>
      <c r="R907" s="44" t="str">
        <f>IFERROR(__xludf.DUMMYFUNCTION("IF(OR(ISBLANK(K907), ISBLANK(N907)), """", 
  LET(
    resDate, K907,
    tourDate, N907,
    monthCount, MAX(0, DATEDIF(resDate, tourDate - 3, ""M"") + 1),
    secondDates, ARRAYFORMULA(DATE(YEAR(resDate), MONTH(resDate) + SEQUENCE(monthCount), 2)),
    "&amp;"validDates, FILTER(secondDates, (secondDates &gt; resDate + 2) * (secondDates &lt;= tourDate - 3)),
    IF(ISERROR(validDates), 0, COUNTA(validDates))
  )
)
"),"")</f>
        <v/>
      </c>
      <c r="S907" s="44" t="str">
        <f t="shared" si="8"/>
        <v/>
      </c>
      <c r="T907" s="45" t="str">
        <f t="array" ref="T907">IF(ISBLANK(BO907),IFERROR(
  INDEX(
    INDEX('{INDEX} Payment Terms'!$A:$G, , MATCH(T$3, '{INDEX} Payment Terms'!$4:$4, 0)),
    MATCH(Q907, INDEX('{INDEX} Payment Terms'!$A:$G,0, MATCH("Payment Condition", '{INDEX} Payment Terms'!$4:$4, 0)), 0)
  ),
""),"Cancelled")
</f>
        <v/>
      </c>
      <c r="U907" s="46" t="b">
        <v>0</v>
      </c>
      <c r="V907" s="47" t="str">
        <f>IFERROR(__xludf.DUMMYFUNCTION("IF(OR(L907=""Duo Booking"", L907=""Group Booking""),
IF(U907=FALSE,"""",
    LET(
      bookingType, L907,
      tour, M907,
      mainFirst, H907,
      mainLast, I907,
      mainEmail, G907,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$L$4:L907, bookingType,
          $M$4:M907, tour,
          $H$4:H907, mainFirst,
          $I$4:I907, mainLast,
          $G$4:G907, mainEmail
        ),
        ""000""
      ),
  "&amp;"    baseID &amp; ""-"" &amp; memberNumber
    )
  ),
  """"
)
"),"")</f>
        <v/>
      </c>
      <c r="W907" s="48"/>
      <c r="X907" s="85" t="b">
        <v>0</v>
      </c>
      <c r="Y907" s="85" t="b">
        <v>0</v>
      </c>
      <c r="Z907" s="85" t="b">
        <v>0</v>
      </c>
      <c r="AA907" s="50"/>
      <c r="AB907" s="51"/>
      <c r="AC907" s="85" t="b">
        <v>0</v>
      </c>
      <c r="AD907" s="92"/>
      <c r="AE907" s="88"/>
      <c r="AF907" s="36" t="str">
        <f t="array" ref="AF907">IF(M907="","",INDEX(
      '{INDEX} Tour Packages'!$A:$ZP,
      MATCH($M907, '{INDEX} Tour Packages'!$A:$A, 0),
      MATCH(AF$3, '{INDEX} Tour Packages'!$4:$4, 0)
    ))</f>
        <v/>
      </c>
      <c r="AG907" s="36" t="str">
        <f t="array" ref="AG907">IF(M907="","",INDEX(
      '{INDEX} Tour Packages'!$A:$ZP,
      MATCH($M907, '{INDEX} Tour Packages'!$A:$A, 0),
      MATCH(AG$3, '{INDEX} Tour Packages'!$4:$4, 0)
    ))</f>
        <v/>
      </c>
      <c r="AH907" s="36" t="str">
        <f t="array" ref="AH907">IF(M907="","",INDEX(
      '{INDEX} Tour Packages'!$A:$ZP,
      MATCH($M907, '{INDEX} Tour Packages'!$A:$A, 0),
      MATCH(AH$3, '{INDEX} Tour Packages'!$4:$4, 0)
    ))</f>
        <v/>
      </c>
      <c r="AI907" s="54" t="str">
        <f t="shared" si="9"/>
        <v/>
      </c>
      <c r="AJ907" s="42"/>
      <c r="AK907" s="55"/>
      <c r="AL907" s="46" t="b">
        <v>0</v>
      </c>
      <c r="AM907" s="56"/>
      <c r="AN907" s="57" t="str">
        <f t="shared" si="10"/>
        <v/>
      </c>
      <c r="AO907" s="58" t="str">
        <f t="shared" si="11"/>
        <v/>
      </c>
      <c r="AP907" s="59"/>
      <c r="AQ907" s="60"/>
      <c r="AR907" s="61"/>
      <c r="AS907" s="61"/>
      <c r="AT907" s="61" t="str">
        <f>IFERROR(__xludf.DUMMYFUNCTION("IF( 
  OR($AJ907=""Full Payment"", ISBLANK($K907)),
  """",
  IF(
    OR(
      Q907=""Standard Booking, P1"",
      Q907=""Standard Booking, P2"",
      Q907=""Standard Booking, P3"",
      Q907=""Standard Booking, P4""
    ),
    LET(
      resDate,   $"&amp;"K907,
      tourDate,  $N907,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7" s="62" t="str">
        <f t="shared" si="12"/>
        <v/>
      </c>
      <c r="AV907" s="63"/>
      <c r="AW907" s="64"/>
      <c r="AX907" s="64"/>
      <c r="AY907" s="64"/>
      <c r="AZ907" s="64" t="str">
        <f>IFERROR(__xludf.DUMMYFUNCTION("IF(
  OR($AJ907=""Full Payment"",$AJ907=""P1"", ISBLANK($K907)),
  """",
  IF(
    OR(
      $Q907=""Standard Booking, P2"",
      $Q907=""Standard Booking, P3"",
      $Q907=""Standard Booking, P4""
    ),
    LET(
      resDate,   $K907,
      tourDate,"&amp;"  $N907,
      monthCount, DATEDIF(resDate, tourDate, ""M"") + 1,
      secondDates, ARRAYFORMULA(
        DATE(
          YEAR(resDate),
          MONTH(resDate) + SEQUENCE(monthCount),
          2
        )
      ),
      validDates, FILTER(
        sec"&amp;"ondDates,
        (secondDates &gt; resDate + 2) *
        (secondDates &lt;= tourDate - 3)
      ),
      IF(
        OR($AJ907=""P2"", $AJ907=""P3"", $AJ907=""P4""),
        IF(
          COUNTA(validDates) &lt; 2,
          """",
          TEXT(INDEX(validDates"&amp;", 2), ""mmm d, yyyy"")
        ),
        IF(
          COUNTA(validDates) &lt; 2,
          """",
          TEXTJOIN("", "", TRUE,
            TEXT(INDEX(validDates, 1), ""mmm d, yyyy""),
            TEXT(INDEX(validDates, 2), ""mmm d, yyyy"")
          )
 "&amp;"       )
      )
    ),
    """"
  )
)
"),"")</f>
        <v/>
      </c>
      <c r="BA907" s="65" t="str">
        <f t="shared" si="13"/>
        <v/>
      </c>
      <c r="BB907" s="63"/>
      <c r="BC907" s="64"/>
      <c r="BD907" s="64"/>
      <c r="BE907" s="64"/>
      <c r="BF907" s="64" t="str">
        <f>IFERROR(__xludf.DUMMYFUNCTION("IF(
  OR($AJ907=""Full Payment"",$AJ907=""P1"", $AJ907=""P2""),
  """",
  IF(
    AND(
      NOT(ISBLANK($K907)),
      OR(
        Q907=""Standard Booking, P3"",
        Q907=""Standard Booking, P4""
      )
    ),
    LET(
      resDate,   $K907,
      "&amp;"tourDate,  $N907,
      monthCount, DATEDIF(resDate, tourDate, ""M"") + 1,
      secondDates, ARRAYFORMULA(
        DATE(
          YEAR(resDate),
          MONTH(resDate) + SEQUENCE(monthCount),
          2
        )
      ),
      validDates, FILTER(
  "&amp;"      secondDates,
        (secondDates &gt; resDate + 2) *
        (secondDates &lt;= tourDate - 3)
      ),
      IF(
        $AJ907=""P4"",
        IF(
          COUNTA(validDates) &lt; 3,
          """",
          TEXT(INDEX(validDates, 3), ""mmm d, yyyy"")
  "&amp;"      ),
        IF(
          $AJ907=""P3"",
          IF(
            COUNTA(validDates) &lt; 3,
            """",
            TEXT(INDEX(validDates, 3), ""mmm d, yyyy"")
          ),
          IF(
            COUNTA(validDates) &lt; 3,
            """",
    "&amp;"        TEXTJOIN("", "", TRUE,
              TEXT(INDEX(validDates, 1), ""mmm d, yyyy""),
              TEXT(INDEX(validDates, 2), ""mmm d, yyyy""),
              TEXT(INDEX(validDates, 3), ""mmm d, yyyy"")
            )
          )
        )
      )
    "&amp;"),
    """"
  )
)
"),"")</f>
        <v/>
      </c>
      <c r="BG907" s="65" t="str">
        <f t="shared" si="14"/>
        <v/>
      </c>
      <c r="BH907" s="63"/>
      <c r="BI907" s="64"/>
      <c r="BJ907" s="64"/>
      <c r="BK907" s="64"/>
      <c r="BL907" s="64" t="str">
        <f>IFERROR(__xludf.DUMMYFUNCTION("IF(
  OR($AJ907=""Full Payment"",$AJ907=""P1"",$AJ907=""P2"",$AJ907=""P3""),
  """",
  IF(
    AND(
      NOT(ISBLANK($K907)),
      $Q907=""Standard Booking, P4""
    ),
    LET(
      resDate,   $K907,
      tourDate,  $N907,
      monthCount, DATEDIF(r"&amp;"esDate, tourDate, ""M"") + 1,
      secondDates, ARRAYFORMULA(
        DATE(
          YEAR(resDate),
          MONTH(resDate) + SEQUENCE(monthCount),
          2
        )
      ),
      validDates, FILTER(
        secondDates,
        (secondDates &gt; res"&amp;"Date + 2) *
        (secondDates &lt;= tourDate - 3)
      ),
      IF(
        $AJ907=""P4"",
        IF(
          COUNTA(validDates) &lt; 4,
          """",
          TEXT(
            INDEX(validDates, 4),
            ""mmm d, yyyy""
          )
        ),
"&amp;"        IF(
          COUNTA(validDates) &lt; 4,
          """",
          TEXTJOIN(
            "", "", TRUE,
            TEXT(INDEX(validDates, 1), ""mmm d, yyyy""),
            TEXT(INDEX(validDates, 2), ""mmm d, yyyy""),
            TEXT(INDEX(validDates"&amp;", 3), ""mmm d, yyyy""),
            TEXT(INDEX(validDates, 4), ""mmm d, yyyy"")
          )
        )
      )
    ),
    """"
  )
)
"),"")</f>
        <v/>
      </c>
      <c r="BM907" s="65" t="str">
        <f t="shared" si="15"/>
        <v/>
      </c>
      <c r="BN907" s="66"/>
      <c r="BO907" s="67"/>
      <c r="BP907" s="49" t="b">
        <v>0</v>
      </c>
      <c r="BQ907" s="49" t="b">
        <v>0</v>
      </c>
      <c r="BR907" s="68"/>
      <c r="BS907" s="69"/>
      <c r="BT907" s="70" t="b">
        <v>0</v>
      </c>
      <c r="BU907" s="71"/>
      <c r="BV907" s="72"/>
      <c r="BW907" s="86" t="b">
        <v>0</v>
      </c>
      <c r="BX907" s="87"/>
    </row>
    <row r="908">
      <c r="A908" s="35" t="str">
        <f t="shared" si="1"/>
        <v/>
      </c>
      <c r="B908" s="36" t="str">
        <f t="shared" si="2"/>
        <v/>
      </c>
      <c r="C908" s="36" t="str">
        <f t="array" ref="C908">IF(
  M908="",
  "",
  IFERROR(
    INDEX(
      '{INDEX} Tour Packages'!$A:$ZZ,
      MATCH(
        M908,
        INDEX(
          '{INDEX} Tour Packages'!$A:$ZZ,
          ,
          MATCH("Tour Package Name", '{INDEX} Tour Packages'!$4:$4, 0)
        ),
        0
      ),
      MATCH("Tour Code", '{INDEX} Tour Packages'!$4:$4, 0)
    ),
    "XXX"
  )
)
</f>
        <v/>
      </c>
      <c r="D908" s="36" t="str">
        <f t="shared" si="3"/>
        <v/>
      </c>
      <c r="E908" s="36" t="str">
        <f t="shared" si="4"/>
        <v/>
      </c>
      <c r="F908" s="37" t="str">
        <f t="shared" si="5"/>
        <v/>
      </c>
      <c r="G908" s="89"/>
      <c r="H908" s="89"/>
      <c r="I908" s="90"/>
      <c r="J908" s="40" t="str">
        <f t="shared" si="16"/>
        <v> </v>
      </c>
      <c r="K908" s="91"/>
      <c r="L908" s="55"/>
      <c r="M908" s="55"/>
      <c r="N908" s="91"/>
      <c r="O908" s="43" t="str">
        <f>IFERROR(__xludf.DUMMYFUNCTION("IF(N908="""","""",IFERROR(
  N908 + VALUE(REGEXEXTRACT(P908, ""(\d+)\s+Days"")),
  """"
)
)"),"")</f>
        <v/>
      </c>
      <c r="P908" s="43" t="str">
        <f t="array" ref="P908">IFERROR(
  INDEX(
    INDEX('{INDEX} Tour Packages'!$A:$ZZ, , MATCH(P$3, '{INDEX} Tour Packages'!$4:$4, 0)),
    MATCH(M908, INDEX('{INDEX} Tour Packages'!$A:$ZZ,0, MATCH("Tour Package Name", '{INDEX} Tour Packages'!$4:$4, 0)), 0)
  ),
"")
</f>
        <v/>
      </c>
      <c r="Q908" s="44" t="str">
        <f t="shared" si="7"/>
        <v/>
      </c>
      <c r="R908" s="44" t="str">
        <f>IFERROR(__xludf.DUMMYFUNCTION("IF(OR(ISBLANK(K908), ISBLANK(N908)), """", 
  LET(
    resDate, K908,
    tourDate, N908,
    monthCount, MAX(0, DATEDIF(resDate, tourDate - 3, ""M"") + 1),
    secondDates, ARRAYFORMULA(DATE(YEAR(resDate), MONTH(resDate) + SEQUENCE(monthCount), 2)),
    "&amp;"validDates, FILTER(secondDates, (secondDates &gt; resDate + 2) * (secondDates &lt;= tourDate - 3)),
    IF(ISERROR(validDates), 0, COUNTA(validDates))
  )
)
"),"")</f>
        <v/>
      </c>
      <c r="S908" s="44" t="str">
        <f t="shared" si="8"/>
        <v/>
      </c>
      <c r="T908" s="45" t="str">
        <f t="array" ref="T908">IF(ISBLANK(BO908),IFERROR(
  INDEX(
    INDEX('{INDEX} Payment Terms'!$A:$G, , MATCH(T$3, '{INDEX} Payment Terms'!$4:$4, 0)),
    MATCH(Q908, INDEX('{INDEX} Payment Terms'!$A:$G,0, MATCH("Payment Condition", '{INDEX} Payment Terms'!$4:$4, 0)), 0)
  ),
""),"Cancelled")
</f>
        <v/>
      </c>
      <c r="U908" s="46" t="b">
        <v>0</v>
      </c>
      <c r="V908" s="47" t="str">
        <f>IFERROR(__xludf.DUMMYFUNCTION("IF(OR(L908=""Duo Booking"", L908=""Group Booking""),
IF(U908=FALSE,"""",
    LET(
      bookingType, L908,
      tour, M908,
      mainFirst, H908,
      mainLast, I908,
      mainEmail, G908,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$L$4:L908, bookingType,
          $M$4:M908, tour,
          $H$4:H908, mainFirst,
          $I$4:I908, mainLast,
          $G$4:G908, mainEmail
        ),
        ""000""
      ),
  "&amp;"    baseID &amp; ""-"" &amp; memberNumber
    )
  ),
  """"
)
"),"")</f>
        <v/>
      </c>
      <c r="W908" s="48"/>
      <c r="X908" s="85" t="b">
        <v>0</v>
      </c>
      <c r="Y908" s="85" t="b">
        <v>0</v>
      </c>
      <c r="Z908" s="85" t="b">
        <v>0</v>
      </c>
      <c r="AA908" s="50"/>
      <c r="AB908" s="51"/>
      <c r="AC908" s="85" t="b">
        <v>0</v>
      </c>
      <c r="AD908" s="92"/>
      <c r="AE908" s="88"/>
      <c r="AF908" s="36" t="str">
        <f t="array" ref="AF908">IF(M908="","",INDEX(
      '{INDEX} Tour Packages'!$A:$ZP,
      MATCH($M908, '{INDEX} Tour Packages'!$A:$A, 0),
      MATCH(AF$3, '{INDEX} Tour Packages'!$4:$4, 0)
    ))</f>
        <v/>
      </c>
      <c r="AG908" s="36" t="str">
        <f t="array" ref="AG908">IF(M908="","",INDEX(
      '{INDEX} Tour Packages'!$A:$ZP,
      MATCH($M908, '{INDEX} Tour Packages'!$A:$A, 0),
      MATCH(AG$3, '{INDEX} Tour Packages'!$4:$4, 0)
    ))</f>
        <v/>
      </c>
      <c r="AH908" s="36" t="str">
        <f t="array" ref="AH908">IF(M908="","",INDEX(
      '{INDEX} Tour Packages'!$A:$ZP,
      MATCH($M908, '{INDEX} Tour Packages'!$A:$A, 0),
      MATCH(AH$3, '{INDEX} Tour Packages'!$4:$4, 0)
    ))</f>
        <v/>
      </c>
      <c r="AI908" s="54" t="str">
        <f t="shared" si="9"/>
        <v/>
      </c>
      <c r="AJ908" s="42"/>
      <c r="AK908" s="55"/>
      <c r="AL908" s="46" t="b">
        <v>0</v>
      </c>
      <c r="AM908" s="56"/>
      <c r="AN908" s="57" t="str">
        <f t="shared" si="10"/>
        <v/>
      </c>
      <c r="AO908" s="58" t="str">
        <f t="shared" si="11"/>
        <v/>
      </c>
      <c r="AP908" s="59"/>
      <c r="AQ908" s="60"/>
      <c r="AR908" s="61"/>
      <c r="AS908" s="61"/>
      <c r="AT908" s="61" t="str">
        <f>IFERROR(__xludf.DUMMYFUNCTION("IF( 
  OR($AJ908=""Full Payment"", ISBLANK($K908)),
  """",
  IF(
    OR(
      Q908=""Standard Booking, P1"",
      Q908=""Standard Booking, P2"",
      Q908=""Standard Booking, P3"",
      Q908=""Standard Booking, P4""
    ),
    LET(
      resDate,   $"&amp;"K908,
      tourDate,  $N908,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8" s="62" t="str">
        <f t="shared" si="12"/>
        <v/>
      </c>
      <c r="AV908" s="63"/>
      <c r="AW908" s="64"/>
      <c r="AX908" s="64"/>
      <c r="AY908" s="64"/>
      <c r="AZ908" s="64" t="str">
        <f>IFERROR(__xludf.DUMMYFUNCTION("IF(
  OR($AJ908=""Full Payment"",$AJ908=""P1"", ISBLANK($K908)),
  """",
  IF(
    OR(
      $Q908=""Standard Booking, P2"",
      $Q908=""Standard Booking, P3"",
      $Q908=""Standard Booking, P4""
    ),
    LET(
      resDate,   $K908,
      tourDate,"&amp;"  $N908,
      monthCount, DATEDIF(resDate, tourDate, ""M"") + 1,
      secondDates, ARRAYFORMULA(
        DATE(
          YEAR(resDate),
          MONTH(resDate) + SEQUENCE(monthCount),
          2
        )
      ),
      validDates, FILTER(
        sec"&amp;"ondDates,
        (secondDates &gt; resDate + 2) *
        (secondDates &lt;= tourDate - 3)
      ),
      IF(
        OR($AJ908=""P2"", $AJ908=""P3"", $AJ908=""P4""),
        IF(
          COUNTA(validDates) &lt; 2,
          """",
          TEXT(INDEX(validDates"&amp;", 2), ""mmm d, yyyy"")
        ),
        IF(
          COUNTA(validDates) &lt; 2,
          """",
          TEXTJOIN("", "", TRUE,
            TEXT(INDEX(validDates, 1), ""mmm d, yyyy""),
            TEXT(INDEX(validDates, 2), ""mmm d, yyyy"")
          )
 "&amp;"       )
      )
    ),
    """"
  )
)
"),"")</f>
        <v/>
      </c>
      <c r="BA908" s="65" t="str">
        <f t="shared" si="13"/>
        <v/>
      </c>
      <c r="BB908" s="63"/>
      <c r="BC908" s="64"/>
      <c r="BD908" s="64"/>
      <c r="BE908" s="64"/>
      <c r="BF908" s="64" t="str">
        <f>IFERROR(__xludf.DUMMYFUNCTION("IF(
  OR($AJ908=""Full Payment"",$AJ908=""P1"", $AJ908=""P2""),
  """",
  IF(
    AND(
      NOT(ISBLANK($K908)),
      OR(
        Q908=""Standard Booking, P3"",
        Q908=""Standard Booking, P4""
      )
    ),
    LET(
      resDate,   $K908,
      "&amp;"tourDate,  $N908,
      monthCount, DATEDIF(resDate, tourDate, ""M"") + 1,
      secondDates, ARRAYFORMULA(
        DATE(
          YEAR(resDate),
          MONTH(resDate) + SEQUENCE(monthCount),
          2
        )
      ),
      validDates, FILTER(
  "&amp;"      secondDates,
        (secondDates &gt; resDate + 2) *
        (secondDates &lt;= tourDate - 3)
      ),
      IF(
        $AJ908=""P4"",
        IF(
          COUNTA(validDates) &lt; 3,
          """",
          TEXT(INDEX(validDates, 3), ""mmm d, yyyy"")
  "&amp;"      ),
        IF(
          $AJ908=""P3"",
          IF(
            COUNTA(validDates) &lt; 3,
            """",
            TEXT(INDEX(validDates, 3), ""mmm d, yyyy"")
          ),
          IF(
            COUNTA(validDates) &lt; 3,
            """",
    "&amp;"        TEXTJOIN("", "", TRUE,
              TEXT(INDEX(validDates, 1), ""mmm d, yyyy""),
              TEXT(INDEX(validDates, 2), ""mmm d, yyyy""),
              TEXT(INDEX(validDates, 3), ""mmm d, yyyy"")
            )
          )
        )
      )
    "&amp;"),
    """"
  )
)
"),"")</f>
        <v/>
      </c>
      <c r="BG908" s="65" t="str">
        <f t="shared" si="14"/>
        <v/>
      </c>
      <c r="BH908" s="63"/>
      <c r="BI908" s="64"/>
      <c r="BJ908" s="64"/>
      <c r="BK908" s="64"/>
      <c r="BL908" s="64" t="str">
        <f>IFERROR(__xludf.DUMMYFUNCTION("IF(
  OR($AJ908=""Full Payment"",$AJ908=""P1"",$AJ908=""P2"",$AJ908=""P3""),
  """",
  IF(
    AND(
      NOT(ISBLANK($K908)),
      $Q908=""Standard Booking, P4""
    ),
    LET(
      resDate,   $K908,
      tourDate,  $N908,
      monthCount, DATEDIF(r"&amp;"esDate, tourDate, ""M"") + 1,
      secondDates, ARRAYFORMULA(
        DATE(
          YEAR(resDate),
          MONTH(resDate) + SEQUENCE(monthCount),
          2
        )
      ),
      validDates, FILTER(
        secondDates,
        (secondDates &gt; res"&amp;"Date + 2) *
        (secondDates &lt;= tourDate - 3)
      ),
      IF(
        $AJ908=""P4"",
        IF(
          COUNTA(validDates) &lt; 4,
          """",
          TEXT(
            INDEX(validDates, 4),
            ""mmm d, yyyy""
          )
        ),
"&amp;"        IF(
          COUNTA(validDates) &lt; 4,
          """",
          TEXTJOIN(
            "", "", TRUE,
            TEXT(INDEX(validDates, 1), ""mmm d, yyyy""),
            TEXT(INDEX(validDates, 2), ""mmm d, yyyy""),
            TEXT(INDEX(validDates"&amp;", 3), ""mmm d, yyyy""),
            TEXT(INDEX(validDates, 4), ""mmm d, yyyy"")
          )
        )
      )
    ),
    """"
  )
)
"),"")</f>
        <v/>
      </c>
      <c r="BM908" s="65" t="str">
        <f t="shared" si="15"/>
        <v/>
      </c>
      <c r="BN908" s="66"/>
      <c r="BO908" s="67"/>
      <c r="BP908" s="49" t="b">
        <v>0</v>
      </c>
      <c r="BQ908" s="49" t="b">
        <v>0</v>
      </c>
      <c r="BR908" s="68"/>
      <c r="BS908" s="69"/>
      <c r="BT908" s="70" t="b">
        <v>0</v>
      </c>
      <c r="BU908" s="71"/>
      <c r="BV908" s="72"/>
      <c r="BW908" s="86" t="b">
        <v>0</v>
      </c>
      <c r="BX908" s="87"/>
    </row>
    <row r="909">
      <c r="A909" s="35" t="str">
        <f t="shared" si="1"/>
        <v/>
      </c>
      <c r="B909" s="36" t="str">
        <f t="shared" si="2"/>
        <v/>
      </c>
      <c r="C909" s="36" t="str">
        <f t="array" ref="C909">IF(
  M909="",
  "",
  IFERROR(
    INDEX(
      '{INDEX} Tour Packages'!$A:$ZZ,
      MATCH(
        M909,
        INDEX(
          '{INDEX} Tour Packages'!$A:$ZZ,
          ,
          MATCH("Tour Package Name", '{INDEX} Tour Packages'!$4:$4, 0)
        ),
        0
      ),
      MATCH("Tour Code", '{INDEX} Tour Packages'!$4:$4, 0)
    ),
    "XXX"
  )
)
</f>
        <v/>
      </c>
      <c r="D909" s="36" t="str">
        <f t="shared" si="3"/>
        <v/>
      </c>
      <c r="E909" s="36" t="str">
        <f t="shared" si="4"/>
        <v/>
      </c>
      <c r="F909" s="37" t="str">
        <f t="shared" si="5"/>
        <v/>
      </c>
      <c r="G909" s="89"/>
      <c r="H909" s="89"/>
      <c r="I909" s="90"/>
      <c r="J909" s="40" t="str">
        <f t="shared" si="16"/>
        <v> </v>
      </c>
      <c r="K909" s="91"/>
      <c r="L909" s="55"/>
      <c r="M909" s="55"/>
      <c r="N909" s="91"/>
      <c r="O909" s="43" t="str">
        <f>IFERROR(__xludf.DUMMYFUNCTION("IF(N909="""","""",IFERROR(
  N909 + VALUE(REGEXEXTRACT(P909, ""(\d+)\s+Days"")),
  """"
)
)"),"")</f>
        <v/>
      </c>
      <c r="P909" s="43" t="str">
        <f t="array" ref="P909">IFERROR(
  INDEX(
    INDEX('{INDEX} Tour Packages'!$A:$ZZ, , MATCH(P$3, '{INDEX} Tour Packages'!$4:$4, 0)),
    MATCH(M909, INDEX('{INDEX} Tour Packages'!$A:$ZZ,0, MATCH("Tour Package Name", '{INDEX} Tour Packages'!$4:$4, 0)), 0)
  ),
"")
</f>
        <v/>
      </c>
      <c r="Q909" s="44" t="str">
        <f t="shared" si="7"/>
        <v/>
      </c>
      <c r="R909" s="44" t="str">
        <f>IFERROR(__xludf.DUMMYFUNCTION("IF(OR(ISBLANK(K909), ISBLANK(N909)), """", 
  LET(
    resDate, K909,
    tourDate, N909,
    monthCount, MAX(0, DATEDIF(resDate, tourDate - 3, ""M"") + 1),
    secondDates, ARRAYFORMULA(DATE(YEAR(resDate), MONTH(resDate) + SEQUENCE(monthCount), 2)),
    "&amp;"validDates, FILTER(secondDates, (secondDates &gt; resDate + 2) * (secondDates &lt;= tourDate - 3)),
    IF(ISERROR(validDates), 0, COUNTA(validDates))
  )
)
"),"")</f>
        <v/>
      </c>
      <c r="S909" s="44" t="str">
        <f t="shared" si="8"/>
        <v/>
      </c>
      <c r="T909" s="45" t="str">
        <f t="array" ref="T909">IF(ISBLANK(BO909),IFERROR(
  INDEX(
    INDEX('{INDEX} Payment Terms'!$A:$G, , MATCH(T$3, '{INDEX} Payment Terms'!$4:$4, 0)),
    MATCH(Q909, INDEX('{INDEX} Payment Terms'!$A:$G,0, MATCH("Payment Condition", '{INDEX} Payment Terms'!$4:$4, 0)), 0)
  ),
""),"Cancelled")
</f>
        <v/>
      </c>
      <c r="U909" s="46" t="b">
        <v>0</v>
      </c>
      <c r="V909" s="47" t="str">
        <f>IFERROR(__xludf.DUMMYFUNCTION("IF(OR(L909=""Duo Booking"", L909=""Group Booking""),
IF(U909=FALSE,"""",
    LET(
      bookingType, L909,
      tour, M909,
      mainFirst, H909,
      mainLast, I909,
      mainEmail, G909,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$L$4:L909, bookingType,
          $M$4:M909, tour,
          $H$4:H909, mainFirst,
          $I$4:I909, mainLast,
          $G$4:G909, mainEmail
        ),
        ""000""
      ),
  "&amp;"    baseID &amp; ""-"" &amp; memberNumber
    )
  ),
  """"
)
"),"")</f>
        <v/>
      </c>
      <c r="W909" s="48"/>
      <c r="X909" s="85" t="b">
        <v>0</v>
      </c>
      <c r="Y909" s="85" t="b">
        <v>0</v>
      </c>
      <c r="Z909" s="85" t="b">
        <v>0</v>
      </c>
      <c r="AA909" s="50"/>
      <c r="AB909" s="51"/>
      <c r="AC909" s="85" t="b">
        <v>0</v>
      </c>
      <c r="AD909" s="92"/>
      <c r="AE909" s="88"/>
      <c r="AF909" s="36" t="str">
        <f t="array" ref="AF909">IF(M909="","",INDEX(
      '{INDEX} Tour Packages'!$A:$ZP,
      MATCH($M909, '{INDEX} Tour Packages'!$A:$A, 0),
      MATCH(AF$3, '{INDEX} Tour Packages'!$4:$4, 0)
    ))</f>
        <v/>
      </c>
      <c r="AG909" s="36" t="str">
        <f t="array" ref="AG909">IF(M909="","",INDEX(
      '{INDEX} Tour Packages'!$A:$ZP,
      MATCH($M909, '{INDEX} Tour Packages'!$A:$A, 0),
      MATCH(AG$3, '{INDEX} Tour Packages'!$4:$4, 0)
    ))</f>
        <v/>
      </c>
      <c r="AH909" s="36" t="str">
        <f t="array" ref="AH909">IF(M909="","",INDEX(
      '{INDEX} Tour Packages'!$A:$ZP,
      MATCH($M909, '{INDEX} Tour Packages'!$A:$A, 0),
      MATCH(AH$3, '{INDEX} Tour Packages'!$4:$4, 0)
    ))</f>
        <v/>
      </c>
      <c r="AI909" s="54" t="str">
        <f t="shared" si="9"/>
        <v/>
      </c>
      <c r="AJ909" s="42"/>
      <c r="AK909" s="55"/>
      <c r="AL909" s="46" t="b">
        <v>0</v>
      </c>
      <c r="AM909" s="56"/>
      <c r="AN909" s="57" t="str">
        <f t="shared" si="10"/>
        <v/>
      </c>
      <c r="AO909" s="58" t="str">
        <f t="shared" si="11"/>
        <v/>
      </c>
      <c r="AP909" s="59"/>
      <c r="AQ909" s="60"/>
      <c r="AR909" s="61"/>
      <c r="AS909" s="61"/>
      <c r="AT909" s="61" t="str">
        <f>IFERROR(__xludf.DUMMYFUNCTION("IF( 
  OR($AJ909=""Full Payment"", ISBLANK($K909)),
  """",
  IF(
    OR(
      Q909=""Standard Booking, P1"",
      Q909=""Standard Booking, P2"",
      Q909=""Standard Booking, P3"",
      Q909=""Standard Booking, P4""
    ),
    LET(
      resDate,   $"&amp;"K909,
      tourDate,  $N909,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09" s="62" t="str">
        <f t="shared" si="12"/>
        <v/>
      </c>
      <c r="AV909" s="63"/>
      <c r="AW909" s="64"/>
      <c r="AX909" s="64"/>
      <c r="AY909" s="64"/>
      <c r="AZ909" s="64" t="str">
        <f>IFERROR(__xludf.DUMMYFUNCTION("IF(
  OR($AJ909=""Full Payment"",$AJ909=""P1"", ISBLANK($K909)),
  """",
  IF(
    OR(
      $Q909=""Standard Booking, P2"",
      $Q909=""Standard Booking, P3"",
      $Q909=""Standard Booking, P4""
    ),
    LET(
      resDate,   $K909,
      tourDate,"&amp;"  $N909,
      monthCount, DATEDIF(resDate, tourDate, ""M"") + 1,
      secondDates, ARRAYFORMULA(
        DATE(
          YEAR(resDate),
          MONTH(resDate) + SEQUENCE(monthCount),
          2
        )
      ),
      validDates, FILTER(
        sec"&amp;"ondDates,
        (secondDates &gt; resDate + 2) *
        (secondDates &lt;= tourDate - 3)
      ),
      IF(
        OR($AJ909=""P2"", $AJ909=""P3"", $AJ909=""P4""),
        IF(
          COUNTA(validDates) &lt; 2,
          """",
          TEXT(INDEX(validDates"&amp;", 2), ""mmm d, yyyy"")
        ),
        IF(
          COUNTA(validDates) &lt; 2,
          """",
          TEXTJOIN("", "", TRUE,
            TEXT(INDEX(validDates, 1), ""mmm d, yyyy""),
            TEXT(INDEX(validDates, 2), ""mmm d, yyyy"")
          )
 "&amp;"       )
      )
    ),
    """"
  )
)
"),"")</f>
        <v/>
      </c>
      <c r="BA909" s="65" t="str">
        <f t="shared" si="13"/>
        <v/>
      </c>
      <c r="BB909" s="63"/>
      <c r="BC909" s="64"/>
      <c r="BD909" s="64"/>
      <c r="BE909" s="64"/>
      <c r="BF909" s="64" t="str">
        <f>IFERROR(__xludf.DUMMYFUNCTION("IF(
  OR($AJ909=""Full Payment"",$AJ909=""P1"", $AJ909=""P2""),
  """",
  IF(
    AND(
      NOT(ISBLANK($K909)),
      OR(
        Q909=""Standard Booking, P3"",
        Q909=""Standard Booking, P4""
      )
    ),
    LET(
      resDate,   $K909,
      "&amp;"tourDate,  $N909,
      monthCount, DATEDIF(resDate, tourDate, ""M"") + 1,
      secondDates, ARRAYFORMULA(
        DATE(
          YEAR(resDate),
          MONTH(resDate) + SEQUENCE(monthCount),
          2
        )
      ),
      validDates, FILTER(
  "&amp;"      secondDates,
        (secondDates &gt; resDate + 2) *
        (secondDates &lt;= tourDate - 3)
      ),
      IF(
        $AJ909=""P4"",
        IF(
          COUNTA(validDates) &lt; 3,
          """",
          TEXT(INDEX(validDates, 3), ""mmm d, yyyy"")
  "&amp;"      ),
        IF(
          $AJ909=""P3"",
          IF(
            COUNTA(validDates) &lt; 3,
            """",
            TEXT(INDEX(validDates, 3), ""mmm d, yyyy"")
          ),
          IF(
            COUNTA(validDates) &lt; 3,
            """",
    "&amp;"        TEXTJOIN("", "", TRUE,
              TEXT(INDEX(validDates, 1), ""mmm d, yyyy""),
              TEXT(INDEX(validDates, 2), ""mmm d, yyyy""),
              TEXT(INDEX(validDates, 3), ""mmm d, yyyy"")
            )
          )
        )
      )
    "&amp;"),
    """"
  )
)
"),"")</f>
        <v/>
      </c>
      <c r="BG909" s="65" t="str">
        <f t="shared" si="14"/>
        <v/>
      </c>
      <c r="BH909" s="63"/>
      <c r="BI909" s="64"/>
      <c r="BJ909" s="64"/>
      <c r="BK909" s="64"/>
      <c r="BL909" s="64" t="str">
        <f>IFERROR(__xludf.DUMMYFUNCTION("IF(
  OR($AJ909=""Full Payment"",$AJ909=""P1"",$AJ909=""P2"",$AJ909=""P3""),
  """",
  IF(
    AND(
      NOT(ISBLANK($K909)),
      $Q909=""Standard Booking, P4""
    ),
    LET(
      resDate,   $K909,
      tourDate,  $N909,
      monthCount, DATEDIF(r"&amp;"esDate, tourDate, ""M"") + 1,
      secondDates, ARRAYFORMULA(
        DATE(
          YEAR(resDate),
          MONTH(resDate) + SEQUENCE(monthCount),
          2
        )
      ),
      validDates, FILTER(
        secondDates,
        (secondDates &gt; res"&amp;"Date + 2) *
        (secondDates &lt;= tourDate - 3)
      ),
      IF(
        $AJ909=""P4"",
        IF(
          COUNTA(validDates) &lt; 4,
          """",
          TEXT(
            INDEX(validDates, 4),
            ""mmm d, yyyy""
          )
        ),
"&amp;"        IF(
          COUNTA(validDates) &lt; 4,
          """",
          TEXTJOIN(
            "", "", TRUE,
            TEXT(INDEX(validDates, 1), ""mmm d, yyyy""),
            TEXT(INDEX(validDates, 2), ""mmm d, yyyy""),
            TEXT(INDEX(validDates"&amp;", 3), ""mmm d, yyyy""),
            TEXT(INDEX(validDates, 4), ""mmm d, yyyy"")
          )
        )
      )
    ),
    """"
  )
)
"),"")</f>
        <v/>
      </c>
      <c r="BM909" s="65" t="str">
        <f t="shared" si="15"/>
        <v/>
      </c>
      <c r="BN909" s="66"/>
      <c r="BO909" s="67"/>
      <c r="BP909" s="49" t="b">
        <v>0</v>
      </c>
      <c r="BQ909" s="49" t="b">
        <v>0</v>
      </c>
      <c r="BR909" s="68"/>
      <c r="BS909" s="69"/>
      <c r="BT909" s="70" t="b">
        <v>0</v>
      </c>
      <c r="BU909" s="71"/>
      <c r="BV909" s="72"/>
      <c r="BW909" s="86" t="b">
        <v>0</v>
      </c>
      <c r="BX909" s="87"/>
    </row>
    <row r="910">
      <c r="A910" s="35" t="str">
        <f t="shared" si="1"/>
        <v/>
      </c>
      <c r="B910" s="36" t="str">
        <f t="shared" si="2"/>
        <v/>
      </c>
      <c r="C910" s="36" t="str">
        <f t="array" ref="C910">IF(
  M910="",
  "",
  IFERROR(
    INDEX(
      '{INDEX} Tour Packages'!$A:$ZZ,
      MATCH(
        M910,
        INDEX(
          '{INDEX} Tour Packages'!$A:$ZZ,
          ,
          MATCH("Tour Package Name", '{INDEX} Tour Packages'!$4:$4, 0)
        ),
        0
      ),
      MATCH("Tour Code", '{INDEX} Tour Packages'!$4:$4, 0)
    ),
    "XXX"
  )
)
</f>
        <v/>
      </c>
      <c r="D910" s="36" t="str">
        <f t="shared" si="3"/>
        <v/>
      </c>
      <c r="E910" s="36" t="str">
        <f t="shared" si="4"/>
        <v/>
      </c>
      <c r="F910" s="37" t="str">
        <f t="shared" si="5"/>
        <v/>
      </c>
      <c r="G910" s="89"/>
      <c r="H910" s="89"/>
      <c r="I910" s="90"/>
      <c r="J910" s="40" t="str">
        <f t="shared" si="16"/>
        <v> </v>
      </c>
      <c r="K910" s="91"/>
      <c r="L910" s="55"/>
      <c r="M910" s="55"/>
      <c r="N910" s="91"/>
      <c r="O910" s="43" t="str">
        <f>IFERROR(__xludf.DUMMYFUNCTION("IF(N910="""","""",IFERROR(
  N910 + VALUE(REGEXEXTRACT(P910, ""(\d+)\s+Days"")),
  """"
)
)"),"")</f>
        <v/>
      </c>
      <c r="P910" s="43" t="str">
        <f t="array" ref="P910">IFERROR(
  INDEX(
    INDEX('{INDEX} Tour Packages'!$A:$ZZ, , MATCH(P$3, '{INDEX} Tour Packages'!$4:$4, 0)),
    MATCH(M910, INDEX('{INDEX} Tour Packages'!$A:$ZZ,0, MATCH("Tour Package Name", '{INDEX} Tour Packages'!$4:$4, 0)), 0)
  ),
"")
</f>
        <v/>
      </c>
      <c r="Q910" s="44" t="str">
        <f t="shared" si="7"/>
        <v/>
      </c>
      <c r="R910" s="44" t="str">
        <f>IFERROR(__xludf.DUMMYFUNCTION("IF(OR(ISBLANK(K910), ISBLANK(N910)), """", 
  LET(
    resDate, K910,
    tourDate, N910,
    monthCount, MAX(0, DATEDIF(resDate, tourDate - 3, ""M"") + 1),
    secondDates, ARRAYFORMULA(DATE(YEAR(resDate), MONTH(resDate) + SEQUENCE(monthCount), 2)),
    "&amp;"validDates, FILTER(secondDates, (secondDates &gt; resDate + 2) * (secondDates &lt;= tourDate - 3)),
    IF(ISERROR(validDates), 0, COUNTA(validDates))
  )
)
"),"")</f>
        <v/>
      </c>
      <c r="S910" s="44" t="str">
        <f t="shared" si="8"/>
        <v/>
      </c>
      <c r="T910" s="45" t="str">
        <f t="array" ref="T910">IF(ISBLANK(BO910),IFERROR(
  INDEX(
    INDEX('{INDEX} Payment Terms'!$A:$G, , MATCH(T$3, '{INDEX} Payment Terms'!$4:$4, 0)),
    MATCH(Q910, INDEX('{INDEX} Payment Terms'!$A:$G,0, MATCH("Payment Condition", '{INDEX} Payment Terms'!$4:$4, 0)), 0)
  ),
""),"Cancelled")
</f>
        <v/>
      </c>
      <c r="U910" s="46" t="b">
        <v>0</v>
      </c>
      <c r="V910" s="47" t="str">
        <f>IFERROR(__xludf.DUMMYFUNCTION("IF(OR(L910=""Duo Booking"", L910=""Group Booking""),
IF(U910=FALSE,"""",
    LET(
      bookingType, L910,
      tour, M910,
      mainFirst, H910,
      mainLast, I910,
      mainEmail, G910,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$L$4:L910, bookingType,
          $M$4:M910, tour,
          $H$4:H910, mainFirst,
          $I$4:I910, mainLast,
          $G$4:G910, mainEmail
        ),
        ""000""
      ),
  "&amp;"    baseID &amp; ""-"" &amp; memberNumber
    )
  ),
  """"
)
"),"")</f>
        <v/>
      </c>
      <c r="W910" s="48"/>
      <c r="X910" s="85" t="b">
        <v>0</v>
      </c>
      <c r="Y910" s="85" t="b">
        <v>0</v>
      </c>
      <c r="Z910" s="85" t="b">
        <v>0</v>
      </c>
      <c r="AA910" s="50"/>
      <c r="AB910" s="51"/>
      <c r="AC910" s="85" t="b">
        <v>0</v>
      </c>
      <c r="AD910" s="92"/>
      <c r="AE910" s="88"/>
      <c r="AF910" s="36" t="str">
        <f t="array" ref="AF910">IF(M910="","",INDEX(
      '{INDEX} Tour Packages'!$A:$ZP,
      MATCH($M910, '{INDEX} Tour Packages'!$A:$A, 0),
      MATCH(AF$3, '{INDEX} Tour Packages'!$4:$4, 0)
    ))</f>
        <v/>
      </c>
      <c r="AG910" s="36" t="str">
        <f t="array" ref="AG910">IF(M910="","",INDEX(
      '{INDEX} Tour Packages'!$A:$ZP,
      MATCH($M910, '{INDEX} Tour Packages'!$A:$A, 0),
      MATCH(AG$3, '{INDEX} Tour Packages'!$4:$4, 0)
    ))</f>
        <v/>
      </c>
      <c r="AH910" s="36" t="str">
        <f t="array" ref="AH910">IF(M910="","",INDEX(
      '{INDEX} Tour Packages'!$A:$ZP,
      MATCH($M910, '{INDEX} Tour Packages'!$A:$A, 0),
      MATCH(AH$3, '{INDEX} Tour Packages'!$4:$4, 0)
    ))</f>
        <v/>
      </c>
      <c r="AI910" s="54" t="str">
        <f t="shared" si="9"/>
        <v/>
      </c>
      <c r="AJ910" s="42"/>
      <c r="AK910" s="55"/>
      <c r="AL910" s="46" t="b">
        <v>0</v>
      </c>
      <c r="AM910" s="56"/>
      <c r="AN910" s="57" t="str">
        <f t="shared" si="10"/>
        <v/>
      </c>
      <c r="AO910" s="58" t="str">
        <f t="shared" si="11"/>
        <v/>
      </c>
      <c r="AP910" s="59"/>
      <c r="AQ910" s="60"/>
      <c r="AR910" s="61"/>
      <c r="AS910" s="61"/>
      <c r="AT910" s="61" t="str">
        <f>IFERROR(__xludf.DUMMYFUNCTION("IF( 
  OR($AJ910=""Full Payment"", ISBLANK($K910)),
  """",
  IF(
    OR(
      Q910=""Standard Booking, P1"",
      Q910=""Standard Booking, P2"",
      Q910=""Standard Booking, P3"",
      Q910=""Standard Booking, P4""
    ),
    LET(
      resDate,   $"&amp;"K910,
      tourDate,  $N910,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0" s="62" t="str">
        <f t="shared" si="12"/>
        <v/>
      </c>
      <c r="AV910" s="63"/>
      <c r="AW910" s="64"/>
      <c r="AX910" s="64"/>
      <c r="AY910" s="64"/>
      <c r="AZ910" s="64" t="str">
        <f>IFERROR(__xludf.DUMMYFUNCTION("IF(
  OR($AJ910=""Full Payment"",$AJ910=""P1"", ISBLANK($K910)),
  """",
  IF(
    OR(
      $Q910=""Standard Booking, P2"",
      $Q910=""Standard Booking, P3"",
      $Q910=""Standard Booking, P4""
    ),
    LET(
      resDate,   $K910,
      tourDate,"&amp;"  $N910,
      monthCount, DATEDIF(resDate, tourDate, ""M"") + 1,
      secondDates, ARRAYFORMULA(
        DATE(
          YEAR(resDate),
          MONTH(resDate) + SEQUENCE(monthCount),
          2
        )
      ),
      validDates, FILTER(
        sec"&amp;"ondDates,
        (secondDates &gt; resDate + 2) *
        (secondDates &lt;= tourDate - 3)
      ),
      IF(
        OR($AJ910=""P2"", $AJ910=""P3"", $AJ910=""P4""),
        IF(
          COUNTA(validDates) &lt; 2,
          """",
          TEXT(INDEX(validDates"&amp;", 2), ""mmm d, yyyy"")
        ),
        IF(
          COUNTA(validDates) &lt; 2,
          """",
          TEXTJOIN("", "", TRUE,
            TEXT(INDEX(validDates, 1), ""mmm d, yyyy""),
            TEXT(INDEX(validDates, 2), ""mmm d, yyyy"")
          )
 "&amp;"       )
      )
    ),
    """"
  )
)
"),"")</f>
        <v/>
      </c>
      <c r="BA910" s="65" t="str">
        <f t="shared" si="13"/>
        <v/>
      </c>
      <c r="BB910" s="63"/>
      <c r="BC910" s="64"/>
      <c r="BD910" s="64"/>
      <c r="BE910" s="64"/>
      <c r="BF910" s="64" t="str">
        <f>IFERROR(__xludf.DUMMYFUNCTION("IF(
  OR($AJ910=""Full Payment"",$AJ910=""P1"", $AJ910=""P2""),
  """",
  IF(
    AND(
      NOT(ISBLANK($K910)),
      OR(
        Q910=""Standard Booking, P3"",
        Q910=""Standard Booking, P4""
      )
    ),
    LET(
      resDate,   $K910,
      "&amp;"tourDate,  $N910,
      monthCount, DATEDIF(resDate, tourDate, ""M"") + 1,
      secondDates, ARRAYFORMULA(
        DATE(
          YEAR(resDate),
          MONTH(resDate) + SEQUENCE(monthCount),
          2
        )
      ),
      validDates, FILTER(
  "&amp;"      secondDates,
        (secondDates &gt; resDate + 2) *
        (secondDates &lt;= tourDate - 3)
      ),
      IF(
        $AJ910=""P4"",
        IF(
          COUNTA(validDates) &lt; 3,
          """",
          TEXT(INDEX(validDates, 3), ""mmm d, yyyy"")
  "&amp;"      ),
        IF(
          $AJ910=""P3"",
          IF(
            COUNTA(validDates) &lt; 3,
            """",
            TEXT(INDEX(validDates, 3), ""mmm d, yyyy"")
          ),
          IF(
            COUNTA(validDates) &lt; 3,
            """",
    "&amp;"        TEXTJOIN("", "", TRUE,
              TEXT(INDEX(validDates, 1), ""mmm d, yyyy""),
              TEXT(INDEX(validDates, 2), ""mmm d, yyyy""),
              TEXT(INDEX(validDates, 3), ""mmm d, yyyy"")
            )
          )
        )
      )
    "&amp;"),
    """"
  )
)
"),"")</f>
        <v/>
      </c>
      <c r="BG910" s="65" t="str">
        <f t="shared" si="14"/>
        <v/>
      </c>
      <c r="BH910" s="63"/>
      <c r="BI910" s="64"/>
      <c r="BJ910" s="64"/>
      <c r="BK910" s="64"/>
      <c r="BL910" s="64" t="str">
        <f>IFERROR(__xludf.DUMMYFUNCTION("IF(
  OR($AJ910=""Full Payment"",$AJ910=""P1"",$AJ910=""P2"",$AJ910=""P3""),
  """",
  IF(
    AND(
      NOT(ISBLANK($K910)),
      $Q910=""Standard Booking, P4""
    ),
    LET(
      resDate,   $K910,
      tourDate,  $N910,
      monthCount, DATEDIF(r"&amp;"esDate, tourDate, ""M"") + 1,
      secondDates, ARRAYFORMULA(
        DATE(
          YEAR(resDate),
          MONTH(resDate) + SEQUENCE(monthCount),
          2
        )
      ),
      validDates, FILTER(
        secondDates,
        (secondDates &gt; res"&amp;"Date + 2) *
        (secondDates &lt;= tourDate - 3)
      ),
      IF(
        $AJ910=""P4"",
        IF(
          COUNTA(validDates) &lt; 4,
          """",
          TEXT(
            INDEX(validDates, 4),
            ""mmm d, yyyy""
          )
        ),
"&amp;"        IF(
          COUNTA(validDates) &lt; 4,
          """",
          TEXTJOIN(
            "", "", TRUE,
            TEXT(INDEX(validDates, 1), ""mmm d, yyyy""),
            TEXT(INDEX(validDates, 2), ""mmm d, yyyy""),
            TEXT(INDEX(validDates"&amp;", 3), ""mmm d, yyyy""),
            TEXT(INDEX(validDates, 4), ""mmm d, yyyy"")
          )
        )
      )
    ),
    """"
  )
)
"),"")</f>
        <v/>
      </c>
      <c r="BM910" s="65" t="str">
        <f t="shared" si="15"/>
        <v/>
      </c>
      <c r="BN910" s="66"/>
      <c r="BO910" s="67"/>
      <c r="BP910" s="49" t="b">
        <v>0</v>
      </c>
      <c r="BQ910" s="49" t="b">
        <v>0</v>
      </c>
      <c r="BR910" s="68"/>
      <c r="BS910" s="69"/>
      <c r="BT910" s="70" t="b">
        <v>0</v>
      </c>
      <c r="BU910" s="71"/>
      <c r="BV910" s="72"/>
      <c r="BW910" s="86" t="b">
        <v>0</v>
      </c>
      <c r="BX910" s="87"/>
    </row>
    <row r="911">
      <c r="A911" s="35" t="str">
        <f t="shared" si="1"/>
        <v/>
      </c>
      <c r="B911" s="36" t="str">
        <f t="shared" si="2"/>
        <v/>
      </c>
      <c r="C911" s="36" t="str">
        <f t="array" ref="C911">IF(
  M911="",
  "",
  IFERROR(
    INDEX(
      '{INDEX} Tour Packages'!$A:$ZZ,
      MATCH(
        M911,
        INDEX(
          '{INDEX} Tour Packages'!$A:$ZZ,
          ,
          MATCH("Tour Package Name", '{INDEX} Tour Packages'!$4:$4, 0)
        ),
        0
      ),
      MATCH("Tour Code", '{INDEX} Tour Packages'!$4:$4, 0)
    ),
    "XXX"
  )
)
</f>
        <v/>
      </c>
      <c r="D911" s="36" t="str">
        <f t="shared" si="3"/>
        <v/>
      </c>
      <c r="E911" s="36" t="str">
        <f t="shared" si="4"/>
        <v/>
      </c>
      <c r="F911" s="37" t="str">
        <f t="shared" si="5"/>
        <v/>
      </c>
      <c r="G911" s="89"/>
      <c r="H911" s="89"/>
      <c r="I911" s="90"/>
      <c r="J911" s="40" t="str">
        <f t="shared" si="16"/>
        <v> </v>
      </c>
      <c r="K911" s="91"/>
      <c r="L911" s="55"/>
      <c r="M911" s="55"/>
      <c r="N911" s="91"/>
      <c r="O911" s="43" t="str">
        <f>IFERROR(__xludf.DUMMYFUNCTION("IF(N911="""","""",IFERROR(
  N911 + VALUE(REGEXEXTRACT(P911, ""(\d+)\s+Days"")),
  """"
)
)"),"")</f>
        <v/>
      </c>
      <c r="P911" s="43" t="str">
        <f t="array" ref="P911">IFERROR(
  INDEX(
    INDEX('{INDEX} Tour Packages'!$A:$ZZ, , MATCH(P$3, '{INDEX} Tour Packages'!$4:$4, 0)),
    MATCH(M911, INDEX('{INDEX} Tour Packages'!$A:$ZZ,0, MATCH("Tour Package Name", '{INDEX} Tour Packages'!$4:$4, 0)), 0)
  ),
"")
</f>
        <v/>
      </c>
      <c r="Q911" s="44" t="str">
        <f t="shared" si="7"/>
        <v/>
      </c>
      <c r="R911" s="44" t="str">
        <f>IFERROR(__xludf.DUMMYFUNCTION("IF(OR(ISBLANK(K911), ISBLANK(N911)), """", 
  LET(
    resDate, K911,
    tourDate, N911,
    monthCount, MAX(0, DATEDIF(resDate, tourDate - 3, ""M"") + 1),
    secondDates, ARRAYFORMULA(DATE(YEAR(resDate), MONTH(resDate) + SEQUENCE(monthCount), 2)),
    "&amp;"validDates, FILTER(secondDates, (secondDates &gt; resDate + 2) * (secondDates &lt;= tourDate - 3)),
    IF(ISERROR(validDates), 0, COUNTA(validDates))
  )
)
"),"")</f>
        <v/>
      </c>
      <c r="S911" s="44" t="str">
        <f t="shared" si="8"/>
        <v/>
      </c>
      <c r="T911" s="45" t="str">
        <f t="array" ref="T911">IF(ISBLANK(BO911),IFERROR(
  INDEX(
    INDEX('{INDEX} Payment Terms'!$A:$G, , MATCH(T$3, '{INDEX} Payment Terms'!$4:$4, 0)),
    MATCH(Q911, INDEX('{INDEX} Payment Terms'!$A:$G,0, MATCH("Payment Condition", '{INDEX} Payment Terms'!$4:$4, 0)), 0)
  ),
""),"Cancelled")
</f>
        <v/>
      </c>
      <c r="U911" s="46" t="b">
        <v>0</v>
      </c>
      <c r="V911" s="47" t="str">
        <f>IFERROR(__xludf.DUMMYFUNCTION("IF(OR(L911=""Duo Booking"", L911=""Group Booking""),
IF(U911=FALSE,"""",
    LET(
      bookingType, L911,
      tour, M911,
      mainFirst, H911,
      mainLast, I911,
      mainEmail, G911,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$L$4:L911, bookingType,
          $M$4:M911, tour,
          $H$4:H911, mainFirst,
          $I$4:I911, mainLast,
          $G$4:G911, mainEmail
        ),
        ""000""
      ),
  "&amp;"    baseID &amp; ""-"" &amp; memberNumber
    )
  ),
  """"
)
"),"")</f>
        <v/>
      </c>
      <c r="W911" s="48"/>
      <c r="X911" s="85" t="b">
        <v>0</v>
      </c>
      <c r="Y911" s="85" t="b">
        <v>0</v>
      </c>
      <c r="Z911" s="85" t="b">
        <v>0</v>
      </c>
      <c r="AA911" s="50"/>
      <c r="AB911" s="51"/>
      <c r="AC911" s="85" t="b">
        <v>0</v>
      </c>
      <c r="AD911" s="92"/>
      <c r="AE911" s="88"/>
      <c r="AF911" s="36" t="str">
        <f t="array" ref="AF911">IF(M911="","",INDEX(
      '{INDEX} Tour Packages'!$A:$ZP,
      MATCH($M911, '{INDEX} Tour Packages'!$A:$A, 0),
      MATCH(AF$3, '{INDEX} Tour Packages'!$4:$4, 0)
    ))</f>
        <v/>
      </c>
      <c r="AG911" s="36" t="str">
        <f t="array" ref="AG911">IF(M911="","",INDEX(
      '{INDEX} Tour Packages'!$A:$ZP,
      MATCH($M911, '{INDEX} Tour Packages'!$A:$A, 0),
      MATCH(AG$3, '{INDEX} Tour Packages'!$4:$4, 0)
    ))</f>
        <v/>
      </c>
      <c r="AH911" s="36" t="str">
        <f t="array" ref="AH911">IF(M911="","",INDEX(
      '{INDEX} Tour Packages'!$A:$ZP,
      MATCH($M911, '{INDEX} Tour Packages'!$A:$A, 0),
      MATCH(AH$3, '{INDEX} Tour Packages'!$4:$4, 0)
    ))</f>
        <v/>
      </c>
      <c r="AI911" s="54" t="str">
        <f t="shared" si="9"/>
        <v/>
      </c>
      <c r="AJ911" s="42"/>
      <c r="AK911" s="55"/>
      <c r="AL911" s="46" t="b">
        <v>0</v>
      </c>
      <c r="AM911" s="56"/>
      <c r="AN911" s="57" t="str">
        <f t="shared" si="10"/>
        <v/>
      </c>
      <c r="AO911" s="58" t="str">
        <f t="shared" si="11"/>
        <v/>
      </c>
      <c r="AP911" s="59"/>
      <c r="AQ911" s="60"/>
      <c r="AR911" s="61"/>
      <c r="AS911" s="61"/>
      <c r="AT911" s="61" t="str">
        <f>IFERROR(__xludf.DUMMYFUNCTION("IF( 
  OR($AJ911=""Full Payment"", ISBLANK($K911)),
  """",
  IF(
    OR(
      Q911=""Standard Booking, P1"",
      Q911=""Standard Booking, P2"",
      Q911=""Standard Booking, P3"",
      Q911=""Standard Booking, P4""
    ),
    LET(
      resDate,   $"&amp;"K911,
      tourDate,  $N911,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1" s="62" t="str">
        <f t="shared" si="12"/>
        <v/>
      </c>
      <c r="AV911" s="63"/>
      <c r="AW911" s="64"/>
      <c r="AX911" s="64"/>
      <c r="AY911" s="64"/>
      <c r="AZ911" s="64" t="str">
        <f>IFERROR(__xludf.DUMMYFUNCTION("IF(
  OR($AJ911=""Full Payment"",$AJ911=""P1"", ISBLANK($K911)),
  """",
  IF(
    OR(
      $Q911=""Standard Booking, P2"",
      $Q911=""Standard Booking, P3"",
      $Q911=""Standard Booking, P4""
    ),
    LET(
      resDate,   $K911,
      tourDate,"&amp;"  $N911,
      monthCount, DATEDIF(resDate, tourDate, ""M"") + 1,
      secondDates, ARRAYFORMULA(
        DATE(
          YEAR(resDate),
          MONTH(resDate) + SEQUENCE(monthCount),
          2
        )
      ),
      validDates, FILTER(
        sec"&amp;"ondDates,
        (secondDates &gt; resDate + 2) *
        (secondDates &lt;= tourDate - 3)
      ),
      IF(
        OR($AJ911=""P2"", $AJ911=""P3"", $AJ911=""P4""),
        IF(
          COUNTA(validDates) &lt; 2,
          """",
          TEXT(INDEX(validDates"&amp;", 2), ""mmm d, yyyy"")
        ),
        IF(
          COUNTA(validDates) &lt; 2,
          """",
          TEXTJOIN("", "", TRUE,
            TEXT(INDEX(validDates, 1), ""mmm d, yyyy""),
            TEXT(INDEX(validDates, 2), ""mmm d, yyyy"")
          )
 "&amp;"       )
      )
    ),
    """"
  )
)
"),"")</f>
        <v/>
      </c>
      <c r="BA911" s="65" t="str">
        <f t="shared" si="13"/>
        <v/>
      </c>
      <c r="BB911" s="63"/>
      <c r="BC911" s="64"/>
      <c r="BD911" s="64"/>
      <c r="BE911" s="64"/>
      <c r="BF911" s="64" t="str">
        <f>IFERROR(__xludf.DUMMYFUNCTION("IF(
  OR($AJ911=""Full Payment"",$AJ911=""P1"", $AJ911=""P2""),
  """",
  IF(
    AND(
      NOT(ISBLANK($K911)),
      OR(
        Q911=""Standard Booking, P3"",
        Q911=""Standard Booking, P4""
      )
    ),
    LET(
      resDate,   $K911,
      "&amp;"tourDate,  $N911,
      monthCount, DATEDIF(resDate, tourDate, ""M"") + 1,
      secondDates, ARRAYFORMULA(
        DATE(
          YEAR(resDate),
          MONTH(resDate) + SEQUENCE(monthCount),
          2
        )
      ),
      validDates, FILTER(
  "&amp;"      secondDates,
        (secondDates &gt; resDate + 2) *
        (secondDates &lt;= tourDate - 3)
      ),
      IF(
        $AJ911=""P4"",
        IF(
          COUNTA(validDates) &lt; 3,
          """",
          TEXT(INDEX(validDates, 3), ""mmm d, yyyy"")
  "&amp;"      ),
        IF(
          $AJ911=""P3"",
          IF(
            COUNTA(validDates) &lt; 3,
            """",
            TEXT(INDEX(validDates, 3), ""mmm d, yyyy"")
          ),
          IF(
            COUNTA(validDates) &lt; 3,
            """",
    "&amp;"        TEXTJOIN("", "", TRUE,
              TEXT(INDEX(validDates, 1), ""mmm d, yyyy""),
              TEXT(INDEX(validDates, 2), ""mmm d, yyyy""),
              TEXT(INDEX(validDates, 3), ""mmm d, yyyy"")
            )
          )
        )
      )
    "&amp;"),
    """"
  )
)
"),"")</f>
        <v/>
      </c>
      <c r="BG911" s="65" t="str">
        <f t="shared" si="14"/>
        <v/>
      </c>
      <c r="BH911" s="63"/>
      <c r="BI911" s="64"/>
      <c r="BJ911" s="64"/>
      <c r="BK911" s="64"/>
      <c r="BL911" s="64" t="str">
        <f>IFERROR(__xludf.DUMMYFUNCTION("IF(
  OR($AJ911=""Full Payment"",$AJ911=""P1"",$AJ911=""P2"",$AJ911=""P3""),
  """",
  IF(
    AND(
      NOT(ISBLANK($K911)),
      $Q911=""Standard Booking, P4""
    ),
    LET(
      resDate,   $K911,
      tourDate,  $N911,
      monthCount, DATEDIF(r"&amp;"esDate, tourDate, ""M"") + 1,
      secondDates, ARRAYFORMULA(
        DATE(
          YEAR(resDate),
          MONTH(resDate) + SEQUENCE(monthCount),
          2
        )
      ),
      validDates, FILTER(
        secondDates,
        (secondDates &gt; res"&amp;"Date + 2) *
        (secondDates &lt;= tourDate - 3)
      ),
      IF(
        $AJ911=""P4"",
        IF(
          COUNTA(validDates) &lt; 4,
          """",
          TEXT(
            INDEX(validDates, 4),
            ""mmm d, yyyy""
          )
        ),
"&amp;"        IF(
          COUNTA(validDates) &lt; 4,
          """",
          TEXTJOIN(
            "", "", TRUE,
            TEXT(INDEX(validDates, 1), ""mmm d, yyyy""),
            TEXT(INDEX(validDates, 2), ""mmm d, yyyy""),
            TEXT(INDEX(validDates"&amp;", 3), ""mmm d, yyyy""),
            TEXT(INDEX(validDates, 4), ""mmm d, yyyy"")
          )
        )
      )
    ),
    """"
  )
)
"),"")</f>
        <v/>
      </c>
      <c r="BM911" s="65" t="str">
        <f t="shared" si="15"/>
        <v/>
      </c>
      <c r="BN911" s="66"/>
      <c r="BO911" s="67"/>
      <c r="BP911" s="49" t="b">
        <v>0</v>
      </c>
      <c r="BQ911" s="49" t="b">
        <v>0</v>
      </c>
      <c r="BR911" s="68"/>
      <c r="BS911" s="69"/>
      <c r="BT911" s="70" t="b">
        <v>0</v>
      </c>
      <c r="BU911" s="71"/>
      <c r="BV911" s="72"/>
      <c r="BW911" s="86" t="b">
        <v>0</v>
      </c>
      <c r="BX911" s="87"/>
    </row>
    <row r="912">
      <c r="A912" s="35" t="str">
        <f t="shared" si="1"/>
        <v/>
      </c>
      <c r="B912" s="36" t="str">
        <f t="shared" si="2"/>
        <v/>
      </c>
      <c r="C912" s="36" t="str">
        <f t="array" ref="C912">IF(
  M912="",
  "",
  IFERROR(
    INDEX(
      '{INDEX} Tour Packages'!$A:$ZZ,
      MATCH(
        M912,
        INDEX(
          '{INDEX} Tour Packages'!$A:$ZZ,
          ,
          MATCH("Tour Package Name", '{INDEX} Tour Packages'!$4:$4, 0)
        ),
        0
      ),
      MATCH("Tour Code", '{INDEX} Tour Packages'!$4:$4, 0)
    ),
    "XXX"
  )
)
</f>
        <v/>
      </c>
      <c r="D912" s="36" t="str">
        <f t="shared" si="3"/>
        <v/>
      </c>
      <c r="E912" s="36" t="str">
        <f t="shared" si="4"/>
        <v/>
      </c>
      <c r="F912" s="37" t="str">
        <f t="shared" si="5"/>
        <v/>
      </c>
      <c r="G912" s="89"/>
      <c r="H912" s="89"/>
      <c r="I912" s="90"/>
      <c r="J912" s="40" t="str">
        <f t="shared" si="16"/>
        <v> </v>
      </c>
      <c r="K912" s="91"/>
      <c r="L912" s="55"/>
      <c r="M912" s="55"/>
      <c r="N912" s="91"/>
      <c r="O912" s="43" t="str">
        <f>IFERROR(__xludf.DUMMYFUNCTION("IF(N912="""","""",IFERROR(
  N912 + VALUE(REGEXEXTRACT(P912, ""(\d+)\s+Days"")),
  """"
)
)"),"")</f>
        <v/>
      </c>
      <c r="P912" s="43" t="str">
        <f t="array" ref="P912">IFERROR(
  INDEX(
    INDEX('{INDEX} Tour Packages'!$A:$ZZ, , MATCH(P$3, '{INDEX} Tour Packages'!$4:$4, 0)),
    MATCH(M912, INDEX('{INDEX} Tour Packages'!$A:$ZZ,0, MATCH("Tour Package Name", '{INDEX} Tour Packages'!$4:$4, 0)), 0)
  ),
"")
</f>
        <v/>
      </c>
      <c r="Q912" s="44" t="str">
        <f t="shared" si="7"/>
        <v/>
      </c>
      <c r="R912" s="44" t="str">
        <f>IFERROR(__xludf.DUMMYFUNCTION("IF(OR(ISBLANK(K912), ISBLANK(N912)), """", 
  LET(
    resDate, K912,
    tourDate, N912,
    monthCount, MAX(0, DATEDIF(resDate, tourDate - 3, ""M"") + 1),
    secondDates, ARRAYFORMULA(DATE(YEAR(resDate), MONTH(resDate) + SEQUENCE(monthCount), 2)),
    "&amp;"validDates, FILTER(secondDates, (secondDates &gt; resDate + 2) * (secondDates &lt;= tourDate - 3)),
    IF(ISERROR(validDates), 0, COUNTA(validDates))
  )
)
"),"")</f>
        <v/>
      </c>
      <c r="S912" s="44" t="str">
        <f t="shared" si="8"/>
        <v/>
      </c>
      <c r="T912" s="45" t="str">
        <f t="array" ref="T912">IF(ISBLANK(BO912),IFERROR(
  INDEX(
    INDEX('{INDEX} Payment Terms'!$A:$G, , MATCH(T$3, '{INDEX} Payment Terms'!$4:$4, 0)),
    MATCH(Q912, INDEX('{INDEX} Payment Terms'!$A:$G,0, MATCH("Payment Condition", '{INDEX} Payment Terms'!$4:$4, 0)), 0)
  ),
""),"Cancelled")
</f>
        <v/>
      </c>
      <c r="U912" s="46" t="b">
        <v>0</v>
      </c>
      <c r="V912" s="47" t="str">
        <f>IFERROR(__xludf.DUMMYFUNCTION("IF(OR(L912=""Duo Booking"", L912=""Group Booking""),
IF(U912=FALSE,"""",
    LET(
      bookingType, L912,
      tour, M912,
      mainFirst, H912,
      mainLast, I912,
      mainEmail, G912,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$L$4:L912, bookingType,
          $M$4:M912, tour,
          $H$4:H912, mainFirst,
          $I$4:I912, mainLast,
          $G$4:G912, mainEmail
        ),
        ""000""
      ),
  "&amp;"    baseID &amp; ""-"" &amp; memberNumber
    )
  ),
  """"
)
"),"")</f>
        <v/>
      </c>
      <c r="W912" s="48"/>
      <c r="X912" s="85" t="b">
        <v>0</v>
      </c>
      <c r="Y912" s="85" t="b">
        <v>0</v>
      </c>
      <c r="Z912" s="85" t="b">
        <v>0</v>
      </c>
      <c r="AA912" s="50"/>
      <c r="AB912" s="51"/>
      <c r="AC912" s="85" t="b">
        <v>0</v>
      </c>
      <c r="AD912" s="92"/>
      <c r="AE912" s="88"/>
      <c r="AF912" s="36" t="str">
        <f t="array" ref="AF912">IF(M912="","",INDEX(
      '{INDEX} Tour Packages'!$A:$ZP,
      MATCH($M912, '{INDEX} Tour Packages'!$A:$A, 0),
      MATCH(AF$3, '{INDEX} Tour Packages'!$4:$4, 0)
    ))</f>
        <v/>
      </c>
      <c r="AG912" s="36" t="str">
        <f t="array" ref="AG912">IF(M912="","",INDEX(
      '{INDEX} Tour Packages'!$A:$ZP,
      MATCH($M912, '{INDEX} Tour Packages'!$A:$A, 0),
      MATCH(AG$3, '{INDEX} Tour Packages'!$4:$4, 0)
    ))</f>
        <v/>
      </c>
      <c r="AH912" s="36" t="str">
        <f t="array" ref="AH912">IF(M912="","",INDEX(
      '{INDEX} Tour Packages'!$A:$ZP,
      MATCH($M912, '{INDEX} Tour Packages'!$A:$A, 0),
      MATCH(AH$3, '{INDEX} Tour Packages'!$4:$4, 0)
    ))</f>
        <v/>
      </c>
      <c r="AI912" s="54" t="str">
        <f t="shared" si="9"/>
        <v/>
      </c>
      <c r="AJ912" s="42"/>
      <c r="AK912" s="55"/>
      <c r="AL912" s="46" t="b">
        <v>0</v>
      </c>
      <c r="AM912" s="56"/>
      <c r="AN912" s="57" t="str">
        <f t="shared" si="10"/>
        <v/>
      </c>
      <c r="AO912" s="58" t="str">
        <f t="shared" si="11"/>
        <v/>
      </c>
      <c r="AP912" s="59"/>
      <c r="AQ912" s="60"/>
      <c r="AR912" s="61"/>
      <c r="AS912" s="61"/>
      <c r="AT912" s="61" t="str">
        <f>IFERROR(__xludf.DUMMYFUNCTION("IF( 
  OR($AJ912=""Full Payment"", ISBLANK($K912)),
  """",
  IF(
    OR(
      Q912=""Standard Booking, P1"",
      Q912=""Standard Booking, P2"",
      Q912=""Standard Booking, P3"",
      Q912=""Standard Booking, P4""
    ),
    LET(
      resDate,   $"&amp;"K912,
      tourDate,  $N912,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2" s="62" t="str">
        <f t="shared" si="12"/>
        <v/>
      </c>
      <c r="AV912" s="63"/>
      <c r="AW912" s="64"/>
      <c r="AX912" s="64"/>
      <c r="AY912" s="64"/>
      <c r="AZ912" s="64" t="str">
        <f>IFERROR(__xludf.DUMMYFUNCTION("IF(
  OR($AJ912=""Full Payment"",$AJ912=""P1"", ISBLANK($K912)),
  """",
  IF(
    OR(
      $Q912=""Standard Booking, P2"",
      $Q912=""Standard Booking, P3"",
      $Q912=""Standard Booking, P4""
    ),
    LET(
      resDate,   $K912,
      tourDate,"&amp;"  $N912,
      monthCount, DATEDIF(resDate, tourDate, ""M"") + 1,
      secondDates, ARRAYFORMULA(
        DATE(
          YEAR(resDate),
          MONTH(resDate) + SEQUENCE(monthCount),
          2
        )
      ),
      validDates, FILTER(
        sec"&amp;"ondDates,
        (secondDates &gt; resDate + 2) *
        (secondDates &lt;= tourDate - 3)
      ),
      IF(
        OR($AJ912=""P2"", $AJ912=""P3"", $AJ912=""P4""),
        IF(
          COUNTA(validDates) &lt; 2,
          """",
          TEXT(INDEX(validDates"&amp;", 2), ""mmm d, yyyy"")
        ),
        IF(
          COUNTA(validDates) &lt; 2,
          """",
          TEXTJOIN("", "", TRUE,
            TEXT(INDEX(validDates, 1), ""mmm d, yyyy""),
            TEXT(INDEX(validDates, 2), ""mmm d, yyyy"")
          )
 "&amp;"       )
      )
    ),
    """"
  )
)
"),"")</f>
        <v/>
      </c>
      <c r="BA912" s="65" t="str">
        <f t="shared" si="13"/>
        <v/>
      </c>
      <c r="BB912" s="63"/>
      <c r="BC912" s="64"/>
      <c r="BD912" s="64"/>
      <c r="BE912" s="64"/>
      <c r="BF912" s="64" t="str">
        <f>IFERROR(__xludf.DUMMYFUNCTION("IF(
  OR($AJ912=""Full Payment"",$AJ912=""P1"", $AJ912=""P2""),
  """",
  IF(
    AND(
      NOT(ISBLANK($K912)),
      OR(
        Q912=""Standard Booking, P3"",
        Q912=""Standard Booking, P4""
      )
    ),
    LET(
      resDate,   $K912,
      "&amp;"tourDate,  $N912,
      monthCount, DATEDIF(resDate, tourDate, ""M"") + 1,
      secondDates, ARRAYFORMULA(
        DATE(
          YEAR(resDate),
          MONTH(resDate) + SEQUENCE(monthCount),
          2
        )
      ),
      validDates, FILTER(
  "&amp;"      secondDates,
        (secondDates &gt; resDate + 2) *
        (secondDates &lt;= tourDate - 3)
      ),
      IF(
        $AJ912=""P4"",
        IF(
          COUNTA(validDates) &lt; 3,
          """",
          TEXT(INDEX(validDates, 3), ""mmm d, yyyy"")
  "&amp;"      ),
        IF(
          $AJ912=""P3"",
          IF(
            COUNTA(validDates) &lt; 3,
            """",
            TEXT(INDEX(validDates, 3), ""mmm d, yyyy"")
          ),
          IF(
            COUNTA(validDates) &lt; 3,
            """",
    "&amp;"        TEXTJOIN("", "", TRUE,
              TEXT(INDEX(validDates, 1), ""mmm d, yyyy""),
              TEXT(INDEX(validDates, 2), ""mmm d, yyyy""),
              TEXT(INDEX(validDates, 3), ""mmm d, yyyy"")
            )
          )
        )
      )
    "&amp;"),
    """"
  )
)
"),"")</f>
        <v/>
      </c>
      <c r="BG912" s="65" t="str">
        <f t="shared" si="14"/>
        <v/>
      </c>
      <c r="BH912" s="63"/>
      <c r="BI912" s="64"/>
      <c r="BJ912" s="64"/>
      <c r="BK912" s="64"/>
      <c r="BL912" s="64" t="str">
        <f>IFERROR(__xludf.DUMMYFUNCTION("IF(
  OR($AJ912=""Full Payment"",$AJ912=""P1"",$AJ912=""P2"",$AJ912=""P3""),
  """",
  IF(
    AND(
      NOT(ISBLANK($K912)),
      $Q912=""Standard Booking, P4""
    ),
    LET(
      resDate,   $K912,
      tourDate,  $N912,
      monthCount, DATEDIF(r"&amp;"esDate, tourDate, ""M"") + 1,
      secondDates, ARRAYFORMULA(
        DATE(
          YEAR(resDate),
          MONTH(resDate) + SEQUENCE(monthCount),
          2
        )
      ),
      validDates, FILTER(
        secondDates,
        (secondDates &gt; res"&amp;"Date + 2) *
        (secondDates &lt;= tourDate - 3)
      ),
      IF(
        $AJ912=""P4"",
        IF(
          COUNTA(validDates) &lt; 4,
          """",
          TEXT(
            INDEX(validDates, 4),
            ""mmm d, yyyy""
          )
        ),
"&amp;"        IF(
          COUNTA(validDates) &lt; 4,
          """",
          TEXTJOIN(
            "", "", TRUE,
            TEXT(INDEX(validDates, 1), ""mmm d, yyyy""),
            TEXT(INDEX(validDates, 2), ""mmm d, yyyy""),
            TEXT(INDEX(validDates"&amp;", 3), ""mmm d, yyyy""),
            TEXT(INDEX(validDates, 4), ""mmm d, yyyy"")
          )
        )
      )
    ),
    """"
  )
)
"),"")</f>
        <v/>
      </c>
      <c r="BM912" s="65" t="str">
        <f t="shared" si="15"/>
        <v/>
      </c>
      <c r="BN912" s="66"/>
      <c r="BO912" s="67"/>
      <c r="BP912" s="49" t="b">
        <v>0</v>
      </c>
      <c r="BQ912" s="49" t="b">
        <v>0</v>
      </c>
      <c r="BR912" s="68"/>
      <c r="BS912" s="69"/>
      <c r="BT912" s="70" t="b">
        <v>0</v>
      </c>
      <c r="BU912" s="71"/>
      <c r="BV912" s="72"/>
      <c r="BW912" s="86" t="b">
        <v>0</v>
      </c>
      <c r="BX912" s="87"/>
    </row>
    <row r="913">
      <c r="A913" s="35" t="str">
        <f t="shared" si="1"/>
        <v/>
      </c>
      <c r="B913" s="36" t="str">
        <f t="shared" si="2"/>
        <v/>
      </c>
      <c r="C913" s="36" t="str">
        <f t="array" ref="C913">IF(
  M913="",
  "",
  IFERROR(
    INDEX(
      '{INDEX} Tour Packages'!$A:$ZZ,
      MATCH(
        M913,
        INDEX(
          '{INDEX} Tour Packages'!$A:$ZZ,
          ,
          MATCH("Tour Package Name", '{INDEX} Tour Packages'!$4:$4, 0)
        ),
        0
      ),
      MATCH("Tour Code", '{INDEX} Tour Packages'!$4:$4, 0)
    ),
    "XXX"
  )
)
</f>
        <v/>
      </c>
      <c r="D913" s="36" t="str">
        <f t="shared" si="3"/>
        <v/>
      </c>
      <c r="E913" s="36" t="str">
        <f t="shared" si="4"/>
        <v/>
      </c>
      <c r="F913" s="37" t="str">
        <f t="shared" si="5"/>
        <v/>
      </c>
      <c r="G913" s="89"/>
      <c r="H913" s="89"/>
      <c r="I913" s="90"/>
      <c r="J913" s="40" t="str">
        <f t="shared" si="16"/>
        <v> </v>
      </c>
      <c r="K913" s="91"/>
      <c r="L913" s="55"/>
      <c r="M913" s="55"/>
      <c r="N913" s="91"/>
      <c r="O913" s="43" t="str">
        <f>IFERROR(__xludf.DUMMYFUNCTION("IF(N913="""","""",IFERROR(
  N913 + VALUE(REGEXEXTRACT(P913, ""(\d+)\s+Days"")),
  """"
)
)"),"")</f>
        <v/>
      </c>
      <c r="P913" s="43" t="str">
        <f t="array" ref="P913">IFERROR(
  INDEX(
    INDEX('{INDEX} Tour Packages'!$A:$ZZ, , MATCH(P$3, '{INDEX} Tour Packages'!$4:$4, 0)),
    MATCH(M913, INDEX('{INDEX} Tour Packages'!$A:$ZZ,0, MATCH("Tour Package Name", '{INDEX} Tour Packages'!$4:$4, 0)), 0)
  ),
"")
</f>
        <v/>
      </c>
      <c r="Q913" s="44" t="str">
        <f t="shared" si="7"/>
        <v/>
      </c>
      <c r="R913" s="44" t="str">
        <f>IFERROR(__xludf.DUMMYFUNCTION("IF(OR(ISBLANK(K913), ISBLANK(N913)), """", 
  LET(
    resDate, K913,
    tourDate, N913,
    monthCount, MAX(0, DATEDIF(resDate, tourDate - 3, ""M"") + 1),
    secondDates, ARRAYFORMULA(DATE(YEAR(resDate), MONTH(resDate) + SEQUENCE(monthCount), 2)),
    "&amp;"validDates, FILTER(secondDates, (secondDates &gt; resDate + 2) * (secondDates &lt;= tourDate - 3)),
    IF(ISERROR(validDates), 0, COUNTA(validDates))
  )
)
"),"")</f>
        <v/>
      </c>
      <c r="S913" s="44" t="str">
        <f t="shared" si="8"/>
        <v/>
      </c>
      <c r="T913" s="45" t="str">
        <f t="array" ref="T913">IF(ISBLANK(BO913),IFERROR(
  INDEX(
    INDEX('{INDEX} Payment Terms'!$A:$G, , MATCH(T$3, '{INDEX} Payment Terms'!$4:$4, 0)),
    MATCH(Q913, INDEX('{INDEX} Payment Terms'!$A:$G,0, MATCH("Payment Condition", '{INDEX} Payment Terms'!$4:$4, 0)), 0)
  ),
""),"Cancelled")
</f>
        <v/>
      </c>
      <c r="U913" s="46" t="b">
        <v>0</v>
      </c>
      <c r="V913" s="47" t="str">
        <f>IFERROR(__xludf.DUMMYFUNCTION("IF(OR(L913=""Duo Booking"", L913=""Group Booking""),
IF(U913=FALSE,"""",
    LET(
      bookingType, L913,
      tour, M913,
      mainFirst, H913,
      mainLast, I913,
      mainEmail, G913,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$L$4:L913, bookingType,
          $M$4:M913, tour,
          $H$4:H913, mainFirst,
          $I$4:I913, mainLast,
          $G$4:G913, mainEmail
        ),
        ""000""
      ),
  "&amp;"    baseID &amp; ""-"" &amp; memberNumber
    )
  ),
  """"
)
"),"")</f>
        <v/>
      </c>
      <c r="W913" s="48"/>
      <c r="X913" s="85" t="b">
        <v>0</v>
      </c>
      <c r="Y913" s="85" t="b">
        <v>0</v>
      </c>
      <c r="Z913" s="85" t="b">
        <v>0</v>
      </c>
      <c r="AA913" s="50"/>
      <c r="AB913" s="51"/>
      <c r="AC913" s="85" t="b">
        <v>0</v>
      </c>
      <c r="AD913" s="92"/>
      <c r="AE913" s="88"/>
      <c r="AF913" s="36" t="str">
        <f t="array" ref="AF913">IF(M913="","",INDEX(
      '{INDEX} Tour Packages'!$A:$ZP,
      MATCH($M913, '{INDEX} Tour Packages'!$A:$A, 0),
      MATCH(AF$3, '{INDEX} Tour Packages'!$4:$4, 0)
    ))</f>
        <v/>
      </c>
      <c r="AG913" s="36" t="str">
        <f t="array" ref="AG913">IF(M913="","",INDEX(
      '{INDEX} Tour Packages'!$A:$ZP,
      MATCH($M913, '{INDEX} Tour Packages'!$A:$A, 0),
      MATCH(AG$3, '{INDEX} Tour Packages'!$4:$4, 0)
    ))</f>
        <v/>
      </c>
      <c r="AH913" s="36" t="str">
        <f t="array" ref="AH913">IF(M913="","",INDEX(
      '{INDEX} Tour Packages'!$A:$ZP,
      MATCH($M913, '{INDEX} Tour Packages'!$A:$A, 0),
      MATCH(AH$3, '{INDEX} Tour Packages'!$4:$4, 0)
    ))</f>
        <v/>
      </c>
      <c r="AI913" s="54" t="str">
        <f t="shared" si="9"/>
        <v/>
      </c>
      <c r="AJ913" s="42"/>
      <c r="AK913" s="55"/>
      <c r="AL913" s="46" t="b">
        <v>0</v>
      </c>
      <c r="AM913" s="56"/>
      <c r="AN913" s="57" t="str">
        <f t="shared" si="10"/>
        <v/>
      </c>
      <c r="AO913" s="58" t="str">
        <f t="shared" si="11"/>
        <v/>
      </c>
      <c r="AP913" s="59"/>
      <c r="AQ913" s="60"/>
      <c r="AR913" s="61"/>
      <c r="AS913" s="61"/>
      <c r="AT913" s="61" t="str">
        <f>IFERROR(__xludf.DUMMYFUNCTION("IF( 
  OR($AJ913=""Full Payment"", ISBLANK($K913)),
  """",
  IF(
    OR(
      Q913=""Standard Booking, P1"",
      Q913=""Standard Booking, P2"",
      Q913=""Standard Booking, P3"",
      Q913=""Standard Booking, P4""
    ),
    LET(
      resDate,   $"&amp;"K913,
      tourDate,  $N913,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3" s="62" t="str">
        <f t="shared" si="12"/>
        <v/>
      </c>
      <c r="AV913" s="63"/>
      <c r="AW913" s="64"/>
      <c r="AX913" s="64"/>
      <c r="AY913" s="64"/>
      <c r="AZ913" s="64" t="str">
        <f>IFERROR(__xludf.DUMMYFUNCTION("IF(
  OR($AJ913=""Full Payment"",$AJ913=""P1"", ISBLANK($K913)),
  """",
  IF(
    OR(
      $Q913=""Standard Booking, P2"",
      $Q913=""Standard Booking, P3"",
      $Q913=""Standard Booking, P4""
    ),
    LET(
      resDate,   $K913,
      tourDate,"&amp;"  $N913,
      monthCount, DATEDIF(resDate, tourDate, ""M"") + 1,
      secondDates, ARRAYFORMULA(
        DATE(
          YEAR(resDate),
          MONTH(resDate) + SEQUENCE(monthCount),
          2
        )
      ),
      validDates, FILTER(
        sec"&amp;"ondDates,
        (secondDates &gt; resDate + 2) *
        (secondDates &lt;= tourDate - 3)
      ),
      IF(
        OR($AJ913=""P2"", $AJ913=""P3"", $AJ913=""P4""),
        IF(
          COUNTA(validDates) &lt; 2,
          """",
          TEXT(INDEX(validDates"&amp;", 2), ""mmm d, yyyy"")
        ),
        IF(
          COUNTA(validDates) &lt; 2,
          """",
          TEXTJOIN("", "", TRUE,
            TEXT(INDEX(validDates, 1), ""mmm d, yyyy""),
            TEXT(INDEX(validDates, 2), ""mmm d, yyyy"")
          )
 "&amp;"       )
      )
    ),
    """"
  )
)
"),"")</f>
        <v/>
      </c>
      <c r="BA913" s="65" t="str">
        <f t="shared" si="13"/>
        <v/>
      </c>
      <c r="BB913" s="63"/>
      <c r="BC913" s="64"/>
      <c r="BD913" s="64"/>
      <c r="BE913" s="64"/>
      <c r="BF913" s="64" t="str">
        <f>IFERROR(__xludf.DUMMYFUNCTION("IF(
  OR($AJ913=""Full Payment"",$AJ913=""P1"", $AJ913=""P2""),
  """",
  IF(
    AND(
      NOT(ISBLANK($K913)),
      OR(
        Q913=""Standard Booking, P3"",
        Q913=""Standard Booking, P4""
      )
    ),
    LET(
      resDate,   $K913,
      "&amp;"tourDate,  $N913,
      monthCount, DATEDIF(resDate, tourDate, ""M"") + 1,
      secondDates, ARRAYFORMULA(
        DATE(
          YEAR(resDate),
          MONTH(resDate) + SEQUENCE(monthCount),
          2
        )
      ),
      validDates, FILTER(
  "&amp;"      secondDates,
        (secondDates &gt; resDate + 2) *
        (secondDates &lt;= tourDate - 3)
      ),
      IF(
        $AJ913=""P4"",
        IF(
          COUNTA(validDates) &lt; 3,
          """",
          TEXT(INDEX(validDates, 3), ""mmm d, yyyy"")
  "&amp;"      ),
        IF(
          $AJ913=""P3"",
          IF(
            COUNTA(validDates) &lt; 3,
            """",
            TEXT(INDEX(validDates, 3), ""mmm d, yyyy"")
          ),
          IF(
            COUNTA(validDates) &lt; 3,
            """",
    "&amp;"        TEXTJOIN("", "", TRUE,
              TEXT(INDEX(validDates, 1), ""mmm d, yyyy""),
              TEXT(INDEX(validDates, 2), ""mmm d, yyyy""),
              TEXT(INDEX(validDates, 3), ""mmm d, yyyy"")
            )
          )
        )
      )
    "&amp;"),
    """"
  )
)
"),"")</f>
        <v/>
      </c>
      <c r="BG913" s="65" t="str">
        <f t="shared" si="14"/>
        <v/>
      </c>
      <c r="BH913" s="63"/>
      <c r="BI913" s="64"/>
      <c r="BJ913" s="64"/>
      <c r="BK913" s="64"/>
      <c r="BL913" s="64" t="str">
        <f>IFERROR(__xludf.DUMMYFUNCTION("IF(
  OR($AJ913=""Full Payment"",$AJ913=""P1"",$AJ913=""P2"",$AJ913=""P3""),
  """",
  IF(
    AND(
      NOT(ISBLANK($K913)),
      $Q913=""Standard Booking, P4""
    ),
    LET(
      resDate,   $K913,
      tourDate,  $N913,
      monthCount, DATEDIF(r"&amp;"esDate, tourDate, ""M"") + 1,
      secondDates, ARRAYFORMULA(
        DATE(
          YEAR(resDate),
          MONTH(resDate) + SEQUENCE(monthCount),
          2
        )
      ),
      validDates, FILTER(
        secondDates,
        (secondDates &gt; res"&amp;"Date + 2) *
        (secondDates &lt;= tourDate - 3)
      ),
      IF(
        $AJ913=""P4"",
        IF(
          COUNTA(validDates) &lt; 4,
          """",
          TEXT(
            INDEX(validDates, 4),
            ""mmm d, yyyy""
          )
        ),
"&amp;"        IF(
          COUNTA(validDates) &lt; 4,
          """",
          TEXTJOIN(
            "", "", TRUE,
            TEXT(INDEX(validDates, 1), ""mmm d, yyyy""),
            TEXT(INDEX(validDates, 2), ""mmm d, yyyy""),
            TEXT(INDEX(validDates"&amp;", 3), ""mmm d, yyyy""),
            TEXT(INDEX(validDates, 4), ""mmm d, yyyy"")
          )
        )
      )
    ),
    """"
  )
)
"),"")</f>
        <v/>
      </c>
      <c r="BM913" s="65" t="str">
        <f t="shared" si="15"/>
        <v/>
      </c>
      <c r="BN913" s="66"/>
      <c r="BO913" s="67"/>
      <c r="BP913" s="49" t="b">
        <v>0</v>
      </c>
      <c r="BQ913" s="49" t="b">
        <v>0</v>
      </c>
      <c r="BR913" s="68"/>
      <c r="BS913" s="69"/>
      <c r="BT913" s="70" t="b">
        <v>0</v>
      </c>
      <c r="BU913" s="71"/>
      <c r="BV913" s="72"/>
      <c r="BW913" s="86" t="b">
        <v>0</v>
      </c>
      <c r="BX913" s="87"/>
    </row>
    <row r="914">
      <c r="A914" s="35" t="str">
        <f t="shared" si="1"/>
        <v/>
      </c>
      <c r="B914" s="36" t="str">
        <f t="shared" si="2"/>
        <v/>
      </c>
      <c r="C914" s="36" t="str">
        <f t="array" ref="C914">IF(
  M914="",
  "",
  IFERROR(
    INDEX(
      '{INDEX} Tour Packages'!$A:$ZZ,
      MATCH(
        M914,
        INDEX(
          '{INDEX} Tour Packages'!$A:$ZZ,
          ,
          MATCH("Tour Package Name", '{INDEX} Tour Packages'!$4:$4, 0)
        ),
        0
      ),
      MATCH("Tour Code", '{INDEX} Tour Packages'!$4:$4, 0)
    ),
    "XXX"
  )
)
</f>
        <v/>
      </c>
      <c r="D914" s="36" t="str">
        <f t="shared" si="3"/>
        <v/>
      </c>
      <c r="E914" s="36" t="str">
        <f t="shared" si="4"/>
        <v/>
      </c>
      <c r="F914" s="37" t="str">
        <f t="shared" si="5"/>
        <v/>
      </c>
      <c r="G914" s="89"/>
      <c r="H914" s="89"/>
      <c r="I914" s="90"/>
      <c r="J914" s="40" t="str">
        <f t="shared" si="16"/>
        <v> </v>
      </c>
      <c r="K914" s="91"/>
      <c r="L914" s="55"/>
      <c r="M914" s="55"/>
      <c r="N914" s="91"/>
      <c r="O914" s="43" t="str">
        <f>IFERROR(__xludf.DUMMYFUNCTION("IF(N914="""","""",IFERROR(
  N914 + VALUE(REGEXEXTRACT(P914, ""(\d+)\s+Days"")),
  """"
)
)"),"")</f>
        <v/>
      </c>
      <c r="P914" s="43" t="str">
        <f t="array" ref="P914">IFERROR(
  INDEX(
    INDEX('{INDEX} Tour Packages'!$A:$ZZ, , MATCH(P$3, '{INDEX} Tour Packages'!$4:$4, 0)),
    MATCH(M914, INDEX('{INDEX} Tour Packages'!$A:$ZZ,0, MATCH("Tour Package Name", '{INDEX} Tour Packages'!$4:$4, 0)), 0)
  ),
"")
</f>
        <v/>
      </c>
      <c r="Q914" s="44" t="str">
        <f t="shared" si="7"/>
        <v/>
      </c>
      <c r="R914" s="44" t="str">
        <f>IFERROR(__xludf.DUMMYFUNCTION("IF(OR(ISBLANK(K914), ISBLANK(N914)), """", 
  LET(
    resDate, K914,
    tourDate, N914,
    monthCount, MAX(0, DATEDIF(resDate, tourDate - 3, ""M"") + 1),
    secondDates, ARRAYFORMULA(DATE(YEAR(resDate), MONTH(resDate) + SEQUENCE(monthCount), 2)),
    "&amp;"validDates, FILTER(secondDates, (secondDates &gt; resDate + 2) * (secondDates &lt;= tourDate - 3)),
    IF(ISERROR(validDates), 0, COUNTA(validDates))
  )
)
"),"")</f>
        <v/>
      </c>
      <c r="S914" s="44" t="str">
        <f t="shared" si="8"/>
        <v/>
      </c>
      <c r="T914" s="45" t="str">
        <f t="array" ref="T914">IF(ISBLANK(BO914),IFERROR(
  INDEX(
    INDEX('{INDEX} Payment Terms'!$A:$G, , MATCH(T$3, '{INDEX} Payment Terms'!$4:$4, 0)),
    MATCH(Q914, INDEX('{INDEX} Payment Terms'!$A:$G,0, MATCH("Payment Condition", '{INDEX} Payment Terms'!$4:$4, 0)), 0)
  ),
""),"Cancelled")
</f>
        <v/>
      </c>
      <c r="U914" s="46" t="b">
        <v>0</v>
      </c>
      <c r="V914" s="47" t="str">
        <f>IFERROR(__xludf.DUMMYFUNCTION("IF(OR(L914=""Duo Booking"", L914=""Group Booking""),
IF(U914=FALSE,"""",
    LET(
      bookingType, L914,
      tour, M914,
      mainFirst, H914,
      mainLast, I914,
      mainEmail, G914,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$L$4:L914, bookingType,
          $M$4:M914, tour,
          $H$4:H914, mainFirst,
          $I$4:I914, mainLast,
          $G$4:G914, mainEmail
        ),
        ""000""
      ),
  "&amp;"    baseID &amp; ""-"" &amp; memberNumber
    )
  ),
  """"
)
"),"")</f>
        <v/>
      </c>
      <c r="W914" s="48"/>
      <c r="X914" s="85" t="b">
        <v>0</v>
      </c>
      <c r="Y914" s="85" t="b">
        <v>0</v>
      </c>
      <c r="Z914" s="85" t="b">
        <v>0</v>
      </c>
      <c r="AA914" s="50"/>
      <c r="AB914" s="51"/>
      <c r="AC914" s="85" t="b">
        <v>0</v>
      </c>
      <c r="AD914" s="92"/>
      <c r="AE914" s="88"/>
      <c r="AF914" s="36" t="str">
        <f t="array" ref="AF914">IF(M914="","",INDEX(
      '{INDEX} Tour Packages'!$A:$ZP,
      MATCH($M914, '{INDEX} Tour Packages'!$A:$A, 0),
      MATCH(AF$3, '{INDEX} Tour Packages'!$4:$4, 0)
    ))</f>
        <v/>
      </c>
      <c r="AG914" s="36" t="str">
        <f t="array" ref="AG914">IF(M914="","",INDEX(
      '{INDEX} Tour Packages'!$A:$ZP,
      MATCH($M914, '{INDEX} Tour Packages'!$A:$A, 0),
      MATCH(AG$3, '{INDEX} Tour Packages'!$4:$4, 0)
    ))</f>
        <v/>
      </c>
      <c r="AH914" s="36" t="str">
        <f t="array" ref="AH914">IF(M914="","",INDEX(
      '{INDEX} Tour Packages'!$A:$ZP,
      MATCH($M914, '{INDEX} Tour Packages'!$A:$A, 0),
      MATCH(AH$3, '{INDEX} Tour Packages'!$4:$4, 0)
    ))</f>
        <v/>
      </c>
      <c r="AI914" s="54" t="str">
        <f t="shared" si="9"/>
        <v/>
      </c>
      <c r="AJ914" s="42"/>
      <c r="AK914" s="55"/>
      <c r="AL914" s="46" t="b">
        <v>0</v>
      </c>
      <c r="AM914" s="56"/>
      <c r="AN914" s="57" t="str">
        <f t="shared" si="10"/>
        <v/>
      </c>
      <c r="AO914" s="58" t="str">
        <f t="shared" si="11"/>
        <v/>
      </c>
      <c r="AP914" s="59"/>
      <c r="AQ914" s="60"/>
      <c r="AR914" s="61"/>
      <c r="AS914" s="61"/>
      <c r="AT914" s="61" t="str">
        <f>IFERROR(__xludf.DUMMYFUNCTION("IF( 
  OR($AJ914=""Full Payment"", ISBLANK($K914)),
  """",
  IF(
    OR(
      Q914=""Standard Booking, P1"",
      Q914=""Standard Booking, P2"",
      Q914=""Standard Booking, P3"",
      Q914=""Standard Booking, P4""
    ),
    LET(
      resDate,   $"&amp;"K914,
      tourDate,  $N914,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4" s="62" t="str">
        <f t="shared" si="12"/>
        <v/>
      </c>
      <c r="AV914" s="63"/>
      <c r="AW914" s="64"/>
      <c r="AX914" s="64"/>
      <c r="AY914" s="64"/>
      <c r="AZ914" s="64" t="str">
        <f>IFERROR(__xludf.DUMMYFUNCTION("IF(
  OR($AJ914=""Full Payment"",$AJ914=""P1"", ISBLANK($K914)),
  """",
  IF(
    OR(
      $Q914=""Standard Booking, P2"",
      $Q914=""Standard Booking, P3"",
      $Q914=""Standard Booking, P4""
    ),
    LET(
      resDate,   $K914,
      tourDate,"&amp;"  $N914,
      monthCount, DATEDIF(resDate, tourDate, ""M"") + 1,
      secondDates, ARRAYFORMULA(
        DATE(
          YEAR(resDate),
          MONTH(resDate) + SEQUENCE(monthCount),
          2
        )
      ),
      validDates, FILTER(
        sec"&amp;"ondDates,
        (secondDates &gt; resDate + 2) *
        (secondDates &lt;= tourDate - 3)
      ),
      IF(
        OR($AJ914=""P2"", $AJ914=""P3"", $AJ914=""P4""),
        IF(
          COUNTA(validDates) &lt; 2,
          """",
          TEXT(INDEX(validDates"&amp;", 2), ""mmm d, yyyy"")
        ),
        IF(
          COUNTA(validDates) &lt; 2,
          """",
          TEXTJOIN("", "", TRUE,
            TEXT(INDEX(validDates, 1), ""mmm d, yyyy""),
            TEXT(INDEX(validDates, 2), ""mmm d, yyyy"")
          )
 "&amp;"       )
      )
    ),
    """"
  )
)
"),"")</f>
        <v/>
      </c>
      <c r="BA914" s="65" t="str">
        <f t="shared" si="13"/>
        <v/>
      </c>
      <c r="BB914" s="63"/>
      <c r="BC914" s="64"/>
      <c r="BD914" s="64"/>
      <c r="BE914" s="64"/>
      <c r="BF914" s="64" t="str">
        <f>IFERROR(__xludf.DUMMYFUNCTION("IF(
  OR($AJ914=""Full Payment"",$AJ914=""P1"", $AJ914=""P2""),
  """",
  IF(
    AND(
      NOT(ISBLANK($K914)),
      OR(
        Q914=""Standard Booking, P3"",
        Q914=""Standard Booking, P4""
      )
    ),
    LET(
      resDate,   $K914,
      "&amp;"tourDate,  $N914,
      monthCount, DATEDIF(resDate, tourDate, ""M"") + 1,
      secondDates, ARRAYFORMULA(
        DATE(
          YEAR(resDate),
          MONTH(resDate) + SEQUENCE(monthCount),
          2
        )
      ),
      validDates, FILTER(
  "&amp;"      secondDates,
        (secondDates &gt; resDate + 2) *
        (secondDates &lt;= tourDate - 3)
      ),
      IF(
        $AJ914=""P4"",
        IF(
          COUNTA(validDates) &lt; 3,
          """",
          TEXT(INDEX(validDates, 3), ""mmm d, yyyy"")
  "&amp;"      ),
        IF(
          $AJ914=""P3"",
          IF(
            COUNTA(validDates) &lt; 3,
            """",
            TEXT(INDEX(validDates, 3), ""mmm d, yyyy"")
          ),
          IF(
            COUNTA(validDates) &lt; 3,
            """",
    "&amp;"        TEXTJOIN("", "", TRUE,
              TEXT(INDEX(validDates, 1), ""mmm d, yyyy""),
              TEXT(INDEX(validDates, 2), ""mmm d, yyyy""),
              TEXT(INDEX(validDates, 3), ""mmm d, yyyy"")
            )
          )
        )
      )
    "&amp;"),
    """"
  )
)
"),"")</f>
        <v/>
      </c>
      <c r="BG914" s="65" t="str">
        <f t="shared" si="14"/>
        <v/>
      </c>
      <c r="BH914" s="63"/>
      <c r="BI914" s="64"/>
      <c r="BJ914" s="64"/>
      <c r="BK914" s="64"/>
      <c r="BL914" s="64" t="str">
        <f>IFERROR(__xludf.DUMMYFUNCTION("IF(
  OR($AJ914=""Full Payment"",$AJ914=""P1"",$AJ914=""P2"",$AJ914=""P3""),
  """",
  IF(
    AND(
      NOT(ISBLANK($K914)),
      $Q914=""Standard Booking, P4""
    ),
    LET(
      resDate,   $K914,
      tourDate,  $N914,
      monthCount, DATEDIF(r"&amp;"esDate, tourDate, ""M"") + 1,
      secondDates, ARRAYFORMULA(
        DATE(
          YEAR(resDate),
          MONTH(resDate) + SEQUENCE(monthCount),
          2
        )
      ),
      validDates, FILTER(
        secondDates,
        (secondDates &gt; res"&amp;"Date + 2) *
        (secondDates &lt;= tourDate - 3)
      ),
      IF(
        $AJ914=""P4"",
        IF(
          COUNTA(validDates) &lt; 4,
          """",
          TEXT(
            INDEX(validDates, 4),
            ""mmm d, yyyy""
          )
        ),
"&amp;"        IF(
          COUNTA(validDates) &lt; 4,
          """",
          TEXTJOIN(
            "", "", TRUE,
            TEXT(INDEX(validDates, 1), ""mmm d, yyyy""),
            TEXT(INDEX(validDates, 2), ""mmm d, yyyy""),
            TEXT(INDEX(validDates"&amp;", 3), ""mmm d, yyyy""),
            TEXT(INDEX(validDates, 4), ""mmm d, yyyy"")
          )
        )
      )
    ),
    """"
  )
)
"),"")</f>
        <v/>
      </c>
      <c r="BM914" s="65" t="str">
        <f t="shared" si="15"/>
        <v/>
      </c>
      <c r="BN914" s="66"/>
      <c r="BO914" s="67"/>
      <c r="BP914" s="49" t="b">
        <v>0</v>
      </c>
      <c r="BQ914" s="49" t="b">
        <v>0</v>
      </c>
      <c r="BR914" s="68"/>
      <c r="BS914" s="69"/>
      <c r="BT914" s="70" t="b">
        <v>0</v>
      </c>
      <c r="BU914" s="71"/>
      <c r="BV914" s="72"/>
      <c r="BW914" s="86" t="b">
        <v>0</v>
      </c>
      <c r="BX914" s="87"/>
    </row>
    <row r="915">
      <c r="A915" s="35" t="str">
        <f t="shared" si="1"/>
        <v/>
      </c>
      <c r="B915" s="36" t="str">
        <f t="shared" si="2"/>
        <v/>
      </c>
      <c r="C915" s="36" t="str">
        <f t="array" ref="C915">IF(
  M915="",
  "",
  IFERROR(
    INDEX(
      '{INDEX} Tour Packages'!$A:$ZZ,
      MATCH(
        M915,
        INDEX(
          '{INDEX} Tour Packages'!$A:$ZZ,
          ,
          MATCH("Tour Package Name", '{INDEX} Tour Packages'!$4:$4, 0)
        ),
        0
      ),
      MATCH("Tour Code", '{INDEX} Tour Packages'!$4:$4, 0)
    ),
    "XXX"
  )
)
</f>
        <v/>
      </c>
      <c r="D915" s="36" t="str">
        <f t="shared" si="3"/>
        <v/>
      </c>
      <c r="E915" s="36" t="str">
        <f t="shared" si="4"/>
        <v/>
      </c>
      <c r="F915" s="37" t="str">
        <f t="shared" si="5"/>
        <v/>
      </c>
      <c r="G915" s="89"/>
      <c r="H915" s="89"/>
      <c r="I915" s="90"/>
      <c r="J915" s="40" t="str">
        <f t="shared" si="16"/>
        <v> </v>
      </c>
      <c r="K915" s="91"/>
      <c r="L915" s="55"/>
      <c r="M915" s="55"/>
      <c r="N915" s="91"/>
      <c r="O915" s="43" t="str">
        <f>IFERROR(__xludf.DUMMYFUNCTION("IF(N915="""","""",IFERROR(
  N915 + VALUE(REGEXEXTRACT(P915, ""(\d+)\s+Days"")),
  """"
)
)"),"")</f>
        <v/>
      </c>
      <c r="P915" s="43" t="str">
        <f t="array" ref="P915">IFERROR(
  INDEX(
    INDEX('{INDEX} Tour Packages'!$A:$ZZ, , MATCH(P$3, '{INDEX} Tour Packages'!$4:$4, 0)),
    MATCH(M915, INDEX('{INDEX} Tour Packages'!$A:$ZZ,0, MATCH("Tour Package Name", '{INDEX} Tour Packages'!$4:$4, 0)), 0)
  ),
"")
</f>
        <v/>
      </c>
      <c r="Q915" s="44" t="str">
        <f t="shared" si="7"/>
        <v/>
      </c>
      <c r="R915" s="44" t="str">
        <f>IFERROR(__xludf.DUMMYFUNCTION("IF(OR(ISBLANK(K915), ISBLANK(N915)), """", 
  LET(
    resDate, K915,
    tourDate, N915,
    monthCount, MAX(0, DATEDIF(resDate, tourDate - 3, ""M"") + 1),
    secondDates, ARRAYFORMULA(DATE(YEAR(resDate), MONTH(resDate) + SEQUENCE(monthCount), 2)),
    "&amp;"validDates, FILTER(secondDates, (secondDates &gt; resDate + 2) * (secondDates &lt;= tourDate - 3)),
    IF(ISERROR(validDates), 0, COUNTA(validDates))
  )
)
"),"")</f>
        <v/>
      </c>
      <c r="S915" s="44" t="str">
        <f t="shared" si="8"/>
        <v/>
      </c>
      <c r="T915" s="45" t="str">
        <f t="array" ref="T915">IF(ISBLANK(BO915),IFERROR(
  INDEX(
    INDEX('{INDEX} Payment Terms'!$A:$G, , MATCH(T$3, '{INDEX} Payment Terms'!$4:$4, 0)),
    MATCH(Q915, INDEX('{INDEX} Payment Terms'!$A:$G,0, MATCH("Payment Condition", '{INDEX} Payment Terms'!$4:$4, 0)), 0)
  ),
""),"Cancelled")
</f>
        <v/>
      </c>
      <c r="U915" s="46" t="b">
        <v>0</v>
      </c>
      <c r="V915" s="47" t="str">
        <f>IFERROR(__xludf.DUMMYFUNCTION("IF(OR(L915=""Duo Booking"", L915=""Group Booking""),
IF(U915=FALSE,"""",
    LET(
      bookingType, L915,
      tour, M915,
      mainFirst, H915,
      mainLast, I915,
      mainEmail, G915,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$L$4:L915, bookingType,
          $M$4:M915, tour,
          $H$4:H915, mainFirst,
          $I$4:I915, mainLast,
          $G$4:G915, mainEmail
        ),
        ""000""
      ),
  "&amp;"    baseID &amp; ""-"" &amp; memberNumber
    )
  ),
  """"
)
"),"")</f>
        <v/>
      </c>
      <c r="W915" s="48"/>
      <c r="X915" s="85" t="b">
        <v>0</v>
      </c>
      <c r="Y915" s="85" t="b">
        <v>0</v>
      </c>
      <c r="Z915" s="85" t="b">
        <v>0</v>
      </c>
      <c r="AA915" s="50"/>
      <c r="AB915" s="51"/>
      <c r="AC915" s="85" t="b">
        <v>0</v>
      </c>
      <c r="AD915" s="92"/>
      <c r="AE915" s="88"/>
      <c r="AF915" s="36" t="str">
        <f t="array" ref="AF915">IF(M915="","",INDEX(
      '{INDEX} Tour Packages'!$A:$ZP,
      MATCH($M915, '{INDEX} Tour Packages'!$A:$A, 0),
      MATCH(AF$3, '{INDEX} Tour Packages'!$4:$4, 0)
    ))</f>
        <v/>
      </c>
      <c r="AG915" s="36" t="str">
        <f t="array" ref="AG915">IF(M915="","",INDEX(
      '{INDEX} Tour Packages'!$A:$ZP,
      MATCH($M915, '{INDEX} Tour Packages'!$A:$A, 0),
      MATCH(AG$3, '{INDEX} Tour Packages'!$4:$4, 0)
    ))</f>
        <v/>
      </c>
      <c r="AH915" s="36" t="str">
        <f t="array" ref="AH915">IF(M915="","",INDEX(
      '{INDEX} Tour Packages'!$A:$ZP,
      MATCH($M915, '{INDEX} Tour Packages'!$A:$A, 0),
      MATCH(AH$3, '{INDEX} Tour Packages'!$4:$4, 0)
    ))</f>
        <v/>
      </c>
      <c r="AI915" s="54" t="str">
        <f t="shared" si="9"/>
        <v/>
      </c>
      <c r="AJ915" s="42"/>
      <c r="AK915" s="55"/>
      <c r="AL915" s="46" t="b">
        <v>0</v>
      </c>
      <c r="AM915" s="56"/>
      <c r="AN915" s="57" t="str">
        <f t="shared" si="10"/>
        <v/>
      </c>
      <c r="AO915" s="58" t="str">
        <f t="shared" si="11"/>
        <v/>
      </c>
      <c r="AP915" s="59"/>
      <c r="AQ915" s="60"/>
      <c r="AR915" s="61"/>
      <c r="AS915" s="61"/>
      <c r="AT915" s="61" t="str">
        <f>IFERROR(__xludf.DUMMYFUNCTION("IF( 
  OR($AJ915=""Full Payment"", ISBLANK($K915)),
  """",
  IF(
    OR(
      Q915=""Standard Booking, P1"",
      Q915=""Standard Booking, P2"",
      Q915=""Standard Booking, P3"",
      Q915=""Standard Booking, P4""
    ),
    LET(
      resDate,   $"&amp;"K915,
      tourDate,  $N915,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5" s="62" t="str">
        <f t="shared" si="12"/>
        <v/>
      </c>
      <c r="AV915" s="63"/>
      <c r="AW915" s="64"/>
      <c r="AX915" s="64"/>
      <c r="AY915" s="64"/>
      <c r="AZ915" s="64" t="str">
        <f>IFERROR(__xludf.DUMMYFUNCTION("IF(
  OR($AJ915=""Full Payment"",$AJ915=""P1"", ISBLANK($K915)),
  """",
  IF(
    OR(
      $Q915=""Standard Booking, P2"",
      $Q915=""Standard Booking, P3"",
      $Q915=""Standard Booking, P4""
    ),
    LET(
      resDate,   $K915,
      tourDate,"&amp;"  $N915,
      monthCount, DATEDIF(resDate, tourDate, ""M"") + 1,
      secondDates, ARRAYFORMULA(
        DATE(
          YEAR(resDate),
          MONTH(resDate) + SEQUENCE(monthCount),
          2
        )
      ),
      validDates, FILTER(
        sec"&amp;"ondDates,
        (secondDates &gt; resDate + 2) *
        (secondDates &lt;= tourDate - 3)
      ),
      IF(
        OR($AJ915=""P2"", $AJ915=""P3"", $AJ915=""P4""),
        IF(
          COUNTA(validDates) &lt; 2,
          """",
          TEXT(INDEX(validDates"&amp;", 2), ""mmm d, yyyy"")
        ),
        IF(
          COUNTA(validDates) &lt; 2,
          """",
          TEXTJOIN("", "", TRUE,
            TEXT(INDEX(validDates, 1), ""mmm d, yyyy""),
            TEXT(INDEX(validDates, 2), ""mmm d, yyyy"")
          )
 "&amp;"       )
      )
    ),
    """"
  )
)
"),"")</f>
        <v/>
      </c>
      <c r="BA915" s="65" t="str">
        <f t="shared" si="13"/>
        <v/>
      </c>
      <c r="BB915" s="63"/>
      <c r="BC915" s="64"/>
      <c r="BD915" s="64"/>
      <c r="BE915" s="64"/>
      <c r="BF915" s="64" t="str">
        <f>IFERROR(__xludf.DUMMYFUNCTION("IF(
  OR($AJ915=""Full Payment"",$AJ915=""P1"", $AJ915=""P2""),
  """",
  IF(
    AND(
      NOT(ISBLANK($K915)),
      OR(
        Q915=""Standard Booking, P3"",
        Q915=""Standard Booking, P4""
      )
    ),
    LET(
      resDate,   $K915,
      "&amp;"tourDate,  $N915,
      monthCount, DATEDIF(resDate, tourDate, ""M"") + 1,
      secondDates, ARRAYFORMULA(
        DATE(
          YEAR(resDate),
          MONTH(resDate) + SEQUENCE(monthCount),
          2
        )
      ),
      validDates, FILTER(
  "&amp;"      secondDates,
        (secondDates &gt; resDate + 2) *
        (secondDates &lt;= tourDate - 3)
      ),
      IF(
        $AJ915=""P4"",
        IF(
          COUNTA(validDates) &lt; 3,
          """",
          TEXT(INDEX(validDates, 3), ""mmm d, yyyy"")
  "&amp;"      ),
        IF(
          $AJ915=""P3"",
          IF(
            COUNTA(validDates) &lt; 3,
            """",
            TEXT(INDEX(validDates, 3), ""mmm d, yyyy"")
          ),
          IF(
            COUNTA(validDates) &lt; 3,
            """",
    "&amp;"        TEXTJOIN("", "", TRUE,
              TEXT(INDEX(validDates, 1), ""mmm d, yyyy""),
              TEXT(INDEX(validDates, 2), ""mmm d, yyyy""),
              TEXT(INDEX(validDates, 3), ""mmm d, yyyy"")
            )
          )
        )
      )
    "&amp;"),
    """"
  )
)
"),"")</f>
        <v/>
      </c>
      <c r="BG915" s="65" t="str">
        <f t="shared" si="14"/>
        <v/>
      </c>
      <c r="BH915" s="63"/>
      <c r="BI915" s="64"/>
      <c r="BJ915" s="64"/>
      <c r="BK915" s="64"/>
      <c r="BL915" s="64" t="str">
        <f>IFERROR(__xludf.DUMMYFUNCTION("IF(
  OR($AJ915=""Full Payment"",$AJ915=""P1"",$AJ915=""P2"",$AJ915=""P3""),
  """",
  IF(
    AND(
      NOT(ISBLANK($K915)),
      $Q915=""Standard Booking, P4""
    ),
    LET(
      resDate,   $K915,
      tourDate,  $N915,
      monthCount, DATEDIF(r"&amp;"esDate, tourDate, ""M"") + 1,
      secondDates, ARRAYFORMULA(
        DATE(
          YEAR(resDate),
          MONTH(resDate) + SEQUENCE(monthCount),
          2
        )
      ),
      validDates, FILTER(
        secondDates,
        (secondDates &gt; res"&amp;"Date + 2) *
        (secondDates &lt;= tourDate - 3)
      ),
      IF(
        $AJ915=""P4"",
        IF(
          COUNTA(validDates) &lt; 4,
          """",
          TEXT(
            INDEX(validDates, 4),
            ""mmm d, yyyy""
          )
        ),
"&amp;"        IF(
          COUNTA(validDates) &lt; 4,
          """",
          TEXTJOIN(
            "", "", TRUE,
            TEXT(INDEX(validDates, 1), ""mmm d, yyyy""),
            TEXT(INDEX(validDates, 2), ""mmm d, yyyy""),
            TEXT(INDEX(validDates"&amp;", 3), ""mmm d, yyyy""),
            TEXT(INDEX(validDates, 4), ""mmm d, yyyy"")
          )
        )
      )
    ),
    """"
  )
)
"),"")</f>
        <v/>
      </c>
      <c r="BM915" s="65" t="str">
        <f t="shared" si="15"/>
        <v/>
      </c>
      <c r="BN915" s="66"/>
      <c r="BO915" s="67"/>
      <c r="BP915" s="49" t="b">
        <v>0</v>
      </c>
      <c r="BQ915" s="49" t="b">
        <v>0</v>
      </c>
      <c r="BR915" s="68"/>
      <c r="BS915" s="69"/>
      <c r="BT915" s="70" t="b">
        <v>0</v>
      </c>
      <c r="BU915" s="71"/>
      <c r="BV915" s="72"/>
      <c r="BW915" s="86" t="b">
        <v>0</v>
      </c>
      <c r="BX915" s="87"/>
    </row>
    <row r="916">
      <c r="A916" s="35" t="str">
        <f t="shared" si="1"/>
        <v/>
      </c>
      <c r="B916" s="36" t="str">
        <f t="shared" si="2"/>
        <v/>
      </c>
      <c r="C916" s="36" t="str">
        <f t="array" ref="C916">IF(
  M916="",
  "",
  IFERROR(
    INDEX(
      '{INDEX} Tour Packages'!$A:$ZZ,
      MATCH(
        M916,
        INDEX(
          '{INDEX} Tour Packages'!$A:$ZZ,
          ,
          MATCH("Tour Package Name", '{INDEX} Tour Packages'!$4:$4, 0)
        ),
        0
      ),
      MATCH("Tour Code", '{INDEX} Tour Packages'!$4:$4, 0)
    ),
    "XXX"
  )
)
</f>
        <v/>
      </c>
      <c r="D916" s="36" t="str">
        <f t="shared" si="3"/>
        <v/>
      </c>
      <c r="E916" s="36" t="str">
        <f t="shared" si="4"/>
        <v/>
      </c>
      <c r="F916" s="37" t="str">
        <f t="shared" si="5"/>
        <v/>
      </c>
      <c r="G916" s="89"/>
      <c r="H916" s="89"/>
      <c r="I916" s="90"/>
      <c r="J916" s="40" t="str">
        <f t="shared" si="16"/>
        <v> </v>
      </c>
      <c r="K916" s="91"/>
      <c r="L916" s="55"/>
      <c r="M916" s="55"/>
      <c r="N916" s="91"/>
      <c r="O916" s="43" t="str">
        <f>IFERROR(__xludf.DUMMYFUNCTION("IF(N916="""","""",IFERROR(
  N916 + VALUE(REGEXEXTRACT(P916, ""(\d+)\s+Days"")),
  """"
)
)"),"")</f>
        <v/>
      </c>
      <c r="P916" s="43" t="str">
        <f t="array" ref="P916">IFERROR(
  INDEX(
    INDEX('{INDEX} Tour Packages'!$A:$ZZ, , MATCH(P$3, '{INDEX} Tour Packages'!$4:$4, 0)),
    MATCH(M916, INDEX('{INDEX} Tour Packages'!$A:$ZZ,0, MATCH("Tour Package Name", '{INDEX} Tour Packages'!$4:$4, 0)), 0)
  ),
"")
</f>
        <v/>
      </c>
      <c r="Q916" s="44" t="str">
        <f t="shared" si="7"/>
        <v/>
      </c>
      <c r="R916" s="44" t="str">
        <f>IFERROR(__xludf.DUMMYFUNCTION("IF(OR(ISBLANK(K916), ISBLANK(N916)), """", 
  LET(
    resDate, K916,
    tourDate, N916,
    monthCount, MAX(0, DATEDIF(resDate, tourDate - 3, ""M"") + 1),
    secondDates, ARRAYFORMULA(DATE(YEAR(resDate), MONTH(resDate) + SEQUENCE(monthCount), 2)),
    "&amp;"validDates, FILTER(secondDates, (secondDates &gt; resDate + 2) * (secondDates &lt;= tourDate - 3)),
    IF(ISERROR(validDates), 0, COUNTA(validDates))
  )
)
"),"")</f>
        <v/>
      </c>
      <c r="S916" s="44" t="str">
        <f t="shared" si="8"/>
        <v/>
      </c>
      <c r="T916" s="45" t="str">
        <f t="array" ref="T916">IF(ISBLANK(BO916),IFERROR(
  INDEX(
    INDEX('{INDEX} Payment Terms'!$A:$G, , MATCH(T$3, '{INDEX} Payment Terms'!$4:$4, 0)),
    MATCH(Q916, INDEX('{INDEX} Payment Terms'!$A:$G,0, MATCH("Payment Condition", '{INDEX} Payment Terms'!$4:$4, 0)), 0)
  ),
""),"Cancelled")
</f>
        <v/>
      </c>
      <c r="U916" s="46" t="b">
        <v>0</v>
      </c>
      <c r="V916" s="47" t="str">
        <f>IFERROR(__xludf.DUMMYFUNCTION("IF(OR(L916=""Duo Booking"", L916=""Group Booking""),
IF(U916=FALSE,"""",
    LET(
      bookingType, L916,
      tour, M916,
      mainFirst, H916,
      mainLast, I916,
      mainEmail, G916,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$L$4:L916, bookingType,
          $M$4:M916, tour,
          $H$4:H916, mainFirst,
          $I$4:I916, mainLast,
          $G$4:G916, mainEmail
        ),
        ""000""
      ),
  "&amp;"    baseID &amp; ""-"" &amp; memberNumber
    )
  ),
  """"
)
"),"")</f>
        <v/>
      </c>
      <c r="W916" s="48"/>
      <c r="X916" s="85" t="b">
        <v>0</v>
      </c>
      <c r="Y916" s="85" t="b">
        <v>0</v>
      </c>
      <c r="Z916" s="85" t="b">
        <v>0</v>
      </c>
      <c r="AA916" s="50"/>
      <c r="AB916" s="51"/>
      <c r="AC916" s="85" t="b">
        <v>0</v>
      </c>
      <c r="AD916" s="92"/>
      <c r="AE916" s="88"/>
      <c r="AF916" s="36" t="str">
        <f t="array" ref="AF916">IF(M916="","",INDEX(
      '{INDEX} Tour Packages'!$A:$ZP,
      MATCH($M916, '{INDEX} Tour Packages'!$A:$A, 0),
      MATCH(AF$3, '{INDEX} Tour Packages'!$4:$4, 0)
    ))</f>
        <v/>
      </c>
      <c r="AG916" s="36" t="str">
        <f t="array" ref="AG916">IF(M916="","",INDEX(
      '{INDEX} Tour Packages'!$A:$ZP,
      MATCH($M916, '{INDEX} Tour Packages'!$A:$A, 0),
      MATCH(AG$3, '{INDEX} Tour Packages'!$4:$4, 0)
    ))</f>
        <v/>
      </c>
      <c r="AH916" s="36" t="str">
        <f t="array" ref="AH916">IF(M916="","",INDEX(
      '{INDEX} Tour Packages'!$A:$ZP,
      MATCH($M916, '{INDEX} Tour Packages'!$A:$A, 0),
      MATCH(AH$3, '{INDEX} Tour Packages'!$4:$4, 0)
    ))</f>
        <v/>
      </c>
      <c r="AI916" s="54" t="str">
        <f t="shared" si="9"/>
        <v/>
      </c>
      <c r="AJ916" s="42"/>
      <c r="AK916" s="55"/>
      <c r="AL916" s="46" t="b">
        <v>0</v>
      </c>
      <c r="AM916" s="56"/>
      <c r="AN916" s="57" t="str">
        <f t="shared" si="10"/>
        <v/>
      </c>
      <c r="AO916" s="58" t="str">
        <f t="shared" si="11"/>
        <v/>
      </c>
      <c r="AP916" s="59"/>
      <c r="AQ916" s="60"/>
      <c r="AR916" s="61"/>
      <c r="AS916" s="61"/>
      <c r="AT916" s="61" t="str">
        <f>IFERROR(__xludf.DUMMYFUNCTION("IF( 
  OR($AJ916=""Full Payment"", ISBLANK($K916)),
  """",
  IF(
    OR(
      Q916=""Standard Booking, P1"",
      Q916=""Standard Booking, P2"",
      Q916=""Standard Booking, P3"",
      Q916=""Standard Booking, P4""
    ),
    LET(
      resDate,   $"&amp;"K916,
      tourDate,  $N916,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6" s="62" t="str">
        <f t="shared" si="12"/>
        <v/>
      </c>
      <c r="AV916" s="63"/>
      <c r="AW916" s="64"/>
      <c r="AX916" s="64"/>
      <c r="AY916" s="64"/>
      <c r="AZ916" s="64" t="str">
        <f>IFERROR(__xludf.DUMMYFUNCTION("IF(
  OR($AJ916=""Full Payment"",$AJ916=""P1"", ISBLANK($K916)),
  """",
  IF(
    OR(
      $Q916=""Standard Booking, P2"",
      $Q916=""Standard Booking, P3"",
      $Q916=""Standard Booking, P4""
    ),
    LET(
      resDate,   $K916,
      tourDate,"&amp;"  $N916,
      monthCount, DATEDIF(resDate, tourDate, ""M"") + 1,
      secondDates, ARRAYFORMULA(
        DATE(
          YEAR(resDate),
          MONTH(resDate) + SEQUENCE(monthCount),
          2
        )
      ),
      validDates, FILTER(
        sec"&amp;"ondDates,
        (secondDates &gt; resDate + 2) *
        (secondDates &lt;= tourDate - 3)
      ),
      IF(
        OR($AJ916=""P2"", $AJ916=""P3"", $AJ916=""P4""),
        IF(
          COUNTA(validDates) &lt; 2,
          """",
          TEXT(INDEX(validDates"&amp;", 2), ""mmm d, yyyy"")
        ),
        IF(
          COUNTA(validDates) &lt; 2,
          """",
          TEXTJOIN("", "", TRUE,
            TEXT(INDEX(validDates, 1), ""mmm d, yyyy""),
            TEXT(INDEX(validDates, 2), ""mmm d, yyyy"")
          )
 "&amp;"       )
      )
    ),
    """"
  )
)
"),"")</f>
        <v/>
      </c>
      <c r="BA916" s="65" t="str">
        <f t="shared" si="13"/>
        <v/>
      </c>
      <c r="BB916" s="63"/>
      <c r="BC916" s="64"/>
      <c r="BD916" s="64"/>
      <c r="BE916" s="64"/>
      <c r="BF916" s="64" t="str">
        <f>IFERROR(__xludf.DUMMYFUNCTION("IF(
  OR($AJ916=""Full Payment"",$AJ916=""P1"", $AJ916=""P2""),
  """",
  IF(
    AND(
      NOT(ISBLANK($K916)),
      OR(
        Q916=""Standard Booking, P3"",
        Q916=""Standard Booking, P4""
      )
    ),
    LET(
      resDate,   $K916,
      "&amp;"tourDate,  $N916,
      monthCount, DATEDIF(resDate, tourDate, ""M"") + 1,
      secondDates, ARRAYFORMULA(
        DATE(
          YEAR(resDate),
          MONTH(resDate) + SEQUENCE(monthCount),
          2
        )
      ),
      validDates, FILTER(
  "&amp;"      secondDates,
        (secondDates &gt; resDate + 2) *
        (secondDates &lt;= tourDate - 3)
      ),
      IF(
        $AJ916=""P4"",
        IF(
          COUNTA(validDates) &lt; 3,
          """",
          TEXT(INDEX(validDates, 3), ""mmm d, yyyy"")
  "&amp;"      ),
        IF(
          $AJ916=""P3"",
          IF(
            COUNTA(validDates) &lt; 3,
            """",
            TEXT(INDEX(validDates, 3), ""mmm d, yyyy"")
          ),
          IF(
            COUNTA(validDates) &lt; 3,
            """",
    "&amp;"        TEXTJOIN("", "", TRUE,
              TEXT(INDEX(validDates, 1), ""mmm d, yyyy""),
              TEXT(INDEX(validDates, 2), ""mmm d, yyyy""),
              TEXT(INDEX(validDates, 3), ""mmm d, yyyy"")
            )
          )
        )
      )
    "&amp;"),
    """"
  )
)
"),"")</f>
        <v/>
      </c>
      <c r="BG916" s="65" t="str">
        <f t="shared" si="14"/>
        <v/>
      </c>
      <c r="BH916" s="63"/>
      <c r="BI916" s="64"/>
      <c r="BJ916" s="64"/>
      <c r="BK916" s="64"/>
      <c r="BL916" s="64" t="str">
        <f>IFERROR(__xludf.DUMMYFUNCTION("IF(
  OR($AJ916=""Full Payment"",$AJ916=""P1"",$AJ916=""P2"",$AJ916=""P3""),
  """",
  IF(
    AND(
      NOT(ISBLANK($K916)),
      $Q916=""Standard Booking, P4""
    ),
    LET(
      resDate,   $K916,
      tourDate,  $N916,
      monthCount, DATEDIF(r"&amp;"esDate, tourDate, ""M"") + 1,
      secondDates, ARRAYFORMULA(
        DATE(
          YEAR(resDate),
          MONTH(resDate) + SEQUENCE(monthCount),
          2
        )
      ),
      validDates, FILTER(
        secondDates,
        (secondDates &gt; res"&amp;"Date + 2) *
        (secondDates &lt;= tourDate - 3)
      ),
      IF(
        $AJ916=""P4"",
        IF(
          COUNTA(validDates) &lt; 4,
          """",
          TEXT(
            INDEX(validDates, 4),
            ""mmm d, yyyy""
          )
        ),
"&amp;"        IF(
          COUNTA(validDates) &lt; 4,
          """",
          TEXTJOIN(
            "", "", TRUE,
            TEXT(INDEX(validDates, 1), ""mmm d, yyyy""),
            TEXT(INDEX(validDates, 2), ""mmm d, yyyy""),
            TEXT(INDEX(validDates"&amp;", 3), ""mmm d, yyyy""),
            TEXT(INDEX(validDates, 4), ""mmm d, yyyy"")
          )
        )
      )
    ),
    """"
  )
)
"),"")</f>
        <v/>
      </c>
      <c r="BM916" s="65" t="str">
        <f t="shared" si="15"/>
        <v/>
      </c>
      <c r="BN916" s="66"/>
      <c r="BO916" s="67"/>
      <c r="BP916" s="49" t="b">
        <v>0</v>
      </c>
      <c r="BQ916" s="49" t="b">
        <v>0</v>
      </c>
      <c r="BR916" s="68"/>
      <c r="BS916" s="69"/>
      <c r="BT916" s="70" t="b">
        <v>0</v>
      </c>
      <c r="BU916" s="71"/>
      <c r="BV916" s="72"/>
      <c r="BW916" s="86" t="b">
        <v>0</v>
      </c>
      <c r="BX916" s="87"/>
    </row>
    <row r="917">
      <c r="A917" s="35" t="str">
        <f t="shared" si="1"/>
        <v/>
      </c>
      <c r="B917" s="36" t="str">
        <f t="shared" si="2"/>
        <v/>
      </c>
      <c r="C917" s="36" t="str">
        <f t="array" ref="C917">IF(
  M917="",
  "",
  IFERROR(
    INDEX(
      '{INDEX} Tour Packages'!$A:$ZZ,
      MATCH(
        M917,
        INDEX(
          '{INDEX} Tour Packages'!$A:$ZZ,
          ,
          MATCH("Tour Package Name", '{INDEX} Tour Packages'!$4:$4, 0)
        ),
        0
      ),
      MATCH("Tour Code", '{INDEX} Tour Packages'!$4:$4, 0)
    ),
    "XXX"
  )
)
</f>
        <v/>
      </c>
      <c r="D917" s="36" t="str">
        <f t="shared" si="3"/>
        <v/>
      </c>
      <c r="E917" s="36" t="str">
        <f t="shared" si="4"/>
        <v/>
      </c>
      <c r="F917" s="37" t="str">
        <f t="shared" si="5"/>
        <v/>
      </c>
      <c r="G917" s="89"/>
      <c r="H917" s="89"/>
      <c r="I917" s="90"/>
      <c r="J917" s="40" t="str">
        <f t="shared" si="16"/>
        <v> </v>
      </c>
      <c r="K917" s="91"/>
      <c r="L917" s="55"/>
      <c r="M917" s="55"/>
      <c r="N917" s="91"/>
      <c r="O917" s="43" t="str">
        <f>IFERROR(__xludf.DUMMYFUNCTION("IF(N917="""","""",IFERROR(
  N917 + VALUE(REGEXEXTRACT(P917, ""(\d+)\s+Days"")),
  """"
)
)"),"")</f>
        <v/>
      </c>
      <c r="P917" s="43" t="str">
        <f t="array" ref="P917">IFERROR(
  INDEX(
    INDEX('{INDEX} Tour Packages'!$A:$ZZ, , MATCH(P$3, '{INDEX} Tour Packages'!$4:$4, 0)),
    MATCH(M917, INDEX('{INDEX} Tour Packages'!$A:$ZZ,0, MATCH("Tour Package Name", '{INDEX} Tour Packages'!$4:$4, 0)), 0)
  ),
"")
</f>
        <v/>
      </c>
      <c r="Q917" s="44" t="str">
        <f t="shared" si="7"/>
        <v/>
      </c>
      <c r="R917" s="44" t="str">
        <f>IFERROR(__xludf.DUMMYFUNCTION("IF(OR(ISBLANK(K917), ISBLANK(N917)), """", 
  LET(
    resDate, K917,
    tourDate, N917,
    monthCount, MAX(0, DATEDIF(resDate, tourDate - 3, ""M"") + 1),
    secondDates, ARRAYFORMULA(DATE(YEAR(resDate), MONTH(resDate) + SEQUENCE(monthCount), 2)),
    "&amp;"validDates, FILTER(secondDates, (secondDates &gt; resDate + 2) * (secondDates &lt;= tourDate - 3)),
    IF(ISERROR(validDates), 0, COUNTA(validDates))
  )
)
"),"")</f>
        <v/>
      </c>
      <c r="S917" s="44" t="str">
        <f t="shared" si="8"/>
        <v/>
      </c>
      <c r="T917" s="45" t="str">
        <f t="array" ref="T917">IF(ISBLANK(BO917),IFERROR(
  INDEX(
    INDEX('{INDEX} Payment Terms'!$A:$G, , MATCH(T$3, '{INDEX} Payment Terms'!$4:$4, 0)),
    MATCH(Q917, INDEX('{INDEX} Payment Terms'!$A:$G,0, MATCH("Payment Condition", '{INDEX} Payment Terms'!$4:$4, 0)), 0)
  ),
""),"Cancelled")
</f>
        <v/>
      </c>
      <c r="U917" s="46" t="b">
        <v>0</v>
      </c>
      <c r="V917" s="47" t="str">
        <f>IFERROR(__xludf.DUMMYFUNCTION("IF(OR(L917=""Duo Booking"", L917=""Group Booking""),
IF(U917=FALSE,"""",
    LET(
      bookingType, L917,
      tour, M917,
      mainFirst, H917,
      mainLast, I917,
      mainEmail, G917,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$L$4:L917, bookingType,
          $M$4:M917, tour,
          $H$4:H917, mainFirst,
          $I$4:I917, mainLast,
          $G$4:G917, mainEmail
        ),
        ""000""
      ),
  "&amp;"    baseID &amp; ""-"" &amp; memberNumber
    )
  ),
  """"
)
"),"")</f>
        <v/>
      </c>
      <c r="W917" s="48"/>
      <c r="X917" s="85" t="b">
        <v>0</v>
      </c>
      <c r="Y917" s="85" t="b">
        <v>0</v>
      </c>
      <c r="Z917" s="85" t="b">
        <v>0</v>
      </c>
      <c r="AA917" s="50"/>
      <c r="AB917" s="51"/>
      <c r="AC917" s="85" t="b">
        <v>0</v>
      </c>
      <c r="AD917" s="92"/>
      <c r="AE917" s="88"/>
      <c r="AF917" s="36" t="str">
        <f t="array" ref="AF917">IF(M917="","",INDEX(
      '{INDEX} Tour Packages'!$A:$ZP,
      MATCH($M917, '{INDEX} Tour Packages'!$A:$A, 0),
      MATCH(AF$3, '{INDEX} Tour Packages'!$4:$4, 0)
    ))</f>
        <v/>
      </c>
      <c r="AG917" s="36" t="str">
        <f t="array" ref="AG917">IF(M917="","",INDEX(
      '{INDEX} Tour Packages'!$A:$ZP,
      MATCH($M917, '{INDEX} Tour Packages'!$A:$A, 0),
      MATCH(AG$3, '{INDEX} Tour Packages'!$4:$4, 0)
    ))</f>
        <v/>
      </c>
      <c r="AH917" s="36" t="str">
        <f t="array" ref="AH917">IF(M917="","",INDEX(
      '{INDEX} Tour Packages'!$A:$ZP,
      MATCH($M917, '{INDEX} Tour Packages'!$A:$A, 0),
      MATCH(AH$3, '{INDEX} Tour Packages'!$4:$4, 0)
    ))</f>
        <v/>
      </c>
      <c r="AI917" s="54" t="str">
        <f t="shared" si="9"/>
        <v/>
      </c>
      <c r="AJ917" s="42"/>
      <c r="AK917" s="55"/>
      <c r="AL917" s="46" t="b">
        <v>0</v>
      </c>
      <c r="AM917" s="56"/>
      <c r="AN917" s="57" t="str">
        <f t="shared" si="10"/>
        <v/>
      </c>
      <c r="AO917" s="58" t="str">
        <f t="shared" si="11"/>
        <v/>
      </c>
      <c r="AP917" s="59"/>
      <c r="AQ917" s="60"/>
      <c r="AR917" s="61"/>
      <c r="AS917" s="61"/>
      <c r="AT917" s="61" t="str">
        <f>IFERROR(__xludf.DUMMYFUNCTION("IF( 
  OR($AJ917=""Full Payment"", ISBLANK($K917)),
  """",
  IF(
    OR(
      Q917=""Standard Booking, P1"",
      Q917=""Standard Booking, P2"",
      Q917=""Standard Booking, P3"",
      Q917=""Standard Booking, P4""
    ),
    LET(
      resDate,   $"&amp;"K917,
      tourDate,  $N917,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7" s="62" t="str">
        <f t="shared" si="12"/>
        <v/>
      </c>
      <c r="AV917" s="63"/>
      <c r="AW917" s="64"/>
      <c r="AX917" s="64"/>
      <c r="AY917" s="64"/>
      <c r="AZ917" s="64" t="str">
        <f>IFERROR(__xludf.DUMMYFUNCTION("IF(
  OR($AJ917=""Full Payment"",$AJ917=""P1"", ISBLANK($K917)),
  """",
  IF(
    OR(
      $Q917=""Standard Booking, P2"",
      $Q917=""Standard Booking, P3"",
      $Q917=""Standard Booking, P4""
    ),
    LET(
      resDate,   $K917,
      tourDate,"&amp;"  $N917,
      monthCount, DATEDIF(resDate, tourDate, ""M"") + 1,
      secondDates, ARRAYFORMULA(
        DATE(
          YEAR(resDate),
          MONTH(resDate) + SEQUENCE(monthCount),
          2
        )
      ),
      validDates, FILTER(
        sec"&amp;"ondDates,
        (secondDates &gt; resDate + 2) *
        (secondDates &lt;= tourDate - 3)
      ),
      IF(
        OR($AJ917=""P2"", $AJ917=""P3"", $AJ917=""P4""),
        IF(
          COUNTA(validDates) &lt; 2,
          """",
          TEXT(INDEX(validDates"&amp;", 2), ""mmm d, yyyy"")
        ),
        IF(
          COUNTA(validDates) &lt; 2,
          """",
          TEXTJOIN("", "", TRUE,
            TEXT(INDEX(validDates, 1), ""mmm d, yyyy""),
            TEXT(INDEX(validDates, 2), ""mmm d, yyyy"")
          )
 "&amp;"       )
      )
    ),
    """"
  )
)
"),"")</f>
        <v/>
      </c>
      <c r="BA917" s="65" t="str">
        <f t="shared" si="13"/>
        <v/>
      </c>
      <c r="BB917" s="63"/>
      <c r="BC917" s="64"/>
      <c r="BD917" s="64"/>
      <c r="BE917" s="64"/>
      <c r="BF917" s="64" t="str">
        <f>IFERROR(__xludf.DUMMYFUNCTION("IF(
  OR($AJ917=""Full Payment"",$AJ917=""P1"", $AJ917=""P2""),
  """",
  IF(
    AND(
      NOT(ISBLANK($K917)),
      OR(
        Q917=""Standard Booking, P3"",
        Q917=""Standard Booking, P4""
      )
    ),
    LET(
      resDate,   $K917,
      "&amp;"tourDate,  $N917,
      monthCount, DATEDIF(resDate, tourDate, ""M"") + 1,
      secondDates, ARRAYFORMULA(
        DATE(
          YEAR(resDate),
          MONTH(resDate) + SEQUENCE(monthCount),
          2
        )
      ),
      validDates, FILTER(
  "&amp;"      secondDates,
        (secondDates &gt; resDate + 2) *
        (secondDates &lt;= tourDate - 3)
      ),
      IF(
        $AJ917=""P4"",
        IF(
          COUNTA(validDates) &lt; 3,
          """",
          TEXT(INDEX(validDates, 3), ""mmm d, yyyy"")
  "&amp;"      ),
        IF(
          $AJ917=""P3"",
          IF(
            COUNTA(validDates) &lt; 3,
            """",
            TEXT(INDEX(validDates, 3), ""mmm d, yyyy"")
          ),
          IF(
            COUNTA(validDates) &lt; 3,
            """",
    "&amp;"        TEXTJOIN("", "", TRUE,
              TEXT(INDEX(validDates, 1), ""mmm d, yyyy""),
              TEXT(INDEX(validDates, 2), ""mmm d, yyyy""),
              TEXT(INDEX(validDates, 3), ""mmm d, yyyy"")
            )
          )
        )
      )
    "&amp;"),
    """"
  )
)
"),"")</f>
        <v/>
      </c>
      <c r="BG917" s="65" t="str">
        <f t="shared" si="14"/>
        <v/>
      </c>
      <c r="BH917" s="63"/>
      <c r="BI917" s="64"/>
      <c r="BJ917" s="64"/>
      <c r="BK917" s="64"/>
      <c r="BL917" s="64" t="str">
        <f>IFERROR(__xludf.DUMMYFUNCTION("IF(
  OR($AJ917=""Full Payment"",$AJ917=""P1"",$AJ917=""P2"",$AJ917=""P3""),
  """",
  IF(
    AND(
      NOT(ISBLANK($K917)),
      $Q917=""Standard Booking, P4""
    ),
    LET(
      resDate,   $K917,
      tourDate,  $N917,
      monthCount, DATEDIF(r"&amp;"esDate, tourDate, ""M"") + 1,
      secondDates, ARRAYFORMULA(
        DATE(
          YEAR(resDate),
          MONTH(resDate) + SEQUENCE(monthCount),
          2
        )
      ),
      validDates, FILTER(
        secondDates,
        (secondDates &gt; res"&amp;"Date + 2) *
        (secondDates &lt;= tourDate - 3)
      ),
      IF(
        $AJ917=""P4"",
        IF(
          COUNTA(validDates) &lt; 4,
          """",
          TEXT(
            INDEX(validDates, 4),
            ""mmm d, yyyy""
          )
        ),
"&amp;"        IF(
          COUNTA(validDates) &lt; 4,
          """",
          TEXTJOIN(
            "", "", TRUE,
            TEXT(INDEX(validDates, 1), ""mmm d, yyyy""),
            TEXT(INDEX(validDates, 2), ""mmm d, yyyy""),
            TEXT(INDEX(validDates"&amp;", 3), ""mmm d, yyyy""),
            TEXT(INDEX(validDates, 4), ""mmm d, yyyy"")
          )
        )
      )
    ),
    """"
  )
)
"),"")</f>
        <v/>
      </c>
      <c r="BM917" s="65" t="str">
        <f t="shared" si="15"/>
        <v/>
      </c>
      <c r="BN917" s="66"/>
      <c r="BO917" s="67"/>
      <c r="BP917" s="49" t="b">
        <v>0</v>
      </c>
      <c r="BQ917" s="49" t="b">
        <v>0</v>
      </c>
      <c r="BR917" s="68"/>
      <c r="BS917" s="69"/>
      <c r="BT917" s="70" t="b">
        <v>0</v>
      </c>
      <c r="BU917" s="71"/>
      <c r="BV917" s="72"/>
      <c r="BW917" s="86" t="b">
        <v>0</v>
      </c>
      <c r="BX917" s="87"/>
    </row>
    <row r="918">
      <c r="A918" s="35" t="str">
        <f t="shared" si="1"/>
        <v/>
      </c>
      <c r="B918" s="36" t="str">
        <f t="shared" si="2"/>
        <v/>
      </c>
      <c r="C918" s="36" t="str">
        <f t="array" ref="C918">IF(
  M918="",
  "",
  IFERROR(
    INDEX(
      '{INDEX} Tour Packages'!$A:$ZZ,
      MATCH(
        M918,
        INDEX(
          '{INDEX} Tour Packages'!$A:$ZZ,
          ,
          MATCH("Tour Package Name", '{INDEX} Tour Packages'!$4:$4, 0)
        ),
        0
      ),
      MATCH("Tour Code", '{INDEX} Tour Packages'!$4:$4, 0)
    ),
    "XXX"
  )
)
</f>
        <v/>
      </c>
      <c r="D918" s="36" t="str">
        <f t="shared" si="3"/>
        <v/>
      </c>
      <c r="E918" s="36" t="str">
        <f t="shared" si="4"/>
        <v/>
      </c>
      <c r="F918" s="37" t="str">
        <f t="shared" si="5"/>
        <v/>
      </c>
      <c r="G918" s="89"/>
      <c r="H918" s="89"/>
      <c r="I918" s="90"/>
      <c r="J918" s="40" t="str">
        <f t="shared" si="16"/>
        <v> </v>
      </c>
      <c r="K918" s="91"/>
      <c r="L918" s="55"/>
      <c r="M918" s="55"/>
      <c r="N918" s="91"/>
      <c r="O918" s="43" t="str">
        <f>IFERROR(__xludf.DUMMYFUNCTION("IF(N918="""","""",IFERROR(
  N918 + VALUE(REGEXEXTRACT(P918, ""(\d+)\s+Days"")),
  """"
)
)"),"")</f>
        <v/>
      </c>
      <c r="P918" s="43" t="str">
        <f t="array" ref="P918">IFERROR(
  INDEX(
    INDEX('{INDEX} Tour Packages'!$A:$ZZ, , MATCH(P$3, '{INDEX} Tour Packages'!$4:$4, 0)),
    MATCH(M918, INDEX('{INDEX} Tour Packages'!$A:$ZZ,0, MATCH("Tour Package Name", '{INDEX} Tour Packages'!$4:$4, 0)), 0)
  ),
"")
</f>
        <v/>
      </c>
      <c r="Q918" s="44" t="str">
        <f t="shared" si="7"/>
        <v/>
      </c>
      <c r="R918" s="44" t="str">
        <f>IFERROR(__xludf.DUMMYFUNCTION("IF(OR(ISBLANK(K918), ISBLANK(N918)), """", 
  LET(
    resDate, K918,
    tourDate, N918,
    monthCount, MAX(0, DATEDIF(resDate, tourDate - 3, ""M"") + 1),
    secondDates, ARRAYFORMULA(DATE(YEAR(resDate), MONTH(resDate) + SEQUENCE(monthCount), 2)),
    "&amp;"validDates, FILTER(secondDates, (secondDates &gt; resDate + 2) * (secondDates &lt;= tourDate - 3)),
    IF(ISERROR(validDates), 0, COUNTA(validDates))
  )
)
"),"")</f>
        <v/>
      </c>
      <c r="S918" s="44" t="str">
        <f t="shared" si="8"/>
        <v/>
      </c>
      <c r="T918" s="45" t="str">
        <f t="array" ref="T918">IF(ISBLANK(BO918),IFERROR(
  INDEX(
    INDEX('{INDEX} Payment Terms'!$A:$G, , MATCH(T$3, '{INDEX} Payment Terms'!$4:$4, 0)),
    MATCH(Q918, INDEX('{INDEX} Payment Terms'!$A:$G,0, MATCH("Payment Condition", '{INDEX} Payment Terms'!$4:$4, 0)), 0)
  ),
""),"Cancelled")
</f>
        <v/>
      </c>
      <c r="U918" s="46" t="b">
        <v>0</v>
      </c>
      <c r="V918" s="47" t="str">
        <f>IFERROR(__xludf.DUMMYFUNCTION("IF(OR(L918=""Duo Booking"", L918=""Group Booking""),
IF(U918=FALSE,"""",
    LET(
      bookingType, L918,
      tour, M918,
      mainFirst, H918,
      mainLast, I918,
      mainEmail, G918,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$L$4:L918, bookingType,
          $M$4:M918, tour,
          $H$4:H918, mainFirst,
          $I$4:I918, mainLast,
          $G$4:G918, mainEmail
        ),
        ""000""
      ),
  "&amp;"    baseID &amp; ""-"" &amp; memberNumber
    )
  ),
  """"
)
"),"")</f>
        <v/>
      </c>
      <c r="W918" s="48"/>
      <c r="X918" s="85" t="b">
        <v>0</v>
      </c>
      <c r="Y918" s="85" t="b">
        <v>0</v>
      </c>
      <c r="Z918" s="85" t="b">
        <v>0</v>
      </c>
      <c r="AA918" s="50"/>
      <c r="AB918" s="51"/>
      <c r="AC918" s="85" t="b">
        <v>0</v>
      </c>
      <c r="AD918" s="92"/>
      <c r="AE918" s="88"/>
      <c r="AF918" s="36" t="str">
        <f t="array" ref="AF918">IF(M918="","",INDEX(
      '{INDEX} Tour Packages'!$A:$ZP,
      MATCH($M918, '{INDEX} Tour Packages'!$A:$A, 0),
      MATCH(AF$3, '{INDEX} Tour Packages'!$4:$4, 0)
    ))</f>
        <v/>
      </c>
      <c r="AG918" s="36" t="str">
        <f t="array" ref="AG918">IF(M918="","",INDEX(
      '{INDEX} Tour Packages'!$A:$ZP,
      MATCH($M918, '{INDEX} Tour Packages'!$A:$A, 0),
      MATCH(AG$3, '{INDEX} Tour Packages'!$4:$4, 0)
    ))</f>
        <v/>
      </c>
      <c r="AH918" s="36" t="str">
        <f t="array" ref="AH918">IF(M918="","",INDEX(
      '{INDEX} Tour Packages'!$A:$ZP,
      MATCH($M918, '{INDEX} Tour Packages'!$A:$A, 0),
      MATCH(AH$3, '{INDEX} Tour Packages'!$4:$4, 0)
    ))</f>
        <v/>
      </c>
      <c r="AI918" s="54" t="str">
        <f t="shared" si="9"/>
        <v/>
      </c>
      <c r="AJ918" s="42"/>
      <c r="AK918" s="55"/>
      <c r="AL918" s="46" t="b">
        <v>0</v>
      </c>
      <c r="AM918" s="56"/>
      <c r="AN918" s="57" t="str">
        <f t="shared" si="10"/>
        <v/>
      </c>
      <c r="AO918" s="58" t="str">
        <f t="shared" si="11"/>
        <v/>
      </c>
      <c r="AP918" s="59"/>
      <c r="AQ918" s="60"/>
      <c r="AR918" s="61"/>
      <c r="AS918" s="61"/>
      <c r="AT918" s="61" t="str">
        <f>IFERROR(__xludf.DUMMYFUNCTION("IF( 
  OR($AJ918=""Full Payment"", ISBLANK($K918)),
  """",
  IF(
    OR(
      Q918=""Standard Booking, P1"",
      Q918=""Standard Booking, P2"",
      Q918=""Standard Booking, P3"",
      Q918=""Standard Booking, P4""
    ),
    LET(
      resDate,   $"&amp;"K918,
      tourDate,  $N918,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8" s="62" t="str">
        <f t="shared" si="12"/>
        <v/>
      </c>
      <c r="AV918" s="63"/>
      <c r="AW918" s="64"/>
      <c r="AX918" s="64"/>
      <c r="AY918" s="64"/>
      <c r="AZ918" s="64" t="str">
        <f>IFERROR(__xludf.DUMMYFUNCTION("IF(
  OR($AJ918=""Full Payment"",$AJ918=""P1"", ISBLANK($K918)),
  """",
  IF(
    OR(
      $Q918=""Standard Booking, P2"",
      $Q918=""Standard Booking, P3"",
      $Q918=""Standard Booking, P4""
    ),
    LET(
      resDate,   $K918,
      tourDate,"&amp;"  $N918,
      monthCount, DATEDIF(resDate, tourDate, ""M"") + 1,
      secondDates, ARRAYFORMULA(
        DATE(
          YEAR(resDate),
          MONTH(resDate) + SEQUENCE(monthCount),
          2
        )
      ),
      validDates, FILTER(
        sec"&amp;"ondDates,
        (secondDates &gt; resDate + 2) *
        (secondDates &lt;= tourDate - 3)
      ),
      IF(
        OR($AJ918=""P2"", $AJ918=""P3"", $AJ918=""P4""),
        IF(
          COUNTA(validDates) &lt; 2,
          """",
          TEXT(INDEX(validDates"&amp;", 2), ""mmm d, yyyy"")
        ),
        IF(
          COUNTA(validDates) &lt; 2,
          """",
          TEXTJOIN("", "", TRUE,
            TEXT(INDEX(validDates, 1), ""mmm d, yyyy""),
            TEXT(INDEX(validDates, 2), ""mmm d, yyyy"")
          )
 "&amp;"       )
      )
    ),
    """"
  )
)
"),"")</f>
        <v/>
      </c>
      <c r="BA918" s="65" t="str">
        <f t="shared" si="13"/>
        <v/>
      </c>
      <c r="BB918" s="63"/>
      <c r="BC918" s="64"/>
      <c r="BD918" s="64"/>
      <c r="BE918" s="64"/>
      <c r="BF918" s="64" t="str">
        <f>IFERROR(__xludf.DUMMYFUNCTION("IF(
  OR($AJ918=""Full Payment"",$AJ918=""P1"", $AJ918=""P2""),
  """",
  IF(
    AND(
      NOT(ISBLANK($K918)),
      OR(
        Q918=""Standard Booking, P3"",
        Q918=""Standard Booking, P4""
      )
    ),
    LET(
      resDate,   $K918,
      "&amp;"tourDate,  $N918,
      monthCount, DATEDIF(resDate, tourDate, ""M"") + 1,
      secondDates, ARRAYFORMULA(
        DATE(
          YEAR(resDate),
          MONTH(resDate) + SEQUENCE(monthCount),
          2
        )
      ),
      validDates, FILTER(
  "&amp;"      secondDates,
        (secondDates &gt; resDate + 2) *
        (secondDates &lt;= tourDate - 3)
      ),
      IF(
        $AJ918=""P4"",
        IF(
          COUNTA(validDates) &lt; 3,
          """",
          TEXT(INDEX(validDates, 3), ""mmm d, yyyy"")
  "&amp;"      ),
        IF(
          $AJ918=""P3"",
          IF(
            COUNTA(validDates) &lt; 3,
            """",
            TEXT(INDEX(validDates, 3), ""mmm d, yyyy"")
          ),
          IF(
            COUNTA(validDates) &lt; 3,
            """",
    "&amp;"        TEXTJOIN("", "", TRUE,
              TEXT(INDEX(validDates, 1), ""mmm d, yyyy""),
              TEXT(INDEX(validDates, 2), ""mmm d, yyyy""),
              TEXT(INDEX(validDates, 3), ""mmm d, yyyy"")
            )
          )
        )
      )
    "&amp;"),
    """"
  )
)
"),"")</f>
        <v/>
      </c>
      <c r="BG918" s="65" t="str">
        <f t="shared" si="14"/>
        <v/>
      </c>
      <c r="BH918" s="63"/>
      <c r="BI918" s="64"/>
      <c r="BJ918" s="64"/>
      <c r="BK918" s="64"/>
      <c r="BL918" s="64" t="str">
        <f>IFERROR(__xludf.DUMMYFUNCTION("IF(
  OR($AJ918=""Full Payment"",$AJ918=""P1"",$AJ918=""P2"",$AJ918=""P3""),
  """",
  IF(
    AND(
      NOT(ISBLANK($K918)),
      $Q918=""Standard Booking, P4""
    ),
    LET(
      resDate,   $K918,
      tourDate,  $N918,
      monthCount, DATEDIF(r"&amp;"esDate, tourDate, ""M"") + 1,
      secondDates, ARRAYFORMULA(
        DATE(
          YEAR(resDate),
          MONTH(resDate) + SEQUENCE(monthCount),
          2
        )
      ),
      validDates, FILTER(
        secondDates,
        (secondDates &gt; res"&amp;"Date + 2) *
        (secondDates &lt;= tourDate - 3)
      ),
      IF(
        $AJ918=""P4"",
        IF(
          COUNTA(validDates) &lt; 4,
          """",
          TEXT(
            INDEX(validDates, 4),
            ""mmm d, yyyy""
          )
        ),
"&amp;"        IF(
          COUNTA(validDates) &lt; 4,
          """",
          TEXTJOIN(
            "", "", TRUE,
            TEXT(INDEX(validDates, 1), ""mmm d, yyyy""),
            TEXT(INDEX(validDates, 2), ""mmm d, yyyy""),
            TEXT(INDEX(validDates"&amp;", 3), ""mmm d, yyyy""),
            TEXT(INDEX(validDates, 4), ""mmm d, yyyy"")
          )
        )
      )
    ),
    """"
  )
)
"),"")</f>
        <v/>
      </c>
      <c r="BM918" s="65" t="str">
        <f t="shared" si="15"/>
        <v/>
      </c>
      <c r="BN918" s="66"/>
      <c r="BO918" s="67"/>
      <c r="BP918" s="49" t="b">
        <v>0</v>
      </c>
      <c r="BQ918" s="49" t="b">
        <v>0</v>
      </c>
      <c r="BR918" s="68"/>
      <c r="BS918" s="69"/>
      <c r="BT918" s="70" t="b">
        <v>0</v>
      </c>
      <c r="BU918" s="71"/>
      <c r="BV918" s="72"/>
      <c r="BW918" s="86" t="b">
        <v>0</v>
      </c>
      <c r="BX918" s="87"/>
    </row>
    <row r="919">
      <c r="A919" s="35" t="str">
        <f t="shared" si="1"/>
        <v/>
      </c>
      <c r="B919" s="36" t="str">
        <f t="shared" si="2"/>
        <v/>
      </c>
      <c r="C919" s="36" t="str">
        <f t="array" ref="C919">IF(
  M919="",
  "",
  IFERROR(
    INDEX(
      '{INDEX} Tour Packages'!$A:$ZZ,
      MATCH(
        M919,
        INDEX(
          '{INDEX} Tour Packages'!$A:$ZZ,
          ,
          MATCH("Tour Package Name", '{INDEX} Tour Packages'!$4:$4, 0)
        ),
        0
      ),
      MATCH("Tour Code", '{INDEX} Tour Packages'!$4:$4, 0)
    ),
    "XXX"
  )
)
</f>
        <v/>
      </c>
      <c r="D919" s="36" t="str">
        <f t="shared" si="3"/>
        <v/>
      </c>
      <c r="E919" s="36" t="str">
        <f t="shared" si="4"/>
        <v/>
      </c>
      <c r="F919" s="37" t="str">
        <f t="shared" si="5"/>
        <v/>
      </c>
      <c r="G919" s="89"/>
      <c r="H919" s="89"/>
      <c r="I919" s="90"/>
      <c r="J919" s="40" t="str">
        <f t="shared" si="16"/>
        <v> </v>
      </c>
      <c r="K919" s="91"/>
      <c r="L919" s="55"/>
      <c r="M919" s="55"/>
      <c r="N919" s="91"/>
      <c r="O919" s="43" t="str">
        <f>IFERROR(__xludf.DUMMYFUNCTION("IF(N919="""","""",IFERROR(
  N919 + VALUE(REGEXEXTRACT(P919, ""(\d+)\s+Days"")),
  """"
)
)"),"")</f>
        <v/>
      </c>
      <c r="P919" s="43" t="str">
        <f t="array" ref="P919">IFERROR(
  INDEX(
    INDEX('{INDEX} Tour Packages'!$A:$ZZ, , MATCH(P$3, '{INDEX} Tour Packages'!$4:$4, 0)),
    MATCH(M919, INDEX('{INDEX} Tour Packages'!$A:$ZZ,0, MATCH("Tour Package Name", '{INDEX} Tour Packages'!$4:$4, 0)), 0)
  ),
"")
</f>
        <v/>
      </c>
      <c r="Q919" s="44" t="str">
        <f t="shared" si="7"/>
        <v/>
      </c>
      <c r="R919" s="44" t="str">
        <f>IFERROR(__xludf.DUMMYFUNCTION("IF(OR(ISBLANK(K919), ISBLANK(N919)), """", 
  LET(
    resDate, K919,
    tourDate, N919,
    monthCount, MAX(0, DATEDIF(resDate, tourDate - 3, ""M"") + 1),
    secondDates, ARRAYFORMULA(DATE(YEAR(resDate), MONTH(resDate) + SEQUENCE(monthCount), 2)),
    "&amp;"validDates, FILTER(secondDates, (secondDates &gt; resDate + 2) * (secondDates &lt;= tourDate - 3)),
    IF(ISERROR(validDates), 0, COUNTA(validDates))
  )
)
"),"")</f>
        <v/>
      </c>
      <c r="S919" s="44" t="str">
        <f t="shared" si="8"/>
        <v/>
      </c>
      <c r="T919" s="45" t="str">
        <f t="array" ref="T919">IF(ISBLANK(BO919),IFERROR(
  INDEX(
    INDEX('{INDEX} Payment Terms'!$A:$G, , MATCH(T$3, '{INDEX} Payment Terms'!$4:$4, 0)),
    MATCH(Q919, INDEX('{INDEX} Payment Terms'!$A:$G,0, MATCH("Payment Condition", '{INDEX} Payment Terms'!$4:$4, 0)), 0)
  ),
""),"Cancelled")
</f>
        <v/>
      </c>
      <c r="U919" s="46" t="b">
        <v>0</v>
      </c>
      <c r="V919" s="47" t="str">
        <f>IFERROR(__xludf.DUMMYFUNCTION("IF(OR(L919=""Duo Booking"", L919=""Group Booking""),
IF(U919=FALSE,"""",
    LET(
      bookingType, L919,
      tour, M919,
      mainFirst, H919,
      mainLast, I919,
      mainEmail, G919,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$L$4:L919, bookingType,
          $M$4:M919, tour,
          $H$4:H919, mainFirst,
          $I$4:I919, mainLast,
          $G$4:G919, mainEmail
        ),
        ""000""
      ),
  "&amp;"    baseID &amp; ""-"" &amp; memberNumber
    )
  ),
  """"
)
"),"")</f>
        <v/>
      </c>
      <c r="W919" s="48"/>
      <c r="X919" s="85" t="b">
        <v>0</v>
      </c>
      <c r="Y919" s="85" t="b">
        <v>0</v>
      </c>
      <c r="Z919" s="85" t="b">
        <v>0</v>
      </c>
      <c r="AA919" s="50"/>
      <c r="AB919" s="51"/>
      <c r="AC919" s="85" t="b">
        <v>0</v>
      </c>
      <c r="AD919" s="92"/>
      <c r="AE919" s="88"/>
      <c r="AF919" s="36" t="str">
        <f t="array" ref="AF919">IF(M919="","",INDEX(
      '{INDEX} Tour Packages'!$A:$ZP,
      MATCH($M919, '{INDEX} Tour Packages'!$A:$A, 0),
      MATCH(AF$3, '{INDEX} Tour Packages'!$4:$4, 0)
    ))</f>
        <v/>
      </c>
      <c r="AG919" s="36" t="str">
        <f t="array" ref="AG919">IF(M919="","",INDEX(
      '{INDEX} Tour Packages'!$A:$ZP,
      MATCH($M919, '{INDEX} Tour Packages'!$A:$A, 0),
      MATCH(AG$3, '{INDEX} Tour Packages'!$4:$4, 0)
    ))</f>
        <v/>
      </c>
      <c r="AH919" s="36" t="str">
        <f t="array" ref="AH919">IF(M919="","",INDEX(
      '{INDEX} Tour Packages'!$A:$ZP,
      MATCH($M919, '{INDEX} Tour Packages'!$A:$A, 0),
      MATCH(AH$3, '{INDEX} Tour Packages'!$4:$4, 0)
    ))</f>
        <v/>
      </c>
      <c r="AI919" s="54" t="str">
        <f t="shared" si="9"/>
        <v/>
      </c>
      <c r="AJ919" s="42"/>
      <c r="AK919" s="55"/>
      <c r="AL919" s="46" t="b">
        <v>0</v>
      </c>
      <c r="AM919" s="56"/>
      <c r="AN919" s="57" t="str">
        <f t="shared" si="10"/>
        <v/>
      </c>
      <c r="AO919" s="58" t="str">
        <f t="shared" si="11"/>
        <v/>
      </c>
      <c r="AP919" s="59"/>
      <c r="AQ919" s="60"/>
      <c r="AR919" s="61"/>
      <c r="AS919" s="61"/>
      <c r="AT919" s="61" t="str">
        <f>IFERROR(__xludf.DUMMYFUNCTION("IF( 
  OR($AJ919=""Full Payment"", ISBLANK($K919)),
  """",
  IF(
    OR(
      Q919=""Standard Booking, P1"",
      Q919=""Standard Booking, P2"",
      Q919=""Standard Booking, P3"",
      Q919=""Standard Booking, P4""
    ),
    LET(
      resDate,   $"&amp;"K919,
      tourDate,  $N919,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19" s="62" t="str">
        <f t="shared" si="12"/>
        <v/>
      </c>
      <c r="AV919" s="63"/>
      <c r="AW919" s="64"/>
      <c r="AX919" s="64"/>
      <c r="AY919" s="64"/>
      <c r="AZ919" s="64" t="str">
        <f>IFERROR(__xludf.DUMMYFUNCTION("IF(
  OR($AJ919=""Full Payment"",$AJ919=""P1"", ISBLANK($K919)),
  """",
  IF(
    OR(
      $Q919=""Standard Booking, P2"",
      $Q919=""Standard Booking, P3"",
      $Q919=""Standard Booking, P4""
    ),
    LET(
      resDate,   $K919,
      tourDate,"&amp;"  $N919,
      monthCount, DATEDIF(resDate, tourDate, ""M"") + 1,
      secondDates, ARRAYFORMULA(
        DATE(
          YEAR(resDate),
          MONTH(resDate) + SEQUENCE(monthCount),
          2
        )
      ),
      validDates, FILTER(
        sec"&amp;"ondDates,
        (secondDates &gt; resDate + 2) *
        (secondDates &lt;= tourDate - 3)
      ),
      IF(
        OR($AJ919=""P2"", $AJ919=""P3"", $AJ919=""P4""),
        IF(
          COUNTA(validDates) &lt; 2,
          """",
          TEXT(INDEX(validDates"&amp;", 2), ""mmm d, yyyy"")
        ),
        IF(
          COUNTA(validDates) &lt; 2,
          """",
          TEXTJOIN("", "", TRUE,
            TEXT(INDEX(validDates, 1), ""mmm d, yyyy""),
            TEXT(INDEX(validDates, 2), ""mmm d, yyyy"")
          )
 "&amp;"       )
      )
    ),
    """"
  )
)
"),"")</f>
        <v/>
      </c>
      <c r="BA919" s="65" t="str">
        <f t="shared" si="13"/>
        <v/>
      </c>
      <c r="BB919" s="63"/>
      <c r="BC919" s="64"/>
      <c r="BD919" s="64"/>
      <c r="BE919" s="64"/>
      <c r="BF919" s="64" t="str">
        <f>IFERROR(__xludf.DUMMYFUNCTION("IF(
  OR($AJ919=""Full Payment"",$AJ919=""P1"", $AJ919=""P2""),
  """",
  IF(
    AND(
      NOT(ISBLANK($K919)),
      OR(
        Q919=""Standard Booking, P3"",
        Q919=""Standard Booking, P4""
      )
    ),
    LET(
      resDate,   $K919,
      "&amp;"tourDate,  $N919,
      monthCount, DATEDIF(resDate, tourDate, ""M"") + 1,
      secondDates, ARRAYFORMULA(
        DATE(
          YEAR(resDate),
          MONTH(resDate) + SEQUENCE(monthCount),
          2
        )
      ),
      validDates, FILTER(
  "&amp;"      secondDates,
        (secondDates &gt; resDate + 2) *
        (secondDates &lt;= tourDate - 3)
      ),
      IF(
        $AJ919=""P4"",
        IF(
          COUNTA(validDates) &lt; 3,
          """",
          TEXT(INDEX(validDates, 3), ""mmm d, yyyy"")
  "&amp;"      ),
        IF(
          $AJ919=""P3"",
          IF(
            COUNTA(validDates) &lt; 3,
            """",
            TEXT(INDEX(validDates, 3), ""mmm d, yyyy"")
          ),
          IF(
            COUNTA(validDates) &lt; 3,
            """",
    "&amp;"        TEXTJOIN("", "", TRUE,
              TEXT(INDEX(validDates, 1), ""mmm d, yyyy""),
              TEXT(INDEX(validDates, 2), ""mmm d, yyyy""),
              TEXT(INDEX(validDates, 3), ""mmm d, yyyy"")
            )
          )
        )
      )
    "&amp;"),
    """"
  )
)
"),"")</f>
        <v/>
      </c>
      <c r="BG919" s="65" t="str">
        <f t="shared" si="14"/>
        <v/>
      </c>
      <c r="BH919" s="63"/>
      <c r="BI919" s="64"/>
      <c r="BJ919" s="64"/>
      <c r="BK919" s="64"/>
      <c r="BL919" s="64" t="str">
        <f>IFERROR(__xludf.DUMMYFUNCTION("IF(
  OR($AJ919=""Full Payment"",$AJ919=""P1"",$AJ919=""P2"",$AJ919=""P3""),
  """",
  IF(
    AND(
      NOT(ISBLANK($K919)),
      $Q919=""Standard Booking, P4""
    ),
    LET(
      resDate,   $K919,
      tourDate,  $N919,
      monthCount, DATEDIF(r"&amp;"esDate, tourDate, ""M"") + 1,
      secondDates, ARRAYFORMULA(
        DATE(
          YEAR(resDate),
          MONTH(resDate) + SEQUENCE(monthCount),
          2
        )
      ),
      validDates, FILTER(
        secondDates,
        (secondDates &gt; res"&amp;"Date + 2) *
        (secondDates &lt;= tourDate - 3)
      ),
      IF(
        $AJ919=""P4"",
        IF(
          COUNTA(validDates) &lt; 4,
          """",
          TEXT(
            INDEX(validDates, 4),
            ""mmm d, yyyy""
          )
        ),
"&amp;"        IF(
          COUNTA(validDates) &lt; 4,
          """",
          TEXTJOIN(
            "", "", TRUE,
            TEXT(INDEX(validDates, 1), ""mmm d, yyyy""),
            TEXT(INDEX(validDates, 2), ""mmm d, yyyy""),
            TEXT(INDEX(validDates"&amp;", 3), ""mmm d, yyyy""),
            TEXT(INDEX(validDates, 4), ""mmm d, yyyy"")
          )
        )
      )
    ),
    """"
  )
)
"),"")</f>
        <v/>
      </c>
      <c r="BM919" s="65" t="str">
        <f t="shared" si="15"/>
        <v/>
      </c>
      <c r="BN919" s="66"/>
      <c r="BO919" s="67"/>
      <c r="BP919" s="49" t="b">
        <v>0</v>
      </c>
      <c r="BQ919" s="49" t="b">
        <v>0</v>
      </c>
      <c r="BR919" s="68"/>
      <c r="BS919" s="69"/>
      <c r="BT919" s="70" t="b">
        <v>0</v>
      </c>
      <c r="BU919" s="71"/>
      <c r="BV919" s="72"/>
      <c r="BW919" s="86" t="b">
        <v>0</v>
      </c>
      <c r="BX919" s="87"/>
    </row>
    <row r="920">
      <c r="A920" s="35" t="str">
        <f t="shared" si="1"/>
        <v/>
      </c>
      <c r="B920" s="36" t="str">
        <f t="shared" si="2"/>
        <v/>
      </c>
      <c r="C920" s="36" t="str">
        <f t="array" ref="C920">IF(
  M920="",
  "",
  IFERROR(
    INDEX(
      '{INDEX} Tour Packages'!$A:$ZZ,
      MATCH(
        M920,
        INDEX(
          '{INDEX} Tour Packages'!$A:$ZZ,
          ,
          MATCH("Tour Package Name", '{INDEX} Tour Packages'!$4:$4, 0)
        ),
        0
      ),
      MATCH("Tour Code", '{INDEX} Tour Packages'!$4:$4, 0)
    ),
    "XXX"
  )
)
</f>
        <v/>
      </c>
      <c r="D920" s="36" t="str">
        <f t="shared" si="3"/>
        <v/>
      </c>
      <c r="E920" s="36" t="str">
        <f t="shared" si="4"/>
        <v/>
      </c>
      <c r="F920" s="37" t="str">
        <f t="shared" si="5"/>
        <v/>
      </c>
      <c r="G920" s="89"/>
      <c r="H920" s="89"/>
      <c r="I920" s="90"/>
      <c r="J920" s="40" t="str">
        <f t="shared" si="16"/>
        <v> </v>
      </c>
      <c r="K920" s="91"/>
      <c r="L920" s="55"/>
      <c r="M920" s="55"/>
      <c r="N920" s="91"/>
      <c r="O920" s="43" t="str">
        <f>IFERROR(__xludf.DUMMYFUNCTION("IF(N920="""","""",IFERROR(
  N920 + VALUE(REGEXEXTRACT(P920, ""(\d+)\s+Days"")),
  """"
)
)"),"")</f>
        <v/>
      </c>
      <c r="P920" s="43" t="str">
        <f t="array" ref="P920">IFERROR(
  INDEX(
    INDEX('{INDEX} Tour Packages'!$A:$ZZ, , MATCH(P$3, '{INDEX} Tour Packages'!$4:$4, 0)),
    MATCH(M920, INDEX('{INDEX} Tour Packages'!$A:$ZZ,0, MATCH("Tour Package Name", '{INDEX} Tour Packages'!$4:$4, 0)), 0)
  ),
"")
</f>
        <v/>
      </c>
      <c r="Q920" s="44" t="str">
        <f t="shared" si="7"/>
        <v/>
      </c>
      <c r="R920" s="44" t="str">
        <f>IFERROR(__xludf.DUMMYFUNCTION("IF(OR(ISBLANK(K920), ISBLANK(N920)), """", 
  LET(
    resDate, K920,
    tourDate, N920,
    monthCount, MAX(0, DATEDIF(resDate, tourDate - 3, ""M"") + 1),
    secondDates, ARRAYFORMULA(DATE(YEAR(resDate), MONTH(resDate) + SEQUENCE(monthCount), 2)),
    "&amp;"validDates, FILTER(secondDates, (secondDates &gt; resDate + 2) * (secondDates &lt;= tourDate - 3)),
    IF(ISERROR(validDates), 0, COUNTA(validDates))
  )
)
"),"")</f>
        <v/>
      </c>
      <c r="S920" s="44" t="str">
        <f t="shared" si="8"/>
        <v/>
      </c>
      <c r="T920" s="45" t="str">
        <f t="array" ref="T920">IF(ISBLANK(BO920),IFERROR(
  INDEX(
    INDEX('{INDEX} Payment Terms'!$A:$G, , MATCH(T$3, '{INDEX} Payment Terms'!$4:$4, 0)),
    MATCH(Q920, INDEX('{INDEX} Payment Terms'!$A:$G,0, MATCH("Payment Condition", '{INDEX} Payment Terms'!$4:$4, 0)), 0)
  ),
""),"Cancelled")
</f>
        <v/>
      </c>
      <c r="U920" s="46" t="b">
        <v>0</v>
      </c>
      <c r="V920" s="47" t="str">
        <f>IFERROR(__xludf.DUMMYFUNCTION("IF(OR(L920=""Duo Booking"", L920=""Group Booking""),
IF(U920=FALSE,"""",
    LET(
      bookingType, L920,
      tour, M920,
      mainFirst, H920,
      mainLast, I920,
      mainEmail, G920,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$L$4:L920, bookingType,
          $M$4:M920, tour,
          $H$4:H920, mainFirst,
          $I$4:I920, mainLast,
          $G$4:G920, mainEmail
        ),
        ""000""
      ),
  "&amp;"    baseID &amp; ""-"" &amp; memberNumber
    )
  ),
  """"
)
"),"")</f>
        <v/>
      </c>
      <c r="W920" s="48"/>
      <c r="X920" s="85" t="b">
        <v>0</v>
      </c>
      <c r="Y920" s="85" t="b">
        <v>0</v>
      </c>
      <c r="Z920" s="85" t="b">
        <v>0</v>
      </c>
      <c r="AA920" s="50"/>
      <c r="AB920" s="51"/>
      <c r="AC920" s="85" t="b">
        <v>0</v>
      </c>
      <c r="AD920" s="92"/>
      <c r="AE920" s="88"/>
      <c r="AF920" s="36" t="str">
        <f t="array" ref="AF920">IF(M920="","",INDEX(
      '{INDEX} Tour Packages'!$A:$ZP,
      MATCH($M920, '{INDEX} Tour Packages'!$A:$A, 0),
      MATCH(AF$3, '{INDEX} Tour Packages'!$4:$4, 0)
    ))</f>
        <v/>
      </c>
      <c r="AG920" s="36" t="str">
        <f t="array" ref="AG920">IF(M920="","",INDEX(
      '{INDEX} Tour Packages'!$A:$ZP,
      MATCH($M920, '{INDEX} Tour Packages'!$A:$A, 0),
      MATCH(AG$3, '{INDEX} Tour Packages'!$4:$4, 0)
    ))</f>
        <v/>
      </c>
      <c r="AH920" s="36" t="str">
        <f t="array" ref="AH920">IF(M920="","",INDEX(
      '{INDEX} Tour Packages'!$A:$ZP,
      MATCH($M920, '{INDEX} Tour Packages'!$A:$A, 0),
      MATCH(AH$3, '{INDEX} Tour Packages'!$4:$4, 0)
    ))</f>
        <v/>
      </c>
      <c r="AI920" s="54" t="str">
        <f t="shared" si="9"/>
        <v/>
      </c>
      <c r="AJ920" s="42"/>
      <c r="AK920" s="55"/>
      <c r="AL920" s="46" t="b">
        <v>0</v>
      </c>
      <c r="AM920" s="56"/>
      <c r="AN920" s="57" t="str">
        <f t="shared" si="10"/>
        <v/>
      </c>
      <c r="AO920" s="58" t="str">
        <f t="shared" si="11"/>
        <v/>
      </c>
      <c r="AP920" s="59"/>
      <c r="AQ920" s="60"/>
      <c r="AR920" s="61"/>
      <c r="AS920" s="61"/>
      <c r="AT920" s="61" t="str">
        <f>IFERROR(__xludf.DUMMYFUNCTION("IF( 
  OR($AJ920=""Full Payment"", ISBLANK($K920)),
  """",
  IF(
    OR(
      Q920=""Standard Booking, P1"",
      Q920=""Standard Booking, P2"",
      Q920=""Standard Booking, P3"",
      Q920=""Standard Booking, P4""
    ),
    LET(
      resDate,   $"&amp;"K920,
      tourDate,  $N920,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0" s="62" t="str">
        <f t="shared" si="12"/>
        <v/>
      </c>
      <c r="AV920" s="63"/>
      <c r="AW920" s="64"/>
      <c r="AX920" s="64"/>
      <c r="AY920" s="64"/>
      <c r="AZ920" s="64" t="str">
        <f>IFERROR(__xludf.DUMMYFUNCTION("IF(
  OR($AJ920=""Full Payment"",$AJ920=""P1"", ISBLANK($K920)),
  """",
  IF(
    OR(
      $Q920=""Standard Booking, P2"",
      $Q920=""Standard Booking, P3"",
      $Q920=""Standard Booking, P4""
    ),
    LET(
      resDate,   $K920,
      tourDate,"&amp;"  $N920,
      monthCount, DATEDIF(resDate, tourDate, ""M"") + 1,
      secondDates, ARRAYFORMULA(
        DATE(
          YEAR(resDate),
          MONTH(resDate) + SEQUENCE(monthCount),
          2
        )
      ),
      validDates, FILTER(
        sec"&amp;"ondDates,
        (secondDates &gt; resDate + 2) *
        (secondDates &lt;= tourDate - 3)
      ),
      IF(
        OR($AJ920=""P2"", $AJ920=""P3"", $AJ920=""P4""),
        IF(
          COUNTA(validDates) &lt; 2,
          """",
          TEXT(INDEX(validDates"&amp;", 2), ""mmm d, yyyy"")
        ),
        IF(
          COUNTA(validDates) &lt; 2,
          """",
          TEXTJOIN("", "", TRUE,
            TEXT(INDEX(validDates, 1), ""mmm d, yyyy""),
            TEXT(INDEX(validDates, 2), ""mmm d, yyyy"")
          )
 "&amp;"       )
      )
    ),
    """"
  )
)
"),"")</f>
        <v/>
      </c>
      <c r="BA920" s="65" t="str">
        <f t="shared" si="13"/>
        <v/>
      </c>
      <c r="BB920" s="63"/>
      <c r="BC920" s="64"/>
      <c r="BD920" s="64"/>
      <c r="BE920" s="64"/>
      <c r="BF920" s="64" t="str">
        <f>IFERROR(__xludf.DUMMYFUNCTION("IF(
  OR($AJ920=""Full Payment"",$AJ920=""P1"", $AJ920=""P2""),
  """",
  IF(
    AND(
      NOT(ISBLANK($K920)),
      OR(
        Q920=""Standard Booking, P3"",
        Q920=""Standard Booking, P4""
      )
    ),
    LET(
      resDate,   $K920,
      "&amp;"tourDate,  $N920,
      monthCount, DATEDIF(resDate, tourDate, ""M"") + 1,
      secondDates, ARRAYFORMULA(
        DATE(
          YEAR(resDate),
          MONTH(resDate) + SEQUENCE(monthCount),
          2
        )
      ),
      validDates, FILTER(
  "&amp;"      secondDates,
        (secondDates &gt; resDate + 2) *
        (secondDates &lt;= tourDate - 3)
      ),
      IF(
        $AJ920=""P4"",
        IF(
          COUNTA(validDates) &lt; 3,
          """",
          TEXT(INDEX(validDates, 3), ""mmm d, yyyy"")
  "&amp;"      ),
        IF(
          $AJ920=""P3"",
          IF(
            COUNTA(validDates) &lt; 3,
            """",
            TEXT(INDEX(validDates, 3), ""mmm d, yyyy"")
          ),
          IF(
            COUNTA(validDates) &lt; 3,
            """",
    "&amp;"        TEXTJOIN("", "", TRUE,
              TEXT(INDEX(validDates, 1), ""mmm d, yyyy""),
              TEXT(INDEX(validDates, 2), ""mmm d, yyyy""),
              TEXT(INDEX(validDates, 3), ""mmm d, yyyy"")
            )
          )
        )
      )
    "&amp;"),
    """"
  )
)
"),"")</f>
        <v/>
      </c>
      <c r="BG920" s="65" t="str">
        <f t="shared" si="14"/>
        <v/>
      </c>
      <c r="BH920" s="63"/>
      <c r="BI920" s="64"/>
      <c r="BJ920" s="64"/>
      <c r="BK920" s="64"/>
      <c r="BL920" s="64" t="str">
        <f>IFERROR(__xludf.DUMMYFUNCTION("IF(
  OR($AJ920=""Full Payment"",$AJ920=""P1"",$AJ920=""P2"",$AJ920=""P3""),
  """",
  IF(
    AND(
      NOT(ISBLANK($K920)),
      $Q920=""Standard Booking, P4""
    ),
    LET(
      resDate,   $K920,
      tourDate,  $N920,
      monthCount, DATEDIF(r"&amp;"esDate, tourDate, ""M"") + 1,
      secondDates, ARRAYFORMULA(
        DATE(
          YEAR(resDate),
          MONTH(resDate) + SEQUENCE(monthCount),
          2
        )
      ),
      validDates, FILTER(
        secondDates,
        (secondDates &gt; res"&amp;"Date + 2) *
        (secondDates &lt;= tourDate - 3)
      ),
      IF(
        $AJ920=""P4"",
        IF(
          COUNTA(validDates) &lt; 4,
          """",
          TEXT(
            INDEX(validDates, 4),
            ""mmm d, yyyy""
          )
        ),
"&amp;"        IF(
          COUNTA(validDates) &lt; 4,
          """",
          TEXTJOIN(
            "", "", TRUE,
            TEXT(INDEX(validDates, 1), ""mmm d, yyyy""),
            TEXT(INDEX(validDates, 2), ""mmm d, yyyy""),
            TEXT(INDEX(validDates"&amp;", 3), ""mmm d, yyyy""),
            TEXT(INDEX(validDates, 4), ""mmm d, yyyy"")
          )
        )
      )
    ),
    """"
  )
)
"),"")</f>
        <v/>
      </c>
      <c r="BM920" s="65" t="str">
        <f t="shared" si="15"/>
        <v/>
      </c>
      <c r="BN920" s="66"/>
      <c r="BO920" s="67"/>
      <c r="BP920" s="49" t="b">
        <v>0</v>
      </c>
      <c r="BQ920" s="49" t="b">
        <v>0</v>
      </c>
      <c r="BR920" s="68"/>
      <c r="BS920" s="69"/>
      <c r="BT920" s="70" t="b">
        <v>0</v>
      </c>
      <c r="BU920" s="71"/>
      <c r="BV920" s="72"/>
      <c r="BW920" s="86" t="b">
        <v>0</v>
      </c>
      <c r="BX920" s="87"/>
    </row>
    <row r="921">
      <c r="A921" s="35" t="str">
        <f t="shared" si="1"/>
        <v/>
      </c>
      <c r="B921" s="36" t="str">
        <f t="shared" si="2"/>
        <v/>
      </c>
      <c r="C921" s="36" t="str">
        <f t="array" ref="C921">IF(
  M921="",
  "",
  IFERROR(
    INDEX(
      '{INDEX} Tour Packages'!$A:$ZZ,
      MATCH(
        M921,
        INDEX(
          '{INDEX} Tour Packages'!$A:$ZZ,
          ,
          MATCH("Tour Package Name", '{INDEX} Tour Packages'!$4:$4, 0)
        ),
        0
      ),
      MATCH("Tour Code", '{INDEX} Tour Packages'!$4:$4, 0)
    ),
    "XXX"
  )
)
</f>
        <v/>
      </c>
      <c r="D921" s="36" t="str">
        <f t="shared" si="3"/>
        <v/>
      </c>
      <c r="E921" s="36" t="str">
        <f t="shared" si="4"/>
        <v/>
      </c>
      <c r="F921" s="37" t="str">
        <f t="shared" si="5"/>
        <v/>
      </c>
      <c r="G921" s="89"/>
      <c r="H921" s="89"/>
      <c r="I921" s="90"/>
      <c r="J921" s="40" t="str">
        <f t="shared" si="16"/>
        <v> </v>
      </c>
      <c r="K921" s="91"/>
      <c r="L921" s="55"/>
      <c r="M921" s="55"/>
      <c r="N921" s="91"/>
      <c r="O921" s="43" t="str">
        <f>IFERROR(__xludf.DUMMYFUNCTION("IF(N921="""","""",IFERROR(
  N921 + VALUE(REGEXEXTRACT(P921, ""(\d+)\s+Days"")),
  """"
)
)"),"")</f>
        <v/>
      </c>
      <c r="P921" s="43" t="str">
        <f t="array" ref="P921">IFERROR(
  INDEX(
    INDEX('{INDEX} Tour Packages'!$A:$ZZ, , MATCH(P$3, '{INDEX} Tour Packages'!$4:$4, 0)),
    MATCH(M921, INDEX('{INDEX} Tour Packages'!$A:$ZZ,0, MATCH("Tour Package Name", '{INDEX} Tour Packages'!$4:$4, 0)), 0)
  ),
"")
</f>
        <v/>
      </c>
      <c r="Q921" s="44" t="str">
        <f t="shared" si="7"/>
        <v/>
      </c>
      <c r="R921" s="44" t="str">
        <f>IFERROR(__xludf.DUMMYFUNCTION("IF(OR(ISBLANK(K921), ISBLANK(N921)), """", 
  LET(
    resDate, K921,
    tourDate, N921,
    monthCount, MAX(0, DATEDIF(resDate, tourDate - 3, ""M"") + 1),
    secondDates, ARRAYFORMULA(DATE(YEAR(resDate), MONTH(resDate) + SEQUENCE(monthCount), 2)),
    "&amp;"validDates, FILTER(secondDates, (secondDates &gt; resDate + 2) * (secondDates &lt;= tourDate - 3)),
    IF(ISERROR(validDates), 0, COUNTA(validDates))
  )
)
"),"")</f>
        <v/>
      </c>
      <c r="S921" s="44" t="str">
        <f t="shared" si="8"/>
        <v/>
      </c>
      <c r="T921" s="45" t="str">
        <f t="array" ref="T921">IF(ISBLANK(BO921),IFERROR(
  INDEX(
    INDEX('{INDEX} Payment Terms'!$A:$G, , MATCH(T$3, '{INDEX} Payment Terms'!$4:$4, 0)),
    MATCH(Q921, INDEX('{INDEX} Payment Terms'!$A:$G,0, MATCH("Payment Condition", '{INDEX} Payment Terms'!$4:$4, 0)), 0)
  ),
""),"Cancelled")
</f>
        <v/>
      </c>
      <c r="U921" s="46" t="b">
        <v>0</v>
      </c>
      <c r="V921" s="47" t="str">
        <f>IFERROR(__xludf.DUMMYFUNCTION("IF(OR(L921=""Duo Booking"", L921=""Group Booking""),
IF(U921=FALSE,"""",
    LET(
      bookingType, L921,
      tour, M921,
      mainFirst, H921,
      mainLast, I921,
      mainEmail, G921,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$L$4:L921, bookingType,
          $M$4:M921, tour,
          $H$4:H921, mainFirst,
          $I$4:I921, mainLast,
          $G$4:G921, mainEmail
        ),
        ""000""
      ),
  "&amp;"    baseID &amp; ""-"" &amp; memberNumber
    )
  ),
  """"
)
"),"")</f>
        <v/>
      </c>
      <c r="W921" s="48"/>
      <c r="X921" s="85" t="b">
        <v>0</v>
      </c>
      <c r="Y921" s="85" t="b">
        <v>0</v>
      </c>
      <c r="Z921" s="85" t="b">
        <v>0</v>
      </c>
      <c r="AA921" s="50"/>
      <c r="AB921" s="51"/>
      <c r="AC921" s="85" t="b">
        <v>0</v>
      </c>
      <c r="AD921" s="92"/>
      <c r="AE921" s="88"/>
      <c r="AF921" s="36" t="str">
        <f t="array" ref="AF921">IF(M921="","",INDEX(
      '{INDEX} Tour Packages'!$A:$ZP,
      MATCH($M921, '{INDEX} Tour Packages'!$A:$A, 0),
      MATCH(AF$3, '{INDEX} Tour Packages'!$4:$4, 0)
    ))</f>
        <v/>
      </c>
      <c r="AG921" s="36" t="str">
        <f t="array" ref="AG921">IF(M921="","",INDEX(
      '{INDEX} Tour Packages'!$A:$ZP,
      MATCH($M921, '{INDEX} Tour Packages'!$A:$A, 0),
      MATCH(AG$3, '{INDEX} Tour Packages'!$4:$4, 0)
    ))</f>
        <v/>
      </c>
      <c r="AH921" s="36" t="str">
        <f t="array" ref="AH921">IF(M921="","",INDEX(
      '{INDEX} Tour Packages'!$A:$ZP,
      MATCH($M921, '{INDEX} Tour Packages'!$A:$A, 0),
      MATCH(AH$3, '{INDEX} Tour Packages'!$4:$4, 0)
    ))</f>
        <v/>
      </c>
      <c r="AI921" s="54" t="str">
        <f t="shared" si="9"/>
        <v/>
      </c>
      <c r="AJ921" s="42"/>
      <c r="AK921" s="55"/>
      <c r="AL921" s="46" t="b">
        <v>0</v>
      </c>
      <c r="AM921" s="56"/>
      <c r="AN921" s="57" t="str">
        <f t="shared" si="10"/>
        <v/>
      </c>
      <c r="AO921" s="58" t="str">
        <f t="shared" si="11"/>
        <v/>
      </c>
      <c r="AP921" s="59"/>
      <c r="AQ921" s="60"/>
      <c r="AR921" s="61"/>
      <c r="AS921" s="61"/>
      <c r="AT921" s="61" t="str">
        <f>IFERROR(__xludf.DUMMYFUNCTION("IF( 
  OR($AJ921=""Full Payment"", ISBLANK($K921)),
  """",
  IF(
    OR(
      Q921=""Standard Booking, P1"",
      Q921=""Standard Booking, P2"",
      Q921=""Standard Booking, P3"",
      Q921=""Standard Booking, P4""
    ),
    LET(
      resDate,   $"&amp;"K921,
      tourDate,  $N921,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1" s="62" t="str">
        <f t="shared" si="12"/>
        <v/>
      </c>
      <c r="AV921" s="63"/>
      <c r="AW921" s="64"/>
      <c r="AX921" s="64"/>
      <c r="AY921" s="64"/>
      <c r="AZ921" s="64" t="str">
        <f>IFERROR(__xludf.DUMMYFUNCTION("IF(
  OR($AJ921=""Full Payment"",$AJ921=""P1"", ISBLANK($K921)),
  """",
  IF(
    OR(
      $Q921=""Standard Booking, P2"",
      $Q921=""Standard Booking, P3"",
      $Q921=""Standard Booking, P4""
    ),
    LET(
      resDate,   $K921,
      tourDate,"&amp;"  $N921,
      monthCount, DATEDIF(resDate, tourDate, ""M"") + 1,
      secondDates, ARRAYFORMULA(
        DATE(
          YEAR(resDate),
          MONTH(resDate) + SEQUENCE(monthCount),
          2
        )
      ),
      validDates, FILTER(
        sec"&amp;"ondDates,
        (secondDates &gt; resDate + 2) *
        (secondDates &lt;= tourDate - 3)
      ),
      IF(
        OR($AJ921=""P2"", $AJ921=""P3"", $AJ921=""P4""),
        IF(
          COUNTA(validDates) &lt; 2,
          """",
          TEXT(INDEX(validDates"&amp;", 2), ""mmm d, yyyy"")
        ),
        IF(
          COUNTA(validDates) &lt; 2,
          """",
          TEXTJOIN("", "", TRUE,
            TEXT(INDEX(validDates, 1), ""mmm d, yyyy""),
            TEXT(INDEX(validDates, 2), ""mmm d, yyyy"")
          )
 "&amp;"       )
      )
    ),
    """"
  )
)
"),"")</f>
        <v/>
      </c>
      <c r="BA921" s="65" t="str">
        <f t="shared" si="13"/>
        <v/>
      </c>
      <c r="BB921" s="63"/>
      <c r="BC921" s="64"/>
      <c r="BD921" s="64"/>
      <c r="BE921" s="64"/>
      <c r="BF921" s="64" t="str">
        <f>IFERROR(__xludf.DUMMYFUNCTION("IF(
  OR($AJ921=""Full Payment"",$AJ921=""P1"", $AJ921=""P2""),
  """",
  IF(
    AND(
      NOT(ISBLANK($K921)),
      OR(
        Q921=""Standard Booking, P3"",
        Q921=""Standard Booking, P4""
      )
    ),
    LET(
      resDate,   $K921,
      "&amp;"tourDate,  $N921,
      monthCount, DATEDIF(resDate, tourDate, ""M"") + 1,
      secondDates, ARRAYFORMULA(
        DATE(
          YEAR(resDate),
          MONTH(resDate) + SEQUENCE(monthCount),
          2
        )
      ),
      validDates, FILTER(
  "&amp;"      secondDates,
        (secondDates &gt; resDate + 2) *
        (secondDates &lt;= tourDate - 3)
      ),
      IF(
        $AJ921=""P4"",
        IF(
          COUNTA(validDates) &lt; 3,
          """",
          TEXT(INDEX(validDates, 3), ""mmm d, yyyy"")
  "&amp;"      ),
        IF(
          $AJ921=""P3"",
          IF(
            COUNTA(validDates) &lt; 3,
            """",
            TEXT(INDEX(validDates, 3), ""mmm d, yyyy"")
          ),
          IF(
            COUNTA(validDates) &lt; 3,
            """",
    "&amp;"        TEXTJOIN("", "", TRUE,
              TEXT(INDEX(validDates, 1), ""mmm d, yyyy""),
              TEXT(INDEX(validDates, 2), ""mmm d, yyyy""),
              TEXT(INDEX(validDates, 3), ""mmm d, yyyy"")
            )
          )
        )
      )
    "&amp;"),
    """"
  )
)
"),"")</f>
        <v/>
      </c>
      <c r="BG921" s="65" t="str">
        <f t="shared" si="14"/>
        <v/>
      </c>
      <c r="BH921" s="63"/>
      <c r="BI921" s="64"/>
      <c r="BJ921" s="64"/>
      <c r="BK921" s="64"/>
      <c r="BL921" s="64" t="str">
        <f>IFERROR(__xludf.DUMMYFUNCTION("IF(
  OR($AJ921=""Full Payment"",$AJ921=""P1"",$AJ921=""P2"",$AJ921=""P3""),
  """",
  IF(
    AND(
      NOT(ISBLANK($K921)),
      $Q921=""Standard Booking, P4""
    ),
    LET(
      resDate,   $K921,
      tourDate,  $N921,
      monthCount, DATEDIF(r"&amp;"esDate, tourDate, ""M"") + 1,
      secondDates, ARRAYFORMULA(
        DATE(
          YEAR(resDate),
          MONTH(resDate) + SEQUENCE(monthCount),
          2
        )
      ),
      validDates, FILTER(
        secondDates,
        (secondDates &gt; res"&amp;"Date + 2) *
        (secondDates &lt;= tourDate - 3)
      ),
      IF(
        $AJ921=""P4"",
        IF(
          COUNTA(validDates) &lt; 4,
          """",
          TEXT(
            INDEX(validDates, 4),
            ""mmm d, yyyy""
          )
        ),
"&amp;"        IF(
          COUNTA(validDates) &lt; 4,
          """",
          TEXTJOIN(
            "", "", TRUE,
            TEXT(INDEX(validDates, 1), ""mmm d, yyyy""),
            TEXT(INDEX(validDates, 2), ""mmm d, yyyy""),
            TEXT(INDEX(validDates"&amp;", 3), ""mmm d, yyyy""),
            TEXT(INDEX(validDates, 4), ""mmm d, yyyy"")
          )
        )
      )
    ),
    """"
  )
)
"),"")</f>
        <v/>
      </c>
      <c r="BM921" s="65" t="str">
        <f t="shared" si="15"/>
        <v/>
      </c>
      <c r="BN921" s="66"/>
      <c r="BO921" s="67"/>
      <c r="BP921" s="49" t="b">
        <v>0</v>
      </c>
      <c r="BQ921" s="49" t="b">
        <v>0</v>
      </c>
      <c r="BR921" s="68"/>
      <c r="BS921" s="69"/>
      <c r="BT921" s="70" t="b">
        <v>0</v>
      </c>
      <c r="BU921" s="71"/>
      <c r="BV921" s="72"/>
      <c r="BW921" s="86" t="b">
        <v>0</v>
      </c>
      <c r="BX921" s="87"/>
    </row>
    <row r="922">
      <c r="A922" s="35" t="str">
        <f t="shared" si="1"/>
        <v/>
      </c>
      <c r="B922" s="36" t="str">
        <f t="shared" si="2"/>
        <v/>
      </c>
      <c r="C922" s="36" t="str">
        <f t="array" ref="C922">IF(
  M922="",
  "",
  IFERROR(
    INDEX(
      '{INDEX} Tour Packages'!$A:$ZZ,
      MATCH(
        M922,
        INDEX(
          '{INDEX} Tour Packages'!$A:$ZZ,
          ,
          MATCH("Tour Package Name", '{INDEX} Tour Packages'!$4:$4, 0)
        ),
        0
      ),
      MATCH("Tour Code", '{INDEX} Tour Packages'!$4:$4, 0)
    ),
    "XXX"
  )
)
</f>
        <v/>
      </c>
      <c r="D922" s="36" t="str">
        <f t="shared" si="3"/>
        <v/>
      </c>
      <c r="E922" s="36" t="str">
        <f t="shared" si="4"/>
        <v/>
      </c>
      <c r="F922" s="37" t="str">
        <f t="shared" si="5"/>
        <v/>
      </c>
      <c r="G922" s="89"/>
      <c r="H922" s="89"/>
      <c r="I922" s="90"/>
      <c r="J922" s="40" t="str">
        <f t="shared" si="16"/>
        <v> </v>
      </c>
      <c r="K922" s="91"/>
      <c r="L922" s="55"/>
      <c r="M922" s="55"/>
      <c r="N922" s="91"/>
      <c r="O922" s="43" t="str">
        <f>IFERROR(__xludf.DUMMYFUNCTION("IF(N922="""","""",IFERROR(
  N922 + VALUE(REGEXEXTRACT(P922, ""(\d+)\s+Days"")),
  """"
)
)"),"")</f>
        <v/>
      </c>
      <c r="P922" s="43" t="str">
        <f t="array" ref="P922">IFERROR(
  INDEX(
    INDEX('{INDEX} Tour Packages'!$A:$ZZ, , MATCH(P$3, '{INDEX} Tour Packages'!$4:$4, 0)),
    MATCH(M922, INDEX('{INDEX} Tour Packages'!$A:$ZZ,0, MATCH("Tour Package Name", '{INDEX} Tour Packages'!$4:$4, 0)), 0)
  ),
"")
</f>
        <v/>
      </c>
      <c r="Q922" s="44" t="str">
        <f t="shared" si="7"/>
        <v/>
      </c>
      <c r="R922" s="44" t="str">
        <f>IFERROR(__xludf.DUMMYFUNCTION("IF(OR(ISBLANK(K922), ISBLANK(N922)), """", 
  LET(
    resDate, K922,
    tourDate, N922,
    monthCount, MAX(0, DATEDIF(resDate, tourDate - 3, ""M"") + 1),
    secondDates, ARRAYFORMULA(DATE(YEAR(resDate), MONTH(resDate) + SEQUENCE(monthCount), 2)),
    "&amp;"validDates, FILTER(secondDates, (secondDates &gt; resDate + 2) * (secondDates &lt;= tourDate - 3)),
    IF(ISERROR(validDates), 0, COUNTA(validDates))
  )
)
"),"")</f>
        <v/>
      </c>
      <c r="S922" s="44" t="str">
        <f t="shared" si="8"/>
        <v/>
      </c>
      <c r="T922" s="45" t="str">
        <f t="array" ref="T922">IF(ISBLANK(BO922),IFERROR(
  INDEX(
    INDEX('{INDEX} Payment Terms'!$A:$G, , MATCH(T$3, '{INDEX} Payment Terms'!$4:$4, 0)),
    MATCH(Q922, INDEX('{INDEX} Payment Terms'!$A:$G,0, MATCH("Payment Condition", '{INDEX} Payment Terms'!$4:$4, 0)), 0)
  ),
""),"Cancelled")
</f>
        <v/>
      </c>
      <c r="U922" s="46" t="b">
        <v>0</v>
      </c>
      <c r="V922" s="47" t="str">
        <f>IFERROR(__xludf.DUMMYFUNCTION("IF(OR(L922=""Duo Booking"", L922=""Group Booking""),
IF(U922=FALSE,"""",
    LET(
      bookingType, L922,
      tour, M922,
      mainFirst, H922,
      mainLast, I922,
      mainEmail, G922,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$L$4:L922, bookingType,
          $M$4:M922, tour,
          $H$4:H922, mainFirst,
          $I$4:I922, mainLast,
          $G$4:G922, mainEmail
        ),
        ""000""
      ),
  "&amp;"    baseID &amp; ""-"" &amp; memberNumber
    )
  ),
  """"
)
"),"")</f>
        <v/>
      </c>
      <c r="W922" s="48"/>
      <c r="X922" s="85" t="b">
        <v>0</v>
      </c>
      <c r="Y922" s="85" t="b">
        <v>0</v>
      </c>
      <c r="Z922" s="85" t="b">
        <v>0</v>
      </c>
      <c r="AA922" s="50"/>
      <c r="AB922" s="51"/>
      <c r="AC922" s="85" t="b">
        <v>0</v>
      </c>
      <c r="AD922" s="92"/>
      <c r="AE922" s="88"/>
      <c r="AF922" s="36" t="str">
        <f t="array" ref="AF922">IF(M922="","",INDEX(
      '{INDEX} Tour Packages'!$A:$ZP,
      MATCH($M922, '{INDEX} Tour Packages'!$A:$A, 0),
      MATCH(AF$3, '{INDEX} Tour Packages'!$4:$4, 0)
    ))</f>
        <v/>
      </c>
      <c r="AG922" s="36" t="str">
        <f t="array" ref="AG922">IF(M922="","",INDEX(
      '{INDEX} Tour Packages'!$A:$ZP,
      MATCH($M922, '{INDEX} Tour Packages'!$A:$A, 0),
      MATCH(AG$3, '{INDEX} Tour Packages'!$4:$4, 0)
    ))</f>
        <v/>
      </c>
      <c r="AH922" s="36" t="str">
        <f t="array" ref="AH922">IF(M922="","",INDEX(
      '{INDEX} Tour Packages'!$A:$ZP,
      MATCH($M922, '{INDEX} Tour Packages'!$A:$A, 0),
      MATCH(AH$3, '{INDEX} Tour Packages'!$4:$4, 0)
    ))</f>
        <v/>
      </c>
      <c r="AI922" s="54" t="str">
        <f t="shared" si="9"/>
        <v/>
      </c>
      <c r="AJ922" s="42"/>
      <c r="AK922" s="55"/>
      <c r="AL922" s="46" t="b">
        <v>0</v>
      </c>
      <c r="AM922" s="56"/>
      <c r="AN922" s="57" t="str">
        <f t="shared" si="10"/>
        <v/>
      </c>
      <c r="AO922" s="58" t="str">
        <f t="shared" si="11"/>
        <v/>
      </c>
      <c r="AP922" s="59"/>
      <c r="AQ922" s="60"/>
      <c r="AR922" s="61"/>
      <c r="AS922" s="61"/>
      <c r="AT922" s="61" t="str">
        <f>IFERROR(__xludf.DUMMYFUNCTION("IF( 
  OR($AJ922=""Full Payment"", ISBLANK($K922)),
  """",
  IF(
    OR(
      Q922=""Standard Booking, P1"",
      Q922=""Standard Booking, P2"",
      Q922=""Standard Booking, P3"",
      Q922=""Standard Booking, P4""
    ),
    LET(
      resDate,   $"&amp;"K922,
      tourDate,  $N922,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2" s="62" t="str">
        <f t="shared" si="12"/>
        <v/>
      </c>
      <c r="AV922" s="63"/>
      <c r="AW922" s="64"/>
      <c r="AX922" s="64"/>
      <c r="AY922" s="64"/>
      <c r="AZ922" s="64" t="str">
        <f>IFERROR(__xludf.DUMMYFUNCTION("IF(
  OR($AJ922=""Full Payment"",$AJ922=""P1"", ISBLANK($K922)),
  """",
  IF(
    OR(
      $Q922=""Standard Booking, P2"",
      $Q922=""Standard Booking, P3"",
      $Q922=""Standard Booking, P4""
    ),
    LET(
      resDate,   $K922,
      tourDate,"&amp;"  $N922,
      monthCount, DATEDIF(resDate, tourDate, ""M"") + 1,
      secondDates, ARRAYFORMULA(
        DATE(
          YEAR(resDate),
          MONTH(resDate) + SEQUENCE(monthCount),
          2
        )
      ),
      validDates, FILTER(
        sec"&amp;"ondDates,
        (secondDates &gt; resDate + 2) *
        (secondDates &lt;= tourDate - 3)
      ),
      IF(
        OR($AJ922=""P2"", $AJ922=""P3"", $AJ922=""P4""),
        IF(
          COUNTA(validDates) &lt; 2,
          """",
          TEXT(INDEX(validDates"&amp;", 2), ""mmm d, yyyy"")
        ),
        IF(
          COUNTA(validDates) &lt; 2,
          """",
          TEXTJOIN("", "", TRUE,
            TEXT(INDEX(validDates, 1), ""mmm d, yyyy""),
            TEXT(INDEX(validDates, 2), ""mmm d, yyyy"")
          )
 "&amp;"       )
      )
    ),
    """"
  )
)
"),"")</f>
        <v/>
      </c>
      <c r="BA922" s="65" t="str">
        <f t="shared" si="13"/>
        <v/>
      </c>
      <c r="BB922" s="63"/>
      <c r="BC922" s="64"/>
      <c r="BD922" s="64"/>
      <c r="BE922" s="64"/>
      <c r="BF922" s="64" t="str">
        <f>IFERROR(__xludf.DUMMYFUNCTION("IF(
  OR($AJ922=""Full Payment"",$AJ922=""P1"", $AJ922=""P2""),
  """",
  IF(
    AND(
      NOT(ISBLANK($K922)),
      OR(
        Q922=""Standard Booking, P3"",
        Q922=""Standard Booking, P4""
      )
    ),
    LET(
      resDate,   $K922,
      "&amp;"tourDate,  $N922,
      monthCount, DATEDIF(resDate, tourDate, ""M"") + 1,
      secondDates, ARRAYFORMULA(
        DATE(
          YEAR(resDate),
          MONTH(resDate) + SEQUENCE(monthCount),
          2
        )
      ),
      validDates, FILTER(
  "&amp;"      secondDates,
        (secondDates &gt; resDate + 2) *
        (secondDates &lt;= tourDate - 3)
      ),
      IF(
        $AJ922=""P4"",
        IF(
          COUNTA(validDates) &lt; 3,
          """",
          TEXT(INDEX(validDates, 3), ""mmm d, yyyy"")
  "&amp;"      ),
        IF(
          $AJ922=""P3"",
          IF(
            COUNTA(validDates) &lt; 3,
            """",
            TEXT(INDEX(validDates, 3), ""mmm d, yyyy"")
          ),
          IF(
            COUNTA(validDates) &lt; 3,
            """",
    "&amp;"        TEXTJOIN("", "", TRUE,
              TEXT(INDEX(validDates, 1), ""mmm d, yyyy""),
              TEXT(INDEX(validDates, 2), ""mmm d, yyyy""),
              TEXT(INDEX(validDates, 3), ""mmm d, yyyy"")
            )
          )
        )
      )
    "&amp;"),
    """"
  )
)
"),"")</f>
        <v/>
      </c>
      <c r="BG922" s="65" t="str">
        <f t="shared" si="14"/>
        <v/>
      </c>
      <c r="BH922" s="63"/>
      <c r="BI922" s="64"/>
      <c r="BJ922" s="64"/>
      <c r="BK922" s="64"/>
      <c r="BL922" s="64" t="str">
        <f>IFERROR(__xludf.DUMMYFUNCTION("IF(
  OR($AJ922=""Full Payment"",$AJ922=""P1"",$AJ922=""P2"",$AJ922=""P3""),
  """",
  IF(
    AND(
      NOT(ISBLANK($K922)),
      $Q922=""Standard Booking, P4""
    ),
    LET(
      resDate,   $K922,
      tourDate,  $N922,
      monthCount, DATEDIF(r"&amp;"esDate, tourDate, ""M"") + 1,
      secondDates, ARRAYFORMULA(
        DATE(
          YEAR(resDate),
          MONTH(resDate) + SEQUENCE(monthCount),
          2
        )
      ),
      validDates, FILTER(
        secondDates,
        (secondDates &gt; res"&amp;"Date + 2) *
        (secondDates &lt;= tourDate - 3)
      ),
      IF(
        $AJ922=""P4"",
        IF(
          COUNTA(validDates) &lt; 4,
          """",
          TEXT(
            INDEX(validDates, 4),
            ""mmm d, yyyy""
          )
        ),
"&amp;"        IF(
          COUNTA(validDates) &lt; 4,
          """",
          TEXTJOIN(
            "", "", TRUE,
            TEXT(INDEX(validDates, 1), ""mmm d, yyyy""),
            TEXT(INDEX(validDates, 2), ""mmm d, yyyy""),
            TEXT(INDEX(validDates"&amp;", 3), ""mmm d, yyyy""),
            TEXT(INDEX(validDates, 4), ""mmm d, yyyy"")
          )
        )
      )
    ),
    """"
  )
)
"),"")</f>
        <v/>
      </c>
      <c r="BM922" s="65" t="str">
        <f t="shared" si="15"/>
        <v/>
      </c>
      <c r="BN922" s="66"/>
      <c r="BO922" s="67"/>
      <c r="BP922" s="49" t="b">
        <v>0</v>
      </c>
      <c r="BQ922" s="49" t="b">
        <v>0</v>
      </c>
      <c r="BR922" s="68"/>
      <c r="BS922" s="69"/>
      <c r="BT922" s="70" t="b">
        <v>0</v>
      </c>
      <c r="BU922" s="71"/>
      <c r="BV922" s="72"/>
      <c r="BW922" s="86" t="b">
        <v>0</v>
      </c>
      <c r="BX922" s="87"/>
    </row>
    <row r="923">
      <c r="A923" s="35" t="str">
        <f t="shared" si="1"/>
        <v/>
      </c>
      <c r="B923" s="36" t="str">
        <f t="shared" si="2"/>
        <v/>
      </c>
      <c r="C923" s="36" t="str">
        <f t="array" ref="C923">IF(
  M923="",
  "",
  IFERROR(
    INDEX(
      '{INDEX} Tour Packages'!$A:$ZZ,
      MATCH(
        M923,
        INDEX(
          '{INDEX} Tour Packages'!$A:$ZZ,
          ,
          MATCH("Tour Package Name", '{INDEX} Tour Packages'!$4:$4, 0)
        ),
        0
      ),
      MATCH("Tour Code", '{INDEX} Tour Packages'!$4:$4, 0)
    ),
    "XXX"
  )
)
</f>
        <v/>
      </c>
      <c r="D923" s="36" t="str">
        <f t="shared" si="3"/>
        <v/>
      </c>
      <c r="E923" s="36" t="str">
        <f t="shared" si="4"/>
        <v/>
      </c>
      <c r="F923" s="37" t="str">
        <f t="shared" si="5"/>
        <v/>
      </c>
      <c r="G923" s="89"/>
      <c r="H923" s="89"/>
      <c r="I923" s="90"/>
      <c r="J923" s="40" t="str">
        <f t="shared" si="16"/>
        <v> </v>
      </c>
      <c r="K923" s="91"/>
      <c r="L923" s="55"/>
      <c r="M923" s="55"/>
      <c r="N923" s="91"/>
      <c r="O923" s="43" t="str">
        <f>IFERROR(__xludf.DUMMYFUNCTION("IF(N923="""","""",IFERROR(
  N923 + VALUE(REGEXEXTRACT(P923, ""(\d+)\s+Days"")),
  """"
)
)"),"")</f>
        <v/>
      </c>
      <c r="P923" s="43" t="str">
        <f t="array" ref="P923">IFERROR(
  INDEX(
    INDEX('{INDEX} Tour Packages'!$A:$ZZ, , MATCH(P$3, '{INDEX} Tour Packages'!$4:$4, 0)),
    MATCH(M923, INDEX('{INDEX} Tour Packages'!$A:$ZZ,0, MATCH("Tour Package Name", '{INDEX} Tour Packages'!$4:$4, 0)), 0)
  ),
"")
</f>
        <v/>
      </c>
      <c r="Q923" s="44" t="str">
        <f t="shared" si="7"/>
        <v/>
      </c>
      <c r="R923" s="44" t="str">
        <f>IFERROR(__xludf.DUMMYFUNCTION("IF(OR(ISBLANK(K923), ISBLANK(N923)), """", 
  LET(
    resDate, K923,
    tourDate, N923,
    monthCount, MAX(0, DATEDIF(resDate, tourDate - 3, ""M"") + 1),
    secondDates, ARRAYFORMULA(DATE(YEAR(resDate), MONTH(resDate) + SEQUENCE(monthCount), 2)),
    "&amp;"validDates, FILTER(secondDates, (secondDates &gt; resDate + 2) * (secondDates &lt;= tourDate - 3)),
    IF(ISERROR(validDates), 0, COUNTA(validDates))
  )
)
"),"")</f>
        <v/>
      </c>
      <c r="S923" s="44" t="str">
        <f t="shared" si="8"/>
        <v/>
      </c>
      <c r="T923" s="45" t="str">
        <f t="array" ref="T923">IF(ISBLANK(BO923),IFERROR(
  INDEX(
    INDEX('{INDEX} Payment Terms'!$A:$G, , MATCH(T$3, '{INDEX} Payment Terms'!$4:$4, 0)),
    MATCH(Q923, INDEX('{INDEX} Payment Terms'!$A:$G,0, MATCH("Payment Condition", '{INDEX} Payment Terms'!$4:$4, 0)), 0)
  ),
""),"Cancelled")
</f>
        <v/>
      </c>
      <c r="U923" s="46" t="b">
        <v>0</v>
      </c>
      <c r="V923" s="47" t="str">
        <f>IFERROR(__xludf.DUMMYFUNCTION("IF(OR(L923=""Duo Booking"", L923=""Group Booking""),
IF(U923=FALSE,"""",
    LET(
      bookingType, L923,
      tour, M923,
      mainFirst, H923,
      mainLast, I923,
      mainEmail, G923,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$L$4:L923, bookingType,
          $M$4:M923, tour,
          $H$4:H923, mainFirst,
          $I$4:I923, mainLast,
          $G$4:G923, mainEmail
        ),
        ""000""
      ),
  "&amp;"    baseID &amp; ""-"" &amp; memberNumber
    )
  ),
  """"
)
"),"")</f>
        <v/>
      </c>
      <c r="W923" s="48"/>
      <c r="X923" s="85" t="b">
        <v>0</v>
      </c>
      <c r="Y923" s="85" t="b">
        <v>0</v>
      </c>
      <c r="Z923" s="85" t="b">
        <v>0</v>
      </c>
      <c r="AA923" s="50"/>
      <c r="AB923" s="51"/>
      <c r="AC923" s="85" t="b">
        <v>0</v>
      </c>
      <c r="AD923" s="92"/>
      <c r="AE923" s="88"/>
      <c r="AF923" s="36" t="str">
        <f t="array" ref="AF923">IF(M923="","",INDEX(
      '{INDEX} Tour Packages'!$A:$ZP,
      MATCH($M923, '{INDEX} Tour Packages'!$A:$A, 0),
      MATCH(AF$3, '{INDEX} Tour Packages'!$4:$4, 0)
    ))</f>
        <v/>
      </c>
      <c r="AG923" s="36" t="str">
        <f t="array" ref="AG923">IF(M923="","",INDEX(
      '{INDEX} Tour Packages'!$A:$ZP,
      MATCH($M923, '{INDEX} Tour Packages'!$A:$A, 0),
      MATCH(AG$3, '{INDEX} Tour Packages'!$4:$4, 0)
    ))</f>
        <v/>
      </c>
      <c r="AH923" s="36" t="str">
        <f t="array" ref="AH923">IF(M923="","",INDEX(
      '{INDEX} Tour Packages'!$A:$ZP,
      MATCH($M923, '{INDEX} Tour Packages'!$A:$A, 0),
      MATCH(AH$3, '{INDEX} Tour Packages'!$4:$4, 0)
    ))</f>
        <v/>
      </c>
      <c r="AI923" s="54" t="str">
        <f t="shared" si="9"/>
        <v/>
      </c>
      <c r="AJ923" s="42"/>
      <c r="AK923" s="55"/>
      <c r="AL923" s="46" t="b">
        <v>0</v>
      </c>
      <c r="AM923" s="56"/>
      <c r="AN923" s="57" t="str">
        <f t="shared" si="10"/>
        <v/>
      </c>
      <c r="AO923" s="58" t="str">
        <f t="shared" si="11"/>
        <v/>
      </c>
      <c r="AP923" s="59"/>
      <c r="AQ923" s="60"/>
      <c r="AR923" s="61"/>
      <c r="AS923" s="61"/>
      <c r="AT923" s="61" t="str">
        <f>IFERROR(__xludf.DUMMYFUNCTION("IF( 
  OR($AJ923=""Full Payment"", ISBLANK($K923)),
  """",
  IF(
    OR(
      Q923=""Standard Booking, P1"",
      Q923=""Standard Booking, P2"",
      Q923=""Standard Booking, P3"",
      Q923=""Standard Booking, P4""
    ),
    LET(
      resDate,   $"&amp;"K923,
      tourDate,  $N923,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3" s="62" t="str">
        <f t="shared" si="12"/>
        <v/>
      </c>
      <c r="AV923" s="63"/>
      <c r="AW923" s="64"/>
      <c r="AX923" s="64"/>
      <c r="AY923" s="64"/>
      <c r="AZ923" s="64" t="str">
        <f>IFERROR(__xludf.DUMMYFUNCTION("IF(
  OR($AJ923=""Full Payment"",$AJ923=""P1"", ISBLANK($K923)),
  """",
  IF(
    OR(
      $Q923=""Standard Booking, P2"",
      $Q923=""Standard Booking, P3"",
      $Q923=""Standard Booking, P4""
    ),
    LET(
      resDate,   $K923,
      tourDate,"&amp;"  $N923,
      monthCount, DATEDIF(resDate, tourDate, ""M"") + 1,
      secondDates, ARRAYFORMULA(
        DATE(
          YEAR(resDate),
          MONTH(resDate) + SEQUENCE(monthCount),
          2
        )
      ),
      validDates, FILTER(
        sec"&amp;"ondDates,
        (secondDates &gt; resDate + 2) *
        (secondDates &lt;= tourDate - 3)
      ),
      IF(
        OR($AJ923=""P2"", $AJ923=""P3"", $AJ923=""P4""),
        IF(
          COUNTA(validDates) &lt; 2,
          """",
          TEXT(INDEX(validDates"&amp;", 2), ""mmm d, yyyy"")
        ),
        IF(
          COUNTA(validDates) &lt; 2,
          """",
          TEXTJOIN("", "", TRUE,
            TEXT(INDEX(validDates, 1), ""mmm d, yyyy""),
            TEXT(INDEX(validDates, 2), ""mmm d, yyyy"")
          )
 "&amp;"       )
      )
    ),
    """"
  )
)
"),"")</f>
        <v/>
      </c>
      <c r="BA923" s="65" t="str">
        <f t="shared" si="13"/>
        <v/>
      </c>
      <c r="BB923" s="63"/>
      <c r="BC923" s="64"/>
      <c r="BD923" s="64"/>
      <c r="BE923" s="64"/>
      <c r="BF923" s="64" t="str">
        <f>IFERROR(__xludf.DUMMYFUNCTION("IF(
  OR($AJ923=""Full Payment"",$AJ923=""P1"", $AJ923=""P2""),
  """",
  IF(
    AND(
      NOT(ISBLANK($K923)),
      OR(
        Q923=""Standard Booking, P3"",
        Q923=""Standard Booking, P4""
      )
    ),
    LET(
      resDate,   $K923,
      "&amp;"tourDate,  $N923,
      monthCount, DATEDIF(resDate, tourDate, ""M"") + 1,
      secondDates, ARRAYFORMULA(
        DATE(
          YEAR(resDate),
          MONTH(resDate) + SEQUENCE(monthCount),
          2
        )
      ),
      validDates, FILTER(
  "&amp;"      secondDates,
        (secondDates &gt; resDate + 2) *
        (secondDates &lt;= tourDate - 3)
      ),
      IF(
        $AJ923=""P4"",
        IF(
          COUNTA(validDates) &lt; 3,
          """",
          TEXT(INDEX(validDates, 3), ""mmm d, yyyy"")
  "&amp;"      ),
        IF(
          $AJ923=""P3"",
          IF(
            COUNTA(validDates) &lt; 3,
            """",
            TEXT(INDEX(validDates, 3), ""mmm d, yyyy"")
          ),
          IF(
            COUNTA(validDates) &lt; 3,
            """",
    "&amp;"        TEXTJOIN("", "", TRUE,
              TEXT(INDEX(validDates, 1), ""mmm d, yyyy""),
              TEXT(INDEX(validDates, 2), ""mmm d, yyyy""),
              TEXT(INDEX(validDates, 3), ""mmm d, yyyy"")
            )
          )
        )
      )
    "&amp;"),
    """"
  )
)
"),"")</f>
        <v/>
      </c>
      <c r="BG923" s="65" t="str">
        <f t="shared" si="14"/>
        <v/>
      </c>
      <c r="BH923" s="63"/>
      <c r="BI923" s="64"/>
      <c r="BJ923" s="64"/>
      <c r="BK923" s="64"/>
      <c r="BL923" s="64" t="str">
        <f>IFERROR(__xludf.DUMMYFUNCTION("IF(
  OR($AJ923=""Full Payment"",$AJ923=""P1"",$AJ923=""P2"",$AJ923=""P3""),
  """",
  IF(
    AND(
      NOT(ISBLANK($K923)),
      $Q923=""Standard Booking, P4""
    ),
    LET(
      resDate,   $K923,
      tourDate,  $N923,
      monthCount, DATEDIF(r"&amp;"esDate, tourDate, ""M"") + 1,
      secondDates, ARRAYFORMULA(
        DATE(
          YEAR(resDate),
          MONTH(resDate) + SEQUENCE(monthCount),
          2
        )
      ),
      validDates, FILTER(
        secondDates,
        (secondDates &gt; res"&amp;"Date + 2) *
        (secondDates &lt;= tourDate - 3)
      ),
      IF(
        $AJ923=""P4"",
        IF(
          COUNTA(validDates) &lt; 4,
          """",
          TEXT(
            INDEX(validDates, 4),
            ""mmm d, yyyy""
          )
        ),
"&amp;"        IF(
          COUNTA(validDates) &lt; 4,
          """",
          TEXTJOIN(
            "", "", TRUE,
            TEXT(INDEX(validDates, 1), ""mmm d, yyyy""),
            TEXT(INDEX(validDates, 2), ""mmm d, yyyy""),
            TEXT(INDEX(validDates"&amp;", 3), ""mmm d, yyyy""),
            TEXT(INDEX(validDates, 4), ""mmm d, yyyy"")
          )
        )
      )
    ),
    """"
  )
)
"),"")</f>
        <v/>
      </c>
      <c r="BM923" s="65" t="str">
        <f t="shared" si="15"/>
        <v/>
      </c>
      <c r="BN923" s="66"/>
      <c r="BO923" s="67"/>
      <c r="BP923" s="49" t="b">
        <v>0</v>
      </c>
      <c r="BQ923" s="49" t="b">
        <v>0</v>
      </c>
      <c r="BR923" s="68"/>
      <c r="BS923" s="69"/>
      <c r="BT923" s="70" t="b">
        <v>0</v>
      </c>
      <c r="BU923" s="71"/>
      <c r="BV923" s="72"/>
      <c r="BW923" s="86" t="b">
        <v>0</v>
      </c>
      <c r="BX923" s="87"/>
    </row>
    <row r="924">
      <c r="A924" s="35" t="str">
        <f t="shared" si="1"/>
        <v/>
      </c>
      <c r="B924" s="36" t="str">
        <f t="shared" si="2"/>
        <v/>
      </c>
      <c r="C924" s="36" t="str">
        <f t="array" ref="C924">IF(
  M924="",
  "",
  IFERROR(
    INDEX(
      '{INDEX} Tour Packages'!$A:$ZZ,
      MATCH(
        M924,
        INDEX(
          '{INDEX} Tour Packages'!$A:$ZZ,
          ,
          MATCH("Tour Package Name", '{INDEX} Tour Packages'!$4:$4, 0)
        ),
        0
      ),
      MATCH("Tour Code", '{INDEX} Tour Packages'!$4:$4, 0)
    ),
    "XXX"
  )
)
</f>
        <v/>
      </c>
      <c r="D924" s="36" t="str">
        <f t="shared" si="3"/>
        <v/>
      </c>
      <c r="E924" s="36" t="str">
        <f t="shared" si="4"/>
        <v/>
      </c>
      <c r="F924" s="37" t="str">
        <f t="shared" si="5"/>
        <v/>
      </c>
      <c r="G924" s="89"/>
      <c r="H924" s="89"/>
      <c r="I924" s="90"/>
      <c r="J924" s="40" t="str">
        <f t="shared" si="16"/>
        <v> </v>
      </c>
      <c r="K924" s="91"/>
      <c r="L924" s="55"/>
      <c r="M924" s="55"/>
      <c r="N924" s="91"/>
      <c r="O924" s="43" t="str">
        <f>IFERROR(__xludf.DUMMYFUNCTION("IF(N924="""","""",IFERROR(
  N924 + VALUE(REGEXEXTRACT(P924, ""(\d+)\s+Days"")),
  """"
)
)"),"")</f>
        <v/>
      </c>
      <c r="P924" s="43" t="str">
        <f t="array" ref="P924">IFERROR(
  INDEX(
    INDEX('{INDEX} Tour Packages'!$A:$ZZ, , MATCH(P$3, '{INDEX} Tour Packages'!$4:$4, 0)),
    MATCH(M924, INDEX('{INDEX} Tour Packages'!$A:$ZZ,0, MATCH("Tour Package Name", '{INDEX} Tour Packages'!$4:$4, 0)), 0)
  ),
"")
</f>
        <v/>
      </c>
      <c r="Q924" s="44" t="str">
        <f t="shared" si="7"/>
        <v/>
      </c>
      <c r="R924" s="44" t="str">
        <f>IFERROR(__xludf.DUMMYFUNCTION("IF(OR(ISBLANK(K924), ISBLANK(N924)), """", 
  LET(
    resDate, K924,
    tourDate, N924,
    monthCount, MAX(0, DATEDIF(resDate, tourDate - 3, ""M"") + 1),
    secondDates, ARRAYFORMULA(DATE(YEAR(resDate), MONTH(resDate) + SEQUENCE(monthCount), 2)),
    "&amp;"validDates, FILTER(secondDates, (secondDates &gt; resDate + 2) * (secondDates &lt;= tourDate - 3)),
    IF(ISERROR(validDates), 0, COUNTA(validDates))
  )
)
"),"")</f>
        <v/>
      </c>
      <c r="S924" s="44" t="str">
        <f t="shared" si="8"/>
        <v/>
      </c>
      <c r="T924" s="45" t="str">
        <f t="array" ref="T924">IF(ISBLANK(BO924),IFERROR(
  INDEX(
    INDEX('{INDEX} Payment Terms'!$A:$G, , MATCH(T$3, '{INDEX} Payment Terms'!$4:$4, 0)),
    MATCH(Q924, INDEX('{INDEX} Payment Terms'!$A:$G,0, MATCH("Payment Condition", '{INDEX} Payment Terms'!$4:$4, 0)), 0)
  ),
""),"Cancelled")
</f>
        <v/>
      </c>
      <c r="U924" s="46" t="b">
        <v>0</v>
      </c>
      <c r="V924" s="47" t="str">
        <f>IFERROR(__xludf.DUMMYFUNCTION("IF(OR(L924=""Duo Booking"", L924=""Group Booking""),
IF(U924=FALSE,"""",
    LET(
      bookingType, L924,
      tour, M924,
      mainFirst, H924,
      mainLast, I924,
      mainEmail, G924,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$L$4:L924, bookingType,
          $M$4:M924, tour,
          $H$4:H924, mainFirst,
          $I$4:I924, mainLast,
          $G$4:G924, mainEmail
        ),
        ""000""
      ),
  "&amp;"    baseID &amp; ""-"" &amp; memberNumber
    )
  ),
  """"
)
"),"")</f>
        <v/>
      </c>
      <c r="W924" s="48"/>
      <c r="X924" s="85" t="b">
        <v>0</v>
      </c>
      <c r="Y924" s="85" t="b">
        <v>0</v>
      </c>
      <c r="Z924" s="85" t="b">
        <v>0</v>
      </c>
      <c r="AA924" s="50"/>
      <c r="AB924" s="51"/>
      <c r="AC924" s="85" t="b">
        <v>0</v>
      </c>
      <c r="AD924" s="92"/>
      <c r="AE924" s="88"/>
      <c r="AF924" s="36" t="str">
        <f t="array" ref="AF924">IF(M924="","",INDEX(
      '{INDEX} Tour Packages'!$A:$ZP,
      MATCH($M924, '{INDEX} Tour Packages'!$A:$A, 0),
      MATCH(AF$3, '{INDEX} Tour Packages'!$4:$4, 0)
    ))</f>
        <v/>
      </c>
      <c r="AG924" s="36" t="str">
        <f t="array" ref="AG924">IF(M924="","",INDEX(
      '{INDEX} Tour Packages'!$A:$ZP,
      MATCH($M924, '{INDEX} Tour Packages'!$A:$A, 0),
      MATCH(AG$3, '{INDEX} Tour Packages'!$4:$4, 0)
    ))</f>
        <v/>
      </c>
      <c r="AH924" s="36" t="str">
        <f t="array" ref="AH924">IF(M924="","",INDEX(
      '{INDEX} Tour Packages'!$A:$ZP,
      MATCH($M924, '{INDEX} Tour Packages'!$A:$A, 0),
      MATCH(AH$3, '{INDEX} Tour Packages'!$4:$4, 0)
    ))</f>
        <v/>
      </c>
      <c r="AI924" s="54" t="str">
        <f t="shared" si="9"/>
        <v/>
      </c>
      <c r="AJ924" s="42"/>
      <c r="AK924" s="55"/>
      <c r="AL924" s="46" t="b">
        <v>0</v>
      </c>
      <c r="AM924" s="56"/>
      <c r="AN924" s="57" t="str">
        <f t="shared" si="10"/>
        <v/>
      </c>
      <c r="AO924" s="58" t="str">
        <f t="shared" si="11"/>
        <v/>
      </c>
      <c r="AP924" s="59"/>
      <c r="AQ924" s="60"/>
      <c r="AR924" s="61"/>
      <c r="AS924" s="61"/>
      <c r="AT924" s="61" t="str">
        <f>IFERROR(__xludf.DUMMYFUNCTION("IF( 
  OR($AJ924=""Full Payment"", ISBLANK($K924)),
  """",
  IF(
    OR(
      Q924=""Standard Booking, P1"",
      Q924=""Standard Booking, P2"",
      Q924=""Standard Booking, P3"",
      Q924=""Standard Booking, P4""
    ),
    LET(
      resDate,   $"&amp;"K924,
      tourDate,  $N924,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4" s="62" t="str">
        <f t="shared" si="12"/>
        <v/>
      </c>
      <c r="AV924" s="63"/>
      <c r="AW924" s="64"/>
      <c r="AX924" s="64"/>
      <c r="AY924" s="64"/>
      <c r="AZ924" s="64" t="str">
        <f>IFERROR(__xludf.DUMMYFUNCTION("IF(
  OR($AJ924=""Full Payment"",$AJ924=""P1"", ISBLANK($K924)),
  """",
  IF(
    OR(
      $Q924=""Standard Booking, P2"",
      $Q924=""Standard Booking, P3"",
      $Q924=""Standard Booking, P4""
    ),
    LET(
      resDate,   $K924,
      tourDate,"&amp;"  $N924,
      monthCount, DATEDIF(resDate, tourDate, ""M"") + 1,
      secondDates, ARRAYFORMULA(
        DATE(
          YEAR(resDate),
          MONTH(resDate) + SEQUENCE(monthCount),
          2
        )
      ),
      validDates, FILTER(
        sec"&amp;"ondDates,
        (secondDates &gt; resDate + 2) *
        (secondDates &lt;= tourDate - 3)
      ),
      IF(
        OR($AJ924=""P2"", $AJ924=""P3"", $AJ924=""P4""),
        IF(
          COUNTA(validDates) &lt; 2,
          """",
          TEXT(INDEX(validDates"&amp;", 2), ""mmm d, yyyy"")
        ),
        IF(
          COUNTA(validDates) &lt; 2,
          """",
          TEXTJOIN("", "", TRUE,
            TEXT(INDEX(validDates, 1), ""mmm d, yyyy""),
            TEXT(INDEX(validDates, 2), ""mmm d, yyyy"")
          )
 "&amp;"       )
      )
    ),
    """"
  )
)
"),"")</f>
        <v/>
      </c>
      <c r="BA924" s="65" t="str">
        <f t="shared" si="13"/>
        <v/>
      </c>
      <c r="BB924" s="63"/>
      <c r="BC924" s="64"/>
      <c r="BD924" s="64"/>
      <c r="BE924" s="64"/>
      <c r="BF924" s="64" t="str">
        <f>IFERROR(__xludf.DUMMYFUNCTION("IF(
  OR($AJ924=""Full Payment"",$AJ924=""P1"", $AJ924=""P2""),
  """",
  IF(
    AND(
      NOT(ISBLANK($K924)),
      OR(
        Q924=""Standard Booking, P3"",
        Q924=""Standard Booking, P4""
      )
    ),
    LET(
      resDate,   $K924,
      "&amp;"tourDate,  $N924,
      monthCount, DATEDIF(resDate, tourDate, ""M"") + 1,
      secondDates, ARRAYFORMULA(
        DATE(
          YEAR(resDate),
          MONTH(resDate) + SEQUENCE(monthCount),
          2
        )
      ),
      validDates, FILTER(
  "&amp;"      secondDates,
        (secondDates &gt; resDate + 2) *
        (secondDates &lt;= tourDate - 3)
      ),
      IF(
        $AJ924=""P4"",
        IF(
          COUNTA(validDates) &lt; 3,
          """",
          TEXT(INDEX(validDates, 3), ""mmm d, yyyy"")
  "&amp;"      ),
        IF(
          $AJ924=""P3"",
          IF(
            COUNTA(validDates) &lt; 3,
            """",
            TEXT(INDEX(validDates, 3), ""mmm d, yyyy"")
          ),
          IF(
            COUNTA(validDates) &lt; 3,
            """",
    "&amp;"        TEXTJOIN("", "", TRUE,
              TEXT(INDEX(validDates, 1), ""mmm d, yyyy""),
              TEXT(INDEX(validDates, 2), ""mmm d, yyyy""),
              TEXT(INDEX(validDates, 3), ""mmm d, yyyy"")
            )
          )
        )
      )
    "&amp;"),
    """"
  )
)
"),"")</f>
        <v/>
      </c>
      <c r="BG924" s="65" t="str">
        <f t="shared" si="14"/>
        <v/>
      </c>
      <c r="BH924" s="63"/>
      <c r="BI924" s="64"/>
      <c r="BJ924" s="64"/>
      <c r="BK924" s="64"/>
      <c r="BL924" s="64" t="str">
        <f>IFERROR(__xludf.DUMMYFUNCTION("IF(
  OR($AJ924=""Full Payment"",$AJ924=""P1"",$AJ924=""P2"",$AJ924=""P3""),
  """",
  IF(
    AND(
      NOT(ISBLANK($K924)),
      $Q924=""Standard Booking, P4""
    ),
    LET(
      resDate,   $K924,
      tourDate,  $N924,
      monthCount, DATEDIF(r"&amp;"esDate, tourDate, ""M"") + 1,
      secondDates, ARRAYFORMULA(
        DATE(
          YEAR(resDate),
          MONTH(resDate) + SEQUENCE(monthCount),
          2
        )
      ),
      validDates, FILTER(
        secondDates,
        (secondDates &gt; res"&amp;"Date + 2) *
        (secondDates &lt;= tourDate - 3)
      ),
      IF(
        $AJ924=""P4"",
        IF(
          COUNTA(validDates) &lt; 4,
          """",
          TEXT(
            INDEX(validDates, 4),
            ""mmm d, yyyy""
          )
        ),
"&amp;"        IF(
          COUNTA(validDates) &lt; 4,
          """",
          TEXTJOIN(
            "", "", TRUE,
            TEXT(INDEX(validDates, 1), ""mmm d, yyyy""),
            TEXT(INDEX(validDates, 2), ""mmm d, yyyy""),
            TEXT(INDEX(validDates"&amp;", 3), ""mmm d, yyyy""),
            TEXT(INDEX(validDates, 4), ""mmm d, yyyy"")
          )
        )
      )
    ),
    """"
  )
)
"),"")</f>
        <v/>
      </c>
      <c r="BM924" s="65" t="str">
        <f t="shared" si="15"/>
        <v/>
      </c>
      <c r="BN924" s="66"/>
      <c r="BO924" s="67"/>
      <c r="BP924" s="49" t="b">
        <v>0</v>
      </c>
      <c r="BQ924" s="49" t="b">
        <v>0</v>
      </c>
      <c r="BR924" s="68"/>
      <c r="BS924" s="69"/>
      <c r="BT924" s="70" t="b">
        <v>0</v>
      </c>
      <c r="BU924" s="71"/>
      <c r="BV924" s="72"/>
      <c r="BW924" s="86" t="b">
        <v>0</v>
      </c>
      <c r="BX924" s="87"/>
    </row>
    <row r="925">
      <c r="A925" s="35" t="str">
        <f t="shared" si="1"/>
        <v/>
      </c>
      <c r="B925" s="36" t="str">
        <f t="shared" si="2"/>
        <v/>
      </c>
      <c r="C925" s="36" t="str">
        <f t="array" ref="C925">IF(
  M925="",
  "",
  IFERROR(
    INDEX(
      '{INDEX} Tour Packages'!$A:$ZZ,
      MATCH(
        M925,
        INDEX(
          '{INDEX} Tour Packages'!$A:$ZZ,
          ,
          MATCH("Tour Package Name", '{INDEX} Tour Packages'!$4:$4, 0)
        ),
        0
      ),
      MATCH("Tour Code", '{INDEX} Tour Packages'!$4:$4, 0)
    ),
    "XXX"
  )
)
</f>
        <v/>
      </c>
      <c r="D925" s="36" t="str">
        <f t="shared" si="3"/>
        <v/>
      </c>
      <c r="E925" s="36" t="str">
        <f t="shared" si="4"/>
        <v/>
      </c>
      <c r="F925" s="37" t="str">
        <f t="shared" si="5"/>
        <v/>
      </c>
      <c r="G925" s="89"/>
      <c r="H925" s="89"/>
      <c r="I925" s="90"/>
      <c r="J925" s="40" t="str">
        <f t="shared" si="16"/>
        <v> </v>
      </c>
      <c r="K925" s="91"/>
      <c r="L925" s="55"/>
      <c r="M925" s="55"/>
      <c r="N925" s="91"/>
      <c r="O925" s="43" t="str">
        <f>IFERROR(__xludf.DUMMYFUNCTION("IF(N925="""","""",IFERROR(
  N925 + VALUE(REGEXEXTRACT(P925, ""(\d+)\s+Days"")),
  """"
)
)"),"")</f>
        <v/>
      </c>
      <c r="P925" s="43" t="str">
        <f t="array" ref="P925">IFERROR(
  INDEX(
    INDEX('{INDEX} Tour Packages'!$A:$ZZ, , MATCH(P$3, '{INDEX} Tour Packages'!$4:$4, 0)),
    MATCH(M925, INDEX('{INDEX} Tour Packages'!$A:$ZZ,0, MATCH("Tour Package Name", '{INDEX} Tour Packages'!$4:$4, 0)), 0)
  ),
"")
</f>
        <v/>
      </c>
      <c r="Q925" s="44" t="str">
        <f t="shared" si="7"/>
        <v/>
      </c>
      <c r="R925" s="44" t="str">
        <f>IFERROR(__xludf.DUMMYFUNCTION("IF(OR(ISBLANK(K925), ISBLANK(N925)), """", 
  LET(
    resDate, K925,
    tourDate, N925,
    monthCount, MAX(0, DATEDIF(resDate, tourDate - 3, ""M"") + 1),
    secondDates, ARRAYFORMULA(DATE(YEAR(resDate), MONTH(resDate) + SEQUENCE(monthCount), 2)),
    "&amp;"validDates, FILTER(secondDates, (secondDates &gt; resDate + 2) * (secondDates &lt;= tourDate - 3)),
    IF(ISERROR(validDates), 0, COUNTA(validDates))
  )
)
"),"")</f>
        <v/>
      </c>
      <c r="S925" s="44" t="str">
        <f t="shared" si="8"/>
        <v/>
      </c>
      <c r="T925" s="45" t="str">
        <f t="array" ref="T925">IF(ISBLANK(BO925),IFERROR(
  INDEX(
    INDEX('{INDEX} Payment Terms'!$A:$G, , MATCH(T$3, '{INDEX} Payment Terms'!$4:$4, 0)),
    MATCH(Q925, INDEX('{INDEX} Payment Terms'!$A:$G,0, MATCH("Payment Condition", '{INDEX} Payment Terms'!$4:$4, 0)), 0)
  ),
""),"Cancelled")
</f>
        <v/>
      </c>
      <c r="U925" s="46" t="b">
        <v>0</v>
      </c>
      <c r="V925" s="47" t="str">
        <f>IFERROR(__xludf.DUMMYFUNCTION("IF(OR(L925=""Duo Booking"", L925=""Group Booking""),
IF(U925=FALSE,"""",
    LET(
      bookingType, L925,
      tour, M925,
      mainFirst, H925,
      mainLast, I925,
      mainEmail, G925,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$L$4:L925, bookingType,
          $M$4:M925, tour,
          $H$4:H925, mainFirst,
          $I$4:I925, mainLast,
          $G$4:G925, mainEmail
        ),
        ""000""
      ),
  "&amp;"    baseID &amp; ""-"" &amp; memberNumber
    )
  ),
  """"
)
"),"")</f>
        <v/>
      </c>
      <c r="W925" s="48"/>
      <c r="X925" s="85" t="b">
        <v>0</v>
      </c>
      <c r="Y925" s="85" t="b">
        <v>0</v>
      </c>
      <c r="Z925" s="85" t="b">
        <v>0</v>
      </c>
      <c r="AA925" s="50"/>
      <c r="AB925" s="51"/>
      <c r="AC925" s="85" t="b">
        <v>0</v>
      </c>
      <c r="AD925" s="92"/>
      <c r="AE925" s="88"/>
      <c r="AF925" s="36" t="str">
        <f t="array" ref="AF925">IF(M925="","",INDEX(
      '{INDEX} Tour Packages'!$A:$ZP,
      MATCH($M925, '{INDEX} Tour Packages'!$A:$A, 0),
      MATCH(AF$3, '{INDEX} Tour Packages'!$4:$4, 0)
    ))</f>
        <v/>
      </c>
      <c r="AG925" s="36" t="str">
        <f t="array" ref="AG925">IF(M925="","",INDEX(
      '{INDEX} Tour Packages'!$A:$ZP,
      MATCH($M925, '{INDEX} Tour Packages'!$A:$A, 0),
      MATCH(AG$3, '{INDEX} Tour Packages'!$4:$4, 0)
    ))</f>
        <v/>
      </c>
      <c r="AH925" s="36" t="str">
        <f t="array" ref="AH925">IF(M925="","",INDEX(
      '{INDEX} Tour Packages'!$A:$ZP,
      MATCH($M925, '{INDEX} Tour Packages'!$A:$A, 0),
      MATCH(AH$3, '{INDEX} Tour Packages'!$4:$4, 0)
    ))</f>
        <v/>
      </c>
      <c r="AI925" s="54" t="str">
        <f t="shared" si="9"/>
        <v/>
      </c>
      <c r="AJ925" s="42"/>
      <c r="AK925" s="55"/>
      <c r="AL925" s="46" t="b">
        <v>0</v>
      </c>
      <c r="AM925" s="56"/>
      <c r="AN925" s="57" t="str">
        <f t="shared" si="10"/>
        <v/>
      </c>
      <c r="AO925" s="58" t="str">
        <f t="shared" si="11"/>
        <v/>
      </c>
      <c r="AP925" s="59"/>
      <c r="AQ925" s="60"/>
      <c r="AR925" s="61"/>
      <c r="AS925" s="61"/>
      <c r="AT925" s="61" t="str">
        <f>IFERROR(__xludf.DUMMYFUNCTION("IF( 
  OR($AJ925=""Full Payment"", ISBLANK($K925)),
  """",
  IF(
    OR(
      Q925=""Standard Booking, P1"",
      Q925=""Standard Booking, P2"",
      Q925=""Standard Booking, P3"",
      Q925=""Standard Booking, P4""
    ),
    LET(
      resDate,   $"&amp;"K925,
      tourDate,  $N925,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5" s="62" t="str">
        <f t="shared" si="12"/>
        <v/>
      </c>
      <c r="AV925" s="63"/>
      <c r="AW925" s="64"/>
      <c r="AX925" s="64"/>
      <c r="AY925" s="64"/>
      <c r="AZ925" s="64" t="str">
        <f>IFERROR(__xludf.DUMMYFUNCTION("IF(
  OR($AJ925=""Full Payment"",$AJ925=""P1"", ISBLANK($K925)),
  """",
  IF(
    OR(
      $Q925=""Standard Booking, P2"",
      $Q925=""Standard Booking, P3"",
      $Q925=""Standard Booking, P4""
    ),
    LET(
      resDate,   $K925,
      tourDate,"&amp;"  $N925,
      monthCount, DATEDIF(resDate, tourDate, ""M"") + 1,
      secondDates, ARRAYFORMULA(
        DATE(
          YEAR(resDate),
          MONTH(resDate) + SEQUENCE(monthCount),
          2
        )
      ),
      validDates, FILTER(
        sec"&amp;"ondDates,
        (secondDates &gt; resDate + 2) *
        (secondDates &lt;= tourDate - 3)
      ),
      IF(
        OR($AJ925=""P2"", $AJ925=""P3"", $AJ925=""P4""),
        IF(
          COUNTA(validDates) &lt; 2,
          """",
          TEXT(INDEX(validDates"&amp;", 2), ""mmm d, yyyy"")
        ),
        IF(
          COUNTA(validDates) &lt; 2,
          """",
          TEXTJOIN("", "", TRUE,
            TEXT(INDEX(validDates, 1), ""mmm d, yyyy""),
            TEXT(INDEX(validDates, 2), ""mmm d, yyyy"")
          )
 "&amp;"       )
      )
    ),
    """"
  )
)
"),"")</f>
        <v/>
      </c>
      <c r="BA925" s="65" t="str">
        <f t="shared" si="13"/>
        <v/>
      </c>
      <c r="BB925" s="63"/>
      <c r="BC925" s="64"/>
      <c r="BD925" s="64"/>
      <c r="BE925" s="64"/>
      <c r="BF925" s="64" t="str">
        <f>IFERROR(__xludf.DUMMYFUNCTION("IF(
  OR($AJ925=""Full Payment"",$AJ925=""P1"", $AJ925=""P2""),
  """",
  IF(
    AND(
      NOT(ISBLANK($K925)),
      OR(
        Q925=""Standard Booking, P3"",
        Q925=""Standard Booking, P4""
      )
    ),
    LET(
      resDate,   $K925,
      "&amp;"tourDate,  $N925,
      monthCount, DATEDIF(resDate, tourDate, ""M"") + 1,
      secondDates, ARRAYFORMULA(
        DATE(
          YEAR(resDate),
          MONTH(resDate) + SEQUENCE(monthCount),
          2
        )
      ),
      validDates, FILTER(
  "&amp;"      secondDates,
        (secondDates &gt; resDate + 2) *
        (secondDates &lt;= tourDate - 3)
      ),
      IF(
        $AJ925=""P4"",
        IF(
          COUNTA(validDates) &lt; 3,
          """",
          TEXT(INDEX(validDates, 3), ""mmm d, yyyy"")
  "&amp;"      ),
        IF(
          $AJ925=""P3"",
          IF(
            COUNTA(validDates) &lt; 3,
            """",
            TEXT(INDEX(validDates, 3), ""mmm d, yyyy"")
          ),
          IF(
            COUNTA(validDates) &lt; 3,
            """",
    "&amp;"        TEXTJOIN("", "", TRUE,
              TEXT(INDEX(validDates, 1), ""mmm d, yyyy""),
              TEXT(INDEX(validDates, 2), ""mmm d, yyyy""),
              TEXT(INDEX(validDates, 3), ""mmm d, yyyy"")
            )
          )
        )
      )
    "&amp;"),
    """"
  )
)
"),"")</f>
        <v/>
      </c>
      <c r="BG925" s="65" t="str">
        <f t="shared" si="14"/>
        <v/>
      </c>
      <c r="BH925" s="63"/>
      <c r="BI925" s="64"/>
      <c r="BJ925" s="64"/>
      <c r="BK925" s="64"/>
      <c r="BL925" s="64" t="str">
        <f>IFERROR(__xludf.DUMMYFUNCTION("IF(
  OR($AJ925=""Full Payment"",$AJ925=""P1"",$AJ925=""P2"",$AJ925=""P3""),
  """",
  IF(
    AND(
      NOT(ISBLANK($K925)),
      $Q925=""Standard Booking, P4""
    ),
    LET(
      resDate,   $K925,
      tourDate,  $N925,
      monthCount, DATEDIF(r"&amp;"esDate, tourDate, ""M"") + 1,
      secondDates, ARRAYFORMULA(
        DATE(
          YEAR(resDate),
          MONTH(resDate) + SEQUENCE(monthCount),
          2
        )
      ),
      validDates, FILTER(
        secondDates,
        (secondDates &gt; res"&amp;"Date + 2) *
        (secondDates &lt;= tourDate - 3)
      ),
      IF(
        $AJ925=""P4"",
        IF(
          COUNTA(validDates) &lt; 4,
          """",
          TEXT(
            INDEX(validDates, 4),
            ""mmm d, yyyy""
          )
        ),
"&amp;"        IF(
          COUNTA(validDates) &lt; 4,
          """",
          TEXTJOIN(
            "", "", TRUE,
            TEXT(INDEX(validDates, 1), ""mmm d, yyyy""),
            TEXT(INDEX(validDates, 2), ""mmm d, yyyy""),
            TEXT(INDEX(validDates"&amp;", 3), ""mmm d, yyyy""),
            TEXT(INDEX(validDates, 4), ""mmm d, yyyy"")
          )
        )
      )
    ),
    """"
  )
)
"),"")</f>
        <v/>
      </c>
      <c r="BM925" s="65" t="str">
        <f t="shared" si="15"/>
        <v/>
      </c>
      <c r="BN925" s="66"/>
      <c r="BO925" s="67"/>
      <c r="BP925" s="49" t="b">
        <v>0</v>
      </c>
      <c r="BQ925" s="49" t="b">
        <v>0</v>
      </c>
      <c r="BR925" s="68"/>
      <c r="BS925" s="69"/>
      <c r="BT925" s="70" t="b">
        <v>0</v>
      </c>
      <c r="BU925" s="71"/>
      <c r="BV925" s="72"/>
      <c r="BW925" s="86" t="b">
        <v>0</v>
      </c>
      <c r="BX925" s="87"/>
    </row>
    <row r="926">
      <c r="A926" s="35" t="str">
        <f t="shared" si="1"/>
        <v/>
      </c>
      <c r="B926" s="36" t="str">
        <f t="shared" si="2"/>
        <v/>
      </c>
      <c r="C926" s="36" t="str">
        <f t="array" ref="C926">IF(
  M926="",
  "",
  IFERROR(
    INDEX(
      '{INDEX} Tour Packages'!$A:$ZZ,
      MATCH(
        M926,
        INDEX(
          '{INDEX} Tour Packages'!$A:$ZZ,
          ,
          MATCH("Tour Package Name", '{INDEX} Tour Packages'!$4:$4, 0)
        ),
        0
      ),
      MATCH("Tour Code", '{INDEX} Tour Packages'!$4:$4, 0)
    ),
    "XXX"
  )
)
</f>
        <v/>
      </c>
      <c r="D926" s="36" t="str">
        <f t="shared" si="3"/>
        <v/>
      </c>
      <c r="E926" s="36" t="str">
        <f t="shared" si="4"/>
        <v/>
      </c>
      <c r="F926" s="37" t="str">
        <f t="shared" si="5"/>
        <v/>
      </c>
      <c r="G926" s="89"/>
      <c r="H926" s="89"/>
      <c r="I926" s="90"/>
      <c r="J926" s="40" t="str">
        <f t="shared" si="16"/>
        <v> </v>
      </c>
      <c r="K926" s="91"/>
      <c r="L926" s="55"/>
      <c r="M926" s="55"/>
      <c r="N926" s="91"/>
      <c r="O926" s="43" t="str">
        <f>IFERROR(__xludf.DUMMYFUNCTION("IF(N926="""","""",IFERROR(
  N926 + VALUE(REGEXEXTRACT(P926, ""(\d+)\s+Days"")),
  """"
)
)"),"")</f>
        <v/>
      </c>
      <c r="P926" s="43" t="str">
        <f t="array" ref="P926">IFERROR(
  INDEX(
    INDEX('{INDEX} Tour Packages'!$A:$ZZ, , MATCH(P$3, '{INDEX} Tour Packages'!$4:$4, 0)),
    MATCH(M926, INDEX('{INDEX} Tour Packages'!$A:$ZZ,0, MATCH("Tour Package Name", '{INDEX} Tour Packages'!$4:$4, 0)), 0)
  ),
"")
</f>
        <v/>
      </c>
      <c r="Q926" s="44" t="str">
        <f t="shared" si="7"/>
        <v/>
      </c>
      <c r="R926" s="44" t="str">
        <f>IFERROR(__xludf.DUMMYFUNCTION("IF(OR(ISBLANK(K926), ISBLANK(N926)), """", 
  LET(
    resDate, K926,
    tourDate, N926,
    monthCount, MAX(0, DATEDIF(resDate, tourDate - 3, ""M"") + 1),
    secondDates, ARRAYFORMULA(DATE(YEAR(resDate), MONTH(resDate) + SEQUENCE(monthCount), 2)),
    "&amp;"validDates, FILTER(secondDates, (secondDates &gt; resDate + 2) * (secondDates &lt;= tourDate - 3)),
    IF(ISERROR(validDates), 0, COUNTA(validDates))
  )
)
"),"")</f>
        <v/>
      </c>
      <c r="S926" s="44" t="str">
        <f t="shared" si="8"/>
        <v/>
      </c>
      <c r="T926" s="45" t="str">
        <f t="array" ref="T926">IF(ISBLANK(BO926),IFERROR(
  INDEX(
    INDEX('{INDEX} Payment Terms'!$A:$G, , MATCH(T$3, '{INDEX} Payment Terms'!$4:$4, 0)),
    MATCH(Q926, INDEX('{INDEX} Payment Terms'!$A:$G,0, MATCH("Payment Condition", '{INDEX} Payment Terms'!$4:$4, 0)), 0)
  ),
""),"Cancelled")
</f>
        <v/>
      </c>
      <c r="U926" s="46" t="b">
        <v>0</v>
      </c>
      <c r="V926" s="47" t="str">
        <f>IFERROR(__xludf.DUMMYFUNCTION("IF(OR(L926=""Duo Booking"", L926=""Group Booking""),
IF(U926=FALSE,"""",
    LET(
      bookingType, L926,
      tour, M926,
      mainFirst, H926,
      mainLast, I926,
      mainEmail, G926,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$L$4:L926, bookingType,
          $M$4:M926, tour,
          $H$4:H926, mainFirst,
          $I$4:I926, mainLast,
          $G$4:G926, mainEmail
        ),
        ""000""
      ),
  "&amp;"    baseID &amp; ""-"" &amp; memberNumber
    )
  ),
  """"
)
"),"")</f>
        <v/>
      </c>
      <c r="W926" s="48"/>
      <c r="X926" s="85" t="b">
        <v>0</v>
      </c>
      <c r="Y926" s="85" t="b">
        <v>0</v>
      </c>
      <c r="Z926" s="85" t="b">
        <v>0</v>
      </c>
      <c r="AA926" s="50"/>
      <c r="AB926" s="51"/>
      <c r="AC926" s="85" t="b">
        <v>0</v>
      </c>
      <c r="AD926" s="92"/>
      <c r="AE926" s="88"/>
      <c r="AF926" s="36" t="str">
        <f t="array" ref="AF926">IF(M926="","",INDEX(
      '{INDEX} Tour Packages'!$A:$ZP,
      MATCH($M926, '{INDEX} Tour Packages'!$A:$A, 0),
      MATCH(AF$3, '{INDEX} Tour Packages'!$4:$4, 0)
    ))</f>
        <v/>
      </c>
      <c r="AG926" s="36" t="str">
        <f t="array" ref="AG926">IF(M926="","",INDEX(
      '{INDEX} Tour Packages'!$A:$ZP,
      MATCH($M926, '{INDEX} Tour Packages'!$A:$A, 0),
      MATCH(AG$3, '{INDEX} Tour Packages'!$4:$4, 0)
    ))</f>
        <v/>
      </c>
      <c r="AH926" s="36" t="str">
        <f t="array" ref="AH926">IF(M926="","",INDEX(
      '{INDEX} Tour Packages'!$A:$ZP,
      MATCH($M926, '{INDEX} Tour Packages'!$A:$A, 0),
      MATCH(AH$3, '{INDEX} Tour Packages'!$4:$4, 0)
    ))</f>
        <v/>
      </c>
      <c r="AI926" s="54" t="str">
        <f t="shared" si="9"/>
        <v/>
      </c>
      <c r="AJ926" s="42"/>
      <c r="AK926" s="55"/>
      <c r="AL926" s="46" t="b">
        <v>0</v>
      </c>
      <c r="AM926" s="56"/>
      <c r="AN926" s="57" t="str">
        <f t="shared" si="10"/>
        <v/>
      </c>
      <c r="AO926" s="58" t="str">
        <f t="shared" si="11"/>
        <v/>
      </c>
      <c r="AP926" s="59"/>
      <c r="AQ926" s="60"/>
      <c r="AR926" s="61"/>
      <c r="AS926" s="61"/>
      <c r="AT926" s="61" t="str">
        <f>IFERROR(__xludf.DUMMYFUNCTION("IF( 
  OR($AJ926=""Full Payment"", ISBLANK($K926)),
  """",
  IF(
    OR(
      Q926=""Standard Booking, P1"",
      Q926=""Standard Booking, P2"",
      Q926=""Standard Booking, P3"",
      Q926=""Standard Booking, P4""
    ),
    LET(
      resDate,   $"&amp;"K926,
      tourDate,  $N926,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6" s="62" t="str">
        <f t="shared" si="12"/>
        <v/>
      </c>
      <c r="AV926" s="63"/>
      <c r="AW926" s="64"/>
      <c r="AX926" s="64"/>
      <c r="AY926" s="64"/>
      <c r="AZ926" s="64" t="str">
        <f>IFERROR(__xludf.DUMMYFUNCTION("IF(
  OR($AJ926=""Full Payment"",$AJ926=""P1"", ISBLANK($K926)),
  """",
  IF(
    OR(
      $Q926=""Standard Booking, P2"",
      $Q926=""Standard Booking, P3"",
      $Q926=""Standard Booking, P4""
    ),
    LET(
      resDate,   $K926,
      tourDate,"&amp;"  $N926,
      monthCount, DATEDIF(resDate, tourDate, ""M"") + 1,
      secondDates, ARRAYFORMULA(
        DATE(
          YEAR(resDate),
          MONTH(resDate) + SEQUENCE(monthCount),
          2
        )
      ),
      validDates, FILTER(
        sec"&amp;"ondDates,
        (secondDates &gt; resDate + 2) *
        (secondDates &lt;= tourDate - 3)
      ),
      IF(
        OR($AJ926=""P2"", $AJ926=""P3"", $AJ926=""P4""),
        IF(
          COUNTA(validDates) &lt; 2,
          """",
          TEXT(INDEX(validDates"&amp;", 2), ""mmm d, yyyy"")
        ),
        IF(
          COUNTA(validDates) &lt; 2,
          """",
          TEXTJOIN("", "", TRUE,
            TEXT(INDEX(validDates, 1), ""mmm d, yyyy""),
            TEXT(INDEX(validDates, 2), ""mmm d, yyyy"")
          )
 "&amp;"       )
      )
    ),
    """"
  )
)
"),"")</f>
        <v/>
      </c>
      <c r="BA926" s="65" t="str">
        <f t="shared" si="13"/>
        <v/>
      </c>
      <c r="BB926" s="63"/>
      <c r="BC926" s="64"/>
      <c r="BD926" s="64"/>
      <c r="BE926" s="64"/>
      <c r="BF926" s="64" t="str">
        <f>IFERROR(__xludf.DUMMYFUNCTION("IF(
  OR($AJ926=""Full Payment"",$AJ926=""P1"", $AJ926=""P2""),
  """",
  IF(
    AND(
      NOT(ISBLANK($K926)),
      OR(
        Q926=""Standard Booking, P3"",
        Q926=""Standard Booking, P4""
      )
    ),
    LET(
      resDate,   $K926,
      "&amp;"tourDate,  $N926,
      monthCount, DATEDIF(resDate, tourDate, ""M"") + 1,
      secondDates, ARRAYFORMULA(
        DATE(
          YEAR(resDate),
          MONTH(resDate) + SEQUENCE(monthCount),
          2
        )
      ),
      validDates, FILTER(
  "&amp;"      secondDates,
        (secondDates &gt; resDate + 2) *
        (secondDates &lt;= tourDate - 3)
      ),
      IF(
        $AJ926=""P4"",
        IF(
          COUNTA(validDates) &lt; 3,
          """",
          TEXT(INDEX(validDates, 3), ""mmm d, yyyy"")
  "&amp;"      ),
        IF(
          $AJ926=""P3"",
          IF(
            COUNTA(validDates) &lt; 3,
            """",
            TEXT(INDEX(validDates, 3), ""mmm d, yyyy"")
          ),
          IF(
            COUNTA(validDates) &lt; 3,
            """",
    "&amp;"        TEXTJOIN("", "", TRUE,
              TEXT(INDEX(validDates, 1), ""mmm d, yyyy""),
              TEXT(INDEX(validDates, 2), ""mmm d, yyyy""),
              TEXT(INDEX(validDates, 3), ""mmm d, yyyy"")
            )
          )
        )
      )
    "&amp;"),
    """"
  )
)
"),"")</f>
        <v/>
      </c>
      <c r="BG926" s="65" t="str">
        <f t="shared" si="14"/>
        <v/>
      </c>
      <c r="BH926" s="63"/>
      <c r="BI926" s="64"/>
      <c r="BJ926" s="64"/>
      <c r="BK926" s="64"/>
      <c r="BL926" s="64" t="str">
        <f>IFERROR(__xludf.DUMMYFUNCTION("IF(
  OR($AJ926=""Full Payment"",$AJ926=""P1"",$AJ926=""P2"",$AJ926=""P3""),
  """",
  IF(
    AND(
      NOT(ISBLANK($K926)),
      $Q926=""Standard Booking, P4""
    ),
    LET(
      resDate,   $K926,
      tourDate,  $N926,
      monthCount, DATEDIF(r"&amp;"esDate, tourDate, ""M"") + 1,
      secondDates, ARRAYFORMULA(
        DATE(
          YEAR(resDate),
          MONTH(resDate) + SEQUENCE(monthCount),
          2
        )
      ),
      validDates, FILTER(
        secondDates,
        (secondDates &gt; res"&amp;"Date + 2) *
        (secondDates &lt;= tourDate - 3)
      ),
      IF(
        $AJ926=""P4"",
        IF(
          COUNTA(validDates) &lt; 4,
          """",
          TEXT(
            INDEX(validDates, 4),
            ""mmm d, yyyy""
          )
        ),
"&amp;"        IF(
          COUNTA(validDates) &lt; 4,
          """",
          TEXTJOIN(
            "", "", TRUE,
            TEXT(INDEX(validDates, 1), ""mmm d, yyyy""),
            TEXT(INDEX(validDates, 2), ""mmm d, yyyy""),
            TEXT(INDEX(validDates"&amp;", 3), ""mmm d, yyyy""),
            TEXT(INDEX(validDates, 4), ""mmm d, yyyy"")
          )
        )
      )
    ),
    """"
  )
)
"),"")</f>
        <v/>
      </c>
      <c r="BM926" s="65" t="str">
        <f t="shared" si="15"/>
        <v/>
      </c>
      <c r="BN926" s="66"/>
      <c r="BO926" s="67"/>
      <c r="BP926" s="49" t="b">
        <v>0</v>
      </c>
      <c r="BQ926" s="49" t="b">
        <v>0</v>
      </c>
      <c r="BR926" s="68"/>
      <c r="BS926" s="69"/>
      <c r="BT926" s="70" t="b">
        <v>0</v>
      </c>
      <c r="BU926" s="71"/>
      <c r="BV926" s="72"/>
      <c r="BW926" s="86" t="b">
        <v>0</v>
      </c>
      <c r="BX926" s="87"/>
    </row>
    <row r="927">
      <c r="A927" s="35" t="str">
        <f t="shared" si="1"/>
        <v/>
      </c>
      <c r="B927" s="36" t="str">
        <f t="shared" si="2"/>
        <v/>
      </c>
      <c r="C927" s="36" t="str">
        <f t="array" ref="C927">IF(
  M927="",
  "",
  IFERROR(
    INDEX(
      '{INDEX} Tour Packages'!$A:$ZZ,
      MATCH(
        M927,
        INDEX(
          '{INDEX} Tour Packages'!$A:$ZZ,
          ,
          MATCH("Tour Package Name", '{INDEX} Tour Packages'!$4:$4, 0)
        ),
        0
      ),
      MATCH("Tour Code", '{INDEX} Tour Packages'!$4:$4, 0)
    ),
    "XXX"
  )
)
</f>
        <v/>
      </c>
      <c r="D927" s="36" t="str">
        <f t="shared" si="3"/>
        <v/>
      </c>
      <c r="E927" s="36" t="str">
        <f t="shared" si="4"/>
        <v/>
      </c>
      <c r="F927" s="37" t="str">
        <f t="shared" si="5"/>
        <v/>
      </c>
      <c r="G927" s="89"/>
      <c r="H927" s="89"/>
      <c r="I927" s="90"/>
      <c r="J927" s="40" t="str">
        <f t="shared" si="16"/>
        <v> </v>
      </c>
      <c r="K927" s="91"/>
      <c r="L927" s="55"/>
      <c r="M927" s="55"/>
      <c r="N927" s="91"/>
      <c r="O927" s="43" t="str">
        <f>IFERROR(__xludf.DUMMYFUNCTION("IF(N927="""","""",IFERROR(
  N927 + VALUE(REGEXEXTRACT(P927, ""(\d+)\s+Days"")),
  """"
)
)"),"")</f>
        <v/>
      </c>
      <c r="P927" s="43" t="str">
        <f t="array" ref="P927">IFERROR(
  INDEX(
    INDEX('{INDEX} Tour Packages'!$A:$ZZ, , MATCH(P$3, '{INDEX} Tour Packages'!$4:$4, 0)),
    MATCH(M927, INDEX('{INDEX} Tour Packages'!$A:$ZZ,0, MATCH("Tour Package Name", '{INDEX} Tour Packages'!$4:$4, 0)), 0)
  ),
"")
</f>
        <v/>
      </c>
      <c r="Q927" s="44" t="str">
        <f t="shared" si="7"/>
        <v/>
      </c>
      <c r="R927" s="44" t="str">
        <f>IFERROR(__xludf.DUMMYFUNCTION("IF(OR(ISBLANK(K927), ISBLANK(N927)), """", 
  LET(
    resDate, K927,
    tourDate, N927,
    monthCount, MAX(0, DATEDIF(resDate, tourDate - 3, ""M"") + 1),
    secondDates, ARRAYFORMULA(DATE(YEAR(resDate), MONTH(resDate) + SEQUENCE(monthCount), 2)),
    "&amp;"validDates, FILTER(secondDates, (secondDates &gt; resDate + 2) * (secondDates &lt;= tourDate - 3)),
    IF(ISERROR(validDates), 0, COUNTA(validDates))
  )
)
"),"")</f>
        <v/>
      </c>
      <c r="S927" s="44" t="str">
        <f t="shared" si="8"/>
        <v/>
      </c>
      <c r="T927" s="45" t="str">
        <f t="array" ref="T927">IF(ISBLANK(BO927),IFERROR(
  INDEX(
    INDEX('{INDEX} Payment Terms'!$A:$G, , MATCH(T$3, '{INDEX} Payment Terms'!$4:$4, 0)),
    MATCH(Q927, INDEX('{INDEX} Payment Terms'!$A:$G,0, MATCH("Payment Condition", '{INDEX} Payment Terms'!$4:$4, 0)), 0)
  ),
""),"Cancelled")
</f>
        <v/>
      </c>
      <c r="U927" s="46" t="b">
        <v>0</v>
      </c>
      <c r="V927" s="47" t="str">
        <f>IFERROR(__xludf.DUMMYFUNCTION("IF(OR(L927=""Duo Booking"", L927=""Group Booking""),
IF(U927=FALSE,"""",
    LET(
      bookingType, L927,
      tour, M927,
      mainFirst, H927,
      mainLast, I927,
      mainEmail, G927,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$L$4:L927, bookingType,
          $M$4:M927, tour,
          $H$4:H927, mainFirst,
          $I$4:I927, mainLast,
          $G$4:G927, mainEmail
        ),
        ""000""
      ),
  "&amp;"    baseID &amp; ""-"" &amp; memberNumber
    )
  ),
  """"
)
"),"")</f>
        <v/>
      </c>
      <c r="W927" s="48"/>
      <c r="X927" s="85" t="b">
        <v>0</v>
      </c>
      <c r="Y927" s="85" t="b">
        <v>0</v>
      </c>
      <c r="Z927" s="85" t="b">
        <v>0</v>
      </c>
      <c r="AA927" s="50"/>
      <c r="AB927" s="51"/>
      <c r="AC927" s="85" t="b">
        <v>0</v>
      </c>
      <c r="AD927" s="92"/>
      <c r="AE927" s="88"/>
      <c r="AF927" s="36" t="str">
        <f t="array" ref="AF927">IF(M927="","",INDEX(
      '{INDEX} Tour Packages'!$A:$ZP,
      MATCH($M927, '{INDEX} Tour Packages'!$A:$A, 0),
      MATCH(AF$3, '{INDEX} Tour Packages'!$4:$4, 0)
    ))</f>
        <v/>
      </c>
      <c r="AG927" s="36" t="str">
        <f t="array" ref="AG927">IF(M927="","",INDEX(
      '{INDEX} Tour Packages'!$A:$ZP,
      MATCH($M927, '{INDEX} Tour Packages'!$A:$A, 0),
      MATCH(AG$3, '{INDEX} Tour Packages'!$4:$4, 0)
    ))</f>
        <v/>
      </c>
      <c r="AH927" s="36" t="str">
        <f t="array" ref="AH927">IF(M927="","",INDEX(
      '{INDEX} Tour Packages'!$A:$ZP,
      MATCH($M927, '{INDEX} Tour Packages'!$A:$A, 0),
      MATCH(AH$3, '{INDEX} Tour Packages'!$4:$4, 0)
    ))</f>
        <v/>
      </c>
      <c r="AI927" s="54" t="str">
        <f t="shared" si="9"/>
        <v/>
      </c>
      <c r="AJ927" s="42"/>
      <c r="AK927" s="55"/>
      <c r="AL927" s="46" t="b">
        <v>0</v>
      </c>
      <c r="AM927" s="56"/>
      <c r="AN927" s="57" t="str">
        <f t="shared" si="10"/>
        <v/>
      </c>
      <c r="AO927" s="58" t="str">
        <f t="shared" si="11"/>
        <v/>
      </c>
      <c r="AP927" s="59"/>
      <c r="AQ927" s="60"/>
      <c r="AR927" s="61"/>
      <c r="AS927" s="61"/>
      <c r="AT927" s="61" t="str">
        <f>IFERROR(__xludf.DUMMYFUNCTION("IF( 
  OR($AJ927=""Full Payment"", ISBLANK($K927)),
  """",
  IF(
    OR(
      Q927=""Standard Booking, P1"",
      Q927=""Standard Booking, P2"",
      Q927=""Standard Booking, P3"",
      Q927=""Standard Booking, P4""
    ),
    LET(
      resDate,   $"&amp;"K927,
      tourDate,  $N927,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7" s="62" t="str">
        <f t="shared" si="12"/>
        <v/>
      </c>
      <c r="AV927" s="63"/>
      <c r="AW927" s="64"/>
      <c r="AX927" s="64"/>
      <c r="AY927" s="64"/>
      <c r="AZ927" s="64" t="str">
        <f>IFERROR(__xludf.DUMMYFUNCTION("IF(
  OR($AJ927=""Full Payment"",$AJ927=""P1"", ISBLANK($K927)),
  """",
  IF(
    OR(
      $Q927=""Standard Booking, P2"",
      $Q927=""Standard Booking, P3"",
      $Q927=""Standard Booking, P4""
    ),
    LET(
      resDate,   $K927,
      tourDate,"&amp;"  $N927,
      monthCount, DATEDIF(resDate, tourDate, ""M"") + 1,
      secondDates, ARRAYFORMULA(
        DATE(
          YEAR(resDate),
          MONTH(resDate) + SEQUENCE(monthCount),
          2
        )
      ),
      validDates, FILTER(
        sec"&amp;"ondDates,
        (secondDates &gt; resDate + 2) *
        (secondDates &lt;= tourDate - 3)
      ),
      IF(
        OR($AJ927=""P2"", $AJ927=""P3"", $AJ927=""P4""),
        IF(
          COUNTA(validDates) &lt; 2,
          """",
          TEXT(INDEX(validDates"&amp;", 2), ""mmm d, yyyy"")
        ),
        IF(
          COUNTA(validDates) &lt; 2,
          """",
          TEXTJOIN("", "", TRUE,
            TEXT(INDEX(validDates, 1), ""mmm d, yyyy""),
            TEXT(INDEX(validDates, 2), ""mmm d, yyyy"")
          )
 "&amp;"       )
      )
    ),
    """"
  )
)
"),"")</f>
        <v/>
      </c>
      <c r="BA927" s="65" t="str">
        <f t="shared" si="13"/>
        <v/>
      </c>
      <c r="BB927" s="63"/>
      <c r="BC927" s="64"/>
      <c r="BD927" s="64"/>
      <c r="BE927" s="64"/>
      <c r="BF927" s="64" t="str">
        <f>IFERROR(__xludf.DUMMYFUNCTION("IF(
  OR($AJ927=""Full Payment"",$AJ927=""P1"", $AJ927=""P2""),
  """",
  IF(
    AND(
      NOT(ISBLANK($K927)),
      OR(
        Q927=""Standard Booking, P3"",
        Q927=""Standard Booking, P4""
      )
    ),
    LET(
      resDate,   $K927,
      "&amp;"tourDate,  $N927,
      monthCount, DATEDIF(resDate, tourDate, ""M"") + 1,
      secondDates, ARRAYFORMULA(
        DATE(
          YEAR(resDate),
          MONTH(resDate) + SEQUENCE(monthCount),
          2
        )
      ),
      validDates, FILTER(
  "&amp;"      secondDates,
        (secondDates &gt; resDate + 2) *
        (secondDates &lt;= tourDate - 3)
      ),
      IF(
        $AJ927=""P4"",
        IF(
          COUNTA(validDates) &lt; 3,
          """",
          TEXT(INDEX(validDates, 3), ""mmm d, yyyy"")
  "&amp;"      ),
        IF(
          $AJ927=""P3"",
          IF(
            COUNTA(validDates) &lt; 3,
            """",
            TEXT(INDEX(validDates, 3), ""mmm d, yyyy"")
          ),
          IF(
            COUNTA(validDates) &lt; 3,
            """",
    "&amp;"        TEXTJOIN("", "", TRUE,
              TEXT(INDEX(validDates, 1), ""mmm d, yyyy""),
              TEXT(INDEX(validDates, 2), ""mmm d, yyyy""),
              TEXT(INDEX(validDates, 3), ""mmm d, yyyy"")
            )
          )
        )
      )
    "&amp;"),
    """"
  )
)
"),"")</f>
        <v/>
      </c>
      <c r="BG927" s="65" t="str">
        <f t="shared" si="14"/>
        <v/>
      </c>
      <c r="BH927" s="63"/>
      <c r="BI927" s="64"/>
      <c r="BJ927" s="64"/>
      <c r="BK927" s="64"/>
      <c r="BL927" s="64" t="str">
        <f>IFERROR(__xludf.DUMMYFUNCTION("IF(
  OR($AJ927=""Full Payment"",$AJ927=""P1"",$AJ927=""P2"",$AJ927=""P3""),
  """",
  IF(
    AND(
      NOT(ISBLANK($K927)),
      $Q927=""Standard Booking, P4""
    ),
    LET(
      resDate,   $K927,
      tourDate,  $N927,
      monthCount, DATEDIF(r"&amp;"esDate, tourDate, ""M"") + 1,
      secondDates, ARRAYFORMULA(
        DATE(
          YEAR(resDate),
          MONTH(resDate) + SEQUENCE(monthCount),
          2
        )
      ),
      validDates, FILTER(
        secondDates,
        (secondDates &gt; res"&amp;"Date + 2) *
        (secondDates &lt;= tourDate - 3)
      ),
      IF(
        $AJ927=""P4"",
        IF(
          COUNTA(validDates) &lt; 4,
          """",
          TEXT(
            INDEX(validDates, 4),
            ""mmm d, yyyy""
          )
        ),
"&amp;"        IF(
          COUNTA(validDates) &lt; 4,
          """",
          TEXTJOIN(
            "", "", TRUE,
            TEXT(INDEX(validDates, 1), ""mmm d, yyyy""),
            TEXT(INDEX(validDates, 2), ""mmm d, yyyy""),
            TEXT(INDEX(validDates"&amp;", 3), ""mmm d, yyyy""),
            TEXT(INDEX(validDates, 4), ""mmm d, yyyy"")
          )
        )
      )
    ),
    """"
  )
)
"),"")</f>
        <v/>
      </c>
      <c r="BM927" s="65" t="str">
        <f t="shared" si="15"/>
        <v/>
      </c>
      <c r="BN927" s="66"/>
      <c r="BO927" s="67"/>
      <c r="BP927" s="49" t="b">
        <v>0</v>
      </c>
      <c r="BQ927" s="49" t="b">
        <v>0</v>
      </c>
      <c r="BR927" s="68"/>
      <c r="BS927" s="69"/>
      <c r="BT927" s="70" t="b">
        <v>0</v>
      </c>
      <c r="BU927" s="71"/>
      <c r="BV927" s="72"/>
      <c r="BW927" s="86" t="b">
        <v>0</v>
      </c>
      <c r="BX927" s="87"/>
    </row>
    <row r="928">
      <c r="A928" s="35" t="str">
        <f t="shared" si="1"/>
        <v/>
      </c>
      <c r="B928" s="36" t="str">
        <f t="shared" si="2"/>
        <v/>
      </c>
      <c r="C928" s="36" t="str">
        <f t="array" ref="C928">IF(
  M928="",
  "",
  IFERROR(
    INDEX(
      '{INDEX} Tour Packages'!$A:$ZZ,
      MATCH(
        M928,
        INDEX(
          '{INDEX} Tour Packages'!$A:$ZZ,
          ,
          MATCH("Tour Package Name", '{INDEX} Tour Packages'!$4:$4, 0)
        ),
        0
      ),
      MATCH("Tour Code", '{INDEX} Tour Packages'!$4:$4, 0)
    ),
    "XXX"
  )
)
</f>
        <v/>
      </c>
      <c r="D928" s="36" t="str">
        <f t="shared" si="3"/>
        <v/>
      </c>
      <c r="E928" s="36" t="str">
        <f t="shared" si="4"/>
        <v/>
      </c>
      <c r="F928" s="37" t="str">
        <f t="shared" si="5"/>
        <v/>
      </c>
      <c r="G928" s="89"/>
      <c r="H928" s="89"/>
      <c r="I928" s="90"/>
      <c r="J928" s="40" t="str">
        <f t="shared" si="16"/>
        <v> </v>
      </c>
      <c r="K928" s="91"/>
      <c r="L928" s="55"/>
      <c r="M928" s="55"/>
      <c r="N928" s="91"/>
      <c r="O928" s="43" t="str">
        <f>IFERROR(__xludf.DUMMYFUNCTION("IF(N928="""","""",IFERROR(
  N928 + VALUE(REGEXEXTRACT(P928, ""(\d+)\s+Days"")),
  """"
)
)"),"")</f>
        <v/>
      </c>
      <c r="P928" s="43" t="str">
        <f t="array" ref="P928">IFERROR(
  INDEX(
    INDEX('{INDEX} Tour Packages'!$A:$ZZ, , MATCH(P$3, '{INDEX} Tour Packages'!$4:$4, 0)),
    MATCH(M928, INDEX('{INDEX} Tour Packages'!$A:$ZZ,0, MATCH("Tour Package Name", '{INDEX} Tour Packages'!$4:$4, 0)), 0)
  ),
"")
</f>
        <v/>
      </c>
      <c r="Q928" s="44" t="str">
        <f t="shared" si="7"/>
        <v/>
      </c>
      <c r="R928" s="44" t="str">
        <f>IFERROR(__xludf.DUMMYFUNCTION("IF(OR(ISBLANK(K928), ISBLANK(N928)), """", 
  LET(
    resDate, K928,
    tourDate, N928,
    monthCount, MAX(0, DATEDIF(resDate, tourDate - 3, ""M"") + 1),
    secondDates, ARRAYFORMULA(DATE(YEAR(resDate), MONTH(resDate) + SEQUENCE(monthCount), 2)),
    "&amp;"validDates, FILTER(secondDates, (secondDates &gt; resDate + 2) * (secondDates &lt;= tourDate - 3)),
    IF(ISERROR(validDates), 0, COUNTA(validDates))
  )
)
"),"")</f>
        <v/>
      </c>
      <c r="S928" s="44" t="str">
        <f t="shared" si="8"/>
        <v/>
      </c>
      <c r="T928" s="45" t="str">
        <f t="array" ref="T928">IF(ISBLANK(BO928),IFERROR(
  INDEX(
    INDEX('{INDEX} Payment Terms'!$A:$G, , MATCH(T$3, '{INDEX} Payment Terms'!$4:$4, 0)),
    MATCH(Q928, INDEX('{INDEX} Payment Terms'!$A:$G,0, MATCH("Payment Condition", '{INDEX} Payment Terms'!$4:$4, 0)), 0)
  ),
""),"Cancelled")
</f>
        <v/>
      </c>
      <c r="U928" s="46" t="b">
        <v>0</v>
      </c>
      <c r="V928" s="47" t="str">
        <f>IFERROR(__xludf.DUMMYFUNCTION("IF(OR(L928=""Duo Booking"", L928=""Group Booking""),
IF(U928=FALSE,"""",
    LET(
      bookingType, L928,
      tour, M928,
      mainFirst, H928,
      mainLast, I928,
      mainEmail, G928,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$L$4:L928, bookingType,
          $M$4:M928, tour,
          $H$4:H928, mainFirst,
          $I$4:I928, mainLast,
          $G$4:G928, mainEmail
        ),
        ""000""
      ),
  "&amp;"    baseID &amp; ""-"" &amp; memberNumber
    )
  ),
  """"
)
"),"")</f>
        <v/>
      </c>
      <c r="W928" s="48"/>
      <c r="X928" s="85" t="b">
        <v>0</v>
      </c>
      <c r="Y928" s="85" t="b">
        <v>0</v>
      </c>
      <c r="Z928" s="85" t="b">
        <v>0</v>
      </c>
      <c r="AA928" s="50"/>
      <c r="AB928" s="51"/>
      <c r="AC928" s="85" t="b">
        <v>0</v>
      </c>
      <c r="AD928" s="92"/>
      <c r="AE928" s="88"/>
      <c r="AF928" s="36" t="str">
        <f t="array" ref="AF928">IF(M928="","",INDEX(
      '{INDEX} Tour Packages'!$A:$ZP,
      MATCH($M928, '{INDEX} Tour Packages'!$A:$A, 0),
      MATCH(AF$3, '{INDEX} Tour Packages'!$4:$4, 0)
    ))</f>
        <v/>
      </c>
      <c r="AG928" s="36" t="str">
        <f t="array" ref="AG928">IF(M928="","",INDEX(
      '{INDEX} Tour Packages'!$A:$ZP,
      MATCH($M928, '{INDEX} Tour Packages'!$A:$A, 0),
      MATCH(AG$3, '{INDEX} Tour Packages'!$4:$4, 0)
    ))</f>
        <v/>
      </c>
      <c r="AH928" s="36" t="str">
        <f t="array" ref="AH928">IF(M928="","",INDEX(
      '{INDEX} Tour Packages'!$A:$ZP,
      MATCH($M928, '{INDEX} Tour Packages'!$A:$A, 0),
      MATCH(AH$3, '{INDEX} Tour Packages'!$4:$4, 0)
    ))</f>
        <v/>
      </c>
      <c r="AI928" s="54" t="str">
        <f t="shared" si="9"/>
        <v/>
      </c>
      <c r="AJ928" s="42"/>
      <c r="AK928" s="55"/>
      <c r="AL928" s="46" t="b">
        <v>0</v>
      </c>
      <c r="AM928" s="56"/>
      <c r="AN928" s="57" t="str">
        <f t="shared" si="10"/>
        <v/>
      </c>
      <c r="AO928" s="58" t="str">
        <f t="shared" si="11"/>
        <v/>
      </c>
      <c r="AP928" s="59"/>
      <c r="AQ928" s="60"/>
      <c r="AR928" s="61"/>
      <c r="AS928" s="61"/>
      <c r="AT928" s="61" t="str">
        <f>IFERROR(__xludf.DUMMYFUNCTION("IF( 
  OR($AJ928=""Full Payment"", ISBLANK($K928)),
  """",
  IF(
    OR(
      Q928=""Standard Booking, P1"",
      Q928=""Standard Booking, P2"",
      Q928=""Standard Booking, P3"",
      Q928=""Standard Booking, P4""
    ),
    LET(
      resDate,   $"&amp;"K928,
      tourDate,  $N928,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8" s="62" t="str">
        <f t="shared" si="12"/>
        <v/>
      </c>
      <c r="AV928" s="63"/>
      <c r="AW928" s="64"/>
      <c r="AX928" s="64"/>
      <c r="AY928" s="64"/>
      <c r="AZ928" s="64" t="str">
        <f>IFERROR(__xludf.DUMMYFUNCTION("IF(
  OR($AJ928=""Full Payment"",$AJ928=""P1"", ISBLANK($K928)),
  """",
  IF(
    OR(
      $Q928=""Standard Booking, P2"",
      $Q928=""Standard Booking, P3"",
      $Q928=""Standard Booking, P4""
    ),
    LET(
      resDate,   $K928,
      tourDate,"&amp;"  $N928,
      monthCount, DATEDIF(resDate, tourDate, ""M"") + 1,
      secondDates, ARRAYFORMULA(
        DATE(
          YEAR(resDate),
          MONTH(resDate) + SEQUENCE(monthCount),
          2
        )
      ),
      validDates, FILTER(
        sec"&amp;"ondDates,
        (secondDates &gt; resDate + 2) *
        (secondDates &lt;= tourDate - 3)
      ),
      IF(
        OR($AJ928=""P2"", $AJ928=""P3"", $AJ928=""P4""),
        IF(
          COUNTA(validDates) &lt; 2,
          """",
          TEXT(INDEX(validDates"&amp;", 2), ""mmm d, yyyy"")
        ),
        IF(
          COUNTA(validDates) &lt; 2,
          """",
          TEXTJOIN("", "", TRUE,
            TEXT(INDEX(validDates, 1), ""mmm d, yyyy""),
            TEXT(INDEX(validDates, 2), ""mmm d, yyyy"")
          )
 "&amp;"       )
      )
    ),
    """"
  )
)
"),"")</f>
        <v/>
      </c>
      <c r="BA928" s="65" t="str">
        <f t="shared" si="13"/>
        <v/>
      </c>
      <c r="BB928" s="63"/>
      <c r="BC928" s="64"/>
      <c r="BD928" s="64"/>
      <c r="BE928" s="64"/>
      <c r="BF928" s="64" t="str">
        <f>IFERROR(__xludf.DUMMYFUNCTION("IF(
  OR($AJ928=""Full Payment"",$AJ928=""P1"", $AJ928=""P2""),
  """",
  IF(
    AND(
      NOT(ISBLANK($K928)),
      OR(
        Q928=""Standard Booking, P3"",
        Q928=""Standard Booking, P4""
      )
    ),
    LET(
      resDate,   $K928,
      "&amp;"tourDate,  $N928,
      monthCount, DATEDIF(resDate, tourDate, ""M"") + 1,
      secondDates, ARRAYFORMULA(
        DATE(
          YEAR(resDate),
          MONTH(resDate) + SEQUENCE(monthCount),
          2
        )
      ),
      validDates, FILTER(
  "&amp;"      secondDates,
        (secondDates &gt; resDate + 2) *
        (secondDates &lt;= tourDate - 3)
      ),
      IF(
        $AJ928=""P4"",
        IF(
          COUNTA(validDates) &lt; 3,
          """",
          TEXT(INDEX(validDates, 3), ""mmm d, yyyy"")
  "&amp;"      ),
        IF(
          $AJ928=""P3"",
          IF(
            COUNTA(validDates) &lt; 3,
            """",
            TEXT(INDEX(validDates, 3), ""mmm d, yyyy"")
          ),
          IF(
            COUNTA(validDates) &lt; 3,
            """",
    "&amp;"        TEXTJOIN("", "", TRUE,
              TEXT(INDEX(validDates, 1), ""mmm d, yyyy""),
              TEXT(INDEX(validDates, 2), ""mmm d, yyyy""),
              TEXT(INDEX(validDates, 3), ""mmm d, yyyy"")
            )
          )
        )
      )
    "&amp;"),
    """"
  )
)
"),"")</f>
        <v/>
      </c>
      <c r="BG928" s="65" t="str">
        <f t="shared" si="14"/>
        <v/>
      </c>
      <c r="BH928" s="63"/>
      <c r="BI928" s="64"/>
      <c r="BJ928" s="64"/>
      <c r="BK928" s="64"/>
      <c r="BL928" s="64" t="str">
        <f>IFERROR(__xludf.DUMMYFUNCTION("IF(
  OR($AJ928=""Full Payment"",$AJ928=""P1"",$AJ928=""P2"",$AJ928=""P3""),
  """",
  IF(
    AND(
      NOT(ISBLANK($K928)),
      $Q928=""Standard Booking, P4""
    ),
    LET(
      resDate,   $K928,
      tourDate,  $N928,
      monthCount, DATEDIF(r"&amp;"esDate, tourDate, ""M"") + 1,
      secondDates, ARRAYFORMULA(
        DATE(
          YEAR(resDate),
          MONTH(resDate) + SEQUENCE(monthCount),
          2
        )
      ),
      validDates, FILTER(
        secondDates,
        (secondDates &gt; res"&amp;"Date + 2) *
        (secondDates &lt;= tourDate - 3)
      ),
      IF(
        $AJ928=""P4"",
        IF(
          COUNTA(validDates) &lt; 4,
          """",
          TEXT(
            INDEX(validDates, 4),
            ""mmm d, yyyy""
          )
        ),
"&amp;"        IF(
          COUNTA(validDates) &lt; 4,
          """",
          TEXTJOIN(
            "", "", TRUE,
            TEXT(INDEX(validDates, 1), ""mmm d, yyyy""),
            TEXT(INDEX(validDates, 2), ""mmm d, yyyy""),
            TEXT(INDEX(validDates"&amp;", 3), ""mmm d, yyyy""),
            TEXT(INDEX(validDates, 4), ""mmm d, yyyy"")
          )
        )
      )
    ),
    """"
  )
)
"),"")</f>
        <v/>
      </c>
      <c r="BM928" s="65" t="str">
        <f t="shared" si="15"/>
        <v/>
      </c>
      <c r="BN928" s="66"/>
      <c r="BO928" s="67"/>
      <c r="BP928" s="49" t="b">
        <v>0</v>
      </c>
      <c r="BQ928" s="49" t="b">
        <v>0</v>
      </c>
      <c r="BR928" s="68"/>
      <c r="BS928" s="69"/>
      <c r="BT928" s="70" t="b">
        <v>0</v>
      </c>
      <c r="BU928" s="71"/>
      <c r="BV928" s="72"/>
      <c r="BW928" s="86" t="b">
        <v>0</v>
      </c>
      <c r="BX928" s="87"/>
    </row>
    <row r="929">
      <c r="A929" s="35" t="str">
        <f t="shared" si="1"/>
        <v/>
      </c>
      <c r="B929" s="36" t="str">
        <f t="shared" si="2"/>
        <v/>
      </c>
      <c r="C929" s="36" t="str">
        <f t="array" ref="C929">IF(
  M929="",
  "",
  IFERROR(
    INDEX(
      '{INDEX} Tour Packages'!$A:$ZZ,
      MATCH(
        M929,
        INDEX(
          '{INDEX} Tour Packages'!$A:$ZZ,
          ,
          MATCH("Tour Package Name", '{INDEX} Tour Packages'!$4:$4, 0)
        ),
        0
      ),
      MATCH("Tour Code", '{INDEX} Tour Packages'!$4:$4, 0)
    ),
    "XXX"
  )
)
</f>
        <v/>
      </c>
      <c r="D929" s="36" t="str">
        <f t="shared" si="3"/>
        <v/>
      </c>
      <c r="E929" s="36" t="str">
        <f t="shared" si="4"/>
        <v/>
      </c>
      <c r="F929" s="37" t="str">
        <f t="shared" si="5"/>
        <v/>
      </c>
      <c r="G929" s="89"/>
      <c r="H929" s="89"/>
      <c r="I929" s="90"/>
      <c r="J929" s="40" t="str">
        <f t="shared" si="16"/>
        <v> </v>
      </c>
      <c r="K929" s="91"/>
      <c r="L929" s="55"/>
      <c r="M929" s="55"/>
      <c r="N929" s="91"/>
      <c r="O929" s="43" t="str">
        <f>IFERROR(__xludf.DUMMYFUNCTION("IF(N929="""","""",IFERROR(
  N929 + VALUE(REGEXEXTRACT(P929, ""(\d+)\s+Days"")),
  """"
)
)"),"")</f>
        <v/>
      </c>
      <c r="P929" s="43" t="str">
        <f t="array" ref="P929">IFERROR(
  INDEX(
    INDEX('{INDEX} Tour Packages'!$A:$ZZ, , MATCH(P$3, '{INDEX} Tour Packages'!$4:$4, 0)),
    MATCH(M929, INDEX('{INDEX} Tour Packages'!$A:$ZZ,0, MATCH("Tour Package Name", '{INDEX} Tour Packages'!$4:$4, 0)), 0)
  ),
"")
</f>
        <v/>
      </c>
      <c r="Q929" s="44" t="str">
        <f t="shared" si="7"/>
        <v/>
      </c>
      <c r="R929" s="44" t="str">
        <f>IFERROR(__xludf.DUMMYFUNCTION("IF(OR(ISBLANK(K929), ISBLANK(N929)), """", 
  LET(
    resDate, K929,
    tourDate, N929,
    monthCount, MAX(0, DATEDIF(resDate, tourDate - 3, ""M"") + 1),
    secondDates, ARRAYFORMULA(DATE(YEAR(resDate), MONTH(resDate) + SEQUENCE(monthCount), 2)),
    "&amp;"validDates, FILTER(secondDates, (secondDates &gt; resDate + 2) * (secondDates &lt;= tourDate - 3)),
    IF(ISERROR(validDates), 0, COUNTA(validDates))
  )
)
"),"")</f>
        <v/>
      </c>
      <c r="S929" s="44" t="str">
        <f t="shared" si="8"/>
        <v/>
      </c>
      <c r="T929" s="45" t="str">
        <f t="array" ref="T929">IF(ISBLANK(BO929),IFERROR(
  INDEX(
    INDEX('{INDEX} Payment Terms'!$A:$G, , MATCH(T$3, '{INDEX} Payment Terms'!$4:$4, 0)),
    MATCH(Q929, INDEX('{INDEX} Payment Terms'!$A:$G,0, MATCH("Payment Condition", '{INDEX} Payment Terms'!$4:$4, 0)), 0)
  ),
""),"Cancelled")
</f>
        <v/>
      </c>
      <c r="U929" s="46" t="b">
        <v>0</v>
      </c>
      <c r="V929" s="47" t="str">
        <f>IFERROR(__xludf.DUMMYFUNCTION("IF(OR(L929=""Duo Booking"", L929=""Group Booking""),
IF(U929=FALSE,"""",
    LET(
      bookingType, L929,
      tour, M929,
      mainFirst, H929,
      mainLast, I929,
      mainEmail, G929,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$L$4:L929, bookingType,
          $M$4:M929, tour,
          $H$4:H929, mainFirst,
          $I$4:I929, mainLast,
          $G$4:G929, mainEmail
        ),
        ""000""
      ),
  "&amp;"    baseID &amp; ""-"" &amp; memberNumber
    )
  ),
  """"
)
"),"")</f>
        <v/>
      </c>
      <c r="W929" s="48"/>
      <c r="X929" s="85" t="b">
        <v>0</v>
      </c>
      <c r="Y929" s="85" t="b">
        <v>0</v>
      </c>
      <c r="Z929" s="85" t="b">
        <v>0</v>
      </c>
      <c r="AA929" s="50"/>
      <c r="AB929" s="51"/>
      <c r="AC929" s="85" t="b">
        <v>0</v>
      </c>
      <c r="AD929" s="92"/>
      <c r="AE929" s="88"/>
      <c r="AF929" s="36" t="str">
        <f t="array" ref="AF929">IF(M929="","",INDEX(
      '{INDEX} Tour Packages'!$A:$ZP,
      MATCH($M929, '{INDEX} Tour Packages'!$A:$A, 0),
      MATCH(AF$3, '{INDEX} Tour Packages'!$4:$4, 0)
    ))</f>
        <v/>
      </c>
      <c r="AG929" s="36" t="str">
        <f t="array" ref="AG929">IF(M929="","",INDEX(
      '{INDEX} Tour Packages'!$A:$ZP,
      MATCH($M929, '{INDEX} Tour Packages'!$A:$A, 0),
      MATCH(AG$3, '{INDEX} Tour Packages'!$4:$4, 0)
    ))</f>
        <v/>
      </c>
      <c r="AH929" s="36" t="str">
        <f t="array" ref="AH929">IF(M929="","",INDEX(
      '{INDEX} Tour Packages'!$A:$ZP,
      MATCH($M929, '{INDEX} Tour Packages'!$A:$A, 0),
      MATCH(AH$3, '{INDEX} Tour Packages'!$4:$4, 0)
    ))</f>
        <v/>
      </c>
      <c r="AI929" s="54" t="str">
        <f t="shared" si="9"/>
        <v/>
      </c>
      <c r="AJ929" s="42"/>
      <c r="AK929" s="55"/>
      <c r="AL929" s="46" t="b">
        <v>0</v>
      </c>
      <c r="AM929" s="56"/>
      <c r="AN929" s="57" t="str">
        <f t="shared" si="10"/>
        <v/>
      </c>
      <c r="AO929" s="58" t="str">
        <f t="shared" si="11"/>
        <v/>
      </c>
      <c r="AP929" s="59"/>
      <c r="AQ929" s="60"/>
      <c r="AR929" s="61"/>
      <c r="AS929" s="61"/>
      <c r="AT929" s="61" t="str">
        <f>IFERROR(__xludf.DUMMYFUNCTION("IF( 
  OR($AJ929=""Full Payment"", ISBLANK($K929)),
  """",
  IF(
    OR(
      Q929=""Standard Booking, P1"",
      Q929=""Standard Booking, P2"",
      Q929=""Standard Booking, P3"",
      Q929=""Standard Booking, P4""
    ),
    LET(
      resDate,   $"&amp;"K929,
      tourDate,  $N929,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29" s="62" t="str">
        <f t="shared" si="12"/>
        <v/>
      </c>
      <c r="AV929" s="63"/>
      <c r="AW929" s="64"/>
      <c r="AX929" s="64"/>
      <c r="AY929" s="64"/>
      <c r="AZ929" s="64" t="str">
        <f>IFERROR(__xludf.DUMMYFUNCTION("IF(
  OR($AJ929=""Full Payment"",$AJ929=""P1"", ISBLANK($K929)),
  """",
  IF(
    OR(
      $Q929=""Standard Booking, P2"",
      $Q929=""Standard Booking, P3"",
      $Q929=""Standard Booking, P4""
    ),
    LET(
      resDate,   $K929,
      tourDate,"&amp;"  $N929,
      monthCount, DATEDIF(resDate, tourDate, ""M"") + 1,
      secondDates, ARRAYFORMULA(
        DATE(
          YEAR(resDate),
          MONTH(resDate) + SEQUENCE(monthCount),
          2
        )
      ),
      validDates, FILTER(
        sec"&amp;"ondDates,
        (secondDates &gt; resDate + 2) *
        (secondDates &lt;= tourDate - 3)
      ),
      IF(
        OR($AJ929=""P2"", $AJ929=""P3"", $AJ929=""P4""),
        IF(
          COUNTA(validDates) &lt; 2,
          """",
          TEXT(INDEX(validDates"&amp;", 2), ""mmm d, yyyy"")
        ),
        IF(
          COUNTA(validDates) &lt; 2,
          """",
          TEXTJOIN("", "", TRUE,
            TEXT(INDEX(validDates, 1), ""mmm d, yyyy""),
            TEXT(INDEX(validDates, 2), ""mmm d, yyyy"")
          )
 "&amp;"       )
      )
    ),
    """"
  )
)
"),"")</f>
        <v/>
      </c>
      <c r="BA929" s="65" t="str">
        <f t="shared" si="13"/>
        <v/>
      </c>
      <c r="BB929" s="63"/>
      <c r="BC929" s="64"/>
      <c r="BD929" s="64"/>
      <c r="BE929" s="64"/>
      <c r="BF929" s="64" t="str">
        <f>IFERROR(__xludf.DUMMYFUNCTION("IF(
  OR($AJ929=""Full Payment"",$AJ929=""P1"", $AJ929=""P2""),
  """",
  IF(
    AND(
      NOT(ISBLANK($K929)),
      OR(
        Q929=""Standard Booking, P3"",
        Q929=""Standard Booking, P4""
      )
    ),
    LET(
      resDate,   $K929,
      "&amp;"tourDate,  $N929,
      monthCount, DATEDIF(resDate, tourDate, ""M"") + 1,
      secondDates, ARRAYFORMULA(
        DATE(
          YEAR(resDate),
          MONTH(resDate) + SEQUENCE(monthCount),
          2
        )
      ),
      validDates, FILTER(
  "&amp;"      secondDates,
        (secondDates &gt; resDate + 2) *
        (secondDates &lt;= tourDate - 3)
      ),
      IF(
        $AJ929=""P4"",
        IF(
          COUNTA(validDates) &lt; 3,
          """",
          TEXT(INDEX(validDates, 3), ""mmm d, yyyy"")
  "&amp;"      ),
        IF(
          $AJ929=""P3"",
          IF(
            COUNTA(validDates) &lt; 3,
            """",
            TEXT(INDEX(validDates, 3), ""mmm d, yyyy"")
          ),
          IF(
            COUNTA(validDates) &lt; 3,
            """",
    "&amp;"        TEXTJOIN("", "", TRUE,
              TEXT(INDEX(validDates, 1), ""mmm d, yyyy""),
              TEXT(INDEX(validDates, 2), ""mmm d, yyyy""),
              TEXT(INDEX(validDates, 3), ""mmm d, yyyy"")
            )
          )
        )
      )
    "&amp;"),
    """"
  )
)
"),"")</f>
        <v/>
      </c>
      <c r="BG929" s="65" t="str">
        <f t="shared" si="14"/>
        <v/>
      </c>
      <c r="BH929" s="63"/>
      <c r="BI929" s="64"/>
      <c r="BJ929" s="64"/>
      <c r="BK929" s="64"/>
      <c r="BL929" s="64" t="str">
        <f>IFERROR(__xludf.DUMMYFUNCTION("IF(
  OR($AJ929=""Full Payment"",$AJ929=""P1"",$AJ929=""P2"",$AJ929=""P3""),
  """",
  IF(
    AND(
      NOT(ISBLANK($K929)),
      $Q929=""Standard Booking, P4""
    ),
    LET(
      resDate,   $K929,
      tourDate,  $N929,
      monthCount, DATEDIF(r"&amp;"esDate, tourDate, ""M"") + 1,
      secondDates, ARRAYFORMULA(
        DATE(
          YEAR(resDate),
          MONTH(resDate) + SEQUENCE(monthCount),
          2
        )
      ),
      validDates, FILTER(
        secondDates,
        (secondDates &gt; res"&amp;"Date + 2) *
        (secondDates &lt;= tourDate - 3)
      ),
      IF(
        $AJ929=""P4"",
        IF(
          COUNTA(validDates) &lt; 4,
          """",
          TEXT(
            INDEX(validDates, 4),
            ""mmm d, yyyy""
          )
        ),
"&amp;"        IF(
          COUNTA(validDates) &lt; 4,
          """",
          TEXTJOIN(
            "", "", TRUE,
            TEXT(INDEX(validDates, 1), ""mmm d, yyyy""),
            TEXT(INDEX(validDates, 2), ""mmm d, yyyy""),
            TEXT(INDEX(validDates"&amp;", 3), ""mmm d, yyyy""),
            TEXT(INDEX(validDates, 4), ""mmm d, yyyy"")
          )
        )
      )
    ),
    """"
  )
)
"),"")</f>
        <v/>
      </c>
      <c r="BM929" s="65" t="str">
        <f t="shared" si="15"/>
        <v/>
      </c>
      <c r="BN929" s="66"/>
      <c r="BO929" s="67"/>
      <c r="BP929" s="49" t="b">
        <v>0</v>
      </c>
      <c r="BQ929" s="49" t="b">
        <v>0</v>
      </c>
      <c r="BR929" s="68"/>
      <c r="BS929" s="69"/>
      <c r="BT929" s="70" t="b">
        <v>0</v>
      </c>
      <c r="BU929" s="71"/>
      <c r="BV929" s="72"/>
      <c r="BW929" s="86" t="b">
        <v>0</v>
      </c>
      <c r="BX929" s="87"/>
    </row>
    <row r="930">
      <c r="A930" s="35" t="str">
        <f t="shared" si="1"/>
        <v/>
      </c>
      <c r="B930" s="36" t="str">
        <f t="shared" si="2"/>
        <v/>
      </c>
      <c r="C930" s="36" t="str">
        <f t="array" ref="C930">IF(
  M930="",
  "",
  IFERROR(
    INDEX(
      '{INDEX} Tour Packages'!$A:$ZZ,
      MATCH(
        M930,
        INDEX(
          '{INDEX} Tour Packages'!$A:$ZZ,
          ,
          MATCH("Tour Package Name", '{INDEX} Tour Packages'!$4:$4, 0)
        ),
        0
      ),
      MATCH("Tour Code", '{INDEX} Tour Packages'!$4:$4, 0)
    ),
    "XXX"
  )
)
</f>
        <v/>
      </c>
      <c r="D930" s="36" t="str">
        <f t="shared" si="3"/>
        <v/>
      </c>
      <c r="E930" s="36" t="str">
        <f t="shared" si="4"/>
        <v/>
      </c>
      <c r="F930" s="37" t="str">
        <f t="shared" si="5"/>
        <v/>
      </c>
      <c r="G930" s="89"/>
      <c r="H930" s="89"/>
      <c r="I930" s="90"/>
      <c r="J930" s="40" t="str">
        <f t="shared" si="16"/>
        <v> </v>
      </c>
      <c r="K930" s="91"/>
      <c r="L930" s="55"/>
      <c r="M930" s="55"/>
      <c r="N930" s="91"/>
      <c r="O930" s="43" t="str">
        <f>IFERROR(__xludf.DUMMYFUNCTION("IF(N930="""","""",IFERROR(
  N930 + VALUE(REGEXEXTRACT(P930, ""(\d+)\s+Days"")),
  """"
)
)"),"")</f>
        <v/>
      </c>
      <c r="P930" s="43" t="str">
        <f t="array" ref="P930">IFERROR(
  INDEX(
    INDEX('{INDEX} Tour Packages'!$A:$ZZ, , MATCH(P$3, '{INDEX} Tour Packages'!$4:$4, 0)),
    MATCH(M930, INDEX('{INDEX} Tour Packages'!$A:$ZZ,0, MATCH("Tour Package Name", '{INDEX} Tour Packages'!$4:$4, 0)), 0)
  ),
"")
</f>
        <v/>
      </c>
      <c r="Q930" s="44" t="str">
        <f t="shared" si="7"/>
        <v/>
      </c>
      <c r="R930" s="44" t="str">
        <f>IFERROR(__xludf.DUMMYFUNCTION("IF(OR(ISBLANK(K930), ISBLANK(N930)), """", 
  LET(
    resDate, K930,
    tourDate, N930,
    monthCount, MAX(0, DATEDIF(resDate, tourDate - 3, ""M"") + 1),
    secondDates, ARRAYFORMULA(DATE(YEAR(resDate), MONTH(resDate) + SEQUENCE(monthCount), 2)),
    "&amp;"validDates, FILTER(secondDates, (secondDates &gt; resDate + 2) * (secondDates &lt;= tourDate - 3)),
    IF(ISERROR(validDates), 0, COUNTA(validDates))
  )
)
"),"")</f>
        <v/>
      </c>
      <c r="S930" s="44" t="str">
        <f t="shared" si="8"/>
        <v/>
      </c>
      <c r="T930" s="45" t="str">
        <f t="array" ref="T930">IF(ISBLANK(BO930),IFERROR(
  INDEX(
    INDEX('{INDEX} Payment Terms'!$A:$G, , MATCH(T$3, '{INDEX} Payment Terms'!$4:$4, 0)),
    MATCH(Q930, INDEX('{INDEX} Payment Terms'!$A:$G,0, MATCH("Payment Condition", '{INDEX} Payment Terms'!$4:$4, 0)), 0)
  ),
""),"Cancelled")
</f>
        <v/>
      </c>
      <c r="U930" s="46" t="b">
        <v>0</v>
      </c>
      <c r="V930" s="47" t="str">
        <f>IFERROR(__xludf.DUMMYFUNCTION("IF(OR(L930=""Duo Booking"", L930=""Group Booking""),
IF(U930=FALSE,"""",
    LET(
      bookingType, L930,
      tour, M930,
      mainFirst, H930,
      mainLast, I930,
      mainEmail, G930,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$L$4:L930, bookingType,
          $M$4:M930, tour,
          $H$4:H930, mainFirst,
          $I$4:I930, mainLast,
          $G$4:G930, mainEmail
        ),
        ""000""
      ),
  "&amp;"    baseID &amp; ""-"" &amp; memberNumber
    )
  ),
  """"
)
"),"")</f>
        <v/>
      </c>
      <c r="W930" s="48"/>
      <c r="X930" s="85" t="b">
        <v>0</v>
      </c>
      <c r="Y930" s="85" t="b">
        <v>0</v>
      </c>
      <c r="Z930" s="85" t="b">
        <v>0</v>
      </c>
      <c r="AA930" s="50"/>
      <c r="AB930" s="51"/>
      <c r="AC930" s="85" t="b">
        <v>0</v>
      </c>
      <c r="AD930" s="92"/>
      <c r="AE930" s="88"/>
      <c r="AF930" s="36" t="str">
        <f t="array" ref="AF930">IF(M930="","",INDEX(
      '{INDEX} Tour Packages'!$A:$ZP,
      MATCH($M930, '{INDEX} Tour Packages'!$A:$A, 0),
      MATCH(AF$3, '{INDEX} Tour Packages'!$4:$4, 0)
    ))</f>
        <v/>
      </c>
      <c r="AG930" s="36" t="str">
        <f t="array" ref="AG930">IF(M930="","",INDEX(
      '{INDEX} Tour Packages'!$A:$ZP,
      MATCH($M930, '{INDEX} Tour Packages'!$A:$A, 0),
      MATCH(AG$3, '{INDEX} Tour Packages'!$4:$4, 0)
    ))</f>
        <v/>
      </c>
      <c r="AH930" s="36" t="str">
        <f t="array" ref="AH930">IF(M930="","",INDEX(
      '{INDEX} Tour Packages'!$A:$ZP,
      MATCH($M930, '{INDEX} Tour Packages'!$A:$A, 0),
      MATCH(AH$3, '{INDEX} Tour Packages'!$4:$4, 0)
    ))</f>
        <v/>
      </c>
      <c r="AI930" s="54" t="str">
        <f t="shared" si="9"/>
        <v/>
      </c>
      <c r="AJ930" s="42"/>
      <c r="AK930" s="55"/>
      <c r="AL930" s="46" t="b">
        <v>0</v>
      </c>
      <c r="AM930" s="56"/>
      <c r="AN930" s="57" t="str">
        <f t="shared" si="10"/>
        <v/>
      </c>
      <c r="AO930" s="58" t="str">
        <f t="shared" si="11"/>
        <v/>
      </c>
      <c r="AP930" s="59"/>
      <c r="AQ930" s="60"/>
      <c r="AR930" s="61"/>
      <c r="AS930" s="61"/>
      <c r="AT930" s="61" t="str">
        <f>IFERROR(__xludf.DUMMYFUNCTION("IF( 
  OR($AJ930=""Full Payment"", ISBLANK($K930)),
  """",
  IF(
    OR(
      Q930=""Standard Booking, P1"",
      Q930=""Standard Booking, P2"",
      Q930=""Standard Booking, P3"",
      Q930=""Standard Booking, P4""
    ),
    LET(
      resDate,   $"&amp;"K930,
      tourDate,  $N930,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0" s="62" t="str">
        <f t="shared" si="12"/>
        <v/>
      </c>
      <c r="AV930" s="63"/>
      <c r="AW930" s="64"/>
      <c r="AX930" s="64"/>
      <c r="AY930" s="64"/>
      <c r="AZ930" s="64" t="str">
        <f>IFERROR(__xludf.DUMMYFUNCTION("IF(
  OR($AJ930=""Full Payment"",$AJ930=""P1"", ISBLANK($K930)),
  """",
  IF(
    OR(
      $Q930=""Standard Booking, P2"",
      $Q930=""Standard Booking, P3"",
      $Q930=""Standard Booking, P4""
    ),
    LET(
      resDate,   $K930,
      tourDate,"&amp;"  $N930,
      monthCount, DATEDIF(resDate, tourDate, ""M"") + 1,
      secondDates, ARRAYFORMULA(
        DATE(
          YEAR(resDate),
          MONTH(resDate) + SEQUENCE(monthCount),
          2
        )
      ),
      validDates, FILTER(
        sec"&amp;"ondDates,
        (secondDates &gt; resDate + 2) *
        (secondDates &lt;= tourDate - 3)
      ),
      IF(
        OR($AJ930=""P2"", $AJ930=""P3"", $AJ930=""P4""),
        IF(
          COUNTA(validDates) &lt; 2,
          """",
          TEXT(INDEX(validDates"&amp;", 2), ""mmm d, yyyy"")
        ),
        IF(
          COUNTA(validDates) &lt; 2,
          """",
          TEXTJOIN("", "", TRUE,
            TEXT(INDEX(validDates, 1), ""mmm d, yyyy""),
            TEXT(INDEX(validDates, 2), ""mmm d, yyyy"")
          )
 "&amp;"       )
      )
    ),
    """"
  )
)
"),"")</f>
        <v/>
      </c>
      <c r="BA930" s="65" t="str">
        <f t="shared" si="13"/>
        <v/>
      </c>
      <c r="BB930" s="63"/>
      <c r="BC930" s="64"/>
      <c r="BD930" s="64"/>
      <c r="BE930" s="64"/>
      <c r="BF930" s="64" t="str">
        <f>IFERROR(__xludf.DUMMYFUNCTION("IF(
  OR($AJ930=""Full Payment"",$AJ930=""P1"", $AJ930=""P2""),
  """",
  IF(
    AND(
      NOT(ISBLANK($K930)),
      OR(
        Q930=""Standard Booking, P3"",
        Q930=""Standard Booking, P4""
      )
    ),
    LET(
      resDate,   $K930,
      "&amp;"tourDate,  $N930,
      monthCount, DATEDIF(resDate, tourDate, ""M"") + 1,
      secondDates, ARRAYFORMULA(
        DATE(
          YEAR(resDate),
          MONTH(resDate) + SEQUENCE(monthCount),
          2
        )
      ),
      validDates, FILTER(
  "&amp;"      secondDates,
        (secondDates &gt; resDate + 2) *
        (secondDates &lt;= tourDate - 3)
      ),
      IF(
        $AJ930=""P4"",
        IF(
          COUNTA(validDates) &lt; 3,
          """",
          TEXT(INDEX(validDates, 3), ""mmm d, yyyy"")
  "&amp;"      ),
        IF(
          $AJ930=""P3"",
          IF(
            COUNTA(validDates) &lt; 3,
            """",
            TEXT(INDEX(validDates, 3), ""mmm d, yyyy"")
          ),
          IF(
            COUNTA(validDates) &lt; 3,
            """",
    "&amp;"        TEXTJOIN("", "", TRUE,
              TEXT(INDEX(validDates, 1), ""mmm d, yyyy""),
              TEXT(INDEX(validDates, 2), ""mmm d, yyyy""),
              TEXT(INDEX(validDates, 3), ""mmm d, yyyy"")
            )
          )
        )
      )
    "&amp;"),
    """"
  )
)
"),"")</f>
        <v/>
      </c>
      <c r="BG930" s="65" t="str">
        <f t="shared" si="14"/>
        <v/>
      </c>
      <c r="BH930" s="63"/>
      <c r="BI930" s="64"/>
      <c r="BJ930" s="64"/>
      <c r="BK930" s="64"/>
      <c r="BL930" s="64" t="str">
        <f>IFERROR(__xludf.DUMMYFUNCTION("IF(
  OR($AJ930=""Full Payment"",$AJ930=""P1"",$AJ930=""P2"",$AJ930=""P3""),
  """",
  IF(
    AND(
      NOT(ISBLANK($K930)),
      $Q930=""Standard Booking, P4""
    ),
    LET(
      resDate,   $K930,
      tourDate,  $N930,
      monthCount, DATEDIF(r"&amp;"esDate, tourDate, ""M"") + 1,
      secondDates, ARRAYFORMULA(
        DATE(
          YEAR(resDate),
          MONTH(resDate) + SEQUENCE(monthCount),
          2
        )
      ),
      validDates, FILTER(
        secondDates,
        (secondDates &gt; res"&amp;"Date + 2) *
        (secondDates &lt;= tourDate - 3)
      ),
      IF(
        $AJ930=""P4"",
        IF(
          COUNTA(validDates) &lt; 4,
          """",
          TEXT(
            INDEX(validDates, 4),
            ""mmm d, yyyy""
          )
        ),
"&amp;"        IF(
          COUNTA(validDates) &lt; 4,
          """",
          TEXTJOIN(
            "", "", TRUE,
            TEXT(INDEX(validDates, 1), ""mmm d, yyyy""),
            TEXT(INDEX(validDates, 2), ""mmm d, yyyy""),
            TEXT(INDEX(validDates"&amp;", 3), ""mmm d, yyyy""),
            TEXT(INDEX(validDates, 4), ""mmm d, yyyy"")
          )
        )
      )
    ),
    """"
  )
)
"),"")</f>
        <v/>
      </c>
      <c r="BM930" s="65" t="str">
        <f t="shared" si="15"/>
        <v/>
      </c>
      <c r="BN930" s="66"/>
      <c r="BO930" s="67"/>
      <c r="BP930" s="49" t="b">
        <v>0</v>
      </c>
      <c r="BQ930" s="49" t="b">
        <v>0</v>
      </c>
      <c r="BR930" s="68"/>
      <c r="BS930" s="69"/>
      <c r="BT930" s="70" t="b">
        <v>0</v>
      </c>
      <c r="BU930" s="71"/>
      <c r="BV930" s="72"/>
      <c r="BW930" s="86" t="b">
        <v>0</v>
      </c>
      <c r="BX930" s="87"/>
    </row>
    <row r="931">
      <c r="A931" s="35" t="str">
        <f t="shared" si="1"/>
        <v/>
      </c>
      <c r="B931" s="36" t="str">
        <f t="shared" si="2"/>
        <v/>
      </c>
      <c r="C931" s="36" t="str">
        <f t="array" ref="C931">IF(
  M931="",
  "",
  IFERROR(
    INDEX(
      '{INDEX} Tour Packages'!$A:$ZZ,
      MATCH(
        M931,
        INDEX(
          '{INDEX} Tour Packages'!$A:$ZZ,
          ,
          MATCH("Tour Package Name", '{INDEX} Tour Packages'!$4:$4, 0)
        ),
        0
      ),
      MATCH("Tour Code", '{INDEX} Tour Packages'!$4:$4, 0)
    ),
    "XXX"
  )
)
</f>
        <v/>
      </c>
      <c r="D931" s="36" t="str">
        <f t="shared" si="3"/>
        <v/>
      </c>
      <c r="E931" s="36" t="str">
        <f t="shared" si="4"/>
        <v/>
      </c>
      <c r="F931" s="37" t="str">
        <f t="shared" si="5"/>
        <v/>
      </c>
      <c r="G931" s="89"/>
      <c r="H931" s="89"/>
      <c r="I931" s="90"/>
      <c r="J931" s="40" t="str">
        <f t="shared" si="16"/>
        <v> </v>
      </c>
      <c r="K931" s="91"/>
      <c r="L931" s="55"/>
      <c r="M931" s="55"/>
      <c r="N931" s="91"/>
      <c r="O931" s="43" t="str">
        <f>IFERROR(__xludf.DUMMYFUNCTION("IF(N931="""","""",IFERROR(
  N931 + VALUE(REGEXEXTRACT(P931, ""(\d+)\s+Days"")),
  """"
)
)"),"")</f>
        <v/>
      </c>
      <c r="P931" s="43" t="str">
        <f t="array" ref="P931">IFERROR(
  INDEX(
    INDEX('{INDEX} Tour Packages'!$A:$ZZ, , MATCH(P$3, '{INDEX} Tour Packages'!$4:$4, 0)),
    MATCH(M931, INDEX('{INDEX} Tour Packages'!$A:$ZZ,0, MATCH("Tour Package Name", '{INDEX} Tour Packages'!$4:$4, 0)), 0)
  ),
"")
</f>
        <v/>
      </c>
      <c r="Q931" s="44" t="str">
        <f t="shared" si="7"/>
        <v/>
      </c>
      <c r="R931" s="44" t="str">
        <f>IFERROR(__xludf.DUMMYFUNCTION("IF(OR(ISBLANK(K931), ISBLANK(N931)), """", 
  LET(
    resDate, K931,
    tourDate, N931,
    monthCount, MAX(0, DATEDIF(resDate, tourDate - 3, ""M"") + 1),
    secondDates, ARRAYFORMULA(DATE(YEAR(resDate), MONTH(resDate) + SEQUENCE(monthCount), 2)),
    "&amp;"validDates, FILTER(secondDates, (secondDates &gt; resDate + 2) * (secondDates &lt;= tourDate - 3)),
    IF(ISERROR(validDates), 0, COUNTA(validDates))
  )
)
"),"")</f>
        <v/>
      </c>
      <c r="S931" s="44" t="str">
        <f t="shared" si="8"/>
        <v/>
      </c>
      <c r="T931" s="45" t="str">
        <f t="array" ref="T931">IF(ISBLANK(BO931),IFERROR(
  INDEX(
    INDEX('{INDEX} Payment Terms'!$A:$G, , MATCH(T$3, '{INDEX} Payment Terms'!$4:$4, 0)),
    MATCH(Q931, INDEX('{INDEX} Payment Terms'!$A:$G,0, MATCH("Payment Condition", '{INDEX} Payment Terms'!$4:$4, 0)), 0)
  ),
""),"Cancelled")
</f>
        <v/>
      </c>
      <c r="U931" s="46" t="b">
        <v>0</v>
      </c>
      <c r="V931" s="47" t="str">
        <f>IFERROR(__xludf.DUMMYFUNCTION("IF(OR(L931=""Duo Booking"", L931=""Group Booking""),
IF(U931=FALSE,"""",
    LET(
      bookingType, L931,
      tour, M931,
      mainFirst, H931,
      mainLast, I931,
      mainEmail, G931,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$L$4:L931, bookingType,
          $M$4:M931, tour,
          $H$4:H931, mainFirst,
          $I$4:I931, mainLast,
          $G$4:G931, mainEmail
        ),
        ""000""
      ),
  "&amp;"    baseID &amp; ""-"" &amp; memberNumber
    )
  ),
  """"
)
"),"")</f>
        <v/>
      </c>
      <c r="W931" s="48"/>
      <c r="X931" s="85" t="b">
        <v>0</v>
      </c>
      <c r="Y931" s="85" t="b">
        <v>0</v>
      </c>
      <c r="Z931" s="85" t="b">
        <v>0</v>
      </c>
      <c r="AA931" s="50"/>
      <c r="AB931" s="51"/>
      <c r="AC931" s="85" t="b">
        <v>0</v>
      </c>
      <c r="AD931" s="92"/>
      <c r="AE931" s="88"/>
      <c r="AF931" s="36" t="str">
        <f t="array" ref="AF931">IF(M931="","",INDEX(
      '{INDEX} Tour Packages'!$A:$ZP,
      MATCH($M931, '{INDEX} Tour Packages'!$A:$A, 0),
      MATCH(AF$3, '{INDEX} Tour Packages'!$4:$4, 0)
    ))</f>
        <v/>
      </c>
      <c r="AG931" s="36" t="str">
        <f t="array" ref="AG931">IF(M931="","",INDEX(
      '{INDEX} Tour Packages'!$A:$ZP,
      MATCH($M931, '{INDEX} Tour Packages'!$A:$A, 0),
      MATCH(AG$3, '{INDEX} Tour Packages'!$4:$4, 0)
    ))</f>
        <v/>
      </c>
      <c r="AH931" s="36" t="str">
        <f t="array" ref="AH931">IF(M931="","",INDEX(
      '{INDEX} Tour Packages'!$A:$ZP,
      MATCH($M931, '{INDEX} Tour Packages'!$A:$A, 0),
      MATCH(AH$3, '{INDEX} Tour Packages'!$4:$4, 0)
    ))</f>
        <v/>
      </c>
      <c r="AI931" s="54" t="str">
        <f t="shared" si="9"/>
        <v/>
      </c>
      <c r="AJ931" s="42"/>
      <c r="AK931" s="55"/>
      <c r="AL931" s="46" t="b">
        <v>0</v>
      </c>
      <c r="AM931" s="56"/>
      <c r="AN931" s="57" t="str">
        <f t="shared" si="10"/>
        <v/>
      </c>
      <c r="AO931" s="58" t="str">
        <f t="shared" si="11"/>
        <v/>
      </c>
      <c r="AP931" s="59"/>
      <c r="AQ931" s="60"/>
      <c r="AR931" s="61"/>
      <c r="AS931" s="61"/>
      <c r="AT931" s="61" t="str">
        <f>IFERROR(__xludf.DUMMYFUNCTION("IF( 
  OR($AJ931=""Full Payment"", ISBLANK($K931)),
  """",
  IF(
    OR(
      Q931=""Standard Booking, P1"",
      Q931=""Standard Booking, P2"",
      Q931=""Standard Booking, P3"",
      Q931=""Standard Booking, P4""
    ),
    LET(
      resDate,   $"&amp;"K931,
      tourDate,  $N931,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1" s="62" t="str">
        <f t="shared" si="12"/>
        <v/>
      </c>
      <c r="AV931" s="63"/>
      <c r="AW931" s="64"/>
      <c r="AX931" s="64"/>
      <c r="AY931" s="64"/>
      <c r="AZ931" s="64" t="str">
        <f>IFERROR(__xludf.DUMMYFUNCTION("IF(
  OR($AJ931=""Full Payment"",$AJ931=""P1"", ISBLANK($K931)),
  """",
  IF(
    OR(
      $Q931=""Standard Booking, P2"",
      $Q931=""Standard Booking, P3"",
      $Q931=""Standard Booking, P4""
    ),
    LET(
      resDate,   $K931,
      tourDate,"&amp;"  $N931,
      monthCount, DATEDIF(resDate, tourDate, ""M"") + 1,
      secondDates, ARRAYFORMULA(
        DATE(
          YEAR(resDate),
          MONTH(resDate) + SEQUENCE(monthCount),
          2
        )
      ),
      validDates, FILTER(
        sec"&amp;"ondDates,
        (secondDates &gt; resDate + 2) *
        (secondDates &lt;= tourDate - 3)
      ),
      IF(
        OR($AJ931=""P2"", $AJ931=""P3"", $AJ931=""P4""),
        IF(
          COUNTA(validDates) &lt; 2,
          """",
          TEXT(INDEX(validDates"&amp;", 2), ""mmm d, yyyy"")
        ),
        IF(
          COUNTA(validDates) &lt; 2,
          """",
          TEXTJOIN("", "", TRUE,
            TEXT(INDEX(validDates, 1), ""mmm d, yyyy""),
            TEXT(INDEX(validDates, 2), ""mmm d, yyyy"")
          )
 "&amp;"       )
      )
    ),
    """"
  )
)
"),"")</f>
        <v/>
      </c>
      <c r="BA931" s="65" t="str">
        <f t="shared" si="13"/>
        <v/>
      </c>
      <c r="BB931" s="63"/>
      <c r="BC931" s="64"/>
      <c r="BD931" s="64"/>
      <c r="BE931" s="64"/>
      <c r="BF931" s="64" t="str">
        <f>IFERROR(__xludf.DUMMYFUNCTION("IF(
  OR($AJ931=""Full Payment"",$AJ931=""P1"", $AJ931=""P2""),
  """",
  IF(
    AND(
      NOT(ISBLANK($K931)),
      OR(
        Q931=""Standard Booking, P3"",
        Q931=""Standard Booking, P4""
      )
    ),
    LET(
      resDate,   $K931,
      "&amp;"tourDate,  $N931,
      monthCount, DATEDIF(resDate, tourDate, ""M"") + 1,
      secondDates, ARRAYFORMULA(
        DATE(
          YEAR(resDate),
          MONTH(resDate) + SEQUENCE(monthCount),
          2
        )
      ),
      validDates, FILTER(
  "&amp;"      secondDates,
        (secondDates &gt; resDate + 2) *
        (secondDates &lt;= tourDate - 3)
      ),
      IF(
        $AJ931=""P4"",
        IF(
          COUNTA(validDates) &lt; 3,
          """",
          TEXT(INDEX(validDates, 3), ""mmm d, yyyy"")
  "&amp;"      ),
        IF(
          $AJ931=""P3"",
          IF(
            COUNTA(validDates) &lt; 3,
            """",
            TEXT(INDEX(validDates, 3), ""mmm d, yyyy"")
          ),
          IF(
            COUNTA(validDates) &lt; 3,
            """",
    "&amp;"        TEXTJOIN("", "", TRUE,
              TEXT(INDEX(validDates, 1), ""mmm d, yyyy""),
              TEXT(INDEX(validDates, 2), ""mmm d, yyyy""),
              TEXT(INDEX(validDates, 3), ""mmm d, yyyy"")
            )
          )
        )
      )
    "&amp;"),
    """"
  )
)
"),"")</f>
        <v/>
      </c>
      <c r="BG931" s="65" t="str">
        <f t="shared" si="14"/>
        <v/>
      </c>
      <c r="BH931" s="63"/>
      <c r="BI931" s="64"/>
      <c r="BJ931" s="64"/>
      <c r="BK931" s="64"/>
      <c r="BL931" s="64" t="str">
        <f>IFERROR(__xludf.DUMMYFUNCTION("IF(
  OR($AJ931=""Full Payment"",$AJ931=""P1"",$AJ931=""P2"",$AJ931=""P3""),
  """",
  IF(
    AND(
      NOT(ISBLANK($K931)),
      $Q931=""Standard Booking, P4""
    ),
    LET(
      resDate,   $K931,
      tourDate,  $N931,
      monthCount, DATEDIF(r"&amp;"esDate, tourDate, ""M"") + 1,
      secondDates, ARRAYFORMULA(
        DATE(
          YEAR(resDate),
          MONTH(resDate) + SEQUENCE(monthCount),
          2
        )
      ),
      validDates, FILTER(
        secondDates,
        (secondDates &gt; res"&amp;"Date + 2) *
        (secondDates &lt;= tourDate - 3)
      ),
      IF(
        $AJ931=""P4"",
        IF(
          COUNTA(validDates) &lt; 4,
          """",
          TEXT(
            INDEX(validDates, 4),
            ""mmm d, yyyy""
          )
        ),
"&amp;"        IF(
          COUNTA(validDates) &lt; 4,
          """",
          TEXTJOIN(
            "", "", TRUE,
            TEXT(INDEX(validDates, 1), ""mmm d, yyyy""),
            TEXT(INDEX(validDates, 2), ""mmm d, yyyy""),
            TEXT(INDEX(validDates"&amp;", 3), ""mmm d, yyyy""),
            TEXT(INDEX(validDates, 4), ""mmm d, yyyy"")
          )
        )
      )
    ),
    """"
  )
)
"),"")</f>
        <v/>
      </c>
      <c r="BM931" s="65" t="str">
        <f t="shared" si="15"/>
        <v/>
      </c>
      <c r="BN931" s="66"/>
      <c r="BO931" s="67"/>
      <c r="BP931" s="49" t="b">
        <v>0</v>
      </c>
      <c r="BQ931" s="49" t="b">
        <v>0</v>
      </c>
      <c r="BR931" s="68"/>
      <c r="BS931" s="69"/>
      <c r="BT931" s="70" t="b">
        <v>0</v>
      </c>
      <c r="BU931" s="71"/>
      <c r="BV931" s="72"/>
      <c r="BW931" s="86" t="b">
        <v>0</v>
      </c>
      <c r="BX931" s="87"/>
    </row>
    <row r="932">
      <c r="A932" s="35" t="str">
        <f t="shared" si="1"/>
        <v/>
      </c>
      <c r="B932" s="36" t="str">
        <f t="shared" si="2"/>
        <v/>
      </c>
      <c r="C932" s="36" t="str">
        <f t="array" ref="C932">IF(
  M932="",
  "",
  IFERROR(
    INDEX(
      '{INDEX} Tour Packages'!$A:$ZZ,
      MATCH(
        M932,
        INDEX(
          '{INDEX} Tour Packages'!$A:$ZZ,
          ,
          MATCH("Tour Package Name", '{INDEX} Tour Packages'!$4:$4, 0)
        ),
        0
      ),
      MATCH("Tour Code", '{INDEX} Tour Packages'!$4:$4, 0)
    ),
    "XXX"
  )
)
</f>
        <v/>
      </c>
      <c r="D932" s="36" t="str">
        <f t="shared" si="3"/>
        <v/>
      </c>
      <c r="E932" s="36" t="str">
        <f t="shared" si="4"/>
        <v/>
      </c>
      <c r="F932" s="37" t="str">
        <f t="shared" si="5"/>
        <v/>
      </c>
      <c r="G932" s="89"/>
      <c r="H932" s="89"/>
      <c r="I932" s="90"/>
      <c r="J932" s="40" t="str">
        <f t="shared" si="16"/>
        <v> </v>
      </c>
      <c r="K932" s="91"/>
      <c r="L932" s="55"/>
      <c r="M932" s="55"/>
      <c r="N932" s="91"/>
      <c r="O932" s="43" t="str">
        <f>IFERROR(__xludf.DUMMYFUNCTION("IF(N932="""","""",IFERROR(
  N932 + VALUE(REGEXEXTRACT(P932, ""(\d+)\s+Days"")),
  """"
)
)"),"")</f>
        <v/>
      </c>
      <c r="P932" s="43" t="str">
        <f t="array" ref="P932">IFERROR(
  INDEX(
    INDEX('{INDEX} Tour Packages'!$A:$ZZ, , MATCH(P$3, '{INDEX} Tour Packages'!$4:$4, 0)),
    MATCH(M932, INDEX('{INDEX} Tour Packages'!$A:$ZZ,0, MATCH("Tour Package Name", '{INDEX} Tour Packages'!$4:$4, 0)), 0)
  ),
"")
</f>
        <v/>
      </c>
      <c r="Q932" s="44" t="str">
        <f t="shared" si="7"/>
        <v/>
      </c>
      <c r="R932" s="44" t="str">
        <f>IFERROR(__xludf.DUMMYFUNCTION("IF(OR(ISBLANK(K932), ISBLANK(N932)), """", 
  LET(
    resDate, K932,
    tourDate, N932,
    monthCount, MAX(0, DATEDIF(resDate, tourDate - 3, ""M"") + 1),
    secondDates, ARRAYFORMULA(DATE(YEAR(resDate), MONTH(resDate) + SEQUENCE(monthCount), 2)),
    "&amp;"validDates, FILTER(secondDates, (secondDates &gt; resDate + 2) * (secondDates &lt;= tourDate - 3)),
    IF(ISERROR(validDates), 0, COUNTA(validDates))
  )
)
"),"")</f>
        <v/>
      </c>
      <c r="S932" s="44" t="str">
        <f t="shared" si="8"/>
        <v/>
      </c>
      <c r="T932" s="45" t="str">
        <f t="array" ref="T932">IF(ISBLANK(BO932),IFERROR(
  INDEX(
    INDEX('{INDEX} Payment Terms'!$A:$G, , MATCH(T$3, '{INDEX} Payment Terms'!$4:$4, 0)),
    MATCH(Q932, INDEX('{INDEX} Payment Terms'!$A:$G,0, MATCH("Payment Condition", '{INDEX} Payment Terms'!$4:$4, 0)), 0)
  ),
""),"Cancelled")
</f>
        <v/>
      </c>
      <c r="U932" s="46" t="b">
        <v>0</v>
      </c>
      <c r="V932" s="47" t="str">
        <f>IFERROR(__xludf.DUMMYFUNCTION("IF(OR(L932=""Duo Booking"", L932=""Group Booking""),
IF(U932=FALSE,"""",
    LET(
      bookingType, L932,
      tour, M932,
      mainFirst, H932,
      mainLast, I932,
      mainEmail, G932,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$L$4:L932, bookingType,
          $M$4:M932, tour,
          $H$4:H932, mainFirst,
          $I$4:I932, mainLast,
          $G$4:G932, mainEmail
        ),
        ""000""
      ),
  "&amp;"    baseID &amp; ""-"" &amp; memberNumber
    )
  ),
  """"
)
"),"")</f>
        <v/>
      </c>
      <c r="W932" s="48"/>
      <c r="X932" s="85" t="b">
        <v>0</v>
      </c>
      <c r="Y932" s="85" t="b">
        <v>0</v>
      </c>
      <c r="Z932" s="85" t="b">
        <v>0</v>
      </c>
      <c r="AA932" s="50"/>
      <c r="AB932" s="51"/>
      <c r="AC932" s="85" t="b">
        <v>0</v>
      </c>
      <c r="AD932" s="92"/>
      <c r="AE932" s="88"/>
      <c r="AF932" s="36" t="str">
        <f t="array" ref="AF932">IF(M932="","",INDEX(
      '{INDEX} Tour Packages'!$A:$ZP,
      MATCH($M932, '{INDEX} Tour Packages'!$A:$A, 0),
      MATCH(AF$3, '{INDEX} Tour Packages'!$4:$4, 0)
    ))</f>
        <v/>
      </c>
      <c r="AG932" s="36" t="str">
        <f t="array" ref="AG932">IF(M932="","",INDEX(
      '{INDEX} Tour Packages'!$A:$ZP,
      MATCH($M932, '{INDEX} Tour Packages'!$A:$A, 0),
      MATCH(AG$3, '{INDEX} Tour Packages'!$4:$4, 0)
    ))</f>
        <v/>
      </c>
      <c r="AH932" s="36" t="str">
        <f t="array" ref="AH932">IF(M932="","",INDEX(
      '{INDEX} Tour Packages'!$A:$ZP,
      MATCH($M932, '{INDEX} Tour Packages'!$A:$A, 0),
      MATCH(AH$3, '{INDEX} Tour Packages'!$4:$4, 0)
    ))</f>
        <v/>
      </c>
      <c r="AI932" s="54" t="str">
        <f t="shared" si="9"/>
        <v/>
      </c>
      <c r="AJ932" s="42"/>
      <c r="AK932" s="55"/>
      <c r="AL932" s="46" t="b">
        <v>0</v>
      </c>
      <c r="AM932" s="56"/>
      <c r="AN932" s="57" t="str">
        <f t="shared" si="10"/>
        <v/>
      </c>
      <c r="AO932" s="58" t="str">
        <f t="shared" si="11"/>
        <v/>
      </c>
      <c r="AP932" s="59"/>
      <c r="AQ932" s="60"/>
      <c r="AR932" s="61"/>
      <c r="AS932" s="61"/>
      <c r="AT932" s="61" t="str">
        <f>IFERROR(__xludf.DUMMYFUNCTION("IF( 
  OR($AJ932=""Full Payment"", ISBLANK($K932)),
  """",
  IF(
    OR(
      Q932=""Standard Booking, P1"",
      Q932=""Standard Booking, P2"",
      Q932=""Standard Booking, P3"",
      Q932=""Standard Booking, P4""
    ),
    LET(
      resDate,   $"&amp;"K932,
      tourDate,  $N932,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2" s="62" t="str">
        <f t="shared" si="12"/>
        <v/>
      </c>
      <c r="AV932" s="63"/>
      <c r="AW932" s="64"/>
      <c r="AX932" s="64"/>
      <c r="AY932" s="64"/>
      <c r="AZ932" s="64" t="str">
        <f>IFERROR(__xludf.DUMMYFUNCTION("IF(
  OR($AJ932=""Full Payment"",$AJ932=""P1"", ISBLANK($K932)),
  """",
  IF(
    OR(
      $Q932=""Standard Booking, P2"",
      $Q932=""Standard Booking, P3"",
      $Q932=""Standard Booking, P4""
    ),
    LET(
      resDate,   $K932,
      tourDate,"&amp;"  $N932,
      monthCount, DATEDIF(resDate, tourDate, ""M"") + 1,
      secondDates, ARRAYFORMULA(
        DATE(
          YEAR(resDate),
          MONTH(resDate) + SEQUENCE(monthCount),
          2
        )
      ),
      validDates, FILTER(
        sec"&amp;"ondDates,
        (secondDates &gt; resDate + 2) *
        (secondDates &lt;= tourDate - 3)
      ),
      IF(
        OR($AJ932=""P2"", $AJ932=""P3"", $AJ932=""P4""),
        IF(
          COUNTA(validDates) &lt; 2,
          """",
          TEXT(INDEX(validDates"&amp;", 2), ""mmm d, yyyy"")
        ),
        IF(
          COUNTA(validDates) &lt; 2,
          """",
          TEXTJOIN("", "", TRUE,
            TEXT(INDEX(validDates, 1), ""mmm d, yyyy""),
            TEXT(INDEX(validDates, 2), ""mmm d, yyyy"")
          )
 "&amp;"       )
      )
    ),
    """"
  )
)
"),"")</f>
        <v/>
      </c>
      <c r="BA932" s="65" t="str">
        <f t="shared" si="13"/>
        <v/>
      </c>
      <c r="BB932" s="63"/>
      <c r="BC932" s="64"/>
      <c r="BD932" s="64"/>
      <c r="BE932" s="64"/>
      <c r="BF932" s="64" t="str">
        <f>IFERROR(__xludf.DUMMYFUNCTION("IF(
  OR($AJ932=""Full Payment"",$AJ932=""P1"", $AJ932=""P2""),
  """",
  IF(
    AND(
      NOT(ISBLANK($K932)),
      OR(
        Q932=""Standard Booking, P3"",
        Q932=""Standard Booking, P4""
      )
    ),
    LET(
      resDate,   $K932,
      "&amp;"tourDate,  $N932,
      monthCount, DATEDIF(resDate, tourDate, ""M"") + 1,
      secondDates, ARRAYFORMULA(
        DATE(
          YEAR(resDate),
          MONTH(resDate) + SEQUENCE(monthCount),
          2
        )
      ),
      validDates, FILTER(
  "&amp;"      secondDates,
        (secondDates &gt; resDate + 2) *
        (secondDates &lt;= tourDate - 3)
      ),
      IF(
        $AJ932=""P4"",
        IF(
          COUNTA(validDates) &lt; 3,
          """",
          TEXT(INDEX(validDates, 3), ""mmm d, yyyy"")
  "&amp;"      ),
        IF(
          $AJ932=""P3"",
          IF(
            COUNTA(validDates) &lt; 3,
            """",
            TEXT(INDEX(validDates, 3), ""mmm d, yyyy"")
          ),
          IF(
            COUNTA(validDates) &lt; 3,
            """",
    "&amp;"        TEXTJOIN("", "", TRUE,
              TEXT(INDEX(validDates, 1), ""mmm d, yyyy""),
              TEXT(INDEX(validDates, 2), ""mmm d, yyyy""),
              TEXT(INDEX(validDates, 3), ""mmm d, yyyy"")
            )
          )
        )
      )
    "&amp;"),
    """"
  )
)
"),"")</f>
        <v/>
      </c>
      <c r="BG932" s="65" t="str">
        <f t="shared" si="14"/>
        <v/>
      </c>
      <c r="BH932" s="63"/>
      <c r="BI932" s="64"/>
      <c r="BJ932" s="64"/>
      <c r="BK932" s="64"/>
      <c r="BL932" s="64" t="str">
        <f>IFERROR(__xludf.DUMMYFUNCTION("IF(
  OR($AJ932=""Full Payment"",$AJ932=""P1"",$AJ932=""P2"",$AJ932=""P3""),
  """",
  IF(
    AND(
      NOT(ISBLANK($K932)),
      $Q932=""Standard Booking, P4""
    ),
    LET(
      resDate,   $K932,
      tourDate,  $N932,
      monthCount, DATEDIF(r"&amp;"esDate, tourDate, ""M"") + 1,
      secondDates, ARRAYFORMULA(
        DATE(
          YEAR(resDate),
          MONTH(resDate) + SEQUENCE(monthCount),
          2
        )
      ),
      validDates, FILTER(
        secondDates,
        (secondDates &gt; res"&amp;"Date + 2) *
        (secondDates &lt;= tourDate - 3)
      ),
      IF(
        $AJ932=""P4"",
        IF(
          COUNTA(validDates) &lt; 4,
          """",
          TEXT(
            INDEX(validDates, 4),
            ""mmm d, yyyy""
          )
        ),
"&amp;"        IF(
          COUNTA(validDates) &lt; 4,
          """",
          TEXTJOIN(
            "", "", TRUE,
            TEXT(INDEX(validDates, 1), ""mmm d, yyyy""),
            TEXT(INDEX(validDates, 2), ""mmm d, yyyy""),
            TEXT(INDEX(validDates"&amp;", 3), ""mmm d, yyyy""),
            TEXT(INDEX(validDates, 4), ""mmm d, yyyy"")
          )
        )
      )
    ),
    """"
  )
)
"),"")</f>
        <v/>
      </c>
      <c r="BM932" s="65" t="str">
        <f t="shared" si="15"/>
        <v/>
      </c>
      <c r="BN932" s="66"/>
      <c r="BO932" s="67"/>
      <c r="BP932" s="49" t="b">
        <v>0</v>
      </c>
      <c r="BQ932" s="49" t="b">
        <v>0</v>
      </c>
      <c r="BR932" s="68"/>
      <c r="BS932" s="69"/>
      <c r="BT932" s="70" t="b">
        <v>0</v>
      </c>
      <c r="BU932" s="71"/>
      <c r="BV932" s="72"/>
      <c r="BW932" s="86" t="b">
        <v>0</v>
      </c>
      <c r="BX932" s="87"/>
    </row>
    <row r="933">
      <c r="A933" s="35" t="str">
        <f t="shared" si="1"/>
        <v/>
      </c>
      <c r="B933" s="36" t="str">
        <f t="shared" si="2"/>
        <v/>
      </c>
      <c r="C933" s="36" t="str">
        <f t="array" ref="C933">IF(
  M933="",
  "",
  IFERROR(
    INDEX(
      '{INDEX} Tour Packages'!$A:$ZZ,
      MATCH(
        M933,
        INDEX(
          '{INDEX} Tour Packages'!$A:$ZZ,
          ,
          MATCH("Tour Package Name", '{INDEX} Tour Packages'!$4:$4, 0)
        ),
        0
      ),
      MATCH("Tour Code", '{INDEX} Tour Packages'!$4:$4, 0)
    ),
    "XXX"
  )
)
</f>
        <v/>
      </c>
      <c r="D933" s="36" t="str">
        <f t="shared" si="3"/>
        <v/>
      </c>
      <c r="E933" s="36" t="str">
        <f t="shared" si="4"/>
        <v/>
      </c>
      <c r="F933" s="37" t="str">
        <f t="shared" si="5"/>
        <v/>
      </c>
      <c r="G933" s="89"/>
      <c r="H933" s="89"/>
      <c r="I933" s="90"/>
      <c r="J933" s="40" t="str">
        <f t="shared" si="16"/>
        <v> </v>
      </c>
      <c r="K933" s="91"/>
      <c r="L933" s="55"/>
      <c r="M933" s="55"/>
      <c r="N933" s="91"/>
      <c r="O933" s="43" t="str">
        <f>IFERROR(__xludf.DUMMYFUNCTION("IF(N933="""","""",IFERROR(
  N933 + VALUE(REGEXEXTRACT(P933, ""(\d+)\s+Days"")),
  """"
)
)"),"")</f>
        <v/>
      </c>
      <c r="P933" s="43" t="str">
        <f t="array" ref="P933">IFERROR(
  INDEX(
    INDEX('{INDEX} Tour Packages'!$A:$ZZ, , MATCH(P$3, '{INDEX} Tour Packages'!$4:$4, 0)),
    MATCH(M933, INDEX('{INDEX} Tour Packages'!$A:$ZZ,0, MATCH("Tour Package Name", '{INDEX} Tour Packages'!$4:$4, 0)), 0)
  ),
"")
</f>
        <v/>
      </c>
      <c r="Q933" s="44" t="str">
        <f t="shared" si="7"/>
        <v/>
      </c>
      <c r="R933" s="44" t="str">
        <f>IFERROR(__xludf.DUMMYFUNCTION("IF(OR(ISBLANK(K933), ISBLANK(N933)), """", 
  LET(
    resDate, K933,
    tourDate, N933,
    monthCount, MAX(0, DATEDIF(resDate, tourDate - 3, ""M"") + 1),
    secondDates, ARRAYFORMULA(DATE(YEAR(resDate), MONTH(resDate) + SEQUENCE(monthCount), 2)),
    "&amp;"validDates, FILTER(secondDates, (secondDates &gt; resDate + 2) * (secondDates &lt;= tourDate - 3)),
    IF(ISERROR(validDates), 0, COUNTA(validDates))
  )
)
"),"")</f>
        <v/>
      </c>
      <c r="S933" s="44" t="str">
        <f t="shared" si="8"/>
        <v/>
      </c>
      <c r="T933" s="45" t="str">
        <f t="array" ref="T933">IF(ISBLANK(BO933),IFERROR(
  INDEX(
    INDEX('{INDEX} Payment Terms'!$A:$G, , MATCH(T$3, '{INDEX} Payment Terms'!$4:$4, 0)),
    MATCH(Q933, INDEX('{INDEX} Payment Terms'!$A:$G,0, MATCH("Payment Condition", '{INDEX} Payment Terms'!$4:$4, 0)), 0)
  ),
""),"Cancelled")
</f>
        <v/>
      </c>
      <c r="U933" s="46" t="b">
        <v>0</v>
      </c>
      <c r="V933" s="47" t="str">
        <f>IFERROR(__xludf.DUMMYFUNCTION("IF(OR(L933=""Duo Booking"", L933=""Group Booking""),
IF(U933=FALSE,"""",
    LET(
      bookingType, L933,
      tour, M933,
      mainFirst, H933,
      mainLast, I933,
      mainEmail, G933,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$L$4:L933, bookingType,
          $M$4:M933, tour,
          $H$4:H933, mainFirst,
          $I$4:I933, mainLast,
          $G$4:G933, mainEmail
        ),
        ""000""
      ),
  "&amp;"    baseID &amp; ""-"" &amp; memberNumber
    )
  ),
  """"
)
"),"")</f>
        <v/>
      </c>
      <c r="W933" s="48"/>
      <c r="X933" s="85" t="b">
        <v>0</v>
      </c>
      <c r="Y933" s="85" t="b">
        <v>0</v>
      </c>
      <c r="Z933" s="85" t="b">
        <v>0</v>
      </c>
      <c r="AA933" s="50"/>
      <c r="AB933" s="51"/>
      <c r="AC933" s="85" t="b">
        <v>0</v>
      </c>
      <c r="AD933" s="92"/>
      <c r="AE933" s="88"/>
      <c r="AF933" s="36" t="str">
        <f t="array" ref="AF933">IF(M933="","",INDEX(
      '{INDEX} Tour Packages'!$A:$ZP,
      MATCH($M933, '{INDEX} Tour Packages'!$A:$A, 0),
      MATCH(AF$3, '{INDEX} Tour Packages'!$4:$4, 0)
    ))</f>
        <v/>
      </c>
      <c r="AG933" s="36" t="str">
        <f t="array" ref="AG933">IF(M933="","",INDEX(
      '{INDEX} Tour Packages'!$A:$ZP,
      MATCH($M933, '{INDEX} Tour Packages'!$A:$A, 0),
      MATCH(AG$3, '{INDEX} Tour Packages'!$4:$4, 0)
    ))</f>
        <v/>
      </c>
      <c r="AH933" s="36" t="str">
        <f t="array" ref="AH933">IF(M933="","",INDEX(
      '{INDEX} Tour Packages'!$A:$ZP,
      MATCH($M933, '{INDEX} Tour Packages'!$A:$A, 0),
      MATCH(AH$3, '{INDEX} Tour Packages'!$4:$4, 0)
    ))</f>
        <v/>
      </c>
      <c r="AI933" s="54" t="str">
        <f t="shared" si="9"/>
        <v/>
      </c>
      <c r="AJ933" s="42"/>
      <c r="AK933" s="55"/>
      <c r="AL933" s="46" t="b">
        <v>0</v>
      </c>
      <c r="AM933" s="56"/>
      <c r="AN933" s="57" t="str">
        <f t="shared" si="10"/>
        <v/>
      </c>
      <c r="AO933" s="58" t="str">
        <f t="shared" si="11"/>
        <v/>
      </c>
      <c r="AP933" s="59"/>
      <c r="AQ933" s="60"/>
      <c r="AR933" s="61"/>
      <c r="AS933" s="61"/>
      <c r="AT933" s="61" t="str">
        <f>IFERROR(__xludf.DUMMYFUNCTION("IF( 
  OR($AJ933=""Full Payment"", ISBLANK($K933)),
  """",
  IF(
    OR(
      Q933=""Standard Booking, P1"",
      Q933=""Standard Booking, P2"",
      Q933=""Standard Booking, P3"",
      Q933=""Standard Booking, P4""
    ),
    LET(
      resDate,   $"&amp;"K933,
      tourDate,  $N933,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3" s="62" t="str">
        <f t="shared" si="12"/>
        <v/>
      </c>
      <c r="AV933" s="63"/>
      <c r="AW933" s="64"/>
      <c r="AX933" s="64"/>
      <c r="AY933" s="64"/>
      <c r="AZ933" s="64" t="str">
        <f>IFERROR(__xludf.DUMMYFUNCTION("IF(
  OR($AJ933=""Full Payment"",$AJ933=""P1"", ISBLANK($K933)),
  """",
  IF(
    OR(
      $Q933=""Standard Booking, P2"",
      $Q933=""Standard Booking, P3"",
      $Q933=""Standard Booking, P4""
    ),
    LET(
      resDate,   $K933,
      tourDate,"&amp;"  $N933,
      monthCount, DATEDIF(resDate, tourDate, ""M"") + 1,
      secondDates, ARRAYFORMULA(
        DATE(
          YEAR(resDate),
          MONTH(resDate) + SEQUENCE(monthCount),
          2
        )
      ),
      validDates, FILTER(
        sec"&amp;"ondDates,
        (secondDates &gt; resDate + 2) *
        (secondDates &lt;= tourDate - 3)
      ),
      IF(
        OR($AJ933=""P2"", $AJ933=""P3"", $AJ933=""P4""),
        IF(
          COUNTA(validDates) &lt; 2,
          """",
          TEXT(INDEX(validDates"&amp;", 2), ""mmm d, yyyy"")
        ),
        IF(
          COUNTA(validDates) &lt; 2,
          """",
          TEXTJOIN("", "", TRUE,
            TEXT(INDEX(validDates, 1), ""mmm d, yyyy""),
            TEXT(INDEX(validDates, 2), ""mmm d, yyyy"")
          )
 "&amp;"       )
      )
    ),
    """"
  )
)
"),"")</f>
        <v/>
      </c>
      <c r="BA933" s="65" t="str">
        <f t="shared" si="13"/>
        <v/>
      </c>
      <c r="BB933" s="63"/>
      <c r="BC933" s="64"/>
      <c r="BD933" s="64"/>
      <c r="BE933" s="64"/>
      <c r="BF933" s="64" t="str">
        <f>IFERROR(__xludf.DUMMYFUNCTION("IF(
  OR($AJ933=""Full Payment"",$AJ933=""P1"", $AJ933=""P2""),
  """",
  IF(
    AND(
      NOT(ISBLANK($K933)),
      OR(
        Q933=""Standard Booking, P3"",
        Q933=""Standard Booking, P4""
      )
    ),
    LET(
      resDate,   $K933,
      "&amp;"tourDate,  $N933,
      monthCount, DATEDIF(resDate, tourDate, ""M"") + 1,
      secondDates, ARRAYFORMULA(
        DATE(
          YEAR(resDate),
          MONTH(resDate) + SEQUENCE(monthCount),
          2
        )
      ),
      validDates, FILTER(
  "&amp;"      secondDates,
        (secondDates &gt; resDate + 2) *
        (secondDates &lt;= tourDate - 3)
      ),
      IF(
        $AJ933=""P4"",
        IF(
          COUNTA(validDates) &lt; 3,
          """",
          TEXT(INDEX(validDates, 3), ""mmm d, yyyy"")
  "&amp;"      ),
        IF(
          $AJ933=""P3"",
          IF(
            COUNTA(validDates) &lt; 3,
            """",
            TEXT(INDEX(validDates, 3), ""mmm d, yyyy"")
          ),
          IF(
            COUNTA(validDates) &lt; 3,
            """",
    "&amp;"        TEXTJOIN("", "", TRUE,
              TEXT(INDEX(validDates, 1), ""mmm d, yyyy""),
              TEXT(INDEX(validDates, 2), ""mmm d, yyyy""),
              TEXT(INDEX(validDates, 3), ""mmm d, yyyy"")
            )
          )
        )
      )
    "&amp;"),
    """"
  )
)
"),"")</f>
        <v/>
      </c>
      <c r="BG933" s="65" t="str">
        <f t="shared" si="14"/>
        <v/>
      </c>
      <c r="BH933" s="63"/>
      <c r="BI933" s="64"/>
      <c r="BJ933" s="64"/>
      <c r="BK933" s="64"/>
      <c r="BL933" s="64" t="str">
        <f>IFERROR(__xludf.DUMMYFUNCTION("IF(
  OR($AJ933=""Full Payment"",$AJ933=""P1"",$AJ933=""P2"",$AJ933=""P3""),
  """",
  IF(
    AND(
      NOT(ISBLANK($K933)),
      $Q933=""Standard Booking, P4""
    ),
    LET(
      resDate,   $K933,
      tourDate,  $N933,
      monthCount, DATEDIF(r"&amp;"esDate, tourDate, ""M"") + 1,
      secondDates, ARRAYFORMULA(
        DATE(
          YEAR(resDate),
          MONTH(resDate) + SEQUENCE(monthCount),
          2
        )
      ),
      validDates, FILTER(
        secondDates,
        (secondDates &gt; res"&amp;"Date + 2) *
        (secondDates &lt;= tourDate - 3)
      ),
      IF(
        $AJ933=""P4"",
        IF(
          COUNTA(validDates) &lt; 4,
          """",
          TEXT(
            INDEX(validDates, 4),
            ""mmm d, yyyy""
          )
        ),
"&amp;"        IF(
          COUNTA(validDates) &lt; 4,
          """",
          TEXTJOIN(
            "", "", TRUE,
            TEXT(INDEX(validDates, 1), ""mmm d, yyyy""),
            TEXT(INDEX(validDates, 2), ""mmm d, yyyy""),
            TEXT(INDEX(validDates"&amp;", 3), ""mmm d, yyyy""),
            TEXT(INDEX(validDates, 4), ""mmm d, yyyy"")
          )
        )
      )
    ),
    """"
  )
)
"),"")</f>
        <v/>
      </c>
      <c r="BM933" s="65" t="str">
        <f t="shared" si="15"/>
        <v/>
      </c>
      <c r="BN933" s="66"/>
      <c r="BO933" s="67"/>
      <c r="BP933" s="49" t="b">
        <v>0</v>
      </c>
      <c r="BQ933" s="49" t="b">
        <v>0</v>
      </c>
      <c r="BR933" s="68"/>
      <c r="BS933" s="69"/>
      <c r="BT933" s="70" t="b">
        <v>0</v>
      </c>
      <c r="BU933" s="71"/>
      <c r="BV933" s="72"/>
      <c r="BW933" s="86" t="b">
        <v>0</v>
      </c>
      <c r="BX933" s="87"/>
    </row>
    <row r="934">
      <c r="A934" s="35" t="str">
        <f t="shared" si="1"/>
        <v/>
      </c>
      <c r="B934" s="36" t="str">
        <f t="shared" si="2"/>
        <v/>
      </c>
      <c r="C934" s="36" t="str">
        <f t="array" ref="C934">IF(
  M934="",
  "",
  IFERROR(
    INDEX(
      '{INDEX} Tour Packages'!$A:$ZZ,
      MATCH(
        M934,
        INDEX(
          '{INDEX} Tour Packages'!$A:$ZZ,
          ,
          MATCH("Tour Package Name", '{INDEX} Tour Packages'!$4:$4, 0)
        ),
        0
      ),
      MATCH("Tour Code", '{INDEX} Tour Packages'!$4:$4, 0)
    ),
    "XXX"
  )
)
</f>
        <v/>
      </c>
      <c r="D934" s="36" t="str">
        <f t="shared" si="3"/>
        <v/>
      </c>
      <c r="E934" s="36" t="str">
        <f t="shared" si="4"/>
        <v/>
      </c>
      <c r="F934" s="37" t="str">
        <f t="shared" si="5"/>
        <v/>
      </c>
      <c r="G934" s="89"/>
      <c r="H934" s="89"/>
      <c r="I934" s="90"/>
      <c r="J934" s="40" t="str">
        <f t="shared" si="16"/>
        <v> </v>
      </c>
      <c r="K934" s="91"/>
      <c r="L934" s="55"/>
      <c r="M934" s="55"/>
      <c r="N934" s="91"/>
      <c r="O934" s="43" t="str">
        <f>IFERROR(__xludf.DUMMYFUNCTION("IF(N934="""","""",IFERROR(
  N934 + VALUE(REGEXEXTRACT(P934, ""(\d+)\s+Days"")),
  """"
)
)"),"")</f>
        <v/>
      </c>
      <c r="P934" s="43" t="str">
        <f t="array" ref="P934">IFERROR(
  INDEX(
    INDEX('{INDEX} Tour Packages'!$A:$ZZ, , MATCH(P$3, '{INDEX} Tour Packages'!$4:$4, 0)),
    MATCH(M934, INDEX('{INDEX} Tour Packages'!$A:$ZZ,0, MATCH("Tour Package Name", '{INDEX} Tour Packages'!$4:$4, 0)), 0)
  ),
"")
</f>
        <v/>
      </c>
      <c r="Q934" s="44" t="str">
        <f t="shared" si="7"/>
        <v/>
      </c>
      <c r="R934" s="44" t="str">
        <f>IFERROR(__xludf.DUMMYFUNCTION("IF(OR(ISBLANK(K934), ISBLANK(N934)), """", 
  LET(
    resDate, K934,
    tourDate, N934,
    monthCount, MAX(0, DATEDIF(resDate, tourDate - 3, ""M"") + 1),
    secondDates, ARRAYFORMULA(DATE(YEAR(resDate), MONTH(resDate) + SEQUENCE(monthCount), 2)),
    "&amp;"validDates, FILTER(secondDates, (secondDates &gt; resDate + 2) * (secondDates &lt;= tourDate - 3)),
    IF(ISERROR(validDates), 0, COUNTA(validDates))
  )
)
"),"")</f>
        <v/>
      </c>
      <c r="S934" s="44" t="str">
        <f t="shared" si="8"/>
        <v/>
      </c>
      <c r="T934" s="45" t="str">
        <f t="array" ref="T934">IF(ISBLANK(BO934),IFERROR(
  INDEX(
    INDEX('{INDEX} Payment Terms'!$A:$G, , MATCH(T$3, '{INDEX} Payment Terms'!$4:$4, 0)),
    MATCH(Q934, INDEX('{INDEX} Payment Terms'!$A:$G,0, MATCH("Payment Condition", '{INDEX} Payment Terms'!$4:$4, 0)), 0)
  ),
""),"Cancelled")
</f>
        <v/>
      </c>
      <c r="U934" s="46" t="b">
        <v>0</v>
      </c>
      <c r="V934" s="47" t="str">
        <f>IFERROR(__xludf.DUMMYFUNCTION("IF(OR(L934=""Duo Booking"", L934=""Group Booking""),
IF(U934=FALSE,"""",
    LET(
      bookingType, L934,
      tour, M934,
      mainFirst, H934,
      mainLast, I934,
      mainEmail, G934,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$L$4:L934, bookingType,
          $M$4:M934, tour,
          $H$4:H934, mainFirst,
          $I$4:I934, mainLast,
          $G$4:G934, mainEmail
        ),
        ""000""
      ),
  "&amp;"    baseID &amp; ""-"" &amp; memberNumber
    )
  ),
  """"
)
"),"")</f>
        <v/>
      </c>
      <c r="W934" s="48"/>
      <c r="X934" s="85" t="b">
        <v>0</v>
      </c>
      <c r="Y934" s="85" t="b">
        <v>0</v>
      </c>
      <c r="Z934" s="85" t="b">
        <v>0</v>
      </c>
      <c r="AA934" s="50"/>
      <c r="AB934" s="51"/>
      <c r="AC934" s="85" t="b">
        <v>0</v>
      </c>
      <c r="AD934" s="92"/>
      <c r="AE934" s="88"/>
      <c r="AF934" s="36" t="str">
        <f t="array" ref="AF934">IF(M934="","",INDEX(
      '{INDEX} Tour Packages'!$A:$ZP,
      MATCH($M934, '{INDEX} Tour Packages'!$A:$A, 0),
      MATCH(AF$3, '{INDEX} Tour Packages'!$4:$4, 0)
    ))</f>
        <v/>
      </c>
      <c r="AG934" s="36" t="str">
        <f t="array" ref="AG934">IF(M934="","",INDEX(
      '{INDEX} Tour Packages'!$A:$ZP,
      MATCH($M934, '{INDEX} Tour Packages'!$A:$A, 0),
      MATCH(AG$3, '{INDEX} Tour Packages'!$4:$4, 0)
    ))</f>
        <v/>
      </c>
      <c r="AH934" s="36" t="str">
        <f t="array" ref="AH934">IF(M934="","",INDEX(
      '{INDEX} Tour Packages'!$A:$ZP,
      MATCH($M934, '{INDEX} Tour Packages'!$A:$A, 0),
      MATCH(AH$3, '{INDEX} Tour Packages'!$4:$4, 0)
    ))</f>
        <v/>
      </c>
      <c r="AI934" s="54" t="str">
        <f t="shared" si="9"/>
        <v/>
      </c>
      <c r="AJ934" s="42"/>
      <c r="AK934" s="55"/>
      <c r="AL934" s="46" t="b">
        <v>0</v>
      </c>
      <c r="AM934" s="56"/>
      <c r="AN934" s="57" t="str">
        <f t="shared" si="10"/>
        <v/>
      </c>
      <c r="AO934" s="58" t="str">
        <f t="shared" si="11"/>
        <v/>
      </c>
      <c r="AP934" s="59"/>
      <c r="AQ934" s="60"/>
      <c r="AR934" s="61"/>
      <c r="AS934" s="61"/>
      <c r="AT934" s="61" t="str">
        <f>IFERROR(__xludf.DUMMYFUNCTION("IF( 
  OR($AJ934=""Full Payment"", ISBLANK($K934)),
  """",
  IF(
    OR(
      Q934=""Standard Booking, P1"",
      Q934=""Standard Booking, P2"",
      Q934=""Standard Booking, P3"",
      Q934=""Standard Booking, P4""
    ),
    LET(
      resDate,   $"&amp;"K934,
      tourDate,  $N934,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4" s="62" t="str">
        <f t="shared" si="12"/>
        <v/>
      </c>
      <c r="AV934" s="63"/>
      <c r="AW934" s="64"/>
      <c r="AX934" s="64"/>
      <c r="AY934" s="64"/>
      <c r="AZ934" s="64" t="str">
        <f>IFERROR(__xludf.DUMMYFUNCTION("IF(
  OR($AJ934=""Full Payment"",$AJ934=""P1"", ISBLANK($K934)),
  """",
  IF(
    OR(
      $Q934=""Standard Booking, P2"",
      $Q934=""Standard Booking, P3"",
      $Q934=""Standard Booking, P4""
    ),
    LET(
      resDate,   $K934,
      tourDate,"&amp;"  $N934,
      monthCount, DATEDIF(resDate, tourDate, ""M"") + 1,
      secondDates, ARRAYFORMULA(
        DATE(
          YEAR(resDate),
          MONTH(resDate) + SEQUENCE(monthCount),
          2
        )
      ),
      validDates, FILTER(
        sec"&amp;"ondDates,
        (secondDates &gt; resDate + 2) *
        (secondDates &lt;= tourDate - 3)
      ),
      IF(
        OR($AJ934=""P2"", $AJ934=""P3"", $AJ934=""P4""),
        IF(
          COUNTA(validDates) &lt; 2,
          """",
          TEXT(INDEX(validDates"&amp;", 2), ""mmm d, yyyy"")
        ),
        IF(
          COUNTA(validDates) &lt; 2,
          """",
          TEXTJOIN("", "", TRUE,
            TEXT(INDEX(validDates, 1), ""mmm d, yyyy""),
            TEXT(INDEX(validDates, 2), ""mmm d, yyyy"")
          )
 "&amp;"       )
      )
    ),
    """"
  )
)
"),"")</f>
        <v/>
      </c>
      <c r="BA934" s="65" t="str">
        <f t="shared" si="13"/>
        <v/>
      </c>
      <c r="BB934" s="63"/>
      <c r="BC934" s="64"/>
      <c r="BD934" s="64"/>
      <c r="BE934" s="64"/>
      <c r="BF934" s="64" t="str">
        <f>IFERROR(__xludf.DUMMYFUNCTION("IF(
  OR($AJ934=""Full Payment"",$AJ934=""P1"", $AJ934=""P2""),
  """",
  IF(
    AND(
      NOT(ISBLANK($K934)),
      OR(
        Q934=""Standard Booking, P3"",
        Q934=""Standard Booking, P4""
      )
    ),
    LET(
      resDate,   $K934,
      "&amp;"tourDate,  $N934,
      monthCount, DATEDIF(resDate, tourDate, ""M"") + 1,
      secondDates, ARRAYFORMULA(
        DATE(
          YEAR(resDate),
          MONTH(resDate) + SEQUENCE(monthCount),
          2
        )
      ),
      validDates, FILTER(
  "&amp;"      secondDates,
        (secondDates &gt; resDate + 2) *
        (secondDates &lt;= tourDate - 3)
      ),
      IF(
        $AJ934=""P4"",
        IF(
          COUNTA(validDates) &lt; 3,
          """",
          TEXT(INDEX(validDates, 3), ""mmm d, yyyy"")
  "&amp;"      ),
        IF(
          $AJ934=""P3"",
          IF(
            COUNTA(validDates) &lt; 3,
            """",
            TEXT(INDEX(validDates, 3), ""mmm d, yyyy"")
          ),
          IF(
            COUNTA(validDates) &lt; 3,
            """",
    "&amp;"        TEXTJOIN("", "", TRUE,
              TEXT(INDEX(validDates, 1), ""mmm d, yyyy""),
              TEXT(INDEX(validDates, 2), ""mmm d, yyyy""),
              TEXT(INDEX(validDates, 3), ""mmm d, yyyy"")
            )
          )
        )
      )
    "&amp;"),
    """"
  )
)
"),"")</f>
        <v/>
      </c>
      <c r="BG934" s="65" t="str">
        <f t="shared" si="14"/>
        <v/>
      </c>
      <c r="BH934" s="63"/>
      <c r="BI934" s="64"/>
      <c r="BJ934" s="64"/>
      <c r="BK934" s="64"/>
      <c r="BL934" s="64" t="str">
        <f>IFERROR(__xludf.DUMMYFUNCTION("IF(
  OR($AJ934=""Full Payment"",$AJ934=""P1"",$AJ934=""P2"",$AJ934=""P3""),
  """",
  IF(
    AND(
      NOT(ISBLANK($K934)),
      $Q934=""Standard Booking, P4""
    ),
    LET(
      resDate,   $K934,
      tourDate,  $N934,
      monthCount, DATEDIF(r"&amp;"esDate, tourDate, ""M"") + 1,
      secondDates, ARRAYFORMULA(
        DATE(
          YEAR(resDate),
          MONTH(resDate) + SEQUENCE(monthCount),
          2
        )
      ),
      validDates, FILTER(
        secondDates,
        (secondDates &gt; res"&amp;"Date + 2) *
        (secondDates &lt;= tourDate - 3)
      ),
      IF(
        $AJ934=""P4"",
        IF(
          COUNTA(validDates) &lt; 4,
          """",
          TEXT(
            INDEX(validDates, 4),
            ""mmm d, yyyy""
          )
        ),
"&amp;"        IF(
          COUNTA(validDates) &lt; 4,
          """",
          TEXTJOIN(
            "", "", TRUE,
            TEXT(INDEX(validDates, 1), ""mmm d, yyyy""),
            TEXT(INDEX(validDates, 2), ""mmm d, yyyy""),
            TEXT(INDEX(validDates"&amp;", 3), ""mmm d, yyyy""),
            TEXT(INDEX(validDates, 4), ""mmm d, yyyy"")
          )
        )
      )
    ),
    """"
  )
)
"),"")</f>
        <v/>
      </c>
      <c r="BM934" s="65" t="str">
        <f t="shared" si="15"/>
        <v/>
      </c>
      <c r="BN934" s="66"/>
      <c r="BO934" s="67"/>
      <c r="BP934" s="49" t="b">
        <v>0</v>
      </c>
      <c r="BQ934" s="49" t="b">
        <v>0</v>
      </c>
      <c r="BR934" s="68"/>
      <c r="BS934" s="69"/>
      <c r="BT934" s="70" t="b">
        <v>0</v>
      </c>
      <c r="BU934" s="71"/>
      <c r="BV934" s="72"/>
      <c r="BW934" s="86" t="b">
        <v>0</v>
      </c>
      <c r="BX934" s="87"/>
    </row>
    <row r="935">
      <c r="A935" s="35" t="str">
        <f t="shared" si="1"/>
        <v/>
      </c>
      <c r="B935" s="36" t="str">
        <f t="shared" si="2"/>
        <v/>
      </c>
      <c r="C935" s="36" t="str">
        <f t="array" ref="C935">IF(
  M935="",
  "",
  IFERROR(
    INDEX(
      '{INDEX} Tour Packages'!$A:$ZZ,
      MATCH(
        M935,
        INDEX(
          '{INDEX} Tour Packages'!$A:$ZZ,
          ,
          MATCH("Tour Package Name", '{INDEX} Tour Packages'!$4:$4, 0)
        ),
        0
      ),
      MATCH("Tour Code", '{INDEX} Tour Packages'!$4:$4, 0)
    ),
    "XXX"
  )
)
</f>
        <v/>
      </c>
      <c r="D935" s="36" t="str">
        <f t="shared" si="3"/>
        <v/>
      </c>
      <c r="E935" s="36" t="str">
        <f t="shared" si="4"/>
        <v/>
      </c>
      <c r="F935" s="37" t="str">
        <f t="shared" si="5"/>
        <v/>
      </c>
      <c r="G935" s="89"/>
      <c r="H935" s="89"/>
      <c r="I935" s="90"/>
      <c r="J935" s="40" t="str">
        <f t="shared" si="16"/>
        <v> </v>
      </c>
      <c r="K935" s="91"/>
      <c r="L935" s="55"/>
      <c r="M935" s="55"/>
      <c r="N935" s="91"/>
      <c r="O935" s="43" t="str">
        <f>IFERROR(__xludf.DUMMYFUNCTION("IF(N935="""","""",IFERROR(
  N935 + VALUE(REGEXEXTRACT(P935, ""(\d+)\s+Days"")),
  """"
)
)"),"")</f>
        <v/>
      </c>
      <c r="P935" s="43" t="str">
        <f t="array" ref="P935">IFERROR(
  INDEX(
    INDEX('{INDEX} Tour Packages'!$A:$ZZ, , MATCH(P$3, '{INDEX} Tour Packages'!$4:$4, 0)),
    MATCH(M935, INDEX('{INDEX} Tour Packages'!$A:$ZZ,0, MATCH("Tour Package Name", '{INDEX} Tour Packages'!$4:$4, 0)), 0)
  ),
"")
</f>
        <v/>
      </c>
      <c r="Q935" s="44" t="str">
        <f t="shared" si="7"/>
        <v/>
      </c>
      <c r="R935" s="44" t="str">
        <f>IFERROR(__xludf.DUMMYFUNCTION("IF(OR(ISBLANK(K935), ISBLANK(N935)), """", 
  LET(
    resDate, K935,
    tourDate, N935,
    monthCount, MAX(0, DATEDIF(resDate, tourDate - 3, ""M"") + 1),
    secondDates, ARRAYFORMULA(DATE(YEAR(resDate), MONTH(resDate) + SEQUENCE(monthCount), 2)),
    "&amp;"validDates, FILTER(secondDates, (secondDates &gt; resDate + 2) * (secondDates &lt;= tourDate - 3)),
    IF(ISERROR(validDates), 0, COUNTA(validDates))
  )
)
"),"")</f>
        <v/>
      </c>
      <c r="S935" s="44" t="str">
        <f t="shared" si="8"/>
        <v/>
      </c>
      <c r="T935" s="45" t="str">
        <f t="array" ref="T935">IF(ISBLANK(BO935),IFERROR(
  INDEX(
    INDEX('{INDEX} Payment Terms'!$A:$G, , MATCH(T$3, '{INDEX} Payment Terms'!$4:$4, 0)),
    MATCH(Q935, INDEX('{INDEX} Payment Terms'!$A:$G,0, MATCH("Payment Condition", '{INDEX} Payment Terms'!$4:$4, 0)), 0)
  ),
""),"Cancelled")
</f>
        <v/>
      </c>
      <c r="U935" s="46" t="b">
        <v>0</v>
      </c>
      <c r="V935" s="47" t="str">
        <f>IFERROR(__xludf.DUMMYFUNCTION("IF(OR(L935=""Duo Booking"", L935=""Group Booking""),
IF(U935=FALSE,"""",
    LET(
      bookingType, L935,
      tour, M935,
      mainFirst, H935,
      mainLast, I935,
      mainEmail, G935,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$L$4:L935, bookingType,
          $M$4:M935, tour,
          $H$4:H935, mainFirst,
          $I$4:I935, mainLast,
          $G$4:G935, mainEmail
        ),
        ""000""
      ),
  "&amp;"    baseID &amp; ""-"" &amp; memberNumber
    )
  ),
  """"
)
"),"")</f>
        <v/>
      </c>
      <c r="W935" s="48"/>
      <c r="X935" s="85" t="b">
        <v>0</v>
      </c>
      <c r="Y935" s="85" t="b">
        <v>0</v>
      </c>
      <c r="Z935" s="85" t="b">
        <v>0</v>
      </c>
      <c r="AA935" s="50"/>
      <c r="AB935" s="51"/>
      <c r="AC935" s="85" t="b">
        <v>0</v>
      </c>
      <c r="AD935" s="92"/>
      <c r="AE935" s="88"/>
      <c r="AF935" s="36" t="str">
        <f t="array" ref="AF935">IF(M935="","",INDEX(
      '{INDEX} Tour Packages'!$A:$ZP,
      MATCH($M935, '{INDEX} Tour Packages'!$A:$A, 0),
      MATCH(AF$3, '{INDEX} Tour Packages'!$4:$4, 0)
    ))</f>
        <v/>
      </c>
      <c r="AG935" s="36" t="str">
        <f t="array" ref="AG935">IF(M935="","",INDEX(
      '{INDEX} Tour Packages'!$A:$ZP,
      MATCH($M935, '{INDEX} Tour Packages'!$A:$A, 0),
      MATCH(AG$3, '{INDEX} Tour Packages'!$4:$4, 0)
    ))</f>
        <v/>
      </c>
      <c r="AH935" s="36" t="str">
        <f t="array" ref="AH935">IF(M935="","",INDEX(
      '{INDEX} Tour Packages'!$A:$ZP,
      MATCH($M935, '{INDEX} Tour Packages'!$A:$A, 0),
      MATCH(AH$3, '{INDEX} Tour Packages'!$4:$4, 0)
    ))</f>
        <v/>
      </c>
      <c r="AI935" s="54" t="str">
        <f t="shared" si="9"/>
        <v/>
      </c>
      <c r="AJ935" s="42"/>
      <c r="AK935" s="55"/>
      <c r="AL935" s="46" t="b">
        <v>0</v>
      </c>
      <c r="AM935" s="56"/>
      <c r="AN935" s="57" t="str">
        <f t="shared" si="10"/>
        <v/>
      </c>
      <c r="AO935" s="58" t="str">
        <f t="shared" si="11"/>
        <v/>
      </c>
      <c r="AP935" s="59"/>
      <c r="AQ935" s="60"/>
      <c r="AR935" s="61"/>
      <c r="AS935" s="61"/>
      <c r="AT935" s="61" t="str">
        <f>IFERROR(__xludf.DUMMYFUNCTION("IF( 
  OR($AJ935=""Full Payment"", ISBLANK($K935)),
  """",
  IF(
    OR(
      Q935=""Standard Booking, P1"",
      Q935=""Standard Booking, P2"",
      Q935=""Standard Booking, P3"",
      Q935=""Standard Booking, P4""
    ),
    LET(
      resDate,   $"&amp;"K935,
      tourDate,  $N935,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5" s="62" t="str">
        <f t="shared" si="12"/>
        <v/>
      </c>
      <c r="AV935" s="63"/>
      <c r="AW935" s="64"/>
      <c r="AX935" s="64"/>
      <c r="AY935" s="64"/>
      <c r="AZ935" s="64" t="str">
        <f>IFERROR(__xludf.DUMMYFUNCTION("IF(
  OR($AJ935=""Full Payment"",$AJ935=""P1"", ISBLANK($K935)),
  """",
  IF(
    OR(
      $Q935=""Standard Booking, P2"",
      $Q935=""Standard Booking, P3"",
      $Q935=""Standard Booking, P4""
    ),
    LET(
      resDate,   $K935,
      tourDate,"&amp;"  $N935,
      monthCount, DATEDIF(resDate, tourDate, ""M"") + 1,
      secondDates, ARRAYFORMULA(
        DATE(
          YEAR(resDate),
          MONTH(resDate) + SEQUENCE(monthCount),
          2
        )
      ),
      validDates, FILTER(
        sec"&amp;"ondDates,
        (secondDates &gt; resDate + 2) *
        (secondDates &lt;= tourDate - 3)
      ),
      IF(
        OR($AJ935=""P2"", $AJ935=""P3"", $AJ935=""P4""),
        IF(
          COUNTA(validDates) &lt; 2,
          """",
          TEXT(INDEX(validDates"&amp;", 2), ""mmm d, yyyy"")
        ),
        IF(
          COUNTA(validDates) &lt; 2,
          """",
          TEXTJOIN("", "", TRUE,
            TEXT(INDEX(validDates, 1), ""mmm d, yyyy""),
            TEXT(INDEX(validDates, 2), ""mmm d, yyyy"")
          )
 "&amp;"       )
      )
    ),
    """"
  )
)
"),"")</f>
        <v/>
      </c>
      <c r="BA935" s="65" t="str">
        <f t="shared" si="13"/>
        <v/>
      </c>
      <c r="BB935" s="63"/>
      <c r="BC935" s="64"/>
      <c r="BD935" s="64"/>
      <c r="BE935" s="64"/>
      <c r="BF935" s="64" t="str">
        <f>IFERROR(__xludf.DUMMYFUNCTION("IF(
  OR($AJ935=""Full Payment"",$AJ935=""P1"", $AJ935=""P2""),
  """",
  IF(
    AND(
      NOT(ISBLANK($K935)),
      OR(
        Q935=""Standard Booking, P3"",
        Q935=""Standard Booking, P4""
      )
    ),
    LET(
      resDate,   $K935,
      "&amp;"tourDate,  $N935,
      monthCount, DATEDIF(resDate, tourDate, ""M"") + 1,
      secondDates, ARRAYFORMULA(
        DATE(
          YEAR(resDate),
          MONTH(resDate) + SEQUENCE(monthCount),
          2
        )
      ),
      validDates, FILTER(
  "&amp;"      secondDates,
        (secondDates &gt; resDate + 2) *
        (secondDates &lt;= tourDate - 3)
      ),
      IF(
        $AJ935=""P4"",
        IF(
          COUNTA(validDates) &lt; 3,
          """",
          TEXT(INDEX(validDates, 3), ""mmm d, yyyy"")
  "&amp;"      ),
        IF(
          $AJ935=""P3"",
          IF(
            COUNTA(validDates) &lt; 3,
            """",
            TEXT(INDEX(validDates, 3), ""mmm d, yyyy"")
          ),
          IF(
            COUNTA(validDates) &lt; 3,
            """",
    "&amp;"        TEXTJOIN("", "", TRUE,
              TEXT(INDEX(validDates, 1), ""mmm d, yyyy""),
              TEXT(INDEX(validDates, 2), ""mmm d, yyyy""),
              TEXT(INDEX(validDates, 3), ""mmm d, yyyy"")
            )
          )
        )
      )
    "&amp;"),
    """"
  )
)
"),"")</f>
        <v/>
      </c>
      <c r="BG935" s="65" t="str">
        <f t="shared" si="14"/>
        <v/>
      </c>
      <c r="BH935" s="63"/>
      <c r="BI935" s="64"/>
      <c r="BJ935" s="64"/>
      <c r="BK935" s="64"/>
      <c r="BL935" s="64" t="str">
        <f>IFERROR(__xludf.DUMMYFUNCTION("IF(
  OR($AJ935=""Full Payment"",$AJ935=""P1"",$AJ935=""P2"",$AJ935=""P3""),
  """",
  IF(
    AND(
      NOT(ISBLANK($K935)),
      $Q935=""Standard Booking, P4""
    ),
    LET(
      resDate,   $K935,
      tourDate,  $N935,
      monthCount, DATEDIF(r"&amp;"esDate, tourDate, ""M"") + 1,
      secondDates, ARRAYFORMULA(
        DATE(
          YEAR(resDate),
          MONTH(resDate) + SEQUENCE(monthCount),
          2
        )
      ),
      validDates, FILTER(
        secondDates,
        (secondDates &gt; res"&amp;"Date + 2) *
        (secondDates &lt;= tourDate - 3)
      ),
      IF(
        $AJ935=""P4"",
        IF(
          COUNTA(validDates) &lt; 4,
          """",
          TEXT(
            INDEX(validDates, 4),
            ""mmm d, yyyy""
          )
        ),
"&amp;"        IF(
          COUNTA(validDates) &lt; 4,
          """",
          TEXTJOIN(
            "", "", TRUE,
            TEXT(INDEX(validDates, 1), ""mmm d, yyyy""),
            TEXT(INDEX(validDates, 2), ""mmm d, yyyy""),
            TEXT(INDEX(validDates"&amp;", 3), ""mmm d, yyyy""),
            TEXT(INDEX(validDates, 4), ""mmm d, yyyy"")
          )
        )
      )
    ),
    """"
  )
)
"),"")</f>
        <v/>
      </c>
      <c r="BM935" s="65" t="str">
        <f t="shared" si="15"/>
        <v/>
      </c>
      <c r="BN935" s="66"/>
      <c r="BO935" s="67"/>
      <c r="BP935" s="49" t="b">
        <v>0</v>
      </c>
      <c r="BQ935" s="49" t="b">
        <v>0</v>
      </c>
      <c r="BR935" s="68"/>
      <c r="BS935" s="69"/>
      <c r="BT935" s="70" t="b">
        <v>0</v>
      </c>
      <c r="BU935" s="71"/>
      <c r="BV935" s="72"/>
      <c r="BW935" s="86" t="b">
        <v>0</v>
      </c>
      <c r="BX935" s="87"/>
    </row>
    <row r="936">
      <c r="A936" s="35" t="str">
        <f t="shared" si="1"/>
        <v/>
      </c>
      <c r="B936" s="36" t="str">
        <f t="shared" si="2"/>
        <v/>
      </c>
      <c r="C936" s="36" t="str">
        <f t="array" ref="C936">IF(
  M936="",
  "",
  IFERROR(
    INDEX(
      '{INDEX} Tour Packages'!$A:$ZZ,
      MATCH(
        M936,
        INDEX(
          '{INDEX} Tour Packages'!$A:$ZZ,
          ,
          MATCH("Tour Package Name", '{INDEX} Tour Packages'!$4:$4, 0)
        ),
        0
      ),
      MATCH("Tour Code", '{INDEX} Tour Packages'!$4:$4, 0)
    ),
    "XXX"
  )
)
</f>
        <v/>
      </c>
      <c r="D936" s="36" t="str">
        <f t="shared" si="3"/>
        <v/>
      </c>
      <c r="E936" s="36" t="str">
        <f t="shared" si="4"/>
        <v/>
      </c>
      <c r="F936" s="37" t="str">
        <f t="shared" si="5"/>
        <v/>
      </c>
      <c r="G936" s="89"/>
      <c r="H936" s="89"/>
      <c r="I936" s="90"/>
      <c r="J936" s="40" t="str">
        <f t="shared" si="16"/>
        <v> </v>
      </c>
      <c r="K936" s="91"/>
      <c r="L936" s="55"/>
      <c r="M936" s="55"/>
      <c r="N936" s="91"/>
      <c r="O936" s="43" t="str">
        <f>IFERROR(__xludf.DUMMYFUNCTION("IF(N936="""","""",IFERROR(
  N936 + VALUE(REGEXEXTRACT(P936, ""(\d+)\s+Days"")),
  """"
)
)"),"")</f>
        <v/>
      </c>
      <c r="P936" s="43" t="str">
        <f t="array" ref="P936">IFERROR(
  INDEX(
    INDEX('{INDEX} Tour Packages'!$A:$ZZ, , MATCH(P$3, '{INDEX} Tour Packages'!$4:$4, 0)),
    MATCH(M936, INDEX('{INDEX} Tour Packages'!$A:$ZZ,0, MATCH("Tour Package Name", '{INDEX} Tour Packages'!$4:$4, 0)), 0)
  ),
"")
</f>
        <v/>
      </c>
      <c r="Q936" s="44" t="str">
        <f t="shared" si="7"/>
        <v/>
      </c>
      <c r="R936" s="44" t="str">
        <f>IFERROR(__xludf.DUMMYFUNCTION("IF(OR(ISBLANK(K936), ISBLANK(N936)), """", 
  LET(
    resDate, K936,
    tourDate, N936,
    monthCount, MAX(0, DATEDIF(resDate, tourDate - 3, ""M"") + 1),
    secondDates, ARRAYFORMULA(DATE(YEAR(resDate), MONTH(resDate) + SEQUENCE(monthCount), 2)),
    "&amp;"validDates, FILTER(secondDates, (secondDates &gt; resDate + 2) * (secondDates &lt;= tourDate - 3)),
    IF(ISERROR(validDates), 0, COUNTA(validDates))
  )
)
"),"")</f>
        <v/>
      </c>
      <c r="S936" s="44" t="str">
        <f t="shared" si="8"/>
        <v/>
      </c>
      <c r="T936" s="45" t="str">
        <f t="array" ref="T936">IF(ISBLANK(BO936),IFERROR(
  INDEX(
    INDEX('{INDEX} Payment Terms'!$A:$G, , MATCH(T$3, '{INDEX} Payment Terms'!$4:$4, 0)),
    MATCH(Q936, INDEX('{INDEX} Payment Terms'!$A:$G,0, MATCH("Payment Condition", '{INDEX} Payment Terms'!$4:$4, 0)), 0)
  ),
""),"Cancelled")
</f>
        <v/>
      </c>
      <c r="U936" s="46" t="b">
        <v>0</v>
      </c>
      <c r="V936" s="47" t="str">
        <f>IFERROR(__xludf.DUMMYFUNCTION("IF(OR(L936=""Duo Booking"", L936=""Group Booking""),
IF(U936=FALSE,"""",
    LET(
      bookingType, L936,
      tour, M936,
      mainFirst, H936,
      mainLast, I936,
      mainEmail, G936,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$L$4:L936, bookingType,
          $M$4:M936, tour,
          $H$4:H936, mainFirst,
          $I$4:I936, mainLast,
          $G$4:G936, mainEmail
        ),
        ""000""
      ),
  "&amp;"    baseID &amp; ""-"" &amp; memberNumber
    )
  ),
  """"
)
"),"")</f>
        <v/>
      </c>
      <c r="W936" s="48"/>
      <c r="X936" s="85" t="b">
        <v>0</v>
      </c>
      <c r="Y936" s="85" t="b">
        <v>0</v>
      </c>
      <c r="Z936" s="85" t="b">
        <v>0</v>
      </c>
      <c r="AA936" s="50"/>
      <c r="AB936" s="51"/>
      <c r="AC936" s="85" t="b">
        <v>0</v>
      </c>
      <c r="AD936" s="92"/>
      <c r="AE936" s="88"/>
      <c r="AF936" s="36" t="str">
        <f t="array" ref="AF936">IF(M936="","",INDEX(
      '{INDEX} Tour Packages'!$A:$ZP,
      MATCH($M936, '{INDEX} Tour Packages'!$A:$A, 0),
      MATCH(AF$3, '{INDEX} Tour Packages'!$4:$4, 0)
    ))</f>
        <v/>
      </c>
      <c r="AG936" s="36" t="str">
        <f t="array" ref="AG936">IF(M936="","",INDEX(
      '{INDEX} Tour Packages'!$A:$ZP,
      MATCH($M936, '{INDEX} Tour Packages'!$A:$A, 0),
      MATCH(AG$3, '{INDEX} Tour Packages'!$4:$4, 0)
    ))</f>
        <v/>
      </c>
      <c r="AH936" s="36" t="str">
        <f t="array" ref="AH936">IF(M936="","",INDEX(
      '{INDEX} Tour Packages'!$A:$ZP,
      MATCH($M936, '{INDEX} Tour Packages'!$A:$A, 0),
      MATCH(AH$3, '{INDEX} Tour Packages'!$4:$4, 0)
    ))</f>
        <v/>
      </c>
      <c r="AI936" s="54" t="str">
        <f t="shared" si="9"/>
        <v/>
      </c>
      <c r="AJ936" s="42"/>
      <c r="AK936" s="55"/>
      <c r="AL936" s="46" t="b">
        <v>0</v>
      </c>
      <c r="AM936" s="56"/>
      <c r="AN936" s="57" t="str">
        <f t="shared" si="10"/>
        <v/>
      </c>
      <c r="AO936" s="58" t="str">
        <f t="shared" si="11"/>
        <v/>
      </c>
      <c r="AP936" s="59"/>
      <c r="AQ936" s="60"/>
      <c r="AR936" s="61"/>
      <c r="AS936" s="61"/>
      <c r="AT936" s="61" t="str">
        <f>IFERROR(__xludf.DUMMYFUNCTION("IF( 
  OR($AJ936=""Full Payment"", ISBLANK($K936)),
  """",
  IF(
    OR(
      Q936=""Standard Booking, P1"",
      Q936=""Standard Booking, P2"",
      Q936=""Standard Booking, P3"",
      Q936=""Standard Booking, P4""
    ),
    LET(
      resDate,   $"&amp;"K936,
      tourDate,  $N936,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6" s="62" t="str">
        <f t="shared" si="12"/>
        <v/>
      </c>
      <c r="AV936" s="63"/>
      <c r="AW936" s="64"/>
      <c r="AX936" s="64"/>
      <c r="AY936" s="64"/>
      <c r="AZ936" s="64" t="str">
        <f>IFERROR(__xludf.DUMMYFUNCTION("IF(
  OR($AJ936=""Full Payment"",$AJ936=""P1"", ISBLANK($K936)),
  """",
  IF(
    OR(
      $Q936=""Standard Booking, P2"",
      $Q936=""Standard Booking, P3"",
      $Q936=""Standard Booking, P4""
    ),
    LET(
      resDate,   $K936,
      tourDate,"&amp;"  $N936,
      monthCount, DATEDIF(resDate, tourDate, ""M"") + 1,
      secondDates, ARRAYFORMULA(
        DATE(
          YEAR(resDate),
          MONTH(resDate) + SEQUENCE(monthCount),
          2
        )
      ),
      validDates, FILTER(
        sec"&amp;"ondDates,
        (secondDates &gt; resDate + 2) *
        (secondDates &lt;= tourDate - 3)
      ),
      IF(
        OR($AJ936=""P2"", $AJ936=""P3"", $AJ936=""P4""),
        IF(
          COUNTA(validDates) &lt; 2,
          """",
          TEXT(INDEX(validDates"&amp;", 2), ""mmm d, yyyy"")
        ),
        IF(
          COUNTA(validDates) &lt; 2,
          """",
          TEXTJOIN("", "", TRUE,
            TEXT(INDEX(validDates, 1), ""mmm d, yyyy""),
            TEXT(INDEX(validDates, 2), ""mmm d, yyyy"")
          )
 "&amp;"       )
      )
    ),
    """"
  )
)
"),"")</f>
        <v/>
      </c>
      <c r="BA936" s="65" t="str">
        <f t="shared" si="13"/>
        <v/>
      </c>
      <c r="BB936" s="63"/>
      <c r="BC936" s="64"/>
      <c r="BD936" s="64"/>
      <c r="BE936" s="64"/>
      <c r="BF936" s="64" t="str">
        <f>IFERROR(__xludf.DUMMYFUNCTION("IF(
  OR($AJ936=""Full Payment"",$AJ936=""P1"", $AJ936=""P2""),
  """",
  IF(
    AND(
      NOT(ISBLANK($K936)),
      OR(
        Q936=""Standard Booking, P3"",
        Q936=""Standard Booking, P4""
      )
    ),
    LET(
      resDate,   $K936,
      "&amp;"tourDate,  $N936,
      monthCount, DATEDIF(resDate, tourDate, ""M"") + 1,
      secondDates, ARRAYFORMULA(
        DATE(
          YEAR(resDate),
          MONTH(resDate) + SEQUENCE(monthCount),
          2
        )
      ),
      validDates, FILTER(
  "&amp;"      secondDates,
        (secondDates &gt; resDate + 2) *
        (secondDates &lt;= tourDate - 3)
      ),
      IF(
        $AJ936=""P4"",
        IF(
          COUNTA(validDates) &lt; 3,
          """",
          TEXT(INDEX(validDates, 3), ""mmm d, yyyy"")
  "&amp;"      ),
        IF(
          $AJ936=""P3"",
          IF(
            COUNTA(validDates) &lt; 3,
            """",
            TEXT(INDEX(validDates, 3), ""mmm d, yyyy"")
          ),
          IF(
            COUNTA(validDates) &lt; 3,
            """",
    "&amp;"        TEXTJOIN("", "", TRUE,
              TEXT(INDEX(validDates, 1), ""mmm d, yyyy""),
              TEXT(INDEX(validDates, 2), ""mmm d, yyyy""),
              TEXT(INDEX(validDates, 3), ""mmm d, yyyy"")
            )
          )
        )
      )
    "&amp;"),
    """"
  )
)
"),"")</f>
        <v/>
      </c>
      <c r="BG936" s="65" t="str">
        <f t="shared" si="14"/>
        <v/>
      </c>
      <c r="BH936" s="63"/>
      <c r="BI936" s="64"/>
      <c r="BJ936" s="64"/>
      <c r="BK936" s="64"/>
      <c r="BL936" s="64" t="str">
        <f>IFERROR(__xludf.DUMMYFUNCTION("IF(
  OR($AJ936=""Full Payment"",$AJ936=""P1"",$AJ936=""P2"",$AJ936=""P3""),
  """",
  IF(
    AND(
      NOT(ISBLANK($K936)),
      $Q936=""Standard Booking, P4""
    ),
    LET(
      resDate,   $K936,
      tourDate,  $N936,
      monthCount, DATEDIF(r"&amp;"esDate, tourDate, ""M"") + 1,
      secondDates, ARRAYFORMULA(
        DATE(
          YEAR(resDate),
          MONTH(resDate) + SEQUENCE(monthCount),
          2
        )
      ),
      validDates, FILTER(
        secondDates,
        (secondDates &gt; res"&amp;"Date + 2) *
        (secondDates &lt;= tourDate - 3)
      ),
      IF(
        $AJ936=""P4"",
        IF(
          COUNTA(validDates) &lt; 4,
          """",
          TEXT(
            INDEX(validDates, 4),
            ""mmm d, yyyy""
          )
        ),
"&amp;"        IF(
          COUNTA(validDates) &lt; 4,
          """",
          TEXTJOIN(
            "", "", TRUE,
            TEXT(INDEX(validDates, 1), ""mmm d, yyyy""),
            TEXT(INDEX(validDates, 2), ""mmm d, yyyy""),
            TEXT(INDEX(validDates"&amp;", 3), ""mmm d, yyyy""),
            TEXT(INDEX(validDates, 4), ""mmm d, yyyy"")
          )
        )
      )
    ),
    """"
  )
)
"),"")</f>
        <v/>
      </c>
      <c r="BM936" s="65" t="str">
        <f t="shared" si="15"/>
        <v/>
      </c>
      <c r="BN936" s="66"/>
      <c r="BO936" s="67"/>
      <c r="BP936" s="49" t="b">
        <v>0</v>
      </c>
      <c r="BQ936" s="49" t="b">
        <v>0</v>
      </c>
      <c r="BR936" s="68"/>
      <c r="BS936" s="69"/>
      <c r="BT936" s="70" t="b">
        <v>0</v>
      </c>
      <c r="BU936" s="71"/>
      <c r="BV936" s="72"/>
      <c r="BW936" s="86" t="b">
        <v>0</v>
      </c>
      <c r="BX936" s="87"/>
    </row>
    <row r="937">
      <c r="A937" s="35" t="str">
        <f t="shared" si="1"/>
        <v/>
      </c>
      <c r="B937" s="36" t="str">
        <f t="shared" si="2"/>
        <v/>
      </c>
      <c r="C937" s="36" t="str">
        <f t="array" ref="C937">IF(
  M937="",
  "",
  IFERROR(
    INDEX(
      '{INDEX} Tour Packages'!$A:$ZZ,
      MATCH(
        M937,
        INDEX(
          '{INDEX} Tour Packages'!$A:$ZZ,
          ,
          MATCH("Tour Package Name", '{INDEX} Tour Packages'!$4:$4, 0)
        ),
        0
      ),
      MATCH("Tour Code", '{INDEX} Tour Packages'!$4:$4, 0)
    ),
    "XXX"
  )
)
</f>
        <v/>
      </c>
      <c r="D937" s="36" t="str">
        <f t="shared" si="3"/>
        <v/>
      </c>
      <c r="E937" s="36" t="str">
        <f t="shared" si="4"/>
        <v/>
      </c>
      <c r="F937" s="37" t="str">
        <f t="shared" si="5"/>
        <v/>
      </c>
      <c r="G937" s="89"/>
      <c r="H937" s="89"/>
      <c r="I937" s="90"/>
      <c r="J937" s="40" t="str">
        <f t="shared" si="16"/>
        <v> </v>
      </c>
      <c r="K937" s="91"/>
      <c r="L937" s="55"/>
      <c r="M937" s="55"/>
      <c r="N937" s="91"/>
      <c r="O937" s="43" t="str">
        <f>IFERROR(__xludf.DUMMYFUNCTION("IF(N937="""","""",IFERROR(
  N937 + VALUE(REGEXEXTRACT(P937, ""(\d+)\s+Days"")),
  """"
)
)"),"")</f>
        <v/>
      </c>
      <c r="P937" s="43" t="str">
        <f t="array" ref="P937">IFERROR(
  INDEX(
    INDEX('{INDEX} Tour Packages'!$A:$ZZ, , MATCH(P$3, '{INDEX} Tour Packages'!$4:$4, 0)),
    MATCH(M937, INDEX('{INDEX} Tour Packages'!$A:$ZZ,0, MATCH("Tour Package Name", '{INDEX} Tour Packages'!$4:$4, 0)), 0)
  ),
"")
</f>
        <v/>
      </c>
      <c r="Q937" s="44" t="str">
        <f t="shared" si="7"/>
        <v/>
      </c>
      <c r="R937" s="44" t="str">
        <f>IFERROR(__xludf.DUMMYFUNCTION("IF(OR(ISBLANK(K937), ISBLANK(N937)), """", 
  LET(
    resDate, K937,
    tourDate, N937,
    monthCount, MAX(0, DATEDIF(resDate, tourDate - 3, ""M"") + 1),
    secondDates, ARRAYFORMULA(DATE(YEAR(resDate), MONTH(resDate) + SEQUENCE(monthCount), 2)),
    "&amp;"validDates, FILTER(secondDates, (secondDates &gt; resDate + 2) * (secondDates &lt;= tourDate - 3)),
    IF(ISERROR(validDates), 0, COUNTA(validDates))
  )
)
"),"")</f>
        <v/>
      </c>
      <c r="S937" s="44" t="str">
        <f t="shared" si="8"/>
        <v/>
      </c>
      <c r="T937" s="45" t="str">
        <f t="array" ref="T937">IF(ISBLANK(BO937),IFERROR(
  INDEX(
    INDEX('{INDEX} Payment Terms'!$A:$G, , MATCH(T$3, '{INDEX} Payment Terms'!$4:$4, 0)),
    MATCH(Q937, INDEX('{INDEX} Payment Terms'!$A:$G,0, MATCH("Payment Condition", '{INDEX} Payment Terms'!$4:$4, 0)), 0)
  ),
""),"Cancelled")
</f>
        <v/>
      </c>
      <c r="U937" s="46" t="b">
        <v>0</v>
      </c>
      <c r="V937" s="47" t="str">
        <f>IFERROR(__xludf.DUMMYFUNCTION("IF(OR(L937=""Duo Booking"", L937=""Group Booking""),
IF(U937=FALSE,"""",
    LET(
      bookingType, L937,
      tour, M937,
      mainFirst, H937,
      mainLast, I937,
      mainEmail, G937,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$L$4:L937, bookingType,
          $M$4:M937, tour,
          $H$4:H937, mainFirst,
          $I$4:I937, mainLast,
          $G$4:G937, mainEmail
        ),
        ""000""
      ),
  "&amp;"    baseID &amp; ""-"" &amp; memberNumber
    )
  ),
  """"
)
"),"")</f>
        <v/>
      </c>
      <c r="W937" s="48"/>
      <c r="X937" s="85" t="b">
        <v>0</v>
      </c>
      <c r="Y937" s="85" t="b">
        <v>0</v>
      </c>
      <c r="Z937" s="85" t="b">
        <v>0</v>
      </c>
      <c r="AA937" s="50"/>
      <c r="AB937" s="51"/>
      <c r="AC937" s="85" t="b">
        <v>0</v>
      </c>
      <c r="AD937" s="92"/>
      <c r="AE937" s="88"/>
      <c r="AF937" s="36" t="str">
        <f t="array" ref="AF937">IF(M937="","",INDEX(
      '{INDEX} Tour Packages'!$A:$ZP,
      MATCH($M937, '{INDEX} Tour Packages'!$A:$A, 0),
      MATCH(AF$3, '{INDEX} Tour Packages'!$4:$4, 0)
    ))</f>
        <v/>
      </c>
      <c r="AG937" s="36" t="str">
        <f t="array" ref="AG937">IF(M937="","",INDEX(
      '{INDEX} Tour Packages'!$A:$ZP,
      MATCH($M937, '{INDEX} Tour Packages'!$A:$A, 0),
      MATCH(AG$3, '{INDEX} Tour Packages'!$4:$4, 0)
    ))</f>
        <v/>
      </c>
      <c r="AH937" s="36" t="str">
        <f t="array" ref="AH937">IF(M937="","",INDEX(
      '{INDEX} Tour Packages'!$A:$ZP,
      MATCH($M937, '{INDEX} Tour Packages'!$A:$A, 0),
      MATCH(AH$3, '{INDEX} Tour Packages'!$4:$4, 0)
    ))</f>
        <v/>
      </c>
      <c r="AI937" s="54" t="str">
        <f t="shared" si="9"/>
        <v/>
      </c>
      <c r="AJ937" s="42"/>
      <c r="AK937" s="55"/>
      <c r="AL937" s="46" t="b">
        <v>0</v>
      </c>
      <c r="AM937" s="56"/>
      <c r="AN937" s="57" t="str">
        <f t="shared" si="10"/>
        <v/>
      </c>
      <c r="AO937" s="58" t="str">
        <f t="shared" si="11"/>
        <v/>
      </c>
      <c r="AP937" s="59"/>
      <c r="AQ937" s="60"/>
      <c r="AR937" s="61"/>
      <c r="AS937" s="61"/>
      <c r="AT937" s="61" t="str">
        <f>IFERROR(__xludf.DUMMYFUNCTION("IF( 
  OR($AJ937=""Full Payment"", ISBLANK($K937)),
  """",
  IF(
    OR(
      Q937=""Standard Booking, P1"",
      Q937=""Standard Booking, P2"",
      Q937=""Standard Booking, P3"",
      Q937=""Standard Booking, P4""
    ),
    LET(
      resDate,   $"&amp;"K937,
      tourDate,  $N937,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7" s="62" t="str">
        <f t="shared" si="12"/>
        <v/>
      </c>
      <c r="AV937" s="63"/>
      <c r="AW937" s="64"/>
      <c r="AX937" s="64"/>
      <c r="AY937" s="64"/>
      <c r="AZ937" s="64" t="str">
        <f>IFERROR(__xludf.DUMMYFUNCTION("IF(
  OR($AJ937=""Full Payment"",$AJ937=""P1"", ISBLANK($K937)),
  """",
  IF(
    OR(
      $Q937=""Standard Booking, P2"",
      $Q937=""Standard Booking, P3"",
      $Q937=""Standard Booking, P4""
    ),
    LET(
      resDate,   $K937,
      tourDate,"&amp;"  $N937,
      monthCount, DATEDIF(resDate, tourDate, ""M"") + 1,
      secondDates, ARRAYFORMULA(
        DATE(
          YEAR(resDate),
          MONTH(resDate) + SEQUENCE(monthCount),
          2
        )
      ),
      validDates, FILTER(
        sec"&amp;"ondDates,
        (secondDates &gt; resDate + 2) *
        (secondDates &lt;= tourDate - 3)
      ),
      IF(
        OR($AJ937=""P2"", $AJ937=""P3"", $AJ937=""P4""),
        IF(
          COUNTA(validDates) &lt; 2,
          """",
          TEXT(INDEX(validDates"&amp;", 2), ""mmm d, yyyy"")
        ),
        IF(
          COUNTA(validDates) &lt; 2,
          """",
          TEXTJOIN("", "", TRUE,
            TEXT(INDEX(validDates, 1), ""mmm d, yyyy""),
            TEXT(INDEX(validDates, 2), ""mmm d, yyyy"")
          )
 "&amp;"       )
      )
    ),
    """"
  )
)
"),"")</f>
        <v/>
      </c>
      <c r="BA937" s="65" t="str">
        <f t="shared" si="13"/>
        <v/>
      </c>
      <c r="BB937" s="63"/>
      <c r="BC937" s="64"/>
      <c r="BD937" s="64"/>
      <c r="BE937" s="64"/>
      <c r="BF937" s="64" t="str">
        <f>IFERROR(__xludf.DUMMYFUNCTION("IF(
  OR($AJ937=""Full Payment"",$AJ937=""P1"", $AJ937=""P2""),
  """",
  IF(
    AND(
      NOT(ISBLANK($K937)),
      OR(
        Q937=""Standard Booking, P3"",
        Q937=""Standard Booking, P4""
      )
    ),
    LET(
      resDate,   $K937,
      "&amp;"tourDate,  $N937,
      monthCount, DATEDIF(resDate, tourDate, ""M"") + 1,
      secondDates, ARRAYFORMULA(
        DATE(
          YEAR(resDate),
          MONTH(resDate) + SEQUENCE(monthCount),
          2
        )
      ),
      validDates, FILTER(
  "&amp;"      secondDates,
        (secondDates &gt; resDate + 2) *
        (secondDates &lt;= tourDate - 3)
      ),
      IF(
        $AJ937=""P4"",
        IF(
          COUNTA(validDates) &lt; 3,
          """",
          TEXT(INDEX(validDates, 3), ""mmm d, yyyy"")
  "&amp;"      ),
        IF(
          $AJ937=""P3"",
          IF(
            COUNTA(validDates) &lt; 3,
            """",
            TEXT(INDEX(validDates, 3), ""mmm d, yyyy"")
          ),
          IF(
            COUNTA(validDates) &lt; 3,
            """",
    "&amp;"        TEXTJOIN("", "", TRUE,
              TEXT(INDEX(validDates, 1), ""mmm d, yyyy""),
              TEXT(INDEX(validDates, 2), ""mmm d, yyyy""),
              TEXT(INDEX(validDates, 3), ""mmm d, yyyy"")
            )
          )
        )
      )
    "&amp;"),
    """"
  )
)
"),"")</f>
        <v/>
      </c>
      <c r="BG937" s="65" t="str">
        <f t="shared" si="14"/>
        <v/>
      </c>
      <c r="BH937" s="63"/>
      <c r="BI937" s="64"/>
      <c r="BJ937" s="64"/>
      <c r="BK937" s="64"/>
      <c r="BL937" s="64" t="str">
        <f>IFERROR(__xludf.DUMMYFUNCTION("IF(
  OR($AJ937=""Full Payment"",$AJ937=""P1"",$AJ937=""P2"",$AJ937=""P3""),
  """",
  IF(
    AND(
      NOT(ISBLANK($K937)),
      $Q937=""Standard Booking, P4""
    ),
    LET(
      resDate,   $K937,
      tourDate,  $N937,
      monthCount, DATEDIF(r"&amp;"esDate, tourDate, ""M"") + 1,
      secondDates, ARRAYFORMULA(
        DATE(
          YEAR(resDate),
          MONTH(resDate) + SEQUENCE(monthCount),
          2
        )
      ),
      validDates, FILTER(
        secondDates,
        (secondDates &gt; res"&amp;"Date + 2) *
        (secondDates &lt;= tourDate - 3)
      ),
      IF(
        $AJ937=""P4"",
        IF(
          COUNTA(validDates) &lt; 4,
          """",
          TEXT(
            INDEX(validDates, 4),
            ""mmm d, yyyy""
          )
        ),
"&amp;"        IF(
          COUNTA(validDates) &lt; 4,
          """",
          TEXTJOIN(
            "", "", TRUE,
            TEXT(INDEX(validDates, 1), ""mmm d, yyyy""),
            TEXT(INDEX(validDates, 2), ""mmm d, yyyy""),
            TEXT(INDEX(validDates"&amp;", 3), ""mmm d, yyyy""),
            TEXT(INDEX(validDates, 4), ""mmm d, yyyy"")
          )
        )
      )
    ),
    """"
  )
)
"),"")</f>
        <v/>
      </c>
      <c r="BM937" s="65" t="str">
        <f t="shared" si="15"/>
        <v/>
      </c>
      <c r="BN937" s="66"/>
      <c r="BO937" s="67"/>
      <c r="BP937" s="49" t="b">
        <v>0</v>
      </c>
      <c r="BQ937" s="49" t="b">
        <v>0</v>
      </c>
      <c r="BR937" s="68"/>
      <c r="BS937" s="69"/>
      <c r="BT937" s="70" t="b">
        <v>0</v>
      </c>
      <c r="BU937" s="71"/>
      <c r="BV937" s="72"/>
      <c r="BW937" s="86" t="b">
        <v>0</v>
      </c>
      <c r="BX937" s="87"/>
    </row>
    <row r="938">
      <c r="A938" s="35" t="str">
        <f t="shared" si="1"/>
        <v/>
      </c>
      <c r="B938" s="36" t="str">
        <f t="shared" si="2"/>
        <v/>
      </c>
      <c r="C938" s="36" t="str">
        <f t="array" ref="C938">IF(
  M938="",
  "",
  IFERROR(
    INDEX(
      '{INDEX} Tour Packages'!$A:$ZZ,
      MATCH(
        M938,
        INDEX(
          '{INDEX} Tour Packages'!$A:$ZZ,
          ,
          MATCH("Tour Package Name", '{INDEX} Tour Packages'!$4:$4, 0)
        ),
        0
      ),
      MATCH("Tour Code", '{INDEX} Tour Packages'!$4:$4, 0)
    ),
    "XXX"
  )
)
</f>
        <v/>
      </c>
      <c r="D938" s="36" t="str">
        <f t="shared" si="3"/>
        <v/>
      </c>
      <c r="E938" s="36" t="str">
        <f t="shared" si="4"/>
        <v/>
      </c>
      <c r="F938" s="37" t="str">
        <f t="shared" si="5"/>
        <v/>
      </c>
      <c r="G938" s="89"/>
      <c r="H938" s="89"/>
      <c r="I938" s="90"/>
      <c r="J938" s="40" t="str">
        <f t="shared" si="16"/>
        <v> </v>
      </c>
      <c r="K938" s="91"/>
      <c r="L938" s="55"/>
      <c r="M938" s="55"/>
      <c r="N938" s="91"/>
      <c r="O938" s="43" t="str">
        <f>IFERROR(__xludf.DUMMYFUNCTION("IF(N938="""","""",IFERROR(
  N938 + VALUE(REGEXEXTRACT(P938, ""(\d+)\s+Days"")),
  """"
)
)"),"")</f>
        <v/>
      </c>
      <c r="P938" s="43" t="str">
        <f t="array" ref="P938">IFERROR(
  INDEX(
    INDEX('{INDEX} Tour Packages'!$A:$ZZ, , MATCH(P$3, '{INDEX} Tour Packages'!$4:$4, 0)),
    MATCH(M938, INDEX('{INDEX} Tour Packages'!$A:$ZZ,0, MATCH("Tour Package Name", '{INDEX} Tour Packages'!$4:$4, 0)), 0)
  ),
"")
</f>
        <v/>
      </c>
      <c r="Q938" s="44" t="str">
        <f t="shared" si="7"/>
        <v/>
      </c>
      <c r="R938" s="44" t="str">
        <f>IFERROR(__xludf.DUMMYFUNCTION("IF(OR(ISBLANK(K938), ISBLANK(N938)), """", 
  LET(
    resDate, K938,
    tourDate, N938,
    monthCount, MAX(0, DATEDIF(resDate, tourDate - 3, ""M"") + 1),
    secondDates, ARRAYFORMULA(DATE(YEAR(resDate), MONTH(resDate) + SEQUENCE(monthCount), 2)),
    "&amp;"validDates, FILTER(secondDates, (secondDates &gt; resDate + 2) * (secondDates &lt;= tourDate - 3)),
    IF(ISERROR(validDates), 0, COUNTA(validDates))
  )
)
"),"")</f>
        <v/>
      </c>
      <c r="S938" s="44" t="str">
        <f t="shared" si="8"/>
        <v/>
      </c>
      <c r="T938" s="45" t="str">
        <f t="array" ref="T938">IF(ISBLANK(BO938),IFERROR(
  INDEX(
    INDEX('{INDEX} Payment Terms'!$A:$G, , MATCH(T$3, '{INDEX} Payment Terms'!$4:$4, 0)),
    MATCH(Q938, INDEX('{INDEX} Payment Terms'!$A:$G,0, MATCH("Payment Condition", '{INDEX} Payment Terms'!$4:$4, 0)), 0)
  ),
""),"Cancelled")
</f>
        <v/>
      </c>
      <c r="U938" s="46" t="b">
        <v>0</v>
      </c>
      <c r="V938" s="47" t="str">
        <f>IFERROR(__xludf.DUMMYFUNCTION("IF(OR(L938=""Duo Booking"", L938=""Group Booking""),
IF(U938=FALSE,"""",
    LET(
      bookingType, L938,
      tour, M938,
      mainFirst, H938,
      mainLast, I938,
      mainEmail, G938,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$L$4:L938, bookingType,
          $M$4:M938, tour,
          $H$4:H938, mainFirst,
          $I$4:I938, mainLast,
          $G$4:G938, mainEmail
        ),
        ""000""
      ),
  "&amp;"    baseID &amp; ""-"" &amp; memberNumber
    )
  ),
  """"
)
"),"")</f>
        <v/>
      </c>
      <c r="W938" s="48"/>
      <c r="X938" s="85" t="b">
        <v>0</v>
      </c>
      <c r="Y938" s="85" t="b">
        <v>0</v>
      </c>
      <c r="Z938" s="85" t="b">
        <v>0</v>
      </c>
      <c r="AA938" s="50"/>
      <c r="AB938" s="51"/>
      <c r="AC938" s="85" t="b">
        <v>0</v>
      </c>
      <c r="AD938" s="92"/>
      <c r="AE938" s="88"/>
      <c r="AF938" s="36" t="str">
        <f t="array" ref="AF938">IF(M938="","",INDEX(
      '{INDEX} Tour Packages'!$A:$ZP,
      MATCH($M938, '{INDEX} Tour Packages'!$A:$A, 0),
      MATCH(AF$3, '{INDEX} Tour Packages'!$4:$4, 0)
    ))</f>
        <v/>
      </c>
      <c r="AG938" s="36" t="str">
        <f t="array" ref="AG938">IF(M938="","",INDEX(
      '{INDEX} Tour Packages'!$A:$ZP,
      MATCH($M938, '{INDEX} Tour Packages'!$A:$A, 0),
      MATCH(AG$3, '{INDEX} Tour Packages'!$4:$4, 0)
    ))</f>
        <v/>
      </c>
      <c r="AH938" s="36" t="str">
        <f t="array" ref="AH938">IF(M938="","",INDEX(
      '{INDEX} Tour Packages'!$A:$ZP,
      MATCH($M938, '{INDEX} Tour Packages'!$A:$A, 0),
      MATCH(AH$3, '{INDEX} Tour Packages'!$4:$4, 0)
    ))</f>
        <v/>
      </c>
      <c r="AI938" s="54" t="str">
        <f t="shared" si="9"/>
        <v/>
      </c>
      <c r="AJ938" s="42"/>
      <c r="AK938" s="55"/>
      <c r="AL938" s="46" t="b">
        <v>0</v>
      </c>
      <c r="AM938" s="56"/>
      <c r="AN938" s="57" t="str">
        <f t="shared" si="10"/>
        <v/>
      </c>
      <c r="AO938" s="58" t="str">
        <f t="shared" si="11"/>
        <v/>
      </c>
      <c r="AP938" s="59"/>
      <c r="AQ938" s="60"/>
      <c r="AR938" s="61"/>
      <c r="AS938" s="61"/>
      <c r="AT938" s="61" t="str">
        <f>IFERROR(__xludf.DUMMYFUNCTION("IF( 
  OR($AJ938=""Full Payment"", ISBLANK($K938)),
  """",
  IF(
    OR(
      Q938=""Standard Booking, P1"",
      Q938=""Standard Booking, P2"",
      Q938=""Standard Booking, P3"",
      Q938=""Standard Booking, P4""
    ),
    LET(
      resDate,   $"&amp;"K938,
      tourDate,  $N938,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8" s="62" t="str">
        <f t="shared" si="12"/>
        <v/>
      </c>
      <c r="AV938" s="63"/>
      <c r="AW938" s="64"/>
      <c r="AX938" s="64"/>
      <c r="AY938" s="64"/>
      <c r="AZ938" s="64" t="str">
        <f>IFERROR(__xludf.DUMMYFUNCTION("IF(
  OR($AJ938=""Full Payment"",$AJ938=""P1"", ISBLANK($K938)),
  """",
  IF(
    OR(
      $Q938=""Standard Booking, P2"",
      $Q938=""Standard Booking, P3"",
      $Q938=""Standard Booking, P4""
    ),
    LET(
      resDate,   $K938,
      tourDate,"&amp;"  $N938,
      monthCount, DATEDIF(resDate, tourDate, ""M"") + 1,
      secondDates, ARRAYFORMULA(
        DATE(
          YEAR(resDate),
          MONTH(resDate) + SEQUENCE(monthCount),
          2
        )
      ),
      validDates, FILTER(
        sec"&amp;"ondDates,
        (secondDates &gt; resDate + 2) *
        (secondDates &lt;= tourDate - 3)
      ),
      IF(
        OR($AJ938=""P2"", $AJ938=""P3"", $AJ938=""P4""),
        IF(
          COUNTA(validDates) &lt; 2,
          """",
          TEXT(INDEX(validDates"&amp;", 2), ""mmm d, yyyy"")
        ),
        IF(
          COUNTA(validDates) &lt; 2,
          """",
          TEXTJOIN("", "", TRUE,
            TEXT(INDEX(validDates, 1), ""mmm d, yyyy""),
            TEXT(INDEX(validDates, 2), ""mmm d, yyyy"")
          )
 "&amp;"       )
      )
    ),
    """"
  )
)
"),"")</f>
        <v/>
      </c>
      <c r="BA938" s="65" t="str">
        <f t="shared" si="13"/>
        <v/>
      </c>
      <c r="BB938" s="63"/>
      <c r="BC938" s="64"/>
      <c r="BD938" s="64"/>
      <c r="BE938" s="64"/>
      <c r="BF938" s="64" t="str">
        <f>IFERROR(__xludf.DUMMYFUNCTION("IF(
  OR($AJ938=""Full Payment"",$AJ938=""P1"", $AJ938=""P2""),
  """",
  IF(
    AND(
      NOT(ISBLANK($K938)),
      OR(
        Q938=""Standard Booking, P3"",
        Q938=""Standard Booking, P4""
      )
    ),
    LET(
      resDate,   $K938,
      "&amp;"tourDate,  $N938,
      monthCount, DATEDIF(resDate, tourDate, ""M"") + 1,
      secondDates, ARRAYFORMULA(
        DATE(
          YEAR(resDate),
          MONTH(resDate) + SEQUENCE(monthCount),
          2
        )
      ),
      validDates, FILTER(
  "&amp;"      secondDates,
        (secondDates &gt; resDate + 2) *
        (secondDates &lt;= tourDate - 3)
      ),
      IF(
        $AJ938=""P4"",
        IF(
          COUNTA(validDates) &lt; 3,
          """",
          TEXT(INDEX(validDates, 3), ""mmm d, yyyy"")
  "&amp;"      ),
        IF(
          $AJ938=""P3"",
          IF(
            COUNTA(validDates) &lt; 3,
            """",
            TEXT(INDEX(validDates, 3), ""mmm d, yyyy"")
          ),
          IF(
            COUNTA(validDates) &lt; 3,
            """",
    "&amp;"        TEXTJOIN("", "", TRUE,
              TEXT(INDEX(validDates, 1), ""mmm d, yyyy""),
              TEXT(INDEX(validDates, 2), ""mmm d, yyyy""),
              TEXT(INDEX(validDates, 3), ""mmm d, yyyy"")
            )
          )
        )
      )
    "&amp;"),
    """"
  )
)
"),"")</f>
        <v/>
      </c>
      <c r="BG938" s="65" t="str">
        <f t="shared" si="14"/>
        <v/>
      </c>
      <c r="BH938" s="63"/>
      <c r="BI938" s="64"/>
      <c r="BJ938" s="64"/>
      <c r="BK938" s="64"/>
      <c r="BL938" s="64" t="str">
        <f>IFERROR(__xludf.DUMMYFUNCTION("IF(
  OR($AJ938=""Full Payment"",$AJ938=""P1"",$AJ938=""P2"",$AJ938=""P3""),
  """",
  IF(
    AND(
      NOT(ISBLANK($K938)),
      $Q938=""Standard Booking, P4""
    ),
    LET(
      resDate,   $K938,
      tourDate,  $N938,
      monthCount, DATEDIF(r"&amp;"esDate, tourDate, ""M"") + 1,
      secondDates, ARRAYFORMULA(
        DATE(
          YEAR(resDate),
          MONTH(resDate) + SEQUENCE(monthCount),
          2
        )
      ),
      validDates, FILTER(
        secondDates,
        (secondDates &gt; res"&amp;"Date + 2) *
        (secondDates &lt;= tourDate - 3)
      ),
      IF(
        $AJ938=""P4"",
        IF(
          COUNTA(validDates) &lt; 4,
          """",
          TEXT(
            INDEX(validDates, 4),
            ""mmm d, yyyy""
          )
        ),
"&amp;"        IF(
          COUNTA(validDates) &lt; 4,
          """",
          TEXTJOIN(
            "", "", TRUE,
            TEXT(INDEX(validDates, 1), ""mmm d, yyyy""),
            TEXT(INDEX(validDates, 2), ""mmm d, yyyy""),
            TEXT(INDEX(validDates"&amp;", 3), ""mmm d, yyyy""),
            TEXT(INDEX(validDates, 4), ""mmm d, yyyy"")
          )
        )
      )
    ),
    """"
  )
)
"),"")</f>
        <v/>
      </c>
      <c r="BM938" s="65" t="str">
        <f t="shared" si="15"/>
        <v/>
      </c>
      <c r="BN938" s="66"/>
      <c r="BO938" s="67"/>
      <c r="BP938" s="49" t="b">
        <v>0</v>
      </c>
      <c r="BQ938" s="49" t="b">
        <v>0</v>
      </c>
      <c r="BR938" s="68"/>
      <c r="BS938" s="69"/>
      <c r="BT938" s="70" t="b">
        <v>0</v>
      </c>
      <c r="BU938" s="71"/>
      <c r="BV938" s="72"/>
      <c r="BW938" s="86" t="b">
        <v>0</v>
      </c>
      <c r="BX938" s="87"/>
    </row>
    <row r="939">
      <c r="A939" s="35" t="str">
        <f t="shared" si="1"/>
        <v/>
      </c>
      <c r="B939" s="36" t="str">
        <f t="shared" si="2"/>
        <v/>
      </c>
      <c r="C939" s="36" t="str">
        <f t="array" ref="C939">IF(
  M939="",
  "",
  IFERROR(
    INDEX(
      '{INDEX} Tour Packages'!$A:$ZZ,
      MATCH(
        M939,
        INDEX(
          '{INDEX} Tour Packages'!$A:$ZZ,
          ,
          MATCH("Tour Package Name", '{INDEX} Tour Packages'!$4:$4, 0)
        ),
        0
      ),
      MATCH("Tour Code", '{INDEX} Tour Packages'!$4:$4, 0)
    ),
    "XXX"
  )
)
</f>
        <v/>
      </c>
      <c r="D939" s="36" t="str">
        <f t="shared" si="3"/>
        <v/>
      </c>
      <c r="E939" s="36" t="str">
        <f t="shared" si="4"/>
        <v/>
      </c>
      <c r="F939" s="37" t="str">
        <f t="shared" si="5"/>
        <v/>
      </c>
      <c r="G939" s="89"/>
      <c r="H939" s="89"/>
      <c r="I939" s="90"/>
      <c r="J939" s="40" t="str">
        <f t="shared" si="16"/>
        <v> </v>
      </c>
      <c r="K939" s="91"/>
      <c r="L939" s="55"/>
      <c r="M939" s="55"/>
      <c r="N939" s="91"/>
      <c r="O939" s="43" t="str">
        <f>IFERROR(__xludf.DUMMYFUNCTION("IF(N939="""","""",IFERROR(
  N939 + VALUE(REGEXEXTRACT(P939, ""(\d+)\s+Days"")),
  """"
)
)"),"")</f>
        <v/>
      </c>
      <c r="P939" s="43" t="str">
        <f t="array" ref="P939">IFERROR(
  INDEX(
    INDEX('{INDEX} Tour Packages'!$A:$ZZ, , MATCH(P$3, '{INDEX} Tour Packages'!$4:$4, 0)),
    MATCH(M939, INDEX('{INDEX} Tour Packages'!$A:$ZZ,0, MATCH("Tour Package Name", '{INDEX} Tour Packages'!$4:$4, 0)), 0)
  ),
"")
</f>
        <v/>
      </c>
      <c r="Q939" s="44" t="str">
        <f t="shared" si="7"/>
        <v/>
      </c>
      <c r="R939" s="44" t="str">
        <f>IFERROR(__xludf.DUMMYFUNCTION("IF(OR(ISBLANK(K939), ISBLANK(N939)), """", 
  LET(
    resDate, K939,
    tourDate, N939,
    monthCount, MAX(0, DATEDIF(resDate, tourDate - 3, ""M"") + 1),
    secondDates, ARRAYFORMULA(DATE(YEAR(resDate), MONTH(resDate) + SEQUENCE(monthCount), 2)),
    "&amp;"validDates, FILTER(secondDates, (secondDates &gt; resDate + 2) * (secondDates &lt;= tourDate - 3)),
    IF(ISERROR(validDates), 0, COUNTA(validDates))
  )
)
"),"")</f>
        <v/>
      </c>
      <c r="S939" s="44" t="str">
        <f t="shared" si="8"/>
        <v/>
      </c>
      <c r="T939" s="45" t="str">
        <f t="array" ref="T939">IF(ISBLANK(BO939),IFERROR(
  INDEX(
    INDEX('{INDEX} Payment Terms'!$A:$G, , MATCH(T$3, '{INDEX} Payment Terms'!$4:$4, 0)),
    MATCH(Q939, INDEX('{INDEX} Payment Terms'!$A:$G,0, MATCH("Payment Condition", '{INDEX} Payment Terms'!$4:$4, 0)), 0)
  ),
""),"Cancelled")
</f>
        <v/>
      </c>
      <c r="U939" s="46" t="b">
        <v>0</v>
      </c>
      <c r="V939" s="47" t="str">
        <f>IFERROR(__xludf.DUMMYFUNCTION("IF(OR(L939=""Duo Booking"", L939=""Group Booking""),
IF(U939=FALSE,"""",
    LET(
      bookingType, L939,
      tour, M939,
      mainFirst, H939,
      mainLast, I939,
      mainEmail, G939,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$L$4:L939, bookingType,
          $M$4:M939, tour,
          $H$4:H939, mainFirst,
          $I$4:I939, mainLast,
          $G$4:G939, mainEmail
        ),
        ""000""
      ),
  "&amp;"    baseID &amp; ""-"" &amp; memberNumber
    )
  ),
  """"
)
"),"")</f>
        <v/>
      </c>
      <c r="W939" s="48"/>
      <c r="X939" s="85" t="b">
        <v>0</v>
      </c>
      <c r="Y939" s="85" t="b">
        <v>0</v>
      </c>
      <c r="Z939" s="85" t="b">
        <v>0</v>
      </c>
      <c r="AA939" s="50"/>
      <c r="AB939" s="51"/>
      <c r="AC939" s="85" t="b">
        <v>0</v>
      </c>
      <c r="AD939" s="92"/>
      <c r="AE939" s="88"/>
      <c r="AF939" s="36" t="str">
        <f t="array" ref="AF939">IF(M939="","",INDEX(
      '{INDEX} Tour Packages'!$A:$ZP,
      MATCH($M939, '{INDEX} Tour Packages'!$A:$A, 0),
      MATCH(AF$3, '{INDEX} Tour Packages'!$4:$4, 0)
    ))</f>
        <v/>
      </c>
      <c r="AG939" s="36" t="str">
        <f t="array" ref="AG939">IF(M939="","",INDEX(
      '{INDEX} Tour Packages'!$A:$ZP,
      MATCH($M939, '{INDEX} Tour Packages'!$A:$A, 0),
      MATCH(AG$3, '{INDEX} Tour Packages'!$4:$4, 0)
    ))</f>
        <v/>
      </c>
      <c r="AH939" s="36" t="str">
        <f t="array" ref="AH939">IF(M939="","",INDEX(
      '{INDEX} Tour Packages'!$A:$ZP,
      MATCH($M939, '{INDEX} Tour Packages'!$A:$A, 0),
      MATCH(AH$3, '{INDEX} Tour Packages'!$4:$4, 0)
    ))</f>
        <v/>
      </c>
      <c r="AI939" s="54" t="str">
        <f t="shared" si="9"/>
        <v/>
      </c>
      <c r="AJ939" s="42"/>
      <c r="AK939" s="55"/>
      <c r="AL939" s="46" t="b">
        <v>0</v>
      </c>
      <c r="AM939" s="56"/>
      <c r="AN939" s="57" t="str">
        <f t="shared" si="10"/>
        <v/>
      </c>
      <c r="AO939" s="58" t="str">
        <f t="shared" si="11"/>
        <v/>
      </c>
      <c r="AP939" s="59"/>
      <c r="AQ939" s="60"/>
      <c r="AR939" s="61"/>
      <c r="AS939" s="61"/>
      <c r="AT939" s="61" t="str">
        <f>IFERROR(__xludf.DUMMYFUNCTION("IF( 
  OR($AJ939=""Full Payment"", ISBLANK($K939)),
  """",
  IF(
    OR(
      Q939=""Standard Booking, P1"",
      Q939=""Standard Booking, P2"",
      Q939=""Standard Booking, P3"",
      Q939=""Standard Booking, P4""
    ),
    LET(
      resDate,   $"&amp;"K939,
      tourDate,  $N939,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39" s="62" t="str">
        <f t="shared" si="12"/>
        <v/>
      </c>
      <c r="AV939" s="63"/>
      <c r="AW939" s="64"/>
      <c r="AX939" s="64"/>
      <c r="AY939" s="64"/>
      <c r="AZ939" s="64" t="str">
        <f>IFERROR(__xludf.DUMMYFUNCTION("IF(
  OR($AJ939=""Full Payment"",$AJ939=""P1"", ISBLANK($K939)),
  """",
  IF(
    OR(
      $Q939=""Standard Booking, P2"",
      $Q939=""Standard Booking, P3"",
      $Q939=""Standard Booking, P4""
    ),
    LET(
      resDate,   $K939,
      tourDate,"&amp;"  $N939,
      monthCount, DATEDIF(resDate, tourDate, ""M"") + 1,
      secondDates, ARRAYFORMULA(
        DATE(
          YEAR(resDate),
          MONTH(resDate) + SEQUENCE(monthCount),
          2
        )
      ),
      validDates, FILTER(
        sec"&amp;"ondDates,
        (secondDates &gt; resDate + 2) *
        (secondDates &lt;= tourDate - 3)
      ),
      IF(
        OR($AJ939=""P2"", $AJ939=""P3"", $AJ939=""P4""),
        IF(
          COUNTA(validDates) &lt; 2,
          """",
          TEXT(INDEX(validDates"&amp;", 2), ""mmm d, yyyy"")
        ),
        IF(
          COUNTA(validDates) &lt; 2,
          """",
          TEXTJOIN("", "", TRUE,
            TEXT(INDEX(validDates, 1), ""mmm d, yyyy""),
            TEXT(INDEX(validDates, 2), ""mmm d, yyyy"")
          )
 "&amp;"       )
      )
    ),
    """"
  )
)
"),"")</f>
        <v/>
      </c>
      <c r="BA939" s="65" t="str">
        <f t="shared" si="13"/>
        <v/>
      </c>
      <c r="BB939" s="63"/>
      <c r="BC939" s="64"/>
      <c r="BD939" s="64"/>
      <c r="BE939" s="64"/>
      <c r="BF939" s="64" t="str">
        <f>IFERROR(__xludf.DUMMYFUNCTION("IF(
  OR($AJ939=""Full Payment"",$AJ939=""P1"", $AJ939=""P2""),
  """",
  IF(
    AND(
      NOT(ISBLANK($K939)),
      OR(
        Q939=""Standard Booking, P3"",
        Q939=""Standard Booking, P4""
      )
    ),
    LET(
      resDate,   $K939,
      "&amp;"tourDate,  $N939,
      monthCount, DATEDIF(resDate, tourDate, ""M"") + 1,
      secondDates, ARRAYFORMULA(
        DATE(
          YEAR(resDate),
          MONTH(resDate) + SEQUENCE(monthCount),
          2
        )
      ),
      validDates, FILTER(
  "&amp;"      secondDates,
        (secondDates &gt; resDate + 2) *
        (secondDates &lt;= tourDate - 3)
      ),
      IF(
        $AJ939=""P4"",
        IF(
          COUNTA(validDates) &lt; 3,
          """",
          TEXT(INDEX(validDates, 3), ""mmm d, yyyy"")
  "&amp;"      ),
        IF(
          $AJ939=""P3"",
          IF(
            COUNTA(validDates) &lt; 3,
            """",
            TEXT(INDEX(validDates, 3), ""mmm d, yyyy"")
          ),
          IF(
            COUNTA(validDates) &lt; 3,
            """",
    "&amp;"        TEXTJOIN("", "", TRUE,
              TEXT(INDEX(validDates, 1), ""mmm d, yyyy""),
              TEXT(INDEX(validDates, 2), ""mmm d, yyyy""),
              TEXT(INDEX(validDates, 3), ""mmm d, yyyy"")
            )
          )
        )
      )
    "&amp;"),
    """"
  )
)
"),"")</f>
        <v/>
      </c>
      <c r="BG939" s="65" t="str">
        <f t="shared" si="14"/>
        <v/>
      </c>
      <c r="BH939" s="63"/>
      <c r="BI939" s="64"/>
      <c r="BJ939" s="64"/>
      <c r="BK939" s="64"/>
      <c r="BL939" s="64" t="str">
        <f>IFERROR(__xludf.DUMMYFUNCTION("IF(
  OR($AJ939=""Full Payment"",$AJ939=""P1"",$AJ939=""P2"",$AJ939=""P3""),
  """",
  IF(
    AND(
      NOT(ISBLANK($K939)),
      $Q939=""Standard Booking, P4""
    ),
    LET(
      resDate,   $K939,
      tourDate,  $N939,
      monthCount, DATEDIF(r"&amp;"esDate, tourDate, ""M"") + 1,
      secondDates, ARRAYFORMULA(
        DATE(
          YEAR(resDate),
          MONTH(resDate) + SEQUENCE(monthCount),
          2
        )
      ),
      validDates, FILTER(
        secondDates,
        (secondDates &gt; res"&amp;"Date + 2) *
        (secondDates &lt;= tourDate - 3)
      ),
      IF(
        $AJ939=""P4"",
        IF(
          COUNTA(validDates) &lt; 4,
          """",
          TEXT(
            INDEX(validDates, 4),
            ""mmm d, yyyy""
          )
        ),
"&amp;"        IF(
          COUNTA(validDates) &lt; 4,
          """",
          TEXTJOIN(
            "", "", TRUE,
            TEXT(INDEX(validDates, 1), ""mmm d, yyyy""),
            TEXT(INDEX(validDates, 2), ""mmm d, yyyy""),
            TEXT(INDEX(validDates"&amp;", 3), ""mmm d, yyyy""),
            TEXT(INDEX(validDates, 4), ""mmm d, yyyy"")
          )
        )
      )
    ),
    """"
  )
)
"),"")</f>
        <v/>
      </c>
      <c r="BM939" s="65" t="str">
        <f t="shared" si="15"/>
        <v/>
      </c>
      <c r="BN939" s="66"/>
      <c r="BO939" s="67"/>
      <c r="BP939" s="49" t="b">
        <v>0</v>
      </c>
      <c r="BQ939" s="49" t="b">
        <v>0</v>
      </c>
      <c r="BR939" s="68"/>
      <c r="BS939" s="69"/>
      <c r="BT939" s="70" t="b">
        <v>0</v>
      </c>
      <c r="BU939" s="71"/>
      <c r="BV939" s="72"/>
      <c r="BW939" s="86" t="b">
        <v>0</v>
      </c>
      <c r="BX939" s="87"/>
    </row>
    <row r="940">
      <c r="A940" s="35" t="str">
        <f t="shared" si="1"/>
        <v/>
      </c>
      <c r="B940" s="36" t="str">
        <f t="shared" si="2"/>
        <v/>
      </c>
      <c r="C940" s="36" t="str">
        <f t="array" ref="C940">IF(
  M940="",
  "",
  IFERROR(
    INDEX(
      '{INDEX} Tour Packages'!$A:$ZZ,
      MATCH(
        M940,
        INDEX(
          '{INDEX} Tour Packages'!$A:$ZZ,
          ,
          MATCH("Tour Package Name", '{INDEX} Tour Packages'!$4:$4, 0)
        ),
        0
      ),
      MATCH("Tour Code", '{INDEX} Tour Packages'!$4:$4, 0)
    ),
    "XXX"
  )
)
</f>
        <v/>
      </c>
      <c r="D940" s="36" t="str">
        <f t="shared" si="3"/>
        <v/>
      </c>
      <c r="E940" s="36" t="str">
        <f t="shared" si="4"/>
        <v/>
      </c>
      <c r="F940" s="37" t="str">
        <f t="shared" si="5"/>
        <v/>
      </c>
      <c r="G940" s="89"/>
      <c r="H940" s="89"/>
      <c r="I940" s="90"/>
      <c r="J940" s="40" t="str">
        <f t="shared" si="16"/>
        <v> </v>
      </c>
      <c r="K940" s="91"/>
      <c r="L940" s="55"/>
      <c r="M940" s="55"/>
      <c r="N940" s="91"/>
      <c r="O940" s="43" t="str">
        <f>IFERROR(__xludf.DUMMYFUNCTION("IF(N940="""","""",IFERROR(
  N940 + VALUE(REGEXEXTRACT(P940, ""(\d+)\s+Days"")),
  """"
)
)"),"")</f>
        <v/>
      </c>
      <c r="P940" s="43" t="str">
        <f t="array" ref="P940">IFERROR(
  INDEX(
    INDEX('{INDEX} Tour Packages'!$A:$ZZ, , MATCH(P$3, '{INDEX} Tour Packages'!$4:$4, 0)),
    MATCH(M940, INDEX('{INDEX} Tour Packages'!$A:$ZZ,0, MATCH("Tour Package Name", '{INDEX} Tour Packages'!$4:$4, 0)), 0)
  ),
"")
</f>
        <v/>
      </c>
      <c r="Q940" s="44" t="str">
        <f t="shared" si="7"/>
        <v/>
      </c>
      <c r="R940" s="44" t="str">
        <f>IFERROR(__xludf.DUMMYFUNCTION("IF(OR(ISBLANK(K940), ISBLANK(N940)), """", 
  LET(
    resDate, K940,
    tourDate, N940,
    monthCount, MAX(0, DATEDIF(resDate, tourDate - 3, ""M"") + 1),
    secondDates, ARRAYFORMULA(DATE(YEAR(resDate), MONTH(resDate) + SEQUENCE(monthCount), 2)),
    "&amp;"validDates, FILTER(secondDates, (secondDates &gt; resDate + 2) * (secondDates &lt;= tourDate - 3)),
    IF(ISERROR(validDates), 0, COUNTA(validDates))
  )
)
"),"")</f>
        <v/>
      </c>
      <c r="S940" s="44" t="str">
        <f t="shared" si="8"/>
        <v/>
      </c>
      <c r="T940" s="45" t="str">
        <f t="array" ref="T940">IF(ISBLANK(BO940),IFERROR(
  INDEX(
    INDEX('{INDEX} Payment Terms'!$A:$G, , MATCH(T$3, '{INDEX} Payment Terms'!$4:$4, 0)),
    MATCH(Q940, INDEX('{INDEX} Payment Terms'!$A:$G,0, MATCH("Payment Condition", '{INDEX} Payment Terms'!$4:$4, 0)), 0)
  ),
""),"Cancelled")
</f>
        <v/>
      </c>
      <c r="U940" s="46" t="b">
        <v>0</v>
      </c>
      <c r="V940" s="47" t="str">
        <f>IFERROR(__xludf.DUMMYFUNCTION("IF(OR(L940=""Duo Booking"", L940=""Group Booking""),
IF(U940=FALSE,"""",
    LET(
      bookingType, L940,
      tour, M940,
      mainFirst, H940,
      mainLast, I940,
      mainEmail, G940,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$L$4:L940, bookingType,
          $M$4:M940, tour,
          $H$4:H940, mainFirst,
          $I$4:I940, mainLast,
          $G$4:G940, mainEmail
        ),
        ""000""
      ),
  "&amp;"    baseID &amp; ""-"" &amp; memberNumber
    )
  ),
  """"
)
"),"")</f>
        <v/>
      </c>
      <c r="W940" s="48"/>
      <c r="X940" s="85" t="b">
        <v>0</v>
      </c>
      <c r="Y940" s="85" t="b">
        <v>0</v>
      </c>
      <c r="Z940" s="85" t="b">
        <v>0</v>
      </c>
      <c r="AA940" s="50"/>
      <c r="AB940" s="51"/>
      <c r="AC940" s="85" t="b">
        <v>0</v>
      </c>
      <c r="AD940" s="92"/>
      <c r="AE940" s="88"/>
      <c r="AF940" s="36" t="str">
        <f t="array" ref="AF940">IF(M940="","",INDEX(
      '{INDEX} Tour Packages'!$A:$ZP,
      MATCH($M940, '{INDEX} Tour Packages'!$A:$A, 0),
      MATCH(AF$3, '{INDEX} Tour Packages'!$4:$4, 0)
    ))</f>
        <v/>
      </c>
      <c r="AG940" s="36" t="str">
        <f t="array" ref="AG940">IF(M940="","",INDEX(
      '{INDEX} Tour Packages'!$A:$ZP,
      MATCH($M940, '{INDEX} Tour Packages'!$A:$A, 0),
      MATCH(AG$3, '{INDEX} Tour Packages'!$4:$4, 0)
    ))</f>
        <v/>
      </c>
      <c r="AH940" s="36" t="str">
        <f t="array" ref="AH940">IF(M940="","",INDEX(
      '{INDEX} Tour Packages'!$A:$ZP,
      MATCH($M940, '{INDEX} Tour Packages'!$A:$A, 0),
      MATCH(AH$3, '{INDEX} Tour Packages'!$4:$4, 0)
    ))</f>
        <v/>
      </c>
      <c r="AI940" s="54" t="str">
        <f t="shared" si="9"/>
        <v/>
      </c>
      <c r="AJ940" s="42"/>
      <c r="AK940" s="55"/>
      <c r="AL940" s="46" t="b">
        <v>0</v>
      </c>
      <c r="AM940" s="56"/>
      <c r="AN940" s="57" t="str">
        <f t="shared" si="10"/>
        <v/>
      </c>
      <c r="AO940" s="58" t="str">
        <f t="shared" si="11"/>
        <v/>
      </c>
      <c r="AP940" s="59"/>
      <c r="AQ940" s="60"/>
      <c r="AR940" s="61"/>
      <c r="AS940" s="61"/>
      <c r="AT940" s="61" t="str">
        <f>IFERROR(__xludf.DUMMYFUNCTION("IF( 
  OR($AJ940=""Full Payment"", ISBLANK($K940)),
  """",
  IF(
    OR(
      Q940=""Standard Booking, P1"",
      Q940=""Standard Booking, P2"",
      Q940=""Standard Booking, P3"",
      Q940=""Standard Booking, P4""
    ),
    LET(
      resDate,   $"&amp;"K940,
      tourDate,  $N940,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0" s="62" t="str">
        <f t="shared" si="12"/>
        <v/>
      </c>
      <c r="AV940" s="63"/>
      <c r="AW940" s="64"/>
      <c r="AX940" s="64"/>
      <c r="AY940" s="64"/>
      <c r="AZ940" s="64" t="str">
        <f>IFERROR(__xludf.DUMMYFUNCTION("IF(
  OR($AJ940=""Full Payment"",$AJ940=""P1"", ISBLANK($K940)),
  """",
  IF(
    OR(
      $Q940=""Standard Booking, P2"",
      $Q940=""Standard Booking, P3"",
      $Q940=""Standard Booking, P4""
    ),
    LET(
      resDate,   $K940,
      tourDate,"&amp;"  $N940,
      monthCount, DATEDIF(resDate, tourDate, ""M"") + 1,
      secondDates, ARRAYFORMULA(
        DATE(
          YEAR(resDate),
          MONTH(resDate) + SEQUENCE(monthCount),
          2
        )
      ),
      validDates, FILTER(
        sec"&amp;"ondDates,
        (secondDates &gt; resDate + 2) *
        (secondDates &lt;= tourDate - 3)
      ),
      IF(
        OR($AJ940=""P2"", $AJ940=""P3"", $AJ940=""P4""),
        IF(
          COUNTA(validDates) &lt; 2,
          """",
          TEXT(INDEX(validDates"&amp;", 2), ""mmm d, yyyy"")
        ),
        IF(
          COUNTA(validDates) &lt; 2,
          """",
          TEXTJOIN("", "", TRUE,
            TEXT(INDEX(validDates, 1), ""mmm d, yyyy""),
            TEXT(INDEX(validDates, 2), ""mmm d, yyyy"")
          )
 "&amp;"       )
      )
    ),
    """"
  )
)
"),"")</f>
        <v/>
      </c>
      <c r="BA940" s="65" t="str">
        <f t="shared" si="13"/>
        <v/>
      </c>
      <c r="BB940" s="63"/>
      <c r="BC940" s="64"/>
      <c r="BD940" s="64"/>
      <c r="BE940" s="64"/>
      <c r="BF940" s="64" t="str">
        <f>IFERROR(__xludf.DUMMYFUNCTION("IF(
  OR($AJ940=""Full Payment"",$AJ940=""P1"", $AJ940=""P2""),
  """",
  IF(
    AND(
      NOT(ISBLANK($K940)),
      OR(
        Q940=""Standard Booking, P3"",
        Q940=""Standard Booking, P4""
      )
    ),
    LET(
      resDate,   $K940,
      "&amp;"tourDate,  $N940,
      monthCount, DATEDIF(resDate, tourDate, ""M"") + 1,
      secondDates, ARRAYFORMULA(
        DATE(
          YEAR(resDate),
          MONTH(resDate) + SEQUENCE(monthCount),
          2
        )
      ),
      validDates, FILTER(
  "&amp;"      secondDates,
        (secondDates &gt; resDate + 2) *
        (secondDates &lt;= tourDate - 3)
      ),
      IF(
        $AJ940=""P4"",
        IF(
          COUNTA(validDates) &lt; 3,
          """",
          TEXT(INDEX(validDates, 3), ""mmm d, yyyy"")
  "&amp;"      ),
        IF(
          $AJ940=""P3"",
          IF(
            COUNTA(validDates) &lt; 3,
            """",
            TEXT(INDEX(validDates, 3), ""mmm d, yyyy"")
          ),
          IF(
            COUNTA(validDates) &lt; 3,
            """",
    "&amp;"        TEXTJOIN("", "", TRUE,
              TEXT(INDEX(validDates, 1), ""mmm d, yyyy""),
              TEXT(INDEX(validDates, 2), ""mmm d, yyyy""),
              TEXT(INDEX(validDates, 3), ""mmm d, yyyy"")
            )
          )
        )
      )
    "&amp;"),
    """"
  )
)
"),"")</f>
        <v/>
      </c>
      <c r="BG940" s="65" t="str">
        <f t="shared" si="14"/>
        <v/>
      </c>
      <c r="BH940" s="63"/>
      <c r="BI940" s="64"/>
      <c r="BJ940" s="64"/>
      <c r="BK940" s="64"/>
      <c r="BL940" s="64" t="str">
        <f>IFERROR(__xludf.DUMMYFUNCTION("IF(
  OR($AJ940=""Full Payment"",$AJ940=""P1"",$AJ940=""P2"",$AJ940=""P3""),
  """",
  IF(
    AND(
      NOT(ISBLANK($K940)),
      $Q940=""Standard Booking, P4""
    ),
    LET(
      resDate,   $K940,
      tourDate,  $N940,
      monthCount, DATEDIF(r"&amp;"esDate, tourDate, ""M"") + 1,
      secondDates, ARRAYFORMULA(
        DATE(
          YEAR(resDate),
          MONTH(resDate) + SEQUENCE(monthCount),
          2
        )
      ),
      validDates, FILTER(
        secondDates,
        (secondDates &gt; res"&amp;"Date + 2) *
        (secondDates &lt;= tourDate - 3)
      ),
      IF(
        $AJ940=""P4"",
        IF(
          COUNTA(validDates) &lt; 4,
          """",
          TEXT(
            INDEX(validDates, 4),
            ""mmm d, yyyy""
          )
        ),
"&amp;"        IF(
          COUNTA(validDates) &lt; 4,
          """",
          TEXTJOIN(
            "", "", TRUE,
            TEXT(INDEX(validDates, 1), ""mmm d, yyyy""),
            TEXT(INDEX(validDates, 2), ""mmm d, yyyy""),
            TEXT(INDEX(validDates"&amp;", 3), ""mmm d, yyyy""),
            TEXT(INDEX(validDates, 4), ""mmm d, yyyy"")
          )
        )
      )
    ),
    """"
  )
)
"),"")</f>
        <v/>
      </c>
      <c r="BM940" s="65" t="str">
        <f t="shared" si="15"/>
        <v/>
      </c>
      <c r="BN940" s="66"/>
      <c r="BO940" s="67"/>
      <c r="BP940" s="49" t="b">
        <v>0</v>
      </c>
      <c r="BQ940" s="49" t="b">
        <v>0</v>
      </c>
      <c r="BR940" s="68"/>
      <c r="BS940" s="69"/>
      <c r="BT940" s="70" t="b">
        <v>0</v>
      </c>
      <c r="BU940" s="71"/>
      <c r="BV940" s="72"/>
      <c r="BW940" s="86" t="b">
        <v>0</v>
      </c>
      <c r="BX940" s="87"/>
    </row>
    <row r="941">
      <c r="A941" s="35" t="str">
        <f t="shared" si="1"/>
        <v/>
      </c>
      <c r="B941" s="36" t="str">
        <f t="shared" si="2"/>
        <v/>
      </c>
      <c r="C941" s="36" t="str">
        <f t="array" ref="C941">IF(
  M941="",
  "",
  IFERROR(
    INDEX(
      '{INDEX} Tour Packages'!$A:$ZZ,
      MATCH(
        M941,
        INDEX(
          '{INDEX} Tour Packages'!$A:$ZZ,
          ,
          MATCH("Tour Package Name", '{INDEX} Tour Packages'!$4:$4, 0)
        ),
        0
      ),
      MATCH("Tour Code", '{INDEX} Tour Packages'!$4:$4, 0)
    ),
    "XXX"
  )
)
</f>
        <v/>
      </c>
      <c r="D941" s="36" t="str">
        <f t="shared" si="3"/>
        <v/>
      </c>
      <c r="E941" s="36" t="str">
        <f t="shared" si="4"/>
        <v/>
      </c>
      <c r="F941" s="37" t="str">
        <f t="shared" si="5"/>
        <v/>
      </c>
      <c r="G941" s="89"/>
      <c r="H941" s="89"/>
      <c r="I941" s="90"/>
      <c r="J941" s="40" t="str">
        <f t="shared" si="16"/>
        <v> </v>
      </c>
      <c r="K941" s="91"/>
      <c r="L941" s="55"/>
      <c r="M941" s="55"/>
      <c r="N941" s="91"/>
      <c r="O941" s="43" t="str">
        <f>IFERROR(__xludf.DUMMYFUNCTION("IF(N941="""","""",IFERROR(
  N941 + VALUE(REGEXEXTRACT(P941, ""(\d+)\s+Days"")),
  """"
)
)"),"")</f>
        <v/>
      </c>
      <c r="P941" s="43" t="str">
        <f t="array" ref="P941">IFERROR(
  INDEX(
    INDEX('{INDEX} Tour Packages'!$A:$ZZ, , MATCH(P$3, '{INDEX} Tour Packages'!$4:$4, 0)),
    MATCH(M941, INDEX('{INDEX} Tour Packages'!$A:$ZZ,0, MATCH("Tour Package Name", '{INDEX} Tour Packages'!$4:$4, 0)), 0)
  ),
"")
</f>
        <v/>
      </c>
      <c r="Q941" s="44" t="str">
        <f t="shared" si="7"/>
        <v/>
      </c>
      <c r="R941" s="44" t="str">
        <f>IFERROR(__xludf.DUMMYFUNCTION("IF(OR(ISBLANK(K941), ISBLANK(N941)), """", 
  LET(
    resDate, K941,
    tourDate, N941,
    monthCount, MAX(0, DATEDIF(resDate, tourDate - 3, ""M"") + 1),
    secondDates, ARRAYFORMULA(DATE(YEAR(resDate), MONTH(resDate) + SEQUENCE(monthCount), 2)),
    "&amp;"validDates, FILTER(secondDates, (secondDates &gt; resDate + 2) * (secondDates &lt;= tourDate - 3)),
    IF(ISERROR(validDates), 0, COUNTA(validDates))
  )
)
"),"")</f>
        <v/>
      </c>
      <c r="S941" s="44" t="str">
        <f t="shared" si="8"/>
        <v/>
      </c>
      <c r="T941" s="45" t="str">
        <f t="array" ref="T941">IF(ISBLANK(BO941),IFERROR(
  INDEX(
    INDEX('{INDEX} Payment Terms'!$A:$G, , MATCH(T$3, '{INDEX} Payment Terms'!$4:$4, 0)),
    MATCH(Q941, INDEX('{INDEX} Payment Terms'!$A:$G,0, MATCH("Payment Condition", '{INDEX} Payment Terms'!$4:$4, 0)), 0)
  ),
""),"Cancelled")
</f>
        <v/>
      </c>
      <c r="U941" s="46" t="b">
        <v>0</v>
      </c>
      <c r="V941" s="47" t="str">
        <f>IFERROR(__xludf.DUMMYFUNCTION("IF(OR(L941=""Duo Booking"", L941=""Group Booking""),
IF(U941=FALSE,"""",
    LET(
      bookingType, L941,
      tour, M941,
      mainFirst, H941,
      mainLast, I941,
      mainEmail, G941,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$L$4:L941, bookingType,
          $M$4:M941, tour,
          $H$4:H941, mainFirst,
          $I$4:I941, mainLast,
          $G$4:G941, mainEmail
        ),
        ""000""
      ),
  "&amp;"    baseID &amp; ""-"" &amp; memberNumber
    )
  ),
  """"
)
"),"")</f>
        <v/>
      </c>
      <c r="W941" s="48"/>
      <c r="X941" s="85" t="b">
        <v>0</v>
      </c>
      <c r="Y941" s="85" t="b">
        <v>0</v>
      </c>
      <c r="Z941" s="85" t="b">
        <v>0</v>
      </c>
      <c r="AA941" s="50"/>
      <c r="AB941" s="51"/>
      <c r="AC941" s="85" t="b">
        <v>0</v>
      </c>
      <c r="AD941" s="92"/>
      <c r="AE941" s="88"/>
      <c r="AF941" s="36" t="str">
        <f t="array" ref="AF941">IF(M941="","",INDEX(
      '{INDEX} Tour Packages'!$A:$ZP,
      MATCH($M941, '{INDEX} Tour Packages'!$A:$A, 0),
      MATCH(AF$3, '{INDEX} Tour Packages'!$4:$4, 0)
    ))</f>
        <v/>
      </c>
      <c r="AG941" s="36" t="str">
        <f t="array" ref="AG941">IF(M941="","",INDEX(
      '{INDEX} Tour Packages'!$A:$ZP,
      MATCH($M941, '{INDEX} Tour Packages'!$A:$A, 0),
      MATCH(AG$3, '{INDEX} Tour Packages'!$4:$4, 0)
    ))</f>
        <v/>
      </c>
      <c r="AH941" s="36" t="str">
        <f t="array" ref="AH941">IF(M941="","",INDEX(
      '{INDEX} Tour Packages'!$A:$ZP,
      MATCH($M941, '{INDEX} Tour Packages'!$A:$A, 0),
      MATCH(AH$3, '{INDEX} Tour Packages'!$4:$4, 0)
    ))</f>
        <v/>
      </c>
      <c r="AI941" s="54" t="str">
        <f t="shared" si="9"/>
        <v/>
      </c>
      <c r="AJ941" s="42"/>
      <c r="AK941" s="55"/>
      <c r="AL941" s="46" t="b">
        <v>0</v>
      </c>
      <c r="AM941" s="56"/>
      <c r="AN941" s="57" t="str">
        <f t="shared" si="10"/>
        <v/>
      </c>
      <c r="AO941" s="58" t="str">
        <f t="shared" si="11"/>
        <v/>
      </c>
      <c r="AP941" s="59"/>
      <c r="AQ941" s="60"/>
      <c r="AR941" s="61"/>
      <c r="AS941" s="61"/>
      <c r="AT941" s="61" t="str">
        <f>IFERROR(__xludf.DUMMYFUNCTION("IF( 
  OR($AJ941=""Full Payment"", ISBLANK($K941)),
  """",
  IF(
    OR(
      Q941=""Standard Booking, P1"",
      Q941=""Standard Booking, P2"",
      Q941=""Standard Booking, P3"",
      Q941=""Standard Booking, P4""
    ),
    LET(
      resDate,   $"&amp;"K941,
      tourDate,  $N941,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1" s="62" t="str">
        <f t="shared" si="12"/>
        <v/>
      </c>
      <c r="AV941" s="63"/>
      <c r="AW941" s="64"/>
      <c r="AX941" s="64"/>
      <c r="AY941" s="64"/>
      <c r="AZ941" s="64" t="str">
        <f>IFERROR(__xludf.DUMMYFUNCTION("IF(
  OR($AJ941=""Full Payment"",$AJ941=""P1"", ISBLANK($K941)),
  """",
  IF(
    OR(
      $Q941=""Standard Booking, P2"",
      $Q941=""Standard Booking, P3"",
      $Q941=""Standard Booking, P4""
    ),
    LET(
      resDate,   $K941,
      tourDate,"&amp;"  $N941,
      monthCount, DATEDIF(resDate, tourDate, ""M"") + 1,
      secondDates, ARRAYFORMULA(
        DATE(
          YEAR(resDate),
          MONTH(resDate) + SEQUENCE(monthCount),
          2
        )
      ),
      validDates, FILTER(
        sec"&amp;"ondDates,
        (secondDates &gt; resDate + 2) *
        (secondDates &lt;= tourDate - 3)
      ),
      IF(
        OR($AJ941=""P2"", $AJ941=""P3"", $AJ941=""P4""),
        IF(
          COUNTA(validDates) &lt; 2,
          """",
          TEXT(INDEX(validDates"&amp;", 2), ""mmm d, yyyy"")
        ),
        IF(
          COUNTA(validDates) &lt; 2,
          """",
          TEXTJOIN("", "", TRUE,
            TEXT(INDEX(validDates, 1), ""mmm d, yyyy""),
            TEXT(INDEX(validDates, 2), ""mmm d, yyyy"")
          )
 "&amp;"       )
      )
    ),
    """"
  )
)
"),"")</f>
        <v/>
      </c>
      <c r="BA941" s="65" t="str">
        <f t="shared" si="13"/>
        <v/>
      </c>
      <c r="BB941" s="63"/>
      <c r="BC941" s="64"/>
      <c r="BD941" s="64"/>
      <c r="BE941" s="64"/>
      <c r="BF941" s="64" t="str">
        <f>IFERROR(__xludf.DUMMYFUNCTION("IF(
  OR($AJ941=""Full Payment"",$AJ941=""P1"", $AJ941=""P2""),
  """",
  IF(
    AND(
      NOT(ISBLANK($K941)),
      OR(
        Q941=""Standard Booking, P3"",
        Q941=""Standard Booking, P4""
      )
    ),
    LET(
      resDate,   $K941,
      "&amp;"tourDate,  $N941,
      monthCount, DATEDIF(resDate, tourDate, ""M"") + 1,
      secondDates, ARRAYFORMULA(
        DATE(
          YEAR(resDate),
          MONTH(resDate) + SEQUENCE(monthCount),
          2
        )
      ),
      validDates, FILTER(
  "&amp;"      secondDates,
        (secondDates &gt; resDate + 2) *
        (secondDates &lt;= tourDate - 3)
      ),
      IF(
        $AJ941=""P4"",
        IF(
          COUNTA(validDates) &lt; 3,
          """",
          TEXT(INDEX(validDates, 3), ""mmm d, yyyy"")
  "&amp;"      ),
        IF(
          $AJ941=""P3"",
          IF(
            COUNTA(validDates) &lt; 3,
            """",
            TEXT(INDEX(validDates, 3), ""mmm d, yyyy"")
          ),
          IF(
            COUNTA(validDates) &lt; 3,
            """",
    "&amp;"        TEXTJOIN("", "", TRUE,
              TEXT(INDEX(validDates, 1), ""mmm d, yyyy""),
              TEXT(INDEX(validDates, 2), ""mmm d, yyyy""),
              TEXT(INDEX(validDates, 3), ""mmm d, yyyy"")
            )
          )
        )
      )
    "&amp;"),
    """"
  )
)
"),"")</f>
        <v/>
      </c>
      <c r="BG941" s="65" t="str">
        <f t="shared" si="14"/>
        <v/>
      </c>
      <c r="BH941" s="63"/>
      <c r="BI941" s="64"/>
      <c r="BJ941" s="64"/>
      <c r="BK941" s="64"/>
      <c r="BL941" s="64" t="str">
        <f>IFERROR(__xludf.DUMMYFUNCTION("IF(
  OR($AJ941=""Full Payment"",$AJ941=""P1"",$AJ941=""P2"",$AJ941=""P3""),
  """",
  IF(
    AND(
      NOT(ISBLANK($K941)),
      $Q941=""Standard Booking, P4""
    ),
    LET(
      resDate,   $K941,
      tourDate,  $N941,
      monthCount, DATEDIF(r"&amp;"esDate, tourDate, ""M"") + 1,
      secondDates, ARRAYFORMULA(
        DATE(
          YEAR(resDate),
          MONTH(resDate) + SEQUENCE(monthCount),
          2
        )
      ),
      validDates, FILTER(
        secondDates,
        (secondDates &gt; res"&amp;"Date + 2) *
        (secondDates &lt;= tourDate - 3)
      ),
      IF(
        $AJ941=""P4"",
        IF(
          COUNTA(validDates) &lt; 4,
          """",
          TEXT(
            INDEX(validDates, 4),
            ""mmm d, yyyy""
          )
        ),
"&amp;"        IF(
          COUNTA(validDates) &lt; 4,
          """",
          TEXTJOIN(
            "", "", TRUE,
            TEXT(INDEX(validDates, 1), ""mmm d, yyyy""),
            TEXT(INDEX(validDates, 2), ""mmm d, yyyy""),
            TEXT(INDEX(validDates"&amp;", 3), ""mmm d, yyyy""),
            TEXT(INDEX(validDates, 4), ""mmm d, yyyy"")
          )
        )
      )
    ),
    """"
  )
)
"),"")</f>
        <v/>
      </c>
      <c r="BM941" s="65" t="str">
        <f t="shared" si="15"/>
        <v/>
      </c>
      <c r="BN941" s="66"/>
      <c r="BO941" s="67"/>
      <c r="BP941" s="49" t="b">
        <v>0</v>
      </c>
      <c r="BQ941" s="49" t="b">
        <v>0</v>
      </c>
      <c r="BR941" s="68"/>
      <c r="BS941" s="69"/>
      <c r="BT941" s="70" t="b">
        <v>0</v>
      </c>
      <c r="BU941" s="71"/>
      <c r="BV941" s="72"/>
      <c r="BW941" s="86" t="b">
        <v>0</v>
      </c>
      <c r="BX941" s="87"/>
    </row>
    <row r="942">
      <c r="A942" s="35" t="str">
        <f t="shared" si="1"/>
        <v/>
      </c>
      <c r="B942" s="36" t="str">
        <f t="shared" si="2"/>
        <v/>
      </c>
      <c r="C942" s="36" t="str">
        <f t="array" ref="C942">IF(
  M942="",
  "",
  IFERROR(
    INDEX(
      '{INDEX} Tour Packages'!$A:$ZZ,
      MATCH(
        M942,
        INDEX(
          '{INDEX} Tour Packages'!$A:$ZZ,
          ,
          MATCH("Tour Package Name", '{INDEX} Tour Packages'!$4:$4, 0)
        ),
        0
      ),
      MATCH("Tour Code", '{INDEX} Tour Packages'!$4:$4, 0)
    ),
    "XXX"
  )
)
</f>
        <v/>
      </c>
      <c r="D942" s="36" t="str">
        <f t="shared" si="3"/>
        <v/>
      </c>
      <c r="E942" s="36" t="str">
        <f t="shared" si="4"/>
        <v/>
      </c>
      <c r="F942" s="37" t="str">
        <f t="shared" si="5"/>
        <v/>
      </c>
      <c r="G942" s="89"/>
      <c r="H942" s="89"/>
      <c r="I942" s="90"/>
      <c r="J942" s="40" t="str">
        <f t="shared" si="16"/>
        <v> </v>
      </c>
      <c r="K942" s="91"/>
      <c r="L942" s="55"/>
      <c r="M942" s="55"/>
      <c r="N942" s="91"/>
      <c r="O942" s="43" t="str">
        <f>IFERROR(__xludf.DUMMYFUNCTION("IF(N942="""","""",IFERROR(
  N942 + VALUE(REGEXEXTRACT(P942, ""(\d+)\s+Days"")),
  """"
)
)"),"")</f>
        <v/>
      </c>
      <c r="P942" s="43" t="str">
        <f t="array" ref="P942">IFERROR(
  INDEX(
    INDEX('{INDEX} Tour Packages'!$A:$ZZ, , MATCH(P$3, '{INDEX} Tour Packages'!$4:$4, 0)),
    MATCH(M942, INDEX('{INDEX} Tour Packages'!$A:$ZZ,0, MATCH("Tour Package Name", '{INDEX} Tour Packages'!$4:$4, 0)), 0)
  ),
"")
</f>
        <v/>
      </c>
      <c r="Q942" s="44" t="str">
        <f t="shared" si="7"/>
        <v/>
      </c>
      <c r="R942" s="44" t="str">
        <f>IFERROR(__xludf.DUMMYFUNCTION("IF(OR(ISBLANK(K942), ISBLANK(N942)), """", 
  LET(
    resDate, K942,
    tourDate, N942,
    monthCount, MAX(0, DATEDIF(resDate, tourDate - 3, ""M"") + 1),
    secondDates, ARRAYFORMULA(DATE(YEAR(resDate), MONTH(resDate) + SEQUENCE(monthCount), 2)),
    "&amp;"validDates, FILTER(secondDates, (secondDates &gt; resDate + 2) * (secondDates &lt;= tourDate - 3)),
    IF(ISERROR(validDates), 0, COUNTA(validDates))
  )
)
"),"")</f>
        <v/>
      </c>
      <c r="S942" s="44" t="str">
        <f t="shared" si="8"/>
        <v/>
      </c>
      <c r="T942" s="45" t="str">
        <f t="array" ref="T942">IF(ISBLANK(BO942),IFERROR(
  INDEX(
    INDEX('{INDEX} Payment Terms'!$A:$G, , MATCH(T$3, '{INDEX} Payment Terms'!$4:$4, 0)),
    MATCH(Q942, INDEX('{INDEX} Payment Terms'!$A:$G,0, MATCH("Payment Condition", '{INDEX} Payment Terms'!$4:$4, 0)), 0)
  ),
""),"Cancelled")
</f>
        <v/>
      </c>
      <c r="U942" s="46" t="b">
        <v>0</v>
      </c>
      <c r="V942" s="47" t="str">
        <f>IFERROR(__xludf.DUMMYFUNCTION("IF(OR(L942=""Duo Booking"", L942=""Group Booking""),
IF(U942=FALSE,"""",
    LET(
      bookingType, L942,
      tour, M942,
      mainFirst, H942,
      mainLast, I942,
      mainEmail, G942,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$L$4:L942, bookingType,
          $M$4:M942, tour,
          $H$4:H942, mainFirst,
          $I$4:I942, mainLast,
          $G$4:G942, mainEmail
        ),
        ""000""
      ),
  "&amp;"    baseID &amp; ""-"" &amp; memberNumber
    )
  ),
  """"
)
"),"")</f>
        <v/>
      </c>
      <c r="W942" s="48"/>
      <c r="X942" s="85" t="b">
        <v>0</v>
      </c>
      <c r="Y942" s="85" t="b">
        <v>0</v>
      </c>
      <c r="Z942" s="85" t="b">
        <v>0</v>
      </c>
      <c r="AA942" s="50"/>
      <c r="AB942" s="51"/>
      <c r="AC942" s="85" t="b">
        <v>0</v>
      </c>
      <c r="AD942" s="92"/>
      <c r="AE942" s="88"/>
      <c r="AF942" s="36" t="str">
        <f t="array" ref="AF942">IF(M942="","",INDEX(
      '{INDEX} Tour Packages'!$A:$ZP,
      MATCH($M942, '{INDEX} Tour Packages'!$A:$A, 0),
      MATCH(AF$3, '{INDEX} Tour Packages'!$4:$4, 0)
    ))</f>
        <v/>
      </c>
      <c r="AG942" s="36" t="str">
        <f t="array" ref="AG942">IF(M942="","",INDEX(
      '{INDEX} Tour Packages'!$A:$ZP,
      MATCH($M942, '{INDEX} Tour Packages'!$A:$A, 0),
      MATCH(AG$3, '{INDEX} Tour Packages'!$4:$4, 0)
    ))</f>
        <v/>
      </c>
      <c r="AH942" s="36" t="str">
        <f t="array" ref="AH942">IF(M942="","",INDEX(
      '{INDEX} Tour Packages'!$A:$ZP,
      MATCH($M942, '{INDEX} Tour Packages'!$A:$A, 0),
      MATCH(AH$3, '{INDEX} Tour Packages'!$4:$4, 0)
    ))</f>
        <v/>
      </c>
      <c r="AI942" s="54" t="str">
        <f t="shared" si="9"/>
        <v/>
      </c>
      <c r="AJ942" s="42"/>
      <c r="AK942" s="55"/>
      <c r="AL942" s="46" t="b">
        <v>0</v>
      </c>
      <c r="AM942" s="56"/>
      <c r="AN942" s="57" t="str">
        <f t="shared" si="10"/>
        <v/>
      </c>
      <c r="AO942" s="58" t="str">
        <f t="shared" si="11"/>
        <v/>
      </c>
      <c r="AP942" s="59"/>
      <c r="AQ942" s="60"/>
      <c r="AR942" s="61"/>
      <c r="AS942" s="61"/>
      <c r="AT942" s="61" t="str">
        <f>IFERROR(__xludf.DUMMYFUNCTION("IF( 
  OR($AJ942=""Full Payment"", ISBLANK($K942)),
  """",
  IF(
    OR(
      Q942=""Standard Booking, P1"",
      Q942=""Standard Booking, P2"",
      Q942=""Standard Booking, P3"",
      Q942=""Standard Booking, P4""
    ),
    LET(
      resDate,   $"&amp;"K942,
      tourDate,  $N942,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2" s="62" t="str">
        <f t="shared" si="12"/>
        <v/>
      </c>
      <c r="AV942" s="63"/>
      <c r="AW942" s="64"/>
      <c r="AX942" s="64"/>
      <c r="AY942" s="64"/>
      <c r="AZ942" s="64" t="str">
        <f>IFERROR(__xludf.DUMMYFUNCTION("IF(
  OR($AJ942=""Full Payment"",$AJ942=""P1"", ISBLANK($K942)),
  """",
  IF(
    OR(
      $Q942=""Standard Booking, P2"",
      $Q942=""Standard Booking, P3"",
      $Q942=""Standard Booking, P4""
    ),
    LET(
      resDate,   $K942,
      tourDate,"&amp;"  $N942,
      monthCount, DATEDIF(resDate, tourDate, ""M"") + 1,
      secondDates, ARRAYFORMULA(
        DATE(
          YEAR(resDate),
          MONTH(resDate) + SEQUENCE(monthCount),
          2
        )
      ),
      validDates, FILTER(
        sec"&amp;"ondDates,
        (secondDates &gt; resDate + 2) *
        (secondDates &lt;= tourDate - 3)
      ),
      IF(
        OR($AJ942=""P2"", $AJ942=""P3"", $AJ942=""P4""),
        IF(
          COUNTA(validDates) &lt; 2,
          """",
          TEXT(INDEX(validDates"&amp;", 2), ""mmm d, yyyy"")
        ),
        IF(
          COUNTA(validDates) &lt; 2,
          """",
          TEXTJOIN("", "", TRUE,
            TEXT(INDEX(validDates, 1), ""mmm d, yyyy""),
            TEXT(INDEX(validDates, 2), ""mmm d, yyyy"")
          )
 "&amp;"       )
      )
    ),
    """"
  )
)
"),"")</f>
        <v/>
      </c>
      <c r="BA942" s="65" t="str">
        <f t="shared" si="13"/>
        <v/>
      </c>
      <c r="BB942" s="63"/>
      <c r="BC942" s="64"/>
      <c r="BD942" s="64"/>
      <c r="BE942" s="64"/>
      <c r="BF942" s="64" t="str">
        <f>IFERROR(__xludf.DUMMYFUNCTION("IF(
  OR($AJ942=""Full Payment"",$AJ942=""P1"", $AJ942=""P2""),
  """",
  IF(
    AND(
      NOT(ISBLANK($K942)),
      OR(
        Q942=""Standard Booking, P3"",
        Q942=""Standard Booking, P4""
      )
    ),
    LET(
      resDate,   $K942,
      "&amp;"tourDate,  $N942,
      monthCount, DATEDIF(resDate, tourDate, ""M"") + 1,
      secondDates, ARRAYFORMULA(
        DATE(
          YEAR(resDate),
          MONTH(resDate) + SEQUENCE(monthCount),
          2
        )
      ),
      validDates, FILTER(
  "&amp;"      secondDates,
        (secondDates &gt; resDate + 2) *
        (secondDates &lt;= tourDate - 3)
      ),
      IF(
        $AJ942=""P4"",
        IF(
          COUNTA(validDates) &lt; 3,
          """",
          TEXT(INDEX(validDates, 3), ""mmm d, yyyy"")
  "&amp;"      ),
        IF(
          $AJ942=""P3"",
          IF(
            COUNTA(validDates) &lt; 3,
            """",
            TEXT(INDEX(validDates, 3), ""mmm d, yyyy"")
          ),
          IF(
            COUNTA(validDates) &lt; 3,
            """",
    "&amp;"        TEXTJOIN("", "", TRUE,
              TEXT(INDEX(validDates, 1), ""mmm d, yyyy""),
              TEXT(INDEX(validDates, 2), ""mmm d, yyyy""),
              TEXT(INDEX(validDates, 3), ""mmm d, yyyy"")
            )
          )
        )
      )
    "&amp;"),
    """"
  )
)
"),"")</f>
        <v/>
      </c>
      <c r="BG942" s="65" t="str">
        <f t="shared" si="14"/>
        <v/>
      </c>
      <c r="BH942" s="63"/>
      <c r="BI942" s="64"/>
      <c r="BJ942" s="64"/>
      <c r="BK942" s="64"/>
      <c r="BL942" s="64" t="str">
        <f>IFERROR(__xludf.DUMMYFUNCTION("IF(
  OR($AJ942=""Full Payment"",$AJ942=""P1"",$AJ942=""P2"",$AJ942=""P3""),
  """",
  IF(
    AND(
      NOT(ISBLANK($K942)),
      $Q942=""Standard Booking, P4""
    ),
    LET(
      resDate,   $K942,
      tourDate,  $N942,
      monthCount, DATEDIF(r"&amp;"esDate, tourDate, ""M"") + 1,
      secondDates, ARRAYFORMULA(
        DATE(
          YEAR(resDate),
          MONTH(resDate) + SEQUENCE(monthCount),
          2
        )
      ),
      validDates, FILTER(
        secondDates,
        (secondDates &gt; res"&amp;"Date + 2) *
        (secondDates &lt;= tourDate - 3)
      ),
      IF(
        $AJ942=""P4"",
        IF(
          COUNTA(validDates) &lt; 4,
          """",
          TEXT(
            INDEX(validDates, 4),
            ""mmm d, yyyy""
          )
        ),
"&amp;"        IF(
          COUNTA(validDates) &lt; 4,
          """",
          TEXTJOIN(
            "", "", TRUE,
            TEXT(INDEX(validDates, 1), ""mmm d, yyyy""),
            TEXT(INDEX(validDates, 2), ""mmm d, yyyy""),
            TEXT(INDEX(validDates"&amp;", 3), ""mmm d, yyyy""),
            TEXT(INDEX(validDates, 4), ""mmm d, yyyy"")
          )
        )
      )
    ),
    """"
  )
)
"),"")</f>
        <v/>
      </c>
      <c r="BM942" s="65" t="str">
        <f t="shared" si="15"/>
        <v/>
      </c>
      <c r="BN942" s="66"/>
      <c r="BO942" s="67"/>
      <c r="BP942" s="49" t="b">
        <v>0</v>
      </c>
      <c r="BQ942" s="49" t="b">
        <v>0</v>
      </c>
      <c r="BR942" s="68"/>
      <c r="BS942" s="69"/>
      <c r="BT942" s="70" t="b">
        <v>0</v>
      </c>
      <c r="BU942" s="71"/>
      <c r="BV942" s="72"/>
      <c r="BW942" s="86" t="b">
        <v>0</v>
      </c>
      <c r="BX942" s="87"/>
    </row>
    <row r="943">
      <c r="A943" s="35" t="str">
        <f t="shared" si="1"/>
        <v/>
      </c>
      <c r="B943" s="36" t="str">
        <f t="shared" si="2"/>
        <v/>
      </c>
      <c r="C943" s="36" t="str">
        <f t="array" ref="C943">IF(
  M943="",
  "",
  IFERROR(
    INDEX(
      '{INDEX} Tour Packages'!$A:$ZZ,
      MATCH(
        M943,
        INDEX(
          '{INDEX} Tour Packages'!$A:$ZZ,
          ,
          MATCH("Tour Package Name", '{INDEX} Tour Packages'!$4:$4, 0)
        ),
        0
      ),
      MATCH("Tour Code", '{INDEX} Tour Packages'!$4:$4, 0)
    ),
    "XXX"
  )
)
</f>
        <v/>
      </c>
      <c r="D943" s="36" t="str">
        <f t="shared" si="3"/>
        <v/>
      </c>
      <c r="E943" s="36" t="str">
        <f t="shared" si="4"/>
        <v/>
      </c>
      <c r="F943" s="37" t="str">
        <f t="shared" si="5"/>
        <v/>
      </c>
      <c r="G943" s="89"/>
      <c r="H943" s="89"/>
      <c r="I943" s="90"/>
      <c r="J943" s="40" t="str">
        <f t="shared" si="16"/>
        <v> </v>
      </c>
      <c r="K943" s="91"/>
      <c r="L943" s="55"/>
      <c r="M943" s="55"/>
      <c r="N943" s="91"/>
      <c r="O943" s="43" t="str">
        <f>IFERROR(__xludf.DUMMYFUNCTION("IF(N943="""","""",IFERROR(
  N943 + VALUE(REGEXEXTRACT(P943, ""(\d+)\s+Days"")),
  """"
)
)"),"")</f>
        <v/>
      </c>
      <c r="P943" s="43" t="str">
        <f t="array" ref="P943">IFERROR(
  INDEX(
    INDEX('{INDEX} Tour Packages'!$A:$ZZ, , MATCH(P$3, '{INDEX} Tour Packages'!$4:$4, 0)),
    MATCH(M943, INDEX('{INDEX} Tour Packages'!$A:$ZZ,0, MATCH("Tour Package Name", '{INDEX} Tour Packages'!$4:$4, 0)), 0)
  ),
"")
</f>
        <v/>
      </c>
      <c r="Q943" s="44" t="str">
        <f t="shared" si="7"/>
        <v/>
      </c>
      <c r="R943" s="44" t="str">
        <f>IFERROR(__xludf.DUMMYFUNCTION("IF(OR(ISBLANK(K943), ISBLANK(N943)), """", 
  LET(
    resDate, K943,
    tourDate, N943,
    monthCount, MAX(0, DATEDIF(resDate, tourDate - 3, ""M"") + 1),
    secondDates, ARRAYFORMULA(DATE(YEAR(resDate), MONTH(resDate) + SEQUENCE(monthCount), 2)),
    "&amp;"validDates, FILTER(secondDates, (secondDates &gt; resDate + 2) * (secondDates &lt;= tourDate - 3)),
    IF(ISERROR(validDates), 0, COUNTA(validDates))
  )
)
"),"")</f>
        <v/>
      </c>
      <c r="S943" s="44" t="str">
        <f t="shared" si="8"/>
        <v/>
      </c>
      <c r="T943" s="45" t="str">
        <f t="array" ref="T943">IF(ISBLANK(BO943),IFERROR(
  INDEX(
    INDEX('{INDEX} Payment Terms'!$A:$G, , MATCH(T$3, '{INDEX} Payment Terms'!$4:$4, 0)),
    MATCH(Q943, INDEX('{INDEX} Payment Terms'!$A:$G,0, MATCH("Payment Condition", '{INDEX} Payment Terms'!$4:$4, 0)), 0)
  ),
""),"Cancelled")
</f>
        <v/>
      </c>
      <c r="U943" s="46" t="b">
        <v>0</v>
      </c>
      <c r="V943" s="47" t="str">
        <f>IFERROR(__xludf.DUMMYFUNCTION("IF(OR(L943=""Duo Booking"", L943=""Group Booking""),
IF(U943=FALSE,"""",
    LET(
      bookingType, L943,
      tour, M943,
      mainFirst, H943,
      mainLast, I943,
      mainEmail, G943,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$L$4:L943, bookingType,
          $M$4:M943, tour,
          $H$4:H943, mainFirst,
          $I$4:I943, mainLast,
          $G$4:G943, mainEmail
        ),
        ""000""
      ),
  "&amp;"    baseID &amp; ""-"" &amp; memberNumber
    )
  ),
  """"
)
"),"")</f>
        <v/>
      </c>
      <c r="W943" s="48"/>
      <c r="X943" s="85" t="b">
        <v>0</v>
      </c>
      <c r="Y943" s="85" t="b">
        <v>0</v>
      </c>
      <c r="Z943" s="85" t="b">
        <v>0</v>
      </c>
      <c r="AA943" s="50"/>
      <c r="AB943" s="51"/>
      <c r="AC943" s="85" t="b">
        <v>0</v>
      </c>
      <c r="AD943" s="92"/>
      <c r="AE943" s="88"/>
      <c r="AF943" s="36" t="str">
        <f t="array" ref="AF943">IF(M943="","",INDEX(
      '{INDEX} Tour Packages'!$A:$ZP,
      MATCH($M943, '{INDEX} Tour Packages'!$A:$A, 0),
      MATCH(AF$3, '{INDEX} Tour Packages'!$4:$4, 0)
    ))</f>
        <v/>
      </c>
      <c r="AG943" s="36" t="str">
        <f t="array" ref="AG943">IF(M943="","",INDEX(
      '{INDEX} Tour Packages'!$A:$ZP,
      MATCH($M943, '{INDEX} Tour Packages'!$A:$A, 0),
      MATCH(AG$3, '{INDEX} Tour Packages'!$4:$4, 0)
    ))</f>
        <v/>
      </c>
      <c r="AH943" s="36" t="str">
        <f t="array" ref="AH943">IF(M943="","",INDEX(
      '{INDEX} Tour Packages'!$A:$ZP,
      MATCH($M943, '{INDEX} Tour Packages'!$A:$A, 0),
      MATCH(AH$3, '{INDEX} Tour Packages'!$4:$4, 0)
    ))</f>
        <v/>
      </c>
      <c r="AI943" s="54" t="str">
        <f t="shared" si="9"/>
        <v/>
      </c>
      <c r="AJ943" s="42"/>
      <c r="AK943" s="55"/>
      <c r="AL943" s="46" t="b">
        <v>0</v>
      </c>
      <c r="AM943" s="56"/>
      <c r="AN943" s="57" t="str">
        <f t="shared" si="10"/>
        <v/>
      </c>
      <c r="AO943" s="58" t="str">
        <f t="shared" si="11"/>
        <v/>
      </c>
      <c r="AP943" s="59"/>
      <c r="AQ943" s="60"/>
      <c r="AR943" s="61"/>
      <c r="AS943" s="61"/>
      <c r="AT943" s="61" t="str">
        <f>IFERROR(__xludf.DUMMYFUNCTION("IF( 
  OR($AJ943=""Full Payment"", ISBLANK($K943)),
  """",
  IF(
    OR(
      Q943=""Standard Booking, P1"",
      Q943=""Standard Booking, P2"",
      Q943=""Standard Booking, P3"",
      Q943=""Standard Booking, P4""
    ),
    LET(
      resDate,   $"&amp;"K943,
      tourDate,  $N943,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3" s="62" t="str">
        <f t="shared" si="12"/>
        <v/>
      </c>
      <c r="AV943" s="63"/>
      <c r="AW943" s="64"/>
      <c r="AX943" s="64"/>
      <c r="AY943" s="64"/>
      <c r="AZ943" s="64" t="str">
        <f>IFERROR(__xludf.DUMMYFUNCTION("IF(
  OR($AJ943=""Full Payment"",$AJ943=""P1"", ISBLANK($K943)),
  """",
  IF(
    OR(
      $Q943=""Standard Booking, P2"",
      $Q943=""Standard Booking, P3"",
      $Q943=""Standard Booking, P4""
    ),
    LET(
      resDate,   $K943,
      tourDate,"&amp;"  $N943,
      monthCount, DATEDIF(resDate, tourDate, ""M"") + 1,
      secondDates, ARRAYFORMULA(
        DATE(
          YEAR(resDate),
          MONTH(resDate) + SEQUENCE(monthCount),
          2
        )
      ),
      validDates, FILTER(
        sec"&amp;"ondDates,
        (secondDates &gt; resDate + 2) *
        (secondDates &lt;= tourDate - 3)
      ),
      IF(
        OR($AJ943=""P2"", $AJ943=""P3"", $AJ943=""P4""),
        IF(
          COUNTA(validDates) &lt; 2,
          """",
          TEXT(INDEX(validDates"&amp;", 2), ""mmm d, yyyy"")
        ),
        IF(
          COUNTA(validDates) &lt; 2,
          """",
          TEXTJOIN("", "", TRUE,
            TEXT(INDEX(validDates, 1), ""mmm d, yyyy""),
            TEXT(INDEX(validDates, 2), ""mmm d, yyyy"")
          )
 "&amp;"       )
      )
    ),
    """"
  )
)
"),"")</f>
        <v/>
      </c>
      <c r="BA943" s="65" t="str">
        <f t="shared" si="13"/>
        <v/>
      </c>
      <c r="BB943" s="63"/>
      <c r="BC943" s="64"/>
      <c r="BD943" s="64"/>
      <c r="BE943" s="64"/>
      <c r="BF943" s="64" t="str">
        <f>IFERROR(__xludf.DUMMYFUNCTION("IF(
  OR($AJ943=""Full Payment"",$AJ943=""P1"", $AJ943=""P2""),
  """",
  IF(
    AND(
      NOT(ISBLANK($K943)),
      OR(
        Q943=""Standard Booking, P3"",
        Q943=""Standard Booking, P4""
      )
    ),
    LET(
      resDate,   $K943,
      "&amp;"tourDate,  $N943,
      monthCount, DATEDIF(resDate, tourDate, ""M"") + 1,
      secondDates, ARRAYFORMULA(
        DATE(
          YEAR(resDate),
          MONTH(resDate) + SEQUENCE(monthCount),
          2
        )
      ),
      validDates, FILTER(
  "&amp;"      secondDates,
        (secondDates &gt; resDate + 2) *
        (secondDates &lt;= tourDate - 3)
      ),
      IF(
        $AJ943=""P4"",
        IF(
          COUNTA(validDates) &lt; 3,
          """",
          TEXT(INDEX(validDates, 3), ""mmm d, yyyy"")
  "&amp;"      ),
        IF(
          $AJ943=""P3"",
          IF(
            COUNTA(validDates) &lt; 3,
            """",
            TEXT(INDEX(validDates, 3), ""mmm d, yyyy"")
          ),
          IF(
            COUNTA(validDates) &lt; 3,
            """",
    "&amp;"        TEXTJOIN("", "", TRUE,
              TEXT(INDEX(validDates, 1), ""mmm d, yyyy""),
              TEXT(INDEX(validDates, 2), ""mmm d, yyyy""),
              TEXT(INDEX(validDates, 3), ""mmm d, yyyy"")
            )
          )
        )
      )
    "&amp;"),
    """"
  )
)
"),"")</f>
        <v/>
      </c>
      <c r="BG943" s="65" t="str">
        <f t="shared" si="14"/>
        <v/>
      </c>
      <c r="BH943" s="63"/>
      <c r="BI943" s="64"/>
      <c r="BJ943" s="64"/>
      <c r="BK943" s="64"/>
      <c r="BL943" s="64" t="str">
        <f>IFERROR(__xludf.DUMMYFUNCTION("IF(
  OR($AJ943=""Full Payment"",$AJ943=""P1"",$AJ943=""P2"",$AJ943=""P3""),
  """",
  IF(
    AND(
      NOT(ISBLANK($K943)),
      $Q943=""Standard Booking, P4""
    ),
    LET(
      resDate,   $K943,
      tourDate,  $N943,
      monthCount, DATEDIF(r"&amp;"esDate, tourDate, ""M"") + 1,
      secondDates, ARRAYFORMULA(
        DATE(
          YEAR(resDate),
          MONTH(resDate) + SEQUENCE(monthCount),
          2
        )
      ),
      validDates, FILTER(
        secondDates,
        (secondDates &gt; res"&amp;"Date + 2) *
        (secondDates &lt;= tourDate - 3)
      ),
      IF(
        $AJ943=""P4"",
        IF(
          COUNTA(validDates) &lt; 4,
          """",
          TEXT(
            INDEX(validDates, 4),
            ""mmm d, yyyy""
          )
        ),
"&amp;"        IF(
          COUNTA(validDates) &lt; 4,
          """",
          TEXTJOIN(
            "", "", TRUE,
            TEXT(INDEX(validDates, 1), ""mmm d, yyyy""),
            TEXT(INDEX(validDates, 2), ""mmm d, yyyy""),
            TEXT(INDEX(validDates"&amp;", 3), ""mmm d, yyyy""),
            TEXT(INDEX(validDates, 4), ""mmm d, yyyy"")
          )
        )
      )
    ),
    """"
  )
)
"),"")</f>
        <v/>
      </c>
      <c r="BM943" s="65" t="str">
        <f t="shared" si="15"/>
        <v/>
      </c>
      <c r="BN943" s="66"/>
      <c r="BO943" s="67"/>
      <c r="BP943" s="49" t="b">
        <v>0</v>
      </c>
      <c r="BQ943" s="49" t="b">
        <v>0</v>
      </c>
      <c r="BR943" s="68"/>
      <c r="BS943" s="69"/>
      <c r="BT943" s="70" t="b">
        <v>0</v>
      </c>
      <c r="BU943" s="71"/>
      <c r="BV943" s="72"/>
      <c r="BW943" s="86" t="b">
        <v>0</v>
      </c>
      <c r="BX943" s="87"/>
    </row>
    <row r="944">
      <c r="A944" s="35" t="str">
        <f t="shared" si="1"/>
        <v/>
      </c>
      <c r="B944" s="36" t="str">
        <f t="shared" si="2"/>
        <v/>
      </c>
      <c r="C944" s="36" t="str">
        <f t="array" ref="C944">IF(
  M944="",
  "",
  IFERROR(
    INDEX(
      '{INDEX} Tour Packages'!$A:$ZZ,
      MATCH(
        M944,
        INDEX(
          '{INDEX} Tour Packages'!$A:$ZZ,
          ,
          MATCH("Tour Package Name", '{INDEX} Tour Packages'!$4:$4, 0)
        ),
        0
      ),
      MATCH("Tour Code", '{INDEX} Tour Packages'!$4:$4, 0)
    ),
    "XXX"
  )
)
</f>
        <v/>
      </c>
      <c r="D944" s="36" t="str">
        <f t="shared" si="3"/>
        <v/>
      </c>
      <c r="E944" s="36" t="str">
        <f t="shared" si="4"/>
        <v/>
      </c>
      <c r="F944" s="37" t="str">
        <f t="shared" si="5"/>
        <v/>
      </c>
      <c r="G944" s="89"/>
      <c r="H944" s="89"/>
      <c r="I944" s="90"/>
      <c r="J944" s="40" t="str">
        <f t="shared" si="16"/>
        <v> </v>
      </c>
      <c r="K944" s="91"/>
      <c r="L944" s="55"/>
      <c r="M944" s="55"/>
      <c r="N944" s="91"/>
      <c r="O944" s="43" t="str">
        <f>IFERROR(__xludf.DUMMYFUNCTION("IF(N944="""","""",IFERROR(
  N944 + VALUE(REGEXEXTRACT(P944, ""(\d+)\s+Days"")),
  """"
)
)"),"")</f>
        <v/>
      </c>
      <c r="P944" s="43" t="str">
        <f t="array" ref="P944">IFERROR(
  INDEX(
    INDEX('{INDEX} Tour Packages'!$A:$ZZ, , MATCH(P$3, '{INDEX} Tour Packages'!$4:$4, 0)),
    MATCH(M944, INDEX('{INDEX} Tour Packages'!$A:$ZZ,0, MATCH("Tour Package Name", '{INDEX} Tour Packages'!$4:$4, 0)), 0)
  ),
"")
</f>
        <v/>
      </c>
      <c r="Q944" s="44" t="str">
        <f t="shared" si="7"/>
        <v/>
      </c>
      <c r="R944" s="44" t="str">
        <f>IFERROR(__xludf.DUMMYFUNCTION("IF(OR(ISBLANK(K944), ISBLANK(N944)), """", 
  LET(
    resDate, K944,
    tourDate, N944,
    monthCount, MAX(0, DATEDIF(resDate, tourDate - 3, ""M"") + 1),
    secondDates, ARRAYFORMULA(DATE(YEAR(resDate), MONTH(resDate) + SEQUENCE(monthCount), 2)),
    "&amp;"validDates, FILTER(secondDates, (secondDates &gt; resDate + 2) * (secondDates &lt;= tourDate - 3)),
    IF(ISERROR(validDates), 0, COUNTA(validDates))
  )
)
"),"")</f>
        <v/>
      </c>
      <c r="S944" s="44" t="str">
        <f t="shared" si="8"/>
        <v/>
      </c>
      <c r="T944" s="45" t="str">
        <f t="array" ref="T944">IF(ISBLANK(BO944),IFERROR(
  INDEX(
    INDEX('{INDEX} Payment Terms'!$A:$G, , MATCH(T$3, '{INDEX} Payment Terms'!$4:$4, 0)),
    MATCH(Q944, INDEX('{INDEX} Payment Terms'!$A:$G,0, MATCH("Payment Condition", '{INDEX} Payment Terms'!$4:$4, 0)), 0)
  ),
""),"Cancelled")
</f>
        <v/>
      </c>
      <c r="U944" s="46" t="b">
        <v>0</v>
      </c>
      <c r="V944" s="47" t="str">
        <f>IFERROR(__xludf.DUMMYFUNCTION("IF(OR(L944=""Duo Booking"", L944=""Group Booking""),
IF(U944=FALSE,"""",
    LET(
      bookingType, L944,
      tour, M944,
      mainFirst, H944,
      mainLast, I944,
      mainEmail, G944,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$L$4:L944, bookingType,
          $M$4:M944, tour,
          $H$4:H944, mainFirst,
          $I$4:I944, mainLast,
          $G$4:G944, mainEmail
        ),
        ""000""
      ),
  "&amp;"    baseID &amp; ""-"" &amp; memberNumber
    )
  ),
  """"
)
"),"")</f>
        <v/>
      </c>
      <c r="W944" s="48"/>
      <c r="X944" s="85" t="b">
        <v>0</v>
      </c>
      <c r="Y944" s="85" t="b">
        <v>0</v>
      </c>
      <c r="Z944" s="85" t="b">
        <v>0</v>
      </c>
      <c r="AA944" s="50"/>
      <c r="AB944" s="51"/>
      <c r="AC944" s="85" t="b">
        <v>0</v>
      </c>
      <c r="AD944" s="92"/>
      <c r="AE944" s="88"/>
      <c r="AF944" s="36" t="str">
        <f t="array" ref="AF944">IF(M944="","",INDEX(
      '{INDEX} Tour Packages'!$A:$ZP,
      MATCH($M944, '{INDEX} Tour Packages'!$A:$A, 0),
      MATCH(AF$3, '{INDEX} Tour Packages'!$4:$4, 0)
    ))</f>
        <v/>
      </c>
      <c r="AG944" s="36" t="str">
        <f t="array" ref="AG944">IF(M944="","",INDEX(
      '{INDEX} Tour Packages'!$A:$ZP,
      MATCH($M944, '{INDEX} Tour Packages'!$A:$A, 0),
      MATCH(AG$3, '{INDEX} Tour Packages'!$4:$4, 0)
    ))</f>
        <v/>
      </c>
      <c r="AH944" s="36" t="str">
        <f t="array" ref="AH944">IF(M944="","",INDEX(
      '{INDEX} Tour Packages'!$A:$ZP,
      MATCH($M944, '{INDEX} Tour Packages'!$A:$A, 0),
      MATCH(AH$3, '{INDEX} Tour Packages'!$4:$4, 0)
    ))</f>
        <v/>
      </c>
      <c r="AI944" s="54" t="str">
        <f t="shared" si="9"/>
        <v/>
      </c>
      <c r="AJ944" s="42"/>
      <c r="AK944" s="55"/>
      <c r="AL944" s="46" t="b">
        <v>0</v>
      </c>
      <c r="AM944" s="56"/>
      <c r="AN944" s="57" t="str">
        <f t="shared" si="10"/>
        <v/>
      </c>
      <c r="AO944" s="58" t="str">
        <f t="shared" si="11"/>
        <v/>
      </c>
      <c r="AP944" s="59"/>
      <c r="AQ944" s="60"/>
      <c r="AR944" s="61"/>
      <c r="AS944" s="61"/>
      <c r="AT944" s="61" t="str">
        <f>IFERROR(__xludf.DUMMYFUNCTION("IF( 
  OR($AJ944=""Full Payment"", ISBLANK($K944)),
  """",
  IF(
    OR(
      Q944=""Standard Booking, P1"",
      Q944=""Standard Booking, P2"",
      Q944=""Standard Booking, P3"",
      Q944=""Standard Booking, P4""
    ),
    LET(
      resDate,   $"&amp;"K944,
      tourDate,  $N944,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4" s="62" t="str">
        <f t="shared" si="12"/>
        <v/>
      </c>
      <c r="AV944" s="63"/>
      <c r="AW944" s="64"/>
      <c r="AX944" s="64"/>
      <c r="AY944" s="64"/>
      <c r="AZ944" s="64" t="str">
        <f>IFERROR(__xludf.DUMMYFUNCTION("IF(
  OR($AJ944=""Full Payment"",$AJ944=""P1"", ISBLANK($K944)),
  """",
  IF(
    OR(
      $Q944=""Standard Booking, P2"",
      $Q944=""Standard Booking, P3"",
      $Q944=""Standard Booking, P4""
    ),
    LET(
      resDate,   $K944,
      tourDate,"&amp;"  $N944,
      monthCount, DATEDIF(resDate, tourDate, ""M"") + 1,
      secondDates, ARRAYFORMULA(
        DATE(
          YEAR(resDate),
          MONTH(resDate) + SEQUENCE(monthCount),
          2
        )
      ),
      validDates, FILTER(
        sec"&amp;"ondDates,
        (secondDates &gt; resDate + 2) *
        (secondDates &lt;= tourDate - 3)
      ),
      IF(
        OR($AJ944=""P2"", $AJ944=""P3"", $AJ944=""P4""),
        IF(
          COUNTA(validDates) &lt; 2,
          """",
          TEXT(INDEX(validDates"&amp;", 2), ""mmm d, yyyy"")
        ),
        IF(
          COUNTA(validDates) &lt; 2,
          """",
          TEXTJOIN("", "", TRUE,
            TEXT(INDEX(validDates, 1), ""mmm d, yyyy""),
            TEXT(INDEX(validDates, 2), ""mmm d, yyyy"")
          )
 "&amp;"       )
      )
    ),
    """"
  )
)
"),"")</f>
        <v/>
      </c>
      <c r="BA944" s="65" t="str">
        <f t="shared" si="13"/>
        <v/>
      </c>
      <c r="BB944" s="63"/>
      <c r="BC944" s="64"/>
      <c r="BD944" s="64"/>
      <c r="BE944" s="64"/>
      <c r="BF944" s="64" t="str">
        <f>IFERROR(__xludf.DUMMYFUNCTION("IF(
  OR($AJ944=""Full Payment"",$AJ944=""P1"", $AJ944=""P2""),
  """",
  IF(
    AND(
      NOT(ISBLANK($K944)),
      OR(
        Q944=""Standard Booking, P3"",
        Q944=""Standard Booking, P4""
      )
    ),
    LET(
      resDate,   $K944,
      "&amp;"tourDate,  $N944,
      monthCount, DATEDIF(resDate, tourDate, ""M"") + 1,
      secondDates, ARRAYFORMULA(
        DATE(
          YEAR(resDate),
          MONTH(resDate) + SEQUENCE(monthCount),
          2
        )
      ),
      validDates, FILTER(
  "&amp;"      secondDates,
        (secondDates &gt; resDate + 2) *
        (secondDates &lt;= tourDate - 3)
      ),
      IF(
        $AJ944=""P4"",
        IF(
          COUNTA(validDates) &lt; 3,
          """",
          TEXT(INDEX(validDates, 3), ""mmm d, yyyy"")
  "&amp;"      ),
        IF(
          $AJ944=""P3"",
          IF(
            COUNTA(validDates) &lt; 3,
            """",
            TEXT(INDEX(validDates, 3), ""mmm d, yyyy"")
          ),
          IF(
            COUNTA(validDates) &lt; 3,
            """",
    "&amp;"        TEXTJOIN("", "", TRUE,
              TEXT(INDEX(validDates, 1), ""mmm d, yyyy""),
              TEXT(INDEX(validDates, 2), ""mmm d, yyyy""),
              TEXT(INDEX(validDates, 3), ""mmm d, yyyy"")
            )
          )
        )
      )
    "&amp;"),
    """"
  )
)
"),"")</f>
        <v/>
      </c>
      <c r="BG944" s="65" t="str">
        <f t="shared" si="14"/>
        <v/>
      </c>
      <c r="BH944" s="63"/>
      <c r="BI944" s="64"/>
      <c r="BJ944" s="64"/>
      <c r="BK944" s="64"/>
      <c r="BL944" s="64" t="str">
        <f>IFERROR(__xludf.DUMMYFUNCTION("IF(
  OR($AJ944=""Full Payment"",$AJ944=""P1"",$AJ944=""P2"",$AJ944=""P3""),
  """",
  IF(
    AND(
      NOT(ISBLANK($K944)),
      $Q944=""Standard Booking, P4""
    ),
    LET(
      resDate,   $K944,
      tourDate,  $N944,
      monthCount, DATEDIF(r"&amp;"esDate, tourDate, ""M"") + 1,
      secondDates, ARRAYFORMULA(
        DATE(
          YEAR(resDate),
          MONTH(resDate) + SEQUENCE(monthCount),
          2
        )
      ),
      validDates, FILTER(
        secondDates,
        (secondDates &gt; res"&amp;"Date + 2) *
        (secondDates &lt;= tourDate - 3)
      ),
      IF(
        $AJ944=""P4"",
        IF(
          COUNTA(validDates) &lt; 4,
          """",
          TEXT(
            INDEX(validDates, 4),
            ""mmm d, yyyy""
          )
        ),
"&amp;"        IF(
          COUNTA(validDates) &lt; 4,
          """",
          TEXTJOIN(
            "", "", TRUE,
            TEXT(INDEX(validDates, 1), ""mmm d, yyyy""),
            TEXT(INDEX(validDates, 2), ""mmm d, yyyy""),
            TEXT(INDEX(validDates"&amp;", 3), ""mmm d, yyyy""),
            TEXT(INDEX(validDates, 4), ""mmm d, yyyy"")
          )
        )
      )
    ),
    """"
  )
)
"),"")</f>
        <v/>
      </c>
      <c r="BM944" s="65" t="str">
        <f t="shared" si="15"/>
        <v/>
      </c>
      <c r="BN944" s="66"/>
      <c r="BO944" s="67"/>
      <c r="BP944" s="49" t="b">
        <v>0</v>
      </c>
      <c r="BQ944" s="49" t="b">
        <v>0</v>
      </c>
      <c r="BR944" s="68"/>
      <c r="BS944" s="69"/>
      <c r="BT944" s="70" t="b">
        <v>0</v>
      </c>
      <c r="BU944" s="71"/>
      <c r="BV944" s="72"/>
      <c r="BW944" s="86" t="b">
        <v>0</v>
      </c>
      <c r="BX944" s="87"/>
    </row>
    <row r="945">
      <c r="A945" s="35" t="str">
        <f t="shared" si="1"/>
        <v/>
      </c>
      <c r="B945" s="36" t="str">
        <f t="shared" si="2"/>
        <v/>
      </c>
      <c r="C945" s="36" t="str">
        <f t="array" ref="C945">IF(
  M945="",
  "",
  IFERROR(
    INDEX(
      '{INDEX} Tour Packages'!$A:$ZZ,
      MATCH(
        M945,
        INDEX(
          '{INDEX} Tour Packages'!$A:$ZZ,
          ,
          MATCH("Tour Package Name", '{INDEX} Tour Packages'!$4:$4, 0)
        ),
        0
      ),
      MATCH("Tour Code", '{INDEX} Tour Packages'!$4:$4, 0)
    ),
    "XXX"
  )
)
</f>
        <v/>
      </c>
      <c r="D945" s="36" t="str">
        <f t="shared" si="3"/>
        <v/>
      </c>
      <c r="E945" s="36" t="str">
        <f t="shared" si="4"/>
        <v/>
      </c>
      <c r="F945" s="37" t="str">
        <f t="shared" si="5"/>
        <v/>
      </c>
      <c r="G945" s="89"/>
      <c r="H945" s="89"/>
      <c r="I945" s="90"/>
      <c r="J945" s="40" t="str">
        <f t="shared" si="16"/>
        <v> </v>
      </c>
      <c r="K945" s="91"/>
      <c r="L945" s="55"/>
      <c r="M945" s="55"/>
      <c r="N945" s="91"/>
      <c r="O945" s="43" t="str">
        <f>IFERROR(__xludf.DUMMYFUNCTION("IF(N945="""","""",IFERROR(
  N945 + VALUE(REGEXEXTRACT(P945, ""(\d+)\s+Days"")),
  """"
)
)"),"")</f>
        <v/>
      </c>
      <c r="P945" s="43" t="str">
        <f t="array" ref="P945">IFERROR(
  INDEX(
    INDEX('{INDEX} Tour Packages'!$A:$ZZ, , MATCH(P$3, '{INDEX} Tour Packages'!$4:$4, 0)),
    MATCH(M945, INDEX('{INDEX} Tour Packages'!$A:$ZZ,0, MATCH("Tour Package Name", '{INDEX} Tour Packages'!$4:$4, 0)), 0)
  ),
"")
</f>
        <v/>
      </c>
      <c r="Q945" s="44" t="str">
        <f t="shared" si="7"/>
        <v/>
      </c>
      <c r="R945" s="44" t="str">
        <f>IFERROR(__xludf.DUMMYFUNCTION("IF(OR(ISBLANK(K945), ISBLANK(N945)), """", 
  LET(
    resDate, K945,
    tourDate, N945,
    monthCount, MAX(0, DATEDIF(resDate, tourDate - 3, ""M"") + 1),
    secondDates, ARRAYFORMULA(DATE(YEAR(resDate), MONTH(resDate) + SEQUENCE(monthCount), 2)),
    "&amp;"validDates, FILTER(secondDates, (secondDates &gt; resDate + 2) * (secondDates &lt;= tourDate - 3)),
    IF(ISERROR(validDates), 0, COUNTA(validDates))
  )
)
"),"")</f>
        <v/>
      </c>
      <c r="S945" s="44" t="str">
        <f t="shared" si="8"/>
        <v/>
      </c>
      <c r="T945" s="45" t="str">
        <f t="array" ref="T945">IF(ISBLANK(BO945),IFERROR(
  INDEX(
    INDEX('{INDEX} Payment Terms'!$A:$G, , MATCH(T$3, '{INDEX} Payment Terms'!$4:$4, 0)),
    MATCH(Q945, INDEX('{INDEX} Payment Terms'!$A:$G,0, MATCH("Payment Condition", '{INDEX} Payment Terms'!$4:$4, 0)), 0)
  ),
""),"Cancelled")
</f>
        <v/>
      </c>
      <c r="U945" s="46" t="b">
        <v>0</v>
      </c>
      <c r="V945" s="47" t="str">
        <f>IFERROR(__xludf.DUMMYFUNCTION("IF(OR(L945=""Duo Booking"", L945=""Group Booking""),
IF(U945=FALSE,"""",
    LET(
      bookingType, L945,
      tour, M945,
      mainFirst, H945,
      mainLast, I945,
      mainEmail, G945,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$L$4:L945, bookingType,
          $M$4:M945, tour,
          $H$4:H945, mainFirst,
          $I$4:I945, mainLast,
          $G$4:G945, mainEmail
        ),
        ""000""
      ),
  "&amp;"    baseID &amp; ""-"" &amp; memberNumber
    )
  ),
  """"
)
"),"")</f>
        <v/>
      </c>
      <c r="W945" s="48"/>
      <c r="X945" s="85" t="b">
        <v>0</v>
      </c>
      <c r="Y945" s="85" t="b">
        <v>0</v>
      </c>
      <c r="Z945" s="85" t="b">
        <v>0</v>
      </c>
      <c r="AA945" s="50"/>
      <c r="AB945" s="51"/>
      <c r="AC945" s="85" t="b">
        <v>0</v>
      </c>
      <c r="AD945" s="92"/>
      <c r="AE945" s="88"/>
      <c r="AF945" s="36" t="str">
        <f t="array" ref="AF945">IF(M945="","",INDEX(
      '{INDEX} Tour Packages'!$A:$ZP,
      MATCH($M945, '{INDEX} Tour Packages'!$A:$A, 0),
      MATCH(AF$3, '{INDEX} Tour Packages'!$4:$4, 0)
    ))</f>
        <v/>
      </c>
      <c r="AG945" s="36" t="str">
        <f t="array" ref="AG945">IF(M945="","",INDEX(
      '{INDEX} Tour Packages'!$A:$ZP,
      MATCH($M945, '{INDEX} Tour Packages'!$A:$A, 0),
      MATCH(AG$3, '{INDEX} Tour Packages'!$4:$4, 0)
    ))</f>
        <v/>
      </c>
      <c r="AH945" s="36" t="str">
        <f t="array" ref="AH945">IF(M945="","",INDEX(
      '{INDEX} Tour Packages'!$A:$ZP,
      MATCH($M945, '{INDEX} Tour Packages'!$A:$A, 0),
      MATCH(AH$3, '{INDEX} Tour Packages'!$4:$4, 0)
    ))</f>
        <v/>
      </c>
      <c r="AI945" s="54" t="str">
        <f t="shared" si="9"/>
        <v/>
      </c>
      <c r="AJ945" s="42"/>
      <c r="AK945" s="55"/>
      <c r="AL945" s="46" t="b">
        <v>0</v>
      </c>
      <c r="AM945" s="56"/>
      <c r="AN945" s="57" t="str">
        <f t="shared" si="10"/>
        <v/>
      </c>
      <c r="AO945" s="58" t="str">
        <f t="shared" si="11"/>
        <v/>
      </c>
      <c r="AP945" s="59"/>
      <c r="AQ945" s="60"/>
      <c r="AR945" s="61"/>
      <c r="AS945" s="61"/>
      <c r="AT945" s="61" t="str">
        <f>IFERROR(__xludf.DUMMYFUNCTION("IF( 
  OR($AJ945=""Full Payment"", ISBLANK($K945)),
  """",
  IF(
    OR(
      Q945=""Standard Booking, P1"",
      Q945=""Standard Booking, P2"",
      Q945=""Standard Booking, P3"",
      Q945=""Standard Booking, P4""
    ),
    LET(
      resDate,   $"&amp;"K945,
      tourDate,  $N945,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5" s="62" t="str">
        <f t="shared" si="12"/>
        <v/>
      </c>
      <c r="AV945" s="63"/>
      <c r="AW945" s="64"/>
      <c r="AX945" s="64"/>
      <c r="AY945" s="64"/>
      <c r="AZ945" s="64" t="str">
        <f>IFERROR(__xludf.DUMMYFUNCTION("IF(
  OR($AJ945=""Full Payment"",$AJ945=""P1"", ISBLANK($K945)),
  """",
  IF(
    OR(
      $Q945=""Standard Booking, P2"",
      $Q945=""Standard Booking, P3"",
      $Q945=""Standard Booking, P4""
    ),
    LET(
      resDate,   $K945,
      tourDate,"&amp;"  $N945,
      monthCount, DATEDIF(resDate, tourDate, ""M"") + 1,
      secondDates, ARRAYFORMULA(
        DATE(
          YEAR(resDate),
          MONTH(resDate) + SEQUENCE(monthCount),
          2
        )
      ),
      validDates, FILTER(
        sec"&amp;"ondDates,
        (secondDates &gt; resDate + 2) *
        (secondDates &lt;= tourDate - 3)
      ),
      IF(
        OR($AJ945=""P2"", $AJ945=""P3"", $AJ945=""P4""),
        IF(
          COUNTA(validDates) &lt; 2,
          """",
          TEXT(INDEX(validDates"&amp;", 2), ""mmm d, yyyy"")
        ),
        IF(
          COUNTA(validDates) &lt; 2,
          """",
          TEXTJOIN("", "", TRUE,
            TEXT(INDEX(validDates, 1), ""mmm d, yyyy""),
            TEXT(INDEX(validDates, 2), ""mmm d, yyyy"")
          )
 "&amp;"       )
      )
    ),
    """"
  )
)
"),"")</f>
        <v/>
      </c>
      <c r="BA945" s="65" t="str">
        <f t="shared" si="13"/>
        <v/>
      </c>
      <c r="BB945" s="63"/>
      <c r="BC945" s="64"/>
      <c r="BD945" s="64"/>
      <c r="BE945" s="64"/>
      <c r="BF945" s="64" t="str">
        <f>IFERROR(__xludf.DUMMYFUNCTION("IF(
  OR($AJ945=""Full Payment"",$AJ945=""P1"", $AJ945=""P2""),
  """",
  IF(
    AND(
      NOT(ISBLANK($K945)),
      OR(
        Q945=""Standard Booking, P3"",
        Q945=""Standard Booking, P4""
      )
    ),
    LET(
      resDate,   $K945,
      "&amp;"tourDate,  $N945,
      monthCount, DATEDIF(resDate, tourDate, ""M"") + 1,
      secondDates, ARRAYFORMULA(
        DATE(
          YEAR(resDate),
          MONTH(resDate) + SEQUENCE(monthCount),
          2
        )
      ),
      validDates, FILTER(
  "&amp;"      secondDates,
        (secondDates &gt; resDate + 2) *
        (secondDates &lt;= tourDate - 3)
      ),
      IF(
        $AJ945=""P4"",
        IF(
          COUNTA(validDates) &lt; 3,
          """",
          TEXT(INDEX(validDates, 3), ""mmm d, yyyy"")
  "&amp;"      ),
        IF(
          $AJ945=""P3"",
          IF(
            COUNTA(validDates) &lt; 3,
            """",
            TEXT(INDEX(validDates, 3), ""mmm d, yyyy"")
          ),
          IF(
            COUNTA(validDates) &lt; 3,
            """",
    "&amp;"        TEXTJOIN("", "", TRUE,
              TEXT(INDEX(validDates, 1), ""mmm d, yyyy""),
              TEXT(INDEX(validDates, 2), ""mmm d, yyyy""),
              TEXT(INDEX(validDates, 3), ""mmm d, yyyy"")
            )
          )
        )
      )
    "&amp;"),
    """"
  )
)
"),"")</f>
        <v/>
      </c>
      <c r="BG945" s="65" t="str">
        <f t="shared" si="14"/>
        <v/>
      </c>
      <c r="BH945" s="63"/>
      <c r="BI945" s="64"/>
      <c r="BJ945" s="64"/>
      <c r="BK945" s="64"/>
      <c r="BL945" s="64" t="str">
        <f>IFERROR(__xludf.DUMMYFUNCTION("IF(
  OR($AJ945=""Full Payment"",$AJ945=""P1"",$AJ945=""P2"",$AJ945=""P3""),
  """",
  IF(
    AND(
      NOT(ISBLANK($K945)),
      $Q945=""Standard Booking, P4""
    ),
    LET(
      resDate,   $K945,
      tourDate,  $N945,
      monthCount, DATEDIF(r"&amp;"esDate, tourDate, ""M"") + 1,
      secondDates, ARRAYFORMULA(
        DATE(
          YEAR(resDate),
          MONTH(resDate) + SEQUENCE(monthCount),
          2
        )
      ),
      validDates, FILTER(
        secondDates,
        (secondDates &gt; res"&amp;"Date + 2) *
        (secondDates &lt;= tourDate - 3)
      ),
      IF(
        $AJ945=""P4"",
        IF(
          COUNTA(validDates) &lt; 4,
          """",
          TEXT(
            INDEX(validDates, 4),
            ""mmm d, yyyy""
          )
        ),
"&amp;"        IF(
          COUNTA(validDates) &lt; 4,
          """",
          TEXTJOIN(
            "", "", TRUE,
            TEXT(INDEX(validDates, 1), ""mmm d, yyyy""),
            TEXT(INDEX(validDates, 2), ""mmm d, yyyy""),
            TEXT(INDEX(validDates"&amp;", 3), ""mmm d, yyyy""),
            TEXT(INDEX(validDates, 4), ""mmm d, yyyy"")
          )
        )
      )
    ),
    """"
  )
)
"),"")</f>
        <v/>
      </c>
      <c r="BM945" s="65" t="str">
        <f t="shared" si="15"/>
        <v/>
      </c>
      <c r="BN945" s="66"/>
      <c r="BO945" s="67"/>
      <c r="BP945" s="49" t="b">
        <v>0</v>
      </c>
      <c r="BQ945" s="49" t="b">
        <v>0</v>
      </c>
      <c r="BR945" s="68"/>
      <c r="BS945" s="69"/>
      <c r="BT945" s="70" t="b">
        <v>0</v>
      </c>
      <c r="BU945" s="71"/>
      <c r="BV945" s="72"/>
      <c r="BW945" s="86" t="b">
        <v>0</v>
      </c>
      <c r="BX945" s="87"/>
    </row>
    <row r="946">
      <c r="A946" s="35" t="str">
        <f t="shared" si="1"/>
        <v/>
      </c>
      <c r="B946" s="36" t="str">
        <f t="shared" si="2"/>
        <v/>
      </c>
      <c r="C946" s="36" t="str">
        <f t="array" ref="C946">IF(
  M946="",
  "",
  IFERROR(
    INDEX(
      '{INDEX} Tour Packages'!$A:$ZZ,
      MATCH(
        M946,
        INDEX(
          '{INDEX} Tour Packages'!$A:$ZZ,
          ,
          MATCH("Tour Package Name", '{INDEX} Tour Packages'!$4:$4, 0)
        ),
        0
      ),
      MATCH("Tour Code", '{INDEX} Tour Packages'!$4:$4, 0)
    ),
    "XXX"
  )
)
</f>
        <v/>
      </c>
      <c r="D946" s="36" t="str">
        <f t="shared" si="3"/>
        <v/>
      </c>
      <c r="E946" s="36" t="str">
        <f t="shared" si="4"/>
        <v/>
      </c>
      <c r="F946" s="37" t="str">
        <f t="shared" si="5"/>
        <v/>
      </c>
      <c r="G946" s="89"/>
      <c r="H946" s="89"/>
      <c r="I946" s="90"/>
      <c r="J946" s="40" t="str">
        <f t="shared" si="16"/>
        <v> </v>
      </c>
      <c r="K946" s="91"/>
      <c r="L946" s="55"/>
      <c r="M946" s="55"/>
      <c r="N946" s="91"/>
      <c r="O946" s="43" t="str">
        <f>IFERROR(__xludf.DUMMYFUNCTION("IF(N946="""","""",IFERROR(
  N946 + VALUE(REGEXEXTRACT(P946, ""(\d+)\s+Days"")),
  """"
)
)"),"")</f>
        <v/>
      </c>
      <c r="P946" s="43" t="str">
        <f t="array" ref="P946">IFERROR(
  INDEX(
    INDEX('{INDEX} Tour Packages'!$A:$ZZ, , MATCH(P$3, '{INDEX} Tour Packages'!$4:$4, 0)),
    MATCH(M946, INDEX('{INDEX} Tour Packages'!$A:$ZZ,0, MATCH("Tour Package Name", '{INDEX} Tour Packages'!$4:$4, 0)), 0)
  ),
"")
</f>
        <v/>
      </c>
      <c r="Q946" s="44" t="str">
        <f t="shared" si="7"/>
        <v/>
      </c>
      <c r="R946" s="44" t="str">
        <f>IFERROR(__xludf.DUMMYFUNCTION("IF(OR(ISBLANK(K946), ISBLANK(N946)), """", 
  LET(
    resDate, K946,
    tourDate, N946,
    monthCount, MAX(0, DATEDIF(resDate, tourDate - 3, ""M"") + 1),
    secondDates, ARRAYFORMULA(DATE(YEAR(resDate), MONTH(resDate) + SEQUENCE(monthCount), 2)),
    "&amp;"validDates, FILTER(secondDates, (secondDates &gt; resDate + 2) * (secondDates &lt;= tourDate - 3)),
    IF(ISERROR(validDates), 0, COUNTA(validDates))
  )
)
"),"")</f>
        <v/>
      </c>
      <c r="S946" s="44" t="str">
        <f t="shared" si="8"/>
        <v/>
      </c>
      <c r="T946" s="45" t="str">
        <f t="array" ref="T946">IF(ISBLANK(BO946),IFERROR(
  INDEX(
    INDEX('{INDEX} Payment Terms'!$A:$G, , MATCH(T$3, '{INDEX} Payment Terms'!$4:$4, 0)),
    MATCH(Q946, INDEX('{INDEX} Payment Terms'!$A:$G,0, MATCH("Payment Condition", '{INDEX} Payment Terms'!$4:$4, 0)), 0)
  ),
""),"Cancelled")
</f>
        <v/>
      </c>
      <c r="U946" s="46" t="b">
        <v>0</v>
      </c>
      <c r="V946" s="47" t="str">
        <f>IFERROR(__xludf.DUMMYFUNCTION("IF(OR(L946=""Duo Booking"", L946=""Group Booking""),
IF(U946=FALSE,"""",
    LET(
      bookingType, L946,
      tour, M946,
      mainFirst, H946,
      mainLast, I946,
      mainEmail, G946,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$L$4:L946, bookingType,
          $M$4:M946, tour,
          $H$4:H946, mainFirst,
          $I$4:I946, mainLast,
          $G$4:G946, mainEmail
        ),
        ""000""
      ),
  "&amp;"    baseID &amp; ""-"" &amp; memberNumber
    )
  ),
  """"
)
"),"")</f>
        <v/>
      </c>
      <c r="W946" s="48"/>
      <c r="X946" s="85" t="b">
        <v>0</v>
      </c>
      <c r="Y946" s="85" t="b">
        <v>0</v>
      </c>
      <c r="Z946" s="85" t="b">
        <v>0</v>
      </c>
      <c r="AA946" s="50"/>
      <c r="AB946" s="51"/>
      <c r="AC946" s="85" t="b">
        <v>0</v>
      </c>
      <c r="AD946" s="92"/>
      <c r="AE946" s="88"/>
      <c r="AF946" s="36" t="str">
        <f t="array" ref="AF946">IF(M946="","",INDEX(
      '{INDEX} Tour Packages'!$A:$ZP,
      MATCH($M946, '{INDEX} Tour Packages'!$A:$A, 0),
      MATCH(AF$3, '{INDEX} Tour Packages'!$4:$4, 0)
    ))</f>
        <v/>
      </c>
      <c r="AG946" s="36" t="str">
        <f t="array" ref="AG946">IF(M946="","",INDEX(
      '{INDEX} Tour Packages'!$A:$ZP,
      MATCH($M946, '{INDEX} Tour Packages'!$A:$A, 0),
      MATCH(AG$3, '{INDEX} Tour Packages'!$4:$4, 0)
    ))</f>
        <v/>
      </c>
      <c r="AH946" s="36" t="str">
        <f t="array" ref="AH946">IF(M946="","",INDEX(
      '{INDEX} Tour Packages'!$A:$ZP,
      MATCH($M946, '{INDEX} Tour Packages'!$A:$A, 0),
      MATCH(AH$3, '{INDEX} Tour Packages'!$4:$4, 0)
    ))</f>
        <v/>
      </c>
      <c r="AI946" s="54" t="str">
        <f t="shared" si="9"/>
        <v/>
      </c>
      <c r="AJ946" s="42"/>
      <c r="AK946" s="55"/>
      <c r="AL946" s="46" t="b">
        <v>0</v>
      </c>
      <c r="AM946" s="56"/>
      <c r="AN946" s="57" t="str">
        <f t="shared" si="10"/>
        <v/>
      </c>
      <c r="AO946" s="58" t="str">
        <f t="shared" si="11"/>
        <v/>
      </c>
      <c r="AP946" s="59"/>
      <c r="AQ946" s="60"/>
      <c r="AR946" s="61"/>
      <c r="AS946" s="61"/>
      <c r="AT946" s="61" t="str">
        <f>IFERROR(__xludf.DUMMYFUNCTION("IF( 
  OR($AJ946=""Full Payment"", ISBLANK($K946)),
  """",
  IF(
    OR(
      Q946=""Standard Booking, P1"",
      Q946=""Standard Booking, P2"",
      Q946=""Standard Booking, P3"",
      Q946=""Standard Booking, P4""
    ),
    LET(
      resDate,   $"&amp;"K946,
      tourDate,  $N946,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6" s="62" t="str">
        <f t="shared" si="12"/>
        <v/>
      </c>
      <c r="AV946" s="63"/>
      <c r="AW946" s="64"/>
      <c r="AX946" s="64"/>
      <c r="AY946" s="64"/>
      <c r="AZ946" s="64" t="str">
        <f>IFERROR(__xludf.DUMMYFUNCTION("IF(
  OR($AJ946=""Full Payment"",$AJ946=""P1"", ISBLANK($K946)),
  """",
  IF(
    OR(
      $Q946=""Standard Booking, P2"",
      $Q946=""Standard Booking, P3"",
      $Q946=""Standard Booking, P4""
    ),
    LET(
      resDate,   $K946,
      tourDate,"&amp;"  $N946,
      monthCount, DATEDIF(resDate, tourDate, ""M"") + 1,
      secondDates, ARRAYFORMULA(
        DATE(
          YEAR(resDate),
          MONTH(resDate) + SEQUENCE(monthCount),
          2
        )
      ),
      validDates, FILTER(
        sec"&amp;"ondDates,
        (secondDates &gt; resDate + 2) *
        (secondDates &lt;= tourDate - 3)
      ),
      IF(
        OR($AJ946=""P2"", $AJ946=""P3"", $AJ946=""P4""),
        IF(
          COUNTA(validDates) &lt; 2,
          """",
          TEXT(INDEX(validDates"&amp;", 2), ""mmm d, yyyy"")
        ),
        IF(
          COUNTA(validDates) &lt; 2,
          """",
          TEXTJOIN("", "", TRUE,
            TEXT(INDEX(validDates, 1), ""mmm d, yyyy""),
            TEXT(INDEX(validDates, 2), ""mmm d, yyyy"")
          )
 "&amp;"       )
      )
    ),
    """"
  )
)
"),"")</f>
        <v/>
      </c>
      <c r="BA946" s="65" t="str">
        <f t="shared" si="13"/>
        <v/>
      </c>
      <c r="BB946" s="63"/>
      <c r="BC946" s="64"/>
      <c r="BD946" s="64"/>
      <c r="BE946" s="64"/>
      <c r="BF946" s="64" t="str">
        <f>IFERROR(__xludf.DUMMYFUNCTION("IF(
  OR($AJ946=""Full Payment"",$AJ946=""P1"", $AJ946=""P2""),
  """",
  IF(
    AND(
      NOT(ISBLANK($K946)),
      OR(
        Q946=""Standard Booking, P3"",
        Q946=""Standard Booking, P4""
      )
    ),
    LET(
      resDate,   $K946,
      "&amp;"tourDate,  $N946,
      monthCount, DATEDIF(resDate, tourDate, ""M"") + 1,
      secondDates, ARRAYFORMULA(
        DATE(
          YEAR(resDate),
          MONTH(resDate) + SEQUENCE(monthCount),
          2
        )
      ),
      validDates, FILTER(
  "&amp;"      secondDates,
        (secondDates &gt; resDate + 2) *
        (secondDates &lt;= tourDate - 3)
      ),
      IF(
        $AJ946=""P4"",
        IF(
          COUNTA(validDates) &lt; 3,
          """",
          TEXT(INDEX(validDates, 3), ""mmm d, yyyy"")
  "&amp;"      ),
        IF(
          $AJ946=""P3"",
          IF(
            COUNTA(validDates) &lt; 3,
            """",
            TEXT(INDEX(validDates, 3), ""mmm d, yyyy"")
          ),
          IF(
            COUNTA(validDates) &lt; 3,
            """",
    "&amp;"        TEXTJOIN("", "", TRUE,
              TEXT(INDEX(validDates, 1), ""mmm d, yyyy""),
              TEXT(INDEX(validDates, 2), ""mmm d, yyyy""),
              TEXT(INDEX(validDates, 3), ""mmm d, yyyy"")
            )
          )
        )
      )
    "&amp;"),
    """"
  )
)
"),"")</f>
        <v/>
      </c>
      <c r="BG946" s="65" t="str">
        <f t="shared" si="14"/>
        <v/>
      </c>
      <c r="BH946" s="63"/>
      <c r="BI946" s="64"/>
      <c r="BJ946" s="64"/>
      <c r="BK946" s="64"/>
      <c r="BL946" s="64" t="str">
        <f>IFERROR(__xludf.DUMMYFUNCTION("IF(
  OR($AJ946=""Full Payment"",$AJ946=""P1"",$AJ946=""P2"",$AJ946=""P3""),
  """",
  IF(
    AND(
      NOT(ISBLANK($K946)),
      $Q946=""Standard Booking, P4""
    ),
    LET(
      resDate,   $K946,
      tourDate,  $N946,
      monthCount, DATEDIF(r"&amp;"esDate, tourDate, ""M"") + 1,
      secondDates, ARRAYFORMULA(
        DATE(
          YEAR(resDate),
          MONTH(resDate) + SEQUENCE(monthCount),
          2
        )
      ),
      validDates, FILTER(
        secondDates,
        (secondDates &gt; res"&amp;"Date + 2) *
        (secondDates &lt;= tourDate - 3)
      ),
      IF(
        $AJ946=""P4"",
        IF(
          COUNTA(validDates) &lt; 4,
          """",
          TEXT(
            INDEX(validDates, 4),
            ""mmm d, yyyy""
          )
        ),
"&amp;"        IF(
          COUNTA(validDates) &lt; 4,
          """",
          TEXTJOIN(
            "", "", TRUE,
            TEXT(INDEX(validDates, 1), ""mmm d, yyyy""),
            TEXT(INDEX(validDates, 2), ""mmm d, yyyy""),
            TEXT(INDEX(validDates"&amp;", 3), ""mmm d, yyyy""),
            TEXT(INDEX(validDates, 4), ""mmm d, yyyy"")
          )
        )
      )
    ),
    """"
  )
)
"),"")</f>
        <v/>
      </c>
      <c r="BM946" s="65" t="str">
        <f t="shared" si="15"/>
        <v/>
      </c>
      <c r="BN946" s="66"/>
      <c r="BO946" s="67"/>
      <c r="BP946" s="49" t="b">
        <v>0</v>
      </c>
      <c r="BQ946" s="49" t="b">
        <v>0</v>
      </c>
      <c r="BR946" s="68"/>
      <c r="BS946" s="69"/>
      <c r="BT946" s="70" t="b">
        <v>0</v>
      </c>
      <c r="BU946" s="71"/>
      <c r="BV946" s="72"/>
      <c r="BW946" s="86" t="b">
        <v>0</v>
      </c>
      <c r="BX946" s="87"/>
    </row>
    <row r="947">
      <c r="A947" s="35" t="str">
        <f t="shared" si="1"/>
        <v/>
      </c>
      <c r="B947" s="36" t="str">
        <f t="shared" si="2"/>
        <v/>
      </c>
      <c r="C947" s="36" t="str">
        <f t="array" ref="C947">IF(
  M947="",
  "",
  IFERROR(
    INDEX(
      '{INDEX} Tour Packages'!$A:$ZZ,
      MATCH(
        M947,
        INDEX(
          '{INDEX} Tour Packages'!$A:$ZZ,
          ,
          MATCH("Tour Package Name", '{INDEX} Tour Packages'!$4:$4, 0)
        ),
        0
      ),
      MATCH("Tour Code", '{INDEX} Tour Packages'!$4:$4, 0)
    ),
    "XXX"
  )
)
</f>
        <v/>
      </c>
      <c r="D947" s="36" t="str">
        <f t="shared" si="3"/>
        <v/>
      </c>
      <c r="E947" s="36" t="str">
        <f t="shared" si="4"/>
        <v/>
      </c>
      <c r="F947" s="37" t="str">
        <f t="shared" si="5"/>
        <v/>
      </c>
      <c r="G947" s="89"/>
      <c r="H947" s="89"/>
      <c r="I947" s="90"/>
      <c r="J947" s="40" t="str">
        <f t="shared" si="16"/>
        <v> </v>
      </c>
      <c r="K947" s="91"/>
      <c r="L947" s="55"/>
      <c r="M947" s="55"/>
      <c r="N947" s="91"/>
      <c r="O947" s="43" t="str">
        <f>IFERROR(__xludf.DUMMYFUNCTION("IF(N947="""","""",IFERROR(
  N947 + VALUE(REGEXEXTRACT(P947, ""(\d+)\s+Days"")),
  """"
)
)"),"")</f>
        <v/>
      </c>
      <c r="P947" s="43" t="str">
        <f t="array" ref="P947">IFERROR(
  INDEX(
    INDEX('{INDEX} Tour Packages'!$A:$ZZ, , MATCH(P$3, '{INDEX} Tour Packages'!$4:$4, 0)),
    MATCH(M947, INDEX('{INDEX} Tour Packages'!$A:$ZZ,0, MATCH("Tour Package Name", '{INDEX} Tour Packages'!$4:$4, 0)), 0)
  ),
"")
</f>
        <v/>
      </c>
      <c r="Q947" s="44" t="str">
        <f t="shared" si="7"/>
        <v/>
      </c>
      <c r="R947" s="44" t="str">
        <f>IFERROR(__xludf.DUMMYFUNCTION("IF(OR(ISBLANK(K947), ISBLANK(N947)), """", 
  LET(
    resDate, K947,
    tourDate, N947,
    monthCount, MAX(0, DATEDIF(resDate, tourDate - 3, ""M"") + 1),
    secondDates, ARRAYFORMULA(DATE(YEAR(resDate), MONTH(resDate) + SEQUENCE(monthCount), 2)),
    "&amp;"validDates, FILTER(secondDates, (secondDates &gt; resDate + 2) * (secondDates &lt;= tourDate - 3)),
    IF(ISERROR(validDates), 0, COUNTA(validDates))
  )
)
"),"")</f>
        <v/>
      </c>
      <c r="S947" s="44" t="str">
        <f t="shared" si="8"/>
        <v/>
      </c>
      <c r="T947" s="45" t="str">
        <f t="array" ref="T947">IF(ISBLANK(BO947),IFERROR(
  INDEX(
    INDEX('{INDEX} Payment Terms'!$A:$G, , MATCH(T$3, '{INDEX} Payment Terms'!$4:$4, 0)),
    MATCH(Q947, INDEX('{INDEX} Payment Terms'!$A:$G,0, MATCH("Payment Condition", '{INDEX} Payment Terms'!$4:$4, 0)), 0)
  ),
""),"Cancelled")
</f>
        <v/>
      </c>
      <c r="U947" s="46" t="b">
        <v>0</v>
      </c>
      <c r="V947" s="47" t="str">
        <f>IFERROR(__xludf.DUMMYFUNCTION("IF(OR(L947=""Duo Booking"", L947=""Group Booking""),
IF(U947=FALSE,"""",
    LET(
      bookingType, L947,
      tour, M947,
      mainFirst, H947,
      mainLast, I947,
      mainEmail, G947,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$L$4:L947, bookingType,
          $M$4:M947, tour,
          $H$4:H947, mainFirst,
          $I$4:I947, mainLast,
          $G$4:G947, mainEmail
        ),
        ""000""
      ),
  "&amp;"    baseID &amp; ""-"" &amp; memberNumber
    )
  ),
  """"
)
"),"")</f>
        <v/>
      </c>
      <c r="W947" s="48"/>
      <c r="X947" s="85" t="b">
        <v>0</v>
      </c>
      <c r="Y947" s="85" t="b">
        <v>0</v>
      </c>
      <c r="Z947" s="85" t="b">
        <v>0</v>
      </c>
      <c r="AA947" s="50"/>
      <c r="AB947" s="51"/>
      <c r="AC947" s="85" t="b">
        <v>0</v>
      </c>
      <c r="AD947" s="92"/>
      <c r="AE947" s="88"/>
      <c r="AF947" s="36" t="str">
        <f t="array" ref="AF947">IF(M947="","",INDEX(
      '{INDEX} Tour Packages'!$A:$ZP,
      MATCH($M947, '{INDEX} Tour Packages'!$A:$A, 0),
      MATCH(AF$3, '{INDEX} Tour Packages'!$4:$4, 0)
    ))</f>
        <v/>
      </c>
      <c r="AG947" s="36" t="str">
        <f t="array" ref="AG947">IF(M947="","",INDEX(
      '{INDEX} Tour Packages'!$A:$ZP,
      MATCH($M947, '{INDEX} Tour Packages'!$A:$A, 0),
      MATCH(AG$3, '{INDEX} Tour Packages'!$4:$4, 0)
    ))</f>
        <v/>
      </c>
      <c r="AH947" s="36" t="str">
        <f t="array" ref="AH947">IF(M947="","",INDEX(
      '{INDEX} Tour Packages'!$A:$ZP,
      MATCH($M947, '{INDEX} Tour Packages'!$A:$A, 0),
      MATCH(AH$3, '{INDEX} Tour Packages'!$4:$4, 0)
    ))</f>
        <v/>
      </c>
      <c r="AI947" s="54" t="str">
        <f t="shared" si="9"/>
        <v/>
      </c>
      <c r="AJ947" s="42"/>
      <c r="AK947" s="55"/>
      <c r="AL947" s="46" t="b">
        <v>0</v>
      </c>
      <c r="AM947" s="56"/>
      <c r="AN947" s="57" t="str">
        <f t="shared" si="10"/>
        <v/>
      </c>
      <c r="AO947" s="58" t="str">
        <f t="shared" si="11"/>
        <v/>
      </c>
      <c r="AP947" s="59"/>
      <c r="AQ947" s="60"/>
      <c r="AR947" s="61"/>
      <c r="AS947" s="61"/>
      <c r="AT947" s="61" t="str">
        <f>IFERROR(__xludf.DUMMYFUNCTION("IF( 
  OR($AJ947=""Full Payment"", ISBLANK($K947)),
  """",
  IF(
    OR(
      Q947=""Standard Booking, P1"",
      Q947=""Standard Booking, P2"",
      Q947=""Standard Booking, P3"",
      Q947=""Standard Booking, P4""
    ),
    LET(
      resDate,   $"&amp;"K947,
      tourDate,  $N947,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7" s="62" t="str">
        <f t="shared" si="12"/>
        <v/>
      </c>
      <c r="AV947" s="63"/>
      <c r="AW947" s="64"/>
      <c r="AX947" s="64"/>
      <c r="AY947" s="64"/>
      <c r="AZ947" s="64" t="str">
        <f>IFERROR(__xludf.DUMMYFUNCTION("IF(
  OR($AJ947=""Full Payment"",$AJ947=""P1"", ISBLANK($K947)),
  """",
  IF(
    OR(
      $Q947=""Standard Booking, P2"",
      $Q947=""Standard Booking, P3"",
      $Q947=""Standard Booking, P4""
    ),
    LET(
      resDate,   $K947,
      tourDate,"&amp;"  $N947,
      monthCount, DATEDIF(resDate, tourDate, ""M"") + 1,
      secondDates, ARRAYFORMULA(
        DATE(
          YEAR(resDate),
          MONTH(resDate) + SEQUENCE(monthCount),
          2
        )
      ),
      validDates, FILTER(
        sec"&amp;"ondDates,
        (secondDates &gt; resDate + 2) *
        (secondDates &lt;= tourDate - 3)
      ),
      IF(
        OR($AJ947=""P2"", $AJ947=""P3"", $AJ947=""P4""),
        IF(
          COUNTA(validDates) &lt; 2,
          """",
          TEXT(INDEX(validDates"&amp;", 2), ""mmm d, yyyy"")
        ),
        IF(
          COUNTA(validDates) &lt; 2,
          """",
          TEXTJOIN("", "", TRUE,
            TEXT(INDEX(validDates, 1), ""mmm d, yyyy""),
            TEXT(INDEX(validDates, 2), ""mmm d, yyyy"")
          )
 "&amp;"       )
      )
    ),
    """"
  )
)
"),"")</f>
        <v/>
      </c>
      <c r="BA947" s="65" t="str">
        <f t="shared" si="13"/>
        <v/>
      </c>
      <c r="BB947" s="63"/>
      <c r="BC947" s="64"/>
      <c r="BD947" s="64"/>
      <c r="BE947" s="64"/>
      <c r="BF947" s="64" t="str">
        <f>IFERROR(__xludf.DUMMYFUNCTION("IF(
  OR($AJ947=""Full Payment"",$AJ947=""P1"", $AJ947=""P2""),
  """",
  IF(
    AND(
      NOT(ISBLANK($K947)),
      OR(
        Q947=""Standard Booking, P3"",
        Q947=""Standard Booking, P4""
      )
    ),
    LET(
      resDate,   $K947,
      "&amp;"tourDate,  $N947,
      monthCount, DATEDIF(resDate, tourDate, ""M"") + 1,
      secondDates, ARRAYFORMULA(
        DATE(
          YEAR(resDate),
          MONTH(resDate) + SEQUENCE(monthCount),
          2
        )
      ),
      validDates, FILTER(
  "&amp;"      secondDates,
        (secondDates &gt; resDate + 2) *
        (secondDates &lt;= tourDate - 3)
      ),
      IF(
        $AJ947=""P4"",
        IF(
          COUNTA(validDates) &lt; 3,
          """",
          TEXT(INDEX(validDates, 3), ""mmm d, yyyy"")
  "&amp;"      ),
        IF(
          $AJ947=""P3"",
          IF(
            COUNTA(validDates) &lt; 3,
            """",
            TEXT(INDEX(validDates, 3), ""mmm d, yyyy"")
          ),
          IF(
            COUNTA(validDates) &lt; 3,
            """",
    "&amp;"        TEXTJOIN("", "", TRUE,
              TEXT(INDEX(validDates, 1), ""mmm d, yyyy""),
              TEXT(INDEX(validDates, 2), ""mmm d, yyyy""),
              TEXT(INDEX(validDates, 3), ""mmm d, yyyy"")
            )
          )
        )
      )
    "&amp;"),
    """"
  )
)
"),"")</f>
        <v/>
      </c>
      <c r="BG947" s="65" t="str">
        <f t="shared" si="14"/>
        <v/>
      </c>
      <c r="BH947" s="63"/>
      <c r="BI947" s="64"/>
      <c r="BJ947" s="64"/>
      <c r="BK947" s="64"/>
      <c r="BL947" s="64" t="str">
        <f>IFERROR(__xludf.DUMMYFUNCTION("IF(
  OR($AJ947=""Full Payment"",$AJ947=""P1"",$AJ947=""P2"",$AJ947=""P3""),
  """",
  IF(
    AND(
      NOT(ISBLANK($K947)),
      $Q947=""Standard Booking, P4""
    ),
    LET(
      resDate,   $K947,
      tourDate,  $N947,
      monthCount, DATEDIF(r"&amp;"esDate, tourDate, ""M"") + 1,
      secondDates, ARRAYFORMULA(
        DATE(
          YEAR(resDate),
          MONTH(resDate) + SEQUENCE(monthCount),
          2
        )
      ),
      validDates, FILTER(
        secondDates,
        (secondDates &gt; res"&amp;"Date + 2) *
        (secondDates &lt;= tourDate - 3)
      ),
      IF(
        $AJ947=""P4"",
        IF(
          COUNTA(validDates) &lt; 4,
          """",
          TEXT(
            INDEX(validDates, 4),
            ""mmm d, yyyy""
          )
        ),
"&amp;"        IF(
          COUNTA(validDates) &lt; 4,
          """",
          TEXTJOIN(
            "", "", TRUE,
            TEXT(INDEX(validDates, 1), ""mmm d, yyyy""),
            TEXT(INDEX(validDates, 2), ""mmm d, yyyy""),
            TEXT(INDEX(validDates"&amp;", 3), ""mmm d, yyyy""),
            TEXT(INDEX(validDates, 4), ""mmm d, yyyy"")
          )
        )
      )
    ),
    """"
  )
)
"),"")</f>
        <v/>
      </c>
      <c r="BM947" s="65" t="str">
        <f t="shared" si="15"/>
        <v/>
      </c>
      <c r="BN947" s="66"/>
      <c r="BO947" s="67"/>
      <c r="BP947" s="49" t="b">
        <v>0</v>
      </c>
      <c r="BQ947" s="49" t="b">
        <v>0</v>
      </c>
      <c r="BR947" s="68"/>
      <c r="BS947" s="69"/>
      <c r="BT947" s="70" t="b">
        <v>0</v>
      </c>
      <c r="BU947" s="71"/>
      <c r="BV947" s="72"/>
      <c r="BW947" s="86" t="b">
        <v>0</v>
      </c>
      <c r="BX947" s="87"/>
    </row>
    <row r="948">
      <c r="A948" s="35" t="str">
        <f t="shared" si="1"/>
        <v/>
      </c>
      <c r="B948" s="36" t="str">
        <f t="shared" si="2"/>
        <v/>
      </c>
      <c r="C948" s="36" t="str">
        <f t="array" ref="C948">IF(
  M948="",
  "",
  IFERROR(
    INDEX(
      '{INDEX} Tour Packages'!$A:$ZZ,
      MATCH(
        M948,
        INDEX(
          '{INDEX} Tour Packages'!$A:$ZZ,
          ,
          MATCH("Tour Package Name", '{INDEX} Tour Packages'!$4:$4, 0)
        ),
        0
      ),
      MATCH("Tour Code", '{INDEX} Tour Packages'!$4:$4, 0)
    ),
    "XXX"
  )
)
</f>
        <v/>
      </c>
      <c r="D948" s="36" t="str">
        <f t="shared" si="3"/>
        <v/>
      </c>
      <c r="E948" s="36" t="str">
        <f t="shared" si="4"/>
        <v/>
      </c>
      <c r="F948" s="37" t="str">
        <f t="shared" si="5"/>
        <v/>
      </c>
      <c r="G948" s="89"/>
      <c r="H948" s="89"/>
      <c r="I948" s="90"/>
      <c r="J948" s="40" t="str">
        <f t="shared" si="16"/>
        <v> </v>
      </c>
      <c r="K948" s="91"/>
      <c r="L948" s="55"/>
      <c r="M948" s="55"/>
      <c r="N948" s="91"/>
      <c r="O948" s="43" t="str">
        <f>IFERROR(__xludf.DUMMYFUNCTION("IF(N948="""","""",IFERROR(
  N948 + VALUE(REGEXEXTRACT(P948, ""(\d+)\s+Days"")),
  """"
)
)"),"")</f>
        <v/>
      </c>
      <c r="P948" s="43" t="str">
        <f t="array" ref="P948">IFERROR(
  INDEX(
    INDEX('{INDEX} Tour Packages'!$A:$ZZ, , MATCH(P$3, '{INDEX} Tour Packages'!$4:$4, 0)),
    MATCH(M948, INDEX('{INDEX} Tour Packages'!$A:$ZZ,0, MATCH("Tour Package Name", '{INDEX} Tour Packages'!$4:$4, 0)), 0)
  ),
"")
</f>
        <v/>
      </c>
      <c r="Q948" s="44" t="str">
        <f t="shared" si="7"/>
        <v/>
      </c>
      <c r="R948" s="44" t="str">
        <f>IFERROR(__xludf.DUMMYFUNCTION("IF(OR(ISBLANK(K948), ISBLANK(N948)), """", 
  LET(
    resDate, K948,
    tourDate, N948,
    monthCount, MAX(0, DATEDIF(resDate, tourDate - 3, ""M"") + 1),
    secondDates, ARRAYFORMULA(DATE(YEAR(resDate), MONTH(resDate) + SEQUENCE(monthCount), 2)),
    "&amp;"validDates, FILTER(secondDates, (secondDates &gt; resDate + 2) * (secondDates &lt;= tourDate - 3)),
    IF(ISERROR(validDates), 0, COUNTA(validDates))
  )
)
"),"")</f>
        <v/>
      </c>
      <c r="S948" s="44" t="str">
        <f t="shared" si="8"/>
        <v/>
      </c>
      <c r="T948" s="45" t="str">
        <f t="array" ref="T948">IF(ISBLANK(BO948),IFERROR(
  INDEX(
    INDEX('{INDEX} Payment Terms'!$A:$G, , MATCH(T$3, '{INDEX} Payment Terms'!$4:$4, 0)),
    MATCH(Q948, INDEX('{INDEX} Payment Terms'!$A:$G,0, MATCH("Payment Condition", '{INDEX} Payment Terms'!$4:$4, 0)), 0)
  ),
""),"Cancelled")
</f>
        <v/>
      </c>
      <c r="U948" s="46" t="b">
        <v>0</v>
      </c>
      <c r="V948" s="47" t="str">
        <f>IFERROR(__xludf.DUMMYFUNCTION("IF(OR(L948=""Duo Booking"", L948=""Group Booking""),
IF(U948=FALSE,"""",
    LET(
      bookingType, L948,
      tour, M948,
      mainFirst, H948,
      mainLast, I948,
      mainEmail, G948,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$L$4:L948, bookingType,
          $M$4:M948, tour,
          $H$4:H948, mainFirst,
          $I$4:I948, mainLast,
          $G$4:G948, mainEmail
        ),
        ""000""
      ),
  "&amp;"    baseID &amp; ""-"" &amp; memberNumber
    )
  ),
  """"
)
"),"")</f>
        <v/>
      </c>
      <c r="W948" s="48"/>
      <c r="X948" s="85" t="b">
        <v>0</v>
      </c>
      <c r="Y948" s="85" t="b">
        <v>0</v>
      </c>
      <c r="Z948" s="85" t="b">
        <v>0</v>
      </c>
      <c r="AA948" s="50"/>
      <c r="AB948" s="51"/>
      <c r="AC948" s="85" t="b">
        <v>0</v>
      </c>
      <c r="AD948" s="92"/>
      <c r="AE948" s="88"/>
      <c r="AF948" s="36" t="str">
        <f t="array" ref="AF948">IF(M948="","",INDEX(
      '{INDEX} Tour Packages'!$A:$ZP,
      MATCH($M948, '{INDEX} Tour Packages'!$A:$A, 0),
      MATCH(AF$3, '{INDEX} Tour Packages'!$4:$4, 0)
    ))</f>
        <v/>
      </c>
      <c r="AG948" s="36" t="str">
        <f t="array" ref="AG948">IF(M948="","",INDEX(
      '{INDEX} Tour Packages'!$A:$ZP,
      MATCH($M948, '{INDEX} Tour Packages'!$A:$A, 0),
      MATCH(AG$3, '{INDEX} Tour Packages'!$4:$4, 0)
    ))</f>
        <v/>
      </c>
      <c r="AH948" s="36" t="str">
        <f t="array" ref="AH948">IF(M948="","",INDEX(
      '{INDEX} Tour Packages'!$A:$ZP,
      MATCH($M948, '{INDEX} Tour Packages'!$A:$A, 0),
      MATCH(AH$3, '{INDEX} Tour Packages'!$4:$4, 0)
    ))</f>
        <v/>
      </c>
      <c r="AI948" s="54" t="str">
        <f t="shared" si="9"/>
        <v/>
      </c>
      <c r="AJ948" s="42"/>
      <c r="AK948" s="55"/>
      <c r="AL948" s="46" t="b">
        <v>0</v>
      </c>
      <c r="AM948" s="56"/>
      <c r="AN948" s="57" t="str">
        <f t="shared" si="10"/>
        <v/>
      </c>
      <c r="AO948" s="58" t="str">
        <f t="shared" si="11"/>
        <v/>
      </c>
      <c r="AP948" s="59"/>
      <c r="AQ948" s="60"/>
      <c r="AR948" s="61"/>
      <c r="AS948" s="61"/>
      <c r="AT948" s="61" t="str">
        <f>IFERROR(__xludf.DUMMYFUNCTION("IF( 
  OR($AJ948=""Full Payment"", ISBLANK($K948)),
  """",
  IF(
    OR(
      Q948=""Standard Booking, P1"",
      Q948=""Standard Booking, P2"",
      Q948=""Standard Booking, P3"",
      Q948=""Standard Booking, P4""
    ),
    LET(
      resDate,   $"&amp;"K948,
      tourDate,  $N948,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8" s="62" t="str">
        <f t="shared" si="12"/>
        <v/>
      </c>
      <c r="AV948" s="63"/>
      <c r="AW948" s="64"/>
      <c r="AX948" s="64"/>
      <c r="AY948" s="64"/>
      <c r="AZ948" s="64" t="str">
        <f>IFERROR(__xludf.DUMMYFUNCTION("IF(
  OR($AJ948=""Full Payment"",$AJ948=""P1"", ISBLANK($K948)),
  """",
  IF(
    OR(
      $Q948=""Standard Booking, P2"",
      $Q948=""Standard Booking, P3"",
      $Q948=""Standard Booking, P4""
    ),
    LET(
      resDate,   $K948,
      tourDate,"&amp;"  $N948,
      monthCount, DATEDIF(resDate, tourDate, ""M"") + 1,
      secondDates, ARRAYFORMULA(
        DATE(
          YEAR(resDate),
          MONTH(resDate) + SEQUENCE(monthCount),
          2
        )
      ),
      validDates, FILTER(
        sec"&amp;"ondDates,
        (secondDates &gt; resDate + 2) *
        (secondDates &lt;= tourDate - 3)
      ),
      IF(
        OR($AJ948=""P2"", $AJ948=""P3"", $AJ948=""P4""),
        IF(
          COUNTA(validDates) &lt; 2,
          """",
          TEXT(INDEX(validDates"&amp;", 2), ""mmm d, yyyy"")
        ),
        IF(
          COUNTA(validDates) &lt; 2,
          """",
          TEXTJOIN("", "", TRUE,
            TEXT(INDEX(validDates, 1), ""mmm d, yyyy""),
            TEXT(INDEX(validDates, 2), ""mmm d, yyyy"")
          )
 "&amp;"       )
      )
    ),
    """"
  )
)
"),"")</f>
        <v/>
      </c>
      <c r="BA948" s="65" t="str">
        <f t="shared" si="13"/>
        <v/>
      </c>
      <c r="BB948" s="63"/>
      <c r="BC948" s="64"/>
      <c r="BD948" s="64"/>
      <c r="BE948" s="64"/>
      <c r="BF948" s="64" t="str">
        <f>IFERROR(__xludf.DUMMYFUNCTION("IF(
  OR($AJ948=""Full Payment"",$AJ948=""P1"", $AJ948=""P2""),
  """",
  IF(
    AND(
      NOT(ISBLANK($K948)),
      OR(
        Q948=""Standard Booking, P3"",
        Q948=""Standard Booking, P4""
      )
    ),
    LET(
      resDate,   $K948,
      "&amp;"tourDate,  $N948,
      monthCount, DATEDIF(resDate, tourDate, ""M"") + 1,
      secondDates, ARRAYFORMULA(
        DATE(
          YEAR(resDate),
          MONTH(resDate) + SEQUENCE(monthCount),
          2
        )
      ),
      validDates, FILTER(
  "&amp;"      secondDates,
        (secondDates &gt; resDate + 2) *
        (secondDates &lt;= tourDate - 3)
      ),
      IF(
        $AJ948=""P4"",
        IF(
          COUNTA(validDates) &lt; 3,
          """",
          TEXT(INDEX(validDates, 3), ""mmm d, yyyy"")
  "&amp;"      ),
        IF(
          $AJ948=""P3"",
          IF(
            COUNTA(validDates) &lt; 3,
            """",
            TEXT(INDEX(validDates, 3), ""mmm d, yyyy"")
          ),
          IF(
            COUNTA(validDates) &lt; 3,
            """",
    "&amp;"        TEXTJOIN("", "", TRUE,
              TEXT(INDEX(validDates, 1), ""mmm d, yyyy""),
              TEXT(INDEX(validDates, 2), ""mmm d, yyyy""),
              TEXT(INDEX(validDates, 3), ""mmm d, yyyy"")
            )
          )
        )
      )
    "&amp;"),
    """"
  )
)
"),"")</f>
        <v/>
      </c>
      <c r="BG948" s="65" t="str">
        <f t="shared" si="14"/>
        <v/>
      </c>
      <c r="BH948" s="63"/>
      <c r="BI948" s="64"/>
      <c r="BJ948" s="64"/>
      <c r="BK948" s="64"/>
      <c r="BL948" s="64" t="str">
        <f>IFERROR(__xludf.DUMMYFUNCTION("IF(
  OR($AJ948=""Full Payment"",$AJ948=""P1"",$AJ948=""P2"",$AJ948=""P3""),
  """",
  IF(
    AND(
      NOT(ISBLANK($K948)),
      $Q948=""Standard Booking, P4""
    ),
    LET(
      resDate,   $K948,
      tourDate,  $N948,
      monthCount, DATEDIF(r"&amp;"esDate, tourDate, ""M"") + 1,
      secondDates, ARRAYFORMULA(
        DATE(
          YEAR(resDate),
          MONTH(resDate) + SEQUENCE(monthCount),
          2
        )
      ),
      validDates, FILTER(
        secondDates,
        (secondDates &gt; res"&amp;"Date + 2) *
        (secondDates &lt;= tourDate - 3)
      ),
      IF(
        $AJ948=""P4"",
        IF(
          COUNTA(validDates) &lt; 4,
          """",
          TEXT(
            INDEX(validDates, 4),
            ""mmm d, yyyy""
          )
        ),
"&amp;"        IF(
          COUNTA(validDates) &lt; 4,
          """",
          TEXTJOIN(
            "", "", TRUE,
            TEXT(INDEX(validDates, 1), ""mmm d, yyyy""),
            TEXT(INDEX(validDates, 2), ""mmm d, yyyy""),
            TEXT(INDEX(validDates"&amp;", 3), ""mmm d, yyyy""),
            TEXT(INDEX(validDates, 4), ""mmm d, yyyy"")
          )
        )
      )
    ),
    """"
  )
)
"),"")</f>
        <v/>
      </c>
      <c r="BM948" s="65" t="str">
        <f t="shared" si="15"/>
        <v/>
      </c>
      <c r="BN948" s="66"/>
      <c r="BO948" s="67"/>
      <c r="BP948" s="49" t="b">
        <v>0</v>
      </c>
      <c r="BQ948" s="49" t="b">
        <v>0</v>
      </c>
      <c r="BR948" s="68"/>
      <c r="BS948" s="69"/>
      <c r="BT948" s="70" t="b">
        <v>0</v>
      </c>
      <c r="BU948" s="71"/>
      <c r="BV948" s="72"/>
      <c r="BW948" s="86" t="b">
        <v>0</v>
      </c>
      <c r="BX948" s="87"/>
    </row>
    <row r="949">
      <c r="A949" s="35" t="str">
        <f t="shared" si="1"/>
        <v/>
      </c>
      <c r="B949" s="36" t="str">
        <f t="shared" si="2"/>
        <v/>
      </c>
      <c r="C949" s="36" t="str">
        <f t="array" ref="C949">IF(
  M949="",
  "",
  IFERROR(
    INDEX(
      '{INDEX} Tour Packages'!$A:$ZZ,
      MATCH(
        M949,
        INDEX(
          '{INDEX} Tour Packages'!$A:$ZZ,
          ,
          MATCH("Tour Package Name", '{INDEX} Tour Packages'!$4:$4, 0)
        ),
        0
      ),
      MATCH("Tour Code", '{INDEX} Tour Packages'!$4:$4, 0)
    ),
    "XXX"
  )
)
</f>
        <v/>
      </c>
      <c r="D949" s="36" t="str">
        <f t="shared" si="3"/>
        <v/>
      </c>
      <c r="E949" s="36" t="str">
        <f t="shared" si="4"/>
        <v/>
      </c>
      <c r="F949" s="37" t="str">
        <f t="shared" si="5"/>
        <v/>
      </c>
      <c r="G949" s="89"/>
      <c r="H949" s="89"/>
      <c r="I949" s="90"/>
      <c r="J949" s="40" t="str">
        <f t="shared" si="16"/>
        <v> </v>
      </c>
      <c r="K949" s="91"/>
      <c r="L949" s="55"/>
      <c r="M949" s="55"/>
      <c r="N949" s="91"/>
      <c r="O949" s="43" t="str">
        <f>IFERROR(__xludf.DUMMYFUNCTION("IF(N949="""","""",IFERROR(
  N949 + VALUE(REGEXEXTRACT(P949, ""(\d+)\s+Days"")),
  """"
)
)"),"")</f>
        <v/>
      </c>
      <c r="P949" s="43" t="str">
        <f t="array" ref="P949">IFERROR(
  INDEX(
    INDEX('{INDEX} Tour Packages'!$A:$ZZ, , MATCH(P$3, '{INDEX} Tour Packages'!$4:$4, 0)),
    MATCH(M949, INDEX('{INDEX} Tour Packages'!$A:$ZZ,0, MATCH("Tour Package Name", '{INDEX} Tour Packages'!$4:$4, 0)), 0)
  ),
"")
</f>
        <v/>
      </c>
      <c r="Q949" s="44" t="str">
        <f t="shared" si="7"/>
        <v/>
      </c>
      <c r="R949" s="44" t="str">
        <f>IFERROR(__xludf.DUMMYFUNCTION("IF(OR(ISBLANK(K949), ISBLANK(N949)), """", 
  LET(
    resDate, K949,
    tourDate, N949,
    monthCount, MAX(0, DATEDIF(resDate, tourDate - 3, ""M"") + 1),
    secondDates, ARRAYFORMULA(DATE(YEAR(resDate), MONTH(resDate) + SEQUENCE(monthCount), 2)),
    "&amp;"validDates, FILTER(secondDates, (secondDates &gt; resDate + 2) * (secondDates &lt;= tourDate - 3)),
    IF(ISERROR(validDates), 0, COUNTA(validDates))
  )
)
"),"")</f>
        <v/>
      </c>
      <c r="S949" s="44" t="str">
        <f t="shared" si="8"/>
        <v/>
      </c>
      <c r="T949" s="45" t="str">
        <f t="array" ref="T949">IF(ISBLANK(BO949),IFERROR(
  INDEX(
    INDEX('{INDEX} Payment Terms'!$A:$G, , MATCH(T$3, '{INDEX} Payment Terms'!$4:$4, 0)),
    MATCH(Q949, INDEX('{INDEX} Payment Terms'!$A:$G,0, MATCH("Payment Condition", '{INDEX} Payment Terms'!$4:$4, 0)), 0)
  ),
""),"Cancelled")
</f>
        <v/>
      </c>
      <c r="U949" s="46" t="b">
        <v>0</v>
      </c>
      <c r="V949" s="47" t="str">
        <f>IFERROR(__xludf.DUMMYFUNCTION("IF(OR(L949=""Duo Booking"", L949=""Group Booking""),
IF(U949=FALSE,"""",
    LET(
      bookingType, L949,
      tour, M949,
      mainFirst, H949,
      mainLast, I949,
      mainEmail, G949,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$L$4:L949, bookingType,
          $M$4:M949, tour,
          $H$4:H949, mainFirst,
          $I$4:I949, mainLast,
          $G$4:G949, mainEmail
        ),
        ""000""
      ),
  "&amp;"    baseID &amp; ""-"" &amp; memberNumber
    )
  ),
  """"
)
"),"")</f>
        <v/>
      </c>
      <c r="W949" s="48"/>
      <c r="X949" s="85" t="b">
        <v>0</v>
      </c>
      <c r="Y949" s="85" t="b">
        <v>0</v>
      </c>
      <c r="Z949" s="85" t="b">
        <v>0</v>
      </c>
      <c r="AA949" s="50"/>
      <c r="AB949" s="51"/>
      <c r="AC949" s="85" t="b">
        <v>0</v>
      </c>
      <c r="AD949" s="92"/>
      <c r="AE949" s="88"/>
      <c r="AF949" s="36" t="str">
        <f t="array" ref="AF949">IF(M949="","",INDEX(
      '{INDEX} Tour Packages'!$A:$ZP,
      MATCH($M949, '{INDEX} Tour Packages'!$A:$A, 0),
      MATCH(AF$3, '{INDEX} Tour Packages'!$4:$4, 0)
    ))</f>
        <v/>
      </c>
      <c r="AG949" s="36" t="str">
        <f t="array" ref="AG949">IF(M949="","",INDEX(
      '{INDEX} Tour Packages'!$A:$ZP,
      MATCH($M949, '{INDEX} Tour Packages'!$A:$A, 0),
      MATCH(AG$3, '{INDEX} Tour Packages'!$4:$4, 0)
    ))</f>
        <v/>
      </c>
      <c r="AH949" s="36" t="str">
        <f t="array" ref="AH949">IF(M949="","",INDEX(
      '{INDEX} Tour Packages'!$A:$ZP,
      MATCH($M949, '{INDEX} Tour Packages'!$A:$A, 0),
      MATCH(AH$3, '{INDEX} Tour Packages'!$4:$4, 0)
    ))</f>
        <v/>
      </c>
      <c r="AI949" s="54" t="str">
        <f t="shared" si="9"/>
        <v/>
      </c>
      <c r="AJ949" s="42"/>
      <c r="AK949" s="55"/>
      <c r="AL949" s="46" t="b">
        <v>0</v>
      </c>
      <c r="AM949" s="56"/>
      <c r="AN949" s="57" t="str">
        <f t="shared" si="10"/>
        <v/>
      </c>
      <c r="AO949" s="58" t="str">
        <f t="shared" si="11"/>
        <v/>
      </c>
      <c r="AP949" s="59"/>
      <c r="AQ949" s="60"/>
      <c r="AR949" s="61"/>
      <c r="AS949" s="61"/>
      <c r="AT949" s="61" t="str">
        <f>IFERROR(__xludf.DUMMYFUNCTION("IF( 
  OR($AJ949=""Full Payment"", ISBLANK($K949)),
  """",
  IF(
    OR(
      Q949=""Standard Booking, P1"",
      Q949=""Standard Booking, P2"",
      Q949=""Standard Booking, P3"",
      Q949=""Standard Booking, P4""
    ),
    LET(
      resDate,   $"&amp;"K949,
      tourDate,  $N949,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49" s="62" t="str">
        <f t="shared" si="12"/>
        <v/>
      </c>
      <c r="AV949" s="63"/>
      <c r="AW949" s="64"/>
      <c r="AX949" s="64"/>
      <c r="AY949" s="64"/>
      <c r="AZ949" s="64" t="str">
        <f>IFERROR(__xludf.DUMMYFUNCTION("IF(
  OR($AJ949=""Full Payment"",$AJ949=""P1"", ISBLANK($K949)),
  """",
  IF(
    OR(
      $Q949=""Standard Booking, P2"",
      $Q949=""Standard Booking, P3"",
      $Q949=""Standard Booking, P4""
    ),
    LET(
      resDate,   $K949,
      tourDate,"&amp;"  $N949,
      monthCount, DATEDIF(resDate, tourDate, ""M"") + 1,
      secondDates, ARRAYFORMULA(
        DATE(
          YEAR(resDate),
          MONTH(resDate) + SEQUENCE(monthCount),
          2
        )
      ),
      validDates, FILTER(
        sec"&amp;"ondDates,
        (secondDates &gt; resDate + 2) *
        (secondDates &lt;= tourDate - 3)
      ),
      IF(
        OR($AJ949=""P2"", $AJ949=""P3"", $AJ949=""P4""),
        IF(
          COUNTA(validDates) &lt; 2,
          """",
          TEXT(INDEX(validDates"&amp;", 2), ""mmm d, yyyy"")
        ),
        IF(
          COUNTA(validDates) &lt; 2,
          """",
          TEXTJOIN("", "", TRUE,
            TEXT(INDEX(validDates, 1), ""mmm d, yyyy""),
            TEXT(INDEX(validDates, 2), ""mmm d, yyyy"")
          )
 "&amp;"       )
      )
    ),
    """"
  )
)
"),"")</f>
        <v/>
      </c>
      <c r="BA949" s="65" t="str">
        <f t="shared" si="13"/>
        <v/>
      </c>
      <c r="BB949" s="63"/>
      <c r="BC949" s="64"/>
      <c r="BD949" s="64"/>
      <c r="BE949" s="64"/>
      <c r="BF949" s="64" t="str">
        <f>IFERROR(__xludf.DUMMYFUNCTION("IF(
  OR($AJ949=""Full Payment"",$AJ949=""P1"", $AJ949=""P2""),
  """",
  IF(
    AND(
      NOT(ISBLANK($K949)),
      OR(
        Q949=""Standard Booking, P3"",
        Q949=""Standard Booking, P4""
      )
    ),
    LET(
      resDate,   $K949,
      "&amp;"tourDate,  $N949,
      monthCount, DATEDIF(resDate, tourDate, ""M"") + 1,
      secondDates, ARRAYFORMULA(
        DATE(
          YEAR(resDate),
          MONTH(resDate) + SEQUENCE(monthCount),
          2
        )
      ),
      validDates, FILTER(
  "&amp;"      secondDates,
        (secondDates &gt; resDate + 2) *
        (secondDates &lt;= tourDate - 3)
      ),
      IF(
        $AJ949=""P4"",
        IF(
          COUNTA(validDates) &lt; 3,
          """",
          TEXT(INDEX(validDates, 3), ""mmm d, yyyy"")
  "&amp;"      ),
        IF(
          $AJ949=""P3"",
          IF(
            COUNTA(validDates) &lt; 3,
            """",
            TEXT(INDEX(validDates, 3), ""mmm d, yyyy"")
          ),
          IF(
            COUNTA(validDates) &lt; 3,
            """",
    "&amp;"        TEXTJOIN("", "", TRUE,
              TEXT(INDEX(validDates, 1), ""mmm d, yyyy""),
              TEXT(INDEX(validDates, 2), ""mmm d, yyyy""),
              TEXT(INDEX(validDates, 3), ""mmm d, yyyy"")
            )
          )
        )
      )
    "&amp;"),
    """"
  )
)
"),"")</f>
        <v/>
      </c>
      <c r="BG949" s="65" t="str">
        <f t="shared" si="14"/>
        <v/>
      </c>
      <c r="BH949" s="63"/>
      <c r="BI949" s="64"/>
      <c r="BJ949" s="64"/>
      <c r="BK949" s="64"/>
      <c r="BL949" s="64" t="str">
        <f>IFERROR(__xludf.DUMMYFUNCTION("IF(
  OR($AJ949=""Full Payment"",$AJ949=""P1"",$AJ949=""P2"",$AJ949=""P3""),
  """",
  IF(
    AND(
      NOT(ISBLANK($K949)),
      $Q949=""Standard Booking, P4""
    ),
    LET(
      resDate,   $K949,
      tourDate,  $N949,
      monthCount, DATEDIF(r"&amp;"esDate, tourDate, ""M"") + 1,
      secondDates, ARRAYFORMULA(
        DATE(
          YEAR(resDate),
          MONTH(resDate) + SEQUENCE(monthCount),
          2
        )
      ),
      validDates, FILTER(
        secondDates,
        (secondDates &gt; res"&amp;"Date + 2) *
        (secondDates &lt;= tourDate - 3)
      ),
      IF(
        $AJ949=""P4"",
        IF(
          COUNTA(validDates) &lt; 4,
          """",
          TEXT(
            INDEX(validDates, 4),
            ""mmm d, yyyy""
          )
        ),
"&amp;"        IF(
          COUNTA(validDates) &lt; 4,
          """",
          TEXTJOIN(
            "", "", TRUE,
            TEXT(INDEX(validDates, 1), ""mmm d, yyyy""),
            TEXT(INDEX(validDates, 2), ""mmm d, yyyy""),
            TEXT(INDEX(validDates"&amp;", 3), ""mmm d, yyyy""),
            TEXT(INDEX(validDates, 4), ""mmm d, yyyy"")
          )
        )
      )
    ),
    """"
  )
)
"),"")</f>
        <v/>
      </c>
      <c r="BM949" s="65" t="str">
        <f t="shared" si="15"/>
        <v/>
      </c>
      <c r="BN949" s="66"/>
      <c r="BO949" s="67"/>
      <c r="BP949" s="49" t="b">
        <v>0</v>
      </c>
      <c r="BQ949" s="49" t="b">
        <v>0</v>
      </c>
      <c r="BR949" s="68"/>
      <c r="BS949" s="69"/>
      <c r="BT949" s="70" t="b">
        <v>0</v>
      </c>
      <c r="BU949" s="71"/>
      <c r="BV949" s="72"/>
      <c r="BW949" s="86" t="b">
        <v>0</v>
      </c>
      <c r="BX949" s="87"/>
    </row>
    <row r="950">
      <c r="A950" s="35" t="str">
        <f t="shared" si="1"/>
        <v/>
      </c>
      <c r="B950" s="36" t="str">
        <f t="shared" si="2"/>
        <v/>
      </c>
      <c r="C950" s="36" t="str">
        <f t="array" ref="C950">IF(
  M950="",
  "",
  IFERROR(
    INDEX(
      '{INDEX} Tour Packages'!$A:$ZZ,
      MATCH(
        M950,
        INDEX(
          '{INDEX} Tour Packages'!$A:$ZZ,
          ,
          MATCH("Tour Package Name", '{INDEX} Tour Packages'!$4:$4, 0)
        ),
        0
      ),
      MATCH("Tour Code", '{INDEX} Tour Packages'!$4:$4, 0)
    ),
    "XXX"
  )
)
</f>
        <v/>
      </c>
      <c r="D950" s="36" t="str">
        <f t="shared" si="3"/>
        <v/>
      </c>
      <c r="E950" s="36" t="str">
        <f t="shared" si="4"/>
        <v/>
      </c>
      <c r="F950" s="37" t="str">
        <f t="shared" si="5"/>
        <v/>
      </c>
      <c r="G950" s="89"/>
      <c r="H950" s="89"/>
      <c r="I950" s="90"/>
      <c r="J950" s="40" t="str">
        <f t="shared" si="16"/>
        <v> </v>
      </c>
      <c r="K950" s="91"/>
      <c r="L950" s="55"/>
      <c r="M950" s="55"/>
      <c r="N950" s="91"/>
      <c r="O950" s="43" t="str">
        <f>IFERROR(__xludf.DUMMYFUNCTION("IF(N950="""","""",IFERROR(
  N950 + VALUE(REGEXEXTRACT(P950, ""(\d+)\s+Days"")),
  """"
)
)"),"")</f>
        <v/>
      </c>
      <c r="P950" s="43" t="str">
        <f t="array" ref="P950">IFERROR(
  INDEX(
    INDEX('{INDEX} Tour Packages'!$A:$ZZ, , MATCH(P$3, '{INDEX} Tour Packages'!$4:$4, 0)),
    MATCH(M950, INDEX('{INDEX} Tour Packages'!$A:$ZZ,0, MATCH("Tour Package Name", '{INDEX} Tour Packages'!$4:$4, 0)), 0)
  ),
"")
</f>
        <v/>
      </c>
      <c r="Q950" s="44" t="str">
        <f t="shared" si="7"/>
        <v/>
      </c>
      <c r="R950" s="44" t="str">
        <f>IFERROR(__xludf.DUMMYFUNCTION("IF(OR(ISBLANK(K950), ISBLANK(N950)), """", 
  LET(
    resDate, K950,
    tourDate, N950,
    monthCount, MAX(0, DATEDIF(resDate, tourDate - 3, ""M"") + 1),
    secondDates, ARRAYFORMULA(DATE(YEAR(resDate), MONTH(resDate) + SEQUENCE(monthCount), 2)),
    "&amp;"validDates, FILTER(secondDates, (secondDates &gt; resDate + 2) * (secondDates &lt;= tourDate - 3)),
    IF(ISERROR(validDates), 0, COUNTA(validDates))
  )
)
"),"")</f>
        <v/>
      </c>
      <c r="S950" s="44" t="str">
        <f t="shared" si="8"/>
        <v/>
      </c>
      <c r="T950" s="45" t="str">
        <f t="array" ref="T950">IF(ISBLANK(BO950),IFERROR(
  INDEX(
    INDEX('{INDEX} Payment Terms'!$A:$G, , MATCH(T$3, '{INDEX} Payment Terms'!$4:$4, 0)),
    MATCH(Q950, INDEX('{INDEX} Payment Terms'!$A:$G,0, MATCH("Payment Condition", '{INDEX} Payment Terms'!$4:$4, 0)), 0)
  ),
""),"Cancelled")
</f>
        <v/>
      </c>
      <c r="U950" s="46" t="b">
        <v>0</v>
      </c>
      <c r="V950" s="47" t="str">
        <f>IFERROR(__xludf.DUMMYFUNCTION("IF(OR(L950=""Duo Booking"", L950=""Group Booking""),
IF(U950=FALSE,"""",
    LET(
      bookingType, L950,
      tour, M950,
      mainFirst, H950,
      mainLast, I950,
      mainEmail, G950,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$L$4:L950, bookingType,
          $M$4:M950, tour,
          $H$4:H950, mainFirst,
          $I$4:I950, mainLast,
          $G$4:G950, mainEmail
        ),
        ""000""
      ),
  "&amp;"    baseID &amp; ""-"" &amp; memberNumber
    )
  ),
  """"
)
"),"")</f>
        <v/>
      </c>
      <c r="W950" s="48"/>
      <c r="X950" s="85" t="b">
        <v>0</v>
      </c>
      <c r="Y950" s="85" t="b">
        <v>0</v>
      </c>
      <c r="Z950" s="85" t="b">
        <v>0</v>
      </c>
      <c r="AA950" s="50"/>
      <c r="AB950" s="51"/>
      <c r="AC950" s="85" t="b">
        <v>0</v>
      </c>
      <c r="AD950" s="92"/>
      <c r="AE950" s="88"/>
      <c r="AF950" s="36" t="str">
        <f t="array" ref="AF950">IF(M950="","",INDEX(
      '{INDEX} Tour Packages'!$A:$ZP,
      MATCH($M950, '{INDEX} Tour Packages'!$A:$A, 0),
      MATCH(AF$3, '{INDEX} Tour Packages'!$4:$4, 0)
    ))</f>
        <v/>
      </c>
      <c r="AG950" s="36" t="str">
        <f t="array" ref="AG950">IF(M950="","",INDEX(
      '{INDEX} Tour Packages'!$A:$ZP,
      MATCH($M950, '{INDEX} Tour Packages'!$A:$A, 0),
      MATCH(AG$3, '{INDEX} Tour Packages'!$4:$4, 0)
    ))</f>
        <v/>
      </c>
      <c r="AH950" s="36" t="str">
        <f t="array" ref="AH950">IF(M950="","",INDEX(
      '{INDEX} Tour Packages'!$A:$ZP,
      MATCH($M950, '{INDEX} Tour Packages'!$A:$A, 0),
      MATCH(AH$3, '{INDEX} Tour Packages'!$4:$4, 0)
    ))</f>
        <v/>
      </c>
      <c r="AI950" s="54" t="str">
        <f t="shared" si="9"/>
        <v/>
      </c>
      <c r="AJ950" s="42"/>
      <c r="AK950" s="55"/>
      <c r="AL950" s="46" t="b">
        <v>0</v>
      </c>
      <c r="AM950" s="56"/>
      <c r="AN950" s="57" t="str">
        <f t="shared" si="10"/>
        <v/>
      </c>
      <c r="AO950" s="58" t="str">
        <f t="shared" si="11"/>
        <v/>
      </c>
      <c r="AP950" s="59"/>
      <c r="AQ950" s="60"/>
      <c r="AR950" s="61"/>
      <c r="AS950" s="61"/>
      <c r="AT950" s="61" t="str">
        <f>IFERROR(__xludf.DUMMYFUNCTION("IF( 
  OR($AJ950=""Full Payment"", ISBLANK($K950)),
  """",
  IF(
    OR(
      Q950=""Standard Booking, P1"",
      Q950=""Standard Booking, P2"",
      Q950=""Standard Booking, P3"",
      Q950=""Standard Booking, P4""
    ),
    LET(
      resDate,   $"&amp;"K950,
      tourDate,  $N950,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0" s="62" t="str">
        <f t="shared" si="12"/>
        <v/>
      </c>
      <c r="AV950" s="63"/>
      <c r="AW950" s="64"/>
      <c r="AX950" s="64"/>
      <c r="AY950" s="64"/>
      <c r="AZ950" s="64" t="str">
        <f>IFERROR(__xludf.DUMMYFUNCTION("IF(
  OR($AJ950=""Full Payment"",$AJ950=""P1"", ISBLANK($K950)),
  """",
  IF(
    OR(
      $Q950=""Standard Booking, P2"",
      $Q950=""Standard Booking, P3"",
      $Q950=""Standard Booking, P4""
    ),
    LET(
      resDate,   $K950,
      tourDate,"&amp;"  $N950,
      monthCount, DATEDIF(resDate, tourDate, ""M"") + 1,
      secondDates, ARRAYFORMULA(
        DATE(
          YEAR(resDate),
          MONTH(resDate) + SEQUENCE(monthCount),
          2
        )
      ),
      validDates, FILTER(
        sec"&amp;"ondDates,
        (secondDates &gt; resDate + 2) *
        (secondDates &lt;= tourDate - 3)
      ),
      IF(
        OR($AJ950=""P2"", $AJ950=""P3"", $AJ950=""P4""),
        IF(
          COUNTA(validDates) &lt; 2,
          """",
          TEXT(INDEX(validDates"&amp;", 2), ""mmm d, yyyy"")
        ),
        IF(
          COUNTA(validDates) &lt; 2,
          """",
          TEXTJOIN("", "", TRUE,
            TEXT(INDEX(validDates, 1), ""mmm d, yyyy""),
            TEXT(INDEX(validDates, 2), ""mmm d, yyyy"")
          )
 "&amp;"       )
      )
    ),
    """"
  )
)
"),"")</f>
        <v/>
      </c>
      <c r="BA950" s="65" t="str">
        <f t="shared" si="13"/>
        <v/>
      </c>
      <c r="BB950" s="63"/>
      <c r="BC950" s="64"/>
      <c r="BD950" s="64"/>
      <c r="BE950" s="64"/>
      <c r="BF950" s="64" t="str">
        <f>IFERROR(__xludf.DUMMYFUNCTION("IF(
  OR($AJ950=""Full Payment"",$AJ950=""P1"", $AJ950=""P2""),
  """",
  IF(
    AND(
      NOT(ISBLANK($K950)),
      OR(
        Q950=""Standard Booking, P3"",
        Q950=""Standard Booking, P4""
      )
    ),
    LET(
      resDate,   $K950,
      "&amp;"tourDate,  $N950,
      monthCount, DATEDIF(resDate, tourDate, ""M"") + 1,
      secondDates, ARRAYFORMULA(
        DATE(
          YEAR(resDate),
          MONTH(resDate) + SEQUENCE(monthCount),
          2
        )
      ),
      validDates, FILTER(
  "&amp;"      secondDates,
        (secondDates &gt; resDate + 2) *
        (secondDates &lt;= tourDate - 3)
      ),
      IF(
        $AJ950=""P4"",
        IF(
          COUNTA(validDates) &lt; 3,
          """",
          TEXT(INDEX(validDates, 3), ""mmm d, yyyy"")
  "&amp;"      ),
        IF(
          $AJ950=""P3"",
          IF(
            COUNTA(validDates) &lt; 3,
            """",
            TEXT(INDEX(validDates, 3), ""mmm d, yyyy"")
          ),
          IF(
            COUNTA(validDates) &lt; 3,
            """",
    "&amp;"        TEXTJOIN("", "", TRUE,
              TEXT(INDEX(validDates, 1), ""mmm d, yyyy""),
              TEXT(INDEX(validDates, 2), ""mmm d, yyyy""),
              TEXT(INDEX(validDates, 3), ""mmm d, yyyy"")
            )
          )
        )
      )
    "&amp;"),
    """"
  )
)
"),"")</f>
        <v/>
      </c>
      <c r="BG950" s="65" t="str">
        <f t="shared" si="14"/>
        <v/>
      </c>
      <c r="BH950" s="63"/>
      <c r="BI950" s="64"/>
      <c r="BJ950" s="64"/>
      <c r="BK950" s="64"/>
      <c r="BL950" s="64" t="str">
        <f>IFERROR(__xludf.DUMMYFUNCTION("IF(
  OR($AJ950=""Full Payment"",$AJ950=""P1"",$AJ950=""P2"",$AJ950=""P3""),
  """",
  IF(
    AND(
      NOT(ISBLANK($K950)),
      $Q950=""Standard Booking, P4""
    ),
    LET(
      resDate,   $K950,
      tourDate,  $N950,
      monthCount, DATEDIF(r"&amp;"esDate, tourDate, ""M"") + 1,
      secondDates, ARRAYFORMULA(
        DATE(
          YEAR(resDate),
          MONTH(resDate) + SEQUENCE(monthCount),
          2
        )
      ),
      validDates, FILTER(
        secondDates,
        (secondDates &gt; res"&amp;"Date + 2) *
        (secondDates &lt;= tourDate - 3)
      ),
      IF(
        $AJ950=""P4"",
        IF(
          COUNTA(validDates) &lt; 4,
          """",
          TEXT(
            INDEX(validDates, 4),
            ""mmm d, yyyy""
          )
        ),
"&amp;"        IF(
          COUNTA(validDates) &lt; 4,
          """",
          TEXTJOIN(
            "", "", TRUE,
            TEXT(INDEX(validDates, 1), ""mmm d, yyyy""),
            TEXT(INDEX(validDates, 2), ""mmm d, yyyy""),
            TEXT(INDEX(validDates"&amp;", 3), ""mmm d, yyyy""),
            TEXT(INDEX(validDates, 4), ""mmm d, yyyy"")
          )
        )
      )
    ),
    """"
  )
)
"),"")</f>
        <v/>
      </c>
      <c r="BM950" s="65" t="str">
        <f t="shared" si="15"/>
        <v/>
      </c>
      <c r="BN950" s="66"/>
      <c r="BO950" s="67"/>
      <c r="BP950" s="49" t="b">
        <v>0</v>
      </c>
      <c r="BQ950" s="49" t="b">
        <v>0</v>
      </c>
      <c r="BR950" s="68"/>
      <c r="BS950" s="69"/>
      <c r="BT950" s="70" t="b">
        <v>0</v>
      </c>
      <c r="BU950" s="71"/>
      <c r="BV950" s="72"/>
      <c r="BW950" s="86" t="b">
        <v>0</v>
      </c>
      <c r="BX950" s="87"/>
    </row>
    <row r="951">
      <c r="A951" s="35" t="str">
        <f t="shared" si="1"/>
        <v/>
      </c>
      <c r="B951" s="36" t="str">
        <f t="shared" si="2"/>
        <v/>
      </c>
      <c r="C951" s="36" t="str">
        <f t="array" ref="C951">IF(
  M951="",
  "",
  IFERROR(
    INDEX(
      '{INDEX} Tour Packages'!$A:$ZZ,
      MATCH(
        M951,
        INDEX(
          '{INDEX} Tour Packages'!$A:$ZZ,
          ,
          MATCH("Tour Package Name", '{INDEX} Tour Packages'!$4:$4, 0)
        ),
        0
      ),
      MATCH("Tour Code", '{INDEX} Tour Packages'!$4:$4, 0)
    ),
    "XXX"
  )
)
</f>
        <v/>
      </c>
      <c r="D951" s="36" t="str">
        <f t="shared" si="3"/>
        <v/>
      </c>
      <c r="E951" s="36" t="str">
        <f t="shared" si="4"/>
        <v/>
      </c>
      <c r="F951" s="37" t="str">
        <f t="shared" si="5"/>
        <v/>
      </c>
      <c r="G951" s="89"/>
      <c r="H951" s="89"/>
      <c r="I951" s="90"/>
      <c r="J951" s="40" t="str">
        <f t="shared" si="16"/>
        <v> </v>
      </c>
      <c r="K951" s="91"/>
      <c r="L951" s="55"/>
      <c r="M951" s="55"/>
      <c r="N951" s="91"/>
      <c r="O951" s="43" t="str">
        <f>IFERROR(__xludf.DUMMYFUNCTION("IF(N951="""","""",IFERROR(
  N951 + VALUE(REGEXEXTRACT(P951, ""(\d+)\s+Days"")),
  """"
)
)"),"")</f>
        <v/>
      </c>
      <c r="P951" s="43" t="str">
        <f t="array" ref="P951">IFERROR(
  INDEX(
    INDEX('{INDEX} Tour Packages'!$A:$ZZ, , MATCH(P$3, '{INDEX} Tour Packages'!$4:$4, 0)),
    MATCH(M951, INDEX('{INDEX} Tour Packages'!$A:$ZZ,0, MATCH("Tour Package Name", '{INDEX} Tour Packages'!$4:$4, 0)), 0)
  ),
"")
</f>
        <v/>
      </c>
      <c r="Q951" s="44" t="str">
        <f t="shared" si="7"/>
        <v/>
      </c>
      <c r="R951" s="44" t="str">
        <f>IFERROR(__xludf.DUMMYFUNCTION("IF(OR(ISBLANK(K951), ISBLANK(N951)), """", 
  LET(
    resDate, K951,
    tourDate, N951,
    monthCount, MAX(0, DATEDIF(resDate, tourDate - 3, ""M"") + 1),
    secondDates, ARRAYFORMULA(DATE(YEAR(resDate), MONTH(resDate) + SEQUENCE(monthCount), 2)),
    "&amp;"validDates, FILTER(secondDates, (secondDates &gt; resDate + 2) * (secondDates &lt;= tourDate - 3)),
    IF(ISERROR(validDates), 0, COUNTA(validDates))
  )
)
"),"")</f>
        <v/>
      </c>
      <c r="S951" s="44" t="str">
        <f t="shared" si="8"/>
        <v/>
      </c>
      <c r="T951" s="45" t="str">
        <f t="array" ref="T951">IF(ISBLANK(BO951),IFERROR(
  INDEX(
    INDEX('{INDEX} Payment Terms'!$A:$G, , MATCH(T$3, '{INDEX} Payment Terms'!$4:$4, 0)),
    MATCH(Q951, INDEX('{INDEX} Payment Terms'!$A:$G,0, MATCH("Payment Condition", '{INDEX} Payment Terms'!$4:$4, 0)), 0)
  ),
""),"Cancelled")
</f>
        <v/>
      </c>
      <c r="U951" s="46" t="b">
        <v>0</v>
      </c>
      <c r="V951" s="47" t="str">
        <f>IFERROR(__xludf.DUMMYFUNCTION("IF(OR(L951=""Duo Booking"", L951=""Group Booking""),
IF(U951=FALSE,"""",
    LET(
      bookingType, L951,
      tour, M951,
      mainFirst, H951,
      mainLast, I951,
      mainEmail, G951,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$L$4:L951, bookingType,
          $M$4:M951, tour,
          $H$4:H951, mainFirst,
          $I$4:I951, mainLast,
          $G$4:G951, mainEmail
        ),
        ""000""
      ),
  "&amp;"    baseID &amp; ""-"" &amp; memberNumber
    )
  ),
  """"
)
"),"")</f>
        <v/>
      </c>
      <c r="W951" s="48"/>
      <c r="X951" s="85" t="b">
        <v>0</v>
      </c>
      <c r="Y951" s="85" t="b">
        <v>0</v>
      </c>
      <c r="Z951" s="85" t="b">
        <v>0</v>
      </c>
      <c r="AA951" s="50"/>
      <c r="AB951" s="51"/>
      <c r="AC951" s="85" t="b">
        <v>0</v>
      </c>
      <c r="AD951" s="92"/>
      <c r="AE951" s="88"/>
      <c r="AF951" s="36" t="str">
        <f t="array" ref="AF951">IF(M951="","",INDEX(
      '{INDEX} Tour Packages'!$A:$ZP,
      MATCH($M951, '{INDEX} Tour Packages'!$A:$A, 0),
      MATCH(AF$3, '{INDEX} Tour Packages'!$4:$4, 0)
    ))</f>
        <v/>
      </c>
      <c r="AG951" s="36" t="str">
        <f t="array" ref="AG951">IF(M951="","",INDEX(
      '{INDEX} Tour Packages'!$A:$ZP,
      MATCH($M951, '{INDEX} Tour Packages'!$A:$A, 0),
      MATCH(AG$3, '{INDEX} Tour Packages'!$4:$4, 0)
    ))</f>
        <v/>
      </c>
      <c r="AH951" s="36" t="str">
        <f t="array" ref="AH951">IF(M951="","",INDEX(
      '{INDEX} Tour Packages'!$A:$ZP,
      MATCH($M951, '{INDEX} Tour Packages'!$A:$A, 0),
      MATCH(AH$3, '{INDEX} Tour Packages'!$4:$4, 0)
    ))</f>
        <v/>
      </c>
      <c r="AI951" s="54" t="str">
        <f t="shared" si="9"/>
        <v/>
      </c>
      <c r="AJ951" s="42"/>
      <c r="AK951" s="55"/>
      <c r="AL951" s="46" t="b">
        <v>0</v>
      </c>
      <c r="AM951" s="56"/>
      <c r="AN951" s="57" t="str">
        <f t="shared" si="10"/>
        <v/>
      </c>
      <c r="AO951" s="58" t="str">
        <f t="shared" si="11"/>
        <v/>
      </c>
      <c r="AP951" s="59"/>
      <c r="AQ951" s="60"/>
      <c r="AR951" s="61"/>
      <c r="AS951" s="61"/>
      <c r="AT951" s="61" t="str">
        <f>IFERROR(__xludf.DUMMYFUNCTION("IF( 
  OR($AJ951=""Full Payment"", ISBLANK($K951)),
  """",
  IF(
    OR(
      Q951=""Standard Booking, P1"",
      Q951=""Standard Booking, P2"",
      Q951=""Standard Booking, P3"",
      Q951=""Standard Booking, P4""
    ),
    LET(
      resDate,   $"&amp;"K951,
      tourDate,  $N951,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1" s="62" t="str">
        <f t="shared" si="12"/>
        <v/>
      </c>
      <c r="AV951" s="63"/>
      <c r="AW951" s="64"/>
      <c r="AX951" s="64"/>
      <c r="AY951" s="64"/>
      <c r="AZ951" s="64" t="str">
        <f>IFERROR(__xludf.DUMMYFUNCTION("IF(
  OR($AJ951=""Full Payment"",$AJ951=""P1"", ISBLANK($K951)),
  """",
  IF(
    OR(
      $Q951=""Standard Booking, P2"",
      $Q951=""Standard Booking, P3"",
      $Q951=""Standard Booking, P4""
    ),
    LET(
      resDate,   $K951,
      tourDate,"&amp;"  $N951,
      monthCount, DATEDIF(resDate, tourDate, ""M"") + 1,
      secondDates, ARRAYFORMULA(
        DATE(
          YEAR(resDate),
          MONTH(resDate) + SEQUENCE(monthCount),
          2
        )
      ),
      validDates, FILTER(
        sec"&amp;"ondDates,
        (secondDates &gt; resDate + 2) *
        (secondDates &lt;= tourDate - 3)
      ),
      IF(
        OR($AJ951=""P2"", $AJ951=""P3"", $AJ951=""P4""),
        IF(
          COUNTA(validDates) &lt; 2,
          """",
          TEXT(INDEX(validDates"&amp;", 2), ""mmm d, yyyy"")
        ),
        IF(
          COUNTA(validDates) &lt; 2,
          """",
          TEXTJOIN("", "", TRUE,
            TEXT(INDEX(validDates, 1), ""mmm d, yyyy""),
            TEXT(INDEX(validDates, 2), ""mmm d, yyyy"")
          )
 "&amp;"       )
      )
    ),
    """"
  )
)
"),"")</f>
        <v/>
      </c>
      <c r="BA951" s="65" t="str">
        <f t="shared" si="13"/>
        <v/>
      </c>
      <c r="BB951" s="63"/>
      <c r="BC951" s="64"/>
      <c r="BD951" s="64"/>
      <c r="BE951" s="64"/>
      <c r="BF951" s="64" t="str">
        <f>IFERROR(__xludf.DUMMYFUNCTION("IF(
  OR($AJ951=""Full Payment"",$AJ951=""P1"", $AJ951=""P2""),
  """",
  IF(
    AND(
      NOT(ISBLANK($K951)),
      OR(
        Q951=""Standard Booking, P3"",
        Q951=""Standard Booking, P4""
      )
    ),
    LET(
      resDate,   $K951,
      "&amp;"tourDate,  $N951,
      monthCount, DATEDIF(resDate, tourDate, ""M"") + 1,
      secondDates, ARRAYFORMULA(
        DATE(
          YEAR(resDate),
          MONTH(resDate) + SEQUENCE(monthCount),
          2
        )
      ),
      validDates, FILTER(
  "&amp;"      secondDates,
        (secondDates &gt; resDate + 2) *
        (secondDates &lt;= tourDate - 3)
      ),
      IF(
        $AJ951=""P4"",
        IF(
          COUNTA(validDates) &lt; 3,
          """",
          TEXT(INDEX(validDates, 3), ""mmm d, yyyy"")
  "&amp;"      ),
        IF(
          $AJ951=""P3"",
          IF(
            COUNTA(validDates) &lt; 3,
            """",
            TEXT(INDEX(validDates, 3), ""mmm d, yyyy"")
          ),
          IF(
            COUNTA(validDates) &lt; 3,
            """",
    "&amp;"        TEXTJOIN("", "", TRUE,
              TEXT(INDEX(validDates, 1), ""mmm d, yyyy""),
              TEXT(INDEX(validDates, 2), ""mmm d, yyyy""),
              TEXT(INDEX(validDates, 3), ""mmm d, yyyy"")
            )
          )
        )
      )
    "&amp;"),
    """"
  )
)
"),"")</f>
        <v/>
      </c>
      <c r="BG951" s="65" t="str">
        <f t="shared" si="14"/>
        <v/>
      </c>
      <c r="BH951" s="63"/>
      <c r="BI951" s="64"/>
      <c r="BJ951" s="64"/>
      <c r="BK951" s="64"/>
      <c r="BL951" s="64" t="str">
        <f>IFERROR(__xludf.DUMMYFUNCTION("IF(
  OR($AJ951=""Full Payment"",$AJ951=""P1"",$AJ951=""P2"",$AJ951=""P3""),
  """",
  IF(
    AND(
      NOT(ISBLANK($K951)),
      $Q951=""Standard Booking, P4""
    ),
    LET(
      resDate,   $K951,
      tourDate,  $N951,
      monthCount, DATEDIF(r"&amp;"esDate, tourDate, ""M"") + 1,
      secondDates, ARRAYFORMULA(
        DATE(
          YEAR(resDate),
          MONTH(resDate) + SEQUENCE(monthCount),
          2
        )
      ),
      validDates, FILTER(
        secondDates,
        (secondDates &gt; res"&amp;"Date + 2) *
        (secondDates &lt;= tourDate - 3)
      ),
      IF(
        $AJ951=""P4"",
        IF(
          COUNTA(validDates) &lt; 4,
          """",
          TEXT(
            INDEX(validDates, 4),
            ""mmm d, yyyy""
          )
        ),
"&amp;"        IF(
          COUNTA(validDates) &lt; 4,
          """",
          TEXTJOIN(
            "", "", TRUE,
            TEXT(INDEX(validDates, 1), ""mmm d, yyyy""),
            TEXT(INDEX(validDates, 2), ""mmm d, yyyy""),
            TEXT(INDEX(validDates"&amp;", 3), ""mmm d, yyyy""),
            TEXT(INDEX(validDates, 4), ""mmm d, yyyy"")
          )
        )
      )
    ),
    """"
  )
)
"),"")</f>
        <v/>
      </c>
      <c r="BM951" s="65" t="str">
        <f t="shared" si="15"/>
        <v/>
      </c>
      <c r="BN951" s="66"/>
      <c r="BO951" s="67"/>
      <c r="BP951" s="49" t="b">
        <v>0</v>
      </c>
      <c r="BQ951" s="49" t="b">
        <v>0</v>
      </c>
      <c r="BR951" s="68"/>
      <c r="BS951" s="69"/>
      <c r="BT951" s="70" t="b">
        <v>0</v>
      </c>
      <c r="BU951" s="71"/>
      <c r="BV951" s="72"/>
      <c r="BW951" s="86" t="b">
        <v>0</v>
      </c>
      <c r="BX951" s="87"/>
    </row>
    <row r="952">
      <c r="A952" s="35" t="str">
        <f t="shared" si="1"/>
        <v/>
      </c>
      <c r="B952" s="36" t="str">
        <f t="shared" si="2"/>
        <v/>
      </c>
      <c r="C952" s="36" t="str">
        <f t="array" ref="C952">IF(
  M952="",
  "",
  IFERROR(
    INDEX(
      '{INDEX} Tour Packages'!$A:$ZZ,
      MATCH(
        M952,
        INDEX(
          '{INDEX} Tour Packages'!$A:$ZZ,
          ,
          MATCH("Tour Package Name", '{INDEX} Tour Packages'!$4:$4, 0)
        ),
        0
      ),
      MATCH("Tour Code", '{INDEX} Tour Packages'!$4:$4, 0)
    ),
    "XXX"
  )
)
</f>
        <v/>
      </c>
      <c r="D952" s="36" t="str">
        <f t="shared" si="3"/>
        <v/>
      </c>
      <c r="E952" s="36" t="str">
        <f t="shared" si="4"/>
        <v/>
      </c>
      <c r="F952" s="37" t="str">
        <f t="shared" si="5"/>
        <v/>
      </c>
      <c r="G952" s="89"/>
      <c r="H952" s="89"/>
      <c r="I952" s="90"/>
      <c r="J952" s="40" t="str">
        <f t="shared" si="16"/>
        <v> </v>
      </c>
      <c r="K952" s="91"/>
      <c r="L952" s="55"/>
      <c r="M952" s="55"/>
      <c r="N952" s="91"/>
      <c r="O952" s="43" t="str">
        <f>IFERROR(__xludf.DUMMYFUNCTION("IF(N952="""","""",IFERROR(
  N952 + VALUE(REGEXEXTRACT(P952, ""(\d+)\s+Days"")),
  """"
)
)"),"")</f>
        <v/>
      </c>
      <c r="P952" s="43" t="str">
        <f t="array" ref="P952">IFERROR(
  INDEX(
    INDEX('{INDEX} Tour Packages'!$A:$ZZ, , MATCH(P$3, '{INDEX} Tour Packages'!$4:$4, 0)),
    MATCH(M952, INDEX('{INDEX} Tour Packages'!$A:$ZZ,0, MATCH("Tour Package Name", '{INDEX} Tour Packages'!$4:$4, 0)), 0)
  ),
"")
</f>
        <v/>
      </c>
      <c r="Q952" s="44" t="str">
        <f t="shared" si="7"/>
        <v/>
      </c>
      <c r="R952" s="44" t="str">
        <f>IFERROR(__xludf.DUMMYFUNCTION("IF(OR(ISBLANK(K952), ISBLANK(N952)), """", 
  LET(
    resDate, K952,
    tourDate, N952,
    monthCount, MAX(0, DATEDIF(resDate, tourDate - 3, ""M"") + 1),
    secondDates, ARRAYFORMULA(DATE(YEAR(resDate), MONTH(resDate) + SEQUENCE(monthCount), 2)),
    "&amp;"validDates, FILTER(secondDates, (secondDates &gt; resDate + 2) * (secondDates &lt;= tourDate - 3)),
    IF(ISERROR(validDates), 0, COUNTA(validDates))
  )
)
"),"")</f>
        <v/>
      </c>
      <c r="S952" s="44" t="str">
        <f t="shared" si="8"/>
        <v/>
      </c>
      <c r="T952" s="45" t="str">
        <f t="array" ref="T952">IF(ISBLANK(BO952),IFERROR(
  INDEX(
    INDEX('{INDEX} Payment Terms'!$A:$G, , MATCH(T$3, '{INDEX} Payment Terms'!$4:$4, 0)),
    MATCH(Q952, INDEX('{INDEX} Payment Terms'!$A:$G,0, MATCH("Payment Condition", '{INDEX} Payment Terms'!$4:$4, 0)), 0)
  ),
""),"Cancelled")
</f>
        <v/>
      </c>
      <c r="U952" s="46" t="b">
        <v>0</v>
      </c>
      <c r="V952" s="47" t="str">
        <f>IFERROR(__xludf.DUMMYFUNCTION("IF(OR(L952=""Duo Booking"", L952=""Group Booking""),
IF(U952=FALSE,"""",
    LET(
      bookingType, L952,
      tour, M952,
      mainFirst, H952,
      mainLast, I952,
      mainEmail, G952,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$L$4:L952, bookingType,
          $M$4:M952, tour,
          $H$4:H952, mainFirst,
          $I$4:I952, mainLast,
          $G$4:G952, mainEmail
        ),
        ""000""
      ),
  "&amp;"    baseID &amp; ""-"" &amp; memberNumber
    )
  ),
  """"
)
"),"")</f>
        <v/>
      </c>
      <c r="W952" s="48"/>
      <c r="X952" s="85" t="b">
        <v>0</v>
      </c>
      <c r="Y952" s="85" t="b">
        <v>0</v>
      </c>
      <c r="Z952" s="85" t="b">
        <v>0</v>
      </c>
      <c r="AA952" s="50"/>
      <c r="AB952" s="51"/>
      <c r="AC952" s="85" t="b">
        <v>0</v>
      </c>
      <c r="AD952" s="92"/>
      <c r="AE952" s="88"/>
      <c r="AF952" s="36" t="str">
        <f t="array" ref="AF952">IF(M952="","",INDEX(
      '{INDEX} Tour Packages'!$A:$ZP,
      MATCH($M952, '{INDEX} Tour Packages'!$A:$A, 0),
      MATCH(AF$3, '{INDEX} Tour Packages'!$4:$4, 0)
    ))</f>
        <v/>
      </c>
      <c r="AG952" s="36" t="str">
        <f t="array" ref="AG952">IF(M952="","",INDEX(
      '{INDEX} Tour Packages'!$A:$ZP,
      MATCH($M952, '{INDEX} Tour Packages'!$A:$A, 0),
      MATCH(AG$3, '{INDEX} Tour Packages'!$4:$4, 0)
    ))</f>
        <v/>
      </c>
      <c r="AH952" s="36" t="str">
        <f t="array" ref="AH952">IF(M952="","",INDEX(
      '{INDEX} Tour Packages'!$A:$ZP,
      MATCH($M952, '{INDEX} Tour Packages'!$A:$A, 0),
      MATCH(AH$3, '{INDEX} Tour Packages'!$4:$4, 0)
    ))</f>
        <v/>
      </c>
      <c r="AI952" s="54" t="str">
        <f t="shared" si="9"/>
        <v/>
      </c>
      <c r="AJ952" s="42"/>
      <c r="AK952" s="55"/>
      <c r="AL952" s="46" t="b">
        <v>0</v>
      </c>
      <c r="AM952" s="56"/>
      <c r="AN952" s="57" t="str">
        <f t="shared" si="10"/>
        <v/>
      </c>
      <c r="AO952" s="58" t="str">
        <f t="shared" si="11"/>
        <v/>
      </c>
      <c r="AP952" s="59"/>
      <c r="AQ952" s="60"/>
      <c r="AR952" s="61"/>
      <c r="AS952" s="61"/>
      <c r="AT952" s="61" t="str">
        <f>IFERROR(__xludf.DUMMYFUNCTION("IF( 
  OR($AJ952=""Full Payment"", ISBLANK($K952)),
  """",
  IF(
    OR(
      Q952=""Standard Booking, P1"",
      Q952=""Standard Booking, P2"",
      Q952=""Standard Booking, P3"",
      Q952=""Standard Booking, P4""
    ),
    LET(
      resDate,   $"&amp;"K952,
      tourDate,  $N952,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2" s="62" t="str">
        <f t="shared" si="12"/>
        <v/>
      </c>
      <c r="AV952" s="63"/>
      <c r="AW952" s="64"/>
      <c r="AX952" s="64"/>
      <c r="AY952" s="64"/>
      <c r="AZ952" s="64" t="str">
        <f>IFERROR(__xludf.DUMMYFUNCTION("IF(
  OR($AJ952=""Full Payment"",$AJ952=""P1"", ISBLANK($K952)),
  """",
  IF(
    OR(
      $Q952=""Standard Booking, P2"",
      $Q952=""Standard Booking, P3"",
      $Q952=""Standard Booking, P4""
    ),
    LET(
      resDate,   $K952,
      tourDate,"&amp;"  $N952,
      monthCount, DATEDIF(resDate, tourDate, ""M"") + 1,
      secondDates, ARRAYFORMULA(
        DATE(
          YEAR(resDate),
          MONTH(resDate) + SEQUENCE(monthCount),
          2
        )
      ),
      validDates, FILTER(
        sec"&amp;"ondDates,
        (secondDates &gt; resDate + 2) *
        (secondDates &lt;= tourDate - 3)
      ),
      IF(
        OR($AJ952=""P2"", $AJ952=""P3"", $AJ952=""P4""),
        IF(
          COUNTA(validDates) &lt; 2,
          """",
          TEXT(INDEX(validDates"&amp;", 2), ""mmm d, yyyy"")
        ),
        IF(
          COUNTA(validDates) &lt; 2,
          """",
          TEXTJOIN("", "", TRUE,
            TEXT(INDEX(validDates, 1), ""mmm d, yyyy""),
            TEXT(INDEX(validDates, 2), ""mmm d, yyyy"")
          )
 "&amp;"       )
      )
    ),
    """"
  )
)
"),"")</f>
        <v/>
      </c>
      <c r="BA952" s="65" t="str">
        <f t="shared" si="13"/>
        <v/>
      </c>
      <c r="BB952" s="63"/>
      <c r="BC952" s="64"/>
      <c r="BD952" s="64"/>
      <c r="BE952" s="64"/>
      <c r="BF952" s="64" t="str">
        <f>IFERROR(__xludf.DUMMYFUNCTION("IF(
  OR($AJ952=""Full Payment"",$AJ952=""P1"", $AJ952=""P2""),
  """",
  IF(
    AND(
      NOT(ISBLANK($K952)),
      OR(
        Q952=""Standard Booking, P3"",
        Q952=""Standard Booking, P4""
      )
    ),
    LET(
      resDate,   $K952,
      "&amp;"tourDate,  $N952,
      monthCount, DATEDIF(resDate, tourDate, ""M"") + 1,
      secondDates, ARRAYFORMULA(
        DATE(
          YEAR(resDate),
          MONTH(resDate) + SEQUENCE(monthCount),
          2
        )
      ),
      validDates, FILTER(
  "&amp;"      secondDates,
        (secondDates &gt; resDate + 2) *
        (secondDates &lt;= tourDate - 3)
      ),
      IF(
        $AJ952=""P4"",
        IF(
          COUNTA(validDates) &lt; 3,
          """",
          TEXT(INDEX(validDates, 3), ""mmm d, yyyy"")
  "&amp;"      ),
        IF(
          $AJ952=""P3"",
          IF(
            COUNTA(validDates) &lt; 3,
            """",
            TEXT(INDEX(validDates, 3), ""mmm d, yyyy"")
          ),
          IF(
            COUNTA(validDates) &lt; 3,
            """",
    "&amp;"        TEXTJOIN("", "", TRUE,
              TEXT(INDEX(validDates, 1), ""mmm d, yyyy""),
              TEXT(INDEX(validDates, 2), ""mmm d, yyyy""),
              TEXT(INDEX(validDates, 3), ""mmm d, yyyy"")
            )
          )
        )
      )
    "&amp;"),
    """"
  )
)
"),"")</f>
        <v/>
      </c>
      <c r="BG952" s="65" t="str">
        <f t="shared" si="14"/>
        <v/>
      </c>
      <c r="BH952" s="63"/>
      <c r="BI952" s="64"/>
      <c r="BJ952" s="64"/>
      <c r="BK952" s="64"/>
      <c r="BL952" s="64" t="str">
        <f>IFERROR(__xludf.DUMMYFUNCTION("IF(
  OR($AJ952=""Full Payment"",$AJ952=""P1"",$AJ952=""P2"",$AJ952=""P3""),
  """",
  IF(
    AND(
      NOT(ISBLANK($K952)),
      $Q952=""Standard Booking, P4""
    ),
    LET(
      resDate,   $K952,
      tourDate,  $N952,
      monthCount, DATEDIF(r"&amp;"esDate, tourDate, ""M"") + 1,
      secondDates, ARRAYFORMULA(
        DATE(
          YEAR(resDate),
          MONTH(resDate) + SEQUENCE(monthCount),
          2
        )
      ),
      validDates, FILTER(
        secondDates,
        (secondDates &gt; res"&amp;"Date + 2) *
        (secondDates &lt;= tourDate - 3)
      ),
      IF(
        $AJ952=""P4"",
        IF(
          COUNTA(validDates) &lt; 4,
          """",
          TEXT(
            INDEX(validDates, 4),
            ""mmm d, yyyy""
          )
        ),
"&amp;"        IF(
          COUNTA(validDates) &lt; 4,
          """",
          TEXTJOIN(
            "", "", TRUE,
            TEXT(INDEX(validDates, 1), ""mmm d, yyyy""),
            TEXT(INDEX(validDates, 2), ""mmm d, yyyy""),
            TEXT(INDEX(validDates"&amp;", 3), ""mmm d, yyyy""),
            TEXT(INDEX(validDates, 4), ""mmm d, yyyy"")
          )
        )
      )
    ),
    """"
  )
)
"),"")</f>
        <v/>
      </c>
      <c r="BM952" s="65" t="str">
        <f t="shared" si="15"/>
        <v/>
      </c>
      <c r="BN952" s="66"/>
      <c r="BO952" s="67"/>
      <c r="BP952" s="49" t="b">
        <v>0</v>
      </c>
      <c r="BQ952" s="49" t="b">
        <v>0</v>
      </c>
      <c r="BR952" s="68"/>
      <c r="BS952" s="69"/>
      <c r="BT952" s="70" t="b">
        <v>0</v>
      </c>
      <c r="BU952" s="71"/>
      <c r="BV952" s="72"/>
      <c r="BW952" s="86" t="b">
        <v>0</v>
      </c>
      <c r="BX952" s="87"/>
    </row>
    <row r="953">
      <c r="A953" s="35" t="str">
        <f t="shared" si="1"/>
        <v/>
      </c>
      <c r="B953" s="36" t="str">
        <f t="shared" si="2"/>
        <v/>
      </c>
      <c r="C953" s="36" t="str">
        <f t="array" ref="C953">IF(
  M953="",
  "",
  IFERROR(
    INDEX(
      '{INDEX} Tour Packages'!$A:$ZZ,
      MATCH(
        M953,
        INDEX(
          '{INDEX} Tour Packages'!$A:$ZZ,
          ,
          MATCH("Tour Package Name", '{INDEX} Tour Packages'!$4:$4, 0)
        ),
        0
      ),
      MATCH("Tour Code", '{INDEX} Tour Packages'!$4:$4, 0)
    ),
    "XXX"
  )
)
</f>
        <v/>
      </c>
      <c r="D953" s="36" t="str">
        <f t="shared" si="3"/>
        <v/>
      </c>
      <c r="E953" s="36" t="str">
        <f t="shared" si="4"/>
        <v/>
      </c>
      <c r="F953" s="37" t="str">
        <f t="shared" si="5"/>
        <v/>
      </c>
      <c r="G953" s="89"/>
      <c r="H953" s="89"/>
      <c r="I953" s="90"/>
      <c r="J953" s="40" t="str">
        <f t="shared" si="16"/>
        <v> </v>
      </c>
      <c r="K953" s="91"/>
      <c r="L953" s="55"/>
      <c r="M953" s="55"/>
      <c r="N953" s="91"/>
      <c r="O953" s="43" t="str">
        <f>IFERROR(__xludf.DUMMYFUNCTION("IF(N953="""","""",IFERROR(
  N953 + VALUE(REGEXEXTRACT(P953, ""(\d+)\s+Days"")),
  """"
)
)"),"")</f>
        <v/>
      </c>
      <c r="P953" s="43" t="str">
        <f t="array" ref="P953">IFERROR(
  INDEX(
    INDEX('{INDEX} Tour Packages'!$A:$ZZ, , MATCH(P$3, '{INDEX} Tour Packages'!$4:$4, 0)),
    MATCH(M953, INDEX('{INDEX} Tour Packages'!$A:$ZZ,0, MATCH("Tour Package Name", '{INDEX} Tour Packages'!$4:$4, 0)), 0)
  ),
"")
</f>
        <v/>
      </c>
      <c r="Q953" s="44" t="str">
        <f t="shared" si="7"/>
        <v/>
      </c>
      <c r="R953" s="44" t="str">
        <f>IFERROR(__xludf.DUMMYFUNCTION("IF(OR(ISBLANK(K953), ISBLANK(N953)), """", 
  LET(
    resDate, K953,
    tourDate, N953,
    monthCount, MAX(0, DATEDIF(resDate, tourDate - 3, ""M"") + 1),
    secondDates, ARRAYFORMULA(DATE(YEAR(resDate), MONTH(resDate) + SEQUENCE(monthCount), 2)),
    "&amp;"validDates, FILTER(secondDates, (secondDates &gt; resDate + 2) * (secondDates &lt;= tourDate - 3)),
    IF(ISERROR(validDates), 0, COUNTA(validDates))
  )
)
"),"")</f>
        <v/>
      </c>
      <c r="S953" s="44" t="str">
        <f t="shared" si="8"/>
        <v/>
      </c>
      <c r="T953" s="45" t="str">
        <f t="array" ref="T953">IF(ISBLANK(BO953),IFERROR(
  INDEX(
    INDEX('{INDEX} Payment Terms'!$A:$G, , MATCH(T$3, '{INDEX} Payment Terms'!$4:$4, 0)),
    MATCH(Q953, INDEX('{INDEX} Payment Terms'!$A:$G,0, MATCH("Payment Condition", '{INDEX} Payment Terms'!$4:$4, 0)), 0)
  ),
""),"Cancelled")
</f>
        <v/>
      </c>
      <c r="U953" s="46" t="b">
        <v>0</v>
      </c>
      <c r="V953" s="47" t="str">
        <f>IFERROR(__xludf.DUMMYFUNCTION("IF(OR(L953=""Duo Booking"", L953=""Group Booking""),
IF(U953=FALSE,"""",
    LET(
      bookingType, L953,
      tour, M953,
      mainFirst, H953,
      mainLast, I953,
      mainEmail, G953,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$L$4:L953, bookingType,
          $M$4:M953, tour,
          $H$4:H953, mainFirst,
          $I$4:I953, mainLast,
          $G$4:G953, mainEmail
        ),
        ""000""
      ),
  "&amp;"    baseID &amp; ""-"" &amp; memberNumber
    )
  ),
  """"
)
"),"")</f>
        <v/>
      </c>
      <c r="W953" s="48"/>
      <c r="X953" s="85" t="b">
        <v>0</v>
      </c>
      <c r="Y953" s="85" t="b">
        <v>0</v>
      </c>
      <c r="Z953" s="85" t="b">
        <v>0</v>
      </c>
      <c r="AA953" s="50"/>
      <c r="AB953" s="51"/>
      <c r="AC953" s="85" t="b">
        <v>0</v>
      </c>
      <c r="AD953" s="92"/>
      <c r="AE953" s="88"/>
      <c r="AF953" s="36" t="str">
        <f t="array" ref="AF953">IF(M953="","",INDEX(
      '{INDEX} Tour Packages'!$A:$ZP,
      MATCH($M953, '{INDEX} Tour Packages'!$A:$A, 0),
      MATCH(AF$3, '{INDEX} Tour Packages'!$4:$4, 0)
    ))</f>
        <v/>
      </c>
      <c r="AG953" s="36" t="str">
        <f t="array" ref="AG953">IF(M953="","",INDEX(
      '{INDEX} Tour Packages'!$A:$ZP,
      MATCH($M953, '{INDEX} Tour Packages'!$A:$A, 0),
      MATCH(AG$3, '{INDEX} Tour Packages'!$4:$4, 0)
    ))</f>
        <v/>
      </c>
      <c r="AH953" s="36" t="str">
        <f t="array" ref="AH953">IF(M953="","",INDEX(
      '{INDEX} Tour Packages'!$A:$ZP,
      MATCH($M953, '{INDEX} Tour Packages'!$A:$A, 0),
      MATCH(AH$3, '{INDEX} Tour Packages'!$4:$4, 0)
    ))</f>
        <v/>
      </c>
      <c r="AI953" s="54" t="str">
        <f t="shared" si="9"/>
        <v/>
      </c>
      <c r="AJ953" s="42"/>
      <c r="AK953" s="55"/>
      <c r="AL953" s="46" t="b">
        <v>0</v>
      </c>
      <c r="AM953" s="56"/>
      <c r="AN953" s="57" t="str">
        <f t="shared" si="10"/>
        <v/>
      </c>
      <c r="AO953" s="58" t="str">
        <f t="shared" si="11"/>
        <v/>
      </c>
      <c r="AP953" s="59"/>
      <c r="AQ953" s="60"/>
      <c r="AR953" s="61"/>
      <c r="AS953" s="61"/>
      <c r="AT953" s="61" t="str">
        <f>IFERROR(__xludf.DUMMYFUNCTION("IF( 
  OR($AJ953=""Full Payment"", ISBLANK($K953)),
  """",
  IF(
    OR(
      Q953=""Standard Booking, P1"",
      Q953=""Standard Booking, P2"",
      Q953=""Standard Booking, P3"",
      Q953=""Standard Booking, P4""
    ),
    LET(
      resDate,   $"&amp;"K953,
      tourDate,  $N953,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3" s="62" t="str">
        <f t="shared" si="12"/>
        <v/>
      </c>
      <c r="AV953" s="63"/>
      <c r="AW953" s="64"/>
      <c r="AX953" s="64"/>
      <c r="AY953" s="64"/>
      <c r="AZ953" s="64" t="str">
        <f>IFERROR(__xludf.DUMMYFUNCTION("IF(
  OR($AJ953=""Full Payment"",$AJ953=""P1"", ISBLANK($K953)),
  """",
  IF(
    OR(
      $Q953=""Standard Booking, P2"",
      $Q953=""Standard Booking, P3"",
      $Q953=""Standard Booking, P4""
    ),
    LET(
      resDate,   $K953,
      tourDate,"&amp;"  $N953,
      monthCount, DATEDIF(resDate, tourDate, ""M"") + 1,
      secondDates, ARRAYFORMULA(
        DATE(
          YEAR(resDate),
          MONTH(resDate) + SEQUENCE(monthCount),
          2
        )
      ),
      validDates, FILTER(
        sec"&amp;"ondDates,
        (secondDates &gt; resDate + 2) *
        (secondDates &lt;= tourDate - 3)
      ),
      IF(
        OR($AJ953=""P2"", $AJ953=""P3"", $AJ953=""P4""),
        IF(
          COUNTA(validDates) &lt; 2,
          """",
          TEXT(INDEX(validDates"&amp;", 2), ""mmm d, yyyy"")
        ),
        IF(
          COUNTA(validDates) &lt; 2,
          """",
          TEXTJOIN("", "", TRUE,
            TEXT(INDEX(validDates, 1), ""mmm d, yyyy""),
            TEXT(INDEX(validDates, 2), ""mmm d, yyyy"")
          )
 "&amp;"       )
      )
    ),
    """"
  )
)
"),"")</f>
        <v/>
      </c>
      <c r="BA953" s="65" t="str">
        <f t="shared" si="13"/>
        <v/>
      </c>
      <c r="BB953" s="63"/>
      <c r="BC953" s="64"/>
      <c r="BD953" s="64"/>
      <c r="BE953" s="64"/>
      <c r="BF953" s="64" t="str">
        <f>IFERROR(__xludf.DUMMYFUNCTION("IF(
  OR($AJ953=""Full Payment"",$AJ953=""P1"", $AJ953=""P2""),
  """",
  IF(
    AND(
      NOT(ISBLANK($K953)),
      OR(
        Q953=""Standard Booking, P3"",
        Q953=""Standard Booking, P4""
      )
    ),
    LET(
      resDate,   $K953,
      "&amp;"tourDate,  $N953,
      monthCount, DATEDIF(resDate, tourDate, ""M"") + 1,
      secondDates, ARRAYFORMULA(
        DATE(
          YEAR(resDate),
          MONTH(resDate) + SEQUENCE(monthCount),
          2
        )
      ),
      validDates, FILTER(
  "&amp;"      secondDates,
        (secondDates &gt; resDate + 2) *
        (secondDates &lt;= tourDate - 3)
      ),
      IF(
        $AJ953=""P4"",
        IF(
          COUNTA(validDates) &lt; 3,
          """",
          TEXT(INDEX(validDates, 3), ""mmm d, yyyy"")
  "&amp;"      ),
        IF(
          $AJ953=""P3"",
          IF(
            COUNTA(validDates) &lt; 3,
            """",
            TEXT(INDEX(validDates, 3), ""mmm d, yyyy"")
          ),
          IF(
            COUNTA(validDates) &lt; 3,
            """",
    "&amp;"        TEXTJOIN("", "", TRUE,
              TEXT(INDEX(validDates, 1), ""mmm d, yyyy""),
              TEXT(INDEX(validDates, 2), ""mmm d, yyyy""),
              TEXT(INDEX(validDates, 3), ""mmm d, yyyy"")
            )
          )
        )
      )
    "&amp;"),
    """"
  )
)
"),"")</f>
        <v/>
      </c>
      <c r="BG953" s="65" t="str">
        <f t="shared" si="14"/>
        <v/>
      </c>
      <c r="BH953" s="63"/>
      <c r="BI953" s="64"/>
      <c r="BJ953" s="64"/>
      <c r="BK953" s="64"/>
      <c r="BL953" s="64" t="str">
        <f>IFERROR(__xludf.DUMMYFUNCTION("IF(
  OR($AJ953=""Full Payment"",$AJ953=""P1"",$AJ953=""P2"",$AJ953=""P3""),
  """",
  IF(
    AND(
      NOT(ISBLANK($K953)),
      $Q953=""Standard Booking, P4""
    ),
    LET(
      resDate,   $K953,
      tourDate,  $N953,
      monthCount, DATEDIF(r"&amp;"esDate, tourDate, ""M"") + 1,
      secondDates, ARRAYFORMULA(
        DATE(
          YEAR(resDate),
          MONTH(resDate) + SEQUENCE(monthCount),
          2
        )
      ),
      validDates, FILTER(
        secondDates,
        (secondDates &gt; res"&amp;"Date + 2) *
        (secondDates &lt;= tourDate - 3)
      ),
      IF(
        $AJ953=""P4"",
        IF(
          COUNTA(validDates) &lt; 4,
          """",
          TEXT(
            INDEX(validDates, 4),
            ""mmm d, yyyy""
          )
        ),
"&amp;"        IF(
          COUNTA(validDates) &lt; 4,
          """",
          TEXTJOIN(
            "", "", TRUE,
            TEXT(INDEX(validDates, 1), ""mmm d, yyyy""),
            TEXT(INDEX(validDates, 2), ""mmm d, yyyy""),
            TEXT(INDEX(validDates"&amp;", 3), ""mmm d, yyyy""),
            TEXT(INDEX(validDates, 4), ""mmm d, yyyy"")
          )
        )
      )
    ),
    """"
  )
)
"),"")</f>
        <v/>
      </c>
      <c r="BM953" s="65" t="str">
        <f t="shared" si="15"/>
        <v/>
      </c>
      <c r="BN953" s="66"/>
      <c r="BO953" s="67"/>
      <c r="BP953" s="49" t="b">
        <v>0</v>
      </c>
      <c r="BQ953" s="49" t="b">
        <v>0</v>
      </c>
      <c r="BR953" s="68"/>
      <c r="BS953" s="69"/>
      <c r="BT953" s="70" t="b">
        <v>0</v>
      </c>
      <c r="BU953" s="71"/>
      <c r="BV953" s="72"/>
      <c r="BW953" s="86" t="b">
        <v>0</v>
      </c>
      <c r="BX953" s="87"/>
    </row>
    <row r="954">
      <c r="A954" s="35" t="str">
        <f t="shared" si="1"/>
        <v/>
      </c>
      <c r="B954" s="36" t="str">
        <f t="shared" si="2"/>
        <v/>
      </c>
      <c r="C954" s="36" t="str">
        <f t="array" ref="C954">IF(
  M954="",
  "",
  IFERROR(
    INDEX(
      '{INDEX} Tour Packages'!$A:$ZZ,
      MATCH(
        M954,
        INDEX(
          '{INDEX} Tour Packages'!$A:$ZZ,
          ,
          MATCH("Tour Package Name", '{INDEX} Tour Packages'!$4:$4, 0)
        ),
        0
      ),
      MATCH("Tour Code", '{INDEX} Tour Packages'!$4:$4, 0)
    ),
    "XXX"
  )
)
</f>
        <v/>
      </c>
      <c r="D954" s="36" t="str">
        <f t="shared" si="3"/>
        <v/>
      </c>
      <c r="E954" s="36" t="str">
        <f t="shared" si="4"/>
        <v/>
      </c>
      <c r="F954" s="37" t="str">
        <f t="shared" si="5"/>
        <v/>
      </c>
      <c r="G954" s="89"/>
      <c r="H954" s="89"/>
      <c r="I954" s="90"/>
      <c r="J954" s="40" t="str">
        <f t="shared" si="16"/>
        <v> </v>
      </c>
      <c r="K954" s="91"/>
      <c r="L954" s="55"/>
      <c r="M954" s="55"/>
      <c r="N954" s="91"/>
      <c r="O954" s="43" t="str">
        <f>IFERROR(__xludf.DUMMYFUNCTION("IF(N954="""","""",IFERROR(
  N954 + VALUE(REGEXEXTRACT(P954, ""(\d+)\s+Days"")),
  """"
)
)"),"")</f>
        <v/>
      </c>
      <c r="P954" s="43" t="str">
        <f t="array" ref="P954">IFERROR(
  INDEX(
    INDEX('{INDEX} Tour Packages'!$A:$ZZ, , MATCH(P$3, '{INDEX} Tour Packages'!$4:$4, 0)),
    MATCH(M954, INDEX('{INDEX} Tour Packages'!$A:$ZZ,0, MATCH("Tour Package Name", '{INDEX} Tour Packages'!$4:$4, 0)), 0)
  ),
"")
</f>
        <v/>
      </c>
      <c r="Q954" s="44" t="str">
        <f t="shared" si="7"/>
        <v/>
      </c>
      <c r="R954" s="44" t="str">
        <f>IFERROR(__xludf.DUMMYFUNCTION("IF(OR(ISBLANK(K954), ISBLANK(N954)), """", 
  LET(
    resDate, K954,
    tourDate, N954,
    monthCount, MAX(0, DATEDIF(resDate, tourDate - 3, ""M"") + 1),
    secondDates, ARRAYFORMULA(DATE(YEAR(resDate), MONTH(resDate) + SEQUENCE(monthCount), 2)),
    "&amp;"validDates, FILTER(secondDates, (secondDates &gt; resDate + 2) * (secondDates &lt;= tourDate - 3)),
    IF(ISERROR(validDates), 0, COUNTA(validDates))
  )
)
"),"")</f>
        <v/>
      </c>
      <c r="S954" s="44" t="str">
        <f t="shared" si="8"/>
        <v/>
      </c>
      <c r="T954" s="45" t="str">
        <f t="array" ref="T954">IF(ISBLANK(BO954),IFERROR(
  INDEX(
    INDEX('{INDEX} Payment Terms'!$A:$G, , MATCH(T$3, '{INDEX} Payment Terms'!$4:$4, 0)),
    MATCH(Q954, INDEX('{INDEX} Payment Terms'!$A:$G,0, MATCH("Payment Condition", '{INDEX} Payment Terms'!$4:$4, 0)), 0)
  ),
""),"Cancelled")
</f>
        <v/>
      </c>
      <c r="U954" s="46" t="b">
        <v>0</v>
      </c>
      <c r="V954" s="47" t="str">
        <f>IFERROR(__xludf.DUMMYFUNCTION("IF(OR(L954=""Duo Booking"", L954=""Group Booking""),
IF(U954=FALSE,"""",
    LET(
      bookingType, L954,
      tour, M954,
      mainFirst, H954,
      mainLast, I954,
      mainEmail, G954,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$L$4:L954, bookingType,
          $M$4:M954, tour,
          $H$4:H954, mainFirst,
          $I$4:I954, mainLast,
          $G$4:G954, mainEmail
        ),
        ""000""
      ),
  "&amp;"    baseID &amp; ""-"" &amp; memberNumber
    )
  ),
  """"
)
"),"")</f>
        <v/>
      </c>
      <c r="W954" s="48"/>
      <c r="X954" s="85" t="b">
        <v>0</v>
      </c>
      <c r="Y954" s="85" t="b">
        <v>0</v>
      </c>
      <c r="Z954" s="85" t="b">
        <v>0</v>
      </c>
      <c r="AA954" s="50"/>
      <c r="AB954" s="51"/>
      <c r="AC954" s="85" t="b">
        <v>0</v>
      </c>
      <c r="AD954" s="92"/>
      <c r="AE954" s="88"/>
      <c r="AF954" s="36" t="str">
        <f t="array" ref="AF954">IF(M954="","",INDEX(
      '{INDEX} Tour Packages'!$A:$ZP,
      MATCH($M954, '{INDEX} Tour Packages'!$A:$A, 0),
      MATCH(AF$3, '{INDEX} Tour Packages'!$4:$4, 0)
    ))</f>
        <v/>
      </c>
      <c r="AG954" s="36" t="str">
        <f t="array" ref="AG954">IF(M954="","",INDEX(
      '{INDEX} Tour Packages'!$A:$ZP,
      MATCH($M954, '{INDEX} Tour Packages'!$A:$A, 0),
      MATCH(AG$3, '{INDEX} Tour Packages'!$4:$4, 0)
    ))</f>
        <v/>
      </c>
      <c r="AH954" s="36" t="str">
        <f t="array" ref="AH954">IF(M954="","",INDEX(
      '{INDEX} Tour Packages'!$A:$ZP,
      MATCH($M954, '{INDEX} Tour Packages'!$A:$A, 0),
      MATCH(AH$3, '{INDEX} Tour Packages'!$4:$4, 0)
    ))</f>
        <v/>
      </c>
      <c r="AI954" s="54" t="str">
        <f t="shared" si="9"/>
        <v/>
      </c>
      <c r="AJ954" s="42"/>
      <c r="AK954" s="55"/>
      <c r="AL954" s="46" t="b">
        <v>0</v>
      </c>
      <c r="AM954" s="56"/>
      <c r="AN954" s="57" t="str">
        <f t="shared" si="10"/>
        <v/>
      </c>
      <c r="AO954" s="58" t="str">
        <f t="shared" si="11"/>
        <v/>
      </c>
      <c r="AP954" s="59"/>
      <c r="AQ954" s="60"/>
      <c r="AR954" s="61"/>
      <c r="AS954" s="61"/>
      <c r="AT954" s="61" t="str">
        <f>IFERROR(__xludf.DUMMYFUNCTION("IF( 
  OR($AJ954=""Full Payment"", ISBLANK($K954)),
  """",
  IF(
    OR(
      Q954=""Standard Booking, P1"",
      Q954=""Standard Booking, P2"",
      Q954=""Standard Booking, P3"",
      Q954=""Standard Booking, P4""
    ),
    LET(
      resDate,   $"&amp;"K954,
      tourDate,  $N954,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4" s="62" t="str">
        <f t="shared" si="12"/>
        <v/>
      </c>
      <c r="AV954" s="63"/>
      <c r="AW954" s="64"/>
      <c r="AX954" s="64"/>
      <c r="AY954" s="64"/>
      <c r="AZ954" s="64" t="str">
        <f>IFERROR(__xludf.DUMMYFUNCTION("IF(
  OR($AJ954=""Full Payment"",$AJ954=""P1"", ISBLANK($K954)),
  """",
  IF(
    OR(
      $Q954=""Standard Booking, P2"",
      $Q954=""Standard Booking, P3"",
      $Q954=""Standard Booking, P4""
    ),
    LET(
      resDate,   $K954,
      tourDate,"&amp;"  $N954,
      monthCount, DATEDIF(resDate, tourDate, ""M"") + 1,
      secondDates, ARRAYFORMULA(
        DATE(
          YEAR(resDate),
          MONTH(resDate) + SEQUENCE(monthCount),
          2
        )
      ),
      validDates, FILTER(
        sec"&amp;"ondDates,
        (secondDates &gt; resDate + 2) *
        (secondDates &lt;= tourDate - 3)
      ),
      IF(
        OR($AJ954=""P2"", $AJ954=""P3"", $AJ954=""P4""),
        IF(
          COUNTA(validDates) &lt; 2,
          """",
          TEXT(INDEX(validDates"&amp;", 2), ""mmm d, yyyy"")
        ),
        IF(
          COUNTA(validDates) &lt; 2,
          """",
          TEXTJOIN("", "", TRUE,
            TEXT(INDEX(validDates, 1), ""mmm d, yyyy""),
            TEXT(INDEX(validDates, 2), ""mmm d, yyyy"")
          )
 "&amp;"       )
      )
    ),
    """"
  )
)
"),"")</f>
        <v/>
      </c>
      <c r="BA954" s="65" t="str">
        <f t="shared" si="13"/>
        <v/>
      </c>
      <c r="BB954" s="63"/>
      <c r="BC954" s="64"/>
      <c r="BD954" s="64"/>
      <c r="BE954" s="64"/>
      <c r="BF954" s="64" t="str">
        <f>IFERROR(__xludf.DUMMYFUNCTION("IF(
  OR($AJ954=""Full Payment"",$AJ954=""P1"", $AJ954=""P2""),
  """",
  IF(
    AND(
      NOT(ISBLANK($K954)),
      OR(
        Q954=""Standard Booking, P3"",
        Q954=""Standard Booking, P4""
      )
    ),
    LET(
      resDate,   $K954,
      "&amp;"tourDate,  $N954,
      monthCount, DATEDIF(resDate, tourDate, ""M"") + 1,
      secondDates, ARRAYFORMULA(
        DATE(
          YEAR(resDate),
          MONTH(resDate) + SEQUENCE(monthCount),
          2
        )
      ),
      validDates, FILTER(
  "&amp;"      secondDates,
        (secondDates &gt; resDate + 2) *
        (secondDates &lt;= tourDate - 3)
      ),
      IF(
        $AJ954=""P4"",
        IF(
          COUNTA(validDates) &lt; 3,
          """",
          TEXT(INDEX(validDates, 3), ""mmm d, yyyy"")
  "&amp;"      ),
        IF(
          $AJ954=""P3"",
          IF(
            COUNTA(validDates) &lt; 3,
            """",
            TEXT(INDEX(validDates, 3), ""mmm d, yyyy"")
          ),
          IF(
            COUNTA(validDates) &lt; 3,
            """",
    "&amp;"        TEXTJOIN("", "", TRUE,
              TEXT(INDEX(validDates, 1), ""mmm d, yyyy""),
              TEXT(INDEX(validDates, 2), ""mmm d, yyyy""),
              TEXT(INDEX(validDates, 3), ""mmm d, yyyy"")
            )
          )
        )
      )
    "&amp;"),
    """"
  )
)
"),"")</f>
        <v/>
      </c>
      <c r="BG954" s="65" t="str">
        <f t="shared" si="14"/>
        <v/>
      </c>
      <c r="BH954" s="63"/>
      <c r="BI954" s="64"/>
      <c r="BJ954" s="64"/>
      <c r="BK954" s="64"/>
      <c r="BL954" s="64" t="str">
        <f>IFERROR(__xludf.DUMMYFUNCTION("IF(
  OR($AJ954=""Full Payment"",$AJ954=""P1"",$AJ954=""P2"",$AJ954=""P3""),
  """",
  IF(
    AND(
      NOT(ISBLANK($K954)),
      $Q954=""Standard Booking, P4""
    ),
    LET(
      resDate,   $K954,
      tourDate,  $N954,
      monthCount, DATEDIF(r"&amp;"esDate, tourDate, ""M"") + 1,
      secondDates, ARRAYFORMULA(
        DATE(
          YEAR(resDate),
          MONTH(resDate) + SEQUENCE(monthCount),
          2
        )
      ),
      validDates, FILTER(
        secondDates,
        (secondDates &gt; res"&amp;"Date + 2) *
        (secondDates &lt;= tourDate - 3)
      ),
      IF(
        $AJ954=""P4"",
        IF(
          COUNTA(validDates) &lt; 4,
          """",
          TEXT(
            INDEX(validDates, 4),
            ""mmm d, yyyy""
          )
        ),
"&amp;"        IF(
          COUNTA(validDates) &lt; 4,
          """",
          TEXTJOIN(
            "", "", TRUE,
            TEXT(INDEX(validDates, 1), ""mmm d, yyyy""),
            TEXT(INDEX(validDates, 2), ""mmm d, yyyy""),
            TEXT(INDEX(validDates"&amp;", 3), ""mmm d, yyyy""),
            TEXT(INDEX(validDates, 4), ""mmm d, yyyy"")
          )
        )
      )
    ),
    """"
  )
)
"),"")</f>
        <v/>
      </c>
      <c r="BM954" s="65" t="str">
        <f t="shared" si="15"/>
        <v/>
      </c>
      <c r="BN954" s="66"/>
      <c r="BO954" s="67"/>
      <c r="BP954" s="49" t="b">
        <v>0</v>
      </c>
      <c r="BQ954" s="49" t="b">
        <v>0</v>
      </c>
      <c r="BR954" s="68"/>
      <c r="BS954" s="69"/>
      <c r="BT954" s="70" t="b">
        <v>0</v>
      </c>
      <c r="BU954" s="71"/>
      <c r="BV954" s="72"/>
      <c r="BW954" s="86" t="b">
        <v>0</v>
      </c>
      <c r="BX954" s="87"/>
    </row>
    <row r="955">
      <c r="A955" s="35" t="str">
        <f t="shared" si="1"/>
        <v/>
      </c>
      <c r="B955" s="36" t="str">
        <f t="shared" si="2"/>
        <v/>
      </c>
      <c r="C955" s="36" t="str">
        <f t="array" ref="C955">IF(
  M955="",
  "",
  IFERROR(
    INDEX(
      '{INDEX} Tour Packages'!$A:$ZZ,
      MATCH(
        M955,
        INDEX(
          '{INDEX} Tour Packages'!$A:$ZZ,
          ,
          MATCH("Tour Package Name", '{INDEX} Tour Packages'!$4:$4, 0)
        ),
        0
      ),
      MATCH("Tour Code", '{INDEX} Tour Packages'!$4:$4, 0)
    ),
    "XXX"
  )
)
</f>
        <v/>
      </c>
      <c r="D955" s="36" t="str">
        <f t="shared" si="3"/>
        <v/>
      </c>
      <c r="E955" s="36" t="str">
        <f t="shared" si="4"/>
        <v/>
      </c>
      <c r="F955" s="37" t="str">
        <f t="shared" si="5"/>
        <v/>
      </c>
      <c r="G955" s="89"/>
      <c r="H955" s="89"/>
      <c r="I955" s="90"/>
      <c r="J955" s="40" t="str">
        <f t="shared" si="16"/>
        <v> </v>
      </c>
      <c r="K955" s="91"/>
      <c r="L955" s="55"/>
      <c r="M955" s="55"/>
      <c r="N955" s="91"/>
      <c r="O955" s="43" t="str">
        <f>IFERROR(__xludf.DUMMYFUNCTION("IF(N955="""","""",IFERROR(
  N955 + VALUE(REGEXEXTRACT(P955, ""(\d+)\s+Days"")),
  """"
)
)"),"")</f>
        <v/>
      </c>
      <c r="P955" s="43" t="str">
        <f t="array" ref="P955">IFERROR(
  INDEX(
    INDEX('{INDEX} Tour Packages'!$A:$ZZ, , MATCH(P$3, '{INDEX} Tour Packages'!$4:$4, 0)),
    MATCH(M955, INDEX('{INDEX} Tour Packages'!$A:$ZZ,0, MATCH("Tour Package Name", '{INDEX} Tour Packages'!$4:$4, 0)), 0)
  ),
"")
</f>
        <v/>
      </c>
      <c r="Q955" s="44" t="str">
        <f t="shared" si="7"/>
        <v/>
      </c>
      <c r="R955" s="44" t="str">
        <f>IFERROR(__xludf.DUMMYFUNCTION("IF(OR(ISBLANK(K955), ISBLANK(N955)), """", 
  LET(
    resDate, K955,
    tourDate, N955,
    monthCount, MAX(0, DATEDIF(resDate, tourDate - 3, ""M"") + 1),
    secondDates, ARRAYFORMULA(DATE(YEAR(resDate), MONTH(resDate) + SEQUENCE(monthCount), 2)),
    "&amp;"validDates, FILTER(secondDates, (secondDates &gt; resDate + 2) * (secondDates &lt;= tourDate - 3)),
    IF(ISERROR(validDates), 0, COUNTA(validDates))
  )
)
"),"")</f>
        <v/>
      </c>
      <c r="S955" s="44" t="str">
        <f t="shared" si="8"/>
        <v/>
      </c>
      <c r="T955" s="45" t="str">
        <f t="array" ref="T955">IF(ISBLANK(BO955),IFERROR(
  INDEX(
    INDEX('{INDEX} Payment Terms'!$A:$G, , MATCH(T$3, '{INDEX} Payment Terms'!$4:$4, 0)),
    MATCH(Q955, INDEX('{INDEX} Payment Terms'!$A:$G,0, MATCH("Payment Condition", '{INDEX} Payment Terms'!$4:$4, 0)), 0)
  ),
""),"Cancelled")
</f>
        <v/>
      </c>
      <c r="U955" s="46" t="b">
        <v>0</v>
      </c>
      <c r="V955" s="47" t="str">
        <f>IFERROR(__xludf.DUMMYFUNCTION("IF(OR(L955=""Duo Booking"", L955=""Group Booking""),
IF(U955=FALSE,"""",
    LET(
      bookingType, L955,
      tour, M955,
      mainFirst, H955,
      mainLast, I955,
      mainEmail, G955,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$L$4:L955, bookingType,
          $M$4:M955, tour,
          $H$4:H955, mainFirst,
          $I$4:I955, mainLast,
          $G$4:G955, mainEmail
        ),
        ""000""
      ),
  "&amp;"    baseID &amp; ""-"" &amp; memberNumber
    )
  ),
  """"
)
"),"")</f>
        <v/>
      </c>
      <c r="W955" s="48"/>
      <c r="X955" s="85" t="b">
        <v>0</v>
      </c>
      <c r="Y955" s="85" t="b">
        <v>0</v>
      </c>
      <c r="Z955" s="85" t="b">
        <v>0</v>
      </c>
      <c r="AA955" s="50"/>
      <c r="AB955" s="51"/>
      <c r="AC955" s="85" t="b">
        <v>0</v>
      </c>
      <c r="AD955" s="92"/>
      <c r="AE955" s="88"/>
      <c r="AF955" s="36" t="str">
        <f t="array" ref="AF955">IF(M955="","",INDEX(
      '{INDEX} Tour Packages'!$A:$ZP,
      MATCH($M955, '{INDEX} Tour Packages'!$A:$A, 0),
      MATCH(AF$3, '{INDEX} Tour Packages'!$4:$4, 0)
    ))</f>
        <v/>
      </c>
      <c r="AG955" s="36" t="str">
        <f t="array" ref="AG955">IF(M955="","",INDEX(
      '{INDEX} Tour Packages'!$A:$ZP,
      MATCH($M955, '{INDEX} Tour Packages'!$A:$A, 0),
      MATCH(AG$3, '{INDEX} Tour Packages'!$4:$4, 0)
    ))</f>
        <v/>
      </c>
      <c r="AH955" s="36" t="str">
        <f t="array" ref="AH955">IF(M955="","",INDEX(
      '{INDEX} Tour Packages'!$A:$ZP,
      MATCH($M955, '{INDEX} Tour Packages'!$A:$A, 0),
      MATCH(AH$3, '{INDEX} Tour Packages'!$4:$4, 0)
    ))</f>
        <v/>
      </c>
      <c r="AI955" s="54" t="str">
        <f t="shared" si="9"/>
        <v/>
      </c>
      <c r="AJ955" s="42"/>
      <c r="AK955" s="55"/>
      <c r="AL955" s="46" t="b">
        <v>0</v>
      </c>
      <c r="AM955" s="56"/>
      <c r="AN955" s="57" t="str">
        <f t="shared" si="10"/>
        <v/>
      </c>
      <c r="AO955" s="58" t="str">
        <f t="shared" si="11"/>
        <v/>
      </c>
      <c r="AP955" s="59"/>
      <c r="AQ955" s="60"/>
      <c r="AR955" s="61"/>
      <c r="AS955" s="61"/>
      <c r="AT955" s="61" t="str">
        <f>IFERROR(__xludf.DUMMYFUNCTION("IF( 
  OR($AJ955=""Full Payment"", ISBLANK($K955)),
  """",
  IF(
    OR(
      Q955=""Standard Booking, P1"",
      Q955=""Standard Booking, P2"",
      Q955=""Standard Booking, P3"",
      Q955=""Standard Booking, P4""
    ),
    LET(
      resDate,   $"&amp;"K955,
      tourDate,  $N955,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5" s="62" t="str">
        <f t="shared" si="12"/>
        <v/>
      </c>
      <c r="AV955" s="63"/>
      <c r="AW955" s="64"/>
      <c r="AX955" s="64"/>
      <c r="AY955" s="64"/>
      <c r="AZ955" s="64" t="str">
        <f>IFERROR(__xludf.DUMMYFUNCTION("IF(
  OR($AJ955=""Full Payment"",$AJ955=""P1"", ISBLANK($K955)),
  """",
  IF(
    OR(
      $Q955=""Standard Booking, P2"",
      $Q955=""Standard Booking, P3"",
      $Q955=""Standard Booking, P4""
    ),
    LET(
      resDate,   $K955,
      tourDate,"&amp;"  $N955,
      monthCount, DATEDIF(resDate, tourDate, ""M"") + 1,
      secondDates, ARRAYFORMULA(
        DATE(
          YEAR(resDate),
          MONTH(resDate) + SEQUENCE(monthCount),
          2
        )
      ),
      validDates, FILTER(
        sec"&amp;"ondDates,
        (secondDates &gt; resDate + 2) *
        (secondDates &lt;= tourDate - 3)
      ),
      IF(
        OR($AJ955=""P2"", $AJ955=""P3"", $AJ955=""P4""),
        IF(
          COUNTA(validDates) &lt; 2,
          """",
          TEXT(INDEX(validDates"&amp;", 2), ""mmm d, yyyy"")
        ),
        IF(
          COUNTA(validDates) &lt; 2,
          """",
          TEXTJOIN("", "", TRUE,
            TEXT(INDEX(validDates, 1), ""mmm d, yyyy""),
            TEXT(INDEX(validDates, 2), ""mmm d, yyyy"")
          )
 "&amp;"       )
      )
    ),
    """"
  )
)
"),"")</f>
        <v/>
      </c>
      <c r="BA955" s="65" t="str">
        <f t="shared" si="13"/>
        <v/>
      </c>
      <c r="BB955" s="63"/>
      <c r="BC955" s="64"/>
      <c r="BD955" s="64"/>
      <c r="BE955" s="64"/>
      <c r="BF955" s="64" t="str">
        <f>IFERROR(__xludf.DUMMYFUNCTION("IF(
  OR($AJ955=""Full Payment"",$AJ955=""P1"", $AJ955=""P2""),
  """",
  IF(
    AND(
      NOT(ISBLANK($K955)),
      OR(
        Q955=""Standard Booking, P3"",
        Q955=""Standard Booking, P4""
      )
    ),
    LET(
      resDate,   $K955,
      "&amp;"tourDate,  $N955,
      monthCount, DATEDIF(resDate, tourDate, ""M"") + 1,
      secondDates, ARRAYFORMULA(
        DATE(
          YEAR(resDate),
          MONTH(resDate) + SEQUENCE(monthCount),
          2
        )
      ),
      validDates, FILTER(
  "&amp;"      secondDates,
        (secondDates &gt; resDate + 2) *
        (secondDates &lt;= tourDate - 3)
      ),
      IF(
        $AJ955=""P4"",
        IF(
          COUNTA(validDates) &lt; 3,
          """",
          TEXT(INDEX(validDates, 3), ""mmm d, yyyy"")
  "&amp;"      ),
        IF(
          $AJ955=""P3"",
          IF(
            COUNTA(validDates) &lt; 3,
            """",
            TEXT(INDEX(validDates, 3), ""mmm d, yyyy"")
          ),
          IF(
            COUNTA(validDates) &lt; 3,
            """",
    "&amp;"        TEXTJOIN("", "", TRUE,
              TEXT(INDEX(validDates, 1), ""mmm d, yyyy""),
              TEXT(INDEX(validDates, 2), ""mmm d, yyyy""),
              TEXT(INDEX(validDates, 3), ""mmm d, yyyy"")
            )
          )
        )
      )
    "&amp;"),
    """"
  )
)
"),"")</f>
        <v/>
      </c>
      <c r="BG955" s="65" t="str">
        <f t="shared" si="14"/>
        <v/>
      </c>
      <c r="BH955" s="63"/>
      <c r="BI955" s="64"/>
      <c r="BJ955" s="64"/>
      <c r="BK955" s="64"/>
      <c r="BL955" s="64" t="str">
        <f>IFERROR(__xludf.DUMMYFUNCTION("IF(
  OR($AJ955=""Full Payment"",$AJ955=""P1"",$AJ955=""P2"",$AJ955=""P3""),
  """",
  IF(
    AND(
      NOT(ISBLANK($K955)),
      $Q955=""Standard Booking, P4""
    ),
    LET(
      resDate,   $K955,
      tourDate,  $N955,
      monthCount, DATEDIF(r"&amp;"esDate, tourDate, ""M"") + 1,
      secondDates, ARRAYFORMULA(
        DATE(
          YEAR(resDate),
          MONTH(resDate) + SEQUENCE(monthCount),
          2
        )
      ),
      validDates, FILTER(
        secondDates,
        (secondDates &gt; res"&amp;"Date + 2) *
        (secondDates &lt;= tourDate - 3)
      ),
      IF(
        $AJ955=""P4"",
        IF(
          COUNTA(validDates) &lt; 4,
          """",
          TEXT(
            INDEX(validDates, 4),
            ""mmm d, yyyy""
          )
        ),
"&amp;"        IF(
          COUNTA(validDates) &lt; 4,
          """",
          TEXTJOIN(
            "", "", TRUE,
            TEXT(INDEX(validDates, 1), ""mmm d, yyyy""),
            TEXT(INDEX(validDates, 2), ""mmm d, yyyy""),
            TEXT(INDEX(validDates"&amp;", 3), ""mmm d, yyyy""),
            TEXT(INDEX(validDates, 4), ""mmm d, yyyy"")
          )
        )
      )
    ),
    """"
  )
)
"),"")</f>
        <v/>
      </c>
      <c r="BM955" s="65" t="str">
        <f t="shared" si="15"/>
        <v/>
      </c>
      <c r="BN955" s="66"/>
      <c r="BO955" s="67"/>
      <c r="BP955" s="49" t="b">
        <v>0</v>
      </c>
      <c r="BQ955" s="49" t="b">
        <v>0</v>
      </c>
      <c r="BR955" s="68"/>
      <c r="BS955" s="69"/>
      <c r="BT955" s="70" t="b">
        <v>0</v>
      </c>
      <c r="BU955" s="71"/>
      <c r="BV955" s="72"/>
      <c r="BW955" s="86" t="b">
        <v>0</v>
      </c>
      <c r="BX955" s="87"/>
    </row>
    <row r="956">
      <c r="A956" s="35" t="str">
        <f t="shared" si="1"/>
        <v/>
      </c>
      <c r="B956" s="36" t="str">
        <f t="shared" si="2"/>
        <v/>
      </c>
      <c r="C956" s="36" t="str">
        <f t="array" ref="C956">IF(
  M956="",
  "",
  IFERROR(
    INDEX(
      '{INDEX} Tour Packages'!$A:$ZZ,
      MATCH(
        M956,
        INDEX(
          '{INDEX} Tour Packages'!$A:$ZZ,
          ,
          MATCH("Tour Package Name", '{INDEX} Tour Packages'!$4:$4, 0)
        ),
        0
      ),
      MATCH("Tour Code", '{INDEX} Tour Packages'!$4:$4, 0)
    ),
    "XXX"
  )
)
</f>
        <v/>
      </c>
      <c r="D956" s="36" t="str">
        <f t="shared" si="3"/>
        <v/>
      </c>
      <c r="E956" s="36" t="str">
        <f t="shared" si="4"/>
        <v/>
      </c>
      <c r="F956" s="37" t="str">
        <f t="shared" si="5"/>
        <v/>
      </c>
      <c r="G956" s="89"/>
      <c r="H956" s="89"/>
      <c r="I956" s="90"/>
      <c r="J956" s="40" t="str">
        <f t="shared" si="16"/>
        <v> </v>
      </c>
      <c r="K956" s="91"/>
      <c r="L956" s="55"/>
      <c r="M956" s="55"/>
      <c r="N956" s="91"/>
      <c r="O956" s="43" t="str">
        <f>IFERROR(__xludf.DUMMYFUNCTION("IF(N956="""","""",IFERROR(
  N956 + VALUE(REGEXEXTRACT(P956, ""(\d+)\s+Days"")),
  """"
)
)"),"")</f>
        <v/>
      </c>
      <c r="P956" s="43" t="str">
        <f t="array" ref="P956">IFERROR(
  INDEX(
    INDEX('{INDEX} Tour Packages'!$A:$ZZ, , MATCH(P$3, '{INDEX} Tour Packages'!$4:$4, 0)),
    MATCH(M956, INDEX('{INDEX} Tour Packages'!$A:$ZZ,0, MATCH("Tour Package Name", '{INDEX} Tour Packages'!$4:$4, 0)), 0)
  ),
"")
</f>
        <v/>
      </c>
      <c r="Q956" s="44" t="str">
        <f t="shared" si="7"/>
        <v/>
      </c>
      <c r="R956" s="44" t="str">
        <f>IFERROR(__xludf.DUMMYFUNCTION("IF(OR(ISBLANK(K956), ISBLANK(N956)), """", 
  LET(
    resDate, K956,
    tourDate, N956,
    monthCount, MAX(0, DATEDIF(resDate, tourDate - 3, ""M"") + 1),
    secondDates, ARRAYFORMULA(DATE(YEAR(resDate), MONTH(resDate) + SEQUENCE(monthCount), 2)),
    "&amp;"validDates, FILTER(secondDates, (secondDates &gt; resDate + 2) * (secondDates &lt;= tourDate - 3)),
    IF(ISERROR(validDates), 0, COUNTA(validDates))
  )
)
"),"")</f>
        <v/>
      </c>
      <c r="S956" s="44" t="str">
        <f t="shared" si="8"/>
        <v/>
      </c>
      <c r="T956" s="45" t="str">
        <f t="array" ref="T956">IF(ISBLANK(BO956),IFERROR(
  INDEX(
    INDEX('{INDEX} Payment Terms'!$A:$G, , MATCH(T$3, '{INDEX} Payment Terms'!$4:$4, 0)),
    MATCH(Q956, INDEX('{INDEX} Payment Terms'!$A:$G,0, MATCH("Payment Condition", '{INDEX} Payment Terms'!$4:$4, 0)), 0)
  ),
""),"Cancelled")
</f>
        <v/>
      </c>
      <c r="U956" s="46" t="b">
        <v>0</v>
      </c>
      <c r="V956" s="47" t="str">
        <f>IFERROR(__xludf.DUMMYFUNCTION("IF(OR(L956=""Duo Booking"", L956=""Group Booking""),
IF(U956=FALSE,"""",
    LET(
      bookingType, L956,
      tour, M956,
      mainFirst, H956,
      mainLast, I956,
      mainEmail, G956,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$L$4:L956, bookingType,
          $M$4:M956, tour,
          $H$4:H956, mainFirst,
          $I$4:I956, mainLast,
          $G$4:G956, mainEmail
        ),
        ""000""
      ),
  "&amp;"    baseID &amp; ""-"" &amp; memberNumber
    )
  ),
  """"
)
"),"")</f>
        <v/>
      </c>
      <c r="W956" s="48"/>
      <c r="X956" s="85" t="b">
        <v>0</v>
      </c>
      <c r="Y956" s="85" t="b">
        <v>0</v>
      </c>
      <c r="Z956" s="85" t="b">
        <v>0</v>
      </c>
      <c r="AA956" s="50"/>
      <c r="AB956" s="51"/>
      <c r="AC956" s="85" t="b">
        <v>0</v>
      </c>
      <c r="AD956" s="92"/>
      <c r="AE956" s="88"/>
      <c r="AF956" s="36" t="str">
        <f t="array" ref="AF956">IF(M956="","",INDEX(
      '{INDEX} Tour Packages'!$A:$ZP,
      MATCH($M956, '{INDEX} Tour Packages'!$A:$A, 0),
      MATCH(AF$3, '{INDEX} Tour Packages'!$4:$4, 0)
    ))</f>
        <v/>
      </c>
      <c r="AG956" s="36" t="str">
        <f t="array" ref="AG956">IF(M956="","",INDEX(
      '{INDEX} Tour Packages'!$A:$ZP,
      MATCH($M956, '{INDEX} Tour Packages'!$A:$A, 0),
      MATCH(AG$3, '{INDEX} Tour Packages'!$4:$4, 0)
    ))</f>
        <v/>
      </c>
      <c r="AH956" s="36" t="str">
        <f t="array" ref="AH956">IF(M956="","",INDEX(
      '{INDEX} Tour Packages'!$A:$ZP,
      MATCH($M956, '{INDEX} Tour Packages'!$A:$A, 0),
      MATCH(AH$3, '{INDEX} Tour Packages'!$4:$4, 0)
    ))</f>
        <v/>
      </c>
      <c r="AI956" s="54" t="str">
        <f t="shared" si="9"/>
        <v/>
      </c>
      <c r="AJ956" s="42"/>
      <c r="AK956" s="55"/>
      <c r="AL956" s="46" t="b">
        <v>0</v>
      </c>
      <c r="AM956" s="56"/>
      <c r="AN956" s="57" t="str">
        <f t="shared" si="10"/>
        <v/>
      </c>
      <c r="AO956" s="58" t="str">
        <f t="shared" si="11"/>
        <v/>
      </c>
      <c r="AP956" s="59"/>
      <c r="AQ956" s="60"/>
      <c r="AR956" s="61"/>
      <c r="AS956" s="61"/>
      <c r="AT956" s="61" t="str">
        <f>IFERROR(__xludf.DUMMYFUNCTION("IF( 
  OR($AJ956=""Full Payment"", ISBLANK($K956)),
  """",
  IF(
    OR(
      Q956=""Standard Booking, P1"",
      Q956=""Standard Booking, P2"",
      Q956=""Standard Booking, P3"",
      Q956=""Standard Booking, P4""
    ),
    LET(
      resDate,   $"&amp;"K956,
      tourDate,  $N956,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6" s="62" t="str">
        <f t="shared" si="12"/>
        <v/>
      </c>
      <c r="AV956" s="63"/>
      <c r="AW956" s="64"/>
      <c r="AX956" s="64"/>
      <c r="AY956" s="64"/>
      <c r="AZ956" s="64" t="str">
        <f>IFERROR(__xludf.DUMMYFUNCTION("IF(
  OR($AJ956=""Full Payment"",$AJ956=""P1"", ISBLANK($K956)),
  """",
  IF(
    OR(
      $Q956=""Standard Booking, P2"",
      $Q956=""Standard Booking, P3"",
      $Q956=""Standard Booking, P4""
    ),
    LET(
      resDate,   $K956,
      tourDate,"&amp;"  $N956,
      monthCount, DATEDIF(resDate, tourDate, ""M"") + 1,
      secondDates, ARRAYFORMULA(
        DATE(
          YEAR(resDate),
          MONTH(resDate) + SEQUENCE(monthCount),
          2
        )
      ),
      validDates, FILTER(
        sec"&amp;"ondDates,
        (secondDates &gt; resDate + 2) *
        (secondDates &lt;= tourDate - 3)
      ),
      IF(
        OR($AJ956=""P2"", $AJ956=""P3"", $AJ956=""P4""),
        IF(
          COUNTA(validDates) &lt; 2,
          """",
          TEXT(INDEX(validDates"&amp;", 2), ""mmm d, yyyy"")
        ),
        IF(
          COUNTA(validDates) &lt; 2,
          """",
          TEXTJOIN("", "", TRUE,
            TEXT(INDEX(validDates, 1), ""mmm d, yyyy""),
            TEXT(INDEX(validDates, 2), ""mmm d, yyyy"")
          )
 "&amp;"       )
      )
    ),
    """"
  )
)
"),"")</f>
        <v/>
      </c>
      <c r="BA956" s="65" t="str">
        <f t="shared" si="13"/>
        <v/>
      </c>
      <c r="BB956" s="63"/>
      <c r="BC956" s="64"/>
      <c r="BD956" s="64"/>
      <c r="BE956" s="64"/>
      <c r="BF956" s="64" t="str">
        <f>IFERROR(__xludf.DUMMYFUNCTION("IF(
  OR($AJ956=""Full Payment"",$AJ956=""P1"", $AJ956=""P2""),
  """",
  IF(
    AND(
      NOT(ISBLANK($K956)),
      OR(
        Q956=""Standard Booking, P3"",
        Q956=""Standard Booking, P4""
      )
    ),
    LET(
      resDate,   $K956,
      "&amp;"tourDate,  $N956,
      monthCount, DATEDIF(resDate, tourDate, ""M"") + 1,
      secondDates, ARRAYFORMULA(
        DATE(
          YEAR(resDate),
          MONTH(resDate) + SEQUENCE(monthCount),
          2
        )
      ),
      validDates, FILTER(
  "&amp;"      secondDates,
        (secondDates &gt; resDate + 2) *
        (secondDates &lt;= tourDate - 3)
      ),
      IF(
        $AJ956=""P4"",
        IF(
          COUNTA(validDates) &lt; 3,
          """",
          TEXT(INDEX(validDates, 3), ""mmm d, yyyy"")
  "&amp;"      ),
        IF(
          $AJ956=""P3"",
          IF(
            COUNTA(validDates) &lt; 3,
            """",
            TEXT(INDEX(validDates, 3), ""mmm d, yyyy"")
          ),
          IF(
            COUNTA(validDates) &lt; 3,
            """",
    "&amp;"        TEXTJOIN("", "", TRUE,
              TEXT(INDEX(validDates, 1), ""mmm d, yyyy""),
              TEXT(INDEX(validDates, 2), ""mmm d, yyyy""),
              TEXT(INDEX(validDates, 3), ""mmm d, yyyy"")
            )
          )
        )
      )
    "&amp;"),
    """"
  )
)
"),"")</f>
        <v/>
      </c>
      <c r="BG956" s="65" t="str">
        <f t="shared" si="14"/>
        <v/>
      </c>
      <c r="BH956" s="63"/>
      <c r="BI956" s="64"/>
      <c r="BJ956" s="64"/>
      <c r="BK956" s="64"/>
      <c r="BL956" s="64" t="str">
        <f>IFERROR(__xludf.DUMMYFUNCTION("IF(
  OR($AJ956=""Full Payment"",$AJ956=""P1"",$AJ956=""P2"",$AJ956=""P3""),
  """",
  IF(
    AND(
      NOT(ISBLANK($K956)),
      $Q956=""Standard Booking, P4""
    ),
    LET(
      resDate,   $K956,
      tourDate,  $N956,
      monthCount, DATEDIF(r"&amp;"esDate, tourDate, ""M"") + 1,
      secondDates, ARRAYFORMULA(
        DATE(
          YEAR(resDate),
          MONTH(resDate) + SEQUENCE(monthCount),
          2
        )
      ),
      validDates, FILTER(
        secondDates,
        (secondDates &gt; res"&amp;"Date + 2) *
        (secondDates &lt;= tourDate - 3)
      ),
      IF(
        $AJ956=""P4"",
        IF(
          COUNTA(validDates) &lt; 4,
          """",
          TEXT(
            INDEX(validDates, 4),
            ""mmm d, yyyy""
          )
        ),
"&amp;"        IF(
          COUNTA(validDates) &lt; 4,
          """",
          TEXTJOIN(
            "", "", TRUE,
            TEXT(INDEX(validDates, 1), ""mmm d, yyyy""),
            TEXT(INDEX(validDates, 2), ""mmm d, yyyy""),
            TEXT(INDEX(validDates"&amp;", 3), ""mmm d, yyyy""),
            TEXT(INDEX(validDates, 4), ""mmm d, yyyy"")
          )
        )
      )
    ),
    """"
  )
)
"),"")</f>
        <v/>
      </c>
      <c r="BM956" s="65" t="str">
        <f t="shared" si="15"/>
        <v/>
      </c>
      <c r="BN956" s="66"/>
      <c r="BO956" s="67"/>
      <c r="BP956" s="49" t="b">
        <v>0</v>
      </c>
      <c r="BQ956" s="49" t="b">
        <v>0</v>
      </c>
      <c r="BR956" s="68"/>
      <c r="BS956" s="69"/>
      <c r="BT956" s="70" t="b">
        <v>0</v>
      </c>
      <c r="BU956" s="71"/>
      <c r="BV956" s="72"/>
      <c r="BW956" s="86" t="b">
        <v>0</v>
      </c>
      <c r="BX956" s="87"/>
    </row>
    <row r="957">
      <c r="A957" s="35" t="str">
        <f t="shared" si="1"/>
        <v/>
      </c>
      <c r="B957" s="36" t="str">
        <f t="shared" si="2"/>
        <v/>
      </c>
      <c r="C957" s="36" t="str">
        <f t="array" ref="C957">IF(
  M957="",
  "",
  IFERROR(
    INDEX(
      '{INDEX} Tour Packages'!$A:$ZZ,
      MATCH(
        M957,
        INDEX(
          '{INDEX} Tour Packages'!$A:$ZZ,
          ,
          MATCH("Tour Package Name", '{INDEX} Tour Packages'!$4:$4, 0)
        ),
        0
      ),
      MATCH("Tour Code", '{INDEX} Tour Packages'!$4:$4, 0)
    ),
    "XXX"
  )
)
</f>
        <v/>
      </c>
      <c r="D957" s="36" t="str">
        <f t="shared" si="3"/>
        <v/>
      </c>
      <c r="E957" s="36" t="str">
        <f t="shared" si="4"/>
        <v/>
      </c>
      <c r="F957" s="37" t="str">
        <f t="shared" si="5"/>
        <v/>
      </c>
      <c r="G957" s="89"/>
      <c r="H957" s="89"/>
      <c r="I957" s="90"/>
      <c r="J957" s="40" t="str">
        <f t="shared" si="16"/>
        <v> </v>
      </c>
      <c r="K957" s="91"/>
      <c r="L957" s="55"/>
      <c r="M957" s="55"/>
      <c r="N957" s="91"/>
      <c r="O957" s="43" t="str">
        <f>IFERROR(__xludf.DUMMYFUNCTION("IF(N957="""","""",IFERROR(
  N957 + VALUE(REGEXEXTRACT(P957, ""(\d+)\s+Days"")),
  """"
)
)"),"")</f>
        <v/>
      </c>
      <c r="P957" s="43" t="str">
        <f t="array" ref="P957">IFERROR(
  INDEX(
    INDEX('{INDEX} Tour Packages'!$A:$ZZ, , MATCH(P$3, '{INDEX} Tour Packages'!$4:$4, 0)),
    MATCH(M957, INDEX('{INDEX} Tour Packages'!$A:$ZZ,0, MATCH("Tour Package Name", '{INDEX} Tour Packages'!$4:$4, 0)), 0)
  ),
"")
</f>
        <v/>
      </c>
      <c r="Q957" s="44" t="str">
        <f t="shared" si="7"/>
        <v/>
      </c>
      <c r="R957" s="44" t="str">
        <f>IFERROR(__xludf.DUMMYFUNCTION("IF(OR(ISBLANK(K957), ISBLANK(N957)), """", 
  LET(
    resDate, K957,
    tourDate, N957,
    monthCount, MAX(0, DATEDIF(resDate, tourDate - 3, ""M"") + 1),
    secondDates, ARRAYFORMULA(DATE(YEAR(resDate), MONTH(resDate) + SEQUENCE(monthCount), 2)),
    "&amp;"validDates, FILTER(secondDates, (secondDates &gt; resDate + 2) * (secondDates &lt;= tourDate - 3)),
    IF(ISERROR(validDates), 0, COUNTA(validDates))
  )
)
"),"")</f>
        <v/>
      </c>
      <c r="S957" s="44" t="str">
        <f t="shared" si="8"/>
        <v/>
      </c>
      <c r="T957" s="45" t="str">
        <f t="array" ref="T957">IF(ISBLANK(BO957),IFERROR(
  INDEX(
    INDEX('{INDEX} Payment Terms'!$A:$G, , MATCH(T$3, '{INDEX} Payment Terms'!$4:$4, 0)),
    MATCH(Q957, INDEX('{INDEX} Payment Terms'!$A:$G,0, MATCH("Payment Condition", '{INDEX} Payment Terms'!$4:$4, 0)), 0)
  ),
""),"Cancelled")
</f>
        <v/>
      </c>
      <c r="U957" s="46" t="b">
        <v>0</v>
      </c>
      <c r="V957" s="47" t="str">
        <f>IFERROR(__xludf.DUMMYFUNCTION("IF(OR(L957=""Duo Booking"", L957=""Group Booking""),
IF(U957=FALSE,"""",
    LET(
      bookingType, L957,
      tour, M957,
      mainFirst, H957,
      mainLast, I957,
      mainEmail, G957,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$L$4:L957, bookingType,
          $M$4:M957, tour,
          $H$4:H957, mainFirst,
          $I$4:I957, mainLast,
          $G$4:G957, mainEmail
        ),
        ""000""
      ),
  "&amp;"    baseID &amp; ""-"" &amp; memberNumber
    )
  ),
  """"
)
"),"")</f>
        <v/>
      </c>
      <c r="W957" s="48"/>
      <c r="X957" s="85" t="b">
        <v>0</v>
      </c>
      <c r="Y957" s="85" t="b">
        <v>0</v>
      </c>
      <c r="Z957" s="85" t="b">
        <v>0</v>
      </c>
      <c r="AA957" s="50"/>
      <c r="AB957" s="51"/>
      <c r="AC957" s="85" t="b">
        <v>0</v>
      </c>
      <c r="AD957" s="92"/>
      <c r="AE957" s="88"/>
      <c r="AF957" s="36" t="str">
        <f t="array" ref="AF957">IF(M957="","",INDEX(
      '{INDEX} Tour Packages'!$A:$ZP,
      MATCH($M957, '{INDEX} Tour Packages'!$A:$A, 0),
      MATCH(AF$3, '{INDEX} Tour Packages'!$4:$4, 0)
    ))</f>
        <v/>
      </c>
      <c r="AG957" s="36" t="str">
        <f t="array" ref="AG957">IF(M957="","",INDEX(
      '{INDEX} Tour Packages'!$A:$ZP,
      MATCH($M957, '{INDEX} Tour Packages'!$A:$A, 0),
      MATCH(AG$3, '{INDEX} Tour Packages'!$4:$4, 0)
    ))</f>
        <v/>
      </c>
      <c r="AH957" s="36" t="str">
        <f t="array" ref="AH957">IF(M957="","",INDEX(
      '{INDEX} Tour Packages'!$A:$ZP,
      MATCH($M957, '{INDEX} Tour Packages'!$A:$A, 0),
      MATCH(AH$3, '{INDEX} Tour Packages'!$4:$4, 0)
    ))</f>
        <v/>
      </c>
      <c r="AI957" s="54" t="str">
        <f t="shared" si="9"/>
        <v/>
      </c>
      <c r="AJ957" s="42"/>
      <c r="AK957" s="55"/>
      <c r="AL957" s="46" t="b">
        <v>0</v>
      </c>
      <c r="AM957" s="56"/>
      <c r="AN957" s="57" t="str">
        <f t="shared" si="10"/>
        <v/>
      </c>
      <c r="AO957" s="58" t="str">
        <f t="shared" si="11"/>
        <v/>
      </c>
      <c r="AP957" s="59"/>
      <c r="AQ957" s="60"/>
      <c r="AR957" s="61"/>
      <c r="AS957" s="61"/>
      <c r="AT957" s="61" t="str">
        <f>IFERROR(__xludf.DUMMYFUNCTION("IF( 
  OR($AJ957=""Full Payment"", ISBLANK($K957)),
  """",
  IF(
    OR(
      Q957=""Standard Booking, P1"",
      Q957=""Standard Booking, P2"",
      Q957=""Standard Booking, P3"",
      Q957=""Standard Booking, P4""
    ),
    LET(
      resDate,   $"&amp;"K957,
      tourDate,  $N957,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7" s="62" t="str">
        <f t="shared" si="12"/>
        <v/>
      </c>
      <c r="AV957" s="63"/>
      <c r="AW957" s="64"/>
      <c r="AX957" s="64"/>
      <c r="AY957" s="64"/>
      <c r="AZ957" s="64" t="str">
        <f>IFERROR(__xludf.DUMMYFUNCTION("IF(
  OR($AJ957=""Full Payment"",$AJ957=""P1"", ISBLANK($K957)),
  """",
  IF(
    OR(
      $Q957=""Standard Booking, P2"",
      $Q957=""Standard Booking, P3"",
      $Q957=""Standard Booking, P4""
    ),
    LET(
      resDate,   $K957,
      tourDate,"&amp;"  $N957,
      monthCount, DATEDIF(resDate, tourDate, ""M"") + 1,
      secondDates, ARRAYFORMULA(
        DATE(
          YEAR(resDate),
          MONTH(resDate) + SEQUENCE(monthCount),
          2
        )
      ),
      validDates, FILTER(
        sec"&amp;"ondDates,
        (secondDates &gt; resDate + 2) *
        (secondDates &lt;= tourDate - 3)
      ),
      IF(
        OR($AJ957=""P2"", $AJ957=""P3"", $AJ957=""P4""),
        IF(
          COUNTA(validDates) &lt; 2,
          """",
          TEXT(INDEX(validDates"&amp;", 2), ""mmm d, yyyy"")
        ),
        IF(
          COUNTA(validDates) &lt; 2,
          """",
          TEXTJOIN("", "", TRUE,
            TEXT(INDEX(validDates, 1), ""mmm d, yyyy""),
            TEXT(INDEX(validDates, 2), ""mmm d, yyyy"")
          )
 "&amp;"       )
      )
    ),
    """"
  )
)
"),"")</f>
        <v/>
      </c>
      <c r="BA957" s="65" t="str">
        <f t="shared" si="13"/>
        <v/>
      </c>
      <c r="BB957" s="63"/>
      <c r="BC957" s="64"/>
      <c r="BD957" s="64"/>
      <c r="BE957" s="64"/>
      <c r="BF957" s="64" t="str">
        <f>IFERROR(__xludf.DUMMYFUNCTION("IF(
  OR($AJ957=""Full Payment"",$AJ957=""P1"", $AJ957=""P2""),
  """",
  IF(
    AND(
      NOT(ISBLANK($K957)),
      OR(
        Q957=""Standard Booking, P3"",
        Q957=""Standard Booking, P4""
      )
    ),
    LET(
      resDate,   $K957,
      "&amp;"tourDate,  $N957,
      monthCount, DATEDIF(resDate, tourDate, ""M"") + 1,
      secondDates, ARRAYFORMULA(
        DATE(
          YEAR(resDate),
          MONTH(resDate) + SEQUENCE(monthCount),
          2
        )
      ),
      validDates, FILTER(
  "&amp;"      secondDates,
        (secondDates &gt; resDate + 2) *
        (secondDates &lt;= tourDate - 3)
      ),
      IF(
        $AJ957=""P4"",
        IF(
          COUNTA(validDates) &lt; 3,
          """",
          TEXT(INDEX(validDates, 3), ""mmm d, yyyy"")
  "&amp;"      ),
        IF(
          $AJ957=""P3"",
          IF(
            COUNTA(validDates) &lt; 3,
            """",
            TEXT(INDEX(validDates, 3), ""mmm d, yyyy"")
          ),
          IF(
            COUNTA(validDates) &lt; 3,
            """",
    "&amp;"        TEXTJOIN("", "", TRUE,
              TEXT(INDEX(validDates, 1), ""mmm d, yyyy""),
              TEXT(INDEX(validDates, 2), ""mmm d, yyyy""),
              TEXT(INDEX(validDates, 3), ""mmm d, yyyy"")
            )
          )
        )
      )
    "&amp;"),
    """"
  )
)
"),"")</f>
        <v/>
      </c>
      <c r="BG957" s="65" t="str">
        <f t="shared" si="14"/>
        <v/>
      </c>
      <c r="BH957" s="63"/>
      <c r="BI957" s="64"/>
      <c r="BJ957" s="64"/>
      <c r="BK957" s="64"/>
      <c r="BL957" s="64" t="str">
        <f>IFERROR(__xludf.DUMMYFUNCTION("IF(
  OR($AJ957=""Full Payment"",$AJ957=""P1"",$AJ957=""P2"",$AJ957=""P3""),
  """",
  IF(
    AND(
      NOT(ISBLANK($K957)),
      $Q957=""Standard Booking, P4""
    ),
    LET(
      resDate,   $K957,
      tourDate,  $N957,
      monthCount, DATEDIF(r"&amp;"esDate, tourDate, ""M"") + 1,
      secondDates, ARRAYFORMULA(
        DATE(
          YEAR(resDate),
          MONTH(resDate) + SEQUENCE(monthCount),
          2
        )
      ),
      validDates, FILTER(
        secondDates,
        (secondDates &gt; res"&amp;"Date + 2) *
        (secondDates &lt;= tourDate - 3)
      ),
      IF(
        $AJ957=""P4"",
        IF(
          COUNTA(validDates) &lt; 4,
          """",
          TEXT(
            INDEX(validDates, 4),
            ""mmm d, yyyy""
          )
        ),
"&amp;"        IF(
          COUNTA(validDates) &lt; 4,
          """",
          TEXTJOIN(
            "", "", TRUE,
            TEXT(INDEX(validDates, 1), ""mmm d, yyyy""),
            TEXT(INDEX(validDates, 2), ""mmm d, yyyy""),
            TEXT(INDEX(validDates"&amp;", 3), ""mmm d, yyyy""),
            TEXT(INDEX(validDates, 4), ""mmm d, yyyy"")
          )
        )
      )
    ),
    """"
  )
)
"),"")</f>
        <v/>
      </c>
      <c r="BM957" s="65" t="str">
        <f t="shared" si="15"/>
        <v/>
      </c>
      <c r="BN957" s="66"/>
      <c r="BO957" s="67"/>
      <c r="BP957" s="49" t="b">
        <v>0</v>
      </c>
      <c r="BQ957" s="49" t="b">
        <v>0</v>
      </c>
      <c r="BR957" s="68"/>
      <c r="BS957" s="69"/>
      <c r="BT957" s="70" t="b">
        <v>0</v>
      </c>
      <c r="BU957" s="71"/>
      <c r="BV957" s="72"/>
      <c r="BW957" s="86" t="b">
        <v>0</v>
      </c>
      <c r="BX957" s="87"/>
    </row>
    <row r="958">
      <c r="A958" s="35" t="str">
        <f t="shared" si="1"/>
        <v/>
      </c>
      <c r="B958" s="36" t="str">
        <f t="shared" si="2"/>
        <v/>
      </c>
      <c r="C958" s="36" t="str">
        <f t="array" ref="C958">IF(
  M958="",
  "",
  IFERROR(
    INDEX(
      '{INDEX} Tour Packages'!$A:$ZZ,
      MATCH(
        M958,
        INDEX(
          '{INDEX} Tour Packages'!$A:$ZZ,
          ,
          MATCH("Tour Package Name", '{INDEX} Tour Packages'!$4:$4, 0)
        ),
        0
      ),
      MATCH("Tour Code", '{INDEX} Tour Packages'!$4:$4, 0)
    ),
    "XXX"
  )
)
</f>
        <v/>
      </c>
      <c r="D958" s="36" t="str">
        <f t="shared" si="3"/>
        <v/>
      </c>
      <c r="E958" s="36" t="str">
        <f t="shared" si="4"/>
        <v/>
      </c>
      <c r="F958" s="37" t="str">
        <f t="shared" si="5"/>
        <v/>
      </c>
      <c r="G958" s="89"/>
      <c r="H958" s="89"/>
      <c r="I958" s="90"/>
      <c r="J958" s="40" t="str">
        <f t="shared" si="16"/>
        <v> </v>
      </c>
      <c r="K958" s="91"/>
      <c r="L958" s="55"/>
      <c r="M958" s="55"/>
      <c r="N958" s="91"/>
      <c r="O958" s="43" t="str">
        <f>IFERROR(__xludf.DUMMYFUNCTION("IF(N958="""","""",IFERROR(
  N958 + VALUE(REGEXEXTRACT(P958, ""(\d+)\s+Days"")),
  """"
)
)"),"")</f>
        <v/>
      </c>
      <c r="P958" s="43" t="str">
        <f t="array" ref="P958">IFERROR(
  INDEX(
    INDEX('{INDEX} Tour Packages'!$A:$ZZ, , MATCH(P$3, '{INDEX} Tour Packages'!$4:$4, 0)),
    MATCH(M958, INDEX('{INDEX} Tour Packages'!$A:$ZZ,0, MATCH("Tour Package Name", '{INDEX} Tour Packages'!$4:$4, 0)), 0)
  ),
"")
</f>
        <v/>
      </c>
      <c r="Q958" s="44" t="str">
        <f t="shared" si="7"/>
        <v/>
      </c>
      <c r="R958" s="44" t="str">
        <f>IFERROR(__xludf.DUMMYFUNCTION("IF(OR(ISBLANK(K958), ISBLANK(N958)), """", 
  LET(
    resDate, K958,
    tourDate, N958,
    monthCount, MAX(0, DATEDIF(resDate, tourDate - 3, ""M"") + 1),
    secondDates, ARRAYFORMULA(DATE(YEAR(resDate), MONTH(resDate) + SEQUENCE(monthCount), 2)),
    "&amp;"validDates, FILTER(secondDates, (secondDates &gt; resDate + 2) * (secondDates &lt;= tourDate - 3)),
    IF(ISERROR(validDates), 0, COUNTA(validDates))
  )
)
"),"")</f>
        <v/>
      </c>
      <c r="S958" s="44" t="str">
        <f t="shared" si="8"/>
        <v/>
      </c>
      <c r="T958" s="45" t="str">
        <f t="array" ref="T958">IF(ISBLANK(BO958),IFERROR(
  INDEX(
    INDEX('{INDEX} Payment Terms'!$A:$G, , MATCH(T$3, '{INDEX} Payment Terms'!$4:$4, 0)),
    MATCH(Q958, INDEX('{INDEX} Payment Terms'!$A:$G,0, MATCH("Payment Condition", '{INDEX} Payment Terms'!$4:$4, 0)), 0)
  ),
""),"Cancelled")
</f>
        <v/>
      </c>
      <c r="U958" s="46" t="b">
        <v>0</v>
      </c>
      <c r="V958" s="47" t="str">
        <f>IFERROR(__xludf.DUMMYFUNCTION("IF(OR(L958=""Duo Booking"", L958=""Group Booking""),
IF(U958=FALSE,"""",
    LET(
      bookingType, L958,
      tour, M958,
      mainFirst, H958,
      mainLast, I958,
      mainEmail, G958,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$L$4:L958, bookingType,
          $M$4:M958, tour,
          $H$4:H958, mainFirst,
          $I$4:I958, mainLast,
          $G$4:G958, mainEmail
        ),
        ""000""
      ),
  "&amp;"    baseID &amp; ""-"" &amp; memberNumber
    )
  ),
  """"
)
"),"")</f>
        <v/>
      </c>
      <c r="W958" s="48"/>
      <c r="X958" s="85" t="b">
        <v>0</v>
      </c>
      <c r="Y958" s="85" t="b">
        <v>0</v>
      </c>
      <c r="Z958" s="85" t="b">
        <v>0</v>
      </c>
      <c r="AA958" s="50"/>
      <c r="AB958" s="51"/>
      <c r="AC958" s="85" t="b">
        <v>0</v>
      </c>
      <c r="AD958" s="92"/>
      <c r="AE958" s="88"/>
      <c r="AF958" s="36" t="str">
        <f t="array" ref="AF958">IF(M958="","",INDEX(
      '{INDEX} Tour Packages'!$A:$ZP,
      MATCH($M958, '{INDEX} Tour Packages'!$A:$A, 0),
      MATCH(AF$3, '{INDEX} Tour Packages'!$4:$4, 0)
    ))</f>
        <v/>
      </c>
      <c r="AG958" s="36" t="str">
        <f t="array" ref="AG958">IF(M958="","",INDEX(
      '{INDEX} Tour Packages'!$A:$ZP,
      MATCH($M958, '{INDEX} Tour Packages'!$A:$A, 0),
      MATCH(AG$3, '{INDEX} Tour Packages'!$4:$4, 0)
    ))</f>
        <v/>
      </c>
      <c r="AH958" s="36" t="str">
        <f t="array" ref="AH958">IF(M958="","",INDEX(
      '{INDEX} Tour Packages'!$A:$ZP,
      MATCH($M958, '{INDEX} Tour Packages'!$A:$A, 0),
      MATCH(AH$3, '{INDEX} Tour Packages'!$4:$4, 0)
    ))</f>
        <v/>
      </c>
      <c r="AI958" s="54" t="str">
        <f t="shared" si="9"/>
        <v/>
      </c>
      <c r="AJ958" s="42"/>
      <c r="AK958" s="55"/>
      <c r="AL958" s="46" t="b">
        <v>0</v>
      </c>
      <c r="AM958" s="56"/>
      <c r="AN958" s="57" t="str">
        <f t="shared" si="10"/>
        <v/>
      </c>
      <c r="AO958" s="58" t="str">
        <f t="shared" si="11"/>
        <v/>
      </c>
      <c r="AP958" s="59"/>
      <c r="AQ958" s="60"/>
      <c r="AR958" s="61"/>
      <c r="AS958" s="61"/>
      <c r="AT958" s="61" t="str">
        <f>IFERROR(__xludf.DUMMYFUNCTION("IF( 
  OR($AJ958=""Full Payment"", ISBLANK($K958)),
  """",
  IF(
    OR(
      Q958=""Standard Booking, P1"",
      Q958=""Standard Booking, P2"",
      Q958=""Standard Booking, P3"",
      Q958=""Standard Booking, P4""
    ),
    LET(
      resDate,   $"&amp;"K958,
      tourDate,  $N958,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8" s="62" t="str">
        <f t="shared" si="12"/>
        <v/>
      </c>
      <c r="AV958" s="63"/>
      <c r="AW958" s="64"/>
      <c r="AX958" s="64"/>
      <c r="AY958" s="64"/>
      <c r="AZ958" s="64" t="str">
        <f>IFERROR(__xludf.DUMMYFUNCTION("IF(
  OR($AJ958=""Full Payment"",$AJ958=""P1"", ISBLANK($K958)),
  """",
  IF(
    OR(
      $Q958=""Standard Booking, P2"",
      $Q958=""Standard Booking, P3"",
      $Q958=""Standard Booking, P4""
    ),
    LET(
      resDate,   $K958,
      tourDate,"&amp;"  $N958,
      monthCount, DATEDIF(resDate, tourDate, ""M"") + 1,
      secondDates, ARRAYFORMULA(
        DATE(
          YEAR(resDate),
          MONTH(resDate) + SEQUENCE(monthCount),
          2
        )
      ),
      validDates, FILTER(
        sec"&amp;"ondDates,
        (secondDates &gt; resDate + 2) *
        (secondDates &lt;= tourDate - 3)
      ),
      IF(
        OR($AJ958=""P2"", $AJ958=""P3"", $AJ958=""P4""),
        IF(
          COUNTA(validDates) &lt; 2,
          """",
          TEXT(INDEX(validDates"&amp;", 2), ""mmm d, yyyy"")
        ),
        IF(
          COUNTA(validDates) &lt; 2,
          """",
          TEXTJOIN("", "", TRUE,
            TEXT(INDEX(validDates, 1), ""mmm d, yyyy""),
            TEXT(INDEX(validDates, 2), ""mmm d, yyyy"")
          )
 "&amp;"       )
      )
    ),
    """"
  )
)
"),"")</f>
        <v/>
      </c>
      <c r="BA958" s="65" t="str">
        <f t="shared" si="13"/>
        <v/>
      </c>
      <c r="BB958" s="63"/>
      <c r="BC958" s="64"/>
      <c r="BD958" s="64"/>
      <c r="BE958" s="64"/>
      <c r="BF958" s="64" t="str">
        <f>IFERROR(__xludf.DUMMYFUNCTION("IF(
  OR($AJ958=""Full Payment"",$AJ958=""P1"", $AJ958=""P2""),
  """",
  IF(
    AND(
      NOT(ISBLANK($K958)),
      OR(
        Q958=""Standard Booking, P3"",
        Q958=""Standard Booking, P4""
      )
    ),
    LET(
      resDate,   $K958,
      "&amp;"tourDate,  $N958,
      monthCount, DATEDIF(resDate, tourDate, ""M"") + 1,
      secondDates, ARRAYFORMULA(
        DATE(
          YEAR(resDate),
          MONTH(resDate) + SEQUENCE(monthCount),
          2
        )
      ),
      validDates, FILTER(
  "&amp;"      secondDates,
        (secondDates &gt; resDate + 2) *
        (secondDates &lt;= tourDate - 3)
      ),
      IF(
        $AJ958=""P4"",
        IF(
          COUNTA(validDates) &lt; 3,
          """",
          TEXT(INDEX(validDates, 3), ""mmm d, yyyy"")
  "&amp;"      ),
        IF(
          $AJ958=""P3"",
          IF(
            COUNTA(validDates) &lt; 3,
            """",
            TEXT(INDEX(validDates, 3), ""mmm d, yyyy"")
          ),
          IF(
            COUNTA(validDates) &lt; 3,
            """",
    "&amp;"        TEXTJOIN("", "", TRUE,
              TEXT(INDEX(validDates, 1), ""mmm d, yyyy""),
              TEXT(INDEX(validDates, 2), ""mmm d, yyyy""),
              TEXT(INDEX(validDates, 3), ""mmm d, yyyy"")
            )
          )
        )
      )
    "&amp;"),
    """"
  )
)
"),"")</f>
        <v/>
      </c>
      <c r="BG958" s="65" t="str">
        <f t="shared" si="14"/>
        <v/>
      </c>
      <c r="BH958" s="63"/>
      <c r="BI958" s="64"/>
      <c r="BJ958" s="64"/>
      <c r="BK958" s="64"/>
      <c r="BL958" s="64" t="str">
        <f>IFERROR(__xludf.DUMMYFUNCTION("IF(
  OR($AJ958=""Full Payment"",$AJ958=""P1"",$AJ958=""P2"",$AJ958=""P3""),
  """",
  IF(
    AND(
      NOT(ISBLANK($K958)),
      $Q958=""Standard Booking, P4""
    ),
    LET(
      resDate,   $K958,
      tourDate,  $N958,
      monthCount, DATEDIF(r"&amp;"esDate, tourDate, ""M"") + 1,
      secondDates, ARRAYFORMULA(
        DATE(
          YEAR(resDate),
          MONTH(resDate) + SEQUENCE(monthCount),
          2
        )
      ),
      validDates, FILTER(
        secondDates,
        (secondDates &gt; res"&amp;"Date + 2) *
        (secondDates &lt;= tourDate - 3)
      ),
      IF(
        $AJ958=""P4"",
        IF(
          COUNTA(validDates) &lt; 4,
          """",
          TEXT(
            INDEX(validDates, 4),
            ""mmm d, yyyy""
          )
        ),
"&amp;"        IF(
          COUNTA(validDates) &lt; 4,
          """",
          TEXTJOIN(
            "", "", TRUE,
            TEXT(INDEX(validDates, 1), ""mmm d, yyyy""),
            TEXT(INDEX(validDates, 2), ""mmm d, yyyy""),
            TEXT(INDEX(validDates"&amp;", 3), ""mmm d, yyyy""),
            TEXT(INDEX(validDates, 4), ""mmm d, yyyy"")
          )
        )
      )
    ),
    """"
  )
)
"),"")</f>
        <v/>
      </c>
      <c r="BM958" s="65" t="str">
        <f t="shared" si="15"/>
        <v/>
      </c>
      <c r="BN958" s="66"/>
      <c r="BO958" s="67"/>
      <c r="BP958" s="49" t="b">
        <v>0</v>
      </c>
      <c r="BQ958" s="49" t="b">
        <v>0</v>
      </c>
      <c r="BR958" s="68"/>
      <c r="BS958" s="69"/>
      <c r="BT958" s="70" t="b">
        <v>0</v>
      </c>
      <c r="BU958" s="71"/>
      <c r="BV958" s="72"/>
      <c r="BW958" s="86" t="b">
        <v>0</v>
      </c>
      <c r="BX958" s="87"/>
    </row>
    <row r="959">
      <c r="A959" s="35" t="str">
        <f t="shared" si="1"/>
        <v/>
      </c>
      <c r="B959" s="36" t="str">
        <f t="shared" si="2"/>
        <v/>
      </c>
      <c r="C959" s="36" t="str">
        <f t="array" ref="C959">IF(
  M959="",
  "",
  IFERROR(
    INDEX(
      '{INDEX} Tour Packages'!$A:$ZZ,
      MATCH(
        M959,
        INDEX(
          '{INDEX} Tour Packages'!$A:$ZZ,
          ,
          MATCH("Tour Package Name", '{INDEX} Tour Packages'!$4:$4, 0)
        ),
        0
      ),
      MATCH("Tour Code", '{INDEX} Tour Packages'!$4:$4, 0)
    ),
    "XXX"
  )
)
</f>
        <v/>
      </c>
      <c r="D959" s="36" t="str">
        <f t="shared" si="3"/>
        <v/>
      </c>
      <c r="E959" s="36" t="str">
        <f t="shared" si="4"/>
        <v/>
      </c>
      <c r="F959" s="37" t="str">
        <f t="shared" si="5"/>
        <v/>
      </c>
      <c r="G959" s="89"/>
      <c r="H959" s="89"/>
      <c r="I959" s="90"/>
      <c r="J959" s="40" t="str">
        <f t="shared" si="16"/>
        <v> </v>
      </c>
      <c r="K959" s="91"/>
      <c r="L959" s="55"/>
      <c r="M959" s="55"/>
      <c r="N959" s="91"/>
      <c r="O959" s="43" t="str">
        <f>IFERROR(__xludf.DUMMYFUNCTION("IF(N959="""","""",IFERROR(
  N959 + VALUE(REGEXEXTRACT(P959, ""(\d+)\s+Days"")),
  """"
)
)"),"")</f>
        <v/>
      </c>
      <c r="P959" s="43" t="str">
        <f t="array" ref="P959">IFERROR(
  INDEX(
    INDEX('{INDEX} Tour Packages'!$A:$ZZ, , MATCH(P$3, '{INDEX} Tour Packages'!$4:$4, 0)),
    MATCH(M959, INDEX('{INDEX} Tour Packages'!$A:$ZZ,0, MATCH("Tour Package Name", '{INDEX} Tour Packages'!$4:$4, 0)), 0)
  ),
"")
</f>
        <v/>
      </c>
      <c r="Q959" s="44" t="str">
        <f t="shared" si="7"/>
        <v/>
      </c>
      <c r="R959" s="44" t="str">
        <f>IFERROR(__xludf.DUMMYFUNCTION("IF(OR(ISBLANK(K959), ISBLANK(N959)), """", 
  LET(
    resDate, K959,
    tourDate, N959,
    monthCount, MAX(0, DATEDIF(resDate, tourDate - 3, ""M"") + 1),
    secondDates, ARRAYFORMULA(DATE(YEAR(resDate), MONTH(resDate) + SEQUENCE(monthCount), 2)),
    "&amp;"validDates, FILTER(secondDates, (secondDates &gt; resDate + 2) * (secondDates &lt;= tourDate - 3)),
    IF(ISERROR(validDates), 0, COUNTA(validDates))
  )
)
"),"")</f>
        <v/>
      </c>
      <c r="S959" s="44" t="str">
        <f t="shared" si="8"/>
        <v/>
      </c>
      <c r="T959" s="45" t="str">
        <f t="array" ref="T959">IF(ISBLANK(BO959),IFERROR(
  INDEX(
    INDEX('{INDEX} Payment Terms'!$A:$G, , MATCH(T$3, '{INDEX} Payment Terms'!$4:$4, 0)),
    MATCH(Q959, INDEX('{INDEX} Payment Terms'!$A:$G,0, MATCH("Payment Condition", '{INDEX} Payment Terms'!$4:$4, 0)), 0)
  ),
""),"Cancelled")
</f>
        <v/>
      </c>
      <c r="U959" s="46" t="b">
        <v>0</v>
      </c>
      <c r="V959" s="47" t="str">
        <f>IFERROR(__xludf.DUMMYFUNCTION("IF(OR(L959=""Duo Booking"", L959=""Group Booking""),
IF(U959=FALSE,"""",
    LET(
      bookingType, L959,
      tour, M959,
      mainFirst, H959,
      mainLast, I959,
      mainEmail, G959,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$L$4:L959, bookingType,
          $M$4:M959, tour,
          $H$4:H959, mainFirst,
          $I$4:I959, mainLast,
          $G$4:G959, mainEmail
        ),
        ""000""
      ),
  "&amp;"    baseID &amp; ""-"" &amp; memberNumber
    )
  ),
  """"
)
"),"")</f>
        <v/>
      </c>
      <c r="W959" s="48"/>
      <c r="X959" s="85" t="b">
        <v>0</v>
      </c>
      <c r="Y959" s="85" t="b">
        <v>0</v>
      </c>
      <c r="Z959" s="85" t="b">
        <v>0</v>
      </c>
      <c r="AA959" s="50"/>
      <c r="AB959" s="51"/>
      <c r="AC959" s="85" t="b">
        <v>0</v>
      </c>
      <c r="AD959" s="92"/>
      <c r="AE959" s="88"/>
      <c r="AF959" s="36" t="str">
        <f t="array" ref="AF959">IF(M959="","",INDEX(
      '{INDEX} Tour Packages'!$A:$ZP,
      MATCH($M959, '{INDEX} Tour Packages'!$A:$A, 0),
      MATCH(AF$3, '{INDEX} Tour Packages'!$4:$4, 0)
    ))</f>
        <v/>
      </c>
      <c r="AG959" s="36" t="str">
        <f t="array" ref="AG959">IF(M959="","",INDEX(
      '{INDEX} Tour Packages'!$A:$ZP,
      MATCH($M959, '{INDEX} Tour Packages'!$A:$A, 0),
      MATCH(AG$3, '{INDEX} Tour Packages'!$4:$4, 0)
    ))</f>
        <v/>
      </c>
      <c r="AH959" s="36" t="str">
        <f t="array" ref="AH959">IF(M959="","",INDEX(
      '{INDEX} Tour Packages'!$A:$ZP,
      MATCH($M959, '{INDEX} Tour Packages'!$A:$A, 0),
      MATCH(AH$3, '{INDEX} Tour Packages'!$4:$4, 0)
    ))</f>
        <v/>
      </c>
      <c r="AI959" s="54" t="str">
        <f t="shared" si="9"/>
        <v/>
      </c>
      <c r="AJ959" s="42"/>
      <c r="AK959" s="55"/>
      <c r="AL959" s="46" t="b">
        <v>0</v>
      </c>
      <c r="AM959" s="56"/>
      <c r="AN959" s="57" t="str">
        <f t="shared" si="10"/>
        <v/>
      </c>
      <c r="AO959" s="58" t="str">
        <f t="shared" si="11"/>
        <v/>
      </c>
      <c r="AP959" s="59"/>
      <c r="AQ959" s="60"/>
      <c r="AR959" s="61"/>
      <c r="AS959" s="61"/>
      <c r="AT959" s="61" t="str">
        <f>IFERROR(__xludf.DUMMYFUNCTION("IF( 
  OR($AJ959=""Full Payment"", ISBLANK($K959)),
  """",
  IF(
    OR(
      Q959=""Standard Booking, P1"",
      Q959=""Standard Booking, P2"",
      Q959=""Standard Booking, P3"",
      Q959=""Standard Booking, P4""
    ),
    LET(
      resDate,   $"&amp;"K959,
      tourDate,  $N959,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59" s="62" t="str">
        <f t="shared" si="12"/>
        <v/>
      </c>
      <c r="AV959" s="63"/>
      <c r="AW959" s="64"/>
      <c r="AX959" s="64"/>
      <c r="AY959" s="64"/>
      <c r="AZ959" s="64" t="str">
        <f>IFERROR(__xludf.DUMMYFUNCTION("IF(
  OR($AJ959=""Full Payment"",$AJ959=""P1"", ISBLANK($K959)),
  """",
  IF(
    OR(
      $Q959=""Standard Booking, P2"",
      $Q959=""Standard Booking, P3"",
      $Q959=""Standard Booking, P4""
    ),
    LET(
      resDate,   $K959,
      tourDate,"&amp;"  $N959,
      monthCount, DATEDIF(resDate, tourDate, ""M"") + 1,
      secondDates, ARRAYFORMULA(
        DATE(
          YEAR(resDate),
          MONTH(resDate) + SEQUENCE(monthCount),
          2
        )
      ),
      validDates, FILTER(
        sec"&amp;"ondDates,
        (secondDates &gt; resDate + 2) *
        (secondDates &lt;= tourDate - 3)
      ),
      IF(
        OR($AJ959=""P2"", $AJ959=""P3"", $AJ959=""P4""),
        IF(
          COUNTA(validDates) &lt; 2,
          """",
          TEXT(INDEX(validDates"&amp;", 2), ""mmm d, yyyy"")
        ),
        IF(
          COUNTA(validDates) &lt; 2,
          """",
          TEXTJOIN("", "", TRUE,
            TEXT(INDEX(validDates, 1), ""mmm d, yyyy""),
            TEXT(INDEX(validDates, 2), ""mmm d, yyyy"")
          )
 "&amp;"       )
      )
    ),
    """"
  )
)
"),"")</f>
        <v/>
      </c>
      <c r="BA959" s="65" t="str">
        <f t="shared" si="13"/>
        <v/>
      </c>
      <c r="BB959" s="63"/>
      <c r="BC959" s="64"/>
      <c r="BD959" s="64"/>
      <c r="BE959" s="64"/>
      <c r="BF959" s="64" t="str">
        <f>IFERROR(__xludf.DUMMYFUNCTION("IF(
  OR($AJ959=""Full Payment"",$AJ959=""P1"", $AJ959=""P2""),
  """",
  IF(
    AND(
      NOT(ISBLANK($K959)),
      OR(
        Q959=""Standard Booking, P3"",
        Q959=""Standard Booking, P4""
      )
    ),
    LET(
      resDate,   $K959,
      "&amp;"tourDate,  $N959,
      monthCount, DATEDIF(resDate, tourDate, ""M"") + 1,
      secondDates, ARRAYFORMULA(
        DATE(
          YEAR(resDate),
          MONTH(resDate) + SEQUENCE(monthCount),
          2
        )
      ),
      validDates, FILTER(
  "&amp;"      secondDates,
        (secondDates &gt; resDate + 2) *
        (secondDates &lt;= tourDate - 3)
      ),
      IF(
        $AJ959=""P4"",
        IF(
          COUNTA(validDates) &lt; 3,
          """",
          TEXT(INDEX(validDates, 3), ""mmm d, yyyy"")
  "&amp;"      ),
        IF(
          $AJ959=""P3"",
          IF(
            COUNTA(validDates) &lt; 3,
            """",
            TEXT(INDEX(validDates, 3), ""mmm d, yyyy"")
          ),
          IF(
            COUNTA(validDates) &lt; 3,
            """",
    "&amp;"        TEXTJOIN("", "", TRUE,
              TEXT(INDEX(validDates, 1), ""mmm d, yyyy""),
              TEXT(INDEX(validDates, 2), ""mmm d, yyyy""),
              TEXT(INDEX(validDates, 3), ""mmm d, yyyy"")
            )
          )
        )
      )
    "&amp;"),
    """"
  )
)
"),"")</f>
        <v/>
      </c>
      <c r="BG959" s="65" t="str">
        <f t="shared" si="14"/>
        <v/>
      </c>
      <c r="BH959" s="63"/>
      <c r="BI959" s="64"/>
      <c r="BJ959" s="64"/>
      <c r="BK959" s="64"/>
      <c r="BL959" s="64" t="str">
        <f>IFERROR(__xludf.DUMMYFUNCTION("IF(
  OR($AJ959=""Full Payment"",$AJ959=""P1"",$AJ959=""P2"",$AJ959=""P3""),
  """",
  IF(
    AND(
      NOT(ISBLANK($K959)),
      $Q959=""Standard Booking, P4""
    ),
    LET(
      resDate,   $K959,
      tourDate,  $N959,
      monthCount, DATEDIF(r"&amp;"esDate, tourDate, ""M"") + 1,
      secondDates, ARRAYFORMULA(
        DATE(
          YEAR(resDate),
          MONTH(resDate) + SEQUENCE(monthCount),
          2
        )
      ),
      validDates, FILTER(
        secondDates,
        (secondDates &gt; res"&amp;"Date + 2) *
        (secondDates &lt;= tourDate - 3)
      ),
      IF(
        $AJ959=""P4"",
        IF(
          COUNTA(validDates) &lt; 4,
          """",
          TEXT(
            INDEX(validDates, 4),
            ""mmm d, yyyy""
          )
        ),
"&amp;"        IF(
          COUNTA(validDates) &lt; 4,
          """",
          TEXTJOIN(
            "", "", TRUE,
            TEXT(INDEX(validDates, 1), ""mmm d, yyyy""),
            TEXT(INDEX(validDates, 2), ""mmm d, yyyy""),
            TEXT(INDEX(validDates"&amp;", 3), ""mmm d, yyyy""),
            TEXT(INDEX(validDates, 4), ""mmm d, yyyy"")
          )
        )
      )
    ),
    """"
  )
)
"),"")</f>
        <v/>
      </c>
      <c r="BM959" s="65" t="str">
        <f t="shared" si="15"/>
        <v/>
      </c>
      <c r="BN959" s="66"/>
      <c r="BO959" s="67"/>
      <c r="BP959" s="49" t="b">
        <v>0</v>
      </c>
      <c r="BQ959" s="49" t="b">
        <v>0</v>
      </c>
      <c r="BR959" s="68"/>
      <c r="BS959" s="69"/>
      <c r="BT959" s="70" t="b">
        <v>0</v>
      </c>
      <c r="BU959" s="71"/>
      <c r="BV959" s="72"/>
      <c r="BW959" s="86" t="b">
        <v>0</v>
      </c>
      <c r="BX959" s="87"/>
    </row>
    <row r="960">
      <c r="A960" s="35" t="str">
        <f t="shared" si="1"/>
        <v/>
      </c>
      <c r="B960" s="36" t="str">
        <f t="shared" si="2"/>
        <v/>
      </c>
      <c r="C960" s="36" t="str">
        <f t="array" ref="C960">IF(
  M960="",
  "",
  IFERROR(
    INDEX(
      '{INDEX} Tour Packages'!$A:$ZZ,
      MATCH(
        M960,
        INDEX(
          '{INDEX} Tour Packages'!$A:$ZZ,
          ,
          MATCH("Tour Package Name", '{INDEX} Tour Packages'!$4:$4, 0)
        ),
        0
      ),
      MATCH("Tour Code", '{INDEX} Tour Packages'!$4:$4, 0)
    ),
    "XXX"
  )
)
</f>
        <v/>
      </c>
      <c r="D960" s="36" t="str">
        <f t="shared" si="3"/>
        <v/>
      </c>
      <c r="E960" s="36" t="str">
        <f t="shared" si="4"/>
        <v/>
      </c>
      <c r="F960" s="37" t="str">
        <f t="shared" si="5"/>
        <v/>
      </c>
      <c r="G960" s="89"/>
      <c r="H960" s="89"/>
      <c r="I960" s="90"/>
      <c r="J960" s="40" t="str">
        <f t="shared" si="16"/>
        <v> </v>
      </c>
      <c r="K960" s="91"/>
      <c r="L960" s="55"/>
      <c r="M960" s="55"/>
      <c r="N960" s="91"/>
      <c r="O960" s="43" t="str">
        <f>IFERROR(__xludf.DUMMYFUNCTION("IF(N960="""","""",IFERROR(
  N960 + VALUE(REGEXEXTRACT(P960, ""(\d+)\s+Days"")),
  """"
)
)"),"")</f>
        <v/>
      </c>
      <c r="P960" s="43" t="str">
        <f t="array" ref="P960">IFERROR(
  INDEX(
    INDEX('{INDEX} Tour Packages'!$A:$ZZ, , MATCH(P$3, '{INDEX} Tour Packages'!$4:$4, 0)),
    MATCH(M960, INDEX('{INDEX} Tour Packages'!$A:$ZZ,0, MATCH("Tour Package Name", '{INDEX} Tour Packages'!$4:$4, 0)), 0)
  ),
"")
</f>
        <v/>
      </c>
      <c r="Q960" s="44" t="str">
        <f t="shared" si="7"/>
        <v/>
      </c>
      <c r="R960" s="44" t="str">
        <f>IFERROR(__xludf.DUMMYFUNCTION("IF(OR(ISBLANK(K960), ISBLANK(N960)), """", 
  LET(
    resDate, K960,
    tourDate, N960,
    monthCount, MAX(0, DATEDIF(resDate, tourDate - 3, ""M"") + 1),
    secondDates, ARRAYFORMULA(DATE(YEAR(resDate), MONTH(resDate) + SEQUENCE(monthCount), 2)),
    "&amp;"validDates, FILTER(secondDates, (secondDates &gt; resDate + 2) * (secondDates &lt;= tourDate - 3)),
    IF(ISERROR(validDates), 0, COUNTA(validDates))
  )
)
"),"")</f>
        <v/>
      </c>
      <c r="S960" s="44" t="str">
        <f t="shared" si="8"/>
        <v/>
      </c>
      <c r="T960" s="45" t="str">
        <f t="array" ref="T960">IF(ISBLANK(BO960),IFERROR(
  INDEX(
    INDEX('{INDEX} Payment Terms'!$A:$G, , MATCH(T$3, '{INDEX} Payment Terms'!$4:$4, 0)),
    MATCH(Q960, INDEX('{INDEX} Payment Terms'!$A:$G,0, MATCH("Payment Condition", '{INDEX} Payment Terms'!$4:$4, 0)), 0)
  ),
""),"Cancelled")
</f>
        <v/>
      </c>
      <c r="U960" s="46" t="b">
        <v>0</v>
      </c>
      <c r="V960" s="47" t="str">
        <f>IFERROR(__xludf.DUMMYFUNCTION("IF(OR(L960=""Duo Booking"", L960=""Group Booking""),
IF(U960=FALSE,"""",
    LET(
      bookingType, L960,
      tour, M960,
      mainFirst, H960,
      mainLast, I960,
      mainEmail, G960,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$L$4:L960, bookingType,
          $M$4:M960, tour,
          $H$4:H960, mainFirst,
          $I$4:I960, mainLast,
          $G$4:G960, mainEmail
        ),
        ""000""
      ),
  "&amp;"    baseID &amp; ""-"" &amp; memberNumber
    )
  ),
  """"
)
"),"")</f>
        <v/>
      </c>
      <c r="W960" s="48"/>
      <c r="X960" s="85" t="b">
        <v>0</v>
      </c>
      <c r="Y960" s="85" t="b">
        <v>0</v>
      </c>
      <c r="Z960" s="85" t="b">
        <v>0</v>
      </c>
      <c r="AA960" s="50"/>
      <c r="AB960" s="51"/>
      <c r="AC960" s="85" t="b">
        <v>0</v>
      </c>
      <c r="AD960" s="92"/>
      <c r="AE960" s="88"/>
      <c r="AF960" s="36" t="str">
        <f t="array" ref="AF960">IF(M960="","",INDEX(
      '{INDEX} Tour Packages'!$A:$ZP,
      MATCH($M960, '{INDEX} Tour Packages'!$A:$A, 0),
      MATCH(AF$3, '{INDEX} Tour Packages'!$4:$4, 0)
    ))</f>
        <v/>
      </c>
      <c r="AG960" s="36" t="str">
        <f t="array" ref="AG960">IF(M960="","",INDEX(
      '{INDEX} Tour Packages'!$A:$ZP,
      MATCH($M960, '{INDEX} Tour Packages'!$A:$A, 0),
      MATCH(AG$3, '{INDEX} Tour Packages'!$4:$4, 0)
    ))</f>
        <v/>
      </c>
      <c r="AH960" s="36" t="str">
        <f t="array" ref="AH960">IF(M960="","",INDEX(
      '{INDEX} Tour Packages'!$A:$ZP,
      MATCH($M960, '{INDEX} Tour Packages'!$A:$A, 0),
      MATCH(AH$3, '{INDEX} Tour Packages'!$4:$4, 0)
    ))</f>
        <v/>
      </c>
      <c r="AI960" s="54" t="str">
        <f t="shared" si="9"/>
        <v/>
      </c>
      <c r="AJ960" s="42"/>
      <c r="AK960" s="55"/>
      <c r="AL960" s="46" t="b">
        <v>0</v>
      </c>
      <c r="AM960" s="56"/>
      <c r="AN960" s="57" t="str">
        <f t="shared" si="10"/>
        <v/>
      </c>
      <c r="AO960" s="58" t="str">
        <f t="shared" si="11"/>
        <v/>
      </c>
      <c r="AP960" s="59"/>
      <c r="AQ960" s="60"/>
      <c r="AR960" s="61"/>
      <c r="AS960" s="61"/>
      <c r="AT960" s="61" t="str">
        <f>IFERROR(__xludf.DUMMYFUNCTION("IF( 
  OR($AJ960=""Full Payment"", ISBLANK($K960)),
  """",
  IF(
    OR(
      Q960=""Standard Booking, P1"",
      Q960=""Standard Booking, P2"",
      Q960=""Standard Booking, P3"",
      Q960=""Standard Booking, P4""
    ),
    LET(
      resDate,   $"&amp;"K960,
      tourDate,  $N960,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0" s="62" t="str">
        <f t="shared" si="12"/>
        <v/>
      </c>
      <c r="AV960" s="63"/>
      <c r="AW960" s="64"/>
      <c r="AX960" s="64"/>
      <c r="AY960" s="64"/>
      <c r="AZ960" s="64" t="str">
        <f>IFERROR(__xludf.DUMMYFUNCTION("IF(
  OR($AJ960=""Full Payment"",$AJ960=""P1"", ISBLANK($K960)),
  """",
  IF(
    OR(
      $Q960=""Standard Booking, P2"",
      $Q960=""Standard Booking, P3"",
      $Q960=""Standard Booking, P4""
    ),
    LET(
      resDate,   $K960,
      tourDate,"&amp;"  $N960,
      monthCount, DATEDIF(resDate, tourDate, ""M"") + 1,
      secondDates, ARRAYFORMULA(
        DATE(
          YEAR(resDate),
          MONTH(resDate) + SEQUENCE(monthCount),
          2
        )
      ),
      validDates, FILTER(
        sec"&amp;"ondDates,
        (secondDates &gt; resDate + 2) *
        (secondDates &lt;= tourDate - 3)
      ),
      IF(
        OR($AJ960=""P2"", $AJ960=""P3"", $AJ960=""P4""),
        IF(
          COUNTA(validDates) &lt; 2,
          """",
          TEXT(INDEX(validDates"&amp;", 2), ""mmm d, yyyy"")
        ),
        IF(
          COUNTA(validDates) &lt; 2,
          """",
          TEXTJOIN("", "", TRUE,
            TEXT(INDEX(validDates, 1), ""mmm d, yyyy""),
            TEXT(INDEX(validDates, 2), ""mmm d, yyyy"")
          )
 "&amp;"       )
      )
    ),
    """"
  )
)
"),"")</f>
        <v/>
      </c>
      <c r="BA960" s="65" t="str">
        <f t="shared" si="13"/>
        <v/>
      </c>
      <c r="BB960" s="63"/>
      <c r="BC960" s="64"/>
      <c r="BD960" s="64"/>
      <c r="BE960" s="64"/>
      <c r="BF960" s="64" t="str">
        <f>IFERROR(__xludf.DUMMYFUNCTION("IF(
  OR($AJ960=""Full Payment"",$AJ960=""P1"", $AJ960=""P2""),
  """",
  IF(
    AND(
      NOT(ISBLANK($K960)),
      OR(
        Q960=""Standard Booking, P3"",
        Q960=""Standard Booking, P4""
      )
    ),
    LET(
      resDate,   $K960,
      "&amp;"tourDate,  $N960,
      monthCount, DATEDIF(resDate, tourDate, ""M"") + 1,
      secondDates, ARRAYFORMULA(
        DATE(
          YEAR(resDate),
          MONTH(resDate) + SEQUENCE(monthCount),
          2
        )
      ),
      validDates, FILTER(
  "&amp;"      secondDates,
        (secondDates &gt; resDate + 2) *
        (secondDates &lt;= tourDate - 3)
      ),
      IF(
        $AJ960=""P4"",
        IF(
          COUNTA(validDates) &lt; 3,
          """",
          TEXT(INDEX(validDates, 3), ""mmm d, yyyy"")
  "&amp;"      ),
        IF(
          $AJ960=""P3"",
          IF(
            COUNTA(validDates) &lt; 3,
            """",
            TEXT(INDEX(validDates, 3), ""mmm d, yyyy"")
          ),
          IF(
            COUNTA(validDates) &lt; 3,
            """",
    "&amp;"        TEXTJOIN("", "", TRUE,
              TEXT(INDEX(validDates, 1), ""mmm d, yyyy""),
              TEXT(INDEX(validDates, 2), ""mmm d, yyyy""),
              TEXT(INDEX(validDates, 3), ""mmm d, yyyy"")
            )
          )
        )
      )
    "&amp;"),
    """"
  )
)
"),"")</f>
        <v/>
      </c>
      <c r="BG960" s="65" t="str">
        <f t="shared" si="14"/>
        <v/>
      </c>
      <c r="BH960" s="63"/>
      <c r="BI960" s="64"/>
      <c r="BJ960" s="64"/>
      <c r="BK960" s="64"/>
      <c r="BL960" s="64" t="str">
        <f>IFERROR(__xludf.DUMMYFUNCTION("IF(
  OR($AJ960=""Full Payment"",$AJ960=""P1"",$AJ960=""P2"",$AJ960=""P3""),
  """",
  IF(
    AND(
      NOT(ISBLANK($K960)),
      $Q960=""Standard Booking, P4""
    ),
    LET(
      resDate,   $K960,
      tourDate,  $N960,
      monthCount, DATEDIF(r"&amp;"esDate, tourDate, ""M"") + 1,
      secondDates, ARRAYFORMULA(
        DATE(
          YEAR(resDate),
          MONTH(resDate) + SEQUENCE(monthCount),
          2
        )
      ),
      validDates, FILTER(
        secondDates,
        (secondDates &gt; res"&amp;"Date + 2) *
        (secondDates &lt;= tourDate - 3)
      ),
      IF(
        $AJ960=""P4"",
        IF(
          COUNTA(validDates) &lt; 4,
          """",
          TEXT(
            INDEX(validDates, 4),
            ""mmm d, yyyy""
          )
        ),
"&amp;"        IF(
          COUNTA(validDates) &lt; 4,
          """",
          TEXTJOIN(
            "", "", TRUE,
            TEXT(INDEX(validDates, 1), ""mmm d, yyyy""),
            TEXT(INDEX(validDates, 2), ""mmm d, yyyy""),
            TEXT(INDEX(validDates"&amp;", 3), ""mmm d, yyyy""),
            TEXT(INDEX(validDates, 4), ""mmm d, yyyy"")
          )
        )
      )
    ),
    """"
  )
)
"),"")</f>
        <v/>
      </c>
      <c r="BM960" s="65" t="str">
        <f t="shared" si="15"/>
        <v/>
      </c>
      <c r="BN960" s="66"/>
      <c r="BO960" s="67"/>
      <c r="BP960" s="49" t="b">
        <v>0</v>
      </c>
      <c r="BQ960" s="49" t="b">
        <v>0</v>
      </c>
      <c r="BR960" s="68"/>
      <c r="BS960" s="69"/>
      <c r="BT960" s="70" t="b">
        <v>0</v>
      </c>
      <c r="BU960" s="71"/>
      <c r="BV960" s="72"/>
      <c r="BW960" s="86" t="b">
        <v>0</v>
      </c>
      <c r="BX960" s="87"/>
    </row>
    <row r="961">
      <c r="A961" s="35" t="str">
        <f t="shared" si="1"/>
        <v/>
      </c>
      <c r="B961" s="36" t="str">
        <f t="shared" si="2"/>
        <v/>
      </c>
      <c r="C961" s="36" t="str">
        <f t="array" ref="C961">IF(
  M961="",
  "",
  IFERROR(
    INDEX(
      '{INDEX} Tour Packages'!$A:$ZZ,
      MATCH(
        M961,
        INDEX(
          '{INDEX} Tour Packages'!$A:$ZZ,
          ,
          MATCH("Tour Package Name", '{INDEX} Tour Packages'!$4:$4, 0)
        ),
        0
      ),
      MATCH("Tour Code", '{INDEX} Tour Packages'!$4:$4, 0)
    ),
    "XXX"
  )
)
</f>
        <v/>
      </c>
      <c r="D961" s="36" t="str">
        <f t="shared" si="3"/>
        <v/>
      </c>
      <c r="E961" s="36" t="str">
        <f t="shared" si="4"/>
        <v/>
      </c>
      <c r="F961" s="37" t="str">
        <f t="shared" si="5"/>
        <v/>
      </c>
      <c r="G961" s="89"/>
      <c r="H961" s="89"/>
      <c r="I961" s="90"/>
      <c r="J961" s="40" t="str">
        <f t="shared" si="16"/>
        <v> </v>
      </c>
      <c r="K961" s="91"/>
      <c r="L961" s="55"/>
      <c r="M961" s="55"/>
      <c r="N961" s="91"/>
      <c r="O961" s="43" t="str">
        <f>IFERROR(__xludf.DUMMYFUNCTION("IF(N961="""","""",IFERROR(
  N961 + VALUE(REGEXEXTRACT(P961, ""(\d+)\s+Days"")),
  """"
)
)"),"")</f>
        <v/>
      </c>
      <c r="P961" s="43" t="str">
        <f t="array" ref="P961">IFERROR(
  INDEX(
    INDEX('{INDEX} Tour Packages'!$A:$ZZ, , MATCH(P$3, '{INDEX} Tour Packages'!$4:$4, 0)),
    MATCH(M961, INDEX('{INDEX} Tour Packages'!$A:$ZZ,0, MATCH("Tour Package Name", '{INDEX} Tour Packages'!$4:$4, 0)), 0)
  ),
"")
</f>
        <v/>
      </c>
      <c r="Q961" s="44" t="str">
        <f t="shared" si="7"/>
        <v/>
      </c>
      <c r="R961" s="44" t="str">
        <f>IFERROR(__xludf.DUMMYFUNCTION("IF(OR(ISBLANK(K961), ISBLANK(N961)), """", 
  LET(
    resDate, K961,
    tourDate, N961,
    monthCount, MAX(0, DATEDIF(resDate, tourDate - 3, ""M"") + 1),
    secondDates, ARRAYFORMULA(DATE(YEAR(resDate), MONTH(resDate) + SEQUENCE(monthCount), 2)),
    "&amp;"validDates, FILTER(secondDates, (secondDates &gt; resDate + 2) * (secondDates &lt;= tourDate - 3)),
    IF(ISERROR(validDates), 0, COUNTA(validDates))
  )
)
"),"")</f>
        <v/>
      </c>
      <c r="S961" s="44" t="str">
        <f t="shared" si="8"/>
        <v/>
      </c>
      <c r="T961" s="45" t="str">
        <f t="array" ref="T961">IF(ISBLANK(BO961),IFERROR(
  INDEX(
    INDEX('{INDEX} Payment Terms'!$A:$G, , MATCH(T$3, '{INDEX} Payment Terms'!$4:$4, 0)),
    MATCH(Q961, INDEX('{INDEX} Payment Terms'!$A:$G,0, MATCH("Payment Condition", '{INDEX} Payment Terms'!$4:$4, 0)), 0)
  ),
""),"Cancelled")
</f>
        <v/>
      </c>
      <c r="U961" s="46" t="b">
        <v>0</v>
      </c>
      <c r="V961" s="47" t="str">
        <f>IFERROR(__xludf.DUMMYFUNCTION("IF(OR(L961=""Duo Booking"", L961=""Group Booking""),
IF(U961=FALSE,"""",
    LET(
      bookingType, L961,
      tour, M961,
      mainFirst, H961,
      mainLast, I961,
      mainEmail, G961,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$L$4:L961, bookingType,
          $M$4:M961, tour,
          $H$4:H961, mainFirst,
          $I$4:I961, mainLast,
          $G$4:G961, mainEmail
        ),
        ""000""
      ),
  "&amp;"    baseID &amp; ""-"" &amp; memberNumber
    )
  ),
  """"
)
"),"")</f>
        <v/>
      </c>
      <c r="W961" s="48"/>
      <c r="X961" s="85" t="b">
        <v>0</v>
      </c>
      <c r="Y961" s="85" t="b">
        <v>0</v>
      </c>
      <c r="Z961" s="85" t="b">
        <v>0</v>
      </c>
      <c r="AA961" s="50"/>
      <c r="AB961" s="51"/>
      <c r="AC961" s="85" t="b">
        <v>0</v>
      </c>
      <c r="AD961" s="92"/>
      <c r="AE961" s="88"/>
      <c r="AF961" s="36" t="str">
        <f t="array" ref="AF961">IF(M961="","",INDEX(
      '{INDEX} Tour Packages'!$A:$ZP,
      MATCH($M961, '{INDEX} Tour Packages'!$A:$A, 0),
      MATCH(AF$3, '{INDEX} Tour Packages'!$4:$4, 0)
    ))</f>
        <v/>
      </c>
      <c r="AG961" s="36" t="str">
        <f t="array" ref="AG961">IF(M961="","",INDEX(
      '{INDEX} Tour Packages'!$A:$ZP,
      MATCH($M961, '{INDEX} Tour Packages'!$A:$A, 0),
      MATCH(AG$3, '{INDEX} Tour Packages'!$4:$4, 0)
    ))</f>
        <v/>
      </c>
      <c r="AH961" s="36" t="str">
        <f t="array" ref="AH961">IF(M961="","",INDEX(
      '{INDEX} Tour Packages'!$A:$ZP,
      MATCH($M961, '{INDEX} Tour Packages'!$A:$A, 0),
      MATCH(AH$3, '{INDEX} Tour Packages'!$4:$4, 0)
    ))</f>
        <v/>
      </c>
      <c r="AI961" s="54" t="str">
        <f t="shared" si="9"/>
        <v/>
      </c>
      <c r="AJ961" s="42"/>
      <c r="AK961" s="55"/>
      <c r="AL961" s="46" t="b">
        <v>0</v>
      </c>
      <c r="AM961" s="56"/>
      <c r="AN961" s="57" t="str">
        <f t="shared" si="10"/>
        <v/>
      </c>
      <c r="AO961" s="58" t="str">
        <f t="shared" si="11"/>
        <v/>
      </c>
      <c r="AP961" s="59"/>
      <c r="AQ961" s="60"/>
      <c r="AR961" s="61"/>
      <c r="AS961" s="61"/>
      <c r="AT961" s="61" t="str">
        <f>IFERROR(__xludf.DUMMYFUNCTION("IF( 
  OR($AJ961=""Full Payment"", ISBLANK($K961)),
  """",
  IF(
    OR(
      Q961=""Standard Booking, P1"",
      Q961=""Standard Booking, P2"",
      Q961=""Standard Booking, P3"",
      Q961=""Standard Booking, P4""
    ),
    LET(
      resDate,   $"&amp;"K961,
      tourDate,  $N961,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1" s="62" t="str">
        <f t="shared" si="12"/>
        <v/>
      </c>
      <c r="AV961" s="63"/>
      <c r="AW961" s="64"/>
      <c r="AX961" s="64"/>
      <c r="AY961" s="64"/>
      <c r="AZ961" s="64" t="str">
        <f>IFERROR(__xludf.DUMMYFUNCTION("IF(
  OR($AJ961=""Full Payment"",$AJ961=""P1"", ISBLANK($K961)),
  """",
  IF(
    OR(
      $Q961=""Standard Booking, P2"",
      $Q961=""Standard Booking, P3"",
      $Q961=""Standard Booking, P4""
    ),
    LET(
      resDate,   $K961,
      tourDate,"&amp;"  $N961,
      monthCount, DATEDIF(resDate, tourDate, ""M"") + 1,
      secondDates, ARRAYFORMULA(
        DATE(
          YEAR(resDate),
          MONTH(resDate) + SEQUENCE(monthCount),
          2
        )
      ),
      validDates, FILTER(
        sec"&amp;"ondDates,
        (secondDates &gt; resDate + 2) *
        (secondDates &lt;= tourDate - 3)
      ),
      IF(
        OR($AJ961=""P2"", $AJ961=""P3"", $AJ961=""P4""),
        IF(
          COUNTA(validDates) &lt; 2,
          """",
          TEXT(INDEX(validDates"&amp;", 2), ""mmm d, yyyy"")
        ),
        IF(
          COUNTA(validDates) &lt; 2,
          """",
          TEXTJOIN("", "", TRUE,
            TEXT(INDEX(validDates, 1), ""mmm d, yyyy""),
            TEXT(INDEX(validDates, 2), ""mmm d, yyyy"")
          )
 "&amp;"       )
      )
    ),
    """"
  )
)
"),"")</f>
        <v/>
      </c>
      <c r="BA961" s="65" t="str">
        <f t="shared" si="13"/>
        <v/>
      </c>
      <c r="BB961" s="63"/>
      <c r="BC961" s="64"/>
      <c r="BD961" s="64"/>
      <c r="BE961" s="64"/>
      <c r="BF961" s="64" t="str">
        <f>IFERROR(__xludf.DUMMYFUNCTION("IF(
  OR($AJ961=""Full Payment"",$AJ961=""P1"", $AJ961=""P2""),
  """",
  IF(
    AND(
      NOT(ISBLANK($K961)),
      OR(
        Q961=""Standard Booking, P3"",
        Q961=""Standard Booking, P4""
      )
    ),
    LET(
      resDate,   $K961,
      "&amp;"tourDate,  $N961,
      monthCount, DATEDIF(resDate, tourDate, ""M"") + 1,
      secondDates, ARRAYFORMULA(
        DATE(
          YEAR(resDate),
          MONTH(resDate) + SEQUENCE(monthCount),
          2
        )
      ),
      validDates, FILTER(
  "&amp;"      secondDates,
        (secondDates &gt; resDate + 2) *
        (secondDates &lt;= tourDate - 3)
      ),
      IF(
        $AJ961=""P4"",
        IF(
          COUNTA(validDates) &lt; 3,
          """",
          TEXT(INDEX(validDates, 3), ""mmm d, yyyy"")
  "&amp;"      ),
        IF(
          $AJ961=""P3"",
          IF(
            COUNTA(validDates) &lt; 3,
            """",
            TEXT(INDEX(validDates, 3), ""mmm d, yyyy"")
          ),
          IF(
            COUNTA(validDates) &lt; 3,
            """",
    "&amp;"        TEXTJOIN("", "", TRUE,
              TEXT(INDEX(validDates, 1), ""mmm d, yyyy""),
              TEXT(INDEX(validDates, 2), ""mmm d, yyyy""),
              TEXT(INDEX(validDates, 3), ""mmm d, yyyy"")
            )
          )
        )
      )
    "&amp;"),
    """"
  )
)
"),"")</f>
        <v/>
      </c>
      <c r="BG961" s="65" t="str">
        <f t="shared" si="14"/>
        <v/>
      </c>
      <c r="BH961" s="63"/>
      <c r="BI961" s="64"/>
      <c r="BJ961" s="64"/>
      <c r="BK961" s="64"/>
      <c r="BL961" s="64" t="str">
        <f>IFERROR(__xludf.DUMMYFUNCTION("IF(
  OR($AJ961=""Full Payment"",$AJ961=""P1"",$AJ961=""P2"",$AJ961=""P3""),
  """",
  IF(
    AND(
      NOT(ISBLANK($K961)),
      $Q961=""Standard Booking, P4""
    ),
    LET(
      resDate,   $K961,
      tourDate,  $N961,
      monthCount, DATEDIF(r"&amp;"esDate, tourDate, ""M"") + 1,
      secondDates, ARRAYFORMULA(
        DATE(
          YEAR(resDate),
          MONTH(resDate) + SEQUENCE(monthCount),
          2
        )
      ),
      validDates, FILTER(
        secondDates,
        (secondDates &gt; res"&amp;"Date + 2) *
        (secondDates &lt;= tourDate - 3)
      ),
      IF(
        $AJ961=""P4"",
        IF(
          COUNTA(validDates) &lt; 4,
          """",
          TEXT(
            INDEX(validDates, 4),
            ""mmm d, yyyy""
          )
        ),
"&amp;"        IF(
          COUNTA(validDates) &lt; 4,
          """",
          TEXTJOIN(
            "", "", TRUE,
            TEXT(INDEX(validDates, 1), ""mmm d, yyyy""),
            TEXT(INDEX(validDates, 2), ""mmm d, yyyy""),
            TEXT(INDEX(validDates"&amp;", 3), ""mmm d, yyyy""),
            TEXT(INDEX(validDates, 4), ""mmm d, yyyy"")
          )
        )
      )
    ),
    """"
  )
)
"),"")</f>
        <v/>
      </c>
      <c r="BM961" s="65" t="str">
        <f t="shared" si="15"/>
        <v/>
      </c>
      <c r="BN961" s="66"/>
      <c r="BO961" s="67"/>
      <c r="BP961" s="49" t="b">
        <v>0</v>
      </c>
      <c r="BQ961" s="49" t="b">
        <v>0</v>
      </c>
      <c r="BR961" s="68"/>
      <c r="BS961" s="69"/>
      <c r="BT961" s="70" t="b">
        <v>0</v>
      </c>
      <c r="BU961" s="71"/>
      <c r="BV961" s="72"/>
      <c r="BW961" s="86" t="b">
        <v>0</v>
      </c>
      <c r="BX961" s="87"/>
    </row>
    <row r="962">
      <c r="A962" s="35" t="str">
        <f t="shared" si="1"/>
        <v/>
      </c>
      <c r="B962" s="36" t="str">
        <f t="shared" si="2"/>
        <v/>
      </c>
      <c r="C962" s="36" t="str">
        <f t="array" ref="C962">IF(
  M962="",
  "",
  IFERROR(
    INDEX(
      '{INDEX} Tour Packages'!$A:$ZZ,
      MATCH(
        M962,
        INDEX(
          '{INDEX} Tour Packages'!$A:$ZZ,
          ,
          MATCH("Tour Package Name", '{INDEX} Tour Packages'!$4:$4, 0)
        ),
        0
      ),
      MATCH("Tour Code", '{INDEX} Tour Packages'!$4:$4, 0)
    ),
    "XXX"
  )
)
</f>
        <v/>
      </c>
      <c r="D962" s="36" t="str">
        <f t="shared" si="3"/>
        <v/>
      </c>
      <c r="E962" s="36" t="str">
        <f t="shared" si="4"/>
        <v/>
      </c>
      <c r="F962" s="37" t="str">
        <f t="shared" si="5"/>
        <v/>
      </c>
      <c r="G962" s="89"/>
      <c r="H962" s="89"/>
      <c r="I962" s="90"/>
      <c r="J962" s="40" t="str">
        <f t="shared" si="16"/>
        <v> </v>
      </c>
      <c r="K962" s="91"/>
      <c r="L962" s="55"/>
      <c r="M962" s="55"/>
      <c r="N962" s="91"/>
      <c r="O962" s="43" t="str">
        <f>IFERROR(__xludf.DUMMYFUNCTION("IF(N962="""","""",IFERROR(
  N962 + VALUE(REGEXEXTRACT(P962, ""(\d+)\s+Days"")),
  """"
)
)"),"")</f>
        <v/>
      </c>
      <c r="P962" s="43" t="str">
        <f t="array" ref="P962">IFERROR(
  INDEX(
    INDEX('{INDEX} Tour Packages'!$A:$ZZ, , MATCH(P$3, '{INDEX} Tour Packages'!$4:$4, 0)),
    MATCH(M962, INDEX('{INDEX} Tour Packages'!$A:$ZZ,0, MATCH("Tour Package Name", '{INDEX} Tour Packages'!$4:$4, 0)), 0)
  ),
"")
</f>
        <v/>
      </c>
      <c r="Q962" s="44" t="str">
        <f t="shared" si="7"/>
        <v/>
      </c>
      <c r="R962" s="44" t="str">
        <f>IFERROR(__xludf.DUMMYFUNCTION("IF(OR(ISBLANK(K962), ISBLANK(N962)), """", 
  LET(
    resDate, K962,
    tourDate, N962,
    monthCount, MAX(0, DATEDIF(resDate, tourDate - 3, ""M"") + 1),
    secondDates, ARRAYFORMULA(DATE(YEAR(resDate), MONTH(resDate) + SEQUENCE(monthCount), 2)),
    "&amp;"validDates, FILTER(secondDates, (secondDates &gt; resDate + 2) * (secondDates &lt;= tourDate - 3)),
    IF(ISERROR(validDates), 0, COUNTA(validDates))
  )
)
"),"")</f>
        <v/>
      </c>
      <c r="S962" s="44" t="str">
        <f t="shared" si="8"/>
        <v/>
      </c>
      <c r="T962" s="45" t="str">
        <f t="array" ref="T962">IF(ISBLANK(BO962),IFERROR(
  INDEX(
    INDEX('{INDEX} Payment Terms'!$A:$G, , MATCH(T$3, '{INDEX} Payment Terms'!$4:$4, 0)),
    MATCH(Q962, INDEX('{INDEX} Payment Terms'!$A:$G,0, MATCH("Payment Condition", '{INDEX} Payment Terms'!$4:$4, 0)), 0)
  ),
""),"Cancelled")
</f>
        <v/>
      </c>
      <c r="U962" s="46" t="b">
        <v>0</v>
      </c>
      <c r="V962" s="47" t="str">
        <f>IFERROR(__xludf.DUMMYFUNCTION("IF(OR(L962=""Duo Booking"", L962=""Group Booking""),
IF(U962=FALSE,"""",
    LET(
      bookingType, L962,
      tour, M962,
      mainFirst, H962,
      mainLast, I962,
      mainEmail, G962,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$L$4:L962, bookingType,
          $M$4:M962, tour,
          $H$4:H962, mainFirst,
          $I$4:I962, mainLast,
          $G$4:G962, mainEmail
        ),
        ""000""
      ),
  "&amp;"    baseID &amp; ""-"" &amp; memberNumber
    )
  ),
  """"
)
"),"")</f>
        <v/>
      </c>
      <c r="W962" s="48"/>
      <c r="X962" s="85" t="b">
        <v>0</v>
      </c>
      <c r="Y962" s="85" t="b">
        <v>0</v>
      </c>
      <c r="Z962" s="85" t="b">
        <v>0</v>
      </c>
      <c r="AA962" s="50"/>
      <c r="AB962" s="51"/>
      <c r="AC962" s="85" t="b">
        <v>0</v>
      </c>
      <c r="AD962" s="92"/>
      <c r="AE962" s="88"/>
      <c r="AF962" s="36" t="str">
        <f t="array" ref="AF962">IF(M962="","",INDEX(
      '{INDEX} Tour Packages'!$A:$ZP,
      MATCH($M962, '{INDEX} Tour Packages'!$A:$A, 0),
      MATCH(AF$3, '{INDEX} Tour Packages'!$4:$4, 0)
    ))</f>
        <v/>
      </c>
      <c r="AG962" s="36" t="str">
        <f t="array" ref="AG962">IF(M962="","",INDEX(
      '{INDEX} Tour Packages'!$A:$ZP,
      MATCH($M962, '{INDEX} Tour Packages'!$A:$A, 0),
      MATCH(AG$3, '{INDEX} Tour Packages'!$4:$4, 0)
    ))</f>
        <v/>
      </c>
      <c r="AH962" s="36" t="str">
        <f t="array" ref="AH962">IF(M962="","",INDEX(
      '{INDEX} Tour Packages'!$A:$ZP,
      MATCH($M962, '{INDEX} Tour Packages'!$A:$A, 0),
      MATCH(AH$3, '{INDEX} Tour Packages'!$4:$4, 0)
    ))</f>
        <v/>
      </c>
      <c r="AI962" s="54" t="str">
        <f t="shared" si="9"/>
        <v/>
      </c>
      <c r="AJ962" s="42"/>
      <c r="AK962" s="55"/>
      <c r="AL962" s="46" t="b">
        <v>0</v>
      </c>
      <c r="AM962" s="56"/>
      <c r="AN962" s="57" t="str">
        <f t="shared" si="10"/>
        <v/>
      </c>
      <c r="AO962" s="58" t="str">
        <f t="shared" si="11"/>
        <v/>
      </c>
      <c r="AP962" s="59"/>
      <c r="AQ962" s="60"/>
      <c r="AR962" s="61"/>
      <c r="AS962" s="61"/>
      <c r="AT962" s="61" t="str">
        <f>IFERROR(__xludf.DUMMYFUNCTION("IF( 
  OR($AJ962=""Full Payment"", ISBLANK($K962)),
  """",
  IF(
    OR(
      Q962=""Standard Booking, P1"",
      Q962=""Standard Booking, P2"",
      Q962=""Standard Booking, P3"",
      Q962=""Standard Booking, P4""
    ),
    LET(
      resDate,   $"&amp;"K962,
      tourDate,  $N962,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2" s="62" t="str">
        <f t="shared" si="12"/>
        <v/>
      </c>
      <c r="AV962" s="63"/>
      <c r="AW962" s="64"/>
      <c r="AX962" s="64"/>
      <c r="AY962" s="64"/>
      <c r="AZ962" s="64" t="str">
        <f>IFERROR(__xludf.DUMMYFUNCTION("IF(
  OR($AJ962=""Full Payment"",$AJ962=""P1"", ISBLANK($K962)),
  """",
  IF(
    OR(
      $Q962=""Standard Booking, P2"",
      $Q962=""Standard Booking, P3"",
      $Q962=""Standard Booking, P4""
    ),
    LET(
      resDate,   $K962,
      tourDate,"&amp;"  $N962,
      monthCount, DATEDIF(resDate, tourDate, ""M"") + 1,
      secondDates, ARRAYFORMULA(
        DATE(
          YEAR(resDate),
          MONTH(resDate) + SEQUENCE(monthCount),
          2
        )
      ),
      validDates, FILTER(
        sec"&amp;"ondDates,
        (secondDates &gt; resDate + 2) *
        (secondDates &lt;= tourDate - 3)
      ),
      IF(
        OR($AJ962=""P2"", $AJ962=""P3"", $AJ962=""P4""),
        IF(
          COUNTA(validDates) &lt; 2,
          """",
          TEXT(INDEX(validDates"&amp;", 2), ""mmm d, yyyy"")
        ),
        IF(
          COUNTA(validDates) &lt; 2,
          """",
          TEXTJOIN("", "", TRUE,
            TEXT(INDEX(validDates, 1), ""mmm d, yyyy""),
            TEXT(INDEX(validDates, 2), ""mmm d, yyyy"")
          )
 "&amp;"       )
      )
    ),
    """"
  )
)
"),"")</f>
        <v/>
      </c>
      <c r="BA962" s="65" t="str">
        <f t="shared" si="13"/>
        <v/>
      </c>
      <c r="BB962" s="63"/>
      <c r="BC962" s="64"/>
      <c r="BD962" s="64"/>
      <c r="BE962" s="64"/>
      <c r="BF962" s="64" t="str">
        <f>IFERROR(__xludf.DUMMYFUNCTION("IF(
  OR($AJ962=""Full Payment"",$AJ962=""P1"", $AJ962=""P2""),
  """",
  IF(
    AND(
      NOT(ISBLANK($K962)),
      OR(
        Q962=""Standard Booking, P3"",
        Q962=""Standard Booking, P4""
      )
    ),
    LET(
      resDate,   $K962,
      "&amp;"tourDate,  $N962,
      monthCount, DATEDIF(resDate, tourDate, ""M"") + 1,
      secondDates, ARRAYFORMULA(
        DATE(
          YEAR(resDate),
          MONTH(resDate) + SEQUENCE(monthCount),
          2
        )
      ),
      validDates, FILTER(
  "&amp;"      secondDates,
        (secondDates &gt; resDate + 2) *
        (secondDates &lt;= tourDate - 3)
      ),
      IF(
        $AJ962=""P4"",
        IF(
          COUNTA(validDates) &lt; 3,
          """",
          TEXT(INDEX(validDates, 3), ""mmm d, yyyy"")
  "&amp;"      ),
        IF(
          $AJ962=""P3"",
          IF(
            COUNTA(validDates) &lt; 3,
            """",
            TEXT(INDEX(validDates, 3), ""mmm d, yyyy"")
          ),
          IF(
            COUNTA(validDates) &lt; 3,
            """",
    "&amp;"        TEXTJOIN("", "", TRUE,
              TEXT(INDEX(validDates, 1), ""mmm d, yyyy""),
              TEXT(INDEX(validDates, 2), ""mmm d, yyyy""),
              TEXT(INDEX(validDates, 3), ""mmm d, yyyy"")
            )
          )
        )
      )
    "&amp;"),
    """"
  )
)
"),"")</f>
        <v/>
      </c>
      <c r="BG962" s="65" t="str">
        <f t="shared" si="14"/>
        <v/>
      </c>
      <c r="BH962" s="63"/>
      <c r="BI962" s="64"/>
      <c r="BJ962" s="64"/>
      <c r="BK962" s="64"/>
      <c r="BL962" s="64" t="str">
        <f>IFERROR(__xludf.DUMMYFUNCTION("IF(
  OR($AJ962=""Full Payment"",$AJ962=""P1"",$AJ962=""P2"",$AJ962=""P3""),
  """",
  IF(
    AND(
      NOT(ISBLANK($K962)),
      $Q962=""Standard Booking, P4""
    ),
    LET(
      resDate,   $K962,
      tourDate,  $N962,
      monthCount, DATEDIF(r"&amp;"esDate, tourDate, ""M"") + 1,
      secondDates, ARRAYFORMULA(
        DATE(
          YEAR(resDate),
          MONTH(resDate) + SEQUENCE(monthCount),
          2
        )
      ),
      validDates, FILTER(
        secondDates,
        (secondDates &gt; res"&amp;"Date + 2) *
        (secondDates &lt;= tourDate - 3)
      ),
      IF(
        $AJ962=""P4"",
        IF(
          COUNTA(validDates) &lt; 4,
          """",
          TEXT(
            INDEX(validDates, 4),
            ""mmm d, yyyy""
          )
        ),
"&amp;"        IF(
          COUNTA(validDates) &lt; 4,
          """",
          TEXTJOIN(
            "", "", TRUE,
            TEXT(INDEX(validDates, 1), ""mmm d, yyyy""),
            TEXT(INDEX(validDates, 2), ""mmm d, yyyy""),
            TEXT(INDEX(validDates"&amp;", 3), ""mmm d, yyyy""),
            TEXT(INDEX(validDates, 4), ""mmm d, yyyy"")
          )
        )
      )
    ),
    """"
  )
)
"),"")</f>
        <v/>
      </c>
      <c r="BM962" s="65" t="str">
        <f t="shared" si="15"/>
        <v/>
      </c>
      <c r="BN962" s="66"/>
      <c r="BO962" s="67"/>
      <c r="BP962" s="49" t="b">
        <v>0</v>
      </c>
      <c r="BQ962" s="49" t="b">
        <v>0</v>
      </c>
      <c r="BR962" s="68"/>
      <c r="BS962" s="69"/>
      <c r="BT962" s="70" t="b">
        <v>0</v>
      </c>
      <c r="BU962" s="71"/>
      <c r="BV962" s="72"/>
      <c r="BW962" s="86" t="b">
        <v>0</v>
      </c>
      <c r="BX962" s="87"/>
    </row>
    <row r="963">
      <c r="A963" s="35" t="str">
        <f t="shared" si="1"/>
        <v/>
      </c>
      <c r="B963" s="36" t="str">
        <f t="shared" si="2"/>
        <v/>
      </c>
      <c r="C963" s="36" t="str">
        <f t="array" ref="C963">IF(
  M963="",
  "",
  IFERROR(
    INDEX(
      '{INDEX} Tour Packages'!$A:$ZZ,
      MATCH(
        M963,
        INDEX(
          '{INDEX} Tour Packages'!$A:$ZZ,
          ,
          MATCH("Tour Package Name", '{INDEX} Tour Packages'!$4:$4, 0)
        ),
        0
      ),
      MATCH("Tour Code", '{INDEX} Tour Packages'!$4:$4, 0)
    ),
    "XXX"
  )
)
</f>
        <v/>
      </c>
      <c r="D963" s="36" t="str">
        <f t="shared" si="3"/>
        <v/>
      </c>
      <c r="E963" s="36" t="str">
        <f t="shared" si="4"/>
        <v/>
      </c>
      <c r="F963" s="37" t="str">
        <f t="shared" si="5"/>
        <v/>
      </c>
      <c r="G963" s="89"/>
      <c r="H963" s="89"/>
      <c r="I963" s="90"/>
      <c r="J963" s="40" t="str">
        <f t="shared" si="16"/>
        <v> </v>
      </c>
      <c r="K963" s="91"/>
      <c r="L963" s="55"/>
      <c r="M963" s="55"/>
      <c r="N963" s="91"/>
      <c r="O963" s="43" t="str">
        <f>IFERROR(__xludf.DUMMYFUNCTION("IF(N963="""","""",IFERROR(
  N963 + VALUE(REGEXEXTRACT(P963, ""(\d+)\s+Days"")),
  """"
)
)"),"")</f>
        <v/>
      </c>
      <c r="P963" s="43" t="str">
        <f t="array" ref="P963">IFERROR(
  INDEX(
    INDEX('{INDEX} Tour Packages'!$A:$ZZ, , MATCH(P$3, '{INDEX} Tour Packages'!$4:$4, 0)),
    MATCH(M963, INDEX('{INDEX} Tour Packages'!$A:$ZZ,0, MATCH("Tour Package Name", '{INDEX} Tour Packages'!$4:$4, 0)), 0)
  ),
"")
</f>
        <v/>
      </c>
      <c r="Q963" s="44" t="str">
        <f t="shared" si="7"/>
        <v/>
      </c>
      <c r="R963" s="44" t="str">
        <f>IFERROR(__xludf.DUMMYFUNCTION("IF(OR(ISBLANK(K963), ISBLANK(N963)), """", 
  LET(
    resDate, K963,
    tourDate, N963,
    monthCount, MAX(0, DATEDIF(resDate, tourDate - 3, ""M"") + 1),
    secondDates, ARRAYFORMULA(DATE(YEAR(resDate), MONTH(resDate) + SEQUENCE(monthCount), 2)),
    "&amp;"validDates, FILTER(secondDates, (secondDates &gt; resDate + 2) * (secondDates &lt;= tourDate - 3)),
    IF(ISERROR(validDates), 0, COUNTA(validDates))
  )
)
"),"")</f>
        <v/>
      </c>
      <c r="S963" s="44" t="str">
        <f t="shared" si="8"/>
        <v/>
      </c>
      <c r="T963" s="45" t="str">
        <f t="array" ref="T963">IF(ISBLANK(BO963),IFERROR(
  INDEX(
    INDEX('{INDEX} Payment Terms'!$A:$G, , MATCH(T$3, '{INDEX} Payment Terms'!$4:$4, 0)),
    MATCH(Q963, INDEX('{INDEX} Payment Terms'!$A:$G,0, MATCH("Payment Condition", '{INDEX} Payment Terms'!$4:$4, 0)), 0)
  ),
""),"Cancelled")
</f>
        <v/>
      </c>
      <c r="U963" s="46" t="b">
        <v>0</v>
      </c>
      <c r="V963" s="47" t="str">
        <f>IFERROR(__xludf.DUMMYFUNCTION("IF(OR(L963=""Duo Booking"", L963=""Group Booking""),
IF(U963=FALSE,"""",
    LET(
      bookingType, L963,
      tour, M963,
      mainFirst, H963,
      mainLast, I963,
      mainEmail, G963,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$L$4:L963, bookingType,
          $M$4:M963, tour,
          $H$4:H963, mainFirst,
          $I$4:I963, mainLast,
          $G$4:G963, mainEmail
        ),
        ""000""
      ),
  "&amp;"    baseID &amp; ""-"" &amp; memberNumber
    )
  ),
  """"
)
"),"")</f>
        <v/>
      </c>
      <c r="W963" s="48"/>
      <c r="X963" s="85" t="b">
        <v>0</v>
      </c>
      <c r="Y963" s="85" t="b">
        <v>0</v>
      </c>
      <c r="Z963" s="85" t="b">
        <v>0</v>
      </c>
      <c r="AA963" s="50"/>
      <c r="AB963" s="51"/>
      <c r="AC963" s="85" t="b">
        <v>0</v>
      </c>
      <c r="AD963" s="92"/>
      <c r="AE963" s="88"/>
      <c r="AF963" s="36" t="str">
        <f t="array" ref="AF963">IF(M963="","",INDEX(
      '{INDEX} Tour Packages'!$A:$ZP,
      MATCH($M963, '{INDEX} Tour Packages'!$A:$A, 0),
      MATCH(AF$3, '{INDEX} Tour Packages'!$4:$4, 0)
    ))</f>
        <v/>
      </c>
      <c r="AG963" s="36" t="str">
        <f t="array" ref="AG963">IF(M963="","",INDEX(
      '{INDEX} Tour Packages'!$A:$ZP,
      MATCH($M963, '{INDEX} Tour Packages'!$A:$A, 0),
      MATCH(AG$3, '{INDEX} Tour Packages'!$4:$4, 0)
    ))</f>
        <v/>
      </c>
      <c r="AH963" s="36" t="str">
        <f t="array" ref="AH963">IF(M963="","",INDEX(
      '{INDEX} Tour Packages'!$A:$ZP,
      MATCH($M963, '{INDEX} Tour Packages'!$A:$A, 0),
      MATCH(AH$3, '{INDEX} Tour Packages'!$4:$4, 0)
    ))</f>
        <v/>
      </c>
      <c r="AI963" s="54" t="str">
        <f t="shared" si="9"/>
        <v/>
      </c>
      <c r="AJ963" s="42"/>
      <c r="AK963" s="55"/>
      <c r="AL963" s="46" t="b">
        <v>0</v>
      </c>
      <c r="AM963" s="56"/>
      <c r="AN963" s="57" t="str">
        <f t="shared" si="10"/>
        <v/>
      </c>
      <c r="AO963" s="58" t="str">
        <f t="shared" si="11"/>
        <v/>
      </c>
      <c r="AP963" s="59"/>
      <c r="AQ963" s="60"/>
      <c r="AR963" s="61"/>
      <c r="AS963" s="61"/>
      <c r="AT963" s="61" t="str">
        <f>IFERROR(__xludf.DUMMYFUNCTION("IF( 
  OR($AJ963=""Full Payment"", ISBLANK($K963)),
  """",
  IF(
    OR(
      Q963=""Standard Booking, P1"",
      Q963=""Standard Booking, P2"",
      Q963=""Standard Booking, P3"",
      Q963=""Standard Booking, P4""
    ),
    LET(
      resDate,   $"&amp;"K963,
      tourDate,  $N963,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3" s="62" t="str">
        <f t="shared" si="12"/>
        <v/>
      </c>
      <c r="AV963" s="63"/>
      <c r="AW963" s="64"/>
      <c r="AX963" s="64"/>
      <c r="AY963" s="64"/>
      <c r="AZ963" s="64" t="str">
        <f>IFERROR(__xludf.DUMMYFUNCTION("IF(
  OR($AJ963=""Full Payment"",$AJ963=""P1"", ISBLANK($K963)),
  """",
  IF(
    OR(
      $Q963=""Standard Booking, P2"",
      $Q963=""Standard Booking, P3"",
      $Q963=""Standard Booking, P4""
    ),
    LET(
      resDate,   $K963,
      tourDate,"&amp;"  $N963,
      monthCount, DATEDIF(resDate, tourDate, ""M"") + 1,
      secondDates, ARRAYFORMULA(
        DATE(
          YEAR(resDate),
          MONTH(resDate) + SEQUENCE(monthCount),
          2
        )
      ),
      validDates, FILTER(
        sec"&amp;"ondDates,
        (secondDates &gt; resDate + 2) *
        (secondDates &lt;= tourDate - 3)
      ),
      IF(
        OR($AJ963=""P2"", $AJ963=""P3"", $AJ963=""P4""),
        IF(
          COUNTA(validDates) &lt; 2,
          """",
          TEXT(INDEX(validDates"&amp;", 2), ""mmm d, yyyy"")
        ),
        IF(
          COUNTA(validDates) &lt; 2,
          """",
          TEXTJOIN("", "", TRUE,
            TEXT(INDEX(validDates, 1), ""mmm d, yyyy""),
            TEXT(INDEX(validDates, 2), ""mmm d, yyyy"")
          )
 "&amp;"       )
      )
    ),
    """"
  )
)
"),"")</f>
        <v/>
      </c>
      <c r="BA963" s="65" t="str">
        <f t="shared" si="13"/>
        <v/>
      </c>
      <c r="BB963" s="63"/>
      <c r="BC963" s="64"/>
      <c r="BD963" s="64"/>
      <c r="BE963" s="64"/>
      <c r="BF963" s="64" t="str">
        <f>IFERROR(__xludf.DUMMYFUNCTION("IF(
  OR($AJ963=""Full Payment"",$AJ963=""P1"", $AJ963=""P2""),
  """",
  IF(
    AND(
      NOT(ISBLANK($K963)),
      OR(
        Q963=""Standard Booking, P3"",
        Q963=""Standard Booking, P4""
      )
    ),
    LET(
      resDate,   $K963,
      "&amp;"tourDate,  $N963,
      monthCount, DATEDIF(resDate, tourDate, ""M"") + 1,
      secondDates, ARRAYFORMULA(
        DATE(
          YEAR(resDate),
          MONTH(resDate) + SEQUENCE(monthCount),
          2
        )
      ),
      validDates, FILTER(
  "&amp;"      secondDates,
        (secondDates &gt; resDate + 2) *
        (secondDates &lt;= tourDate - 3)
      ),
      IF(
        $AJ963=""P4"",
        IF(
          COUNTA(validDates) &lt; 3,
          """",
          TEXT(INDEX(validDates, 3), ""mmm d, yyyy"")
  "&amp;"      ),
        IF(
          $AJ963=""P3"",
          IF(
            COUNTA(validDates) &lt; 3,
            """",
            TEXT(INDEX(validDates, 3), ""mmm d, yyyy"")
          ),
          IF(
            COUNTA(validDates) &lt; 3,
            """",
    "&amp;"        TEXTJOIN("", "", TRUE,
              TEXT(INDEX(validDates, 1), ""mmm d, yyyy""),
              TEXT(INDEX(validDates, 2), ""mmm d, yyyy""),
              TEXT(INDEX(validDates, 3), ""mmm d, yyyy"")
            )
          )
        )
      )
    "&amp;"),
    """"
  )
)
"),"")</f>
        <v/>
      </c>
      <c r="BG963" s="65" t="str">
        <f t="shared" si="14"/>
        <v/>
      </c>
      <c r="BH963" s="63"/>
      <c r="BI963" s="64"/>
      <c r="BJ963" s="64"/>
      <c r="BK963" s="64"/>
      <c r="BL963" s="64" t="str">
        <f>IFERROR(__xludf.DUMMYFUNCTION("IF(
  OR($AJ963=""Full Payment"",$AJ963=""P1"",$AJ963=""P2"",$AJ963=""P3""),
  """",
  IF(
    AND(
      NOT(ISBLANK($K963)),
      $Q963=""Standard Booking, P4""
    ),
    LET(
      resDate,   $K963,
      tourDate,  $N963,
      monthCount, DATEDIF(r"&amp;"esDate, tourDate, ""M"") + 1,
      secondDates, ARRAYFORMULA(
        DATE(
          YEAR(resDate),
          MONTH(resDate) + SEQUENCE(monthCount),
          2
        )
      ),
      validDates, FILTER(
        secondDates,
        (secondDates &gt; res"&amp;"Date + 2) *
        (secondDates &lt;= tourDate - 3)
      ),
      IF(
        $AJ963=""P4"",
        IF(
          COUNTA(validDates) &lt; 4,
          """",
          TEXT(
            INDEX(validDates, 4),
            ""mmm d, yyyy""
          )
        ),
"&amp;"        IF(
          COUNTA(validDates) &lt; 4,
          """",
          TEXTJOIN(
            "", "", TRUE,
            TEXT(INDEX(validDates, 1), ""mmm d, yyyy""),
            TEXT(INDEX(validDates, 2), ""mmm d, yyyy""),
            TEXT(INDEX(validDates"&amp;", 3), ""mmm d, yyyy""),
            TEXT(INDEX(validDates, 4), ""mmm d, yyyy"")
          )
        )
      )
    ),
    """"
  )
)
"),"")</f>
        <v/>
      </c>
      <c r="BM963" s="65" t="str">
        <f t="shared" si="15"/>
        <v/>
      </c>
      <c r="BN963" s="66"/>
      <c r="BO963" s="67"/>
      <c r="BP963" s="49" t="b">
        <v>0</v>
      </c>
      <c r="BQ963" s="49" t="b">
        <v>0</v>
      </c>
      <c r="BR963" s="68"/>
      <c r="BS963" s="69"/>
      <c r="BT963" s="70" t="b">
        <v>0</v>
      </c>
      <c r="BU963" s="71"/>
      <c r="BV963" s="72"/>
      <c r="BW963" s="86" t="b">
        <v>0</v>
      </c>
      <c r="BX963" s="87"/>
    </row>
    <row r="964">
      <c r="A964" s="35" t="str">
        <f t="shared" si="1"/>
        <v/>
      </c>
      <c r="B964" s="36" t="str">
        <f t="shared" si="2"/>
        <v/>
      </c>
      <c r="C964" s="36" t="str">
        <f t="array" ref="C964">IF(
  M964="",
  "",
  IFERROR(
    INDEX(
      '{INDEX} Tour Packages'!$A:$ZZ,
      MATCH(
        M964,
        INDEX(
          '{INDEX} Tour Packages'!$A:$ZZ,
          ,
          MATCH("Tour Package Name", '{INDEX} Tour Packages'!$4:$4, 0)
        ),
        0
      ),
      MATCH("Tour Code", '{INDEX} Tour Packages'!$4:$4, 0)
    ),
    "XXX"
  )
)
</f>
        <v/>
      </c>
      <c r="D964" s="36" t="str">
        <f t="shared" si="3"/>
        <v/>
      </c>
      <c r="E964" s="36" t="str">
        <f t="shared" si="4"/>
        <v/>
      </c>
      <c r="F964" s="37" t="str">
        <f t="shared" si="5"/>
        <v/>
      </c>
      <c r="G964" s="89"/>
      <c r="H964" s="89"/>
      <c r="I964" s="90"/>
      <c r="J964" s="40" t="str">
        <f t="shared" si="16"/>
        <v> </v>
      </c>
      <c r="K964" s="91"/>
      <c r="L964" s="55"/>
      <c r="M964" s="55"/>
      <c r="N964" s="91"/>
      <c r="O964" s="43" t="str">
        <f>IFERROR(__xludf.DUMMYFUNCTION("IF(N964="""","""",IFERROR(
  N964 + VALUE(REGEXEXTRACT(P964, ""(\d+)\s+Days"")),
  """"
)
)"),"")</f>
        <v/>
      </c>
      <c r="P964" s="43" t="str">
        <f t="array" ref="P964">IFERROR(
  INDEX(
    INDEX('{INDEX} Tour Packages'!$A:$ZZ, , MATCH(P$3, '{INDEX} Tour Packages'!$4:$4, 0)),
    MATCH(M964, INDEX('{INDEX} Tour Packages'!$A:$ZZ,0, MATCH("Tour Package Name", '{INDEX} Tour Packages'!$4:$4, 0)), 0)
  ),
"")
</f>
        <v/>
      </c>
      <c r="Q964" s="44" t="str">
        <f t="shared" si="7"/>
        <v/>
      </c>
      <c r="R964" s="44" t="str">
        <f>IFERROR(__xludf.DUMMYFUNCTION("IF(OR(ISBLANK(K964), ISBLANK(N964)), """", 
  LET(
    resDate, K964,
    tourDate, N964,
    monthCount, MAX(0, DATEDIF(resDate, tourDate - 3, ""M"") + 1),
    secondDates, ARRAYFORMULA(DATE(YEAR(resDate), MONTH(resDate) + SEQUENCE(monthCount), 2)),
    "&amp;"validDates, FILTER(secondDates, (secondDates &gt; resDate + 2) * (secondDates &lt;= tourDate - 3)),
    IF(ISERROR(validDates), 0, COUNTA(validDates))
  )
)
"),"")</f>
        <v/>
      </c>
      <c r="S964" s="44" t="str">
        <f t="shared" si="8"/>
        <v/>
      </c>
      <c r="T964" s="45" t="str">
        <f t="array" ref="T964">IF(ISBLANK(BO964),IFERROR(
  INDEX(
    INDEX('{INDEX} Payment Terms'!$A:$G, , MATCH(T$3, '{INDEX} Payment Terms'!$4:$4, 0)),
    MATCH(Q964, INDEX('{INDEX} Payment Terms'!$A:$G,0, MATCH("Payment Condition", '{INDEX} Payment Terms'!$4:$4, 0)), 0)
  ),
""),"Cancelled")
</f>
        <v/>
      </c>
      <c r="U964" s="46" t="b">
        <v>0</v>
      </c>
      <c r="V964" s="47" t="str">
        <f>IFERROR(__xludf.DUMMYFUNCTION("IF(OR(L964=""Duo Booking"", L964=""Group Booking""),
IF(U964=FALSE,"""",
    LET(
      bookingType, L964,
      tour, M964,
      mainFirst, H964,
      mainLast, I964,
      mainEmail, G964,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$L$4:L964, bookingType,
          $M$4:M964, tour,
          $H$4:H964, mainFirst,
          $I$4:I964, mainLast,
          $G$4:G964, mainEmail
        ),
        ""000""
      ),
  "&amp;"    baseID &amp; ""-"" &amp; memberNumber
    )
  ),
  """"
)
"),"")</f>
        <v/>
      </c>
      <c r="W964" s="48"/>
      <c r="X964" s="85" t="b">
        <v>0</v>
      </c>
      <c r="Y964" s="85" t="b">
        <v>0</v>
      </c>
      <c r="Z964" s="85" t="b">
        <v>0</v>
      </c>
      <c r="AA964" s="50"/>
      <c r="AB964" s="51"/>
      <c r="AC964" s="85" t="b">
        <v>0</v>
      </c>
      <c r="AD964" s="92"/>
      <c r="AE964" s="88"/>
      <c r="AF964" s="36" t="str">
        <f t="array" ref="AF964">IF(M964="","",INDEX(
      '{INDEX} Tour Packages'!$A:$ZP,
      MATCH($M964, '{INDEX} Tour Packages'!$A:$A, 0),
      MATCH(AF$3, '{INDEX} Tour Packages'!$4:$4, 0)
    ))</f>
        <v/>
      </c>
      <c r="AG964" s="36" t="str">
        <f t="array" ref="AG964">IF(M964="","",INDEX(
      '{INDEX} Tour Packages'!$A:$ZP,
      MATCH($M964, '{INDEX} Tour Packages'!$A:$A, 0),
      MATCH(AG$3, '{INDEX} Tour Packages'!$4:$4, 0)
    ))</f>
        <v/>
      </c>
      <c r="AH964" s="36" t="str">
        <f t="array" ref="AH964">IF(M964="","",INDEX(
      '{INDEX} Tour Packages'!$A:$ZP,
      MATCH($M964, '{INDEX} Tour Packages'!$A:$A, 0),
      MATCH(AH$3, '{INDEX} Tour Packages'!$4:$4, 0)
    ))</f>
        <v/>
      </c>
      <c r="AI964" s="54" t="str">
        <f t="shared" si="9"/>
        <v/>
      </c>
      <c r="AJ964" s="42"/>
      <c r="AK964" s="55"/>
      <c r="AL964" s="46" t="b">
        <v>0</v>
      </c>
      <c r="AM964" s="56"/>
      <c r="AN964" s="57" t="str">
        <f t="shared" si="10"/>
        <v/>
      </c>
      <c r="AO964" s="58" t="str">
        <f t="shared" si="11"/>
        <v/>
      </c>
      <c r="AP964" s="59"/>
      <c r="AQ964" s="60"/>
      <c r="AR964" s="61"/>
      <c r="AS964" s="61"/>
      <c r="AT964" s="61" t="str">
        <f>IFERROR(__xludf.DUMMYFUNCTION("IF( 
  OR($AJ964=""Full Payment"", ISBLANK($K964)),
  """",
  IF(
    OR(
      Q964=""Standard Booking, P1"",
      Q964=""Standard Booking, P2"",
      Q964=""Standard Booking, P3"",
      Q964=""Standard Booking, P4""
    ),
    LET(
      resDate,   $"&amp;"K964,
      tourDate,  $N964,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4" s="62" t="str">
        <f t="shared" si="12"/>
        <v/>
      </c>
      <c r="AV964" s="63"/>
      <c r="AW964" s="64"/>
      <c r="AX964" s="64"/>
      <c r="AY964" s="64"/>
      <c r="AZ964" s="64" t="str">
        <f>IFERROR(__xludf.DUMMYFUNCTION("IF(
  OR($AJ964=""Full Payment"",$AJ964=""P1"", ISBLANK($K964)),
  """",
  IF(
    OR(
      $Q964=""Standard Booking, P2"",
      $Q964=""Standard Booking, P3"",
      $Q964=""Standard Booking, P4""
    ),
    LET(
      resDate,   $K964,
      tourDate,"&amp;"  $N964,
      monthCount, DATEDIF(resDate, tourDate, ""M"") + 1,
      secondDates, ARRAYFORMULA(
        DATE(
          YEAR(resDate),
          MONTH(resDate) + SEQUENCE(monthCount),
          2
        )
      ),
      validDates, FILTER(
        sec"&amp;"ondDates,
        (secondDates &gt; resDate + 2) *
        (secondDates &lt;= tourDate - 3)
      ),
      IF(
        OR($AJ964=""P2"", $AJ964=""P3"", $AJ964=""P4""),
        IF(
          COUNTA(validDates) &lt; 2,
          """",
          TEXT(INDEX(validDates"&amp;", 2), ""mmm d, yyyy"")
        ),
        IF(
          COUNTA(validDates) &lt; 2,
          """",
          TEXTJOIN("", "", TRUE,
            TEXT(INDEX(validDates, 1), ""mmm d, yyyy""),
            TEXT(INDEX(validDates, 2), ""mmm d, yyyy"")
          )
 "&amp;"       )
      )
    ),
    """"
  )
)
"),"")</f>
        <v/>
      </c>
      <c r="BA964" s="65" t="str">
        <f t="shared" si="13"/>
        <v/>
      </c>
      <c r="BB964" s="63"/>
      <c r="BC964" s="64"/>
      <c r="BD964" s="64"/>
      <c r="BE964" s="64"/>
      <c r="BF964" s="64" t="str">
        <f>IFERROR(__xludf.DUMMYFUNCTION("IF(
  OR($AJ964=""Full Payment"",$AJ964=""P1"", $AJ964=""P2""),
  """",
  IF(
    AND(
      NOT(ISBLANK($K964)),
      OR(
        Q964=""Standard Booking, P3"",
        Q964=""Standard Booking, P4""
      )
    ),
    LET(
      resDate,   $K964,
      "&amp;"tourDate,  $N964,
      monthCount, DATEDIF(resDate, tourDate, ""M"") + 1,
      secondDates, ARRAYFORMULA(
        DATE(
          YEAR(resDate),
          MONTH(resDate) + SEQUENCE(monthCount),
          2
        )
      ),
      validDates, FILTER(
  "&amp;"      secondDates,
        (secondDates &gt; resDate + 2) *
        (secondDates &lt;= tourDate - 3)
      ),
      IF(
        $AJ964=""P4"",
        IF(
          COUNTA(validDates) &lt; 3,
          """",
          TEXT(INDEX(validDates, 3), ""mmm d, yyyy"")
  "&amp;"      ),
        IF(
          $AJ964=""P3"",
          IF(
            COUNTA(validDates) &lt; 3,
            """",
            TEXT(INDEX(validDates, 3), ""mmm d, yyyy"")
          ),
          IF(
            COUNTA(validDates) &lt; 3,
            """",
    "&amp;"        TEXTJOIN("", "", TRUE,
              TEXT(INDEX(validDates, 1), ""mmm d, yyyy""),
              TEXT(INDEX(validDates, 2), ""mmm d, yyyy""),
              TEXT(INDEX(validDates, 3), ""mmm d, yyyy"")
            )
          )
        )
      )
    "&amp;"),
    """"
  )
)
"),"")</f>
        <v/>
      </c>
      <c r="BG964" s="65" t="str">
        <f t="shared" si="14"/>
        <v/>
      </c>
      <c r="BH964" s="63"/>
      <c r="BI964" s="64"/>
      <c r="BJ964" s="64"/>
      <c r="BK964" s="64"/>
      <c r="BL964" s="64" t="str">
        <f>IFERROR(__xludf.DUMMYFUNCTION("IF(
  OR($AJ964=""Full Payment"",$AJ964=""P1"",$AJ964=""P2"",$AJ964=""P3""),
  """",
  IF(
    AND(
      NOT(ISBLANK($K964)),
      $Q964=""Standard Booking, P4""
    ),
    LET(
      resDate,   $K964,
      tourDate,  $N964,
      monthCount, DATEDIF(r"&amp;"esDate, tourDate, ""M"") + 1,
      secondDates, ARRAYFORMULA(
        DATE(
          YEAR(resDate),
          MONTH(resDate) + SEQUENCE(monthCount),
          2
        )
      ),
      validDates, FILTER(
        secondDates,
        (secondDates &gt; res"&amp;"Date + 2) *
        (secondDates &lt;= tourDate - 3)
      ),
      IF(
        $AJ964=""P4"",
        IF(
          COUNTA(validDates) &lt; 4,
          """",
          TEXT(
            INDEX(validDates, 4),
            ""mmm d, yyyy""
          )
        ),
"&amp;"        IF(
          COUNTA(validDates) &lt; 4,
          """",
          TEXTJOIN(
            "", "", TRUE,
            TEXT(INDEX(validDates, 1), ""mmm d, yyyy""),
            TEXT(INDEX(validDates, 2), ""mmm d, yyyy""),
            TEXT(INDEX(validDates"&amp;", 3), ""mmm d, yyyy""),
            TEXT(INDEX(validDates, 4), ""mmm d, yyyy"")
          )
        )
      )
    ),
    """"
  )
)
"),"")</f>
        <v/>
      </c>
      <c r="BM964" s="65" t="str">
        <f t="shared" si="15"/>
        <v/>
      </c>
      <c r="BN964" s="66"/>
      <c r="BO964" s="67"/>
      <c r="BP964" s="49" t="b">
        <v>0</v>
      </c>
      <c r="BQ964" s="49" t="b">
        <v>0</v>
      </c>
      <c r="BR964" s="68"/>
      <c r="BS964" s="69"/>
      <c r="BT964" s="70" t="b">
        <v>0</v>
      </c>
      <c r="BU964" s="71"/>
      <c r="BV964" s="72"/>
      <c r="BW964" s="86" t="b">
        <v>0</v>
      </c>
      <c r="BX964" s="87"/>
    </row>
    <row r="965">
      <c r="A965" s="35" t="str">
        <f t="shared" si="1"/>
        <v/>
      </c>
      <c r="B965" s="36" t="str">
        <f t="shared" si="2"/>
        <v/>
      </c>
      <c r="C965" s="36" t="str">
        <f t="array" ref="C965">IF(
  M965="",
  "",
  IFERROR(
    INDEX(
      '{INDEX} Tour Packages'!$A:$ZZ,
      MATCH(
        M965,
        INDEX(
          '{INDEX} Tour Packages'!$A:$ZZ,
          ,
          MATCH("Tour Package Name", '{INDEX} Tour Packages'!$4:$4, 0)
        ),
        0
      ),
      MATCH("Tour Code", '{INDEX} Tour Packages'!$4:$4, 0)
    ),
    "XXX"
  )
)
</f>
        <v/>
      </c>
      <c r="D965" s="36" t="str">
        <f t="shared" si="3"/>
        <v/>
      </c>
      <c r="E965" s="36" t="str">
        <f t="shared" si="4"/>
        <v/>
      </c>
      <c r="F965" s="37" t="str">
        <f t="shared" si="5"/>
        <v/>
      </c>
      <c r="G965" s="89"/>
      <c r="H965" s="89"/>
      <c r="I965" s="90"/>
      <c r="J965" s="40" t="str">
        <f t="shared" si="16"/>
        <v> </v>
      </c>
      <c r="K965" s="91"/>
      <c r="L965" s="55"/>
      <c r="M965" s="55"/>
      <c r="N965" s="91"/>
      <c r="O965" s="43" t="str">
        <f>IFERROR(__xludf.DUMMYFUNCTION("IF(N965="""","""",IFERROR(
  N965 + VALUE(REGEXEXTRACT(P965, ""(\d+)\s+Days"")),
  """"
)
)"),"")</f>
        <v/>
      </c>
      <c r="P965" s="43" t="str">
        <f t="array" ref="P965">IFERROR(
  INDEX(
    INDEX('{INDEX} Tour Packages'!$A:$ZZ, , MATCH(P$3, '{INDEX} Tour Packages'!$4:$4, 0)),
    MATCH(M965, INDEX('{INDEX} Tour Packages'!$A:$ZZ,0, MATCH("Tour Package Name", '{INDEX} Tour Packages'!$4:$4, 0)), 0)
  ),
"")
</f>
        <v/>
      </c>
      <c r="Q965" s="44" t="str">
        <f t="shared" si="7"/>
        <v/>
      </c>
      <c r="R965" s="44" t="str">
        <f>IFERROR(__xludf.DUMMYFUNCTION("IF(OR(ISBLANK(K965), ISBLANK(N965)), """", 
  LET(
    resDate, K965,
    tourDate, N965,
    monthCount, MAX(0, DATEDIF(resDate, tourDate - 3, ""M"") + 1),
    secondDates, ARRAYFORMULA(DATE(YEAR(resDate), MONTH(resDate) + SEQUENCE(monthCount), 2)),
    "&amp;"validDates, FILTER(secondDates, (secondDates &gt; resDate + 2) * (secondDates &lt;= tourDate - 3)),
    IF(ISERROR(validDates), 0, COUNTA(validDates))
  )
)
"),"")</f>
        <v/>
      </c>
      <c r="S965" s="44" t="str">
        <f t="shared" si="8"/>
        <v/>
      </c>
      <c r="T965" s="45" t="str">
        <f t="array" ref="T965">IF(ISBLANK(BO965),IFERROR(
  INDEX(
    INDEX('{INDEX} Payment Terms'!$A:$G, , MATCH(T$3, '{INDEX} Payment Terms'!$4:$4, 0)),
    MATCH(Q965, INDEX('{INDEX} Payment Terms'!$A:$G,0, MATCH("Payment Condition", '{INDEX} Payment Terms'!$4:$4, 0)), 0)
  ),
""),"Cancelled")
</f>
        <v/>
      </c>
      <c r="U965" s="46" t="b">
        <v>0</v>
      </c>
      <c r="V965" s="47" t="str">
        <f>IFERROR(__xludf.DUMMYFUNCTION("IF(OR(L965=""Duo Booking"", L965=""Group Booking""),
IF(U965=FALSE,"""",
    LET(
      bookingType, L965,
      tour, M965,
      mainFirst, H965,
      mainLast, I965,
      mainEmail, G965,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$L$4:L965, bookingType,
          $M$4:M965, tour,
          $H$4:H965, mainFirst,
          $I$4:I965, mainLast,
          $G$4:G965, mainEmail
        ),
        ""000""
      ),
  "&amp;"    baseID &amp; ""-"" &amp; memberNumber
    )
  ),
  """"
)
"),"")</f>
        <v/>
      </c>
      <c r="W965" s="48"/>
      <c r="X965" s="85" t="b">
        <v>0</v>
      </c>
      <c r="Y965" s="85" t="b">
        <v>0</v>
      </c>
      <c r="Z965" s="85" t="b">
        <v>0</v>
      </c>
      <c r="AA965" s="50"/>
      <c r="AB965" s="51"/>
      <c r="AC965" s="85" t="b">
        <v>0</v>
      </c>
      <c r="AD965" s="92"/>
      <c r="AE965" s="88"/>
      <c r="AF965" s="36" t="str">
        <f t="array" ref="AF965">IF(M965="","",INDEX(
      '{INDEX} Tour Packages'!$A:$ZP,
      MATCH($M965, '{INDEX} Tour Packages'!$A:$A, 0),
      MATCH(AF$3, '{INDEX} Tour Packages'!$4:$4, 0)
    ))</f>
        <v/>
      </c>
      <c r="AG965" s="36" t="str">
        <f t="array" ref="AG965">IF(M965="","",INDEX(
      '{INDEX} Tour Packages'!$A:$ZP,
      MATCH($M965, '{INDEX} Tour Packages'!$A:$A, 0),
      MATCH(AG$3, '{INDEX} Tour Packages'!$4:$4, 0)
    ))</f>
        <v/>
      </c>
      <c r="AH965" s="36" t="str">
        <f t="array" ref="AH965">IF(M965="","",INDEX(
      '{INDEX} Tour Packages'!$A:$ZP,
      MATCH($M965, '{INDEX} Tour Packages'!$A:$A, 0),
      MATCH(AH$3, '{INDEX} Tour Packages'!$4:$4, 0)
    ))</f>
        <v/>
      </c>
      <c r="AI965" s="54" t="str">
        <f t="shared" si="9"/>
        <v/>
      </c>
      <c r="AJ965" s="42"/>
      <c r="AK965" s="55"/>
      <c r="AL965" s="46" t="b">
        <v>0</v>
      </c>
      <c r="AM965" s="56"/>
      <c r="AN965" s="57" t="str">
        <f t="shared" si="10"/>
        <v/>
      </c>
      <c r="AO965" s="58" t="str">
        <f t="shared" si="11"/>
        <v/>
      </c>
      <c r="AP965" s="59"/>
      <c r="AQ965" s="60"/>
      <c r="AR965" s="61"/>
      <c r="AS965" s="61"/>
      <c r="AT965" s="61" t="str">
        <f>IFERROR(__xludf.DUMMYFUNCTION("IF( 
  OR($AJ965=""Full Payment"", ISBLANK($K965)),
  """",
  IF(
    OR(
      Q965=""Standard Booking, P1"",
      Q965=""Standard Booking, P2"",
      Q965=""Standard Booking, P3"",
      Q965=""Standard Booking, P4""
    ),
    LET(
      resDate,   $"&amp;"K965,
      tourDate,  $N965,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5" s="62" t="str">
        <f t="shared" si="12"/>
        <v/>
      </c>
      <c r="AV965" s="63"/>
      <c r="AW965" s="64"/>
      <c r="AX965" s="64"/>
      <c r="AY965" s="64"/>
      <c r="AZ965" s="64" t="str">
        <f>IFERROR(__xludf.DUMMYFUNCTION("IF(
  OR($AJ965=""Full Payment"",$AJ965=""P1"", ISBLANK($K965)),
  """",
  IF(
    OR(
      $Q965=""Standard Booking, P2"",
      $Q965=""Standard Booking, P3"",
      $Q965=""Standard Booking, P4""
    ),
    LET(
      resDate,   $K965,
      tourDate,"&amp;"  $N965,
      monthCount, DATEDIF(resDate, tourDate, ""M"") + 1,
      secondDates, ARRAYFORMULA(
        DATE(
          YEAR(resDate),
          MONTH(resDate) + SEQUENCE(monthCount),
          2
        )
      ),
      validDates, FILTER(
        sec"&amp;"ondDates,
        (secondDates &gt; resDate + 2) *
        (secondDates &lt;= tourDate - 3)
      ),
      IF(
        OR($AJ965=""P2"", $AJ965=""P3"", $AJ965=""P4""),
        IF(
          COUNTA(validDates) &lt; 2,
          """",
          TEXT(INDEX(validDates"&amp;", 2), ""mmm d, yyyy"")
        ),
        IF(
          COUNTA(validDates) &lt; 2,
          """",
          TEXTJOIN("", "", TRUE,
            TEXT(INDEX(validDates, 1), ""mmm d, yyyy""),
            TEXT(INDEX(validDates, 2), ""mmm d, yyyy"")
          )
 "&amp;"       )
      )
    ),
    """"
  )
)
"),"")</f>
        <v/>
      </c>
      <c r="BA965" s="65" t="str">
        <f t="shared" si="13"/>
        <v/>
      </c>
      <c r="BB965" s="63"/>
      <c r="BC965" s="64"/>
      <c r="BD965" s="64"/>
      <c r="BE965" s="64"/>
      <c r="BF965" s="64" t="str">
        <f>IFERROR(__xludf.DUMMYFUNCTION("IF(
  OR($AJ965=""Full Payment"",$AJ965=""P1"", $AJ965=""P2""),
  """",
  IF(
    AND(
      NOT(ISBLANK($K965)),
      OR(
        Q965=""Standard Booking, P3"",
        Q965=""Standard Booking, P4""
      )
    ),
    LET(
      resDate,   $K965,
      "&amp;"tourDate,  $N965,
      monthCount, DATEDIF(resDate, tourDate, ""M"") + 1,
      secondDates, ARRAYFORMULA(
        DATE(
          YEAR(resDate),
          MONTH(resDate) + SEQUENCE(monthCount),
          2
        )
      ),
      validDates, FILTER(
  "&amp;"      secondDates,
        (secondDates &gt; resDate + 2) *
        (secondDates &lt;= tourDate - 3)
      ),
      IF(
        $AJ965=""P4"",
        IF(
          COUNTA(validDates) &lt; 3,
          """",
          TEXT(INDEX(validDates, 3), ""mmm d, yyyy"")
  "&amp;"      ),
        IF(
          $AJ965=""P3"",
          IF(
            COUNTA(validDates) &lt; 3,
            """",
            TEXT(INDEX(validDates, 3), ""mmm d, yyyy"")
          ),
          IF(
            COUNTA(validDates) &lt; 3,
            """",
    "&amp;"        TEXTJOIN("", "", TRUE,
              TEXT(INDEX(validDates, 1), ""mmm d, yyyy""),
              TEXT(INDEX(validDates, 2), ""mmm d, yyyy""),
              TEXT(INDEX(validDates, 3), ""mmm d, yyyy"")
            )
          )
        )
      )
    "&amp;"),
    """"
  )
)
"),"")</f>
        <v/>
      </c>
      <c r="BG965" s="65" t="str">
        <f t="shared" si="14"/>
        <v/>
      </c>
      <c r="BH965" s="63"/>
      <c r="BI965" s="64"/>
      <c r="BJ965" s="64"/>
      <c r="BK965" s="64"/>
      <c r="BL965" s="64" t="str">
        <f>IFERROR(__xludf.DUMMYFUNCTION("IF(
  OR($AJ965=""Full Payment"",$AJ965=""P1"",$AJ965=""P2"",$AJ965=""P3""),
  """",
  IF(
    AND(
      NOT(ISBLANK($K965)),
      $Q965=""Standard Booking, P4""
    ),
    LET(
      resDate,   $K965,
      tourDate,  $N965,
      monthCount, DATEDIF(r"&amp;"esDate, tourDate, ""M"") + 1,
      secondDates, ARRAYFORMULA(
        DATE(
          YEAR(resDate),
          MONTH(resDate) + SEQUENCE(monthCount),
          2
        )
      ),
      validDates, FILTER(
        secondDates,
        (secondDates &gt; res"&amp;"Date + 2) *
        (secondDates &lt;= tourDate - 3)
      ),
      IF(
        $AJ965=""P4"",
        IF(
          COUNTA(validDates) &lt; 4,
          """",
          TEXT(
            INDEX(validDates, 4),
            ""mmm d, yyyy""
          )
        ),
"&amp;"        IF(
          COUNTA(validDates) &lt; 4,
          """",
          TEXTJOIN(
            "", "", TRUE,
            TEXT(INDEX(validDates, 1), ""mmm d, yyyy""),
            TEXT(INDEX(validDates, 2), ""mmm d, yyyy""),
            TEXT(INDEX(validDates"&amp;", 3), ""mmm d, yyyy""),
            TEXT(INDEX(validDates, 4), ""mmm d, yyyy"")
          )
        )
      )
    ),
    """"
  )
)
"),"")</f>
        <v/>
      </c>
      <c r="BM965" s="65" t="str">
        <f t="shared" si="15"/>
        <v/>
      </c>
      <c r="BN965" s="66"/>
      <c r="BO965" s="67"/>
      <c r="BP965" s="49" t="b">
        <v>0</v>
      </c>
      <c r="BQ965" s="49" t="b">
        <v>0</v>
      </c>
      <c r="BR965" s="68"/>
      <c r="BS965" s="69"/>
      <c r="BT965" s="70" t="b">
        <v>0</v>
      </c>
      <c r="BU965" s="71"/>
      <c r="BV965" s="72"/>
      <c r="BW965" s="86" t="b">
        <v>0</v>
      </c>
      <c r="BX965" s="87"/>
    </row>
    <row r="966">
      <c r="A966" s="35" t="str">
        <f t="shared" si="1"/>
        <v/>
      </c>
      <c r="B966" s="36" t="str">
        <f t="shared" si="2"/>
        <v/>
      </c>
      <c r="C966" s="36" t="str">
        <f t="array" ref="C966">IF(
  M966="",
  "",
  IFERROR(
    INDEX(
      '{INDEX} Tour Packages'!$A:$ZZ,
      MATCH(
        M966,
        INDEX(
          '{INDEX} Tour Packages'!$A:$ZZ,
          ,
          MATCH("Tour Package Name", '{INDEX} Tour Packages'!$4:$4, 0)
        ),
        0
      ),
      MATCH("Tour Code", '{INDEX} Tour Packages'!$4:$4, 0)
    ),
    "XXX"
  )
)
</f>
        <v/>
      </c>
      <c r="D966" s="36" t="str">
        <f t="shared" si="3"/>
        <v/>
      </c>
      <c r="E966" s="36" t="str">
        <f t="shared" si="4"/>
        <v/>
      </c>
      <c r="F966" s="37" t="str">
        <f t="shared" si="5"/>
        <v/>
      </c>
      <c r="G966" s="89"/>
      <c r="H966" s="89"/>
      <c r="I966" s="90"/>
      <c r="J966" s="40" t="str">
        <f t="shared" si="16"/>
        <v> </v>
      </c>
      <c r="K966" s="91"/>
      <c r="L966" s="55"/>
      <c r="M966" s="55"/>
      <c r="N966" s="91"/>
      <c r="O966" s="43" t="str">
        <f>IFERROR(__xludf.DUMMYFUNCTION("IF(N966="""","""",IFERROR(
  N966 + VALUE(REGEXEXTRACT(P966, ""(\d+)\s+Days"")),
  """"
)
)"),"")</f>
        <v/>
      </c>
      <c r="P966" s="43" t="str">
        <f t="array" ref="P966">IFERROR(
  INDEX(
    INDEX('{INDEX} Tour Packages'!$A:$ZZ, , MATCH(P$3, '{INDEX} Tour Packages'!$4:$4, 0)),
    MATCH(M966, INDEX('{INDEX} Tour Packages'!$A:$ZZ,0, MATCH("Tour Package Name", '{INDEX} Tour Packages'!$4:$4, 0)), 0)
  ),
"")
</f>
        <v/>
      </c>
      <c r="Q966" s="44" t="str">
        <f t="shared" si="7"/>
        <v/>
      </c>
      <c r="R966" s="44" t="str">
        <f>IFERROR(__xludf.DUMMYFUNCTION("IF(OR(ISBLANK(K966), ISBLANK(N966)), """", 
  LET(
    resDate, K966,
    tourDate, N966,
    monthCount, MAX(0, DATEDIF(resDate, tourDate - 3, ""M"") + 1),
    secondDates, ARRAYFORMULA(DATE(YEAR(resDate), MONTH(resDate) + SEQUENCE(monthCount), 2)),
    "&amp;"validDates, FILTER(secondDates, (secondDates &gt; resDate + 2) * (secondDates &lt;= tourDate - 3)),
    IF(ISERROR(validDates), 0, COUNTA(validDates))
  )
)
"),"")</f>
        <v/>
      </c>
      <c r="S966" s="44" t="str">
        <f t="shared" si="8"/>
        <v/>
      </c>
      <c r="T966" s="45" t="str">
        <f t="array" ref="T966">IF(ISBLANK(BO966),IFERROR(
  INDEX(
    INDEX('{INDEX} Payment Terms'!$A:$G, , MATCH(T$3, '{INDEX} Payment Terms'!$4:$4, 0)),
    MATCH(Q966, INDEX('{INDEX} Payment Terms'!$A:$G,0, MATCH("Payment Condition", '{INDEX} Payment Terms'!$4:$4, 0)), 0)
  ),
""),"Cancelled")
</f>
        <v/>
      </c>
      <c r="U966" s="46" t="b">
        <v>0</v>
      </c>
      <c r="V966" s="47" t="str">
        <f>IFERROR(__xludf.DUMMYFUNCTION("IF(OR(L966=""Duo Booking"", L966=""Group Booking""),
IF(U966=FALSE,"""",
    LET(
      bookingType, L966,
      tour, M966,
      mainFirst, H966,
      mainLast, I966,
      mainEmail, G966,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$L$4:L966, bookingType,
          $M$4:M966, tour,
          $H$4:H966, mainFirst,
          $I$4:I966, mainLast,
          $G$4:G966, mainEmail
        ),
        ""000""
      ),
  "&amp;"    baseID &amp; ""-"" &amp; memberNumber
    )
  ),
  """"
)
"),"")</f>
        <v/>
      </c>
      <c r="W966" s="48"/>
      <c r="X966" s="85" t="b">
        <v>0</v>
      </c>
      <c r="Y966" s="85" t="b">
        <v>0</v>
      </c>
      <c r="Z966" s="85" t="b">
        <v>0</v>
      </c>
      <c r="AA966" s="50"/>
      <c r="AB966" s="51"/>
      <c r="AC966" s="85" t="b">
        <v>0</v>
      </c>
      <c r="AD966" s="92"/>
      <c r="AE966" s="88"/>
      <c r="AF966" s="36" t="str">
        <f t="array" ref="AF966">IF(M966="","",INDEX(
      '{INDEX} Tour Packages'!$A:$ZP,
      MATCH($M966, '{INDEX} Tour Packages'!$A:$A, 0),
      MATCH(AF$3, '{INDEX} Tour Packages'!$4:$4, 0)
    ))</f>
        <v/>
      </c>
      <c r="AG966" s="36" t="str">
        <f t="array" ref="AG966">IF(M966="","",INDEX(
      '{INDEX} Tour Packages'!$A:$ZP,
      MATCH($M966, '{INDEX} Tour Packages'!$A:$A, 0),
      MATCH(AG$3, '{INDEX} Tour Packages'!$4:$4, 0)
    ))</f>
        <v/>
      </c>
      <c r="AH966" s="36" t="str">
        <f t="array" ref="AH966">IF(M966="","",INDEX(
      '{INDEX} Tour Packages'!$A:$ZP,
      MATCH($M966, '{INDEX} Tour Packages'!$A:$A, 0),
      MATCH(AH$3, '{INDEX} Tour Packages'!$4:$4, 0)
    ))</f>
        <v/>
      </c>
      <c r="AI966" s="54" t="str">
        <f t="shared" si="9"/>
        <v/>
      </c>
      <c r="AJ966" s="42"/>
      <c r="AK966" s="55"/>
      <c r="AL966" s="46" t="b">
        <v>0</v>
      </c>
      <c r="AM966" s="56"/>
      <c r="AN966" s="57" t="str">
        <f t="shared" si="10"/>
        <v/>
      </c>
      <c r="AO966" s="58" t="str">
        <f t="shared" si="11"/>
        <v/>
      </c>
      <c r="AP966" s="59"/>
      <c r="AQ966" s="60"/>
      <c r="AR966" s="61"/>
      <c r="AS966" s="61"/>
      <c r="AT966" s="61" t="str">
        <f>IFERROR(__xludf.DUMMYFUNCTION("IF( 
  OR($AJ966=""Full Payment"", ISBLANK($K966)),
  """",
  IF(
    OR(
      Q966=""Standard Booking, P1"",
      Q966=""Standard Booking, P2"",
      Q966=""Standard Booking, P3"",
      Q966=""Standard Booking, P4""
    ),
    LET(
      resDate,   $"&amp;"K966,
      tourDate,  $N966,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6" s="62" t="str">
        <f t="shared" si="12"/>
        <v/>
      </c>
      <c r="AV966" s="63"/>
      <c r="AW966" s="64"/>
      <c r="AX966" s="64"/>
      <c r="AY966" s="64"/>
      <c r="AZ966" s="64" t="str">
        <f>IFERROR(__xludf.DUMMYFUNCTION("IF(
  OR($AJ966=""Full Payment"",$AJ966=""P1"", ISBLANK($K966)),
  """",
  IF(
    OR(
      $Q966=""Standard Booking, P2"",
      $Q966=""Standard Booking, P3"",
      $Q966=""Standard Booking, P4""
    ),
    LET(
      resDate,   $K966,
      tourDate,"&amp;"  $N966,
      monthCount, DATEDIF(resDate, tourDate, ""M"") + 1,
      secondDates, ARRAYFORMULA(
        DATE(
          YEAR(resDate),
          MONTH(resDate) + SEQUENCE(monthCount),
          2
        )
      ),
      validDates, FILTER(
        sec"&amp;"ondDates,
        (secondDates &gt; resDate + 2) *
        (secondDates &lt;= tourDate - 3)
      ),
      IF(
        OR($AJ966=""P2"", $AJ966=""P3"", $AJ966=""P4""),
        IF(
          COUNTA(validDates) &lt; 2,
          """",
          TEXT(INDEX(validDates"&amp;", 2), ""mmm d, yyyy"")
        ),
        IF(
          COUNTA(validDates) &lt; 2,
          """",
          TEXTJOIN("", "", TRUE,
            TEXT(INDEX(validDates, 1), ""mmm d, yyyy""),
            TEXT(INDEX(validDates, 2), ""mmm d, yyyy"")
          )
 "&amp;"       )
      )
    ),
    """"
  )
)
"),"")</f>
        <v/>
      </c>
      <c r="BA966" s="65" t="str">
        <f t="shared" si="13"/>
        <v/>
      </c>
      <c r="BB966" s="63"/>
      <c r="BC966" s="64"/>
      <c r="BD966" s="64"/>
      <c r="BE966" s="64"/>
      <c r="BF966" s="64" t="str">
        <f>IFERROR(__xludf.DUMMYFUNCTION("IF(
  OR($AJ966=""Full Payment"",$AJ966=""P1"", $AJ966=""P2""),
  """",
  IF(
    AND(
      NOT(ISBLANK($K966)),
      OR(
        Q966=""Standard Booking, P3"",
        Q966=""Standard Booking, P4""
      )
    ),
    LET(
      resDate,   $K966,
      "&amp;"tourDate,  $N966,
      monthCount, DATEDIF(resDate, tourDate, ""M"") + 1,
      secondDates, ARRAYFORMULA(
        DATE(
          YEAR(resDate),
          MONTH(resDate) + SEQUENCE(monthCount),
          2
        )
      ),
      validDates, FILTER(
  "&amp;"      secondDates,
        (secondDates &gt; resDate + 2) *
        (secondDates &lt;= tourDate - 3)
      ),
      IF(
        $AJ966=""P4"",
        IF(
          COUNTA(validDates) &lt; 3,
          """",
          TEXT(INDEX(validDates, 3), ""mmm d, yyyy"")
  "&amp;"      ),
        IF(
          $AJ966=""P3"",
          IF(
            COUNTA(validDates) &lt; 3,
            """",
            TEXT(INDEX(validDates, 3), ""mmm d, yyyy"")
          ),
          IF(
            COUNTA(validDates) &lt; 3,
            """",
    "&amp;"        TEXTJOIN("", "", TRUE,
              TEXT(INDEX(validDates, 1), ""mmm d, yyyy""),
              TEXT(INDEX(validDates, 2), ""mmm d, yyyy""),
              TEXT(INDEX(validDates, 3), ""mmm d, yyyy"")
            )
          )
        )
      )
    "&amp;"),
    """"
  )
)
"),"")</f>
        <v/>
      </c>
      <c r="BG966" s="65" t="str">
        <f t="shared" si="14"/>
        <v/>
      </c>
      <c r="BH966" s="63"/>
      <c r="BI966" s="64"/>
      <c r="BJ966" s="64"/>
      <c r="BK966" s="64"/>
      <c r="BL966" s="64" t="str">
        <f>IFERROR(__xludf.DUMMYFUNCTION("IF(
  OR($AJ966=""Full Payment"",$AJ966=""P1"",$AJ966=""P2"",$AJ966=""P3""),
  """",
  IF(
    AND(
      NOT(ISBLANK($K966)),
      $Q966=""Standard Booking, P4""
    ),
    LET(
      resDate,   $K966,
      tourDate,  $N966,
      monthCount, DATEDIF(r"&amp;"esDate, tourDate, ""M"") + 1,
      secondDates, ARRAYFORMULA(
        DATE(
          YEAR(resDate),
          MONTH(resDate) + SEQUENCE(monthCount),
          2
        )
      ),
      validDates, FILTER(
        secondDates,
        (secondDates &gt; res"&amp;"Date + 2) *
        (secondDates &lt;= tourDate - 3)
      ),
      IF(
        $AJ966=""P4"",
        IF(
          COUNTA(validDates) &lt; 4,
          """",
          TEXT(
            INDEX(validDates, 4),
            ""mmm d, yyyy""
          )
        ),
"&amp;"        IF(
          COUNTA(validDates) &lt; 4,
          """",
          TEXTJOIN(
            "", "", TRUE,
            TEXT(INDEX(validDates, 1), ""mmm d, yyyy""),
            TEXT(INDEX(validDates, 2), ""mmm d, yyyy""),
            TEXT(INDEX(validDates"&amp;", 3), ""mmm d, yyyy""),
            TEXT(INDEX(validDates, 4), ""mmm d, yyyy"")
          )
        )
      )
    ),
    """"
  )
)
"),"")</f>
        <v/>
      </c>
      <c r="BM966" s="65" t="str">
        <f t="shared" si="15"/>
        <v/>
      </c>
      <c r="BN966" s="66"/>
      <c r="BO966" s="67"/>
      <c r="BP966" s="49" t="b">
        <v>0</v>
      </c>
      <c r="BQ966" s="49" t="b">
        <v>0</v>
      </c>
      <c r="BR966" s="68"/>
      <c r="BS966" s="69"/>
      <c r="BT966" s="70" t="b">
        <v>0</v>
      </c>
      <c r="BU966" s="71"/>
      <c r="BV966" s="72"/>
      <c r="BW966" s="86" t="b">
        <v>0</v>
      </c>
      <c r="BX966" s="87"/>
    </row>
    <row r="967">
      <c r="A967" s="35" t="str">
        <f t="shared" si="1"/>
        <v/>
      </c>
      <c r="B967" s="36" t="str">
        <f t="shared" si="2"/>
        <v/>
      </c>
      <c r="C967" s="36" t="str">
        <f t="array" ref="C967">IF(
  M967="",
  "",
  IFERROR(
    INDEX(
      '{INDEX} Tour Packages'!$A:$ZZ,
      MATCH(
        M967,
        INDEX(
          '{INDEX} Tour Packages'!$A:$ZZ,
          ,
          MATCH("Tour Package Name", '{INDEX} Tour Packages'!$4:$4, 0)
        ),
        0
      ),
      MATCH("Tour Code", '{INDEX} Tour Packages'!$4:$4, 0)
    ),
    "XXX"
  )
)
</f>
        <v/>
      </c>
      <c r="D967" s="36" t="str">
        <f t="shared" si="3"/>
        <v/>
      </c>
      <c r="E967" s="36" t="str">
        <f t="shared" si="4"/>
        <v/>
      </c>
      <c r="F967" s="37" t="str">
        <f t="shared" si="5"/>
        <v/>
      </c>
      <c r="G967" s="89"/>
      <c r="H967" s="89"/>
      <c r="I967" s="90"/>
      <c r="J967" s="40" t="str">
        <f t="shared" si="16"/>
        <v> </v>
      </c>
      <c r="K967" s="91"/>
      <c r="L967" s="55"/>
      <c r="M967" s="55"/>
      <c r="N967" s="91"/>
      <c r="O967" s="43" t="str">
        <f>IFERROR(__xludf.DUMMYFUNCTION("IF(N967="""","""",IFERROR(
  N967 + VALUE(REGEXEXTRACT(P967, ""(\d+)\s+Days"")),
  """"
)
)"),"")</f>
        <v/>
      </c>
      <c r="P967" s="43" t="str">
        <f t="array" ref="P967">IFERROR(
  INDEX(
    INDEX('{INDEX} Tour Packages'!$A:$ZZ, , MATCH(P$3, '{INDEX} Tour Packages'!$4:$4, 0)),
    MATCH(M967, INDEX('{INDEX} Tour Packages'!$A:$ZZ,0, MATCH("Tour Package Name", '{INDEX} Tour Packages'!$4:$4, 0)), 0)
  ),
"")
</f>
        <v/>
      </c>
      <c r="Q967" s="44" t="str">
        <f t="shared" si="7"/>
        <v/>
      </c>
      <c r="R967" s="44" t="str">
        <f>IFERROR(__xludf.DUMMYFUNCTION("IF(OR(ISBLANK(K967), ISBLANK(N967)), """", 
  LET(
    resDate, K967,
    tourDate, N967,
    monthCount, MAX(0, DATEDIF(resDate, tourDate - 3, ""M"") + 1),
    secondDates, ARRAYFORMULA(DATE(YEAR(resDate), MONTH(resDate) + SEQUENCE(monthCount), 2)),
    "&amp;"validDates, FILTER(secondDates, (secondDates &gt; resDate + 2) * (secondDates &lt;= tourDate - 3)),
    IF(ISERROR(validDates), 0, COUNTA(validDates))
  )
)
"),"")</f>
        <v/>
      </c>
      <c r="S967" s="44" t="str">
        <f t="shared" si="8"/>
        <v/>
      </c>
      <c r="T967" s="45" t="str">
        <f t="array" ref="T967">IF(ISBLANK(BO967),IFERROR(
  INDEX(
    INDEX('{INDEX} Payment Terms'!$A:$G, , MATCH(T$3, '{INDEX} Payment Terms'!$4:$4, 0)),
    MATCH(Q967, INDEX('{INDEX} Payment Terms'!$A:$G,0, MATCH("Payment Condition", '{INDEX} Payment Terms'!$4:$4, 0)), 0)
  ),
""),"Cancelled")
</f>
        <v/>
      </c>
      <c r="U967" s="46" t="b">
        <v>0</v>
      </c>
      <c r="V967" s="47" t="str">
        <f>IFERROR(__xludf.DUMMYFUNCTION("IF(OR(L967=""Duo Booking"", L967=""Group Booking""),
IF(U967=FALSE,"""",
    LET(
      bookingType, L967,
      tour, M967,
      mainFirst, H967,
      mainLast, I967,
      mainEmail, G967,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$L$4:L967, bookingType,
          $M$4:M967, tour,
          $H$4:H967, mainFirst,
          $I$4:I967, mainLast,
          $G$4:G967, mainEmail
        ),
        ""000""
      ),
  "&amp;"    baseID &amp; ""-"" &amp; memberNumber
    )
  ),
  """"
)
"),"")</f>
        <v/>
      </c>
      <c r="W967" s="48"/>
      <c r="X967" s="85" t="b">
        <v>0</v>
      </c>
      <c r="Y967" s="85" t="b">
        <v>0</v>
      </c>
      <c r="Z967" s="85" t="b">
        <v>0</v>
      </c>
      <c r="AA967" s="50"/>
      <c r="AB967" s="51"/>
      <c r="AC967" s="85" t="b">
        <v>0</v>
      </c>
      <c r="AD967" s="92"/>
      <c r="AE967" s="88"/>
      <c r="AF967" s="36" t="str">
        <f t="array" ref="AF967">IF(M967="","",INDEX(
      '{INDEX} Tour Packages'!$A:$ZP,
      MATCH($M967, '{INDEX} Tour Packages'!$A:$A, 0),
      MATCH(AF$3, '{INDEX} Tour Packages'!$4:$4, 0)
    ))</f>
        <v/>
      </c>
      <c r="AG967" s="36" t="str">
        <f t="array" ref="AG967">IF(M967="","",INDEX(
      '{INDEX} Tour Packages'!$A:$ZP,
      MATCH($M967, '{INDEX} Tour Packages'!$A:$A, 0),
      MATCH(AG$3, '{INDEX} Tour Packages'!$4:$4, 0)
    ))</f>
        <v/>
      </c>
      <c r="AH967" s="36" t="str">
        <f t="array" ref="AH967">IF(M967="","",INDEX(
      '{INDEX} Tour Packages'!$A:$ZP,
      MATCH($M967, '{INDEX} Tour Packages'!$A:$A, 0),
      MATCH(AH$3, '{INDEX} Tour Packages'!$4:$4, 0)
    ))</f>
        <v/>
      </c>
      <c r="AI967" s="54" t="str">
        <f t="shared" si="9"/>
        <v/>
      </c>
      <c r="AJ967" s="42"/>
      <c r="AK967" s="55"/>
      <c r="AL967" s="46" t="b">
        <v>0</v>
      </c>
      <c r="AM967" s="56"/>
      <c r="AN967" s="57" t="str">
        <f t="shared" si="10"/>
        <v/>
      </c>
      <c r="AO967" s="58" t="str">
        <f t="shared" si="11"/>
        <v/>
      </c>
      <c r="AP967" s="59"/>
      <c r="AQ967" s="60"/>
      <c r="AR967" s="61"/>
      <c r="AS967" s="61"/>
      <c r="AT967" s="61" t="str">
        <f>IFERROR(__xludf.DUMMYFUNCTION("IF( 
  OR($AJ967=""Full Payment"", ISBLANK($K967)),
  """",
  IF(
    OR(
      Q967=""Standard Booking, P1"",
      Q967=""Standard Booking, P2"",
      Q967=""Standard Booking, P3"",
      Q967=""Standard Booking, P4""
    ),
    LET(
      resDate,   $"&amp;"K967,
      tourDate,  $N967,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7" s="62" t="str">
        <f t="shared" si="12"/>
        <v/>
      </c>
      <c r="AV967" s="63"/>
      <c r="AW967" s="64"/>
      <c r="AX967" s="64"/>
      <c r="AY967" s="64"/>
      <c r="AZ967" s="64" t="str">
        <f>IFERROR(__xludf.DUMMYFUNCTION("IF(
  OR($AJ967=""Full Payment"",$AJ967=""P1"", ISBLANK($K967)),
  """",
  IF(
    OR(
      $Q967=""Standard Booking, P2"",
      $Q967=""Standard Booking, P3"",
      $Q967=""Standard Booking, P4""
    ),
    LET(
      resDate,   $K967,
      tourDate,"&amp;"  $N967,
      monthCount, DATEDIF(resDate, tourDate, ""M"") + 1,
      secondDates, ARRAYFORMULA(
        DATE(
          YEAR(resDate),
          MONTH(resDate) + SEQUENCE(monthCount),
          2
        )
      ),
      validDates, FILTER(
        sec"&amp;"ondDates,
        (secondDates &gt; resDate + 2) *
        (secondDates &lt;= tourDate - 3)
      ),
      IF(
        OR($AJ967=""P2"", $AJ967=""P3"", $AJ967=""P4""),
        IF(
          COUNTA(validDates) &lt; 2,
          """",
          TEXT(INDEX(validDates"&amp;", 2), ""mmm d, yyyy"")
        ),
        IF(
          COUNTA(validDates) &lt; 2,
          """",
          TEXTJOIN("", "", TRUE,
            TEXT(INDEX(validDates, 1), ""mmm d, yyyy""),
            TEXT(INDEX(validDates, 2), ""mmm d, yyyy"")
          )
 "&amp;"       )
      )
    ),
    """"
  )
)
"),"")</f>
        <v/>
      </c>
      <c r="BA967" s="65" t="str">
        <f t="shared" si="13"/>
        <v/>
      </c>
      <c r="BB967" s="63"/>
      <c r="BC967" s="64"/>
      <c r="BD967" s="64"/>
      <c r="BE967" s="64"/>
      <c r="BF967" s="64" t="str">
        <f>IFERROR(__xludf.DUMMYFUNCTION("IF(
  OR($AJ967=""Full Payment"",$AJ967=""P1"", $AJ967=""P2""),
  """",
  IF(
    AND(
      NOT(ISBLANK($K967)),
      OR(
        Q967=""Standard Booking, P3"",
        Q967=""Standard Booking, P4""
      )
    ),
    LET(
      resDate,   $K967,
      "&amp;"tourDate,  $N967,
      monthCount, DATEDIF(resDate, tourDate, ""M"") + 1,
      secondDates, ARRAYFORMULA(
        DATE(
          YEAR(resDate),
          MONTH(resDate) + SEQUENCE(monthCount),
          2
        )
      ),
      validDates, FILTER(
  "&amp;"      secondDates,
        (secondDates &gt; resDate + 2) *
        (secondDates &lt;= tourDate - 3)
      ),
      IF(
        $AJ967=""P4"",
        IF(
          COUNTA(validDates) &lt; 3,
          """",
          TEXT(INDEX(validDates, 3), ""mmm d, yyyy"")
  "&amp;"      ),
        IF(
          $AJ967=""P3"",
          IF(
            COUNTA(validDates) &lt; 3,
            """",
            TEXT(INDEX(validDates, 3), ""mmm d, yyyy"")
          ),
          IF(
            COUNTA(validDates) &lt; 3,
            """",
    "&amp;"        TEXTJOIN("", "", TRUE,
              TEXT(INDEX(validDates, 1), ""mmm d, yyyy""),
              TEXT(INDEX(validDates, 2), ""mmm d, yyyy""),
              TEXT(INDEX(validDates, 3), ""mmm d, yyyy"")
            )
          )
        )
      )
    "&amp;"),
    """"
  )
)
"),"")</f>
        <v/>
      </c>
      <c r="BG967" s="65" t="str">
        <f t="shared" si="14"/>
        <v/>
      </c>
      <c r="BH967" s="63"/>
      <c r="BI967" s="64"/>
      <c r="BJ967" s="64"/>
      <c r="BK967" s="64"/>
      <c r="BL967" s="64" t="str">
        <f>IFERROR(__xludf.DUMMYFUNCTION("IF(
  OR($AJ967=""Full Payment"",$AJ967=""P1"",$AJ967=""P2"",$AJ967=""P3""),
  """",
  IF(
    AND(
      NOT(ISBLANK($K967)),
      $Q967=""Standard Booking, P4""
    ),
    LET(
      resDate,   $K967,
      tourDate,  $N967,
      monthCount, DATEDIF(r"&amp;"esDate, tourDate, ""M"") + 1,
      secondDates, ARRAYFORMULA(
        DATE(
          YEAR(resDate),
          MONTH(resDate) + SEQUENCE(monthCount),
          2
        )
      ),
      validDates, FILTER(
        secondDates,
        (secondDates &gt; res"&amp;"Date + 2) *
        (secondDates &lt;= tourDate - 3)
      ),
      IF(
        $AJ967=""P4"",
        IF(
          COUNTA(validDates) &lt; 4,
          """",
          TEXT(
            INDEX(validDates, 4),
            ""mmm d, yyyy""
          )
        ),
"&amp;"        IF(
          COUNTA(validDates) &lt; 4,
          """",
          TEXTJOIN(
            "", "", TRUE,
            TEXT(INDEX(validDates, 1), ""mmm d, yyyy""),
            TEXT(INDEX(validDates, 2), ""mmm d, yyyy""),
            TEXT(INDEX(validDates"&amp;", 3), ""mmm d, yyyy""),
            TEXT(INDEX(validDates, 4), ""mmm d, yyyy"")
          )
        )
      )
    ),
    """"
  )
)
"),"")</f>
        <v/>
      </c>
      <c r="BM967" s="65" t="str">
        <f t="shared" si="15"/>
        <v/>
      </c>
      <c r="BN967" s="66"/>
      <c r="BO967" s="67"/>
      <c r="BP967" s="49" t="b">
        <v>0</v>
      </c>
      <c r="BQ967" s="49" t="b">
        <v>0</v>
      </c>
      <c r="BR967" s="68"/>
      <c r="BS967" s="69"/>
      <c r="BT967" s="70" t="b">
        <v>0</v>
      </c>
      <c r="BU967" s="71"/>
      <c r="BV967" s="72"/>
      <c r="BW967" s="86" t="b">
        <v>0</v>
      </c>
      <c r="BX967" s="87"/>
    </row>
    <row r="968">
      <c r="A968" s="35" t="str">
        <f t="shared" si="1"/>
        <v/>
      </c>
      <c r="B968" s="36" t="str">
        <f t="shared" si="2"/>
        <v/>
      </c>
      <c r="C968" s="36" t="str">
        <f t="array" ref="C968">IF(
  M968="",
  "",
  IFERROR(
    INDEX(
      '{INDEX} Tour Packages'!$A:$ZZ,
      MATCH(
        M968,
        INDEX(
          '{INDEX} Tour Packages'!$A:$ZZ,
          ,
          MATCH("Tour Package Name", '{INDEX} Tour Packages'!$4:$4, 0)
        ),
        0
      ),
      MATCH("Tour Code", '{INDEX} Tour Packages'!$4:$4, 0)
    ),
    "XXX"
  )
)
</f>
        <v/>
      </c>
      <c r="D968" s="36" t="str">
        <f t="shared" si="3"/>
        <v/>
      </c>
      <c r="E968" s="36" t="str">
        <f t="shared" si="4"/>
        <v/>
      </c>
      <c r="F968" s="37" t="str">
        <f t="shared" si="5"/>
        <v/>
      </c>
      <c r="G968" s="89"/>
      <c r="H968" s="89"/>
      <c r="I968" s="90"/>
      <c r="J968" s="40" t="str">
        <f t="shared" si="16"/>
        <v> </v>
      </c>
      <c r="K968" s="91"/>
      <c r="L968" s="55"/>
      <c r="M968" s="55"/>
      <c r="N968" s="91"/>
      <c r="O968" s="43" t="str">
        <f>IFERROR(__xludf.DUMMYFUNCTION("IF(N968="""","""",IFERROR(
  N968 + VALUE(REGEXEXTRACT(P968, ""(\d+)\s+Days"")),
  """"
)
)"),"")</f>
        <v/>
      </c>
      <c r="P968" s="43" t="str">
        <f t="array" ref="P968">IFERROR(
  INDEX(
    INDEX('{INDEX} Tour Packages'!$A:$ZZ, , MATCH(P$3, '{INDEX} Tour Packages'!$4:$4, 0)),
    MATCH(M968, INDEX('{INDEX} Tour Packages'!$A:$ZZ,0, MATCH("Tour Package Name", '{INDEX} Tour Packages'!$4:$4, 0)), 0)
  ),
"")
</f>
        <v/>
      </c>
      <c r="Q968" s="44" t="str">
        <f t="shared" si="7"/>
        <v/>
      </c>
      <c r="R968" s="44" t="str">
        <f>IFERROR(__xludf.DUMMYFUNCTION("IF(OR(ISBLANK(K968), ISBLANK(N968)), """", 
  LET(
    resDate, K968,
    tourDate, N968,
    monthCount, MAX(0, DATEDIF(resDate, tourDate - 3, ""M"") + 1),
    secondDates, ARRAYFORMULA(DATE(YEAR(resDate), MONTH(resDate) + SEQUENCE(monthCount), 2)),
    "&amp;"validDates, FILTER(secondDates, (secondDates &gt; resDate + 2) * (secondDates &lt;= tourDate - 3)),
    IF(ISERROR(validDates), 0, COUNTA(validDates))
  )
)
"),"")</f>
        <v/>
      </c>
      <c r="S968" s="44" t="str">
        <f t="shared" si="8"/>
        <v/>
      </c>
      <c r="T968" s="45" t="str">
        <f t="array" ref="T968">IF(ISBLANK(BO968),IFERROR(
  INDEX(
    INDEX('{INDEX} Payment Terms'!$A:$G, , MATCH(T$3, '{INDEX} Payment Terms'!$4:$4, 0)),
    MATCH(Q968, INDEX('{INDEX} Payment Terms'!$A:$G,0, MATCH("Payment Condition", '{INDEX} Payment Terms'!$4:$4, 0)), 0)
  ),
""),"Cancelled")
</f>
        <v/>
      </c>
      <c r="U968" s="46" t="b">
        <v>0</v>
      </c>
      <c r="V968" s="47" t="str">
        <f>IFERROR(__xludf.DUMMYFUNCTION("IF(OR(L968=""Duo Booking"", L968=""Group Booking""),
IF(U968=FALSE,"""",
    LET(
      bookingType, L968,
      tour, M968,
      mainFirst, H968,
      mainLast, I968,
      mainEmail, G968,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$L$4:L968, bookingType,
          $M$4:M968, tour,
          $H$4:H968, mainFirst,
          $I$4:I968, mainLast,
          $G$4:G968, mainEmail
        ),
        ""000""
      ),
  "&amp;"    baseID &amp; ""-"" &amp; memberNumber
    )
  ),
  """"
)
"),"")</f>
        <v/>
      </c>
      <c r="W968" s="48"/>
      <c r="X968" s="85" t="b">
        <v>0</v>
      </c>
      <c r="Y968" s="85" t="b">
        <v>0</v>
      </c>
      <c r="Z968" s="85" t="b">
        <v>0</v>
      </c>
      <c r="AA968" s="50"/>
      <c r="AB968" s="51"/>
      <c r="AC968" s="85" t="b">
        <v>0</v>
      </c>
      <c r="AD968" s="92"/>
      <c r="AE968" s="88"/>
      <c r="AF968" s="36" t="str">
        <f t="array" ref="AF968">IF(M968="","",INDEX(
      '{INDEX} Tour Packages'!$A:$ZP,
      MATCH($M968, '{INDEX} Tour Packages'!$A:$A, 0),
      MATCH(AF$3, '{INDEX} Tour Packages'!$4:$4, 0)
    ))</f>
        <v/>
      </c>
      <c r="AG968" s="36" t="str">
        <f t="array" ref="AG968">IF(M968="","",INDEX(
      '{INDEX} Tour Packages'!$A:$ZP,
      MATCH($M968, '{INDEX} Tour Packages'!$A:$A, 0),
      MATCH(AG$3, '{INDEX} Tour Packages'!$4:$4, 0)
    ))</f>
        <v/>
      </c>
      <c r="AH968" s="36" t="str">
        <f t="array" ref="AH968">IF(M968="","",INDEX(
      '{INDEX} Tour Packages'!$A:$ZP,
      MATCH($M968, '{INDEX} Tour Packages'!$A:$A, 0),
      MATCH(AH$3, '{INDEX} Tour Packages'!$4:$4, 0)
    ))</f>
        <v/>
      </c>
      <c r="AI968" s="54" t="str">
        <f t="shared" si="9"/>
        <v/>
      </c>
      <c r="AJ968" s="42"/>
      <c r="AK968" s="55"/>
      <c r="AL968" s="46" t="b">
        <v>0</v>
      </c>
      <c r="AM968" s="56"/>
      <c r="AN968" s="57" t="str">
        <f t="shared" si="10"/>
        <v/>
      </c>
      <c r="AO968" s="58" t="str">
        <f t="shared" si="11"/>
        <v/>
      </c>
      <c r="AP968" s="59"/>
      <c r="AQ968" s="60"/>
      <c r="AR968" s="61"/>
      <c r="AS968" s="61"/>
      <c r="AT968" s="61" t="str">
        <f>IFERROR(__xludf.DUMMYFUNCTION("IF( 
  OR($AJ968=""Full Payment"", ISBLANK($K968)),
  """",
  IF(
    OR(
      Q968=""Standard Booking, P1"",
      Q968=""Standard Booking, P2"",
      Q968=""Standard Booking, P3"",
      Q968=""Standard Booking, P4""
    ),
    LET(
      resDate,   $"&amp;"K968,
      tourDate,  $N968,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8" s="62" t="str">
        <f t="shared" si="12"/>
        <v/>
      </c>
      <c r="AV968" s="63"/>
      <c r="AW968" s="64"/>
      <c r="AX968" s="64"/>
      <c r="AY968" s="64"/>
      <c r="AZ968" s="64" t="str">
        <f>IFERROR(__xludf.DUMMYFUNCTION("IF(
  OR($AJ968=""Full Payment"",$AJ968=""P1"", ISBLANK($K968)),
  """",
  IF(
    OR(
      $Q968=""Standard Booking, P2"",
      $Q968=""Standard Booking, P3"",
      $Q968=""Standard Booking, P4""
    ),
    LET(
      resDate,   $K968,
      tourDate,"&amp;"  $N968,
      monthCount, DATEDIF(resDate, tourDate, ""M"") + 1,
      secondDates, ARRAYFORMULA(
        DATE(
          YEAR(resDate),
          MONTH(resDate) + SEQUENCE(monthCount),
          2
        )
      ),
      validDates, FILTER(
        sec"&amp;"ondDates,
        (secondDates &gt; resDate + 2) *
        (secondDates &lt;= tourDate - 3)
      ),
      IF(
        OR($AJ968=""P2"", $AJ968=""P3"", $AJ968=""P4""),
        IF(
          COUNTA(validDates) &lt; 2,
          """",
          TEXT(INDEX(validDates"&amp;", 2), ""mmm d, yyyy"")
        ),
        IF(
          COUNTA(validDates) &lt; 2,
          """",
          TEXTJOIN("", "", TRUE,
            TEXT(INDEX(validDates, 1), ""mmm d, yyyy""),
            TEXT(INDEX(validDates, 2), ""mmm d, yyyy"")
          )
 "&amp;"       )
      )
    ),
    """"
  )
)
"),"")</f>
        <v/>
      </c>
      <c r="BA968" s="65" t="str">
        <f t="shared" si="13"/>
        <v/>
      </c>
      <c r="BB968" s="63"/>
      <c r="BC968" s="64"/>
      <c r="BD968" s="64"/>
      <c r="BE968" s="64"/>
      <c r="BF968" s="64" t="str">
        <f>IFERROR(__xludf.DUMMYFUNCTION("IF(
  OR($AJ968=""Full Payment"",$AJ968=""P1"", $AJ968=""P2""),
  """",
  IF(
    AND(
      NOT(ISBLANK($K968)),
      OR(
        Q968=""Standard Booking, P3"",
        Q968=""Standard Booking, P4""
      )
    ),
    LET(
      resDate,   $K968,
      "&amp;"tourDate,  $N968,
      monthCount, DATEDIF(resDate, tourDate, ""M"") + 1,
      secondDates, ARRAYFORMULA(
        DATE(
          YEAR(resDate),
          MONTH(resDate) + SEQUENCE(monthCount),
          2
        )
      ),
      validDates, FILTER(
  "&amp;"      secondDates,
        (secondDates &gt; resDate + 2) *
        (secondDates &lt;= tourDate - 3)
      ),
      IF(
        $AJ968=""P4"",
        IF(
          COUNTA(validDates) &lt; 3,
          """",
          TEXT(INDEX(validDates, 3), ""mmm d, yyyy"")
  "&amp;"      ),
        IF(
          $AJ968=""P3"",
          IF(
            COUNTA(validDates) &lt; 3,
            """",
            TEXT(INDEX(validDates, 3), ""mmm d, yyyy"")
          ),
          IF(
            COUNTA(validDates) &lt; 3,
            """",
    "&amp;"        TEXTJOIN("", "", TRUE,
              TEXT(INDEX(validDates, 1), ""mmm d, yyyy""),
              TEXT(INDEX(validDates, 2), ""mmm d, yyyy""),
              TEXT(INDEX(validDates, 3), ""mmm d, yyyy"")
            )
          )
        )
      )
    "&amp;"),
    """"
  )
)
"),"")</f>
        <v/>
      </c>
      <c r="BG968" s="65" t="str">
        <f t="shared" si="14"/>
        <v/>
      </c>
      <c r="BH968" s="63"/>
      <c r="BI968" s="64"/>
      <c r="BJ968" s="64"/>
      <c r="BK968" s="64"/>
      <c r="BL968" s="64" t="str">
        <f>IFERROR(__xludf.DUMMYFUNCTION("IF(
  OR($AJ968=""Full Payment"",$AJ968=""P1"",$AJ968=""P2"",$AJ968=""P3""),
  """",
  IF(
    AND(
      NOT(ISBLANK($K968)),
      $Q968=""Standard Booking, P4""
    ),
    LET(
      resDate,   $K968,
      tourDate,  $N968,
      monthCount, DATEDIF(r"&amp;"esDate, tourDate, ""M"") + 1,
      secondDates, ARRAYFORMULA(
        DATE(
          YEAR(resDate),
          MONTH(resDate) + SEQUENCE(monthCount),
          2
        )
      ),
      validDates, FILTER(
        secondDates,
        (secondDates &gt; res"&amp;"Date + 2) *
        (secondDates &lt;= tourDate - 3)
      ),
      IF(
        $AJ968=""P4"",
        IF(
          COUNTA(validDates) &lt; 4,
          """",
          TEXT(
            INDEX(validDates, 4),
            ""mmm d, yyyy""
          )
        ),
"&amp;"        IF(
          COUNTA(validDates) &lt; 4,
          """",
          TEXTJOIN(
            "", "", TRUE,
            TEXT(INDEX(validDates, 1), ""mmm d, yyyy""),
            TEXT(INDEX(validDates, 2), ""mmm d, yyyy""),
            TEXT(INDEX(validDates"&amp;", 3), ""mmm d, yyyy""),
            TEXT(INDEX(validDates, 4), ""mmm d, yyyy"")
          )
        )
      )
    ),
    """"
  )
)
"),"")</f>
        <v/>
      </c>
      <c r="BM968" s="65" t="str">
        <f t="shared" si="15"/>
        <v/>
      </c>
      <c r="BN968" s="66"/>
      <c r="BO968" s="67"/>
      <c r="BP968" s="49" t="b">
        <v>0</v>
      </c>
      <c r="BQ968" s="49" t="b">
        <v>0</v>
      </c>
      <c r="BR968" s="68"/>
      <c r="BS968" s="69"/>
      <c r="BT968" s="70" t="b">
        <v>0</v>
      </c>
      <c r="BU968" s="71"/>
      <c r="BV968" s="72"/>
      <c r="BW968" s="86" t="b">
        <v>0</v>
      </c>
      <c r="BX968" s="87"/>
    </row>
    <row r="969">
      <c r="A969" s="35" t="str">
        <f t="shared" si="1"/>
        <v/>
      </c>
      <c r="B969" s="36" t="str">
        <f t="shared" si="2"/>
        <v/>
      </c>
      <c r="C969" s="36" t="str">
        <f t="array" ref="C969">IF(
  M969="",
  "",
  IFERROR(
    INDEX(
      '{INDEX} Tour Packages'!$A:$ZZ,
      MATCH(
        M969,
        INDEX(
          '{INDEX} Tour Packages'!$A:$ZZ,
          ,
          MATCH("Tour Package Name", '{INDEX} Tour Packages'!$4:$4, 0)
        ),
        0
      ),
      MATCH("Tour Code", '{INDEX} Tour Packages'!$4:$4, 0)
    ),
    "XXX"
  )
)
</f>
        <v/>
      </c>
      <c r="D969" s="36" t="str">
        <f t="shared" si="3"/>
        <v/>
      </c>
      <c r="E969" s="36" t="str">
        <f t="shared" si="4"/>
        <v/>
      </c>
      <c r="F969" s="37" t="str">
        <f t="shared" si="5"/>
        <v/>
      </c>
      <c r="G969" s="89"/>
      <c r="H969" s="89"/>
      <c r="I969" s="90"/>
      <c r="J969" s="40" t="str">
        <f t="shared" si="16"/>
        <v> </v>
      </c>
      <c r="K969" s="91"/>
      <c r="L969" s="55"/>
      <c r="M969" s="55"/>
      <c r="N969" s="91"/>
      <c r="O969" s="43" t="str">
        <f>IFERROR(__xludf.DUMMYFUNCTION("IF(N969="""","""",IFERROR(
  N969 + VALUE(REGEXEXTRACT(P969, ""(\d+)\s+Days"")),
  """"
)
)"),"")</f>
        <v/>
      </c>
      <c r="P969" s="43" t="str">
        <f t="array" ref="P969">IFERROR(
  INDEX(
    INDEX('{INDEX} Tour Packages'!$A:$ZZ, , MATCH(P$3, '{INDEX} Tour Packages'!$4:$4, 0)),
    MATCH(M969, INDEX('{INDEX} Tour Packages'!$A:$ZZ,0, MATCH("Tour Package Name", '{INDEX} Tour Packages'!$4:$4, 0)), 0)
  ),
"")
</f>
        <v/>
      </c>
      <c r="Q969" s="44" t="str">
        <f t="shared" si="7"/>
        <v/>
      </c>
      <c r="R969" s="44" t="str">
        <f>IFERROR(__xludf.DUMMYFUNCTION("IF(OR(ISBLANK(K969), ISBLANK(N969)), """", 
  LET(
    resDate, K969,
    tourDate, N969,
    monthCount, MAX(0, DATEDIF(resDate, tourDate - 3, ""M"") + 1),
    secondDates, ARRAYFORMULA(DATE(YEAR(resDate), MONTH(resDate) + SEQUENCE(monthCount), 2)),
    "&amp;"validDates, FILTER(secondDates, (secondDates &gt; resDate + 2) * (secondDates &lt;= tourDate - 3)),
    IF(ISERROR(validDates), 0, COUNTA(validDates))
  )
)
"),"")</f>
        <v/>
      </c>
      <c r="S969" s="44" t="str">
        <f t="shared" si="8"/>
        <v/>
      </c>
      <c r="T969" s="45" t="str">
        <f t="array" ref="T969">IF(ISBLANK(BO969),IFERROR(
  INDEX(
    INDEX('{INDEX} Payment Terms'!$A:$G, , MATCH(T$3, '{INDEX} Payment Terms'!$4:$4, 0)),
    MATCH(Q969, INDEX('{INDEX} Payment Terms'!$A:$G,0, MATCH("Payment Condition", '{INDEX} Payment Terms'!$4:$4, 0)), 0)
  ),
""),"Cancelled")
</f>
        <v/>
      </c>
      <c r="U969" s="46" t="b">
        <v>0</v>
      </c>
      <c r="V969" s="47" t="str">
        <f>IFERROR(__xludf.DUMMYFUNCTION("IF(OR(L969=""Duo Booking"", L969=""Group Booking""),
IF(U969=FALSE,"""",
    LET(
      bookingType, L969,
      tour, M969,
      mainFirst, H969,
      mainLast, I969,
      mainEmail, G969,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$L$4:L969, bookingType,
          $M$4:M969, tour,
          $H$4:H969, mainFirst,
          $I$4:I969, mainLast,
          $G$4:G969, mainEmail
        ),
        ""000""
      ),
  "&amp;"    baseID &amp; ""-"" &amp; memberNumber
    )
  ),
  """"
)
"),"")</f>
        <v/>
      </c>
      <c r="W969" s="48"/>
      <c r="X969" s="85" t="b">
        <v>0</v>
      </c>
      <c r="Y969" s="85" t="b">
        <v>0</v>
      </c>
      <c r="Z969" s="85" t="b">
        <v>0</v>
      </c>
      <c r="AA969" s="50"/>
      <c r="AB969" s="51"/>
      <c r="AC969" s="85" t="b">
        <v>0</v>
      </c>
      <c r="AD969" s="92"/>
      <c r="AE969" s="88"/>
      <c r="AF969" s="36" t="str">
        <f t="array" ref="AF969">IF(M969="","",INDEX(
      '{INDEX} Tour Packages'!$A:$ZP,
      MATCH($M969, '{INDEX} Tour Packages'!$A:$A, 0),
      MATCH(AF$3, '{INDEX} Tour Packages'!$4:$4, 0)
    ))</f>
        <v/>
      </c>
      <c r="AG969" s="36" t="str">
        <f t="array" ref="AG969">IF(M969="","",INDEX(
      '{INDEX} Tour Packages'!$A:$ZP,
      MATCH($M969, '{INDEX} Tour Packages'!$A:$A, 0),
      MATCH(AG$3, '{INDEX} Tour Packages'!$4:$4, 0)
    ))</f>
        <v/>
      </c>
      <c r="AH969" s="36" t="str">
        <f t="array" ref="AH969">IF(M969="","",INDEX(
      '{INDEX} Tour Packages'!$A:$ZP,
      MATCH($M969, '{INDEX} Tour Packages'!$A:$A, 0),
      MATCH(AH$3, '{INDEX} Tour Packages'!$4:$4, 0)
    ))</f>
        <v/>
      </c>
      <c r="AI969" s="54" t="str">
        <f t="shared" si="9"/>
        <v/>
      </c>
      <c r="AJ969" s="42"/>
      <c r="AK969" s="55"/>
      <c r="AL969" s="46" t="b">
        <v>0</v>
      </c>
      <c r="AM969" s="56"/>
      <c r="AN969" s="57" t="str">
        <f t="shared" si="10"/>
        <v/>
      </c>
      <c r="AO969" s="58" t="str">
        <f t="shared" si="11"/>
        <v/>
      </c>
      <c r="AP969" s="59"/>
      <c r="AQ969" s="60"/>
      <c r="AR969" s="61"/>
      <c r="AS969" s="61"/>
      <c r="AT969" s="61" t="str">
        <f>IFERROR(__xludf.DUMMYFUNCTION("IF( 
  OR($AJ969=""Full Payment"", ISBLANK($K969)),
  """",
  IF(
    OR(
      Q969=""Standard Booking, P1"",
      Q969=""Standard Booking, P2"",
      Q969=""Standard Booking, P3"",
      Q969=""Standard Booking, P4""
    ),
    LET(
      resDate,   $"&amp;"K969,
      tourDate,  $N969,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69" s="62" t="str">
        <f t="shared" si="12"/>
        <v/>
      </c>
      <c r="AV969" s="63"/>
      <c r="AW969" s="64"/>
      <c r="AX969" s="64"/>
      <c r="AY969" s="64"/>
      <c r="AZ969" s="64" t="str">
        <f>IFERROR(__xludf.DUMMYFUNCTION("IF(
  OR($AJ969=""Full Payment"",$AJ969=""P1"", ISBLANK($K969)),
  """",
  IF(
    OR(
      $Q969=""Standard Booking, P2"",
      $Q969=""Standard Booking, P3"",
      $Q969=""Standard Booking, P4""
    ),
    LET(
      resDate,   $K969,
      tourDate,"&amp;"  $N969,
      monthCount, DATEDIF(resDate, tourDate, ""M"") + 1,
      secondDates, ARRAYFORMULA(
        DATE(
          YEAR(resDate),
          MONTH(resDate) + SEQUENCE(monthCount),
          2
        )
      ),
      validDates, FILTER(
        sec"&amp;"ondDates,
        (secondDates &gt; resDate + 2) *
        (secondDates &lt;= tourDate - 3)
      ),
      IF(
        OR($AJ969=""P2"", $AJ969=""P3"", $AJ969=""P4""),
        IF(
          COUNTA(validDates) &lt; 2,
          """",
          TEXT(INDEX(validDates"&amp;", 2), ""mmm d, yyyy"")
        ),
        IF(
          COUNTA(validDates) &lt; 2,
          """",
          TEXTJOIN("", "", TRUE,
            TEXT(INDEX(validDates, 1), ""mmm d, yyyy""),
            TEXT(INDEX(validDates, 2), ""mmm d, yyyy"")
          )
 "&amp;"       )
      )
    ),
    """"
  )
)
"),"")</f>
        <v/>
      </c>
      <c r="BA969" s="65" t="str">
        <f t="shared" si="13"/>
        <v/>
      </c>
      <c r="BB969" s="63"/>
      <c r="BC969" s="64"/>
      <c r="BD969" s="64"/>
      <c r="BE969" s="64"/>
      <c r="BF969" s="64" t="str">
        <f>IFERROR(__xludf.DUMMYFUNCTION("IF(
  OR($AJ969=""Full Payment"",$AJ969=""P1"", $AJ969=""P2""),
  """",
  IF(
    AND(
      NOT(ISBLANK($K969)),
      OR(
        Q969=""Standard Booking, P3"",
        Q969=""Standard Booking, P4""
      )
    ),
    LET(
      resDate,   $K969,
      "&amp;"tourDate,  $N969,
      monthCount, DATEDIF(resDate, tourDate, ""M"") + 1,
      secondDates, ARRAYFORMULA(
        DATE(
          YEAR(resDate),
          MONTH(resDate) + SEQUENCE(monthCount),
          2
        )
      ),
      validDates, FILTER(
  "&amp;"      secondDates,
        (secondDates &gt; resDate + 2) *
        (secondDates &lt;= tourDate - 3)
      ),
      IF(
        $AJ969=""P4"",
        IF(
          COUNTA(validDates) &lt; 3,
          """",
          TEXT(INDEX(validDates, 3), ""mmm d, yyyy"")
  "&amp;"      ),
        IF(
          $AJ969=""P3"",
          IF(
            COUNTA(validDates) &lt; 3,
            """",
            TEXT(INDEX(validDates, 3), ""mmm d, yyyy"")
          ),
          IF(
            COUNTA(validDates) &lt; 3,
            """",
    "&amp;"        TEXTJOIN("", "", TRUE,
              TEXT(INDEX(validDates, 1), ""mmm d, yyyy""),
              TEXT(INDEX(validDates, 2), ""mmm d, yyyy""),
              TEXT(INDEX(validDates, 3), ""mmm d, yyyy"")
            )
          )
        )
      )
    "&amp;"),
    """"
  )
)
"),"")</f>
        <v/>
      </c>
      <c r="BG969" s="65" t="str">
        <f t="shared" si="14"/>
        <v/>
      </c>
      <c r="BH969" s="63"/>
      <c r="BI969" s="64"/>
      <c r="BJ969" s="64"/>
      <c r="BK969" s="64"/>
      <c r="BL969" s="64" t="str">
        <f>IFERROR(__xludf.DUMMYFUNCTION("IF(
  OR($AJ969=""Full Payment"",$AJ969=""P1"",$AJ969=""P2"",$AJ969=""P3""),
  """",
  IF(
    AND(
      NOT(ISBLANK($K969)),
      $Q969=""Standard Booking, P4""
    ),
    LET(
      resDate,   $K969,
      tourDate,  $N969,
      monthCount, DATEDIF(r"&amp;"esDate, tourDate, ""M"") + 1,
      secondDates, ARRAYFORMULA(
        DATE(
          YEAR(resDate),
          MONTH(resDate) + SEQUENCE(monthCount),
          2
        )
      ),
      validDates, FILTER(
        secondDates,
        (secondDates &gt; res"&amp;"Date + 2) *
        (secondDates &lt;= tourDate - 3)
      ),
      IF(
        $AJ969=""P4"",
        IF(
          COUNTA(validDates) &lt; 4,
          """",
          TEXT(
            INDEX(validDates, 4),
            ""mmm d, yyyy""
          )
        ),
"&amp;"        IF(
          COUNTA(validDates) &lt; 4,
          """",
          TEXTJOIN(
            "", "", TRUE,
            TEXT(INDEX(validDates, 1), ""mmm d, yyyy""),
            TEXT(INDEX(validDates, 2), ""mmm d, yyyy""),
            TEXT(INDEX(validDates"&amp;", 3), ""mmm d, yyyy""),
            TEXT(INDEX(validDates, 4), ""mmm d, yyyy"")
          )
        )
      )
    ),
    """"
  )
)
"),"")</f>
        <v/>
      </c>
      <c r="BM969" s="65" t="str">
        <f t="shared" si="15"/>
        <v/>
      </c>
      <c r="BN969" s="66"/>
      <c r="BO969" s="67"/>
      <c r="BP969" s="49" t="b">
        <v>0</v>
      </c>
      <c r="BQ969" s="49" t="b">
        <v>0</v>
      </c>
      <c r="BR969" s="68"/>
      <c r="BS969" s="69"/>
      <c r="BT969" s="70" t="b">
        <v>0</v>
      </c>
      <c r="BU969" s="71"/>
      <c r="BV969" s="72"/>
      <c r="BW969" s="86" t="b">
        <v>0</v>
      </c>
      <c r="BX969" s="87"/>
    </row>
    <row r="970">
      <c r="A970" s="35" t="str">
        <f t="shared" si="1"/>
        <v/>
      </c>
      <c r="B970" s="36" t="str">
        <f t="shared" si="2"/>
        <v/>
      </c>
      <c r="C970" s="36" t="str">
        <f t="array" ref="C970">IF(
  M970="",
  "",
  IFERROR(
    INDEX(
      '{INDEX} Tour Packages'!$A:$ZZ,
      MATCH(
        M970,
        INDEX(
          '{INDEX} Tour Packages'!$A:$ZZ,
          ,
          MATCH("Tour Package Name", '{INDEX} Tour Packages'!$4:$4, 0)
        ),
        0
      ),
      MATCH("Tour Code", '{INDEX} Tour Packages'!$4:$4, 0)
    ),
    "XXX"
  )
)
</f>
        <v/>
      </c>
      <c r="D970" s="36" t="str">
        <f t="shared" si="3"/>
        <v/>
      </c>
      <c r="E970" s="36" t="str">
        <f t="shared" si="4"/>
        <v/>
      </c>
      <c r="F970" s="37" t="str">
        <f t="shared" si="5"/>
        <v/>
      </c>
      <c r="G970" s="89"/>
      <c r="H970" s="89"/>
      <c r="I970" s="90"/>
      <c r="J970" s="40" t="str">
        <f t="shared" si="16"/>
        <v> </v>
      </c>
      <c r="K970" s="91"/>
      <c r="L970" s="55"/>
      <c r="M970" s="55"/>
      <c r="N970" s="91"/>
      <c r="O970" s="43" t="str">
        <f>IFERROR(__xludf.DUMMYFUNCTION("IF(N970="""","""",IFERROR(
  N970 + VALUE(REGEXEXTRACT(P970, ""(\d+)\s+Days"")),
  """"
)
)"),"")</f>
        <v/>
      </c>
      <c r="P970" s="43" t="str">
        <f t="array" ref="P970">IFERROR(
  INDEX(
    INDEX('{INDEX} Tour Packages'!$A:$ZZ, , MATCH(P$3, '{INDEX} Tour Packages'!$4:$4, 0)),
    MATCH(M970, INDEX('{INDEX} Tour Packages'!$A:$ZZ,0, MATCH("Tour Package Name", '{INDEX} Tour Packages'!$4:$4, 0)), 0)
  ),
"")
</f>
        <v/>
      </c>
      <c r="Q970" s="44" t="str">
        <f t="shared" si="7"/>
        <v/>
      </c>
      <c r="R970" s="44" t="str">
        <f>IFERROR(__xludf.DUMMYFUNCTION("IF(OR(ISBLANK(K970), ISBLANK(N970)), """", 
  LET(
    resDate, K970,
    tourDate, N970,
    monthCount, MAX(0, DATEDIF(resDate, tourDate - 3, ""M"") + 1),
    secondDates, ARRAYFORMULA(DATE(YEAR(resDate), MONTH(resDate) + SEQUENCE(monthCount), 2)),
    "&amp;"validDates, FILTER(secondDates, (secondDates &gt; resDate + 2) * (secondDates &lt;= tourDate - 3)),
    IF(ISERROR(validDates), 0, COUNTA(validDates))
  )
)
"),"")</f>
        <v/>
      </c>
      <c r="S970" s="44" t="str">
        <f t="shared" si="8"/>
        <v/>
      </c>
      <c r="T970" s="45" t="str">
        <f t="array" ref="T970">IF(ISBLANK(BO970),IFERROR(
  INDEX(
    INDEX('{INDEX} Payment Terms'!$A:$G, , MATCH(T$3, '{INDEX} Payment Terms'!$4:$4, 0)),
    MATCH(Q970, INDEX('{INDEX} Payment Terms'!$A:$G,0, MATCH("Payment Condition", '{INDEX} Payment Terms'!$4:$4, 0)), 0)
  ),
""),"Cancelled")
</f>
        <v/>
      </c>
      <c r="U970" s="46" t="b">
        <v>0</v>
      </c>
      <c r="V970" s="47" t="str">
        <f>IFERROR(__xludf.DUMMYFUNCTION("IF(OR(L970=""Duo Booking"", L970=""Group Booking""),
IF(U970=FALSE,"""",
    LET(
      bookingType, L970,
      tour, M970,
      mainFirst, H970,
      mainLast, I970,
      mainEmail, G970,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$L$4:L970, bookingType,
          $M$4:M970, tour,
          $H$4:H970, mainFirst,
          $I$4:I970, mainLast,
          $G$4:G970, mainEmail
        ),
        ""000""
      ),
  "&amp;"    baseID &amp; ""-"" &amp; memberNumber
    )
  ),
  """"
)
"),"")</f>
        <v/>
      </c>
      <c r="W970" s="48"/>
      <c r="X970" s="85" t="b">
        <v>0</v>
      </c>
      <c r="Y970" s="85" t="b">
        <v>0</v>
      </c>
      <c r="Z970" s="85" t="b">
        <v>0</v>
      </c>
      <c r="AA970" s="50"/>
      <c r="AB970" s="51"/>
      <c r="AC970" s="85" t="b">
        <v>0</v>
      </c>
      <c r="AD970" s="92"/>
      <c r="AE970" s="88"/>
      <c r="AF970" s="36" t="str">
        <f t="array" ref="AF970">IF(M970="","",INDEX(
      '{INDEX} Tour Packages'!$A:$ZP,
      MATCH($M970, '{INDEX} Tour Packages'!$A:$A, 0),
      MATCH(AF$3, '{INDEX} Tour Packages'!$4:$4, 0)
    ))</f>
        <v/>
      </c>
      <c r="AG970" s="36" t="str">
        <f t="array" ref="AG970">IF(M970="","",INDEX(
      '{INDEX} Tour Packages'!$A:$ZP,
      MATCH($M970, '{INDEX} Tour Packages'!$A:$A, 0),
      MATCH(AG$3, '{INDEX} Tour Packages'!$4:$4, 0)
    ))</f>
        <v/>
      </c>
      <c r="AH970" s="36" t="str">
        <f t="array" ref="AH970">IF(M970="","",INDEX(
      '{INDEX} Tour Packages'!$A:$ZP,
      MATCH($M970, '{INDEX} Tour Packages'!$A:$A, 0),
      MATCH(AH$3, '{INDEX} Tour Packages'!$4:$4, 0)
    ))</f>
        <v/>
      </c>
      <c r="AI970" s="54" t="str">
        <f t="shared" si="9"/>
        <v/>
      </c>
      <c r="AJ970" s="42"/>
      <c r="AK970" s="55"/>
      <c r="AL970" s="46" t="b">
        <v>0</v>
      </c>
      <c r="AM970" s="56"/>
      <c r="AN970" s="57" t="str">
        <f t="shared" si="10"/>
        <v/>
      </c>
      <c r="AO970" s="58" t="str">
        <f t="shared" si="11"/>
        <v/>
      </c>
      <c r="AP970" s="59"/>
      <c r="AQ970" s="60"/>
      <c r="AR970" s="61"/>
      <c r="AS970" s="61"/>
      <c r="AT970" s="61" t="str">
        <f>IFERROR(__xludf.DUMMYFUNCTION("IF( 
  OR($AJ970=""Full Payment"", ISBLANK($K970)),
  """",
  IF(
    OR(
      Q970=""Standard Booking, P1"",
      Q970=""Standard Booking, P2"",
      Q970=""Standard Booking, P3"",
      Q970=""Standard Booking, P4""
    ),
    LET(
      resDate,   $"&amp;"K970,
      tourDate,  $N970,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0" s="62" t="str">
        <f t="shared" si="12"/>
        <v/>
      </c>
      <c r="AV970" s="63"/>
      <c r="AW970" s="64"/>
      <c r="AX970" s="64"/>
      <c r="AY970" s="64"/>
      <c r="AZ970" s="64" t="str">
        <f>IFERROR(__xludf.DUMMYFUNCTION("IF(
  OR($AJ970=""Full Payment"",$AJ970=""P1"", ISBLANK($K970)),
  """",
  IF(
    OR(
      $Q970=""Standard Booking, P2"",
      $Q970=""Standard Booking, P3"",
      $Q970=""Standard Booking, P4""
    ),
    LET(
      resDate,   $K970,
      tourDate,"&amp;"  $N970,
      monthCount, DATEDIF(resDate, tourDate, ""M"") + 1,
      secondDates, ARRAYFORMULA(
        DATE(
          YEAR(resDate),
          MONTH(resDate) + SEQUENCE(monthCount),
          2
        )
      ),
      validDates, FILTER(
        sec"&amp;"ondDates,
        (secondDates &gt; resDate + 2) *
        (secondDates &lt;= tourDate - 3)
      ),
      IF(
        OR($AJ970=""P2"", $AJ970=""P3"", $AJ970=""P4""),
        IF(
          COUNTA(validDates) &lt; 2,
          """",
          TEXT(INDEX(validDates"&amp;", 2), ""mmm d, yyyy"")
        ),
        IF(
          COUNTA(validDates) &lt; 2,
          """",
          TEXTJOIN("", "", TRUE,
            TEXT(INDEX(validDates, 1), ""mmm d, yyyy""),
            TEXT(INDEX(validDates, 2), ""mmm d, yyyy"")
          )
 "&amp;"       )
      )
    ),
    """"
  )
)
"),"")</f>
        <v/>
      </c>
      <c r="BA970" s="65" t="str">
        <f t="shared" si="13"/>
        <v/>
      </c>
      <c r="BB970" s="63"/>
      <c r="BC970" s="64"/>
      <c r="BD970" s="64"/>
      <c r="BE970" s="64"/>
      <c r="BF970" s="64" t="str">
        <f>IFERROR(__xludf.DUMMYFUNCTION("IF(
  OR($AJ970=""Full Payment"",$AJ970=""P1"", $AJ970=""P2""),
  """",
  IF(
    AND(
      NOT(ISBLANK($K970)),
      OR(
        Q970=""Standard Booking, P3"",
        Q970=""Standard Booking, P4""
      )
    ),
    LET(
      resDate,   $K970,
      "&amp;"tourDate,  $N970,
      monthCount, DATEDIF(resDate, tourDate, ""M"") + 1,
      secondDates, ARRAYFORMULA(
        DATE(
          YEAR(resDate),
          MONTH(resDate) + SEQUENCE(monthCount),
          2
        )
      ),
      validDates, FILTER(
  "&amp;"      secondDates,
        (secondDates &gt; resDate + 2) *
        (secondDates &lt;= tourDate - 3)
      ),
      IF(
        $AJ970=""P4"",
        IF(
          COUNTA(validDates) &lt; 3,
          """",
          TEXT(INDEX(validDates, 3), ""mmm d, yyyy"")
  "&amp;"      ),
        IF(
          $AJ970=""P3"",
          IF(
            COUNTA(validDates) &lt; 3,
            """",
            TEXT(INDEX(validDates, 3), ""mmm d, yyyy"")
          ),
          IF(
            COUNTA(validDates) &lt; 3,
            """",
    "&amp;"        TEXTJOIN("", "", TRUE,
              TEXT(INDEX(validDates, 1), ""mmm d, yyyy""),
              TEXT(INDEX(validDates, 2), ""mmm d, yyyy""),
              TEXT(INDEX(validDates, 3), ""mmm d, yyyy"")
            )
          )
        )
      )
    "&amp;"),
    """"
  )
)
"),"")</f>
        <v/>
      </c>
      <c r="BG970" s="65" t="str">
        <f t="shared" si="14"/>
        <v/>
      </c>
      <c r="BH970" s="63"/>
      <c r="BI970" s="64"/>
      <c r="BJ970" s="64"/>
      <c r="BK970" s="64"/>
      <c r="BL970" s="64" t="str">
        <f>IFERROR(__xludf.DUMMYFUNCTION("IF(
  OR($AJ970=""Full Payment"",$AJ970=""P1"",$AJ970=""P2"",$AJ970=""P3""),
  """",
  IF(
    AND(
      NOT(ISBLANK($K970)),
      $Q970=""Standard Booking, P4""
    ),
    LET(
      resDate,   $K970,
      tourDate,  $N970,
      monthCount, DATEDIF(r"&amp;"esDate, tourDate, ""M"") + 1,
      secondDates, ARRAYFORMULA(
        DATE(
          YEAR(resDate),
          MONTH(resDate) + SEQUENCE(monthCount),
          2
        )
      ),
      validDates, FILTER(
        secondDates,
        (secondDates &gt; res"&amp;"Date + 2) *
        (secondDates &lt;= tourDate - 3)
      ),
      IF(
        $AJ970=""P4"",
        IF(
          COUNTA(validDates) &lt; 4,
          """",
          TEXT(
            INDEX(validDates, 4),
            ""mmm d, yyyy""
          )
        ),
"&amp;"        IF(
          COUNTA(validDates) &lt; 4,
          """",
          TEXTJOIN(
            "", "", TRUE,
            TEXT(INDEX(validDates, 1), ""mmm d, yyyy""),
            TEXT(INDEX(validDates, 2), ""mmm d, yyyy""),
            TEXT(INDEX(validDates"&amp;", 3), ""mmm d, yyyy""),
            TEXT(INDEX(validDates, 4), ""mmm d, yyyy"")
          )
        )
      )
    ),
    """"
  )
)
"),"")</f>
        <v/>
      </c>
      <c r="BM970" s="65" t="str">
        <f t="shared" si="15"/>
        <v/>
      </c>
      <c r="BN970" s="66"/>
      <c r="BO970" s="67"/>
      <c r="BP970" s="49" t="b">
        <v>0</v>
      </c>
      <c r="BQ970" s="49" t="b">
        <v>0</v>
      </c>
      <c r="BR970" s="68"/>
      <c r="BS970" s="69"/>
      <c r="BT970" s="70" t="b">
        <v>0</v>
      </c>
      <c r="BU970" s="71"/>
      <c r="BV970" s="72"/>
      <c r="BW970" s="86" t="b">
        <v>0</v>
      </c>
      <c r="BX970" s="87"/>
    </row>
    <row r="971">
      <c r="A971" s="35" t="str">
        <f t="shared" si="1"/>
        <v/>
      </c>
      <c r="B971" s="36" t="str">
        <f t="shared" si="2"/>
        <v/>
      </c>
      <c r="C971" s="36" t="str">
        <f t="array" ref="C971">IF(
  M971="",
  "",
  IFERROR(
    INDEX(
      '{INDEX} Tour Packages'!$A:$ZZ,
      MATCH(
        M971,
        INDEX(
          '{INDEX} Tour Packages'!$A:$ZZ,
          ,
          MATCH("Tour Package Name", '{INDEX} Tour Packages'!$4:$4, 0)
        ),
        0
      ),
      MATCH("Tour Code", '{INDEX} Tour Packages'!$4:$4, 0)
    ),
    "XXX"
  )
)
</f>
        <v/>
      </c>
      <c r="D971" s="36" t="str">
        <f t="shared" si="3"/>
        <v/>
      </c>
      <c r="E971" s="36" t="str">
        <f t="shared" si="4"/>
        <v/>
      </c>
      <c r="F971" s="37" t="str">
        <f t="shared" si="5"/>
        <v/>
      </c>
      <c r="G971" s="89"/>
      <c r="H971" s="89"/>
      <c r="I971" s="90"/>
      <c r="J971" s="40" t="str">
        <f t="shared" si="16"/>
        <v> </v>
      </c>
      <c r="K971" s="91"/>
      <c r="L971" s="55"/>
      <c r="M971" s="55"/>
      <c r="N971" s="91"/>
      <c r="O971" s="43" t="str">
        <f>IFERROR(__xludf.DUMMYFUNCTION("IF(N971="""","""",IFERROR(
  N971 + VALUE(REGEXEXTRACT(P971, ""(\d+)\s+Days"")),
  """"
)
)"),"")</f>
        <v/>
      </c>
      <c r="P971" s="43" t="str">
        <f t="array" ref="P971">IFERROR(
  INDEX(
    INDEX('{INDEX} Tour Packages'!$A:$ZZ, , MATCH(P$3, '{INDEX} Tour Packages'!$4:$4, 0)),
    MATCH(M971, INDEX('{INDEX} Tour Packages'!$A:$ZZ,0, MATCH("Tour Package Name", '{INDEX} Tour Packages'!$4:$4, 0)), 0)
  ),
"")
</f>
        <v/>
      </c>
      <c r="Q971" s="44" t="str">
        <f t="shared" si="7"/>
        <v/>
      </c>
      <c r="R971" s="44" t="str">
        <f>IFERROR(__xludf.DUMMYFUNCTION("IF(OR(ISBLANK(K971), ISBLANK(N971)), """", 
  LET(
    resDate, K971,
    tourDate, N971,
    monthCount, MAX(0, DATEDIF(resDate, tourDate - 3, ""M"") + 1),
    secondDates, ARRAYFORMULA(DATE(YEAR(resDate), MONTH(resDate) + SEQUENCE(monthCount), 2)),
    "&amp;"validDates, FILTER(secondDates, (secondDates &gt; resDate + 2) * (secondDates &lt;= tourDate - 3)),
    IF(ISERROR(validDates), 0, COUNTA(validDates))
  )
)
"),"")</f>
        <v/>
      </c>
      <c r="S971" s="44" t="str">
        <f t="shared" si="8"/>
        <v/>
      </c>
      <c r="T971" s="45" t="str">
        <f t="array" ref="T971">IF(ISBLANK(BO971),IFERROR(
  INDEX(
    INDEX('{INDEX} Payment Terms'!$A:$G, , MATCH(T$3, '{INDEX} Payment Terms'!$4:$4, 0)),
    MATCH(Q971, INDEX('{INDEX} Payment Terms'!$A:$G,0, MATCH("Payment Condition", '{INDEX} Payment Terms'!$4:$4, 0)), 0)
  ),
""),"Cancelled")
</f>
        <v/>
      </c>
      <c r="U971" s="46" t="b">
        <v>0</v>
      </c>
      <c r="V971" s="47" t="str">
        <f>IFERROR(__xludf.DUMMYFUNCTION("IF(OR(L971=""Duo Booking"", L971=""Group Booking""),
IF(U971=FALSE,"""",
    LET(
      bookingType, L971,
      tour, M971,
      mainFirst, H971,
      mainLast, I971,
      mainEmail, G971,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$L$4:L971, bookingType,
          $M$4:M971, tour,
          $H$4:H971, mainFirst,
          $I$4:I971, mainLast,
          $G$4:G971, mainEmail
        ),
        ""000""
      ),
  "&amp;"    baseID &amp; ""-"" &amp; memberNumber
    )
  ),
  """"
)
"),"")</f>
        <v/>
      </c>
      <c r="W971" s="48"/>
      <c r="X971" s="85" t="b">
        <v>0</v>
      </c>
      <c r="Y971" s="85" t="b">
        <v>0</v>
      </c>
      <c r="Z971" s="85" t="b">
        <v>0</v>
      </c>
      <c r="AA971" s="50"/>
      <c r="AB971" s="51"/>
      <c r="AC971" s="85" t="b">
        <v>0</v>
      </c>
      <c r="AD971" s="92"/>
      <c r="AE971" s="88"/>
      <c r="AF971" s="36" t="str">
        <f t="array" ref="AF971">IF(M971="","",INDEX(
      '{INDEX} Tour Packages'!$A:$ZP,
      MATCH($M971, '{INDEX} Tour Packages'!$A:$A, 0),
      MATCH(AF$3, '{INDEX} Tour Packages'!$4:$4, 0)
    ))</f>
        <v/>
      </c>
      <c r="AG971" s="36" t="str">
        <f t="array" ref="AG971">IF(M971="","",INDEX(
      '{INDEX} Tour Packages'!$A:$ZP,
      MATCH($M971, '{INDEX} Tour Packages'!$A:$A, 0),
      MATCH(AG$3, '{INDEX} Tour Packages'!$4:$4, 0)
    ))</f>
        <v/>
      </c>
      <c r="AH971" s="36" t="str">
        <f t="array" ref="AH971">IF(M971="","",INDEX(
      '{INDEX} Tour Packages'!$A:$ZP,
      MATCH($M971, '{INDEX} Tour Packages'!$A:$A, 0),
      MATCH(AH$3, '{INDEX} Tour Packages'!$4:$4, 0)
    ))</f>
        <v/>
      </c>
      <c r="AI971" s="54" t="str">
        <f t="shared" si="9"/>
        <v/>
      </c>
      <c r="AJ971" s="42"/>
      <c r="AK971" s="55"/>
      <c r="AL971" s="46" t="b">
        <v>0</v>
      </c>
      <c r="AM971" s="56"/>
      <c r="AN971" s="57" t="str">
        <f t="shared" si="10"/>
        <v/>
      </c>
      <c r="AO971" s="58" t="str">
        <f t="shared" si="11"/>
        <v/>
      </c>
      <c r="AP971" s="59"/>
      <c r="AQ971" s="60"/>
      <c r="AR971" s="61"/>
      <c r="AS971" s="61"/>
      <c r="AT971" s="61" t="str">
        <f>IFERROR(__xludf.DUMMYFUNCTION("IF( 
  OR($AJ971=""Full Payment"", ISBLANK($K971)),
  """",
  IF(
    OR(
      Q971=""Standard Booking, P1"",
      Q971=""Standard Booking, P2"",
      Q971=""Standard Booking, P3"",
      Q971=""Standard Booking, P4""
    ),
    LET(
      resDate,   $"&amp;"K971,
      tourDate,  $N971,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1" s="62" t="str">
        <f t="shared" si="12"/>
        <v/>
      </c>
      <c r="AV971" s="63"/>
      <c r="AW971" s="64"/>
      <c r="AX971" s="64"/>
      <c r="AY971" s="64"/>
      <c r="AZ971" s="64" t="str">
        <f>IFERROR(__xludf.DUMMYFUNCTION("IF(
  OR($AJ971=""Full Payment"",$AJ971=""P1"", ISBLANK($K971)),
  """",
  IF(
    OR(
      $Q971=""Standard Booking, P2"",
      $Q971=""Standard Booking, P3"",
      $Q971=""Standard Booking, P4""
    ),
    LET(
      resDate,   $K971,
      tourDate,"&amp;"  $N971,
      monthCount, DATEDIF(resDate, tourDate, ""M"") + 1,
      secondDates, ARRAYFORMULA(
        DATE(
          YEAR(resDate),
          MONTH(resDate) + SEQUENCE(monthCount),
          2
        )
      ),
      validDates, FILTER(
        sec"&amp;"ondDates,
        (secondDates &gt; resDate + 2) *
        (secondDates &lt;= tourDate - 3)
      ),
      IF(
        OR($AJ971=""P2"", $AJ971=""P3"", $AJ971=""P4""),
        IF(
          COUNTA(validDates) &lt; 2,
          """",
          TEXT(INDEX(validDates"&amp;", 2), ""mmm d, yyyy"")
        ),
        IF(
          COUNTA(validDates) &lt; 2,
          """",
          TEXTJOIN("", "", TRUE,
            TEXT(INDEX(validDates, 1), ""mmm d, yyyy""),
            TEXT(INDEX(validDates, 2), ""mmm d, yyyy"")
          )
 "&amp;"       )
      )
    ),
    """"
  )
)
"),"")</f>
        <v/>
      </c>
      <c r="BA971" s="65" t="str">
        <f t="shared" si="13"/>
        <v/>
      </c>
      <c r="BB971" s="63"/>
      <c r="BC971" s="64"/>
      <c r="BD971" s="64"/>
      <c r="BE971" s="64"/>
      <c r="BF971" s="64" t="str">
        <f>IFERROR(__xludf.DUMMYFUNCTION("IF(
  OR($AJ971=""Full Payment"",$AJ971=""P1"", $AJ971=""P2""),
  """",
  IF(
    AND(
      NOT(ISBLANK($K971)),
      OR(
        Q971=""Standard Booking, P3"",
        Q971=""Standard Booking, P4""
      )
    ),
    LET(
      resDate,   $K971,
      "&amp;"tourDate,  $N971,
      monthCount, DATEDIF(resDate, tourDate, ""M"") + 1,
      secondDates, ARRAYFORMULA(
        DATE(
          YEAR(resDate),
          MONTH(resDate) + SEQUENCE(monthCount),
          2
        )
      ),
      validDates, FILTER(
  "&amp;"      secondDates,
        (secondDates &gt; resDate + 2) *
        (secondDates &lt;= tourDate - 3)
      ),
      IF(
        $AJ971=""P4"",
        IF(
          COUNTA(validDates) &lt; 3,
          """",
          TEXT(INDEX(validDates, 3), ""mmm d, yyyy"")
  "&amp;"      ),
        IF(
          $AJ971=""P3"",
          IF(
            COUNTA(validDates) &lt; 3,
            """",
            TEXT(INDEX(validDates, 3), ""mmm d, yyyy"")
          ),
          IF(
            COUNTA(validDates) &lt; 3,
            """",
    "&amp;"        TEXTJOIN("", "", TRUE,
              TEXT(INDEX(validDates, 1), ""mmm d, yyyy""),
              TEXT(INDEX(validDates, 2), ""mmm d, yyyy""),
              TEXT(INDEX(validDates, 3), ""mmm d, yyyy"")
            )
          )
        )
      )
    "&amp;"),
    """"
  )
)
"),"")</f>
        <v/>
      </c>
      <c r="BG971" s="65" t="str">
        <f t="shared" si="14"/>
        <v/>
      </c>
      <c r="BH971" s="63"/>
      <c r="BI971" s="64"/>
      <c r="BJ971" s="64"/>
      <c r="BK971" s="64"/>
      <c r="BL971" s="64" t="str">
        <f>IFERROR(__xludf.DUMMYFUNCTION("IF(
  OR($AJ971=""Full Payment"",$AJ971=""P1"",$AJ971=""P2"",$AJ971=""P3""),
  """",
  IF(
    AND(
      NOT(ISBLANK($K971)),
      $Q971=""Standard Booking, P4""
    ),
    LET(
      resDate,   $K971,
      tourDate,  $N971,
      monthCount, DATEDIF(r"&amp;"esDate, tourDate, ""M"") + 1,
      secondDates, ARRAYFORMULA(
        DATE(
          YEAR(resDate),
          MONTH(resDate) + SEQUENCE(monthCount),
          2
        )
      ),
      validDates, FILTER(
        secondDates,
        (secondDates &gt; res"&amp;"Date + 2) *
        (secondDates &lt;= tourDate - 3)
      ),
      IF(
        $AJ971=""P4"",
        IF(
          COUNTA(validDates) &lt; 4,
          """",
          TEXT(
            INDEX(validDates, 4),
            ""mmm d, yyyy""
          )
        ),
"&amp;"        IF(
          COUNTA(validDates) &lt; 4,
          """",
          TEXTJOIN(
            "", "", TRUE,
            TEXT(INDEX(validDates, 1), ""mmm d, yyyy""),
            TEXT(INDEX(validDates, 2), ""mmm d, yyyy""),
            TEXT(INDEX(validDates"&amp;", 3), ""mmm d, yyyy""),
            TEXT(INDEX(validDates, 4), ""mmm d, yyyy"")
          )
        )
      )
    ),
    """"
  )
)
"),"")</f>
        <v/>
      </c>
      <c r="BM971" s="65" t="str">
        <f t="shared" si="15"/>
        <v/>
      </c>
      <c r="BN971" s="66"/>
      <c r="BO971" s="67"/>
      <c r="BP971" s="49" t="b">
        <v>0</v>
      </c>
      <c r="BQ971" s="49" t="b">
        <v>0</v>
      </c>
      <c r="BR971" s="68"/>
      <c r="BS971" s="69"/>
      <c r="BT971" s="70" t="b">
        <v>0</v>
      </c>
      <c r="BU971" s="71"/>
      <c r="BV971" s="72"/>
      <c r="BW971" s="86" t="b">
        <v>0</v>
      </c>
      <c r="BX971" s="87"/>
    </row>
    <row r="972">
      <c r="A972" s="35" t="str">
        <f t="shared" si="1"/>
        <v/>
      </c>
      <c r="B972" s="36" t="str">
        <f t="shared" si="2"/>
        <v/>
      </c>
      <c r="C972" s="36" t="str">
        <f t="array" ref="C972">IF(
  M972="",
  "",
  IFERROR(
    INDEX(
      '{INDEX} Tour Packages'!$A:$ZZ,
      MATCH(
        M972,
        INDEX(
          '{INDEX} Tour Packages'!$A:$ZZ,
          ,
          MATCH("Tour Package Name", '{INDEX} Tour Packages'!$4:$4, 0)
        ),
        0
      ),
      MATCH("Tour Code", '{INDEX} Tour Packages'!$4:$4, 0)
    ),
    "XXX"
  )
)
</f>
        <v/>
      </c>
      <c r="D972" s="36" t="str">
        <f t="shared" si="3"/>
        <v/>
      </c>
      <c r="E972" s="36" t="str">
        <f t="shared" si="4"/>
        <v/>
      </c>
      <c r="F972" s="37" t="str">
        <f t="shared" si="5"/>
        <v/>
      </c>
      <c r="G972" s="89"/>
      <c r="H972" s="89"/>
      <c r="I972" s="90"/>
      <c r="J972" s="40" t="str">
        <f t="shared" si="16"/>
        <v> </v>
      </c>
      <c r="K972" s="91"/>
      <c r="L972" s="55"/>
      <c r="M972" s="55"/>
      <c r="N972" s="91"/>
      <c r="O972" s="43" t="str">
        <f>IFERROR(__xludf.DUMMYFUNCTION("IF(N972="""","""",IFERROR(
  N972 + VALUE(REGEXEXTRACT(P972, ""(\d+)\s+Days"")),
  """"
)
)"),"")</f>
        <v/>
      </c>
      <c r="P972" s="43" t="str">
        <f t="array" ref="P972">IFERROR(
  INDEX(
    INDEX('{INDEX} Tour Packages'!$A:$ZZ, , MATCH(P$3, '{INDEX} Tour Packages'!$4:$4, 0)),
    MATCH(M972, INDEX('{INDEX} Tour Packages'!$A:$ZZ,0, MATCH("Tour Package Name", '{INDEX} Tour Packages'!$4:$4, 0)), 0)
  ),
"")
</f>
        <v/>
      </c>
      <c r="Q972" s="44" t="str">
        <f t="shared" si="7"/>
        <v/>
      </c>
      <c r="R972" s="44" t="str">
        <f>IFERROR(__xludf.DUMMYFUNCTION("IF(OR(ISBLANK(K972), ISBLANK(N972)), """", 
  LET(
    resDate, K972,
    tourDate, N972,
    monthCount, MAX(0, DATEDIF(resDate, tourDate - 3, ""M"") + 1),
    secondDates, ARRAYFORMULA(DATE(YEAR(resDate), MONTH(resDate) + SEQUENCE(monthCount), 2)),
    "&amp;"validDates, FILTER(secondDates, (secondDates &gt; resDate + 2) * (secondDates &lt;= tourDate - 3)),
    IF(ISERROR(validDates), 0, COUNTA(validDates))
  )
)
"),"")</f>
        <v/>
      </c>
      <c r="S972" s="44" t="str">
        <f t="shared" si="8"/>
        <v/>
      </c>
      <c r="T972" s="45" t="str">
        <f t="array" ref="T972">IF(ISBLANK(BO972),IFERROR(
  INDEX(
    INDEX('{INDEX} Payment Terms'!$A:$G, , MATCH(T$3, '{INDEX} Payment Terms'!$4:$4, 0)),
    MATCH(Q972, INDEX('{INDEX} Payment Terms'!$A:$G,0, MATCH("Payment Condition", '{INDEX} Payment Terms'!$4:$4, 0)), 0)
  ),
""),"Cancelled")
</f>
        <v/>
      </c>
      <c r="U972" s="46" t="b">
        <v>0</v>
      </c>
      <c r="V972" s="47" t="str">
        <f>IFERROR(__xludf.DUMMYFUNCTION("IF(OR(L972=""Duo Booking"", L972=""Group Booking""),
IF(U972=FALSE,"""",
    LET(
      bookingType, L972,
      tour, M972,
      mainFirst, H972,
      mainLast, I972,
      mainEmail, G972,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$L$4:L972, bookingType,
          $M$4:M972, tour,
          $H$4:H972, mainFirst,
          $I$4:I972, mainLast,
          $G$4:G972, mainEmail
        ),
        ""000""
      ),
  "&amp;"    baseID &amp; ""-"" &amp; memberNumber
    )
  ),
  """"
)
"),"")</f>
        <v/>
      </c>
      <c r="W972" s="48"/>
      <c r="X972" s="85" t="b">
        <v>0</v>
      </c>
      <c r="Y972" s="85" t="b">
        <v>0</v>
      </c>
      <c r="Z972" s="85" t="b">
        <v>0</v>
      </c>
      <c r="AA972" s="50"/>
      <c r="AB972" s="51"/>
      <c r="AC972" s="85" t="b">
        <v>0</v>
      </c>
      <c r="AD972" s="92"/>
      <c r="AE972" s="88"/>
      <c r="AF972" s="36" t="str">
        <f t="array" ref="AF972">IF(M972="","",INDEX(
      '{INDEX} Tour Packages'!$A:$ZP,
      MATCH($M972, '{INDEX} Tour Packages'!$A:$A, 0),
      MATCH(AF$3, '{INDEX} Tour Packages'!$4:$4, 0)
    ))</f>
        <v/>
      </c>
      <c r="AG972" s="36" t="str">
        <f t="array" ref="AG972">IF(M972="","",INDEX(
      '{INDEX} Tour Packages'!$A:$ZP,
      MATCH($M972, '{INDEX} Tour Packages'!$A:$A, 0),
      MATCH(AG$3, '{INDEX} Tour Packages'!$4:$4, 0)
    ))</f>
        <v/>
      </c>
      <c r="AH972" s="36" t="str">
        <f t="array" ref="AH972">IF(M972="","",INDEX(
      '{INDEX} Tour Packages'!$A:$ZP,
      MATCH($M972, '{INDEX} Tour Packages'!$A:$A, 0),
      MATCH(AH$3, '{INDEX} Tour Packages'!$4:$4, 0)
    ))</f>
        <v/>
      </c>
      <c r="AI972" s="54" t="str">
        <f t="shared" si="9"/>
        <v/>
      </c>
      <c r="AJ972" s="42"/>
      <c r="AK972" s="55"/>
      <c r="AL972" s="46" t="b">
        <v>0</v>
      </c>
      <c r="AM972" s="56"/>
      <c r="AN972" s="57" t="str">
        <f t="shared" si="10"/>
        <v/>
      </c>
      <c r="AO972" s="58" t="str">
        <f t="shared" si="11"/>
        <v/>
      </c>
      <c r="AP972" s="59"/>
      <c r="AQ972" s="60"/>
      <c r="AR972" s="61"/>
      <c r="AS972" s="61"/>
      <c r="AT972" s="61" t="str">
        <f>IFERROR(__xludf.DUMMYFUNCTION("IF( 
  OR($AJ972=""Full Payment"", ISBLANK($K972)),
  """",
  IF(
    OR(
      Q972=""Standard Booking, P1"",
      Q972=""Standard Booking, P2"",
      Q972=""Standard Booking, P3"",
      Q972=""Standard Booking, P4""
    ),
    LET(
      resDate,   $"&amp;"K972,
      tourDate,  $N972,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2" s="62" t="str">
        <f t="shared" si="12"/>
        <v/>
      </c>
      <c r="AV972" s="63"/>
      <c r="AW972" s="64"/>
      <c r="AX972" s="64"/>
      <c r="AY972" s="64"/>
      <c r="AZ972" s="64" t="str">
        <f>IFERROR(__xludf.DUMMYFUNCTION("IF(
  OR($AJ972=""Full Payment"",$AJ972=""P1"", ISBLANK($K972)),
  """",
  IF(
    OR(
      $Q972=""Standard Booking, P2"",
      $Q972=""Standard Booking, P3"",
      $Q972=""Standard Booking, P4""
    ),
    LET(
      resDate,   $K972,
      tourDate,"&amp;"  $N972,
      monthCount, DATEDIF(resDate, tourDate, ""M"") + 1,
      secondDates, ARRAYFORMULA(
        DATE(
          YEAR(resDate),
          MONTH(resDate) + SEQUENCE(monthCount),
          2
        )
      ),
      validDates, FILTER(
        sec"&amp;"ondDates,
        (secondDates &gt; resDate + 2) *
        (secondDates &lt;= tourDate - 3)
      ),
      IF(
        OR($AJ972=""P2"", $AJ972=""P3"", $AJ972=""P4""),
        IF(
          COUNTA(validDates) &lt; 2,
          """",
          TEXT(INDEX(validDates"&amp;", 2), ""mmm d, yyyy"")
        ),
        IF(
          COUNTA(validDates) &lt; 2,
          """",
          TEXTJOIN("", "", TRUE,
            TEXT(INDEX(validDates, 1), ""mmm d, yyyy""),
            TEXT(INDEX(validDates, 2), ""mmm d, yyyy"")
          )
 "&amp;"       )
      )
    ),
    """"
  )
)
"),"")</f>
        <v/>
      </c>
      <c r="BA972" s="65" t="str">
        <f t="shared" si="13"/>
        <v/>
      </c>
      <c r="BB972" s="63"/>
      <c r="BC972" s="64"/>
      <c r="BD972" s="64"/>
      <c r="BE972" s="64"/>
      <c r="BF972" s="64" t="str">
        <f>IFERROR(__xludf.DUMMYFUNCTION("IF(
  OR($AJ972=""Full Payment"",$AJ972=""P1"", $AJ972=""P2""),
  """",
  IF(
    AND(
      NOT(ISBLANK($K972)),
      OR(
        Q972=""Standard Booking, P3"",
        Q972=""Standard Booking, P4""
      )
    ),
    LET(
      resDate,   $K972,
      "&amp;"tourDate,  $N972,
      monthCount, DATEDIF(resDate, tourDate, ""M"") + 1,
      secondDates, ARRAYFORMULA(
        DATE(
          YEAR(resDate),
          MONTH(resDate) + SEQUENCE(monthCount),
          2
        )
      ),
      validDates, FILTER(
  "&amp;"      secondDates,
        (secondDates &gt; resDate + 2) *
        (secondDates &lt;= tourDate - 3)
      ),
      IF(
        $AJ972=""P4"",
        IF(
          COUNTA(validDates) &lt; 3,
          """",
          TEXT(INDEX(validDates, 3), ""mmm d, yyyy"")
  "&amp;"      ),
        IF(
          $AJ972=""P3"",
          IF(
            COUNTA(validDates) &lt; 3,
            """",
            TEXT(INDEX(validDates, 3), ""mmm d, yyyy"")
          ),
          IF(
            COUNTA(validDates) &lt; 3,
            """",
    "&amp;"        TEXTJOIN("", "", TRUE,
              TEXT(INDEX(validDates, 1), ""mmm d, yyyy""),
              TEXT(INDEX(validDates, 2), ""mmm d, yyyy""),
              TEXT(INDEX(validDates, 3), ""mmm d, yyyy"")
            )
          )
        )
      )
    "&amp;"),
    """"
  )
)
"),"")</f>
        <v/>
      </c>
      <c r="BG972" s="65" t="str">
        <f t="shared" si="14"/>
        <v/>
      </c>
      <c r="BH972" s="63"/>
      <c r="BI972" s="64"/>
      <c r="BJ972" s="64"/>
      <c r="BK972" s="64"/>
      <c r="BL972" s="64" t="str">
        <f>IFERROR(__xludf.DUMMYFUNCTION("IF(
  OR($AJ972=""Full Payment"",$AJ972=""P1"",$AJ972=""P2"",$AJ972=""P3""),
  """",
  IF(
    AND(
      NOT(ISBLANK($K972)),
      $Q972=""Standard Booking, P4""
    ),
    LET(
      resDate,   $K972,
      tourDate,  $N972,
      monthCount, DATEDIF(r"&amp;"esDate, tourDate, ""M"") + 1,
      secondDates, ARRAYFORMULA(
        DATE(
          YEAR(resDate),
          MONTH(resDate) + SEQUENCE(monthCount),
          2
        )
      ),
      validDates, FILTER(
        secondDates,
        (secondDates &gt; res"&amp;"Date + 2) *
        (secondDates &lt;= tourDate - 3)
      ),
      IF(
        $AJ972=""P4"",
        IF(
          COUNTA(validDates) &lt; 4,
          """",
          TEXT(
            INDEX(validDates, 4),
            ""mmm d, yyyy""
          )
        ),
"&amp;"        IF(
          COUNTA(validDates) &lt; 4,
          """",
          TEXTJOIN(
            "", "", TRUE,
            TEXT(INDEX(validDates, 1), ""mmm d, yyyy""),
            TEXT(INDEX(validDates, 2), ""mmm d, yyyy""),
            TEXT(INDEX(validDates"&amp;", 3), ""mmm d, yyyy""),
            TEXT(INDEX(validDates, 4), ""mmm d, yyyy"")
          )
        )
      )
    ),
    """"
  )
)
"),"")</f>
        <v/>
      </c>
      <c r="BM972" s="65" t="str">
        <f t="shared" si="15"/>
        <v/>
      </c>
      <c r="BN972" s="66"/>
      <c r="BO972" s="67"/>
      <c r="BP972" s="49" t="b">
        <v>0</v>
      </c>
      <c r="BQ972" s="49" t="b">
        <v>0</v>
      </c>
      <c r="BR972" s="68"/>
      <c r="BS972" s="69"/>
      <c r="BT972" s="70" t="b">
        <v>0</v>
      </c>
      <c r="BU972" s="71"/>
      <c r="BV972" s="72"/>
      <c r="BW972" s="86" t="b">
        <v>0</v>
      </c>
      <c r="BX972" s="87"/>
    </row>
    <row r="973">
      <c r="A973" s="35" t="str">
        <f t="shared" si="1"/>
        <v/>
      </c>
      <c r="B973" s="36" t="str">
        <f t="shared" si="2"/>
        <v/>
      </c>
      <c r="C973" s="36" t="str">
        <f t="array" ref="C973">IF(
  M973="",
  "",
  IFERROR(
    INDEX(
      '{INDEX} Tour Packages'!$A:$ZZ,
      MATCH(
        M973,
        INDEX(
          '{INDEX} Tour Packages'!$A:$ZZ,
          ,
          MATCH("Tour Package Name", '{INDEX} Tour Packages'!$4:$4, 0)
        ),
        0
      ),
      MATCH("Tour Code", '{INDEX} Tour Packages'!$4:$4, 0)
    ),
    "XXX"
  )
)
</f>
        <v/>
      </c>
      <c r="D973" s="36" t="str">
        <f t="shared" si="3"/>
        <v/>
      </c>
      <c r="E973" s="36" t="str">
        <f t="shared" si="4"/>
        <v/>
      </c>
      <c r="F973" s="37" t="str">
        <f t="shared" si="5"/>
        <v/>
      </c>
      <c r="G973" s="89"/>
      <c r="H973" s="89"/>
      <c r="I973" s="90"/>
      <c r="J973" s="40" t="str">
        <f t="shared" si="16"/>
        <v> </v>
      </c>
      <c r="K973" s="91"/>
      <c r="L973" s="55"/>
      <c r="M973" s="55"/>
      <c r="N973" s="91"/>
      <c r="O973" s="43" t="str">
        <f>IFERROR(__xludf.DUMMYFUNCTION("IF(N973="""","""",IFERROR(
  N973 + VALUE(REGEXEXTRACT(P973, ""(\d+)\s+Days"")),
  """"
)
)"),"")</f>
        <v/>
      </c>
      <c r="P973" s="43" t="str">
        <f t="array" ref="P973">IFERROR(
  INDEX(
    INDEX('{INDEX} Tour Packages'!$A:$ZZ, , MATCH(P$3, '{INDEX} Tour Packages'!$4:$4, 0)),
    MATCH(M973, INDEX('{INDEX} Tour Packages'!$A:$ZZ,0, MATCH("Tour Package Name", '{INDEX} Tour Packages'!$4:$4, 0)), 0)
  ),
"")
</f>
        <v/>
      </c>
      <c r="Q973" s="44" t="str">
        <f t="shared" si="7"/>
        <v/>
      </c>
      <c r="R973" s="44" t="str">
        <f>IFERROR(__xludf.DUMMYFUNCTION("IF(OR(ISBLANK(K973), ISBLANK(N973)), """", 
  LET(
    resDate, K973,
    tourDate, N973,
    monthCount, MAX(0, DATEDIF(resDate, tourDate - 3, ""M"") + 1),
    secondDates, ARRAYFORMULA(DATE(YEAR(resDate), MONTH(resDate) + SEQUENCE(monthCount), 2)),
    "&amp;"validDates, FILTER(secondDates, (secondDates &gt; resDate + 2) * (secondDates &lt;= tourDate - 3)),
    IF(ISERROR(validDates), 0, COUNTA(validDates))
  )
)
"),"")</f>
        <v/>
      </c>
      <c r="S973" s="44" t="str">
        <f t="shared" si="8"/>
        <v/>
      </c>
      <c r="T973" s="45" t="str">
        <f t="array" ref="T973">IF(ISBLANK(BO973),IFERROR(
  INDEX(
    INDEX('{INDEX} Payment Terms'!$A:$G, , MATCH(T$3, '{INDEX} Payment Terms'!$4:$4, 0)),
    MATCH(Q973, INDEX('{INDEX} Payment Terms'!$A:$G,0, MATCH("Payment Condition", '{INDEX} Payment Terms'!$4:$4, 0)), 0)
  ),
""),"Cancelled")
</f>
        <v/>
      </c>
      <c r="U973" s="46" t="b">
        <v>0</v>
      </c>
      <c r="V973" s="47" t="str">
        <f>IFERROR(__xludf.DUMMYFUNCTION("IF(OR(L973=""Duo Booking"", L973=""Group Booking""),
IF(U973=FALSE,"""",
    LET(
      bookingType, L973,
      tour, M973,
      mainFirst, H973,
      mainLast, I973,
      mainEmail, G973,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$L$4:L973, bookingType,
          $M$4:M973, tour,
          $H$4:H973, mainFirst,
          $I$4:I973, mainLast,
          $G$4:G973, mainEmail
        ),
        ""000""
      ),
  "&amp;"    baseID &amp; ""-"" &amp; memberNumber
    )
  ),
  """"
)
"),"")</f>
        <v/>
      </c>
      <c r="W973" s="48"/>
      <c r="X973" s="85" t="b">
        <v>0</v>
      </c>
      <c r="Y973" s="85" t="b">
        <v>0</v>
      </c>
      <c r="Z973" s="85" t="b">
        <v>0</v>
      </c>
      <c r="AA973" s="50"/>
      <c r="AB973" s="51"/>
      <c r="AC973" s="85" t="b">
        <v>0</v>
      </c>
      <c r="AD973" s="92"/>
      <c r="AE973" s="88"/>
      <c r="AF973" s="36" t="str">
        <f t="array" ref="AF973">IF(M973="","",INDEX(
      '{INDEX} Tour Packages'!$A:$ZP,
      MATCH($M973, '{INDEX} Tour Packages'!$A:$A, 0),
      MATCH(AF$3, '{INDEX} Tour Packages'!$4:$4, 0)
    ))</f>
        <v/>
      </c>
      <c r="AG973" s="36" t="str">
        <f t="array" ref="AG973">IF(M973="","",INDEX(
      '{INDEX} Tour Packages'!$A:$ZP,
      MATCH($M973, '{INDEX} Tour Packages'!$A:$A, 0),
      MATCH(AG$3, '{INDEX} Tour Packages'!$4:$4, 0)
    ))</f>
        <v/>
      </c>
      <c r="AH973" s="36" t="str">
        <f t="array" ref="AH973">IF(M973="","",INDEX(
      '{INDEX} Tour Packages'!$A:$ZP,
      MATCH($M973, '{INDEX} Tour Packages'!$A:$A, 0),
      MATCH(AH$3, '{INDEX} Tour Packages'!$4:$4, 0)
    ))</f>
        <v/>
      </c>
      <c r="AI973" s="54" t="str">
        <f t="shared" si="9"/>
        <v/>
      </c>
      <c r="AJ973" s="42"/>
      <c r="AK973" s="55"/>
      <c r="AL973" s="46" t="b">
        <v>0</v>
      </c>
      <c r="AM973" s="56"/>
      <c r="AN973" s="57" t="str">
        <f t="shared" si="10"/>
        <v/>
      </c>
      <c r="AO973" s="58" t="str">
        <f t="shared" si="11"/>
        <v/>
      </c>
      <c r="AP973" s="59"/>
      <c r="AQ973" s="60"/>
      <c r="AR973" s="61"/>
      <c r="AS973" s="61"/>
      <c r="AT973" s="61" t="str">
        <f>IFERROR(__xludf.DUMMYFUNCTION("IF( 
  OR($AJ973=""Full Payment"", ISBLANK($K973)),
  """",
  IF(
    OR(
      Q973=""Standard Booking, P1"",
      Q973=""Standard Booking, P2"",
      Q973=""Standard Booking, P3"",
      Q973=""Standard Booking, P4""
    ),
    LET(
      resDate,   $"&amp;"K973,
      tourDate,  $N973,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3" s="62" t="str">
        <f t="shared" si="12"/>
        <v/>
      </c>
      <c r="AV973" s="63"/>
      <c r="AW973" s="64"/>
      <c r="AX973" s="64"/>
      <c r="AY973" s="64"/>
      <c r="AZ973" s="64" t="str">
        <f>IFERROR(__xludf.DUMMYFUNCTION("IF(
  OR($AJ973=""Full Payment"",$AJ973=""P1"", ISBLANK($K973)),
  """",
  IF(
    OR(
      $Q973=""Standard Booking, P2"",
      $Q973=""Standard Booking, P3"",
      $Q973=""Standard Booking, P4""
    ),
    LET(
      resDate,   $K973,
      tourDate,"&amp;"  $N973,
      monthCount, DATEDIF(resDate, tourDate, ""M"") + 1,
      secondDates, ARRAYFORMULA(
        DATE(
          YEAR(resDate),
          MONTH(resDate) + SEQUENCE(monthCount),
          2
        )
      ),
      validDates, FILTER(
        sec"&amp;"ondDates,
        (secondDates &gt; resDate + 2) *
        (secondDates &lt;= tourDate - 3)
      ),
      IF(
        OR($AJ973=""P2"", $AJ973=""P3"", $AJ973=""P4""),
        IF(
          COUNTA(validDates) &lt; 2,
          """",
          TEXT(INDEX(validDates"&amp;", 2), ""mmm d, yyyy"")
        ),
        IF(
          COUNTA(validDates) &lt; 2,
          """",
          TEXTJOIN("", "", TRUE,
            TEXT(INDEX(validDates, 1), ""mmm d, yyyy""),
            TEXT(INDEX(validDates, 2), ""mmm d, yyyy"")
          )
 "&amp;"       )
      )
    ),
    """"
  )
)
"),"")</f>
        <v/>
      </c>
      <c r="BA973" s="65" t="str">
        <f t="shared" si="13"/>
        <v/>
      </c>
      <c r="BB973" s="63"/>
      <c r="BC973" s="64"/>
      <c r="BD973" s="64"/>
      <c r="BE973" s="64"/>
      <c r="BF973" s="64" t="str">
        <f>IFERROR(__xludf.DUMMYFUNCTION("IF(
  OR($AJ973=""Full Payment"",$AJ973=""P1"", $AJ973=""P2""),
  """",
  IF(
    AND(
      NOT(ISBLANK($K973)),
      OR(
        Q973=""Standard Booking, P3"",
        Q973=""Standard Booking, P4""
      )
    ),
    LET(
      resDate,   $K973,
      "&amp;"tourDate,  $N973,
      monthCount, DATEDIF(resDate, tourDate, ""M"") + 1,
      secondDates, ARRAYFORMULA(
        DATE(
          YEAR(resDate),
          MONTH(resDate) + SEQUENCE(monthCount),
          2
        )
      ),
      validDates, FILTER(
  "&amp;"      secondDates,
        (secondDates &gt; resDate + 2) *
        (secondDates &lt;= tourDate - 3)
      ),
      IF(
        $AJ973=""P4"",
        IF(
          COUNTA(validDates) &lt; 3,
          """",
          TEXT(INDEX(validDates, 3), ""mmm d, yyyy"")
  "&amp;"      ),
        IF(
          $AJ973=""P3"",
          IF(
            COUNTA(validDates) &lt; 3,
            """",
            TEXT(INDEX(validDates, 3), ""mmm d, yyyy"")
          ),
          IF(
            COUNTA(validDates) &lt; 3,
            """",
    "&amp;"        TEXTJOIN("", "", TRUE,
              TEXT(INDEX(validDates, 1), ""mmm d, yyyy""),
              TEXT(INDEX(validDates, 2), ""mmm d, yyyy""),
              TEXT(INDEX(validDates, 3), ""mmm d, yyyy"")
            )
          )
        )
      )
    "&amp;"),
    """"
  )
)
"),"")</f>
        <v/>
      </c>
      <c r="BG973" s="65" t="str">
        <f t="shared" si="14"/>
        <v/>
      </c>
      <c r="BH973" s="63"/>
      <c r="BI973" s="64"/>
      <c r="BJ973" s="64"/>
      <c r="BK973" s="64"/>
      <c r="BL973" s="64" t="str">
        <f>IFERROR(__xludf.DUMMYFUNCTION("IF(
  OR($AJ973=""Full Payment"",$AJ973=""P1"",$AJ973=""P2"",$AJ973=""P3""),
  """",
  IF(
    AND(
      NOT(ISBLANK($K973)),
      $Q973=""Standard Booking, P4""
    ),
    LET(
      resDate,   $K973,
      tourDate,  $N973,
      monthCount, DATEDIF(r"&amp;"esDate, tourDate, ""M"") + 1,
      secondDates, ARRAYFORMULA(
        DATE(
          YEAR(resDate),
          MONTH(resDate) + SEQUENCE(monthCount),
          2
        )
      ),
      validDates, FILTER(
        secondDates,
        (secondDates &gt; res"&amp;"Date + 2) *
        (secondDates &lt;= tourDate - 3)
      ),
      IF(
        $AJ973=""P4"",
        IF(
          COUNTA(validDates) &lt; 4,
          """",
          TEXT(
            INDEX(validDates, 4),
            ""mmm d, yyyy""
          )
        ),
"&amp;"        IF(
          COUNTA(validDates) &lt; 4,
          """",
          TEXTJOIN(
            "", "", TRUE,
            TEXT(INDEX(validDates, 1), ""mmm d, yyyy""),
            TEXT(INDEX(validDates, 2), ""mmm d, yyyy""),
            TEXT(INDEX(validDates"&amp;", 3), ""mmm d, yyyy""),
            TEXT(INDEX(validDates, 4), ""mmm d, yyyy"")
          )
        )
      )
    ),
    """"
  )
)
"),"")</f>
        <v/>
      </c>
      <c r="BM973" s="65" t="str">
        <f t="shared" si="15"/>
        <v/>
      </c>
      <c r="BN973" s="66"/>
      <c r="BO973" s="67"/>
      <c r="BP973" s="49" t="b">
        <v>0</v>
      </c>
      <c r="BQ973" s="49" t="b">
        <v>0</v>
      </c>
      <c r="BR973" s="68"/>
      <c r="BS973" s="69"/>
      <c r="BT973" s="70" t="b">
        <v>0</v>
      </c>
      <c r="BU973" s="71"/>
      <c r="BV973" s="72"/>
      <c r="BW973" s="86" t="b">
        <v>0</v>
      </c>
      <c r="BX973" s="87"/>
    </row>
    <row r="974">
      <c r="A974" s="35" t="str">
        <f t="shared" si="1"/>
        <v/>
      </c>
      <c r="B974" s="36" t="str">
        <f t="shared" si="2"/>
        <v/>
      </c>
      <c r="C974" s="36" t="str">
        <f t="array" ref="C974">IF(
  M974="",
  "",
  IFERROR(
    INDEX(
      '{INDEX} Tour Packages'!$A:$ZZ,
      MATCH(
        M974,
        INDEX(
          '{INDEX} Tour Packages'!$A:$ZZ,
          ,
          MATCH("Tour Package Name", '{INDEX} Tour Packages'!$4:$4, 0)
        ),
        0
      ),
      MATCH("Tour Code", '{INDEX} Tour Packages'!$4:$4, 0)
    ),
    "XXX"
  )
)
</f>
        <v/>
      </c>
      <c r="D974" s="36" t="str">
        <f t="shared" si="3"/>
        <v/>
      </c>
      <c r="E974" s="36" t="str">
        <f t="shared" si="4"/>
        <v/>
      </c>
      <c r="F974" s="37" t="str">
        <f t="shared" si="5"/>
        <v/>
      </c>
      <c r="G974" s="89"/>
      <c r="H974" s="89"/>
      <c r="I974" s="90"/>
      <c r="J974" s="40" t="str">
        <f t="shared" si="16"/>
        <v> </v>
      </c>
      <c r="K974" s="91"/>
      <c r="L974" s="55"/>
      <c r="M974" s="55"/>
      <c r="N974" s="91"/>
      <c r="O974" s="43" t="str">
        <f>IFERROR(__xludf.DUMMYFUNCTION("IF(N974="""","""",IFERROR(
  N974 + VALUE(REGEXEXTRACT(P974, ""(\d+)\s+Days"")),
  """"
)
)"),"")</f>
        <v/>
      </c>
      <c r="P974" s="43" t="str">
        <f t="array" ref="P974">IFERROR(
  INDEX(
    INDEX('{INDEX} Tour Packages'!$A:$ZZ, , MATCH(P$3, '{INDEX} Tour Packages'!$4:$4, 0)),
    MATCH(M974, INDEX('{INDEX} Tour Packages'!$A:$ZZ,0, MATCH("Tour Package Name", '{INDEX} Tour Packages'!$4:$4, 0)), 0)
  ),
"")
</f>
        <v/>
      </c>
      <c r="Q974" s="44" t="str">
        <f t="shared" si="7"/>
        <v/>
      </c>
      <c r="R974" s="44" t="str">
        <f>IFERROR(__xludf.DUMMYFUNCTION("IF(OR(ISBLANK(K974), ISBLANK(N974)), """", 
  LET(
    resDate, K974,
    tourDate, N974,
    monthCount, MAX(0, DATEDIF(resDate, tourDate - 3, ""M"") + 1),
    secondDates, ARRAYFORMULA(DATE(YEAR(resDate), MONTH(resDate) + SEQUENCE(monthCount), 2)),
    "&amp;"validDates, FILTER(secondDates, (secondDates &gt; resDate + 2) * (secondDates &lt;= tourDate - 3)),
    IF(ISERROR(validDates), 0, COUNTA(validDates))
  )
)
"),"")</f>
        <v/>
      </c>
      <c r="S974" s="44" t="str">
        <f t="shared" si="8"/>
        <v/>
      </c>
      <c r="T974" s="45" t="str">
        <f t="array" ref="T974">IF(ISBLANK(BO974),IFERROR(
  INDEX(
    INDEX('{INDEX} Payment Terms'!$A:$G, , MATCH(T$3, '{INDEX} Payment Terms'!$4:$4, 0)),
    MATCH(Q974, INDEX('{INDEX} Payment Terms'!$A:$G,0, MATCH("Payment Condition", '{INDEX} Payment Terms'!$4:$4, 0)), 0)
  ),
""),"Cancelled")
</f>
        <v/>
      </c>
      <c r="U974" s="46" t="b">
        <v>0</v>
      </c>
      <c r="V974" s="47" t="str">
        <f>IFERROR(__xludf.DUMMYFUNCTION("IF(OR(L974=""Duo Booking"", L974=""Group Booking""),
IF(U974=FALSE,"""",
    LET(
      bookingType, L974,
      tour, M974,
      mainFirst, H974,
      mainLast, I974,
      mainEmail, G974,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$L$4:L974, bookingType,
          $M$4:M974, tour,
          $H$4:H974, mainFirst,
          $I$4:I974, mainLast,
          $G$4:G974, mainEmail
        ),
        ""000""
      ),
  "&amp;"    baseID &amp; ""-"" &amp; memberNumber
    )
  ),
  """"
)
"),"")</f>
        <v/>
      </c>
      <c r="W974" s="48"/>
      <c r="X974" s="85" t="b">
        <v>0</v>
      </c>
      <c r="Y974" s="85" t="b">
        <v>0</v>
      </c>
      <c r="Z974" s="85" t="b">
        <v>0</v>
      </c>
      <c r="AA974" s="50"/>
      <c r="AB974" s="51"/>
      <c r="AC974" s="85" t="b">
        <v>0</v>
      </c>
      <c r="AD974" s="92"/>
      <c r="AE974" s="88"/>
      <c r="AF974" s="36" t="str">
        <f t="array" ref="AF974">IF(M974="","",INDEX(
      '{INDEX} Tour Packages'!$A:$ZP,
      MATCH($M974, '{INDEX} Tour Packages'!$A:$A, 0),
      MATCH(AF$3, '{INDEX} Tour Packages'!$4:$4, 0)
    ))</f>
        <v/>
      </c>
      <c r="AG974" s="36" t="str">
        <f t="array" ref="AG974">IF(M974="","",INDEX(
      '{INDEX} Tour Packages'!$A:$ZP,
      MATCH($M974, '{INDEX} Tour Packages'!$A:$A, 0),
      MATCH(AG$3, '{INDEX} Tour Packages'!$4:$4, 0)
    ))</f>
        <v/>
      </c>
      <c r="AH974" s="36" t="str">
        <f t="array" ref="AH974">IF(M974="","",INDEX(
      '{INDEX} Tour Packages'!$A:$ZP,
      MATCH($M974, '{INDEX} Tour Packages'!$A:$A, 0),
      MATCH(AH$3, '{INDEX} Tour Packages'!$4:$4, 0)
    ))</f>
        <v/>
      </c>
      <c r="AI974" s="54" t="str">
        <f t="shared" si="9"/>
        <v/>
      </c>
      <c r="AJ974" s="42"/>
      <c r="AK974" s="55"/>
      <c r="AL974" s="46" t="b">
        <v>0</v>
      </c>
      <c r="AM974" s="56"/>
      <c r="AN974" s="57" t="str">
        <f t="shared" si="10"/>
        <v/>
      </c>
      <c r="AO974" s="58" t="str">
        <f t="shared" si="11"/>
        <v/>
      </c>
      <c r="AP974" s="59"/>
      <c r="AQ974" s="60"/>
      <c r="AR974" s="61"/>
      <c r="AS974" s="61"/>
      <c r="AT974" s="61" t="str">
        <f>IFERROR(__xludf.DUMMYFUNCTION("IF( 
  OR($AJ974=""Full Payment"", ISBLANK($K974)),
  """",
  IF(
    OR(
      Q974=""Standard Booking, P1"",
      Q974=""Standard Booking, P2"",
      Q974=""Standard Booking, P3"",
      Q974=""Standard Booking, P4""
    ),
    LET(
      resDate,   $"&amp;"K974,
      tourDate,  $N974,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4" s="62" t="str">
        <f t="shared" si="12"/>
        <v/>
      </c>
      <c r="AV974" s="63"/>
      <c r="AW974" s="64"/>
      <c r="AX974" s="64"/>
      <c r="AY974" s="64"/>
      <c r="AZ974" s="64" t="str">
        <f>IFERROR(__xludf.DUMMYFUNCTION("IF(
  OR($AJ974=""Full Payment"",$AJ974=""P1"", ISBLANK($K974)),
  """",
  IF(
    OR(
      $Q974=""Standard Booking, P2"",
      $Q974=""Standard Booking, P3"",
      $Q974=""Standard Booking, P4""
    ),
    LET(
      resDate,   $K974,
      tourDate,"&amp;"  $N974,
      monthCount, DATEDIF(resDate, tourDate, ""M"") + 1,
      secondDates, ARRAYFORMULA(
        DATE(
          YEAR(resDate),
          MONTH(resDate) + SEQUENCE(monthCount),
          2
        )
      ),
      validDates, FILTER(
        sec"&amp;"ondDates,
        (secondDates &gt; resDate + 2) *
        (secondDates &lt;= tourDate - 3)
      ),
      IF(
        OR($AJ974=""P2"", $AJ974=""P3"", $AJ974=""P4""),
        IF(
          COUNTA(validDates) &lt; 2,
          """",
          TEXT(INDEX(validDates"&amp;", 2), ""mmm d, yyyy"")
        ),
        IF(
          COUNTA(validDates) &lt; 2,
          """",
          TEXTJOIN("", "", TRUE,
            TEXT(INDEX(validDates, 1), ""mmm d, yyyy""),
            TEXT(INDEX(validDates, 2), ""mmm d, yyyy"")
          )
 "&amp;"       )
      )
    ),
    """"
  )
)
"),"")</f>
        <v/>
      </c>
      <c r="BA974" s="65" t="str">
        <f t="shared" si="13"/>
        <v/>
      </c>
      <c r="BB974" s="63"/>
      <c r="BC974" s="64"/>
      <c r="BD974" s="64"/>
      <c r="BE974" s="64"/>
      <c r="BF974" s="64" t="str">
        <f>IFERROR(__xludf.DUMMYFUNCTION("IF(
  OR($AJ974=""Full Payment"",$AJ974=""P1"", $AJ974=""P2""),
  """",
  IF(
    AND(
      NOT(ISBLANK($K974)),
      OR(
        Q974=""Standard Booking, P3"",
        Q974=""Standard Booking, P4""
      )
    ),
    LET(
      resDate,   $K974,
      "&amp;"tourDate,  $N974,
      monthCount, DATEDIF(resDate, tourDate, ""M"") + 1,
      secondDates, ARRAYFORMULA(
        DATE(
          YEAR(resDate),
          MONTH(resDate) + SEQUENCE(monthCount),
          2
        )
      ),
      validDates, FILTER(
  "&amp;"      secondDates,
        (secondDates &gt; resDate + 2) *
        (secondDates &lt;= tourDate - 3)
      ),
      IF(
        $AJ974=""P4"",
        IF(
          COUNTA(validDates) &lt; 3,
          """",
          TEXT(INDEX(validDates, 3), ""mmm d, yyyy"")
  "&amp;"      ),
        IF(
          $AJ974=""P3"",
          IF(
            COUNTA(validDates) &lt; 3,
            """",
            TEXT(INDEX(validDates, 3), ""mmm d, yyyy"")
          ),
          IF(
            COUNTA(validDates) &lt; 3,
            """",
    "&amp;"        TEXTJOIN("", "", TRUE,
              TEXT(INDEX(validDates, 1), ""mmm d, yyyy""),
              TEXT(INDEX(validDates, 2), ""mmm d, yyyy""),
              TEXT(INDEX(validDates, 3), ""mmm d, yyyy"")
            )
          )
        )
      )
    "&amp;"),
    """"
  )
)
"),"")</f>
        <v/>
      </c>
      <c r="BG974" s="65" t="str">
        <f t="shared" si="14"/>
        <v/>
      </c>
      <c r="BH974" s="63"/>
      <c r="BI974" s="64"/>
      <c r="BJ974" s="64"/>
      <c r="BK974" s="64"/>
      <c r="BL974" s="64" t="str">
        <f>IFERROR(__xludf.DUMMYFUNCTION("IF(
  OR($AJ974=""Full Payment"",$AJ974=""P1"",$AJ974=""P2"",$AJ974=""P3""),
  """",
  IF(
    AND(
      NOT(ISBLANK($K974)),
      $Q974=""Standard Booking, P4""
    ),
    LET(
      resDate,   $K974,
      tourDate,  $N974,
      monthCount, DATEDIF(r"&amp;"esDate, tourDate, ""M"") + 1,
      secondDates, ARRAYFORMULA(
        DATE(
          YEAR(resDate),
          MONTH(resDate) + SEQUENCE(monthCount),
          2
        )
      ),
      validDates, FILTER(
        secondDates,
        (secondDates &gt; res"&amp;"Date + 2) *
        (secondDates &lt;= tourDate - 3)
      ),
      IF(
        $AJ974=""P4"",
        IF(
          COUNTA(validDates) &lt; 4,
          """",
          TEXT(
            INDEX(validDates, 4),
            ""mmm d, yyyy""
          )
        ),
"&amp;"        IF(
          COUNTA(validDates) &lt; 4,
          """",
          TEXTJOIN(
            "", "", TRUE,
            TEXT(INDEX(validDates, 1), ""mmm d, yyyy""),
            TEXT(INDEX(validDates, 2), ""mmm d, yyyy""),
            TEXT(INDEX(validDates"&amp;", 3), ""mmm d, yyyy""),
            TEXT(INDEX(validDates, 4), ""mmm d, yyyy"")
          )
        )
      )
    ),
    """"
  )
)
"),"")</f>
        <v/>
      </c>
      <c r="BM974" s="65" t="str">
        <f t="shared" si="15"/>
        <v/>
      </c>
      <c r="BN974" s="66"/>
      <c r="BO974" s="67"/>
      <c r="BP974" s="49" t="b">
        <v>0</v>
      </c>
      <c r="BQ974" s="49" t="b">
        <v>0</v>
      </c>
      <c r="BR974" s="68"/>
      <c r="BS974" s="69"/>
      <c r="BT974" s="70" t="b">
        <v>0</v>
      </c>
      <c r="BU974" s="71"/>
      <c r="BV974" s="72"/>
      <c r="BW974" s="86" t="b">
        <v>0</v>
      </c>
      <c r="BX974" s="87"/>
    </row>
    <row r="975">
      <c r="A975" s="35" t="str">
        <f t="shared" si="1"/>
        <v/>
      </c>
      <c r="B975" s="36" t="str">
        <f t="shared" si="2"/>
        <v/>
      </c>
      <c r="C975" s="36" t="str">
        <f t="array" ref="C975">IF(
  M975="",
  "",
  IFERROR(
    INDEX(
      '{INDEX} Tour Packages'!$A:$ZZ,
      MATCH(
        M975,
        INDEX(
          '{INDEX} Tour Packages'!$A:$ZZ,
          ,
          MATCH("Tour Package Name", '{INDEX} Tour Packages'!$4:$4, 0)
        ),
        0
      ),
      MATCH("Tour Code", '{INDEX} Tour Packages'!$4:$4, 0)
    ),
    "XXX"
  )
)
</f>
        <v/>
      </c>
      <c r="D975" s="36" t="str">
        <f t="shared" si="3"/>
        <v/>
      </c>
      <c r="E975" s="36" t="str">
        <f t="shared" si="4"/>
        <v/>
      </c>
      <c r="F975" s="37" t="str">
        <f t="shared" si="5"/>
        <v/>
      </c>
      <c r="G975" s="89"/>
      <c r="H975" s="89"/>
      <c r="I975" s="90"/>
      <c r="J975" s="40" t="str">
        <f t="shared" si="16"/>
        <v> </v>
      </c>
      <c r="K975" s="91"/>
      <c r="L975" s="55"/>
      <c r="M975" s="55"/>
      <c r="N975" s="91"/>
      <c r="O975" s="43" t="str">
        <f>IFERROR(__xludf.DUMMYFUNCTION("IF(N975="""","""",IFERROR(
  N975 + VALUE(REGEXEXTRACT(P975, ""(\d+)\s+Days"")),
  """"
)
)"),"")</f>
        <v/>
      </c>
      <c r="P975" s="43" t="str">
        <f t="array" ref="P975">IFERROR(
  INDEX(
    INDEX('{INDEX} Tour Packages'!$A:$ZZ, , MATCH(P$3, '{INDEX} Tour Packages'!$4:$4, 0)),
    MATCH(M975, INDEX('{INDEX} Tour Packages'!$A:$ZZ,0, MATCH("Tour Package Name", '{INDEX} Tour Packages'!$4:$4, 0)), 0)
  ),
"")
</f>
        <v/>
      </c>
      <c r="Q975" s="44" t="str">
        <f t="shared" si="7"/>
        <v/>
      </c>
      <c r="R975" s="44" t="str">
        <f>IFERROR(__xludf.DUMMYFUNCTION("IF(OR(ISBLANK(K975), ISBLANK(N975)), """", 
  LET(
    resDate, K975,
    tourDate, N975,
    monthCount, MAX(0, DATEDIF(resDate, tourDate - 3, ""M"") + 1),
    secondDates, ARRAYFORMULA(DATE(YEAR(resDate), MONTH(resDate) + SEQUENCE(monthCount), 2)),
    "&amp;"validDates, FILTER(secondDates, (secondDates &gt; resDate + 2) * (secondDates &lt;= tourDate - 3)),
    IF(ISERROR(validDates), 0, COUNTA(validDates))
  )
)
"),"")</f>
        <v/>
      </c>
      <c r="S975" s="44" t="str">
        <f t="shared" si="8"/>
        <v/>
      </c>
      <c r="T975" s="45" t="str">
        <f t="array" ref="T975">IF(ISBLANK(BO975),IFERROR(
  INDEX(
    INDEX('{INDEX} Payment Terms'!$A:$G, , MATCH(T$3, '{INDEX} Payment Terms'!$4:$4, 0)),
    MATCH(Q975, INDEX('{INDEX} Payment Terms'!$A:$G,0, MATCH("Payment Condition", '{INDEX} Payment Terms'!$4:$4, 0)), 0)
  ),
""),"Cancelled")
</f>
        <v/>
      </c>
      <c r="U975" s="46" t="b">
        <v>0</v>
      </c>
      <c r="V975" s="47" t="str">
        <f>IFERROR(__xludf.DUMMYFUNCTION("IF(OR(L975=""Duo Booking"", L975=""Group Booking""),
IF(U975=FALSE,"""",
    LET(
      bookingType, L975,
      tour, M975,
      mainFirst, H975,
      mainLast, I975,
      mainEmail, G975,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$L$4:L975, bookingType,
          $M$4:M975, tour,
          $H$4:H975, mainFirst,
          $I$4:I975, mainLast,
          $G$4:G975, mainEmail
        ),
        ""000""
      ),
  "&amp;"    baseID &amp; ""-"" &amp; memberNumber
    )
  ),
  """"
)
"),"")</f>
        <v/>
      </c>
      <c r="W975" s="48"/>
      <c r="X975" s="85" t="b">
        <v>0</v>
      </c>
      <c r="Y975" s="85" t="b">
        <v>0</v>
      </c>
      <c r="Z975" s="85" t="b">
        <v>0</v>
      </c>
      <c r="AA975" s="50"/>
      <c r="AB975" s="51"/>
      <c r="AC975" s="85" t="b">
        <v>0</v>
      </c>
      <c r="AD975" s="92"/>
      <c r="AE975" s="88"/>
      <c r="AF975" s="36" t="str">
        <f t="array" ref="AF975">IF(M975="","",INDEX(
      '{INDEX} Tour Packages'!$A:$ZP,
      MATCH($M975, '{INDEX} Tour Packages'!$A:$A, 0),
      MATCH(AF$3, '{INDEX} Tour Packages'!$4:$4, 0)
    ))</f>
        <v/>
      </c>
      <c r="AG975" s="36" t="str">
        <f t="array" ref="AG975">IF(M975="","",INDEX(
      '{INDEX} Tour Packages'!$A:$ZP,
      MATCH($M975, '{INDEX} Tour Packages'!$A:$A, 0),
      MATCH(AG$3, '{INDEX} Tour Packages'!$4:$4, 0)
    ))</f>
        <v/>
      </c>
      <c r="AH975" s="36" t="str">
        <f t="array" ref="AH975">IF(M975="","",INDEX(
      '{INDEX} Tour Packages'!$A:$ZP,
      MATCH($M975, '{INDEX} Tour Packages'!$A:$A, 0),
      MATCH(AH$3, '{INDEX} Tour Packages'!$4:$4, 0)
    ))</f>
        <v/>
      </c>
      <c r="AI975" s="54" t="str">
        <f t="shared" si="9"/>
        <v/>
      </c>
      <c r="AJ975" s="42"/>
      <c r="AK975" s="55"/>
      <c r="AL975" s="46" t="b">
        <v>0</v>
      </c>
      <c r="AM975" s="56"/>
      <c r="AN975" s="57" t="str">
        <f t="shared" si="10"/>
        <v/>
      </c>
      <c r="AO975" s="58" t="str">
        <f t="shared" si="11"/>
        <v/>
      </c>
      <c r="AP975" s="59"/>
      <c r="AQ975" s="60"/>
      <c r="AR975" s="61"/>
      <c r="AS975" s="61"/>
      <c r="AT975" s="61" t="str">
        <f>IFERROR(__xludf.DUMMYFUNCTION("IF( 
  OR($AJ975=""Full Payment"", ISBLANK($K975)),
  """",
  IF(
    OR(
      Q975=""Standard Booking, P1"",
      Q975=""Standard Booking, P2"",
      Q975=""Standard Booking, P3"",
      Q975=""Standard Booking, P4""
    ),
    LET(
      resDate,   $"&amp;"K975,
      tourDate,  $N975,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5" s="62" t="str">
        <f t="shared" si="12"/>
        <v/>
      </c>
      <c r="AV975" s="63"/>
      <c r="AW975" s="64"/>
      <c r="AX975" s="64"/>
      <c r="AY975" s="64"/>
      <c r="AZ975" s="64" t="str">
        <f>IFERROR(__xludf.DUMMYFUNCTION("IF(
  OR($AJ975=""Full Payment"",$AJ975=""P1"", ISBLANK($K975)),
  """",
  IF(
    OR(
      $Q975=""Standard Booking, P2"",
      $Q975=""Standard Booking, P3"",
      $Q975=""Standard Booking, P4""
    ),
    LET(
      resDate,   $K975,
      tourDate,"&amp;"  $N975,
      monthCount, DATEDIF(resDate, tourDate, ""M"") + 1,
      secondDates, ARRAYFORMULA(
        DATE(
          YEAR(resDate),
          MONTH(resDate) + SEQUENCE(monthCount),
          2
        )
      ),
      validDates, FILTER(
        sec"&amp;"ondDates,
        (secondDates &gt; resDate + 2) *
        (secondDates &lt;= tourDate - 3)
      ),
      IF(
        OR($AJ975=""P2"", $AJ975=""P3"", $AJ975=""P4""),
        IF(
          COUNTA(validDates) &lt; 2,
          """",
          TEXT(INDEX(validDates"&amp;", 2), ""mmm d, yyyy"")
        ),
        IF(
          COUNTA(validDates) &lt; 2,
          """",
          TEXTJOIN("", "", TRUE,
            TEXT(INDEX(validDates, 1), ""mmm d, yyyy""),
            TEXT(INDEX(validDates, 2), ""mmm d, yyyy"")
          )
 "&amp;"       )
      )
    ),
    """"
  )
)
"),"")</f>
        <v/>
      </c>
      <c r="BA975" s="65" t="str">
        <f t="shared" si="13"/>
        <v/>
      </c>
      <c r="BB975" s="63"/>
      <c r="BC975" s="64"/>
      <c r="BD975" s="64"/>
      <c r="BE975" s="64"/>
      <c r="BF975" s="64" t="str">
        <f>IFERROR(__xludf.DUMMYFUNCTION("IF(
  OR($AJ975=""Full Payment"",$AJ975=""P1"", $AJ975=""P2""),
  """",
  IF(
    AND(
      NOT(ISBLANK($K975)),
      OR(
        Q975=""Standard Booking, P3"",
        Q975=""Standard Booking, P4""
      )
    ),
    LET(
      resDate,   $K975,
      "&amp;"tourDate,  $N975,
      monthCount, DATEDIF(resDate, tourDate, ""M"") + 1,
      secondDates, ARRAYFORMULA(
        DATE(
          YEAR(resDate),
          MONTH(resDate) + SEQUENCE(monthCount),
          2
        )
      ),
      validDates, FILTER(
  "&amp;"      secondDates,
        (secondDates &gt; resDate + 2) *
        (secondDates &lt;= tourDate - 3)
      ),
      IF(
        $AJ975=""P4"",
        IF(
          COUNTA(validDates) &lt; 3,
          """",
          TEXT(INDEX(validDates, 3), ""mmm d, yyyy"")
  "&amp;"      ),
        IF(
          $AJ975=""P3"",
          IF(
            COUNTA(validDates) &lt; 3,
            """",
            TEXT(INDEX(validDates, 3), ""mmm d, yyyy"")
          ),
          IF(
            COUNTA(validDates) &lt; 3,
            """",
    "&amp;"        TEXTJOIN("", "", TRUE,
              TEXT(INDEX(validDates, 1), ""mmm d, yyyy""),
              TEXT(INDEX(validDates, 2), ""mmm d, yyyy""),
              TEXT(INDEX(validDates, 3), ""mmm d, yyyy"")
            )
          )
        )
      )
    "&amp;"),
    """"
  )
)
"),"")</f>
        <v/>
      </c>
      <c r="BG975" s="65" t="str">
        <f t="shared" si="14"/>
        <v/>
      </c>
      <c r="BH975" s="63"/>
      <c r="BI975" s="64"/>
      <c r="BJ975" s="64"/>
      <c r="BK975" s="64"/>
      <c r="BL975" s="64" t="str">
        <f>IFERROR(__xludf.DUMMYFUNCTION("IF(
  OR($AJ975=""Full Payment"",$AJ975=""P1"",$AJ975=""P2"",$AJ975=""P3""),
  """",
  IF(
    AND(
      NOT(ISBLANK($K975)),
      $Q975=""Standard Booking, P4""
    ),
    LET(
      resDate,   $K975,
      tourDate,  $N975,
      monthCount, DATEDIF(r"&amp;"esDate, tourDate, ""M"") + 1,
      secondDates, ARRAYFORMULA(
        DATE(
          YEAR(resDate),
          MONTH(resDate) + SEQUENCE(monthCount),
          2
        )
      ),
      validDates, FILTER(
        secondDates,
        (secondDates &gt; res"&amp;"Date + 2) *
        (secondDates &lt;= tourDate - 3)
      ),
      IF(
        $AJ975=""P4"",
        IF(
          COUNTA(validDates) &lt; 4,
          """",
          TEXT(
            INDEX(validDates, 4),
            ""mmm d, yyyy""
          )
        ),
"&amp;"        IF(
          COUNTA(validDates) &lt; 4,
          """",
          TEXTJOIN(
            "", "", TRUE,
            TEXT(INDEX(validDates, 1), ""mmm d, yyyy""),
            TEXT(INDEX(validDates, 2), ""mmm d, yyyy""),
            TEXT(INDEX(validDates"&amp;", 3), ""mmm d, yyyy""),
            TEXT(INDEX(validDates, 4), ""mmm d, yyyy"")
          )
        )
      )
    ),
    """"
  )
)
"),"")</f>
        <v/>
      </c>
      <c r="BM975" s="65" t="str">
        <f t="shared" si="15"/>
        <v/>
      </c>
      <c r="BN975" s="66"/>
      <c r="BO975" s="67"/>
      <c r="BP975" s="49" t="b">
        <v>0</v>
      </c>
      <c r="BQ975" s="49" t="b">
        <v>0</v>
      </c>
      <c r="BR975" s="68"/>
      <c r="BS975" s="69"/>
      <c r="BT975" s="70" t="b">
        <v>0</v>
      </c>
      <c r="BU975" s="71"/>
      <c r="BV975" s="72"/>
      <c r="BW975" s="86" t="b">
        <v>0</v>
      </c>
      <c r="BX975" s="87"/>
    </row>
    <row r="976">
      <c r="A976" s="35" t="str">
        <f t="shared" si="1"/>
        <v/>
      </c>
      <c r="B976" s="36" t="str">
        <f t="shared" si="2"/>
        <v/>
      </c>
      <c r="C976" s="36" t="str">
        <f t="array" ref="C976">IF(
  M976="",
  "",
  IFERROR(
    INDEX(
      '{INDEX} Tour Packages'!$A:$ZZ,
      MATCH(
        M976,
        INDEX(
          '{INDEX} Tour Packages'!$A:$ZZ,
          ,
          MATCH("Tour Package Name", '{INDEX} Tour Packages'!$4:$4, 0)
        ),
        0
      ),
      MATCH("Tour Code", '{INDEX} Tour Packages'!$4:$4, 0)
    ),
    "XXX"
  )
)
</f>
        <v/>
      </c>
      <c r="D976" s="36" t="str">
        <f t="shared" si="3"/>
        <v/>
      </c>
      <c r="E976" s="36" t="str">
        <f t="shared" si="4"/>
        <v/>
      </c>
      <c r="F976" s="37" t="str">
        <f t="shared" si="5"/>
        <v/>
      </c>
      <c r="G976" s="89"/>
      <c r="H976" s="89"/>
      <c r="I976" s="90"/>
      <c r="J976" s="40" t="str">
        <f t="shared" si="16"/>
        <v> </v>
      </c>
      <c r="K976" s="91"/>
      <c r="L976" s="55"/>
      <c r="M976" s="55"/>
      <c r="N976" s="91"/>
      <c r="O976" s="43" t="str">
        <f>IFERROR(__xludf.DUMMYFUNCTION("IF(N976="""","""",IFERROR(
  N976 + VALUE(REGEXEXTRACT(P976, ""(\d+)\s+Days"")),
  """"
)
)"),"")</f>
        <v/>
      </c>
      <c r="P976" s="43" t="str">
        <f t="array" ref="P976">IFERROR(
  INDEX(
    INDEX('{INDEX} Tour Packages'!$A:$ZZ, , MATCH(P$3, '{INDEX} Tour Packages'!$4:$4, 0)),
    MATCH(M976, INDEX('{INDEX} Tour Packages'!$A:$ZZ,0, MATCH("Tour Package Name", '{INDEX} Tour Packages'!$4:$4, 0)), 0)
  ),
"")
</f>
        <v/>
      </c>
      <c r="Q976" s="44" t="str">
        <f t="shared" si="7"/>
        <v/>
      </c>
      <c r="R976" s="44" t="str">
        <f>IFERROR(__xludf.DUMMYFUNCTION("IF(OR(ISBLANK(K976), ISBLANK(N976)), """", 
  LET(
    resDate, K976,
    tourDate, N976,
    monthCount, MAX(0, DATEDIF(resDate, tourDate - 3, ""M"") + 1),
    secondDates, ARRAYFORMULA(DATE(YEAR(resDate), MONTH(resDate) + SEQUENCE(monthCount), 2)),
    "&amp;"validDates, FILTER(secondDates, (secondDates &gt; resDate + 2) * (secondDates &lt;= tourDate - 3)),
    IF(ISERROR(validDates), 0, COUNTA(validDates))
  )
)
"),"")</f>
        <v/>
      </c>
      <c r="S976" s="44" t="str">
        <f t="shared" si="8"/>
        <v/>
      </c>
      <c r="T976" s="45" t="str">
        <f t="array" ref="T976">IF(ISBLANK(BO976),IFERROR(
  INDEX(
    INDEX('{INDEX} Payment Terms'!$A:$G, , MATCH(T$3, '{INDEX} Payment Terms'!$4:$4, 0)),
    MATCH(Q976, INDEX('{INDEX} Payment Terms'!$A:$G,0, MATCH("Payment Condition", '{INDEX} Payment Terms'!$4:$4, 0)), 0)
  ),
""),"Cancelled")
</f>
        <v/>
      </c>
      <c r="U976" s="46" t="b">
        <v>0</v>
      </c>
      <c r="V976" s="47" t="str">
        <f>IFERROR(__xludf.DUMMYFUNCTION("IF(OR(L976=""Duo Booking"", L976=""Group Booking""),
IF(U976=FALSE,"""",
    LET(
      bookingType, L976,
      tour, M976,
      mainFirst, H976,
      mainLast, I976,
      mainEmail, G976,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$L$4:L976, bookingType,
          $M$4:M976, tour,
          $H$4:H976, mainFirst,
          $I$4:I976, mainLast,
          $G$4:G976, mainEmail
        ),
        ""000""
      ),
  "&amp;"    baseID &amp; ""-"" &amp; memberNumber
    )
  ),
  """"
)
"),"")</f>
        <v/>
      </c>
      <c r="W976" s="48"/>
      <c r="X976" s="85" t="b">
        <v>0</v>
      </c>
      <c r="Y976" s="85" t="b">
        <v>0</v>
      </c>
      <c r="Z976" s="85" t="b">
        <v>0</v>
      </c>
      <c r="AA976" s="50"/>
      <c r="AB976" s="51"/>
      <c r="AC976" s="85" t="b">
        <v>0</v>
      </c>
      <c r="AD976" s="92"/>
      <c r="AE976" s="88"/>
      <c r="AF976" s="36" t="str">
        <f t="array" ref="AF976">IF(M976="","",INDEX(
      '{INDEX} Tour Packages'!$A:$ZP,
      MATCH($M976, '{INDEX} Tour Packages'!$A:$A, 0),
      MATCH(AF$3, '{INDEX} Tour Packages'!$4:$4, 0)
    ))</f>
        <v/>
      </c>
      <c r="AG976" s="36" t="str">
        <f t="array" ref="AG976">IF(M976="","",INDEX(
      '{INDEX} Tour Packages'!$A:$ZP,
      MATCH($M976, '{INDEX} Tour Packages'!$A:$A, 0),
      MATCH(AG$3, '{INDEX} Tour Packages'!$4:$4, 0)
    ))</f>
        <v/>
      </c>
      <c r="AH976" s="36" t="str">
        <f t="array" ref="AH976">IF(M976="","",INDEX(
      '{INDEX} Tour Packages'!$A:$ZP,
      MATCH($M976, '{INDEX} Tour Packages'!$A:$A, 0),
      MATCH(AH$3, '{INDEX} Tour Packages'!$4:$4, 0)
    ))</f>
        <v/>
      </c>
      <c r="AI976" s="54" t="str">
        <f t="shared" si="9"/>
        <v/>
      </c>
      <c r="AJ976" s="42"/>
      <c r="AK976" s="55"/>
      <c r="AL976" s="46" t="b">
        <v>0</v>
      </c>
      <c r="AM976" s="56"/>
      <c r="AN976" s="57" t="str">
        <f t="shared" si="10"/>
        <v/>
      </c>
      <c r="AO976" s="58" t="str">
        <f t="shared" si="11"/>
        <v/>
      </c>
      <c r="AP976" s="59"/>
      <c r="AQ976" s="60"/>
      <c r="AR976" s="61"/>
      <c r="AS976" s="61"/>
      <c r="AT976" s="61" t="str">
        <f>IFERROR(__xludf.DUMMYFUNCTION("IF( 
  OR($AJ976=""Full Payment"", ISBLANK($K976)),
  """",
  IF(
    OR(
      Q976=""Standard Booking, P1"",
      Q976=""Standard Booking, P2"",
      Q976=""Standard Booking, P3"",
      Q976=""Standard Booking, P4""
    ),
    LET(
      resDate,   $"&amp;"K976,
      tourDate,  $N976,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6" s="62" t="str">
        <f t="shared" si="12"/>
        <v/>
      </c>
      <c r="AV976" s="63"/>
      <c r="AW976" s="64"/>
      <c r="AX976" s="64"/>
      <c r="AY976" s="64"/>
      <c r="AZ976" s="64" t="str">
        <f>IFERROR(__xludf.DUMMYFUNCTION("IF(
  OR($AJ976=""Full Payment"",$AJ976=""P1"", ISBLANK($K976)),
  """",
  IF(
    OR(
      $Q976=""Standard Booking, P2"",
      $Q976=""Standard Booking, P3"",
      $Q976=""Standard Booking, P4""
    ),
    LET(
      resDate,   $K976,
      tourDate,"&amp;"  $N976,
      monthCount, DATEDIF(resDate, tourDate, ""M"") + 1,
      secondDates, ARRAYFORMULA(
        DATE(
          YEAR(resDate),
          MONTH(resDate) + SEQUENCE(monthCount),
          2
        )
      ),
      validDates, FILTER(
        sec"&amp;"ondDates,
        (secondDates &gt; resDate + 2) *
        (secondDates &lt;= tourDate - 3)
      ),
      IF(
        OR($AJ976=""P2"", $AJ976=""P3"", $AJ976=""P4""),
        IF(
          COUNTA(validDates) &lt; 2,
          """",
          TEXT(INDEX(validDates"&amp;", 2), ""mmm d, yyyy"")
        ),
        IF(
          COUNTA(validDates) &lt; 2,
          """",
          TEXTJOIN("", "", TRUE,
            TEXT(INDEX(validDates, 1), ""mmm d, yyyy""),
            TEXT(INDEX(validDates, 2), ""mmm d, yyyy"")
          )
 "&amp;"       )
      )
    ),
    """"
  )
)
"),"")</f>
        <v/>
      </c>
      <c r="BA976" s="65" t="str">
        <f t="shared" si="13"/>
        <v/>
      </c>
      <c r="BB976" s="63"/>
      <c r="BC976" s="64"/>
      <c r="BD976" s="64"/>
      <c r="BE976" s="64"/>
      <c r="BF976" s="64" t="str">
        <f>IFERROR(__xludf.DUMMYFUNCTION("IF(
  OR($AJ976=""Full Payment"",$AJ976=""P1"", $AJ976=""P2""),
  """",
  IF(
    AND(
      NOT(ISBLANK($K976)),
      OR(
        Q976=""Standard Booking, P3"",
        Q976=""Standard Booking, P4""
      )
    ),
    LET(
      resDate,   $K976,
      "&amp;"tourDate,  $N976,
      monthCount, DATEDIF(resDate, tourDate, ""M"") + 1,
      secondDates, ARRAYFORMULA(
        DATE(
          YEAR(resDate),
          MONTH(resDate) + SEQUENCE(monthCount),
          2
        )
      ),
      validDates, FILTER(
  "&amp;"      secondDates,
        (secondDates &gt; resDate + 2) *
        (secondDates &lt;= tourDate - 3)
      ),
      IF(
        $AJ976=""P4"",
        IF(
          COUNTA(validDates) &lt; 3,
          """",
          TEXT(INDEX(validDates, 3), ""mmm d, yyyy"")
  "&amp;"      ),
        IF(
          $AJ976=""P3"",
          IF(
            COUNTA(validDates) &lt; 3,
            """",
            TEXT(INDEX(validDates, 3), ""mmm d, yyyy"")
          ),
          IF(
            COUNTA(validDates) &lt; 3,
            """",
    "&amp;"        TEXTJOIN("", "", TRUE,
              TEXT(INDEX(validDates, 1), ""mmm d, yyyy""),
              TEXT(INDEX(validDates, 2), ""mmm d, yyyy""),
              TEXT(INDEX(validDates, 3), ""mmm d, yyyy"")
            )
          )
        )
      )
    "&amp;"),
    """"
  )
)
"),"")</f>
        <v/>
      </c>
      <c r="BG976" s="65" t="str">
        <f t="shared" si="14"/>
        <v/>
      </c>
      <c r="BH976" s="63"/>
      <c r="BI976" s="64"/>
      <c r="BJ976" s="64"/>
      <c r="BK976" s="64"/>
      <c r="BL976" s="64" t="str">
        <f>IFERROR(__xludf.DUMMYFUNCTION("IF(
  OR($AJ976=""Full Payment"",$AJ976=""P1"",$AJ976=""P2"",$AJ976=""P3""),
  """",
  IF(
    AND(
      NOT(ISBLANK($K976)),
      $Q976=""Standard Booking, P4""
    ),
    LET(
      resDate,   $K976,
      tourDate,  $N976,
      monthCount, DATEDIF(r"&amp;"esDate, tourDate, ""M"") + 1,
      secondDates, ARRAYFORMULA(
        DATE(
          YEAR(resDate),
          MONTH(resDate) + SEQUENCE(monthCount),
          2
        )
      ),
      validDates, FILTER(
        secondDates,
        (secondDates &gt; res"&amp;"Date + 2) *
        (secondDates &lt;= tourDate - 3)
      ),
      IF(
        $AJ976=""P4"",
        IF(
          COUNTA(validDates) &lt; 4,
          """",
          TEXT(
            INDEX(validDates, 4),
            ""mmm d, yyyy""
          )
        ),
"&amp;"        IF(
          COUNTA(validDates) &lt; 4,
          """",
          TEXTJOIN(
            "", "", TRUE,
            TEXT(INDEX(validDates, 1), ""mmm d, yyyy""),
            TEXT(INDEX(validDates, 2), ""mmm d, yyyy""),
            TEXT(INDEX(validDates"&amp;", 3), ""mmm d, yyyy""),
            TEXT(INDEX(validDates, 4), ""mmm d, yyyy"")
          )
        )
      )
    ),
    """"
  )
)
"),"")</f>
        <v/>
      </c>
      <c r="BM976" s="65" t="str">
        <f t="shared" si="15"/>
        <v/>
      </c>
      <c r="BN976" s="66"/>
      <c r="BO976" s="67"/>
      <c r="BP976" s="49" t="b">
        <v>0</v>
      </c>
      <c r="BQ976" s="49" t="b">
        <v>0</v>
      </c>
      <c r="BR976" s="68"/>
      <c r="BS976" s="69"/>
      <c r="BT976" s="70" t="b">
        <v>0</v>
      </c>
      <c r="BU976" s="71"/>
      <c r="BV976" s="72"/>
      <c r="BW976" s="86" t="b">
        <v>0</v>
      </c>
      <c r="BX976" s="87"/>
    </row>
    <row r="977">
      <c r="A977" s="35" t="str">
        <f t="shared" si="1"/>
        <v/>
      </c>
      <c r="B977" s="36" t="str">
        <f t="shared" si="2"/>
        <v/>
      </c>
      <c r="C977" s="36" t="str">
        <f t="array" ref="C977">IF(
  M977="",
  "",
  IFERROR(
    INDEX(
      '{INDEX} Tour Packages'!$A:$ZZ,
      MATCH(
        M977,
        INDEX(
          '{INDEX} Tour Packages'!$A:$ZZ,
          ,
          MATCH("Tour Package Name", '{INDEX} Tour Packages'!$4:$4, 0)
        ),
        0
      ),
      MATCH("Tour Code", '{INDEX} Tour Packages'!$4:$4, 0)
    ),
    "XXX"
  )
)
</f>
        <v/>
      </c>
      <c r="D977" s="36" t="str">
        <f t="shared" si="3"/>
        <v/>
      </c>
      <c r="E977" s="36" t="str">
        <f t="shared" si="4"/>
        <v/>
      </c>
      <c r="F977" s="37" t="str">
        <f t="shared" si="5"/>
        <v/>
      </c>
      <c r="G977" s="89"/>
      <c r="H977" s="89"/>
      <c r="I977" s="90"/>
      <c r="J977" s="40" t="str">
        <f t="shared" si="16"/>
        <v> </v>
      </c>
      <c r="K977" s="91"/>
      <c r="L977" s="55"/>
      <c r="M977" s="55"/>
      <c r="N977" s="91"/>
      <c r="O977" s="43" t="str">
        <f>IFERROR(__xludf.DUMMYFUNCTION("IF(N977="""","""",IFERROR(
  N977 + VALUE(REGEXEXTRACT(P977, ""(\d+)\s+Days"")),
  """"
)
)"),"")</f>
        <v/>
      </c>
      <c r="P977" s="43" t="str">
        <f t="array" ref="P977">IFERROR(
  INDEX(
    INDEX('{INDEX} Tour Packages'!$A:$ZZ, , MATCH(P$3, '{INDEX} Tour Packages'!$4:$4, 0)),
    MATCH(M977, INDEX('{INDEX} Tour Packages'!$A:$ZZ,0, MATCH("Tour Package Name", '{INDEX} Tour Packages'!$4:$4, 0)), 0)
  ),
"")
</f>
        <v/>
      </c>
      <c r="Q977" s="44" t="str">
        <f t="shared" si="7"/>
        <v/>
      </c>
      <c r="R977" s="44" t="str">
        <f>IFERROR(__xludf.DUMMYFUNCTION("IF(OR(ISBLANK(K977), ISBLANK(N977)), """", 
  LET(
    resDate, K977,
    tourDate, N977,
    monthCount, MAX(0, DATEDIF(resDate, tourDate - 3, ""M"") + 1),
    secondDates, ARRAYFORMULA(DATE(YEAR(resDate), MONTH(resDate) + SEQUENCE(monthCount), 2)),
    "&amp;"validDates, FILTER(secondDates, (secondDates &gt; resDate + 2) * (secondDates &lt;= tourDate - 3)),
    IF(ISERROR(validDates), 0, COUNTA(validDates))
  )
)
"),"")</f>
        <v/>
      </c>
      <c r="S977" s="44" t="str">
        <f t="shared" si="8"/>
        <v/>
      </c>
      <c r="T977" s="45" t="str">
        <f t="array" ref="T977">IF(ISBLANK(BO977),IFERROR(
  INDEX(
    INDEX('{INDEX} Payment Terms'!$A:$G, , MATCH(T$3, '{INDEX} Payment Terms'!$4:$4, 0)),
    MATCH(Q977, INDEX('{INDEX} Payment Terms'!$A:$G,0, MATCH("Payment Condition", '{INDEX} Payment Terms'!$4:$4, 0)), 0)
  ),
""),"Cancelled")
</f>
        <v/>
      </c>
      <c r="U977" s="46" t="b">
        <v>0</v>
      </c>
      <c r="V977" s="47" t="str">
        <f>IFERROR(__xludf.DUMMYFUNCTION("IF(OR(L977=""Duo Booking"", L977=""Group Booking""),
IF(U977=FALSE,"""",
    LET(
      bookingType, L977,
      tour, M977,
      mainFirst, H977,
      mainLast, I977,
      mainEmail, G977,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$L$4:L977, bookingType,
          $M$4:M977, tour,
          $H$4:H977, mainFirst,
          $I$4:I977, mainLast,
          $G$4:G977, mainEmail
        ),
        ""000""
      ),
  "&amp;"    baseID &amp; ""-"" &amp; memberNumber
    )
  ),
  """"
)
"),"")</f>
        <v/>
      </c>
      <c r="W977" s="48"/>
      <c r="X977" s="85" t="b">
        <v>0</v>
      </c>
      <c r="Y977" s="85" t="b">
        <v>0</v>
      </c>
      <c r="Z977" s="85" t="b">
        <v>0</v>
      </c>
      <c r="AA977" s="50"/>
      <c r="AB977" s="51"/>
      <c r="AC977" s="85" t="b">
        <v>0</v>
      </c>
      <c r="AD977" s="92"/>
      <c r="AE977" s="88"/>
      <c r="AF977" s="36" t="str">
        <f t="array" ref="AF977">IF(M977="","",INDEX(
      '{INDEX} Tour Packages'!$A:$ZP,
      MATCH($M977, '{INDEX} Tour Packages'!$A:$A, 0),
      MATCH(AF$3, '{INDEX} Tour Packages'!$4:$4, 0)
    ))</f>
        <v/>
      </c>
      <c r="AG977" s="36" t="str">
        <f t="array" ref="AG977">IF(M977="","",INDEX(
      '{INDEX} Tour Packages'!$A:$ZP,
      MATCH($M977, '{INDEX} Tour Packages'!$A:$A, 0),
      MATCH(AG$3, '{INDEX} Tour Packages'!$4:$4, 0)
    ))</f>
        <v/>
      </c>
      <c r="AH977" s="36" t="str">
        <f t="array" ref="AH977">IF(M977="","",INDEX(
      '{INDEX} Tour Packages'!$A:$ZP,
      MATCH($M977, '{INDEX} Tour Packages'!$A:$A, 0),
      MATCH(AH$3, '{INDEX} Tour Packages'!$4:$4, 0)
    ))</f>
        <v/>
      </c>
      <c r="AI977" s="54" t="str">
        <f t="shared" si="9"/>
        <v/>
      </c>
      <c r="AJ977" s="42"/>
      <c r="AK977" s="55"/>
      <c r="AL977" s="46" t="b">
        <v>0</v>
      </c>
      <c r="AM977" s="56"/>
      <c r="AN977" s="57" t="str">
        <f t="shared" si="10"/>
        <v/>
      </c>
      <c r="AO977" s="58" t="str">
        <f t="shared" si="11"/>
        <v/>
      </c>
      <c r="AP977" s="59"/>
      <c r="AQ977" s="60"/>
      <c r="AR977" s="61"/>
      <c r="AS977" s="61"/>
      <c r="AT977" s="61" t="str">
        <f>IFERROR(__xludf.DUMMYFUNCTION("IF( 
  OR($AJ977=""Full Payment"", ISBLANK($K977)),
  """",
  IF(
    OR(
      Q977=""Standard Booking, P1"",
      Q977=""Standard Booking, P2"",
      Q977=""Standard Booking, P3"",
      Q977=""Standard Booking, P4""
    ),
    LET(
      resDate,   $"&amp;"K977,
      tourDate,  $N977,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7" s="62" t="str">
        <f t="shared" si="12"/>
        <v/>
      </c>
      <c r="AV977" s="63"/>
      <c r="AW977" s="64"/>
      <c r="AX977" s="64"/>
      <c r="AY977" s="64"/>
      <c r="AZ977" s="64" t="str">
        <f>IFERROR(__xludf.DUMMYFUNCTION("IF(
  OR($AJ977=""Full Payment"",$AJ977=""P1"", ISBLANK($K977)),
  """",
  IF(
    OR(
      $Q977=""Standard Booking, P2"",
      $Q977=""Standard Booking, P3"",
      $Q977=""Standard Booking, P4""
    ),
    LET(
      resDate,   $K977,
      tourDate,"&amp;"  $N977,
      monthCount, DATEDIF(resDate, tourDate, ""M"") + 1,
      secondDates, ARRAYFORMULA(
        DATE(
          YEAR(resDate),
          MONTH(resDate) + SEQUENCE(monthCount),
          2
        )
      ),
      validDates, FILTER(
        sec"&amp;"ondDates,
        (secondDates &gt; resDate + 2) *
        (secondDates &lt;= tourDate - 3)
      ),
      IF(
        OR($AJ977=""P2"", $AJ977=""P3"", $AJ977=""P4""),
        IF(
          COUNTA(validDates) &lt; 2,
          """",
          TEXT(INDEX(validDates"&amp;", 2), ""mmm d, yyyy"")
        ),
        IF(
          COUNTA(validDates) &lt; 2,
          """",
          TEXTJOIN("", "", TRUE,
            TEXT(INDEX(validDates, 1), ""mmm d, yyyy""),
            TEXT(INDEX(validDates, 2), ""mmm d, yyyy"")
          )
 "&amp;"       )
      )
    ),
    """"
  )
)
"),"")</f>
        <v/>
      </c>
      <c r="BA977" s="65" t="str">
        <f t="shared" si="13"/>
        <v/>
      </c>
      <c r="BB977" s="63"/>
      <c r="BC977" s="64"/>
      <c r="BD977" s="64"/>
      <c r="BE977" s="64"/>
      <c r="BF977" s="64" t="str">
        <f>IFERROR(__xludf.DUMMYFUNCTION("IF(
  OR($AJ977=""Full Payment"",$AJ977=""P1"", $AJ977=""P2""),
  """",
  IF(
    AND(
      NOT(ISBLANK($K977)),
      OR(
        Q977=""Standard Booking, P3"",
        Q977=""Standard Booking, P4""
      )
    ),
    LET(
      resDate,   $K977,
      "&amp;"tourDate,  $N977,
      monthCount, DATEDIF(resDate, tourDate, ""M"") + 1,
      secondDates, ARRAYFORMULA(
        DATE(
          YEAR(resDate),
          MONTH(resDate) + SEQUENCE(monthCount),
          2
        )
      ),
      validDates, FILTER(
  "&amp;"      secondDates,
        (secondDates &gt; resDate + 2) *
        (secondDates &lt;= tourDate - 3)
      ),
      IF(
        $AJ977=""P4"",
        IF(
          COUNTA(validDates) &lt; 3,
          """",
          TEXT(INDEX(validDates, 3), ""mmm d, yyyy"")
  "&amp;"      ),
        IF(
          $AJ977=""P3"",
          IF(
            COUNTA(validDates) &lt; 3,
            """",
            TEXT(INDEX(validDates, 3), ""mmm d, yyyy"")
          ),
          IF(
            COUNTA(validDates) &lt; 3,
            """",
    "&amp;"        TEXTJOIN("", "", TRUE,
              TEXT(INDEX(validDates, 1), ""mmm d, yyyy""),
              TEXT(INDEX(validDates, 2), ""mmm d, yyyy""),
              TEXT(INDEX(validDates, 3), ""mmm d, yyyy"")
            )
          )
        )
      )
    "&amp;"),
    """"
  )
)
"),"")</f>
        <v/>
      </c>
      <c r="BG977" s="65" t="str">
        <f t="shared" si="14"/>
        <v/>
      </c>
      <c r="BH977" s="63"/>
      <c r="BI977" s="64"/>
      <c r="BJ977" s="64"/>
      <c r="BK977" s="64"/>
      <c r="BL977" s="64" t="str">
        <f>IFERROR(__xludf.DUMMYFUNCTION("IF(
  OR($AJ977=""Full Payment"",$AJ977=""P1"",$AJ977=""P2"",$AJ977=""P3""),
  """",
  IF(
    AND(
      NOT(ISBLANK($K977)),
      $Q977=""Standard Booking, P4""
    ),
    LET(
      resDate,   $K977,
      tourDate,  $N977,
      monthCount, DATEDIF(r"&amp;"esDate, tourDate, ""M"") + 1,
      secondDates, ARRAYFORMULA(
        DATE(
          YEAR(resDate),
          MONTH(resDate) + SEQUENCE(monthCount),
          2
        )
      ),
      validDates, FILTER(
        secondDates,
        (secondDates &gt; res"&amp;"Date + 2) *
        (secondDates &lt;= tourDate - 3)
      ),
      IF(
        $AJ977=""P4"",
        IF(
          COUNTA(validDates) &lt; 4,
          """",
          TEXT(
            INDEX(validDates, 4),
            ""mmm d, yyyy""
          )
        ),
"&amp;"        IF(
          COUNTA(validDates) &lt; 4,
          """",
          TEXTJOIN(
            "", "", TRUE,
            TEXT(INDEX(validDates, 1), ""mmm d, yyyy""),
            TEXT(INDEX(validDates, 2), ""mmm d, yyyy""),
            TEXT(INDEX(validDates"&amp;", 3), ""mmm d, yyyy""),
            TEXT(INDEX(validDates, 4), ""mmm d, yyyy"")
          )
        )
      )
    ),
    """"
  )
)
"),"")</f>
        <v/>
      </c>
      <c r="BM977" s="65" t="str">
        <f t="shared" si="15"/>
        <v/>
      </c>
      <c r="BN977" s="66"/>
      <c r="BO977" s="67"/>
      <c r="BP977" s="49" t="b">
        <v>0</v>
      </c>
      <c r="BQ977" s="49" t="b">
        <v>0</v>
      </c>
      <c r="BR977" s="68"/>
      <c r="BS977" s="69"/>
      <c r="BT977" s="70" t="b">
        <v>0</v>
      </c>
      <c r="BU977" s="71"/>
      <c r="BV977" s="72"/>
      <c r="BW977" s="86" t="b">
        <v>0</v>
      </c>
      <c r="BX977" s="87"/>
    </row>
    <row r="978">
      <c r="A978" s="35" t="str">
        <f t="shared" si="1"/>
        <v/>
      </c>
      <c r="B978" s="36" t="str">
        <f t="shared" si="2"/>
        <v/>
      </c>
      <c r="C978" s="36" t="str">
        <f t="array" ref="C978">IF(
  M978="",
  "",
  IFERROR(
    INDEX(
      '{INDEX} Tour Packages'!$A:$ZZ,
      MATCH(
        M978,
        INDEX(
          '{INDEX} Tour Packages'!$A:$ZZ,
          ,
          MATCH("Tour Package Name", '{INDEX} Tour Packages'!$4:$4, 0)
        ),
        0
      ),
      MATCH("Tour Code", '{INDEX} Tour Packages'!$4:$4, 0)
    ),
    "XXX"
  )
)
</f>
        <v/>
      </c>
      <c r="D978" s="36" t="str">
        <f t="shared" si="3"/>
        <v/>
      </c>
      <c r="E978" s="36" t="str">
        <f t="shared" si="4"/>
        <v/>
      </c>
      <c r="F978" s="37" t="str">
        <f t="shared" si="5"/>
        <v/>
      </c>
      <c r="G978" s="89"/>
      <c r="H978" s="89"/>
      <c r="I978" s="90"/>
      <c r="J978" s="40" t="str">
        <f t="shared" si="16"/>
        <v> </v>
      </c>
      <c r="K978" s="91"/>
      <c r="L978" s="55"/>
      <c r="M978" s="55"/>
      <c r="N978" s="91"/>
      <c r="O978" s="43" t="str">
        <f>IFERROR(__xludf.DUMMYFUNCTION("IF(N978="""","""",IFERROR(
  N978 + VALUE(REGEXEXTRACT(P978, ""(\d+)\s+Days"")),
  """"
)
)"),"")</f>
        <v/>
      </c>
      <c r="P978" s="43" t="str">
        <f t="array" ref="P978">IFERROR(
  INDEX(
    INDEX('{INDEX} Tour Packages'!$A:$ZZ, , MATCH(P$3, '{INDEX} Tour Packages'!$4:$4, 0)),
    MATCH(M978, INDEX('{INDEX} Tour Packages'!$A:$ZZ,0, MATCH("Tour Package Name", '{INDEX} Tour Packages'!$4:$4, 0)), 0)
  ),
"")
</f>
        <v/>
      </c>
      <c r="Q978" s="44" t="str">
        <f t="shared" si="7"/>
        <v/>
      </c>
      <c r="R978" s="44" t="str">
        <f>IFERROR(__xludf.DUMMYFUNCTION("IF(OR(ISBLANK(K978), ISBLANK(N978)), """", 
  LET(
    resDate, K978,
    tourDate, N978,
    monthCount, MAX(0, DATEDIF(resDate, tourDate - 3, ""M"") + 1),
    secondDates, ARRAYFORMULA(DATE(YEAR(resDate), MONTH(resDate) + SEQUENCE(monthCount), 2)),
    "&amp;"validDates, FILTER(secondDates, (secondDates &gt; resDate + 2) * (secondDates &lt;= tourDate - 3)),
    IF(ISERROR(validDates), 0, COUNTA(validDates))
  )
)
"),"")</f>
        <v/>
      </c>
      <c r="S978" s="44" t="str">
        <f t="shared" si="8"/>
        <v/>
      </c>
      <c r="T978" s="45" t="str">
        <f t="array" ref="T978">IF(ISBLANK(BO978),IFERROR(
  INDEX(
    INDEX('{INDEX} Payment Terms'!$A:$G, , MATCH(T$3, '{INDEX} Payment Terms'!$4:$4, 0)),
    MATCH(Q978, INDEX('{INDEX} Payment Terms'!$A:$G,0, MATCH("Payment Condition", '{INDEX} Payment Terms'!$4:$4, 0)), 0)
  ),
""),"Cancelled")
</f>
        <v/>
      </c>
      <c r="U978" s="46" t="b">
        <v>0</v>
      </c>
      <c r="V978" s="47" t="str">
        <f>IFERROR(__xludf.DUMMYFUNCTION("IF(OR(L978=""Duo Booking"", L978=""Group Booking""),
IF(U978=FALSE,"""",
    LET(
      bookingType, L978,
      tour, M978,
      mainFirst, H978,
      mainLast, I978,
      mainEmail, G978,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$L$4:L978, bookingType,
          $M$4:M978, tour,
          $H$4:H978, mainFirst,
          $I$4:I978, mainLast,
          $G$4:G978, mainEmail
        ),
        ""000""
      ),
  "&amp;"    baseID &amp; ""-"" &amp; memberNumber
    )
  ),
  """"
)
"),"")</f>
        <v/>
      </c>
      <c r="W978" s="48"/>
      <c r="X978" s="85" t="b">
        <v>0</v>
      </c>
      <c r="Y978" s="85" t="b">
        <v>0</v>
      </c>
      <c r="Z978" s="85" t="b">
        <v>0</v>
      </c>
      <c r="AA978" s="50"/>
      <c r="AB978" s="51"/>
      <c r="AC978" s="85" t="b">
        <v>0</v>
      </c>
      <c r="AD978" s="92"/>
      <c r="AE978" s="88"/>
      <c r="AF978" s="36" t="str">
        <f t="array" ref="AF978">IF(M978="","",INDEX(
      '{INDEX} Tour Packages'!$A:$ZP,
      MATCH($M978, '{INDEX} Tour Packages'!$A:$A, 0),
      MATCH(AF$3, '{INDEX} Tour Packages'!$4:$4, 0)
    ))</f>
        <v/>
      </c>
      <c r="AG978" s="36" t="str">
        <f t="array" ref="AG978">IF(M978="","",INDEX(
      '{INDEX} Tour Packages'!$A:$ZP,
      MATCH($M978, '{INDEX} Tour Packages'!$A:$A, 0),
      MATCH(AG$3, '{INDEX} Tour Packages'!$4:$4, 0)
    ))</f>
        <v/>
      </c>
      <c r="AH978" s="36" t="str">
        <f t="array" ref="AH978">IF(M978="","",INDEX(
      '{INDEX} Tour Packages'!$A:$ZP,
      MATCH($M978, '{INDEX} Tour Packages'!$A:$A, 0),
      MATCH(AH$3, '{INDEX} Tour Packages'!$4:$4, 0)
    ))</f>
        <v/>
      </c>
      <c r="AI978" s="54" t="str">
        <f t="shared" si="9"/>
        <v/>
      </c>
      <c r="AJ978" s="42"/>
      <c r="AK978" s="55"/>
      <c r="AL978" s="46" t="b">
        <v>0</v>
      </c>
      <c r="AM978" s="56"/>
      <c r="AN978" s="57" t="str">
        <f t="shared" si="10"/>
        <v/>
      </c>
      <c r="AO978" s="58" t="str">
        <f t="shared" si="11"/>
        <v/>
      </c>
      <c r="AP978" s="59"/>
      <c r="AQ978" s="60"/>
      <c r="AR978" s="61"/>
      <c r="AS978" s="61"/>
      <c r="AT978" s="61" t="str">
        <f>IFERROR(__xludf.DUMMYFUNCTION("IF( 
  OR($AJ978=""Full Payment"", ISBLANK($K978)),
  """",
  IF(
    OR(
      Q978=""Standard Booking, P1"",
      Q978=""Standard Booking, P2"",
      Q978=""Standard Booking, P3"",
      Q978=""Standard Booking, P4""
    ),
    LET(
      resDate,   $"&amp;"K978,
      tourDate,  $N978,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8" s="62" t="str">
        <f t="shared" si="12"/>
        <v/>
      </c>
      <c r="AV978" s="63"/>
      <c r="AW978" s="64"/>
      <c r="AX978" s="64"/>
      <c r="AY978" s="64"/>
      <c r="AZ978" s="64" t="str">
        <f>IFERROR(__xludf.DUMMYFUNCTION("IF(
  OR($AJ978=""Full Payment"",$AJ978=""P1"", ISBLANK($K978)),
  """",
  IF(
    OR(
      $Q978=""Standard Booking, P2"",
      $Q978=""Standard Booking, P3"",
      $Q978=""Standard Booking, P4""
    ),
    LET(
      resDate,   $K978,
      tourDate,"&amp;"  $N978,
      monthCount, DATEDIF(resDate, tourDate, ""M"") + 1,
      secondDates, ARRAYFORMULA(
        DATE(
          YEAR(resDate),
          MONTH(resDate) + SEQUENCE(monthCount),
          2
        )
      ),
      validDates, FILTER(
        sec"&amp;"ondDates,
        (secondDates &gt; resDate + 2) *
        (secondDates &lt;= tourDate - 3)
      ),
      IF(
        OR($AJ978=""P2"", $AJ978=""P3"", $AJ978=""P4""),
        IF(
          COUNTA(validDates) &lt; 2,
          """",
          TEXT(INDEX(validDates"&amp;", 2), ""mmm d, yyyy"")
        ),
        IF(
          COUNTA(validDates) &lt; 2,
          """",
          TEXTJOIN("", "", TRUE,
            TEXT(INDEX(validDates, 1), ""mmm d, yyyy""),
            TEXT(INDEX(validDates, 2), ""mmm d, yyyy"")
          )
 "&amp;"       )
      )
    ),
    """"
  )
)
"),"")</f>
        <v/>
      </c>
      <c r="BA978" s="65" t="str">
        <f t="shared" si="13"/>
        <v/>
      </c>
      <c r="BB978" s="63"/>
      <c r="BC978" s="64"/>
      <c r="BD978" s="64"/>
      <c r="BE978" s="64"/>
      <c r="BF978" s="64" t="str">
        <f>IFERROR(__xludf.DUMMYFUNCTION("IF(
  OR($AJ978=""Full Payment"",$AJ978=""P1"", $AJ978=""P2""),
  """",
  IF(
    AND(
      NOT(ISBLANK($K978)),
      OR(
        Q978=""Standard Booking, P3"",
        Q978=""Standard Booking, P4""
      )
    ),
    LET(
      resDate,   $K978,
      "&amp;"tourDate,  $N978,
      monthCount, DATEDIF(resDate, tourDate, ""M"") + 1,
      secondDates, ARRAYFORMULA(
        DATE(
          YEAR(resDate),
          MONTH(resDate) + SEQUENCE(monthCount),
          2
        )
      ),
      validDates, FILTER(
  "&amp;"      secondDates,
        (secondDates &gt; resDate + 2) *
        (secondDates &lt;= tourDate - 3)
      ),
      IF(
        $AJ978=""P4"",
        IF(
          COUNTA(validDates) &lt; 3,
          """",
          TEXT(INDEX(validDates, 3), ""mmm d, yyyy"")
  "&amp;"      ),
        IF(
          $AJ978=""P3"",
          IF(
            COUNTA(validDates) &lt; 3,
            """",
            TEXT(INDEX(validDates, 3), ""mmm d, yyyy"")
          ),
          IF(
            COUNTA(validDates) &lt; 3,
            """",
    "&amp;"        TEXTJOIN("", "", TRUE,
              TEXT(INDEX(validDates, 1), ""mmm d, yyyy""),
              TEXT(INDEX(validDates, 2), ""mmm d, yyyy""),
              TEXT(INDEX(validDates, 3), ""mmm d, yyyy"")
            )
          )
        )
      )
    "&amp;"),
    """"
  )
)
"),"")</f>
        <v/>
      </c>
      <c r="BG978" s="65" t="str">
        <f t="shared" si="14"/>
        <v/>
      </c>
      <c r="BH978" s="63"/>
      <c r="BI978" s="64"/>
      <c r="BJ978" s="64"/>
      <c r="BK978" s="64"/>
      <c r="BL978" s="64" t="str">
        <f>IFERROR(__xludf.DUMMYFUNCTION("IF(
  OR($AJ978=""Full Payment"",$AJ978=""P1"",$AJ978=""P2"",$AJ978=""P3""),
  """",
  IF(
    AND(
      NOT(ISBLANK($K978)),
      $Q978=""Standard Booking, P4""
    ),
    LET(
      resDate,   $K978,
      tourDate,  $N978,
      monthCount, DATEDIF(r"&amp;"esDate, tourDate, ""M"") + 1,
      secondDates, ARRAYFORMULA(
        DATE(
          YEAR(resDate),
          MONTH(resDate) + SEQUENCE(monthCount),
          2
        )
      ),
      validDates, FILTER(
        secondDates,
        (secondDates &gt; res"&amp;"Date + 2) *
        (secondDates &lt;= tourDate - 3)
      ),
      IF(
        $AJ978=""P4"",
        IF(
          COUNTA(validDates) &lt; 4,
          """",
          TEXT(
            INDEX(validDates, 4),
            ""mmm d, yyyy""
          )
        ),
"&amp;"        IF(
          COUNTA(validDates) &lt; 4,
          """",
          TEXTJOIN(
            "", "", TRUE,
            TEXT(INDEX(validDates, 1), ""mmm d, yyyy""),
            TEXT(INDEX(validDates, 2), ""mmm d, yyyy""),
            TEXT(INDEX(validDates"&amp;", 3), ""mmm d, yyyy""),
            TEXT(INDEX(validDates, 4), ""mmm d, yyyy"")
          )
        )
      )
    ),
    """"
  )
)
"),"")</f>
        <v/>
      </c>
      <c r="BM978" s="65" t="str">
        <f t="shared" si="15"/>
        <v/>
      </c>
      <c r="BN978" s="66"/>
      <c r="BO978" s="67"/>
      <c r="BP978" s="49" t="b">
        <v>0</v>
      </c>
      <c r="BQ978" s="49" t="b">
        <v>0</v>
      </c>
      <c r="BR978" s="68"/>
      <c r="BS978" s="69"/>
      <c r="BT978" s="70" t="b">
        <v>0</v>
      </c>
      <c r="BU978" s="71"/>
      <c r="BV978" s="72"/>
      <c r="BW978" s="86" t="b">
        <v>0</v>
      </c>
      <c r="BX978" s="87"/>
    </row>
    <row r="979">
      <c r="A979" s="35" t="str">
        <f t="shared" si="1"/>
        <v/>
      </c>
      <c r="B979" s="36" t="str">
        <f t="shared" si="2"/>
        <v/>
      </c>
      <c r="C979" s="36" t="str">
        <f t="array" ref="C979">IF(
  M979="",
  "",
  IFERROR(
    INDEX(
      '{INDEX} Tour Packages'!$A:$ZZ,
      MATCH(
        M979,
        INDEX(
          '{INDEX} Tour Packages'!$A:$ZZ,
          ,
          MATCH("Tour Package Name", '{INDEX} Tour Packages'!$4:$4, 0)
        ),
        0
      ),
      MATCH("Tour Code", '{INDEX} Tour Packages'!$4:$4, 0)
    ),
    "XXX"
  )
)
</f>
        <v/>
      </c>
      <c r="D979" s="36" t="str">
        <f t="shared" si="3"/>
        <v/>
      </c>
      <c r="E979" s="36" t="str">
        <f t="shared" si="4"/>
        <v/>
      </c>
      <c r="F979" s="37" t="str">
        <f t="shared" si="5"/>
        <v/>
      </c>
      <c r="G979" s="89"/>
      <c r="H979" s="89"/>
      <c r="I979" s="90"/>
      <c r="J979" s="40" t="str">
        <f t="shared" si="16"/>
        <v> </v>
      </c>
      <c r="K979" s="91"/>
      <c r="L979" s="55"/>
      <c r="M979" s="55"/>
      <c r="N979" s="91"/>
      <c r="O979" s="43" t="str">
        <f>IFERROR(__xludf.DUMMYFUNCTION("IF(N979="""","""",IFERROR(
  N979 + VALUE(REGEXEXTRACT(P979, ""(\d+)\s+Days"")),
  """"
)
)"),"")</f>
        <v/>
      </c>
      <c r="P979" s="43" t="str">
        <f t="array" ref="P979">IFERROR(
  INDEX(
    INDEX('{INDEX} Tour Packages'!$A:$ZZ, , MATCH(P$3, '{INDEX} Tour Packages'!$4:$4, 0)),
    MATCH(M979, INDEX('{INDEX} Tour Packages'!$A:$ZZ,0, MATCH("Tour Package Name", '{INDEX} Tour Packages'!$4:$4, 0)), 0)
  ),
"")
</f>
        <v/>
      </c>
      <c r="Q979" s="44" t="str">
        <f t="shared" si="7"/>
        <v/>
      </c>
      <c r="R979" s="44" t="str">
        <f>IFERROR(__xludf.DUMMYFUNCTION("IF(OR(ISBLANK(K979), ISBLANK(N979)), """", 
  LET(
    resDate, K979,
    tourDate, N979,
    monthCount, MAX(0, DATEDIF(resDate, tourDate - 3, ""M"") + 1),
    secondDates, ARRAYFORMULA(DATE(YEAR(resDate), MONTH(resDate) + SEQUENCE(monthCount), 2)),
    "&amp;"validDates, FILTER(secondDates, (secondDates &gt; resDate + 2) * (secondDates &lt;= tourDate - 3)),
    IF(ISERROR(validDates), 0, COUNTA(validDates))
  )
)
"),"")</f>
        <v/>
      </c>
      <c r="S979" s="44" t="str">
        <f t="shared" si="8"/>
        <v/>
      </c>
      <c r="T979" s="45" t="str">
        <f t="array" ref="T979">IF(ISBLANK(BO979),IFERROR(
  INDEX(
    INDEX('{INDEX} Payment Terms'!$A:$G, , MATCH(T$3, '{INDEX} Payment Terms'!$4:$4, 0)),
    MATCH(Q979, INDEX('{INDEX} Payment Terms'!$A:$G,0, MATCH("Payment Condition", '{INDEX} Payment Terms'!$4:$4, 0)), 0)
  ),
""),"Cancelled")
</f>
        <v/>
      </c>
      <c r="U979" s="46" t="b">
        <v>0</v>
      </c>
      <c r="V979" s="47" t="str">
        <f>IFERROR(__xludf.DUMMYFUNCTION("IF(OR(L979=""Duo Booking"", L979=""Group Booking""),
IF(U979=FALSE,"""",
    LET(
      bookingType, L979,
      tour, M979,
      mainFirst, H979,
      mainLast, I979,
      mainEmail, G979,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$L$4:L979, bookingType,
          $M$4:M979, tour,
          $H$4:H979, mainFirst,
          $I$4:I979, mainLast,
          $G$4:G979, mainEmail
        ),
        ""000""
      ),
  "&amp;"    baseID &amp; ""-"" &amp; memberNumber
    )
  ),
  """"
)
"),"")</f>
        <v/>
      </c>
      <c r="W979" s="48"/>
      <c r="X979" s="85" t="b">
        <v>0</v>
      </c>
      <c r="Y979" s="85" t="b">
        <v>0</v>
      </c>
      <c r="Z979" s="85" t="b">
        <v>0</v>
      </c>
      <c r="AA979" s="50"/>
      <c r="AB979" s="51"/>
      <c r="AC979" s="85" t="b">
        <v>0</v>
      </c>
      <c r="AD979" s="92"/>
      <c r="AE979" s="88"/>
      <c r="AF979" s="36" t="str">
        <f t="array" ref="AF979">IF(M979="","",INDEX(
      '{INDEX} Tour Packages'!$A:$ZP,
      MATCH($M979, '{INDEX} Tour Packages'!$A:$A, 0),
      MATCH(AF$3, '{INDEX} Tour Packages'!$4:$4, 0)
    ))</f>
        <v/>
      </c>
      <c r="AG979" s="36" t="str">
        <f t="array" ref="AG979">IF(M979="","",INDEX(
      '{INDEX} Tour Packages'!$A:$ZP,
      MATCH($M979, '{INDEX} Tour Packages'!$A:$A, 0),
      MATCH(AG$3, '{INDEX} Tour Packages'!$4:$4, 0)
    ))</f>
        <v/>
      </c>
      <c r="AH979" s="36" t="str">
        <f t="array" ref="AH979">IF(M979="","",INDEX(
      '{INDEX} Tour Packages'!$A:$ZP,
      MATCH($M979, '{INDEX} Tour Packages'!$A:$A, 0),
      MATCH(AH$3, '{INDEX} Tour Packages'!$4:$4, 0)
    ))</f>
        <v/>
      </c>
      <c r="AI979" s="54" t="str">
        <f t="shared" si="9"/>
        <v/>
      </c>
      <c r="AJ979" s="42"/>
      <c r="AK979" s="55"/>
      <c r="AL979" s="46" t="b">
        <v>0</v>
      </c>
      <c r="AM979" s="56"/>
      <c r="AN979" s="57" t="str">
        <f t="shared" si="10"/>
        <v/>
      </c>
      <c r="AO979" s="58" t="str">
        <f t="shared" si="11"/>
        <v/>
      </c>
      <c r="AP979" s="59"/>
      <c r="AQ979" s="60"/>
      <c r="AR979" s="61"/>
      <c r="AS979" s="61"/>
      <c r="AT979" s="61" t="str">
        <f>IFERROR(__xludf.DUMMYFUNCTION("IF( 
  OR($AJ979=""Full Payment"", ISBLANK($K979)),
  """",
  IF(
    OR(
      Q979=""Standard Booking, P1"",
      Q979=""Standard Booking, P2"",
      Q979=""Standard Booking, P3"",
      Q979=""Standard Booking, P4""
    ),
    LET(
      resDate,   $"&amp;"K979,
      tourDate,  $N979,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79" s="62" t="str">
        <f t="shared" si="12"/>
        <v/>
      </c>
      <c r="AV979" s="63"/>
      <c r="AW979" s="64"/>
      <c r="AX979" s="64"/>
      <c r="AY979" s="64"/>
      <c r="AZ979" s="64" t="str">
        <f>IFERROR(__xludf.DUMMYFUNCTION("IF(
  OR($AJ979=""Full Payment"",$AJ979=""P1"", ISBLANK($K979)),
  """",
  IF(
    OR(
      $Q979=""Standard Booking, P2"",
      $Q979=""Standard Booking, P3"",
      $Q979=""Standard Booking, P4""
    ),
    LET(
      resDate,   $K979,
      tourDate,"&amp;"  $N979,
      monthCount, DATEDIF(resDate, tourDate, ""M"") + 1,
      secondDates, ARRAYFORMULA(
        DATE(
          YEAR(resDate),
          MONTH(resDate) + SEQUENCE(monthCount),
          2
        )
      ),
      validDates, FILTER(
        sec"&amp;"ondDates,
        (secondDates &gt; resDate + 2) *
        (secondDates &lt;= tourDate - 3)
      ),
      IF(
        OR($AJ979=""P2"", $AJ979=""P3"", $AJ979=""P4""),
        IF(
          COUNTA(validDates) &lt; 2,
          """",
          TEXT(INDEX(validDates"&amp;", 2), ""mmm d, yyyy"")
        ),
        IF(
          COUNTA(validDates) &lt; 2,
          """",
          TEXTJOIN("", "", TRUE,
            TEXT(INDEX(validDates, 1), ""mmm d, yyyy""),
            TEXT(INDEX(validDates, 2), ""mmm d, yyyy"")
          )
 "&amp;"       )
      )
    ),
    """"
  )
)
"),"")</f>
        <v/>
      </c>
      <c r="BA979" s="65" t="str">
        <f t="shared" si="13"/>
        <v/>
      </c>
      <c r="BB979" s="63"/>
      <c r="BC979" s="64"/>
      <c r="BD979" s="64"/>
      <c r="BE979" s="64"/>
      <c r="BF979" s="64" t="str">
        <f>IFERROR(__xludf.DUMMYFUNCTION("IF(
  OR($AJ979=""Full Payment"",$AJ979=""P1"", $AJ979=""P2""),
  """",
  IF(
    AND(
      NOT(ISBLANK($K979)),
      OR(
        Q979=""Standard Booking, P3"",
        Q979=""Standard Booking, P4""
      )
    ),
    LET(
      resDate,   $K979,
      "&amp;"tourDate,  $N979,
      monthCount, DATEDIF(resDate, tourDate, ""M"") + 1,
      secondDates, ARRAYFORMULA(
        DATE(
          YEAR(resDate),
          MONTH(resDate) + SEQUENCE(monthCount),
          2
        )
      ),
      validDates, FILTER(
  "&amp;"      secondDates,
        (secondDates &gt; resDate + 2) *
        (secondDates &lt;= tourDate - 3)
      ),
      IF(
        $AJ979=""P4"",
        IF(
          COUNTA(validDates) &lt; 3,
          """",
          TEXT(INDEX(validDates, 3), ""mmm d, yyyy"")
  "&amp;"      ),
        IF(
          $AJ979=""P3"",
          IF(
            COUNTA(validDates) &lt; 3,
            """",
            TEXT(INDEX(validDates, 3), ""mmm d, yyyy"")
          ),
          IF(
            COUNTA(validDates) &lt; 3,
            """",
    "&amp;"        TEXTJOIN("", "", TRUE,
              TEXT(INDEX(validDates, 1), ""mmm d, yyyy""),
              TEXT(INDEX(validDates, 2), ""mmm d, yyyy""),
              TEXT(INDEX(validDates, 3), ""mmm d, yyyy"")
            )
          )
        )
      )
    "&amp;"),
    """"
  )
)
"),"")</f>
        <v/>
      </c>
      <c r="BG979" s="65" t="str">
        <f t="shared" si="14"/>
        <v/>
      </c>
      <c r="BH979" s="63"/>
      <c r="BI979" s="64"/>
      <c r="BJ979" s="64"/>
      <c r="BK979" s="64"/>
      <c r="BL979" s="64" t="str">
        <f>IFERROR(__xludf.DUMMYFUNCTION("IF(
  OR($AJ979=""Full Payment"",$AJ979=""P1"",$AJ979=""P2"",$AJ979=""P3""),
  """",
  IF(
    AND(
      NOT(ISBLANK($K979)),
      $Q979=""Standard Booking, P4""
    ),
    LET(
      resDate,   $K979,
      tourDate,  $N979,
      monthCount, DATEDIF(r"&amp;"esDate, tourDate, ""M"") + 1,
      secondDates, ARRAYFORMULA(
        DATE(
          YEAR(resDate),
          MONTH(resDate) + SEQUENCE(monthCount),
          2
        )
      ),
      validDates, FILTER(
        secondDates,
        (secondDates &gt; res"&amp;"Date + 2) *
        (secondDates &lt;= tourDate - 3)
      ),
      IF(
        $AJ979=""P4"",
        IF(
          COUNTA(validDates) &lt; 4,
          """",
          TEXT(
            INDEX(validDates, 4),
            ""mmm d, yyyy""
          )
        ),
"&amp;"        IF(
          COUNTA(validDates) &lt; 4,
          """",
          TEXTJOIN(
            "", "", TRUE,
            TEXT(INDEX(validDates, 1), ""mmm d, yyyy""),
            TEXT(INDEX(validDates, 2), ""mmm d, yyyy""),
            TEXT(INDEX(validDates"&amp;", 3), ""mmm d, yyyy""),
            TEXT(INDEX(validDates, 4), ""mmm d, yyyy"")
          )
        )
      )
    ),
    """"
  )
)
"),"")</f>
        <v/>
      </c>
      <c r="BM979" s="65" t="str">
        <f t="shared" si="15"/>
        <v/>
      </c>
      <c r="BN979" s="66"/>
      <c r="BO979" s="67"/>
      <c r="BP979" s="49" t="b">
        <v>0</v>
      </c>
      <c r="BQ979" s="49" t="b">
        <v>0</v>
      </c>
      <c r="BR979" s="68"/>
      <c r="BS979" s="69"/>
      <c r="BT979" s="70" t="b">
        <v>0</v>
      </c>
      <c r="BU979" s="71"/>
      <c r="BV979" s="72"/>
      <c r="BW979" s="86" t="b">
        <v>0</v>
      </c>
      <c r="BX979" s="87"/>
    </row>
    <row r="980">
      <c r="A980" s="35" t="str">
        <f t="shared" si="1"/>
        <v/>
      </c>
      <c r="B980" s="36" t="str">
        <f t="shared" si="2"/>
        <v/>
      </c>
      <c r="C980" s="36" t="str">
        <f t="array" ref="C980">IF(
  M980="",
  "",
  IFERROR(
    INDEX(
      '{INDEX} Tour Packages'!$A:$ZZ,
      MATCH(
        M980,
        INDEX(
          '{INDEX} Tour Packages'!$A:$ZZ,
          ,
          MATCH("Tour Package Name", '{INDEX} Tour Packages'!$4:$4, 0)
        ),
        0
      ),
      MATCH("Tour Code", '{INDEX} Tour Packages'!$4:$4, 0)
    ),
    "XXX"
  )
)
</f>
        <v/>
      </c>
      <c r="D980" s="36" t="str">
        <f t="shared" si="3"/>
        <v/>
      </c>
      <c r="E980" s="36" t="str">
        <f t="shared" si="4"/>
        <v/>
      </c>
      <c r="F980" s="37" t="str">
        <f t="shared" si="5"/>
        <v/>
      </c>
      <c r="G980" s="89"/>
      <c r="H980" s="89"/>
      <c r="I980" s="90"/>
      <c r="J980" s="40" t="str">
        <f t="shared" si="16"/>
        <v> </v>
      </c>
      <c r="K980" s="91"/>
      <c r="L980" s="55"/>
      <c r="M980" s="55"/>
      <c r="N980" s="91"/>
      <c r="O980" s="43" t="str">
        <f>IFERROR(__xludf.DUMMYFUNCTION("IF(N980="""","""",IFERROR(
  N980 + VALUE(REGEXEXTRACT(P980, ""(\d+)\s+Days"")),
  """"
)
)"),"")</f>
        <v/>
      </c>
      <c r="P980" s="43" t="str">
        <f t="array" ref="P980">IFERROR(
  INDEX(
    INDEX('{INDEX} Tour Packages'!$A:$ZZ, , MATCH(P$3, '{INDEX} Tour Packages'!$4:$4, 0)),
    MATCH(M980, INDEX('{INDEX} Tour Packages'!$A:$ZZ,0, MATCH("Tour Package Name", '{INDEX} Tour Packages'!$4:$4, 0)), 0)
  ),
"")
</f>
        <v/>
      </c>
      <c r="Q980" s="44" t="str">
        <f t="shared" si="7"/>
        <v/>
      </c>
      <c r="R980" s="44" t="str">
        <f>IFERROR(__xludf.DUMMYFUNCTION("IF(OR(ISBLANK(K980), ISBLANK(N980)), """", 
  LET(
    resDate, K980,
    tourDate, N980,
    monthCount, MAX(0, DATEDIF(resDate, tourDate - 3, ""M"") + 1),
    secondDates, ARRAYFORMULA(DATE(YEAR(resDate), MONTH(resDate) + SEQUENCE(monthCount), 2)),
    "&amp;"validDates, FILTER(secondDates, (secondDates &gt; resDate + 2) * (secondDates &lt;= tourDate - 3)),
    IF(ISERROR(validDates), 0, COUNTA(validDates))
  )
)
"),"")</f>
        <v/>
      </c>
      <c r="S980" s="44" t="str">
        <f t="shared" si="8"/>
        <v/>
      </c>
      <c r="T980" s="45" t="str">
        <f t="array" ref="T980">IF(ISBLANK(BO980),IFERROR(
  INDEX(
    INDEX('{INDEX} Payment Terms'!$A:$G, , MATCH(T$3, '{INDEX} Payment Terms'!$4:$4, 0)),
    MATCH(Q980, INDEX('{INDEX} Payment Terms'!$A:$G,0, MATCH("Payment Condition", '{INDEX} Payment Terms'!$4:$4, 0)), 0)
  ),
""),"Cancelled")
</f>
        <v/>
      </c>
      <c r="U980" s="46" t="b">
        <v>0</v>
      </c>
      <c r="V980" s="47" t="str">
        <f>IFERROR(__xludf.DUMMYFUNCTION("IF(OR(L980=""Duo Booking"", L980=""Group Booking""),
IF(U980=FALSE,"""",
    LET(
      bookingType, L980,
      tour, M980,
      mainFirst, H980,
      mainLast, I980,
      mainEmail, G980,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$L$4:L980, bookingType,
          $M$4:M980, tour,
          $H$4:H980, mainFirst,
          $I$4:I980, mainLast,
          $G$4:G980, mainEmail
        ),
        ""000""
      ),
  "&amp;"    baseID &amp; ""-"" &amp; memberNumber
    )
  ),
  """"
)
"),"")</f>
        <v/>
      </c>
      <c r="W980" s="48"/>
      <c r="X980" s="85" t="b">
        <v>0</v>
      </c>
      <c r="Y980" s="85" t="b">
        <v>0</v>
      </c>
      <c r="Z980" s="85" t="b">
        <v>0</v>
      </c>
      <c r="AA980" s="50"/>
      <c r="AB980" s="51"/>
      <c r="AC980" s="85" t="b">
        <v>0</v>
      </c>
      <c r="AD980" s="92"/>
      <c r="AE980" s="88"/>
      <c r="AF980" s="36" t="str">
        <f t="array" ref="AF980">IF(M980="","",INDEX(
      '{INDEX} Tour Packages'!$A:$ZP,
      MATCH($M980, '{INDEX} Tour Packages'!$A:$A, 0),
      MATCH(AF$3, '{INDEX} Tour Packages'!$4:$4, 0)
    ))</f>
        <v/>
      </c>
      <c r="AG980" s="36" t="str">
        <f t="array" ref="AG980">IF(M980="","",INDEX(
      '{INDEX} Tour Packages'!$A:$ZP,
      MATCH($M980, '{INDEX} Tour Packages'!$A:$A, 0),
      MATCH(AG$3, '{INDEX} Tour Packages'!$4:$4, 0)
    ))</f>
        <v/>
      </c>
      <c r="AH980" s="36" t="str">
        <f t="array" ref="AH980">IF(M980="","",INDEX(
      '{INDEX} Tour Packages'!$A:$ZP,
      MATCH($M980, '{INDEX} Tour Packages'!$A:$A, 0),
      MATCH(AH$3, '{INDEX} Tour Packages'!$4:$4, 0)
    ))</f>
        <v/>
      </c>
      <c r="AI980" s="54" t="str">
        <f t="shared" si="9"/>
        <v/>
      </c>
      <c r="AJ980" s="42"/>
      <c r="AK980" s="55"/>
      <c r="AL980" s="46" t="b">
        <v>0</v>
      </c>
      <c r="AM980" s="56"/>
      <c r="AN980" s="57" t="str">
        <f t="shared" si="10"/>
        <v/>
      </c>
      <c r="AO980" s="58" t="str">
        <f t="shared" si="11"/>
        <v/>
      </c>
      <c r="AP980" s="59"/>
      <c r="AQ980" s="60"/>
      <c r="AR980" s="61"/>
      <c r="AS980" s="61"/>
      <c r="AT980" s="61" t="str">
        <f>IFERROR(__xludf.DUMMYFUNCTION("IF( 
  OR($AJ980=""Full Payment"", ISBLANK($K980)),
  """",
  IF(
    OR(
      Q980=""Standard Booking, P1"",
      Q980=""Standard Booking, P2"",
      Q980=""Standard Booking, P3"",
      Q980=""Standard Booking, P4""
    ),
    LET(
      resDate,   $"&amp;"K980,
      tourDate,  $N980,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0" s="62" t="str">
        <f t="shared" si="12"/>
        <v/>
      </c>
      <c r="AV980" s="63"/>
      <c r="AW980" s="64"/>
      <c r="AX980" s="64"/>
      <c r="AY980" s="64"/>
      <c r="AZ980" s="64" t="str">
        <f>IFERROR(__xludf.DUMMYFUNCTION("IF(
  OR($AJ980=""Full Payment"",$AJ980=""P1"", ISBLANK($K980)),
  """",
  IF(
    OR(
      $Q980=""Standard Booking, P2"",
      $Q980=""Standard Booking, P3"",
      $Q980=""Standard Booking, P4""
    ),
    LET(
      resDate,   $K980,
      tourDate,"&amp;"  $N980,
      monthCount, DATEDIF(resDate, tourDate, ""M"") + 1,
      secondDates, ARRAYFORMULA(
        DATE(
          YEAR(resDate),
          MONTH(resDate) + SEQUENCE(monthCount),
          2
        )
      ),
      validDates, FILTER(
        sec"&amp;"ondDates,
        (secondDates &gt; resDate + 2) *
        (secondDates &lt;= tourDate - 3)
      ),
      IF(
        OR($AJ980=""P2"", $AJ980=""P3"", $AJ980=""P4""),
        IF(
          COUNTA(validDates) &lt; 2,
          """",
          TEXT(INDEX(validDates"&amp;", 2), ""mmm d, yyyy"")
        ),
        IF(
          COUNTA(validDates) &lt; 2,
          """",
          TEXTJOIN("", "", TRUE,
            TEXT(INDEX(validDates, 1), ""mmm d, yyyy""),
            TEXT(INDEX(validDates, 2), ""mmm d, yyyy"")
          )
 "&amp;"       )
      )
    ),
    """"
  )
)
"),"")</f>
        <v/>
      </c>
      <c r="BA980" s="65" t="str">
        <f t="shared" si="13"/>
        <v/>
      </c>
      <c r="BB980" s="63"/>
      <c r="BC980" s="64"/>
      <c r="BD980" s="64"/>
      <c r="BE980" s="64"/>
      <c r="BF980" s="64" t="str">
        <f>IFERROR(__xludf.DUMMYFUNCTION("IF(
  OR($AJ980=""Full Payment"",$AJ980=""P1"", $AJ980=""P2""),
  """",
  IF(
    AND(
      NOT(ISBLANK($K980)),
      OR(
        Q980=""Standard Booking, P3"",
        Q980=""Standard Booking, P4""
      )
    ),
    LET(
      resDate,   $K980,
      "&amp;"tourDate,  $N980,
      monthCount, DATEDIF(resDate, tourDate, ""M"") + 1,
      secondDates, ARRAYFORMULA(
        DATE(
          YEAR(resDate),
          MONTH(resDate) + SEQUENCE(monthCount),
          2
        )
      ),
      validDates, FILTER(
  "&amp;"      secondDates,
        (secondDates &gt; resDate + 2) *
        (secondDates &lt;= tourDate - 3)
      ),
      IF(
        $AJ980=""P4"",
        IF(
          COUNTA(validDates) &lt; 3,
          """",
          TEXT(INDEX(validDates, 3), ""mmm d, yyyy"")
  "&amp;"      ),
        IF(
          $AJ980=""P3"",
          IF(
            COUNTA(validDates) &lt; 3,
            """",
            TEXT(INDEX(validDates, 3), ""mmm d, yyyy"")
          ),
          IF(
            COUNTA(validDates) &lt; 3,
            """",
    "&amp;"        TEXTJOIN("", "", TRUE,
              TEXT(INDEX(validDates, 1), ""mmm d, yyyy""),
              TEXT(INDEX(validDates, 2), ""mmm d, yyyy""),
              TEXT(INDEX(validDates, 3), ""mmm d, yyyy"")
            )
          )
        )
      )
    "&amp;"),
    """"
  )
)
"),"")</f>
        <v/>
      </c>
      <c r="BG980" s="65" t="str">
        <f t="shared" si="14"/>
        <v/>
      </c>
      <c r="BH980" s="63"/>
      <c r="BI980" s="64"/>
      <c r="BJ980" s="64"/>
      <c r="BK980" s="64"/>
      <c r="BL980" s="64" t="str">
        <f>IFERROR(__xludf.DUMMYFUNCTION("IF(
  OR($AJ980=""Full Payment"",$AJ980=""P1"",$AJ980=""P2"",$AJ980=""P3""),
  """",
  IF(
    AND(
      NOT(ISBLANK($K980)),
      $Q980=""Standard Booking, P4""
    ),
    LET(
      resDate,   $K980,
      tourDate,  $N980,
      monthCount, DATEDIF(r"&amp;"esDate, tourDate, ""M"") + 1,
      secondDates, ARRAYFORMULA(
        DATE(
          YEAR(resDate),
          MONTH(resDate) + SEQUENCE(monthCount),
          2
        )
      ),
      validDates, FILTER(
        secondDates,
        (secondDates &gt; res"&amp;"Date + 2) *
        (secondDates &lt;= tourDate - 3)
      ),
      IF(
        $AJ980=""P4"",
        IF(
          COUNTA(validDates) &lt; 4,
          """",
          TEXT(
            INDEX(validDates, 4),
            ""mmm d, yyyy""
          )
        ),
"&amp;"        IF(
          COUNTA(validDates) &lt; 4,
          """",
          TEXTJOIN(
            "", "", TRUE,
            TEXT(INDEX(validDates, 1), ""mmm d, yyyy""),
            TEXT(INDEX(validDates, 2), ""mmm d, yyyy""),
            TEXT(INDEX(validDates"&amp;", 3), ""mmm d, yyyy""),
            TEXT(INDEX(validDates, 4), ""mmm d, yyyy"")
          )
        )
      )
    ),
    """"
  )
)
"),"")</f>
        <v/>
      </c>
      <c r="BM980" s="65" t="str">
        <f t="shared" si="15"/>
        <v/>
      </c>
      <c r="BN980" s="66"/>
      <c r="BO980" s="67"/>
      <c r="BP980" s="49" t="b">
        <v>0</v>
      </c>
      <c r="BQ980" s="49" t="b">
        <v>0</v>
      </c>
      <c r="BR980" s="68"/>
      <c r="BS980" s="69"/>
      <c r="BT980" s="70" t="b">
        <v>0</v>
      </c>
      <c r="BU980" s="71"/>
      <c r="BV980" s="72"/>
      <c r="BW980" s="86" t="b">
        <v>0</v>
      </c>
      <c r="BX980" s="87"/>
    </row>
    <row r="981">
      <c r="A981" s="35" t="str">
        <f t="shared" si="1"/>
        <v/>
      </c>
      <c r="B981" s="36" t="str">
        <f t="shared" si="2"/>
        <v/>
      </c>
      <c r="C981" s="36" t="str">
        <f t="array" ref="C981">IF(
  M981="",
  "",
  IFERROR(
    INDEX(
      '{INDEX} Tour Packages'!$A:$ZZ,
      MATCH(
        M981,
        INDEX(
          '{INDEX} Tour Packages'!$A:$ZZ,
          ,
          MATCH("Tour Package Name", '{INDEX} Tour Packages'!$4:$4, 0)
        ),
        0
      ),
      MATCH("Tour Code", '{INDEX} Tour Packages'!$4:$4, 0)
    ),
    "XXX"
  )
)
</f>
        <v/>
      </c>
      <c r="D981" s="36" t="str">
        <f t="shared" si="3"/>
        <v/>
      </c>
      <c r="E981" s="36" t="str">
        <f t="shared" si="4"/>
        <v/>
      </c>
      <c r="F981" s="37" t="str">
        <f t="shared" si="5"/>
        <v/>
      </c>
      <c r="G981" s="89"/>
      <c r="H981" s="89"/>
      <c r="I981" s="90"/>
      <c r="J981" s="40" t="str">
        <f t="shared" si="16"/>
        <v> </v>
      </c>
      <c r="K981" s="91"/>
      <c r="L981" s="55"/>
      <c r="M981" s="55"/>
      <c r="N981" s="91"/>
      <c r="O981" s="43" t="str">
        <f>IFERROR(__xludf.DUMMYFUNCTION("IF(N981="""","""",IFERROR(
  N981 + VALUE(REGEXEXTRACT(P981, ""(\d+)\s+Days"")),
  """"
)
)"),"")</f>
        <v/>
      </c>
      <c r="P981" s="43" t="str">
        <f t="array" ref="P981">IFERROR(
  INDEX(
    INDEX('{INDEX} Tour Packages'!$A:$ZZ, , MATCH(P$3, '{INDEX} Tour Packages'!$4:$4, 0)),
    MATCH(M981, INDEX('{INDEX} Tour Packages'!$A:$ZZ,0, MATCH("Tour Package Name", '{INDEX} Tour Packages'!$4:$4, 0)), 0)
  ),
"")
</f>
        <v/>
      </c>
      <c r="Q981" s="44" t="str">
        <f t="shared" si="7"/>
        <v/>
      </c>
      <c r="R981" s="44" t="str">
        <f>IFERROR(__xludf.DUMMYFUNCTION("IF(OR(ISBLANK(K981), ISBLANK(N981)), """", 
  LET(
    resDate, K981,
    tourDate, N981,
    monthCount, MAX(0, DATEDIF(resDate, tourDate - 3, ""M"") + 1),
    secondDates, ARRAYFORMULA(DATE(YEAR(resDate), MONTH(resDate) + SEQUENCE(monthCount), 2)),
    "&amp;"validDates, FILTER(secondDates, (secondDates &gt; resDate + 2) * (secondDates &lt;= tourDate - 3)),
    IF(ISERROR(validDates), 0, COUNTA(validDates))
  )
)
"),"")</f>
        <v/>
      </c>
      <c r="S981" s="44" t="str">
        <f t="shared" si="8"/>
        <v/>
      </c>
      <c r="T981" s="45" t="str">
        <f t="array" ref="T981">IF(ISBLANK(BO981),IFERROR(
  INDEX(
    INDEX('{INDEX} Payment Terms'!$A:$G, , MATCH(T$3, '{INDEX} Payment Terms'!$4:$4, 0)),
    MATCH(Q981, INDEX('{INDEX} Payment Terms'!$A:$G,0, MATCH("Payment Condition", '{INDEX} Payment Terms'!$4:$4, 0)), 0)
  ),
""),"Cancelled")
</f>
        <v/>
      </c>
      <c r="U981" s="46" t="b">
        <v>0</v>
      </c>
      <c r="V981" s="47" t="str">
        <f>IFERROR(__xludf.DUMMYFUNCTION("IF(OR(L981=""Duo Booking"", L981=""Group Booking""),
IF(U981=FALSE,"""",
    LET(
      bookingType, L981,
      tour, M981,
      mainFirst, H981,
      mainLast, I981,
      mainEmail, G981,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$L$4:L981, bookingType,
          $M$4:M981, tour,
          $H$4:H981, mainFirst,
          $I$4:I981, mainLast,
          $G$4:G981, mainEmail
        ),
        ""000""
      ),
  "&amp;"    baseID &amp; ""-"" &amp; memberNumber
    )
  ),
  """"
)
"),"")</f>
        <v/>
      </c>
      <c r="W981" s="48"/>
      <c r="X981" s="85" t="b">
        <v>0</v>
      </c>
      <c r="Y981" s="85" t="b">
        <v>0</v>
      </c>
      <c r="Z981" s="85" t="b">
        <v>0</v>
      </c>
      <c r="AA981" s="50"/>
      <c r="AB981" s="51"/>
      <c r="AC981" s="85" t="b">
        <v>0</v>
      </c>
      <c r="AD981" s="92"/>
      <c r="AE981" s="88"/>
      <c r="AF981" s="36" t="str">
        <f t="array" ref="AF981">IF(M981="","",INDEX(
      '{INDEX} Tour Packages'!$A:$ZP,
      MATCH($M981, '{INDEX} Tour Packages'!$A:$A, 0),
      MATCH(AF$3, '{INDEX} Tour Packages'!$4:$4, 0)
    ))</f>
        <v/>
      </c>
      <c r="AG981" s="36" t="str">
        <f t="array" ref="AG981">IF(M981="","",INDEX(
      '{INDEX} Tour Packages'!$A:$ZP,
      MATCH($M981, '{INDEX} Tour Packages'!$A:$A, 0),
      MATCH(AG$3, '{INDEX} Tour Packages'!$4:$4, 0)
    ))</f>
        <v/>
      </c>
      <c r="AH981" s="36" t="str">
        <f t="array" ref="AH981">IF(M981="","",INDEX(
      '{INDEX} Tour Packages'!$A:$ZP,
      MATCH($M981, '{INDEX} Tour Packages'!$A:$A, 0),
      MATCH(AH$3, '{INDEX} Tour Packages'!$4:$4, 0)
    ))</f>
        <v/>
      </c>
      <c r="AI981" s="54" t="str">
        <f t="shared" si="9"/>
        <v/>
      </c>
      <c r="AJ981" s="42"/>
      <c r="AK981" s="55"/>
      <c r="AL981" s="46" t="b">
        <v>0</v>
      </c>
      <c r="AM981" s="56"/>
      <c r="AN981" s="57" t="str">
        <f t="shared" si="10"/>
        <v/>
      </c>
      <c r="AO981" s="58" t="str">
        <f t="shared" si="11"/>
        <v/>
      </c>
      <c r="AP981" s="59"/>
      <c r="AQ981" s="60"/>
      <c r="AR981" s="61"/>
      <c r="AS981" s="61"/>
      <c r="AT981" s="61" t="str">
        <f>IFERROR(__xludf.DUMMYFUNCTION("IF( 
  OR($AJ981=""Full Payment"", ISBLANK($K981)),
  """",
  IF(
    OR(
      Q981=""Standard Booking, P1"",
      Q981=""Standard Booking, P2"",
      Q981=""Standard Booking, P3"",
      Q981=""Standard Booking, P4""
    ),
    LET(
      resDate,   $"&amp;"K981,
      tourDate,  $N981,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1" s="62" t="str">
        <f t="shared" si="12"/>
        <v/>
      </c>
      <c r="AV981" s="63"/>
      <c r="AW981" s="64"/>
      <c r="AX981" s="64"/>
      <c r="AY981" s="64"/>
      <c r="AZ981" s="64" t="str">
        <f>IFERROR(__xludf.DUMMYFUNCTION("IF(
  OR($AJ981=""Full Payment"",$AJ981=""P1"", ISBLANK($K981)),
  """",
  IF(
    OR(
      $Q981=""Standard Booking, P2"",
      $Q981=""Standard Booking, P3"",
      $Q981=""Standard Booking, P4""
    ),
    LET(
      resDate,   $K981,
      tourDate,"&amp;"  $N981,
      monthCount, DATEDIF(resDate, tourDate, ""M"") + 1,
      secondDates, ARRAYFORMULA(
        DATE(
          YEAR(resDate),
          MONTH(resDate) + SEQUENCE(monthCount),
          2
        )
      ),
      validDates, FILTER(
        sec"&amp;"ondDates,
        (secondDates &gt; resDate + 2) *
        (secondDates &lt;= tourDate - 3)
      ),
      IF(
        OR($AJ981=""P2"", $AJ981=""P3"", $AJ981=""P4""),
        IF(
          COUNTA(validDates) &lt; 2,
          """",
          TEXT(INDEX(validDates"&amp;", 2), ""mmm d, yyyy"")
        ),
        IF(
          COUNTA(validDates) &lt; 2,
          """",
          TEXTJOIN("", "", TRUE,
            TEXT(INDEX(validDates, 1), ""mmm d, yyyy""),
            TEXT(INDEX(validDates, 2), ""mmm d, yyyy"")
          )
 "&amp;"       )
      )
    ),
    """"
  )
)
"),"")</f>
        <v/>
      </c>
      <c r="BA981" s="65" t="str">
        <f t="shared" si="13"/>
        <v/>
      </c>
      <c r="BB981" s="63"/>
      <c r="BC981" s="64"/>
      <c r="BD981" s="64"/>
      <c r="BE981" s="64"/>
      <c r="BF981" s="64" t="str">
        <f>IFERROR(__xludf.DUMMYFUNCTION("IF(
  OR($AJ981=""Full Payment"",$AJ981=""P1"", $AJ981=""P2""),
  """",
  IF(
    AND(
      NOT(ISBLANK($K981)),
      OR(
        Q981=""Standard Booking, P3"",
        Q981=""Standard Booking, P4""
      )
    ),
    LET(
      resDate,   $K981,
      "&amp;"tourDate,  $N981,
      monthCount, DATEDIF(resDate, tourDate, ""M"") + 1,
      secondDates, ARRAYFORMULA(
        DATE(
          YEAR(resDate),
          MONTH(resDate) + SEQUENCE(monthCount),
          2
        )
      ),
      validDates, FILTER(
  "&amp;"      secondDates,
        (secondDates &gt; resDate + 2) *
        (secondDates &lt;= tourDate - 3)
      ),
      IF(
        $AJ981=""P4"",
        IF(
          COUNTA(validDates) &lt; 3,
          """",
          TEXT(INDEX(validDates, 3), ""mmm d, yyyy"")
  "&amp;"      ),
        IF(
          $AJ981=""P3"",
          IF(
            COUNTA(validDates) &lt; 3,
            """",
            TEXT(INDEX(validDates, 3), ""mmm d, yyyy"")
          ),
          IF(
            COUNTA(validDates) &lt; 3,
            """",
    "&amp;"        TEXTJOIN("", "", TRUE,
              TEXT(INDEX(validDates, 1), ""mmm d, yyyy""),
              TEXT(INDEX(validDates, 2), ""mmm d, yyyy""),
              TEXT(INDEX(validDates, 3), ""mmm d, yyyy"")
            )
          )
        )
      )
    "&amp;"),
    """"
  )
)
"),"")</f>
        <v/>
      </c>
      <c r="BG981" s="65" t="str">
        <f t="shared" si="14"/>
        <v/>
      </c>
      <c r="BH981" s="63"/>
      <c r="BI981" s="64"/>
      <c r="BJ981" s="64"/>
      <c r="BK981" s="64"/>
      <c r="BL981" s="64" t="str">
        <f>IFERROR(__xludf.DUMMYFUNCTION("IF(
  OR($AJ981=""Full Payment"",$AJ981=""P1"",$AJ981=""P2"",$AJ981=""P3""),
  """",
  IF(
    AND(
      NOT(ISBLANK($K981)),
      $Q981=""Standard Booking, P4""
    ),
    LET(
      resDate,   $K981,
      tourDate,  $N981,
      monthCount, DATEDIF(r"&amp;"esDate, tourDate, ""M"") + 1,
      secondDates, ARRAYFORMULA(
        DATE(
          YEAR(resDate),
          MONTH(resDate) + SEQUENCE(monthCount),
          2
        )
      ),
      validDates, FILTER(
        secondDates,
        (secondDates &gt; res"&amp;"Date + 2) *
        (secondDates &lt;= tourDate - 3)
      ),
      IF(
        $AJ981=""P4"",
        IF(
          COUNTA(validDates) &lt; 4,
          """",
          TEXT(
            INDEX(validDates, 4),
            ""mmm d, yyyy""
          )
        ),
"&amp;"        IF(
          COUNTA(validDates) &lt; 4,
          """",
          TEXTJOIN(
            "", "", TRUE,
            TEXT(INDEX(validDates, 1), ""mmm d, yyyy""),
            TEXT(INDEX(validDates, 2), ""mmm d, yyyy""),
            TEXT(INDEX(validDates"&amp;", 3), ""mmm d, yyyy""),
            TEXT(INDEX(validDates, 4), ""mmm d, yyyy"")
          )
        )
      )
    ),
    """"
  )
)
"),"")</f>
        <v/>
      </c>
      <c r="BM981" s="65" t="str">
        <f t="shared" si="15"/>
        <v/>
      </c>
      <c r="BN981" s="66"/>
      <c r="BO981" s="67"/>
      <c r="BP981" s="49" t="b">
        <v>0</v>
      </c>
      <c r="BQ981" s="49" t="b">
        <v>0</v>
      </c>
      <c r="BR981" s="68"/>
      <c r="BS981" s="69"/>
      <c r="BT981" s="70" t="b">
        <v>0</v>
      </c>
      <c r="BU981" s="71"/>
      <c r="BV981" s="72"/>
      <c r="BW981" s="86" t="b">
        <v>0</v>
      </c>
      <c r="BX981" s="87"/>
    </row>
    <row r="982">
      <c r="A982" s="35" t="str">
        <f t="shared" si="1"/>
        <v/>
      </c>
      <c r="B982" s="36" t="str">
        <f t="shared" si="2"/>
        <v/>
      </c>
      <c r="C982" s="36" t="str">
        <f t="array" ref="C982">IF(
  M982="",
  "",
  IFERROR(
    INDEX(
      '{INDEX} Tour Packages'!$A:$ZZ,
      MATCH(
        M982,
        INDEX(
          '{INDEX} Tour Packages'!$A:$ZZ,
          ,
          MATCH("Tour Package Name", '{INDEX} Tour Packages'!$4:$4, 0)
        ),
        0
      ),
      MATCH("Tour Code", '{INDEX} Tour Packages'!$4:$4, 0)
    ),
    "XXX"
  )
)
</f>
        <v/>
      </c>
      <c r="D982" s="36" t="str">
        <f t="shared" si="3"/>
        <v/>
      </c>
      <c r="E982" s="36" t="str">
        <f t="shared" si="4"/>
        <v/>
      </c>
      <c r="F982" s="37" t="str">
        <f t="shared" si="5"/>
        <v/>
      </c>
      <c r="G982" s="89"/>
      <c r="H982" s="89"/>
      <c r="I982" s="90"/>
      <c r="J982" s="40" t="str">
        <f t="shared" si="16"/>
        <v> </v>
      </c>
      <c r="K982" s="91"/>
      <c r="L982" s="55"/>
      <c r="M982" s="55"/>
      <c r="N982" s="91"/>
      <c r="O982" s="43" t="str">
        <f>IFERROR(__xludf.DUMMYFUNCTION("IF(N982="""","""",IFERROR(
  N982 + VALUE(REGEXEXTRACT(P982, ""(\d+)\s+Days"")),
  """"
)
)"),"")</f>
        <v/>
      </c>
      <c r="P982" s="43" t="str">
        <f t="array" ref="P982">IFERROR(
  INDEX(
    INDEX('{INDEX} Tour Packages'!$A:$ZZ, , MATCH(P$3, '{INDEX} Tour Packages'!$4:$4, 0)),
    MATCH(M982, INDEX('{INDEX} Tour Packages'!$A:$ZZ,0, MATCH("Tour Package Name", '{INDEX} Tour Packages'!$4:$4, 0)), 0)
  ),
"")
</f>
        <v/>
      </c>
      <c r="Q982" s="44" t="str">
        <f t="shared" si="7"/>
        <v/>
      </c>
      <c r="R982" s="44" t="str">
        <f>IFERROR(__xludf.DUMMYFUNCTION("IF(OR(ISBLANK(K982), ISBLANK(N982)), """", 
  LET(
    resDate, K982,
    tourDate, N982,
    monthCount, MAX(0, DATEDIF(resDate, tourDate - 3, ""M"") + 1),
    secondDates, ARRAYFORMULA(DATE(YEAR(resDate), MONTH(resDate) + SEQUENCE(monthCount), 2)),
    "&amp;"validDates, FILTER(secondDates, (secondDates &gt; resDate + 2) * (secondDates &lt;= tourDate - 3)),
    IF(ISERROR(validDates), 0, COUNTA(validDates))
  )
)
"),"")</f>
        <v/>
      </c>
      <c r="S982" s="44" t="str">
        <f t="shared" si="8"/>
        <v/>
      </c>
      <c r="T982" s="45" t="str">
        <f t="array" ref="T982">IF(ISBLANK(BO982),IFERROR(
  INDEX(
    INDEX('{INDEX} Payment Terms'!$A:$G, , MATCH(T$3, '{INDEX} Payment Terms'!$4:$4, 0)),
    MATCH(Q982, INDEX('{INDEX} Payment Terms'!$A:$G,0, MATCH("Payment Condition", '{INDEX} Payment Terms'!$4:$4, 0)), 0)
  ),
""),"Cancelled")
</f>
        <v/>
      </c>
      <c r="U982" s="46" t="b">
        <v>0</v>
      </c>
      <c r="V982" s="47" t="str">
        <f>IFERROR(__xludf.DUMMYFUNCTION("IF(OR(L982=""Duo Booking"", L982=""Group Booking""),
IF(U982=FALSE,"""",
    LET(
      bookingType, L982,
      tour, M982,
      mainFirst, H982,
      mainLast, I982,
      mainEmail, G982,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$L$4:L982, bookingType,
          $M$4:M982, tour,
          $H$4:H982, mainFirst,
          $I$4:I982, mainLast,
          $G$4:G982, mainEmail
        ),
        ""000""
      ),
  "&amp;"    baseID &amp; ""-"" &amp; memberNumber
    )
  ),
  """"
)
"),"")</f>
        <v/>
      </c>
      <c r="W982" s="48"/>
      <c r="X982" s="85" t="b">
        <v>0</v>
      </c>
      <c r="Y982" s="85" t="b">
        <v>0</v>
      </c>
      <c r="Z982" s="85" t="b">
        <v>0</v>
      </c>
      <c r="AA982" s="50"/>
      <c r="AB982" s="51"/>
      <c r="AC982" s="85" t="b">
        <v>0</v>
      </c>
      <c r="AD982" s="92"/>
      <c r="AE982" s="88"/>
      <c r="AF982" s="36" t="str">
        <f t="array" ref="AF982">IF(M982="","",INDEX(
      '{INDEX} Tour Packages'!$A:$ZP,
      MATCH($M982, '{INDEX} Tour Packages'!$A:$A, 0),
      MATCH(AF$3, '{INDEX} Tour Packages'!$4:$4, 0)
    ))</f>
        <v/>
      </c>
      <c r="AG982" s="36" t="str">
        <f t="array" ref="AG982">IF(M982="","",INDEX(
      '{INDEX} Tour Packages'!$A:$ZP,
      MATCH($M982, '{INDEX} Tour Packages'!$A:$A, 0),
      MATCH(AG$3, '{INDEX} Tour Packages'!$4:$4, 0)
    ))</f>
        <v/>
      </c>
      <c r="AH982" s="36" t="str">
        <f t="array" ref="AH982">IF(M982="","",INDEX(
      '{INDEX} Tour Packages'!$A:$ZP,
      MATCH($M982, '{INDEX} Tour Packages'!$A:$A, 0),
      MATCH(AH$3, '{INDEX} Tour Packages'!$4:$4, 0)
    ))</f>
        <v/>
      </c>
      <c r="AI982" s="54" t="str">
        <f t="shared" si="9"/>
        <v/>
      </c>
      <c r="AJ982" s="42"/>
      <c r="AK982" s="55"/>
      <c r="AL982" s="46" t="b">
        <v>0</v>
      </c>
      <c r="AM982" s="56"/>
      <c r="AN982" s="57" t="str">
        <f t="shared" si="10"/>
        <v/>
      </c>
      <c r="AO982" s="58" t="str">
        <f t="shared" si="11"/>
        <v/>
      </c>
      <c r="AP982" s="59"/>
      <c r="AQ982" s="60"/>
      <c r="AR982" s="61"/>
      <c r="AS982" s="61"/>
      <c r="AT982" s="61" t="str">
        <f>IFERROR(__xludf.DUMMYFUNCTION("IF( 
  OR($AJ982=""Full Payment"", ISBLANK($K982)),
  """",
  IF(
    OR(
      Q982=""Standard Booking, P1"",
      Q982=""Standard Booking, P2"",
      Q982=""Standard Booking, P3"",
      Q982=""Standard Booking, P4""
    ),
    LET(
      resDate,   $"&amp;"K982,
      tourDate,  $N982,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2" s="62" t="str">
        <f t="shared" si="12"/>
        <v/>
      </c>
      <c r="AV982" s="63"/>
      <c r="AW982" s="64"/>
      <c r="AX982" s="64"/>
      <c r="AY982" s="64"/>
      <c r="AZ982" s="64" t="str">
        <f>IFERROR(__xludf.DUMMYFUNCTION("IF(
  OR($AJ982=""Full Payment"",$AJ982=""P1"", ISBLANK($K982)),
  """",
  IF(
    OR(
      $Q982=""Standard Booking, P2"",
      $Q982=""Standard Booking, P3"",
      $Q982=""Standard Booking, P4""
    ),
    LET(
      resDate,   $K982,
      tourDate,"&amp;"  $N982,
      monthCount, DATEDIF(resDate, tourDate, ""M"") + 1,
      secondDates, ARRAYFORMULA(
        DATE(
          YEAR(resDate),
          MONTH(resDate) + SEQUENCE(monthCount),
          2
        )
      ),
      validDates, FILTER(
        sec"&amp;"ondDates,
        (secondDates &gt; resDate + 2) *
        (secondDates &lt;= tourDate - 3)
      ),
      IF(
        OR($AJ982=""P2"", $AJ982=""P3"", $AJ982=""P4""),
        IF(
          COUNTA(validDates) &lt; 2,
          """",
          TEXT(INDEX(validDates"&amp;", 2), ""mmm d, yyyy"")
        ),
        IF(
          COUNTA(validDates) &lt; 2,
          """",
          TEXTJOIN("", "", TRUE,
            TEXT(INDEX(validDates, 1), ""mmm d, yyyy""),
            TEXT(INDEX(validDates, 2), ""mmm d, yyyy"")
          )
 "&amp;"       )
      )
    ),
    """"
  )
)
"),"")</f>
        <v/>
      </c>
      <c r="BA982" s="65" t="str">
        <f t="shared" si="13"/>
        <v/>
      </c>
      <c r="BB982" s="63"/>
      <c r="BC982" s="64"/>
      <c r="BD982" s="64"/>
      <c r="BE982" s="64"/>
      <c r="BF982" s="64" t="str">
        <f>IFERROR(__xludf.DUMMYFUNCTION("IF(
  OR($AJ982=""Full Payment"",$AJ982=""P1"", $AJ982=""P2""),
  """",
  IF(
    AND(
      NOT(ISBLANK($K982)),
      OR(
        Q982=""Standard Booking, P3"",
        Q982=""Standard Booking, P4""
      )
    ),
    LET(
      resDate,   $K982,
      "&amp;"tourDate,  $N982,
      monthCount, DATEDIF(resDate, tourDate, ""M"") + 1,
      secondDates, ARRAYFORMULA(
        DATE(
          YEAR(resDate),
          MONTH(resDate) + SEQUENCE(monthCount),
          2
        )
      ),
      validDates, FILTER(
  "&amp;"      secondDates,
        (secondDates &gt; resDate + 2) *
        (secondDates &lt;= tourDate - 3)
      ),
      IF(
        $AJ982=""P4"",
        IF(
          COUNTA(validDates) &lt; 3,
          """",
          TEXT(INDEX(validDates, 3), ""mmm d, yyyy"")
  "&amp;"      ),
        IF(
          $AJ982=""P3"",
          IF(
            COUNTA(validDates) &lt; 3,
            """",
            TEXT(INDEX(validDates, 3), ""mmm d, yyyy"")
          ),
          IF(
            COUNTA(validDates) &lt; 3,
            """",
    "&amp;"        TEXTJOIN("", "", TRUE,
              TEXT(INDEX(validDates, 1), ""mmm d, yyyy""),
              TEXT(INDEX(validDates, 2), ""mmm d, yyyy""),
              TEXT(INDEX(validDates, 3), ""mmm d, yyyy"")
            )
          )
        )
      )
    "&amp;"),
    """"
  )
)
"),"")</f>
        <v/>
      </c>
      <c r="BG982" s="65" t="str">
        <f t="shared" si="14"/>
        <v/>
      </c>
      <c r="BH982" s="63"/>
      <c r="BI982" s="64"/>
      <c r="BJ982" s="64"/>
      <c r="BK982" s="64"/>
      <c r="BL982" s="64" t="str">
        <f>IFERROR(__xludf.DUMMYFUNCTION("IF(
  OR($AJ982=""Full Payment"",$AJ982=""P1"",$AJ982=""P2"",$AJ982=""P3""),
  """",
  IF(
    AND(
      NOT(ISBLANK($K982)),
      $Q982=""Standard Booking, P4""
    ),
    LET(
      resDate,   $K982,
      tourDate,  $N982,
      monthCount, DATEDIF(r"&amp;"esDate, tourDate, ""M"") + 1,
      secondDates, ARRAYFORMULA(
        DATE(
          YEAR(resDate),
          MONTH(resDate) + SEQUENCE(monthCount),
          2
        )
      ),
      validDates, FILTER(
        secondDates,
        (secondDates &gt; res"&amp;"Date + 2) *
        (secondDates &lt;= tourDate - 3)
      ),
      IF(
        $AJ982=""P4"",
        IF(
          COUNTA(validDates) &lt; 4,
          """",
          TEXT(
            INDEX(validDates, 4),
            ""mmm d, yyyy""
          )
        ),
"&amp;"        IF(
          COUNTA(validDates) &lt; 4,
          """",
          TEXTJOIN(
            "", "", TRUE,
            TEXT(INDEX(validDates, 1), ""mmm d, yyyy""),
            TEXT(INDEX(validDates, 2), ""mmm d, yyyy""),
            TEXT(INDEX(validDates"&amp;", 3), ""mmm d, yyyy""),
            TEXT(INDEX(validDates, 4), ""mmm d, yyyy"")
          )
        )
      )
    ),
    """"
  )
)
"),"")</f>
        <v/>
      </c>
      <c r="BM982" s="65" t="str">
        <f t="shared" si="15"/>
        <v/>
      </c>
      <c r="BN982" s="66"/>
      <c r="BO982" s="67"/>
      <c r="BP982" s="49" t="b">
        <v>0</v>
      </c>
      <c r="BQ982" s="49" t="b">
        <v>0</v>
      </c>
      <c r="BR982" s="68"/>
      <c r="BS982" s="69"/>
      <c r="BT982" s="70" t="b">
        <v>0</v>
      </c>
      <c r="BU982" s="71"/>
      <c r="BV982" s="72"/>
      <c r="BW982" s="86" t="b">
        <v>0</v>
      </c>
      <c r="BX982" s="87"/>
    </row>
    <row r="983">
      <c r="A983" s="35" t="str">
        <f t="shared" si="1"/>
        <v/>
      </c>
      <c r="B983" s="36" t="str">
        <f t="shared" si="2"/>
        <v/>
      </c>
      <c r="C983" s="36" t="str">
        <f t="array" ref="C983">IF(
  M983="",
  "",
  IFERROR(
    INDEX(
      '{INDEX} Tour Packages'!$A:$ZZ,
      MATCH(
        M983,
        INDEX(
          '{INDEX} Tour Packages'!$A:$ZZ,
          ,
          MATCH("Tour Package Name", '{INDEX} Tour Packages'!$4:$4, 0)
        ),
        0
      ),
      MATCH("Tour Code", '{INDEX} Tour Packages'!$4:$4, 0)
    ),
    "XXX"
  )
)
</f>
        <v/>
      </c>
      <c r="D983" s="36" t="str">
        <f t="shared" si="3"/>
        <v/>
      </c>
      <c r="E983" s="36" t="str">
        <f t="shared" si="4"/>
        <v/>
      </c>
      <c r="F983" s="37" t="str">
        <f t="shared" si="5"/>
        <v/>
      </c>
      <c r="G983" s="89"/>
      <c r="H983" s="89"/>
      <c r="I983" s="90"/>
      <c r="J983" s="40" t="str">
        <f t="shared" si="16"/>
        <v> </v>
      </c>
      <c r="K983" s="91"/>
      <c r="L983" s="55"/>
      <c r="M983" s="55"/>
      <c r="N983" s="91"/>
      <c r="O983" s="43" t="str">
        <f>IFERROR(__xludf.DUMMYFUNCTION("IF(N983="""","""",IFERROR(
  N983 + VALUE(REGEXEXTRACT(P983, ""(\d+)\s+Days"")),
  """"
)
)"),"")</f>
        <v/>
      </c>
      <c r="P983" s="43" t="str">
        <f t="array" ref="P983">IFERROR(
  INDEX(
    INDEX('{INDEX} Tour Packages'!$A:$ZZ, , MATCH(P$3, '{INDEX} Tour Packages'!$4:$4, 0)),
    MATCH(M983, INDEX('{INDEX} Tour Packages'!$A:$ZZ,0, MATCH("Tour Package Name", '{INDEX} Tour Packages'!$4:$4, 0)), 0)
  ),
"")
</f>
        <v/>
      </c>
      <c r="Q983" s="44" t="str">
        <f t="shared" si="7"/>
        <v/>
      </c>
      <c r="R983" s="44" t="str">
        <f>IFERROR(__xludf.DUMMYFUNCTION("IF(OR(ISBLANK(K983), ISBLANK(N983)), """", 
  LET(
    resDate, K983,
    tourDate, N983,
    monthCount, MAX(0, DATEDIF(resDate, tourDate - 3, ""M"") + 1),
    secondDates, ARRAYFORMULA(DATE(YEAR(resDate), MONTH(resDate) + SEQUENCE(monthCount), 2)),
    "&amp;"validDates, FILTER(secondDates, (secondDates &gt; resDate + 2) * (secondDates &lt;= tourDate - 3)),
    IF(ISERROR(validDates), 0, COUNTA(validDates))
  )
)
"),"")</f>
        <v/>
      </c>
      <c r="S983" s="44" t="str">
        <f t="shared" si="8"/>
        <v/>
      </c>
      <c r="T983" s="45" t="str">
        <f t="array" ref="T983">IF(ISBLANK(BO983),IFERROR(
  INDEX(
    INDEX('{INDEX} Payment Terms'!$A:$G, , MATCH(T$3, '{INDEX} Payment Terms'!$4:$4, 0)),
    MATCH(Q983, INDEX('{INDEX} Payment Terms'!$A:$G,0, MATCH("Payment Condition", '{INDEX} Payment Terms'!$4:$4, 0)), 0)
  ),
""),"Cancelled")
</f>
        <v/>
      </c>
      <c r="U983" s="46" t="b">
        <v>0</v>
      </c>
      <c r="V983" s="47" t="str">
        <f>IFERROR(__xludf.DUMMYFUNCTION("IF(OR(L983=""Duo Booking"", L983=""Group Booking""),
IF(U983=FALSE,"""",
    LET(
      bookingType, L983,
      tour, M983,
      mainFirst, H983,
      mainLast, I983,
      mainEmail, G983,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$L$4:L983, bookingType,
          $M$4:M983, tour,
          $H$4:H983, mainFirst,
          $I$4:I983, mainLast,
          $G$4:G983, mainEmail
        ),
        ""000""
      ),
  "&amp;"    baseID &amp; ""-"" &amp; memberNumber
    )
  ),
  """"
)
"),"")</f>
        <v/>
      </c>
      <c r="W983" s="48"/>
      <c r="X983" s="85" t="b">
        <v>0</v>
      </c>
      <c r="Y983" s="85" t="b">
        <v>0</v>
      </c>
      <c r="Z983" s="85" t="b">
        <v>0</v>
      </c>
      <c r="AA983" s="50"/>
      <c r="AB983" s="51"/>
      <c r="AC983" s="85" t="b">
        <v>0</v>
      </c>
      <c r="AD983" s="92"/>
      <c r="AE983" s="88"/>
      <c r="AF983" s="36" t="str">
        <f t="array" ref="AF983">IF(M983="","",INDEX(
      '{INDEX} Tour Packages'!$A:$ZP,
      MATCH($M983, '{INDEX} Tour Packages'!$A:$A, 0),
      MATCH(AF$3, '{INDEX} Tour Packages'!$4:$4, 0)
    ))</f>
        <v/>
      </c>
      <c r="AG983" s="36" t="str">
        <f t="array" ref="AG983">IF(M983="","",INDEX(
      '{INDEX} Tour Packages'!$A:$ZP,
      MATCH($M983, '{INDEX} Tour Packages'!$A:$A, 0),
      MATCH(AG$3, '{INDEX} Tour Packages'!$4:$4, 0)
    ))</f>
        <v/>
      </c>
      <c r="AH983" s="36" t="str">
        <f t="array" ref="AH983">IF(M983="","",INDEX(
      '{INDEX} Tour Packages'!$A:$ZP,
      MATCH($M983, '{INDEX} Tour Packages'!$A:$A, 0),
      MATCH(AH$3, '{INDEX} Tour Packages'!$4:$4, 0)
    ))</f>
        <v/>
      </c>
      <c r="AI983" s="54" t="str">
        <f t="shared" si="9"/>
        <v/>
      </c>
      <c r="AJ983" s="42"/>
      <c r="AK983" s="55"/>
      <c r="AL983" s="46" t="b">
        <v>0</v>
      </c>
      <c r="AM983" s="56"/>
      <c r="AN983" s="57" t="str">
        <f t="shared" si="10"/>
        <v/>
      </c>
      <c r="AO983" s="58" t="str">
        <f t="shared" si="11"/>
        <v/>
      </c>
      <c r="AP983" s="59"/>
      <c r="AQ983" s="60"/>
      <c r="AR983" s="61"/>
      <c r="AS983" s="61"/>
      <c r="AT983" s="61" t="str">
        <f>IFERROR(__xludf.DUMMYFUNCTION("IF( 
  OR($AJ983=""Full Payment"", ISBLANK($K983)),
  """",
  IF(
    OR(
      Q983=""Standard Booking, P1"",
      Q983=""Standard Booking, P2"",
      Q983=""Standard Booking, P3"",
      Q983=""Standard Booking, P4""
    ),
    LET(
      resDate,   $"&amp;"K983,
      tourDate,  $N983,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3" s="62" t="str">
        <f t="shared" si="12"/>
        <v/>
      </c>
      <c r="AV983" s="63"/>
      <c r="AW983" s="64"/>
      <c r="AX983" s="64"/>
      <c r="AY983" s="64"/>
      <c r="AZ983" s="64" t="str">
        <f>IFERROR(__xludf.DUMMYFUNCTION("IF(
  OR($AJ983=""Full Payment"",$AJ983=""P1"", ISBLANK($K983)),
  """",
  IF(
    OR(
      $Q983=""Standard Booking, P2"",
      $Q983=""Standard Booking, P3"",
      $Q983=""Standard Booking, P4""
    ),
    LET(
      resDate,   $K983,
      tourDate,"&amp;"  $N983,
      monthCount, DATEDIF(resDate, tourDate, ""M"") + 1,
      secondDates, ARRAYFORMULA(
        DATE(
          YEAR(resDate),
          MONTH(resDate) + SEQUENCE(monthCount),
          2
        )
      ),
      validDates, FILTER(
        sec"&amp;"ondDates,
        (secondDates &gt; resDate + 2) *
        (secondDates &lt;= tourDate - 3)
      ),
      IF(
        OR($AJ983=""P2"", $AJ983=""P3"", $AJ983=""P4""),
        IF(
          COUNTA(validDates) &lt; 2,
          """",
          TEXT(INDEX(validDates"&amp;", 2), ""mmm d, yyyy"")
        ),
        IF(
          COUNTA(validDates) &lt; 2,
          """",
          TEXTJOIN("", "", TRUE,
            TEXT(INDEX(validDates, 1), ""mmm d, yyyy""),
            TEXT(INDEX(validDates, 2), ""mmm d, yyyy"")
          )
 "&amp;"       )
      )
    ),
    """"
  )
)
"),"")</f>
        <v/>
      </c>
      <c r="BA983" s="65" t="str">
        <f t="shared" si="13"/>
        <v/>
      </c>
      <c r="BB983" s="63"/>
      <c r="BC983" s="64"/>
      <c r="BD983" s="64"/>
      <c r="BE983" s="64"/>
      <c r="BF983" s="64" t="str">
        <f>IFERROR(__xludf.DUMMYFUNCTION("IF(
  OR($AJ983=""Full Payment"",$AJ983=""P1"", $AJ983=""P2""),
  """",
  IF(
    AND(
      NOT(ISBLANK($K983)),
      OR(
        Q983=""Standard Booking, P3"",
        Q983=""Standard Booking, P4""
      )
    ),
    LET(
      resDate,   $K983,
      "&amp;"tourDate,  $N983,
      monthCount, DATEDIF(resDate, tourDate, ""M"") + 1,
      secondDates, ARRAYFORMULA(
        DATE(
          YEAR(resDate),
          MONTH(resDate) + SEQUENCE(monthCount),
          2
        )
      ),
      validDates, FILTER(
  "&amp;"      secondDates,
        (secondDates &gt; resDate + 2) *
        (secondDates &lt;= tourDate - 3)
      ),
      IF(
        $AJ983=""P4"",
        IF(
          COUNTA(validDates) &lt; 3,
          """",
          TEXT(INDEX(validDates, 3), ""mmm d, yyyy"")
  "&amp;"      ),
        IF(
          $AJ983=""P3"",
          IF(
            COUNTA(validDates) &lt; 3,
            """",
            TEXT(INDEX(validDates, 3), ""mmm d, yyyy"")
          ),
          IF(
            COUNTA(validDates) &lt; 3,
            """",
    "&amp;"        TEXTJOIN("", "", TRUE,
              TEXT(INDEX(validDates, 1), ""mmm d, yyyy""),
              TEXT(INDEX(validDates, 2), ""mmm d, yyyy""),
              TEXT(INDEX(validDates, 3), ""mmm d, yyyy"")
            )
          )
        )
      )
    "&amp;"),
    """"
  )
)
"),"")</f>
        <v/>
      </c>
      <c r="BG983" s="65" t="str">
        <f t="shared" si="14"/>
        <v/>
      </c>
      <c r="BH983" s="63"/>
      <c r="BI983" s="64"/>
      <c r="BJ983" s="64"/>
      <c r="BK983" s="64"/>
      <c r="BL983" s="64" t="str">
        <f>IFERROR(__xludf.DUMMYFUNCTION("IF(
  OR($AJ983=""Full Payment"",$AJ983=""P1"",$AJ983=""P2"",$AJ983=""P3""),
  """",
  IF(
    AND(
      NOT(ISBLANK($K983)),
      $Q983=""Standard Booking, P4""
    ),
    LET(
      resDate,   $K983,
      tourDate,  $N983,
      monthCount, DATEDIF(r"&amp;"esDate, tourDate, ""M"") + 1,
      secondDates, ARRAYFORMULA(
        DATE(
          YEAR(resDate),
          MONTH(resDate) + SEQUENCE(monthCount),
          2
        )
      ),
      validDates, FILTER(
        secondDates,
        (secondDates &gt; res"&amp;"Date + 2) *
        (secondDates &lt;= tourDate - 3)
      ),
      IF(
        $AJ983=""P4"",
        IF(
          COUNTA(validDates) &lt; 4,
          """",
          TEXT(
            INDEX(validDates, 4),
            ""mmm d, yyyy""
          )
        ),
"&amp;"        IF(
          COUNTA(validDates) &lt; 4,
          """",
          TEXTJOIN(
            "", "", TRUE,
            TEXT(INDEX(validDates, 1), ""mmm d, yyyy""),
            TEXT(INDEX(validDates, 2), ""mmm d, yyyy""),
            TEXT(INDEX(validDates"&amp;", 3), ""mmm d, yyyy""),
            TEXT(INDEX(validDates, 4), ""mmm d, yyyy"")
          )
        )
      )
    ),
    """"
  )
)
"),"")</f>
        <v/>
      </c>
      <c r="BM983" s="65" t="str">
        <f t="shared" si="15"/>
        <v/>
      </c>
      <c r="BN983" s="66"/>
      <c r="BO983" s="67"/>
      <c r="BP983" s="49" t="b">
        <v>0</v>
      </c>
      <c r="BQ983" s="49" t="b">
        <v>0</v>
      </c>
      <c r="BR983" s="68"/>
      <c r="BS983" s="69"/>
      <c r="BT983" s="70" t="b">
        <v>0</v>
      </c>
      <c r="BU983" s="71"/>
      <c r="BV983" s="72"/>
      <c r="BW983" s="86" t="b">
        <v>0</v>
      </c>
      <c r="BX983" s="87"/>
    </row>
    <row r="984">
      <c r="A984" s="35" t="str">
        <f t="shared" si="1"/>
        <v/>
      </c>
      <c r="B984" s="36" t="str">
        <f t="shared" si="2"/>
        <v/>
      </c>
      <c r="C984" s="36" t="str">
        <f t="array" ref="C984">IF(
  M984="",
  "",
  IFERROR(
    INDEX(
      '{INDEX} Tour Packages'!$A:$ZZ,
      MATCH(
        M984,
        INDEX(
          '{INDEX} Tour Packages'!$A:$ZZ,
          ,
          MATCH("Tour Package Name", '{INDEX} Tour Packages'!$4:$4, 0)
        ),
        0
      ),
      MATCH("Tour Code", '{INDEX} Tour Packages'!$4:$4, 0)
    ),
    "XXX"
  )
)
</f>
        <v/>
      </c>
      <c r="D984" s="36" t="str">
        <f t="shared" si="3"/>
        <v/>
      </c>
      <c r="E984" s="36" t="str">
        <f t="shared" si="4"/>
        <v/>
      </c>
      <c r="F984" s="37" t="str">
        <f t="shared" si="5"/>
        <v/>
      </c>
      <c r="G984" s="89"/>
      <c r="H984" s="89"/>
      <c r="I984" s="90"/>
      <c r="J984" s="40" t="str">
        <f t="shared" si="16"/>
        <v> </v>
      </c>
      <c r="K984" s="91"/>
      <c r="L984" s="55"/>
      <c r="M984" s="55"/>
      <c r="N984" s="91"/>
      <c r="O984" s="43" t="str">
        <f>IFERROR(__xludf.DUMMYFUNCTION("IF(N984="""","""",IFERROR(
  N984 + VALUE(REGEXEXTRACT(P984, ""(\d+)\s+Days"")),
  """"
)
)"),"")</f>
        <v/>
      </c>
      <c r="P984" s="43" t="str">
        <f t="array" ref="P984">IFERROR(
  INDEX(
    INDEX('{INDEX} Tour Packages'!$A:$ZZ, , MATCH(P$3, '{INDEX} Tour Packages'!$4:$4, 0)),
    MATCH(M984, INDEX('{INDEX} Tour Packages'!$A:$ZZ,0, MATCH("Tour Package Name", '{INDEX} Tour Packages'!$4:$4, 0)), 0)
  ),
"")
</f>
        <v/>
      </c>
      <c r="Q984" s="44" t="str">
        <f t="shared" si="7"/>
        <v/>
      </c>
      <c r="R984" s="44" t="str">
        <f>IFERROR(__xludf.DUMMYFUNCTION("IF(OR(ISBLANK(K984), ISBLANK(N984)), """", 
  LET(
    resDate, K984,
    tourDate, N984,
    monthCount, MAX(0, DATEDIF(resDate, tourDate - 3, ""M"") + 1),
    secondDates, ARRAYFORMULA(DATE(YEAR(resDate), MONTH(resDate) + SEQUENCE(monthCount), 2)),
    "&amp;"validDates, FILTER(secondDates, (secondDates &gt; resDate + 2) * (secondDates &lt;= tourDate - 3)),
    IF(ISERROR(validDates), 0, COUNTA(validDates))
  )
)
"),"")</f>
        <v/>
      </c>
      <c r="S984" s="44" t="str">
        <f t="shared" si="8"/>
        <v/>
      </c>
      <c r="T984" s="45" t="str">
        <f t="array" ref="T984">IF(ISBLANK(BO984),IFERROR(
  INDEX(
    INDEX('{INDEX} Payment Terms'!$A:$G, , MATCH(T$3, '{INDEX} Payment Terms'!$4:$4, 0)),
    MATCH(Q984, INDEX('{INDEX} Payment Terms'!$A:$G,0, MATCH("Payment Condition", '{INDEX} Payment Terms'!$4:$4, 0)), 0)
  ),
""),"Cancelled")
</f>
        <v/>
      </c>
      <c r="U984" s="46" t="b">
        <v>0</v>
      </c>
      <c r="V984" s="47" t="str">
        <f>IFERROR(__xludf.DUMMYFUNCTION("IF(OR(L984=""Duo Booking"", L984=""Group Booking""),
IF(U984=FALSE,"""",
    LET(
      bookingType, L984,
      tour, M984,
      mainFirst, H984,
      mainLast, I984,
      mainEmail, G984,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$L$4:L984, bookingType,
          $M$4:M984, tour,
          $H$4:H984, mainFirst,
          $I$4:I984, mainLast,
          $G$4:G984, mainEmail
        ),
        ""000""
      ),
  "&amp;"    baseID &amp; ""-"" &amp; memberNumber
    )
  ),
  """"
)
"),"")</f>
        <v/>
      </c>
      <c r="W984" s="48"/>
      <c r="X984" s="85" t="b">
        <v>0</v>
      </c>
      <c r="Y984" s="85" t="b">
        <v>0</v>
      </c>
      <c r="Z984" s="85" t="b">
        <v>0</v>
      </c>
      <c r="AA984" s="50"/>
      <c r="AB984" s="51"/>
      <c r="AC984" s="85" t="b">
        <v>0</v>
      </c>
      <c r="AD984" s="92"/>
      <c r="AE984" s="88"/>
      <c r="AF984" s="36" t="str">
        <f t="array" ref="AF984">IF(M984="","",INDEX(
      '{INDEX} Tour Packages'!$A:$ZP,
      MATCH($M984, '{INDEX} Tour Packages'!$A:$A, 0),
      MATCH(AF$3, '{INDEX} Tour Packages'!$4:$4, 0)
    ))</f>
        <v/>
      </c>
      <c r="AG984" s="36" t="str">
        <f t="array" ref="AG984">IF(M984="","",INDEX(
      '{INDEX} Tour Packages'!$A:$ZP,
      MATCH($M984, '{INDEX} Tour Packages'!$A:$A, 0),
      MATCH(AG$3, '{INDEX} Tour Packages'!$4:$4, 0)
    ))</f>
        <v/>
      </c>
      <c r="AH984" s="36" t="str">
        <f t="array" ref="AH984">IF(M984="","",INDEX(
      '{INDEX} Tour Packages'!$A:$ZP,
      MATCH($M984, '{INDEX} Tour Packages'!$A:$A, 0),
      MATCH(AH$3, '{INDEX} Tour Packages'!$4:$4, 0)
    ))</f>
        <v/>
      </c>
      <c r="AI984" s="54" t="str">
        <f t="shared" si="9"/>
        <v/>
      </c>
      <c r="AJ984" s="42"/>
      <c r="AK984" s="55"/>
      <c r="AL984" s="46" t="b">
        <v>0</v>
      </c>
      <c r="AM984" s="56"/>
      <c r="AN984" s="57" t="str">
        <f t="shared" si="10"/>
        <v/>
      </c>
      <c r="AO984" s="58" t="str">
        <f t="shared" si="11"/>
        <v/>
      </c>
      <c r="AP984" s="59"/>
      <c r="AQ984" s="60"/>
      <c r="AR984" s="61"/>
      <c r="AS984" s="61"/>
      <c r="AT984" s="61" t="str">
        <f>IFERROR(__xludf.DUMMYFUNCTION("IF( 
  OR($AJ984=""Full Payment"", ISBLANK($K984)),
  """",
  IF(
    OR(
      Q984=""Standard Booking, P1"",
      Q984=""Standard Booking, P2"",
      Q984=""Standard Booking, P3"",
      Q984=""Standard Booking, P4""
    ),
    LET(
      resDate,   $"&amp;"K984,
      tourDate,  $N984,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4" s="62" t="str">
        <f t="shared" si="12"/>
        <v/>
      </c>
      <c r="AV984" s="63"/>
      <c r="AW984" s="64"/>
      <c r="AX984" s="64"/>
      <c r="AY984" s="64"/>
      <c r="AZ984" s="64" t="str">
        <f>IFERROR(__xludf.DUMMYFUNCTION("IF(
  OR($AJ984=""Full Payment"",$AJ984=""P1"", ISBLANK($K984)),
  """",
  IF(
    OR(
      $Q984=""Standard Booking, P2"",
      $Q984=""Standard Booking, P3"",
      $Q984=""Standard Booking, P4""
    ),
    LET(
      resDate,   $K984,
      tourDate,"&amp;"  $N984,
      monthCount, DATEDIF(resDate, tourDate, ""M"") + 1,
      secondDates, ARRAYFORMULA(
        DATE(
          YEAR(resDate),
          MONTH(resDate) + SEQUENCE(monthCount),
          2
        )
      ),
      validDates, FILTER(
        sec"&amp;"ondDates,
        (secondDates &gt; resDate + 2) *
        (secondDates &lt;= tourDate - 3)
      ),
      IF(
        OR($AJ984=""P2"", $AJ984=""P3"", $AJ984=""P4""),
        IF(
          COUNTA(validDates) &lt; 2,
          """",
          TEXT(INDEX(validDates"&amp;", 2), ""mmm d, yyyy"")
        ),
        IF(
          COUNTA(validDates) &lt; 2,
          """",
          TEXTJOIN("", "", TRUE,
            TEXT(INDEX(validDates, 1), ""mmm d, yyyy""),
            TEXT(INDEX(validDates, 2), ""mmm d, yyyy"")
          )
 "&amp;"       )
      )
    ),
    """"
  )
)
"),"")</f>
        <v/>
      </c>
      <c r="BA984" s="65" t="str">
        <f t="shared" si="13"/>
        <v/>
      </c>
      <c r="BB984" s="63"/>
      <c r="BC984" s="64"/>
      <c r="BD984" s="64"/>
      <c r="BE984" s="64"/>
      <c r="BF984" s="64" t="str">
        <f>IFERROR(__xludf.DUMMYFUNCTION("IF(
  OR($AJ984=""Full Payment"",$AJ984=""P1"", $AJ984=""P2""),
  """",
  IF(
    AND(
      NOT(ISBLANK($K984)),
      OR(
        Q984=""Standard Booking, P3"",
        Q984=""Standard Booking, P4""
      )
    ),
    LET(
      resDate,   $K984,
      "&amp;"tourDate,  $N984,
      monthCount, DATEDIF(resDate, tourDate, ""M"") + 1,
      secondDates, ARRAYFORMULA(
        DATE(
          YEAR(resDate),
          MONTH(resDate) + SEQUENCE(monthCount),
          2
        )
      ),
      validDates, FILTER(
  "&amp;"      secondDates,
        (secondDates &gt; resDate + 2) *
        (secondDates &lt;= tourDate - 3)
      ),
      IF(
        $AJ984=""P4"",
        IF(
          COUNTA(validDates) &lt; 3,
          """",
          TEXT(INDEX(validDates, 3), ""mmm d, yyyy"")
  "&amp;"      ),
        IF(
          $AJ984=""P3"",
          IF(
            COUNTA(validDates) &lt; 3,
            """",
            TEXT(INDEX(validDates, 3), ""mmm d, yyyy"")
          ),
          IF(
            COUNTA(validDates) &lt; 3,
            """",
    "&amp;"        TEXTJOIN("", "", TRUE,
              TEXT(INDEX(validDates, 1), ""mmm d, yyyy""),
              TEXT(INDEX(validDates, 2), ""mmm d, yyyy""),
              TEXT(INDEX(validDates, 3), ""mmm d, yyyy"")
            )
          )
        )
      )
    "&amp;"),
    """"
  )
)
"),"")</f>
        <v/>
      </c>
      <c r="BG984" s="65" t="str">
        <f t="shared" si="14"/>
        <v/>
      </c>
      <c r="BH984" s="63"/>
      <c r="BI984" s="64"/>
      <c r="BJ984" s="64"/>
      <c r="BK984" s="64"/>
      <c r="BL984" s="64" t="str">
        <f>IFERROR(__xludf.DUMMYFUNCTION("IF(
  OR($AJ984=""Full Payment"",$AJ984=""P1"",$AJ984=""P2"",$AJ984=""P3""),
  """",
  IF(
    AND(
      NOT(ISBLANK($K984)),
      $Q984=""Standard Booking, P4""
    ),
    LET(
      resDate,   $K984,
      tourDate,  $N984,
      monthCount, DATEDIF(r"&amp;"esDate, tourDate, ""M"") + 1,
      secondDates, ARRAYFORMULA(
        DATE(
          YEAR(resDate),
          MONTH(resDate) + SEQUENCE(monthCount),
          2
        )
      ),
      validDates, FILTER(
        secondDates,
        (secondDates &gt; res"&amp;"Date + 2) *
        (secondDates &lt;= tourDate - 3)
      ),
      IF(
        $AJ984=""P4"",
        IF(
          COUNTA(validDates) &lt; 4,
          """",
          TEXT(
            INDEX(validDates, 4),
            ""mmm d, yyyy""
          )
        ),
"&amp;"        IF(
          COUNTA(validDates) &lt; 4,
          """",
          TEXTJOIN(
            "", "", TRUE,
            TEXT(INDEX(validDates, 1), ""mmm d, yyyy""),
            TEXT(INDEX(validDates, 2), ""mmm d, yyyy""),
            TEXT(INDEX(validDates"&amp;", 3), ""mmm d, yyyy""),
            TEXT(INDEX(validDates, 4), ""mmm d, yyyy"")
          )
        )
      )
    ),
    """"
  )
)
"),"")</f>
        <v/>
      </c>
      <c r="BM984" s="65" t="str">
        <f t="shared" si="15"/>
        <v/>
      </c>
      <c r="BN984" s="66"/>
      <c r="BO984" s="67"/>
      <c r="BP984" s="49" t="b">
        <v>0</v>
      </c>
      <c r="BQ984" s="49" t="b">
        <v>0</v>
      </c>
      <c r="BR984" s="68"/>
      <c r="BS984" s="69"/>
      <c r="BT984" s="70" t="b">
        <v>0</v>
      </c>
      <c r="BU984" s="71"/>
      <c r="BV984" s="72"/>
      <c r="BW984" s="86" t="b">
        <v>0</v>
      </c>
      <c r="BX984" s="87"/>
    </row>
    <row r="985">
      <c r="A985" s="35" t="str">
        <f t="shared" si="1"/>
        <v/>
      </c>
      <c r="B985" s="36" t="str">
        <f t="shared" si="2"/>
        <v/>
      </c>
      <c r="C985" s="36" t="str">
        <f t="array" ref="C985">IF(
  M985="",
  "",
  IFERROR(
    INDEX(
      '{INDEX} Tour Packages'!$A:$ZZ,
      MATCH(
        M985,
        INDEX(
          '{INDEX} Tour Packages'!$A:$ZZ,
          ,
          MATCH("Tour Package Name", '{INDEX} Tour Packages'!$4:$4, 0)
        ),
        0
      ),
      MATCH("Tour Code", '{INDEX} Tour Packages'!$4:$4, 0)
    ),
    "XXX"
  )
)
</f>
        <v/>
      </c>
      <c r="D985" s="36" t="str">
        <f t="shared" si="3"/>
        <v/>
      </c>
      <c r="E985" s="36" t="str">
        <f t="shared" si="4"/>
        <v/>
      </c>
      <c r="F985" s="37" t="str">
        <f t="shared" si="5"/>
        <v/>
      </c>
      <c r="G985" s="89"/>
      <c r="H985" s="89"/>
      <c r="I985" s="90"/>
      <c r="J985" s="40" t="str">
        <f t="shared" si="16"/>
        <v> </v>
      </c>
      <c r="K985" s="91"/>
      <c r="L985" s="55"/>
      <c r="M985" s="55"/>
      <c r="N985" s="91"/>
      <c r="O985" s="43" t="str">
        <f>IFERROR(__xludf.DUMMYFUNCTION("IF(N985="""","""",IFERROR(
  N985 + VALUE(REGEXEXTRACT(P985, ""(\d+)\s+Days"")),
  """"
)
)"),"")</f>
        <v/>
      </c>
      <c r="P985" s="43" t="str">
        <f t="array" ref="P985">IFERROR(
  INDEX(
    INDEX('{INDEX} Tour Packages'!$A:$ZZ, , MATCH(P$3, '{INDEX} Tour Packages'!$4:$4, 0)),
    MATCH(M985, INDEX('{INDEX} Tour Packages'!$A:$ZZ,0, MATCH("Tour Package Name", '{INDEX} Tour Packages'!$4:$4, 0)), 0)
  ),
"")
</f>
        <v/>
      </c>
      <c r="Q985" s="44" t="str">
        <f t="shared" si="7"/>
        <v/>
      </c>
      <c r="R985" s="44" t="str">
        <f>IFERROR(__xludf.DUMMYFUNCTION("IF(OR(ISBLANK(K985), ISBLANK(N985)), """", 
  LET(
    resDate, K985,
    tourDate, N985,
    monthCount, MAX(0, DATEDIF(resDate, tourDate - 3, ""M"") + 1),
    secondDates, ARRAYFORMULA(DATE(YEAR(resDate), MONTH(resDate) + SEQUENCE(monthCount), 2)),
    "&amp;"validDates, FILTER(secondDates, (secondDates &gt; resDate + 2) * (secondDates &lt;= tourDate - 3)),
    IF(ISERROR(validDates), 0, COUNTA(validDates))
  )
)
"),"")</f>
        <v/>
      </c>
      <c r="S985" s="44" t="str">
        <f t="shared" si="8"/>
        <v/>
      </c>
      <c r="T985" s="45" t="str">
        <f t="array" ref="T985">IF(ISBLANK(BO985),IFERROR(
  INDEX(
    INDEX('{INDEX} Payment Terms'!$A:$G, , MATCH(T$3, '{INDEX} Payment Terms'!$4:$4, 0)),
    MATCH(Q985, INDEX('{INDEX} Payment Terms'!$A:$G,0, MATCH("Payment Condition", '{INDEX} Payment Terms'!$4:$4, 0)), 0)
  ),
""),"Cancelled")
</f>
        <v/>
      </c>
      <c r="U985" s="46" t="b">
        <v>0</v>
      </c>
      <c r="V985" s="47" t="str">
        <f>IFERROR(__xludf.DUMMYFUNCTION("IF(OR(L985=""Duo Booking"", L985=""Group Booking""),
IF(U985=FALSE,"""",
    LET(
      bookingType, L985,
      tour, M985,
      mainFirst, H985,
      mainLast, I985,
      mainEmail, G985,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$L$4:L985, bookingType,
          $M$4:M985, tour,
          $H$4:H985, mainFirst,
          $I$4:I985, mainLast,
          $G$4:G985, mainEmail
        ),
        ""000""
      ),
  "&amp;"    baseID &amp; ""-"" &amp; memberNumber
    )
  ),
  """"
)
"),"")</f>
        <v/>
      </c>
      <c r="W985" s="48"/>
      <c r="X985" s="85" t="b">
        <v>0</v>
      </c>
      <c r="Y985" s="85" t="b">
        <v>0</v>
      </c>
      <c r="Z985" s="85" t="b">
        <v>0</v>
      </c>
      <c r="AA985" s="50"/>
      <c r="AB985" s="51"/>
      <c r="AC985" s="85" t="b">
        <v>0</v>
      </c>
      <c r="AD985" s="92"/>
      <c r="AE985" s="88"/>
      <c r="AF985" s="36" t="str">
        <f t="array" ref="AF985">IF(M985="","",INDEX(
      '{INDEX} Tour Packages'!$A:$ZP,
      MATCH($M985, '{INDEX} Tour Packages'!$A:$A, 0),
      MATCH(AF$3, '{INDEX} Tour Packages'!$4:$4, 0)
    ))</f>
        <v/>
      </c>
      <c r="AG985" s="36" t="str">
        <f t="array" ref="AG985">IF(M985="","",INDEX(
      '{INDEX} Tour Packages'!$A:$ZP,
      MATCH($M985, '{INDEX} Tour Packages'!$A:$A, 0),
      MATCH(AG$3, '{INDEX} Tour Packages'!$4:$4, 0)
    ))</f>
        <v/>
      </c>
      <c r="AH985" s="36" t="str">
        <f t="array" ref="AH985">IF(M985="","",INDEX(
      '{INDEX} Tour Packages'!$A:$ZP,
      MATCH($M985, '{INDEX} Tour Packages'!$A:$A, 0),
      MATCH(AH$3, '{INDEX} Tour Packages'!$4:$4, 0)
    ))</f>
        <v/>
      </c>
      <c r="AI985" s="54" t="str">
        <f t="shared" si="9"/>
        <v/>
      </c>
      <c r="AJ985" s="42"/>
      <c r="AK985" s="55"/>
      <c r="AL985" s="46" t="b">
        <v>0</v>
      </c>
      <c r="AM985" s="56"/>
      <c r="AN985" s="57" t="str">
        <f t="shared" si="10"/>
        <v/>
      </c>
      <c r="AO985" s="58" t="str">
        <f t="shared" si="11"/>
        <v/>
      </c>
      <c r="AP985" s="59"/>
      <c r="AQ985" s="60"/>
      <c r="AR985" s="61"/>
      <c r="AS985" s="61"/>
      <c r="AT985" s="61" t="str">
        <f>IFERROR(__xludf.DUMMYFUNCTION("IF( 
  OR($AJ985=""Full Payment"", ISBLANK($K985)),
  """",
  IF(
    OR(
      Q985=""Standard Booking, P1"",
      Q985=""Standard Booking, P2"",
      Q985=""Standard Booking, P3"",
      Q985=""Standard Booking, P4""
    ),
    LET(
      resDate,   $"&amp;"K985,
      tourDate,  $N985,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5" s="62" t="str">
        <f t="shared" si="12"/>
        <v/>
      </c>
      <c r="AV985" s="63"/>
      <c r="AW985" s="64"/>
      <c r="AX985" s="64"/>
      <c r="AY985" s="64"/>
      <c r="AZ985" s="64" t="str">
        <f>IFERROR(__xludf.DUMMYFUNCTION("IF(
  OR($AJ985=""Full Payment"",$AJ985=""P1"", ISBLANK($K985)),
  """",
  IF(
    OR(
      $Q985=""Standard Booking, P2"",
      $Q985=""Standard Booking, P3"",
      $Q985=""Standard Booking, P4""
    ),
    LET(
      resDate,   $K985,
      tourDate,"&amp;"  $N985,
      monthCount, DATEDIF(resDate, tourDate, ""M"") + 1,
      secondDates, ARRAYFORMULA(
        DATE(
          YEAR(resDate),
          MONTH(resDate) + SEQUENCE(monthCount),
          2
        )
      ),
      validDates, FILTER(
        sec"&amp;"ondDates,
        (secondDates &gt; resDate + 2) *
        (secondDates &lt;= tourDate - 3)
      ),
      IF(
        OR($AJ985=""P2"", $AJ985=""P3"", $AJ985=""P4""),
        IF(
          COUNTA(validDates) &lt; 2,
          """",
          TEXT(INDEX(validDates"&amp;", 2), ""mmm d, yyyy"")
        ),
        IF(
          COUNTA(validDates) &lt; 2,
          """",
          TEXTJOIN("", "", TRUE,
            TEXT(INDEX(validDates, 1), ""mmm d, yyyy""),
            TEXT(INDEX(validDates, 2), ""mmm d, yyyy"")
          )
 "&amp;"       )
      )
    ),
    """"
  )
)
"),"")</f>
        <v/>
      </c>
      <c r="BA985" s="65" t="str">
        <f t="shared" si="13"/>
        <v/>
      </c>
      <c r="BB985" s="63"/>
      <c r="BC985" s="64"/>
      <c r="BD985" s="64"/>
      <c r="BE985" s="64"/>
      <c r="BF985" s="64" t="str">
        <f>IFERROR(__xludf.DUMMYFUNCTION("IF(
  OR($AJ985=""Full Payment"",$AJ985=""P1"", $AJ985=""P2""),
  """",
  IF(
    AND(
      NOT(ISBLANK($K985)),
      OR(
        Q985=""Standard Booking, P3"",
        Q985=""Standard Booking, P4""
      )
    ),
    LET(
      resDate,   $K985,
      "&amp;"tourDate,  $N985,
      monthCount, DATEDIF(resDate, tourDate, ""M"") + 1,
      secondDates, ARRAYFORMULA(
        DATE(
          YEAR(resDate),
          MONTH(resDate) + SEQUENCE(monthCount),
          2
        )
      ),
      validDates, FILTER(
  "&amp;"      secondDates,
        (secondDates &gt; resDate + 2) *
        (secondDates &lt;= tourDate - 3)
      ),
      IF(
        $AJ985=""P4"",
        IF(
          COUNTA(validDates) &lt; 3,
          """",
          TEXT(INDEX(validDates, 3), ""mmm d, yyyy"")
  "&amp;"      ),
        IF(
          $AJ985=""P3"",
          IF(
            COUNTA(validDates) &lt; 3,
            """",
            TEXT(INDEX(validDates, 3), ""mmm d, yyyy"")
          ),
          IF(
            COUNTA(validDates) &lt; 3,
            """",
    "&amp;"        TEXTJOIN("", "", TRUE,
              TEXT(INDEX(validDates, 1), ""mmm d, yyyy""),
              TEXT(INDEX(validDates, 2), ""mmm d, yyyy""),
              TEXT(INDEX(validDates, 3), ""mmm d, yyyy"")
            )
          )
        )
      )
    "&amp;"),
    """"
  )
)
"),"")</f>
        <v/>
      </c>
      <c r="BG985" s="65" t="str">
        <f t="shared" si="14"/>
        <v/>
      </c>
      <c r="BH985" s="63"/>
      <c r="BI985" s="64"/>
      <c r="BJ985" s="64"/>
      <c r="BK985" s="64"/>
      <c r="BL985" s="64" t="str">
        <f>IFERROR(__xludf.DUMMYFUNCTION("IF(
  OR($AJ985=""Full Payment"",$AJ985=""P1"",$AJ985=""P2"",$AJ985=""P3""),
  """",
  IF(
    AND(
      NOT(ISBLANK($K985)),
      $Q985=""Standard Booking, P4""
    ),
    LET(
      resDate,   $K985,
      tourDate,  $N985,
      monthCount, DATEDIF(r"&amp;"esDate, tourDate, ""M"") + 1,
      secondDates, ARRAYFORMULA(
        DATE(
          YEAR(resDate),
          MONTH(resDate) + SEQUENCE(monthCount),
          2
        )
      ),
      validDates, FILTER(
        secondDates,
        (secondDates &gt; res"&amp;"Date + 2) *
        (secondDates &lt;= tourDate - 3)
      ),
      IF(
        $AJ985=""P4"",
        IF(
          COUNTA(validDates) &lt; 4,
          """",
          TEXT(
            INDEX(validDates, 4),
            ""mmm d, yyyy""
          )
        ),
"&amp;"        IF(
          COUNTA(validDates) &lt; 4,
          """",
          TEXTJOIN(
            "", "", TRUE,
            TEXT(INDEX(validDates, 1), ""mmm d, yyyy""),
            TEXT(INDEX(validDates, 2), ""mmm d, yyyy""),
            TEXT(INDEX(validDates"&amp;", 3), ""mmm d, yyyy""),
            TEXT(INDEX(validDates, 4), ""mmm d, yyyy"")
          )
        )
      )
    ),
    """"
  )
)
"),"")</f>
        <v/>
      </c>
      <c r="BM985" s="65" t="str">
        <f t="shared" si="15"/>
        <v/>
      </c>
      <c r="BN985" s="66"/>
      <c r="BO985" s="67"/>
      <c r="BP985" s="49" t="b">
        <v>0</v>
      </c>
      <c r="BQ985" s="49" t="b">
        <v>0</v>
      </c>
      <c r="BR985" s="68"/>
      <c r="BS985" s="69"/>
      <c r="BT985" s="70" t="b">
        <v>0</v>
      </c>
      <c r="BU985" s="71"/>
      <c r="BV985" s="72"/>
      <c r="BW985" s="86" t="b">
        <v>0</v>
      </c>
      <c r="BX985" s="87"/>
    </row>
    <row r="986">
      <c r="A986" s="35" t="str">
        <f t="shared" si="1"/>
        <v/>
      </c>
      <c r="B986" s="36" t="str">
        <f t="shared" si="2"/>
        <v/>
      </c>
      <c r="C986" s="36" t="str">
        <f t="array" ref="C986">IF(
  M986="",
  "",
  IFERROR(
    INDEX(
      '{INDEX} Tour Packages'!$A:$ZZ,
      MATCH(
        M986,
        INDEX(
          '{INDEX} Tour Packages'!$A:$ZZ,
          ,
          MATCH("Tour Package Name", '{INDEX} Tour Packages'!$4:$4, 0)
        ),
        0
      ),
      MATCH("Tour Code", '{INDEX} Tour Packages'!$4:$4, 0)
    ),
    "XXX"
  )
)
</f>
        <v/>
      </c>
      <c r="D986" s="36" t="str">
        <f t="shared" si="3"/>
        <v/>
      </c>
      <c r="E986" s="36" t="str">
        <f t="shared" si="4"/>
        <v/>
      </c>
      <c r="F986" s="37" t="str">
        <f t="shared" si="5"/>
        <v/>
      </c>
      <c r="G986" s="89"/>
      <c r="H986" s="89"/>
      <c r="I986" s="90"/>
      <c r="J986" s="40" t="str">
        <f t="shared" si="16"/>
        <v> </v>
      </c>
      <c r="K986" s="91"/>
      <c r="L986" s="55"/>
      <c r="M986" s="55"/>
      <c r="N986" s="91"/>
      <c r="O986" s="43" t="str">
        <f>IFERROR(__xludf.DUMMYFUNCTION("IF(N986="""","""",IFERROR(
  N986 + VALUE(REGEXEXTRACT(P986, ""(\d+)\s+Days"")),
  """"
)
)"),"")</f>
        <v/>
      </c>
      <c r="P986" s="43" t="str">
        <f t="array" ref="P986">IFERROR(
  INDEX(
    INDEX('{INDEX} Tour Packages'!$A:$ZZ, , MATCH(P$3, '{INDEX} Tour Packages'!$4:$4, 0)),
    MATCH(M986, INDEX('{INDEX} Tour Packages'!$A:$ZZ,0, MATCH("Tour Package Name", '{INDEX} Tour Packages'!$4:$4, 0)), 0)
  ),
"")
</f>
        <v/>
      </c>
      <c r="Q986" s="44" t="str">
        <f t="shared" si="7"/>
        <v/>
      </c>
      <c r="R986" s="44" t="str">
        <f>IFERROR(__xludf.DUMMYFUNCTION("IF(OR(ISBLANK(K986), ISBLANK(N986)), """", 
  LET(
    resDate, K986,
    tourDate, N986,
    monthCount, MAX(0, DATEDIF(resDate, tourDate - 3, ""M"") + 1),
    secondDates, ARRAYFORMULA(DATE(YEAR(resDate), MONTH(resDate) + SEQUENCE(monthCount), 2)),
    "&amp;"validDates, FILTER(secondDates, (secondDates &gt; resDate + 2) * (secondDates &lt;= tourDate - 3)),
    IF(ISERROR(validDates), 0, COUNTA(validDates))
  )
)
"),"")</f>
        <v/>
      </c>
      <c r="S986" s="44" t="str">
        <f t="shared" si="8"/>
        <v/>
      </c>
      <c r="T986" s="45" t="str">
        <f t="array" ref="T986">IF(ISBLANK(BO986),IFERROR(
  INDEX(
    INDEX('{INDEX} Payment Terms'!$A:$G, , MATCH(T$3, '{INDEX} Payment Terms'!$4:$4, 0)),
    MATCH(Q986, INDEX('{INDEX} Payment Terms'!$A:$G,0, MATCH("Payment Condition", '{INDEX} Payment Terms'!$4:$4, 0)), 0)
  ),
""),"Cancelled")
</f>
        <v/>
      </c>
      <c r="U986" s="46" t="b">
        <v>0</v>
      </c>
      <c r="V986" s="47" t="str">
        <f>IFERROR(__xludf.DUMMYFUNCTION("IF(OR(L986=""Duo Booking"", L986=""Group Booking""),
IF(U986=FALSE,"""",
    LET(
      bookingType, L986,
      tour, M986,
      mainFirst, H986,
      mainLast, I986,
      mainEmail, G986,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$L$4:L986, bookingType,
          $M$4:M986, tour,
          $H$4:H986, mainFirst,
          $I$4:I986, mainLast,
          $G$4:G986, mainEmail
        ),
        ""000""
      ),
  "&amp;"    baseID &amp; ""-"" &amp; memberNumber
    )
  ),
  """"
)
"),"")</f>
        <v/>
      </c>
      <c r="W986" s="48"/>
      <c r="X986" s="85" t="b">
        <v>0</v>
      </c>
      <c r="Y986" s="85" t="b">
        <v>0</v>
      </c>
      <c r="Z986" s="85" t="b">
        <v>0</v>
      </c>
      <c r="AA986" s="50"/>
      <c r="AB986" s="51"/>
      <c r="AC986" s="85" t="b">
        <v>0</v>
      </c>
      <c r="AD986" s="92"/>
      <c r="AE986" s="88"/>
      <c r="AF986" s="36" t="str">
        <f t="array" ref="AF986">IF(M986="","",INDEX(
      '{INDEX} Tour Packages'!$A:$ZP,
      MATCH($M986, '{INDEX} Tour Packages'!$A:$A, 0),
      MATCH(AF$3, '{INDEX} Tour Packages'!$4:$4, 0)
    ))</f>
        <v/>
      </c>
      <c r="AG986" s="36" t="str">
        <f t="array" ref="AG986">IF(M986="","",INDEX(
      '{INDEX} Tour Packages'!$A:$ZP,
      MATCH($M986, '{INDEX} Tour Packages'!$A:$A, 0),
      MATCH(AG$3, '{INDEX} Tour Packages'!$4:$4, 0)
    ))</f>
        <v/>
      </c>
      <c r="AH986" s="36" t="str">
        <f t="array" ref="AH986">IF(M986="","",INDEX(
      '{INDEX} Tour Packages'!$A:$ZP,
      MATCH($M986, '{INDEX} Tour Packages'!$A:$A, 0),
      MATCH(AH$3, '{INDEX} Tour Packages'!$4:$4, 0)
    ))</f>
        <v/>
      </c>
      <c r="AI986" s="54" t="str">
        <f t="shared" si="9"/>
        <v/>
      </c>
      <c r="AJ986" s="42"/>
      <c r="AK986" s="55"/>
      <c r="AL986" s="46" t="b">
        <v>0</v>
      </c>
      <c r="AM986" s="56"/>
      <c r="AN986" s="57" t="str">
        <f t="shared" si="10"/>
        <v/>
      </c>
      <c r="AO986" s="58" t="str">
        <f t="shared" si="11"/>
        <v/>
      </c>
      <c r="AP986" s="59"/>
      <c r="AQ986" s="60"/>
      <c r="AR986" s="61"/>
      <c r="AS986" s="61"/>
      <c r="AT986" s="61" t="str">
        <f>IFERROR(__xludf.DUMMYFUNCTION("IF( 
  OR($AJ986=""Full Payment"", ISBLANK($K986)),
  """",
  IF(
    OR(
      Q986=""Standard Booking, P1"",
      Q986=""Standard Booking, P2"",
      Q986=""Standard Booking, P3"",
      Q986=""Standard Booking, P4""
    ),
    LET(
      resDate,   $"&amp;"K986,
      tourDate,  $N986,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6" s="62" t="str">
        <f t="shared" si="12"/>
        <v/>
      </c>
      <c r="AV986" s="63"/>
      <c r="AW986" s="64"/>
      <c r="AX986" s="64"/>
      <c r="AY986" s="64"/>
      <c r="AZ986" s="64" t="str">
        <f>IFERROR(__xludf.DUMMYFUNCTION("IF(
  OR($AJ986=""Full Payment"",$AJ986=""P1"", ISBLANK($K986)),
  """",
  IF(
    OR(
      $Q986=""Standard Booking, P2"",
      $Q986=""Standard Booking, P3"",
      $Q986=""Standard Booking, P4""
    ),
    LET(
      resDate,   $K986,
      tourDate,"&amp;"  $N986,
      monthCount, DATEDIF(resDate, tourDate, ""M"") + 1,
      secondDates, ARRAYFORMULA(
        DATE(
          YEAR(resDate),
          MONTH(resDate) + SEQUENCE(monthCount),
          2
        )
      ),
      validDates, FILTER(
        sec"&amp;"ondDates,
        (secondDates &gt; resDate + 2) *
        (secondDates &lt;= tourDate - 3)
      ),
      IF(
        OR($AJ986=""P2"", $AJ986=""P3"", $AJ986=""P4""),
        IF(
          COUNTA(validDates) &lt; 2,
          """",
          TEXT(INDEX(validDates"&amp;", 2), ""mmm d, yyyy"")
        ),
        IF(
          COUNTA(validDates) &lt; 2,
          """",
          TEXTJOIN("", "", TRUE,
            TEXT(INDEX(validDates, 1), ""mmm d, yyyy""),
            TEXT(INDEX(validDates, 2), ""mmm d, yyyy"")
          )
 "&amp;"       )
      )
    ),
    """"
  )
)
"),"")</f>
        <v/>
      </c>
      <c r="BA986" s="65" t="str">
        <f t="shared" si="13"/>
        <v/>
      </c>
      <c r="BB986" s="63"/>
      <c r="BC986" s="64"/>
      <c r="BD986" s="64"/>
      <c r="BE986" s="64"/>
      <c r="BF986" s="64" t="str">
        <f>IFERROR(__xludf.DUMMYFUNCTION("IF(
  OR($AJ986=""Full Payment"",$AJ986=""P1"", $AJ986=""P2""),
  """",
  IF(
    AND(
      NOT(ISBLANK($K986)),
      OR(
        Q986=""Standard Booking, P3"",
        Q986=""Standard Booking, P4""
      )
    ),
    LET(
      resDate,   $K986,
      "&amp;"tourDate,  $N986,
      monthCount, DATEDIF(resDate, tourDate, ""M"") + 1,
      secondDates, ARRAYFORMULA(
        DATE(
          YEAR(resDate),
          MONTH(resDate) + SEQUENCE(monthCount),
          2
        )
      ),
      validDates, FILTER(
  "&amp;"      secondDates,
        (secondDates &gt; resDate + 2) *
        (secondDates &lt;= tourDate - 3)
      ),
      IF(
        $AJ986=""P4"",
        IF(
          COUNTA(validDates) &lt; 3,
          """",
          TEXT(INDEX(validDates, 3), ""mmm d, yyyy"")
  "&amp;"      ),
        IF(
          $AJ986=""P3"",
          IF(
            COUNTA(validDates) &lt; 3,
            """",
            TEXT(INDEX(validDates, 3), ""mmm d, yyyy"")
          ),
          IF(
            COUNTA(validDates) &lt; 3,
            """",
    "&amp;"        TEXTJOIN("", "", TRUE,
              TEXT(INDEX(validDates, 1), ""mmm d, yyyy""),
              TEXT(INDEX(validDates, 2), ""mmm d, yyyy""),
              TEXT(INDEX(validDates, 3), ""mmm d, yyyy"")
            )
          )
        )
      )
    "&amp;"),
    """"
  )
)
"),"")</f>
        <v/>
      </c>
      <c r="BG986" s="65" t="str">
        <f t="shared" si="14"/>
        <v/>
      </c>
      <c r="BH986" s="63"/>
      <c r="BI986" s="64"/>
      <c r="BJ986" s="64"/>
      <c r="BK986" s="64"/>
      <c r="BL986" s="64" t="str">
        <f>IFERROR(__xludf.DUMMYFUNCTION("IF(
  OR($AJ986=""Full Payment"",$AJ986=""P1"",$AJ986=""P2"",$AJ986=""P3""),
  """",
  IF(
    AND(
      NOT(ISBLANK($K986)),
      $Q986=""Standard Booking, P4""
    ),
    LET(
      resDate,   $K986,
      tourDate,  $N986,
      monthCount, DATEDIF(r"&amp;"esDate, tourDate, ""M"") + 1,
      secondDates, ARRAYFORMULA(
        DATE(
          YEAR(resDate),
          MONTH(resDate) + SEQUENCE(monthCount),
          2
        )
      ),
      validDates, FILTER(
        secondDates,
        (secondDates &gt; res"&amp;"Date + 2) *
        (secondDates &lt;= tourDate - 3)
      ),
      IF(
        $AJ986=""P4"",
        IF(
          COUNTA(validDates) &lt; 4,
          """",
          TEXT(
            INDEX(validDates, 4),
            ""mmm d, yyyy""
          )
        ),
"&amp;"        IF(
          COUNTA(validDates) &lt; 4,
          """",
          TEXTJOIN(
            "", "", TRUE,
            TEXT(INDEX(validDates, 1), ""mmm d, yyyy""),
            TEXT(INDEX(validDates, 2), ""mmm d, yyyy""),
            TEXT(INDEX(validDates"&amp;", 3), ""mmm d, yyyy""),
            TEXT(INDEX(validDates, 4), ""mmm d, yyyy"")
          )
        )
      )
    ),
    """"
  )
)
"),"")</f>
        <v/>
      </c>
      <c r="BM986" s="65" t="str">
        <f t="shared" si="15"/>
        <v/>
      </c>
      <c r="BN986" s="66"/>
      <c r="BO986" s="67"/>
      <c r="BP986" s="49" t="b">
        <v>0</v>
      </c>
      <c r="BQ986" s="49" t="b">
        <v>0</v>
      </c>
      <c r="BR986" s="68"/>
      <c r="BS986" s="69"/>
      <c r="BT986" s="70" t="b">
        <v>0</v>
      </c>
      <c r="BU986" s="71"/>
      <c r="BV986" s="72"/>
      <c r="BW986" s="86" t="b">
        <v>0</v>
      </c>
      <c r="BX986" s="87"/>
    </row>
    <row r="987">
      <c r="A987" s="35" t="str">
        <f t="shared" si="1"/>
        <v/>
      </c>
      <c r="B987" s="36" t="str">
        <f t="shared" si="2"/>
        <v/>
      </c>
      <c r="C987" s="36" t="str">
        <f t="array" ref="C987">IF(
  M987="",
  "",
  IFERROR(
    INDEX(
      '{INDEX} Tour Packages'!$A:$ZZ,
      MATCH(
        M987,
        INDEX(
          '{INDEX} Tour Packages'!$A:$ZZ,
          ,
          MATCH("Tour Package Name", '{INDEX} Tour Packages'!$4:$4, 0)
        ),
        0
      ),
      MATCH("Tour Code", '{INDEX} Tour Packages'!$4:$4, 0)
    ),
    "XXX"
  )
)
</f>
        <v/>
      </c>
      <c r="D987" s="36" t="str">
        <f t="shared" si="3"/>
        <v/>
      </c>
      <c r="E987" s="36" t="str">
        <f t="shared" si="4"/>
        <v/>
      </c>
      <c r="F987" s="37" t="str">
        <f t="shared" si="5"/>
        <v/>
      </c>
      <c r="G987" s="89"/>
      <c r="H987" s="89"/>
      <c r="I987" s="90"/>
      <c r="J987" s="40" t="str">
        <f t="shared" si="16"/>
        <v> </v>
      </c>
      <c r="K987" s="91"/>
      <c r="L987" s="55"/>
      <c r="M987" s="55"/>
      <c r="N987" s="91"/>
      <c r="O987" s="43" t="str">
        <f>IFERROR(__xludf.DUMMYFUNCTION("IF(N987="""","""",IFERROR(
  N987 + VALUE(REGEXEXTRACT(P987, ""(\d+)\s+Days"")),
  """"
)
)"),"")</f>
        <v/>
      </c>
      <c r="P987" s="43" t="str">
        <f t="array" ref="P987">IFERROR(
  INDEX(
    INDEX('{INDEX} Tour Packages'!$A:$ZZ, , MATCH(P$3, '{INDEX} Tour Packages'!$4:$4, 0)),
    MATCH(M987, INDEX('{INDEX} Tour Packages'!$A:$ZZ,0, MATCH("Tour Package Name", '{INDEX} Tour Packages'!$4:$4, 0)), 0)
  ),
"")
</f>
        <v/>
      </c>
      <c r="Q987" s="44" t="str">
        <f t="shared" si="7"/>
        <v/>
      </c>
      <c r="R987" s="44" t="str">
        <f>IFERROR(__xludf.DUMMYFUNCTION("IF(OR(ISBLANK(K987), ISBLANK(N987)), """", 
  LET(
    resDate, K987,
    tourDate, N987,
    monthCount, MAX(0, DATEDIF(resDate, tourDate - 3, ""M"") + 1),
    secondDates, ARRAYFORMULA(DATE(YEAR(resDate), MONTH(resDate) + SEQUENCE(monthCount), 2)),
    "&amp;"validDates, FILTER(secondDates, (secondDates &gt; resDate + 2) * (secondDates &lt;= tourDate - 3)),
    IF(ISERROR(validDates), 0, COUNTA(validDates))
  )
)
"),"")</f>
        <v/>
      </c>
      <c r="S987" s="44" t="str">
        <f t="shared" si="8"/>
        <v/>
      </c>
      <c r="T987" s="45" t="str">
        <f t="array" ref="T987">IF(ISBLANK(BO987),IFERROR(
  INDEX(
    INDEX('{INDEX} Payment Terms'!$A:$G, , MATCH(T$3, '{INDEX} Payment Terms'!$4:$4, 0)),
    MATCH(Q987, INDEX('{INDEX} Payment Terms'!$A:$G,0, MATCH("Payment Condition", '{INDEX} Payment Terms'!$4:$4, 0)), 0)
  ),
""),"Cancelled")
</f>
        <v/>
      </c>
      <c r="U987" s="46" t="b">
        <v>0</v>
      </c>
      <c r="V987" s="47" t="str">
        <f>IFERROR(__xludf.DUMMYFUNCTION("IF(OR(L987=""Duo Booking"", L987=""Group Booking""),
IF(U987=FALSE,"""",
    LET(
      bookingType, L987,
      tour, M987,
      mainFirst, H987,
      mainLast, I987,
      mainEmail, G987,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$L$4:L987, bookingType,
          $M$4:M987, tour,
          $H$4:H987, mainFirst,
          $I$4:I987, mainLast,
          $G$4:G987, mainEmail
        ),
        ""000""
      ),
  "&amp;"    baseID &amp; ""-"" &amp; memberNumber
    )
  ),
  """"
)
"),"")</f>
        <v/>
      </c>
      <c r="W987" s="48"/>
      <c r="X987" s="85" t="b">
        <v>0</v>
      </c>
      <c r="Y987" s="85" t="b">
        <v>0</v>
      </c>
      <c r="Z987" s="85" t="b">
        <v>0</v>
      </c>
      <c r="AA987" s="50"/>
      <c r="AB987" s="51"/>
      <c r="AC987" s="85" t="b">
        <v>0</v>
      </c>
      <c r="AD987" s="92"/>
      <c r="AE987" s="88"/>
      <c r="AF987" s="36" t="str">
        <f t="array" ref="AF987">IF(M987="","",INDEX(
      '{INDEX} Tour Packages'!$A:$ZP,
      MATCH($M987, '{INDEX} Tour Packages'!$A:$A, 0),
      MATCH(AF$3, '{INDEX} Tour Packages'!$4:$4, 0)
    ))</f>
        <v/>
      </c>
      <c r="AG987" s="36" t="str">
        <f t="array" ref="AG987">IF(M987="","",INDEX(
      '{INDEX} Tour Packages'!$A:$ZP,
      MATCH($M987, '{INDEX} Tour Packages'!$A:$A, 0),
      MATCH(AG$3, '{INDEX} Tour Packages'!$4:$4, 0)
    ))</f>
        <v/>
      </c>
      <c r="AH987" s="36" t="str">
        <f t="array" ref="AH987">IF(M987="","",INDEX(
      '{INDEX} Tour Packages'!$A:$ZP,
      MATCH($M987, '{INDEX} Tour Packages'!$A:$A, 0),
      MATCH(AH$3, '{INDEX} Tour Packages'!$4:$4, 0)
    ))</f>
        <v/>
      </c>
      <c r="AI987" s="54" t="str">
        <f t="shared" si="9"/>
        <v/>
      </c>
      <c r="AJ987" s="42"/>
      <c r="AK987" s="55"/>
      <c r="AL987" s="46" t="b">
        <v>0</v>
      </c>
      <c r="AM987" s="56"/>
      <c r="AN987" s="57" t="str">
        <f t="shared" si="10"/>
        <v/>
      </c>
      <c r="AO987" s="58" t="str">
        <f t="shared" si="11"/>
        <v/>
      </c>
      <c r="AP987" s="59"/>
      <c r="AQ987" s="60"/>
      <c r="AR987" s="61"/>
      <c r="AS987" s="61"/>
      <c r="AT987" s="61" t="str">
        <f>IFERROR(__xludf.DUMMYFUNCTION("IF( 
  OR($AJ987=""Full Payment"", ISBLANK($K987)),
  """",
  IF(
    OR(
      Q987=""Standard Booking, P1"",
      Q987=""Standard Booking, P2"",
      Q987=""Standard Booking, P3"",
      Q987=""Standard Booking, P4""
    ),
    LET(
      resDate,   $"&amp;"K987,
      tourDate,  $N987,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7" s="62" t="str">
        <f t="shared" si="12"/>
        <v/>
      </c>
      <c r="AV987" s="63"/>
      <c r="AW987" s="64"/>
      <c r="AX987" s="64"/>
      <c r="AY987" s="64"/>
      <c r="AZ987" s="64" t="str">
        <f>IFERROR(__xludf.DUMMYFUNCTION("IF(
  OR($AJ987=""Full Payment"",$AJ987=""P1"", ISBLANK($K987)),
  """",
  IF(
    OR(
      $Q987=""Standard Booking, P2"",
      $Q987=""Standard Booking, P3"",
      $Q987=""Standard Booking, P4""
    ),
    LET(
      resDate,   $K987,
      tourDate,"&amp;"  $N987,
      monthCount, DATEDIF(resDate, tourDate, ""M"") + 1,
      secondDates, ARRAYFORMULA(
        DATE(
          YEAR(resDate),
          MONTH(resDate) + SEQUENCE(monthCount),
          2
        )
      ),
      validDates, FILTER(
        sec"&amp;"ondDates,
        (secondDates &gt; resDate + 2) *
        (secondDates &lt;= tourDate - 3)
      ),
      IF(
        OR($AJ987=""P2"", $AJ987=""P3"", $AJ987=""P4""),
        IF(
          COUNTA(validDates) &lt; 2,
          """",
          TEXT(INDEX(validDates"&amp;", 2), ""mmm d, yyyy"")
        ),
        IF(
          COUNTA(validDates) &lt; 2,
          """",
          TEXTJOIN("", "", TRUE,
            TEXT(INDEX(validDates, 1), ""mmm d, yyyy""),
            TEXT(INDEX(validDates, 2), ""mmm d, yyyy"")
          )
 "&amp;"       )
      )
    ),
    """"
  )
)
"),"")</f>
        <v/>
      </c>
      <c r="BA987" s="65" t="str">
        <f t="shared" si="13"/>
        <v/>
      </c>
      <c r="BB987" s="63"/>
      <c r="BC987" s="64"/>
      <c r="BD987" s="64"/>
      <c r="BE987" s="64"/>
      <c r="BF987" s="64" t="str">
        <f>IFERROR(__xludf.DUMMYFUNCTION("IF(
  OR($AJ987=""Full Payment"",$AJ987=""P1"", $AJ987=""P2""),
  """",
  IF(
    AND(
      NOT(ISBLANK($K987)),
      OR(
        Q987=""Standard Booking, P3"",
        Q987=""Standard Booking, P4""
      )
    ),
    LET(
      resDate,   $K987,
      "&amp;"tourDate,  $N987,
      monthCount, DATEDIF(resDate, tourDate, ""M"") + 1,
      secondDates, ARRAYFORMULA(
        DATE(
          YEAR(resDate),
          MONTH(resDate) + SEQUENCE(monthCount),
          2
        )
      ),
      validDates, FILTER(
  "&amp;"      secondDates,
        (secondDates &gt; resDate + 2) *
        (secondDates &lt;= tourDate - 3)
      ),
      IF(
        $AJ987=""P4"",
        IF(
          COUNTA(validDates) &lt; 3,
          """",
          TEXT(INDEX(validDates, 3), ""mmm d, yyyy"")
  "&amp;"      ),
        IF(
          $AJ987=""P3"",
          IF(
            COUNTA(validDates) &lt; 3,
            """",
            TEXT(INDEX(validDates, 3), ""mmm d, yyyy"")
          ),
          IF(
            COUNTA(validDates) &lt; 3,
            """",
    "&amp;"        TEXTJOIN("", "", TRUE,
              TEXT(INDEX(validDates, 1), ""mmm d, yyyy""),
              TEXT(INDEX(validDates, 2), ""mmm d, yyyy""),
              TEXT(INDEX(validDates, 3), ""mmm d, yyyy"")
            )
          )
        )
      )
    "&amp;"),
    """"
  )
)
"),"")</f>
        <v/>
      </c>
      <c r="BG987" s="65" t="str">
        <f t="shared" si="14"/>
        <v/>
      </c>
      <c r="BH987" s="63"/>
      <c r="BI987" s="64"/>
      <c r="BJ987" s="64"/>
      <c r="BK987" s="64"/>
      <c r="BL987" s="64" t="str">
        <f>IFERROR(__xludf.DUMMYFUNCTION("IF(
  OR($AJ987=""Full Payment"",$AJ987=""P1"",$AJ987=""P2"",$AJ987=""P3""),
  """",
  IF(
    AND(
      NOT(ISBLANK($K987)),
      $Q987=""Standard Booking, P4""
    ),
    LET(
      resDate,   $K987,
      tourDate,  $N987,
      monthCount, DATEDIF(r"&amp;"esDate, tourDate, ""M"") + 1,
      secondDates, ARRAYFORMULA(
        DATE(
          YEAR(resDate),
          MONTH(resDate) + SEQUENCE(monthCount),
          2
        )
      ),
      validDates, FILTER(
        secondDates,
        (secondDates &gt; res"&amp;"Date + 2) *
        (secondDates &lt;= tourDate - 3)
      ),
      IF(
        $AJ987=""P4"",
        IF(
          COUNTA(validDates) &lt; 4,
          """",
          TEXT(
            INDEX(validDates, 4),
            ""mmm d, yyyy""
          )
        ),
"&amp;"        IF(
          COUNTA(validDates) &lt; 4,
          """",
          TEXTJOIN(
            "", "", TRUE,
            TEXT(INDEX(validDates, 1), ""mmm d, yyyy""),
            TEXT(INDEX(validDates, 2), ""mmm d, yyyy""),
            TEXT(INDEX(validDates"&amp;", 3), ""mmm d, yyyy""),
            TEXT(INDEX(validDates, 4), ""mmm d, yyyy"")
          )
        )
      )
    ),
    """"
  )
)
"),"")</f>
        <v/>
      </c>
      <c r="BM987" s="65" t="str">
        <f t="shared" si="15"/>
        <v/>
      </c>
      <c r="BN987" s="66"/>
      <c r="BO987" s="67"/>
      <c r="BP987" s="49" t="b">
        <v>0</v>
      </c>
      <c r="BQ987" s="49" t="b">
        <v>0</v>
      </c>
      <c r="BR987" s="68"/>
      <c r="BS987" s="69"/>
      <c r="BT987" s="70" t="b">
        <v>0</v>
      </c>
      <c r="BU987" s="71"/>
      <c r="BV987" s="72"/>
      <c r="BW987" s="86" t="b">
        <v>0</v>
      </c>
      <c r="BX987" s="87"/>
    </row>
    <row r="988">
      <c r="A988" s="35" t="str">
        <f t="shared" si="1"/>
        <v/>
      </c>
      <c r="B988" s="36" t="str">
        <f t="shared" si="2"/>
        <v/>
      </c>
      <c r="C988" s="36" t="str">
        <f t="array" ref="C988">IF(
  M988="",
  "",
  IFERROR(
    INDEX(
      '{INDEX} Tour Packages'!$A:$ZZ,
      MATCH(
        M988,
        INDEX(
          '{INDEX} Tour Packages'!$A:$ZZ,
          ,
          MATCH("Tour Package Name", '{INDEX} Tour Packages'!$4:$4, 0)
        ),
        0
      ),
      MATCH("Tour Code", '{INDEX} Tour Packages'!$4:$4, 0)
    ),
    "XXX"
  )
)
</f>
        <v/>
      </c>
      <c r="D988" s="36" t="str">
        <f t="shared" si="3"/>
        <v/>
      </c>
      <c r="E988" s="36" t="str">
        <f t="shared" si="4"/>
        <v/>
      </c>
      <c r="F988" s="37" t="str">
        <f t="shared" si="5"/>
        <v/>
      </c>
      <c r="G988" s="89"/>
      <c r="H988" s="89"/>
      <c r="I988" s="90"/>
      <c r="J988" s="40" t="str">
        <f t="shared" si="16"/>
        <v> </v>
      </c>
      <c r="K988" s="91"/>
      <c r="L988" s="55"/>
      <c r="M988" s="55"/>
      <c r="N988" s="91"/>
      <c r="O988" s="43" t="str">
        <f>IFERROR(__xludf.DUMMYFUNCTION("IF(N988="""","""",IFERROR(
  N988 + VALUE(REGEXEXTRACT(P988, ""(\d+)\s+Days"")),
  """"
)
)"),"")</f>
        <v/>
      </c>
      <c r="P988" s="43" t="str">
        <f t="array" ref="P988">IFERROR(
  INDEX(
    INDEX('{INDEX} Tour Packages'!$A:$ZZ, , MATCH(P$3, '{INDEX} Tour Packages'!$4:$4, 0)),
    MATCH(M988, INDEX('{INDEX} Tour Packages'!$A:$ZZ,0, MATCH("Tour Package Name", '{INDEX} Tour Packages'!$4:$4, 0)), 0)
  ),
"")
</f>
        <v/>
      </c>
      <c r="Q988" s="44" t="str">
        <f t="shared" si="7"/>
        <v/>
      </c>
      <c r="R988" s="44" t="str">
        <f>IFERROR(__xludf.DUMMYFUNCTION("IF(OR(ISBLANK(K988), ISBLANK(N988)), """", 
  LET(
    resDate, K988,
    tourDate, N988,
    monthCount, MAX(0, DATEDIF(resDate, tourDate - 3, ""M"") + 1),
    secondDates, ARRAYFORMULA(DATE(YEAR(resDate), MONTH(resDate) + SEQUENCE(monthCount), 2)),
    "&amp;"validDates, FILTER(secondDates, (secondDates &gt; resDate + 2) * (secondDates &lt;= tourDate - 3)),
    IF(ISERROR(validDates), 0, COUNTA(validDates))
  )
)
"),"")</f>
        <v/>
      </c>
      <c r="S988" s="44" t="str">
        <f t="shared" si="8"/>
        <v/>
      </c>
      <c r="T988" s="45" t="str">
        <f t="array" ref="T988">IF(ISBLANK(BO988),IFERROR(
  INDEX(
    INDEX('{INDEX} Payment Terms'!$A:$G, , MATCH(T$3, '{INDEX} Payment Terms'!$4:$4, 0)),
    MATCH(Q988, INDEX('{INDEX} Payment Terms'!$A:$G,0, MATCH("Payment Condition", '{INDEX} Payment Terms'!$4:$4, 0)), 0)
  ),
""),"Cancelled")
</f>
        <v/>
      </c>
      <c r="U988" s="46" t="b">
        <v>0</v>
      </c>
      <c r="V988" s="47" t="str">
        <f>IFERROR(__xludf.DUMMYFUNCTION("IF(OR(L988=""Duo Booking"", L988=""Group Booking""),
IF(U988=FALSE,"""",
    LET(
      bookingType, L988,
      tour, M988,
      mainFirst, H988,
      mainLast, I988,
      mainEmail, G988,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$L$4:L988, bookingType,
          $M$4:M988, tour,
          $H$4:H988, mainFirst,
          $I$4:I988, mainLast,
          $G$4:G988, mainEmail
        ),
        ""000""
      ),
  "&amp;"    baseID &amp; ""-"" &amp; memberNumber
    )
  ),
  """"
)
"),"")</f>
        <v/>
      </c>
      <c r="W988" s="48"/>
      <c r="X988" s="85" t="b">
        <v>0</v>
      </c>
      <c r="Y988" s="85" t="b">
        <v>0</v>
      </c>
      <c r="Z988" s="85" t="b">
        <v>0</v>
      </c>
      <c r="AA988" s="50"/>
      <c r="AB988" s="51"/>
      <c r="AC988" s="85" t="b">
        <v>0</v>
      </c>
      <c r="AD988" s="92"/>
      <c r="AE988" s="88"/>
      <c r="AF988" s="36" t="str">
        <f t="array" ref="AF988">IF(M988="","",INDEX(
      '{INDEX} Tour Packages'!$A:$ZP,
      MATCH($M988, '{INDEX} Tour Packages'!$A:$A, 0),
      MATCH(AF$3, '{INDEX} Tour Packages'!$4:$4, 0)
    ))</f>
        <v/>
      </c>
      <c r="AG988" s="36" t="str">
        <f t="array" ref="AG988">IF(M988="","",INDEX(
      '{INDEX} Tour Packages'!$A:$ZP,
      MATCH($M988, '{INDEX} Tour Packages'!$A:$A, 0),
      MATCH(AG$3, '{INDEX} Tour Packages'!$4:$4, 0)
    ))</f>
        <v/>
      </c>
      <c r="AH988" s="36" t="str">
        <f t="array" ref="AH988">IF(M988="","",INDEX(
      '{INDEX} Tour Packages'!$A:$ZP,
      MATCH($M988, '{INDEX} Tour Packages'!$A:$A, 0),
      MATCH(AH$3, '{INDEX} Tour Packages'!$4:$4, 0)
    ))</f>
        <v/>
      </c>
      <c r="AI988" s="54" t="str">
        <f t="shared" si="9"/>
        <v/>
      </c>
      <c r="AJ988" s="42"/>
      <c r="AK988" s="55"/>
      <c r="AL988" s="46" t="b">
        <v>0</v>
      </c>
      <c r="AM988" s="56"/>
      <c r="AN988" s="57" t="str">
        <f t="shared" si="10"/>
        <v/>
      </c>
      <c r="AO988" s="58" t="str">
        <f t="shared" si="11"/>
        <v/>
      </c>
      <c r="AP988" s="59"/>
      <c r="AQ988" s="60"/>
      <c r="AR988" s="61"/>
      <c r="AS988" s="61"/>
      <c r="AT988" s="61" t="str">
        <f>IFERROR(__xludf.DUMMYFUNCTION("IF( 
  OR($AJ988=""Full Payment"", ISBLANK($K988)),
  """",
  IF(
    OR(
      Q988=""Standard Booking, P1"",
      Q988=""Standard Booking, P2"",
      Q988=""Standard Booking, P3"",
      Q988=""Standard Booking, P4""
    ),
    LET(
      resDate,   $"&amp;"K988,
      tourDate,  $N988,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8" s="62" t="str">
        <f t="shared" si="12"/>
        <v/>
      </c>
      <c r="AV988" s="63"/>
      <c r="AW988" s="64"/>
      <c r="AX988" s="64"/>
      <c r="AY988" s="64"/>
      <c r="AZ988" s="64" t="str">
        <f>IFERROR(__xludf.DUMMYFUNCTION("IF(
  OR($AJ988=""Full Payment"",$AJ988=""P1"", ISBLANK($K988)),
  """",
  IF(
    OR(
      $Q988=""Standard Booking, P2"",
      $Q988=""Standard Booking, P3"",
      $Q988=""Standard Booking, P4""
    ),
    LET(
      resDate,   $K988,
      tourDate,"&amp;"  $N988,
      monthCount, DATEDIF(resDate, tourDate, ""M"") + 1,
      secondDates, ARRAYFORMULA(
        DATE(
          YEAR(resDate),
          MONTH(resDate) + SEQUENCE(monthCount),
          2
        )
      ),
      validDates, FILTER(
        sec"&amp;"ondDates,
        (secondDates &gt; resDate + 2) *
        (secondDates &lt;= tourDate - 3)
      ),
      IF(
        OR($AJ988=""P2"", $AJ988=""P3"", $AJ988=""P4""),
        IF(
          COUNTA(validDates) &lt; 2,
          """",
          TEXT(INDEX(validDates"&amp;", 2), ""mmm d, yyyy"")
        ),
        IF(
          COUNTA(validDates) &lt; 2,
          """",
          TEXTJOIN("", "", TRUE,
            TEXT(INDEX(validDates, 1), ""mmm d, yyyy""),
            TEXT(INDEX(validDates, 2), ""mmm d, yyyy"")
          )
 "&amp;"       )
      )
    ),
    """"
  )
)
"),"")</f>
        <v/>
      </c>
      <c r="BA988" s="65" t="str">
        <f t="shared" si="13"/>
        <v/>
      </c>
      <c r="BB988" s="63"/>
      <c r="BC988" s="64"/>
      <c r="BD988" s="64"/>
      <c r="BE988" s="64"/>
      <c r="BF988" s="64" t="str">
        <f>IFERROR(__xludf.DUMMYFUNCTION("IF(
  OR($AJ988=""Full Payment"",$AJ988=""P1"", $AJ988=""P2""),
  """",
  IF(
    AND(
      NOT(ISBLANK($K988)),
      OR(
        Q988=""Standard Booking, P3"",
        Q988=""Standard Booking, P4""
      )
    ),
    LET(
      resDate,   $K988,
      "&amp;"tourDate,  $N988,
      monthCount, DATEDIF(resDate, tourDate, ""M"") + 1,
      secondDates, ARRAYFORMULA(
        DATE(
          YEAR(resDate),
          MONTH(resDate) + SEQUENCE(monthCount),
          2
        )
      ),
      validDates, FILTER(
  "&amp;"      secondDates,
        (secondDates &gt; resDate + 2) *
        (secondDates &lt;= tourDate - 3)
      ),
      IF(
        $AJ988=""P4"",
        IF(
          COUNTA(validDates) &lt; 3,
          """",
          TEXT(INDEX(validDates, 3), ""mmm d, yyyy"")
  "&amp;"      ),
        IF(
          $AJ988=""P3"",
          IF(
            COUNTA(validDates) &lt; 3,
            """",
            TEXT(INDEX(validDates, 3), ""mmm d, yyyy"")
          ),
          IF(
            COUNTA(validDates) &lt; 3,
            """",
    "&amp;"        TEXTJOIN("", "", TRUE,
              TEXT(INDEX(validDates, 1), ""mmm d, yyyy""),
              TEXT(INDEX(validDates, 2), ""mmm d, yyyy""),
              TEXT(INDEX(validDates, 3), ""mmm d, yyyy"")
            )
          )
        )
      )
    "&amp;"),
    """"
  )
)
"),"")</f>
        <v/>
      </c>
      <c r="BG988" s="65" t="str">
        <f t="shared" si="14"/>
        <v/>
      </c>
      <c r="BH988" s="63"/>
      <c r="BI988" s="64"/>
      <c r="BJ988" s="64"/>
      <c r="BK988" s="64"/>
      <c r="BL988" s="64" t="str">
        <f>IFERROR(__xludf.DUMMYFUNCTION("IF(
  OR($AJ988=""Full Payment"",$AJ988=""P1"",$AJ988=""P2"",$AJ988=""P3""),
  """",
  IF(
    AND(
      NOT(ISBLANK($K988)),
      $Q988=""Standard Booking, P4""
    ),
    LET(
      resDate,   $K988,
      tourDate,  $N988,
      monthCount, DATEDIF(r"&amp;"esDate, tourDate, ""M"") + 1,
      secondDates, ARRAYFORMULA(
        DATE(
          YEAR(resDate),
          MONTH(resDate) + SEQUENCE(monthCount),
          2
        )
      ),
      validDates, FILTER(
        secondDates,
        (secondDates &gt; res"&amp;"Date + 2) *
        (secondDates &lt;= tourDate - 3)
      ),
      IF(
        $AJ988=""P4"",
        IF(
          COUNTA(validDates) &lt; 4,
          """",
          TEXT(
            INDEX(validDates, 4),
            ""mmm d, yyyy""
          )
        ),
"&amp;"        IF(
          COUNTA(validDates) &lt; 4,
          """",
          TEXTJOIN(
            "", "", TRUE,
            TEXT(INDEX(validDates, 1), ""mmm d, yyyy""),
            TEXT(INDEX(validDates, 2), ""mmm d, yyyy""),
            TEXT(INDEX(validDates"&amp;", 3), ""mmm d, yyyy""),
            TEXT(INDEX(validDates, 4), ""mmm d, yyyy"")
          )
        )
      )
    ),
    """"
  )
)
"),"")</f>
        <v/>
      </c>
      <c r="BM988" s="65" t="str">
        <f t="shared" si="15"/>
        <v/>
      </c>
      <c r="BN988" s="66"/>
      <c r="BO988" s="67"/>
      <c r="BP988" s="49" t="b">
        <v>0</v>
      </c>
      <c r="BQ988" s="49" t="b">
        <v>0</v>
      </c>
      <c r="BR988" s="68"/>
      <c r="BS988" s="69"/>
      <c r="BT988" s="70" t="b">
        <v>0</v>
      </c>
      <c r="BU988" s="71"/>
      <c r="BV988" s="72"/>
      <c r="BW988" s="86" t="b">
        <v>0</v>
      </c>
      <c r="BX988" s="87"/>
    </row>
    <row r="989">
      <c r="A989" s="35" t="str">
        <f t="shared" si="1"/>
        <v/>
      </c>
      <c r="B989" s="36" t="str">
        <f t="shared" si="2"/>
        <v/>
      </c>
      <c r="C989" s="36" t="str">
        <f t="array" ref="C989">IF(
  M989="",
  "",
  IFERROR(
    INDEX(
      '{INDEX} Tour Packages'!$A:$ZZ,
      MATCH(
        M989,
        INDEX(
          '{INDEX} Tour Packages'!$A:$ZZ,
          ,
          MATCH("Tour Package Name", '{INDEX} Tour Packages'!$4:$4, 0)
        ),
        0
      ),
      MATCH("Tour Code", '{INDEX} Tour Packages'!$4:$4, 0)
    ),
    "XXX"
  )
)
</f>
        <v/>
      </c>
      <c r="D989" s="36" t="str">
        <f t="shared" si="3"/>
        <v/>
      </c>
      <c r="E989" s="36" t="str">
        <f t="shared" si="4"/>
        <v/>
      </c>
      <c r="F989" s="37" t="str">
        <f t="shared" si="5"/>
        <v/>
      </c>
      <c r="G989" s="89"/>
      <c r="H989" s="89"/>
      <c r="I989" s="90"/>
      <c r="J989" s="40" t="str">
        <f t="shared" si="16"/>
        <v> </v>
      </c>
      <c r="K989" s="91"/>
      <c r="L989" s="55"/>
      <c r="M989" s="55"/>
      <c r="N989" s="91"/>
      <c r="O989" s="43" t="str">
        <f>IFERROR(__xludf.DUMMYFUNCTION("IF(N989="""","""",IFERROR(
  N989 + VALUE(REGEXEXTRACT(P989, ""(\d+)\s+Days"")),
  """"
)
)"),"")</f>
        <v/>
      </c>
      <c r="P989" s="43" t="str">
        <f t="array" ref="P989">IFERROR(
  INDEX(
    INDEX('{INDEX} Tour Packages'!$A:$ZZ, , MATCH(P$3, '{INDEX} Tour Packages'!$4:$4, 0)),
    MATCH(M989, INDEX('{INDEX} Tour Packages'!$A:$ZZ,0, MATCH("Tour Package Name", '{INDEX} Tour Packages'!$4:$4, 0)), 0)
  ),
"")
</f>
        <v/>
      </c>
      <c r="Q989" s="44" t="str">
        <f t="shared" si="7"/>
        <v/>
      </c>
      <c r="R989" s="44" t="str">
        <f>IFERROR(__xludf.DUMMYFUNCTION("IF(OR(ISBLANK(K989), ISBLANK(N989)), """", 
  LET(
    resDate, K989,
    tourDate, N989,
    monthCount, MAX(0, DATEDIF(resDate, tourDate - 3, ""M"") + 1),
    secondDates, ARRAYFORMULA(DATE(YEAR(resDate), MONTH(resDate) + SEQUENCE(monthCount), 2)),
    "&amp;"validDates, FILTER(secondDates, (secondDates &gt; resDate + 2) * (secondDates &lt;= tourDate - 3)),
    IF(ISERROR(validDates), 0, COUNTA(validDates))
  )
)
"),"")</f>
        <v/>
      </c>
      <c r="S989" s="44" t="str">
        <f t="shared" si="8"/>
        <v/>
      </c>
      <c r="T989" s="45" t="str">
        <f t="array" ref="T989">IF(ISBLANK(BO989),IFERROR(
  INDEX(
    INDEX('{INDEX} Payment Terms'!$A:$G, , MATCH(T$3, '{INDEX} Payment Terms'!$4:$4, 0)),
    MATCH(Q989, INDEX('{INDEX} Payment Terms'!$A:$G,0, MATCH("Payment Condition", '{INDEX} Payment Terms'!$4:$4, 0)), 0)
  ),
""),"Cancelled")
</f>
        <v/>
      </c>
      <c r="U989" s="46" t="b">
        <v>0</v>
      </c>
      <c r="V989" s="47" t="str">
        <f>IFERROR(__xludf.DUMMYFUNCTION("IF(OR(L989=""Duo Booking"", L989=""Group Booking""),
IF(U989=FALSE,"""",
    LET(
      bookingType, L989,
      tour, M989,
      mainFirst, H989,
      mainLast, I989,
      mainEmail, G989,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$L$4:L989, bookingType,
          $M$4:M989, tour,
          $H$4:H989, mainFirst,
          $I$4:I989, mainLast,
          $G$4:G989, mainEmail
        ),
        ""000""
      ),
  "&amp;"    baseID &amp; ""-"" &amp; memberNumber
    )
  ),
  """"
)
"),"")</f>
        <v/>
      </c>
      <c r="W989" s="48"/>
      <c r="X989" s="85" t="b">
        <v>0</v>
      </c>
      <c r="Y989" s="85" t="b">
        <v>0</v>
      </c>
      <c r="Z989" s="85" t="b">
        <v>0</v>
      </c>
      <c r="AA989" s="50"/>
      <c r="AB989" s="51"/>
      <c r="AC989" s="85" t="b">
        <v>0</v>
      </c>
      <c r="AD989" s="92"/>
      <c r="AE989" s="88"/>
      <c r="AF989" s="36" t="str">
        <f t="array" ref="AF989">IF(M989="","",INDEX(
      '{INDEX} Tour Packages'!$A:$ZP,
      MATCH($M989, '{INDEX} Tour Packages'!$A:$A, 0),
      MATCH(AF$3, '{INDEX} Tour Packages'!$4:$4, 0)
    ))</f>
        <v/>
      </c>
      <c r="AG989" s="36" t="str">
        <f t="array" ref="AG989">IF(M989="","",INDEX(
      '{INDEX} Tour Packages'!$A:$ZP,
      MATCH($M989, '{INDEX} Tour Packages'!$A:$A, 0),
      MATCH(AG$3, '{INDEX} Tour Packages'!$4:$4, 0)
    ))</f>
        <v/>
      </c>
      <c r="AH989" s="36" t="str">
        <f t="array" ref="AH989">IF(M989="","",INDEX(
      '{INDEX} Tour Packages'!$A:$ZP,
      MATCH($M989, '{INDEX} Tour Packages'!$A:$A, 0),
      MATCH(AH$3, '{INDEX} Tour Packages'!$4:$4, 0)
    ))</f>
        <v/>
      </c>
      <c r="AI989" s="54" t="str">
        <f t="shared" si="9"/>
        <v/>
      </c>
      <c r="AJ989" s="42"/>
      <c r="AK989" s="55"/>
      <c r="AL989" s="46" t="b">
        <v>0</v>
      </c>
      <c r="AM989" s="56"/>
      <c r="AN989" s="57" t="str">
        <f t="shared" si="10"/>
        <v/>
      </c>
      <c r="AO989" s="58" t="str">
        <f t="shared" si="11"/>
        <v/>
      </c>
      <c r="AP989" s="59"/>
      <c r="AQ989" s="60"/>
      <c r="AR989" s="61"/>
      <c r="AS989" s="61"/>
      <c r="AT989" s="61" t="str">
        <f>IFERROR(__xludf.DUMMYFUNCTION("IF( 
  OR($AJ989=""Full Payment"", ISBLANK($K989)),
  """",
  IF(
    OR(
      Q989=""Standard Booking, P1"",
      Q989=""Standard Booking, P2"",
      Q989=""Standard Booking, P3"",
      Q989=""Standard Booking, P4""
    ),
    LET(
      resDate,   $"&amp;"K989,
      tourDate,  $N989,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89" s="62" t="str">
        <f t="shared" si="12"/>
        <v/>
      </c>
      <c r="AV989" s="63"/>
      <c r="AW989" s="64"/>
      <c r="AX989" s="64"/>
      <c r="AY989" s="64"/>
      <c r="AZ989" s="64" t="str">
        <f>IFERROR(__xludf.DUMMYFUNCTION("IF(
  OR($AJ989=""Full Payment"",$AJ989=""P1"", ISBLANK($K989)),
  """",
  IF(
    OR(
      $Q989=""Standard Booking, P2"",
      $Q989=""Standard Booking, P3"",
      $Q989=""Standard Booking, P4""
    ),
    LET(
      resDate,   $K989,
      tourDate,"&amp;"  $N989,
      monthCount, DATEDIF(resDate, tourDate, ""M"") + 1,
      secondDates, ARRAYFORMULA(
        DATE(
          YEAR(resDate),
          MONTH(resDate) + SEQUENCE(monthCount),
          2
        )
      ),
      validDates, FILTER(
        sec"&amp;"ondDates,
        (secondDates &gt; resDate + 2) *
        (secondDates &lt;= tourDate - 3)
      ),
      IF(
        OR($AJ989=""P2"", $AJ989=""P3"", $AJ989=""P4""),
        IF(
          COUNTA(validDates) &lt; 2,
          """",
          TEXT(INDEX(validDates"&amp;", 2), ""mmm d, yyyy"")
        ),
        IF(
          COUNTA(validDates) &lt; 2,
          """",
          TEXTJOIN("", "", TRUE,
            TEXT(INDEX(validDates, 1), ""mmm d, yyyy""),
            TEXT(INDEX(validDates, 2), ""mmm d, yyyy"")
          )
 "&amp;"       )
      )
    ),
    """"
  )
)
"),"")</f>
        <v/>
      </c>
      <c r="BA989" s="65" t="str">
        <f t="shared" si="13"/>
        <v/>
      </c>
      <c r="BB989" s="63"/>
      <c r="BC989" s="64"/>
      <c r="BD989" s="64"/>
      <c r="BE989" s="64"/>
      <c r="BF989" s="64" t="str">
        <f>IFERROR(__xludf.DUMMYFUNCTION("IF(
  OR($AJ989=""Full Payment"",$AJ989=""P1"", $AJ989=""P2""),
  """",
  IF(
    AND(
      NOT(ISBLANK($K989)),
      OR(
        Q989=""Standard Booking, P3"",
        Q989=""Standard Booking, P4""
      )
    ),
    LET(
      resDate,   $K989,
      "&amp;"tourDate,  $N989,
      monthCount, DATEDIF(resDate, tourDate, ""M"") + 1,
      secondDates, ARRAYFORMULA(
        DATE(
          YEAR(resDate),
          MONTH(resDate) + SEQUENCE(monthCount),
          2
        )
      ),
      validDates, FILTER(
  "&amp;"      secondDates,
        (secondDates &gt; resDate + 2) *
        (secondDates &lt;= tourDate - 3)
      ),
      IF(
        $AJ989=""P4"",
        IF(
          COUNTA(validDates) &lt; 3,
          """",
          TEXT(INDEX(validDates, 3), ""mmm d, yyyy"")
  "&amp;"      ),
        IF(
          $AJ989=""P3"",
          IF(
            COUNTA(validDates) &lt; 3,
            """",
            TEXT(INDEX(validDates, 3), ""mmm d, yyyy"")
          ),
          IF(
            COUNTA(validDates) &lt; 3,
            """",
    "&amp;"        TEXTJOIN("", "", TRUE,
              TEXT(INDEX(validDates, 1), ""mmm d, yyyy""),
              TEXT(INDEX(validDates, 2), ""mmm d, yyyy""),
              TEXT(INDEX(validDates, 3), ""mmm d, yyyy"")
            )
          )
        )
      )
    "&amp;"),
    """"
  )
)
"),"")</f>
        <v/>
      </c>
      <c r="BG989" s="65" t="str">
        <f t="shared" si="14"/>
        <v/>
      </c>
      <c r="BH989" s="63"/>
      <c r="BI989" s="64"/>
      <c r="BJ989" s="64"/>
      <c r="BK989" s="64"/>
      <c r="BL989" s="64" t="str">
        <f>IFERROR(__xludf.DUMMYFUNCTION("IF(
  OR($AJ989=""Full Payment"",$AJ989=""P1"",$AJ989=""P2"",$AJ989=""P3""),
  """",
  IF(
    AND(
      NOT(ISBLANK($K989)),
      $Q989=""Standard Booking, P4""
    ),
    LET(
      resDate,   $K989,
      tourDate,  $N989,
      monthCount, DATEDIF(r"&amp;"esDate, tourDate, ""M"") + 1,
      secondDates, ARRAYFORMULA(
        DATE(
          YEAR(resDate),
          MONTH(resDate) + SEQUENCE(monthCount),
          2
        )
      ),
      validDates, FILTER(
        secondDates,
        (secondDates &gt; res"&amp;"Date + 2) *
        (secondDates &lt;= tourDate - 3)
      ),
      IF(
        $AJ989=""P4"",
        IF(
          COUNTA(validDates) &lt; 4,
          """",
          TEXT(
            INDEX(validDates, 4),
            ""mmm d, yyyy""
          )
        ),
"&amp;"        IF(
          COUNTA(validDates) &lt; 4,
          """",
          TEXTJOIN(
            "", "", TRUE,
            TEXT(INDEX(validDates, 1), ""mmm d, yyyy""),
            TEXT(INDEX(validDates, 2), ""mmm d, yyyy""),
            TEXT(INDEX(validDates"&amp;", 3), ""mmm d, yyyy""),
            TEXT(INDEX(validDates, 4), ""mmm d, yyyy"")
          )
        )
      )
    ),
    """"
  )
)
"),"")</f>
        <v/>
      </c>
      <c r="BM989" s="65" t="str">
        <f t="shared" si="15"/>
        <v/>
      </c>
      <c r="BN989" s="66"/>
      <c r="BO989" s="67"/>
      <c r="BP989" s="49" t="b">
        <v>0</v>
      </c>
      <c r="BQ989" s="49" t="b">
        <v>0</v>
      </c>
      <c r="BR989" s="68"/>
      <c r="BS989" s="69"/>
      <c r="BT989" s="70" t="b">
        <v>0</v>
      </c>
      <c r="BU989" s="71"/>
      <c r="BV989" s="72"/>
      <c r="BW989" s="86" t="b">
        <v>0</v>
      </c>
      <c r="BX989" s="87"/>
    </row>
    <row r="990">
      <c r="A990" s="35" t="str">
        <f t="shared" si="1"/>
        <v/>
      </c>
      <c r="B990" s="36" t="str">
        <f t="shared" si="2"/>
        <v/>
      </c>
      <c r="C990" s="36" t="str">
        <f t="array" ref="C990">IF(
  M990="",
  "",
  IFERROR(
    INDEX(
      '{INDEX} Tour Packages'!$A:$ZZ,
      MATCH(
        M990,
        INDEX(
          '{INDEX} Tour Packages'!$A:$ZZ,
          ,
          MATCH("Tour Package Name", '{INDEX} Tour Packages'!$4:$4, 0)
        ),
        0
      ),
      MATCH("Tour Code", '{INDEX} Tour Packages'!$4:$4, 0)
    ),
    "XXX"
  )
)
</f>
        <v/>
      </c>
      <c r="D990" s="36" t="str">
        <f t="shared" si="3"/>
        <v/>
      </c>
      <c r="E990" s="36" t="str">
        <f t="shared" si="4"/>
        <v/>
      </c>
      <c r="F990" s="37" t="str">
        <f t="shared" si="5"/>
        <v/>
      </c>
      <c r="G990" s="89"/>
      <c r="H990" s="89"/>
      <c r="I990" s="90"/>
      <c r="J990" s="40" t="str">
        <f t="shared" si="16"/>
        <v> </v>
      </c>
      <c r="K990" s="91"/>
      <c r="L990" s="55"/>
      <c r="M990" s="55"/>
      <c r="N990" s="91"/>
      <c r="O990" s="43" t="str">
        <f>IFERROR(__xludf.DUMMYFUNCTION("IF(N990="""","""",IFERROR(
  N990 + VALUE(REGEXEXTRACT(P990, ""(\d+)\s+Days"")),
  """"
)
)"),"")</f>
        <v/>
      </c>
      <c r="P990" s="43" t="str">
        <f t="array" ref="P990">IFERROR(
  INDEX(
    INDEX('{INDEX} Tour Packages'!$A:$ZZ, , MATCH(P$3, '{INDEX} Tour Packages'!$4:$4, 0)),
    MATCH(M990, INDEX('{INDEX} Tour Packages'!$A:$ZZ,0, MATCH("Tour Package Name", '{INDEX} Tour Packages'!$4:$4, 0)), 0)
  ),
"")
</f>
        <v/>
      </c>
      <c r="Q990" s="44" t="str">
        <f t="shared" si="7"/>
        <v/>
      </c>
      <c r="R990" s="44" t="str">
        <f>IFERROR(__xludf.DUMMYFUNCTION("IF(OR(ISBLANK(K990), ISBLANK(N990)), """", 
  LET(
    resDate, K990,
    tourDate, N990,
    monthCount, MAX(0, DATEDIF(resDate, tourDate - 3, ""M"") + 1),
    secondDates, ARRAYFORMULA(DATE(YEAR(resDate), MONTH(resDate) + SEQUENCE(monthCount), 2)),
    "&amp;"validDates, FILTER(secondDates, (secondDates &gt; resDate + 2) * (secondDates &lt;= tourDate - 3)),
    IF(ISERROR(validDates), 0, COUNTA(validDates))
  )
)
"),"")</f>
        <v/>
      </c>
      <c r="S990" s="44" t="str">
        <f t="shared" si="8"/>
        <v/>
      </c>
      <c r="T990" s="45" t="str">
        <f t="array" ref="T990">IF(ISBLANK(BO990),IFERROR(
  INDEX(
    INDEX('{INDEX} Payment Terms'!$A:$G, , MATCH(T$3, '{INDEX} Payment Terms'!$4:$4, 0)),
    MATCH(Q990, INDEX('{INDEX} Payment Terms'!$A:$G,0, MATCH("Payment Condition", '{INDEX} Payment Terms'!$4:$4, 0)), 0)
  ),
""),"Cancelled")
</f>
        <v/>
      </c>
      <c r="U990" s="46" t="b">
        <v>0</v>
      </c>
      <c r="V990" s="47" t="str">
        <f>IFERROR(__xludf.DUMMYFUNCTION("IF(OR(L990=""Duo Booking"", L990=""Group Booking""),
IF(U990=FALSE,"""",
    LET(
      bookingType, L990,
      tour, M990,
      mainFirst, H990,
      mainLast, I990,
      mainEmail, G990,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$L$4:L990, bookingType,
          $M$4:M990, tour,
          $H$4:H990, mainFirst,
          $I$4:I990, mainLast,
          $G$4:G990, mainEmail
        ),
        ""000""
      ),
  "&amp;"    baseID &amp; ""-"" &amp; memberNumber
    )
  ),
  """"
)
"),"")</f>
        <v/>
      </c>
      <c r="W990" s="48"/>
      <c r="X990" s="85" t="b">
        <v>0</v>
      </c>
      <c r="Y990" s="85" t="b">
        <v>0</v>
      </c>
      <c r="Z990" s="85" t="b">
        <v>0</v>
      </c>
      <c r="AA990" s="50"/>
      <c r="AB990" s="51"/>
      <c r="AC990" s="85" t="b">
        <v>0</v>
      </c>
      <c r="AD990" s="92"/>
      <c r="AE990" s="88"/>
      <c r="AF990" s="36" t="str">
        <f t="array" ref="AF990">IF(M990="","",INDEX(
      '{INDEX} Tour Packages'!$A:$ZP,
      MATCH($M990, '{INDEX} Tour Packages'!$A:$A, 0),
      MATCH(AF$3, '{INDEX} Tour Packages'!$4:$4, 0)
    ))</f>
        <v/>
      </c>
      <c r="AG990" s="36" t="str">
        <f t="array" ref="AG990">IF(M990="","",INDEX(
      '{INDEX} Tour Packages'!$A:$ZP,
      MATCH($M990, '{INDEX} Tour Packages'!$A:$A, 0),
      MATCH(AG$3, '{INDEX} Tour Packages'!$4:$4, 0)
    ))</f>
        <v/>
      </c>
      <c r="AH990" s="36" t="str">
        <f t="array" ref="AH990">IF(M990="","",INDEX(
      '{INDEX} Tour Packages'!$A:$ZP,
      MATCH($M990, '{INDEX} Tour Packages'!$A:$A, 0),
      MATCH(AH$3, '{INDEX} Tour Packages'!$4:$4, 0)
    ))</f>
        <v/>
      </c>
      <c r="AI990" s="54" t="str">
        <f t="shared" si="9"/>
        <v/>
      </c>
      <c r="AJ990" s="42"/>
      <c r="AK990" s="55"/>
      <c r="AL990" s="46" t="b">
        <v>0</v>
      </c>
      <c r="AM990" s="56"/>
      <c r="AN990" s="57" t="str">
        <f t="shared" si="10"/>
        <v/>
      </c>
      <c r="AO990" s="58" t="str">
        <f t="shared" si="11"/>
        <v/>
      </c>
      <c r="AP990" s="59"/>
      <c r="AQ990" s="60"/>
      <c r="AR990" s="61"/>
      <c r="AS990" s="61"/>
      <c r="AT990" s="61" t="str">
        <f>IFERROR(__xludf.DUMMYFUNCTION("IF( 
  OR($AJ990=""Full Payment"", ISBLANK($K990)),
  """",
  IF(
    OR(
      Q990=""Standard Booking, P1"",
      Q990=""Standard Booking, P2"",
      Q990=""Standard Booking, P3"",
      Q990=""Standard Booking, P4""
    ),
    LET(
      resDate,   $"&amp;"K990,
      tourDate,  $N990,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0" s="62" t="str">
        <f t="shared" si="12"/>
        <v/>
      </c>
      <c r="AV990" s="63"/>
      <c r="AW990" s="64"/>
      <c r="AX990" s="64"/>
      <c r="AY990" s="64"/>
      <c r="AZ990" s="64" t="str">
        <f>IFERROR(__xludf.DUMMYFUNCTION("IF(
  OR($AJ990=""Full Payment"",$AJ990=""P1"", ISBLANK($K990)),
  """",
  IF(
    OR(
      $Q990=""Standard Booking, P2"",
      $Q990=""Standard Booking, P3"",
      $Q990=""Standard Booking, P4""
    ),
    LET(
      resDate,   $K990,
      tourDate,"&amp;"  $N990,
      monthCount, DATEDIF(resDate, tourDate, ""M"") + 1,
      secondDates, ARRAYFORMULA(
        DATE(
          YEAR(resDate),
          MONTH(resDate) + SEQUENCE(monthCount),
          2
        )
      ),
      validDates, FILTER(
        sec"&amp;"ondDates,
        (secondDates &gt; resDate + 2) *
        (secondDates &lt;= tourDate - 3)
      ),
      IF(
        OR($AJ990=""P2"", $AJ990=""P3"", $AJ990=""P4""),
        IF(
          COUNTA(validDates) &lt; 2,
          """",
          TEXT(INDEX(validDates"&amp;", 2), ""mmm d, yyyy"")
        ),
        IF(
          COUNTA(validDates) &lt; 2,
          """",
          TEXTJOIN("", "", TRUE,
            TEXT(INDEX(validDates, 1), ""mmm d, yyyy""),
            TEXT(INDEX(validDates, 2), ""mmm d, yyyy"")
          )
 "&amp;"       )
      )
    ),
    """"
  )
)
"),"")</f>
        <v/>
      </c>
      <c r="BA990" s="65" t="str">
        <f t="shared" si="13"/>
        <v/>
      </c>
      <c r="BB990" s="63"/>
      <c r="BC990" s="64"/>
      <c r="BD990" s="64"/>
      <c r="BE990" s="64"/>
      <c r="BF990" s="64" t="str">
        <f>IFERROR(__xludf.DUMMYFUNCTION("IF(
  OR($AJ990=""Full Payment"",$AJ990=""P1"", $AJ990=""P2""),
  """",
  IF(
    AND(
      NOT(ISBLANK($K990)),
      OR(
        Q990=""Standard Booking, P3"",
        Q990=""Standard Booking, P4""
      )
    ),
    LET(
      resDate,   $K990,
      "&amp;"tourDate,  $N990,
      monthCount, DATEDIF(resDate, tourDate, ""M"") + 1,
      secondDates, ARRAYFORMULA(
        DATE(
          YEAR(resDate),
          MONTH(resDate) + SEQUENCE(monthCount),
          2
        )
      ),
      validDates, FILTER(
  "&amp;"      secondDates,
        (secondDates &gt; resDate + 2) *
        (secondDates &lt;= tourDate - 3)
      ),
      IF(
        $AJ990=""P4"",
        IF(
          COUNTA(validDates) &lt; 3,
          """",
          TEXT(INDEX(validDates, 3), ""mmm d, yyyy"")
  "&amp;"      ),
        IF(
          $AJ990=""P3"",
          IF(
            COUNTA(validDates) &lt; 3,
            """",
            TEXT(INDEX(validDates, 3), ""mmm d, yyyy"")
          ),
          IF(
            COUNTA(validDates) &lt; 3,
            """",
    "&amp;"        TEXTJOIN("", "", TRUE,
              TEXT(INDEX(validDates, 1), ""mmm d, yyyy""),
              TEXT(INDEX(validDates, 2), ""mmm d, yyyy""),
              TEXT(INDEX(validDates, 3), ""mmm d, yyyy"")
            )
          )
        )
      )
    "&amp;"),
    """"
  )
)
"),"")</f>
        <v/>
      </c>
      <c r="BG990" s="65" t="str">
        <f t="shared" si="14"/>
        <v/>
      </c>
      <c r="BH990" s="63"/>
      <c r="BI990" s="64"/>
      <c r="BJ990" s="64"/>
      <c r="BK990" s="64"/>
      <c r="BL990" s="64" t="str">
        <f>IFERROR(__xludf.DUMMYFUNCTION("IF(
  OR($AJ990=""Full Payment"",$AJ990=""P1"",$AJ990=""P2"",$AJ990=""P3""),
  """",
  IF(
    AND(
      NOT(ISBLANK($K990)),
      $Q990=""Standard Booking, P4""
    ),
    LET(
      resDate,   $K990,
      tourDate,  $N990,
      monthCount, DATEDIF(r"&amp;"esDate, tourDate, ""M"") + 1,
      secondDates, ARRAYFORMULA(
        DATE(
          YEAR(resDate),
          MONTH(resDate) + SEQUENCE(monthCount),
          2
        )
      ),
      validDates, FILTER(
        secondDates,
        (secondDates &gt; res"&amp;"Date + 2) *
        (secondDates &lt;= tourDate - 3)
      ),
      IF(
        $AJ990=""P4"",
        IF(
          COUNTA(validDates) &lt; 4,
          """",
          TEXT(
            INDEX(validDates, 4),
            ""mmm d, yyyy""
          )
        ),
"&amp;"        IF(
          COUNTA(validDates) &lt; 4,
          """",
          TEXTJOIN(
            "", "", TRUE,
            TEXT(INDEX(validDates, 1), ""mmm d, yyyy""),
            TEXT(INDEX(validDates, 2), ""mmm d, yyyy""),
            TEXT(INDEX(validDates"&amp;", 3), ""mmm d, yyyy""),
            TEXT(INDEX(validDates, 4), ""mmm d, yyyy"")
          )
        )
      )
    ),
    """"
  )
)
"),"")</f>
        <v/>
      </c>
      <c r="BM990" s="65" t="str">
        <f t="shared" si="15"/>
        <v/>
      </c>
      <c r="BN990" s="66"/>
      <c r="BO990" s="67"/>
      <c r="BP990" s="49" t="b">
        <v>0</v>
      </c>
      <c r="BQ990" s="49" t="b">
        <v>0</v>
      </c>
      <c r="BR990" s="68"/>
      <c r="BS990" s="69"/>
      <c r="BT990" s="70" t="b">
        <v>0</v>
      </c>
      <c r="BU990" s="71"/>
      <c r="BV990" s="72"/>
      <c r="BW990" s="86" t="b">
        <v>0</v>
      </c>
      <c r="BX990" s="87"/>
    </row>
    <row r="991">
      <c r="A991" s="35" t="str">
        <f t="shared" si="1"/>
        <v/>
      </c>
      <c r="B991" s="36" t="str">
        <f t="shared" si="2"/>
        <v/>
      </c>
      <c r="C991" s="36" t="str">
        <f t="array" ref="C991">IF(
  M991="",
  "",
  IFERROR(
    INDEX(
      '{INDEX} Tour Packages'!$A:$ZZ,
      MATCH(
        M991,
        INDEX(
          '{INDEX} Tour Packages'!$A:$ZZ,
          ,
          MATCH("Tour Package Name", '{INDEX} Tour Packages'!$4:$4, 0)
        ),
        0
      ),
      MATCH("Tour Code", '{INDEX} Tour Packages'!$4:$4, 0)
    ),
    "XXX"
  )
)
</f>
        <v/>
      </c>
      <c r="D991" s="36" t="str">
        <f t="shared" si="3"/>
        <v/>
      </c>
      <c r="E991" s="36" t="str">
        <f t="shared" si="4"/>
        <v/>
      </c>
      <c r="F991" s="37" t="str">
        <f t="shared" si="5"/>
        <v/>
      </c>
      <c r="G991" s="89"/>
      <c r="H991" s="89"/>
      <c r="I991" s="90"/>
      <c r="J991" s="40" t="str">
        <f t="shared" si="16"/>
        <v> </v>
      </c>
      <c r="K991" s="91"/>
      <c r="L991" s="55"/>
      <c r="M991" s="55"/>
      <c r="N991" s="91"/>
      <c r="O991" s="43" t="str">
        <f>IFERROR(__xludf.DUMMYFUNCTION("IF(N991="""","""",IFERROR(
  N991 + VALUE(REGEXEXTRACT(P991, ""(\d+)\s+Days"")),
  """"
)
)"),"")</f>
        <v/>
      </c>
      <c r="P991" s="43" t="str">
        <f t="array" ref="P991">IFERROR(
  INDEX(
    INDEX('{INDEX} Tour Packages'!$A:$ZZ, , MATCH(P$3, '{INDEX} Tour Packages'!$4:$4, 0)),
    MATCH(M991, INDEX('{INDEX} Tour Packages'!$A:$ZZ,0, MATCH("Tour Package Name", '{INDEX} Tour Packages'!$4:$4, 0)), 0)
  ),
"")
</f>
        <v/>
      </c>
      <c r="Q991" s="44" t="str">
        <f t="shared" si="7"/>
        <v/>
      </c>
      <c r="R991" s="44" t="str">
        <f>IFERROR(__xludf.DUMMYFUNCTION("IF(OR(ISBLANK(K991), ISBLANK(N991)), """", 
  LET(
    resDate, K991,
    tourDate, N991,
    monthCount, MAX(0, DATEDIF(resDate, tourDate - 3, ""M"") + 1),
    secondDates, ARRAYFORMULA(DATE(YEAR(resDate), MONTH(resDate) + SEQUENCE(monthCount), 2)),
    "&amp;"validDates, FILTER(secondDates, (secondDates &gt; resDate + 2) * (secondDates &lt;= tourDate - 3)),
    IF(ISERROR(validDates), 0, COUNTA(validDates))
  )
)
"),"")</f>
        <v/>
      </c>
      <c r="S991" s="44" t="str">
        <f t="shared" si="8"/>
        <v/>
      </c>
      <c r="T991" s="45" t="str">
        <f t="array" ref="T991">IF(ISBLANK(BO991),IFERROR(
  INDEX(
    INDEX('{INDEX} Payment Terms'!$A:$G, , MATCH(T$3, '{INDEX} Payment Terms'!$4:$4, 0)),
    MATCH(Q991, INDEX('{INDEX} Payment Terms'!$A:$G,0, MATCH("Payment Condition", '{INDEX} Payment Terms'!$4:$4, 0)), 0)
  ),
""),"Cancelled")
</f>
        <v/>
      </c>
      <c r="U991" s="46" t="b">
        <v>0</v>
      </c>
      <c r="V991" s="47" t="str">
        <f>IFERROR(__xludf.DUMMYFUNCTION("IF(OR(L991=""Duo Booking"", L991=""Group Booking""),
IF(U991=FALSE,"""",
    LET(
      bookingType, L991,
      tour, M991,
      mainFirst, H991,
      mainLast, I991,
      mainEmail, G991,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$L$4:L991, bookingType,
          $M$4:M991, tour,
          $H$4:H991, mainFirst,
          $I$4:I991, mainLast,
          $G$4:G991, mainEmail
        ),
        ""000""
      ),
  "&amp;"    baseID &amp; ""-"" &amp; memberNumber
    )
  ),
  """"
)
"),"")</f>
        <v/>
      </c>
      <c r="W991" s="48"/>
      <c r="X991" s="85" t="b">
        <v>0</v>
      </c>
      <c r="Y991" s="85" t="b">
        <v>0</v>
      </c>
      <c r="Z991" s="85" t="b">
        <v>0</v>
      </c>
      <c r="AA991" s="50"/>
      <c r="AB991" s="51"/>
      <c r="AC991" s="85" t="b">
        <v>0</v>
      </c>
      <c r="AD991" s="92"/>
      <c r="AE991" s="88"/>
      <c r="AF991" s="36" t="str">
        <f t="array" ref="AF991">IF(M991="","",INDEX(
      '{INDEX} Tour Packages'!$A:$ZP,
      MATCH($M991, '{INDEX} Tour Packages'!$A:$A, 0),
      MATCH(AF$3, '{INDEX} Tour Packages'!$4:$4, 0)
    ))</f>
        <v/>
      </c>
      <c r="AG991" s="36" t="str">
        <f t="array" ref="AG991">IF(M991="","",INDEX(
      '{INDEX} Tour Packages'!$A:$ZP,
      MATCH($M991, '{INDEX} Tour Packages'!$A:$A, 0),
      MATCH(AG$3, '{INDEX} Tour Packages'!$4:$4, 0)
    ))</f>
        <v/>
      </c>
      <c r="AH991" s="36" t="str">
        <f t="array" ref="AH991">IF(M991="","",INDEX(
      '{INDEX} Tour Packages'!$A:$ZP,
      MATCH($M991, '{INDEX} Tour Packages'!$A:$A, 0),
      MATCH(AH$3, '{INDEX} Tour Packages'!$4:$4, 0)
    ))</f>
        <v/>
      </c>
      <c r="AI991" s="54" t="str">
        <f t="shared" si="9"/>
        <v/>
      </c>
      <c r="AJ991" s="42"/>
      <c r="AK991" s="55"/>
      <c r="AL991" s="46" t="b">
        <v>0</v>
      </c>
      <c r="AM991" s="56"/>
      <c r="AN991" s="57" t="str">
        <f t="shared" si="10"/>
        <v/>
      </c>
      <c r="AO991" s="58" t="str">
        <f t="shared" si="11"/>
        <v/>
      </c>
      <c r="AP991" s="59"/>
      <c r="AQ991" s="60"/>
      <c r="AR991" s="61"/>
      <c r="AS991" s="61"/>
      <c r="AT991" s="61" t="str">
        <f>IFERROR(__xludf.DUMMYFUNCTION("IF( 
  OR($AJ991=""Full Payment"", ISBLANK($K991)),
  """",
  IF(
    OR(
      Q991=""Standard Booking, P1"",
      Q991=""Standard Booking, P2"",
      Q991=""Standard Booking, P3"",
      Q991=""Standard Booking, P4""
    ),
    LET(
      resDate,   $"&amp;"K991,
      tourDate,  $N991,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1" s="62" t="str">
        <f t="shared" si="12"/>
        <v/>
      </c>
      <c r="AV991" s="63"/>
      <c r="AW991" s="64"/>
      <c r="AX991" s="64"/>
      <c r="AY991" s="64"/>
      <c r="AZ991" s="64" t="str">
        <f>IFERROR(__xludf.DUMMYFUNCTION("IF(
  OR($AJ991=""Full Payment"",$AJ991=""P1"", ISBLANK($K991)),
  """",
  IF(
    OR(
      $Q991=""Standard Booking, P2"",
      $Q991=""Standard Booking, P3"",
      $Q991=""Standard Booking, P4""
    ),
    LET(
      resDate,   $K991,
      tourDate,"&amp;"  $N991,
      monthCount, DATEDIF(resDate, tourDate, ""M"") + 1,
      secondDates, ARRAYFORMULA(
        DATE(
          YEAR(resDate),
          MONTH(resDate) + SEQUENCE(monthCount),
          2
        )
      ),
      validDates, FILTER(
        sec"&amp;"ondDates,
        (secondDates &gt; resDate + 2) *
        (secondDates &lt;= tourDate - 3)
      ),
      IF(
        OR($AJ991=""P2"", $AJ991=""P3"", $AJ991=""P4""),
        IF(
          COUNTA(validDates) &lt; 2,
          """",
          TEXT(INDEX(validDates"&amp;", 2), ""mmm d, yyyy"")
        ),
        IF(
          COUNTA(validDates) &lt; 2,
          """",
          TEXTJOIN("", "", TRUE,
            TEXT(INDEX(validDates, 1), ""mmm d, yyyy""),
            TEXT(INDEX(validDates, 2), ""mmm d, yyyy"")
          )
 "&amp;"       )
      )
    ),
    """"
  )
)
"),"")</f>
        <v/>
      </c>
      <c r="BA991" s="65" t="str">
        <f t="shared" si="13"/>
        <v/>
      </c>
      <c r="BB991" s="63"/>
      <c r="BC991" s="64"/>
      <c r="BD991" s="64"/>
      <c r="BE991" s="64"/>
      <c r="BF991" s="64" t="str">
        <f>IFERROR(__xludf.DUMMYFUNCTION("IF(
  OR($AJ991=""Full Payment"",$AJ991=""P1"", $AJ991=""P2""),
  """",
  IF(
    AND(
      NOT(ISBLANK($K991)),
      OR(
        Q991=""Standard Booking, P3"",
        Q991=""Standard Booking, P4""
      )
    ),
    LET(
      resDate,   $K991,
      "&amp;"tourDate,  $N991,
      monthCount, DATEDIF(resDate, tourDate, ""M"") + 1,
      secondDates, ARRAYFORMULA(
        DATE(
          YEAR(resDate),
          MONTH(resDate) + SEQUENCE(monthCount),
          2
        )
      ),
      validDates, FILTER(
  "&amp;"      secondDates,
        (secondDates &gt; resDate + 2) *
        (secondDates &lt;= tourDate - 3)
      ),
      IF(
        $AJ991=""P4"",
        IF(
          COUNTA(validDates) &lt; 3,
          """",
          TEXT(INDEX(validDates, 3), ""mmm d, yyyy"")
  "&amp;"      ),
        IF(
          $AJ991=""P3"",
          IF(
            COUNTA(validDates) &lt; 3,
            """",
            TEXT(INDEX(validDates, 3), ""mmm d, yyyy"")
          ),
          IF(
            COUNTA(validDates) &lt; 3,
            """",
    "&amp;"        TEXTJOIN("", "", TRUE,
              TEXT(INDEX(validDates, 1), ""mmm d, yyyy""),
              TEXT(INDEX(validDates, 2), ""mmm d, yyyy""),
              TEXT(INDEX(validDates, 3), ""mmm d, yyyy"")
            )
          )
        )
      )
    "&amp;"),
    """"
  )
)
"),"")</f>
        <v/>
      </c>
      <c r="BG991" s="65" t="str">
        <f t="shared" si="14"/>
        <v/>
      </c>
      <c r="BH991" s="63"/>
      <c r="BI991" s="64"/>
      <c r="BJ991" s="64"/>
      <c r="BK991" s="64"/>
      <c r="BL991" s="64" t="str">
        <f>IFERROR(__xludf.DUMMYFUNCTION("IF(
  OR($AJ991=""Full Payment"",$AJ991=""P1"",$AJ991=""P2"",$AJ991=""P3""),
  """",
  IF(
    AND(
      NOT(ISBLANK($K991)),
      $Q991=""Standard Booking, P4""
    ),
    LET(
      resDate,   $K991,
      tourDate,  $N991,
      monthCount, DATEDIF(r"&amp;"esDate, tourDate, ""M"") + 1,
      secondDates, ARRAYFORMULA(
        DATE(
          YEAR(resDate),
          MONTH(resDate) + SEQUENCE(monthCount),
          2
        )
      ),
      validDates, FILTER(
        secondDates,
        (secondDates &gt; res"&amp;"Date + 2) *
        (secondDates &lt;= tourDate - 3)
      ),
      IF(
        $AJ991=""P4"",
        IF(
          COUNTA(validDates) &lt; 4,
          """",
          TEXT(
            INDEX(validDates, 4),
            ""mmm d, yyyy""
          )
        ),
"&amp;"        IF(
          COUNTA(validDates) &lt; 4,
          """",
          TEXTJOIN(
            "", "", TRUE,
            TEXT(INDEX(validDates, 1), ""mmm d, yyyy""),
            TEXT(INDEX(validDates, 2), ""mmm d, yyyy""),
            TEXT(INDEX(validDates"&amp;", 3), ""mmm d, yyyy""),
            TEXT(INDEX(validDates, 4), ""mmm d, yyyy"")
          )
        )
      )
    ),
    """"
  )
)
"),"")</f>
        <v/>
      </c>
      <c r="BM991" s="65" t="str">
        <f t="shared" si="15"/>
        <v/>
      </c>
      <c r="BN991" s="66"/>
      <c r="BO991" s="67"/>
      <c r="BP991" s="49" t="b">
        <v>0</v>
      </c>
      <c r="BQ991" s="49" t="b">
        <v>0</v>
      </c>
      <c r="BR991" s="68"/>
      <c r="BS991" s="69"/>
      <c r="BT991" s="70" t="b">
        <v>0</v>
      </c>
      <c r="BU991" s="71"/>
      <c r="BV991" s="72"/>
      <c r="BW991" s="86" t="b">
        <v>0</v>
      </c>
      <c r="BX991" s="87"/>
    </row>
    <row r="992">
      <c r="A992" s="35" t="str">
        <f t="shared" si="1"/>
        <v/>
      </c>
      <c r="B992" s="36" t="str">
        <f t="shared" si="2"/>
        <v/>
      </c>
      <c r="C992" s="36" t="str">
        <f t="array" ref="C992">IF(
  M992="",
  "",
  IFERROR(
    INDEX(
      '{INDEX} Tour Packages'!$A:$ZZ,
      MATCH(
        M992,
        INDEX(
          '{INDEX} Tour Packages'!$A:$ZZ,
          ,
          MATCH("Tour Package Name", '{INDEX} Tour Packages'!$4:$4, 0)
        ),
        0
      ),
      MATCH("Tour Code", '{INDEX} Tour Packages'!$4:$4, 0)
    ),
    "XXX"
  )
)
</f>
        <v/>
      </c>
      <c r="D992" s="36" t="str">
        <f t="shared" si="3"/>
        <v/>
      </c>
      <c r="E992" s="36" t="str">
        <f t="shared" si="4"/>
        <v/>
      </c>
      <c r="F992" s="37" t="str">
        <f t="shared" si="5"/>
        <v/>
      </c>
      <c r="G992" s="89"/>
      <c r="H992" s="89"/>
      <c r="I992" s="90"/>
      <c r="J992" s="40" t="str">
        <f t="shared" si="16"/>
        <v> </v>
      </c>
      <c r="K992" s="91"/>
      <c r="L992" s="55"/>
      <c r="M992" s="55"/>
      <c r="N992" s="91"/>
      <c r="O992" s="43" t="str">
        <f>IFERROR(__xludf.DUMMYFUNCTION("IF(N992="""","""",IFERROR(
  N992 + VALUE(REGEXEXTRACT(P992, ""(\d+)\s+Days"")),
  """"
)
)"),"")</f>
        <v/>
      </c>
      <c r="P992" s="43" t="str">
        <f t="array" ref="P992">IFERROR(
  INDEX(
    INDEX('{INDEX} Tour Packages'!$A:$ZZ, , MATCH(P$3, '{INDEX} Tour Packages'!$4:$4, 0)),
    MATCH(M992, INDEX('{INDEX} Tour Packages'!$A:$ZZ,0, MATCH("Tour Package Name", '{INDEX} Tour Packages'!$4:$4, 0)), 0)
  ),
"")
</f>
        <v/>
      </c>
      <c r="Q992" s="44" t="str">
        <f t="shared" si="7"/>
        <v/>
      </c>
      <c r="R992" s="44" t="str">
        <f>IFERROR(__xludf.DUMMYFUNCTION("IF(OR(ISBLANK(K992), ISBLANK(N992)), """", 
  LET(
    resDate, K992,
    tourDate, N992,
    monthCount, MAX(0, DATEDIF(resDate, tourDate - 3, ""M"") + 1),
    secondDates, ARRAYFORMULA(DATE(YEAR(resDate), MONTH(resDate) + SEQUENCE(monthCount), 2)),
    "&amp;"validDates, FILTER(secondDates, (secondDates &gt; resDate + 2) * (secondDates &lt;= tourDate - 3)),
    IF(ISERROR(validDates), 0, COUNTA(validDates))
  )
)
"),"")</f>
        <v/>
      </c>
      <c r="S992" s="44" t="str">
        <f t="shared" si="8"/>
        <v/>
      </c>
      <c r="T992" s="45" t="str">
        <f t="array" ref="T992">IF(ISBLANK(BO992),IFERROR(
  INDEX(
    INDEX('{INDEX} Payment Terms'!$A:$G, , MATCH(T$3, '{INDEX} Payment Terms'!$4:$4, 0)),
    MATCH(Q992, INDEX('{INDEX} Payment Terms'!$A:$G,0, MATCH("Payment Condition", '{INDEX} Payment Terms'!$4:$4, 0)), 0)
  ),
""),"Cancelled")
</f>
        <v/>
      </c>
      <c r="U992" s="46" t="b">
        <v>0</v>
      </c>
      <c r="V992" s="47" t="str">
        <f>IFERROR(__xludf.DUMMYFUNCTION("IF(OR(L992=""Duo Booking"", L992=""Group Booking""),
IF(U992=FALSE,"""",
    LET(
      bookingType, L992,
      tour, M992,
      mainFirst, H992,
      mainLast, I992,
      mainEmail, G992,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$L$4:L992, bookingType,
          $M$4:M992, tour,
          $H$4:H992, mainFirst,
          $I$4:I992, mainLast,
          $G$4:G992, mainEmail
        ),
        ""000""
      ),
  "&amp;"    baseID &amp; ""-"" &amp; memberNumber
    )
  ),
  """"
)
"),"")</f>
        <v/>
      </c>
      <c r="W992" s="48"/>
      <c r="X992" s="85" t="b">
        <v>0</v>
      </c>
      <c r="Y992" s="85" t="b">
        <v>0</v>
      </c>
      <c r="Z992" s="85" t="b">
        <v>0</v>
      </c>
      <c r="AA992" s="50"/>
      <c r="AB992" s="51"/>
      <c r="AC992" s="85" t="b">
        <v>0</v>
      </c>
      <c r="AD992" s="92"/>
      <c r="AE992" s="88"/>
      <c r="AF992" s="36" t="str">
        <f t="array" ref="AF992">IF(M992="","",INDEX(
      '{INDEX} Tour Packages'!$A:$ZP,
      MATCH($M992, '{INDEX} Tour Packages'!$A:$A, 0),
      MATCH(AF$3, '{INDEX} Tour Packages'!$4:$4, 0)
    ))</f>
        <v/>
      </c>
      <c r="AG992" s="36" t="str">
        <f t="array" ref="AG992">IF(M992="","",INDEX(
      '{INDEX} Tour Packages'!$A:$ZP,
      MATCH($M992, '{INDEX} Tour Packages'!$A:$A, 0),
      MATCH(AG$3, '{INDEX} Tour Packages'!$4:$4, 0)
    ))</f>
        <v/>
      </c>
      <c r="AH992" s="36" t="str">
        <f t="array" ref="AH992">IF(M992="","",INDEX(
      '{INDEX} Tour Packages'!$A:$ZP,
      MATCH($M992, '{INDEX} Tour Packages'!$A:$A, 0),
      MATCH(AH$3, '{INDEX} Tour Packages'!$4:$4, 0)
    ))</f>
        <v/>
      </c>
      <c r="AI992" s="54" t="str">
        <f t="shared" si="9"/>
        <v/>
      </c>
      <c r="AJ992" s="42"/>
      <c r="AK992" s="55"/>
      <c r="AL992" s="46" t="b">
        <v>0</v>
      </c>
      <c r="AM992" s="56"/>
      <c r="AN992" s="57" t="str">
        <f t="shared" si="10"/>
        <v/>
      </c>
      <c r="AO992" s="58" t="str">
        <f t="shared" si="11"/>
        <v/>
      </c>
      <c r="AP992" s="59"/>
      <c r="AQ992" s="60"/>
      <c r="AR992" s="61"/>
      <c r="AS992" s="61"/>
      <c r="AT992" s="61" t="str">
        <f>IFERROR(__xludf.DUMMYFUNCTION("IF( 
  OR($AJ992=""Full Payment"", ISBLANK($K992)),
  """",
  IF(
    OR(
      Q992=""Standard Booking, P1"",
      Q992=""Standard Booking, P2"",
      Q992=""Standard Booking, P3"",
      Q992=""Standard Booking, P4""
    ),
    LET(
      resDate,   $"&amp;"K992,
      tourDate,  $N992,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2" s="62" t="str">
        <f t="shared" si="12"/>
        <v/>
      </c>
      <c r="AV992" s="63"/>
      <c r="AW992" s="64"/>
      <c r="AX992" s="64"/>
      <c r="AY992" s="64"/>
      <c r="AZ992" s="64" t="str">
        <f>IFERROR(__xludf.DUMMYFUNCTION("IF(
  OR($AJ992=""Full Payment"",$AJ992=""P1"", ISBLANK($K992)),
  """",
  IF(
    OR(
      $Q992=""Standard Booking, P2"",
      $Q992=""Standard Booking, P3"",
      $Q992=""Standard Booking, P4""
    ),
    LET(
      resDate,   $K992,
      tourDate,"&amp;"  $N992,
      monthCount, DATEDIF(resDate, tourDate, ""M"") + 1,
      secondDates, ARRAYFORMULA(
        DATE(
          YEAR(resDate),
          MONTH(resDate) + SEQUENCE(monthCount),
          2
        )
      ),
      validDates, FILTER(
        sec"&amp;"ondDates,
        (secondDates &gt; resDate + 2) *
        (secondDates &lt;= tourDate - 3)
      ),
      IF(
        OR($AJ992=""P2"", $AJ992=""P3"", $AJ992=""P4""),
        IF(
          COUNTA(validDates) &lt; 2,
          """",
          TEXT(INDEX(validDates"&amp;", 2), ""mmm d, yyyy"")
        ),
        IF(
          COUNTA(validDates) &lt; 2,
          """",
          TEXTJOIN("", "", TRUE,
            TEXT(INDEX(validDates, 1), ""mmm d, yyyy""),
            TEXT(INDEX(validDates, 2), ""mmm d, yyyy"")
          )
 "&amp;"       )
      )
    ),
    """"
  )
)
"),"")</f>
        <v/>
      </c>
      <c r="BA992" s="65" t="str">
        <f t="shared" si="13"/>
        <v/>
      </c>
      <c r="BB992" s="63"/>
      <c r="BC992" s="64"/>
      <c r="BD992" s="64"/>
      <c r="BE992" s="64"/>
      <c r="BF992" s="64" t="str">
        <f>IFERROR(__xludf.DUMMYFUNCTION("IF(
  OR($AJ992=""Full Payment"",$AJ992=""P1"", $AJ992=""P2""),
  """",
  IF(
    AND(
      NOT(ISBLANK($K992)),
      OR(
        Q992=""Standard Booking, P3"",
        Q992=""Standard Booking, P4""
      )
    ),
    LET(
      resDate,   $K992,
      "&amp;"tourDate,  $N992,
      monthCount, DATEDIF(resDate, tourDate, ""M"") + 1,
      secondDates, ARRAYFORMULA(
        DATE(
          YEAR(resDate),
          MONTH(resDate) + SEQUENCE(monthCount),
          2
        )
      ),
      validDates, FILTER(
  "&amp;"      secondDates,
        (secondDates &gt; resDate + 2) *
        (secondDates &lt;= tourDate - 3)
      ),
      IF(
        $AJ992=""P4"",
        IF(
          COUNTA(validDates) &lt; 3,
          """",
          TEXT(INDEX(validDates, 3), ""mmm d, yyyy"")
  "&amp;"      ),
        IF(
          $AJ992=""P3"",
          IF(
            COUNTA(validDates) &lt; 3,
            """",
            TEXT(INDEX(validDates, 3), ""mmm d, yyyy"")
          ),
          IF(
            COUNTA(validDates) &lt; 3,
            """",
    "&amp;"        TEXTJOIN("", "", TRUE,
              TEXT(INDEX(validDates, 1), ""mmm d, yyyy""),
              TEXT(INDEX(validDates, 2), ""mmm d, yyyy""),
              TEXT(INDEX(validDates, 3), ""mmm d, yyyy"")
            )
          )
        )
      )
    "&amp;"),
    """"
  )
)
"),"")</f>
        <v/>
      </c>
      <c r="BG992" s="65" t="str">
        <f t="shared" si="14"/>
        <v/>
      </c>
      <c r="BH992" s="63"/>
      <c r="BI992" s="64"/>
      <c r="BJ992" s="64"/>
      <c r="BK992" s="64"/>
      <c r="BL992" s="64" t="str">
        <f>IFERROR(__xludf.DUMMYFUNCTION("IF(
  OR($AJ992=""Full Payment"",$AJ992=""P1"",$AJ992=""P2"",$AJ992=""P3""),
  """",
  IF(
    AND(
      NOT(ISBLANK($K992)),
      $Q992=""Standard Booking, P4""
    ),
    LET(
      resDate,   $K992,
      tourDate,  $N992,
      monthCount, DATEDIF(r"&amp;"esDate, tourDate, ""M"") + 1,
      secondDates, ARRAYFORMULA(
        DATE(
          YEAR(resDate),
          MONTH(resDate) + SEQUENCE(monthCount),
          2
        )
      ),
      validDates, FILTER(
        secondDates,
        (secondDates &gt; res"&amp;"Date + 2) *
        (secondDates &lt;= tourDate - 3)
      ),
      IF(
        $AJ992=""P4"",
        IF(
          COUNTA(validDates) &lt; 4,
          """",
          TEXT(
            INDEX(validDates, 4),
            ""mmm d, yyyy""
          )
        ),
"&amp;"        IF(
          COUNTA(validDates) &lt; 4,
          """",
          TEXTJOIN(
            "", "", TRUE,
            TEXT(INDEX(validDates, 1), ""mmm d, yyyy""),
            TEXT(INDEX(validDates, 2), ""mmm d, yyyy""),
            TEXT(INDEX(validDates"&amp;", 3), ""mmm d, yyyy""),
            TEXT(INDEX(validDates, 4), ""mmm d, yyyy"")
          )
        )
      )
    ),
    """"
  )
)
"),"")</f>
        <v/>
      </c>
      <c r="BM992" s="65" t="str">
        <f t="shared" si="15"/>
        <v/>
      </c>
      <c r="BN992" s="66"/>
      <c r="BO992" s="67"/>
      <c r="BP992" s="49" t="b">
        <v>0</v>
      </c>
      <c r="BQ992" s="49" t="b">
        <v>0</v>
      </c>
      <c r="BR992" s="68"/>
      <c r="BS992" s="69"/>
      <c r="BT992" s="70" t="b">
        <v>0</v>
      </c>
      <c r="BU992" s="71"/>
      <c r="BV992" s="72"/>
      <c r="BW992" s="86" t="b">
        <v>0</v>
      </c>
      <c r="BX992" s="87"/>
    </row>
    <row r="993">
      <c r="A993" s="35" t="str">
        <f t="shared" si="1"/>
        <v/>
      </c>
      <c r="B993" s="36" t="str">
        <f t="shared" si="2"/>
        <v/>
      </c>
      <c r="C993" s="36" t="str">
        <f t="array" ref="C993">IF(
  M993="",
  "",
  IFERROR(
    INDEX(
      '{INDEX} Tour Packages'!$A:$ZZ,
      MATCH(
        M993,
        INDEX(
          '{INDEX} Tour Packages'!$A:$ZZ,
          ,
          MATCH("Tour Package Name", '{INDEX} Tour Packages'!$4:$4, 0)
        ),
        0
      ),
      MATCH("Tour Code", '{INDEX} Tour Packages'!$4:$4, 0)
    ),
    "XXX"
  )
)
</f>
        <v/>
      </c>
      <c r="D993" s="36" t="str">
        <f t="shared" si="3"/>
        <v/>
      </c>
      <c r="E993" s="36" t="str">
        <f t="shared" si="4"/>
        <v/>
      </c>
      <c r="F993" s="37" t="str">
        <f t="shared" si="5"/>
        <v/>
      </c>
      <c r="G993" s="89"/>
      <c r="H993" s="89"/>
      <c r="I993" s="90"/>
      <c r="J993" s="40" t="str">
        <f t="shared" si="16"/>
        <v> </v>
      </c>
      <c r="K993" s="91"/>
      <c r="L993" s="55"/>
      <c r="M993" s="55"/>
      <c r="N993" s="91"/>
      <c r="O993" s="43" t="str">
        <f>IFERROR(__xludf.DUMMYFUNCTION("IF(N993="""","""",IFERROR(
  N993 + VALUE(REGEXEXTRACT(P993, ""(\d+)\s+Days"")),
  """"
)
)"),"")</f>
        <v/>
      </c>
      <c r="P993" s="43" t="str">
        <f t="array" ref="P993">IFERROR(
  INDEX(
    INDEX('{INDEX} Tour Packages'!$A:$ZZ, , MATCH(P$3, '{INDEX} Tour Packages'!$4:$4, 0)),
    MATCH(M993, INDEX('{INDEX} Tour Packages'!$A:$ZZ,0, MATCH("Tour Package Name", '{INDEX} Tour Packages'!$4:$4, 0)), 0)
  ),
"")
</f>
        <v/>
      </c>
      <c r="Q993" s="44" t="str">
        <f t="shared" si="7"/>
        <v/>
      </c>
      <c r="R993" s="44" t="str">
        <f>IFERROR(__xludf.DUMMYFUNCTION("IF(OR(ISBLANK(K993), ISBLANK(N993)), """", 
  LET(
    resDate, K993,
    tourDate, N993,
    monthCount, MAX(0, DATEDIF(resDate, tourDate - 3, ""M"") + 1),
    secondDates, ARRAYFORMULA(DATE(YEAR(resDate), MONTH(resDate) + SEQUENCE(monthCount), 2)),
    "&amp;"validDates, FILTER(secondDates, (secondDates &gt; resDate + 2) * (secondDates &lt;= tourDate - 3)),
    IF(ISERROR(validDates), 0, COUNTA(validDates))
  )
)
"),"")</f>
        <v/>
      </c>
      <c r="S993" s="44" t="str">
        <f t="shared" si="8"/>
        <v/>
      </c>
      <c r="T993" s="45" t="str">
        <f t="array" ref="T993">IF(ISBLANK(BO993),IFERROR(
  INDEX(
    INDEX('{INDEX} Payment Terms'!$A:$G, , MATCH(T$3, '{INDEX} Payment Terms'!$4:$4, 0)),
    MATCH(Q993, INDEX('{INDEX} Payment Terms'!$A:$G,0, MATCH("Payment Condition", '{INDEX} Payment Terms'!$4:$4, 0)), 0)
  ),
""),"Cancelled")
</f>
        <v/>
      </c>
      <c r="U993" s="46" t="b">
        <v>0</v>
      </c>
      <c r="V993" s="47" t="str">
        <f>IFERROR(__xludf.DUMMYFUNCTION("IF(OR(L993=""Duo Booking"", L993=""Group Booking""),
IF(U993=FALSE,"""",
    LET(
      bookingType, L993,
      tour, M993,
      mainFirst, H993,
      mainLast, I993,
      mainEmail, G993,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$L$4:L993, bookingType,
          $M$4:M993, tour,
          $H$4:H993, mainFirst,
          $I$4:I993, mainLast,
          $G$4:G993, mainEmail
        ),
        ""000""
      ),
  "&amp;"    baseID &amp; ""-"" &amp; memberNumber
    )
  ),
  """"
)
"),"")</f>
        <v/>
      </c>
      <c r="W993" s="48"/>
      <c r="X993" s="85" t="b">
        <v>0</v>
      </c>
      <c r="Y993" s="85" t="b">
        <v>0</v>
      </c>
      <c r="Z993" s="85" t="b">
        <v>0</v>
      </c>
      <c r="AA993" s="50"/>
      <c r="AB993" s="51"/>
      <c r="AC993" s="85" t="b">
        <v>0</v>
      </c>
      <c r="AD993" s="92"/>
      <c r="AE993" s="88"/>
      <c r="AF993" s="36" t="str">
        <f t="array" ref="AF993">IF(M993="","",INDEX(
      '{INDEX} Tour Packages'!$A:$ZP,
      MATCH($M993, '{INDEX} Tour Packages'!$A:$A, 0),
      MATCH(AF$3, '{INDEX} Tour Packages'!$4:$4, 0)
    ))</f>
        <v/>
      </c>
      <c r="AG993" s="36" t="str">
        <f t="array" ref="AG993">IF(M993="","",INDEX(
      '{INDEX} Tour Packages'!$A:$ZP,
      MATCH($M993, '{INDEX} Tour Packages'!$A:$A, 0),
      MATCH(AG$3, '{INDEX} Tour Packages'!$4:$4, 0)
    ))</f>
        <v/>
      </c>
      <c r="AH993" s="36" t="str">
        <f t="array" ref="AH993">IF(M993="","",INDEX(
      '{INDEX} Tour Packages'!$A:$ZP,
      MATCH($M993, '{INDEX} Tour Packages'!$A:$A, 0),
      MATCH(AH$3, '{INDEX} Tour Packages'!$4:$4, 0)
    ))</f>
        <v/>
      </c>
      <c r="AI993" s="54" t="str">
        <f t="shared" si="9"/>
        <v/>
      </c>
      <c r="AJ993" s="42"/>
      <c r="AK993" s="55"/>
      <c r="AL993" s="46" t="b">
        <v>0</v>
      </c>
      <c r="AM993" s="56"/>
      <c r="AN993" s="57" t="str">
        <f t="shared" si="10"/>
        <v/>
      </c>
      <c r="AO993" s="58" t="str">
        <f t="shared" si="11"/>
        <v/>
      </c>
      <c r="AP993" s="59"/>
      <c r="AQ993" s="60"/>
      <c r="AR993" s="61"/>
      <c r="AS993" s="61"/>
      <c r="AT993" s="61" t="str">
        <f>IFERROR(__xludf.DUMMYFUNCTION("IF( 
  OR($AJ993=""Full Payment"", ISBLANK($K993)),
  """",
  IF(
    OR(
      Q993=""Standard Booking, P1"",
      Q993=""Standard Booking, P2"",
      Q993=""Standard Booking, P3"",
      Q993=""Standard Booking, P4""
    ),
    LET(
      resDate,   $"&amp;"K993,
      tourDate,  $N993,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3" s="62" t="str">
        <f t="shared" si="12"/>
        <v/>
      </c>
      <c r="AV993" s="63"/>
      <c r="AW993" s="64"/>
      <c r="AX993" s="64"/>
      <c r="AY993" s="64"/>
      <c r="AZ993" s="64" t="str">
        <f>IFERROR(__xludf.DUMMYFUNCTION("IF(
  OR($AJ993=""Full Payment"",$AJ993=""P1"", ISBLANK($K993)),
  """",
  IF(
    OR(
      $Q993=""Standard Booking, P2"",
      $Q993=""Standard Booking, P3"",
      $Q993=""Standard Booking, P4""
    ),
    LET(
      resDate,   $K993,
      tourDate,"&amp;"  $N993,
      monthCount, DATEDIF(resDate, tourDate, ""M"") + 1,
      secondDates, ARRAYFORMULA(
        DATE(
          YEAR(resDate),
          MONTH(resDate) + SEQUENCE(monthCount),
          2
        )
      ),
      validDates, FILTER(
        sec"&amp;"ondDates,
        (secondDates &gt; resDate + 2) *
        (secondDates &lt;= tourDate - 3)
      ),
      IF(
        OR($AJ993=""P2"", $AJ993=""P3"", $AJ993=""P4""),
        IF(
          COUNTA(validDates) &lt; 2,
          """",
          TEXT(INDEX(validDates"&amp;", 2), ""mmm d, yyyy"")
        ),
        IF(
          COUNTA(validDates) &lt; 2,
          """",
          TEXTJOIN("", "", TRUE,
            TEXT(INDEX(validDates, 1), ""mmm d, yyyy""),
            TEXT(INDEX(validDates, 2), ""mmm d, yyyy"")
          )
 "&amp;"       )
      )
    ),
    """"
  )
)
"),"")</f>
        <v/>
      </c>
      <c r="BA993" s="65" t="str">
        <f t="shared" si="13"/>
        <v/>
      </c>
      <c r="BB993" s="63"/>
      <c r="BC993" s="64"/>
      <c r="BD993" s="64"/>
      <c r="BE993" s="64"/>
      <c r="BF993" s="64" t="str">
        <f>IFERROR(__xludf.DUMMYFUNCTION("IF(
  OR($AJ993=""Full Payment"",$AJ993=""P1"", $AJ993=""P2""),
  """",
  IF(
    AND(
      NOT(ISBLANK($K993)),
      OR(
        Q993=""Standard Booking, P3"",
        Q993=""Standard Booking, P4""
      )
    ),
    LET(
      resDate,   $K993,
      "&amp;"tourDate,  $N993,
      monthCount, DATEDIF(resDate, tourDate, ""M"") + 1,
      secondDates, ARRAYFORMULA(
        DATE(
          YEAR(resDate),
          MONTH(resDate) + SEQUENCE(monthCount),
          2
        )
      ),
      validDates, FILTER(
  "&amp;"      secondDates,
        (secondDates &gt; resDate + 2) *
        (secondDates &lt;= tourDate - 3)
      ),
      IF(
        $AJ993=""P4"",
        IF(
          COUNTA(validDates) &lt; 3,
          """",
          TEXT(INDEX(validDates, 3), ""mmm d, yyyy"")
  "&amp;"      ),
        IF(
          $AJ993=""P3"",
          IF(
            COUNTA(validDates) &lt; 3,
            """",
            TEXT(INDEX(validDates, 3), ""mmm d, yyyy"")
          ),
          IF(
            COUNTA(validDates) &lt; 3,
            """",
    "&amp;"        TEXTJOIN("", "", TRUE,
              TEXT(INDEX(validDates, 1), ""mmm d, yyyy""),
              TEXT(INDEX(validDates, 2), ""mmm d, yyyy""),
              TEXT(INDEX(validDates, 3), ""mmm d, yyyy"")
            )
          )
        )
      )
    "&amp;"),
    """"
  )
)
"),"")</f>
        <v/>
      </c>
      <c r="BG993" s="65" t="str">
        <f t="shared" si="14"/>
        <v/>
      </c>
      <c r="BH993" s="63"/>
      <c r="BI993" s="64"/>
      <c r="BJ993" s="64"/>
      <c r="BK993" s="64"/>
      <c r="BL993" s="64" t="str">
        <f>IFERROR(__xludf.DUMMYFUNCTION("IF(
  OR($AJ993=""Full Payment"",$AJ993=""P1"",$AJ993=""P2"",$AJ993=""P3""),
  """",
  IF(
    AND(
      NOT(ISBLANK($K993)),
      $Q993=""Standard Booking, P4""
    ),
    LET(
      resDate,   $K993,
      tourDate,  $N993,
      monthCount, DATEDIF(r"&amp;"esDate, tourDate, ""M"") + 1,
      secondDates, ARRAYFORMULA(
        DATE(
          YEAR(resDate),
          MONTH(resDate) + SEQUENCE(monthCount),
          2
        )
      ),
      validDates, FILTER(
        secondDates,
        (secondDates &gt; res"&amp;"Date + 2) *
        (secondDates &lt;= tourDate - 3)
      ),
      IF(
        $AJ993=""P4"",
        IF(
          COUNTA(validDates) &lt; 4,
          """",
          TEXT(
            INDEX(validDates, 4),
            ""mmm d, yyyy""
          )
        ),
"&amp;"        IF(
          COUNTA(validDates) &lt; 4,
          """",
          TEXTJOIN(
            "", "", TRUE,
            TEXT(INDEX(validDates, 1), ""mmm d, yyyy""),
            TEXT(INDEX(validDates, 2), ""mmm d, yyyy""),
            TEXT(INDEX(validDates"&amp;", 3), ""mmm d, yyyy""),
            TEXT(INDEX(validDates, 4), ""mmm d, yyyy"")
          )
        )
      )
    ),
    """"
  )
)
"),"")</f>
        <v/>
      </c>
      <c r="BM993" s="65" t="str">
        <f t="shared" si="15"/>
        <v/>
      </c>
      <c r="BN993" s="66"/>
      <c r="BO993" s="67"/>
      <c r="BP993" s="49" t="b">
        <v>0</v>
      </c>
      <c r="BQ993" s="49" t="b">
        <v>0</v>
      </c>
      <c r="BR993" s="68"/>
      <c r="BS993" s="69"/>
      <c r="BT993" s="70" t="b">
        <v>0</v>
      </c>
      <c r="BU993" s="71"/>
      <c r="BV993" s="72"/>
      <c r="BW993" s="86" t="b">
        <v>0</v>
      </c>
      <c r="BX993" s="87"/>
    </row>
    <row r="994">
      <c r="A994" s="35" t="str">
        <f t="shared" si="1"/>
        <v/>
      </c>
      <c r="B994" s="36" t="str">
        <f t="shared" si="2"/>
        <v/>
      </c>
      <c r="C994" s="36" t="str">
        <f t="array" ref="C994">IF(
  M994="",
  "",
  IFERROR(
    INDEX(
      '{INDEX} Tour Packages'!$A:$ZZ,
      MATCH(
        M994,
        INDEX(
          '{INDEX} Tour Packages'!$A:$ZZ,
          ,
          MATCH("Tour Package Name", '{INDEX} Tour Packages'!$4:$4, 0)
        ),
        0
      ),
      MATCH("Tour Code", '{INDEX} Tour Packages'!$4:$4, 0)
    ),
    "XXX"
  )
)
</f>
        <v/>
      </c>
      <c r="D994" s="36" t="str">
        <f t="shared" si="3"/>
        <v/>
      </c>
      <c r="E994" s="36" t="str">
        <f t="shared" si="4"/>
        <v/>
      </c>
      <c r="F994" s="37" t="str">
        <f t="shared" si="5"/>
        <v/>
      </c>
      <c r="G994" s="89"/>
      <c r="H994" s="89"/>
      <c r="I994" s="90"/>
      <c r="J994" s="40" t="str">
        <f t="shared" si="16"/>
        <v> </v>
      </c>
      <c r="K994" s="91"/>
      <c r="L994" s="55"/>
      <c r="M994" s="55"/>
      <c r="N994" s="91"/>
      <c r="O994" s="43" t="str">
        <f>IFERROR(__xludf.DUMMYFUNCTION("IF(N994="""","""",IFERROR(
  N994 + VALUE(REGEXEXTRACT(P994, ""(\d+)\s+Days"")),
  """"
)
)"),"")</f>
        <v/>
      </c>
      <c r="P994" s="43" t="str">
        <f t="array" ref="P994">IFERROR(
  INDEX(
    INDEX('{INDEX} Tour Packages'!$A:$ZZ, , MATCH(P$3, '{INDEX} Tour Packages'!$4:$4, 0)),
    MATCH(M994, INDEX('{INDEX} Tour Packages'!$A:$ZZ,0, MATCH("Tour Package Name", '{INDEX} Tour Packages'!$4:$4, 0)), 0)
  ),
"")
</f>
        <v/>
      </c>
      <c r="Q994" s="44" t="str">
        <f t="shared" si="7"/>
        <v/>
      </c>
      <c r="R994" s="44" t="str">
        <f>IFERROR(__xludf.DUMMYFUNCTION("IF(OR(ISBLANK(K994), ISBLANK(N994)), """", 
  LET(
    resDate, K994,
    tourDate, N994,
    monthCount, MAX(0, DATEDIF(resDate, tourDate - 3, ""M"") + 1),
    secondDates, ARRAYFORMULA(DATE(YEAR(resDate), MONTH(resDate) + SEQUENCE(monthCount), 2)),
    "&amp;"validDates, FILTER(secondDates, (secondDates &gt; resDate + 2) * (secondDates &lt;= tourDate - 3)),
    IF(ISERROR(validDates), 0, COUNTA(validDates))
  )
)
"),"")</f>
        <v/>
      </c>
      <c r="S994" s="44" t="str">
        <f t="shared" si="8"/>
        <v/>
      </c>
      <c r="T994" s="45" t="str">
        <f t="array" ref="T994">IF(ISBLANK(BO994),IFERROR(
  INDEX(
    INDEX('{INDEX} Payment Terms'!$A:$G, , MATCH(T$3, '{INDEX} Payment Terms'!$4:$4, 0)),
    MATCH(Q994, INDEX('{INDEX} Payment Terms'!$A:$G,0, MATCH("Payment Condition", '{INDEX} Payment Terms'!$4:$4, 0)), 0)
  ),
""),"Cancelled")
</f>
        <v/>
      </c>
      <c r="U994" s="46" t="b">
        <v>0</v>
      </c>
      <c r="V994" s="47" t="str">
        <f>IFERROR(__xludf.DUMMYFUNCTION("IF(OR(L994=""Duo Booking"", L994=""Group Booking""),
IF(U994=FALSE,"""",
    LET(
      bookingType, L994,
      tour, M994,
      mainFirst, H994,
      mainLast, I994,
      mainEmail, G994,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$L$4:L994, bookingType,
          $M$4:M994, tour,
          $H$4:H994, mainFirst,
          $I$4:I994, mainLast,
          $G$4:G994, mainEmail
        ),
        ""000""
      ),
  "&amp;"    baseID &amp; ""-"" &amp; memberNumber
    )
  ),
  """"
)
"),"")</f>
        <v/>
      </c>
      <c r="W994" s="48"/>
      <c r="X994" s="85" t="b">
        <v>0</v>
      </c>
      <c r="Y994" s="85" t="b">
        <v>0</v>
      </c>
      <c r="Z994" s="85" t="b">
        <v>0</v>
      </c>
      <c r="AA994" s="50"/>
      <c r="AB994" s="51"/>
      <c r="AC994" s="85" t="b">
        <v>0</v>
      </c>
      <c r="AD994" s="92"/>
      <c r="AE994" s="88"/>
      <c r="AF994" s="36" t="str">
        <f t="array" ref="AF994">IF(M994="","",INDEX(
      '{INDEX} Tour Packages'!$A:$ZP,
      MATCH($M994, '{INDEX} Tour Packages'!$A:$A, 0),
      MATCH(AF$3, '{INDEX} Tour Packages'!$4:$4, 0)
    ))</f>
        <v/>
      </c>
      <c r="AG994" s="36" t="str">
        <f t="array" ref="AG994">IF(M994="","",INDEX(
      '{INDEX} Tour Packages'!$A:$ZP,
      MATCH($M994, '{INDEX} Tour Packages'!$A:$A, 0),
      MATCH(AG$3, '{INDEX} Tour Packages'!$4:$4, 0)
    ))</f>
        <v/>
      </c>
      <c r="AH994" s="36" t="str">
        <f t="array" ref="AH994">IF(M994="","",INDEX(
      '{INDEX} Tour Packages'!$A:$ZP,
      MATCH($M994, '{INDEX} Tour Packages'!$A:$A, 0),
      MATCH(AH$3, '{INDEX} Tour Packages'!$4:$4, 0)
    ))</f>
        <v/>
      </c>
      <c r="AI994" s="54" t="str">
        <f t="shared" si="9"/>
        <v/>
      </c>
      <c r="AJ994" s="42"/>
      <c r="AK994" s="55"/>
      <c r="AL994" s="46" t="b">
        <v>0</v>
      </c>
      <c r="AM994" s="56"/>
      <c r="AN994" s="57" t="str">
        <f t="shared" si="10"/>
        <v/>
      </c>
      <c r="AO994" s="58" t="str">
        <f t="shared" si="11"/>
        <v/>
      </c>
      <c r="AP994" s="59"/>
      <c r="AQ994" s="60"/>
      <c r="AR994" s="61"/>
      <c r="AS994" s="61"/>
      <c r="AT994" s="61" t="str">
        <f>IFERROR(__xludf.DUMMYFUNCTION("IF( 
  OR($AJ994=""Full Payment"", ISBLANK($K994)),
  """",
  IF(
    OR(
      Q994=""Standard Booking, P1"",
      Q994=""Standard Booking, P2"",
      Q994=""Standard Booking, P3"",
      Q994=""Standard Booking, P4""
    ),
    LET(
      resDate,   $"&amp;"K994,
      tourDate,  $N994,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4" s="62" t="str">
        <f t="shared" si="12"/>
        <v/>
      </c>
      <c r="AV994" s="63"/>
      <c r="AW994" s="64"/>
      <c r="AX994" s="64"/>
      <c r="AY994" s="64"/>
      <c r="AZ994" s="64" t="str">
        <f>IFERROR(__xludf.DUMMYFUNCTION("IF(
  OR($AJ994=""Full Payment"",$AJ994=""P1"", ISBLANK($K994)),
  """",
  IF(
    OR(
      $Q994=""Standard Booking, P2"",
      $Q994=""Standard Booking, P3"",
      $Q994=""Standard Booking, P4""
    ),
    LET(
      resDate,   $K994,
      tourDate,"&amp;"  $N994,
      monthCount, DATEDIF(resDate, tourDate, ""M"") + 1,
      secondDates, ARRAYFORMULA(
        DATE(
          YEAR(resDate),
          MONTH(resDate) + SEQUENCE(monthCount),
          2
        )
      ),
      validDates, FILTER(
        sec"&amp;"ondDates,
        (secondDates &gt; resDate + 2) *
        (secondDates &lt;= tourDate - 3)
      ),
      IF(
        OR($AJ994=""P2"", $AJ994=""P3"", $AJ994=""P4""),
        IF(
          COUNTA(validDates) &lt; 2,
          """",
          TEXT(INDEX(validDates"&amp;", 2), ""mmm d, yyyy"")
        ),
        IF(
          COUNTA(validDates) &lt; 2,
          """",
          TEXTJOIN("", "", TRUE,
            TEXT(INDEX(validDates, 1), ""mmm d, yyyy""),
            TEXT(INDEX(validDates, 2), ""mmm d, yyyy"")
          )
 "&amp;"       )
      )
    ),
    """"
  )
)
"),"")</f>
        <v/>
      </c>
      <c r="BA994" s="65" t="str">
        <f t="shared" si="13"/>
        <v/>
      </c>
      <c r="BB994" s="63"/>
      <c r="BC994" s="64"/>
      <c r="BD994" s="64"/>
      <c r="BE994" s="64"/>
      <c r="BF994" s="64" t="str">
        <f>IFERROR(__xludf.DUMMYFUNCTION("IF(
  OR($AJ994=""Full Payment"",$AJ994=""P1"", $AJ994=""P2""),
  """",
  IF(
    AND(
      NOT(ISBLANK($K994)),
      OR(
        Q994=""Standard Booking, P3"",
        Q994=""Standard Booking, P4""
      )
    ),
    LET(
      resDate,   $K994,
      "&amp;"tourDate,  $N994,
      monthCount, DATEDIF(resDate, tourDate, ""M"") + 1,
      secondDates, ARRAYFORMULA(
        DATE(
          YEAR(resDate),
          MONTH(resDate) + SEQUENCE(monthCount),
          2
        )
      ),
      validDates, FILTER(
  "&amp;"      secondDates,
        (secondDates &gt; resDate + 2) *
        (secondDates &lt;= tourDate - 3)
      ),
      IF(
        $AJ994=""P4"",
        IF(
          COUNTA(validDates) &lt; 3,
          """",
          TEXT(INDEX(validDates, 3), ""mmm d, yyyy"")
  "&amp;"      ),
        IF(
          $AJ994=""P3"",
          IF(
            COUNTA(validDates) &lt; 3,
            """",
            TEXT(INDEX(validDates, 3), ""mmm d, yyyy"")
          ),
          IF(
            COUNTA(validDates) &lt; 3,
            """",
    "&amp;"        TEXTJOIN("", "", TRUE,
              TEXT(INDEX(validDates, 1), ""mmm d, yyyy""),
              TEXT(INDEX(validDates, 2), ""mmm d, yyyy""),
              TEXT(INDEX(validDates, 3), ""mmm d, yyyy"")
            )
          )
        )
      )
    "&amp;"),
    """"
  )
)
"),"")</f>
        <v/>
      </c>
      <c r="BG994" s="65" t="str">
        <f t="shared" si="14"/>
        <v/>
      </c>
      <c r="BH994" s="63"/>
      <c r="BI994" s="64"/>
      <c r="BJ994" s="64"/>
      <c r="BK994" s="64"/>
      <c r="BL994" s="64" t="str">
        <f>IFERROR(__xludf.DUMMYFUNCTION("IF(
  OR($AJ994=""Full Payment"",$AJ994=""P1"",$AJ994=""P2"",$AJ994=""P3""),
  """",
  IF(
    AND(
      NOT(ISBLANK($K994)),
      $Q994=""Standard Booking, P4""
    ),
    LET(
      resDate,   $K994,
      tourDate,  $N994,
      monthCount, DATEDIF(r"&amp;"esDate, tourDate, ""M"") + 1,
      secondDates, ARRAYFORMULA(
        DATE(
          YEAR(resDate),
          MONTH(resDate) + SEQUENCE(monthCount),
          2
        )
      ),
      validDates, FILTER(
        secondDates,
        (secondDates &gt; res"&amp;"Date + 2) *
        (secondDates &lt;= tourDate - 3)
      ),
      IF(
        $AJ994=""P4"",
        IF(
          COUNTA(validDates) &lt; 4,
          """",
          TEXT(
            INDEX(validDates, 4),
            ""mmm d, yyyy""
          )
        ),
"&amp;"        IF(
          COUNTA(validDates) &lt; 4,
          """",
          TEXTJOIN(
            "", "", TRUE,
            TEXT(INDEX(validDates, 1), ""mmm d, yyyy""),
            TEXT(INDEX(validDates, 2), ""mmm d, yyyy""),
            TEXT(INDEX(validDates"&amp;", 3), ""mmm d, yyyy""),
            TEXT(INDEX(validDates, 4), ""mmm d, yyyy"")
          )
        )
      )
    ),
    """"
  )
)
"),"")</f>
        <v/>
      </c>
      <c r="BM994" s="65" t="str">
        <f t="shared" si="15"/>
        <v/>
      </c>
      <c r="BN994" s="66"/>
      <c r="BO994" s="67"/>
      <c r="BP994" s="49" t="b">
        <v>0</v>
      </c>
      <c r="BQ994" s="49" t="b">
        <v>0</v>
      </c>
      <c r="BR994" s="68"/>
      <c r="BS994" s="69"/>
      <c r="BT994" s="70" t="b">
        <v>0</v>
      </c>
      <c r="BU994" s="71"/>
      <c r="BV994" s="72"/>
      <c r="BW994" s="86" t="b">
        <v>0</v>
      </c>
      <c r="BX994" s="87"/>
    </row>
    <row r="995">
      <c r="A995" s="35" t="str">
        <f t="shared" si="1"/>
        <v/>
      </c>
      <c r="B995" s="36" t="str">
        <f t="shared" si="2"/>
        <v/>
      </c>
      <c r="C995" s="36" t="str">
        <f t="array" ref="C995">IF(
  M995="",
  "",
  IFERROR(
    INDEX(
      '{INDEX} Tour Packages'!$A:$ZZ,
      MATCH(
        M995,
        INDEX(
          '{INDEX} Tour Packages'!$A:$ZZ,
          ,
          MATCH("Tour Package Name", '{INDEX} Tour Packages'!$4:$4, 0)
        ),
        0
      ),
      MATCH("Tour Code", '{INDEX} Tour Packages'!$4:$4, 0)
    ),
    "XXX"
  )
)
</f>
        <v/>
      </c>
      <c r="D995" s="36" t="str">
        <f t="shared" si="3"/>
        <v/>
      </c>
      <c r="E995" s="36" t="str">
        <f t="shared" si="4"/>
        <v/>
      </c>
      <c r="F995" s="37" t="str">
        <f t="shared" si="5"/>
        <v/>
      </c>
      <c r="G995" s="89"/>
      <c r="H995" s="89"/>
      <c r="I995" s="90"/>
      <c r="J995" s="40" t="str">
        <f t="shared" si="16"/>
        <v> </v>
      </c>
      <c r="K995" s="91"/>
      <c r="L995" s="55"/>
      <c r="M995" s="55"/>
      <c r="N995" s="91"/>
      <c r="O995" s="43" t="str">
        <f>IFERROR(__xludf.DUMMYFUNCTION("IF(N995="""","""",IFERROR(
  N995 + VALUE(REGEXEXTRACT(P995, ""(\d+)\s+Days"")),
  """"
)
)"),"")</f>
        <v/>
      </c>
      <c r="P995" s="43" t="str">
        <f t="array" ref="P995">IFERROR(
  INDEX(
    INDEX('{INDEX} Tour Packages'!$A:$ZZ, , MATCH(P$3, '{INDEX} Tour Packages'!$4:$4, 0)),
    MATCH(M995, INDEX('{INDEX} Tour Packages'!$A:$ZZ,0, MATCH("Tour Package Name", '{INDEX} Tour Packages'!$4:$4, 0)), 0)
  ),
"")
</f>
        <v/>
      </c>
      <c r="Q995" s="44" t="str">
        <f t="shared" si="7"/>
        <v/>
      </c>
      <c r="R995" s="44" t="str">
        <f>IFERROR(__xludf.DUMMYFUNCTION("IF(OR(ISBLANK(K995), ISBLANK(N995)), """", 
  LET(
    resDate, K995,
    tourDate, N995,
    monthCount, MAX(0, DATEDIF(resDate, tourDate - 3, ""M"") + 1),
    secondDates, ARRAYFORMULA(DATE(YEAR(resDate), MONTH(resDate) + SEQUENCE(monthCount), 2)),
    "&amp;"validDates, FILTER(secondDates, (secondDates &gt; resDate + 2) * (secondDates &lt;= tourDate - 3)),
    IF(ISERROR(validDates), 0, COUNTA(validDates))
  )
)
"),"")</f>
        <v/>
      </c>
      <c r="S995" s="44" t="str">
        <f t="shared" si="8"/>
        <v/>
      </c>
      <c r="T995" s="45" t="str">
        <f t="array" ref="T995">IF(ISBLANK(BO995),IFERROR(
  INDEX(
    INDEX('{INDEX} Payment Terms'!$A:$G, , MATCH(T$3, '{INDEX} Payment Terms'!$4:$4, 0)),
    MATCH(Q995, INDEX('{INDEX} Payment Terms'!$A:$G,0, MATCH("Payment Condition", '{INDEX} Payment Terms'!$4:$4, 0)), 0)
  ),
""),"Cancelled")
</f>
        <v/>
      </c>
      <c r="U995" s="46" t="b">
        <v>0</v>
      </c>
      <c r="V995" s="47" t="str">
        <f>IFERROR(__xludf.DUMMYFUNCTION("IF(OR(L995=""Duo Booking"", L995=""Group Booking""),
IF(U995=FALSE,"""",
    LET(
      bookingType, L995,
      tour, M995,
      mainFirst, H995,
      mainLast, I995,
      mainEmail, G995,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$L$4:L995, bookingType,
          $M$4:M995, tour,
          $H$4:H995, mainFirst,
          $I$4:I995, mainLast,
          $G$4:G995, mainEmail
        ),
        ""000""
      ),
  "&amp;"    baseID &amp; ""-"" &amp; memberNumber
    )
  ),
  """"
)
"),"")</f>
        <v/>
      </c>
      <c r="W995" s="48"/>
      <c r="X995" s="85" t="b">
        <v>0</v>
      </c>
      <c r="Y995" s="85" t="b">
        <v>0</v>
      </c>
      <c r="Z995" s="85" t="b">
        <v>0</v>
      </c>
      <c r="AA995" s="50"/>
      <c r="AB995" s="51"/>
      <c r="AC995" s="85" t="b">
        <v>0</v>
      </c>
      <c r="AD995" s="92"/>
      <c r="AE995" s="88"/>
      <c r="AF995" s="36" t="str">
        <f t="array" ref="AF995">IF(M995="","",INDEX(
      '{INDEX} Tour Packages'!$A:$ZP,
      MATCH($M995, '{INDEX} Tour Packages'!$A:$A, 0),
      MATCH(AF$3, '{INDEX} Tour Packages'!$4:$4, 0)
    ))</f>
        <v/>
      </c>
      <c r="AG995" s="36" t="str">
        <f t="array" ref="AG995">IF(M995="","",INDEX(
      '{INDEX} Tour Packages'!$A:$ZP,
      MATCH($M995, '{INDEX} Tour Packages'!$A:$A, 0),
      MATCH(AG$3, '{INDEX} Tour Packages'!$4:$4, 0)
    ))</f>
        <v/>
      </c>
      <c r="AH995" s="36" t="str">
        <f t="array" ref="AH995">IF(M995="","",INDEX(
      '{INDEX} Tour Packages'!$A:$ZP,
      MATCH($M995, '{INDEX} Tour Packages'!$A:$A, 0),
      MATCH(AH$3, '{INDEX} Tour Packages'!$4:$4, 0)
    ))</f>
        <v/>
      </c>
      <c r="AI995" s="54" t="str">
        <f t="shared" si="9"/>
        <v/>
      </c>
      <c r="AJ995" s="42"/>
      <c r="AK995" s="55"/>
      <c r="AL995" s="46" t="b">
        <v>0</v>
      </c>
      <c r="AM995" s="56"/>
      <c r="AN995" s="57" t="str">
        <f t="shared" si="10"/>
        <v/>
      </c>
      <c r="AO995" s="58" t="str">
        <f t="shared" si="11"/>
        <v/>
      </c>
      <c r="AP995" s="59"/>
      <c r="AQ995" s="60"/>
      <c r="AR995" s="61"/>
      <c r="AS995" s="61"/>
      <c r="AT995" s="61" t="str">
        <f>IFERROR(__xludf.DUMMYFUNCTION("IF( 
  OR($AJ995=""Full Payment"", ISBLANK($K995)),
  """",
  IF(
    OR(
      Q995=""Standard Booking, P1"",
      Q995=""Standard Booking, P2"",
      Q995=""Standard Booking, P3"",
      Q995=""Standard Booking, P4""
    ),
    LET(
      resDate,   $"&amp;"K995,
      tourDate,  $N995,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5" s="62" t="str">
        <f t="shared" si="12"/>
        <v/>
      </c>
      <c r="AV995" s="63"/>
      <c r="AW995" s="64"/>
      <c r="AX995" s="64"/>
      <c r="AY995" s="64"/>
      <c r="AZ995" s="64" t="str">
        <f>IFERROR(__xludf.DUMMYFUNCTION("IF(
  OR($AJ995=""Full Payment"",$AJ995=""P1"", ISBLANK($K995)),
  """",
  IF(
    OR(
      $Q995=""Standard Booking, P2"",
      $Q995=""Standard Booking, P3"",
      $Q995=""Standard Booking, P4""
    ),
    LET(
      resDate,   $K995,
      tourDate,"&amp;"  $N995,
      monthCount, DATEDIF(resDate, tourDate, ""M"") + 1,
      secondDates, ARRAYFORMULA(
        DATE(
          YEAR(resDate),
          MONTH(resDate) + SEQUENCE(monthCount),
          2
        )
      ),
      validDates, FILTER(
        sec"&amp;"ondDates,
        (secondDates &gt; resDate + 2) *
        (secondDates &lt;= tourDate - 3)
      ),
      IF(
        OR($AJ995=""P2"", $AJ995=""P3"", $AJ995=""P4""),
        IF(
          COUNTA(validDates) &lt; 2,
          """",
          TEXT(INDEX(validDates"&amp;", 2), ""mmm d, yyyy"")
        ),
        IF(
          COUNTA(validDates) &lt; 2,
          """",
          TEXTJOIN("", "", TRUE,
            TEXT(INDEX(validDates, 1), ""mmm d, yyyy""),
            TEXT(INDEX(validDates, 2), ""mmm d, yyyy"")
          )
 "&amp;"       )
      )
    ),
    """"
  )
)
"),"")</f>
        <v/>
      </c>
      <c r="BA995" s="65" t="str">
        <f t="shared" si="13"/>
        <v/>
      </c>
      <c r="BB995" s="63"/>
      <c r="BC995" s="64"/>
      <c r="BD995" s="64"/>
      <c r="BE995" s="64"/>
      <c r="BF995" s="64" t="str">
        <f>IFERROR(__xludf.DUMMYFUNCTION("IF(
  OR($AJ995=""Full Payment"",$AJ995=""P1"", $AJ995=""P2""),
  """",
  IF(
    AND(
      NOT(ISBLANK($K995)),
      OR(
        Q995=""Standard Booking, P3"",
        Q995=""Standard Booking, P4""
      )
    ),
    LET(
      resDate,   $K995,
      "&amp;"tourDate,  $N995,
      monthCount, DATEDIF(resDate, tourDate, ""M"") + 1,
      secondDates, ARRAYFORMULA(
        DATE(
          YEAR(resDate),
          MONTH(resDate) + SEQUENCE(monthCount),
          2
        )
      ),
      validDates, FILTER(
  "&amp;"      secondDates,
        (secondDates &gt; resDate + 2) *
        (secondDates &lt;= tourDate - 3)
      ),
      IF(
        $AJ995=""P4"",
        IF(
          COUNTA(validDates) &lt; 3,
          """",
          TEXT(INDEX(validDates, 3), ""mmm d, yyyy"")
  "&amp;"      ),
        IF(
          $AJ995=""P3"",
          IF(
            COUNTA(validDates) &lt; 3,
            """",
            TEXT(INDEX(validDates, 3), ""mmm d, yyyy"")
          ),
          IF(
            COUNTA(validDates) &lt; 3,
            """",
    "&amp;"        TEXTJOIN("", "", TRUE,
              TEXT(INDEX(validDates, 1), ""mmm d, yyyy""),
              TEXT(INDEX(validDates, 2), ""mmm d, yyyy""),
              TEXT(INDEX(validDates, 3), ""mmm d, yyyy"")
            )
          )
        )
      )
    "&amp;"),
    """"
  )
)
"),"")</f>
        <v/>
      </c>
      <c r="BG995" s="65" t="str">
        <f t="shared" si="14"/>
        <v/>
      </c>
      <c r="BH995" s="63"/>
      <c r="BI995" s="64"/>
      <c r="BJ995" s="64"/>
      <c r="BK995" s="64"/>
      <c r="BL995" s="64" t="str">
        <f>IFERROR(__xludf.DUMMYFUNCTION("IF(
  OR($AJ995=""Full Payment"",$AJ995=""P1"",$AJ995=""P2"",$AJ995=""P3""),
  """",
  IF(
    AND(
      NOT(ISBLANK($K995)),
      $Q995=""Standard Booking, P4""
    ),
    LET(
      resDate,   $K995,
      tourDate,  $N995,
      monthCount, DATEDIF(r"&amp;"esDate, tourDate, ""M"") + 1,
      secondDates, ARRAYFORMULA(
        DATE(
          YEAR(resDate),
          MONTH(resDate) + SEQUENCE(monthCount),
          2
        )
      ),
      validDates, FILTER(
        secondDates,
        (secondDates &gt; res"&amp;"Date + 2) *
        (secondDates &lt;= tourDate - 3)
      ),
      IF(
        $AJ995=""P4"",
        IF(
          COUNTA(validDates) &lt; 4,
          """",
          TEXT(
            INDEX(validDates, 4),
            ""mmm d, yyyy""
          )
        ),
"&amp;"        IF(
          COUNTA(validDates) &lt; 4,
          """",
          TEXTJOIN(
            "", "", TRUE,
            TEXT(INDEX(validDates, 1), ""mmm d, yyyy""),
            TEXT(INDEX(validDates, 2), ""mmm d, yyyy""),
            TEXT(INDEX(validDates"&amp;", 3), ""mmm d, yyyy""),
            TEXT(INDEX(validDates, 4), ""mmm d, yyyy"")
          )
        )
      )
    ),
    """"
  )
)
"),"")</f>
        <v/>
      </c>
      <c r="BM995" s="65" t="str">
        <f t="shared" si="15"/>
        <v/>
      </c>
      <c r="BN995" s="66"/>
      <c r="BO995" s="67"/>
      <c r="BP995" s="49" t="b">
        <v>0</v>
      </c>
      <c r="BQ995" s="49" t="b">
        <v>0</v>
      </c>
      <c r="BR995" s="68"/>
      <c r="BS995" s="69"/>
      <c r="BT995" s="70" t="b">
        <v>0</v>
      </c>
      <c r="BU995" s="71"/>
      <c r="BV995" s="72"/>
      <c r="BW995" s="86" t="b">
        <v>0</v>
      </c>
      <c r="BX995" s="87"/>
    </row>
    <row r="996">
      <c r="A996" s="35" t="str">
        <f t="shared" si="1"/>
        <v/>
      </c>
      <c r="B996" s="36" t="str">
        <f t="shared" si="2"/>
        <v/>
      </c>
      <c r="C996" s="36" t="str">
        <f t="array" ref="C996">IF(
  M996="",
  "",
  IFERROR(
    INDEX(
      '{INDEX} Tour Packages'!$A:$ZZ,
      MATCH(
        M996,
        INDEX(
          '{INDEX} Tour Packages'!$A:$ZZ,
          ,
          MATCH("Tour Package Name", '{INDEX} Tour Packages'!$4:$4, 0)
        ),
        0
      ),
      MATCH("Tour Code", '{INDEX} Tour Packages'!$4:$4, 0)
    ),
    "XXX"
  )
)
</f>
        <v/>
      </c>
      <c r="D996" s="36" t="str">
        <f t="shared" si="3"/>
        <v/>
      </c>
      <c r="E996" s="36" t="str">
        <f t="shared" si="4"/>
        <v/>
      </c>
      <c r="F996" s="37" t="str">
        <f t="shared" si="5"/>
        <v/>
      </c>
      <c r="G996" s="89"/>
      <c r="H996" s="89"/>
      <c r="I996" s="90"/>
      <c r="J996" s="40" t="str">
        <f t="shared" si="16"/>
        <v> </v>
      </c>
      <c r="K996" s="91"/>
      <c r="L996" s="55"/>
      <c r="M996" s="55"/>
      <c r="N996" s="91"/>
      <c r="O996" s="43" t="str">
        <f>IFERROR(__xludf.DUMMYFUNCTION("IF(N996="""","""",IFERROR(
  N996 + VALUE(REGEXEXTRACT(P996, ""(\d+)\s+Days"")),
  """"
)
)"),"")</f>
        <v/>
      </c>
      <c r="P996" s="43" t="str">
        <f t="array" ref="P996">IFERROR(
  INDEX(
    INDEX('{INDEX} Tour Packages'!$A:$ZZ, , MATCH(P$3, '{INDEX} Tour Packages'!$4:$4, 0)),
    MATCH(M996, INDEX('{INDEX} Tour Packages'!$A:$ZZ,0, MATCH("Tour Package Name", '{INDEX} Tour Packages'!$4:$4, 0)), 0)
  ),
"")
</f>
        <v/>
      </c>
      <c r="Q996" s="44" t="str">
        <f t="shared" si="7"/>
        <v/>
      </c>
      <c r="R996" s="44" t="str">
        <f>IFERROR(__xludf.DUMMYFUNCTION("IF(OR(ISBLANK(K996), ISBLANK(N996)), """", 
  LET(
    resDate, K996,
    tourDate, N996,
    monthCount, MAX(0, DATEDIF(resDate, tourDate - 3, ""M"") + 1),
    secondDates, ARRAYFORMULA(DATE(YEAR(resDate), MONTH(resDate) + SEQUENCE(monthCount), 2)),
    "&amp;"validDates, FILTER(secondDates, (secondDates &gt; resDate + 2) * (secondDates &lt;= tourDate - 3)),
    IF(ISERROR(validDates), 0, COUNTA(validDates))
  )
)
"),"")</f>
        <v/>
      </c>
      <c r="S996" s="44" t="str">
        <f t="shared" si="8"/>
        <v/>
      </c>
      <c r="T996" s="45" t="str">
        <f t="array" ref="T996">IF(ISBLANK(BO996),IFERROR(
  INDEX(
    INDEX('{INDEX} Payment Terms'!$A:$G, , MATCH(T$3, '{INDEX} Payment Terms'!$4:$4, 0)),
    MATCH(Q996, INDEX('{INDEX} Payment Terms'!$A:$G,0, MATCH("Payment Condition", '{INDEX} Payment Terms'!$4:$4, 0)), 0)
  ),
""),"Cancelled")
</f>
        <v/>
      </c>
      <c r="U996" s="46" t="b">
        <v>0</v>
      </c>
      <c r="V996" s="47" t="str">
        <f>IFERROR(__xludf.DUMMYFUNCTION("IF(OR(L996=""Duo Booking"", L996=""Group Booking""),
IF(U996=FALSE,"""",
    LET(
      bookingType, L996,
      tour, M996,
      mainFirst, H996,
      mainLast, I996,
      mainEmail, G996,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$L$4:L996, bookingType,
          $M$4:M996, tour,
          $H$4:H996, mainFirst,
          $I$4:I996, mainLast,
          $G$4:G996, mainEmail
        ),
        ""000""
      ),
  "&amp;"    baseID &amp; ""-"" &amp; memberNumber
    )
  ),
  """"
)
"),"")</f>
        <v/>
      </c>
      <c r="W996" s="48"/>
      <c r="X996" s="85" t="b">
        <v>0</v>
      </c>
      <c r="Y996" s="85" t="b">
        <v>0</v>
      </c>
      <c r="Z996" s="85" t="b">
        <v>0</v>
      </c>
      <c r="AA996" s="50"/>
      <c r="AB996" s="51"/>
      <c r="AC996" s="85" t="b">
        <v>0</v>
      </c>
      <c r="AD996" s="92"/>
      <c r="AE996" s="88"/>
      <c r="AF996" s="36" t="str">
        <f t="array" ref="AF996">IF(M996="","",INDEX(
      '{INDEX} Tour Packages'!$A:$ZP,
      MATCH($M996, '{INDEX} Tour Packages'!$A:$A, 0),
      MATCH(AF$3, '{INDEX} Tour Packages'!$4:$4, 0)
    ))</f>
        <v/>
      </c>
      <c r="AG996" s="36" t="str">
        <f t="array" ref="AG996">IF(M996="","",INDEX(
      '{INDEX} Tour Packages'!$A:$ZP,
      MATCH($M996, '{INDEX} Tour Packages'!$A:$A, 0),
      MATCH(AG$3, '{INDEX} Tour Packages'!$4:$4, 0)
    ))</f>
        <v/>
      </c>
      <c r="AH996" s="36" t="str">
        <f t="array" ref="AH996">IF(M996="","",INDEX(
      '{INDEX} Tour Packages'!$A:$ZP,
      MATCH($M996, '{INDEX} Tour Packages'!$A:$A, 0),
      MATCH(AH$3, '{INDEX} Tour Packages'!$4:$4, 0)
    ))</f>
        <v/>
      </c>
      <c r="AI996" s="54" t="str">
        <f t="shared" si="9"/>
        <v/>
      </c>
      <c r="AJ996" s="42"/>
      <c r="AK996" s="55"/>
      <c r="AL996" s="46" t="b">
        <v>0</v>
      </c>
      <c r="AM996" s="56"/>
      <c r="AN996" s="57" t="str">
        <f t="shared" si="10"/>
        <v/>
      </c>
      <c r="AO996" s="58" t="str">
        <f t="shared" si="11"/>
        <v/>
      </c>
      <c r="AP996" s="59"/>
      <c r="AQ996" s="60"/>
      <c r="AR996" s="61"/>
      <c r="AS996" s="61"/>
      <c r="AT996" s="61" t="str">
        <f>IFERROR(__xludf.DUMMYFUNCTION("IF( 
  OR($AJ996=""Full Payment"", ISBLANK($K996)),
  """",
  IF(
    OR(
      Q996=""Standard Booking, P1"",
      Q996=""Standard Booking, P2"",
      Q996=""Standard Booking, P3"",
      Q996=""Standard Booking, P4""
    ),
    LET(
      resDate,   $"&amp;"K996,
      tourDate,  $N996,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6" s="62" t="str">
        <f t="shared" si="12"/>
        <v/>
      </c>
      <c r="AV996" s="63"/>
      <c r="AW996" s="64"/>
      <c r="AX996" s="64"/>
      <c r="AY996" s="64"/>
      <c r="AZ996" s="64" t="str">
        <f>IFERROR(__xludf.DUMMYFUNCTION("IF(
  OR($AJ996=""Full Payment"",$AJ996=""P1"", ISBLANK($K996)),
  """",
  IF(
    OR(
      $Q996=""Standard Booking, P2"",
      $Q996=""Standard Booking, P3"",
      $Q996=""Standard Booking, P4""
    ),
    LET(
      resDate,   $K996,
      tourDate,"&amp;"  $N996,
      monthCount, DATEDIF(resDate, tourDate, ""M"") + 1,
      secondDates, ARRAYFORMULA(
        DATE(
          YEAR(resDate),
          MONTH(resDate) + SEQUENCE(monthCount),
          2
        )
      ),
      validDates, FILTER(
        sec"&amp;"ondDates,
        (secondDates &gt; resDate + 2) *
        (secondDates &lt;= tourDate - 3)
      ),
      IF(
        OR($AJ996=""P2"", $AJ996=""P3"", $AJ996=""P4""),
        IF(
          COUNTA(validDates) &lt; 2,
          """",
          TEXT(INDEX(validDates"&amp;", 2), ""mmm d, yyyy"")
        ),
        IF(
          COUNTA(validDates) &lt; 2,
          """",
          TEXTJOIN("", "", TRUE,
            TEXT(INDEX(validDates, 1), ""mmm d, yyyy""),
            TEXT(INDEX(validDates, 2), ""mmm d, yyyy"")
          )
 "&amp;"       )
      )
    ),
    """"
  )
)
"),"")</f>
        <v/>
      </c>
      <c r="BA996" s="65" t="str">
        <f t="shared" si="13"/>
        <v/>
      </c>
      <c r="BB996" s="63"/>
      <c r="BC996" s="64"/>
      <c r="BD996" s="64"/>
      <c r="BE996" s="64"/>
      <c r="BF996" s="64" t="str">
        <f>IFERROR(__xludf.DUMMYFUNCTION("IF(
  OR($AJ996=""Full Payment"",$AJ996=""P1"", $AJ996=""P2""),
  """",
  IF(
    AND(
      NOT(ISBLANK($K996)),
      OR(
        Q996=""Standard Booking, P3"",
        Q996=""Standard Booking, P4""
      )
    ),
    LET(
      resDate,   $K996,
      "&amp;"tourDate,  $N996,
      monthCount, DATEDIF(resDate, tourDate, ""M"") + 1,
      secondDates, ARRAYFORMULA(
        DATE(
          YEAR(resDate),
          MONTH(resDate) + SEQUENCE(monthCount),
          2
        )
      ),
      validDates, FILTER(
  "&amp;"      secondDates,
        (secondDates &gt; resDate + 2) *
        (secondDates &lt;= tourDate - 3)
      ),
      IF(
        $AJ996=""P4"",
        IF(
          COUNTA(validDates) &lt; 3,
          """",
          TEXT(INDEX(validDates, 3), ""mmm d, yyyy"")
  "&amp;"      ),
        IF(
          $AJ996=""P3"",
          IF(
            COUNTA(validDates) &lt; 3,
            """",
            TEXT(INDEX(validDates, 3), ""mmm d, yyyy"")
          ),
          IF(
            COUNTA(validDates) &lt; 3,
            """",
    "&amp;"        TEXTJOIN("", "", TRUE,
              TEXT(INDEX(validDates, 1), ""mmm d, yyyy""),
              TEXT(INDEX(validDates, 2), ""mmm d, yyyy""),
              TEXT(INDEX(validDates, 3), ""mmm d, yyyy"")
            )
          )
        )
      )
    "&amp;"),
    """"
  )
)
"),"")</f>
        <v/>
      </c>
      <c r="BG996" s="65" t="str">
        <f t="shared" si="14"/>
        <v/>
      </c>
      <c r="BH996" s="63"/>
      <c r="BI996" s="64"/>
      <c r="BJ996" s="64"/>
      <c r="BK996" s="64"/>
      <c r="BL996" s="64" t="str">
        <f>IFERROR(__xludf.DUMMYFUNCTION("IF(
  OR($AJ996=""Full Payment"",$AJ996=""P1"",$AJ996=""P2"",$AJ996=""P3""),
  """",
  IF(
    AND(
      NOT(ISBLANK($K996)),
      $Q996=""Standard Booking, P4""
    ),
    LET(
      resDate,   $K996,
      tourDate,  $N996,
      monthCount, DATEDIF(r"&amp;"esDate, tourDate, ""M"") + 1,
      secondDates, ARRAYFORMULA(
        DATE(
          YEAR(resDate),
          MONTH(resDate) + SEQUENCE(monthCount),
          2
        )
      ),
      validDates, FILTER(
        secondDates,
        (secondDates &gt; res"&amp;"Date + 2) *
        (secondDates &lt;= tourDate - 3)
      ),
      IF(
        $AJ996=""P4"",
        IF(
          COUNTA(validDates) &lt; 4,
          """",
          TEXT(
            INDEX(validDates, 4),
            ""mmm d, yyyy""
          )
        ),
"&amp;"        IF(
          COUNTA(validDates) &lt; 4,
          """",
          TEXTJOIN(
            "", "", TRUE,
            TEXT(INDEX(validDates, 1), ""mmm d, yyyy""),
            TEXT(INDEX(validDates, 2), ""mmm d, yyyy""),
            TEXT(INDEX(validDates"&amp;", 3), ""mmm d, yyyy""),
            TEXT(INDEX(validDates, 4), ""mmm d, yyyy"")
          )
        )
      )
    ),
    """"
  )
)
"),"")</f>
        <v/>
      </c>
      <c r="BM996" s="65" t="str">
        <f t="shared" si="15"/>
        <v/>
      </c>
      <c r="BN996" s="66"/>
      <c r="BO996" s="67"/>
      <c r="BP996" s="49" t="b">
        <v>0</v>
      </c>
      <c r="BQ996" s="49" t="b">
        <v>0</v>
      </c>
      <c r="BR996" s="68"/>
      <c r="BS996" s="69"/>
      <c r="BT996" s="70" t="b">
        <v>0</v>
      </c>
      <c r="BU996" s="71"/>
      <c r="BV996" s="72"/>
      <c r="BW996" s="86" t="b">
        <v>0</v>
      </c>
      <c r="BX996" s="87"/>
    </row>
    <row r="997">
      <c r="A997" s="35" t="str">
        <f t="shared" si="1"/>
        <v/>
      </c>
      <c r="B997" s="36" t="str">
        <f t="shared" si="2"/>
        <v/>
      </c>
      <c r="C997" s="36" t="str">
        <f t="array" ref="C997">IF(
  M997="",
  "",
  IFERROR(
    INDEX(
      '{INDEX} Tour Packages'!$A:$ZZ,
      MATCH(
        M997,
        INDEX(
          '{INDEX} Tour Packages'!$A:$ZZ,
          ,
          MATCH("Tour Package Name", '{INDEX} Tour Packages'!$4:$4, 0)
        ),
        0
      ),
      MATCH("Tour Code", '{INDEX} Tour Packages'!$4:$4, 0)
    ),
    "XXX"
  )
)
</f>
        <v/>
      </c>
      <c r="D997" s="36" t="str">
        <f t="shared" si="3"/>
        <v/>
      </c>
      <c r="E997" s="36" t="str">
        <f t="shared" si="4"/>
        <v/>
      </c>
      <c r="F997" s="37" t="str">
        <f t="shared" si="5"/>
        <v/>
      </c>
      <c r="G997" s="89"/>
      <c r="H997" s="89"/>
      <c r="I997" s="90"/>
      <c r="J997" s="40" t="str">
        <f t="shared" si="16"/>
        <v> </v>
      </c>
      <c r="K997" s="91"/>
      <c r="L997" s="55"/>
      <c r="M997" s="55"/>
      <c r="N997" s="91"/>
      <c r="O997" s="43" t="str">
        <f>IFERROR(__xludf.DUMMYFUNCTION("IF(N997="""","""",IFERROR(
  N997 + VALUE(REGEXEXTRACT(P997, ""(\d+)\s+Days"")),
  """"
)
)"),"")</f>
        <v/>
      </c>
      <c r="P997" s="43" t="str">
        <f t="array" ref="P997">IFERROR(
  INDEX(
    INDEX('{INDEX} Tour Packages'!$A:$ZZ, , MATCH(P$3, '{INDEX} Tour Packages'!$4:$4, 0)),
    MATCH(M997, INDEX('{INDEX} Tour Packages'!$A:$ZZ,0, MATCH("Tour Package Name", '{INDEX} Tour Packages'!$4:$4, 0)), 0)
  ),
"")
</f>
        <v/>
      </c>
      <c r="Q997" s="44" t="str">
        <f t="shared" si="7"/>
        <v/>
      </c>
      <c r="R997" s="44" t="str">
        <f>IFERROR(__xludf.DUMMYFUNCTION("IF(OR(ISBLANK(K997), ISBLANK(N997)), """", 
  LET(
    resDate, K997,
    tourDate, N997,
    monthCount, MAX(0, DATEDIF(resDate, tourDate - 3, ""M"") + 1),
    secondDates, ARRAYFORMULA(DATE(YEAR(resDate), MONTH(resDate) + SEQUENCE(monthCount), 2)),
    "&amp;"validDates, FILTER(secondDates, (secondDates &gt; resDate + 2) * (secondDates &lt;= tourDate - 3)),
    IF(ISERROR(validDates), 0, COUNTA(validDates))
  )
)
"),"")</f>
        <v/>
      </c>
      <c r="S997" s="44" t="str">
        <f t="shared" si="8"/>
        <v/>
      </c>
      <c r="T997" s="45" t="str">
        <f t="array" ref="T997">IF(ISBLANK(BO997),IFERROR(
  INDEX(
    INDEX('{INDEX} Payment Terms'!$A:$G, , MATCH(T$3, '{INDEX} Payment Terms'!$4:$4, 0)),
    MATCH(Q997, INDEX('{INDEX} Payment Terms'!$A:$G,0, MATCH("Payment Condition", '{INDEX} Payment Terms'!$4:$4, 0)), 0)
  ),
""),"Cancelled")
</f>
        <v/>
      </c>
      <c r="U997" s="46" t="b">
        <v>0</v>
      </c>
      <c r="V997" s="47" t="str">
        <f>IFERROR(__xludf.DUMMYFUNCTION("IF(OR(L997=""Duo Booking"", L997=""Group Booking""),
IF(U997=FALSE,"""",
    LET(
      bookingType, L997,
      tour, M997,
      mainFirst, H997,
      mainLast, I997,
      mainEmail, G997,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$L$4:L997, bookingType,
          $M$4:M997, tour,
          $H$4:H997, mainFirst,
          $I$4:I997, mainLast,
          $G$4:G997, mainEmail
        ),
        ""000""
      ),
  "&amp;"    baseID &amp; ""-"" &amp; memberNumber
    )
  ),
  """"
)
"),"")</f>
        <v/>
      </c>
      <c r="W997" s="48"/>
      <c r="X997" s="85" t="b">
        <v>0</v>
      </c>
      <c r="Y997" s="85" t="b">
        <v>0</v>
      </c>
      <c r="Z997" s="85" t="b">
        <v>0</v>
      </c>
      <c r="AA997" s="50"/>
      <c r="AB997" s="51"/>
      <c r="AC997" s="85" t="b">
        <v>0</v>
      </c>
      <c r="AD997" s="92"/>
      <c r="AE997" s="88"/>
      <c r="AF997" s="36" t="str">
        <f t="array" ref="AF997">IF(M997="","",INDEX(
      '{INDEX} Tour Packages'!$A:$ZP,
      MATCH($M997, '{INDEX} Tour Packages'!$A:$A, 0),
      MATCH(AF$3, '{INDEX} Tour Packages'!$4:$4, 0)
    ))</f>
        <v/>
      </c>
      <c r="AG997" s="36" t="str">
        <f t="array" ref="AG997">IF(M997="","",INDEX(
      '{INDEX} Tour Packages'!$A:$ZP,
      MATCH($M997, '{INDEX} Tour Packages'!$A:$A, 0),
      MATCH(AG$3, '{INDEX} Tour Packages'!$4:$4, 0)
    ))</f>
        <v/>
      </c>
      <c r="AH997" s="36" t="str">
        <f t="array" ref="AH997">IF(M997="","",INDEX(
      '{INDEX} Tour Packages'!$A:$ZP,
      MATCH($M997, '{INDEX} Tour Packages'!$A:$A, 0),
      MATCH(AH$3, '{INDEX} Tour Packages'!$4:$4, 0)
    ))</f>
        <v/>
      </c>
      <c r="AI997" s="54" t="str">
        <f t="shared" si="9"/>
        <v/>
      </c>
      <c r="AJ997" s="42"/>
      <c r="AK997" s="55"/>
      <c r="AL997" s="46" t="b">
        <v>0</v>
      </c>
      <c r="AM997" s="56"/>
      <c r="AN997" s="57" t="str">
        <f t="shared" si="10"/>
        <v/>
      </c>
      <c r="AO997" s="58" t="str">
        <f t="shared" si="11"/>
        <v/>
      </c>
      <c r="AP997" s="59"/>
      <c r="AQ997" s="60"/>
      <c r="AR997" s="61"/>
      <c r="AS997" s="61"/>
      <c r="AT997" s="61" t="str">
        <f>IFERROR(__xludf.DUMMYFUNCTION("IF( 
  OR($AJ997=""Full Payment"", ISBLANK($K997)),
  """",
  IF(
    OR(
      Q997=""Standard Booking, P1"",
      Q997=""Standard Booking, P2"",
      Q997=""Standard Booking, P3"",
      Q997=""Standard Booking, P4""
    ),
    LET(
      resDate,   $"&amp;"K997,
      tourDate,  $N997,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7" s="62" t="str">
        <f t="shared" si="12"/>
        <v/>
      </c>
      <c r="AV997" s="63"/>
      <c r="AW997" s="64"/>
      <c r="AX997" s="64"/>
      <c r="AY997" s="64"/>
      <c r="AZ997" s="64" t="str">
        <f>IFERROR(__xludf.DUMMYFUNCTION("IF(
  OR($AJ997=""Full Payment"",$AJ997=""P1"", ISBLANK($K997)),
  """",
  IF(
    OR(
      $Q997=""Standard Booking, P2"",
      $Q997=""Standard Booking, P3"",
      $Q997=""Standard Booking, P4""
    ),
    LET(
      resDate,   $K997,
      tourDate,"&amp;"  $N997,
      monthCount, DATEDIF(resDate, tourDate, ""M"") + 1,
      secondDates, ARRAYFORMULA(
        DATE(
          YEAR(resDate),
          MONTH(resDate) + SEQUENCE(monthCount),
          2
        )
      ),
      validDates, FILTER(
        sec"&amp;"ondDates,
        (secondDates &gt; resDate + 2) *
        (secondDates &lt;= tourDate - 3)
      ),
      IF(
        OR($AJ997=""P2"", $AJ997=""P3"", $AJ997=""P4""),
        IF(
          COUNTA(validDates) &lt; 2,
          """",
          TEXT(INDEX(validDates"&amp;", 2), ""mmm d, yyyy"")
        ),
        IF(
          COUNTA(validDates) &lt; 2,
          """",
          TEXTJOIN("", "", TRUE,
            TEXT(INDEX(validDates, 1), ""mmm d, yyyy""),
            TEXT(INDEX(validDates, 2), ""mmm d, yyyy"")
          )
 "&amp;"       )
      )
    ),
    """"
  )
)
"),"")</f>
        <v/>
      </c>
      <c r="BA997" s="65" t="str">
        <f t="shared" si="13"/>
        <v/>
      </c>
      <c r="BB997" s="63"/>
      <c r="BC997" s="64"/>
      <c r="BD997" s="64"/>
      <c r="BE997" s="64"/>
      <c r="BF997" s="64" t="str">
        <f>IFERROR(__xludf.DUMMYFUNCTION("IF(
  OR($AJ997=""Full Payment"",$AJ997=""P1"", $AJ997=""P2""),
  """",
  IF(
    AND(
      NOT(ISBLANK($K997)),
      OR(
        Q997=""Standard Booking, P3"",
        Q997=""Standard Booking, P4""
      )
    ),
    LET(
      resDate,   $K997,
      "&amp;"tourDate,  $N997,
      monthCount, DATEDIF(resDate, tourDate, ""M"") + 1,
      secondDates, ARRAYFORMULA(
        DATE(
          YEAR(resDate),
          MONTH(resDate) + SEQUENCE(monthCount),
          2
        )
      ),
      validDates, FILTER(
  "&amp;"      secondDates,
        (secondDates &gt; resDate + 2) *
        (secondDates &lt;= tourDate - 3)
      ),
      IF(
        $AJ997=""P4"",
        IF(
          COUNTA(validDates) &lt; 3,
          """",
          TEXT(INDEX(validDates, 3), ""mmm d, yyyy"")
  "&amp;"      ),
        IF(
          $AJ997=""P3"",
          IF(
            COUNTA(validDates) &lt; 3,
            """",
            TEXT(INDEX(validDates, 3), ""mmm d, yyyy"")
          ),
          IF(
            COUNTA(validDates) &lt; 3,
            """",
    "&amp;"        TEXTJOIN("", "", TRUE,
              TEXT(INDEX(validDates, 1), ""mmm d, yyyy""),
              TEXT(INDEX(validDates, 2), ""mmm d, yyyy""),
              TEXT(INDEX(validDates, 3), ""mmm d, yyyy"")
            )
          )
        )
      )
    "&amp;"),
    """"
  )
)
"),"")</f>
        <v/>
      </c>
      <c r="BG997" s="65" t="str">
        <f t="shared" si="14"/>
        <v/>
      </c>
      <c r="BH997" s="63"/>
      <c r="BI997" s="64"/>
      <c r="BJ997" s="64"/>
      <c r="BK997" s="64"/>
      <c r="BL997" s="64" t="str">
        <f>IFERROR(__xludf.DUMMYFUNCTION("IF(
  OR($AJ997=""Full Payment"",$AJ997=""P1"",$AJ997=""P2"",$AJ997=""P3""),
  """",
  IF(
    AND(
      NOT(ISBLANK($K997)),
      $Q997=""Standard Booking, P4""
    ),
    LET(
      resDate,   $K997,
      tourDate,  $N997,
      monthCount, DATEDIF(r"&amp;"esDate, tourDate, ""M"") + 1,
      secondDates, ARRAYFORMULA(
        DATE(
          YEAR(resDate),
          MONTH(resDate) + SEQUENCE(monthCount),
          2
        )
      ),
      validDates, FILTER(
        secondDates,
        (secondDates &gt; res"&amp;"Date + 2) *
        (secondDates &lt;= tourDate - 3)
      ),
      IF(
        $AJ997=""P4"",
        IF(
          COUNTA(validDates) &lt; 4,
          """",
          TEXT(
            INDEX(validDates, 4),
            ""mmm d, yyyy""
          )
        ),
"&amp;"        IF(
          COUNTA(validDates) &lt; 4,
          """",
          TEXTJOIN(
            "", "", TRUE,
            TEXT(INDEX(validDates, 1), ""mmm d, yyyy""),
            TEXT(INDEX(validDates, 2), ""mmm d, yyyy""),
            TEXT(INDEX(validDates"&amp;", 3), ""mmm d, yyyy""),
            TEXT(INDEX(validDates, 4), ""mmm d, yyyy"")
          )
        )
      )
    ),
    """"
  )
)
"),"")</f>
        <v/>
      </c>
      <c r="BM997" s="65" t="str">
        <f t="shared" si="15"/>
        <v/>
      </c>
      <c r="BN997" s="66"/>
      <c r="BO997" s="67"/>
      <c r="BP997" s="49" t="b">
        <v>0</v>
      </c>
      <c r="BQ997" s="49" t="b">
        <v>0</v>
      </c>
      <c r="BR997" s="68"/>
      <c r="BS997" s="69"/>
      <c r="BT997" s="70" t="b">
        <v>0</v>
      </c>
      <c r="BU997" s="71"/>
      <c r="BV997" s="72"/>
      <c r="BW997" s="86" t="b">
        <v>0</v>
      </c>
      <c r="BX997" s="87"/>
    </row>
    <row r="998">
      <c r="A998" s="35" t="str">
        <f t="shared" si="1"/>
        <v/>
      </c>
      <c r="B998" s="36" t="str">
        <f t="shared" si="2"/>
        <v/>
      </c>
      <c r="C998" s="36" t="str">
        <f t="array" ref="C998">IF(
  M998="",
  "",
  IFERROR(
    INDEX(
      '{INDEX} Tour Packages'!$A:$ZZ,
      MATCH(
        M998,
        INDEX(
          '{INDEX} Tour Packages'!$A:$ZZ,
          ,
          MATCH("Tour Package Name", '{INDEX} Tour Packages'!$4:$4, 0)
        ),
        0
      ),
      MATCH("Tour Code", '{INDEX} Tour Packages'!$4:$4, 0)
    ),
    "XXX"
  )
)
</f>
        <v/>
      </c>
      <c r="D998" s="36" t="str">
        <f t="shared" si="3"/>
        <v/>
      </c>
      <c r="E998" s="36" t="str">
        <f t="shared" si="4"/>
        <v/>
      </c>
      <c r="F998" s="37" t="str">
        <f t="shared" si="5"/>
        <v/>
      </c>
      <c r="G998" s="89"/>
      <c r="H998" s="89"/>
      <c r="I998" s="90"/>
      <c r="J998" s="40" t="str">
        <f t="shared" si="16"/>
        <v> </v>
      </c>
      <c r="K998" s="91"/>
      <c r="L998" s="55"/>
      <c r="M998" s="55"/>
      <c r="N998" s="91"/>
      <c r="O998" s="43" t="str">
        <f>IFERROR(__xludf.DUMMYFUNCTION("IF(N998="""","""",IFERROR(
  N998 + VALUE(REGEXEXTRACT(P998, ""(\d+)\s+Days"")),
  """"
)
)"),"")</f>
        <v/>
      </c>
      <c r="P998" s="43" t="str">
        <f t="array" ref="P998">IFERROR(
  INDEX(
    INDEX('{INDEX} Tour Packages'!$A:$ZZ, , MATCH(P$3, '{INDEX} Tour Packages'!$4:$4, 0)),
    MATCH(M998, INDEX('{INDEX} Tour Packages'!$A:$ZZ,0, MATCH("Tour Package Name", '{INDEX} Tour Packages'!$4:$4, 0)), 0)
  ),
"")
</f>
        <v/>
      </c>
      <c r="Q998" s="44" t="str">
        <f t="shared" si="7"/>
        <v/>
      </c>
      <c r="R998" s="44" t="str">
        <f>IFERROR(__xludf.DUMMYFUNCTION("IF(OR(ISBLANK(K998), ISBLANK(N998)), """", 
  LET(
    resDate, K998,
    tourDate, N998,
    monthCount, MAX(0, DATEDIF(resDate, tourDate - 3, ""M"") + 1),
    secondDates, ARRAYFORMULA(DATE(YEAR(resDate), MONTH(resDate) + SEQUENCE(monthCount), 2)),
    "&amp;"validDates, FILTER(secondDates, (secondDates &gt; resDate + 2) * (secondDates &lt;= tourDate - 3)),
    IF(ISERROR(validDates), 0, COUNTA(validDates))
  )
)
"),"")</f>
        <v/>
      </c>
      <c r="S998" s="44" t="str">
        <f t="shared" si="8"/>
        <v/>
      </c>
      <c r="T998" s="45" t="str">
        <f t="array" ref="T998">IF(ISBLANK(BO998),IFERROR(
  INDEX(
    INDEX('{INDEX} Payment Terms'!$A:$G, , MATCH(T$3, '{INDEX} Payment Terms'!$4:$4, 0)),
    MATCH(Q998, INDEX('{INDEX} Payment Terms'!$A:$G,0, MATCH("Payment Condition", '{INDEX} Payment Terms'!$4:$4, 0)), 0)
  ),
""),"Cancelled")
</f>
        <v/>
      </c>
      <c r="U998" s="46" t="b">
        <v>0</v>
      </c>
      <c r="V998" s="47" t="str">
        <f>IFERROR(__xludf.DUMMYFUNCTION("IF(OR(L998=""Duo Booking"", L998=""Group Booking""),
IF(U998=FALSE,"""",
    LET(
      bookingType, L998,
      tour, M998,
      mainFirst, H998,
      mainLast, I998,
      mainEmail, G998,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$L$4:L998, bookingType,
          $M$4:M998, tour,
          $H$4:H998, mainFirst,
          $I$4:I998, mainLast,
          $G$4:G998, mainEmail
        ),
        ""000""
      ),
  "&amp;"    baseID &amp; ""-"" &amp; memberNumber
    )
  ),
  """"
)
"),"")</f>
        <v/>
      </c>
      <c r="W998" s="48"/>
      <c r="X998" s="85" t="b">
        <v>0</v>
      </c>
      <c r="Y998" s="85" t="b">
        <v>0</v>
      </c>
      <c r="Z998" s="85" t="b">
        <v>0</v>
      </c>
      <c r="AA998" s="50"/>
      <c r="AB998" s="51"/>
      <c r="AC998" s="85" t="b">
        <v>0</v>
      </c>
      <c r="AD998" s="92"/>
      <c r="AE998" s="88"/>
      <c r="AF998" s="36" t="str">
        <f t="array" ref="AF998">IF(M998="","",INDEX(
      '{INDEX} Tour Packages'!$A:$ZP,
      MATCH($M998, '{INDEX} Tour Packages'!$A:$A, 0),
      MATCH(AF$3, '{INDEX} Tour Packages'!$4:$4, 0)
    ))</f>
        <v/>
      </c>
      <c r="AG998" s="36" t="str">
        <f t="array" ref="AG998">IF(M998="","",INDEX(
      '{INDEX} Tour Packages'!$A:$ZP,
      MATCH($M998, '{INDEX} Tour Packages'!$A:$A, 0),
      MATCH(AG$3, '{INDEX} Tour Packages'!$4:$4, 0)
    ))</f>
        <v/>
      </c>
      <c r="AH998" s="36" t="str">
        <f t="array" ref="AH998">IF(M998="","",INDEX(
      '{INDEX} Tour Packages'!$A:$ZP,
      MATCH($M998, '{INDEX} Tour Packages'!$A:$A, 0),
      MATCH(AH$3, '{INDEX} Tour Packages'!$4:$4, 0)
    ))</f>
        <v/>
      </c>
      <c r="AI998" s="54" t="str">
        <f t="shared" si="9"/>
        <v/>
      </c>
      <c r="AJ998" s="42"/>
      <c r="AK998" s="55"/>
      <c r="AL998" s="46" t="b">
        <v>0</v>
      </c>
      <c r="AM998" s="56"/>
      <c r="AN998" s="57" t="str">
        <f t="shared" si="10"/>
        <v/>
      </c>
      <c r="AO998" s="58" t="str">
        <f t="shared" si="11"/>
        <v/>
      </c>
      <c r="AP998" s="59"/>
      <c r="AQ998" s="60"/>
      <c r="AR998" s="61"/>
      <c r="AS998" s="61"/>
      <c r="AT998" s="61" t="str">
        <f>IFERROR(__xludf.DUMMYFUNCTION("IF( 
  OR($AJ998=""Full Payment"", ISBLANK($K998)),
  """",
  IF(
    OR(
      Q998=""Standard Booking, P1"",
      Q998=""Standard Booking, P2"",
      Q998=""Standard Booking, P3"",
      Q998=""Standard Booking, P4""
    ),
    LET(
      resDate,   $"&amp;"K998,
      tourDate,  $N998,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8" s="62" t="str">
        <f t="shared" si="12"/>
        <v/>
      </c>
      <c r="AV998" s="63"/>
      <c r="AW998" s="64"/>
      <c r="AX998" s="64"/>
      <c r="AY998" s="64"/>
      <c r="AZ998" s="64" t="str">
        <f>IFERROR(__xludf.DUMMYFUNCTION("IF(
  OR($AJ998=""Full Payment"",$AJ998=""P1"", ISBLANK($K998)),
  """",
  IF(
    OR(
      $Q998=""Standard Booking, P2"",
      $Q998=""Standard Booking, P3"",
      $Q998=""Standard Booking, P4""
    ),
    LET(
      resDate,   $K998,
      tourDate,"&amp;"  $N998,
      monthCount, DATEDIF(resDate, tourDate, ""M"") + 1,
      secondDates, ARRAYFORMULA(
        DATE(
          YEAR(resDate),
          MONTH(resDate) + SEQUENCE(monthCount),
          2
        )
      ),
      validDates, FILTER(
        sec"&amp;"ondDates,
        (secondDates &gt; resDate + 2) *
        (secondDates &lt;= tourDate - 3)
      ),
      IF(
        OR($AJ998=""P2"", $AJ998=""P3"", $AJ998=""P4""),
        IF(
          COUNTA(validDates) &lt; 2,
          """",
          TEXT(INDEX(validDates"&amp;", 2), ""mmm d, yyyy"")
        ),
        IF(
          COUNTA(validDates) &lt; 2,
          """",
          TEXTJOIN("", "", TRUE,
            TEXT(INDEX(validDates, 1), ""mmm d, yyyy""),
            TEXT(INDEX(validDates, 2), ""mmm d, yyyy"")
          )
 "&amp;"       )
      )
    ),
    """"
  )
)
"),"")</f>
        <v/>
      </c>
      <c r="BA998" s="65" t="str">
        <f t="shared" si="13"/>
        <v/>
      </c>
      <c r="BB998" s="63"/>
      <c r="BC998" s="64"/>
      <c r="BD998" s="64"/>
      <c r="BE998" s="64"/>
      <c r="BF998" s="64" t="str">
        <f>IFERROR(__xludf.DUMMYFUNCTION("IF(
  OR($AJ998=""Full Payment"",$AJ998=""P1"", $AJ998=""P2""),
  """",
  IF(
    AND(
      NOT(ISBLANK($K998)),
      OR(
        Q998=""Standard Booking, P3"",
        Q998=""Standard Booking, P4""
      )
    ),
    LET(
      resDate,   $K998,
      "&amp;"tourDate,  $N998,
      monthCount, DATEDIF(resDate, tourDate, ""M"") + 1,
      secondDates, ARRAYFORMULA(
        DATE(
          YEAR(resDate),
          MONTH(resDate) + SEQUENCE(monthCount),
          2
        )
      ),
      validDates, FILTER(
  "&amp;"      secondDates,
        (secondDates &gt; resDate + 2) *
        (secondDates &lt;= tourDate - 3)
      ),
      IF(
        $AJ998=""P4"",
        IF(
          COUNTA(validDates) &lt; 3,
          """",
          TEXT(INDEX(validDates, 3), ""mmm d, yyyy"")
  "&amp;"      ),
        IF(
          $AJ998=""P3"",
          IF(
            COUNTA(validDates) &lt; 3,
            """",
            TEXT(INDEX(validDates, 3), ""mmm d, yyyy"")
          ),
          IF(
            COUNTA(validDates) &lt; 3,
            """",
    "&amp;"        TEXTJOIN("", "", TRUE,
              TEXT(INDEX(validDates, 1), ""mmm d, yyyy""),
              TEXT(INDEX(validDates, 2), ""mmm d, yyyy""),
              TEXT(INDEX(validDates, 3), ""mmm d, yyyy"")
            )
          )
        )
      )
    "&amp;"),
    """"
  )
)
"),"")</f>
        <v/>
      </c>
      <c r="BG998" s="65" t="str">
        <f t="shared" si="14"/>
        <v/>
      </c>
      <c r="BH998" s="63"/>
      <c r="BI998" s="64"/>
      <c r="BJ998" s="64"/>
      <c r="BK998" s="64"/>
      <c r="BL998" s="64" t="str">
        <f>IFERROR(__xludf.DUMMYFUNCTION("IF(
  OR($AJ998=""Full Payment"",$AJ998=""P1"",$AJ998=""P2"",$AJ998=""P3""),
  """",
  IF(
    AND(
      NOT(ISBLANK($K998)),
      $Q998=""Standard Booking, P4""
    ),
    LET(
      resDate,   $K998,
      tourDate,  $N998,
      monthCount, DATEDIF(r"&amp;"esDate, tourDate, ""M"") + 1,
      secondDates, ARRAYFORMULA(
        DATE(
          YEAR(resDate),
          MONTH(resDate) + SEQUENCE(monthCount),
          2
        )
      ),
      validDates, FILTER(
        secondDates,
        (secondDates &gt; res"&amp;"Date + 2) *
        (secondDates &lt;= tourDate - 3)
      ),
      IF(
        $AJ998=""P4"",
        IF(
          COUNTA(validDates) &lt; 4,
          """",
          TEXT(
            INDEX(validDates, 4),
            ""mmm d, yyyy""
          )
        ),
"&amp;"        IF(
          COUNTA(validDates) &lt; 4,
          """",
          TEXTJOIN(
            "", "", TRUE,
            TEXT(INDEX(validDates, 1), ""mmm d, yyyy""),
            TEXT(INDEX(validDates, 2), ""mmm d, yyyy""),
            TEXT(INDEX(validDates"&amp;", 3), ""mmm d, yyyy""),
            TEXT(INDEX(validDates, 4), ""mmm d, yyyy"")
          )
        )
      )
    ),
    """"
  )
)
"),"")</f>
        <v/>
      </c>
      <c r="BM998" s="65" t="str">
        <f t="shared" si="15"/>
        <v/>
      </c>
      <c r="BN998" s="66"/>
      <c r="BO998" s="67"/>
      <c r="BP998" s="49" t="b">
        <v>0</v>
      </c>
      <c r="BQ998" s="49" t="b">
        <v>0</v>
      </c>
      <c r="BR998" s="68"/>
      <c r="BS998" s="69"/>
      <c r="BT998" s="70" t="b">
        <v>0</v>
      </c>
      <c r="BU998" s="71"/>
      <c r="BV998" s="72"/>
      <c r="BW998" s="86" t="b">
        <v>0</v>
      </c>
      <c r="BX998" s="87"/>
    </row>
    <row r="999">
      <c r="A999" s="35" t="str">
        <f t="shared" si="1"/>
        <v/>
      </c>
      <c r="B999" s="36" t="str">
        <f t="shared" si="2"/>
        <v/>
      </c>
      <c r="C999" s="36" t="str">
        <f t="array" ref="C999">IF(
  M999="",
  "",
  IFERROR(
    INDEX(
      '{INDEX} Tour Packages'!$A:$ZZ,
      MATCH(
        M999,
        INDEX(
          '{INDEX} Tour Packages'!$A:$ZZ,
          ,
          MATCH("Tour Package Name", '{INDEX} Tour Packages'!$4:$4, 0)
        ),
        0
      ),
      MATCH("Tour Code", '{INDEX} Tour Packages'!$4:$4, 0)
    ),
    "XXX"
  )
)
</f>
        <v/>
      </c>
      <c r="D999" s="36" t="str">
        <f t="shared" si="3"/>
        <v/>
      </c>
      <c r="E999" s="36" t="str">
        <f t="shared" si="4"/>
        <v/>
      </c>
      <c r="F999" s="37" t="str">
        <f t="shared" si="5"/>
        <v/>
      </c>
      <c r="G999" s="89"/>
      <c r="H999" s="89"/>
      <c r="I999" s="90"/>
      <c r="J999" s="40" t="str">
        <f t="shared" si="16"/>
        <v> </v>
      </c>
      <c r="K999" s="91"/>
      <c r="L999" s="55"/>
      <c r="M999" s="55"/>
      <c r="N999" s="91"/>
      <c r="O999" s="43" t="str">
        <f>IFERROR(__xludf.DUMMYFUNCTION("IF(N999="""","""",IFERROR(
  N999 + VALUE(REGEXEXTRACT(P999, ""(\d+)\s+Days"")),
  """"
)
)"),"")</f>
        <v/>
      </c>
      <c r="P999" s="43" t="str">
        <f t="array" ref="P999">IFERROR(
  INDEX(
    INDEX('{INDEX} Tour Packages'!$A:$ZZ, , MATCH(P$3, '{INDEX} Tour Packages'!$4:$4, 0)),
    MATCH(M999, INDEX('{INDEX} Tour Packages'!$A:$ZZ,0, MATCH("Tour Package Name", '{INDEX} Tour Packages'!$4:$4, 0)), 0)
  ),
"")
</f>
        <v/>
      </c>
      <c r="Q999" s="44" t="str">
        <f t="shared" si="7"/>
        <v/>
      </c>
      <c r="R999" s="44" t="str">
        <f>IFERROR(__xludf.DUMMYFUNCTION("IF(OR(ISBLANK(K999), ISBLANK(N999)), """", 
  LET(
    resDate, K999,
    tourDate, N999,
    monthCount, MAX(0, DATEDIF(resDate, tourDate - 3, ""M"") + 1),
    secondDates, ARRAYFORMULA(DATE(YEAR(resDate), MONTH(resDate) + SEQUENCE(monthCount), 2)),
    "&amp;"validDates, FILTER(secondDates, (secondDates &gt; resDate + 2) * (secondDates &lt;= tourDate - 3)),
    IF(ISERROR(validDates), 0, COUNTA(validDates))
  )
)
"),"")</f>
        <v/>
      </c>
      <c r="S999" s="44" t="str">
        <f t="shared" si="8"/>
        <v/>
      </c>
      <c r="T999" s="45" t="str">
        <f t="array" ref="T999">IF(ISBLANK(BO999),IFERROR(
  INDEX(
    INDEX('{INDEX} Payment Terms'!$A:$G, , MATCH(T$3, '{INDEX} Payment Terms'!$4:$4, 0)),
    MATCH(Q999, INDEX('{INDEX} Payment Terms'!$A:$G,0, MATCH("Payment Condition", '{INDEX} Payment Terms'!$4:$4, 0)), 0)
  ),
""),"Cancelled")
</f>
        <v/>
      </c>
      <c r="U999" s="46" t="b">
        <v>0</v>
      </c>
      <c r="V999" s="47" t="str">
        <f>IFERROR(__xludf.DUMMYFUNCTION("IF(OR(L999=""Duo Booking"", L999=""Group Booking""),
IF(U999=FALSE,"""",
    LET(
      bookingType, L999,
      tour, M999,
      mainFirst, H999,
      mainLast, I999,
      mainEmail, G999,
      initials, UPPER(LEFT(mainFirst,1) &amp; LEFT(mainLast,1)),
 "&amp;"     idPrefix, IF(bookingType=""Duo Booking"", ""DB"", ""GB""),
      firstMatchRow, MIN(FILTER(ROW($L$4:$L1001), 
        $L$4:$L1001=bookingType, 
        $M$4:$M1001=tour, 
        $H$4:$H1001=mainFirst, 
        $I$4:$I1001=mainLast, 
        $G$4:$G1"&amp;"001=mainEmail
      )),
      hashTag, TEXT(
        ABS(SUMPRODUCT(
          IFERROR(UNICODE(MID(mainEmail, ROW(INDIRECT(""1:"" &amp; LEN(mainEmail))), 1)), 0)
        )) + firstMatchRow,
        ""0000""
      ),
      baseID, idPrefix &amp; ""-"" &amp; initials &amp;"&amp;" ""-"" &amp; hashTag,
      memberNumber, TEXT(
        COUNTIFS(
          $L$4:L999, bookingType,
          $M$4:M999, tour,
          $H$4:H999, mainFirst,
          $I$4:I999, mainLast,
          $G$4:G999, mainEmail
        ),
        ""000""
      ),
  "&amp;"    baseID &amp; ""-"" &amp; memberNumber
    )
  ),
  """"
)
"),"")</f>
        <v/>
      </c>
      <c r="W999" s="48"/>
      <c r="X999" s="85" t="b">
        <v>0</v>
      </c>
      <c r="Y999" s="85" t="b">
        <v>0</v>
      </c>
      <c r="Z999" s="85" t="b">
        <v>0</v>
      </c>
      <c r="AA999" s="50"/>
      <c r="AB999" s="51"/>
      <c r="AC999" s="85" t="b">
        <v>0</v>
      </c>
      <c r="AD999" s="92"/>
      <c r="AE999" s="88"/>
      <c r="AF999" s="36" t="str">
        <f t="array" ref="AF999">IF(M999="","",INDEX(
      '{INDEX} Tour Packages'!$A:$ZP,
      MATCH($M999, '{INDEX} Tour Packages'!$A:$A, 0),
      MATCH(AF$3, '{INDEX} Tour Packages'!$4:$4, 0)
    ))</f>
        <v/>
      </c>
      <c r="AG999" s="36" t="str">
        <f t="array" ref="AG999">IF(M999="","",INDEX(
      '{INDEX} Tour Packages'!$A:$ZP,
      MATCH($M999, '{INDEX} Tour Packages'!$A:$A, 0),
      MATCH(AG$3, '{INDEX} Tour Packages'!$4:$4, 0)
    ))</f>
        <v/>
      </c>
      <c r="AH999" s="36" t="str">
        <f t="array" ref="AH999">IF(M999="","",INDEX(
      '{INDEX} Tour Packages'!$A:$ZP,
      MATCH($M999, '{INDEX} Tour Packages'!$A:$A, 0),
      MATCH(AH$3, '{INDEX} Tour Packages'!$4:$4, 0)
    ))</f>
        <v/>
      </c>
      <c r="AI999" s="54" t="str">
        <f t="shared" si="9"/>
        <v/>
      </c>
      <c r="AJ999" s="42"/>
      <c r="AK999" s="55"/>
      <c r="AL999" s="46" t="b">
        <v>0</v>
      </c>
      <c r="AM999" s="56"/>
      <c r="AN999" s="57" t="str">
        <f t="shared" si="10"/>
        <v/>
      </c>
      <c r="AO999" s="58" t="str">
        <f t="shared" si="11"/>
        <v/>
      </c>
      <c r="AP999" s="59"/>
      <c r="AQ999" s="60"/>
      <c r="AR999" s="61"/>
      <c r="AS999" s="61"/>
      <c r="AT999" s="61" t="str">
        <f>IFERROR(__xludf.DUMMYFUNCTION("IF( 
  OR($AJ999=""Full Payment"", ISBLANK($K999)),
  """",
  IF(
    OR(
      Q999=""Standard Booking, P1"",
      Q999=""Standard Booking, P2"",
      Q999=""Standard Booking, P3"",
      Q999=""Standard Booking, P4""
    ),
    LET(
      resDate,   $"&amp;"K999,
      tourDate,  $N999,
      monthCount, DATEDIF(resDate, tourDate, ""M"") + 1,
      secondDates, ARRAYFORMULA(
        DATE(
          YEAR(resDate),
          MONTH(resDate) + SEQUENCE(monthCount),
          2
        )
      ),
      validDates"&amp;", FILTER(
        secondDates,
        (secondDates &gt; resDate + 2) *
        (secondDates &lt;= tourDate - 3)
      ),
      IF(
        COUNTA(validDates) &lt; 1, 
        """", 
        TEXT(
          INDEX(validDates, 1),
          ""mmm d, yyyy""
        )"&amp;"
      )
    ),
    """"
  )
)
"),"")</f>
        <v/>
      </c>
      <c r="AU999" s="62" t="str">
        <f t="shared" si="12"/>
        <v/>
      </c>
      <c r="AV999" s="63"/>
      <c r="AW999" s="64"/>
      <c r="AX999" s="64"/>
      <c r="AY999" s="64"/>
      <c r="AZ999" s="64" t="str">
        <f>IFERROR(__xludf.DUMMYFUNCTION("IF(
  OR($AJ999=""Full Payment"",$AJ999=""P1"", ISBLANK($K999)),
  """",
  IF(
    OR(
      $Q999=""Standard Booking, P2"",
      $Q999=""Standard Booking, P3"",
      $Q999=""Standard Booking, P4""
    ),
    LET(
      resDate,   $K999,
      tourDate,"&amp;"  $N999,
      monthCount, DATEDIF(resDate, tourDate, ""M"") + 1,
      secondDates, ARRAYFORMULA(
        DATE(
          YEAR(resDate),
          MONTH(resDate) + SEQUENCE(monthCount),
          2
        )
      ),
      validDates, FILTER(
        sec"&amp;"ondDates,
        (secondDates &gt; resDate + 2) *
        (secondDates &lt;= tourDate - 3)
      ),
      IF(
        OR($AJ999=""P2"", $AJ999=""P3"", $AJ999=""P4""),
        IF(
          COUNTA(validDates) &lt; 2,
          """",
          TEXT(INDEX(validDates"&amp;", 2), ""mmm d, yyyy"")
        ),
        IF(
          COUNTA(validDates) &lt; 2,
          """",
          TEXTJOIN("", "", TRUE,
            TEXT(INDEX(validDates, 1), ""mmm d, yyyy""),
            TEXT(INDEX(validDates, 2), ""mmm d, yyyy"")
          )
 "&amp;"       )
      )
    ),
    """"
  )
)
"),"")</f>
        <v/>
      </c>
      <c r="BA999" s="65" t="str">
        <f t="shared" si="13"/>
        <v/>
      </c>
      <c r="BB999" s="63"/>
      <c r="BC999" s="64"/>
      <c r="BD999" s="64"/>
      <c r="BE999" s="64"/>
      <c r="BF999" s="64" t="str">
        <f>IFERROR(__xludf.DUMMYFUNCTION("IF(
  OR($AJ999=""Full Payment"",$AJ999=""P1"", $AJ999=""P2""),
  """",
  IF(
    AND(
      NOT(ISBLANK($K999)),
      OR(
        Q999=""Standard Booking, P3"",
        Q999=""Standard Booking, P4""
      )
    ),
    LET(
      resDate,   $K999,
      "&amp;"tourDate,  $N999,
      monthCount, DATEDIF(resDate, tourDate, ""M"") + 1,
      secondDates, ARRAYFORMULA(
        DATE(
          YEAR(resDate),
          MONTH(resDate) + SEQUENCE(monthCount),
          2
        )
      ),
      validDates, FILTER(
  "&amp;"      secondDates,
        (secondDates &gt; resDate + 2) *
        (secondDates &lt;= tourDate - 3)
      ),
      IF(
        $AJ999=""P4"",
        IF(
          COUNTA(validDates) &lt; 3,
          """",
          TEXT(INDEX(validDates, 3), ""mmm d, yyyy"")
  "&amp;"      ),
        IF(
          $AJ999=""P3"",
          IF(
            COUNTA(validDates) &lt; 3,
            """",
            TEXT(INDEX(validDates, 3), ""mmm d, yyyy"")
          ),
          IF(
            COUNTA(validDates) &lt; 3,
            """",
    "&amp;"        TEXTJOIN("", "", TRUE,
              TEXT(INDEX(validDates, 1), ""mmm d, yyyy""),
              TEXT(INDEX(validDates, 2), ""mmm d, yyyy""),
              TEXT(INDEX(validDates, 3), ""mmm d, yyyy"")
            )
          )
        )
      )
    "&amp;"),
    """"
  )
)
"),"")</f>
        <v/>
      </c>
      <c r="BG999" s="65" t="str">
        <f t="shared" si="14"/>
        <v/>
      </c>
      <c r="BH999" s="63"/>
      <c r="BI999" s="64"/>
      <c r="BJ999" s="64"/>
      <c r="BK999" s="64"/>
      <c r="BL999" s="64" t="str">
        <f>IFERROR(__xludf.DUMMYFUNCTION("IF(
  OR($AJ999=""Full Payment"",$AJ999=""P1"",$AJ999=""P2"",$AJ999=""P3""),
  """",
  IF(
    AND(
      NOT(ISBLANK($K999)),
      $Q999=""Standard Booking, P4""
    ),
    LET(
      resDate,   $K999,
      tourDate,  $N999,
      monthCount, DATEDIF(r"&amp;"esDate, tourDate, ""M"") + 1,
      secondDates, ARRAYFORMULA(
        DATE(
          YEAR(resDate),
          MONTH(resDate) + SEQUENCE(monthCount),
          2
        )
      ),
      validDates, FILTER(
        secondDates,
        (secondDates &gt; res"&amp;"Date + 2) *
        (secondDates &lt;= tourDate - 3)
      ),
      IF(
        $AJ999=""P4"",
        IF(
          COUNTA(validDates) &lt; 4,
          """",
          TEXT(
            INDEX(validDates, 4),
            ""mmm d, yyyy""
          )
        ),
"&amp;"        IF(
          COUNTA(validDates) &lt; 4,
          """",
          TEXTJOIN(
            "", "", TRUE,
            TEXT(INDEX(validDates, 1), ""mmm d, yyyy""),
            TEXT(INDEX(validDates, 2), ""mmm d, yyyy""),
            TEXT(INDEX(validDates"&amp;", 3), ""mmm d, yyyy""),
            TEXT(INDEX(validDates, 4), ""mmm d, yyyy"")
          )
        )
      )
    ),
    """"
  )
)
"),"")</f>
        <v/>
      </c>
      <c r="BM999" s="65" t="str">
        <f t="shared" si="15"/>
        <v/>
      </c>
      <c r="BN999" s="66"/>
      <c r="BO999" s="67"/>
      <c r="BP999" s="49" t="b">
        <v>0</v>
      </c>
      <c r="BQ999" s="49" t="b">
        <v>0</v>
      </c>
      <c r="BR999" s="68"/>
      <c r="BS999" s="69"/>
      <c r="BT999" s="70" t="b">
        <v>0</v>
      </c>
      <c r="BU999" s="71"/>
      <c r="BV999" s="72"/>
      <c r="BW999" s="86" t="b">
        <v>0</v>
      </c>
      <c r="BX999" s="87"/>
    </row>
    <row r="1000">
      <c r="A1000" s="35" t="str">
        <f t="shared" si="1"/>
        <v/>
      </c>
      <c r="B1000" s="36" t="str">
        <f t="shared" si="2"/>
        <v/>
      </c>
      <c r="C1000" s="36" t="str">
        <f t="array" ref="C1000">IF(
  M1000="",
  "",
  IFERROR(
    INDEX(
      '{INDEX} Tour Packages'!$A:$ZZ,
      MATCH(
        M1000,
        INDEX(
          '{INDEX} Tour Packages'!$A:$ZZ,
          ,
          MATCH("Tour Package Name", '{INDEX} Tour Packages'!$4:$4, 0)
        ),
        0
      ),
      MATCH("Tour Code", '{INDEX} Tour Packages'!$4:$4, 0)
    ),
    "XXX"
  )
)
</f>
        <v/>
      </c>
      <c r="D1000" s="36" t="str">
        <f t="shared" si="3"/>
        <v/>
      </c>
      <c r="E1000" s="36" t="str">
        <f t="shared" si="4"/>
        <v/>
      </c>
      <c r="F1000" s="37" t="str">
        <f t="shared" si="5"/>
        <v/>
      </c>
      <c r="G1000" s="89"/>
      <c r="H1000" s="89"/>
      <c r="I1000" s="90"/>
      <c r="J1000" s="40" t="str">
        <f t="shared" si="16"/>
        <v> </v>
      </c>
      <c r="K1000" s="91"/>
      <c r="L1000" s="55"/>
      <c r="M1000" s="55"/>
      <c r="N1000" s="91"/>
      <c r="O1000" s="43" t="str">
        <f>IFERROR(__xludf.DUMMYFUNCTION("IF(N1000="""","""",IFERROR(
  N1000 + VALUE(REGEXEXTRACT(P1000, ""(\d+)\s+Days"")),
  """"
)
)"),"")</f>
        <v/>
      </c>
      <c r="P1000" s="43" t="str">
        <f t="array" ref="P1000">IFERROR(
  INDEX(
    INDEX('{INDEX} Tour Packages'!$A:$ZZ, , MATCH(P$3, '{INDEX} Tour Packages'!$4:$4, 0)),
    MATCH(M1000, INDEX('{INDEX} Tour Packages'!$A:$ZZ,0, MATCH("Tour Package Name", '{INDEX} Tour Packages'!$4:$4, 0)), 0)
  ),
"")
</f>
        <v/>
      </c>
      <c r="Q1000" s="44" t="str">
        <f t="shared" si="7"/>
        <v/>
      </c>
      <c r="R1000" s="44" t="str">
        <f>IFERROR(__xludf.DUMMYFUNCTION("IF(OR(ISBLANK(K1000), ISBLANK(N1000)), """", 
  LET(
    resDate, K1000,
    tourDate, N1000,
    monthCount, MAX(0, DATEDIF(resDate, tourDate - 3, ""M"") + 1),
    secondDates, ARRAYFORMULA(DATE(YEAR(resDate), MONTH(resDate) + SEQUENCE(monthCount), 2)),
"&amp;"    validDates, FILTER(secondDates, (secondDates &gt; resDate + 2) * (secondDates &lt;= tourDate - 3)),
    IF(ISERROR(validDates), 0, COUNTA(validDates))
  )
)
"),"")</f>
        <v/>
      </c>
      <c r="S1000" s="44" t="str">
        <f t="shared" si="8"/>
        <v/>
      </c>
      <c r="T1000" s="45" t="str">
        <f t="array" ref="T1000">IF(ISBLANK(BO1000),IFERROR(
  INDEX(
    INDEX('{INDEX} Payment Terms'!$A:$G, , MATCH(T$3, '{INDEX} Payment Terms'!$4:$4, 0)),
    MATCH(Q1000, INDEX('{INDEX} Payment Terms'!$A:$G,0, MATCH("Payment Condition", '{INDEX} Payment Terms'!$4:$4, 0)), 0)
  ),
""),"Cancelled")
</f>
        <v/>
      </c>
      <c r="U1000" s="46" t="b">
        <v>0</v>
      </c>
      <c r="V1000" s="47" t="str">
        <f>IFERROR(__xludf.DUMMYFUNCTION("IF(OR(L1000=""Duo Booking"", L1000=""Group Booking""),
IF(U1000=FALSE,"""",
    LET(
      bookingType, L1000,
      tour, M1000,
      mainFirst, H1000,
      mainLast, I1000,
      mainEmail, G1000,
      initials, UPPER(LEFT(mainFirst,1) &amp; LEFT(mainLas"&amp;"t,1)),
      idPrefix, IF(bookingType=""Duo Booking"", ""DB"", ""GB""),
      firstMatchRow, MIN(FILTER(ROW($L$4:$L1001), 
        $L$4:$L1001=bookingType, 
        $M$4:$M1001=tour, 
        $H$4:$H1001=mainFirst, 
        $I$4:$I1001=mainLast, 
        "&amp;"$G$4:$G1001=mainEmail
      )),
      hashTag, TEXT(
        ABS(SUMPRODUCT(
          IFERROR(UNICODE(MID(mainEmail, ROW(INDIRECT(""1:"" &amp; LEN(mainEmail))), 1)), 0)
        )) + firstMatchRow,
        ""0000""
      ),
      baseID, idPrefix &amp; ""-"" &amp; in"&amp;"itials &amp; ""-"" &amp; hashTag,
      memberNumber, TEXT(
        COUNTIFS(
          $L$4:L1000, bookingType,
          $M$4:M1000, tour,
          $H$4:H1000, mainFirst,
          $I$4:I1000, mainLast,
          $G$4:G1000, mainEmail
        ),
        ""000"&amp;"""
      ),
      baseID &amp; ""-"" &amp; memberNumber
    )
  ),
  """"
)
"),"")</f>
        <v/>
      </c>
      <c r="W1000" s="48"/>
      <c r="X1000" s="85" t="b">
        <v>0</v>
      </c>
      <c r="Y1000" s="85" t="b">
        <v>0</v>
      </c>
      <c r="Z1000" s="85" t="b">
        <v>0</v>
      </c>
      <c r="AA1000" s="50"/>
      <c r="AB1000" s="51"/>
      <c r="AC1000" s="85" t="b">
        <v>0</v>
      </c>
      <c r="AD1000" s="92"/>
      <c r="AE1000" s="88"/>
      <c r="AF1000" s="36" t="str">
        <f t="array" ref="AF1000">IF(M1000="","",INDEX(
      '{INDEX} Tour Packages'!$A:$ZP,
      MATCH($M1000, '{INDEX} Tour Packages'!$A:$A, 0),
      MATCH(AF$3, '{INDEX} Tour Packages'!$4:$4, 0)
    ))</f>
        <v/>
      </c>
      <c r="AG1000" s="36" t="str">
        <f t="array" ref="AG1000">IF(M1000="","",INDEX(
      '{INDEX} Tour Packages'!$A:$ZP,
      MATCH($M1000, '{INDEX} Tour Packages'!$A:$A, 0),
      MATCH(AG$3, '{INDEX} Tour Packages'!$4:$4, 0)
    ))</f>
        <v/>
      </c>
      <c r="AH1000" s="36" t="str">
        <f t="array" ref="AH1000">IF(M1000="","",INDEX(
      '{INDEX} Tour Packages'!$A:$ZP,
      MATCH($M1000, '{INDEX} Tour Packages'!$A:$A, 0),
      MATCH(AH$3, '{INDEX} Tour Packages'!$4:$4, 0)
    ))</f>
        <v/>
      </c>
      <c r="AI1000" s="54" t="str">
        <f t="shared" si="9"/>
        <v/>
      </c>
      <c r="AJ1000" s="42"/>
      <c r="AK1000" s="55"/>
      <c r="AL1000" s="46" t="b">
        <v>0</v>
      </c>
      <c r="AM1000" s="56"/>
      <c r="AN1000" s="57" t="str">
        <f t="shared" si="10"/>
        <v/>
      </c>
      <c r="AO1000" s="58" t="str">
        <f t="shared" si="11"/>
        <v/>
      </c>
      <c r="AP1000" s="59"/>
      <c r="AQ1000" s="60"/>
      <c r="AR1000" s="61"/>
      <c r="AS1000" s="61"/>
      <c r="AT1000" s="61" t="str">
        <f>IFERROR(__xludf.DUMMYFUNCTION("IF( 
  OR($AJ1000=""Full Payment"", ISBLANK($K1000)),
  """",
  IF(
    OR(
      Q1000=""Standard Booking, P1"",
      Q1000=""Standard Booking, P2"",
      Q1000=""Standard Booking, P3"",
      Q1000=""Standard Booking, P4""
    ),
    LET(
      resDat"&amp;"e,   $K1000,
      tourDate,  $N1000,
      monthCount, DATEDIF(resDate, tourDate, ""M"") + 1,
      secondDates, ARRAYFORMULA(
        DATE(
          YEAR(resDate),
          MONTH(resDate) + SEQUENCE(monthCount),
          2
        )
      ),
      va"&amp;"lidDates, FILTER(
        secondDates,
        (secondDates &gt; resDate + 2) *
        (secondDates &lt;= tourDate - 3)
      ),
      IF(
        COUNTA(validDates) &lt; 1, 
        """", 
        TEXT(
          INDEX(validDates, 1),
          ""mmm d, yyyy""
 "&amp;"       )
      )
    ),
    """"
  )
)
"),"")</f>
        <v/>
      </c>
      <c r="AU1000" s="62" t="str">
        <f t="shared" si="12"/>
        <v/>
      </c>
      <c r="AV1000" s="63"/>
      <c r="AW1000" s="64"/>
      <c r="AX1000" s="64"/>
      <c r="AY1000" s="64"/>
      <c r="AZ1000" s="64" t="str">
        <f>IFERROR(__xludf.DUMMYFUNCTION("IF(
  OR($AJ1000=""Full Payment"",$AJ1000=""P1"", ISBLANK($K1000)),
  """",
  IF(
    OR(
      $Q1000=""Standard Booking, P2"",
      $Q1000=""Standard Booking, P3"",
      $Q1000=""Standard Booking, P4""
    ),
    LET(
      resDate,   $K1000,
      to"&amp;"urDate,  $N1000,
      monthCount, DATEDIF(resDate, tourDate, ""M"") + 1,
      secondDates, ARRAYFORMULA(
        DATE(
          YEAR(resDate),
          MONTH(resDate) + SEQUENCE(monthCount),
          2
        )
      ),
      validDates, FILTER(
   "&amp;"     secondDates,
        (secondDates &gt; resDate + 2) *
        (secondDates &lt;= tourDate - 3)
      ),
      IF(
        OR($AJ1000=""P2"", $AJ1000=""P3"", $AJ1000=""P4""),
        IF(
          COUNTA(validDates) &lt; 2,
          """",
          TEXT(INDEX"&amp;"(validDates, 2), ""mmm d, yyyy"")
        ),
        IF(
          COUNTA(validDates) &lt; 2,
          """",
          TEXTJOIN("", "", TRUE,
            TEXT(INDEX(validDates, 1), ""mmm d, yyyy""),
            TEXT(INDEX(validDates, 2), ""mmm d, yyyy"")
  "&amp;"        )
        )
      )
    ),
    """"
  )
)
"),"")</f>
        <v/>
      </c>
      <c r="BA1000" s="65" t="str">
        <f t="shared" si="13"/>
        <v/>
      </c>
      <c r="BB1000" s="63"/>
      <c r="BC1000" s="64"/>
      <c r="BD1000" s="64"/>
      <c r="BE1000" s="64"/>
      <c r="BF1000" s="64" t="str">
        <f>IFERROR(__xludf.DUMMYFUNCTION("IF(
  OR($AJ1000=""Full Payment"",$AJ1000=""P1"", $AJ1000=""P2""),
  """",
  IF(
    AND(
      NOT(ISBLANK($K1000)),
      OR(
        Q1000=""Standard Booking, P3"",
        Q1000=""Standard Booking, P4""
      )
    ),
    LET(
      resDate,   $K1000,"&amp;"
      tourDate,  $N1000,
      monthCount, DATEDIF(resDate, tourDate, ""M"") + 1,
      secondDates, ARRAYFORMULA(
        DATE(
          YEAR(resDate),
          MONTH(resDate) + SEQUENCE(monthCount),
          2
        )
      ),
      validDates, FI"&amp;"LTER(
        secondDates,
        (secondDates &gt; resDate + 2) *
        (secondDates &lt;= tourDate - 3)
      ),
      IF(
        $AJ1000=""P4"",
        IF(
          COUNTA(validDates) &lt; 3,
          """",
          TEXT(INDEX(validDates, 3), ""mmm d, y"&amp;"yyy"")
        ),
        IF(
          $AJ1000=""P3"",
          IF(
            COUNTA(validDates) &lt; 3,
            """",
            TEXT(INDEX(validDates, 3), ""mmm d, yyyy"")
          ),
          IF(
            COUNTA(validDates) &lt; 3,
            "&amp;""""",
            TEXTJOIN("", "", TRUE,
              TEXT(INDEX(validDates, 1), ""mmm d, yyyy""),
              TEXT(INDEX(validDates, 2), ""mmm d, yyyy""),
              TEXT(INDEX(validDates, 3), ""mmm d, yyyy"")
            )
          )
        )
  "&amp;"    )
    ),
    """"
  )
)
"),"")</f>
        <v/>
      </c>
      <c r="BG1000" s="65" t="str">
        <f t="shared" si="14"/>
        <v/>
      </c>
      <c r="BH1000" s="63"/>
      <c r="BI1000" s="64"/>
      <c r="BJ1000" s="64"/>
      <c r="BK1000" s="64"/>
      <c r="BL1000" s="64" t="str">
        <f>IFERROR(__xludf.DUMMYFUNCTION("IF(
  OR($AJ1000=""Full Payment"",$AJ1000=""P1"",$AJ1000=""P2"",$AJ1000=""P3""),
  """",
  IF(
    AND(
      NOT(ISBLANK($K1000)),
      $Q1000=""Standard Booking, P4""
    ),
    LET(
      resDate,   $K1000,
      tourDate,  $N1000,
      monthCount, D"&amp;"ATEDIF(resDate, tourDate, ""M"") + 1,
      secondDates, ARRAYFORMULA(
        DATE(
          YEAR(resDate),
          MONTH(resDate) + SEQUENCE(monthCount),
          2
        )
      ),
      validDates, FILTER(
        secondDates,
        (secondDat"&amp;"es &gt; resDate + 2) *
        (secondDates &lt;= tourDate - 3)
      ),
      IF(
        $AJ1000=""P4"",
        IF(
          COUNTA(validDates) &lt; 4,
          """",
          TEXT(
            INDEX(validDates, 4),
            ""mmm d, yyyy""
          )
  "&amp;"      ),
        IF(
          COUNTA(validDates) &lt; 4,
          """",
          TEXTJOIN(
            "", "", TRUE,
            TEXT(INDEX(validDates, 1), ""mmm d, yyyy""),
            TEXT(INDEX(validDates, 2), ""mmm d, yyyy""),
            TEXT(INDEX(v"&amp;"alidDates, 3), ""mmm d, yyyy""),
            TEXT(INDEX(validDates, 4), ""mmm d, yyyy"")
          )
        )
      )
    ),
    """"
  )
)
"),"")</f>
        <v/>
      </c>
      <c r="BM1000" s="65" t="str">
        <f t="shared" si="15"/>
        <v/>
      </c>
      <c r="BN1000" s="66"/>
      <c r="BO1000" s="67"/>
      <c r="BP1000" s="49" t="b">
        <v>0</v>
      </c>
      <c r="BQ1000" s="49" t="b">
        <v>0</v>
      </c>
      <c r="BR1000" s="68"/>
      <c r="BS1000" s="69"/>
      <c r="BT1000" s="70" t="b">
        <v>0</v>
      </c>
      <c r="BU1000" s="71"/>
      <c r="BV1000" s="72"/>
      <c r="BW1000" s="86" t="b">
        <v>0</v>
      </c>
      <c r="BX1000" s="87"/>
    </row>
    <row r="1001">
      <c r="A1001" s="35" t="str">
        <f t="shared" si="1"/>
        <v>SB-SIA-20251105-AT001</v>
      </c>
      <c r="B1001" s="36" t="str">
        <f t="shared" si="2"/>
        <v>SB</v>
      </c>
      <c r="C1001" s="36" t="str">
        <f t="array" ref="C1001">IF(
  M1001="",
  "",
  IFERROR(
    INDEX(
      '{INDEX} Tour Packages'!$A:$ZZ,
      MATCH(
        M1001,
        INDEX(
          '{INDEX} Tour Packages'!$A:$ZZ,
          ,
          MATCH("Tour Package Name", '{INDEX} Tour Packages'!$4:$4, 0)
        ),
        0
      ),
      MATCH("Tour Code", '{INDEX} Tour Packages'!$4:$4, 0)
    ),
    "XXX"
  )
)
</f>
        <v>SIA</v>
      </c>
      <c r="D1001" s="36" t="str">
        <f t="shared" si="3"/>
        <v>20251105</v>
      </c>
      <c r="E1001" s="36" t="str">
        <f t="shared" si="4"/>
        <v>AT</v>
      </c>
      <c r="F1001" s="37" t="str">
        <f t="shared" si="5"/>
        <v>001</v>
      </c>
      <c r="G1001" s="38" t="s">
        <v>188</v>
      </c>
      <c r="H1001" s="38" t="s">
        <v>189</v>
      </c>
      <c r="I1001" s="39" t="s">
        <v>190</v>
      </c>
      <c r="J1001" s="40" t="str">
        <f t="shared" si="16"/>
        <v>August Teleg</v>
      </c>
      <c r="K1001" s="41">
        <v>45862.0</v>
      </c>
      <c r="L1001" s="42" t="s">
        <v>107</v>
      </c>
      <c r="M1001" s="42" t="s">
        <v>191</v>
      </c>
      <c r="N1001" s="41">
        <v>45966.0</v>
      </c>
      <c r="O1001" s="43">
        <f>IFERROR(__xludf.DUMMYFUNCTION("IF(N1001="""","""",IFERROR(
  N1001 + VALUE(REGEXEXTRACT(P1001, ""(\d+)\s+Days"")),
  """"
)
)"),45972.0)</f>
        <v>45972</v>
      </c>
      <c r="P1001" s="43" t="str">
        <f t="array" ref="P1001">IFERROR(
  INDEX(
    INDEX('{INDEX} Tour Packages'!$A:$ZZ, , MATCH(P$3, '{INDEX} Tour Packages'!$4:$4, 0)),
    MATCH(M1001, INDEX('{INDEX} Tour Packages'!$A:$ZZ,0, MATCH("Tour Package Name", '{INDEX} Tour Packages'!$4:$4, 0)), 0)
  ),
"")
</f>
        <v>6 Days</v>
      </c>
      <c r="Q1001" s="44" t="str">
        <f t="shared" si="7"/>
        <v>Standard Booking, P4</v>
      </c>
      <c r="R1001" s="44">
        <f>IFERROR(__xludf.DUMMYFUNCTION("IF(OR(ISBLANK(K1001), ISBLANK(N1001)), """", 
  LET(
    resDate, K1001,
    tourDate, N1001,
    monthCount, MAX(0, DATEDIF(resDate, tourDate - 3, ""M"") + 1),
    secondDates, ARRAYFORMULA(DATE(YEAR(resDate), MONTH(resDate) + SEQUENCE(monthCount), 2)),
"&amp;"    validDates, FILTER(secondDates, (secondDates &gt; resDate + 2) * (secondDates &lt;= tourDate - 3)),
    IF(ISERROR(validDates), 0, COUNTA(validDates))
  )
)
"),4.0)</f>
        <v>4</v>
      </c>
      <c r="S1001" s="44">
        <f t="shared" si="8"/>
        <v>104</v>
      </c>
      <c r="T1001" s="45" t="str">
        <f t="array" ref="T1001">IF(ISBLANK(BO1001),IFERROR(
  INDEX(
    INDEX('{INDEX} Payment Terms'!$A:$G, , MATCH(T$3, '{INDEX} Payment Terms'!$4:$4, 0)),
    MATCH(Q1001, INDEX('{INDEX} Payment Terms'!$A:$G,0, MATCH("Payment Condition", '{INDEX} Payment Terms'!$4:$4, 0)), 0)
  ),
""),"Cancelled")
</f>
        <v>P4</v>
      </c>
      <c r="U1001" s="46" t="b">
        <v>0</v>
      </c>
      <c r="V1001" s="47" t="str">
        <f>IFERROR(__xludf.DUMMYFUNCTION("IF(OR(L1001=""Duo Booking"", L1001=""Group Booking""),
IF(U1001=FALSE,"""",
    LET(
      bookingType, L1001,
      tour, M1001,
      mainFirst, H1001,
      mainLast, I1001,
      mainEmail, G1001,
      initials, UPPER(LEFT(mainFirst,1) &amp; LEFT(mainLas"&amp;"t,1)),
      idPrefix, IF(bookingType=""Duo Booking"", ""DB"", ""GB""),
      firstMatchRow, MIN(FILTER(ROW($L$4:$L1001), 
        $L$4:$L1001=bookingType, 
        $M$4:$M1001=tour, 
        $H$4:$H1001=mainFirst, 
        $I$4:$I1001=mainLast, 
        "&amp;"$G$4:$G1001=mainEmail
      )),
      hashTag, TEXT(
        ABS(SUMPRODUCT(
          IFERROR(UNICODE(MID(mainEmail, ROW(INDIRECT(""1:"" &amp; LEN(mainEmail))), 1)), 0)
        )) + firstMatchRow,
        ""0000""
      ),
      baseID, idPrefix &amp; ""-"" &amp; in"&amp;"itials &amp; ""-"" &amp; hashTag,
      memberNumber, TEXT(
        COUNTIFS(
          $L$4:L1001, bookingType,
          $M$4:M1001, tour,
          $H$4:H1001, mainFirst,
          $I$4:I1001, mainLast,
          $G$4:G1001, mainEmail
        ),
        ""000"&amp;"""
      ),
      baseID &amp; ""-"" &amp; memberNumber
    )
  ),
  """"
)
"),"")</f>
        <v/>
      </c>
      <c r="W1001" s="48"/>
      <c r="X1001" s="49" t="b">
        <v>0</v>
      </c>
      <c r="Y1001" s="49" t="b">
        <v>0</v>
      </c>
      <c r="Z1001" s="49" t="b">
        <v>0</v>
      </c>
      <c r="AA1001" s="50"/>
      <c r="AB1001" s="69" t="s">
        <v>192</v>
      </c>
      <c r="AC1001" s="49" t="b">
        <v>0</v>
      </c>
      <c r="AD1001" s="52" t="str">
        <f>HYPERLINK("https://mail.google.com/mail/u/0/#sent/1983ad58d1c2e00d", "View Email")</f>
        <v>View Email</v>
      </c>
      <c r="AE1001" s="53">
        <v>45862.54782962963</v>
      </c>
      <c r="AF1001" s="36">
        <f t="array" ref="AF1001">IF(M1001="","",INDEX(
      '{INDEX} Tour Packages'!$A:$ZP,
      MATCH($M1001, '{INDEX} Tour Packages'!$A:$A, 0),
      MATCH(AF$3, '{INDEX} Tour Packages'!$4:$4, 0)
    ))</f>
        <v>430</v>
      </c>
      <c r="AG1001" s="36" t="str">
        <f t="array" ref="AG1001">IF(M1001="","",INDEX(
      '{INDEX} Tour Packages'!$A:$ZP,
      MATCH($M1001, '{INDEX} Tour Packages'!$A:$A, 0),
      MATCH(AG$3, '{INDEX} Tour Packages'!$4:$4, 0)
    ))</f>
        <v/>
      </c>
      <c r="AH1001" s="36">
        <f t="array" ref="AH1001">IF(M1001="","",INDEX(
      '{INDEX} Tour Packages'!$A:$ZP,
      MATCH($M1001, '{INDEX} Tour Packages'!$A:$A, 0),
      MATCH(AH$3, '{INDEX} Tour Packages'!$4:$4, 0)
    ))</f>
        <v>150</v>
      </c>
      <c r="AI1001" s="54">
        <f t="shared" si="9"/>
        <v>210</v>
      </c>
      <c r="AJ1001" s="42" t="s">
        <v>193</v>
      </c>
      <c r="AK1001" s="42" t="s">
        <v>165</v>
      </c>
      <c r="AL1001" s="46" t="b">
        <v>1</v>
      </c>
      <c r="AM1001" s="94" t="str">
        <f>HYPERLINK("https://mail.google.com/mail/u/0/#search/to:august.teleg@gmail.com subject:Monthly Payment Reminder Enabled for Siargao Island Adventure", "View Email")</f>
        <v>View Email</v>
      </c>
      <c r="AN1001" s="57" t="str">
        <f t="shared" si="10"/>
        <v/>
      </c>
      <c r="AO1001" s="58" t="str">
        <f t="shared" si="11"/>
        <v/>
      </c>
      <c r="AP1001" s="59"/>
      <c r="AQ1001" s="60"/>
      <c r="AR1001" s="95" t="s">
        <v>194</v>
      </c>
      <c r="AS1001" s="96" t="str">
        <f>HYPERLINK("https://www.google.com/calendar/event?eid=YzhlNzc3bm01NXF2MTRydDhsNWNyZWRjamcgYmVsbGFAaW1oZXJldHJhdmVscy5jb20", "Open Event")</f>
        <v>Open Event</v>
      </c>
      <c r="AT1001" s="61" t="str">
        <f>IFERROR(__xludf.DUMMYFUNCTION("IF( 
  OR($AJ1001=""Full Payment"", ISBLANK($K1001)),
  """",
  IF(
    OR(
      Q1001=""Standard Booking, P1"",
      Q1001=""Standard Booking, P2"",
      Q1001=""Standard Booking, P3"",
      Q1001=""Standard Booking, P4""
    ),
    LET(
      resDat"&amp;"e,   $K1001,
      tourDate,  $N1001,
      monthCount, DATEDIF(resDate, tourDate, ""M"") + 1,
      secondDates, ARRAYFORMULA(
        DATE(
          YEAR(resDate),
          MONTH(resDate) + SEQUENCE(monthCount),
          2
        )
      ),
      va"&amp;"lidDates, FILTER(
        secondDates,
        (secondDates &gt; resDate + 2) *
        (secondDates &lt;= tourDate - 3)
      ),
      IF(
        COUNTA(validDates) &lt; 1, 
        """", 
        TEXT(
          INDEX(validDates, 1),
          ""mmm d, yyyy""
 "&amp;"       )
      )
    ),
    """"
  )
)
"),"Aug 2, 2025")</f>
        <v>Aug 2, 2025</v>
      </c>
      <c r="AU1001" s="62">
        <f t="shared" si="12"/>
        <v>70</v>
      </c>
      <c r="AV1001" s="63">
        <v>45863.0</v>
      </c>
      <c r="AW1001" s="64"/>
      <c r="AX1001" s="97" t="s">
        <v>195</v>
      </c>
      <c r="AY1001" s="98" t="str">
        <f>HYPERLINK("https://www.google.com/calendar/event?eid=ZXIxMDdndnNtNjdodDBuY290N2YxbDJ0b3MgYmVsbGFAaW1oZXJldHJhdmVscy5jb20", "Open Event")</f>
        <v>Open Event</v>
      </c>
      <c r="AZ1001" s="64" t="str">
        <f>IFERROR(__xludf.DUMMYFUNCTION("IF(
  OR($AJ1001=""Full Payment"",$AJ1001=""P1"", ISBLANK($K1001)),
  """",
  IF(
    OR(
      $Q1001=""Standard Booking, P2"",
      $Q1001=""Standard Booking, P3"",
      $Q1001=""Standard Booking, P4""
    ),
    LET(
      resDate,   $K1001,
      to"&amp;"urDate,  $N1001,
      monthCount, DATEDIF(resDate, tourDate, ""M"") + 1,
      secondDates, ARRAYFORMULA(
        DATE(
          YEAR(resDate),
          MONTH(resDate) + SEQUENCE(monthCount),
          2
        )
      ),
      validDates, FILTER(
   "&amp;"     secondDates,
        (secondDates &gt; resDate + 2) *
        (secondDates &lt;= tourDate - 3)
      ),
      IF(
        OR($AJ1001=""P2"", $AJ1001=""P3"", $AJ1001=""P4""),
        IF(
          COUNTA(validDates) &lt; 2,
          """",
          TEXT(INDEX"&amp;"(validDates, 2), ""mmm d, yyyy"")
        ),
        IF(
          COUNTA(validDates) &lt; 2,
          """",
          TEXTJOIN("", "", TRUE,
            TEXT(INDEX(validDates, 1), ""mmm d, yyyy""),
            TEXT(INDEX(validDates, 2), ""mmm d, yyyy"")
  "&amp;"        )
        )
      )
    ),
    """"
  )
)
"),"Sep 2, 2025")</f>
        <v>Sep 2, 2025</v>
      </c>
      <c r="BA1001" s="65">
        <f t="shared" si="13"/>
        <v>70</v>
      </c>
      <c r="BB1001" s="63"/>
      <c r="BC1001" s="64"/>
      <c r="BD1001" s="97" t="s">
        <v>196</v>
      </c>
      <c r="BE1001" s="98" t="str">
        <f>HYPERLINK("https://www.google.com/calendar/event?eid=Y3EwZnM3bHQwYWpzbXMxMGUzZjcxaTluYzQgYmVsbGFAaW1oZXJldHJhdmVscy5jb20", "Open Event")</f>
        <v>Open Event</v>
      </c>
      <c r="BF1001" s="64" t="str">
        <f>IFERROR(__xludf.DUMMYFUNCTION("IF(
  OR($AJ1001=""Full Payment"",$AJ1001=""P1"", $AJ1001=""P2""),
  """",
  IF(
    AND(
      NOT(ISBLANK($K1001)),
      OR(
        Q1001=""Standard Booking, P3"",
        Q1001=""Standard Booking, P4""
      )
    ),
    LET(
      resDate,   $K1001,"&amp;"
      tourDate,  $N1001,
      monthCount, DATEDIF(resDate, tourDate, ""M"") + 1,
      secondDates, ARRAYFORMULA(
        DATE(
          YEAR(resDate),
          MONTH(resDate) + SEQUENCE(monthCount),
          2
        )
      ),
      validDates, FI"&amp;"LTER(
        secondDates,
        (secondDates &gt; resDate + 2) *
        (secondDates &lt;= tourDate - 3)
      ),
      IF(
        $AJ1001=""P4"",
        IF(
          COUNTA(validDates) &lt; 3,
          """",
          TEXT(INDEX(validDates, 3), ""mmm d, y"&amp;"yyy"")
        ),
        IF(
          $AJ1001=""P3"",
          IF(
            COUNTA(validDates) &lt; 3,
            """",
            TEXT(INDEX(validDates, 3), ""mmm d, yyyy"")
          ),
          IF(
            COUNTA(validDates) &lt; 3,
            "&amp;""""",
            TEXTJOIN("", "", TRUE,
              TEXT(INDEX(validDates, 1), ""mmm d, yyyy""),
              TEXT(INDEX(validDates, 2), ""mmm d, yyyy""),
              TEXT(INDEX(validDates, 3), ""mmm d, yyyy"")
            )
          )
        )
  "&amp;"    )
    ),
    """"
  )
)
"),"Oct 2, 2025")</f>
        <v>Oct 2, 2025</v>
      </c>
      <c r="BG1001" s="65">
        <f t="shared" si="14"/>
        <v>70</v>
      </c>
      <c r="BH1001" s="63"/>
      <c r="BI1001" s="64"/>
      <c r="BJ1001" s="97" t="s">
        <v>197</v>
      </c>
      <c r="BK1001" s="98" t="str">
        <f>HYPERLINK("https://www.google.com/calendar/event?eid=NjEyMjB1bG82OTc5cmFvNDVwaTJxZDBlaWcgYmVsbGFAaW1oZXJldHJhdmVscy5jb20", "Open Event")</f>
        <v>Open Event</v>
      </c>
      <c r="BL1001" s="64" t="str">
        <f>IFERROR(__xludf.DUMMYFUNCTION("IF(
  OR($AJ1001=""Full Payment"",$AJ1001=""P1"",$AJ1001=""P2"",$AJ1001=""P3""),
  """",
  IF(
    AND(
      NOT(ISBLANK($K1001)),
      $Q1001=""Standard Booking, P4""
    ),
    LET(
      resDate,   $K1001,
      tourDate,  $N1001,
      monthCount, D"&amp;"ATEDIF(resDate, tourDate, ""M"") + 1,
      secondDates, ARRAYFORMULA(
        DATE(
          YEAR(resDate),
          MONTH(resDate) + SEQUENCE(monthCount),
          2
        )
      ),
      validDates, FILTER(
        secondDates,
        (secondDat"&amp;"es &gt; resDate + 2) *
        (secondDates &lt;= tourDate - 3)
      ),
      IF(
        $AJ1001=""P4"",
        IF(
          COUNTA(validDates) &lt; 4,
          """",
          TEXT(
            INDEX(validDates, 4),
            ""mmm d, yyyy""
          )
  "&amp;"      ),
        IF(
          COUNTA(validDates) &lt; 4,
          """",
          TEXTJOIN(
            "", "", TRUE,
            TEXT(INDEX(validDates, 1), ""mmm d, yyyy""),
            TEXT(INDEX(validDates, 2), ""mmm d, yyyy""),
            TEXT(INDEX(v"&amp;"alidDates, 3), ""mmm d, yyyy""),
            TEXT(INDEX(validDates, 4), ""mmm d, yyyy"")
          )
        )
      )
    ),
    """"
  )
)
"),"Nov 2, 2025")</f>
        <v>Nov 2, 2025</v>
      </c>
      <c r="BM1001" s="65">
        <f t="shared" si="15"/>
        <v>70</v>
      </c>
      <c r="BN1001" s="66"/>
      <c r="BO1001" s="67"/>
      <c r="BP1001" s="49" t="b">
        <v>0</v>
      </c>
      <c r="BQ1001" s="49" t="b">
        <v>0</v>
      </c>
      <c r="BR1001" s="68"/>
      <c r="BS1001" s="69"/>
      <c r="BT1001" s="70" t="b">
        <v>0</v>
      </c>
      <c r="BU1001" s="71"/>
      <c r="BV1001" s="72"/>
      <c r="BW1001" s="86" t="b">
        <v>0</v>
      </c>
      <c r="BX1001" s="87"/>
    </row>
  </sheetData>
  <autoFilter ref="$A$3:$BW$1001">
    <sortState ref="A3:BW1001">
      <sortCondition ref="K3:K1001"/>
    </sortState>
  </autoFilter>
  <mergeCells count="12">
    <mergeCell ref="AQ2:AV2"/>
    <mergeCell ref="AW2:BB2"/>
    <mergeCell ref="BC2:BH2"/>
    <mergeCell ref="BI2:BN2"/>
    <mergeCell ref="BO2:BV2"/>
    <mergeCell ref="A2:F2"/>
    <mergeCell ref="G2:J2"/>
    <mergeCell ref="K2:T2"/>
    <mergeCell ref="U2:W2"/>
    <mergeCell ref="X2:AE2"/>
    <mergeCell ref="AF2:AM2"/>
    <mergeCell ref="AN2:AP2"/>
  </mergeCells>
  <conditionalFormatting sqref="V3:V1001">
    <cfRule type="expression" dxfId="0" priority="1">
      <formula>$V$4:$V1001="No Email Address (Main)!"</formula>
    </cfRule>
  </conditionalFormatting>
  <conditionalFormatting sqref="T4:T1001">
    <cfRule type="expression" dxfId="0" priority="2">
      <formula>$T$4:$T1001="Full payment required within 48hrs"</formula>
    </cfRule>
  </conditionalFormatting>
  <conditionalFormatting sqref="AF4:AF1001">
    <cfRule type="expression" dxfId="1" priority="3">
      <formula>$Y4:$Y1001=FALSE</formula>
    </cfRule>
  </conditionalFormatting>
  <conditionalFormatting sqref="AG4:AG1001">
    <cfRule type="expression" dxfId="1" priority="4">
      <formula>$Y4:$Y1001=TRUE</formula>
    </cfRule>
  </conditionalFormatting>
  <conditionalFormatting sqref="AI4:AI1001">
    <cfRule type="cellIs" dxfId="2" priority="5" operator="equal">
      <formula>0</formula>
    </cfRule>
  </conditionalFormatting>
  <dataValidations>
    <dataValidation type="list" allowBlank="1" showErrorMessage="1" sqref="L4:L1001">
      <formula1>"Single Booking,Duo Booking,Group Booking"</formula1>
    </dataValidation>
    <dataValidation type="list" allowBlank="1" showErrorMessage="1" sqref="AK4:AK1001">
      <formula1>"Stripe,Revolut"</formula1>
    </dataValidation>
    <dataValidation type="custom" allowBlank="1" showDropDown="1" showInputMessage="1" showErrorMessage="1" prompt="Enter a valid date format: YYYY-MM-DD" sqref="K4:K1001 N4:N1001 AP4:AP1001 AV4:AV1001 BB4:BB1001 BH4:BH1001 BN4:BN1001">
      <formula1>OR(NOT(ISERROR(DATEVALUE(K4))), AND(ISNUMBER(K4), LEFT(CELL("format", K4))="D"))</formula1>
    </dataValidation>
    <dataValidation type="list" allowBlank="1" showDropDown="1" showErrorMessage="1" sqref="W4:W1001">
      <formula1>'Main Dashboard'!$V$4:$V1001</formula1>
    </dataValidation>
    <dataValidation type="list" allowBlank="1" showErrorMessage="1" sqref="M4:M1001">
      <formula1>'{INDEX} Tour Packages'!$A$5:$A1001</formula1>
    </dataValidation>
    <dataValidation type="list" allowBlank="1" showErrorMessage="1" sqref="BO4:BO1001">
      <formula1>"Tour Date is too close from Reservation Date.,The Tour is fully booked.,The Tour has been cancelled."</formula1>
    </dataValidation>
    <dataValidation type="list" allowBlank="1" showErrorMessage="1" sqref="AJ4:AJ1001">
      <formula1>"Full Payment,P1,P2,P3,P4"</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2.63" defaultRowHeight="15.75" outlineLevelRow="1"/>
  <cols>
    <col customWidth="1" min="1" max="1" width="9.63"/>
    <col customWidth="1" min="2" max="2" width="17.63"/>
    <col customWidth="1" min="3" max="4" width="12.13"/>
    <col customWidth="1" min="5" max="5" width="16.5"/>
    <col customWidth="1" min="6" max="6" width="15.0"/>
    <col customWidth="1" min="7" max="7" width="16.88"/>
    <col customWidth="1" min="8" max="8" width="18.13"/>
    <col customWidth="1" min="9" max="9" width="6.13"/>
    <col customWidth="1" min="10" max="10" width="9.88"/>
    <col customWidth="1" min="11" max="11" width="11.13"/>
    <col customWidth="1" min="12" max="12" width="14.88"/>
    <col customWidth="1" min="13" max="13" width="21.63"/>
    <col customWidth="1" min="14" max="14" width="15.38"/>
    <col customWidth="1" min="15" max="15" width="8.63"/>
    <col customWidth="1" min="16" max="16" width="15.5"/>
    <col customWidth="1" min="17" max="17" width="15.63"/>
    <col customWidth="1" min="18" max="18" width="11.38"/>
    <col customWidth="1" min="19" max="19" width="25.13"/>
    <col customWidth="1" min="20" max="20" width="15.25"/>
    <col customWidth="1" min="21" max="21" width="15.63"/>
    <col customWidth="1" min="22" max="22" width="11.38"/>
    <col customWidth="1" min="23" max="23" width="25.13"/>
    <col customWidth="1" min="24" max="24" width="15.25"/>
    <col customWidth="1" min="25" max="25" width="15.63"/>
    <col customWidth="1" min="26" max="26" width="11.38"/>
    <col customWidth="1" min="27" max="27" width="25.13"/>
    <col customWidth="1" min="28" max="28" width="14.25"/>
    <col customWidth="1" min="29" max="29" width="16.0"/>
    <col customWidth="1" min="30" max="30" width="14.38"/>
    <col customWidth="1" min="31" max="31" width="11.88"/>
    <col customWidth="1" min="32" max="32" width="14.0"/>
    <col customWidth="1" min="33" max="33" width="23.13"/>
    <col customWidth="1" min="34" max="34" width="8.0"/>
    <col customWidth="1" min="35" max="35" width="11.0"/>
  </cols>
  <sheetData>
    <row r="1" ht="28.5" customHeight="1">
      <c r="A1" s="8"/>
      <c r="B1" s="8"/>
      <c r="C1" s="8"/>
      <c r="D1" s="8"/>
      <c r="E1" s="8"/>
      <c r="F1" s="7"/>
      <c r="G1" s="7"/>
      <c r="H1" s="8"/>
      <c r="I1" s="8"/>
      <c r="J1" s="8"/>
      <c r="K1" s="8"/>
      <c r="L1" s="8"/>
      <c r="M1" s="8"/>
      <c r="N1" s="8"/>
      <c r="O1" s="8"/>
      <c r="P1" s="8"/>
      <c r="Q1" s="8"/>
      <c r="R1" s="8"/>
      <c r="S1" s="99"/>
      <c r="T1" s="8"/>
      <c r="U1" s="8"/>
      <c r="V1" s="8"/>
      <c r="W1" s="99"/>
      <c r="X1" s="8"/>
      <c r="Y1" s="8"/>
      <c r="Z1" s="8"/>
      <c r="AA1" s="99"/>
      <c r="AB1" s="8"/>
      <c r="AC1" s="8"/>
      <c r="AD1" s="8"/>
      <c r="AE1" s="8"/>
      <c r="AF1" s="8"/>
      <c r="AG1" s="8"/>
      <c r="AH1" s="8"/>
      <c r="AI1" s="11"/>
    </row>
    <row r="2" ht="33.0" customHeight="1" outlineLevel="1">
      <c r="A2" s="100" t="s">
        <v>198</v>
      </c>
      <c r="B2" s="13"/>
      <c r="C2" s="13"/>
      <c r="D2" s="13"/>
      <c r="E2" s="13"/>
      <c r="F2" s="13"/>
      <c r="G2" s="13"/>
      <c r="H2" s="101" t="s">
        <v>17</v>
      </c>
      <c r="I2" s="13"/>
      <c r="J2" s="13"/>
      <c r="K2" s="13"/>
      <c r="L2" s="13"/>
      <c r="M2" s="13"/>
      <c r="N2" s="13"/>
      <c r="O2" s="14"/>
      <c r="P2" s="101" t="s">
        <v>199</v>
      </c>
      <c r="Q2" s="13"/>
      <c r="R2" s="13"/>
      <c r="S2" s="13"/>
      <c r="T2" s="13"/>
      <c r="U2" s="13"/>
      <c r="V2" s="13"/>
      <c r="W2" s="13"/>
      <c r="X2" s="13"/>
      <c r="Y2" s="13"/>
      <c r="Z2" s="13"/>
      <c r="AA2" s="14"/>
      <c r="AB2" s="100" t="s">
        <v>200</v>
      </c>
      <c r="AC2" s="13"/>
      <c r="AD2" s="13"/>
      <c r="AE2" s="13"/>
      <c r="AF2" s="13"/>
      <c r="AG2" s="14"/>
      <c r="AH2" s="102" t="s">
        <v>28</v>
      </c>
      <c r="AI2" s="103"/>
    </row>
    <row r="3">
      <c r="A3" s="104" t="s">
        <v>44</v>
      </c>
      <c r="B3" s="104" t="s">
        <v>201</v>
      </c>
      <c r="C3" s="104" t="s">
        <v>202</v>
      </c>
      <c r="D3" s="104" t="s">
        <v>203</v>
      </c>
      <c r="E3" s="105" t="s">
        <v>204</v>
      </c>
      <c r="F3" s="105" t="s">
        <v>41</v>
      </c>
      <c r="G3" s="106" t="s">
        <v>205</v>
      </c>
      <c r="H3" s="107" t="s">
        <v>38</v>
      </c>
      <c r="I3" s="108" t="s">
        <v>206</v>
      </c>
      <c r="J3" s="108" t="s">
        <v>207</v>
      </c>
      <c r="K3" s="108" t="s">
        <v>208</v>
      </c>
      <c r="L3" s="108" t="s">
        <v>209</v>
      </c>
      <c r="M3" s="108" t="s">
        <v>35</v>
      </c>
      <c r="N3" s="104" t="s">
        <v>210</v>
      </c>
      <c r="O3" s="109" t="s">
        <v>211</v>
      </c>
      <c r="P3" s="108" t="s">
        <v>212</v>
      </c>
      <c r="Q3" s="108" t="s">
        <v>213</v>
      </c>
      <c r="R3" s="108" t="s">
        <v>214</v>
      </c>
      <c r="S3" s="110" t="s">
        <v>215</v>
      </c>
      <c r="T3" s="108" t="s">
        <v>216</v>
      </c>
      <c r="U3" s="108" t="s">
        <v>217</v>
      </c>
      <c r="V3" s="108" t="s">
        <v>218</v>
      </c>
      <c r="W3" s="110" t="s">
        <v>219</v>
      </c>
      <c r="X3" s="108" t="s">
        <v>220</v>
      </c>
      <c r="Y3" s="108" t="s">
        <v>221</v>
      </c>
      <c r="Z3" s="108" t="s">
        <v>222</v>
      </c>
      <c r="AA3" s="111" t="s">
        <v>223</v>
      </c>
      <c r="AB3" s="104" t="s">
        <v>224</v>
      </c>
      <c r="AC3" s="104" t="s">
        <v>225</v>
      </c>
      <c r="AD3" s="108" t="s">
        <v>55</v>
      </c>
      <c r="AE3" s="108" t="s">
        <v>57</v>
      </c>
      <c r="AF3" s="108" t="s">
        <v>58</v>
      </c>
      <c r="AG3" s="106" t="s">
        <v>226</v>
      </c>
      <c r="AH3" s="112" t="s">
        <v>103</v>
      </c>
      <c r="AI3" s="113"/>
    </row>
    <row r="4">
      <c r="A4" s="114" t="str">
        <f t="array" ref="A4">IFERROR(
  INDEX(
    INDEX('{INDEX} Tour Packages'!$A:$ZZ, , MATCH(A$3, '{INDEX} Tour Packages'!$4:$4, 0)),
    MATCH($F4, INDEX('{INDEX} Tour Packages'!$A:$ZZ,0, MATCH("Tour Package Name", '{INDEX} Tour Packages'!$4:$4, 0)), 0)
  ),
"")
</f>
        <v>11 Days</v>
      </c>
      <c r="B4" s="114" t="str">
        <f t="array" ref="B4">IFERROR(
  INDEX(
    INDEX('{INDEX} Tour Packages'!$A:$ZZ, , MATCH(B$3, '{INDEX} Tour Packages'!$4:$4, 0)),
    MATCH($F4, INDEX('{INDEX} Tour Packages'!$A:$ZZ,0, MATCH("Tour Package Name", '{INDEX} Tour Packages'!$4:$4, 0)), 0)
  ),
"")
</f>
        <v>Cebu, Moalboal, Siargao</v>
      </c>
      <c r="C4" s="114" t="str">
        <f t="array" ref="C4">IFERROR(
  INDEX(
    INDEX('{INDEX} Tour Packages'!$A:$ZZ, , MATCH(C$3, '{INDEX} Tour Packages'!$4:$4, 0)),
    MATCH($F4, INDEX('{INDEX} Tour Packages'!$A:$ZZ,0, MATCH("Tour Package Name", '{INDEX} Tour Packages'!$4:$4, 0)), 0)
  ),
"")
</f>
        <v>Experience the Philippines Sunrise Tour! Begin in Cebu with historical tours and vibrant nightlife, explore Moalboal's thrilling canyoneering and mesmerizing sardine run, then unwind in Siargao with surfing, island hopping, and stunning sunsets. This adventure promises unforgettable moments from start to finish!</v>
      </c>
      <c r="D4" s="114" t="str">
        <f t="array" ref="D4">IFERROR(
  INDEX(
    INDEX('{INDEX} Tour Packages'!$A:$ZZ, , MATCH(D$3, '{INDEX} Tour Packages'!$4:$4, 0)),
    MATCH($F4, INDEX('{INDEX} Tour Packages'!$A:$ZZ,0, MATCH("Tour Package Name", '{INDEX} Tour Packages'!$4:$4, 0)), 0)
  ),
"")
</f>
        <v>Sardine Run
See the spectacle marine life
Canyoneering in Moalboal
Enjoy waterfalls and fresh water rivers
Surf in Paradise
Catch some waves in crystal waters
Roadtrip up north of Siargao
See hidden gems and surf in paradise</v>
      </c>
      <c r="E4" s="115" t="str">
        <f t="array" ref="E4:E2105">Internal_Flight_Booking_Form_Responses[Booking Reference]</f>
        <v>IMT-2025-07-08-UNKNOWN-0001</v>
      </c>
      <c r="F4" s="116" t="str">
        <f>IFERROR(__xludf.DUMMYFUNCTION("LET(
  headers, 'Internal Flight Booking Form Re'!$A$1:AI$1,
  ref, $E4,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"),"Philippine Sunrise")</f>
        <v>Philippine Sunrise</v>
      </c>
      <c r="G4" s="117" t="str">
        <f>IFERROR(__xludf.DUMMYFUNCTION("""COMPUTED_VALUE"""),"August 4, 2025")</f>
        <v>August 4, 2025</v>
      </c>
      <c r="H4" s="116" t="str">
        <f>IFERROR(__xludf.DUMMYFUNCTION("""COMPUTED_VALUE"""),"Juan Carlos J. Gan")</f>
        <v>Juan Carlos J. Gan</v>
      </c>
      <c r="I4" s="116" t="str">
        <f>IFERROR(__xludf.DUMMYFUNCTION("""COMPUTED_VALUE"""),"Male")</f>
        <v>Male</v>
      </c>
      <c r="J4" s="118">
        <f>IFERROR(__xludf.DUMMYFUNCTION("""COMPUTED_VALUE"""),38315.0)</f>
        <v>38315</v>
      </c>
      <c r="K4" s="116" t="str">
        <f>IFERROR(__xludf.DUMMYFUNCTION("""COMPUTED_VALUE"""),"Filipino")</f>
        <v>Filipino</v>
      </c>
      <c r="L4" s="116" t="str">
        <f>IFERROR(__xludf.DUMMYFUNCTION("""COMPUTED_VALUE"""),"09686503588")</f>
        <v>09686503588</v>
      </c>
      <c r="M4" s="116" t="str">
        <f>IFERROR(__xludf.DUMMYFUNCTION("""COMPUTED_VALUE"""),"juancarlosjosegan@gmail.com")</f>
        <v>juancarlosjosegan@gmail.com</v>
      </c>
      <c r="N4" s="116" t="str">
        <f>IFERROR(__xludf.DUMMYFUNCTION("""COMPUTED_VALUE"""),"Passport")</f>
        <v>Passport</v>
      </c>
      <c r="O4" s="117">
        <f>IFERROR(__xludf.DUMMYFUNCTION("""COMPUTED_VALUE"""),1.2345678E7)</f>
        <v>12345678</v>
      </c>
      <c r="P4" s="119" t="s">
        <v>227</v>
      </c>
      <c r="Q4" s="119" t="s">
        <v>228</v>
      </c>
      <c r="R4" s="119" t="s">
        <v>229</v>
      </c>
      <c r="S4" s="120">
        <v>45846.0</v>
      </c>
      <c r="T4" s="119" t="s">
        <v>227</v>
      </c>
      <c r="U4" s="119" t="s">
        <v>228</v>
      </c>
      <c r="V4" s="119" t="s">
        <v>229</v>
      </c>
      <c r="W4" s="120">
        <v>45846.0</v>
      </c>
      <c r="X4" s="119" t="s">
        <v>227</v>
      </c>
      <c r="Y4" s="119" t="s">
        <v>228</v>
      </c>
      <c r="Z4" s="119" t="s">
        <v>229</v>
      </c>
      <c r="AA4" s="120">
        <v>45846.0</v>
      </c>
      <c r="AB4" s="121" t="b">
        <v>1</v>
      </c>
      <c r="AC4" s="121" t="b">
        <v>1</v>
      </c>
      <c r="AD4" s="122"/>
      <c r="AE4" s="121" t="b">
        <v>0</v>
      </c>
      <c r="AF4" s="123"/>
      <c r="AG4" s="82"/>
      <c r="AH4" s="124" t="b">
        <v>0</v>
      </c>
      <c r="AI4" s="125"/>
    </row>
    <row r="5">
      <c r="A5" s="114" t="str">
        <f t="array" ref="A5">IFERROR(
  INDEX(
    INDEX('{INDEX} Tour Packages'!$A:$ZZ, , MATCH(A$3, '{INDEX} Tour Packages'!$4:$4, 0)),
    MATCH($F5, INDEX('{INDEX} Tour Packages'!$A:$ZZ,0, MATCH("Tour Package Name", '{INDEX} Tour Packages'!$4:$4, 0)), 0)
  ),
"")
</f>
        <v>11 Days</v>
      </c>
      <c r="B5" s="114" t="str">
        <f t="array" ref="B5">IFERROR(
  INDEX(
    INDEX('{INDEX} Tour Packages'!$A:$ZZ, , MATCH(B$3, '{INDEX} Tour Packages'!$4:$4, 0)),
    MATCH($F5, INDEX('{INDEX} Tour Packages'!$A:$ZZ,0, MATCH("Tour Package Name", '{INDEX} Tour Packages'!$4:$4, 0)), 0)
  ),
"")
</f>
        <v>Cebu, Moalboal, Siargao</v>
      </c>
      <c r="C5" s="114" t="str">
        <f t="array" ref="C5">IFERROR(
  INDEX(
    INDEX('{INDEX} Tour Packages'!$A:$ZZ, , MATCH(C$3, '{INDEX} Tour Packages'!$4:$4, 0)),
    MATCH($F5, INDEX('{INDEX} Tour Packages'!$A:$ZZ,0, MATCH("Tour Package Name", '{INDEX} Tour Packages'!$4:$4, 0)), 0)
  ),
"")
</f>
        <v>Experience the Philippines Sunrise Tour! Begin in Cebu with historical tours and vibrant nightlife, explore Moalboal's thrilling canyoneering and mesmerizing sardine run, then unwind in Siargao with surfing, island hopping, and stunning sunsets. This adventure promises unforgettable moments from start to finish!</v>
      </c>
      <c r="D5" s="114" t="str">
        <f t="array" ref="D5">IFERROR(
  INDEX(
    INDEX('{INDEX} Tour Packages'!$A:$ZZ, , MATCH(D$3, '{INDEX} Tour Packages'!$4:$4, 0)),
    MATCH($F5, INDEX('{INDEX} Tour Packages'!$A:$ZZ,0, MATCH("Tour Package Name", '{INDEX} Tour Packages'!$4:$4, 0)), 0)
  ),
"")
</f>
        <v>Sardine Run
See the spectacle marine life
Canyoneering in Moalboal
Enjoy waterfalls and fresh water rivers
Surf in Paradise
Catch some waves in crystal waters
Roadtrip up north of Siargao
See hidden gems and surf in paradise</v>
      </c>
      <c r="E5" s="114" t="s">
        <v>230</v>
      </c>
      <c r="F5" s="116" t="str">
        <f>IFERROR(__xludf.DUMMYFUNCTION("LET(
  headers, 'Internal Flight Booking Form Re'!$A$1:AI$1,
  ref, $E5,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"),"Philippine Sunrise")</f>
        <v>Philippine Sunrise</v>
      </c>
      <c r="G5" s="117" t="str">
        <f>IFERROR(__xludf.DUMMYFUNCTION("""COMPUTED_VALUE"""),"August 4, 2025")</f>
        <v>August 4, 2025</v>
      </c>
      <c r="H5" s="116" t="str">
        <f>IFERROR(__xludf.DUMMYFUNCTION("""COMPUTED_VALUE"""),"Juan Carlos J. Gan")</f>
        <v>Juan Carlos J. Gan</v>
      </c>
      <c r="I5" s="116" t="str">
        <f>IFERROR(__xludf.DUMMYFUNCTION("""COMPUTED_VALUE"""),"Male")</f>
        <v>Male</v>
      </c>
      <c r="J5" s="118">
        <f>IFERROR(__xludf.DUMMYFUNCTION("""COMPUTED_VALUE"""),38315.0)</f>
        <v>38315</v>
      </c>
      <c r="K5" s="116" t="str">
        <f>IFERROR(__xludf.DUMMYFUNCTION("""COMPUTED_VALUE"""),"Filipino")</f>
        <v>Filipino</v>
      </c>
      <c r="L5" s="116" t="str">
        <f>IFERROR(__xludf.DUMMYFUNCTION("""COMPUTED_VALUE"""),"09686503588")</f>
        <v>09686503588</v>
      </c>
      <c r="M5" s="116" t="str">
        <f>IFERROR(__xludf.DUMMYFUNCTION("""COMPUTED_VALUE"""),"juancarlosjosegan@gmail.com")</f>
        <v>juancarlosjosegan@gmail.com</v>
      </c>
      <c r="N5" s="116" t="str">
        <f>IFERROR(__xludf.DUMMYFUNCTION("""COMPUTED_VALUE"""),"Passport")</f>
        <v>Passport</v>
      </c>
      <c r="O5" s="117">
        <f>IFERROR(__xludf.DUMMYFUNCTION("""COMPUTED_VALUE"""),1.2345678E7)</f>
        <v>12345678</v>
      </c>
      <c r="P5" s="126"/>
      <c r="Q5" s="126"/>
      <c r="R5" s="126"/>
      <c r="S5" s="120"/>
      <c r="T5" s="126"/>
      <c r="U5" s="126"/>
      <c r="V5" s="126"/>
      <c r="W5" s="120"/>
      <c r="X5" s="126"/>
      <c r="Y5" s="126"/>
      <c r="Z5" s="126"/>
      <c r="AA5" s="120"/>
      <c r="AB5" s="121" t="b">
        <v>0</v>
      </c>
      <c r="AC5" s="121" t="b">
        <v>0</v>
      </c>
      <c r="AD5" s="123"/>
      <c r="AE5" s="121" t="b">
        <v>0</v>
      </c>
      <c r="AF5" s="123"/>
      <c r="AG5" s="53"/>
      <c r="AH5" s="124" t="b">
        <v>0</v>
      </c>
      <c r="AI5" s="125"/>
    </row>
    <row r="6">
      <c r="A6" s="114" t="str">
        <f t="array" ref="A6">IFERROR(
  INDEX(
    INDEX('{INDEX} Tour Packages'!$A:$ZZ, , MATCH(A$3, '{INDEX} Tour Packages'!$4:$4, 0)),
    MATCH($F6, INDEX('{INDEX} Tour Packages'!$A:$ZZ,0, MATCH("Tour Package Name", '{INDEX} Tour Packages'!$4:$4, 0)), 0)
  ),
"")
</f>
        <v/>
      </c>
      <c r="B6" s="114" t="str">
        <f t="array" ref="B6">IFERROR(
  INDEX(
    INDEX('{INDEX} Tour Packages'!$A:$ZZ, , MATCH(B$3, '{INDEX} Tour Packages'!$4:$4, 0)),
    MATCH($F6, INDEX('{INDEX} Tour Packages'!$A:$ZZ,0, MATCH("Tour Package Name", '{INDEX} Tour Packages'!$4:$4, 0)), 0)
  ),
"")
</f>
        <v/>
      </c>
      <c r="C6" s="114" t="str">
        <f t="array" ref="C6">IFERROR(
  INDEX(
    INDEX('{INDEX} Tour Packages'!$A:$ZZ, , MATCH(C$3, '{INDEX} Tour Packages'!$4:$4, 0)),
    MATCH($F6, INDEX('{INDEX} Tour Packages'!$A:$ZZ,0, MATCH("Tour Package Name", '{INDEX} Tour Packages'!$4:$4, 0)), 0)
  ),
"")
</f>
        <v/>
      </c>
      <c r="D6" s="114" t="str">
        <f t="array" ref="D6">IFERROR(
  INDEX(
    INDEX('{INDEX} Tour Packages'!$A:$ZZ, , MATCH(D$3, '{INDEX} Tour Packages'!$4:$4, 0)),
    MATCH($F6, INDEX('{INDEX} Tour Packages'!$A:$ZZ,0, MATCH("Tour Package Name", '{INDEX} Tour Packages'!$4:$4, 0)), 0)
  ),
"")
</f>
        <v/>
      </c>
      <c r="E6" s="115" t="s">
        <v>231</v>
      </c>
      <c r="F6" s="116" t="str">
        <f>IFERROR(__xludf.DUMMYFUNCTION("LET(
  headers, 'Internal Flight Booking Form Re'!$A$1:AI$1,
  ref, $E6,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 s="117" t="str">
        <f>IFERROR(__xludf.DUMMYFUNCTION("""COMPUTED_VALUE"""),"")</f>
        <v/>
      </c>
      <c r="H6" s="116"/>
      <c r="I6" s="116"/>
      <c r="J6" s="118"/>
      <c r="K6" s="116"/>
      <c r="L6" s="116"/>
      <c r="M6" s="116"/>
      <c r="N6" s="116"/>
      <c r="O6" s="117"/>
      <c r="P6" s="126"/>
      <c r="Q6" s="126"/>
      <c r="R6" s="126"/>
      <c r="S6" s="120"/>
      <c r="T6" s="126"/>
      <c r="U6" s="126"/>
      <c r="V6" s="126"/>
      <c r="W6" s="120"/>
      <c r="X6" s="126"/>
      <c r="Y6" s="126"/>
      <c r="Z6" s="126"/>
      <c r="AA6" s="120"/>
      <c r="AB6" s="121" t="b">
        <v>0</v>
      </c>
      <c r="AC6" s="121" t="b">
        <v>0</v>
      </c>
      <c r="AD6" s="127"/>
      <c r="AE6" s="121" t="b">
        <v>0</v>
      </c>
      <c r="AF6" s="123"/>
      <c r="AG6" s="53"/>
      <c r="AH6" s="124" t="b">
        <v>0</v>
      </c>
      <c r="AI6" s="125"/>
    </row>
    <row r="7">
      <c r="A7" s="114" t="str">
        <f t="array" ref="A7">IFERROR(
  INDEX(
    INDEX('{INDEX} Tour Packages'!$A:$ZZ, , MATCH(A$3, '{INDEX} Tour Packages'!$4:$4, 0)),
    MATCH($F7, INDEX('{INDEX} Tour Packages'!$A:$ZZ,0, MATCH("Tour Package Name", '{INDEX} Tour Packages'!$4:$4, 0)), 0)
  ),
"")
</f>
        <v/>
      </c>
      <c r="B7" s="114" t="str">
        <f t="array" ref="B7">IFERROR(
  INDEX(
    INDEX('{INDEX} Tour Packages'!$A:$ZZ, , MATCH(B$3, '{INDEX} Tour Packages'!$4:$4, 0)),
    MATCH($F7, INDEX('{INDEX} Tour Packages'!$A:$ZZ,0, MATCH("Tour Package Name", '{INDEX} Tour Packages'!$4:$4, 0)), 0)
  ),
"")
</f>
        <v/>
      </c>
      <c r="C7" s="114" t="str">
        <f t="array" ref="C7">IFERROR(
  INDEX(
    INDEX('{INDEX} Tour Packages'!$A:$ZZ, , MATCH(C$3, '{INDEX} Tour Packages'!$4:$4, 0)),
    MATCH($F7, INDEX('{INDEX} Tour Packages'!$A:$ZZ,0, MATCH("Tour Package Name", '{INDEX} Tour Packages'!$4:$4, 0)), 0)
  ),
"")
</f>
        <v/>
      </c>
      <c r="D7" s="114" t="str">
        <f t="array" ref="D7">IFERROR(
  INDEX(
    INDEX('{INDEX} Tour Packages'!$A:$ZZ, , MATCH(D$3, '{INDEX} Tour Packages'!$4:$4, 0)),
    MATCH($F7, INDEX('{INDEX} Tour Packages'!$A:$ZZ,0, MATCH("Tour Package Name", '{INDEX} Tour Packages'!$4:$4, 0)), 0)
  ),
"")
</f>
        <v/>
      </c>
      <c r="E7" s="115" t="s">
        <v>231</v>
      </c>
      <c r="F7" s="116" t="str">
        <f>IFERROR(__xludf.DUMMYFUNCTION("LET(
  headers, 'Internal Flight Booking Form Re'!$A$1:AI$1,
  ref, $E7,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 s="117" t="str">
        <f>IFERROR(__xludf.DUMMYFUNCTION("""COMPUTED_VALUE"""),"")</f>
        <v/>
      </c>
      <c r="H7" s="116"/>
      <c r="I7" s="116"/>
      <c r="J7" s="118"/>
      <c r="K7" s="116"/>
      <c r="L7" s="116"/>
      <c r="M7" s="116"/>
      <c r="N7" s="116"/>
      <c r="O7" s="117"/>
      <c r="P7" s="126"/>
      <c r="Q7" s="126"/>
      <c r="R7" s="126"/>
      <c r="S7" s="120"/>
      <c r="T7" s="126"/>
      <c r="U7" s="126"/>
      <c r="V7" s="126"/>
      <c r="W7" s="120"/>
      <c r="X7" s="126"/>
      <c r="Y7" s="126"/>
      <c r="Z7" s="126"/>
      <c r="AA7" s="120"/>
      <c r="AB7" s="121" t="b">
        <v>0</v>
      </c>
      <c r="AC7" s="121" t="b">
        <v>0</v>
      </c>
      <c r="AD7" s="122"/>
      <c r="AE7" s="121" t="b">
        <v>0</v>
      </c>
      <c r="AF7" s="128"/>
      <c r="AG7" s="53"/>
      <c r="AH7" s="124" t="b">
        <v>0</v>
      </c>
      <c r="AI7" s="125"/>
    </row>
    <row r="8">
      <c r="A8" s="114" t="str">
        <f t="array" ref="A8">IFERROR(
  INDEX(
    INDEX('{INDEX} Tour Packages'!$A:$ZZ, , MATCH(A$3, '{INDEX} Tour Packages'!$4:$4, 0)),
    MATCH($F8, INDEX('{INDEX} Tour Packages'!$A:$ZZ,0, MATCH("Tour Package Name", '{INDEX} Tour Packages'!$4:$4, 0)), 0)
  ),
"")
</f>
        <v/>
      </c>
      <c r="B8" s="114" t="str">
        <f t="array" ref="B8">IFERROR(
  INDEX(
    INDEX('{INDEX} Tour Packages'!$A:$ZZ, , MATCH(B$3, '{INDEX} Tour Packages'!$4:$4, 0)),
    MATCH($F8, INDEX('{INDEX} Tour Packages'!$A:$ZZ,0, MATCH("Tour Package Name", '{INDEX} Tour Packages'!$4:$4, 0)), 0)
  ),
"")
</f>
        <v/>
      </c>
      <c r="C8" s="114" t="str">
        <f t="array" ref="C8">IFERROR(
  INDEX(
    INDEX('{INDEX} Tour Packages'!$A:$ZZ, , MATCH(C$3, '{INDEX} Tour Packages'!$4:$4, 0)),
    MATCH($F8, INDEX('{INDEX} Tour Packages'!$A:$ZZ,0, MATCH("Tour Package Name", '{INDEX} Tour Packages'!$4:$4, 0)), 0)
  ),
"")
</f>
        <v/>
      </c>
      <c r="D8" s="114" t="str">
        <f t="array" ref="D8">IFERROR(
  INDEX(
    INDEX('{INDEX} Tour Packages'!$A:$ZZ, , MATCH(D$3, '{INDEX} Tour Packages'!$4:$4, 0)),
    MATCH($F8, INDEX('{INDEX} Tour Packages'!$A:$ZZ,0, MATCH("Tour Package Name", '{INDEX} Tour Packages'!$4:$4, 0)), 0)
  ),
"")
</f>
        <v/>
      </c>
      <c r="E8" s="115" t="s">
        <v>231</v>
      </c>
      <c r="F8" s="116" t="str">
        <f>IFERROR(__xludf.DUMMYFUNCTION("LET(
  headers, 'Internal Flight Booking Form Re'!$A$1:AI$1,
  ref, $E8,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 s="117" t="str">
        <f>IFERROR(__xludf.DUMMYFUNCTION("""COMPUTED_VALUE"""),"")</f>
        <v/>
      </c>
      <c r="H8" s="116"/>
      <c r="I8" s="116"/>
      <c r="J8" s="118"/>
      <c r="K8" s="116"/>
      <c r="L8" s="116"/>
      <c r="M8" s="116"/>
      <c r="N8" s="116"/>
      <c r="O8" s="117"/>
      <c r="P8" s="126"/>
      <c r="Q8" s="126"/>
      <c r="R8" s="126"/>
      <c r="S8" s="120"/>
      <c r="T8" s="126"/>
      <c r="U8" s="126"/>
      <c r="V8" s="126"/>
      <c r="W8" s="120"/>
      <c r="X8" s="126"/>
      <c r="Y8" s="126"/>
      <c r="Z8" s="126"/>
      <c r="AA8" s="120"/>
      <c r="AB8" s="121" t="b">
        <v>0</v>
      </c>
      <c r="AC8" s="121" t="b">
        <v>0</v>
      </c>
      <c r="AD8" s="122"/>
      <c r="AE8" s="121" t="b">
        <v>0</v>
      </c>
      <c r="AF8" s="123"/>
      <c r="AG8" s="53"/>
      <c r="AH8" s="124" t="b">
        <v>0</v>
      </c>
      <c r="AI8" s="125"/>
    </row>
    <row r="9">
      <c r="A9" s="114" t="str">
        <f t="array" ref="A9">IFERROR(
  INDEX(
    INDEX('{INDEX} Tour Packages'!$A:$ZZ, , MATCH(A$3, '{INDEX} Tour Packages'!$4:$4, 0)),
    MATCH($F9, INDEX('{INDEX} Tour Packages'!$A:$ZZ,0, MATCH("Tour Package Name", '{INDEX} Tour Packages'!$4:$4, 0)), 0)
  ),
"")
</f>
        <v/>
      </c>
      <c r="B9" s="114" t="str">
        <f t="array" ref="B9">IFERROR(
  INDEX(
    INDEX('{INDEX} Tour Packages'!$A:$ZZ, , MATCH(B$3, '{INDEX} Tour Packages'!$4:$4, 0)),
    MATCH($F9, INDEX('{INDEX} Tour Packages'!$A:$ZZ,0, MATCH("Tour Package Name", '{INDEX} Tour Packages'!$4:$4, 0)), 0)
  ),
"")
</f>
        <v/>
      </c>
      <c r="C9" s="114" t="str">
        <f t="array" ref="C9">IFERROR(
  INDEX(
    INDEX('{INDEX} Tour Packages'!$A:$ZZ, , MATCH(C$3, '{INDEX} Tour Packages'!$4:$4, 0)),
    MATCH($F9, INDEX('{INDEX} Tour Packages'!$A:$ZZ,0, MATCH("Tour Package Name", '{INDEX} Tour Packages'!$4:$4, 0)), 0)
  ),
"")
</f>
        <v/>
      </c>
      <c r="D9" s="114" t="str">
        <f t="array" ref="D9">IFERROR(
  INDEX(
    INDEX('{INDEX} Tour Packages'!$A:$ZZ, , MATCH(D$3, '{INDEX} Tour Packages'!$4:$4, 0)),
    MATCH($F9, INDEX('{INDEX} Tour Packages'!$A:$ZZ,0, MATCH("Tour Package Name", '{INDEX} Tour Packages'!$4:$4, 0)), 0)
  ),
"")
</f>
        <v/>
      </c>
      <c r="E9" s="115" t="s">
        <v>231</v>
      </c>
      <c r="F9" s="116" t="str">
        <f>IFERROR(__xludf.DUMMYFUNCTION("LET(
  headers, 'Internal Flight Booking Form Re'!$A$1:AI$1,
  ref, $E9,
  rows, 'Internal Flight Booking Form Re'!$A$2:$ZZ2605,
  rowNum, MATCH(ref, INDEX(rows, , MATCH(""Booking Reference"", headers, 0)), 0),
  pkgCol, MATCH(""Tour Package Name"", head"&amp;"ers, 0),
  fullNameCol, MATCH(""Full Name (as shown on valid ID or passport)"", headers, 0),
  genderCol, MATCH(""Gender"", headers, 0),
  dobCol, MATCH(""Date of Birth"", headers, 0),
  natCol, MATCH(""Nationality"", headers, 0),
  contactCol, MATCH(""Co"&amp;"ntact Number"", headers, 0),
  emailCol, MATCH(""Email Address"", headers, 0),
  govIDCol, MATCH(""Valid Government ID (for domestic flights)"", headers, 0),
  idNumCol, MATCH(""ID Number"", headers, 0),
  packageName, TRIM(INDEX(rows, rowNum, pkgCol)),
"&amp;"
  tourDateCol, SWITCH(
    packageName,
    ""Siargao Island Adventure"", MATCH(""Tour Dates for Siargao Island Adventure"", headers, 0),
    ""Philippine Sunrise"", MATCH(""Tour Dates for Philippines Sunrise Getaway"", headers, 0),
    ""Philippines Sun"&amp;"set"", MATCH(""Tour Dates for Philippines Sunset"", headers, 0),
    ""Maldives Bucketlist"", MATCH(""Tour Dates for Maldives Bucketlist"", headers, 0),
    ""Sri Lanka Wander Tour"", MATCH(""Tour Dates for Sri Lanka Wander Tour"", headers, 0),
    ""Arge"&amp;"ntina’s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 s="117" t="str">
        <f>IFERROR(__xludf.DUMMYFUNCTION("""COMPUTED_VALUE"""),"")</f>
        <v/>
      </c>
      <c r="H9" s="116"/>
      <c r="I9" s="116"/>
      <c r="J9" s="118"/>
      <c r="K9" s="116"/>
      <c r="L9" s="116"/>
      <c r="M9" s="116"/>
      <c r="N9" s="116"/>
      <c r="O9" s="117"/>
      <c r="P9" s="126"/>
      <c r="Q9" s="126"/>
      <c r="R9" s="126"/>
      <c r="S9" s="120"/>
      <c r="T9" s="126"/>
      <c r="U9" s="126"/>
      <c r="V9" s="126"/>
      <c r="W9" s="120"/>
      <c r="X9" s="126"/>
      <c r="Y9" s="126"/>
      <c r="Z9" s="126"/>
      <c r="AA9" s="120"/>
      <c r="AB9" s="121" t="b">
        <v>0</v>
      </c>
      <c r="AC9" s="121" t="b">
        <v>0</v>
      </c>
      <c r="AD9" s="122"/>
      <c r="AE9" s="121" t="b">
        <v>0</v>
      </c>
      <c r="AF9" s="123"/>
      <c r="AG9" s="53"/>
      <c r="AH9" s="124" t="b">
        <v>0</v>
      </c>
      <c r="AI9" s="125"/>
    </row>
    <row r="10">
      <c r="A10" s="114" t="str">
        <f t="array" ref="A10">IFERROR(
  INDEX(
    INDEX('{INDEX} Tour Packages'!$A:$ZZ, , MATCH(A$3, '{INDEX} Tour Packages'!$4:$4, 0)),
    MATCH($F10, INDEX('{INDEX} Tour Packages'!$A:$ZZ,0, MATCH("Tour Package Name", '{INDEX} Tour Packages'!$4:$4, 0)), 0)
  ),
"")
</f>
        <v/>
      </c>
      <c r="B10" s="114" t="str">
        <f t="array" ref="B10">IFERROR(
  INDEX(
    INDEX('{INDEX} Tour Packages'!$A:$ZZ, , MATCH(B$3, '{INDEX} Tour Packages'!$4:$4, 0)),
    MATCH($F10, INDEX('{INDEX} Tour Packages'!$A:$ZZ,0, MATCH("Tour Package Name", '{INDEX} Tour Packages'!$4:$4, 0)), 0)
  ),
"")
</f>
        <v/>
      </c>
      <c r="C10" s="114" t="str">
        <f t="array" ref="C10">IFERROR(
  INDEX(
    INDEX('{INDEX} Tour Packages'!$A:$ZZ, , MATCH(C$3, '{INDEX} Tour Packages'!$4:$4, 0)),
    MATCH($F10, INDEX('{INDEX} Tour Packages'!$A:$ZZ,0, MATCH("Tour Package Name", '{INDEX} Tour Packages'!$4:$4, 0)), 0)
  ),
"")
</f>
        <v/>
      </c>
      <c r="D10" s="114" t="str">
        <f t="array" ref="D10">IFERROR(
  INDEX(
    INDEX('{INDEX} Tour Packages'!$A:$ZZ, , MATCH(D$3, '{INDEX} Tour Packages'!$4:$4, 0)),
    MATCH($F10, INDEX('{INDEX} Tour Packages'!$A:$ZZ,0, MATCH("Tour Package Name", '{INDEX} Tour Packages'!$4:$4, 0)), 0)
  ),
"")
</f>
        <v/>
      </c>
      <c r="E10" s="115" t="s">
        <v>231</v>
      </c>
      <c r="F10" s="116" t="str">
        <f>IFERROR(__xludf.DUMMYFUNCTION("LET(
  headers, 'Internal Flight Booking Form Re'!$A$1:AI$1,
  ref, $E10,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0" s="117" t="str">
        <f>IFERROR(__xludf.DUMMYFUNCTION("""COMPUTED_VALUE"""),"")</f>
        <v/>
      </c>
      <c r="H10" s="116"/>
      <c r="I10" s="116"/>
      <c r="J10" s="118"/>
      <c r="K10" s="116"/>
      <c r="L10" s="116"/>
      <c r="M10" s="116"/>
      <c r="N10" s="116"/>
      <c r="O10" s="117"/>
      <c r="P10" s="126"/>
      <c r="Q10" s="126"/>
      <c r="R10" s="126"/>
      <c r="S10" s="120"/>
      <c r="T10" s="126"/>
      <c r="U10" s="126"/>
      <c r="V10" s="126"/>
      <c r="W10" s="120"/>
      <c r="X10" s="126"/>
      <c r="Y10" s="126"/>
      <c r="Z10" s="126"/>
      <c r="AA10" s="120"/>
      <c r="AB10" s="121" t="b">
        <v>0</v>
      </c>
      <c r="AC10" s="121" t="b">
        <v>0</v>
      </c>
      <c r="AD10" s="122"/>
      <c r="AE10" s="121" t="b">
        <v>0</v>
      </c>
      <c r="AF10" s="123"/>
      <c r="AG10" s="53"/>
      <c r="AH10" s="124" t="b">
        <v>0</v>
      </c>
      <c r="AI10" s="125"/>
    </row>
    <row r="11">
      <c r="A11" s="114" t="str">
        <f t="array" ref="A11">IFERROR(
  INDEX(
    INDEX('{INDEX} Tour Packages'!$A:$ZZ, , MATCH(A$3, '{INDEX} Tour Packages'!$4:$4, 0)),
    MATCH($F11, INDEX('{INDEX} Tour Packages'!$A:$ZZ,0, MATCH("Tour Package Name", '{INDEX} Tour Packages'!$4:$4, 0)), 0)
  ),
"")
</f>
        <v/>
      </c>
      <c r="B11" s="114" t="str">
        <f t="array" ref="B11">IFERROR(
  INDEX(
    INDEX('{INDEX} Tour Packages'!$A:$ZZ, , MATCH(B$3, '{INDEX} Tour Packages'!$4:$4, 0)),
    MATCH($F11, INDEX('{INDEX} Tour Packages'!$A:$ZZ,0, MATCH("Tour Package Name", '{INDEX} Tour Packages'!$4:$4, 0)), 0)
  ),
"")
</f>
        <v/>
      </c>
      <c r="C11" s="114" t="str">
        <f t="array" ref="C11">IFERROR(
  INDEX(
    INDEX('{INDEX} Tour Packages'!$A:$ZZ, , MATCH(C$3, '{INDEX} Tour Packages'!$4:$4, 0)),
    MATCH($F11, INDEX('{INDEX} Tour Packages'!$A:$ZZ,0, MATCH("Tour Package Name", '{INDEX} Tour Packages'!$4:$4, 0)), 0)
  ),
"")
</f>
        <v/>
      </c>
      <c r="D11" s="114" t="str">
        <f t="array" ref="D11">IFERROR(
  INDEX(
    INDEX('{INDEX} Tour Packages'!$A:$ZZ, , MATCH(D$3, '{INDEX} Tour Packages'!$4:$4, 0)),
    MATCH($F11, INDEX('{INDEX} Tour Packages'!$A:$ZZ,0, MATCH("Tour Package Name", '{INDEX} Tour Packages'!$4:$4, 0)), 0)
  ),
"")
</f>
        <v/>
      </c>
      <c r="E11" s="115" t="s">
        <v>231</v>
      </c>
      <c r="F11" s="116" t="str">
        <f>IFERROR(__xludf.DUMMYFUNCTION("LET(
  headers, 'Internal Flight Booking Form Re'!$A$1:AI$1,
  ref, $E11,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1" s="117" t="str">
        <f>IFERROR(__xludf.DUMMYFUNCTION("""COMPUTED_VALUE"""),"")</f>
        <v/>
      </c>
      <c r="H11" s="116"/>
      <c r="I11" s="116"/>
      <c r="J11" s="118"/>
      <c r="K11" s="116"/>
      <c r="L11" s="116"/>
      <c r="M11" s="116"/>
      <c r="N11" s="116"/>
      <c r="O11" s="117"/>
      <c r="P11" s="126"/>
      <c r="Q11" s="126"/>
      <c r="R11" s="126"/>
      <c r="S11" s="120"/>
      <c r="T11" s="126"/>
      <c r="U11" s="126"/>
      <c r="V11" s="126"/>
      <c r="W11" s="120"/>
      <c r="X11" s="126"/>
      <c r="Y11" s="126"/>
      <c r="Z11" s="126"/>
      <c r="AA11" s="120"/>
      <c r="AB11" s="121" t="b">
        <v>0</v>
      </c>
      <c r="AC11" s="121" t="b">
        <v>0</v>
      </c>
      <c r="AD11" s="123"/>
      <c r="AE11" s="121" t="b">
        <v>0</v>
      </c>
      <c r="AF11" s="128"/>
      <c r="AG11" s="53"/>
      <c r="AH11" s="124" t="b">
        <v>0</v>
      </c>
      <c r="AI11" s="125"/>
    </row>
    <row r="12">
      <c r="A12" s="114" t="str">
        <f t="array" ref="A12">IFERROR(
  INDEX(
    INDEX('{INDEX} Tour Packages'!$A:$ZZ, , MATCH(A$3, '{INDEX} Tour Packages'!$4:$4, 0)),
    MATCH($F12, INDEX('{INDEX} Tour Packages'!$A:$ZZ,0, MATCH("Tour Package Name", '{INDEX} Tour Packages'!$4:$4, 0)), 0)
  ),
"")
</f>
        <v/>
      </c>
      <c r="B12" s="114" t="str">
        <f t="array" ref="B12">IFERROR(
  INDEX(
    INDEX('{INDEX} Tour Packages'!$A:$ZZ, , MATCH(B$3, '{INDEX} Tour Packages'!$4:$4, 0)),
    MATCH($F12, INDEX('{INDEX} Tour Packages'!$A:$ZZ,0, MATCH("Tour Package Name", '{INDEX} Tour Packages'!$4:$4, 0)), 0)
  ),
"")
</f>
        <v/>
      </c>
      <c r="C12" s="114" t="str">
        <f t="array" ref="C12">IFERROR(
  INDEX(
    INDEX('{INDEX} Tour Packages'!$A:$ZZ, , MATCH(C$3, '{INDEX} Tour Packages'!$4:$4, 0)),
    MATCH($F12, INDEX('{INDEX} Tour Packages'!$A:$ZZ,0, MATCH("Tour Package Name", '{INDEX} Tour Packages'!$4:$4, 0)), 0)
  ),
"")
</f>
        <v/>
      </c>
      <c r="D12" s="114" t="str">
        <f t="array" ref="D12">IFERROR(
  INDEX(
    INDEX('{INDEX} Tour Packages'!$A:$ZZ, , MATCH(D$3, '{INDEX} Tour Packages'!$4:$4, 0)),
    MATCH($F12, INDEX('{INDEX} Tour Packages'!$A:$ZZ,0, MATCH("Tour Package Name", '{INDEX} Tour Packages'!$4:$4, 0)), 0)
  ),
"")
</f>
        <v/>
      </c>
      <c r="E12" s="115" t="s">
        <v>231</v>
      </c>
      <c r="F12" s="116" t="str">
        <f>IFERROR(__xludf.DUMMYFUNCTION("LET(
  headers, 'Internal Flight Booking Form Re'!$A$1:AI$1,
  ref, $E12,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2" s="117" t="str">
        <f>IFERROR(__xludf.DUMMYFUNCTION("""COMPUTED_VALUE"""),"")</f>
        <v/>
      </c>
      <c r="H12" s="116"/>
      <c r="I12" s="116"/>
      <c r="J12" s="118"/>
      <c r="K12" s="116"/>
      <c r="L12" s="116"/>
      <c r="M12" s="116"/>
      <c r="N12" s="116"/>
      <c r="O12" s="117"/>
      <c r="P12" s="126"/>
      <c r="Q12" s="126"/>
      <c r="R12" s="126"/>
      <c r="S12" s="120"/>
      <c r="T12" s="126"/>
      <c r="U12" s="126"/>
      <c r="V12" s="126"/>
      <c r="W12" s="120"/>
      <c r="X12" s="126"/>
      <c r="Y12" s="126"/>
      <c r="Z12" s="126"/>
      <c r="AA12" s="120"/>
      <c r="AB12" s="121" t="b">
        <v>0</v>
      </c>
      <c r="AC12" s="121" t="b">
        <v>0</v>
      </c>
      <c r="AD12" s="122"/>
      <c r="AE12" s="121" t="b">
        <v>0</v>
      </c>
      <c r="AF12" s="128"/>
      <c r="AG12" s="53"/>
      <c r="AH12" s="124" t="b">
        <v>0</v>
      </c>
      <c r="AI12" s="125"/>
    </row>
    <row r="13">
      <c r="A13" s="114" t="str">
        <f t="array" ref="A13">IFERROR(
  INDEX(
    INDEX('{INDEX} Tour Packages'!$A:$ZZ, , MATCH(A$3, '{INDEX} Tour Packages'!$4:$4, 0)),
    MATCH($F13, INDEX('{INDEX} Tour Packages'!$A:$ZZ,0, MATCH("Tour Package Name", '{INDEX} Tour Packages'!$4:$4, 0)), 0)
  ),
"")
</f>
        <v/>
      </c>
      <c r="B13" s="114" t="str">
        <f t="array" ref="B13">IFERROR(
  INDEX(
    INDEX('{INDEX} Tour Packages'!$A:$ZZ, , MATCH(B$3, '{INDEX} Tour Packages'!$4:$4, 0)),
    MATCH($F13, INDEX('{INDEX} Tour Packages'!$A:$ZZ,0, MATCH("Tour Package Name", '{INDEX} Tour Packages'!$4:$4, 0)), 0)
  ),
"")
</f>
        <v/>
      </c>
      <c r="C13" s="114" t="str">
        <f t="array" ref="C13">IFERROR(
  INDEX(
    INDEX('{INDEX} Tour Packages'!$A:$ZZ, , MATCH(C$3, '{INDEX} Tour Packages'!$4:$4, 0)),
    MATCH($F13, INDEX('{INDEX} Tour Packages'!$A:$ZZ,0, MATCH("Tour Package Name", '{INDEX} Tour Packages'!$4:$4, 0)), 0)
  ),
"")
</f>
        <v/>
      </c>
      <c r="D13" s="114" t="str">
        <f t="array" ref="D13">IFERROR(
  INDEX(
    INDEX('{INDEX} Tour Packages'!$A:$ZZ, , MATCH(D$3, '{INDEX} Tour Packages'!$4:$4, 0)),
    MATCH($F13, INDEX('{INDEX} Tour Packages'!$A:$ZZ,0, MATCH("Tour Package Name", '{INDEX} Tour Packages'!$4:$4, 0)), 0)
  ),
"")
</f>
        <v/>
      </c>
      <c r="E13" s="115" t="s">
        <v>231</v>
      </c>
      <c r="F13" s="116" t="str">
        <f>IFERROR(__xludf.DUMMYFUNCTION("LET(
  headers, 'Internal Flight Booking Form Re'!$A$1:AI$1,
  ref, $E13,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3" s="117" t="str">
        <f>IFERROR(__xludf.DUMMYFUNCTION("""COMPUTED_VALUE"""),"")</f>
        <v/>
      </c>
      <c r="H13" s="116"/>
      <c r="I13" s="116"/>
      <c r="J13" s="118"/>
      <c r="K13" s="116"/>
      <c r="L13" s="116"/>
      <c r="M13" s="116"/>
      <c r="N13" s="116"/>
      <c r="O13" s="117"/>
      <c r="P13" s="126"/>
      <c r="Q13" s="126"/>
      <c r="R13" s="126"/>
      <c r="S13" s="120"/>
      <c r="T13" s="126"/>
      <c r="U13" s="126"/>
      <c r="V13" s="126"/>
      <c r="W13" s="120"/>
      <c r="X13" s="126"/>
      <c r="Y13" s="126"/>
      <c r="Z13" s="126"/>
      <c r="AA13" s="120"/>
      <c r="AB13" s="121" t="b">
        <v>0</v>
      </c>
      <c r="AC13" s="121" t="b">
        <v>0</v>
      </c>
      <c r="AD13" s="122"/>
      <c r="AE13" s="121" t="b">
        <v>0</v>
      </c>
      <c r="AF13" s="123"/>
      <c r="AG13" s="53"/>
      <c r="AH13" s="124" t="b">
        <v>0</v>
      </c>
      <c r="AI13" s="125"/>
    </row>
    <row r="14">
      <c r="A14" s="114" t="str">
        <f t="array" ref="A14">IFERROR(
  INDEX(
    INDEX('{INDEX} Tour Packages'!$A:$ZZ, , MATCH(A$3, '{INDEX} Tour Packages'!$4:$4, 0)),
    MATCH($F14, INDEX('{INDEX} Tour Packages'!$A:$ZZ,0, MATCH("Tour Package Name", '{INDEX} Tour Packages'!$4:$4, 0)), 0)
  ),
"")
</f>
        <v/>
      </c>
      <c r="B14" s="114" t="str">
        <f t="array" ref="B14">IFERROR(
  INDEX(
    INDEX('{INDEX} Tour Packages'!$A:$ZZ, , MATCH(B$3, '{INDEX} Tour Packages'!$4:$4, 0)),
    MATCH($F14, INDEX('{INDEX} Tour Packages'!$A:$ZZ,0, MATCH("Tour Package Name", '{INDEX} Tour Packages'!$4:$4, 0)), 0)
  ),
"")
</f>
        <v/>
      </c>
      <c r="C14" s="114" t="str">
        <f t="array" ref="C14">IFERROR(
  INDEX(
    INDEX('{INDEX} Tour Packages'!$A:$ZZ, , MATCH(C$3, '{INDEX} Tour Packages'!$4:$4, 0)),
    MATCH($F14, INDEX('{INDEX} Tour Packages'!$A:$ZZ,0, MATCH("Tour Package Name", '{INDEX} Tour Packages'!$4:$4, 0)), 0)
  ),
"")
</f>
        <v/>
      </c>
      <c r="D14" s="114" t="str">
        <f t="array" ref="D14">IFERROR(
  INDEX(
    INDEX('{INDEX} Tour Packages'!$A:$ZZ, , MATCH(D$3, '{INDEX} Tour Packages'!$4:$4, 0)),
    MATCH($F14, INDEX('{INDEX} Tour Packages'!$A:$ZZ,0, MATCH("Tour Package Name", '{INDEX} Tour Packages'!$4:$4, 0)), 0)
  ),
"")
</f>
        <v/>
      </c>
      <c r="E14" s="115" t="s">
        <v>231</v>
      </c>
      <c r="F14" s="116" t="str">
        <f>IFERROR(__xludf.DUMMYFUNCTION("LET(
  headers, 'Internal Flight Booking Form Re'!$A$1:AI$1,
  ref, $E14,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4" s="117" t="str">
        <f>IFERROR(__xludf.DUMMYFUNCTION("""COMPUTED_VALUE"""),"")</f>
        <v/>
      </c>
      <c r="H14" s="116"/>
      <c r="I14" s="116"/>
      <c r="J14" s="118"/>
      <c r="K14" s="116"/>
      <c r="L14" s="116"/>
      <c r="M14" s="116"/>
      <c r="N14" s="116"/>
      <c r="O14" s="117"/>
      <c r="P14" s="126"/>
      <c r="Q14" s="126"/>
      <c r="R14" s="126"/>
      <c r="S14" s="120"/>
      <c r="T14" s="126"/>
      <c r="U14" s="126"/>
      <c r="V14" s="126"/>
      <c r="W14" s="120"/>
      <c r="X14" s="126"/>
      <c r="Y14" s="126"/>
      <c r="Z14" s="126"/>
      <c r="AA14" s="120"/>
      <c r="AB14" s="121" t="b">
        <v>0</v>
      </c>
      <c r="AC14" s="121" t="b">
        <v>0</v>
      </c>
      <c r="AD14" s="122"/>
      <c r="AE14" s="121" t="b">
        <v>0</v>
      </c>
      <c r="AF14" s="128"/>
      <c r="AG14" s="53"/>
      <c r="AH14" s="124" t="b">
        <v>0</v>
      </c>
      <c r="AI14" s="125"/>
    </row>
    <row r="15">
      <c r="A15" s="114" t="str">
        <f t="array" ref="A15">IFERROR(
  INDEX(
    INDEX('{INDEX} Tour Packages'!$A:$ZZ, , MATCH(A$3, '{INDEX} Tour Packages'!$4:$4, 0)),
    MATCH($F15, INDEX('{INDEX} Tour Packages'!$A:$ZZ,0, MATCH("Tour Package Name", '{INDEX} Tour Packages'!$4:$4, 0)), 0)
  ),
"")
</f>
        <v/>
      </c>
      <c r="B15" s="114" t="str">
        <f t="array" ref="B15">IFERROR(
  INDEX(
    INDEX('{INDEX} Tour Packages'!$A:$ZZ, , MATCH(B$3, '{INDEX} Tour Packages'!$4:$4, 0)),
    MATCH($F15, INDEX('{INDEX} Tour Packages'!$A:$ZZ,0, MATCH("Tour Package Name", '{INDEX} Tour Packages'!$4:$4, 0)), 0)
  ),
"")
</f>
        <v/>
      </c>
      <c r="C15" s="114" t="str">
        <f t="array" ref="C15">IFERROR(
  INDEX(
    INDEX('{INDEX} Tour Packages'!$A:$ZZ, , MATCH(C$3, '{INDEX} Tour Packages'!$4:$4, 0)),
    MATCH($F15, INDEX('{INDEX} Tour Packages'!$A:$ZZ,0, MATCH("Tour Package Name", '{INDEX} Tour Packages'!$4:$4, 0)), 0)
  ),
"")
</f>
        <v/>
      </c>
      <c r="D15" s="114" t="str">
        <f t="array" ref="D15">IFERROR(
  INDEX(
    INDEX('{INDEX} Tour Packages'!$A:$ZZ, , MATCH(D$3, '{INDEX} Tour Packages'!$4:$4, 0)),
    MATCH($F15, INDEX('{INDEX} Tour Packages'!$A:$ZZ,0, MATCH("Tour Package Name", '{INDEX} Tour Packages'!$4:$4, 0)), 0)
  ),
"")
</f>
        <v/>
      </c>
      <c r="E15" s="115" t="s">
        <v>231</v>
      </c>
      <c r="F15" s="116" t="str">
        <f>IFERROR(__xludf.DUMMYFUNCTION("LET(
  headers, 'Internal Flight Booking Form Re'!$A$1:AI$1,
  ref, $E15,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5" s="117" t="str">
        <f>IFERROR(__xludf.DUMMYFUNCTION("""COMPUTED_VALUE"""),"")</f>
        <v/>
      </c>
      <c r="H15" s="116"/>
      <c r="I15" s="116"/>
      <c r="J15" s="118"/>
      <c r="K15" s="116"/>
      <c r="L15" s="116"/>
      <c r="M15" s="116"/>
      <c r="N15" s="116"/>
      <c r="O15" s="117"/>
      <c r="P15" s="126"/>
      <c r="Q15" s="126"/>
      <c r="R15" s="126"/>
      <c r="S15" s="120"/>
      <c r="T15" s="126"/>
      <c r="U15" s="126"/>
      <c r="V15" s="126"/>
      <c r="W15" s="120"/>
      <c r="X15" s="126"/>
      <c r="Y15" s="126"/>
      <c r="Z15" s="126"/>
      <c r="AA15" s="120"/>
      <c r="AB15" s="121" t="b">
        <v>0</v>
      </c>
      <c r="AC15" s="121" t="b">
        <v>0</v>
      </c>
      <c r="AD15" s="122"/>
      <c r="AE15" s="121" t="b">
        <v>0</v>
      </c>
      <c r="AF15" s="128"/>
      <c r="AG15" s="53"/>
      <c r="AH15" s="124" t="b">
        <v>0</v>
      </c>
      <c r="AI15" s="125"/>
    </row>
    <row r="16">
      <c r="A16" s="114" t="str">
        <f t="array" ref="A16">IFERROR(
  INDEX(
    INDEX('{INDEX} Tour Packages'!$A:$ZZ, , MATCH(A$3, '{INDEX} Tour Packages'!$4:$4, 0)),
    MATCH($F16, INDEX('{INDEX} Tour Packages'!$A:$ZZ,0, MATCH("Tour Package Name", '{INDEX} Tour Packages'!$4:$4, 0)), 0)
  ),
"")
</f>
        <v/>
      </c>
      <c r="B16" s="114" t="str">
        <f t="array" ref="B16">IFERROR(
  INDEX(
    INDEX('{INDEX} Tour Packages'!$A:$ZZ, , MATCH(B$3, '{INDEX} Tour Packages'!$4:$4, 0)),
    MATCH($F16, INDEX('{INDEX} Tour Packages'!$A:$ZZ,0, MATCH("Tour Package Name", '{INDEX} Tour Packages'!$4:$4, 0)), 0)
  ),
"")
</f>
        <v/>
      </c>
      <c r="C16" s="114" t="str">
        <f t="array" ref="C16">IFERROR(
  INDEX(
    INDEX('{INDEX} Tour Packages'!$A:$ZZ, , MATCH(C$3, '{INDEX} Tour Packages'!$4:$4, 0)),
    MATCH($F16, INDEX('{INDEX} Tour Packages'!$A:$ZZ,0, MATCH("Tour Package Name", '{INDEX} Tour Packages'!$4:$4, 0)), 0)
  ),
"")
</f>
        <v/>
      </c>
      <c r="D16" s="114" t="str">
        <f t="array" ref="D16">IFERROR(
  INDEX(
    INDEX('{INDEX} Tour Packages'!$A:$ZZ, , MATCH(D$3, '{INDEX} Tour Packages'!$4:$4, 0)),
    MATCH($F16, INDEX('{INDEX} Tour Packages'!$A:$ZZ,0, MATCH("Tour Package Name", '{INDEX} Tour Packages'!$4:$4, 0)), 0)
  ),
"")
</f>
        <v/>
      </c>
      <c r="E16" s="115" t="s">
        <v>231</v>
      </c>
      <c r="F16" s="116" t="str">
        <f>IFERROR(__xludf.DUMMYFUNCTION("LET(
  headers, 'Internal Flight Booking Form Re'!$A$1:AI$1,
  ref, $E16,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6" s="117" t="str">
        <f>IFERROR(__xludf.DUMMYFUNCTION("""COMPUTED_VALUE"""),"")</f>
        <v/>
      </c>
      <c r="H16" s="116"/>
      <c r="I16" s="116"/>
      <c r="J16" s="118"/>
      <c r="K16" s="116"/>
      <c r="L16" s="116"/>
      <c r="M16" s="116"/>
      <c r="N16" s="116"/>
      <c r="O16" s="117"/>
      <c r="P16" s="126"/>
      <c r="Q16" s="126"/>
      <c r="R16" s="126"/>
      <c r="S16" s="120"/>
      <c r="T16" s="126"/>
      <c r="U16" s="126"/>
      <c r="V16" s="126"/>
      <c r="W16" s="120"/>
      <c r="X16" s="126"/>
      <c r="Y16" s="126"/>
      <c r="Z16" s="126"/>
      <c r="AA16" s="120"/>
      <c r="AB16" s="121" t="b">
        <v>0</v>
      </c>
      <c r="AC16" s="121" t="b">
        <v>0</v>
      </c>
      <c r="AD16" s="122"/>
      <c r="AE16" s="121" t="b">
        <v>0</v>
      </c>
      <c r="AF16" s="128"/>
      <c r="AG16" s="53"/>
      <c r="AH16" s="124" t="b">
        <v>0</v>
      </c>
      <c r="AI16" s="125"/>
    </row>
    <row r="17">
      <c r="A17" s="114" t="str">
        <f t="array" ref="A17">IFERROR(
  INDEX(
    INDEX('{INDEX} Tour Packages'!$A:$ZZ, , MATCH(A$3, '{INDEX} Tour Packages'!$4:$4, 0)),
    MATCH($F17, INDEX('{INDEX} Tour Packages'!$A:$ZZ,0, MATCH("Tour Package Name", '{INDEX} Tour Packages'!$4:$4, 0)), 0)
  ),
"")
</f>
        <v/>
      </c>
      <c r="B17" s="114" t="str">
        <f t="array" ref="B17">IFERROR(
  INDEX(
    INDEX('{INDEX} Tour Packages'!$A:$ZZ, , MATCH(B$3, '{INDEX} Tour Packages'!$4:$4, 0)),
    MATCH($F17, INDEX('{INDEX} Tour Packages'!$A:$ZZ,0, MATCH("Tour Package Name", '{INDEX} Tour Packages'!$4:$4, 0)), 0)
  ),
"")
</f>
        <v/>
      </c>
      <c r="C17" s="114" t="str">
        <f t="array" ref="C17">IFERROR(
  INDEX(
    INDEX('{INDEX} Tour Packages'!$A:$ZZ, , MATCH(C$3, '{INDEX} Tour Packages'!$4:$4, 0)),
    MATCH($F17, INDEX('{INDEX} Tour Packages'!$A:$ZZ,0, MATCH("Tour Package Name", '{INDEX} Tour Packages'!$4:$4, 0)), 0)
  ),
"")
</f>
        <v/>
      </c>
      <c r="D17" s="114" t="str">
        <f t="array" ref="D17">IFERROR(
  INDEX(
    INDEX('{INDEX} Tour Packages'!$A:$ZZ, , MATCH(D$3, '{INDEX} Tour Packages'!$4:$4, 0)),
    MATCH($F17, INDEX('{INDEX} Tour Packages'!$A:$ZZ,0, MATCH("Tour Package Name", '{INDEX} Tour Packages'!$4:$4, 0)), 0)
  ),
"")
</f>
        <v/>
      </c>
      <c r="E17" s="115" t="s">
        <v>231</v>
      </c>
      <c r="F17" s="116" t="str">
        <f>IFERROR(__xludf.DUMMYFUNCTION("LET(
  headers, 'Internal Flight Booking Form Re'!$A$1:AI$1,
  ref, $E17,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7" s="117" t="str">
        <f>IFERROR(__xludf.DUMMYFUNCTION("""COMPUTED_VALUE"""),"")</f>
        <v/>
      </c>
      <c r="H17" s="116"/>
      <c r="I17" s="116"/>
      <c r="J17" s="118"/>
      <c r="K17" s="116"/>
      <c r="L17" s="116"/>
      <c r="M17" s="116"/>
      <c r="N17" s="116"/>
      <c r="O17" s="117"/>
      <c r="P17" s="126"/>
      <c r="Q17" s="126"/>
      <c r="R17" s="126"/>
      <c r="S17" s="120"/>
      <c r="T17" s="126"/>
      <c r="U17" s="126"/>
      <c r="V17" s="126"/>
      <c r="W17" s="120"/>
      <c r="X17" s="126"/>
      <c r="Y17" s="126"/>
      <c r="Z17" s="126"/>
      <c r="AA17" s="120"/>
      <c r="AB17" s="121" t="b">
        <v>0</v>
      </c>
      <c r="AC17" s="121" t="b">
        <v>0</v>
      </c>
      <c r="AD17" s="122"/>
      <c r="AE17" s="121" t="b">
        <v>0</v>
      </c>
      <c r="AF17" s="128"/>
      <c r="AG17" s="53"/>
      <c r="AH17" s="124" t="b">
        <v>0</v>
      </c>
      <c r="AI17" s="125"/>
    </row>
    <row r="18">
      <c r="A18" s="114" t="str">
        <f t="array" ref="A18">IFERROR(
  INDEX(
    INDEX('{INDEX} Tour Packages'!$A:$ZZ, , MATCH(A$3, '{INDEX} Tour Packages'!$4:$4, 0)),
    MATCH($F18, INDEX('{INDEX} Tour Packages'!$A:$ZZ,0, MATCH("Tour Package Name", '{INDEX} Tour Packages'!$4:$4, 0)), 0)
  ),
"")
</f>
        <v/>
      </c>
      <c r="B18" s="114" t="str">
        <f t="array" ref="B18">IFERROR(
  INDEX(
    INDEX('{INDEX} Tour Packages'!$A:$ZZ, , MATCH(B$3, '{INDEX} Tour Packages'!$4:$4, 0)),
    MATCH($F18, INDEX('{INDEX} Tour Packages'!$A:$ZZ,0, MATCH("Tour Package Name", '{INDEX} Tour Packages'!$4:$4, 0)), 0)
  ),
"")
</f>
        <v/>
      </c>
      <c r="C18" s="114" t="str">
        <f t="array" ref="C18">IFERROR(
  INDEX(
    INDEX('{INDEX} Tour Packages'!$A:$ZZ, , MATCH(C$3, '{INDEX} Tour Packages'!$4:$4, 0)),
    MATCH($F18, INDEX('{INDEX} Tour Packages'!$A:$ZZ,0, MATCH("Tour Package Name", '{INDEX} Tour Packages'!$4:$4, 0)), 0)
  ),
"")
</f>
        <v/>
      </c>
      <c r="D18" s="114" t="str">
        <f t="array" ref="D18">IFERROR(
  INDEX(
    INDEX('{INDEX} Tour Packages'!$A:$ZZ, , MATCH(D$3, '{INDEX} Tour Packages'!$4:$4, 0)),
    MATCH($F18, INDEX('{INDEX} Tour Packages'!$A:$ZZ,0, MATCH("Tour Package Name", '{INDEX} Tour Packages'!$4:$4, 0)), 0)
  ),
"")
</f>
        <v/>
      </c>
      <c r="E18" s="115" t="s">
        <v>231</v>
      </c>
      <c r="F18" s="116" t="str">
        <f>IFERROR(__xludf.DUMMYFUNCTION("LET(
  headers, 'Internal Flight Booking Form Re'!$A$1:AI$1,
  ref, $E18,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8" s="117" t="str">
        <f>IFERROR(__xludf.DUMMYFUNCTION("""COMPUTED_VALUE"""),"")</f>
        <v/>
      </c>
      <c r="H18" s="116"/>
      <c r="I18" s="116"/>
      <c r="J18" s="118"/>
      <c r="K18" s="116"/>
      <c r="L18" s="116"/>
      <c r="M18" s="116"/>
      <c r="N18" s="116"/>
      <c r="O18" s="117"/>
      <c r="P18" s="126"/>
      <c r="Q18" s="126"/>
      <c r="R18" s="126"/>
      <c r="S18" s="120"/>
      <c r="T18" s="126"/>
      <c r="U18" s="126"/>
      <c r="V18" s="126"/>
      <c r="W18" s="120"/>
      <c r="X18" s="126"/>
      <c r="Y18" s="126"/>
      <c r="Z18" s="126"/>
      <c r="AA18" s="120"/>
      <c r="AB18" s="121" t="b">
        <v>0</v>
      </c>
      <c r="AC18" s="121" t="b">
        <v>0</v>
      </c>
      <c r="AD18" s="122"/>
      <c r="AE18" s="121" t="b">
        <v>0</v>
      </c>
      <c r="AF18" s="123"/>
      <c r="AG18" s="53"/>
      <c r="AH18" s="124" t="b">
        <v>0</v>
      </c>
      <c r="AI18" s="125"/>
    </row>
    <row r="19">
      <c r="A19" s="114" t="str">
        <f t="array" ref="A19">IFERROR(
  INDEX(
    INDEX('{INDEX} Tour Packages'!$A:$ZZ, , MATCH(A$3, '{INDEX} Tour Packages'!$4:$4, 0)),
    MATCH($F19, INDEX('{INDEX} Tour Packages'!$A:$ZZ,0, MATCH("Tour Package Name", '{INDEX} Tour Packages'!$4:$4, 0)), 0)
  ),
"")
</f>
        <v/>
      </c>
      <c r="B19" s="114" t="str">
        <f t="array" ref="B19">IFERROR(
  INDEX(
    INDEX('{INDEX} Tour Packages'!$A:$ZZ, , MATCH(B$3, '{INDEX} Tour Packages'!$4:$4, 0)),
    MATCH($F19, INDEX('{INDEX} Tour Packages'!$A:$ZZ,0, MATCH("Tour Package Name", '{INDEX} Tour Packages'!$4:$4, 0)), 0)
  ),
"")
</f>
        <v/>
      </c>
      <c r="C19" s="114" t="str">
        <f t="array" ref="C19">IFERROR(
  INDEX(
    INDEX('{INDEX} Tour Packages'!$A:$ZZ, , MATCH(C$3, '{INDEX} Tour Packages'!$4:$4, 0)),
    MATCH($F19, INDEX('{INDEX} Tour Packages'!$A:$ZZ,0, MATCH("Tour Package Name", '{INDEX} Tour Packages'!$4:$4, 0)), 0)
  ),
"")
</f>
        <v/>
      </c>
      <c r="D19" s="114" t="str">
        <f t="array" ref="D19">IFERROR(
  INDEX(
    INDEX('{INDEX} Tour Packages'!$A:$ZZ, , MATCH(D$3, '{INDEX} Tour Packages'!$4:$4, 0)),
    MATCH($F19, INDEX('{INDEX} Tour Packages'!$A:$ZZ,0, MATCH("Tour Package Name", '{INDEX} Tour Packages'!$4:$4, 0)), 0)
  ),
"")
</f>
        <v/>
      </c>
      <c r="E19" s="115" t="s">
        <v>231</v>
      </c>
      <c r="F19" s="116" t="str">
        <f>IFERROR(__xludf.DUMMYFUNCTION("LET(
  headers, 'Internal Flight Booking Form Re'!$A$1:AI$1,
  ref, $E19,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19" s="117" t="str">
        <f>IFERROR(__xludf.DUMMYFUNCTION("""COMPUTED_VALUE"""),"")</f>
        <v/>
      </c>
      <c r="H19" s="116"/>
      <c r="I19" s="116"/>
      <c r="J19" s="118"/>
      <c r="K19" s="116"/>
      <c r="L19" s="116"/>
      <c r="M19" s="116"/>
      <c r="N19" s="116"/>
      <c r="O19" s="117"/>
      <c r="P19" s="126"/>
      <c r="Q19" s="126"/>
      <c r="R19" s="126"/>
      <c r="S19" s="120"/>
      <c r="T19" s="126"/>
      <c r="U19" s="126"/>
      <c r="V19" s="126"/>
      <c r="W19" s="120"/>
      <c r="X19" s="126"/>
      <c r="Y19" s="126"/>
      <c r="Z19" s="126"/>
      <c r="AA19" s="120"/>
      <c r="AB19" s="121" t="b">
        <v>0</v>
      </c>
      <c r="AC19" s="121" t="b">
        <v>0</v>
      </c>
      <c r="AD19" s="122"/>
      <c r="AE19" s="121" t="b">
        <v>0</v>
      </c>
      <c r="AF19" s="128"/>
      <c r="AG19" s="53"/>
      <c r="AH19" s="124" t="b">
        <v>0</v>
      </c>
      <c r="AI19" s="125"/>
    </row>
    <row r="20">
      <c r="A20" s="114" t="str">
        <f t="array" ref="A20">IFERROR(
  INDEX(
    INDEX('{INDEX} Tour Packages'!$A:$ZZ, , MATCH(A$3, '{INDEX} Tour Packages'!$4:$4, 0)),
    MATCH($F20, INDEX('{INDEX} Tour Packages'!$A:$ZZ,0, MATCH("Tour Package Name", '{INDEX} Tour Packages'!$4:$4, 0)), 0)
  ),
"")
</f>
        <v/>
      </c>
      <c r="B20" s="114" t="str">
        <f t="array" ref="B20">IFERROR(
  INDEX(
    INDEX('{INDEX} Tour Packages'!$A:$ZZ, , MATCH(B$3, '{INDEX} Tour Packages'!$4:$4, 0)),
    MATCH($F20, INDEX('{INDEX} Tour Packages'!$A:$ZZ,0, MATCH("Tour Package Name", '{INDEX} Tour Packages'!$4:$4, 0)), 0)
  ),
"")
</f>
        <v/>
      </c>
      <c r="C20" s="114" t="str">
        <f t="array" ref="C20">IFERROR(
  INDEX(
    INDEX('{INDEX} Tour Packages'!$A:$ZZ, , MATCH(C$3, '{INDEX} Tour Packages'!$4:$4, 0)),
    MATCH($F20, INDEX('{INDEX} Tour Packages'!$A:$ZZ,0, MATCH("Tour Package Name", '{INDEX} Tour Packages'!$4:$4, 0)), 0)
  ),
"")
</f>
        <v/>
      </c>
      <c r="D20" s="114" t="str">
        <f t="array" ref="D20">IFERROR(
  INDEX(
    INDEX('{INDEX} Tour Packages'!$A:$ZZ, , MATCH(D$3, '{INDEX} Tour Packages'!$4:$4, 0)),
    MATCH($F20, INDEX('{INDEX} Tour Packages'!$A:$ZZ,0, MATCH("Tour Package Name", '{INDEX} Tour Packages'!$4:$4, 0)), 0)
  ),
"")
</f>
        <v/>
      </c>
      <c r="E20" s="115" t="s">
        <v>231</v>
      </c>
      <c r="F20" s="116" t="str">
        <f>IFERROR(__xludf.DUMMYFUNCTION("LET(
  headers, 'Internal Flight Booking Form Re'!$A$1:AI$1,
  ref, $E20,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0" s="117" t="str">
        <f>IFERROR(__xludf.DUMMYFUNCTION("""COMPUTED_VALUE"""),"")</f>
        <v/>
      </c>
      <c r="H20" s="116"/>
      <c r="I20" s="116"/>
      <c r="J20" s="118"/>
      <c r="K20" s="116"/>
      <c r="L20" s="116"/>
      <c r="M20" s="116"/>
      <c r="N20" s="116"/>
      <c r="O20" s="117"/>
      <c r="P20" s="126"/>
      <c r="Q20" s="126"/>
      <c r="R20" s="126"/>
      <c r="S20" s="120"/>
      <c r="T20" s="126"/>
      <c r="U20" s="126"/>
      <c r="V20" s="126"/>
      <c r="W20" s="120"/>
      <c r="X20" s="126"/>
      <c r="Y20" s="126"/>
      <c r="Z20" s="126"/>
      <c r="AA20" s="120"/>
      <c r="AB20" s="121" t="b">
        <v>0</v>
      </c>
      <c r="AC20" s="121" t="b">
        <v>0</v>
      </c>
      <c r="AD20" s="122"/>
      <c r="AE20" s="121" t="b">
        <v>0</v>
      </c>
      <c r="AF20" s="128"/>
      <c r="AG20" s="53"/>
      <c r="AH20" s="124" t="b">
        <v>0</v>
      </c>
      <c r="AI20" s="125"/>
    </row>
    <row r="21">
      <c r="A21" s="114" t="str">
        <f t="array" ref="A21">IFERROR(
  INDEX(
    INDEX('{INDEX} Tour Packages'!$A:$ZZ, , MATCH(A$3, '{INDEX} Tour Packages'!$4:$4, 0)),
    MATCH($F21, INDEX('{INDEX} Tour Packages'!$A:$ZZ,0, MATCH("Tour Package Name", '{INDEX} Tour Packages'!$4:$4, 0)), 0)
  ),
"")
</f>
        <v/>
      </c>
      <c r="B21" s="114" t="str">
        <f t="array" ref="B21">IFERROR(
  INDEX(
    INDEX('{INDEX} Tour Packages'!$A:$ZZ, , MATCH(B$3, '{INDEX} Tour Packages'!$4:$4, 0)),
    MATCH($F21, INDEX('{INDEX} Tour Packages'!$A:$ZZ,0, MATCH("Tour Package Name", '{INDEX} Tour Packages'!$4:$4, 0)), 0)
  ),
"")
</f>
        <v/>
      </c>
      <c r="C21" s="114" t="str">
        <f t="array" ref="C21">IFERROR(
  INDEX(
    INDEX('{INDEX} Tour Packages'!$A:$ZZ, , MATCH(C$3, '{INDEX} Tour Packages'!$4:$4, 0)),
    MATCH($F21, INDEX('{INDEX} Tour Packages'!$A:$ZZ,0, MATCH("Tour Package Name", '{INDEX} Tour Packages'!$4:$4, 0)), 0)
  ),
"")
</f>
        <v/>
      </c>
      <c r="D21" s="114" t="str">
        <f t="array" ref="D21">IFERROR(
  INDEX(
    INDEX('{INDEX} Tour Packages'!$A:$ZZ, , MATCH(D$3, '{INDEX} Tour Packages'!$4:$4, 0)),
    MATCH($F21, INDEX('{INDEX} Tour Packages'!$A:$ZZ,0, MATCH("Tour Package Name", '{INDEX} Tour Packages'!$4:$4, 0)), 0)
  ),
"")
</f>
        <v/>
      </c>
      <c r="E21" s="115" t="s">
        <v>231</v>
      </c>
      <c r="F21" s="116" t="str">
        <f>IFERROR(__xludf.DUMMYFUNCTION("LET(
  headers, 'Internal Flight Booking Form Re'!$A$1:AI$1,
  ref, $E21,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1" s="117" t="str">
        <f>IFERROR(__xludf.DUMMYFUNCTION("""COMPUTED_VALUE"""),"")</f>
        <v/>
      </c>
      <c r="H21" s="116"/>
      <c r="I21" s="116"/>
      <c r="J21" s="118"/>
      <c r="K21" s="116"/>
      <c r="L21" s="116"/>
      <c r="M21" s="116"/>
      <c r="N21" s="116"/>
      <c r="O21" s="117"/>
      <c r="P21" s="126"/>
      <c r="Q21" s="126"/>
      <c r="R21" s="126"/>
      <c r="S21" s="120"/>
      <c r="T21" s="126"/>
      <c r="U21" s="126"/>
      <c r="V21" s="126"/>
      <c r="W21" s="120"/>
      <c r="X21" s="126"/>
      <c r="Y21" s="126"/>
      <c r="Z21" s="126"/>
      <c r="AA21" s="120"/>
      <c r="AB21" s="121" t="b">
        <v>0</v>
      </c>
      <c r="AC21" s="121" t="b">
        <v>0</v>
      </c>
      <c r="AD21" s="122"/>
      <c r="AE21" s="121" t="b">
        <v>0</v>
      </c>
      <c r="AF21" s="128"/>
      <c r="AG21" s="53"/>
      <c r="AH21" s="129" t="b">
        <v>0</v>
      </c>
      <c r="AI21" s="130"/>
    </row>
    <row r="22">
      <c r="A22" s="114" t="str">
        <f t="array" ref="A22">IFERROR(
  INDEX(
    INDEX('{INDEX} Tour Packages'!$A:$ZZ, , MATCH(A$3, '{INDEX} Tour Packages'!$4:$4, 0)),
    MATCH($F22, INDEX('{INDEX} Tour Packages'!$A:$ZZ,0, MATCH("Tour Package Name", '{INDEX} Tour Packages'!$4:$4, 0)), 0)
  ),
"")
</f>
        <v/>
      </c>
      <c r="B22" s="114" t="str">
        <f t="array" ref="B22">IFERROR(
  INDEX(
    INDEX('{INDEX} Tour Packages'!$A:$ZZ, , MATCH(B$3, '{INDEX} Tour Packages'!$4:$4, 0)),
    MATCH($F22, INDEX('{INDEX} Tour Packages'!$A:$ZZ,0, MATCH("Tour Package Name", '{INDEX} Tour Packages'!$4:$4, 0)), 0)
  ),
"")
</f>
        <v/>
      </c>
      <c r="C22" s="114" t="str">
        <f t="array" ref="C22">IFERROR(
  INDEX(
    INDEX('{INDEX} Tour Packages'!$A:$ZZ, , MATCH(C$3, '{INDEX} Tour Packages'!$4:$4, 0)),
    MATCH($F22, INDEX('{INDEX} Tour Packages'!$A:$ZZ,0, MATCH("Tour Package Name", '{INDEX} Tour Packages'!$4:$4, 0)), 0)
  ),
"")
</f>
        <v/>
      </c>
      <c r="D22" s="114" t="str">
        <f t="array" ref="D22">IFERROR(
  INDEX(
    INDEX('{INDEX} Tour Packages'!$A:$ZZ, , MATCH(D$3, '{INDEX} Tour Packages'!$4:$4, 0)),
    MATCH($F22, INDEX('{INDEX} Tour Packages'!$A:$ZZ,0, MATCH("Tour Package Name", '{INDEX} Tour Packages'!$4:$4, 0)), 0)
  ),
"")
</f>
        <v/>
      </c>
      <c r="E22" s="115" t="s">
        <v>231</v>
      </c>
      <c r="F22" s="116" t="str">
        <f>IFERROR(__xludf.DUMMYFUNCTION("LET(
  headers, 'Internal Flight Booking Form Re'!$A$1:AI$1,
  ref, $E22,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2" s="117" t="str">
        <f>IFERROR(__xludf.DUMMYFUNCTION("""COMPUTED_VALUE"""),"")</f>
        <v/>
      </c>
      <c r="H22" s="116"/>
      <c r="I22" s="116"/>
      <c r="J22" s="118"/>
      <c r="K22" s="116"/>
      <c r="L22" s="116"/>
      <c r="M22" s="116"/>
      <c r="N22" s="116"/>
      <c r="O22" s="117"/>
      <c r="P22" s="126"/>
      <c r="Q22" s="126"/>
      <c r="R22" s="126"/>
      <c r="S22" s="120"/>
      <c r="T22" s="126"/>
      <c r="U22" s="126"/>
      <c r="V22" s="126"/>
      <c r="W22" s="120"/>
      <c r="X22" s="126"/>
      <c r="Y22" s="126"/>
      <c r="Z22" s="126"/>
      <c r="AA22" s="120"/>
      <c r="AB22" s="121" t="b">
        <v>0</v>
      </c>
      <c r="AC22" s="121" t="b">
        <v>0</v>
      </c>
      <c r="AD22" s="122"/>
      <c r="AE22" s="121" t="b">
        <v>0</v>
      </c>
      <c r="AF22" s="128"/>
      <c r="AG22" s="53"/>
      <c r="AH22" s="129" t="b">
        <v>0</v>
      </c>
      <c r="AI22" s="130"/>
    </row>
    <row r="23">
      <c r="A23" s="114" t="str">
        <f t="array" ref="A23">IFERROR(
  INDEX(
    INDEX('{INDEX} Tour Packages'!$A:$ZZ, , MATCH(A$3, '{INDEX} Tour Packages'!$4:$4, 0)),
    MATCH($F23, INDEX('{INDEX} Tour Packages'!$A:$ZZ,0, MATCH("Tour Package Name", '{INDEX} Tour Packages'!$4:$4, 0)), 0)
  ),
"")
</f>
        <v/>
      </c>
      <c r="B23" s="114" t="str">
        <f t="array" ref="B23">IFERROR(
  INDEX(
    INDEX('{INDEX} Tour Packages'!$A:$ZZ, , MATCH(B$3, '{INDEX} Tour Packages'!$4:$4, 0)),
    MATCH($F23, INDEX('{INDEX} Tour Packages'!$A:$ZZ,0, MATCH("Tour Package Name", '{INDEX} Tour Packages'!$4:$4, 0)), 0)
  ),
"")
</f>
        <v/>
      </c>
      <c r="C23" s="114" t="str">
        <f t="array" ref="C23">IFERROR(
  INDEX(
    INDEX('{INDEX} Tour Packages'!$A:$ZZ, , MATCH(C$3, '{INDEX} Tour Packages'!$4:$4, 0)),
    MATCH($F23, INDEX('{INDEX} Tour Packages'!$A:$ZZ,0, MATCH("Tour Package Name", '{INDEX} Tour Packages'!$4:$4, 0)), 0)
  ),
"")
</f>
        <v/>
      </c>
      <c r="D23" s="114" t="str">
        <f t="array" ref="D23">IFERROR(
  INDEX(
    INDEX('{INDEX} Tour Packages'!$A:$ZZ, , MATCH(D$3, '{INDEX} Tour Packages'!$4:$4, 0)),
    MATCH($F23, INDEX('{INDEX} Tour Packages'!$A:$ZZ,0, MATCH("Tour Package Name", '{INDEX} Tour Packages'!$4:$4, 0)), 0)
  ),
"")
</f>
        <v/>
      </c>
      <c r="E23" s="115" t="s">
        <v>231</v>
      </c>
      <c r="F23" s="116" t="str">
        <f>IFERROR(__xludf.DUMMYFUNCTION("LET(
  headers, 'Internal Flight Booking Form Re'!$A$1:AI$1,
  ref, $E23,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3" s="117" t="str">
        <f>IFERROR(__xludf.DUMMYFUNCTION("""COMPUTED_VALUE"""),"")</f>
        <v/>
      </c>
      <c r="H23" s="116"/>
      <c r="I23" s="116"/>
      <c r="J23" s="118"/>
      <c r="K23" s="116"/>
      <c r="L23" s="116"/>
      <c r="M23" s="116"/>
      <c r="N23" s="116"/>
      <c r="O23" s="117"/>
      <c r="P23" s="126"/>
      <c r="Q23" s="126"/>
      <c r="R23" s="126"/>
      <c r="S23" s="120"/>
      <c r="T23" s="126"/>
      <c r="U23" s="126"/>
      <c r="V23" s="126"/>
      <c r="W23" s="120"/>
      <c r="X23" s="126"/>
      <c r="Y23" s="126"/>
      <c r="Z23" s="126"/>
      <c r="AA23" s="120"/>
      <c r="AB23" s="121" t="b">
        <v>0</v>
      </c>
      <c r="AC23" s="121" t="b">
        <v>0</v>
      </c>
      <c r="AD23" s="122"/>
      <c r="AE23" s="121" t="b">
        <v>0</v>
      </c>
      <c r="AF23" s="128"/>
      <c r="AG23" s="53"/>
      <c r="AH23" s="129" t="b">
        <v>0</v>
      </c>
      <c r="AI23" s="130"/>
    </row>
    <row r="24">
      <c r="A24" s="114" t="str">
        <f t="array" ref="A24">IFERROR(
  INDEX(
    INDEX('{INDEX} Tour Packages'!$A:$ZZ, , MATCH(A$3, '{INDEX} Tour Packages'!$4:$4, 0)),
    MATCH($F24, INDEX('{INDEX} Tour Packages'!$A:$ZZ,0, MATCH("Tour Package Name", '{INDEX} Tour Packages'!$4:$4, 0)), 0)
  ),
"")
</f>
        <v/>
      </c>
      <c r="B24" s="114" t="str">
        <f t="array" ref="B24">IFERROR(
  INDEX(
    INDEX('{INDEX} Tour Packages'!$A:$ZZ, , MATCH(B$3, '{INDEX} Tour Packages'!$4:$4, 0)),
    MATCH($F24, INDEX('{INDEX} Tour Packages'!$A:$ZZ,0, MATCH("Tour Package Name", '{INDEX} Tour Packages'!$4:$4, 0)), 0)
  ),
"")
</f>
        <v/>
      </c>
      <c r="C24" s="114" t="str">
        <f t="array" ref="C24">IFERROR(
  INDEX(
    INDEX('{INDEX} Tour Packages'!$A:$ZZ, , MATCH(C$3, '{INDEX} Tour Packages'!$4:$4, 0)),
    MATCH($F24, INDEX('{INDEX} Tour Packages'!$A:$ZZ,0, MATCH("Tour Package Name", '{INDEX} Tour Packages'!$4:$4, 0)), 0)
  ),
"")
</f>
        <v/>
      </c>
      <c r="D24" s="114" t="str">
        <f t="array" ref="D24">IFERROR(
  INDEX(
    INDEX('{INDEX} Tour Packages'!$A:$ZZ, , MATCH(D$3, '{INDEX} Tour Packages'!$4:$4, 0)),
    MATCH($F24, INDEX('{INDEX} Tour Packages'!$A:$ZZ,0, MATCH("Tour Package Name", '{INDEX} Tour Packages'!$4:$4, 0)), 0)
  ),
"")
</f>
        <v/>
      </c>
      <c r="E24" s="115" t="s">
        <v>231</v>
      </c>
      <c r="F24" s="116" t="str">
        <f>IFERROR(__xludf.DUMMYFUNCTION("LET(
  headers, 'Internal Flight Booking Form Re'!$A$1:AI$1,
  ref, $E24,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4" s="117" t="str">
        <f>IFERROR(__xludf.DUMMYFUNCTION("""COMPUTED_VALUE"""),"")</f>
        <v/>
      </c>
      <c r="H24" s="116"/>
      <c r="I24" s="116"/>
      <c r="J24" s="118"/>
      <c r="K24" s="116"/>
      <c r="L24" s="116"/>
      <c r="M24" s="116"/>
      <c r="N24" s="116"/>
      <c r="O24" s="117"/>
      <c r="P24" s="126"/>
      <c r="Q24" s="126"/>
      <c r="R24" s="126"/>
      <c r="S24" s="120"/>
      <c r="T24" s="126"/>
      <c r="U24" s="126"/>
      <c r="V24" s="126"/>
      <c r="W24" s="120"/>
      <c r="X24" s="126"/>
      <c r="Y24" s="126"/>
      <c r="Z24" s="126"/>
      <c r="AA24" s="120"/>
      <c r="AB24" s="121" t="b">
        <v>0</v>
      </c>
      <c r="AC24" s="121" t="b">
        <v>0</v>
      </c>
      <c r="AD24" s="122"/>
      <c r="AE24" s="121" t="b">
        <v>0</v>
      </c>
      <c r="AF24" s="128"/>
      <c r="AG24" s="53"/>
      <c r="AH24" s="129" t="b">
        <v>0</v>
      </c>
      <c r="AI24" s="130"/>
    </row>
    <row r="25">
      <c r="A25" s="114" t="str">
        <f t="array" ref="A25">IFERROR(
  INDEX(
    INDEX('{INDEX} Tour Packages'!$A:$ZZ, , MATCH(A$3, '{INDEX} Tour Packages'!$4:$4, 0)),
    MATCH($F25, INDEX('{INDEX} Tour Packages'!$A:$ZZ,0, MATCH("Tour Package Name", '{INDEX} Tour Packages'!$4:$4, 0)), 0)
  ),
"")
</f>
        <v/>
      </c>
      <c r="B25" s="114" t="str">
        <f t="array" ref="B25">IFERROR(
  INDEX(
    INDEX('{INDEX} Tour Packages'!$A:$ZZ, , MATCH(B$3, '{INDEX} Tour Packages'!$4:$4, 0)),
    MATCH($F25, INDEX('{INDEX} Tour Packages'!$A:$ZZ,0, MATCH("Tour Package Name", '{INDEX} Tour Packages'!$4:$4, 0)), 0)
  ),
"")
</f>
        <v/>
      </c>
      <c r="C25" s="114" t="str">
        <f t="array" ref="C25">IFERROR(
  INDEX(
    INDEX('{INDEX} Tour Packages'!$A:$ZZ, , MATCH(C$3, '{INDEX} Tour Packages'!$4:$4, 0)),
    MATCH($F25, INDEX('{INDEX} Tour Packages'!$A:$ZZ,0, MATCH("Tour Package Name", '{INDEX} Tour Packages'!$4:$4, 0)), 0)
  ),
"")
</f>
        <v/>
      </c>
      <c r="D25" s="114" t="str">
        <f t="array" ref="D25">IFERROR(
  INDEX(
    INDEX('{INDEX} Tour Packages'!$A:$ZZ, , MATCH(D$3, '{INDEX} Tour Packages'!$4:$4, 0)),
    MATCH($F25, INDEX('{INDEX} Tour Packages'!$A:$ZZ,0, MATCH("Tour Package Name", '{INDEX} Tour Packages'!$4:$4, 0)), 0)
  ),
"")
</f>
        <v/>
      </c>
      <c r="E25" s="115" t="s">
        <v>231</v>
      </c>
      <c r="F25" s="116" t="str">
        <f>IFERROR(__xludf.DUMMYFUNCTION("LET(
  headers, 'Internal Flight Booking Form Re'!$A$1:AI$1,
  ref, $E25,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5" s="117" t="str">
        <f>IFERROR(__xludf.DUMMYFUNCTION("""COMPUTED_VALUE"""),"")</f>
        <v/>
      </c>
      <c r="H25" s="116"/>
      <c r="I25" s="116"/>
      <c r="J25" s="118"/>
      <c r="K25" s="116"/>
      <c r="L25" s="116"/>
      <c r="M25" s="116"/>
      <c r="N25" s="116"/>
      <c r="O25" s="117"/>
      <c r="P25" s="126"/>
      <c r="Q25" s="126"/>
      <c r="R25" s="126"/>
      <c r="S25" s="120"/>
      <c r="T25" s="126"/>
      <c r="U25" s="126"/>
      <c r="V25" s="126"/>
      <c r="W25" s="120"/>
      <c r="X25" s="126"/>
      <c r="Y25" s="126"/>
      <c r="Z25" s="126"/>
      <c r="AA25" s="120"/>
      <c r="AB25" s="121" t="b">
        <v>0</v>
      </c>
      <c r="AC25" s="121" t="b">
        <v>0</v>
      </c>
      <c r="AD25" s="122"/>
      <c r="AE25" s="121" t="b">
        <v>0</v>
      </c>
      <c r="AF25" s="128"/>
      <c r="AG25" s="53"/>
      <c r="AH25" s="129" t="b">
        <v>0</v>
      </c>
      <c r="AI25" s="130"/>
    </row>
    <row r="26">
      <c r="A26" s="114" t="str">
        <f t="array" ref="A26">IFERROR(
  INDEX(
    INDEX('{INDEX} Tour Packages'!$A:$ZZ, , MATCH(A$3, '{INDEX} Tour Packages'!$4:$4, 0)),
    MATCH($F26, INDEX('{INDEX} Tour Packages'!$A:$ZZ,0, MATCH("Tour Package Name", '{INDEX} Tour Packages'!$4:$4, 0)), 0)
  ),
"")
</f>
        <v/>
      </c>
      <c r="B26" s="114" t="str">
        <f t="array" ref="B26">IFERROR(
  INDEX(
    INDEX('{INDEX} Tour Packages'!$A:$ZZ, , MATCH(B$3, '{INDEX} Tour Packages'!$4:$4, 0)),
    MATCH($F26, INDEX('{INDEX} Tour Packages'!$A:$ZZ,0, MATCH("Tour Package Name", '{INDEX} Tour Packages'!$4:$4, 0)), 0)
  ),
"")
</f>
        <v/>
      </c>
      <c r="C26" s="114" t="str">
        <f t="array" ref="C26">IFERROR(
  INDEX(
    INDEX('{INDEX} Tour Packages'!$A:$ZZ, , MATCH(C$3, '{INDEX} Tour Packages'!$4:$4, 0)),
    MATCH($F26, INDEX('{INDEX} Tour Packages'!$A:$ZZ,0, MATCH("Tour Package Name", '{INDEX} Tour Packages'!$4:$4, 0)), 0)
  ),
"")
</f>
        <v/>
      </c>
      <c r="D26" s="114" t="str">
        <f t="array" ref="D26">IFERROR(
  INDEX(
    INDEX('{INDEX} Tour Packages'!$A:$ZZ, , MATCH(D$3, '{INDEX} Tour Packages'!$4:$4, 0)),
    MATCH($F26, INDEX('{INDEX} Tour Packages'!$A:$ZZ,0, MATCH("Tour Package Name", '{INDEX} Tour Packages'!$4:$4, 0)), 0)
  ),
"")
</f>
        <v/>
      </c>
      <c r="E26" s="115" t="s">
        <v>231</v>
      </c>
      <c r="F26" s="116" t="str">
        <f>IFERROR(__xludf.DUMMYFUNCTION("LET(
  headers, 'Internal Flight Booking Form Re'!$A$1:AI$1,
  ref, $E26,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6" s="117" t="str">
        <f>IFERROR(__xludf.DUMMYFUNCTION("""COMPUTED_VALUE"""),"")</f>
        <v/>
      </c>
      <c r="H26" s="116"/>
      <c r="I26" s="116"/>
      <c r="J26" s="118"/>
      <c r="K26" s="116"/>
      <c r="L26" s="116"/>
      <c r="M26" s="116"/>
      <c r="N26" s="116"/>
      <c r="O26" s="117"/>
      <c r="P26" s="126"/>
      <c r="Q26" s="126"/>
      <c r="R26" s="126"/>
      <c r="S26" s="120"/>
      <c r="T26" s="126"/>
      <c r="U26" s="126"/>
      <c r="V26" s="126"/>
      <c r="W26" s="120"/>
      <c r="X26" s="126"/>
      <c r="Y26" s="126"/>
      <c r="Z26" s="126"/>
      <c r="AA26" s="120"/>
      <c r="AB26" s="131" t="b">
        <v>0</v>
      </c>
      <c r="AC26" s="131" t="b">
        <v>0</v>
      </c>
      <c r="AD26" s="122"/>
      <c r="AE26" s="131" t="b">
        <v>0</v>
      </c>
      <c r="AF26" s="128"/>
      <c r="AG26" s="88"/>
      <c r="AH26" s="132" t="b">
        <v>0</v>
      </c>
      <c r="AI26" s="133"/>
    </row>
    <row r="27">
      <c r="A27" s="114" t="str">
        <f t="array" ref="A27">IFERROR(
  INDEX(
    INDEX('{INDEX} Tour Packages'!$A:$ZZ, , MATCH(A$3, '{INDEX} Tour Packages'!$4:$4, 0)),
    MATCH($F27, INDEX('{INDEX} Tour Packages'!$A:$ZZ,0, MATCH("Tour Package Name", '{INDEX} Tour Packages'!$4:$4, 0)), 0)
  ),
"")
</f>
        <v/>
      </c>
      <c r="B27" s="114" t="str">
        <f t="array" ref="B27">IFERROR(
  INDEX(
    INDEX('{INDEX} Tour Packages'!$A:$ZZ, , MATCH(B$3, '{INDEX} Tour Packages'!$4:$4, 0)),
    MATCH($F27, INDEX('{INDEX} Tour Packages'!$A:$ZZ,0, MATCH("Tour Package Name", '{INDEX} Tour Packages'!$4:$4, 0)), 0)
  ),
"")
</f>
        <v/>
      </c>
      <c r="C27" s="114" t="str">
        <f t="array" ref="C27">IFERROR(
  INDEX(
    INDEX('{INDEX} Tour Packages'!$A:$ZZ, , MATCH(C$3, '{INDEX} Tour Packages'!$4:$4, 0)),
    MATCH($F27, INDEX('{INDEX} Tour Packages'!$A:$ZZ,0, MATCH("Tour Package Name", '{INDEX} Tour Packages'!$4:$4, 0)), 0)
  ),
"")
</f>
        <v/>
      </c>
      <c r="D27" s="114" t="str">
        <f t="array" ref="D27">IFERROR(
  INDEX(
    INDEX('{INDEX} Tour Packages'!$A:$ZZ, , MATCH(D$3, '{INDEX} Tour Packages'!$4:$4, 0)),
    MATCH($F27, INDEX('{INDEX} Tour Packages'!$A:$ZZ,0, MATCH("Tour Package Name", '{INDEX} Tour Packages'!$4:$4, 0)), 0)
  ),
"")
</f>
        <v/>
      </c>
      <c r="E27" s="115" t="s">
        <v>231</v>
      </c>
      <c r="F27" s="116" t="str">
        <f>IFERROR(__xludf.DUMMYFUNCTION("LET(
  headers, 'Internal Flight Booking Form Re'!$A$1:AI$1,
  ref, $E27,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7" s="117" t="str">
        <f>IFERROR(__xludf.DUMMYFUNCTION("""COMPUTED_VALUE"""),"")</f>
        <v/>
      </c>
      <c r="H27" s="116"/>
      <c r="I27" s="116"/>
      <c r="J27" s="118"/>
      <c r="K27" s="116"/>
      <c r="L27" s="116"/>
      <c r="M27" s="116"/>
      <c r="N27" s="116"/>
      <c r="O27" s="117"/>
      <c r="P27" s="134"/>
      <c r="Q27" s="134"/>
      <c r="R27" s="134"/>
      <c r="S27" s="135"/>
      <c r="T27" s="134"/>
      <c r="U27" s="134"/>
      <c r="V27" s="134"/>
      <c r="W27" s="135"/>
      <c r="X27" s="134"/>
      <c r="Y27" s="134"/>
      <c r="Z27" s="134"/>
      <c r="AA27" s="135"/>
      <c r="AB27" s="131" t="b">
        <v>0</v>
      </c>
      <c r="AC27" s="131" t="b">
        <v>0</v>
      </c>
      <c r="AD27" s="122"/>
      <c r="AE27" s="131" t="b">
        <v>0</v>
      </c>
      <c r="AF27" s="128"/>
      <c r="AG27" s="88"/>
      <c r="AH27" s="132" t="b">
        <v>0</v>
      </c>
      <c r="AI27" s="133"/>
    </row>
    <row r="28">
      <c r="A28" s="114" t="str">
        <f t="array" ref="A28">IFERROR(
  INDEX(
    INDEX('{INDEX} Tour Packages'!$A:$ZZ, , MATCH(A$3, '{INDEX} Tour Packages'!$4:$4, 0)),
    MATCH($F28, INDEX('{INDEX} Tour Packages'!$A:$ZZ,0, MATCH("Tour Package Name", '{INDEX} Tour Packages'!$4:$4, 0)), 0)
  ),
"")
</f>
        <v/>
      </c>
      <c r="B28" s="114" t="str">
        <f t="array" ref="B28">IFERROR(
  INDEX(
    INDEX('{INDEX} Tour Packages'!$A:$ZZ, , MATCH(B$3, '{INDEX} Tour Packages'!$4:$4, 0)),
    MATCH($F28, INDEX('{INDEX} Tour Packages'!$A:$ZZ,0, MATCH("Tour Package Name", '{INDEX} Tour Packages'!$4:$4, 0)), 0)
  ),
"")
</f>
        <v/>
      </c>
      <c r="C28" s="114" t="str">
        <f t="array" ref="C28">IFERROR(
  INDEX(
    INDEX('{INDEX} Tour Packages'!$A:$ZZ, , MATCH(C$3, '{INDEX} Tour Packages'!$4:$4, 0)),
    MATCH($F28, INDEX('{INDEX} Tour Packages'!$A:$ZZ,0, MATCH("Tour Package Name", '{INDEX} Tour Packages'!$4:$4, 0)), 0)
  ),
"")
</f>
        <v/>
      </c>
      <c r="D28" s="114" t="str">
        <f t="array" ref="D28">IFERROR(
  INDEX(
    INDEX('{INDEX} Tour Packages'!$A:$ZZ, , MATCH(D$3, '{INDEX} Tour Packages'!$4:$4, 0)),
    MATCH($F28, INDEX('{INDEX} Tour Packages'!$A:$ZZ,0, MATCH("Tour Package Name", '{INDEX} Tour Packages'!$4:$4, 0)), 0)
  ),
"")
</f>
        <v/>
      </c>
      <c r="E28" s="115" t="s">
        <v>231</v>
      </c>
      <c r="F28" s="116" t="str">
        <f>IFERROR(__xludf.DUMMYFUNCTION("LET(
  headers, 'Internal Flight Booking Form Re'!$A$1:AI$1,
  ref, $E28,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8" s="117" t="str">
        <f>IFERROR(__xludf.DUMMYFUNCTION("""COMPUTED_VALUE"""),"")</f>
        <v/>
      </c>
      <c r="H28" s="116"/>
      <c r="I28" s="116"/>
      <c r="J28" s="118"/>
      <c r="K28" s="116"/>
      <c r="L28" s="116"/>
      <c r="M28" s="116"/>
      <c r="N28" s="116"/>
      <c r="O28" s="117"/>
      <c r="P28" s="134"/>
      <c r="Q28" s="134"/>
      <c r="R28" s="134"/>
      <c r="S28" s="135"/>
      <c r="T28" s="134"/>
      <c r="U28" s="134"/>
      <c r="V28" s="134"/>
      <c r="W28" s="135"/>
      <c r="X28" s="134"/>
      <c r="Y28" s="134"/>
      <c r="Z28" s="134"/>
      <c r="AA28" s="135"/>
      <c r="AB28" s="131" t="b">
        <v>0</v>
      </c>
      <c r="AC28" s="131" t="b">
        <v>0</v>
      </c>
      <c r="AD28" s="122"/>
      <c r="AE28" s="131" t="b">
        <v>0</v>
      </c>
      <c r="AF28" s="128"/>
      <c r="AG28" s="88"/>
      <c r="AH28" s="132" t="b">
        <v>0</v>
      </c>
      <c r="AI28" s="133"/>
    </row>
    <row r="29">
      <c r="A29" s="114" t="str">
        <f t="array" ref="A29">IFERROR(
  INDEX(
    INDEX('{INDEX} Tour Packages'!$A:$ZZ, , MATCH(A$3, '{INDEX} Tour Packages'!$4:$4, 0)),
    MATCH($F29, INDEX('{INDEX} Tour Packages'!$A:$ZZ,0, MATCH("Tour Package Name", '{INDEX} Tour Packages'!$4:$4, 0)), 0)
  ),
"")
</f>
        <v/>
      </c>
      <c r="B29" s="114" t="str">
        <f t="array" ref="B29">IFERROR(
  INDEX(
    INDEX('{INDEX} Tour Packages'!$A:$ZZ, , MATCH(B$3, '{INDEX} Tour Packages'!$4:$4, 0)),
    MATCH($F29, INDEX('{INDEX} Tour Packages'!$A:$ZZ,0, MATCH("Tour Package Name", '{INDEX} Tour Packages'!$4:$4, 0)), 0)
  ),
"")
</f>
        <v/>
      </c>
      <c r="C29" s="114" t="str">
        <f t="array" ref="C29">IFERROR(
  INDEX(
    INDEX('{INDEX} Tour Packages'!$A:$ZZ, , MATCH(C$3, '{INDEX} Tour Packages'!$4:$4, 0)),
    MATCH($F29, INDEX('{INDEX} Tour Packages'!$A:$ZZ,0, MATCH("Tour Package Name", '{INDEX} Tour Packages'!$4:$4, 0)), 0)
  ),
"")
</f>
        <v/>
      </c>
      <c r="D29" s="114" t="str">
        <f t="array" ref="D29">IFERROR(
  INDEX(
    INDEX('{INDEX} Tour Packages'!$A:$ZZ, , MATCH(D$3, '{INDEX} Tour Packages'!$4:$4, 0)),
    MATCH($F29, INDEX('{INDEX} Tour Packages'!$A:$ZZ,0, MATCH("Tour Package Name", '{INDEX} Tour Packages'!$4:$4, 0)), 0)
  ),
"")
</f>
        <v/>
      </c>
      <c r="E29" s="115" t="s">
        <v>231</v>
      </c>
      <c r="F29" s="116" t="str">
        <f>IFERROR(__xludf.DUMMYFUNCTION("LET(
  headers, 'Internal Flight Booking Form Re'!$A$1:AI$1,
  ref, $E29,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29" s="117" t="str">
        <f>IFERROR(__xludf.DUMMYFUNCTION("""COMPUTED_VALUE"""),"")</f>
        <v/>
      </c>
      <c r="H29" s="116"/>
      <c r="I29" s="116"/>
      <c r="J29" s="118"/>
      <c r="K29" s="116"/>
      <c r="L29" s="116"/>
      <c r="M29" s="116"/>
      <c r="N29" s="116"/>
      <c r="O29" s="117"/>
      <c r="P29" s="134"/>
      <c r="Q29" s="134"/>
      <c r="R29" s="134"/>
      <c r="S29" s="135"/>
      <c r="T29" s="134"/>
      <c r="U29" s="134"/>
      <c r="V29" s="134"/>
      <c r="W29" s="135"/>
      <c r="X29" s="134"/>
      <c r="Y29" s="134"/>
      <c r="Z29" s="134"/>
      <c r="AA29" s="135"/>
      <c r="AB29" s="131" t="b">
        <v>0</v>
      </c>
      <c r="AC29" s="131" t="b">
        <v>0</v>
      </c>
      <c r="AD29" s="122"/>
      <c r="AE29" s="131" t="b">
        <v>0</v>
      </c>
      <c r="AF29" s="128"/>
      <c r="AG29" s="88"/>
      <c r="AH29" s="132" t="b">
        <v>0</v>
      </c>
      <c r="AI29" s="133"/>
    </row>
    <row r="30">
      <c r="A30" s="114" t="str">
        <f t="array" ref="A30">IFERROR(
  INDEX(
    INDEX('{INDEX} Tour Packages'!$A:$ZZ, , MATCH(A$3, '{INDEX} Tour Packages'!$4:$4, 0)),
    MATCH($F30, INDEX('{INDEX} Tour Packages'!$A:$ZZ,0, MATCH("Tour Package Name", '{INDEX} Tour Packages'!$4:$4, 0)), 0)
  ),
"")
</f>
        <v/>
      </c>
      <c r="B30" s="114" t="str">
        <f t="array" ref="B30">IFERROR(
  INDEX(
    INDEX('{INDEX} Tour Packages'!$A:$ZZ, , MATCH(B$3, '{INDEX} Tour Packages'!$4:$4, 0)),
    MATCH($F30, INDEX('{INDEX} Tour Packages'!$A:$ZZ,0, MATCH("Tour Package Name", '{INDEX} Tour Packages'!$4:$4, 0)), 0)
  ),
"")
</f>
        <v/>
      </c>
      <c r="C30" s="114" t="str">
        <f t="array" ref="C30">IFERROR(
  INDEX(
    INDEX('{INDEX} Tour Packages'!$A:$ZZ, , MATCH(C$3, '{INDEX} Tour Packages'!$4:$4, 0)),
    MATCH($F30, INDEX('{INDEX} Tour Packages'!$A:$ZZ,0, MATCH("Tour Package Name", '{INDEX} Tour Packages'!$4:$4, 0)), 0)
  ),
"")
</f>
        <v/>
      </c>
      <c r="D30" s="114" t="str">
        <f t="array" ref="D30">IFERROR(
  INDEX(
    INDEX('{INDEX} Tour Packages'!$A:$ZZ, , MATCH(D$3, '{INDEX} Tour Packages'!$4:$4, 0)),
    MATCH($F30, INDEX('{INDEX} Tour Packages'!$A:$ZZ,0, MATCH("Tour Package Name", '{INDEX} Tour Packages'!$4:$4, 0)), 0)
  ),
"")
</f>
        <v/>
      </c>
      <c r="E30" s="115" t="s">
        <v>231</v>
      </c>
      <c r="F30" s="116" t="str">
        <f>IFERROR(__xludf.DUMMYFUNCTION("LET(
  headers, 'Internal Flight Booking Form Re'!$A$1:AI$1,
  ref, $E30,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0" s="117" t="str">
        <f>IFERROR(__xludf.DUMMYFUNCTION("""COMPUTED_VALUE"""),"")</f>
        <v/>
      </c>
      <c r="H30" s="116"/>
      <c r="I30" s="116"/>
      <c r="J30" s="118"/>
      <c r="K30" s="116"/>
      <c r="L30" s="116"/>
      <c r="M30" s="116"/>
      <c r="N30" s="116"/>
      <c r="O30" s="117"/>
      <c r="P30" s="134"/>
      <c r="Q30" s="134"/>
      <c r="R30" s="134"/>
      <c r="S30" s="135"/>
      <c r="T30" s="134"/>
      <c r="U30" s="134"/>
      <c r="V30" s="134"/>
      <c r="W30" s="135"/>
      <c r="X30" s="134"/>
      <c r="Y30" s="134"/>
      <c r="Z30" s="134"/>
      <c r="AA30" s="135"/>
      <c r="AB30" s="131" t="b">
        <v>0</v>
      </c>
      <c r="AC30" s="131" t="b">
        <v>0</v>
      </c>
      <c r="AD30" s="122"/>
      <c r="AE30" s="131" t="b">
        <v>0</v>
      </c>
      <c r="AF30" s="128"/>
      <c r="AG30" s="88"/>
      <c r="AH30" s="132" t="b">
        <v>0</v>
      </c>
      <c r="AI30" s="133"/>
    </row>
    <row r="31">
      <c r="A31" s="114" t="str">
        <f t="array" ref="A31">IFERROR(
  INDEX(
    INDEX('{INDEX} Tour Packages'!$A:$ZZ, , MATCH(A$3, '{INDEX} Tour Packages'!$4:$4, 0)),
    MATCH($F31, INDEX('{INDEX} Tour Packages'!$A:$ZZ,0, MATCH("Tour Package Name", '{INDEX} Tour Packages'!$4:$4, 0)), 0)
  ),
"")
</f>
        <v/>
      </c>
      <c r="B31" s="114" t="str">
        <f t="array" ref="B31">IFERROR(
  INDEX(
    INDEX('{INDEX} Tour Packages'!$A:$ZZ, , MATCH(B$3, '{INDEX} Tour Packages'!$4:$4, 0)),
    MATCH($F31, INDEX('{INDEX} Tour Packages'!$A:$ZZ,0, MATCH("Tour Package Name", '{INDEX} Tour Packages'!$4:$4, 0)), 0)
  ),
"")
</f>
        <v/>
      </c>
      <c r="C31" s="114" t="str">
        <f t="array" ref="C31">IFERROR(
  INDEX(
    INDEX('{INDEX} Tour Packages'!$A:$ZZ, , MATCH(C$3, '{INDEX} Tour Packages'!$4:$4, 0)),
    MATCH($F31, INDEX('{INDEX} Tour Packages'!$A:$ZZ,0, MATCH("Tour Package Name", '{INDEX} Tour Packages'!$4:$4, 0)), 0)
  ),
"")
</f>
        <v/>
      </c>
      <c r="D31" s="114" t="str">
        <f t="array" ref="D31">IFERROR(
  INDEX(
    INDEX('{INDEX} Tour Packages'!$A:$ZZ, , MATCH(D$3, '{INDEX} Tour Packages'!$4:$4, 0)),
    MATCH($F31, INDEX('{INDEX} Tour Packages'!$A:$ZZ,0, MATCH("Tour Package Name", '{INDEX} Tour Packages'!$4:$4, 0)), 0)
  ),
"")
</f>
        <v/>
      </c>
      <c r="E31" s="115" t="s">
        <v>231</v>
      </c>
      <c r="F31" s="116" t="str">
        <f>IFERROR(__xludf.DUMMYFUNCTION("LET(
  headers, 'Internal Flight Booking Form Re'!$A$1:AI$1,
  ref, $E31,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1" s="117" t="str">
        <f>IFERROR(__xludf.DUMMYFUNCTION("""COMPUTED_VALUE"""),"")</f>
        <v/>
      </c>
      <c r="H31" s="116"/>
      <c r="I31" s="116"/>
      <c r="J31" s="118"/>
      <c r="K31" s="116"/>
      <c r="L31" s="116"/>
      <c r="M31" s="116"/>
      <c r="N31" s="116"/>
      <c r="O31" s="117"/>
      <c r="P31" s="134"/>
      <c r="Q31" s="134"/>
      <c r="R31" s="134"/>
      <c r="S31" s="135"/>
      <c r="T31" s="134"/>
      <c r="U31" s="134"/>
      <c r="V31" s="134"/>
      <c r="W31" s="135"/>
      <c r="X31" s="134"/>
      <c r="Y31" s="134"/>
      <c r="Z31" s="134"/>
      <c r="AA31" s="135"/>
      <c r="AB31" s="131" t="b">
        <v>0</v>
      </c>
      <c r="AC31" s="131" t="b">
        <v>0</v>
      </c>
      <c r="AD31" s="122"/>
      <c r="AE31" s="131" t="b">
        <v>0</v>
      </c>
      <c r="AF31" s="128"/>
      <c r="AG31" s="88"/>
      <c r="AH31" s="132" t="b">
        <v>0</v>
      </c>
      <c r="AI31" s="133"/>
    </row>
    <row r="32">
      <c r="A32" s="114" t="str">
        <f t="array" ref="A32">IFERROR(
  INDEX(
    INDEX('{INDEX} Tour Packages'!$A:$ZZ, , MATCH(A$3, '{INDEX} Tour Packages'!$4:$4, 0)),
    MATCH($F32, INDEX('{INDEX} Tour Packages'!$A:$ZZ,0, MATCH("Tour Package Name", '{INDEX} Tour Packages'!$4:$4, 0)), 0)
  ),
"")
</f>
        <v/>
      </c>
      <c r="B32" s="114" t="str">
        <f t="array" ref="B32">IFERROR(
  INDEX(
    INDEX('{INDEX} Tour Packages'!$A:$ZZ, , MATCH(B$3, '{INDEX} Tour Packages'!$4:$4, 0)),
    MATCH($F32, INDEX('{INDEX} Tour Packages'!$A:$ZZ,0, MATCH("Tour Package Name", '{INDEX} Tour Packages'!$4:$4, 0)), 0)
  ),
"")
</f>
        <v/>
      </c>
      <c r="C32" s="114" t="str">
        <f t="array" ref="C32">IFERROR(
  INDEX(
    INDEX('{INDEX} Tour Packages'!$A:$ZZ, , MATCH(C$3, '{INDEX} Tour Packages'!$4:$4, 0)),
    MATCH($F32, INDEX('{INDEX} Tour Packages'!$A:$ZZ,0, MATCH("Tour Package Name", '{INDEX} Tour Packages'!$4:$4, 0)), 0)
  ),
"")
</f>
        <v/>
      </c>
      <c r="D32" s="114" t="str">
        <f t="array" ref="D32">IFERROR(
  INDEX(
    INDEX('{INDEX} Tour Packages'!$A:$ZZ, , MATCH(D$3, '{INDEX} Tour Packages'!$4:$4, 0)),
    MATCH($F32, INDEX('{INDEX} Tour Packages'!$A:$ZZ,0, MATCH("Tour Package Name", '{INDEX} Tour Packages'!$4:$4, 0)), 0)
  ),
"")
</f>
        <v/>
      </c>
      <c r="E32" s="115" t="s">
        <v>231</v>
      </c>
      <c r="F32" s="116" t="str">
        <f>IFERROR(__xludf.DUMMYFUNCTION("LET(
  headers, 'Internal Flight Booking Form Re'!$A$1:AI$1,
  ref, $E32,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2" s="117" t="str">
        <f>IFERROR(__xludf.DUMMYFUNCTION("""COMPUTED_VALUE"""),"")</f>
        <v/>
      </c>
      <c r="H32" s="116"/>
      <c r="I32" s="116"/>
      <c r="J32" s="118"/>
      <c r="K32" s="116"/>
      <c r="L32" s="116"/>
      <c r="M32" s="116"/>
      <c r="N32" s="116"/>
      <c r="O32" s="117"/>
      <c r="P32" s="134"/>
      <c r="Q32" s="134"/>
      <c r="R32" s="134"/>
      <c r="S32" s="135"/>
      <c r="T32" s="134"/>
      <c r="U32" s="134"/>
      <c r="V32" s="134"/>
      <c r="W32" s="135"/>
      <c r="X32" s="134"/>
      <c r="Y32" s="134"/>
      <c r="Z32" s="134"/>
      <c r="AA32" s="135"/>
      <c r="AB32" s="131" t="b">
        <v>0</v>
      </c>
      <c r="AC32" s="131" t="b">
        <v>0</v>
      </c>
      <c r="AD32" s="122"/>
      <c r="AE32" s="131" t="b">
        <v>0</v>
      </c>
      <c r="AF32" s="128"/>
      <c r="AG32" s="88"/>
      <c r="AH32" s="132" t="b">
        <v>0</v>
      </c>
      <c r="AI32" s="133"/>
    </row>
    <row r="33">
      <c r="A33" s="114" t="str">
        <f t="array" ref="A33">IFERROR(
  INDEX(
    INDEX('{INDEX} Tour Packages'!$A:$ZZ, , MATCH(A$3, '{INDEX} Tour Packages'!$4:$4, 0)),
    MATCH($F33, INDEX('{INDEX} Tour Packages'!$A:$ZZ,0, MATCH("Tour Package Name", '{INDEX} Tour Packages'!$4:$4, 0)), 0)
  ),
"")
</f>
        <v/>
      </c>
      <c r="B33" s="114" t="str">
        <f t="array" ref="B33">IFERROR(
  INDEX(
    INDEX('{INDEX} Tour Packages'!$A:$ZZ, , MATCH(B$3, '{INDEX} Tour Packages'!$4:$4, 0)),
    MATCH($F33, INDEX('{INDEX} Tour Packages'!$A:$ZZ,0, MATCH("Tour Package Name", '{INDEX} Tour Packages'!$4:$4, 0)), 0)
  ),
"")
</f>
        <v/>
      </c>
      <c r="C33" s="114" t="str">
        <f t="array" ref="C33">IFERROR(
  INDEX(
    INDEX('{INDEX} Tour Packages'!$A:$ZZ, , MATCH(C$3, '{INDEX} Tour Packages'!$4:$4, 0)),
    MATCH($F33, INDEX('{INDEX} Tour Packages'!$A:$ZZ,0, MATCH("Tour Package Name", '{INDEX} Tour Packages'!$4:$4, 0)), 0)
  ),
"")
</f>
        <v/>
      </c>
      <c r="D33" s="114" t="str">
        <f t="array" ref="D33">IFERROR(
  INDEX(
    INDEX('{INDEX} Tour Packages'!$A:$ZZ, , MATCH(D$3, '{INDEX} Tour Packages'!$4:$4, 0)),
    MATCH($F33, INDEX('{INDEX} Tour Packages'!$A:$ZZ,0, MATCH("Tour Package Name", '{INDEX} Tour Packages'!$4:$4, 0)), 0)
  ),
"")
</f>
        <v/>
      </c>
      <c r="E33" s="115" t="s">
        <v>231</v>
      </c>
      <c r="F33" s="116" t="str">
        <f>IFERROR(__xludf.DUMMYFUNCTION("LET(
  headers, 'Internal Flight Booking Form Re'!$A$1:AI$1,
  ref, $E33,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3" s="117" t="str">
        <f>IFERROR(__xludf.DUMMYFUNCTION("""COMPUTED_VALUE"""),"")</f>
        <v/>
      </c>
      <c r="H33" s="116"/>
      <c r="I33" s="116"/>
      <c r="J33" s="118"/>
      <c r="K33" s="116"/>
      <c r="L33" s="116"/>
      <c r="M33" s="116"/>
      <c r="N33" s="116"/>
      <c r="O33" s="117"/>
      <c r="P33" s="134"/>
      <c r="Q33" s="134"/>
      <c r="R33" s="134"/>
      <c r="S33" s="135"/>
      <c r="T33" s="134"/>
      <c r="U33" s="134"/>
      <c r="V33" s="134"/>
      <c r="W33" s="135"/>
      <c r="X33" s="134"/>
      <c r="Y33" s="134"/>
      <c r="Z33" s="134"/>
      <c r="AA33" s="135"/>
      <c r="AB33" s="131" t="b">
        <v>0</v>
      </c>
      <c r="AC33" s="131" t="b">
        <v>0</v>
      </c>
      <c r="AD33" s="122"/>
      <c r="AE33" s="131" t="b">
        <v>0</v>
      </c>
      <c r="AF33" s="128"/>
      <c r="AG33" s="88"/>
      <c r="AH33" s="132" t="b">
        <v>0</v>
      </c>
      <c r="AI33" s="133"/>
    </row>
    <row r="34">
      <c r="A34" s="114" t="str">
        <f t="array" ref="A34">IFERROR(
  INDEX(
    INDEX('{INDEX} Tour Packages'!$A:$ZZ, , MATCH(A$3, '{INDEX} Tour Packages'!$4:$4, 0)),
    MATCH($F34, INDEX('{INDEX} Tour Packages'!$A:$ZZ,0, MATCH("Tour Package Name", '{INDEX} Tour Packages'!$4:$4, 0)), 0)
  ),
"")
</f>
        <v/>
      </c>
      <c r="B34" s="114" t="str">
        <f t="array" ref="B34">IFERROR(
  INDEX(
    INDEX('{INDEX} Tour Packages'!$A:$ZZ, , MATCH(B$3, '{INDEX} Tour Packages'!$4:$4, 0)),
    MATCH($F34, INDEX('{INDEX} Tour Packages'!$A:$ZZ,0, MATCH("Tour Package Name", '{INDEX} Tour Packages'!$4:$4, 0)), 0)
  ),
"")
</f>
        <v/>
      </c>
      <c r="C34" s="114" t="str">
        <f t="array" ref="C34">IFERROR(
  INDEX(
    INDEX('{INDEX} Tour Packages'!$A:$ZZ, , MATCH(C$3, '{INDEX} Tour Packages'!$4:$4, 0)),
    MATCH($F34, INDEX('{INDEX} Tour Packages'!$A:$ZZ,0, MATCH("Tour Package Name", '{INDEX} Tour Packages'!$4:$4, 0)), 0)
  ),
"")
</f>
        <v/>
      </c>
      <c r="D34" s="114" t="str">
        <f t="array" ref="D34">IFERROR(
  INDEX(
    INDEX('{INDEX} Tour Packages'!$A:$ZZ, , MATCH(D$3, '{INDEX} Tour Packages'!$4:$4, 0)),
    MATCH($F34, INDEX('{INDEX} Tour Packages'!$A:$ZZ,0, MATCH("Tour Package Name", '{INDEX} Tour Packages'!$4:$4, 0)), 0)
  ),
"")
</f>
        <v/>
      </c>
      <c r="E34" s="115" t="s">
        <v>231</v>
      </c>
      <c r="F34" s="116" t="str">
        <f>IFERROR(__xludf.DUMMYFUNCTION("LET(
  headers, 'Internal Flight Booking Form Re'!$A$1:AI$1,
  ref, $E34,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4" s="117" t="str">
        <f>IFERROR(__xludf.DUMMYFUNCTION("""COMPUTED_VALUE"""),"")</f>
        <v/>
      </c>
      <c r="H34" s="116"/>
      <c r="I34" s="116"/>
      <c r="J34" s="118"/>
      <c r="K34" s="116"/>
      <c r="L34" s="116"/>
      <c r="M34" s="116"/>
      <c r="N34" s="116"/>
      <c r="O34" s="117"/>
      <c r="P34" s="134"/>
      <c r="Q34" s="134"/>
      <c r="R34" s="134"/>
      <c r="S34" s="135"/>
      <c r="T34" s="134"/>
      <c r="U34" s="134"/>
      <c r="V34" s="134"/>
      <c r="W34" s="135"/>
      <c r="X34" s="134"/>
      <c r="Y34" s="134"/>
      <c r="Z34" s="134"/>
      <c r="AA34" s="135"/>
      <c r="AB34" s="131" t="b">
        <v>0</v>
      </c>
      <c r="AC34" s="131" t="b">
        <v>0</v>
      </c>
      <c r="AD34" s="122"/>
      <c r="AE34" s="131" t="b">
        <v>0</v>
      </c>
      <c r="AF34" s="128"/>
      <c r="AG34" s="88"/>
      <c r="AH34" s="132" t="b">
        <v>0</v>
      </c>
      <c r="AI34" s="133"/>
    </row>
    <row r="35">
      <c r="A35" s="114" t="str">
        <f t="array" ref="A35">IFERROR(
  INDEX(
    INDEX('{INDEX} Tour Packages'!$A:$ZZ, , MATCH(A$3, '{INDEX} Tour Packages'!$4:$4, 0)),
    MATCH($F35, INDEX('{INDEX} Tour Packages'!$A:$ZZ,0, MATCH("Tour Package Name", '{INDEX} Tour Packages'!$4:$4, 0)), 0)
  ),
"")
</f>
        <v/>
      </c>
      <c r="B35" s="114" t="str">
        <f t="array" ref="B35">IFERROR(
  INDEX(
    INDEX('{INDEX} Tour Packages'!$A:$ZZ, , MATCH(B$3, '{INDEX} Tour Packages'!$4:$4, 0)),
    MATCH($F35, INDEX('{INDEX} Tour Packages'!$A:$ZZ,0, MATCH("Tour Package Name", '{INDEX} Tour Packages'!$4:$4, 0)), 0)
  ),
"")
</f>
        <v/>
      </c>
      <c r="C35" s="114" t="str">
        <f t="array" ref="C35">IFERROR(
  INDEX(
    INDEX('{INDEX} Tour Packages'!$A:$ZZ, , MATCH(C$3, '{INDEX} Tour Packages'!$4:$4, 0)),
    MATCH($F35, INDEX('{INDEX} Tour Packages'!$A:$ZZ,0, MATCH("Tour Package Name", '{INDEX} Tour Packages'!$4:$4, 0)), 0)
  ),
"")
</f>
        <v/>
      </c>
      <c r="D35" s="114" t="str">
        <f t="array" ref="D35">IFERROR(
  INDEX(
    INDEX('{INDEX} Tour Packages'!$A:$ZZ, , MATCH(D$3, '{INDEX} Tour Packages'!$4:$4, 0)),
    MATCH($F35, INDEX('{INDEX} Tour Packages'!$A:$ZZ,0, MATCH("Tour Package Name", '{INDEX} Tour Packages'!$4:$4, 0)), 0)
  ),
"")
</f>
        <v/>
      </c>
      <c r="E35" s="115" t="s">
        <v>231</v>
      </c>
      <c r="F35" s="116" t="str">
        <f>IFERROR(__xludf.DUMMYFUNCTION("LET(
  headers, 'Internal Flight Booking Form Re'!$A$1:AI$1,
  ref, $E35,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5" s="117" t="str">
        <f>IFERROR(__xludf.DUMMYFUNCTION("""COMPUTED_VALUE"""),"")</f>
        <v/>
      </c>
      <c r="H35" s="116"/>
      <c r="I35" s="116"/>
      <c r="J35" s="118"/>
      <c r="K35" s="116"/>
      <c r="L35" s="116"/>
      <c r="M35" s="116"/>
      <c r="N35" s="116"/>
      <c r="O35" s="117"/>
      <c r="P35" s="134"/>
      <c r="Q35" s="134"/>
      <c r="R35" s="134"/>
      <c r="S35" s="135"/>
      <c r="T35" s="134"/>
      <c r="U35" s="134"/>
      <c r="V35" s="134"/>
      <c r="W35" s="135"/>
      <c r="X35" s="134"/>
      <c r="Y35" s="134"/>
      <c r="Z35" s="134"/>
      <c r="AA35" s="135"/>
      <c r="AB35" s="131" t="b">
        <v>0</v>
      </c>
      <c r="AC35" s="131" t="b">
        <v>0</v>
      </c>
      <c r="AD35" s="122"/>
      <c r="AE35" s="131" t="b">
        <v>0</v>
      </c>
      <c r="AF35" s="128"/>
      <c r="AG35" s="88"/>
      <c r="AH35" s="132" t="b">
        <v>0</v>
      </c>
      <c r="AI35" s="133"/>
    </row>
    <row r="36">
      <c r="A36" s="114" t="str">
        <f t="array" ref="A36">IFERROR(
  INDEX(
    INDEX('{INDEX} Tour Packages'!$A:$ZZ, , MATCH(A$3, '{INDEX} Tour Packages'!$4:$4, 0)),
    MATCH($F36, INDEX('{INDEX} Tour Packages'!$A:$ZZ,0, MATCH("Tour Package Name", '{INDEX} Tour Packages'!$4:$4, 0)), 0)
  ),
"")
</f>
        <v/>
      </c>
      <c r="B36" s="114" t="str">
        <f t="array" ref="B36">IFERROR(
  INDEX(
    INDEX('{INDEX} Tour Packages'!$A:$ZZ, , MATCH(B$3, '{INDEX} Tour Packages'!$4:$4, 0)),
    MATCH($F36, INDEX('{INDEX} Tour Packages'!$A:$ZZ,0, MATCH("Tour Package Name", '{INDEX} Tour Packages'!$4:$4, 0)), 0)
  ),
"")
</f>
        <v/>
      </c>
      <c r="C36" s="114" t="str">
        <f t="array" ref="C36">IFERROR(
  INDEX(
    INDEX('{INDEX} Tour Packages'!$A:$ZZ, , MATCH(C$3, '{INDEX} Tour Packages'!$4:$4, 0)),
    MATCH($F36, INDEX('{INDEX} Tour Packages'!$A:$ZZ,0, MATCH("Tour Package Name", '{INDEX} Tour Packages'!$4:$4, 0)), 0)
  ),
"")
</f>
        <v/>
      </c>
      <c r="D36" s="114" t="str">
        <f t="array" ref="D36">IFERROR(
  INDEX(
    INDEX('{INDEX} Tour Packages'!$A:$ZZ, , MATCH(D$3, '{INDEX} Tour Packages'!$4:$4, 0)),
    MATCH($F36, INDEX('{INDEX} Tour Packages'!$A:$ZZ,0, MATCH("Tour Package Name", '{INDEX} Tour Packages'!$4:$4, 0)), 0)
  ),
"")
</f>
        <v/>
      </c>
      <c r="E36" s="115" t="s">
        <v>231</v>
      </c>
      <c r="F36" s="116" t="str">
        <f>IFERROR(__xludf.DUMMYFUNCTION("LET(
  headers, 'Internal Flight Booking Form Re'!$A$1:AI$1,
  ref, $E36,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6" s="117" t="str">
        <f>IFERROR(__xludf.DUMMYFUNCTION("""COMPUTED_VALUE"""),"")</f>
        <v/>
      </c>
      <c r="H36" s="116"/>
      <c r="I36" s="116"/>
      <c r="J36" s="118"/>
      <c r="K36" s="116"/>
      <c r="L36" s="116"/>
      <c r="M36" s="116"/>
      <c r="N36" s="116"/>
      <c r="O36" s="117"/>
      <c r="P36" s="134"/>
      <c r="Q36" s="134"/>
      <c r="R36" s="134"/>
      <c r="S36" s="135"/>
      <c r="T36" s="134"/>
      <c r="U36" s="134"/>
      <c r="V36" s="134"/>
      <c r="W36" s="135"/>
      <c r="X36" s="134"/>
      <c r="Y36" s="134"/>
      <c r="Z36" s="134"/>
      <c r="AA36" s="135"/>
      <c r="AB36" s="131" t="b">
        <v>0</v>
      </c>
      <c r="AC36" s="131" t="b">
        <v>0</v>
      </c>
      <c r="AD36" s="122"/>
      <c r="AE36" s="131" t="b">
        <v>0</v>
      </c>
      <c r="AF36" s="128"/>
      <c r="AG36" s="88"/>
      <c r="AH36" s="132" t="b">
        <v>0</v>
      </c>
      <c r="AI36" s="133"/>
    </row>
    <row r="37">
      <c r="A37" s="114" t="str">
        <f t="array" ref="A37">IFERROR(
  INDEX(
    INDEX('{INDEX} Tour Packages'!$A:$ZZ, , MATCH(A$3, '{INDEX} Tour Packages'!$4:$4, 0)),
    MATCH($F37, INDEX('{INDEX} Tour Packages'!$A:$ZZ,0, MATCH("Tour Package Name", '{INDEX} Tour Packages'!$4:$4, 0)), 0)
  ),
"")
</f>
        <v/>
      </c>
      <c r="B37" s="114" t="str">
        <f t="array" ref="B37">IFERROR(
  INDEX(
    INDEX('{INDEX} Tour Packages'!$A:$ZZ, , MATCH(B$3, '{INDEX} Tour Packages'!$4:$4, 0)),
    MATCH($F37, INDEX('{INDEX} Tour Packages'!$A:$ZZ,0, MATCH("Tour Package Name", '{INDEX} Tour Packages'!$4:$4, 0)), 0)
  ),
"")
</f>
        <v/>
      </c>
      <c r="C37" s="114" t="str">
        <f t="array" ref="C37">IFERROR(
  INDEX(
    INDEX('{INDEX} Tour Packages'!$A:$ZZ, , MATCH(C$3, '{INDEX} Tour Packages'!$4:$4, 0)),
    MATCH($F37, INDEX('{INDEX} Tour Packages'!$A:$ZZ,0, MATCH("Tour Package Name", '{INDEX} Tour Packages'!$4:$4, 0)), 0)
  ),
"")
</f>
        <v/>
      </c>
      <c r="D37" s="114" t="str">
        <f t="array" ref="D37">IFERROR(
  INDEX(
    INDEX('{INDEX} Tour Packages'!$A:$ZZ, , MATCH(D$3, '{INDEX} Tour Packages'!$4:$4, 0)),
    MATCH($F37, INDEX('{INDEX} Tour Packages'!$A:$ZZ,0, MATCH("Tour Package Name", '{INDEX} Tour Packages'!$4:$4, 0)), 0)
  ),
"")
</f>
        <v/>
      </c>
      <c r="E37" s="115" t="s">
        <v>231</v>
      </c>
      <c r="F37" s="116" t="str">
        <f>IFERROR(__xludf.DUMMYFUNCTION("LET(
  headers, 'Internal Flight Booking Form Re'!$A$1:AI$1,
  ref, $E37,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7" s="117" t="str">
        <f>IFERROR(__xludf.DUMMYFUNCTION("""COMPUTED_VALUE"""),"")</f>
        <v/>
      </c>
      <c r="H37" s="116"/>
      <c r="I37" s="116"/>
      <c r="J37" s="118"/>
      <c r="K37" s="116"/>
      <c r="L37" s="116"/>
      <c r="M37" s="116"/>
      <c r="N37" s="116"/>
      <c r="O37" s="117"/>
      <c r="P37" s="134"/>
      <c r="Q37" s="134"/>
      <c r="R37" s="134"/>
      <c r="S37" s="135"/>
      <c r="T37" s="134"/>
      <c r="U37" s="134"/>
      <c r="V37" s="134"/>
      <c r="W37" s="135"/>
      <c r="X37" s="134"/>
      <c r="Y37" s="134"/>
      <c r="Z37" s="134"/>
      <c r="AA37" s="135"/>
      <c r="AB37" s="131" t="b">
        <v>0</v>
      </c>
      <c r="AC37" s="131" t="b">
        <v>0</v>
      </c>
      <c r="AD37" s="122"/>
      <c r="AE37" s="131" t="b">
        <v>0</v>
      </c>
      <c r="AF37" s="128"/>
      <c r="AG37" s="88"/>
      <c r="AH37" s="132" t="b">
        <v>0</v>
      </c>
      <c r="AI37" s="133"/>
    </row>
    <row r="38">
      <c r="A38" s="114" t="str">
        <f t="array" ref="A38">IFERROR(
  INDEX(
    INDEX('{INDEX} Tour Packages'!$A:$ZZ, , MATCH(A$3, '{INDEX} Tour Packages'!$4:$4, 0)),
    MATCH($F38, INDEX('{INDEX} Tour Packages'!$A:$ZZ,0, MATCH("Tour Package Name", '{INDEX} Tour Packages'!$4:$4, 0)), 0)
  ),
"")
</f>
        <v/>
      </c>
      <c r="B38" s="114" t="str">
        <f t="array" ref="B38">IFERROR(
  INDEX(
    INDEX('{INDEX} Tour Packages'!$A:$ZZ, , MATCH(B$3, '{INDEX} Tour Packages'!$4:$4, 0)),
    MATCH($F38, INDEX('{INDEX} Tour Packages'!$A:$ZZ,0, MATCH("Tour Package Name", '{INDEX} Tour Packages'!$4:$4, 0)), 0)
  ),
"")
</f>
        <v/>
      </c>
      <c r="C38" s="114" t="str">
        <f t="array" ref="C38">IFERROR(
  INDEX(
    INDEX('{INDEX} Tour Packages'!$A:$ZZ, , MATCH(C$3, '{INDEX} Tour Packages'!$4:$4, 0)),
    MATCH($F38, INDEX('{INDEX} Tour Packages'!$A:$ZZ,0, MATCH("Tour Package Name", '{INDEX} Tour Packages'!$4:$4, 0)), 0)
  ),
"")
</f>
        <v/>
      </c>
      <c r="D38" s="114" t="str">
        <f t="array" ref="D38">IFERROR(
  INDEX(
    INDEX('{INDEX} Tour Packages'!$A:$ZZ, , MATCH(D$3, '{INDEX} Tour Packages'!$4:$4, 0)),
    MATCH($F38, INDEX('{INDEX} Tour Packages'!$A:$ZZ,0, MATCH("Tour Package Name", '{INDEX} Tour Packages'!$4:$4, 0)), 0)
  ),
"")
</f>
        <v/>
      </c>
      <c r="E38" s="115" t="s">
        <v>231</v>
      </c>
      <c r="F38" s="116" t="str">
        <f>IFERROR(__xludf.DUMMYFUNCTION("LET(
  headers, 'Internal Flight Booking Form Re'!$A$1:AI$1,
  ref, $E38,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8" s="117" t="str">
        <f>IFERROR(__xludf.DUMMYFUNCTION("""COMPUTED_VALUE"""),"")</f>
        <v/>
      </c>
      <c r="H38" s="116"/>
      <c r="I38" s="116"/>
      <c r="J38" s="118"/>
      <c r="K38" s="116"/>
      <c r="L38" s="116"/>
      <c r="M38" s="116"/>
      <c r="N38" s="116"/>
      <c r="O38" s="117"/>
      <c r="P38" s="134"/>
      <c r="Q38" s="134"/>
      <c r="R38" s="134"/>
      <c r="S38" s="135"/>
      <c r="T38" s="134"/>
      <c r="U38" s="134"/>
      <c r="V38" s="134"/>
      <c r="W38" s="135"/>
      <c r="X38" s="134"/>
      <c r="Y38" s="134"/>
      <c r="Z38" s="134"/>
      <c r="AA38" s="135"/>
      <c r="AB38" s="131" t="b">
        <v>0</v>
      </c>
      <c r="AC38" s="131" t="b">
        <v>0</v>
      </c>
      <c r="AD38" s="122"/>
      <c r="AE38" s="131" t="b">
        <v>0</v>
      </c>
      <c r="AF38" s="128"/>
      <c r="AG38" s="88"/>
      <c r="AH38" s="132" t="b">
        <v>0</v>
      </c>
      <c r="AI38" s="133"/>
    </row>
    <row r="39">
      <c r="A39" s="114" t="str">
        <f t="array" ref="A39">IFERROR(
  INDEX(
    INDEX('{INDEX} Tour Packages'!$A:$ZZ, , MATCH(A$3, '{INDEX} Tour Packages'!$4:$4, 0)),
    MATCH($F39, INDEX('{INDEX} Tour Packages'!$A:$ZZ,0, MATCH("Tour Package Name", '{INDEX} Tour Packages'!$4:$4, 0)), 0)
  ),
"")
</f>
        <v/>
      </c>
      <c r="B39" s="114" t="str">
        <f t="array" ref="B39">IFERROR(
  INDEX(
    INDEX('{INDEX} Tour Packages'!$A:$ZZ, , MATCH(B$3, '{INDEX} Tour Packages'!$4:$4, 0)),
    MATCH($F39, INDEX('{INDEX} Tour Packages'!$A:$ZZ,0, MATCH("Tour Package Name", '{INDEX} Tour Packages'!$4:$4, 0)), 0)
  ),
"")
</f>
        <v/>
      </c>
      <c r="C39" s="114" t="str">
        <f t="array" ref="C39">IFERROR(
  INDEX(
    INDEX('{INDEX} Tour Packages'!$A:$ZZ, , MATCH(C$3, '{INDEX} Tour Packages'!$4:$4, 0)),
    MATCH($F39, INDEX('{INDEX} Tour Packages'!$A:$ZZ,0, MATCH("Tour Package Name", '{INDEX} Tour Packages'!$4:$4, 0)), 0)
  ),
"")
</f>
        <v/>
      </c>
      <c r="D39" s="114" t="str">
        <f t="array" ref="D39">IFERROR(
  INDEX(
    INDEX('{INDEX} Tour Packages'!$A:$ZZ, , MATCH(D$3, '{INDEX} Tour Packages'!$4:$4, 0)),
    MATCH($F39, INDEX('{INDEX} Tour Packages'!$A:$ZZ,0, MATCH("Tour Package Name", '{INDEX} Tour Packages'!$4:$4, 0)), 0)
  ),
"")
</f>
        <v/>
      </c>
      <c r="E39" s="115" t="s">
        <v>231</v>
      </c>
      <c r="F39" s="116" t="str">
        <f>IFERROR(__xludf.DUMMYFUNCTION("LET(
  headers, 'Internal Flight Booking Form Re'!$A$1:AI$1,
  ref, $E39,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39" s="117" t="str">
        <f>IFERROR(__xludf.DUMMYFUNCTION("""COMPUTED_VALUE"""),"")</f>
        <v/>
      </c>
      <c r="H39" s="116"/>
      <c r="I39" s="116"/>
      <c r="J39" s="118"/>
      <c r="K39" s="116"/>
      <c r="L39" s="116"/>
      <c r="M39" s="116"/>
      <c r="N39" s="116"/>
      <c r="O39" s="117"/>
      <c r="P39" s="134"/>
      <c r="Q39" s="134"/>
      <c r="R39" s="134"/>
      <c r="S39" s="135"/>
      <c r="T39" s="134"/>
      <c r="U39" s="134"/>
      <c r="V39" s="134"/>
      <c r="W39" s="135"/>
      <c r="X39" s="134"/>
      <c r="Y39" s="134"/>
      <c r="Z39" s="134"/>
      <c r="AA39" s="135"/>
      <c r="AB39" s="131" t="b">
        <v>0</v>
      </c>
      <c r="AC39" s="131" t="b">
        <v>0</v>
      </c>
      <c r="AD39" s="122"/>
      <c r="AE39" s="131" t="b">
        <v>0</v>
      </c>
      <c r="AF39" s="128"/>
      <c r="AG39" s="88"/>
      <c r="AH39" s="132" t="b">
        <v>0</v>
      </c>
      <c r="AI39" s="133"/>
    </row>
    <row r="40">
      <c r="A40" s="114" t="str">
        <f t="array" ref="A40">IFERROR(
  INDEX(
    INDEX('{INDEX} Tour Packages'!$A:$ZZ, , MATCH(A$3, '{INDEX} Tour Packages'!$4:$4, 0)),
    MATCH($F40, INDEX('{INDEX} Tour Packages'!$A:$ZZ,0, MATCH("Tour Package Name", '{INDEX} Tour Packages'!$4:$4, 0)), 0)
  ),
"")
</f>
        <v/>
      </c>
      <c r="B40" s="114" t="str">
        <f t="array" ref="B40">IFERROR(
  INDEX(
    INDEX('{INDEX} Tour Packages'!$A:$ZZ, , MATCH(B$3, '{INDEX} Tour Packages'!$4:$4, 0)),
    MATCH($F40, INDEX('{INDEX} Tour Packages'!$A:$ZZ,0, MATCH("Tour Package Name", '{INDEX} Tour Packages'!$4:$4, 0)), 0)
  ),
"")
</f>
        <v/>
      </c>
      <c r="C40" s="114" t="str">
        <f t="array" ref="C40">IFERROR(
  INDEX(
    INDEX('{INDEX} Tour Packages'!$A:$ZZ, , MATCH(C$3, '{INDEX} Tour Packages'!$4:$4, 0)),
    MATCH($F40, INDEX('{INDEX} Tour Packages'!$A:$ZZ,0, MATCH("Tour Package Name", '{INDEX} Tour Packages'!$4:$4, 0)), 0)
  ),
"")
</f>
        <v/>
      </c>
      <c r="D40" s="114" t="str">
        <f t="array" ref="D40">IFERROR(
  INDEX(
    INDEX('{INDEX} Tour Packages'!$A:$ZZ, , MATCH(D$3, '{INDEX} Tour Packages'!$4:$4, 0)),
    MATCH($F40, INDEX('{INDEX} Tour Packages'!$A:$ZZ,0, MATCH("Tour Package Name", '{INDEX} Tour Packages'!$4:$4, 0)), 0)
  ),
"")
</f>
        <v/>
      </c>
      <c r="E40" s="115" t="s">
        <v>231</v>
      </c>
      <c r="F40" s="116" t="str">
        <f>IFERROR(__xludf.DUMMYFUNCTION("LET(
  headers, 'Internal Flight Booking Form Re'!$A$1:AI$1,
  ref, $E40,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0" s="117" t="str">
        <f>IFERROR(__xludf.DUMMYFUNCTION("""COMPUTED_VALUE"""),"")</f>
        <v/>
      </c>
      <c r="H40" s="116"/>
      <c r="I40" s="116"/>
      <c r="J40" s="118"/>
      <c r="K40" s="116"/>
      <c r="L40" s="116"/>
      <c r="M40" s="116"/>
      <c r="N40" s="116"/>
      <c r="O40" s="117"/>
      <c r="P40" s="134"/>
      <c r="Q40" s="134"/>
      <c r="R40" s="134"/>
      <c r="S40" s="135"/>
      <c r="T40" s="134"/>
      <c r="U40" s="134"/>
      <c r="V40" s="134"/>
      <c r="W40" s="135"/>
      <c r="X40" s="134"/>
      <c r="Y40" s="134"/>
      <c r="Z40" s="134"/>
      <c r="AA40" s="135"/>
      <c r="AB40" s="131" t="b">
        <v>0</v>
      </c>
      <c r="AC40" s="131" t="b">
        <v>0</v>
      </c>
      <c r="AD40" s="122"/>
      <c r="AE40" s="131" t="b">
        <v>0</v>
      </c>
      <c r="AF40" s="128"/>
      <c r="AG40" s="88"/>
      <c r="AH40" s="132" t="b">
        <v>0</v>
      </c>
      <c r="AI40" s="133"/>
    </row>
    <row r="41">
      <c r="A41" s="114" t="str">
        <f t="array" ref="A41">IFERROR(
  INDEX(
    INDEX('{INDEX} Tour Packages'!$A:$ZZ, , MATCH(A$3, '{INDEX} Tour Packages'!$4:$4, 0)),
    MATCH($F41, INDEX('{INDEX} Tour Packages'!$A:$ZZ,0, MATCH("Tour Package Name", '{INDEX} Tour Packages'!$4:$4, 0)), 0)
  ),
"")
</f>
        <v/>
      </c>
      <c r="B41" s="114" t="str">
        <f t="array" ref="B41">IFERROR(
  INDEX(
    INDEX('{INDEX} Tour Packages'!$A:$ZZ, , MATCH(B$3, '{INDEX} Tour Packages'!$4:$4, 0)),
    MATCH($F41, INDEX('{INDEX} Tour Packages'!$A:$ZZ,0, MATCH("Tour Package Name", '{INDEX} Tour Packages'!$4:$4, 0)), 0)
  ),
"")
</f>
        <v/>
      </c>
      <c r="C41" s="114" t="str">
        <f t="array" ref="C41">IFERROR(
  INDEX(
    INDEX('{INDEX} Tour Packages'!$A:$ZZ, , MATCH(C$3, '{INDEX} Tour Packages'!$4:$4, 0)),
    MATCH($F41, INDEX('{INDEX} Tour Packages'!$A:$ZZ,0, MATCH("Tour Package Name", '{INDEX} Tour Packages'!$4:$4, 0)), 0)
  ),
"")
</f>
        <v/>
      </c>
      <c r="D41" s="114" t="str">
        <f t="array" ref="D41">IFERROR(
  INDEX(
    INDEX('{INDEX} Tour Packages'!$A:$ZZ, , MATCH(D$3, '{INDEX} Tour Packages'!$4:$4, 0)),
    MATCH($F41, INDEX('{INDEX} Tour Packages'!$A:$ZZ,0, MATCH("Tour Package Name", '{INDEX} Tour Packages'!$4:$4, 0)), 0)
  ),
"")
</f>
        <v/>
      </c>
      <c r="E41" s="115" t="s">
        <v>231</v>
      </c>
      <c r="F41" s="116" t="str">
        <f>IFERROR(__xludf.DUMMYFUNCTION("LET(
  headers, 'Internal Flight Booking Form Re'!$A$1:AI$1,
  ref, $E41,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1" s="117" t="str">
        <f>IFERROR(__xludf.DUMMYFUNCTION("""COMPUTED_VALUE"""),"")</f>
        <v/>
      </c>
      <c r="H41" s="116"/>
      <c r="I41" s="116"/>
      <c r="J41" s="118"/>
      <c r="K41" s="116"/>
      <c r="L41" s="116"/>
      <c r="M41" s="116"/>
      <c r="N41" s="116"/>
      <c r="O41" s="117"/>
      <c r="P41" s="134"/>
      <c r="Q41" s="134"/>
      <c r="R41" s="134"/>
      <c r="S41" s="135"/>
      <c r="T41" s="134"/>
      <c r="U41" s="134"/>
      <c r="V41" s="134"/>
      <c r="W41" s="135"/>
      <c r="X41" s="134"/>
      <c r="Y41" s="134"/>
      <c r="Z41" s="134"/>
      <c r="AA41" s="135"/>
      <c r="AB41" s="131" t="b">
        <v>0</v>
      </c>
      <c r="AC41" s="131" t="b">
        <v>0</v>
      </c>
      <c r="AD41" s="122"/>
      <c r="AE41" s="131" t="b">
        <v>0</v>
      </c>
      <c r="AF41" s="128"/>
      <c r="AG41" s="88"/>
      <c r="AH41" s="132" t="b">
        <v>0</v>
      </c>
      <c r="AI41" s="133"/>
    </row>
    <row r="42">
      <c r="A42" s="114" t="str">
        <f t="array" ref="A42">IFERROR(
  INDEX(
    INDEX('{INDEX} Tour Packages'!$A:$ZZ, , MATCH(A$3, '{INDEX} Tour Packages'!$4:$4, 0)),
    MATCH($F42, INDEX('{INDEX} Tour Packages'!$A:$ZZ,0, MATCH("Tour Package Name", '{INDEX} Tour Packages'!$4:$4, 0)), 0)
  ),
"")
</f>
        <v/>
      </c>
      <c r="B42" s="114" t="str">
        <f t="array" ref="B42">IFERROR(
  INDEX(
    INDEX('{INDEX} Tour Packages'!$A:$ZZ, , MATCH(B$3, '{INDEX} Tour Packages'!$4:$4, 0)),
    MATCH($F42, INDEX('{INDEX} Tour Packages'!$A:$ZZ,0, MATCH("Tour Package Name", '{INDEX} Tour Packages'!$4:$4, 0)), 0)
  ),
"")
</f>
        <v/>
      </c>
      <c r="C42" s="114" t="str">
        <f t="array" ref="C42">IFERROR(
  INDEX(
    INDEX('{INDEX} Tour Packages'!$A:$ZZ, , MATCH(C$3, '{INDEX} Tour Packages'!$4:$4, 0)),
    MATCH($F42, INDEX('{INDEX} Tour Packages'!$A:$ZZ,0, MATCH("Tour Package Name", '{INDEX} Tour Packages'!$4:$4, 0)), 0)
  ),
"")
</f>
        <v/>
      </c>
      <c r="D42" s="114" t="str">
        <f t="array" ref="D42">IFERROR(
  INDEX(
    INDEX('{INDEX} Tour Packages'!$A:$ZZ, , MATCH(D$3, '{INDEX} Tour Packages'!$4:$4, 0)),
    MATCH($F42, INDEX('{INDEX} Tour Packages'!$A:$ZZ,0, MATCH("Tour Package Name", '{INDEX} Tour Packages'!$4:$4, 0)), 0)
  ),
"")
</f>
        <v/>
      </c>
      <c r="E42" s="115" t="s">
        <v>231</v>
      </c>
      <c r="F42" s="116" t="str">
        <f>IFERROR(__xludf.DUMMYFUNCTION("LET(
  headers, 'Internal Flight Booking Form Re'!$A$1:AI$1,
  ref, $E42,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2" s="117" t="str">
        <f>IFERROR(__xludf.DUMMYFUNCTION("""COMPUTED_VALUE"""),"")</f>
        <v/>
      </c>
      <c r="H42" s="116"/>
      <c r="I42" s="116"/>
      <c r="J42" s="118"/>
      <c r="K42" s="116"/>
      <c r="L42" s="116"/>
      <c r="M42" s="116"/>
      <c r="N42" s="116"/>
      <c r="O42" s="117"/>
      <c r="P42" s="134"/>
      <c r="Q42" s="134"/>
      <c r="R42" s="134"/>
      <c r="S42" s="135"/>
      <c r="T42" s="134"/>
      <c r="U42" s="134"/>
      <c r="V42" s="134"/>
      <c r="W42" s="135"/>
      <c r="X42" s="134"/>
      <c r="Y42" s="134"/>
      <c r="Z42" s="134"/>
      <c r="AA42" s="135"/>
      <c r="AB42" s="131" t="b">
        <v>0</v>
      </c>
      <c r="AC42" s="131" t="b">
        <v>0</v>
      </c>
      <c r="AD42" s="122"/>
      <c r="AE42" s="131" t="b">
        <v>0</v>
      </c>
      <c r="AF42" s="128"/>
      <c r="AG42" s="88"/>
      <c r="AH42" s="132" t="b">
        <v>0</v>
      </c>
      <c r="AI42" s="133"/>
    </row>
    <row r="43">
      <c r="A43" s="114" t="str">
        <f t="array" ref="A43">IFERROR(
  INDEX(
    INDEX('{INDEX} Tour Packages'!$A:$ZZ, , MATCH(A$3, '{INDEX} Tour Packages'!$4:$4, 0)),
    MATCH($F43, INDEX('{INDEX} Tour Packages'!$A:$ZZ,0, MATCH("Tour Package Name", '{INDEX} Tour Packages'!$4:$4, 0)), 0)
  ),
"")
</f>
        <v/>
      </c>
      <c r="B43" s="114" t="str">
        <f t="array" ref="B43">IFERROR(
  INDEX(
    INDEX('{INDEX} Tour Packages'!$A:$ZZ, , MATCH(B$3, '{INDEX} Tour Packages'!$4:$4, 0)),
    MATCH($F43, INDEX('{INDEX} Tour Packages'!$A:$ZZ,0, MATCH("Tour Package Name", '{INDEX} Tour Packages'!$4:$4, 0)), 0)
  ),
"")
</f>
        <v/>
      </c>
      <c r="C43" s="114" t="str">
        <f t="array" ref="C43">IFERROR(
  INDEX(
    INDEX('{INDEX} Tour Packages'!$A:$ZZ, , MATCH(C$3, '{INDEX} Tour Packages'!$4:$4, 0)),
    MATCH($F43, INDEX('{INDEX} Tour Packages'!$A:$ZZ,0, MATCH("Tour Package Name", '{INDEX} Tour Packages'!$4:$4, 0)), 0)
  ),
"")
</f>
        <v/>
      </c>
      <c r="D43" s="114" t="str">
        <f t="array" ref="D43">IFERROR(
  INDEX(
    INDEX('{INDEX} Tour Packages'!$A:$ZZ, , MATCH(D$3, '{INDEX} Tour Packages'!$4:$4, 0)),
    MATCH($F43, INDEX('{INDEX} Tour Packages'!$A:$ZZ,0, MATCH("Tour Package Name", '{INDEX} Tour Packages'!$4:$4, 0)), 0)
  ),
"")
</f>
        <v/>
      </c>
      <c r="E43" s="115" t="s">
        <v>231</v>
      </c>
      <c r="F43" s="116" t="str">
        <f>IFERROR(__xludf.DUMMYFUNCTION("LET(
  headers, 'Internal Flight Booking Form Re'!$A$1:AI$1,
  ref, $E43,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3" s="117" t="str">
        <f>IFERROR(__xludf.DUMMYFUNCTION("""COMPUTED_VALUE"""),"")</f>
        <v/>
      </c>
      <c r="H43" s="116"/>
      <c r="I43" s="116"/>
      <c r="J43" s="118"/>
      <c r="K43" s="116"/>
      <c r="L43" s="116"/>
      <c r="M43" s="116"/>
      <c r="N43" s="116"/>
      <c r="O43" s="117"/>
      <c r="P43" s="134"/>
      <c r="Q43" s="134"/>
      <c r="R43" s="134"/>
      <c r="S43" s="135"/>
      <c r="T43" s="134"/>
      <c r="U43" s="134"/>
      <c r="V43" s="134"/>
      <c r="W43" s="135"/>
      <c r="X43" s="134"/>
      <c r="Y43" s="134"/>
      <c r="Z43" s="134"/>
      <c r="AA43" s="135"/>
      <c r="AB43" s="131" t="b">
        <v>0</v>
      </c>
      <c r="AC43" s="131" t="b">
        <v>0</v>
      </c>
      <c r="AD43" s="122"/>
      <c r="AE43" s="131" t="b">
        <v>0</v>
      </c>
      <c r="AF43" s="128"/>
      <c r="AG43" s="88"/>
      <c r="AH43" s="132" t="b">
        <v>0</v>
      </c>
      <c r="AI43" s="133"/>
    </row>
    <row r="44">
      <c r="A44" s="114" t="str">
        <f t="array" ref="A44">IFERROR(
  INDEX(
    INDEX('{INDEX} Tour Packages'!$A:$ZZ, , MATCH(A$3, '{INDEX} Tour Packages'!$4:$4, 0)),
    MATCH($F44, INDEX('{INDEX} Tour Packages'!$A:$ZZ,0, MATCH("Tour Package Name", '{INDEX} Tour Packages'!$4:$4, 0)), 0)
  ),
"")
</f>
        <v/>
      </c>
      <c r="B44" s="114" t="str">
        <f t="array" ref="B44">IFERROR(
  INDEX(
    INDEX('{INDEX} Tour Packages'!$A:$ZZ, , MATCH(B$3, '{INDEX} Tour Packages'!$4:$4, 0)),
    MATCH($F44, INDEX('{INDEX} Tour Packages'!$A:$ZZ,0, MATCH("Tour Package Name", '{INDEX} Tour Packages'!$4:$4, 0)), 0)
  ),
"")
</f>
        <v/>
      </c>
      <c r="C44" s="114" t="str">
        <f t="array" ref="C44">IFERROR(
  INDEX(
    INDEX('{INDEX} Tour Packages'!$A:$ZZ, , MATCH(C$3, '{INDEX} Tour Packages'!$4:$4, 0)),
    MATCH($F44, INDEX('{INDEX} Tour Packages'!$A:$ZZ,0, MATCH("Tour Package Name", '{INDEX} Tour Packages'!$4:$4, 0)), 0)
  ),
"")
</f>
        <v/>
      </c>
      <c r="D44" s="114" t="str">
        <f t="array" ref="D44">IFERROR(
  INDEX(
    INDEX('{INDEX} Tour Packages'!$A:$ZZ, , MATCH(D$3, '{INDEX} Tour Packages'!$4:$4, 0)),
    MATCH($F44, INDEX('{INDEX} Tour Packages'!$A:$ZZ,0, MATCH("Tour Package Name", '{INDEX} Tour Packages'!$4:$4, 0)), 0)
  ),
"")
</f>
        <v/>
      </c>
      <c r="E44" s="115" t="s">
        <v>231</v>
      </c>
      <c r="F44" s="116" t="str">
        <f>IFERROR(__xludf.DUMMYFUNCTION("LET(
  headers, 'Internal Flight Booking Form Re'!$A$1:AI$1,
  ref, $E44,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4" s="117" t="str">
        <f>IFERROR(__xludf.DUMMYFUNCTION("""COMPUTED_VALUE"""),"")</f>
        <v/>
      </c>
      <c r="H44" s="116"/>
      <c r="I44" s="116"/>
      <c r="J44" s="118"/>
      <c r="K44" s="116"/>
      <c r="L44" s="116"/>
      <c r="M44" s="116"/>
      <c r="N44" s="116"/>
      <c r="O44" s="117"/>
      <c r="P44" s="134"/>
      <c r="Q44" s="134"/>
      <c r="R44" s="134"/>
      <c r="S44" s="135"/>
      <c r="T44" s="134"/>
      <c r="U44" s="134"/>
      <c r="V44" s="134"/>
      <c r="W44" s="135"/>
      <c r="X44" s="134"/>
      <c r="Y44" s="134"/>
      <c r="Z44" s="134"/>
      <c r="AA44" s="135"/>
      <c r="AB44" s="131" t="b">
        <v>0</v>
      </c>
      <c r="AC44" s="131" t="b">
        <v>0</v>
      </c>
      <c r="AD44" s="122"/>
      <c r="AE44" s="131" t="b">
        <v>0</v>
      </c>
      <c r="AF44" s="128"/>
      <c r="AG44" s="88"/>
      <c r="AH44" s="132" t="b">
        <v>0</v>
      </c>
      <c r="AI44" s="133"/>
    </row>
    <row r="45">
      <c r="A45" s="114" t="str">
        <f t="array" ref="A45">IFERROR(
  INDEX(
    INDEX('{INDEX} Tour Packages'!$A:$ZZ, , MATCH(A$3, '{INDEX} Tour Packages'!$4:$4, 0)),
    MATCH($F45, INDEX('{INDEX} Tour Packages'!$A:$ZZ,0, MATCH("Tour Package Name", '{INDEX} Tour Packages'!$4:$4, 0)), 0)
  ),
"")
</f>
        <v/>
      </c>
      <c r="B45" s="114" t="str">
        <f t="array" ref="B45">IFERROR(
  INDEX(
    INDEX('{INDEX} Tour Packages'!$A:$ZZ, , MATCH(B$3, '{INDEX} Tour Packages'!$4:$4, 0)),
    MATCH($F45, INDEX('{INDEX} Tour Packages'!$A:$ZZ,0, MATCH("Tour Package Name", '{INDEX} Tour Packages'!$4:$4, 0)), 0)
  ),
"")
</f>
        <v/>
      </c>
      <c r="C45" s="114" t="str">
        <f t="array" ref="C45">IFERROR(
  INDEX(
    INDEX('{INDEX} Tour Packages'!$A:$ZZ, , MATCH(C$3, '{INDEX} Tour Packages'!$4:$4, 0)),
    MATCH($F45, INDEX('{INDEX} Tour Packages'!$A:$ZZ,0, MATCH("Tour Package Name", '{INDEX} Tour Packages'!$4:$4, 0)), 0)
  ),
"")
</f>
        <v/>
      </c>
      <c r="D45" s="114" t="str">
        <f t="array" ref="D45">IFERROR(
  INDEX(
    INDEX('{INDEX} Tour Packages'!$A:$ZZ, , MATCH(D$3, '{INDEX} Tour Packages'!$4:$4, 0)),
    MATCH($F45, INDEX('{INDEX} Tour Packages'!$A:$ZZ,0, MATCH("Tour Package Name", '{INDEX} Tour Packages'!$4:$4, 0)), 0)
  ),
"")
</f>
        <v/>
      </c>
      <c r="E45" s="115" t="s">
        <v>231</v>
      </c>
      <c r="F45" s="116" t="str">
        <f>IFERROR(__xludf.DUMMYFUNCTION("LET(
  headers, 'Internal Flight Booking Form Re'!$A$1:AI$1,
  ref, $E45,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5" s="117" t="str">
        <f>IFERROR(__xludf.DUMMYFUNCTION("""COMPUTED_VALUE"""),"")</f>
        <v/>
      </c>
      <c r="H45" s="116"/>
      <c r="I45" s="116"/>
      <c r="J45" s="118"/>
      <c r="K45" s="116"/>
      <c r="L45" s="116"/>
      <c r="M45" s="116"/>
      <c r="N45" s="116"/>
      <c r="O45" s="117"/>
      <c r="P45" s="134"/>
      <c r="Q45" s="134"/>
      <c r="R45" s="134"/>
      <c r="S45" s="135"/>
      <c r="T45" s="134"/>
      <c r="U45" s="134"/>
      <c r="V45" s="134"/>
      <c r="W45" s="135"/>
      <c r="X45" s="134"/>
      <c r="Y45" s="134"/>
      <c r="Z45" s="134"/>
      <c r="AA45" s="135"/>
      <c r="AB45" s="131" t="b">
        <v>0</v>
      </c>
      <c r="AC45" s="131" t="b">
        <v>0</v>
      </c>
      <c r="AD45" s="122"/>
      <c r="AE45" s="131" t="b">
        <v>0</v>
      </c>
      <c r="AF45" s="128"/>
      <c r="AG45" s="88"/>
      <c r="AH45" s="132" t="b">
        <v>0</v>
      </c>
      <c r="AI45" s="133"/>
    </row>
    <row r="46">
      <c r="A46" s="114" t="str">
        <f t="array" ref="A46">IFERROR(
  INDEX(
    INDEX('{INDEX} Tour Packages'!$A:$ZZ, , MATCH(A$3, '{INDEX} Tour Packages'!$4:$4, 0)),
    MATCH($F46, INDEX('{INDEX} Tour Packages'!$A:$ZZ,0, MATCH("Tour Package Name", '{INDEX} Tour Packages'!$4:$4, 0)), 0)
  ),
"")
</f>
        <v/>
      </c>
      <c r="B46" s="114" t="str">
        <f t="array" ref="B46">IFERROR(
  INDEX(
    INDEX('{INDEX} Tour Packages'!$A:$ZZ, , MATCH(B$3, '{INDEX} Tour Packages'!$4:$4, 0)),
    MATCH($F46, INDEX('{INDEX} Tour Packages'!$A:$ZZ,0, MATCH("Tour Package Name", '{INDEX} Tour Packages'!$4:$4, 0)), 0)
  ),
"")
</f>
        <v/>
      </c>
      <c r="C46" s="114" t="str">
        <f t="array" ref="C46">IFERROR(
  INDEX(
    INDEX('{INDEX} Tour Packages'!$A:$ZZ, , MATCH(C$3, '{INDEX} Tour Packages'!$4:$4, 0)),
    MATCH($F46, INDEX('{INDEX} Tour Packages'!$A:$ZZ,0, MATCH("Tour Package Name", '{INDEX} Tour Packages'!$4:$4, 0)), 0)
  ),
"")
</f>
        <v/>
      </c>
      <c r="D46" s="114" t="str">
        <f t="array" ref="D46">IFERROR(
  INDEX(
    INDEX('{INDEX} Tour Packages'!$A:$ZZ, , MATCH(D$3, '{INDEX} Tour Packages'!$4:$4, 0)),
    MATCH($F46, INDEX('{INDEX} Tour Packages'!$A:$ZZ,0, MATCH("Tour Package Name", '{INDEX} Tour Packages'!$4:$4, 0)), 0)
  ),
"")
</f>
        <v/>
      </c>
      <c r="E46" s="115" t="s">
        <v>231</v>
      </c>
      <c r="F46" s="116" t="str">
        <f>IFERROR(__xludf.DUMMYFUNCTION("LET(
  headers, 'Internal Flight Booking Form Re'!$A$1:AI$1,
  ref, $E46,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6" s="117" t="str">
        <f>IFERROR(__xludf.DUMMYFUNCTION("""COMPUTED_VALUE"""),"")</f>
        <v/>
      </c>
      <c r="H46" s="116"/>
      <c r="I46" s="116"/>
      <c r="J46" s="118"/>
      <c r="K46" s="116"/>
      <c r="L46" s="116"/>
      <c r="M46" s="116"/>
      <c r="N46" s="116"/>
      <c r="O46" s="117"/>
      <c r="P46" s="134"/>
      <c r="Q46" s="134"/>
      <c r="R46" s="134"/>
      <c r="S46" s="135"/>
      <c r="T46" s="134"/>
      <c r="U46" s="134"/>
      <c r="V46" s="134"/>
      <c r="W46" s="135"/>
      <c r="X46" s="134"/>
      <c r="Y46" s="134"/>
      <c r="Z46" s="134"/>
      <c r="AA46" s="135"/>
      <c r="AB46" s="131" t="b">
        <v>0</v>
      </c>
      <c r="AC46" s="131" t="b">
        <v>0</v>
      </c>
      <c r="AD46" s="122"/>
      <c r="AE46" s="131" t="b">
        <v>0</v>
      </c>
      <c r="AF46" s="128"/>
      <c r="AG46" s="88"/>
      <c r="AH46" s="132" t="b">
        <v>0</v>
      </c>
      <c r="AI46" s="133"/>
    </row>
    <row r="47">
      <c r="A47" s="114" t="str">
        <f t="array" ref="A47">IFERROR(
  INDEX(
    INDEX('{INDEX} Tour Packages'!$A:$ZZ, , MATCH(A$3, '{INDEX} Tour Packages'!$4:$4, 0)),
    MATCH($F47, INDEX('{INDEX} Tour Packages'!$A:$ZZ,0, MATCH("Tour Package Name", '{INDEX} Tour Packages'!$4:$4, 0)), 0)
  ),
"")
</f>
        <v/>
      </c>
      <c r="B47" s="114" t="str">
        <f t="array" ref="B47">IFERROR(
  INDEX(
    INDEX('{INDEX} Tour Packages'!$A:$ZZ, , MATCH(B$3, '{INDEX} Tour Packages'!$4:$4, 0)),
    MATCH($F47, INDEX('{INDEX} Tour Packages'!$A:$ZZ,0, MATCH("Tour Package Name", '{INDEX} Tour Packages'!$4:$4, 0)), 0)
  ),
"")
</f>
        <v/>
      </c>
      <c r="C47" s="114" t="str">
        <f t="array" ref="C47">IFERROR(
  INDEX(
    INDEX('{INDEX} Tour Packages'!$A:$ZZ, , MATCH(C$3, '{INDEX} Tour Packages'!$4:$4, 0)),
    MATCH($F47, INDEX('{INDEX} Tour Packages'!$A:$ZZ,0, MATCH("Tour Package Name", '{INDEX} Tour Packages'!$4:$4, 0)), 0)
  ),
"")
</f>
        <v/>
      </c>
      <c r="D47" s="114" t="str">
        <f t="array" ref="D47">IFERROR(
  INDEX(
    INDEX('{INDEX} Tour Packages'!$A:$ZZ, , MATCH(D$3, '{INDEX} Tour Packages'!$4:$4, 0)),
    MATCH($F47, INDEX('{INDEX} Tour Packages'!$A:$ZZ,0, MATCH("Tour Package Name", '{INDEX} Tour Packages'!$4:$4, 0)), 0)
  ),
"")
</f>
        <v/>
      </c>
      <c r="E47" s="115" t="s">
        <v>231</v>
      </c>
      <c r="F47" s="116" t="str">
        <f>IFERROR(__xludf.DUMMYFUNCTION("LET(
  headers, 'Internal Flight Booking Form Re'!$A$1:AI$1,
  ref, $E47,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7" s="117" t="str">
        <f>IFERROR(__xludf.DUMMYFUNCTION("""COMPUTED_VALUE"""),"")</f>
        <v/>
      </c>
      <c r="H47" s="116"/>
      <c r="I47" s="116"/>
      <c r="J47" s="118"/>
      <c r="K47" s="116"/>
      <c r="L47" s="116"/>
      <c r="M47" s="116"/>
      <c r="N47" s="116"/>
      <c r="O47" s="117"/>
      <c r="P47" s="134"/>
      <c r="Q47" s="134"/>
      <c r="R47" s="134"/>
      <c r="S47" s="135"/>
      <c r="T47" s="134"/>
      <c r="U47" s="134"/>
      <c r="V47" s="134"/>
      <c r="W47" s="135"/>
      <c r="X47" s="134"/>
      <c r="Y47" s="134"/>
      <c r="Z47" s="134"/>
      <c r="AA47" s="135"/>
      <c r="AB47" s="131" t="b">
        <v>0</v>
      </c>
      <c r="AC47" s="131" t="b">
        <v>0</v>
      </c>
      <c r="AD47" s="122"/>
      <c r="AE47" s="131" t="b">
        <v>0</v>
      </c>
      <c r="AF47" s="128"/>
      <c r="AG47" s="88"/>
      <c r="AH47" s="132" t="b">
        <v>0</v>
      </c>
      <c r="AI47" s="133"/>
    </row>
    <row r="48">
      <c r="A48" s="114" t="str">
        <f t="array" ref="A48">IFERROR(
  INDEX(
    INDEX('{INDEX} Tour Packages'!$A:$ZZ, , MATCH(A$3, '{INDEX} Tour Packages'!$4:$4, 0)),
    MATCH($F48, INDEX('{INDEX} Tour Packages'!$A:$ZZ,0, MATCH("Tour Package Name", '{INDEX} Tour Packages'!$4:$4, 0)), 0)
  ),
"")
</f>
        <v/>
      </c>
      <c r="B48" s="114" t="str">
        <f t="array" ref="B48">IFERROR(
  INDEX(
    INDEX('{INDEX} Tour Packages'!$A:$ZZ, , MATCH(B$3, '{INDEX} Tour Packages'!$4:$4, 0)),
    MATCH($F48, INDEX('{INDEX} Tour Packages'!$A:$ZZ,0, MATCH("Tour Package Name", '{INDEX} Tour Packages'!$4:$4, 0)), 0)
  ),
"")
</f>
        <v/>
      </c>
      <c r="C48" s="114" t="str">
        <f t="array" ref="C48">IFERROR(
  INDEX(
    INDEX('{INDEX} Tour Packages'!$A:$ZZ, , MATCH(C$3, '{INDEX} Tour Packages'!$4:$4, 0)),
    MATCH($F48, INDEX('{INDEX} Tour Packages'!$A:$ZZ,0, MATCH("Tour Package Name", '{INDEX} Tour Packages'!$4:$4, 0)), 0)
  ),
"")
</f>
        <v/>
      </c>
      <c r="D48" s="114" t="str">
        <f t="array" ref="D48">IFERROR(
  INDEX(
    INDEX('{INDEX} Tour Packages'!$A:$ZZ, , MATCH(D$3, '{INDEX} Tour Packages'!$4:$4, 0)),
    MATCH($F48, INDEX('{INDEX} Tour Packages'!$A:$ZZ,0, MATCH("Tour Package Name", '{INDEX} Tour Packages'!$4:$4, 0)), 0)
  ),
"")
</f>
        <v/>
      </c>
      <c r="E48" s="115" t="s">
        <v>231</v>
      </c>
      <c r="F48" s="116" t="str">
        <f>IFERROR(__xludf.DUMMYFUNCTION("LET(
  headers, 'Internal Flight Booking Form Re'!$A$1:AI$1,
  ref, $E48,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8" s="117" t="str">
        <f>IFERROR(__xludf.DUMMYFUNCTION("""COMPUTED_VALUE"""),"")</f>
        <v/>
      </c>
      <c r="H48" s="116"/>
      <c r="I48" s="116"/>
      <c r="J48" s="118"/>
      <c r="K48" s="116"/>
      <c r="L48" s="116"/>
      <c r="M48" s="116"/>
      <c r="N48" s="116"/>
      <c r="O48" s="117"/>
      <c r="P48" s="134"/>
      <c r="Q48" s="134"/>
      <c r="R48" s="134"/>
      <c r="S48" s="135"/>
      <c r="T48" s="134"/>
      <c r="U48" s="134"/>
      <c r="V48" s="134"/>
      <c r="W48" s="135"/>
      <c r="X48" s="134"/>
      <c r="Y48" s="134"/>
      <c r="Z48" s="134"/>
      <c r="AA48" s="135"/>
      <c r="AB48" s="131" t="b">
        <v>0</v>
      </c>
      <c r="AC48" s="131" t="b">
        <v>0</v>
      </c>
      <c r="AD48" s="122"/>
      <c r="AE48" s="131" t="b">
        <v>0</v>
      </c>
      <c r="AF48" s="128"/>
      <c r="AG48" s="88"/>
      <c r="AH48" s="132" t="b">
        <v>0</v>
      </c>
      <c r="AI48" s="133"/>
    </row>
    <row r="49">
      <c r="A49" s="114" t="str">
        <f t="array" ref="A49">IFERROR(
  INDEX(
    INDEX('{INDEX} Tour Packages'!$A:$ZZ, , MATCH(A$3, '{INDEX} Tour Packages'!$4:$4, 0)),
    MATCH($F49, INDEX('{INDEX} Tour Packages'!$A:$ZZ,0, MATCH("Tour Package Name", '{INDEX} Tour Packages'!$4:$4, 0)), 0)
  ),
"")
</f>
        <v/>
      </c>
      <c r="B49" s="114" t="str">
        <f t="array" ref="B49">IFERROR(
  INDEX(
    INDEX('{INDEX} Tour Packages'!$A:$ZZ, , MATCH(B$3, '{INDEX} Tour Packages'!$4:$4, 0)),
    MATCH($F49, INDEX('{INDEX} Tour Packages'!$A:$ZZ,0, MATCH("Tour Package Name", '{INDEX} Tour Packages'!$4:$4, 0)), 0)
  ),
"")
</f>
        <v/>
      </c>
      <c r="C49" s="114" t="str">
        <f t="array" ref="C49">IFERROR(
  INDEX(
    INDEX('{INDEX} Tour Packages'!$A:$ZZ, , MATCH(C$3, '{INDEX} Tour Packages'!$4:$4, 0)),
    MATCH($F49, INDEX('{INDEX} Tour Packages'!$A:$ZZ,0, MATCH("Tour Package Name", '{INDEX} Tour Packages'!$4:$4, 0)), 0)
  ),
"")
</f>
        <v/>
      </c>
      <c r="D49" s="114" t="str">
        <f t="array" ref="D49">IFERROR(
  INDEX(
    INDEX('{INDEX} Tour Packages'!$A:$ZZ, , MATCH(D$3, '{INDEX} Tour Packages'!$4:$4, 0)),
    MATCH($F49, INDEX('{INDEX} Tour Packages'!$A:$ZZ,0, MATCH("Tour Package Name", '{INDEX} Tour Packages'!$4:$4, 0)), 0)
  ),
"")
</f>
        <v/>
      </c>
      <c r="E49" s="115" t="s">
        <v>231</v>
      </c>
      <c r="F49" s="116" t="str">
        <f>IFERROR(__xludf.DUMMYFUNCTION("LET(
  headers, 'Internal Flight Booking Form Re'!$A$1:AI$1,
  ref, $E49,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49" s="117" t="str">
        <f>IFERROR(__xludf.DUMMYFUNCTION("""COMPUTED_VALUE"""),"")</f>
        <v/>
      </c>
      <c r="H49" s="116"/>
      <c r="I49" s="116"/>
      <c r="J49" s="118"/>
      <c r="K49" s="116"/>
      <c r="L49" s="116"/>
      <c r="M49" s="116"/>
      <c r="N49" s="116"/>
      <c r="O49" s="117"/>
      <c r="P49" s="134"/>
      <c r="Q49" s="134"/>
      <c r="R49" s="134"/>
      <c r="S49" s="135"/>
      <c r="T49" s="134"/>
      <c r="U49" s="134"/>
      <c r="V49" s="134"/>
      <c r="W49" s="135"/>
      <c r="X49" s="134"/>
      <c r="Y49" s="134"/>
      <c r="Z49" s="134"/>
      <c r="AA49" s="135"/>
      <c r="AB49" s="131" t="b">
        <v>0</v>
      </c>
      <c r="AC49" s="131" t="b">
        <v>0</v>
      </c>
      <c r="AD49" s="122"/>
      <c r="AE49" s="131" t="b">
        <v>0</v>
      </c>
      <c r="AF49" s="128"/>
      <c r="AG49" s="88"/>
      <c r="AH49" s="132" t="b">
        <v>0</v>
      </c>
      <c r="AI49" s="133"/>
    </row>
    <row r="50">
      <c r="A50" s="114" t="str">
        <f t="array" ref="A50">IFERROR(
  INDEX(
    INDEX('{INDEX} Tour Packages'!$A:$ZZ, , MATCH(A$3, '{INDEX} Tour Packages'!$4:$4, 0)),
    MATCH($F50, INDEX('{INDEX} Tour Packages'!$A:$ZZ,0, MATCH("Tour Package Name", '{INDEX} Tour Packages'!$4:$4, 0)), 0)
  ),
"")
</f>
        <v/>
      </c>
      <c r="B50" s="114" t="str">
        <f t="array" ref="B50">IFERROR(
  INDEX(
    INDEX('{INDEX} Tour Packages'!$A:$ZZ, , MATCH(B$3, '{INDEX} Tour Packages'!$4:$4, 0)),
    MATCH($F50, INDEX('{INDEX} Tour Packages'!$A:$ZZ,0, MATCH("Tour Package Name", '{INDEX} Tour Packages'!$4:$4, 0)), 0)
  ),
"")
</f>
        <v/>
      </c>
      <c r="C50" s="114" t="str">
        <f t="array" ref="C50">IFERROR(
  INDEX(
    INDEX('{INDEX} Tour Packages'!$A:$ZZ, , MATCH(C$3, '{INDEX} Tour Packages'!$4:$4, 0)),
    MATCH($F50, INDEX('{INDEX} Tour Packages'!$A:$ZZ,0, MATCH("Tour Package Name", '{INDEX} Tour Packages'!$4:$4, 0)), 0)
  ),
"")
</f>
        <v/>
      </c>
      <c r="D50" s="114" t="str">
        <f t="array" ref="D50">IFERROR(
  INDEX(
    INDEX('{INDEX} Tour Packages'!$A:$ZZ, , MATCH(D$3, '{INDEX} Tour Packages'!$4:$4, 0)),
    MATCH($F50, INDEX('{INDEX} Tour Packages'!$A:$ZZ,0, MATCH("Tour Package Name", '{INDEX} Tour Packages'!$4:$4, 0)), 0)
  ),
"")
</f>
        <v/>
      </c>
      <c r="E50" s="115" t="s">
        <v>231</v>
      </c>
      <c r="F50" s="116" t="str">
        <f>IFERROR(__xludf.DUMMYFUNCTION("LET(
  headers, 'Internal Flight Booking Form Re'!$A$1:AI$1,
  ref, $E50,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0" s="117" t="str">
        <f>IFERROR(__xludf.DUMMYFUNCTION("""COMPUTED_VALUE"""),"")</f>
        <v/>
      </c>
      <c r="H50" s="116"/>
      <c r="I50" s="116"/>
      <c r="J50" s="118"/>
      <c r="K50" s="116"/>
      <c r="L50" s="116"/>
      <c r="M50" s="116"/>
      <c r="N50" s="116"/>
      <c r="O50" s="117"/>
      <c r="P50" s="134"/>
      <c r="Q50" s="134"/>
      <c r="R50" s="134"/>
      <c r="S50" s="135"/>
      <c r="T50" s="134"/>
      <c r="U50" s="134"/>
      <c r="V50" s="134"/>
      <c r="W50" s="135"/>
      <c r="X50" s="134"/>
      <c r="Y50" s="134"/>
      <c r="Z50" s="134"/>
      <c r="AA50" s="135"/>
      <c r="AB50" s="131" t="b">
        <v>0</v>
      </c>
      <c r="AC50" s="131" t="b">
        <v>0</v>
      </c>
      <c r="AD50" s="122"/>
      <c r="AE50" s="131" t="b">
        <v>0</v>
      </c>
      <c r="AF50" s="128"/>
      <c r="AG50" s="88"/>
      <c r="AH50" s="132" t="b">
        <v>0</v>
      </c>
      <c r="AI50" s="133"/>
    </row>
    <row r="51">
      <c r="A51" s="114" t="str">
        <f t="array" ref="A51">IFERROR(
  INDEX(
    INDEX('{INDEX} Tour Packages'!$A:$ZZ, , MATCH(A$3, '{INDEX} Tour Packages'!$4:$4, 0)),
    MATCH($F51, INDEX('{INDEX} Tour Packages'!$A:$ZZ,0, MATCH("Tour Package Name", '{INDEX} Tour Packages'!$4:$4, 0)), 0)
  ),
"")
</f>
        <v/>
      </c>
      <c r="B51" s="114" t="str">
        <f t="array" ref="B51">IFERROR(
  INDEX(
    INDEX('{INDEX} Tour Packages'!$A:$ZZ, , MATCH(B$3, '{INDEX} Tour Packages'!$4:$4, 0)),
    MATCH($F51, INDEX('{INDEX} Tour Packages'!$A:$ZZ,0, MATCH("Tour Package Name", '{INDEX} Tour Packages'!$4:$4, 0)), 0)
  ),
"")
</f>
        <v/>
      </c>
      <c r="C51" s="114" t="str">
        <f t="array" ref="C51">IFERROR(
  INDEX(
    INDEX('{INDEX} Tour Packages'!$A:$ZZ, , MATCH(C$3, '{INDEX} Tour Packages'!$4:$4, 0)),
    MATCH($F51, INDEX('{INDEX} Tour Packages'!$A:$ZZ,0, MATCH("Tour Package Name", '{INDEX} Tour Packages'!$4:$4, 0)), 0)
  ),
"")
</f>
        <v/>
      </c>
      <c r="D51" s="114" t="str">
        <f t="array" ref="D51">IFERROR(
  INDEX(
    INDEX('{INDEX} Tour Packages'!$A:$ZZ, , MATCH(D$3, '{INDEX} Tour Packages'!$4:$4, 0)),
    MATCH($F51, INDEX('{INDEX} Tour Packages'!$A:$ZZ,0, MATCH("Tour Package Name", '{INDEX} Tour Packages'!$4:$4, 0)), 0)
  ),
"")
</f>
        <v/>
      </c>
      <c r="E51" s="115" t="s">
        <v>231</v>
      </c>
      <c r="F51" s="116" t="str">
        <f>IFERROR(__xludf.DUMMYFUNCTION("LET(
  headers, 'Internal Flight Booking Form Re'!$A$1:AI$1,
  ref, $E51,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1" s="117" t="str">
        <f>IFERROR(__xludf.DUMMYFUNCTION("""COMPUTED_VALUE"""),"")</f>
        <v/>
      </c>
      <c r="H51" s="116"/>
      <c r="I51" s="116"/>
      <c r="J51" s="118"/>
      <c r="K51" s="116"/>
      <c r="L51" s="116"/>
      <c r="M51" s="116"/>
      <c r="N51" s="116"/>
      <c r="O51" s="117"/>
      <c r="P51" s="134"/>
      <c r="Q51" s="134"/>
      <c r="R51" s="134"/>
      <c r="S51" s="135"/>
      <c r="T51" s="134"/>
      <c r="U51" s="134"/>
      <c r="V51" s="134"/>
      <c r="W51" s="135"/>
      <c r="X51" s="134"/>
      <c r="Y51" s="134"/>
      <c r="Z51" s="134"/>
      <c r="AA51" s="135"/>
      <c r="AB51" s="131" t="b">
        <v>0</v>
      </c>
      <c r="AC51" s="131" t="b">
        <v>0</v>
      </c>
      <c r="AD51" s="122"/>
      <c r="AE51" s="131" t="b">
        <v>0</v>
      </c>
      <c r="AF51" s="128"/>
      <c r="AG51" s="88"/>
      <c r="AH51" s="132" t="b">
        <v>0</v>
      </c>
      <c r="AI51" s="133"/>
    </row>
    <row r="52">
      <c r="A52" s="114" t="str">
        <f t="array" ref="A52">IFERROR(
  INDEX(
    INDEX('{INDEX} Tour Packages'!$A:$ZZ, , MATCH(A$3, '{INDEX} Tour Packages'!$4:$4, 0)),
    MATCH($F52, INDEX('{INDEX} Tour Packages'!$A:$ZZ,0, MATCH("Tour Package Name", '{INDEX} Tour Packages'!$4:$4, 0)), 0)
  ),
"")
</f>
        <v/>
      </c>
      <c r="B52" s="114" t="str">
        <f t="array" ref="B52">IFERROR(
  INDEX(
    INDEX('{INDEX} Tour Packages'!$A:$ZZ, , MATCH(B$3, '{INDEX} Tour Packages'!$4:$4, 0)),
    MATCH($F52, INDEX('{INDEX} Tour Packages'!$A:$ZZ,0, MATCH("Tour Package Name", '{INDEX} Tour Packages'!$4:$4, 0)), 0)
  ),
"")
</f>
        <v/>
      </c>
      <c r="C52" s="114" t="str">
        <f t="array" ref="C52">IFERROR(
  INDEX(
    INDEX('{INDEX} Tour Packages'!$A:$ZZ, , MATCH(C$3, '{INDEX} Tour Packages'!$4:$4, 0)),
    MATCH($F52, INDEX('{INDEX} Tour Packages'!$A:$ZZ,0, MATCH("Tour Package Name", '{INDEX} Tour Packages'!$4:$4, 0)), 0)
  ),
"")
</f>
        <v/>
      </c>
      <c r="D52" s="114" t="str">
        <f t="array" ref="D52">IFERROR(
  INDEX(
    INDEX('{INDEX} Tour Packages'!$A:$ZZ, , MATCH(D$3, '{INDEX} Tour Packages'!$4:$4, 0)),
    MATCH($F52, INDEX('{INDEX} Tour Packages'!$A:$ZZ,0, MATCH("Tour Package Name", '{INDEX} Tour Packages'!$4:$4, 0)), 0)
  ),
"")
</f>
        <v/>
      </c>
      <c r="E52" s="115" t="s">
        <v>231</v>
      </c>
      <c r="F52" s="116" t="str">
        <f>IFERROR(__xludf.DUMMYFUNCTION("LET(
  headers, 'Internal Flight Booking Form Re'!$A$1:AI$1,
  ref, $E52,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2" s="117" t="str">
        <f>IFERROR(__xludf.DUMMYFUNCTION("""COMPUTED_VALUE"""),"")</f>
        <v/>
      </c>
      <c r="H52" s="116"/>
      <c r="I52" s="116"/>
      <c r="J52" s="118"/>
      <c r="K52" s="116"/>
      <c r="L52" s="116"/>
      <c r="M52" s="116"/>
      <c r="N52" s="116"/>
      <c r="O52" s="117"/>
      <c r="P52" s="134"/>
      <c r="Q52" s="134"/>
      <c r="R52" s="134"/>
      <c r="S52" s="135"/>
      <c r="T52" s="134"/>
      <c r="U52" s="134"/>
      <c r="V52" s="134"/>
      <c r="W52" s="135"/>
      <c r="X52" s="134"/>
      <c r="Y52" s="134"/>
      <c r="Z52" s="134"/>
      <c r="AA52" s="135"/>
      <c r="AB52" s="131" t="b">
        <v>0</v>
      </c>
      <c r="AC52" s="131" t="b">
        <v>0</v>
      </c>
      <c r="AD52" s="122"/>
      <c r="AE52" s="131" t="b">
        <v>0</v>
      </c>
      <c r="AF52" s="128"/>
      <c r="AG52" s="88"/>
      <c r="AH52" s="132" t="b">
        <v>0</v>
      </c>
      <c r="AI52" s="133"/>
    </row>
    <row r="53">
      <c r="A53" s="114" t="str">
        <f t="array" ref="A53">IFERROR(
  INDEX(
    INDEX('{INDEX} Tour Packages'!$A:$ZZ, , MATCH(A$3, '{INDEX} Tour Packages'!$4:$4, 0)),
    MATCH($F53, INDEX('{INDEX} Tour Packages'!$A:$ZZ,0, MATCH("Tour Package Name", '{INDEX} Tour Packages'!$4:$4, 0)), 0)
  ),
"")
</f>
        <v/>
      </c>
      <c r="B53" s="114" t="str">
        <f t="array" ref="B53">IFERROR(
  INDEX(
    INDEX('{INDEX} Tour Packages'!$A:$ZZ, , MATCH(B$3, '{INDEX} Tour Packages'!$4:$4, 0)),
    MATCH($F53, INDEX('{INDEX} Tour Packages'!$A:$ZZ,0, MATCH("Tour Package Name", '{INDEX} Tour Packages'!$4:$4, 0)), 0)
  ),
"")
</f>
        <v/>
      </c>
      <c r="C53" s="114" t="str">
        <f t="array" ref="C53">IFERROR(
  INDEX(
    INDEX('{INDEX} Tour Packages'!$A:$ZZ, , MATCH(C$3, '{INDEX} Tour Packages'!$4:$4, 0)),
    MATCH($F53, INDEX('{INDEX} Tour Packages'!$A:$ZZ,0, MATCH("Tour Package Name", '{INDEX} Tour Packages'!$4:$4, 0)), 0)
  ),
"")
</f>
        <v/>
      </c>
      <c r="D53" s="114" t="str">
        <f t="array" ref="D53">IFERROR(
  INDEX(
    INDEX('{INDEX} Tour Packages'!$A:$ZZ, , MATCH(D$3, '{INDEX} Tour Packages'!$4:$4, 0)),
    MATCH($F53, INDEX('{INDEX} Tour Packages'!$A:$ZZ,0, MATCH("Tour Package Name", '{INDEX} Tour Packages'!$4:$4, 0)), 0)
  ),
"")
</f>
        <v/>
      </c>
      <c r="E53" s="115" t="s">
        <v>231</v>
      </c>
      <c r="F53" s="116" t="str">
        <f>IFERROR(__xludf.DUMMYFUNCTION("LET(
  headers, 'Internal Flight Booking Form Re'!$A$1:AI$1,
  ref, $E53,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3" s="117" t="str">
        <f>IFERROR(__xludf.DUMMYFUNCTION("""COMPUTED_VALUE"""),"")</f>
        <v/>
      </c>
      <c r="H53" s="116"/>
      <c r="I53" s="116"/>
      <c r="J53" s="118"/>
      <c r="K53" s="116"/>
      <c r="L53" s="116"/>
      <c r="M53" s="116"/>
      <c r="N53" s="116"/>
      <c r="O53" s="117"/>
      <c r="P53" s="134"/>
      <c r="Q53" s="134"/>
      <c r="R53" s="134"/>
      <c r="S53" s="135"/>
      <c r="T53" s="134"/>
      <c r="U53" s="134"/>
      <c r="V53" s="134"/>
      <c r="W53" s="135"/>
      <c r="X53" s="134"/>
      <c r="Y53" s="134"/>
      <c r="Z53" s="134"/>
      <c r="AA53" s="135"/>
      <c r="AB53" s="131" t="b">
        <v>0</v>
      </c>
      <c r="AC53" s="131" t="b">
        <v>0</v>
      </c>
      <c r="AD53" s="122"/>
      <c r="AE53" s="131" t="b">
        <v>0</v>
      </c>
      <c r="AF53" s="128"/>
      <c r="AG53" s="88"/>
      <c r="AH53" s="132" t="b">
        <v>0</v>
      </c>
      <c r="AI53" s="133"/>
    </row>
    <row r="54">
      <c r="A54" s="114" t="str">
        <f t="array" ref="A54">IFERROR(
  INDEX(
    INDEX('{INDEX} Tour Packages'!$A:$ZZ, , MATCH(A$3, '{INDEX} Tour Packages'!$4:$4, 0)),
    MATCH($F54, INDEX('{INDEX} Tour Packages'!$A:$ZZ,0, MATCH("Tour Package Name", '{INDEX} Tour Packages'!$4:$4, 0)), 0)
  ),
"")
</f>
        <v/>
      </c>
      <c r="B54" s="114" t="str">
        <f t="array" ref="B54">IFERROR(
  INDEX(
    INDEX('{INDEX} Tour Packages'!$A:$ZZ, , MATCH(B$3, '{INDEX} Tour Packages'!$4:$4, 0)),
    MATCH($F54, INDEX('{INDEX} Tour Packages'!$A:$ZZ,0, MATCH("Tour Package Name", '{INDEX} Tour Packages'!$4:$4, 0)), 0)
  ),
"")
</f>
        <v/>
      </c>
      <c r="C54" s="114" t="str">
        <f t="array" ref="C54">IFERROR(
  INDEX(
    INDEX('{INDEX} Tour Packages'!$A:$ZZ, , MATCH(C$3, '{INDEX} Tour Packages'!$4:$4, 0)),
    MATCH($F54, INDEX('{INDEX} Tour Packages'!$A:$ZZ,0, MATCH("Tour Package Name", '{INDEX} Tour Packages'!$4:$4, 0)), 0)
  ),
"")
</f>
        <v/>
      </c>
      <c r="D54" s="114" t="str">
        <f t="array" ref="D54">IFERROR(
  INDEX(
    INDEX('{INDEX} Tour Packages'!$A:$ZZ, , MATCH(D$3, '{INDEX} Tour Packages'!$4:$4, 0)),
    MATCH($F54, INDEX('{INDEX} Tour Packages'!$A:$ZZ,0, MATCH("Tour Package Name", '{INDEX} Tour Packages'!$4:$4, 0)), 0)
  ),
"")
</f>
        <v/>
      </c>
      <c r="E54" s="115" t="s">
        <v>231</v>
      </c>
      <c r="F54" s="116" t="str">
        <f>IFERROR(__xludf.DUMMYFUNCTION("LET(
  headers, 'Internal Flight Booking Form Re'!$A$1:AI$1,
  ref, $E54,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4" s="117" t="str">
        <f>IFERROR(__xludf.DUMMYFUNCTION("""COMPUTED_VALUE"""),"")</f>
        <v/>
      </c>
      <c r="H54" s="116"/>
      <c r="I54" s="116"/>
      <c r="J54" s="118"/>
      <c r="K54" s="116"/>
      <c r="L54" s="116"/>
      <c r="M54" s="116"/>
      <c r="N54" s="116"/>
      <c r="O54" s="117"/>
      <c r="P54" s="134"/>
      <c r="Q54" s="134"/>
      <c r="R54" s="134"/>
      <c r="S54" s="135"/>
      <c r="T54" s="134"/>
      <c r="U54" s="134"/>
      <c r="V54" s="134"/>
      <c r="W54" s="135"/>
      <c r="X54" s="134"/>
      <c r="Y54" s="134"/>
      <c r="Z54" s="134"/>
      <c r="AA54" s="135"/>
      <c r="AB54" s="131" t="b">
        <v>0</v>
      </c>
      <c r="AC54" s="131" t="b">
        <v>0</v>
      </c>
      <c r="AD54" s="122"/>
      <c r="AE54" s="131" t="b">
        <v>0</v>
      </c>
      <c r="AF54" s="128"/>
      <c r="AG54" s="88"/>
      <c r="AH54" s="132" t="b">
        <v>0</v>
      </c>
      <c r="AI54" s="133"/>
    </row>
    <row r="55">
      <c r="A55" s="114" t="str">
        <f t="array" ref="A55">IFERROR(
  INDEX(
    INDEX('{INDEX} Tour Packages'!$A:$ZZ, , MATCH(A$3, '{INDEX} Tour Packages'!$4:$4, 0)),
    MATCH($F55, INDEX('{INDEX} Tour Packages'!$A:$ZZ,0, MATCH("Tour Package Name", '{INDEX} Tour Packages'!$4:$4, 0)), 0)
  ),
"")
</f>
        <v/>
      </c>
      <c r="B55" s="114" t="str">
        <f t="array" ref="B55">IFERROR(
  INDEX(
    INDEX('{INDEX} Tour Packages'!$A:$ZZ, , MATCH(B$3, '{INDEX} Tour Packages'!$4:$4, 0)),
    MATCH($F55, INDEX('{INDEX} Tour Packages'!$A:$ZZ,0, MATCH("Tour Package Name", '{INDEX} Tour Packages'!$4:$4, 0)), 0)
  ),
"")
</f>
        <v/>
      </c>
      <c r="C55" s="114" t="str">
        <f t="array" ref="C55">IFERROR(
  INDEX(
    INDEX('{INDEX} Tour Packages'!$A:$ZZ, , MATCH(C$3, '{INDEX} Tour Packages'!$4:$4, 0)),
    MATCH($F55, INDEX('{INDEX} Tour Packages'!$A:$ZZ,0, MATCH("Tour Package Name", '{INDEX} Tour Packages'!$4:$4, 0)), 0)
  ),
"")
</f>
        <v/>
      </c>
      <c r="D55" s="114" t="str">
        <f t="array" ref="D55">IFERROR(
  INDEX(
    INDEX('{INDEX} Tour Packages'!$A:$ZZ, , MATCH(D$3, '{INDEX} Tour Packages'!$4:$4, 0)),
    MATCH($F55, INDEX('{INDEX} Tour Packages'!$A:$ZZ,0, MATCH("Tour Package Name", '{INDEX} Tour Packages'!$4:$4, 0)), 0)
  ),
"")
</f>
        <v/>
      </c>
      <c r="E55" s="115" t="s">
        <v>231</v>
      </c>
      <c r="F55" s="116" t="str">
        <f>IFERROR(__xludf.DUMMYFUNCTION("LET(
  headers, 'Internal Flight Booking Form Re'!$A$1:AI$1,
  ref, $E55,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5" s="117" t="str">
        <f>IFERROR(__xludf.DUMMYFUNCTION("""COMPUTED_VALUE"""),"")</f>
        <v/>
      </c>
      <c r="H55" s="116"/>
      <c r="I55" s="116"/>
      <c r="J55" s="118"/>
      <c r="K55" s="116"/>
      <c r="L55" s="116"/>
      <c r="M55" s="116"/>
      <c r="N55" s="116"/>
      <c r="O55" s="117"/>
      <c r="P55" s="134"/>
      <c r="Q55" s="134"/>
      <c r="R55" s="134"/>
      <c r="S55" s="135"/>
      <c r="T55" s="134"/>
      <c r="U55" s="134"/>
      <c r="V55" s="134"/>
      <c r="W55" s="135"/>
      <c r="X55" s="134"/>
      <c r="Y55" s="134"/>
      <c r="Z55" s="134"/>
      <c r="AA55" s="135"/>
      <c r="AB55" s="131" t="b">
        <v>0</v>
      </c>
      <c r="AC55" s="131" t="b">
        <v>0</v>
      </c>
      <c r="AD55" s="122"/>
      <c r="AE55" s="131" t="b">
        <v>0</v>
      </c>
      <c r="AF55" s="128"/>
      <c r="AG55" s="88"/>
      <c r="AH55" s="132" t="b">
        <v>0</v>
      </c>
      <c r="AI55" s="133"/>
    </row>
    <row r="56">
      <c r="A56" s="114" t="str">
        <f t="array" ref="A56">IFERROR(
  INDEX(
    INDEX('{INDEX} Tour Packages'!$A:$ZZ, , MATCH(A$3, '{INDEX} Tour Packages'!$4:$4, 0)),
    MATCH($F56, INDEX('{INDEX} Tour Packages'!$A:$ZZ,0, MATCH("Tour Package Name", '{INDEX} Tour Packages'!$4:$4, 0)), 0)
  ),
"")
</f>
        <v/>
      </c>
      <c r="B56" s="114" t="str">
        <f t="array" ref="B56">IFERROR(
  INDEX(
    INDEX('{INDEX} Tour Packages'!$A:$ZZ, , MATCH(B$3, '{INDEX} Tour Packages'!$4:$4, 0)),
    MATCH($F56, INDEX('{INDEX} Tour Packages'!$A:$ZZ,0, MATCH("Tour Package Name", '{INDEX} Tour Packages'!$4:$4, 0)), 0)
  ),
"")
</f>
        <v/>
      </c>
      <c r="C56" s="114" t="str">
        <f t="array" ref="C56">IFERROR(
  INDEX(
    INDEX('{INDEX} Tour Packages'!$A:$ZZ, , MATCH(C$3, '{INDEX} Tour Packages'!$4:$4, 0)),
    MATCH($F56, INDEX('{INDEX} Tour Packages'!$A:$ZZ,0, MATCH("Tour Package Name", '{INDEX} Tour Packages'!$4:$4, 0)), 0)
  ),
"")
</f>
        <v/>
      </c>
      <c r="D56" s="114" t="str">
        <f t="array" ref="D56">IFERROR(
  INDEX(
    INDEX('{INDEX} Tour Packages'!$A:$ZZ, , MATCH(D$3, '{INDEX} Tour Packages'!$4:$4, 0)),
    MATCH($F56, INDEX('{INDEX} Tour Packages'!$A:$ZZ,0, MATCH("Tour Package Name", '{INDEX} Tour Packages'!$4:$4, 0)), 0)
  ),
"")
</f>
        <v/>
      </c>
      <c r="E56" s="115" t="s">
        <v>231</v>
      </c>
      <c r="F56" s="116" t="str">
        <f>IFERROR(__xludf.DUMMYFUNCTION("LET(
  headers, 'Internal Flight Booking Form Re'!$A$1:AI$1,
  ref, $E56,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6" s="117" t="str">
        <f>IFERROR(__xludf.DUMMYFUNCTION("""COMPUTED_VALUE"""),"")</f>
        <v/>
      </c>
      <c r="H56" s="116"/>
      <c r="I56" s="116"/>
      <c r="J56" s="118"/>
      <c r="K56" s="116"/>
      <c r="L56" s="116"/>
      <c r="M56" s="116"/>
      <c r="N56" s="116"/>
      <c r="O56" s="117"/>
      <c r="P56" s="134"/>
      <c r="Q56" s="134"/>
      <c r="R56" s="134"/>
      <c r="S56" s="135"/>
      <c r="T56" s="134"/>
      <c r="U56" s="134"/>
      <c r="V56" s="134"/>
      <c r="W56" s="135"/>
      <c r="X56" s="134"/>
      <c r="Y56" s="134"/>
      <c r="Z56" s="134"/>
      <c r="AA56" s="135"/>
      <c r="AB56" s="131" t="b">
        <v>0</v>
      </c>
      <c r="AC56" s="131" t="b">
        <v>0</v>
      </c>
      <c r="AD56" s="122"/>
      <c r="AE56" s="131" t="b">
        <v>0</v>
      </c>
      <c r="AF56" s="128"/>
      <c r="AG56" s="88"/>
      <c r="AH56" s="132" t="b">
        <v>0</v>
      </c>
      <c r="AI56" s="133"/>
    </row>
    <row r="57">
      <c r="A57" s="114" t="str">
        <f t="array" ref="A57">IFERROR(
  INDEX(
    INDEX('{INDEX} Tour Packages'!$A:$ZZ, , MATCH(A$3, '{INDEX} Tour Packages'!$4:$4, 0)),
    MATCH($F57, INDEX('{INDEX} Tour Packages'!$A:$ZZ,0, MATCH("Tour Package Name", '{INDEX} Tour Packages'!$4:$4, 0)), 0)
  ),
"")
</f>
        <v/>
      </c>
      <c r="B57" s="114" t="str">
        <f t="array" ref="B57">IFERROR(
  INDEX(
    INDEX('{INDEX} Tour Packages'!$A:$ZZ, , MATCH(B$3, '{INDEX} Tour Packages'!$4:$4, 0)),
    MATCH($F57, INDEX('{INDEX} Tour Packages'!$A:$ZZ,0, MATCH("Tour Package Name", '{INDEX} Tour Packages'!$4:$4, 0)), 0)
  ),
"")
</f>
        <v/>
      </c>
      <c r="C57" s="114" t="str">
        <f t="array" ref="C57">IFERROR(
  INDEX(
    INDEX('{INDEX} Tour Packages'!$A:$ZZ, , MATCH(C$3, '{INDEX} Tour Packages'!$4:$4, 0)),
    MATCH($F57, INDEX('{INDEX} Tour Packages'!$A:$ZZ,0, MATCH("Tour Package Name", '{INDEX} Tour Packages'!$4:$4, 0)), 0)
  ),
"")
</f>
        <v/>
      </c>
      <c r="D57" s="114" t="str">
        <f t="array" ref="D57">IFERROR(
  INDEX(
    INDEX('{INDEX} Tour Packages'!$A:$ZZ, , MATCH(D$3, '{INDEX} Tour Packages'!$4:$4, 0)),
    MATCH($F57, INDEX('{INDEX} Tour Packages'!$A:$ZZ,0, MATCH("Tour Package Name", '{INDEX} Tour Packages'!$4:$4, 0)), 0)
  ),
"")
</f>
        <v/>
      </c>
      <c r="E57" s="115" t="s">
        <v>231</v>
      </c>
      <c r="F57" s="116" t="str">
        <f>IFERROR(__xludf.DUMMYFUNCTION("LET(
  headers, 'Internal Flight Booking Form Re'!$A$1:AI$1,
  ref, $E57,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7" s="117" t="str">
        <f>IFERROR(__xludf.DUMMYFUNCTION("""COMPUTED_VALUE"""),"")</f>
        <v/>
      </c>
      <c r="H57" s="116"/>
      <c r="I57" s="116"/>
      <c r="J57" s="118"/>
      <c r="K57" s="116"/>
      <c r="L57" s="116"/>
      <c r="M57" s="116"/>
      <c r="N57" s="116"/>
      <c r="O57" s="117"/>
      <c r="P57" s="134"/>
      <c r="Q57" s="134"/>
      <c r="R57" s="134"/>
      <c r="S57" s="135"/>
      <c r="T57" s="134"/>
      <c r="U57" s="134"/>
      <c r="V57" s="134"/>
      <c r="W57" s="135"/>
      <c r="X57" s="134"/>
      <c r="Y57" s="134"/>
      <c r="Z57" s="134"/>
      <c r="AA57" s="135"/>
      <c r="AB57" s="131" t="b">
        <v>0</v>
      </c>
      <c r="AC57" s="131" t="b">
        <v>0</v>
      </c>
      <c r="AD57" s="122"/>
      <c r="AE57" s="131" t="b">
        <v>0</v>
      </c>
      <c r="AF57" s="128"/>
      <c r="AG57" s="88"/>
      <c r="AH57" s="132" t="b">
        <v>0</v>
      </c>
      <c r="AI57" s="133"/>
    </row>
    <row r="58">
      <c r="A58" s="114" t="str">
        <f t="array" ref="A58">IFERROR(
  INDEX(
    INDEX('{INDEX} Tour Packages'!$A:$ZZ, , MATCH(A$3, '{INDEX} Tour Packages'!$4:$4, 0)),
    MATCH($F58, INDEX('{INDEX} Tour Packages'!$A:$ZZ,0, MATCH("Tour Package Name", '{INDEX} Tour Packages'!$4:$4, 0)), 0)
  ),
"")
</f>
        <v/>
      </c>
      <c r="B58" s="114" t="str">
        <f t="array" ref="B58">IFERROR(
  INDEX(
    INDEX('{INDEX} Tour Packages'!$A:$ZZ, , MATCH(B$3, '{INDEX} Tour Packages'!$4:$4, 0)),
    MATCH($F58, INDEX('{INDEX} Tour Packages'!$A:$ZZ,0, MATCH("Tour Package Name", '{INDEX} Tour Packages'!$4:$4, 0)), 0)
  ),
"")
</f>
        <v/>
      </c>
      <c r="C58" s="114" t="str">
        <f t="array" ref="C58">IFERROR(
  INDEX(
    INDEX('{INDEX} Tour Packages'!$A:$ZZ, , MATCH(C$3, '{INDEX} Tour Packages'!$4:$4, 0)),
    MATCH($F58, INDEX('{INDEX} Tour Packages'!$A:$ZZ,0, MATCH("Tour Package Name", '{INDEX} Tour Packages'!$4:$4, 0)), 0)
  ),
"")
</f>
        <v/>
      </c>
      <c r="D58" s="114" t="str">
        <f t="array" ref="D58">IFERROR(
  INDEX(
    INDEX('{INDEX} Tour Packages'!$A:$ZZ, , MATCH(D$3, '{INDEX} Tour Packages'!$4:$4, 0)),
    MATCH($F58, INDEX('{INDEX} Tour Packages'!$A:$ZZ,0, MATCH("Tour Package Name", '{INDEX} Tour Packages'!$4:$4, 0)), 0)
  ),
"")
</f>
        <v/>
      </c>
      <c r="E58" s="115" t="s">
        <v>231</v>
      </c>
      <c r="F58" s="116" t="str">
        <f>IFERROR(__xludf.DUMMYFUNCTION("LET(
  headers, 'Internal Flight Booking Form Re'!$A$1:AI$1,
  ref, $E58,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8" s="117" t="str">
        <f>IFERROR(__xludf.DUMMYFUNCTION("""COMPUTED_VALUE"""),"")</f>
        <v/>
      </c>
      <c r="H58" s="116"/>
      <c r="I58" s="116"/>
      <c r="J58" s="118"/>
      <c r="K58" s="116"/>
      <c r="L58" s="116"/>
      <c r="M58" s="116"/>
      <c r="N58" s="116"/>
      <c r="O58" s="117"/>
      <c r="P58" s="134"/>
      <c r="Q58" s="134"/>
      <c r="R58" s="134"/>
      <c r="S58" s="135"/>
      <c r="T58" s="134"/>
      <c r="U58" s="134"/>
      <c r="V58" s="134"/>
      <c r="W58" s="135"/>
      <c r="X58" s="134"/>
      <c r="Y58" s="134"/>
      <c r="Z58" s="134"/>
      <c r="AA58" s="135"/>
      <c r="AB58" s="131" t="b">
        <v>0</v>
      </c>
      <c r="AC58" s="131" t="b">
        <v>0</v>
      </c>
      <c r="AD58" s="122"/>
      <c r="AE58" s="131" t="b">
        <v>0</v>
      </c>
      <c r="AF58" s="128"/>
      <c r="AG58" s="88"/>
      <c r="AH58" s="132" t="b">
        <v>0</v>
      </c>
      <c r="AI58" s="133"/>
    </row>
    <row r="59">
      <c r="A59" s="114" t="str">
        <f t="array" ref="A59">IFERROR(
  INDEX(
    INDEX('{INDEX} Tour Packages'!$A:$ZZ, , MATCH(A$3, '{INDEX} Tour Packages'!$4:$4, 0)),
    MATCH($F59, INDEX('{INDEX} Tour Packages'!$A:$ZZ,0, MATCH("Tour Package Name", '{INDEX} Tour Packages'!$4:$4, 0)), 0)
  ),
"")
</f>
        <v/>
      </c>
      <c r="B59" s="114" t="str">
        <f t="array" ref="B59">IFERROR(
  INDEX(
    INDEX('{INDEX} Tour Packages'!$A:$ZZ, , MATCH(B$3, '{INDEX} Tour Packages'!$4:$4, 0)),
    MATCH($F59, INDEX('{INDEX} Tour Packages'!$A:$ZZ,0, MATCH("Tour Package Name", '{INDEX} Tour Packages'!$4:$4, 0)), 0)
  ),
"")
</f>
        <v/>
      </c>
      <c r="C59" s="114" t="str">
        <f t="array" ref="C59">IFERROR(
  INDEX(
    INDEX('{INDEX} Tour Packages'!$A:$ZZ, , MATCH(C$3, '{INDEX} Tour Packages'!$4:$4, 0)),
    MATCH($F59, INDEX('{INDEX} Tour Packages'!$A:$ZZ,0, MATCH("Tour Package Name", '{INDEX} Tour Packages'!$4:$4, 0)), 0)
  ),
"")
</f>
        <v/>
      </c>
      <c r="D59" s="114" t="str">
        <f t="array" ref="D59">IFERROR(
  INDEX(
    INDEX('{INDEX} Tour Packages'!$A:$ZZ, , MATCH(D$3, '{INDEX} Tour Packages'!$4:$4, 0)),
    MATCH($F59, INDEX('{INDEX} Tour Packages'!$A:$ZZ,0, MATCH("Tour Package Name", '{INDEX} Tour Packages'!$4:$4, 0)), 0)
  ),
"")
</f>
        <v/>
      </c>
      <c r="E59" s="115" t="s">
        <v>231</v>
      </c>
      <c r="F59" s="116" t="str">
        <f>IFERROR(__xludf.DUMMYFUNCTION("LET(
  headers, 'Internal Flight Booking Form Re'!$A$1:AI$1,
  ref, $E59,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59" s="117" t="str">
        <f>IFERROR(__xludf.DUMMYFUNCTION("""COMPUTED_VALUE"""),"")</f>
        <v/>
      </c>
      <c r="H59" s="116"/>
      <c r="I59" s="116"/>
      <c r="J59" s="118"/>
      <c r="K59" s="116"/>
      <c r="L59" s="116"/>
      <c r="M59" s="116"/>
      <c r="N59" s="116"/>
      <c r="O59" s="117"/>
      <c r="P59" s="134"/>
      <c r="Q59" s="134"/>
      <c r="R59" s="134"/>
      <c r="S59" s="135"/>
      <c r="T59" s="134"/>
      <c r="U59" s="134"/>
      <c r="V59" s="134"/>
      <c r="W59" s="135"/>
      <c r="X59" s="134"/>
      <c r="Y59" s="134"/>
      <c r="Z59" s="134"/>
      <c r="AA59" s="135"/>
      <c r="AB59" s="131" t="b">
        <v>0</v>
      </c>
      <c r="AC59" s="131" t="b">
        <v>0</v>
      </c>
      <c r="AD59" s="122"/>
      <c r="AE59" s="131" t="b">
        <v>0</v>
      </c>
      <c r="AF59" s="128"/>
      <c r="AG59" s="88"/>
      <c r="AH59" s="132" t="b">
        <v>0</v>
      </c>
      <c r="AI59" s="133"/>
    </row>
    <row r="60">
      <c r="A60" s="114" t="str">
        <f t="array" ref="A60">IFERROR(
  INDEX(
    INDEX('{INDEX} Tour Packages'!$A:$ZZ, , MATCH(A$3, '{INDEX} Tour Packages'!$4:$4, 0)),
    MATCH($F60, INDEX('{INDEX} Tour Packages'!$A:$ZZ,0, MATCH("Tour Package Name", '{INDEX} Tour Packages'!$4:$4, 0)), 0)
  ),
"")
</f>
        <v/>
      </c>
      <c r="B60" s="114" t="str">
        <f t="array" ref="B60">IFERROR(
  INDEX(
    INDEX('{INDEX} Tour Packages'!$A:$ZZ, , MATCH(B$3, '{INDEX} Tour Packages'!$4:$4, 0)),
    MATCH($F60, INDEX('{INDEX} Tour Packages'!$A:$ZZ,0, MATCH("Tour Package Name", '{INDEX} Tour Packages'!$4:$4, 0)), 0)
  ),
"")
</f>
        <v/>
      </c>
      <c r="C60" s="114" t="str">
        <f t="array" ref="C60">IFERROR(
  INDEX(
    INDEX('{INDEX} Tour Packages'!$A:$ZZ, , MATCH(C$3, '{INDEX} Tour Packages'!$4:$4, 0)),
    MATCH($F60, INDEX('{INDEX} Tour Packages'!$A:$ZZ,0, MATCH("Tour Package Name", '{INDEX} Tour Packages'!$4:$4, 0)), 0)
  ),
"")
</f>
        <v/>
      </c>
      <c r="D60" s="114" t="str">
        <f t="array" ref="D60">IFERROR(
  INDEX(
    INDEX('{INDEX} Tour Packages'!$A:$ZZ, , MATCH(D$3, '{INDEX} Tour Packages'!$4:$4, 0)),
    MATCH($F60, INDEX('{INDEX} Tour Packages'!$A:$ZZ,0, MATCH("Tour Package Name", '{INDEX} Tour Packages'!$4:$4, 0)), 0)
  ),
"")
</f>
        <v/>
      </c>
      <c r="E60" s="115" t="s">
        <v>231</v>
      </c>
      <c r="F60" s="116" t="str">
        <f>IFERROR(__xludf.DUMMYFUNCTION("LET(
  headers, 'Internal Flight Booking Form Re'!$A$1:AI$1,
  ref, $E60,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0" s="117" t="str">
        <f>IFERROR(__xludf.DUMMYFUNCTION("""COMPUTED_VALUE"""),"")</f>
        <v/>
      </c>
      <c r="H60" s="116"/>
      <c r="I60" s="116"/>
      <c r="J60" s="118"/>
      <c r="K60" s="116"/>
      <c r="L60" s="116"/>
      <c r="M60" s="116"/>
      <c r="N60" s="116"/>
      <c r="O60" s="117"/>
      <c r="P60" s="134"/>
      <c r="Q60" s="134"/>
      <c r="R60" s="134"/>
      <c r="S60" s="135"/>
      <c r="T60" s="134"/>
      <c r="U60" s="134"/>
      <c r="V60" s="134"/>
      <c r="W60" s="135"/>
      <c r="X60" s="134"/>
      <c r="Y60" s="134"/>
      <c r="Z60" s="134"/>
      <c r="AA60" s="135"/>
      <c r="AB60" s="131" t="b">
        <v>0</v>
      </c>
      <c r="AC60" s="131" t="b">
        <v>0</v>
      </c>
      <c r="AD60" s="122"/>
      <c r="AE60" s="131" t="b">
        <v>0</v>
      </c>
      <c r="AF60" s="128"/>
      <c r="AG60" s="88"/>
      <c r="AH60" s="132" t="b">
        <v>0</v>
      </c>
      <c r="AI60" s="133"/>
    </row>
    <row r="61">
      <c r="A61" s="114" t="str">
        <f t="array" ref="A61">IFERROR(
  INDEX(
    INDEX('{INDEX} Tour Packages'!$A:$ZZ, , MATCH(A$3, '{INDEX} Tour Packages'!$4:$4, 0)),
    MATCH($F61, INDEX('{INDEX} Tour Packages'!$A:$ZZ,0, MATCH("Tour Package Name", '{INDEX} Tour Packages'!$4:$4, 0)), 0)
  ),
"")
</f>
        <v/>
      </c>
      <c r="B61" s="114" t="str">
        <f t="array" ref="B61">IFERROR(
  INDEX(
    INDEX('{INDEX} Tour Packages'!$A:$ZZ, , MATCH(B$3, '{INDEX} Tour Packages'!$4:$4, 0)),
    MATCH($F61, INDEX('{INDEX} Tour Packages'!$A:$ZZ,0, MATCH("Tour Package Name", '{INDEX} Tour Packages'!$4:$4, 0)), 0)
  ),
"")
</f>
        <v/>
      </c>
      <c r="C61" s="114" t="str">
        <f t="array" ref="C61">IFERROR(
  INDEX(
    INDEX('{INDEX} Tour Packages'!$A:$ZZ, , MATCH(C$3, '{INDEX} Tour Packages'!$4:$4, 0)),
    MATCH($F61, INDEX('{INDEX} Tour Packages'!$A:$ZZ,0, MATCH("Tour Package Name", '{INDEX} Tour Packages'!$4:$4, 0)), 0)
  ),
"")
</f>
        <v/>
      </c>
      <c r="D61" s="114" t="str">
        <f t="array" ref="D61">IFERROR(
  INDEX(
    INDEX('{INDEX} Tour Packages'!$A:$ZZ, , MATCH(D$3, '{INDEX} Tour Packages'!$4:$4, 0)),
    MATCH($F61, INDEX('{INDEX} Tour Packages'!$A:$ZZ,0, MATCH("Tour Package Name", '{INDEX} Tour Packages'!$4:$4, 0)), 0)
  ),
"")
</f>
        <v/>
      </c>
      <c r="E61" s="115" t="s">
        <v>231</v>
      </c>
      <c r="F61" s="116" t="str">
        <f>IFERROR(__xludf.DUMMYFUNCTION("LET(
  headers, 'Internal Flight Booking Form Re'!$A$1:AI$1,
  ref, $E61,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1" s="117" t="str">
        <f>IFERROR(__xludf.DUMMYFUNCTION("""COMPUTED_VALUE"""),"")</f>
        <v/>
      </c>
      <c r="H61" s="116"/>
      <c r="I61" s="116"/>
      <c r="J61" s="118"/>
      <c r="K61" s="116"/>
      <c r="L61" s="116"/>
      <c r="M61" s="116"/>
      <c r="N61" s="116"/>
      <c r="O61" s="117"/>
      <c r="P61" s="134"/>
      <c r="Q61" s="134"/>
      <c r="R61" s="134"/>
      <c r="S61" s="135"/>
      <c r="T61" s="134"/>
      <c r="U61" s="134"/>
      <c r="V61" s="134"/>
      <c r="W61" s="135"/>
      <c r="X61" s="134"/>
      <c r="Y61" s="134"/>
      <c r="Z61" s="134"/>
      <c r="AA61" s="135"/>
      <c r="AB61" s="131" t="b">
        <v>0</v>
      </c>
      <c r="AC61" s="131" t="b">
        <v>0</v>
      </c>
      <c r="AD61" s="122"/>
      <c r="AE61" s="131" t="b">
        <v>0</v>
      </c>
      <c r="AF61" s="128"/>
      <c r="AG61" s="88"/>
      <c r="AH61" s="132" t="b">
        <v>0</v>
      </c>
      <c r="AI61" s="133"/>
    </row>
    <row r="62">
      <c r="A62" s="114" t="str">
        <f t="array" ref="A62">IFERROR(
  INDEX(
    INDEX('{INDEX} Tour Packages'!$A:$ZZ, , MATCH(A$3, '{INDEX} Tour Packages'!$4:$4, 0)),
    MATCH($F62, INDEX('{INDEX} Tour Packages'!$A:$ZZ,0, MATCH("Tour Package Name", '{INDEX} Tour Packages'!$4:$4, 0)), 0)
  ),
"")
</f>
        <v/>
      </c>
      <c r="B62" s="114" t="str">
        <f t="array" ref="B62">IFERROR(
  INDEX(
    INDEX('{INDEX} Tour Packages'!$A:$ZZ, , MATCH(B$3, '{INDEX} Tour Packages'!$4:$4, 0)),
    MATCH($F62, INDEX('{INDEX} Tour Packages'!$A:$ZZ,0, MATCH("Tour Package Name", '{INDEX} Tour Packages'!$4:$4, 0)), 0)
  ),
"")
</f>
        <v/>
      </c>
      <c r="C62" s="114" t="str">
        <f t="array" ref="C62">IFERROR(
  INDEX(
    INDEX('{INDEX} Tour Packages'!$A:$ZZ, , MATCH(C$3, '{INDEX} Tour Packages'!$4:$4, 0)),
    MATCH($F62, INDEX('{INDEX} Tour Packages'!$A:$ZZ,0, MATCH("Tour Package Name", '{INDEX} Tour Packages'!$4:$4, 0)), 0)
  ),
"")
</f>
        <v/>
      </c>
      <c r="D62" s="114" t="str">
        <f t="array" ref="D62">IFERROR(
  INDEX(
    INDEX('{INDEX} Tour Packages'!$A:$ZZ, , MATCH(D$3, '{INDEX} Tour Packages'!$4:$4, 0)),
    MATCH($F62, INDEX('{INDEX} Tour Packages'!$A:$ZZ,0, MATCH("Tour Package Name", '{INDEX} Tour Packages'!$4:$4, 0)), 0)
  ),
"")
</f>
        <v/>
      </c>
      <c r="E62" s="115" t="s">
        <v>231</v>
      </c>
      <c r="F62" s="116" t="str">
        <f>IFERROR(__xludf.DUMMYFUNCTION("LET(
  headers, 'Internal Flight Booking Form Re'!$A$1:AI$1,
  ref, $E62,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2" s="117" t="str">
        <f>IFERROR(__xludf.DUMMYFUNCTION("""COMPUTED_VALUE"""),"")</f>
        <v/>
      </c>
      <c r="H62" s="116"/>
      <c r="I62" s="116"/>
      <c r="J62" s="118"/>
      <c r="K62" s="116"/>
      <c r="L62" s="116"/>
      <c r="M62" s="116"/>
      <c r="N62" s="116"/>
      <c r="O62" s="117"/>
      <c r="P62" s="134"/>
      <c r="Q62" s="134"/>
      <c r="R62" s="134"/>
      <c r="S62" s="135"/>
      <c r="T62" s="134"/>
      <c r="U62" s="134"/>
      <c r="V62" s="134"/>
      <c r="W62" s="135"/>
      <c r="X62" s="134"/>
      <c r="Y62" s="134"/>
      <c r="Z62" s="134"/>
      <c r="AA62" s="135"/>
      <c r="AB62" s="131" t="b">
        <v>0</v>
      </c>
      <c r="AC62" s="131" t="b">
        <v>0</v>
      </c>
      <c r="AD62" s="122"/>
      <c r="AE62" s="131" t="b">
        <v>0</v>
      </c>
      <c r="AF62" s="128"/>
      <c r="AG62" s="88"/>
      <c r="AH62" s="132" t="b">
        <v>0</v>
      </c>
      <c r="AI62" s="133"/>
    </row>
    <row r="63">
      <c r="A63" s="114" t="str">
        <f t="array" ref="A63">IFERROR(
  INDEX(
    INDEX('{INDEX} Tour Packages'!$A:$ZZ, , MATCH(A$3, '{INDEX} Tour Packages'!$4:$4, 0)),
    MATCH($F63, INDEX('{INDEX} Tour Packages'!$A:$ZZ,0, MATCH("Tour Package Name", '{INDEX} Tour Packages'!$4:$4, 0)), 0)
  ),
"")
</f>
        <v/>
      </c>
      <c r="B63" s="114" t="str">
        <f t="array" ref="B63">IFERROR(
  INDEX(
    INDEX('{INDEX} Tour Packages'!$A:$ZZ, , MATCH(B$3, '{INDEX} Tour Packages'!$4:$4, 0)),
    MATCH($F63, INDEX('{INDEX} Tour Packages'!$A:$ZZ,0, MATCH("Tour Package Name", '{INDEX} Tour Packages'!$4:$4, 0)), 0)
  ),
"")
</f>
        <v/>
      </c>
      <c r="C63" s="114" t="str">
        <f t="array" ref="C63">IFERROR(
  INDEX(
    INDEX('{INDEX} Tour Packages'!$A:$ZZ, , MATCH(C$3, '{INDEX} Tour Packages'!$4:$4, 0)),
    MATCH($F63, INDEX('{INDEX} Tour Packages'!$A:$ZZ,0, MATCH("Tour Package Name", '{INDEX} Tour Packages'!$4:$4, 0)), 0)
  ),
"")
</f>
        <v/>
      </c>
      <c r="D63" s="114" t="str">
        <f t="array" ref="D63">IFERROR(
  INDEX(
    INDEX('{INDEX} Tour Packages'!$A:$ZZ, , MATCH(D$3, '{INDEX} Tour Packages'!$4:$4, 0)),
    MATCH($F63, INDEX('{INDEX} Tour Packages'!$A:$ZZ,0, MATCH("Tour Package Name", '{INDEX} Tour Packages'!$4:$4, 0)), 0)
  ),
"")
</f>
        <v/>
      </c>
      <c r="E63" s="115" t="s">
        <v>231</v>
      </c>
      <c r="F63" s="116" t="str">
        <f>IFERROR(__xludf.DUMMYFUNCTION("LET(
  headers, 'Internal Flight Booking Form Re'!$A$1:AI$1,
  ref, $E63,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3" s="117" t="str">
        <f>IFERROR(__xludf.DUMMYFUNCTION("""COMPUTED_VALUE"""),"")</f>
        <v/>
      </c>
      <c r="H63" s="116"/>
      <c r="I63" s="116"/>
      <c r="J63" s="118"/>
      <c r="K63" s="116"/>
      <c r="L63" s="116"/>
      <c r="M63" s="116"/>
      <c r="N63" s="116"/>
      <c r="O63" s="117"/>
      <c r="P63" s="134"/>
      <c r="Q63" s="134"/>
      <c r="R63" s="134"/>
      <c r="S63" s="135"/>
      <c r="T63" s="134"/>
      <c r="U63" s="134"/>
      <c r="V63" s="134"/>
      <c r="W63" s="135"/>
      <c r="X63" s="134"/>
      <c r="Y63" s="134"/>
      <c r="Z63" s="134"/>
      <c r="AA63" s="135"/>
      <c r="AB63" s="131" t="b">
        <v>0</v>
      </c>
      <c r="AC63" s="131" t="b">
        <v>0</v>
      </c>
      <c r="AD63" s="122"/>
      <c r="AE63" s="131" t="b">
        <v>0</v>
      </c>
      <c r="AF63" s="128"/>
      <c r="AG63" s="88"/>
      <c r="AH63" s="132" t="b">
        <v>0</v>
      </c>
      <c r="AI63" s="133"/>
    </row>
    <row r="64">
      <c r="A64" s="114" t="str">
        <f t="array" ref="A64">IFERROR(
  INDEX(
    INDEX('{INDEX} Tour Packages'!$A:$ZZ, , MATCH(A$3, '{INDEX} Tour Packages'!$4:$4, 0)),
    MATCH($F64, INDEX('{INDEX} Tour Packages'!$A:$ZZ,0, MATCH("Tour Package Name", '{INDEX} Tour Packages'!$4:$4, 0)), 0)
  ),
"")
</f>
        <v/>
      </c>
      <c r="B64" s="114" t="str">
        <f t="array" ref="B64">IFERROR(
  INDEX(
    INDEX('{INDEX} Tour Packages'!$A:$ZZ, , MATCH(B$3, '{INDEX} Tour Packages'!$4:$4, 0)),
    MATCH($F64, INDEX('{INDEX} Tour Packages'!$A:$ZZ,0, MATCH("Tour Package Name", '{INDEX} Tour Packages'!$4:$4, 0)), 0)
  ),
"")
</f>
        <v/>
      </c>
      <c r="C64" s="114" t="str">
        <f t="array" ref="C64">IFERROR(
  INDEX(
    INDEX('{INDEX} Tour Packages'!$A:$ZZ, , MATCH(C$3, '{INDEX} Tour Packages'!$4:$4, 0)),
    MATCH($F64, INDEX('{INDEX} Tour Packages'!$A:$ZZ,0, MATCH("Tour Package Name", '{INDEX} Tour Packages'!$4:$4, 0)), 0)
  ),
"")
</f>
        <v/>
      </c>
      <c r="D64" s="114" t="str">
        <f t="array" ref="D64">IFERROR(
  INDEX(
    INDEX('{INDEX} Tour Packages'!$A:$ZZ, , MATCH(D$3, '{INDEX} Tour Packages'!$4:$4, 0)),
    MATCH($F64, INDEX('{INDEX} Tour Packages'!$A:$ZZ,0, MATCH("Tour Package Name", '{INDEX} Tour Packages'!$4:$4, 0)), 0)
  ),
"")
</f>
        <v/>
      </c>
      <c r="E64" s="115" t="s">
        <v>231</v>
      </c>
      <c r="F64" s="116" t="str">
        <f>IFERROR(__xludf.DUMMYFUNCTION("LET(
  headers, 'Internal Flight Booking Form Re'!$A$1:AI$1,
  ref, $E64,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4" s="117" t="str">
        <f>IFERROR(__xludf.DUMMYFUNCTION("""COMPUTED_VALUE"""),"")</f>
        <v/>
      </c>
      <c r="H64" s="116"/>
      <c r="I64" s="116"/>
      <c r="J64" s="118"/>
      <c r="K64" s="116"/>
      <c r="L64" s="116"/>
      <c r="M64" s="116"/>
      <c r="N64" s="116"/>
      <c r="O64" s="117"/>
      <c r="P64" s="134"/>
      <c r="Q64" s="134"/>
      <c r="R64" s="134"/>
      <c r="S64" s="135"/>
      <c r="T64" s="134"/>
      <c r="U64" s="134"/>
      <c r="V64" s="134"/>
      <c r="W64" s="135"/>
      <c r="X64" s="134"/>
      <c r="Y64" s="134"/>
      <c r="Z64" s="134"/>
      <c r="AA64" s="135"/>
      <c r="AB64" s="131" t="b">
        <v>0</v>
      </c>
      <c r="AC64" s="131" t="b">
        <v>0</v>
      </c>
      <c r="AD64" s="122"/>
      <c r="AE64" s="131" t="b">
        <v>0</v>
      </c>
      <c r="AF64" s="128"/>
      <c r="AG64" s="88"/>
      <c r="AH64" s="132" t="b">
        <v>0</v>
      </c>
      <c r="AI64" s="133"/>
    </row>
    <row r="65">
      <c r="A65" s="114" t="str">
        <f t="array" ref="A65">IFERROR(
  INDEX(
    INDEX('{INDEX} Tour Packages'!$A:$ZZ, , MATCH(A$3, '{INDEX} Tour Packages'!$4:$4, 0)),
    MATCH($F65, INDEX('{INDEX} Tour Packages'!$A:$ZZ,0, MATCH("Tour Package Name", '{INDEX} Tour Packages'!$4:$4, 0)), 0)
  ),
"")
</f>
        <v/>
      </c>
      <c r="B65" s="114" t="str">
        <f t="array" ref="B65">IFERROR(
  INDEX(
    INDEX('{INDEX} Tour Packages'!$A:$ZZ, , MATCH(B$3, '{INDEX} Tour Packages'!$4:$4, 0)),
    MATCH($F65, INDEX('{INDEX} Tour Packages'!$A:$ZZ,0, MATCH("Tour Package Name", '{INDEX} Tour Packages'!$4:$4, 0)), 0)
  ),
"")
</f>
        <v/>
      </c>
      <c r="C65" s="114" t="str">
        <f t="array" ref="C65">IFERROR(
  INDEX(
    INDEX('{INDEX} Tour Packages'!$A:$ZZ, , MATCH(C$3, '{INDEX} Tour Packages'!$4:$4, 0)),
    MATCH($F65, INDEX('{INDEX} Tour Packages'!$A:$ZZ,0, MATCH("Tour Package Name", '{INDEX} Tour Packages'!$4:$4, 0)), 0)
  ),
"")
</f>
        <v/>
      </c>
      <c r="D65" s="114" t="str">
        <f t="array" ref="D65">IFERROR(
  INDEX(
    INDEX('{INDEX} Tour Packages'!$A:$ZZ, , MATCH(D$3, '{INDEX} Tour Packages'!$4:$4, 0)),
    MATCH($F65, INDEX('{INDEX} Tour Packages'!$A:$ZZ,0, MATCH("Tour Package Name", '{INDEX} Tour Packages'!$4:$4, 0)), 0)
  ),
"")
</f>
        <v/>
      </c>
      <c r="E65" s="115" t="s">
        <v>231</v>
      </c>
      <c r="F65" s="116" t="str">
        <f>IFERROR(__xludf.DUMMYFUNCTION("LET(
  headers, 'Internal Flight Booking Form Re'!$A$1:AI$1,
  ref, $E65,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5" s="117" t="str">
        <f>IFERROR(__xludf.DUMMYFUNCTION("""COMPUTED_VALUE"""),"")</f>
        <v/>
      </c>
      <c r="H65" s="116"/>
      <c r="I65" s="116"/>
      <c r="J65" s="118"/>
      <c r="K65" s="116"/>
      <c r="L65" s="116"/>
      <c r="M65" s="116"/>
      <c r="N65" s="116"/>
      <c r="O65" s="117"/>
      <c r="P65" s="134"/>
      <c r="Q65" s="134"/>
      <c r="R65" s="134"/>
      <c r="S65" s="135"/>
      <c r="T65" s="134"/>
      <c r="U65" s="134"/>
      <c r="V65" s="134"/>
      <c r="W65" s="135"/>
      <c r="X65" s="134"/>
      <c r="Y65" s="134"/>
      <c r="Z65" s="134"/>
      <c r="AA65" s="135"/>
      <c r="AB65" s="131" t="b">
        <v>0</v>
      </c>
      <c r="AC65" s="131" t="b">
        <v>0</v>
      </c>
      <c r="AD65" s="122"/>
      <c r="AE65" s="131" t="b">
        <v>0</v>
      </c>
      <c r="AF65" s="128"/>
      <c r="AG65" s="88"/>
      <c r="AH65" s="132" t="b">
        <v>0</v>
      </c>
      <c r="AI65" s="133"/>
    </row>
    <row r="66">
      <c r="A66" s="114" t="str">
        <f t="array" ref="A66">IFERROR(
  INDEX(
    INDEX('{INDEX} Tour Packages'!$A:$ZZ, , MATCH(A$3, '{INDEX} Tour Packages'!$4:$4, 0)),
    MATCH($F66, INDEX('{INDEX} Tour Packages'!$A:$ZZ,0, MATCH("Tour Package Name", '{INDEX} Tour Packages'!$4:$4, 0)), 0)
  ),
"")
</f>
        <v/>
      </c>
      <c r="B66" s="114" t="str">
        <f t="array" ref="B66">IFERROR(
  INDEX(
    INDEX('{INDEX} Tour Packages'!$A:$ZZ, , MATCH(B$3, '{INDEX} Tour Packages'!$4:$4, 0)),
    MATCH($F66, INDEX('{INDEX} Tour Packages'!$A:$ZZ,0, MATCH("Tour Package Name", '{INDEX} Tour Packages'!$4:$4, 0)), 0)
  ),
"")
</f>
        <v/>
      </c>
      <c r="C66" s="114" t="str">
        <f t="array" ref="C66">IFERROR(
  INDEX(
    INDEX('{INDEX} Tour Packages'!$A:$ZZ, , MATCH(C$3, '{INDEX} Tour Packages'!$4:$4, 0)),
    MATCH($F66, INDEX('{INDEX} Tour Packages'!$A:$ZZ,0, MATCH("Tour Package Name", '{INDEX} Tour Packages'!$4:$4, 0)), 0)
  ),
"")
</f>
        <v/>
      </c>
      <c r="D66" s="114" t="str">
        <f t="array" ref="D66">IFERROR(
  INDEX(
    INDEX('{INDEX} Tour Packages'!$A:$ZZ, , MATCH(D$3, '{INDEX} Tour Packages'!$4:$4, 0)),
    MATCH($F66, INDEX('{INDEX} Tour Packages'!$A:$ZZ,0, MATCH("Tour Package Name", '{INDEX} Tour Packages'!$4:$4, 0)), 0)
  ),
"")
</f>
        <v/>
      </c>
      <c r="E66" s="115" t="s">
        <v>231</v>
      </c>
      <c r="F66" s="116" t="str">
        <f>IFERROR(__xludf.DUMMYFUNCTION("LET(
  headers, 'Internal Flight Booking Form Re'!$A$1:AI$1,
  ref, $E66,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6" s="117" t="str">
        <f>IFERROR(__xludf.DUMMYFUNCTION("""COMPUTED_VALUE"""),"")</f>
        <v/>
      </c>
      <c r="H66" s="116"/>
      <c r="I66" s="116"/>
      <c r="J66" s="118"/>
      <c r="K66" s="116"/>
      <c r="L66" s="116"/>
      <c r="M66" s="116"/>
      <c r="N66" s="116"/>
      <c r="O66" s="117"/>
      <c r="P66" s="134"/>
      <c r="Q66" s="134"/>
      <c r="R66" s="134"/>
      <c r="S66" s="135"/>
      <c r="T66" s="134"/>
      <c r="U66" s="134"/>
      <c r="V66" s="134"/>
      <c r="W66" s="135"/>
      <c r="X66" s="134"/>
      <c r="Y66" s="134"/>
      <c r="Z66" s="134"/>
      <c r="AA66" s="135"/>
      <c r="AB66" s="131" t="b">
        <v>0</v>
      </c>
      <c r="AC66" s="131" t="b">
        <v>0</v>
      </c>
      <c r="AD66" s="122"/>
      <c r="AE66" s="131" t="b">
        <v>0</v>
      </c>
      <c r="AF66" s="128"/>
      <c r="AG66" s="88"/>
      <c r="AH66" s="132" t="b">
        <v>0</v>
      </c>
      <c r="AI66" s="133"/>
    </row>
    <row r="67">
      <c r="A67" s="114" t="str">
        <f t="array" ref="A67">IFERROR(
  INDEX(
    INDEX('{INDEX} Tour Packages'!$A:$ZZ, , MATCH(A$3, '{INDEX} Tour Packages'!$4:$4, 0)),
    MATCH($F67, INDEX('{INDEX} Tour Packages'!$A:$ZZ,0, MATCH("Tour Package Name", '{INDEX} Tour Packages'!$4:$4, 0)), 0)
  ),
"")
</f>
        <v/>
      </c>
      <c r="B67" s="114" t="str">
        <f t="array" ref="B67">IFERROR(
  INDEX(
    INDEX('{INDEX} Tour Packages'!$A:$ZZ, , MATCH(B$3, '{INDEX} Tour Packages'!$4:$4, 0)),
    MATCH($F67, INDEX('{INDEX} Tour Packages'!$A:$ZZ,0, MATCH("Tour Package Name", '{INDEX} Tour Packages'!$4:$4, 0)), 0)
  ),
"")
</f>
        <v/>
      </c>
      <c r="C67" s="114" t="str">
        <f t="array" ref="C67">IFERROR(
  INDEX(
    INDEX('{INDEX} Tour Packages'!$A:$ZZ, , MATCH(C$3, '{INDEX} Tour Packages'!$4:$4, 0)),
    MATCH($F67, INDEX('{INDEX} Tour Packages'!$A:$ZZ,0, MATCH("Tour Package Name", '{INDEX} Tour Packages'!$4:$4, 0)), 0)
  ),
"")
</f>
        <v/>
      </c>
      <c r="D67" s="114" t="str">
        <f t="array" ref="D67">IFERROR(
  INDEX(
    INDEX('{INDEX} Tour Packages'!$A:$ZZ, , MATCH(D$3, '{INDEX} Tour Packages'!$4:$4, 0)),
    MATCH($F67, INDEX('{INDEX} Tour Packages'!$A:$ZZ,0, MATCH("Tour Package Name", '{INDEX} Tour Packages'!$4:$4, 0)), 0)
  ),
"")
</f>
        <v/>
      </c>
      <c r="E67" s="115" t="s">
        <v>231</v>
      </c>
      <c r="F67" s="116" t="str">
        <f>IFERROR(__xludf.DUMMYFUNCTION("LET(
  headers, 'Internal Flight Booking Form Re'!$A$1:AI$1,
  ref, $E67,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7" s="117" t="str">
        <f>IFERROR(__xludf.DUMMYFUNCTION("""COMPUTED_VALUE"""),"")</f>
        <v/>
      </c>
      <c r="H67" s="116"/>
      <c r="I67" s="116"/>
      <c r="J67" s="118"/>
      <c r="K67" s="116"/>
      <c r="L67" s="116"/>
      <c r="M67" s="116"/>
      <c r="N67" s="116"/>
      <c r="O67" s="117"/>
      <c r="P67" s="134"/>
      <c r="Q67" s="134"/>
      <c r="R67" s="134"/>
      <c r="S67" s="135"/>
      <c r="T67" s="134"/>
      <c r="U67" s="134"/>
      <c r="V67" s="134"/>
      <c r="W67" s="135"/>
      <c r="X67" s="134"/>
      <c r="Y67" s="134"/>
      <c r="Z67" s="134"/>
      <c r="AA67" s="135"/>
      <c r="AB67" s="131" t="b">
        <v>0</v>
      </c>
      <c r="AC67" s="131" t="b">
        <v>0</v>
      </c>
      <c r="AD67" s="122"/>
      <c r="AE67" s="131" t="b">
        <v>0</v>
      </c>
      <c r="AF67" s="128"/>
      <c r="AG67" s="88"/>
      <c r="AH67" s="132" t="b">
        <v>0</v>
      </c>
      <c r="AI67" s="133"/>
    </row>
    <row r="68">
      <c r="A68" s="114" t="str">
        <f t="array" ref="A68">IFERROR(
  INDEX(
    INDEX('{INDEX} Tour Packages'!$A:$ZZ, , MATCH(A$3, '{INDEX} Tour Packages'!$4:$4, 0)),
    MATCH($F68, INDEX('{INDEX} Tour Packages'!$A:$ZZ,0, MATCH("Tour Package Name", '{INDEX} Tour Packages'!$4:$4, 0)), 0)
  ),
"")
</f>
        <v/>
      </c>
      <c r="B68" s="114" t="str">
        <f t="array" ref="B68">IFERROR(
  INDEX(
    INDEX('{INDEX} Tour Packages'!$A:$ZZ, , MATCH(B$3, '{INDEX} Tour Packages'!$4:$4, 0)),
    MATCH($F68, INDEX('{INDEX} Tour Packages'!$A:$ZZ,0, MATCH("Tour Package Name", '{INDEX} Tour Packages'!$4:$4, 0)), 0)
  ),
"")
</f>
        <v/>
      </c>
      <c r="C68" s="114" t="str">
        <f t="array" ref="C68">IFERROR(
  INDEX(
    INDEX('{INDEX} Tour Packages'!$A:$ZZ, , MATCH(C$3, '{INDEX} Tour Packages'!$4:$4, 0)),
    MATCH($F68, INDEX('{INDEX} Tour Packages'!$A:$ZZ,0, MATCH("Tour Package Name", '{INDEX} Tour Packages'!$4:$4, 0)), 0)
  ),
"")
</f>
        <v/>
      </c>
      <c r="D68" s="114" t="str">
        <f t="array" ref="D68">IFERROR(
  INDEX(
    INDEX('{INDEX} Tour Packages'!$A:$ZZ, , MATCH(D$3, '{INDEX} Tour Packages'!$4:$4, 0)),
    MATCH($F68, INDEX('{INDEX} Tour Packages'!$A:$ZZ,0, MATCH("Tour Package Name", '{INDEX} Tour Packages'!$4:$4, 0)), 0)
  ),
"")
</f>
        <v/>
      </c>
      <c r="E68" s="115" t="s">
        <v>231</v>
      </c>
      <c r="F68" s="116" t="str">
        <f>IFERROR(__xludf.DUMMYFUNCTION("LET(
  headers, 'Internal Flight Booking Form Re'!$A$1:AI$1,
  ref, $E68,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8" s="117" t="str">
        <f>IFERROR(__xludf.DUMMYFUNCTION("""COMPUTED_VALUE"""),"")</f>
        <v/>
      </c>
      <c r="H68" s="116"/>
      <c r="I68" s="116"/>
      <c r="J68" s="118"/>
      <c r="K68" s="116"/>
      <c r="L68" s="116"/>
      <c r="M68" s="116"/>
      <c r="N68" s="116"/>
      <c r="O68" s="117"/>
      <c r="P68" s="134"/>
      <c r="Q68" s="134"/>
      <c r="R68" s="134"/>
      <c r="S68" s="135"/>
      <c r="T68" s="134"/>
      <c r="U68" s="134"/>
      <c r="V68" s="134"/>
      <c r="W68" s="135"/>
      <c r="X68" s="134"/>
      <c r="Y68" s="134"/>
      <c r="Z68" s="134"/>
      <c r="AA68" s="135"/>
      <c r="AB68" s="131" t="b">
        <v>0</v>
      </c>
      <c r="AC68" s="131" t="b">
        <v>0</v>
      </c>
      <c r="AD68" s="122"/>
      <c r="AE68" s="131" t="b">
        <v>0</v>
      </c>
      <c r="AF68" s="128"/>
      <c r="AG68" s="88"/>
      <c r="AH68" s="132" t="b">
        <v>0</v>
      </c>
      <c r="AI68" s="133"/>
    </row>
    <row r="69">
      <c r="A69" s="114" t="str">
        <f t="array" ref="A69">IFERROR(
  INDEX(
    INDEX('{INDEX} Tour Packages'!$A:$ZZ, , MATCH(A$3, '{INDEX} Tour Packages'!$4:$4, 0)),
    MATCH($F69, INDEX('{INDEX} Tour Packages'!$A:$ZZ,0, MATCH("Tour Package Name", '{INDEX} Tour Packages'!$4:$4, 0)), 0)
  ),
"")
</f>
        <v/>
      </c>
      <c r="B69" s="114" t="str">
        <f t="array" ref="B69">IFERROR(
  INDEX(
    INDEX('{INDEX} Tour Packages'!$A:$ZZ, , MATCH(B$3, '{INDEX} Tour Packages'!$4:$4, 0)),
    MATCH($F69, INDEX('{INDEX} Tour Packages'!$A:$ZZ,0, MATCH("Tour Package Name", '{INDEX} Tour Packages'!$4:$4, 0)), 0)
  ),
"")
</f>
        <v/>
      </c>
      <c r="C69" s="114" t="str">
        <f t="array" ref="C69">IFERROR(
  INDEX(
    INDEX('{INDEX} Tour Packages'!$A:$ZZ, , MATCH(C$3, '{INDEX} Tour Packages'!$4:$4, 0)),
    MATCH($F69, INDEX('{INDEX} Tour Packages'!$A:$ZZ,0, MATCH("Tour Package Name", '{INDEX} Tour Packages'!$4:$4, 0)), 0)
  ),
"")
</f>
        <v/>
      </c>
      <c r="D69" s="114" t="str">
        <f t="array" ref="D69">IFERROR(
  INDEX(
    INDEX('{INDEX} Tour Packages'!$A:$ZZ, , MATCH(D$3, '{INDEX} Tour Packages'!$4:$4, 0)),
    MATCH($F69, INDEX('{INDEX} Tour Packages'!$A:$ZZ,0, MATCH("Tour Package Name", '{INDEX} Tour Packages'!$4:$4, 0)), 0)
  ),
"")
</f>
        <v/>
      </c>
      <c r="E69" s="115" t="s">
        <v>231</v>
      </c>
      <c r="F69" s="116" t="str">
        <f>IFERROR(__xludf.DUMMYFUNCTION("LET(
  headers, 'Internal Flight Booking Form Re'!$A$1:AI$1,
  ref, $E69,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69" s="117" t="str">
        <f>IFERROR(__xludf.DUMMYFUNCTION("""COMPUTED_VALUE"""),"")</f>
        <v/>
      </c>
      <c r="H69" s="116"/>
      <c r="I69" s="116"/>
      <c r="J69" s="118"/>
      <c r="K69" s="116"/>
      <c r="L69" s="116"/>
      <c r="M69" s="116"/>
      <c r="N69" s="116"/>
      <c r="O69" s="117"/>
      <c r="P69" s="134"/>
      <c r="Q69" s="134"/>
      <c r="R69" s="134"/>
      <c r="S69" s="135"/>
      <c r="T69" s="134"/>
      <c r="U69" s="134"/>
      <c r="V69" s="134"/>
      <c r="W69" s="135"/>
      <c r="X69" s="134"/>
      <c r="Y69" s="134"/>
      <c r="Z69" s="134"/>
      <c r="AA69" s="135"/>
      <c r="AB69" s="131" t="b">
        <v>0</v>
      </c>
      <c r="AC69" s="131" t="b">
        <v>0</v>
      </c>
      <c r="AD69" s="122"/>
      <c r="AE69" s="131" t="b">
        <v>0</v>
      </c>
      <c r="AF69" s="128"/>
      <c r="AG69" s="88"/>
      <c r="AH69" s="132" t="b">
        <v>0</v>
      </c>
      <c r="AI69" s="133"/>
    </row>
    <row r="70">
      <c r="A70" s="114" t="str">
        <f t="array" ref="A70">IFERROR(
  INDEX(
    INDEX('{INDEX} Tour Packages'!$A:$ZZ, , MATCH(A$3, '{INDEX} Tour Packages'!$4:$4, 0)),
    MATCH($F70, INDEX('{INDEX} Tour Packages'!$A:$ZZ,0, MATCH("Tour Package Name", '{INDEX} Tour Packages'!$4:$4, 0)), 0)
  ),
"")
</f>
        <v/>
      </c>
      <c r="B70" s="114" t="str">
        <f t="array" ref="B70">IFERROR(
  INDEX(
    INDEX('{INDEX} Tour Packages'!$A:$ZZ, , MATCH(B$3, '{INDEX} Tour Packages'!$4:$4, 0)),
    MATCH($F70, INDEX('{INDEX} Tour Packages'!$A:$ZZ,0, MATCH("Tour Package Name", '{INDEX} Tour Packages'!$4:$4, 0)), 0)
  ),
"")
</f>
        <v/>
      </c>
      <c r="C70" s="114" t="str">
        <f t="array" ref="C70">IFERROR(
  INDEX(
    INDEX('{INDEX} Tour Packages'!$A:$ZZ, , MATCH(C$3, '{INDEX} Tour Packages'!$4:$4, 0)),
    MATCH($F70, INDEX('{INDEX} Tour Packages'!$A:$ZZ,0, MATCH("Tour Package Name", '{INDEX} Tour Packages'!$4:$4, 0)), 0)
  ),
"")
</f>
        <v/>
      </c>
      <c r="D70" s="114" t="str">
        <f t="array" ref="D70">IFERROR(
  INDEX(
    INDEX('{INDEX} Tour Packages'!$A:$ZZ, , MATCH(D$3, '{INDEX} Tour Packages'!$4:$4, 0)),
    MATCH($F70, INDEX('{INDEX} Tour Packages'!$A:$ZZ,0, MATCH("Tour Package Name", '{INDEX} Tour Packages'!$4:$4, 0)), 0)
  ),
"")
</f>
        <v/>
      </c>
      <c r="E70" s="115" t="s">
        <v>231</v>
      </c>
      <c r="F70" s="116" t="str">
        <f>IFERROR(__xludf.DUMMYFUNCTION("LET(
  headers, 'Internal Flight Booking Form Re'!$A$1:AI$1,
  ref, $E70,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0" s="117" t="str">
        <f>IFERROR(__xludf.DUMMYFUNCTION("""COMPUTED_VALUE"""),"")</f>
        <v/>
      </c>
      <c r="H70" s="116"/>
      <c r="I70" s="116"/>
      <c r="J70" s="118"/>
      <c r="K70" s="116"/>
      <c r="L70" s="116"/>
      <c r="M70" s="116"/>
      <c r="N70" s="116"/>
      <c r="O70" s="117"/>
      <c r="P70" s="134"/>
      <c r="Q70" s="134"/>
      <c r="R70" s="134"/>
      <c r="S70" s="135"/>
      <c r="T70" s="134"/>
      <c r="U70" s="134"/>
      <c r="V70" s="134"/>
      <c r="W70" s="135"/>
      <c r="X70" s="134"/>
      <c r="Y70" s="134"/>
      <c r="Z70" s="134"/>
      <c r="AA70" s="135"/>
      <c r="AB70" s="131" t="b">
        <v>0</v>
      </c>
      <c r="AC70" s="131" t="b">
        <v>0</v>
      </c>
      <c r="AD70" s="122"/>
      <c r="AE70" s="131" t="b">
        <v>0</v>
      </c>
      <c r="AF70" s="128"/>
      <c r="AG70" s="88"/>
      <c r="AH70" s="132" t="b">
        <v>0</v>
      </c>
      <c r="AI70" s="133"/>
    </row>
    <row r="71">
      <c r="A71" s="114" t="str">
        <f t="array" ref="A71">IFERROR(
  INDEX(
    INDEX('{INDEX} Tour Packages'!$A:$ZZ, , MATCH(A$3, '{INDEX} Tour Packages'!$4:$4, 0)),
    MATCH($F71, INDEX('{INDEX} Tour Packages'!$A:$ZZ,0, MATCH("Tour Package Name", '{INDEX} Tour Packages'!$4:$4, 0)), 0)
  ),
"")
</f>
        <v/>
      </c>
      <c r="B71" s="114" t="str">
        <f t="array" ref="B71">IFERROR(
  INDEX(
    INDEX('{INDEX} Tour Packages'!$A:$ZZ, , MATCH(B$3, '{INDEX} Tour Packages'!$4:$4, 0)),
    MATCH($F71, INDEX('{INDEX} Tour Packages'!$A:$ZZ,0, MATCH("Tour Package Name", '{INDEX} Tour Packages'!$4:$4, 0)), 0)
  ),
"")
</f>
        <v/>
      </c>
      <c r="C71" s="114" t="str">
        <f t="array" ref="C71">IFERROR(
  INDEX(
    INDEX('{INDEX} Tour Packages'!$A:$ZZ, , MATCH(C$3, '{INDEX} Tour Packages'!$4:$4, 0)),
    MATCH($F71, INDEX('{INDEX} Tour Packages'!$A:$ZZ,0, MATCH("Tour Package Name", '{INDEX} Tour Packages'!$4:$4, 0)), 0)
  ),
"")
</f>
        <v/>
      </c>
      <c r="D71" s="114" t="str">
        <f t="array" ref="D71">IFERROR(
  INDEX(
    INDEX('{INDEX} Tour Packages'!$A:$ZZ, , MATCH(D$3, '{INDEX} Tour Packages'!$4:$4, 0)),
    MATCH($F71, INDEX('{INDEX} Tour Packages'!$A:$ZZ,0, MATCH("Tour Package Name", '{INDEX} Tour Packages'!$4:$4, 0)), 0)
  ),
"")
</f>
        <v/>
      </c>
      <c r="E71" s="115" t="s">
        <v>231</v>
      </c>
      <c r="F71" s="116" t="str">
        <f>IFERROR(__xludf.DUMMYFUNCTION("LET(
  headers, 'Internal Flight Booking Form Re'!$A$1:AI$1,
  ref, $E71,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1" s="117" t="str">
        <f>IFERROR(__xludf.DUMMYFUNCTION("""COMPUTED_VALUE"""),"")</f>
        <v/>
      </c>
      <c r="H71" s="116"/>
      <c r="I71" s="116"/>
      <c r="J71" s="118"/>
      <c r="K71" s="116"/>
      <c r="L71" s="116"/>
      <c r="M71" s="116"/>
      <c r="N71" s="116"/>
      <c r="O71" s="117"/>
      <c r="P71" s="134"/>
      <c r="Q71" s="134"/>
      <c r="R71" s="134"/>
      <c r="S71" s="135"/>
      <c r="T71" s="134"/>
      <c r="U71" s="134"/>
      <c r="V71" s="134"/>
      <c r="W71" s="135"/>
      <c r="X71" s="134"/>
      <c r="Y71" s="134"/>
      <c r="Z71" s="134"/>
      <c r="AA71" s="135"/>
      <c r="AB71" s="131" t="b">
        <v>0</v>
      </c>
      <c r="AC71" s="131" t="b">
        <v>0</v>
      </c>
      <c r="AD71" s="122"/>
      <c r="AE71" s="131" t="b">
        <v>0</v>
      </c>
      <c r="AF71" s="128"/>
      <c r="AG71" s="88"/>
      <c r="AH71" s="132" t="b">
        <v>0</v>
      </c>
      <c r="AI71" s="133"/>
    </row>
    <row r="72">
      <c r="A72" s="114" t="str">
        <f t="array" ref="A72">IFERROR(
  INDEX(
    INDEX('{INDEX} Tour Packages'!$A:$ZZ, , MATCH(A$3, '{INDEX} Tour Packages'!$4:$4, 0)),
    MATCH($F72, INDEX('{INDEX} Tour Packages'!$A:$ZZ,0, MATCH("Tour Package Name", '{INDEX} Tour Packages'!$4:$4, 0)), 0)
  ),
"")
</f>
        <v/>
      </c>
      <c r="B72" s="114" t="str">
        <f t="array" ref="B72">IFERROR(
  INDEX(
    INDEX('{INDEX} Tour Packages'!$A:$ZZ, , MATCH(B$3, '{INDEX} Tour Packages'!$4:$4, 0)),
    MATCH($F72, INDEX('{INDEX} Tour Packages'!$A:$ZZ,0, MATCH("Tour Package Name", '{INDEX} Tour Packages'!$4:$4, 0)), 0)
  ),
"")
</f>
        <v/>
      </c>
      <c r="C72" s="114" t="str">
        <f t="array" ref="C72">IFERROR(
  INDEX(
    INDEX('{INDEX} Tour Packages'!$A:$ZZ, , MATCH(C$3, '{INDEX} Tour Packages'!$4:$4, 0)),
    MATCH($F72, INDEX('{INDEX} Tour Packages'!$A:$ZZ,0, MATCH("Tour Package Name", '{INDEX} Tour Packages'!$4:$4, 0)), 0)
  ),
"")
</f>
        <v/>
      </c>
      <c r="D72" s="114" t="str">
        <f t="array" ref="D72">IFERROR(
  INDEX(
    INDEX('{INDEX} Tour Packages'!$A:$ZZ, , MATCH(D$3, '{INDEX} Tour Packages'!$4:$4, 0)),
    MATCH($F72, INDEX('{INDEX} Tour Packages'!$A:$ZZ,0, MATCH("Tour Package Name", '{INDEX} Tour Packages'!$4:$4, 0)), 0)
  ),
"")
</f>
        <v/>
      </c>
      <c r="E72" s="115" t="s">
        <v>231</v>
      </c>
      <c r="F72" s="116" t="str">
        <f>IFERROR(__xludf.DUMMYFUNCTION("LET(
  headers, 'Internal Flight Booking Form Re'!$A$1:AI$1,
  ref, $E72,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2" s="117" t="str">
        <f>IFERROR(__xludf.DUMMYFUNCTION("""COMPUTED_VALUE"""),"")</f>
        <v/>
      </c>
      <c r="H72" s="116"/>
      <c r="I72" s="116"/>
      <c r="J72" s="118"/>
      <c r="K72" s="116"/>
      <c r="L72" s="116"/>
      <c r="M72" s="116"/>
      <c r="N72" s="116"/>
      <c r="O72" s="117"/>
      <c r="P72" s="134"/>
      <c r="Q72" s="134"/>
      <c r="R72" s="134"/>
      <c r="S72" s="135"/>
      <c r="T72" s="134"/>
      <c r="U72" s="134"/>
      <c r="V72" s="134"/>
      <c r="W72" s="135"/>
      <c r="X72" s="134"/>
      <c r="Y72" s="134"/>
      <c r="Z72" s="134"/>
      <c r="AA72" s="135"/>
      <c r="AB72" s="131" t="b">
        <v>0</v>
      </c>
      <c r="AC72" s="131" t="b">
        <v>0</v>
      </c>
      <c r="AD72" s="122"/>
      <c r="AE72" s="131" t="b">
        <v>0</v>
      </c>
      <c r="AF72" s="128"/>
      <c r="AG72" s="88"/>
      <c r="AH72" s="132" t="b">
        <v>0</v>
      </c>
      <c r="AI72" s="133"/>
    </row>
    <row r="73">
      <c r="A73" s="114" t="str">
        <f t="array" ref="A73">IFERROR(
  INDEX(
    INDEX('{INDEX} Tour Packages'!$A:$ZZ, , MATCH(A$3, '{INDEX} Tour Packages'!$4:$4, 0)),
    MATCH($F73, INDEX('{INDEX} Tour Packages'!$A:$ZZ,0, MATCH("Tour Package Name", '{INDEX} Tour Packages'!$4:$4, 0)), 0)
  ),
"")
</f>
        <v/>
      </c>
      <c r="B73" s="114" t="str">
        <f t="array" ref="B73">IFERROR(
  INDEX(
    INDEX('{INDEX} Tour Packages'!$A:$ZZ, , MATCH(B$3, '{INDEX} Tour Packages'!$4:$4, 0)),
    MATCH($F73, INDEX('{INDEX} Tour Packages'!$A:$ZZ,0, MATCH("Tour Package Name", '{INDEX} Tour Packages'!$4:$4, 0)), 0)
  ),
"")
</f>
        <v/>
      </c>
      <c r="C73" s="114" t="str">
        <f t="array" ref="C73">IFERROR(
  INDEX(
    INDEX('{INDEX} Tour Packages'!$A:$ZZ, , MATCH(C$3, '{INDEX} Tour Packages'!$4:$4, 0)),
    MATCH($F73, INDEX('{INDEX} Tour Packages'!$A:$ZZ,0, MATCH("Tour Package Name", '{INDEX} Tour Packages'!$4:$4, 0)), 0)
  ),
"")
</f>
        <v/>
      </c>
      <c r="D73" s="114" t="str">
        <f t="array" ref="D73">IFERROR(
  INDEX(
    INDEX('{INDEX} Tour Packages'!$A:$ZZ, , MATCH(D$3, '{INDEX} Tour Packages'!$4:$4, 0)),
    MATCH($F73, INDEX('{INDEX} Tour Packages'!$A:$ZZ,0, MATCH("Tour Package Name", '{INDEX} Tour Packages'!$4:$4, 0)), 0)
  ),
"")
</f>
        <v/>
      </c>
      <c r="E73" s="115" t="s">
        <v>231</v>
      </c>
      <c r="F73" s="116" t="str">
        <f>IFERROR(__xludf.DUMMYFUNCTION("LET(
  headers, 'Internal Flight Booking Form Re'!$A$1:AI$1,
  ref, $E73,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3" s="117" t="str">
        <f>IFERROR(__xludf.DUMMYFUNCTION("""COMPUTED_VALUE"""),"")</f>
        <v/>
      </c>
      <c r="H73" s="116"/>
      <c r="I73" s="116"/>
      <c r="J73" s="118"/>
      <c r="K73" s="116"/>
      <c r="L73" s="116"/>
      <c r="M73" s="116"/>
      <c r="N73" s="116"/>
      <c r="O73" s="117"/>
      <c r="P73" s="134"/>
      <c r="Q73" s="134"/>
      <c r="R73" s="134"/>
      <c r="S73" s="135"/>
      <c r="T73" s="134"/>
      <c r="U73" s="134"/>
      <c r="V73" s="134"/>
      <c r="W73" s="135"/>
      <c r="X73" s="134"/>
      <c r="Y73" s="134"/>
      <c r="Z73" s="134"/>
      <c r="AA73" s="135"/>
      <c r="AB73" s="131" t="b">
        <v>0</v>
      </c>
      <c r="AC73" s="131" t="b">
        <v>0</v>
      </c>
      <c r="AD73" s="122"/>
      <c r="AE73" s="131" t="b">
        <v>0</v>
      </c>
      <c r="AF73" s="128"/>
      <c r="AG73" s="88"/>
      <c r="AH73" s="132" t="b">
        <v>0</v>
      </c>
      <c r="AI73" s="133"/>
    </row>
    <row r="74">
      <c r="A74" s="114" t="str">
        <f t="array" ref="A74">IFERROR(
  INDEX(
    INDEX('{INDEX} Tour Packages'!$A:$ZZ, , MATCH(A$3, '{INDEX} Tour Packages'!$4:$4, 0)),
    MATCH($F74, INDEX('{INDEX} Tour Packages'!$A:$ZZ,0, MATCH("Tour Package Name", '{INDEX} Tour Packages'!$4:$4, 0)), 0)
  ),
"")
</f>
        <v/>
      </c>
      <c r="B74" s="114" t="str">
        <f t="array" ref="B74">IFERROR(
  INDEX(
    INDEX('{INDEX} Tour Packages'!$A:$ZZ, , MATCH(B$3, '{INDEX} Tour Packages'!$4:$4, 0)),
    MATCH($F74, INDEX('{INDEX} Tour Packages'!$A:$ZZ,0, MATCH("Tour Package Name", '{INDEX} Tour Packages'!$4:$4, 0)), 0)
  ),
"")
</f>
        <v/>
      </c>
      <c r="C74" s="114" t="str">
        <f t="array" ref="C74">IFERROR(
  INDEX(
    INDEX('{INDEX} Tour Packages'!$A:$ZZ, , MATCH(C$3, '{INDEX} Tour Packages'!$4:$4, 0)),
    MATCH($F74, INDEX('{INDEX} Tour Packages'!$A:$ZZ,0, MATCH("Tour Package Name", '{INDEX} Tour Packages'!$4:$4, 0)), 0)
  ),
"")
</f>
        <v/>
      </c>
      <c r="D74" s="114" t="str">
        <f t="array" ref="D74">IFERROR(
  INDEX(
    INDEX('{INDEX} Tour Packages'!$A:$ZZ, , MATCH(D$3, '{INDEX} Tour Packages'!$4:$4, 0)),
    MATCH($F74, INDEX('{INDEX} Tour Packages'!$A:$ZZ,0, MATCH("Tour Package Name", '{INDEX} Tour Packages'!$4:$4, 0)), 0)
  ),
"")
</f>
        <v/>
      </c>
      <c r="E74" s="115" t="s">
        <v>231</v>
      </c>
      <c r="F74" s="116" t="str">
        <f>IFERROR(__xludf.DUMMYFUNCTION("LET(
  headers, 'Internal Flight Booking Form Re'!$A$1:AI$1,
  ref, $E74,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4" s="117" t="str">
        <f>IFERROR(__xludf.DUMMYFUNCTION("""COMPUTED_VALUE"""),"")</f>
        <v/>
      </c>
      <c r="H74" s="116"/>
      <c r="I74" s="116"/>
      <c r="J74" s="118"/>
      <c r="K74" s="116"/>
      <c r="L74" s="116"/>
      <c r="M74" s="116"/>
      <c r="N74" s="116"/>
      <c r="O74" s="117"/>
      <c r="P74" s="134"/>
      <c r="Q74" s="134"/>
      <c r="R74" s="134"/>
      <c r="S74" s="135"/>
      <c r="T74" s="134"/>
      <c r="U74" s="134"/>
      <c r="V74" s="134"/>
      <c r="W74" s="135"/>
      <c r="X74" s="134"/>
      <c r="Y74" s="134"/>
      <c r="Z74" s="134"/>
      <c r="AA74" s="135"/>
      <c r="AB74" s="131" t="b">
        <v>0</v>
      </c>
      <c r="AC74" s="131" t="b">
        <v>0</v>
      </c>
      <c r="AD74" s="122"/>
      <c r="AE74" s="131" t="b">
        <v>0</v>
      </c>
      <c r="AF74" s="128"/>
      <c r="AG74" s="88"/>
      <c r="AH74" s="132" t="b">
        <v>0</v>
      </c>
      <c r="AI74" s="133"/>
    </row>
    <row r="75">
      <c r="A75" s="114" t="str">
        <f t="array" ref="A75">IFERROR(
  INDEX(
    INDEX('{INDEX} Tour Packages'!$A:$ZZ, , MATCH(A$3, '{INDEX} Tour Packages'!$4:$4, 0)),
    MATCH($F75, INDEX('{INDEX} Tour Packages'!$A:$ZZ,0, MATCH("Tour Package Name", '{INDEX} Tour Packages'!$4:$4, 0)), 0)
  ),
"")
</f>
        <v/>
      </c>
      <c r="B75" s="114" t="str">
        <f t="array" ref="B75">IFERROR(
  INDEX(
    INDEX('{INDEX} Tour Packages'!$A:$ZZ, , MATCH(B$3, '{INDEX} Tour Packages'!$4:$4, 0)),
    MATCH($F75, INDEX('{INDEX} Tour Packages'!$A:$ZZ,0, MATCH("Tour Package Name", '{INDEX} Tour Packages'!$4:$4, 0)), 0)
  ),
"")
</f>
        <v/>
      </c>
      <c r="C75" s="114" t="str">
        <f t="array" ref="C75">IFERROR(
  INDEX(
    INDEX('{INDEX} Tour Packages'!$A:$ZZ, , MATCH(C$3, '{INDEX} Tour Packages'!$4:$4, 0)),
    MATCH($F75, INDEX('{INDEX} Tour Packages'!$A:$ZZ,0, MATCH("Tour Package Name", '{INDEX} Tour Packages'!$4:$4, 0)), 0)
  ),
"")
</f>
        <v/>
      </c>
      <c r="D75" s="114" t="str">
        <f t="array" ref="D75">IFERROR(
  INDEX(
    INDEX('{INDEX} Tour Packages'!$A:$ZZ, , MATCH(D$3, '{INDEX} Tour Packages'!$4:$4, 0)),
    MATCH($F75, INDEX('{INDEX} Tour Packages'!$A:$ZZ,0, MATCH("Tour Package Name", '{INDEX} Tour Packages'!$4:$4, 0)), 0)
  ),
"")
</f>
        <v/>
      </c>
      <c r="E75" s="115" t="s">
        <v>231</v>
      </c>
      <c r="F75" s="116" t="str">
        <f>IFERROR(__xludf.DUMMYFUNCTION("LET(
  headers, 'Internal Flight Booking Form Re'!$A$1:AI$1,
  ref, $E75,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5" s="117" t="str">
        <f>IFERROR(__xludf.DUMMYFUNCTION("""COMPUTED_VALUE"""),"")</f>
        <v/>
      </c>
      <c r="H75" s="116"/>
      <c r="I75" s="116"/>
      <c r="J75" s="118"/>
      <c r="K75" s="116"/>
      <c r="L75" s="116"/>
      <c r="M75" s="116"/>
      <c r="N75" s="116"/>
      <c r="O75" s="117"/>
      <c r="P75" s="134"/>
      <c r="Q75" s="134"/>
      <c r="R75" s="134"/>
      <c r="S75" s="135"/>
      <c r="T75" s="134"/>
      <c r="U75" s="134"/>
      <c r="V75" s="134"/>
      <c r="W75" s="135"/>
      <c r="X75" s="134"/>
      <c r="Y75" s="134"/>
      <c r="Z75" s="134"/>
      <c r="AA75" s="135"/>
      <c r="AB75" s="131" t="b">
        <v>0</v>
      </c>
      <c r="AC75" s="131" t="b">
        <v>0</v>
      </c>
      <c r="AD75" s="122"/>
      <c r="AE75" s="131" t="b">
        <v>0</v>
      </c>
      <c r="AF75" s="128"/>
      <c r="AG75" s="88"/>
      <c r="AH75" s="132" t="b">
        <v>0</v>
      </c>
      <c r="AI75" s="133"/>
    </row>
    <row r="76">
      <c r="A76" s="114" t="str">
        <f t="array" ref="A76">IFERROR(
  INDEX(
    INDEX('{INDEX} Tour Packages'!$A:$ZZ, , MATCH(A$3, '{INDEX} Tour Packages'!$4:$4, 0)),
    MATCH($F76, INDEX('{INDEX} Tour Packages'!$A:$ZZ,0, MATCH("Tour Package Name", '{INDEX} Tour Packages'!$4:$4, 0)), 0)
  ),
"")
</f>
        <v/>
      </c>
      <c r="B76" s="114" t="str">
        <f t="array" ref="B76">IFERROR(
  INDEX(
    INDEX('{INDEX} Tour Packages'!$A:$ZZ, , MATCH(B$3, '{INDEX} Tour Packages'!$4:$4, 0)),
    MATCH($F76, INDEX('{INDEX} Tour Packages'!$A:$ZZ,0, MATCH("Tour Package Name", '{INDEX} Tour Packages'!$4:$4, 0)), 0)
  ),
"")
</f>
        <v/>
      </c>
      <c r="C76" s="114" t="str">
        <f t="array" ref="C76">IFERROR(
  INDEX(
    INDEX('{INDEX} Tour Packages'!$A:$ZZ, , MATCH(C$3, '{INDEX} Tour Packages'!$4:$4, 0)),
    MATCH($F76, INDEX('{INDEX} Tour Packages'!$A:$ZZ,0, MATCH("Tour Package Name", '{INDEX} Tour Packages'!$4:$4, 0)), 0)
  ),
"")
</f>
        <v/>
      </c>
      <c r="D76" s="114" t="str">
        <f t="array" ref="D76">IFERROR(
  INDEX(
    INDEX('{INDEX} Tour Packages'!$A:$ZZ, , MATCH(D$3, '{INDEX} Tour Packages'!$4:$4, 0)),
    MATCH($F76, INDEX('{INDEX} Tour Packages'!$A:$ZZ,0, MATCH("Tour Package Name", '{INDEX} Tour Packages'!$4:$4, 0)), 0)
  ),
"")
</f>
        <v/>
      </c>
      <c r="E76" s="115" t="s">
        <v>231</v>
      </c>
      <c r="F76" s="116" t="str">
        <f>IFERROR(__xludf.DUMMYFUNCTION("LET(
  headers, 'Internal Flight Booking Form Re'!$A$1:AI$1,
  ref, $E76,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6" s="117" t="str">
        <f>IFERROR(__xludf.DUMMYFUNCTION("""COMPUTED_VALUE"""),"")</f>
        <v/>
      </c>
      <c r="H76" s="116"/>
      <c r="I76" s="116"/>
      <c r="J76" s="118"/>
      <c r="K76" s="116"/>
      <c r="L76" s="116"/>
      <c r="M76" s="116"/>
      <c r="N76" s="116"/>
      <c r="O76" s="117"/>
      <c r="P76" s="134"/>
      <c r="Q76" s="134"/>
      <c r="R76" s="134"/>
      <c r="S76" s="135"/>
      <c r="T76" s="134"/>
      <c r="U76" s="134"/>
      <c r="V76" s="134"/>
      <c r="W76" s="135"/>
      <c r="X76" s="134"/>
      <c r="Y76" s="134"/>
      <c r="Z76" s="134"/>
      <c r="AA76" s="135"/>
      <c r="AB76" s="131" t="b">
        <v>0</v>
      </c>
      <c r="AC76" s="131" t="b">
        <v>0</v>
      </c>
      <c r="AD76" s="122"/>
      <c r="AE76" s="131" t="b">
        <v>0</v>
      </c>
      <c r="AF76" s="128"/>
      <c r="AG76" s="88"/>
      <c r="AH76" s="132" t="b">
        <v>0</v>
      </c>
      <c r="AI76" s="133"/>
    </row>
    <row r="77">
      <c r="A77" s="114" t="str">
        <f t="array" ref="A77">IFERROR(
  INDEX(
    INDEX('{INDEX} Tour Packages'!$A:$ZZ, , MATCH(A$3, '{INDEX} Tour Packages'!$4:$4, 0)),
    MATCH($F77, INDEX('{INDEX} Tour Packages'!$A:$ZZ,0, MATCH("Tour Package Name", '{INDEX} Tour Packages'!$4:$4, 0)), 0)
  ),
"")
</f>
        <v/>
      </c>
      <c r="B77" s="114" t="str">
        <f t="array" ref="B77">IFERROR(
  INDEX(
    INDEX('{INDEX} Tour Packages'!$A:$ZZ, , MATCH(B$3, '{INDEX} Tour Packages'!$4:$4, 0)),
    MATCH($F77, INDEX('{INDEX} Tour Packages'!$A:$ZZ,0, MATCH("Tour Package Name", '{INDEX} Tour Packages'!$4:$4, 0)), 0)
  ),
"")
</f>
        <v/>
      </c>
      <c r="C77" s="114" t="str">
        <f t="array" ref="C77">IFERROR(
  INDEX(
    INDEX('{INDEX} Tour Packages'!$A:$ZZ, , MATCH(C$3, '{INDEX} Tour Packages'!$4:$4, 0)),
    MATCH($F77, INDEX('{INDEX} Tour Packages'!$A:$ZZ,0, MATCH("Tour Package Name", '{INDEX} Tour Packages'!$4:$4, 0)), 0)
  ),
"")
</f>
        <v/>
      </c>
      <c r="D77" s="114" t="str">
        <f t="array" ref="D77">IFERROR(
  INDEX(
    INDEX('{INDEX} Tour Packages'!$A:$ZZ, , MATCH(D$3, '{INDEX} Tour Packages'!$4:$4, 0)),
    MATCH($F77, INDEX('{INDEX} Tour Packages'!$A:$ZZ,0, MATCH("Tour Package Name", '{INDEX} Tour Packages'!$4:$4, 0)), 0)
  ),
"")
</f>
        <v/>
      </c>
      <c r="E77" s="115" t="s">
        <v>231</v>
      </c>
      <c r="F77" s="116" t="str">
        <f>IFERROR(__xludf.DUMMYFUNCTION("LET(
  headers, 'Internal Flight Booking Form Re'!$A$1:AI$1,
  ref, $E77,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7" s="117" t="str">
        <f>IFERROR(__xludf.DUMMYFUNCTION("""COMPUTED_VALUE"""),"")</f>
        <v/>
      </c>
      <c r="H77" s="116"/>
      <c r="I77" s="116"/>
      <c r="J77" s="118"/>
      <c r="K77" s="116"/>
      <c r="L77" s="116"/>
      <c r="M77" s="116"/>
      <c r="N77" s="116"/>
      <c r="O77" s="117"/>
      <c r="P77" s="134"/>
      <c r="Q77" s="134"/>
      <c r="R77" s="134"/>
      <c r="S77" s="135"/>
      <c r="T77" s="134"/>
      <c r="U77" s="134"/>
      <c r="V77" s="134"/>
      <c r="W77" s="135"/>
      <c r="X77" s="134"/>
      <c r="Y77" s="134"/>
      <c r="Z77" s="134"/>
      <c r="AA77" s="135"/>
      <c r="AB77" s="131" t="b">
        <v>0</v>
      </c>
      <c r="AC77" s="131" t="b">
        <v>0</v>
      </c>
      <c r="AD77" s="122"/>
      <c r="AE77" s="131" t="b">
        <v>0</v>
      </c>
      <c r="AF77" s="128"/>
      <c r="AG77" s="88"/>
      <c r="AH77" s="132" t="b">
        <v>0</v>
      </c>
      <c r="AI77" s="133"/>
    </row>
    <row r="78">
      <c r="A78" s="114" t="str">
        <f t="array" ref="A78">IFERROR(
  INDEX(
    INDEX('{INDEX} Tour Packages'!$A:$ZZ, , MATCH(A$3, '{INDEX} Tour Packages'!$4:$4, 0)),
    MATCH($F78, INDEX('{INDEX} Tour Packages'!$A:$ZZ,0, MATCH("Tour Package Name", '{INDEX} Tour Packages'!$4:$4, 0)), 0)
  ),
"")
</f>
        <v/>
      </c>
      <c r="B78" s="114" t="str">
        <f t="array" ref="B78">IFERROR(
  INDEX(
    INDEX('{INDEX} Tour Packages'!$A:$ZZ, , MATCH(B$3, '{INDEX} Tour Packages'!$4:$4, 0)),
    MATCH($F78, INDEX('{INDEX} Tour Packages'!$A:$ZZ,0, MATCH("Tour Package Name", '{INDEX} Tour Packages'!$4:$4, 0)), 0)
  ),
"")
</f>
        <v/>
      </c>
      <c r="C78" s="114" t="str">
        <f t="array" ref="C78">IFERROR(
  INDEX(
    INDEX('{INDEX} Tour Packages'!$A:$ZZ, , MATCH(C$3, '{INDEX} Tour Packages'!$4:$4, 0)),
    MATCH($F78, INDEX('{INDEX} Tour Packages'!$A:$ZZ,0, MATCH("Tour Package Name", '{INDEX} Tour Packages'!$4:$4, 0)), 0)
  ),
"")
</f>
        <v/>
      </c>
      <c r="D78" s="114" t="str">
        <f t="array" ref="D78">IFERROR(
  INDEX(
    INDEX('{INDEX} Tour Packages'!$A:$ZZ, , MATCH(D$3, '{INDEX} Tour Packages'!$4:$4, 0)),
    MATCH($F78, INDEX('{INDEX} Tour Packages'!$A:$ZZ,0, MATCH("Tour Package Name", '{INDEX} Tour Packages'!$4:$4, 0)), 0)
  ),
"")
</f>
        <v/>
      </c>
      <c r="E78" s="115" t="s">
        <v>231</v>
      </c>
      <c r="F78" s="116" t="str">
        <f>IFERROR(__xludf.DUMMYFUNCTION("LET(
  headers, 'Internal Flight Booking Form Re'!$A$1:AI$1,
  ref, $E78,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8" s="117" t="str">
        <f>IFERROR(__xludf.DUMMYFUNCTION("""COMPUTED_VALUE"""),"")</f>
        <v/>
      </c>
      <c r="H78" s="116"/>
      <c r="I78" s="116"/>
      <c r="J78" s="118"/>
      <c r="K78" s="116"/>
      <c r="L78" s="116"/>
      <c r="M78" s="116"/>
      <c r="N78" s="116"/>
      <c r="O78" s="117"/>
      <c r="P78" s="134"/>
      <c r="Q78" s="134"/>
      <c r="R78" s="134"/>
      <c r="S78" s="135"/>
      <c r="T78" s="134"/>
      <c r="U78" s="134"/>
      <c r="V78" s="134"/>
      <c r="W78" s="135"/>
      <c r="X78" s="134"/>
      <c r="Y78" s="134"/>
      <c r="Z78" s="134"/>
      <c r="AA78" s="135"/>
      <c r="AB78" s="131" t="b">
        <v>0</v>
      </c>
      <c r="AC78" s="131" t="b">
        <v>0</v>
      </c>
      <c r="AD78" s="122"/>
      <c r="AE78" s="131" t="b">
        <v>0</v>
      </c>
      <c r="AF78" s="128"/>
      <c r="AG78" s="88"/>
      <c r="AH78" s="132" t="b">
        <v>0</v>
      </c>
      <c r="AI78" s="133"/>
    </row>
    <row r="79">
      <c r="A79" s="114" t="str">
        <f t="array" ref="A79">IFERROR(
  INDEX(
    INDEX('{INDEX} Tour Packages'!$A:$ZZ, , MATCH(A$3, '{INDEX} Tour Packages'!$4:$4, 0)),
    MATCH($F79, INDEX('{INDEX} Tour Packages'!$A:$ZZ,0, MATCH("Tour Package Name", '{INDEX} Tour Packages'!$4:$4, 0)), 0)
  ),
"")
</f>
        <v/>
      </c>
      <c r="B79" s="114" t="str">
        <f t="array" ref="B79">IFERROR(
  INDEX(
    INDEX('{INDEX} Tour Packages'!$A:$ZZ, , MATCH(B$3, '{INDEX} Tour Packages'!$4:$4, 0)),
    MATCH($F79, INDEX('{INDEX} Tour Packages'!$A:$ZZ,0, MATCH("Tour Package Name", '{INDEX} Tour Packages'!$4:$4, 0)), 0)
  ),
"")
</f>
        <v/>
      </c>
      <c r="C79" s="114" t="str">
        <f t="array" ref="C79">IFERROR(
  INDEX(
    INDEX('{INDEX} Tour Packages'!$A:$ZZ, , MATCH(C$3, '{INDEX} Tour Packages'!$4:$4, 0)),
    MATCH($F79, INDEX('{INDEX} Tour Packages'!$A:$ZZ,0, MATCH("Tour Package Name", '{INDEX} Tour Packages'!$4:$4, 0)), 0)
  ),
"")
</f>
        <v/>
      </c>
      <c r="D79" s="114" t="str">
        <f t="array" ref="D79">IFERROR(
  INDEX(
    INDEX('{INDEX} Tour Packages'!$A:$ZZ, , MATCH(D$3, '{INDEX} Tour Packages'!$4:$4, 0)),
    MATCH($F79, INDEX('{INDEX} Tour Packages'!$A:$ZZ,0, MATCH("Tour Package Name", '{INDEX} Tour Packages'!$4:$4, 0)), 0)
  ),
"")
</f>
        <v/>
      </c>
      <c r="E79" s="115" t="s">
        <v>231</v>
      </c>
      <c r="F79" s="116" t="str">
        <f>IFERROR(__xludf.DUMMYFUNCTION("LET(
  headers, 'Internal Flight Booking Form Re'!$A$1:AI$1,
  ref, $E79,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79" s="117" t="str">
        <f>IFERROR(__xludf.DUMMYFUNCTION("""COMPUTED_VALUE"""),"")</f>
        <v/>
      </c>
      <c r="H79" s="116"/>
      <c r="I79" s="116"/>
      <c r="J79" s="118"/>
      <c r="K79" s="116"/>
      <c r="L79" s="116"/>
      <c r="M79" s="116"/>
      <c r="N79" s="116"/>
      <c r="O79" s="117"/>
      <c r="P79" s="134"/>
      <c r="Q79" s="134"/>
      <c r="R79" s="134"/>
      <c r="S79" s="135"/>
      <c r="T79" s="134"/>
      <c r="U79" s="134"/>
      <c r="V79" s="134"/>
      <c r="W79" s="135"/>
      <c r="X79" s="134"/>
      <c r="Y79" s="134"/>
      <c r="Z79" s="134"/>
      <c r="AA79" s="135"/>
      <c r="AB79" s="131" t="b">
        <v>0</v>
      </c>
      <c r="AC79" s="131" t="b">
        <v>0</v>
      </c>
      <c r="AD79" s="122"/>
      <c r="AE79" s="131" t="b">
        <v>0</v>
      </c>
      <c r="AF79" s="128"/>
      <c r="AG79" s="88"/>
      <c r="AH79" s="132" t="b">
        <v>0</v>
      </c>
      <c r="AI79" s="133"/>
    </row>
    <row r="80">
      <c r="A80" s="114" t="str">
        <f t="array" ref="A80">IFERROR(
  INDEX(
    INDEX('{INDEX} Tour Packages'!$A:$ZZ, , MATCH(A$3, '{INDEX} Tour Packages'!$4:$4, 0)),
    MATCH($F80, INDEX('{INDEX} Tour Packages'!$A:$ZZ,0, MATCH("Tour Package Name", '{INDEX} Tour Packages'!$4:$4, 0)), 0)
  ),
"")
</f>
        <v/>
      </c>
      <c r="B80" s="114" t="str">
        <f t="array" ref="B80">IFERROR(
  INDEX(
    INDEX('{INDEX} Tour Packages'!$A:$ZZ, , MATCH(B$3, '{INDEX} Tour Packages'!$4:$4, 0)),
    MATCH($F80, INDEX('{INDEX} Tour Packages'!$A:$ZZ,0, MATCH("Tour Package Name", '{INDEX} Tour Packages'!$4:$4, 0)), 0)
  ),
"")
</f>
        <v/>
      </c>
      <c r="C80" s="114" t="str">
        <f t="array" ref="C80">IFERROR(
  INDEX(
    INDEX('{INDEX} Tour Packages'!$A:$ZZ, , MATCH(C$3, '{INDEX} Tour Packages'!$4:$4, 0)),
    MATCH($F80, INDEX('{INDEX} Tour Packages'!$A:$ZZ,0, MATCH("Tour Package Name", '{INDEX} Tour Packages'!$4:$4, 0)), 0)
  ),
"")
</f>
        <v/>
      </c>
      <c r="D80" s="114" t="str">
        <f t="array" ref="D80">IFERROR(
  INDEX(
    INDEX('{INDEX} Tour Packages'!$A:$ZZ, , MATCH(D$3, '{INDEX} Tour Packages'!$4:$4, 0)),
    MATCH($F80, INDEX('{INDEX} Tour Packages'!$A:$ZZ,0, MATCH("Tour Package Name", '{INDEX} Tour Packages'!$4:$4, 0)), 0)
  ),
"")
</f>
        <v/>
      </c>
      <c r="E80" s="115" t="s">
        <v>231</v>
      </c>
      <c r="F80" s="116" t="str">
        <f>IFERROR(__xludf.DUMMYFUNCTION("LET(
  headers, 'Internal Flight Booking Form Re'!$A$1:AI$1,
  ref, $E80,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0" s="117" t="str">
        <f>IFERROR(__xludf.DUMMYFUNCTION("""COMPUTED_VALUE"""),"")</f>
        <v/>
      </c>
      <c r="H80" s="116"/>
      <c r="I80" s="116"/>
      <c r="J80" s="118"/>
      <c r="K80" s="116"/>
      <c r="L80" s="116"/>
      <c r="M80" s="116"/>
      <c r="N80" s="116"/>
      <c r="O80" s="117"/>
      <c r="P80" s="134"/>
      <c r="Q80" s="134"/>
      <c r="R80" s="134"/>
      <c r="S80" s="135"/>
      <c r="T80" s="134"/>
      <c r="U80" s="134"/>
      <c r="V80" s="134"/>
      <c r="W80" s="135"/>
      <c r="X80" s="134"/>
      <c r="Y80" s="134"/>
      <c r="Z80" s="134"/>
      <c r="AA80" s="135"/>
      <c r="AB80" s="131" t="b">
        <v>0</v>
      </c>
      <c r="AC80" s="131" t="b">
        <v>0</v>
      </c>
      <c r="AD80" s="122"/>
      <c r="AE80" s="131" t="b">
        <v>0</v>
      </c>
      <c r="AF80" s="128"/>
      <c r="AG80" s="88"/>
      <c r="AH80" s="132" t="b">
        <v>0</v>
      </c>
      <c r="AI80" s="133"/>
    </row>
    <row r="81">
      <c r="A81" s="114" t="str">
        <f t="array" ref="A81">IFERROR(
  INDEX(
    INDEX('{INDEX} Tour Packages'!$A:$ZZ, , MATCH(A$3, '{INDEX} Tour Packages'!$4:$4, 0)),
    MATCH($F81, INDEX('{INDEX} Tour Packages'!$A:$ZZ,0, MATCH("Tour Package Name", '{INDEX} Tour Packages'!$4:$4, 0)), 0)
  ),
"")
</f>
        <v/>
      </c>
      <c r="B81" s="114" t="str">
        <f t="array" ref="B81">IFERROR(
  INDEX(
    INDEX('{INDEX} Tour Packages'!$A:$ZZ, , MATCH(B$3, '{INDEX} Tour Packages'!$4:$4, 0)),
    MATCH($F81, INDEX('{INDEX} Tour Packages'!$A:$ZZ,0, MATCH("Tour Package Name", '{INDEX} Tour Packages'!$4:$4, 0)), 0)
  ),
"")
</f>
        <v/>
      </c>
      <c r="C81" s="114" t="str">
        <f t="array" ref="C81">IFERROR(
  INDEX(
    INDEX('{INDEX} Tour Packages'!$A:$ZZ, , MATCH(C$3, '{INDEX} Tour Packages'!$4:$4, 0)),
    MATCH($F81, INDEX('{INDEX} Tour Packages'!$A:$ZZ,0, MATCH("Tour Package Name", '{INDEX} Tour Packages'!$4:$4, 0)), 0)
  ),
"")
</f>
        <v/>
      </c>
      <c r="D81" s="114" t="str">
        <f t="array" ref="D81">IFERROR(
  INDEX(
    INDEX('{INDEX} Tour Packages'!$A:$ZZ, , MATCH(D$3, '{INDEX} Tour Packages'!$4:$4, 0)),
    MATCH($F81, INDEX('{INDEX} Tour Packages'!$A:$ZZ,0, MATCH("Tour Package Name", '{INDEX} Tour Packages'!$4:$4, 0)), 0)
  ),
"")
</f>
        <v/>
      </c>
      <c r="E81" s="115" t="s">
        <v>231</v>
      </c>
      <c r="F81" s="116" t="str">
        <f>IFERROR(__xludf.DUMMYFUNCTION("LET(
  headers, 'Internal Flight Booking Form Re'!$A$1:AI$1,
  ref, $E81,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1" s="117" t="str">
        <f>IFERROR(__xludf.DUMMYFUNCTION("""COMPUTED_VALUE"""),"")</f>
        <v/>
      </c>
      <c r="H81" s="116"/>
      <c r="I81" s="116"/>
      <c r="J81" s="118"/>
      <c r="K81" s="116"/>
      <c r="L81" s="116"/>
      <c r="M81" s="116"/>
      <c r="N81" s="116"/>
      <c r="O81" s="117"/>
      <c r="P81" s="134"/>
      <c r="Q81" s="134"/>
      <c r="R81" s="134"/>
      <c r="S81" s="135"/>
      <c r="T81" s="134"/>
      <c r="U81" s="134"/>
      <c r="V81" s="134"/>
      <c r="W81" s="135"/>
      <c r="X81" s="134"/>
      <c r="Y81" s="134"/>
      <c r="Z81" s="134"/>
      <c r="AA81" s="135"/>
      <c r="AB81" s="131" t="b">
        <v>0</v>
      </c>
      <c r="AC81" s="131" t="b">
        <v>0</v>
      </c>
      <c r="AD81" s="122"/>
      <c r="AE81" s="131" t="b">
        <v>0</v>
      </c>
      <c r="AF81" s="128"/>
      <c r="AG81" s="88"/>
      <c r="AH81" s="132" t="b">
        <v>0</v>
      </c>
      <c r="AI81" s="133"/>
    </row>
    <row r="82">
      <c r="A82" s="114" t="str">
        <f t="array" ref="A82">IFERROR(
  INDEX(
    INDEX('{INDEX} Tour Packages'!$A:$ZZ, , MATCH(A$3, '{INDEX} Tour Packages'!$4:$4, 0)),
    MATCH($F82, INDEX('{INDEX} Tour Packages'!$A:$ZZ,0, MATCH("Tour Package Name", '{INDEX} Tour Packages'!$4:$4, 0)), 0)
  ),
"")
</f>
        <v/>
      </c>
      <c r="B82" s="114" t="str">
        <f t="array" ref="B82">IFERROR(
  INDEX(
    INDEX('{INDEX} Tour Packages'!$A:$ZZ, , MATCH(B$3, '{INDEX} Tour Packages'!$4:$4, 0)),
    MATCH($F82, INDEX('{INDEX} Tour Packages'!$A:$ZZ,0, MATCH("Tour Package Name", '{INDEX} Tour Packages'!$4:$4, 0)), 0)
  ),
"")
</f>
        <v/>
      </c>
      <c r="C82" s="114" t="str">
        <f t="array" ref="C82">IFERROR(
  INDEX(
    INDEX('{INDEX} Tour Packages'!$A:$ZZ, , MATCH(C$3, '{INDEX} Tour Packages'!$4:$4, 0)),
    MATCH($F82, INDEX('{INDEX} Tour Packages'!$A:$ZZ,0, MATCH("Tour Package Name", '{INDEX} Tour Packages'!$4:$4, 0)), 0)
  ),
"")
</f>
        <v/>
      </c>
      <c r="D82" s="114" t="str">
        <f t="array" ref="D82">IFERROR(
  INDEX(
    INDEX('{INDEX} Tour Packages'!$A:$ZZ, , MATCH(D$3, '{INDEX} Tour Packages'!$4:$4, 0)),
    MATCH($F82, INDEX('{INDEX} Tour Packages'!$A:$ZZ,0, MATCH("Tour Package Name", '{INDEX} Tour Packages'!$4:$4, 0)), 0)
  ),
"")
</f>
        <v/>
      </c>
      <c r="E82" s="115" t="s">
        <v>231</v>
      </c>
      <c r="F82" s="116" t="str">
        <f>IFERROR(__xludf.DUMMYFUNCTION("LET(
  headers, 'Internal Flight Booking Form Re'!$A$1:AI$1,
  ref, $E82,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2" s="117" t="str">
        <f>IFERROR(__xludf.DUMMYFUNCTION("""COMPUTED_VALUE"""),"")</f>
        <v/>
      </c>
      <c r="H82" s="116"/>
      <c r="I82" s="116"/>
      <c r="J82" s="118"/>
      <c r="K82" s="116"/>
      <c r="L82" s="116"/>
      <c r="M82" s="116"/>
      <c r="N82" s="116"/>
      <c r="O82" s="117"/>
      <c r="P82" s="134"/>
      <c r="Q82" s="134"/>
      <c r="R82" s="134"/>
      <c r="S82" s="135"/>
      <c r="T82" s="134"/>
      <c r="U82" s="134"/>
      <c r="V82" s="134"/>
      <c r="W82" s="135"/>
      <c r="X82" s="134"/>
      <c r="Y82" s="134"/>
      <c r="Z82" s="134"/>
      <c r="AA82" s="135"/>
      <c r="AB82" s="131" t="b">
        <v>0</v>
      </c>
      <c r="AC82" s="131" t="b">
        <v>0</v>
      </c>
      <c r="AD82" s="122"/>
      <c r="AE82" s="131" t="b">
        <v>0</v>
      </c>
      <c r="AF82" s="128"/>
      <c r="AG82" s="88"/>
      <c r="AH82" s="132" t="b">
        <v>0</v>
      </c>
      <c r="AI82" s="133"/>
    </row>
    <row r="83">
      <c r="A83" s="114" t="str">
        <f t="array" ref="A83">IFERROR(
  INDEX(
    INDEX('{INDEX} Tour Packages'!$A:$ZZ, , MATCH(A$3, '{INDEX} Tour Packages'!$4:$4, 0)),
    MATCH($F83, INDEX('{INDEX} Tour Packages'!$A:$ZZ,0, MATCH("Tour Package Name", '{INDEX} Tour Packages'!$4:$4, 0)), 0)
  ),
"")
</f>
        <v/>
      </c>
      <c r="B83" s="114" t="str">
        <f t="array" ref="B83">IFERROR(
  INDEX(
    INDEX('{INDEX} Tour Packages'!$A:$ZZ, , MATCH(B$3, '{INDEX} Tour Packages'!$4:$4, 0)),
    MATCH($F83, INDEX('{INDEX} Tour Packages'!$A:$ZZ,0, MATCH("Tour Package Name", '{INDEX} Tour Packages'!$4:$4, 0)), 0)
  ),
"")
</f>
        <v/>
      </c>
      <c r="C83" s="114" t="str">
        <f t="array" ref="C83">IFERROR(
  INDEX(
    INDEX('{INDEX} Tour Packages'!$A:$ZZ, , MATCH(C$3, '{INDEX} Tour Packages'!$4:$4, 0)),
    MATCH($F83, INDEX('{INDEX} Tour Packages'!$A:$ZZ,0, MATCH("Tour Package Name", '{INDEX} Tour Packages'!$4:$4, 0)), 0)
  ),
"")
</f>
        <v/>
      </c>
      <c r="D83" s="114" t="str">
        <f t="array" ref="D83">IFERROR(
  INDEX(
    INDEX('{INDEX} Tour Packages'!$A:$ZZ, , MATCH(D$3, '{INDEX} Tour Packages'!$4:$4, 0)),
    MATCH($F83, INDEX('{INDEX} Tour Packages'!$A:$ZZ,0, MATCH("Tour Package Name", '{INDEX} Tour Packages'!$4:$4, 0)), 0)
  ),
"")
</f>
        <v/>
      </c>
      <c r="E83" s="115" t="s">
        <v>231</v>
      </c>
      <c r="F83" s="116" t="str">
        <f>IFERROR(__xludf.DUMMYFUNCTION("LET(
  headers, 'Internal Flight Booking Form Re'!$A$1:AI$1,
  ref, $E83,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3" s="117" t="str">
        <f>IFERROR(__xludf.DUMMYFUNCTION("""COMPUTED_VALUE"""),"")</f>
        <v/>
      </c>
      <c r="H83" s="116"/>
      <c r="I83" s="116"/>
      <c r="J83" s="118"/>
      <c r="K83" s="116"/>
      <c r="L83" s="116"/>
      <c r="M83" s="116"/>
      <c r="N83" s="116"/>
      <c r="O83" s="117"/>
      <c r="P83" s="134"/>
      <c r="Q83" s="134"/>
      <c r="R83" s="134"/>
      <c r="S83" s="135"/>
      <c r="T83" s="134"/>
      <c r="U83" s="134"/>
      <c r="V83" s="134"/>
      <c r="W83" s="135"/>
      <c r="X83" s="134"/>
      <c r="Y83" s="134"/>
      <c r="Z83" s="134"/>
      <c r="AA83" s="135"/>
      <c r="AB83" s="131" t="b">
        <v>0</v>
      </c>
      <c r="AC83" s="131" t="b">
        <v>0</v>
      </c>
      <c r="AD83" s="122"/>
      <c r="AE83" s="131" t="b">
        <v>0</v>
      </c>
      <c r="AF83" s="128"/>
      <c r="AG83" s="88"/>
      <c r="AH83" s="132" t="b">
        <v>0</v>
      </c>
      <c r="AI83" s="133"/>
    </row>
    <row r="84">
      <c r="A84" s="114" t="str">
        <f t="array" ref="A84">IFERROR(
  INDEX(
    INDEX('{INDEX} Tour Packages'!$A:$ZZ, , MATCH(A$3, '{INDEX} Tour Packages'!$4:$4, 0)),
    MATCH($F84, INDEX('{INDEX} Tour Packages'!$A:$ZZ,0, MATCH("Tour Package Name", '{INDEX} Tour Packages'!$4:$4, 0)), 0)
  ),
"")
</f>
        <v/>
      </c>
      <c r="B84" s="114" t="str">
        <f t="array" ref="B84">IFERROR(
  INDEX(
    INDEX('{INDEX} Tour Packages'!$A:$ZZ, , MATCH(B$3, '{INDEX} Tour Packages'!$4:$4, 0)),
    MATCH($F84, INDEX('{INDEX} Tour Packages'!$A:$ZZ,0, MATCH("Tour Package Name", '{INDEX} Tour Packages'!$4:$4, 0)), 0)
  ),
"")
</f>
        <v/>
      </c>
      <c r="C84" s="114" t="str">
        <f t="array" ref="C84">IFERROR(
  INDEX(
    INDEX('{INDEX} Tour Packages'!$A:$ZZ, , MATCH(C$3, '{INDEX} Tour Packages'!$4:$4, 0)),
    MATCH($F84, INDEX('{INDEX} Tour Packages'!$A:$ZZ,0, MATCH("Tour Package Name", '{INDEX} Tour Packages'!$4:$4, 0)), 0)
  ),
"")
</f>
        <v/>
      </c>
      <c r="D84" s="114" t="str">
        <f t="array" ref="D84">IFERROR(
  INDEX(
    INDEX('{INDEX} Tour Packages'!$A:$ZZ, , MATCH(D$3, '{INDEX} Tour Packages'!$4:$4, 0)),
    MATCH($F84, INDEX('{INDEX} Tour Packages'!$A:$ZZ,0, MATCH("Tour Package Name", '{INDEX} Tour Packages'!$4:$4, 0)), 0)
  ),
"")
</f>
        <v/>
      </c>
      <c r="E84" s="115" t="s">
        <v>231</v>
      </c>
      <c r="F84" s="116" t="str">
        <f>IFERROR(__xludf.DUMMYFUNCTION("LET(
  headers, 'Internal Flight Booking Form Re'!$A$1:AI$1,
  ref, $E84,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4" s="117" t="str">
        <f>IFERROR(__xludf.DUMMYFUNCTION("""COMPUTED_VALUE"""),"")</f>
        <v/>
      </c>
      <c r="H84" s="116"/>
      <c r="I84" s="116"/>
      <c r="J84" s="118"/>
      <c r="K84" s="116"/>
      <c r="L84" s="116"/>
      <c r="M84" s="116"/>
      <c r="N84" s="116"/>
      <c r="O84" s="117"/>
      <c r="P84" s="134"/>
      <c r="Q84" s="134"/>
      <c r="R84" s="134"/>
      <c r="S84" s="135"/>
      <c r="T84" s="134"/>
      <c r="U84" s="134"/>
      <c r="V84" s="134"/>
      <c r="W84" s="135"/>
      <c r="X84" s="134"/>
      <c r="Y84" s="134"/>
      <c r="Z84" s="134"/>
      <c r="AA84" s="135"/>
      <c r="AB84" s="131" t="b">
        <v>0</v>
      </c>
      <c r="AC84" s="131" t="b">
        <v>0</v>
      </c>
      <c r="AD84" s="122"/>
      <c r="AE84" s="131" t="b">
        <v>0</v>
      </c>
      <c r="AF84" s="128"/>
      <c r="AG84" s="88"/>
      <c r="AH84" s="132" t="b">
        <v>0</v>
      </c>
      <c r="AI84" s="133"/>
    </row>
    <row r="85">
      <c r="A85" s="114" t="str">
        <f t="array" ref="A85">IFERROR(
  INDEX(
    INDEX('{INDEX} Tour Packages'!$A:$ZZ, , MATCH(A$3, '{INDEX} Tour Packages'!$4:$4, 0)),
    MATCH($F85, INDEX('{INDEX} Tour Packages'!$A:$ZZ,0, MATCH("Tour Package Name", '{INDEX} Tour Packages'!$4:$4, 0)), 0)
  ),
"")
</f>
        <v/>
      </c>
      <c r="B85" s="114" t="str">
        <f t="array" ref="B85">IFERROR(
  INDEX(
    INDEX('{INDEX} Tour Packages'!$A:$ZZ, , MATCH(B$3, '{INDEX} Tour Packages'!$4:$4, 0)),
    MATCH($F85, INDEX('{INDEX} Tour Packages'!$A:$ZZ,0, MATCH("Tour Package Name", '{INDEX} Tour Packages'!$4:$4, 0)), 0)
  ),
"")
</f>
        <v/>
      </c>
      <c r="C85" s="114" t="str">
        <f t="array" ref="C85">IFERROR(
  INDEX(
    INDEX('{INDEX} Tour Packages'!$A:$ZZ, , MATCH(C$3, '{INDEX} Tour Packages'!$4:$4, 0)),
    MATCH($F85, INDEX('{INDEX} Tour Packages'!$A:$ZZ,0, MATCH("Tour Package Name", '{INDEX} Tour Packages'!$4:$4, 0)), 0)
  ),
"")
</f>
        <v/>
      </c>
      <c r="D85" s="114" t="str">
        <f t="array" ref="D85">IFERROR(
  INDEX(
    INDEX('{INDEX} Tour Packages'!$A:$ZZ, , MATCH(D$3, '{INDEX} Tour Packages'!$4:$4, 0)),
    MATCH($F85, INDEX('{INDEX} Tour Packages'!$A:$ZZ,0, MATCH("Tour Package Name", '{INDEX} Tour Packages'!$4:$4, 0)), 0)
  ),
"")
</f>
        <v/>
      </c>
      <c r="E85" s="115" t="s">
        <v>231</v>
      </c>
      <c r="F85" s="116" t="str">
        <f>IFERROR(__xludf.DUMMYFUNCTION("LET(
  headers, 'Internal Flight Booking Form Re'!$A$1:AI$1,
  ref, $E85,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5" s="117" t="str">
        <f>IFERROR(__xludf.DUMMYFUNCTION("""COMPUTED_VALUE"""),"")</f>
        <v/>
      </c>
      <c r="H85" s="116"/>
      <c r="I85" s="116"/>
      <c r="J85" s="118"/>
      <c r="K85" s="116"/>
      <c r="L85" s="116"/>
      <c r="M85" s="116"/>
      <c r="N85" s="116"/>
      <c r="O85" s="117"/>
      <c r="P85" s="134"/>
      <c r="Q85" s="134"/>
      <c r="R85" s="134"/>
      <c r="S85" s="135"/>
      <c r="T85" s="134"/>
      <c r="U85" s="134"/>
      <c r="V85" s="134"/>
      <c r="W85" s="135"/>
      <c r="X85" s="134"/>
      <c r="Y85" s="134"/>
      <c r="Z85" s="134"/>
      <c r="AA85" s="135"/>
      <c r="AB85" s="131" t="b">
        <v>0</v>
      </c>
      <c r="AC85" s="131" t="b">
        <v>0</v>
      </c>
      <c r="AD85" s="122"/>
      <c r="AE85" s="131" t="b">
        <v>0</v>
      </c>
      <c r="AF85" s="128"/>
      <c r="AG85" s="88"/>
      <c r="AH85" s="132" t="b">
        <v>0</v>
      </c>
      <c r="AI85" s="133"/>
    </row>
    <row r="86">
      <c r="A86" s="114" t="str">
        <f t="array" ref="A86">IFERROR(
  INDEX(
    INDEX('{INDEX} Tour Packages'!$A:$ZZ, , MATCH(A$3, '{INDEX} Tour Packages'!$4:$4, 0)),
    MATCH($F86, INDEX('{INDEX} Tour Packages'!$A:$ZZ,0, MATCH("Tour Package Name", '{INDEX} Tour Packages'!$4:$4, 0)), 0)
  ),
"")
</f>
        <v/>
      </c>
      <c r="B86" s="114" t="str">
        <f t="array" ref="B86">IFERROR(
  INDEX(
    INDEX('{INDEX} Tour Packages'!$A:$ZZ, , MATCH(B$3, '{INDEX} Tour Packages'!$4:$4, 0)),
    MATCH($F86, INDEX('{INDEX} Tour Packages'!$A:$ZZ,0, MATCH("Tour Package Name", '{INDEX} Tour Packages'!$4:$4, 0)), 0)
  ),
"")
</f>
        <v/>
      </c>
      <c r="C86" s="114" t="str">
        <f t="array" ref="C86">IFERROR(
  INDEX(
    INDEX('{INDEX} Tour Packages'!$A:$ZZ, , MATCH(C$3, '{INDEX} Tour Packages'!$4:$4, 0)),
    MATCH($F86, INDEX('{INDEX} Tour Packages'!$A:$ZZ,0, MATCH("Tour Package Name", '{INDEX} Tour Packages'!$4:$4, 0)), 0)
  ),
"")
</f>
        <v/>
      </c>
      <c r="D86" s="114" t="str">
        <f t="array" ref="D86">IFERROR(
  INDEX(
    INDEX('{INDEX} Tour Packages'!$A:$ZZ, , MATCH(D$3, '{INDEX} Tour Packages'!$4:$4, 0)),
    MATCH($F86, INDEX('{INDEX} Tour Packages'!$A:$ZZ,0, MATCH("Tour Package Name", '{INDEX} Tour Packages'!$4:$4, 0)), 0)
  ),
"")
</f>
        <v/>
      </c>
      <c r="E86" s="115" t="s">
        <v>231</v>
      </c>
      <c r="F86" s="116" t="str">
        <f>IFERROR(__xludf.DUMMYFUNCTION("LET(
  headers, 'Internal Flight Booking Form Re'!$A$1:AI$1,
  ref, $E86,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6" s="117" t="str">
        <f>IFERROR(__xludf.DUMMYFUNCTION("""COMPUTED_VALUE"""),"")</f>
        <v/>
      </c>
      <c r="H86" s="116"/>
      <c r="I86" s="116"/>
      <c r="J86" s="118"/>
      <c r="K86" s="116"/>
      <c r="L86" s="116"/>
      <c r="M86" s="116"/>
      <c r="N86" s="116"/>
      <c r="O86" s="117"/>
      <c r="P86" s="134"/>
      <c r="Q86" s="134"/>
      <c r="R86" s="134"/>
      <c r="S86" s="135"/>
      <c r="T86" s="134"/>
      <c r="U86" s="134"/>
      <c r="V86" s="134"/>
      <c r="W86" s="135"/>
      <c r="X86" s="134"/>
      <c r="Y86" s="134"/>
      <c r="Z86" s="134"/>
      <c r="AA86" s="135"/>
      <c r="AB86" s="131" t="b">
        <v>0</v>
      </c>
      <c r="AC86" s="131" t="b">
        <v>0</v>
      </c>
      <c r="AD86" s="122"/>
      <c r="AE86" s="131" t="b">
        <v>0</v>
      </c>
      <c r="AF86" s="128"/>
      <c r="AG86" s="88"/>
      <c r="AH86" s="132" t="b">
        <v>0</v>
      </c>
      <c r="AI86" s="133"/>
    </row>
    <row r="87">
      <c r="A87" s="114" t="str">
        <f t="array" ref="A87">IFERROR(
  INDEX(
    INDEX('{INDEX} Tour Packages'!$A:$ZZ, , MATCH(A$3, '{INDEX} Tour Packages'!$4:$4, 0)),
    MATCH($F87, INDEX('{INDEX} Tour Packages'!$A:$ZZ,0, MATCH("Tour Package Name", '{INDEX} Tour Packages'!$4:$4, 0)), 0)
  ),
"")
</f>
        <v/>
      </c>
      <c r="B87" s="114" t="str">
        <f t="array" ref="B87">IFERROR(
  INDEX(
    INDEX('{INDEX} Tour Packages'!$A:$ZZ, , MATCH(B$3, '{INDEX} Tour Packages'!$4:$4, 0)),
    MATCH($F87, INDEX('{INDEX} Tour Packages'!$A:$ZZ,0, MATCH("Tour Package Name", '{INDEX} Tour Packages'!$4:$4, 0)), 0)
  ),
"")
</f>
        <v/>
      </c>
      <c r="C87" s="114" t="str">
        <f t="array" ref="C87">IFERROR(
  INDEX(
    INDEX('{INDEX} Tour Packages'!$A:$ZZ, , MATCH(C$3, '{INDEX} Tour Packages'!$4:$4, 0)),
    MATCH($F87, INDEX('{INDEX} Tour Packages'!$A:$ZZ,0, MATCH("Tour Package Name", '{INDEX} Tour Packages'!$4:$4, 0)), 0)
  ),
"")
</f>
        <v/>
      </c>
      <c r="D87" s="114" t="str">
        <f t="array" ref="D87">IFERROR(
  INDEX(
    INDEX('{INDEX} Tour Packages'!$A:$ZZ, , MATCH(D$3, '{INDEX} Tour Packages'!$4:$4, 0)),
    MATCH($F87, INDEX('{INDEX} Tour Packages'!$A:$ZZ,0, MATCH("Tour Package Name", '{INDEX} Tour Packages'!$4:$4, 0)), 0)
  ),
"")
</f>
        <v/>
      </c>
      <c r="E87" s="115" t="s">
        <v>231</v>
      </c>
      <c r="F87" s="116" t="str">
        <f>IFERROR(__xludf.DUMMYFUNCTION("LET(
  headers, 'Internal Flight Booking Form Re'!$A$1:AI$1,
  ref, $E87,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7" s="117" t="str">
        <f>IFERROR(__xludf.DUMMYFUNCTION("""COMPUTED_VALUE"""),"")</f>
        <v/>
      </c>
      <c r="H87" s="116"/>
      <c r="I87" s="116"/>
      <c r="J87" s="118"/>
      <c r="K87" s="116"/>
      <c r="L87" s="116"/>
      <c r="M87" s="116"/>
      <c r="N87" s="116"/>
      <c r="O87" s="117"/>
      <c r="P87" s="134"/>
      <c r="Q87" s="134"/>
      <c r="R87" s="134"/>
      <c r="S87" s="135"/>
      <c r="T87" s="134"/>
      <c r="U87" s="134"/>
      <c r="V87" s="134"/>
      <c r="W87" s="135"/>
      <c r="X87" s="134"/>
      <c r="Y87" s="134"/>
      <c r="Z87" s="134"/>
      <c r="AA87" s="135"/>
      <c r="AB87" s="131" t="b">
        <v>0</v>
      </c>
      <c r="AC87" s="131" t="b">
        <v>0</v>
      </c>
      <c r="AD87" s="122"/>
      <c r="AE87" s="131" t="b">
        <v>0</v>
      </c>
      <c r="AF87" s="128"/>
      <c r="AG87" s="88"/>
      <c r="AH87" s="132" t="b">
        <v>0</v>
      </c>
      <c r="AI87" s="133"/>
    </row>
    <row r="88">
      <c r="A88" s="114" t="str">
        <f t="array" ref="A88">IFERROR(
  INDEX(
    INDEX('{INDEX} Tour Packages'!$A:$ZZ, , MATCH(A$3, '{INDEX} Tour Packages'!$4:$4, 0)),
    MATCH($F88, INDEX('{INDEX} Tour Packages'!$A:$ZZ,0, MATCH("Tour Package Name", '{INDEX} Tour Packages'!$4:$4, 0)), 0)
  ),
"")
</f>
        <v/>
      </c>
      <c r="B88" s="114" t="str">
        <f t="array" ref="B88">IFERROR(
  INDEX(
    INDEX('{INDEX} Tour Packages'!$A:$ZZ, , MATCH(B$3, '{INDEX} Tour Packages'!$4:$4, 0)),
    MATCH($F88, INDEX('{INDEX} Tour Packages'!$A:$ZZ,0, MATCH("Tour Package Name", '{INDEX} Tour Packages'!$4:$4, 0)), 0)
  ),
"")
</f>
        <v/>
      </c>
      <c r="C88" s="114" t="str">
        <f t="array" ref="C88">IFERROR(
  INDEX(
    INDEX('{INDEX} Tour Packages'!$A:$ZZ, , MATCH(C$3, '{INDEX} Tour Packages'!$4:$4, 0)),
    MATCH($F88, INDEX('{INDEX} Tour Packages'!$A:$ZZ,0, MATCH("Tour Package Name", '{INDEX} Tour Packages'!$4:$4, 0)), 0)
  ),
"")
</f>
        <v/>
      </c>
      <c r="D88" s="114" t="str">
        <f t="array" ref="D88">IFERROR(
  INDEX(
    INDEX('{INDEX} Tour Packages'!$A:$ZZ, , MATCH(D$3, '{INDEX} Tour Packages'!$4:$4, 0)),
    MATCH($F88, INDEX('{INDEX} Tour Packages'!$A:$ZZ,0, MATCH("Tour Package Name", '{INDEX} Tour Packages'!$4:$4, 0)), 0)
  ),
"")
</f>
        <v/>
      </c>
      <c r="E88" s="115" t="s">
        <v>231</v>
      </c>
      <c r="F88" s="116" t="str">
        <f>IFERROR(__xludf.DUMMYFUNCTION("LET(
  headers, 'Internal Flight Booking Form Re'!$A$1:AI$1,
  ref, $E88,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8" s="117" t="str">
        <f>IFERROR(__xludf.DUMMYFUNCTION("""COMPUTED_VALUE"""),"")</f>
        <v/>
      </c>
      <c r="H88" s="116"/>
      <c r="I88" s="116"/>
      <c r="J88" s="118"/>
      <c r="K88" s="116"/>
      <c r="L88" s="116"/>
      <c r="M88" s="116"/>
      <c r="N88" s="116"/>
      <c r="O88" s="117"/>
      <c r="P88" s="134"/>
      <c r="Q88" s="134"/>
      <c r="R88" s="134"/>
      <c r="S88" s="135"/>
      <c r="T88" s="134"/>
      <c r="U88" s="134"/>
      <c r="V88" s="134"/>
      <c r="W88" s="135"/>
      <c r="X88" s="134"/>
      <c r="Y88" s="134"/>
      <c r="Z88" s="134"/>
      <c r="AA88" s="135"/>
      <c r="AB88" s="131" t="b">
        <v>0</v>
      </c>
      <c r="AC88" s="131" t="b">
        <v>0</v>
      </c>
      <c r="AD88" s="122"/>
      <c r="AE88" s="131" t="b">
        <v>0</v>
      </c>
      <c r="AF88" s="128"/>
      <c r="AG88" s="88"/>
      <c r="AH88" s="132" t="b">
        <v>0</v>
      </c>
      <c r="AI88" s="133"/>
    </row>
    <row r="89">
      <c r="A89" s="114" t="str">
        <f t="array" ref="A89">IFERROR(
  INDEX(
    INDEX('{INDEX} Tour Packages'!$A:$ZZ, , MATCH(A$3, '{INDEX} Tour Packages'!$4:$4, 0)),
    MATCH($F89, INDEX('{INDEX} Tour Packages'!$A:$ZZ,0, MATCH("Tour Package Name", '{INDEX} Tour Packages'!$4:$4, 0)), 0)
  ),
"")
</f>
        <v/>
      </c>
      <c r="B89" s="114" t="str">
        <f t="array" ref="B89">IFERROR(
  INDEX(
    INDEX('{INDEX} Tour Packages'!$A:$ZZ, , MATCH(B$3, '{INDEX} Tour Packages'!$4:$4, 0)),
    MATCH($F89, INDEX('{INDEX} Tour Packages'!$A:$ZZ,0, MATCH("Tour Package Name", '{INDEX} Tour Packages'!$4:$4, 0)), 0)
  ),
"")
</f>
        <v/>
      </c>
      <c r="C89" s="114" t="str">
        <f t="array" ref="C89">IFERROR(
  INDEX(
    INDEX('{INDEX} Tour Packages'!$A:$ZZ, , MATCH(C$3, '{INDEX} Tour Packages'!$4:$4, 0)),
    MATCH($F89, INDEX('{INDEX} Tour Packages'!$A:$ZZ,0, MATCH("Tour Package Name", '{INDEX} Tour Packages'!$4:$4, 0)), 0)
  ),
"")
</f>
        <v/>
      </c>
      <c r="D89" s="114" t="str">
        <f t="array" ref="D89">IFERROR(
  INDEX(
    INDEX('{INDEX} Tour Packages'!$A:$ZZ, , MATCH(D$3, '{INDEX} Tour Packages'!$4:$4, 0)),
    MATCH($F89, INDEX('{INDEX} Tour Packages'!$A:$ZZ,0, MATCH("Tour Package Name", '{INDEX} Tour Packages'!$4:$4, 0)), 0)
  ),
"")
</f>
        <v/>
      </c>
      <c r="E89" s="115" t="s">
        <v>231</v>
      </c>
      <c r="F89" s="116" t="str">
        <f>IFERROR(__xludf.DUMMYFUNCTION("LET(
  headers, 'Internal Flight Booking Form Re'!$A$1:AI$1,
  ref, $E89,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89" s="117" t="str">
        <f>IFERROR(__xludf.DUMMYFUNCTION("""COMPUTED_VALUE"""),"")</f>
        <v/>
      </c>
      <c r="H89" s="116"/>
      <c r="I89" s="116"/>
      <c r="J89" s="118"/>
      <c r="K89" s="116"/>
      <c r="L89" s="116"/>
      <c r="M89" s="116"/>
      <c r="N89" s="116"/>
      <c r="O89" s="117"/>
      <c r="P89" s="134"/>
      <c r="Q89" s="134"/>
      <c r="R89" s="134"/>
      <c r="S89" s="135"/>
      <c r="T89" s="134"/>
      <c r="U89" s="134"/>
      <c r="V89" s="134"/>
      <c r="W89" s="135"/>
      <c r="X89" s="134"/>
      <c r="Y89" s="134"/>
      <c r="Z89" s="134"/>
      <c r="AA89" s="135"/>
      <c r="AB89" s="131" t="b">
        <v>0</v>
      </c>
      <c r="AC89" s="131" t="b">
        <v>0</v>
      </c>
      <c r="AD89" s="122"/>
      <c r="AE89" s="131" t="b">
        <v>0</v>
      </c>
      <c r="AF89" s="128"/>
      <c r="AG89" s="88"/>
      <c r="AH89" s="132" t="b">
        <v>0</v>
      </c>
      <c r="AI89" s="133"/>
    </row>
    <row r="90">
      <c r="A90" s="114" t="str">
        <f t="array" ref="A90">IFERROR(
  INDEX(
    INDEX('{INDEX} Tour Packages'!$A:$ZZ, , MATCH(A$3, '{INDEX} Tour Packages'!$4:$4, 0)),
    MATCH($F90, INDEX('{INDEX} Tour Packages'!$A:$ZZ,0, MATCH("Tour Package Name", '{INDEX} Tour Packages'!$4:$4, 0)), 0)
  ),
"")
</f>
        <v/>
      </c>
      <c r="B90" s="114" t="str">
        <f t="array" ref="B90">IFERROR(
  INDEX(
    INDEX('{INDEX} Tour Packages'!$A:$ZZ, , MATCH(B$3, '{INDEX} Tour Packages'!$4:$4, 0)),
    MATCH($F90, INDEX('{INDEX} Tour Packages'!$A:$ZZ,0, MATCH("Tour Package Name", '{INDEX} Tour Packages'!$4:$4, 0)), 0)
  ),
"")
</f>
        <v/>
      </c>
      <c r="C90" s="114" t="str">
        <f t="array" ref="C90">IFERROR(
  INDEX(
    INDEX('{INDEX} Tour Packages'!$A:$ZZ, , MATCH(C$3, '{INDEX} Tour Packages'!$4:$4, 0)),
    MATCH($F90, INDEX('{INDEX} Tour Packages'!$A:$ZZ,0, MATCH("Tour Package Name", '{INDEX} Tour Packages'!$4:$4, 0)), 0)
  ),
"")
</f>
        <v/>
      </c>
      <c r="D90" s="114" t="str">
        <f t="array" ref="D90">IFERROR(
  INDEX(
    INDEX('{INDEX} Tour Packages'!$A:$ZZ, , MATCH(D$3, '{INDEX} Tour Packages'!$4:$4, 0)),
    MATCH($F90, INDEX('{INDEX} Tour Packages'!$A:$ZZ,0, MATCH("Tour Package Name", '{INDEX} Tour Packages'!$4:$4, 0)), 0)
  ),
"")
</f>
        <v/>
      </c>
      <c r="E90" s="115" t="s">
        <v>231</v>
      </c>
      <c r="F90" s="116" t="str">
        <f>IFERROR(__xludf.DUMMYFUNCTION("LET(
  headers, 'Internal Flight Booking Form Re'!$A$1:AI$1,
  ref, $E90,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0" s="117" t="str">
        <f>IFERROR(__xludf.DUMMYFUNCTION("""COMPUTED_VALUE"""),"")</f>
        <v/>
      </c>
      <c r="H90" s="116"/>
      <c r="I90" s="116"/>
      <c r="J90" s="118"/>
      <c r="K90" s="116"/>
      <c r="L90" s="116"/>
      <c r="M90" s="116"/>
      <c r="N90" s="116"/>
      <c r="O90" s="117"/>
      <c r="P90" s="134"/>
      <c r="Q90" s="134"/>
      <c r="R90" s="134"/>
      <c r="S90" s="135"/>
      <c r="T90" s="134"/>
      <c r="U90" s="134"/>
      <c r="V90" s="134"/>
      <c r="W90" s="135"/>
      <c r="X90" s="134"/>
      <c r="Y90" s="134"/>
      <c r="Z90" s="134"/>
      <c r="AA90" s="135"/>
      <c r="AB90" s="131" t="b">
        <v>0</v>
      </c>
      <c r="AC90" s="131" t="b">
        <v>0</v>
      </c>
      <c r="AD90" s="122"/>
      <c r="AE90" s="131" t="b">
        <v>0</v>
      </c>
      <c r="AF90" s="128"/>
      <c r="AG90" s="88"/>
      <c r="AH90" s="132" t="b">
        <v>0</v>
      </c>
      <c r="AI90" s="133"/>
    </row>
    <row r="91">
      <c r="A91" s="114" t="str">
        <f t="array" ref="A91">IFERROR(
  INDEX(
    INDEX('{INDEX} Tour Packages'!$A:$ZZ, , MATCH(A$3, '{INDEX} Tour Packages'!$4:$4, 0)),
    MATCH($F91, INDEX('{INDEX} Tour Packages'!$A:$ZZ,0, MATCH("Tour Package Name", '{INDEX} Tour Packages'!$4:$4, 0)), 0)
  ),
"")
</f>
        <v/>
      </c>
      <c r="B91" s="114" t="str">
        <f t="array" ref="B91">IFERROR(
  INDEX(
    INDEX('{INDEX} Tour Packages'!$A:$ZZ, , MATCH(B$3, '{INDEX} Tour Packages'!$4:$4, 0)),
    MATCH($F91, INDEX('{INDEX} Tour Packages'!$A:$ZZ,0, MATCH("Tour Package Name", '{INDEX} Tour Packages'!$4:$4, 0)), 0)
  ),
"")
</f>
        <v/>
      </c>
      <c r="C91" s="114" t="str">
        <f t="array" ref="C91">IFERROR(
  INDEX(
    INDEX('{INDEX} Tour Packages'!$A:$ZZ, , MATCH(C$3, '{INDEX} Tour Packages'!$4:$4, 0)),
    MATCH($F91, INDEX('{INDEX} Tour Packages'!$A:$ZZ,0, MATCH("Tour Package Name", '{INDEX} Tour Packages'!$4:$4, 0)), 0)
  ),
"")
</f>
        <v/>
      </c>
      <c r="D91" s="114" t="str">
        <f t="array" ref="D91">IFERROR(
  INDEX(
    INDEX('{INDEX} Tour Packages'!$A:$ZZ, , MATCH(D$3, '{INDEX} Tour Packages'!$4:$4, 0)),
    MATCH($F91, INDEX('{INDEX} Tour Packages'!$A:$ZZ,0, MATCH("Tour Package Name", '{INDEX} Tour Packages'!$4:$4, 0)), 0)
  ),
"")
</f>
        <v/>
      </c>
      <c r="E91" s="115" t="s">
        <v>231</v>
      </c>
      <c r="F91" s="116" t="str">
        <f>IFERROR(__xludf.DUMMYFUNCTION("LET(
  headers, 'Internal Flight Booking Form Re'!$A$1:AI$1,
  ref, $E91,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1" s="117" t="str">
        <f>IFERROR(__xludf.DUMMYFUNCTION("""COMPUTED_VALUE"""),"")</f>
        <v/>
      </c>
      <c r="H91" s="116"/>
      <c r="I91" s="116"/>
      <c r="J91" s="118"/>
      <c r="K91" s="116"/>
      <c r="L91" s="116"/>
      <c r="M91" s="116"/>
      <c r="N91" s="116"/>
      <c r="O91" s="117"/>
      <c r="P91" s="134"/>
      <c r="Q91" s="134"/>
      <c r="R91" s="134"/>
      <c r="S91" s="135"/>
      <c r="T91" s="134"/>
      <c r="U91" s="134"/>
      <c r="V91" s="134"/>
      <c r="W91" s="135"/>
      <c r="X91" s="134"/>
      <c r="Y91" s="134"/>
      <c r="Z91" s="134"/>
      <c r="AA91" s="135"/>
      <c r="AB91" s="131" t="b">
        <v>0</v>
      </c>
      <c r="AC91" s="131" t="b">
        <v>0</v>
      </c>
      <c r="AD91" s="122"/>
      <c r="AE91" s="131" t="b">
        <v>0</v>
      </c>
      <c r="AF91" s="128"/>
      <c r="AG91" s="88"/>
      <c r="AH91" s="132" t="b">
        <v>0</v>
      </c>
      <c r="AI91" s="133"/>
    </row>
    <row r="92">
      <c r="A92" s="114" t="str">
        <f t="array" ref="A92">IFERROR(
  INDEX(
    INDEX('{INDEX} Tour Packages'!$A:$ZZ, , MATCH(A$3, '{INDEX} Tour Packages'!$4:$4, 0)),
    MATCH($F92, INDEX('{INDEX} Tour Packages'!$A:$ZZ,0, MATCH("Tour Package Name", '{INDEX} Tour Packages'!$4:$4, 0)), 0)
  ),
"")
</f>
        <v/>
      </c>
      <c r="B92" s="114" t="str">
        <f t="array" ref="B92">IFERROR(
  INDEX(
    INDEX('{INDEX} Tour Packages'!$A:$ZZ, , MATCH(B$3, '{INDEX} Tour Packages'!$4:$4, 0)),
    MATCH($F92, INDEX('{INDEX} Tour Packages'!$A:$ZZ,0, MATCH("Tour Package Name", '{INDEX} Tour Packages'!$4:$4, 0)), 0)
  ),
"")
</f>
        <v/>
      </c>
      <c r="C92" s="114" t="str">
        <f t="array" ref="C92">IFERROR(
  INDEX(
    INDEX('{INDEX} Tour Packages'!$A:$ZZ, , MATCH(C$3, '{INDEX} Tour Packages'!$4:$4, 0)),
    MATCH($F92, INDEX('{INDEX} Tour Packages'!$A:$ZZ,0, MATCH("Tour Package Name", '{INDEX} Tour Packages'!$4:$4, 0)), 0)
  ),
"")
</f>
        <v/>
      </c>
      <c r="D92" s="114" t="str">
        <f t="array" ref="D92">IFERROR(
  INDEX(
    INDEX('{INDEX} Tour Packages'!$A:$ZZ, , MATCH(D$3, '{INDEX} Tour Packages'!$4:$4, 0)),
    MATCH($F92, INDEX('{INDEX} Tour Packages'!$A:$ZZ,0, MATCH("Tour Package Name", '{INDEX} Tour Packages'!$4:$4, 0)), 0)
  ),
"")
</f>
        <v/>
      </c>
      <c r="E92" s="115" t="s">
        <v>231</v>
      </c>
      <c r="F92" s="116" t="str">
        <f>IFERROR(__xludf.DUMMYFUNCTION("LET(
  headers, 'Internal Flight Booking Form Re'!$A$1:AI$1,
  ref, $E92,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2" s="117" t="str">
        <f>IFERROR(__xludf.DUMMYFUNCTION("""COMPUTED_VALUE"""),"")</f>
        <v/>
      </c>
      <c r="H92" s="116"/>
      <c r="I92" s="116"/>
      <c r="J92" s="118"/>
      <c r="K92" s="116"/>
      <c r="L92" s="116"/>
      <c r="M92" s="116"/>
      <c r="N92" s="116"/>
      <c r="O92" s="117"/>
      <c r="P92" s="134"/>
      <c r="Q92" s="134"/>
      <c r="R92" s="134"/>
      <c r="S92" s="135"/>
      <c r="T92" s="134"/>
      <c r="U92" s="134"/>
      <c r="V92" s="134"/>
      <c r="W92" s="135"/>
      <c r="X92" s="134"/>
      <c r="Y92" s="134"/>
      <c r="Z92" s="134"/>
      <c r="AA92" s="135"/>
      <c r="AB92" s="131" t="b">
        <v>0</v>
      </c>
      <c r="AC92" s="131" t="b">
        <v>0</v>
      </c>
      <c r="AD92" s="122"/>
      <c r="AE92" s="131" t="b">
        <v>0</v>
      </c>
      <c r="AF92" s="128"/>
      <c r="AG92" s="88"/>
      <c r="AH92" s="132" t="b">
        <v>0</v>
      </c>
      <c r="AI92" s="133"/>
    </row>
    <row r="93">
      <c r="A93" s="114" t="str">
        <f t="array" ref="A93">IFERROR(
  INDEX(
    INDEX('{INDEX} Tour Packages'!$A:$ZZ, , MATCH(A$3, '{INDEX} Tour Packages'!$4:$4, 0)),
    MATCH($F93, INDEX('{INDEX} Tour Packages'!$A:$ZZ,0, MATCH("Tour Package Name", '{INDEX} Tour Packages'!$4:$4, 0)), 0)
  ),
"")
</f>
        <v/>
      </c>
      <c r="B93" s="114" t="str">
        <f t="array" ref="B93">IFERROR(
  INDEX(
    INDEX('{INDEX} Tour Packages'!$A:$ZZ, , MATCH(B$3, '{INDEX} Tour Packages'!$4:$4, 0)),
    MATCH($F93, INDEX('{INDEX} Tour Packages'!$A:$ZZ,0, MATCH("Tour Package Name", '{INDEX} Tour Packages'!$4:$4, 0)), 0)
  ),
"")
</f>
        <v/>
      </c>
      <c r="C93" s="114" t="str">
        <f t="array" ref="C93">IFERROR(
  INDEX(
    INDEX('{INDEX} Tour Packages'!$A:$ZZ, , MATCH(C$3, '{INDEX} Tour Packages'!$4:$4, 0)),
    MATCH($F93, INDEX('{INDEX} Tour Packages'!$A:$ZZ,0, MATCH("Tour Package Name", '{INDEX} Tour Packages'!$4:$4, 0)), 0)
  ),
"")
</f>
        <v/>
      </c>
      <c r="D93" s="114" t="str">
        <f t="array" ref="D93">IFERROR(
  INDEX(
    INDEX('{INDEX} Tour Packages'!$A:$ZZ, , MATCH(D$3, '{INDEX} Tour Packages'!$4:$4, 0)),
    MATCH($F93, INDEX('{INDEX} Tour Packages'!$A:$ZZ,0, MATCH("Tour Package Name", '{INDEX} Tour Packages'!$4:$4, 0)), 0)
  ),
"")
</f>
        <v/>
      </c>
      <c r="E93" s="115" t="s">
        <v>231</v>
      </c>
      <c r="F93" s="116" t="str">
        <f>IFERROR(__xludf.DUMMYFUNCTION("LET(
  headers, 'Internal Flight Booking Form Re'!$A$1:AI$1,
  ref, $E93,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3" s="117" t="str">
        <f>IFERROR(__xludf.DUMMYFUNCTION("""COMPUTED_VALUE"""),"")</f>
        <v/>
      </c>
      <c r="H93" s="116"/>
      <c r="I93" s="116"/>
      <c r="J93" s="118"/>
      <c r="K93" s="116"/>
      <c r="L93" s="116"/>
      <c r="M93" s="116"/>
      <c r="N93" s="116"/>
      <c r="O93" s="117"/>
      <c r="P93" s="134"/>
      <c r="Q93" s="134"/>
      <c r="R93" s="134"/>
      <c r="S93" s="135"/>
      <c r="T93" s="134"/>
      <c r="U93" s="134"/>
      <c r="V93" s="134"/>
      <c r="W93" s="135"/>
      <c r="X93" s="134"/>
      <c r="Y93" s="134"/>
      <c r="Z93" s="134"/>
      <c r="AA93" s="135"/>
      <c r="AB93" s="131" t="b">
        <v>0</v>
      </c>
      <c r="AC93" s="131" t="b">
        <v>0</v>
      </c>
      <c r="AD93" s="122"/>
      <c r="AE93" s="131" t="b">
        <v>0</v>
      </c>
      <c r="AF93" s="128"/>
      <c r="AG93" s="88"/>
      <c r="AH93" s="132" t="b">
        <v>0</v>
      </c>
      <c r="AI93" s="133"/>
    </row>
    <row r="94">
      <c r="A94" s="114" t="str">
        <f t="array" ref="A94">IFERROR(
  INDEX(
    INDEX('{INDEX} Tour Packages'!$A:$ZZ, , MATCH(A$3, '{INDEX} Tour Packages'!$4:$4, 0)),
    MATCH($F94, INDEX('{INDEX} Tour Packages'!$A:$ZZ,0, MATCH("Tour Package Name", '{INDEX} Tour Packages'!$4:$4, 0)), 0)
  ),
"")
</f>
        <v/>
      </c>
      <c r="B94" s="114" t="str">
        <f t="array" ref="B94">IFERROR(
  INDEX(
    INDEX('{INDEX} Tour Packages'!$A:$ZZ, , MATCH(B$3, '{INDEX} Tour Packages'!$4:$4, 0)),
    MATCH($F94, INDEX('{INDEX} Tour Packages'!$A:$ZZ,0, MATCH("Tour Package Name", '{INDEX} Tour Packages'!$4:$4, 0)), 0)
  ),
"")
</f>
        <v/>
      </c>
      <c r="C94" s="114" t="str">
        <f t="array" ref="C94">IFERROR(
  INDEX(
    INDEX('{INDEX} Tour Packages'!$A:$ZZ, , MATCH(C$3, '{INDEX} Tour Packages'!$4:$4, 0)),
    MATCH($F94, INDEX('{INDEX} Tour Packages'!$A:$ZZ,0, MATCH("Tour Package Name", '{INDEX} Tour Packages'!$4:$4, 0)), 0)
  ),
"")
</f>
        <v/>
      </c>
      <c r="D94" s="114" t="str">
        <f t="array" ref="D94">IFERROR(
  INDEX(
    INDEX('{INDEX} Tour Packages'!$A:$ZZ, , MATCH(D$3, '{INDEX} Tour Packages'!$4:$4, 0)),
    MATCH($F94, INDEX('{INDEX} Tour Packages'!$A:$ZZ,0, MATCH("Tour Package Name", '{INDEX} Tour Packages'!$4:$4, 0)), 0)
  ),
"")
</f>
        <v/>
      </c>
      <c r="E94" s="115" t="s">
        <v>231</v>
      </c>
      <c r="F94" s="116" t="str">
        <f>IFERROR(__xludf.DUMMYFUNCTION("LET(
  headers, 'Internal Flight Booking Form Re'!$A$1:AI$1,
  ref, $E94,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4" s="117" t="str">
        <f>IFERROR(__xludf.DUMMYFUNCTION("""COMPUTED_VALUE"""),"")</f>
        <v/>
      </c>
      <c r="H94" s="116"/>
      <c r="I94" s="116"/>
      <c r="J94" s="118"/>
      <c r="K94" s="116"/>
      <c r="L94" s="116"/>
      <c r="M94" s="116"/>
      <c r="N94" s="116"/>
      <c r="O94" s="117"/>
      <c r="P94" s="134"/>
      <c r="Q94" s="134"/>
      <c r="R94" s="134"/>
      <c r="S94" s="135"/>
      <c r="T94" s="134"/>
      <c r="U94" s="134"/>
      <c r="V94" s="134"/>
      <c r="W94" s="135"/>
      <c r="X94" s="134"/>
      <c r="Y94" s="134"/>
      <c r="Z94" s="134"/>
      <c r="AA94" s="135"/>
      <c r="AB94" s="131" t="b">
        <v>0</v>
      </c>
      <c r="AC94" s="131" t="b">
        <v>0</v>
      </c>
      <c r="AD94" s="122"/>
      <c r="AE94" s="131" t="b">
        <v>0</v>
      </c>
      <c r="AF94" s="128"/>
      <c r="AG94" s="88"/>
      <c r="AH94" s="132" t="b">
        <v>0</v>
      </c>
      <c r="AI94" s="133"/>
    </row>
    <row r="95">
      <c r="A95" s="114" t="str">
        <f t="array" ref="A95">IFERROR(
  INDEX(
    INDEX('{INDEX} Tour Packages'!$A:$ZZ, , MATCH(A$3, '{INDEX} Tour Packages'!$4:$4, 0)),
    MATCH($F95, INDEX('{INDEX} Tour Packages'!$A:$ZZ,0, MATCH("Tour Package Name", '{INDEX} Tour Packages'!$4:$4, 0)), 0)
  ),
"")
</f>
        <v/>
      </c>
      <c r="B95" s="114" t="str">
        <f t="array" ref="B95">IFERROR(
  INDEX(
    INDEX('{INDEX} Tour Packages'!$A:$ZZ, , MATCH(B$3, '{INDEX} Tour Packages'!$4:$4, 0)),
    MATCH($F95, INDEX('{INDEX} Tour Packages'!$A:$ZZ,0, MATCH("Tour Package Name", '{INDEX} Tour Packages'!$4:$4, 0)), 0)
  ),
"")
</f>
        <v/>
      </c>
      <c r="C95" s="114" t="str">
        <f t="array" ref="C95">IFERROR(
  INDEX(
    INDEX('{INDEX} Tour Packages'!$A:$ZZ, , MATCH(C$3, '{INDEX} Tour Packages'!$4:$4, 0)),
    MATCH($F95, INDEX('{INDEX} Tour Packages'!$A:$ZZ,0, MATCH("Tour Package Name", '{INDEX} Tour Packages'!$4:$4, 0)), 0)
  ),
"")
</f>
        <v/>
      </c>
      <c r="D95" s="114" t="str">
        <f t="array" ref="D95">IFERROR(
  INDEX(
    INDEX('{INDEX} Tour Packages'!$A:$ZZ, , MATCH(D$3, '{INDEX} Tour Packages'!$4:$4, 0)),
    MATCH($F95, INDEX('{INDEX} Tour Packages'!$A:$ZZ,0, MATCH("Tour Package Name", '{INDEX} Tour Packages'!$4:$4, 0)), 0)
  ),
"")
</f>
        <v/>
      </c>
      <c r="E95" s="115" t="s">
        <v>231</v>
      </c>
      <c r="F95" s="116" t="str">
        <f>IFERROR(__xludf.DUMMYFUNCTION("LET(
  headers, 'Internal Flight Booking Form Re'!$A$1:AI$1,
  ref, $E95,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5" s="117" t="str">
        <f>IFERROR(__xludf.DUMMYFUNCTION("""COMPUTED_VALUE"""),"")</f>
        <v/>
      </c>
      <c r="H95" s="116"/>
      <c r="I95" s="116"/>
      <c r="J95" s="118"/>
      <c r="K95" s="116"/>
      <c r="L95" s="116"/>
      <c r="M95" s="116"/>
      <c r="N95" s="116"/>
      <c r="O95" s="117"/>
      <c r="P95" s="134"/>
      <c r="Q95" s="134"/>
      <c r="R95" s="134"/>
      <c r="S95" s="135"/>
      <c r="T95" s="134"/>
      <c r="U95" s="134"/>
      <c r="V95" s="134"/>
      <c r="W95" s="135"/>
      <c r="X95" s="134"/>
      <c r="Y95" s="134"/>
      <c r="Z95" s="134"/>
      <c r="AA95" s="135"/>
      <c r="AB95" s="131" t="b">
        <v>0</v>
      </c>
      <c r="AC95" s="131" t="b">
        <v>0</v>
      </c>
      <c r="AD95" s="122"/>
      <c r="AE95" s="131" t="b">
        <v>0</v>
      </c>
      <c r="AF95" s="128"/>
      <c r="AG95" s="88"/>
      <c r="AH95" s="132" t="b">
        <v>0</v>
      </c>
      <c r="AI95" s="133"/>
    </row>
    <row r="96">
      <c r="A96" s="114" t="str">
        <f t="array" ref="A96">IFERROR(
  INDEX(
    INDEX('{INDEX} Tour Packages'!$A:$ZZ, , MATCH(A$3, '{INDEX} Tour Packages'!$4:$4, 0)),
    MATCH($F96, INDEX('{INDEX} Tour Packages'!$A:$ZZ,0, MATCH("Tour Package Name", '{INDEX} Tour Packages'!$4:$4, 0)), 0)
  ),
"")
</f>
        <v/>
      </c>
      <c r="B96" s="114" t="str">
        <f t="array" ref="B96">IFERROR(
  INDEX(
    INDEX('{INDEX} Tour Packages'!$A:$ZZ, , MATCH(B$3, '{INDEX} Tour Packages'!$4:$4, 0)),
    MATCH($F96, INDEX('{INDEX} Tour Packages'!$A:$ZZ,0, MATCH("Tour Package Name", '{INDEX} Tour Packages'!$4:$4, 0)), 0)
  ),
"")
</f>
        <v/>
      </c>
      <c r="C96" s="114" t="str">
        <f t="array" ref="C96">IFERROR(
  INDEX(
    INDEX('{INDEX} Tour Packages'!$A:$ZZ, , MATCH(C$3, '{INDEX} Tour Packages'!$4:$4, 0)),
    MATCH($F96, INDEX('{INDEX} Tour Packages'!$A:$ZZ,0, MATCH("Tour Package Name", '{INDEX} Tour Packages'!$4:$4, 0)), 0)
  ),
"")
</f>
        <v/>
      </c>
      <c r="D96" s="114" t="str">
        <f t="array" ref="D96">IFERROR(
  INDEX(
    INDEX('{INDEX} Tour Packages'!$A:$ZZ, , MATCH(D$3, '{INDEX} Tour Packages'!$4:$4, 0)),
    MATCH($F96, INDEX('{INDEX} Tour Packages'!$A:$ZZ,0, MATCH("Tour Package Name", '{INDEX} Tour Packages'!$4:$4, 0)), 0)
  ),
"")
</f>
        <v/>
      </c>
      <c r="E96" s="115" t="s">
        <v>231</v>
      </c>
      <c r="F96" s="116" t="str">
        <f>IFERROR(__xludf.DUMMYFUNCTION("LET(
  headers, 'Internal Flight Booking Form Re'!$A$1:AI$1,
  ref, $E96,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6" s="117" t="str">
        <f>IFERROR(__xludf.DUMMYFUNCTION("""COMPUTED_VALUE"""),"")</f>
        <v/>
      </c>
      <c r="H96" s="116"/>
      <c r="I96" s="116"/>
      <c r="J96" s="118"/>
      <c r="K96" s="116"/>
      <c r="L96" s="116"/>
      <c r="M96" s="116"/>
      <c r="N96" s="116"/>
      <c r="O96" s="117"/>
      <c r="P96" s="134"/>
      <c r="Q96" s="134"/>
      <c r="R96" s="134"/>
      <c r="S96" s="135"/>
      <c r="T96" s="134"/>
      <c r="U96" s="134"/>
      <c r="V96" s="134"/>
      <c r="W96" s="135"/>
      <c r="X96" s="134"/>
      <c r="Y96" s="134"/>
      <c r="Z96" s="134"/>
      <c r="AA96" s="135"/>
      <c r="AB96" s="131" t="b">
        <v>0</v>
      </c>
      <c r="AC96" s="131" t="b">
        <v>0</v>
      </c>
      <c r="AD96" s="122"/>
      <c r="AE96" s="131" t="b">
        <v>0</v>
      </c>
      <c r="AF96" s="128"/>
      <c r="AG96" s="88"/>
      <c r="AH96" s="132" t="b">
        <v>0</v>
      </c>
      <c r="AI96" s="133"/>
    </row>
    <row r="97">
      <c r="A97" s="114" t="str">
        <f t="array" ref="A97">IFERROR(
  INDEX(
    INDEX('{INDEX} Tour Packages'!$A:$ZZ, , MATCH(A$3, '{INDEX} Tour Packages'!$4:$4, 0)),
    MATCH($F97, INDEX('{INDEX} Tour Packages'!$A:$ZZ,0, MATCH("Tour Package Name", '{INDEX} Tour Packages'!$4:$4, 0)), 0)
  ),
"")
</f>
        <v/>
      </c>
      <c r="B97" s="114" t="str">
        <f t="array" ref="B97">IFERROR(
  INDEX(
    INDEX('{INDEX} Tour Packages'!$A:$ZZ, , MATCH(B$3, '{INDEX} Tour Packages'!$4:$4, 0)),
    MATCH($F97, INDEX('{INDEX} Tour Packages'!$A:$ZZ,0, MATCH("Tour Package Name", '{INDEX} Tour Packages'!$4:$4, 0)), 0)
  ),
"")
</f>
        <v/>
      </c>
      <c r="C97" s="114" t="str">
        <f t="array" ref="C97">IFERROR(
  INDEX(
    INDEX('{INDEX} Tour Packages'!$A:$ZZ, , MATCH(C$3, '{INDEX} Tour Packages'!$4:$4, 0)),
    MATCH($F97, INDEX('{INDEX} Tour Packages'!$A:$ZZ,0, MATCH("Tour Package Name", '{INDEX} Tour Packages'!$4:$4, 0)), 0)
  ),
"")
</f>
        <v/>
      </c>
      <c r="D97" s="114" t="str">
        <f t="array" ref="D97">IFERROR(
  INDEX(
    INDEX('{INDEX} Tour Packages'!$A:$ZZ, , MATCH(D$3, '{INDEX} Tour Packages'!$4:$4, 0)),
    MATCH($F97, INDEX('{INDEX} Tour Packages'!$A:$ZZ,0, MATCH("Tour Package Name", '{INDEX} Tour Packages'!$4:$4, 0)), 0)
  ),
"")
</f>
        <v/>
      </c>
      <c r="E97" s="115" t="s">
        <v>231</v>
      </c>
      <c r="F97" s="116" t="str">
        <f>IFERROR(__xludf.DUMMYFUNCTION("LET(
  headers, 'Internal Flight Booking Form Re'!$A$1:AI$1,
  ref, $E97,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7" s="117" t="str">
        <f>IFERROR(__xludf.DUMMYFUNCTION("""COMPUTED_VALUE"""),"")</f>
        <v/>
      </c>
      <c r="H97" s="116"/>
      <c r="I97" s="116"/>
      <c r="J97" s="118"/>
      <c r="K97" s="116"/>
      <c r="L97" s="116"/>
      <c r="M97" s="116"/>
      <c r="N97" s="116"/>
      <c r="O97" s="117"/>
      <c r="P97" s="134"/>
      <c r="Q97" s="134"/>
      <c r="R97" s="134"/>
      <c r="S97" s="135"/>
      <c r="T97" s="134"/>
      <c r="U97" s="134"/>
      <c r="V97" s="134"/>
      <c r="W97" s="135"/>
      <c r="X97" s="134"/>
      <c r="Y97" s="134"/>
      <c r="Z97" s="134"/>
      <c r="AA97" s="135"/>
      <c r="AB97" s="131" t="b">
        <v>0</v>
      </c>
      <c r="AC97" s="131" t="b">
        <v>0</v>
      </c>
      <c r="AD97" s="122"/>
      <c r="AE97" s="131" t="b">
        <v>0</v>
      </c>
      <c r="AF97" s="128"/>
      <c r="AG97" s="88"/>
      <c r="AH97" s="132" t="b">
        <v>0</v>
      </c>
      <c r="AI97" s="133"/>
    </row>
    <row r="98">
      <c r="A98" s="114" t="str">
        <f t="array" ref="A98">IFERROR(
  INDEX(
    INDEX('{INDEX} Tour Packages'!$A:$ZZ, , MATCH(A$3, '{INDEX} Tour Packages'!$4:$4, 0)),
    MATCH($F98, INDEX('{INDEX} Tour Packages'!$A:$ZZ,0, MATCH("Tour Package Name", '{INDEX} Tour Packages'!$4:$4, 0)), 0)
  ),
"")
</f>
        <v/>
      </c>
      <c r="B98" s="114" t="str">
        <f t="array" ref="B98">IFERROR(
  INDEX(
    INDEX('{INDEX} Tour Packages'!$A:$ZZ, , MATCH(B$3, '{INDEX} Tour Packages'!$4:$4, 0)),
    MATCH($F98, INDEX('{INDEX} Tour Packages'!$A:$ZZ,0, MATCH("Tour Package Name", '{INDEX} Tour Packages'!$4:$4, 0)), 0)
  ),
"")
</f>
        <v/>
      </c>
      <c r="C98" s="114" t="str">
        <f t="array" ref="C98">IFERROR(
  INDEX(
    INDEX('{INDEX} Tour Packages'!$A:$ZZ, , MATCH(C$3, '{INDEX} Tour Packages'!$4:$4, 0)),
    MATCH($F98, INDEX('{INDEX} Tour Packages'!$A:$ZZ,0, MATCH("Tour Package Name", '{INDEX} Tour Packages'!$4:$4, 0)), 0)
  ),
"")
</f>
        <v/>
      </c>
      <c r="D98" s="114" t="str">
        <f t="array" ref="D98">IFERROR(
  INDEX(
    INDEX('{INDEX} Tour Packages'!$A:$ZZ, , MATCH(D$3, '{INDEX} Tour Packages'!$4:$4, 0)),
    MATCH($F98, INDEX('{INDEX} Tour Packages'!$A:$ZZ,0, MATCH("Tour Package Name", '{INDEX} Tour Packages'!$4:$4, 0)), 0)
  ),
"")
</f>
        <v/>
      </c>
      <c r="E98" s="115" t="s">
        <v>231</v>
      </c>
      <c r="F98" s="116" t="str">
        <f>IFERROR(__xludf.DUMMYFUNCTION("LET(
  headers, 'Internal Flight Booking Form Re'!$A$1:AI$1,
  ref, $E98,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8" s="117" t="str">
        <f>IFERROR(__xludf.DUMMYFUNCTION("""COMPUTED_VALUE"""),"")</f>
        <v/>
      </c>
      <c r="H98" s="116"/>
      <c r="I98" s="116"/>
      <c r="J98" s="118"/>
      <c r="K98" s="116"/>
      <c r="L98" s="116"/>
      <c r="M98" s="116"/>
      <c r="N98" s="116"/>
      <c r="O98" s="117"/>
      <c r="P98" s="134"/>
      <c r="Q98" s="134"/>
      <c r="R98" s="134"/>
      <c r="S98" s="135"/>
      <c r="T98" s="134"/>
      <c r="U98" s="134"/>
      <c r="V98" s="134"/>
      <c r="W98" s="135"/>
      <c r="X98" s="134"/>
      <c r="Y98" s="134"/>
      <c r="Z98" s="134"/>
      <c r="AA98" s="135"/>
      <c r="AB98" s="131" t="b">
        <v>0</v>
      </c>
      <c r="AC98" s="131" t="b">
        <v>0</v>
      </c>
      <c r="AD98" s="122"/>
      <c r="AE98" s="131" t="b">
        <v>0</v>
      </c>
      <c r="AF98" s="128"/>
      <c r="AG98" s="88"/>
      <c r="AH98" s="132" t="b">
        <v>0</v>
      </c>
      <c r="AI98" s="133"/>
    </row>
    <row r="99">
      <c r="A99" s="114" t="str">
        <f t="array" ref="A99">IFERROR(
  INDEX(
    INDEX('{INDEX} Tour Packages'!$A:$ZZ, , MATCH(A$3, '{INDEX} Tour Packages'!$4:$4, 0)),
    MATCH($F99, INDEX('{INDEX} Tour Packages'!$A:$ZZ,0, MATCH("Tour Package Name", '{INDEX} Tour Packages'!$4:$4, 0)), 0)
  ),
"")
</f>
        <v/>
      </c>
      <c r="B99" s="114" t="str">
        <f t="array" ref="B99">IFERROR(
  INDEX(
    INDEX('{INDEX} Tour Packages'!$A:$ZZ, , MATCH(B$3, '{INDEX} Tour Packages'!$4:$4, 0)),
    MATCH($F99, INDEX('{INDEX} Tour Packages'!$A:$ZZ,0, MATCH("Tour Package Name", '{INDEX} Tour Packages'!$4:$4, 0)), 0)
  ),
"")
</f>
        <v/>
      </c>
      <c r="C99" s="114" t="str">
        <f t="array" ref="C99">IFERROR(
  INDEX(
    INDEX('{INDEX} Tour Packages'!$A:$ZZ, , MATCH(C$3, '{INDEX} Tour Packages'!$4:$4, 0)),
    MATCH($F99, INDEX('{INDEX} Tour Packages'!$A:$ZZ,0, MATCH("Tour Package Name", '{INDEX} Tour Packages'!$4:$4, 0)), 0)
  ),
"")
</f>
        <v/>
      </c>
      <c r="D99" s="114" t="str">
        <f t="array" ref="D99">IFERROR(
  INDEX(
    INDEX('{INDEX} Tour Packages'!$A:$ZZ, , MATCH(D$3, '{INDEX} Tour Packages'!$4:$4, 0)),
    MATCH($F99, INDEX('{INDEX} Tour Packages'!$A:$ZZ,0, MATCH("Tour Package Name", '{INDEX} Tour Packages'!$4:$4, 0)), 0)
  ),
"")
</f>
        <v/>
      </c>
      <c r="E99" s="115" t="s">
        <v>231</v>
      </c>
      <c r="F99" s="116" t="str">
        <f>IFERROR(__xludf.DUMMYFUNCTION("LET(
  headers, 'Internal Flight Booking Form Re'!$A$1:AI$1,
  ref, $E99,
  rows, 'Internal Flight Booking Form Re'!$A$2:$ZZ2605,
  rowNum, MATCH(ref, INDEX(rows, , MATCH(""Booking Reference"", headers, 0)), 0),
  pkgCol, MATCH(""Tour Package Name"", hea"&amp;"ders, 0),
  fullNameCol, MATCH(""Full Name (as shown on valid ID or passport)"", headers, 0),
  genderCol, MATCH(""Gender"", headers, 0),
  dobCol, MATCH(""Date of Birth"", headers, 0),
  natCol, MATCH(""Nationality"", headers, 0),
  contactCol, MATCH(""C"&amp;"ontact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Su"&amp;"nset"", MATCH(""Tour Dates for Philippines Sunset"", headers, 0),
    ""Maldives Bucketlist"", MATCH(""Tour Dates for Maldives Bucketlist"", headers, 0),
    ""Sri Lanka Wander Tour"", MATCH(""Tour Dates for Sri Lanka Wander Tour"", headers, 0),
    ""Arg"&amp;"entina’s Wonders"", MATCH(""Tour Dates for Argentina’s Wonders"", headers, 0),
    ""Brazil’s Treasures"", MATCH(""Tour Dates for Brazil’s Treasures"", headers, 0),
    ""Vietnam Expedition"", MATCH(""Tour Dates for Vietnam Expedition"", headers, 0),
    "&amp;"""India Discovery Tour"", MATCH(""Tour Dates for India Discovery Tour"", headers, 0),
    ""Tanzania Exploration"", MATCH(""Tour Dates for Tanzania Exploration"", headers, 0),
    -1
  ),
  tourDate, IF(tourDateCol &gt; 0, INDEX(rows, rowNum, tourDateCol), "&amp;"""""),
  {
    INDEX(rows, rowNum, pkgCol),
    tourDate,
    INDEX(rows, rowNum, fullNameCol),
    INDEX(rows, rowNum, genderCol),
    INDEX(rows, rowNum, dobCol),
    INDEX(rows, rowNum, natCol),
    INDEX(rows, rowNum, contactCol),
    INDEX(rows, row"&amp;"Num, emailCol),
    INDEX(rows, rowNum, govIDCol),
    INDEX(rows, rowNum, idNumCol)
  }
)
"),"")</f>
        <v/>
      </c>
      <c r="G99" s="117" t="str">
        <f>IFERROR(__xludf.DUMMYFUNCTION("""COMPUTED_VALUE"""),"")</f>
        <v/>
      </c>
      <c r="H99" s="116"/>
      <c r="I99" s="116"/>
      <c r="J99" s="118"/>
      <c r="K99" s="116"/>
      <c r="L99" s="116"/>
      <c r="M99" s="116"/>
      <c r="N99" s="116"/>
      <c r="O99" s="117"/>
      <c r="P99" s="134"/>
      <c r="Q99" s="134"/>
      <c r="R99" s="134"/>
      <c r="S99" s="135"/>
      <c r="T99" s="134"/>
      <c r="U99" s="134"/>
      <c r="V99" s="134"/>
      <c r="W99" s="135"/>
      <c r="X99" s="134"/>
      <c r="Y99" s="134"/>
      <c r="Z99" s="134"/>
      <c r="AA99" s="135"/>
      <c r="AB99" s="131" t="b">
        <v>0</v>
      </c>
      <c r="AC99" s="131" t="b">
        <v>0</v>
      </c>
      <c r="AD99" s="122"/>
      <c r="AE99" s="131" t="b">
        <v>0</v>
      </c>
      <c r="AF99" s="128"/>
      <c r="AG99" s="88"/>
      <c r="AH99" s="132" t="b">
        <v>0</v>
      </c>
      <c r="AI99" s="133"/>
    </row>
    <row r="100">
      <c r="A100" s="114" t="str">
        <f t="array" ref="A100">IFERROR(
  INDEX(
    INDEX('{INDEX} Tour Packages'!$A:$ZZ, , MATCH(A$3, '{INDEX} Tour Packages'!$4:$4, 0)),
    MATCH($F100, INDEX('{INDEX} Tour Packages'!$A:$ZZ,0, MATCH("Tour Package Name", '{INDEX} Tour Packages'!$4:$4, 0)), 0)
  ),
"")
</f>
        <v/>
      </c>
      <c r="B100" s="114" t="str">
        <f t="array" ref="B100">IFERROR(
  INDEX(
    INDEX('{INDEX} Tour Packages'!$A:$ZZ, , MATCH(B$3, '{INDEX} Tour Packages'!$4:$4, 0)),
    MATCH($F100, INDEX('{INDEX} Tour Packages'!$A:$ZZ,0, MATCH("Tour Package Name", '{INDEX} Tour Packages'!$4:$4, 0)), 0)
  ),
"")
</f>
        <v/>
      </c>
      <c r="C100" s="114" t="str">
        <f t="array" ref="C100">IFERROR(
  INDEX(
    INDEX('{INDEX} Tour Packages'!$A:$ZZ, , MATCH(C$3, '{INDEX} Tour Packages'!$4:$4, 0)),
    MATCH($F100, INDEX('{INDEX} Tour Packages'!$A:$ZZ,0, MATCH("Tour Package Name", '{INDEX} Tour Packages'!$4:$4, 0)), 0)
  ),
"")
</f>
        <v/>
      </c>
      <c r="D100" s="114" t="str">
        <f t="array" ref="D100">IFERROR(
  INDEX(
    INDEX('{INDEX} Tour Packages'!$A:$ZZ, , MATCH(D$3, '{INDEX} Tour Packages'!$4:$4, 0)),
    MATCH($F100, INDEX('{INDEX} Tour Packages'!$A:$ZZ,0, MATCH("Tour Package Name", '{INDEX} Tour Packages'!$4:$4, 0)), 0)
  ),
"")
</f>
        <v/>
      </c>
      <c r="E100" s="115" t="s">
        <v>231</v>
      </c>
      <c r="F100" s="116" t="str">
        <f>IFERROR(__xludf.DUMMYFUNCTION("LET(
  headers, 'Internal Flight Booking Form Re'!$A$1:AI$1,
  ref, $E100,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0" s="117" t="str">
        <f>IFERROR(__xludf.DUMMYFUNCTION("""COMPUTED_VALUE"""),"")</f>
        <v/>
      </c>
      <c r="H100" s="116"/>
      <c r="I100" s="116"/>
      <c r="J100" s="118"/>
      <c r="K100" s="116"/>
      <c r="L100" s="116"/>
      <c r="M100" s="116"/>
      <c r="N100" s="116"/>
      <c r="O100" s="117"/>
      <c r="P100" s="134"/>
      <c r="Q100" s="134"/>
      <c r="R100" s="134"/>
      <c r="S100" s="135"/>
      <c r="T100" s="134"/>
      <c r="U100" s="134"/>
      <c r="V100" s="134"/>
      <c r="W100" s="135"/>
      <c r="X100" s="134"/>
      <c r="Y100" s="134"/>
      <c r="Z100" s="134"/>
      <c r="AA100" s="135"/>
      <c r="AB100" s="131" t="b">
        <v>0</v>
      </c>
      <c r="AC100" s="131" t="b">
        <v>0</v>
      </c>
      <c r="AD100" s="122"/>
      <c r="AE100" s="131" t="b">
        <v>0</v>
      </c>
      <c r="AF100" s="128"/>
      <c r="AG100" s="88"/>
      <c r="AH100" s="132" t="b">
        <v>0</v>
      </c>
      <c r="AI100" s="133"/>
    </row>
    <row r="101">
      <c r="A101" s="114" t="str">
        <f t="array" ref="A101">IFERROR(
  INDEX(
    INDEX('{INDEX} Tour Packages'!$A:$ZZ, , MATCH(A$3, '{INDEX} Tour Packages'!$4:$4, 0)),
    MATCH($F101, INDEX('{INDEX} Tour Packages'!$A:$ZZ,0, MATCH("Tour Package Name", '{INDEX} Tour Packages'!$4:$4, 0)), 0)
  ),
"")
</f>
        <v/>
      </c>
      <c r="B101" s="114" t="str">
        <f t="array" ref="B101">IFERROR(
  INDEX(
    INDEX('{INDEX} Tour Packages'!$A:$ZZ, , MATCH(B$3, '{INDEX} Tour Packages'!$4:$4, 0)),
    MATCH($F101, INDEX('{INDEX} Tour Packages'!$A:$ZZ,0, MATCH("Tour Package Name", '{INDEX} Tour Packages'!$4:$4, 0)), 0)
  ),
"")
</f>
        <v/>
      </c>
      <c r="C101" s="114" t="str">
        <f t="array" ref="C101">IFERROR(
  INDEX(
    INDEX('{INDEX} Tour Packages'!$A:$ZZ, , MATCH(C$3, '{INDEX} Tour Packages'!$4:$4, 0)),
    MATCH($F101, INDEX('{INDEX} Tour Packages'!$A:$ZZ,0, MATCH("Tour Package Name", '{INDEX} Tour Packages'!$4:$4, 0)), 0)
  ),
"")
</f>
        <v/>
      </c>
      <c r="D101" s="114" t="str">
        <f t="array" ref="D101">IFERROR(
  INDEX(
    INDEX('{INDEX} Tour Packages'!$A:$ZZ, , MATCH(D$3, '{INDEX} Tour Packages'!$4:$4, 0)),
    MATCH($F101, INDEX('{INDEX} Tour Packages'!$A:$ZZ,0, MATCH("Tour Package Name", '{INDEX} Tour Packages'!$4:$4, 0)), 0)
  ),
"")
</f>
        <v/>
      </c>
      <c r="E101" s="115" t="s">
        <v>231</v>
      </c>
      <c r="F101" s="116" t="str">
        <f>IFERROR(__xludf.DUMMYFUNCTION("LET(
  headers, 'Internal Flight Booking Form Re'!$A$1:AI$1,
  ref, $E101,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1" s="117" t="str">
        <f>IFERROR(__xludf.DUMMYFUNCTION("""COMPUTED_VALUE"""),"")</f>
        <v/>
      </c>
      <c r="H101" s="116"/>
      <c r="I101" s="116"/>
      <c r="J101" s="118"/>
      <c r="K101" s="116"/>
      <c r="L101" s="116"/>
      <c r="M101" s="116"/>
      <c r="N101" s="116"/>
      <c r="O101" s="117"/>
      <c r="P101" s="134"/>
      <c r="Q101" s="134"/>
      <c r="R101" s="134"/>
      <c r="S101" s="135"/>
      <c r="T101" s="134"/>
      <c r="U101" s="134"/>
      <c r="V101" s="134"/>
      <c r="W101" s="135"/>
      <c r="X101" s="134"/>
      <c r="Y101" s="134"/>
      <c r="Z101" s="134"/>
      <c r="AA101" s="135"/>
      <c r="AB101" s="131" t="b">
        <v>0</v>
      </c>
      <c r="AC101" s="131" t="b">
        <v>0</v>
      </c>
      <c r="AD101" s="122"/>
      <c r="AE101" s="131" t="b">
        <v>0</v>
      </c>
      <c r="AF101" s="128"/>
      <c r="AG101" s="88"/>
      <c r="AH101" s="132" t="b">
        <v>0</v>
      </c>
      <c r="AI101" s="133"/>
    </row>
    <row r="102">
      <c r="A102" s="114" t="str">
        <f t="array" ref="A102">IFERROR(
  INDEX(
    INDEX('{INDEX} Tour Packages'!$A:$ZZ, , MATCH(A$3, '{INDEX} Tour Packages'!$4:$4, 0)),
    MATCH($F102, INDEX('{INDEX} Tour Packages'!$A:$ZZ,0, MATCH("Tour Package Name", '{INDEX} Tour Packages'!$4:$4, 0)), 0)
  ),
"")
</f>
        <v/>
      </c>
      <c r="B102" s="114" t="str">
        <f t="array" ref="B102">IFERROR(
  INDEX(
    INDEX('{INDEX} Tour Packages'!$A:$ZZ, , MATCH(B$3, '{INDEX} Tour Packages'!$4:$4, 0)),
    MATCH($F102, INDEX('{INDEX} Tour Packages'!$A:$ZZ,0, MATCH("Tour Package Name", '{INDEX} Tour Packages'!$4:$4, 0)), 0)
  ),
"")
</f>
        <v/>
      </c>
      <c r="C102" s="114" t="str">
        <f t="array" ref="C102">IFERROR(
  INDEX(
    INDEX('{INDEX} Tour Packages'!$A:$ZZ, , MATCH(C$3, '{INDEX} Tour Packages'!$4:$4, 0)),
    MATCH($F102, INDEX('{INDEX} Tour Packages'!$A:$ZZ,0, MATCH("Tour Package Name", '{INDEX} Tour Packages'!$4:$4, 0)), 0)
  ),
"")
</f>
        <v/>
      </c>
      <c r="D102" s="114" t="str">
        <f t="array" ref="D102">IFERROR(
  INDEX(
    INDEX('{INDEX} Tour Packages'!$A:$ZZ, , MATCH(D$3, '{INDEX} Tour Packages'!$4:$4, 0)),
    MATCH($F102, INDEX('{INDEX} Tour Packages'!$A:$ZZ,0, MATCH("Tour Package Name", '{INDEX} Tour Packages'!$4:$4, 0)), 0)
  ),
"")
</f>
        <v/>
      </c>
      <c r="E102" s="115" t="s">
        <v>231</v>
      </c>
      <c r="F102" s="116" t="str">
        <f>IFERROR(__xludf.DUMMYFUNCTION("LET(
  headers, 'Internal Flight Booking Form Re'!$A$1:AI$1,
  ref, $E102,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2" s="117" t="str">
        <f>IFERROR(__xludf.DUMMYFUNCTION("""COMPUTED_VALUE"""),"")</f>
        <v/>
      </c>
      <c r="H102" s="116"/>
      <c r="I102" s="116"/>
      <c r="J102" s="118"/>
      <c r="K102" s="116"/>
      <c r="L102" s="116"/>
      <c r="M102" s="116"/>
      <c r="N102" s="116"/>
      <c r="O102" s="117"/>
      <c r="P102" s="134"/>
      <c r="Q102" s="134"/>
      <c r="R102" s="134"/>
      <c r="S102" s="135"/>
      <c r="T102" s="134"/>
      <c r="U102" s="134"/>
      <c r="V102" s="134"/>
      <c r="W102" s="135"/>
      <c r="X102" s="134"/>
      <c r="Y102" s="134"/>
      <c r="Z102" s="134"/>
      <c r="AA102" s="135"/>
      <c r="AB102" s="131" t="b">
        <v>0</v>
      </c>
      <c r="AC102" s="131" t="b">
        <v>0</v>
      </c>
      <c r="AD102" s="122"/>
      <c r="AE102" s="131" t="b">
        <v>0</v>
      </c>
      <c r="AF102" s="128"/>
      <c r="AG102" s="88"/>
      <c r="AH102" s="132" t="b">
        <v>0</v>
      </c>
      <c r="AI102" s="133"/>
    </row>
    <row r="103">
      <c r="A103" s="114" t="str">
        <f t="array" ref="A103">IFERROR(
  INDEX(
    INDEX('{INDEX} Tour Packages'!$A:$ZZ, , MATCH(A$3, '{INDEX} Tour Packages'!$4:$4, 0)),
    MATCH($F103, INDEX('{INDEX} Tour Packages'!$A:$ZZ,0, MATCH("Tour Package Name", '{INDEX} Tour Packages'!$4:$4, 0)), 0)
  ),
"")
</f>
        <v/>
      </c>
      <c r="B103" s="114" t="str">
        <f t="array" ref="B103">IFERROR(
  INDEX(
    INDEX('{INDEX} Tour Packages'!$A:$ZZ, , MATCH(B$3, '{INDEX} Tour Packages'!$4:$4, 0)),
    MATCH($F103, INDEX('{INDEX} Tour Packages'!$A:$ZZ,0, MATCH("Tour Package Name", '{INDEX} Tour Packages'!$4:$4, 0)), 0)
  ),
"")
</f>
        <v/>
      </c>
      <c r="C103" s="114" t="str">
        <f t="array" ref="C103">IFERROR(
  INDEX(
    INDEX('{INDEX} Tour Packages'!$A:$ZZ, , MATCH(C$3, '{INDEX} Tour Packages'!$4:$4, 0)),
    MATCH($F103, INDEX('{INDEX} Tour Packages'!$A:$ZZ,0, MATCH("Tour Package Name", '{INDEX} Tour Packages'!$4:$4, 0)), 0)
  ),
"")
</f>
        <v/>
      </c>
      <c r="D103" s="114" t="str">
        <f t="array" ref="D103">IFERROR(
  INDEX(
    INDEX('{INDEX} Tour Packages'!$A:$ZZ, , MATCH(D$3, '{INDEX} Tour Packages'!$4:$4, 0)),
    MATCH($F103, INDEX('{INDEX} Tour Packages'!$A:$ZZ,0, MATCH("Tour Package Name", '{INDEX} Tour Packages'!$4:$4, 0)), 0)
  ),
"")
</f>
        <v/>
      </c>
      <c r="E103" s="115" t="s">
        <v>231</v>
      </c>
      <c r="F103" s="116" t="str">
        <f>IFERROR(__xludf.DUMMYFUNCTION("LET(
  headers, 'Internal Flight Booking Form Re'!$A$1:AI$1,
  ref, $E103,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3" s="117" t="str">
        <f>IFERROR(__xludf.DUMMYFUNCTION("""COMPUTED_VALUE"""),"")</f>
        <v/>
      </c>
      <c r="H103" s="116"/>
      <c r="I103" s="116"/>
      <c r="J103" s="118"/>
      <c r="K103" s="116"/>
      <c r="L103" s="116"/>
      <c r="M103" s="116"/>
      <c r="N103" s="116"/>
      <c r="O103" s="117"/>
      <c r="P103" s="134"/>
      <c r="Q103" s="134"/>
      <c r="R103" s="134"/>
      <c r="S103" s="135"/>
      <c r="T103" s="134"/>
      <c r="U103" s="134"/>
      <c r="V103" s="134"/>
      <c r="W103" s="135"/>
      <c r="X103" s="134"/>
      <c r="Y103" s="134"/>
      <c r="Z103" s="134"/>
      <c r="AA103" s="135"/>
      <c r="AB103" s="131" t="b">
        <v>0</v>
      </c>
      <c r="AC103" s="131" t="b">
        <v>0</v>
      </c>
      <c r="AD103" s="122"/>
      <c r="AE103" s="131" t="b">
        <v>0</v>
      </c>
      <c r="AF103" s="128"/>
      <c r="AG103" s="88"/>
      <c r="AH103" s="132" t="b">
        <v>0</v>
      </c>
      <c r="AI103" s="133"/>
    </row>
    <row r="104">
      <c r="A104" s="114" t="str">
        <f t="array" ref="A104">IFERROR(
  INDEX(
    INDEX('{INDEX} Tour Packages'!$A:$ZZ, , MATCH(A$3, '{INDEX} Tour Packages'!$4:$4, 0)),
    MATCH($F104, INDEX('{INDEX} Tour Packages'!$A:$ZZ,0, MATCH("Tour Package Name", '{INDEX} Tour Packages'!$4:$4, 0)), 0)
  ),
"")
</f>
        <v/>
      </c>
      <c r="B104" s="114" t="str">
        <f t="array" ref="B104">IFERROR(
  INDEX(
    INDEX('{INDEX} Tour Packages'!$A:$ZZ, , MATCH(B$3, '{INDEX} Tour Packages'!$4:$4, 0)),
    MATCH($F104, INDEX('{INDEX} Tour Packages'!$A:$ZZ,0, MATCH("Tour Package Name", '{INDEX} Tour Packages'!$4:$4, 0)), 0)
  ),
"")
</f>
        <v/>
      </c>
      <c r="C104" s="114" t="str">
        <f t="array" ref="C104">IFERROR(
  INDEX(
    INDEX('{INDEX} Tour Packages'!$A:$ZZ, , MATCH(C$3, '{INDEX} Tour Packages'!$4:$4, 0)),
    MATCH($F104, INDEX('{INDEX} Tour Packages'!$A:$ZZ,0, MATCH("Tour Package Name", '{INDEX} Tour Packages'!$4:$4, 0)), 0)
  ),
"")
</f>
        <v/>
      </c>
      <c r="D104" s="114" t="str">
        <f t="array" ref="D104">IFERROR(
  INDEX(
    INDEX('{INDEX} Tour Packages'!$A:$ZZ, , MATCH(D$3, '{INDEX} Tour Packages'!$4:$4, 0)),
    MATCH($F104, INDEX('{INDEX} Tour Packages'!$A:$ZZ,0, MATCH("Tour Package Name", '{INDEX} Tour Packages'!$4:$4, 0)), 0)
  ),
"")
</f>
        <v/>
      </c>
      <c r="E104" s="115" t="s">
        <v>231</v>
      </c>
      <c r="F104" s="116" t="str">
        <f>IFERROR(__xludf.DUMMYFUNCTION("LET(
  headers, 'Internal Flight Booking Form Re'!$A$1:AI$1,
  ref, $E104,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4" s="117" t="str">
        <f>IFERROR(__xludf.DUMMYFUNCTION("""COMPUTED_VALUE"""),"")</f>
        <v/>
      </c>
      <c r="H104" s="116"/>
      <c r="I104" s="116"/>
      <c r="J104" s="118"/>
      <c r="K104" s="116"/>
      <c r="L104" s="116"/>
      <c r="M104" s="116"/>
      <c r="N104" s="116"/>
      <c r="O104" s="117"/>
      <c r="P104" s="134"/>
      <c r="Q104" s="134"/>
      <c r="R104" s="134"/>
      <c r="S104" s="135"/>
      <c r="T104" s="134"/>
      <c r="U104" s="134"/>
      <c r="V104" s="134"/>
      <c r="W104" s="135"/>
      <c r="X104" s="134"/>
      <c r="Y104" s="134"/>
      <c r="Z104" s="134"/>
      <c r="AA104" s="135"/>
      <c r="AB104" s="131" t="b">
        <v>0</v>
      </c>
      <c r="AC104" s="131" t="b">
        <v>0</v>
      </c>
      <c r="AD104" s="122"/>
      <c r="AE104" s="131" t="b">
        <v>0</v>
      </c>
      <c r="AF104" s="128"/>
      <c r="AG104" s="88"/>
      <c r="AH104" s="132" t="b">
        <v>0</v>
      </c>
      <c r="AI104" s="133"/>
    </row>
    <row r="105">
      <c r="A105" s="114" t="str">
        <f t="array" ref="A105">IFERROR(
  INDEX(
    INDEX('{INDEX} Tour Packages'!$A:$ZZ, , MATCH(A$3, '{INDEX} Tour Packages'!$4:$4, 0)),
    MATCH($F105, INDEX('{INDEX} Tour Packages'!$A:$ZZ,0, MATCH("Tour Package Name", '{INDEX} Tour Packages'!$4:$4, 0)), 0)
  ),
"")
</f>
        <v/>
      </c>
      <c r="B105" s="114" t="str">
        <f t="array" ref="B105">IFERROR(
  INDEX(
    INDEX('{INDEX} Tour Packages'!$A:$ZZ, , MATCH(B$3, '{INDEX} Tour Packages'!$4:$4, 0)),
    MATCH($F105, INDEX('{INDEX} Tour Packages'!$A:$ZZ,0, MATCH("Tour Package Name", '{INDEX} Tour Packages'!$4:$4, 0)), 0)
  ),
"")
</f>
        <v/>
      </c>
      <c r="C105" s="114" t="str">
        <f t="array" ref="C105">IFERROR(
  INDEX(
    INDEX('{INDEX} Tour Packages'!$A:$ZZ, , MATCH(C$3, '{INDEX} Tour Packages'!$4:$4, 0)),
    MATCH($F105, INDEX('{INDEX} Tour Packages'!$A:$ZZ,0, MATCH("Tour Package Name", '{INDEX} Tour Packages'!$4:$4, 0)), 0)
  ),
"")
</f>
        <v/>
      </c>
      <c r="D105" s="114" t="str">
        <f t="array" ref="D105">IFERROR(
  INDEX(
    INDEX('{INDEX} Tour Packages'!$A:$ZZ, , MATCH(D$3, '{INDEX} Tour Packages'!$4:$4, 0)),
    MATCH($F105, INDEX('{INDEX} Tour Packages'!$A:$ZZ,0, MATCH("Tour Package Name", '{INDEX} Tour Packages'!$4:$4, 0)), 0)
  ),
"")
</f>
        <v/>
      </c>
      <c r="E105" s="115" t="s">
        <v>231</v>
      </c>
      <c r="F105" s="116" t="str">
        <f>IFERROR(__xludf.DUMMYFUNCTION("LET(
  headers, 'Internal Flight Booking Form Re'!$A$1:AI$1,
  ref, $E105,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5" s="117" t="str">
        <f>IFERROR(__xludf.DUMMYFUNCTION("""COMPUTED_VALUE"""),"")</f>
        <v/>
      </c>
      <c r="H105" s="116"/>
      <c r="I105" s="116"/>
      <c r="J105" s="118"/>
      <c r="K105" s="116"/>
      <c r="L105" s="116"/>
      <c r="M105" s="116"/>
      <c r="N105" s="116"/>
      <c r="O105" s="117"/>
      <c r="P105" s="134"/>
      <c r="Q105" s="134"/>
      <c r="R105" s="134"/>
      <c r="S105" s="135"/>
      <c r="T105" s="134"/>
      <c r="U105" s="134"/>
      <c r="V105" s="134"/>
      <c r="W105" s="135"/>
      <c r="X105" s="134"/>
      <c r="Y105" s="134"/>
      <c r="Z105" s="134"/>
      <c r="AA105" s="135"/>
      <c r="AB105" s="131" t="b">
        <v>0</v>
      </c>
      <c r="AC105" s="131" t="b">
        <v>0</v>
      </c>
      <c r="AD105" s="122"/>
      <c r="AE105" s="131" t="b">
        <v>0</v>
      </c>
      <c r="AF105" s="128"/>
      <c r="AG105" s="88"/>
      <c r="AH105" s="132" t="b">
        <v>0</v>
      </c>
      <c r="AI105" s="133"/>
    </row>
    <row r="106">
      <c r="A106" s="114" t="str">
        <f t="array" ref="A106">IFERROR(
  INDEX(
    INDEX('{INDEX} Tour Packages'!$A:$ZZ, , MATCH(A$3, '{INDEX} Tour Packages'!$4:$4, 0)),
    MATCH($F106, INDEX('{INDEX} Tour Packages'!$A:$ZZ,0, MATCH("Tour Package Name", '{INDEX} Tour Packages'!$4:$4, 0)), 0)
  ),
"")
</f>
        <v/>
      </c>
      <c r="B106" s="114" t="str">
        <f t="array" ref="B106">IFERROR(
  INDEX(
    INDEX('{INDEX} Tour Packages'!$A:$ZZ, , MATCH(B$3, '{INDEX} Tour Packages'!$4:$4, 0)),
    MATCH($F106, INDEX('{INDEX} Tour Packages'!$A:$ZZ,0, MATCH("Tour Package Name", '{INDEX} Tour Packages'!$4:$4, 0)), 0)
  ),
"")
</f>
        <v/>
      </c>
      <c r="C106" s="114" t="str">
        <f t="array" ref="C106">IFERROR(
  INDEX(
    INDEX('{INDEX} Tour Packages'!$A:$ZZ, , MATCH(C$3, '{INDEX} Tour Packages'!$4:$4, 0)),
    MATCH($F106, INDEX('{INDEX} Tour Packages'!$A:$ZZ,0, MATCH("Tour Package Name", '{INDEX} Tour Packages'!$4:$4, 0)), 0)
  ),
"")
</f>
        <v/>
      </c>
      <c r="D106" s="114" t="str">
        <f t="array" ref="D106">IFERROR(
  INDEX(
    INDEX('{INDEX} Tour Packages'!$A:$ZZ, , MATCH(D$3, '{INDEX} Tour Packages'!$4:$4, 0)),
    MATCH($F106, INDEX('{INDEX} Tour Packages'!$A:$ZZ,0, MATCH("Tour Package Name", '{INDEX} Tour Packages'!$4:$4, 0)), 0)
  ),
"")
</f>
        <v/>
      </c>
      <c r="E106" s="115" t="s">
        <v>231</v>
      </c>
      <c r="F106" s="116" t="str">
        <f>IFERROR(__xludf.DUMMYFUNCTION("LET(
  headers, 'Internal Flight Booking Form Re'!$A$1:AI$1,
  ref, $E106,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6" s="117" t="str">
        <f>IFERROR(__xludf.DUMMYFUNCTION("""COMPUTED_VALUE"""),"")</f>
        <v/>
      </c>
      <c r="H106" s="116"/>
      <c r="I106" s="116"/>
      <c r="J106" s="118"/>
      <c r="K106" s="116"/>
      <c r="L106" s="116"/>
      <c r="M106" s="116"/>
      <c r="N106" s="116"/>
      <c r="O106" s="117"/>
      <c r="P106" s="134"/>
      <c r="Q106" s="134"/>
      <c r="R106" s="134"/>
      <c r="S106" s="135"/>
      <c r="T106" s="134"/>
      <c r="U106" s="134"/>
      <c r="V106" s="134"/>
      <c r="W106" s="135"/>
      <c r="X106" s="134"/>
      <c r="Y106" s="134"/>
      <c r="Z106" s="134"/>
      <c r="AA106" s="135"/>
      <c r="AB106" s="131" t="b">
        <v>0</v>
      </c>
      <c r="AC106" s="131" t="b">
        <v>0</v>
      </c>
      <c r="AD106" s="122"/>
      <c r="AE106" s="131" t="b">
        <v>0</v>
      </c>
      <c r="AF106" s="128"/>
      <c r="AG106" s="88"/>
      <c r="AH106" s="132" t="b">
        <v>0</v>
      </c>
      <c r="AI106" s="133"/>
    </row>
    <row r="107">
      <c r="A107" s="114" t="str">
        <f t="array" ref="A107">IFERROR(
  INDEX(
    INDEX('{INDEX} Tour Packages'!$A:$ZZ, , MATCH(A$3, '{INDEX} Tour Packages'!$4:$4, 0)),
    MATCH($F107, INDEX('{INDEX} Tour Packages'!$A:$ZZ,0, MATCH("Tour Package Name", '{INDEX} Tour Packages'!$4:$4, 0)), 0)
  ),
"")
</f>
        <v/>
      </c>
      <c r="B107" s="114" t="str">
        <f t="array" ref="B107">IFERROR(
  INDEX(
    INDEX('{INDEX} Tour Packages'!$A:$ZZ, , MATCH(B$3, '{INDEX} Tour Packages'!$4:$4, 0)),
    MATCH($F107, INDEX('{INDEX} Tour Packages'!$A:$ZZ,0, MATCH("Tour Package Name", '{INDEX} Tour Packages'!$4:$4, 0)), 0)
  ),
"")
</f>
        <v/>
      </c>
      <c r="C107" s="114" t="str">
        <f t="array" ref="C107">IFERROR(
  INDEX(
    INDEX('{INDEX} Tour Packages'!$A:$ZZ, , MATCH(C$3, '{INDEX} Tour Packages'!$4:$4, 0)),
    MATCH($F107, INDEX('{INDEX} Tour Packages'!$A:$ZZ,0, MATCH("Tour Package Name", '{INDEX} Tour Packages'!$4:$4, 0)), 0)
  ),
"")
</f>
        <v/>
      </c>
      <c r="D107" s="114" t="str">
        <f t="array" ref="D107">IFERROR(
  INDEX(
    INDEX('{INDEX} Tour Packages'!$A:$ZZ, , MATCH(D$3, '{INDEX} Tour Packages'!$4:$4, 0)),
    MATCH($F107, INDEX('{INDEX} Tour Packages'!$A:$ZZ,0, MATCH("Tour Package Name", '{INDEX} Tour Packages'!$4:$4, 0)), 0)
  ),
"")
</f>
        <v/>
      </c>
      <c r="E107" s="115" t="s">
        <v>231</v>
      </c>
      <c r="F107" s="116" t="str">
        <f>IFERROR(__xludf.DUMMYFUNCTION("LET(
  headers, 'Internal Flight Booking Form Re'!$A$1:AI$1,
  ref, $E107,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7" s="117" t="str">
        <f>IFERROR(__xludf.DUMMYFUNCTION("""COMPUTED_VALUE"""),"")</f>
        <v/>
      </c>
      <c r="H107" s="116"/>
      <c r="I107" s="116"/>
      <c r="J107" s="118"/>
      <c r="K107" s="116"/>
      <c r="L107" s="116"/>
      <c r="M107" s="116"/>
      <c r="N107" s="116"/>
      <c r="O107" s="117"/>
      <c r="P107" s="134"/>
      <c r="Q107" s="134"/>
      <c r="R107" s="134"/>
      <c r="S107" s="135"/>
      <c r="T107" s="134"/>
      <c r="U107" s="134"/>
      <c r="V107" s="134"/>
      <c r="W107" s="135"/>
      <c r="X107" s="134"/>
      <c r="Y107" s="134"/>
      <c r="Z107" s="134"/>
      <c r="AA107" s="135"/>
      <c r="AB107" s="131" t="b">
        <v>0</v>
      </c>
      <c r="AC107" s="131" t="b">
        <v>0</v>
      </c>
      <c r="AD107" s="122"/>
      <c r="AE107" s="131" t="b">
        <v>0</v>
      </c>
      <c r="AF107" s="128"/>
      <c r="AG107" s="88"/>
      <c r="AH107" s="132" t="b">
        <v>0</v>
      </c>
      <c r="AI107" s="133"/>
    </row>
    <row r="108">
      <c r="A108" s="114" t="str">
        <f t="array" ref="A108">IFERROR(
  INDEX(
    INDEX('{INDEX} Tour Packages'!$A:$ZZ, , MATCH(A$3, '{INDEX} Tour Packages'!$4:$4, 0)),
    MATCH($F108, INDEX('{INDEX} Tour Packages'!$A:$ZZ,0, MATCH("Tour Package Name", '{INDEX} Tour Packages'!$4:$4, 0)), 0)
  ),
"")
</f>
        <v/>
      </c>
      <c r="B108" s="114" t="str">
        <f t="array" ref="B108">IFERROR(
  INDEX(
    INDEX('{INDEX} Tour Packages'!$A:$ZZ, , MATCH(B$3, '{INDEX} Tour Packages'!$4:$4, 0)),
    MATCH($F108, INDEX('{INDEX} Tour Packages'!$A:$ZZ,0, MATCH("Tour Package Name", '{INDEX} Tour Packages'!$4:$4, 0)), 0)
  ),
"")
</f>
        <v/>
      </c>
      <c r="C108" s="114" t="str">
        <f t="array" ref="C108">IFERROR(
  INDEX(
    INDEX('{INDEX} Tour Packages'!$A:$ZZ, , MATCH(C$3, '{INDEX} Tour Packages'!$4:$4, 0)),
    MATCH($F108, INDEX('{INDEX} Tour Packages'!$A:$ZZ,0, MATCH("Tour Package Name", '{INDEX} Tour Packages'!$4:$4, 0)), 0)
  ),
"")
</f>
        <v/>
      </c>
      <c r="D108" s="114" t="str">
        <f t="array" ref="D108">IFERROR(
  INDEX(
    INDEX('{INDEX} Tour Packages'!$A:$ZZ, , MATCH(D$3, '{INDEX} Tour Packages'!$4:$4, 0)),
    MATCH($F108, INDEX('{INDEX} Tour Packages'!$A:$ZZ,0, MATCH("Tour Package Name", '{INDEX} Tour Packages'!$4:$4, 0)), 0)
  ),
"")
</f>
        <v/>
      </c>
      <c r="E108" s="115" t="s">
        <v>231</v>
      </c>
      <c r="F108" s="116" t="str">
        <f>IFERROR(__xludf.DUMMYFUNCTION("LET(
  headers, 'Internal Flight Booking Form Re'!$A$1:AI$1,
  ref, $E108,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8" s="117" t="str">
        <f>IFERROR(__xludf.DUMMYFUNCTION("""COMPUTED_VALUE"""),"")</f>
        <v/>
      </c>
      <c r="H108" s="116"/>
      <c r="I108" s="116"/>
      <c r="J108" s="118"/>
      <c r="K108" s="116"/>
      <c r="L108" s="116"/>
      <c r="M108" s="116"/>
      <c r="N108" s="116"/>
      <c r="O108" s="117"/>
      <c r="P108" s="134"/>
      <c r="Q108" s="134"/>
      <c r="R108" s="134"/>
      <c r="S108" s="135"/>
      <c r="T108" s="134"/>
      <c r="U108" s="134"/>
      <c r="V108" s="134"/>
      <c r="W108" s="135"/>
      <c r="X108" s="134"/>
      <c r="Y108" s="134"/>
      <c r="Z108" s="134"/>
      <c r="AA108" s="135"/>
      <c r="AB108" s="131" t="b">
        <v>0</v>
      </c>
      <c r="AC108" s="131" t="b">
        <v>0</v>
      </c>
      <c r="AD108" s="122"/>
      <c r="AE108" s="131" t="b">
        <v>0</v>
      </c>
      <c r="AF108" s="128"/>
      <c r="AG108" s="88"/>
      <c r="AH108" s="132" t="b">
        <v>0</v>
      </c>
      <c r="AI108" s="133"/>
    </row>
    <row r="109">
      <c r="A109" s="114" t="str">
        <f t="array" ref="A109">IFERROR(
  INDEX(
    INDEX('{INDEX} Tour Packages'!$A:$ZZ, , MATCH(A$3, '{INDEX} Tour Packages'!$4:$4, 0)),
    MATCH($F109, INDEX('{INDEX} Tour Packages'!$A:$ZZ,0, MATCH("Tour Package Name", '{INDEX} Tour Packages'!$4:$4, 0)), 0)
  ),
"")
</f>
        <v/>
      </c>
      <c r="B109" s="114" t="str">
        <f t="array" ref="B109">IFERROR(
  INDEX(
    INDEX('{INDEX} Tour Packages'!$A:$ZZ, , MATCH(B$3, '{INDEX} Tour Packages'!$4:$4, 0)),
    MATCH($F109, INDEX('{INDEX} Tour Packages'!$A:$ZZ,0, MATCH("Tour Package Name", '{INDEX} Tour Packages'!$4:$4, 0)), 0)
  ),
"")
</f>
        <v/>
      </c>
      <c r="C109" s="114" t="str">
        <f t="array" ref="C109">IFERROR(
  INDEX(
    INDEX('{INDEX} Tour Packages'!$A:$ZZ, , MATCH(C$3, '{INDEX} Tour Packages'!$4:$4, 0)),
    MATCH($F109, INDEX('{INDEX} Tour Packages'!$A:$ZZ,0, MATCH("Tour Package Name", '{INDEX} Tour Packages'!$4:$4, 0)), 0)
  ),
"")
</f>
        <v/>
      </c>
      <c r="D109" s="114" t="str">
        <f t="array" ref="D109">IFERROR(
  INDEX(
    INDEX('{INDEX} Tour Packages'!$A:$ZZ, , MATCH(D$3, '{INDEX} Tour Packages'!$4:$4, 0)),
    MATCH($F109, INDEX('{INDEX} Tour Packages'!$A:$ZZ,0, MATCH("Tour Package Name", '{INDEX} Tour Packages'!$4:$4, 0)), 0)
  ),
"")
</f>
        <v/>
      </c>
      <c r="E109" s="115" t="s">
        <v>231</v>
      </c>
      <c r="F109" s="116" t="str">
        <f>IFERROR(__xludf.DUMMYFUNCTION("LET(
  headers, 'Internal Flight Booking Form Re'!$A$1:AI$1,
  ref, $E109,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09" s="117" t="str">
        <f>IFERROR(__xludf.DUMMYFUNCTION("""COMPUTED_VALUE"""),"")</f>
        <v/>
      </c>
      <c r="H109" s="116"/>
      <c r="I109" s="116"/>
      <c r="J109" s="118"/>
      <c r="K109" s="116"/>
      <c r="L109" s="116"/>
      <c r="M109" s="116"/>
      <c r="N109" s="116"/>
      <c r="O109" s="117"/>
      <c r="P109" s="134"/>
      <c r="Q109" s="134"/>
      <c r="R109" s="134"/>
      <c r="S109" s="135"/>
      <c r="T109" s="134"/>
      <c r="U109" s="134"/>
      <c r="V109" s="134"/>
      <c r="W109" s="135"/>
      <c r="X109" s="134"/>
      <c r="Y109" s="134"/>
      <c r="Z109" s="134"/>
      <c r="AA109" s="135"/>
      <c r="AB109" s="131" t="b">
        <v>0</v>
      </c>
      <c r="AC109" s="131" t="b">
        <v>0</v>
      </c>
      <c r="AD109" s="122"/>
      <c r="AE109" s="131" t="b">
        <v>0</v>
      </c>
      <c r="AF109" s="128"/>
      <c r="AG109" s="88"/>
      <c r="AH109" s="132" t="b">
        <v>0</v>
      </c>
      <c r="AI109" s="133"/>
    </row>
    <row r="110">
      <c r="A110" s="114" t="str">
        <f t="array" ref="A110">IFERROR(
  INDEX(
    INDEX('{INDEX} Tour Packages'!$A:$ZZ, , MATCH(A$3, '{INDEX} Tour Packages'!$4:$4, 0)),
    MATCH($F110, INDEX('{INDEX} Tour Packages'!$A:$ZZ,0, MATCH("Tour Package Name", '{INDEX} Tour Packages'!$4:$4, 0)), 0)
  ),
"")
</f>
        <v/>
      </c>
      <c r="B110" s="114" t="str">
        <f t="array" ref="B110">IFERROR(
  INDEX(
    INDEX('{INDEX} Tour Packages'!$A:$ZZ, , MATCH(B$3, '{INDEX} Tour Packages'!$4:$4, 0)),
    MATCH($F110, INDEX('{INDEX} Tour Packages'!$A:$ZZ,0, MATCH("Tour Package Name", '{INDEX} Tour Packages'!$4:$4, 0)), 0)
  ),
"")
</f>
        <v/>
      </c>
      <c r="C110" s="114" t="str">
        <f t="array" ref="C110">IFERROR(
  INDEX(
    INDEX('{INDEX} Tour Packages'!$A:$ZZ, , MATCH(C$3, '{INDEX} Tour Packages'!$4:$4, 0)),
    MATCH($F110, INDEX('{INDEX} Tour Packages'!$A:$ZZ,0, MATCH("Tour Package Name", '{INDEX} Tour Packages'!$4:$4, 0)), 0)
  ),
"")
</f>
        <v/>
      </c>
      <c r="D110" s="114" t="str">
        <f t="array" ref="D110">IFERROR(
  INDEX(
    INDEX('{INDEX} Tour Packages'!$A:$ZZ, , MATCH(D$3, '{INDEX} Tour Packages'!$4:$4, 0)),
    MATCH($F110, INDEX('{INDEX} Tour Packages'!$A:$ZZ,0, MATCH("Tour Package Name", '{INDEX} Tour Packages'!$4:$4, 0)), 0)
  ),
"")
</f>
        <v/>
      </c>
      <c r="E110" s="115" t="s">
        <v>231</v>
      </c>
      <c r="F110" s="116" t="str">
        <f>IFERROR(__xludf.DUMMYFUNCTION("LET(
  headers, 'Internal Flight Booking Form Re'!$A$1:AI$1,
  ref, $E110,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0" s="117" t="str">
        <f>IFERROR(__xludf.DUMMYFUNCTION("""COMPUTED_VALUE"""),"")</f>
        <v/>
      </c>
      <c r="H110" s="116"/>
      <c r="I110" s="116"/>
      <c r="J110" s="118"/>
      <c r="K110" s="116"/>
      <c r="L110" s="116"/>
      <c r="M110" s="116"/>
      <c r="N110" s="116"/>
      <c r="O110" s="117"/>
      <c r="P110" s="134"/>
      <c r="Q110" s="134"/>
      <c r="R110" s="134"/>
      <c r="S110" s="135"/>
      <c r="T110" s="134"/>
      <c r="U110" s="134"/>
      <c r="V110" s="134"/>
      <c r="W110" s="135"/>
      <c r="X110" s="134"/>
      <c r="Y110" s="134"/>
      <c r="Z110" s="134"/>
      <c r="AA110" s="135"/>
      <c r="AB110" s="131" t="b">
        <v>0</v>
      </c>
      <c r="AC110" s="131" t="b">
        <v>0</v>
      </c>
      <c r="AD110" s="122"/>
      <c r="AE110" s="131" t="b">
        <v>0</v>
      </c>
      <c r="AF110" s="128"/>
      <c r="AG110" s="88"/>
      <c r="AH110" s="132" t="b">
        <v>0</v>
      </c>
      <c r="AI110" s="133"/>
    </row>
    <row r="111">
      <c r="A111" s="114" t="str">
        <f t="array" ref="A111">IFERROR(
  INDEX(
    INDEX('{INDEX} Tour Packages'!$A:$ZZ, , MATCH(A$3, '{INDEX} Tour Packages'!$4:$4, 0)),
    MATCH($F111, INDEX('{INDEX} Tour Packages'!$A:$ZZ,0, MATCH("Tour Package Name", '{INDEX} Tour Packages'!$4:$4, 0)), 0)
  ),
"")
</f>
        <v/>
      </c>
      <c r="B111" s="114" t="str">
        <f t="array" ref="B111">IFERROR(
  INDEX(
    INDEX('{INDEX} Tour Packages'!$A:$ZZ, , MATCH(B$3, '{INDEX} Tour Packages'!$4:$4, 0)),
    MATCH($F111, INDEX('{INDEX} Tour Packages'!$A:$ZZ,0, MATCH("Tour Package Name", '{INDEX} Tour Packages'!$4:$4, 0)), 0)
  ),
"")
</f>
        <v/>
      </c>
      <c r="C111" s="114" t="str">
        <f t="array" ref="C111">IFERROR(
  INDEX(
    INDEX('{INDEX} Tour Packages'!$A:$ZZ, , MATCH(C$3, '{INDEX} Tour Packages'!$4:$4, 0)),
    MATCH($F111, INDEX('{INDEX} Tour Packages'!$A:$ZZ,0, MATCH("Tour Package Name", '{INDEX} Tour Packages'!$4:$4, 0)), 0)
  ),
"")
</f>
        <v/>
      </c>
      <c r="D111" s="114" t="str">
        <f t="array" ref="D111">IFERROR(
  INDEX(
    INDEX('{INDEX} Tour Packages'!$A:$ZZ, , MATCH(D$3, '{INDEX} Tour Packages'!$4:$4, 0)),
    MATCH($F111, INDEX('{INDEX} Tour Packages'!$A:$ZZ,0, MATCH("Tour Package Name", '{INDEX} Tour Packages'!$4:$4, 0)), 0)
  ),
"")
</f>
        <v/>
      </c>
      <c r="E111" s="115" t="s">
        <v>231</v>
      </c>
      <c r="F111" s="116" t="str">
        <f>IFERROR(__xludf.DUMMYFUNCTION("LET(
  headers, 'Internal Flight Booking Form Re'!$A$1:AI$1,
  ref, $E111,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1" s="117" t="str">
        <f>IFERROR(__xludf.DUMMYFUNCTION("""COMPUTED_VALUE"""),"")</f>
        <v/>
      </c>
      <c r="H111" s="116"/>
      <c r="I111" s="116"/>
      <c r="J111" s="118"/>
      <c r="K111" s="116"/>
      <c r="L111" s="116"/>
      <c r="M111" s="116"/>
      <c r="N111" s="116"/>
      <c r="O111" s="117"/>
      <c r="P111" s="134"/>
      <c r="Q111" s="134"/>
      <c r="R111" s="134"/>
      <c r="S111" s="135"/>
      <c r="T111" s="134"/>
      <c r="U111" s="134"/>
      <c r="V111" s="134"/>
      <c r="W111" s="135"/>
      <c r="X111" s="134"/>
      <c r="Y111" s="134"/>
      <c r="Z111" s="134"/>
      <c r="AA111" s="135"/>
      <c r="AB111" s="131" t="b">
        <v>0</v>
      </c>
      <c r="AC111" s="131" t="b">
        <v>0</v>
      </c>
      <c r="AD111" s="122"/>
      <c r="AE111" s="131" t="b">
        <v>0</v>
      </c>
      <c r="AF111" s="128"/>
      <c r="AG111" s="88"/>
      <c r="AH111" s="132" t="b">
        <v>0</v>
      </c>
      <c r="AI111" s="133"/>
    </row>
    <row r="112">
      <c r="A112" s="114" t="str">
        <f t="array" ref="A112">IFERROR(
  INDEX(
    INDEX('{INDEX} Tour Packages'!$A:$ZZ, , MATCH(A$3, '{INDEX} Tour Packages'!$4:$4, 0)),
    MATCH($F112, INDEX('{INDEX} Tour Packages'!$A:$ZZ,0, MATCH("Tour Package Name", '{INDEX} Tour Packages'!$4:$4, 0)), 0)
  ),
"")
</f>
        <v/>
      </c>
      <c r="B112" s="114" t="str">
        <f t="array" ref="B112">IFERROR(
  INDEX(
    INDEX('{INDEX} Tour Packages'!$A:$ZZ, , MATCH(B$3, '{INDEX} Tour Packages'!$4:$4, 0)),
    MATCH($F112, INDEX('{INDEX} Tour Packages'!$A:$ZZ,0, MATCH("Tour Package Name", '{INDEX} Tour Packages'!$4:$4, 0)), 0)
  ),
"")
</f>
        <v/>
      </c>
      <c r="C112" s="114" t="str">
        <f t="array" ref="C112">IFERROR(
  INDEX(
    INDEX('{INDEX} Tour Packages'!$A:$ZZ, , MATCH(C$3, '{INDEX} Tour Packages'!$4:$4, 0)),
    MATCH($F112, INDEX('{INDEX} Tour Packages'!$A:$ZZ,0, MATCH("Tour Package Name", '{INDEX} Tour Packages'!$4:$4, 0)), 0)
  ),
"")
</f>
        <v/>
      </c>
      <c r="D112" s="114" t="str">
        <f t="array" ref="D112">IFERROR(
  INDEX(
    INDEX('{INDEX} Tour Packages'!$A:$ZZ, , MATCH(D$3, '{INDEX} Tour Packages'!$4:$4, 0)),
    MATCH($F112, INDEX('{INDEX} Tour Packages'!$A:$ZZ,0, MATCH("Tour Package Name", '{INDEX} Tour Packages'!$4:$4, 0)), 0)
  ),
"")
</f>
        <v/>
      </c>
      <c r="E112" s="115" t="s">
        <v>231</v>
      </c>
      <c r="F112" s="116" t="str">
        <f>IFERROR(__xludf.DUMMYFUNCTION("LET(
  headers, 'Internal Flight Booking Form Re'!$A$1:AI$1,
  ref, $E112,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2" s="117" t="str">
        <f>IFERROR(__xludf.DUMMYFUNCTION("""COMPUTED_VALUE"""),"")</f>
        <v/>
      </c>
      <c r="H112" s="116"/>
      <c r="I112" s="116"/>
      <c r="J112" s="118"/>
      <c r="K112" s="116"/>
      <c r="L112" s="116"/>
      <c r="M112" s="116"/>
      <c r="N112" s="116"/>
      <c r="O112" s="117"/>
      <c r="P112" s="134"/>
      <c r="Q112" s="134"/>
      <c r="R112" s="134"/>
      <c r="S112" s="135"/>
      <c r="T112" s="134"/>
      <c r="U112" s="134"/>
      <c r="V112" s="134"/>
      <c r="W112" s="135"/>
      <c r="X112" s="134"/>
      <c r="Y112" s="134"/>
      <c r="Z112" s="134"/>
      <c r="AA112" s="135"/>
      <c r="AB112" s="131" t="b">
        <v>0</v>
      </c>
      <c r="AC112" s="131" t="b">
        <v>0</v>
      </c>
      <c r="AD112" s="122"/>
      <c r="AE112" s="131" t="b">
        <v>0</v>
      </c>
      <c r="AF112" s="128"/>
      <c r="AG112" s="88"/>
      <c r="AH112" s="132" t="b">
        <v>0</v>
      </c>
      <c r="AI112" s="133"/>
    </row>
    <row r="113">
      <c r="A113" s="114" t="str">
        <f t="array" ref="A113">IFERROR(
  INDEX(
    INDEX('{INDEX} Tour Packages'!$A:$ZZ, , MATCH(A$3, '{INDEX} Tour Packages'!$4:$4, 0)),
    MATCH($F113, INDEX('{INDEX} Tour Packages'!$A:$ZZ,0, MATCH("Tour Package Name", '{INDEX} Tour Packages'!$4:$4, 0)), 0)
  ),
"")
</f>
        <v/>
      </c>
      <c r="B113" s="114" t="str">
        <f t="array" ref="B113">IFERROR(
  INDEX(
    INDEX('{INDEX} Tour Packages'!$A:$ZZ, , MATCH(B$3, '{INDEX} Tour Packages'!$4:$4, 0)),
    MATCH($F113, INDEX('{INDEX} Tour Packages'!$A:$ZZ,0, MATCH("Tour Package Name", '{INDEX} Tour Packages'!$4:$4, 0)), 0)
  ),
"")
</f>
        <v/>
      </c>
      <c r="C113" s="114" t="str">
        <f t="array" ref="C113">IFERROR(
  INDEX(
    INDEX('{INDEX} Tour Packages'!$A:$ZZ, , MATCH(C$3, '{INDEX} Tour Packages'!$4:$4, 0)),
    MATCH($F113, INDEX('{INDEX} Tour Packages'!$A:$ZZ,0, MATCH("Tour Package Name", '{INDEX} Tour Packages'!$4:$4, 0)), 0)
  ),
"")
</f>
        <v/>
      </c>
      <c r="D113" s="114" t="str">
        <f t="array" ref="D113">IFERROR(
  INDEX(
    INDEX('{INDEX} Tour Packages'!$A:$ZZ, , MATCH(D$3, '{INDEX} Tour Packages'!$4:$4, 0)),
    MATCH($F113, INDEX('{INDEX} Tour Packages'!$A:$ZZ,0, MATCH("Tour Package Name", '{INDEX} Tour Packages'!$4:$4, 0)), 0)
  ),
"")
</f>
        <v/>
      </c>
      <c r="E113" s="115" t="s">
        <v>231</v>
      </c>
      <c r="F113" s="116" t="str">
        <f>IFERROR(__xludf.DUMMYFUNCTION("LET(
  headers, 'Internal Flight Booking Form Re'!$A$1:AI$1,
  ref, $E113,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3" s="117" t="str">
        <f>IFERROR(__xludf.DUMMYFUNCTION("""COMPUTED_VALUE"""),"")</f>
        <v/>
      </c>
      <c r="H113" s="116"/>
      <c r="I113" s="116"/>
      <c r="J113" s="118"/>
      <c r="K113" s="116"/>
      <c r="L113" s="116"/>
      <c r="M113" s="116"/>
      <c r="N113" s="116"/>
      <c r="O113" s="117"/>
      <c r="P113" s="134"/>
      <c r="Q113" s="134"/>
      <c r="R113" s="134"/>
      <c r="S113" s="135"/>
      <c r="T113" s="134"/>
      <c r="U113" s="134"/>
      <c r="V113" s="134"/>
      <c r="W113" s="135"/>
      <c r="X113" s="134"/>
      <c r="Y113" s="134"/>
      <c r="Z113" s="134"/>
      <c r="AA113" s="135"/>
      <c r="AB113" s="131" t="b">
        <v>0</v>
      </c>
      <c r="AC113" s="131" t="b">
        <v>0</v>
      </c>
      <c r="AD113" s="122"/>
      <c r="AE113" s="131" t="b">
        <v>0</v>
      </c>
      <c r="AF113" s="128"/>
      <c r="AG113" s="88"/>
      <c r="AH113" s="132" t="b">
        <v>0</v>
      </c>
      <c r="AI113" s="133"/>
    </row>
    <row r="114">
      <c r="A114" s="114" t="str">
        <f t="array" ref="A114">IFERROR(
  INDEX(
    INDEX('{INDEX} Tour Packages'!$A:$ZZ, , MATCH(A$3, '{INDEX} Tour Packages'!$4:$4, 0)),
    MATCH($F114, INDEX('{INDEX} Tour Packages'!$A:$ZZ,0, MATCH("Tour Package Name", '{INDEX} Tour Packages'!$4:$4, 0)), 0)
  ),
"")
</f>
        <v/>
      </c>
      <c r="B114" s="114" t="str">
        <f t="array" ref="B114">IFERROR(
  INDEX(
    INDEX('{INDEX} Tour Packages'!$A:$ZZ, , MATCH(B$3, '{INDEX} Tour Packages'!$4:$4, 0)),
    MATCH($F114, INDEX('{INDEX} Tour Packages'!$A:$ZZ,0, MATCH("Tour Package Name", '{INDEX} Tour Packages'!$4:$4, 0)), 0)
  ),
"")
</f>
        <v/>
      </c>
      <c r="C114" s="114" t="str">
        <f t="array" ref="C114">IFERROR(
  INDEX(
    INDEX('{INDEX} Tour Packages'!$A:$ZZ, , MATCH(C$3, '{INDEX} Tour Packages'!$4:$4, 0)),
    MATCH($F114, INDEX('{INDEX} Tour Packages'!$A:$ZZ,0, MATCH("Tour Package Name", '{INDEX} Tour Packages'!$4:$4, 0)), 0)
  ),
"")
</f>
        <v/>
      </c>
      <c r="D114" s="114" t="str">
        <f t="array" ref="D114">IFERROR(
  INDEX(
    INDEX('{INDEX} Tour Packages'!$A:$ZZ, , MATCH(D$3, '{INDEX} Tour Packages'!$4:$4, 0)),
    MATCH($F114, INDEX('{INDEX} Tour Packages'!$A:$ZZ,0, MATCH("Tour Package Name", '{INDEX} Tour Packages'!$4:$4, 0)), 0)
  ),
"")
</f>
        <v/>
      </c>
      <c r="E114" s="115" t="s">
        <v>231</v>
      </c>
      <c r="F114" s="116" t="str">
        <f>IFERROR(__xludf.DUMMYFUNCTION("LET(
  headers, 'Internal Flight Booking Form Re'!$A$1:AI$1,
  ref, $E114,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4" s="117" t="str">
        <f>IFERROR(__xludf.DUMMYFUNCTION("""COMPUTED_VALUE"""),"")</f>
        <v/>
      </c>
      <c r="H114" s="116"/>
      <c r="I114" s="116"/>
      <c r="J114" s="118"/>
      <c r="K114" s="116"/>
      <c r="L114" s="116"/>
      <c r="M114" s="116"/>
      <c r="N114" s="116"/>
      <c r="O114" s="117"/>
      <c r="P114" s="134"/>
      <c r="Q114" s="134"/>
      <c r="R114" s="134"/>
      <c r="S114" s="135"/>
      <c r="T114" s="134"/>
      <c r="U114" s="134"/>
      <c r="V114" s="134"/>
      <c r="W114" s="135"/>
      <c r="X114" s="134"/>
      <c r="Y114" s="134"/>
      <c r="Z114" s="134"/>
      <c r="AA114" s="135"/>
      <c r="AB114" s="131" t="b">
        <v>0</v>
      </c>
      <c r="AC114" s="131" t="b">
        <v>0</v>
      </c>
      <c r="AD114" s="122"/>
      <c r="AE114" s="131" t="b">
        <v>0</v>
      </c>
      <c r="AF114" s="128"/>
      <c r="AG114" s="88"/>
      <c r="AH114" s="132" t="b">
        <v>0</v>
      </c>
      <c r="AI114" s="133"/>
    </row>
    <row r="115">
      <c r="A115" s="114" t="str">
        <f t="array" ref="A115">IFERROR(
  INDEX(
    INDEX('{INDEX} Tour Packages'!$A:$ZZ, , MATCH(A$3, '{INDEX} Tour Packages'!$4:$4, 0)),
    MATCH($F115, INDEX('{INDEX} Tour Packages'!$A:$ZZ,0, MATCH("Tour Package Name", '{INDEX} Tour Packages'!$4:$4, 0)), 0)
  ),
"")
</f>
        <v/>
      </c>
      <c r="B115" s="114" t="str">
        <f t="array" ref="B115">IFERROR(
  INDEX(
    INDEX('{INDEX} Tour Packages'!$A:$ZZ, , MATCH(B$3, '{INDEX} Tour Packages'!$4:$4, 0)),
    MATCH($F115, INDEX('{INDEX} Tour Packages'!$A:$ZZ,0, MATCH("Tour Package Name", '{INDEX} Tour Packages'!$4:$4, 0)), 0)
  ),
"")
</f>
        <v/>
      </c>
      <c r="C115" s="114" t="str">
        <f t="array" ref="C115">IFERROR(
  INDEX(
    INDEX('{INDEX} Tour Packages'!$A:$ZZ, , MATCH(C$3, '{INDEX} Tour Packages'!$4:$4, 0)),
    MATCH($F115, INDEX('{INDEX} Tour Packages'!$A:$ZZ,0, MATCH("Tour Package Name", '{INDEX} Tour Packages'!$4:$4, 0)), 0)
  ),
"")
</f>
        <v/>
      </c>
      <c r="D115" s="114" t="str">
        <f t="array" ref="D115">IFERROR(
  INDEX(
    INDEX('{INDEX} Tour Packages'!$A:$ZZ, , MATCH(D$3, '{INDEX} Tour Packages'!$4:$4, 0)),
    MATCH($F115, INDEX('{INDEX} Tour Packages'!$A:$ZZ,0, MATCH("Tour Package Name", '{INDEX} Tour Packages'!$4:$4, 0)), 0)
  ),
"")
</f>
        <v/>
      </c>
      <c r="E115" s="115" t="s">
        <v>231</v>
      </c>
      <c r="F115" s="116" t="str">
        <f>IFERROR(__xludf.DUMMYFUNCTION("LET(
  headers, 'Internal Flight Booking Form Re'!$A$1:AI$1,
  ref, $E115,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5" s="117" t="str">
        <f>IFERROR(__xludf.DUMMYFUNCTION("""COMPUTED_VALUE"""),"")</f>
        <v/>
      </c>
      <c r="H115" s="116"/>
      <c r="I115" s="116"/>
      <c r="J115" s="118"/>
      <c r="K115" s="116"/>
      <c r="L115" s="116"/>
      <c r="M115" s="116"/>
      <c r="N115" s="116"/>
      <c r="O115" s="117"/>
      <c r="P115" s="134"/>
      <c r="Q115" s="134"/>
      <c r="R115" s="134"/>
      <c r="S115" s="135"/>
      <c r="T115" s="134"/>
      <c r="U115" s="134"/>
      <c r="V115" s="134"/>
      <c r="W115" s="135"/>
      <c r="X115" s="134"/>
      <c r="Y115" s="134"/>
      <c r="Z115" s="134"/>
      <c r="AA115" s="135"/>
      <c r="AB115" s="131" t="b">
        <v>0</v>
      </c>
      <c r="AC115" s="131" t="b">
        <v>0</v>
      </c>
      <c r="AD115" s="122"/>
      <c r="AE115" s="131" t="b">
        <v>0</v>
      </c>
      <c r="AF115" s="128"/>
      <c r="AG115" s="88"/>
      <c r="AH115" s="132" t="b">
        <v>0</v>
      </c>
      <c r="AI115" s="133"/>
    </row>
    <row r="116">
      <c r="A116" s="114" t="str">
        <f t="array" ref="A116">IFERROR(
  INDEX(
    INDEX('{INDEX} Tour Packages'!$A:$ZZ, , MATCH(A$3, '{INDEX} Tour Packages'!$4:$4, 0)),
    MATCH($F116, INDEX('{INDEX} Tour Packages'!$A:$ZZ,0, MATCH("Tour Package Name", '{INDEX} Tour Packages'!$4:$4, 0)), 0)
  ),
"")
</f>
        <v/>
      </c>
      <c r="B116" s="114" t="str">
        <f t="array" ref="B116">IFERROR(
  INDEX(
    INDEX('{INDEX} Tour Packages'!$A:$ZZ, , MATCH(B$3, '{INDEX} Tour Packages'!$4:$4, 0)),
    MATCH($F116, INDEX('{INDEX} Tour Packages'!$A:$ZZ,0, MATCH("Tour Package Name", '{INDEX} Tour Packages'!$4:$4, 0)), 0)
  ),
"")
</f>
        <v/>
      </c>
      <c r="C116" s="114" t="str">
        <f t="array" ref="C116">IFERROR(
  INDEX(
    INDEX('{INDEX} Tour Packages'!$A:$ZZ, , MATCH(C$3, '{INDEX} Tour Packages'!$4:$4, 0)),
    MATCH($F116, INDEX('{INDEX} Tour Packages'!$A:$ZZ,0, MATCH("Tour Package Name", '{INDEX} Tour Packages'!$4:$4, 0)), 0)
  ),
"")
</f>
        <v/>
      </c>
      <c r="D116" s="114" t="str">
        <f t="array" ref="D116">IFERROR(
  INDEX(
    INDEX('{INDEX} Tour Packages'!$A:$ZZ, , MATCH(D$3, '{INDEX} Tour Packages'!$4:$4, 0)),
    MATCH($F116, INDEX('{INDEX} Tour Packages'!$A:$ZZ,0, MATCH("Tour Package Name", '{INDEX} Tour Packages'!$4:$4, 0)), 0)
  ),
"")
</f>
        <v/>
      </c>
      <c r="E116" s="115" t="s">
        <v>231</v>
      </c>
      <c r="F116" s="116" t="str">
        <f>IFERROR(__xludf.DUMMYFUNCTION("LET(
  headers, 'Internal Flight Booking Form Re'!$A$1:AI$1,
  ref, $E116,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6" s="117" t="str">
        <f>IFERROR(__xludf.DUMMYFUNCTION("""COMPUTED_VALUE"""),"")</f>
        <v/>
      </c>
      <c r="H116" s="116"/>
      <c r="I116" s="116"/>
      <c r="J116" s="118"/>
      <c r="K116" s="116"/>
      <c r="L116" s="116"/>
      <c r="M116" s="116"/>
      <c r="N116" s="116"/>
      <c r="O116" s="117"/>
      <c r="P116" s="134"/>
      <c r="Q116" s="134"/>
      <c r="R116" s="134"/>
      <c r="S116" s="135"/>
      <c r="T116" s="134"/>
      <c r="U116" s="134"/>
      <c r="V116" s="134"/>
      <c r="W116" s="135"/>
      <c r="X116" s="134"/>
      <c r="Y116" s="134"/>
      <c r="Z116" s="134"/>
      <c r="AA116" s="135"/>
      <c r="AB116" s="131" t="b">
        <v>0</v>
      </c>
      <c r="AC116" s="131" t="b">
        <v>0</v>
      </c>
      <c r="AD116" s="122"/>
      <c r="AE116" s="131" t="b">
        <v>0</v>
      </c>
      <c r="AF116" s="128"/>
      <c r="AG116" s="88"/>
      <c r="AH116" s="132" t="b">
        <v>0</v>
      </c>
      <c r="AI116" s="133"/>
    </row>
    <row r="117">
      <c r="A117" s="114" t="str">
        <f t="array" ref="A117">IFERROR(
  INDEX(
    INDEX('{INDEX} Tour Packages'!$A:$ZZ, , MATCH(A$3, '{INDEX} Tour Packages'!$4:$4, 0)),
    MATCH($F117, INDEX('{INDEX} Tour Packages'!$A:$ZZ,0, MATCH("Tour Package Name", '{INDEX} Tour Packages'!$4:$4, 0)), 0)
  ),
"")
</f>
        <v/>
      </c>
      <c r="B117" s="114" t="str">
        <f t="array" ref="B117">IFERROR(
  INDEX(
    INDEX('{INDEX} Tour Packages'!$A:$ZZ, , MATCH(B$3, '{INDEX} Tour Packages'!$4:$4, 0)),
    MATCH($F117, INDEX('{INDEX} Tour Packages'!$A:$ZZ,0, MATCH("Tour Package Name", '{INDEX} Tour Packages'!$4:$4, 0)), 0)
  ),
"")
</f>
        <v/>
      </c>
      <c r="C117" s="114" t="str">
        <f t="array" ref="C117">IFERROR(
  INDEX(
    INDEX('{INDEX} Tour Packages'!$A:$ZZ, , MATCH(C$3, '{INDEX} Tour Packages'!$4:$4, 0)),
    MATCH($F117, INDEX('{INDEX} Tour Packages'!$A:$ZZ,0, MATCH("Tour Package Name", '{INDEX} Tour Packages'!$4:$4, 0)), 0)
  ),
"")
</f>
        <v/>
      </c>
      <c r="D117" s="114" t="str">
        <f t="array" ref="D117">IFERROR(
  INDEX(
    INDEX('{INDEX} Tour Packages'!$A:$ZZ, , MATCH(D$3, '{INDEX} Tour Packages'!$4:$4, 0)),
    MATCH($F117, INDEX('{INDEX} Tour Packages'!$A:$ZZ,0, MATCH("Tour Package Name", '{INDEX} Tour Packages'!$4:$4, 0)), 0)
  ),
"")
</f>
        <v/>
      </c>
      <c r="E117" s="115" t="s">
        <v>231</v>
      </c>
      <c r="F117" s="116" t="str">
        <f>IFERROR(__xludf.DUMMYFUNCTION("LET(
  headers, 'Internal Flight Booking Form Re'!$A$1:AI$1,
  ref, $E117,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7" s="117" t="str">
        <f>IFERROR(__xludf.DUMMYFUNCTION("""COMPUTED_VALUE"""),"")</f>
        <v/>
      </c>
      <c r="H117" s="116"/>
      <c r="I117" s="116"/>
      <c r="J117" s="118"/>
      <c r="K117" s="116"/>
      <c r="L117" s="116"/>
      <c r="M117" s="116"/>
      <c r="N117" s="116"/>
      <c r="O117" s="117"/>
      <c r="P117" s="134"/>
      <c r="Q117" s="134"/>
      <c r="R117" s="134"/>
      <c r="S117" s="135"/>
      <c r="T117" s="134"/>
      <c r="U117" s="134"/>
      <c r="V117" s="134"/>
      <c r="W117" s="135"/>
      <c r="X117" s="134"/>
      <c r="Y117" s="134"/>
      <c r="Z117" s="134"/>
      <c r="AA117" s="135"/>
      <c r="AB117" s="131" t="b">
        <v>0</v>
      </c>
      <c r="AC117" s="131" t="b">
        <v>0</v>
      </c>
      <c r="AD117" s="122"/>
      <c r="AE117" s="131" t="b">
        <v>0</v>
      </c>
      <c r="AF117" s="128"/>
      <c r="AG117" s="88"/>
      <c r="AH117" s="132" t="b">
        <v>0</v>
      </c>
      <c r="AI117" s="133"/>
    </row>
    <row r="118">
      <c r="A118" s="114" t="str">
        <f t="array" ref="A118">IFERROR(
  INDEX(
    INDEX('{INDEX} Tour Packages'!$A:$ZZ, , MATCH(A$3, '{INDEX} Tour Packages'!$4:$4, 0)),
    MATCH($F118, INDEX('{INDEX} Tour Packages'!$A:$ZZ,0, MATCH("Tour Package Name", '{INDEX} Tour Packages'!$4:$4, 0)), 0)
  ),
"")
</f>
        <v/>
      </c>
      <c r="B118" s="114" t="str">
        <f t="array" ref="B118">IFERROR(
  INDEX(
    INDEX('{INDEX} Tour Packages'!$A:$ZZ, , MATCH(B$3, '{INDEX} Tour Packages'!$4:$4, 0)),
    MATCH($F118, INDEX('{INDEX} Tour Packages'!$A:$ZZ,0, MATCH("Tour Package Name", '{INDEX} Tour Packages'!$4:$4, 0)), 0)
  ),
"")
</f>
        <v/>
      </c>
      <c r="C118" s="114" t="str">
        <f t="array" ref="C118">IFERROR(
  INDEX(
    INDEX('{INDEX} Tour Packages'!$A:$ZZ, , MATCH(C$3, '{INDEX} Tour Packages'!$4:$4, 0)),
    MATCH($F118, INDEX('{INDEX} Tour Packages'!$A:$ZZ,0, MATCH("Tour Package Name", '{INDEX} Tour Packages'!$4:$4, 0)), 0)
  ),
"")
</f>
        <v/>
      </c>
      <c r="D118" s="114" t="str">
        <f t="array" ref="D118">IFERROR(
  INDEX(
    INDEX('{INDEX} Tour Packages'!$A:$ZZ, , MATCH(D$3, '{INDEX} Tour Packages'!$4:$4, 0)),
    MATCH($F118, INDEX('{INDEX} Tour Packages'!$A:$ZZ,0, MATCH("Tour Package Name", '{INDEX} Tour Packages'!$4:$4, 0)), 0)
  ),
"")
</f>
        <v/>
      </c>
      <c r="E118" s="115" t="s">
        <v>231</v>
      </c>
      <c r="F118" s="116" t="str">
        <f>IFERROR(__xludf.DUMMYFUNCTION("LET(
  headers, 'Internal Flight Booking Form Re'!$A$1:AI$1,
  ref, $E118,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8" s="117" t="str">
        <f>IFERROR(__xludf.DUMMYFUNCTION("""COMPUTED_VALUE"""),"")</f>
        <v/>
      </c>
      <c r="H118" s="116"/>
      <c r="I118" s="116"/>
      <c r="J118" s="118"/>
      <c r="K118" s="116"/>
      <c r="L118" s="116"/>
      <c r="M118" s="116"/>
      <c r="N118" s="116"/>
      <c r="O118" s="117"/>
      <c r="P118" s="134"/>
      <c r="Q118" s="134"/>
      <c r="R118" s="134"/>
      <c r="S118" s="135"/>
      <c r="T118" s="134"/>
      <c r="U118" s="134"/>
      <c r="V118" s="134"/>
      <c r="W118" s="135"/>
      <c r="X118" s="134"/>
      <c r="Y118" s="134"/>
      <c r="Z118" s="134"/>
      <c r="AA118" s="135"/>
      <c r="AB118" s="131" t="b">
        <v>0</v>
      </c>
      <c r="AC118" s="131" t="b">
        <v>0</v>
      </c>
      <c r="AD118" s="122"/>
      <c r="AE118" s="131" t="b">
        <v>0</v>
      </c>
      <c r="AF118" s="128"/>
      <c r="AG118" s="88"/>
      <c r="AH118" s="132" t="b">
        <v>0</v>
      </c>
      <c r="AI118" s="133"/>
    </row>
    <row r="119">
      <c r="A119" s="114" t="str">
        <f t="array" ref="A119">IFERROR(
  INDEX(
    INDEX('{INDEX} Tour Packages'!$A:$ZZ, , MATCH(A$3, '{INDEX} Tour Packages'!$4:$4, 0)),
    MATCH($F119, INDEX('{INDEX} Tour Packages'!$A:$ZZ,0, MATCH("Tour Package Name", '{INDEX} Tour Packages'!$4:$4, 0)), 0)
  ),
"")
</f>
        <v/>
      </c>
      <c r="B119" s="114" t="str">
        <f t="array" ref="B119">IFERROR(
  INDEX(
    INDEX('{INDEX} Tour Packages'!$A:$ZZ, , MATCH(B$3, '{INDEX} Tour Packages'!$4:$4, 0)),
    MATCH($F119, INDEX('{INDEX} Tour Packages'!$A:$ZZ,0, MATCH("Tour Package Name", '{INDEX} Tour Packages'!$4:$4, 0)), 0)
  ),
"")
</f>
        <v/>
      </c>
      <c r="C119" s="114" t="str">
        <f t="array" ref="C119">IFERROR(
  INDEX(
    INDEX('{INDEX} Tour Packages'!$A:$ZZ, , MATCH(C$3, '{INDEX} Tour Packages'!$4:$4, 0)),
    MATCH($F119, INDEX('{INDEX} Tour Packages'!$A:$ZZ,0, MATCH("Tour Package Name", '{INDEX} Tour Packages'!$4:$4, 0)), 0)
  ),
"")
</f>
        <v/>
      </c>
      <c r="D119" s="114" t="str">
        <f t="array" ref="D119">IFERROR(
  INDEX(
    INDEX('{INDEX} Tour Packages'!$A:$ZZ, , MATCH(D$3, '{INDEX} Tour Packages'!$4:$4, 0)),
    MATCH($F119, INDEX('{INDEX} Tour Packages'!$A:$ZZ,0, MATCH("Tour Package Name", '{INDEX} Tour Packages'!$4:$4, 0)), 0)
  ),
"")
</f>
        <v/>
      </c>
      <c r="E119" s="115" t="s">
        <v>231</v>
      </c>
      <c r="F119" s="116" t="str">
        <f>IFERROR(__xludf.DUMMYFUNCTION("LET(
  headers, 'Internal Flight Booking Form Re'!$A$1:AI$1,
  ref, $E119,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19" s="117" t="str">
        <f>IFERROR(__xludf.DUMMYFUNCTION("""COMPUTED_VALUE"""),"")</f>
        <v/>
      </c>
      <c r="H119" s="116"/>
      <c r="I119" s="116"/>
      <c r="J119" s="118"/>
      <c r="K119" s="116"/>
      <c r="L119" s="116"/>
      <c r="M119" s="116"/>
      <c r="N119" s="116"/>
      <c r="O119" s="117"/>
      <c r="P119" s="134"/>
      <c r="Q119" s="134"/>
      <c r="R119" s="134"/>
      <c r="S119" s="135"/>
      <c r="T119" s="134"/>
      <c r="U119" s="134"/>
      <c r="V119" s="134"/>
      <c r="W119" s="135"/>
      <c r="X119" s="134"/>
      <c r="Y119" s="134"/>
      <c r="Z119" s="134"/>
      <c r="AA119" s="135"/>
      <c r="AB119" s="131" t="b">
        <v>0</v>
      </c>
      <c r="AC119" s="131" t="b">
        <v>0</v>
      </c>
      <c r="AD119" s="122"/>
      <c r="AE119" s="131" t="b">
        <v>0</v>
      </c>
      <c r="AF119" s="128"/>
      <c r="AG119" s="88"/>
      <c r="AH119" s="132" t="b">
        <v>0</v>
      </c>
      <c r="AI119" s="133"/>
    </row>
    <row r="120">
      <c r="A120" s="114" t="str">
        <f t="array" ref="A120">IFERROR(
  INDEX(
    INDEX('{INDEX} Tour Packages'!$A:$ZZ, , MATCH(A$3, '{INDEX} Tour Packages'!$4:$4, 0)),
    MATCH($F120, INDEX('{INDEX} Tour Packages'!$A:$ZZ,0, MATCH("Tour Package Name", '{INDEX} Tour Packages'!$4:$4, 0)), 0)
  ),
"")
</f>
        <v/>
      </c>
      <c r="B120" s="114" t="str">
        <f t="array" ref="B120">IFERROR(
  INDEX(
    INDEX('{INDEX} Tour Packages'!$A:$ZZ, , MATCH(B$3, '{INDEX} Tour Packages'!$4:$4, 0)),
    MATCH($F120, INDEX('{INDEX} Tour Packages'!$A:$ZZ,0, MATCH("Tour Package Name", '{INDEX} Tour Packages'!$4:$4, 0)), 0)
  ),
"")
</f>
        <v/>
      </c>
      <c r="C120" s="114" t="str">
        <f t="array" ref="C120">IFERROR(
  INDEX(
    INDEX('{INDEX} Tour Packages'!$A:$ZZ, , MATCH(C$3, '{INDEX} Tour Packages'!$4:$4, 0)),
    MATCH($F120, INDEX('{INDEX} Tour Packages'!$A:$ZZ,0, MATCH("Tour Package Name", '{INDEX} Tour Packages'!$4:$4, 0)), 0)
  ),
"")
</f>
        <v/>
      </c>
      <c r="D120" s="114" t="str">
        <f t="array" ref="D120">IFERROR(
  INDEX(
    INDEX('{INDEX} Tour Packages'!$A:$ZZ, , MATCH(D$3, '{INDEX} Tour Packages'!$4:$4, 0)),
    MATCH($F120, INDEX('{INDEX} Tour Packages'!$A:$ZZ,0, MATCH("Tour Package Name", '{INDEX} Tour Packages'!$4:$4, 0)), 0)
  ),
"")
</f>
        <v/>
      </c>
      <c r="E120" s="115" t="s">
        <v>231</v>
      </c>
      <c r="F120" s="116" t="str">
        <f>IFERROR(__xludf.DUMMYFUNCTION("LET(
  headers, 'Internal Flight Booking Form Re'!$A$1:AI$1,
  ref, $E120,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0" s="117" t="str">
        <f>IFERROR(__xludf.DUMMYFUNCTION("""COMPUTED_VALUE"""),"")</f>
        <v/>
      </c>
      <c r="H120" s="116"/>
      <c r="I120" s="116"/>
      <c r="J120" s="118"/>
      <c r="K120" s="116"/>
      <c r="L120" s="116"/>
      <c r="M120" s="116"/>
      <c r="N120" s="116"/>
      <c r="O120" s="117"/>
      <c r="P120" s="134"/>
      <c r="Q120" s="134"/>
      <c r="R120" s="134"/>
      <c r="S120" s="135"/>
      <c r="T120" s="134"/>
      <c r="U120" s="134"/>
      <c r="V120" s="134"/>
      <c r="W120" s="135"/>
      <c r="X120" s="134"/>
      <c r="Y120" s="134"/>
      <c r="Z120" s="134"/>
      <c r="AA120" s="135"/>
      <c r="AB120" s="131" t="b">
        <v>0</v>
      </c>
      <c r="AC120" s="131" t="b">
        <v>0</v>
      </c>
      <c r="AD120" s="122"/>
      <c r="AE120" s="131" t="b">
        <v>0</v>
      </c>
      <c r="AF120" s="128"/>
      <c r="AG120" s="88"/>
      <c r="AH120" s="132" t="b">
        <v>0</v>
      </c>
      <c r="AI120" s="133"/>
    </row>
    <row r="121">
      <c r="A121" s="114" t="str">
        <f t="array" ref="A121">IFERROR(
  INDEX(
    INDEX('{INDEX} Tour Packages'!$A:$ZZ, , MATCH(A$3, '{INDEX} Tour Packages'!$4:$4, 0)),
    MATCH($F121, INDEX('{INDEX} Tour Packages'!$A:$ZZ,0, MATCH("Tour Package Name", '{INDEX} Tour Packages'!$4:$4, 0)), 0)
  ),
"")
</f>
        <v/>
      </c>
      <c r="B121" s="114" t="str">
        <f t="array" ref="B121">IFERROR(
  INDEX(
    INDEX('{INDEX} Tour Packages'!$A:$ZZ, , MATCH(B$3, '{INDEX} Tour Packages'!$4:$4, 0)),
    MATCH($F121, INDEX('{INDEX} Tour Packages'!$A:$ZZ,0, MATCH("Tour Package Name", '{INDEX} Tour Packages'!$4:$4, 0)), 0)
  ),
"")
</f>
        <v/>
      </c>
      <c r="C121" s="114" t="str">
        <f t="array" ref="C121">IFERROR(
  INDEX(
    INDEX('{INDEX} Tour Packages'!$A:$ZZ, , MATCH(C$3, '{INDEX} Tour Packages'!$4:$4, 0)),
    MATCH($F121, INDEX('{INDEX} Tour Packages'!$A:$ZZ,0, MATCH("Tour Package Name", '{INDEX} Tour Packages'!$4:$4, 0)), 0)
  ),
"")
</f>
        <v/>
      </c>
      <c r="D121" s="114" t="str">
        <f t="array" ref="D121">IFERROR(
  INDEX(
    INDEX('{INDEX} Tour Packages'!$A:$ZZ, , MATCH(D$3, '{INDEX} Tour Packages'!$4:$4, 0)),
    MATCH($F121, INDEX('{INDEX} Tour Packages'!$A:$ZZ,0, MATCH("Tour Package Name", '{INDEX} Tour Packages'!$4:$4, 0)), 0)
  ),
"")
</f>
        <v/>
      </c>
      <c r="E121" s="115" t="s">
        <v>231</v>
      </c>
      <c r="F121" s="116" t="str">
        <f>IFERROR(__xludf.DUMMYFUNCTION("LET(
  headers, 'Internal Flight Booking Form Re'!$A$1:AI$1,
  ref, $E121,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1" s="117" t="str">
        <f>IFERROR(__xludf.DUMMYFUNCTION("""COMPUTED_VALUE"""),"")</f>
        <v/>
      </c>
      <c r="H121" s="116"/>
      <c r="I121" s="116"/>
      <c r="J121" s="118"/>
      <c r="K121" s="116"/>
      <c r="L121" s="116"/>
      <c r="M121" s="116"/>
      <c r="N121" s="116"/>
      <c r="O121" s="117"/>
      <c r="P121" s="134"/>
      <c r="Q121" s="134"/>
      <c r="R121" s="134"/>
      <c r="S121" s="135"/>
      <c r="T121" s="134"/>
      <c r="U121" s="134"/>
      <c r="V121" s="134"/>
      <c r="W121" s="135"/>
      <c r="X121" s="134"/>
      <c r="Y121" s="134"/>
      <c r="Z121" s="134"/>
      <c r="AA121" s="135"/>
      <c r="AB121" s="131" t="b">
        <v>0</v>
      </c>
      <c r="AC121" s="131" t="b">
        <v>0</v>
      </c>
      <c r="AD121" s="122"/>
      <c r="AE121" s="131" t="b">
        <v>0</v>
      </c>
      <c r="AF121" s="128"/>
      <c r="AG121" s="88"/>
      <c r="AH121" s="132" t="b">
        <v>0</v>
      </c>
      <c r="AI121" s="133"/>
    </row>
    <row r="122">
      <c r="A122" s="114" t="str">
        <f t="array" ref="A122">IFERROR(
  INDEX(
    INDEX('{INDEX} Tour Packages'!$A:$ZZ, , MATCH(A$3, '{INDEX} Tour Packages'!$4:$4, 0)),
    MATCH($F122, INDEX('{INDEX} Tour Packages'!$A:$ZZ,0, MATCH("Tour Package Name", '{INDEX} Tour Packages'!$4:$4, 0)), 0)
  ),
"")
</f>
        <v/>
      </c>
      <c r="B122" s="114" t="str">
        <f t="array" ref="B122">IFERROR(
  INDEX(
    INDEX('{INDEX} Tour Packages'!$A:$ZZ, , MATCH(B$3, '{INDEX} Tour Packages'!$4:$4, 0)),
    MATCH($F122, INDEX('{INDEX} Tour Packages'!$A:$ZZ,0, MATCH("Tour Package Name", '{INDEX} Tour Packages'!$4:$4, 0)), 0)
  ),
"")
</f>
        <v/>
      </c>
      <c r="C122" s="114" t="str">
        <f t="array" ref="C122">IFERROR(
  INDEX(
    INDEX('{INDEX} Tour Packages'!$A:$ZZ, , MATCH(C$3, '{INDEX} Tour Packages'!$4:$4, 0)),
    MATCH($F122, INDEX('{INDEX} Tour Packages'!$A:$ZZ,0, MATCH("Tour Package Name", '{INDEX} Tour Packages'!$4:$4, 0)), 0)
  ),
"")
</f>
        <v/>
      </c>
      <c r="D122" s="114" t="str">
        <f t="array" ref="D122">IFERROR(
  INDEX(
    INDEX('{INDEX} Tour Packages'!$A:$ZZ, , MATCH(D$3, '{INDEX} Tour Packages'!$4:$4, 0)),
    MATCH($F122, INDEX('{INDEX} Tour Packages'!$A:$ZZ,0, MATCH("Tour Package Name", '{INDEX} Tour Packages'!$4:$4, 0)), 0)
  ),
"")
</f>
        <v/>
      </c>
      <c r="E122" s="115" t="s">
        <v>231</v>
      </c>
      <c r="F122" s="116" t="str">
        <f>IFERROR(__xludf.DUMMYFUNCTION("LET(
  headers, 'Internal Flight Booking Form Re'!$A$1:AI$1,
  ref, $E122,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2" s="117" t="str">
        <f>IFERROR(__xludf.DUMMYFUNCTION("""COMPUTED_VALUE"""),"")</f>
        <v/>
      </c>
      <c r="H122" s="116"/>
      <c r="I122" s="116"/>
      <c r="J122" s="118"/>
      <c r="K122" s="116"/>
      <c r="L122" s="116"/>
      <c r="M122" s="116"/>
      <c r="N122" s="116"/>
      <c r="O122" s="117"/>
      <c r="P122" s="134"/>
      <c r="Q122" s="134"/>
      <c r="R122" s="134"/>
      <c r="S122" s="135"/>
      <c r="T122" s="134"/>
      <c r="U122" s="134"/>
      <c r="V122" s="134"/>
      <c r="W122" s="135"/>
      <c r="X122" s="134"/>
      <c r="Y122" s="134"/>
      <c r="Z122" s="134"/>
      <c r="AA122" s="135"/>
      <c r="AB122" s="131" t="b">
        <v>0</v>
      </c>
      <c r="AC122" s="131" t="b">
        <v>0</v>
      </c>
      <c r="AD122" s="122"/>
      <c r="AE122" s="131" t="b">
        <v>0</v>
      </c>
      <c r="AF122" s="128"/>
      <c r="AG122" s="88"/>
      <c r="AH122" s="132" t="b">
        <v>0</v>
      </c>
      <c r="AI122" s="133"/>
    </row>
    <row r="123">
      <c r="A123" s="114" t="str">
        <f t="array" ref="A123">IFERROR(
  INDEX(
    INDEX('{INDEX} Tour Packages'!$A:$ZZ, , MATCH(A$3, '{INDEX} Tour Packages'!$4:$4, 0)),
    MATCH($F123, INDEX('{INDEX} Tour Packages'!$A:$ZZ,0, MATCH("Tour Package Name", '{INDEX} Tour Packages'!$4:$4, 0)), 0)
  ),
"")
</f>
        <v/>
      </c>
      <c r="B123" s="114" t="str">
        <f t="array" ref="B123">IFERROR(
  INDEX(
    INDEX('{INDEX} Tour Packages'!$A:$ZZ, , MATCH(B$3, '{INDEX} Tour Packages'!$4:$4, 0)),
    MATCH($F123, INDEX('{INDEX} Tour Packages'!$A:$ZZ,0, MATCH("Tour Package Name", '{INDEX} Tour Packages'!$4:$4, 0)), 0)
  ),
"")
</f>
        <v/>
      </c>
      <c r="C123" s="114" t="str">
        <f t="array" ref="C123">IFERROR(
  INDEX(
    INDEX('{INDEX} Tour Packages'!$A:$ZZ, , MATCH(C$3, '{INDEX} Tour Packages'!$4:$4, 0)),
    MATCH($F123, INDEX('{INDEX} Tour Packages'!$A:$ZZ,0, MATCH("Tour Package Name", '{INDEX} Tour Packages'!$4:$4, 0)), 0)
  ),
"")
</f>
        <v/>
      </c>
      <c r="D123" s="114" t="str">
        <f t="array" ref="D123">IFERROR(
  INDEX(
    INDEX('{INDEX} Tour Packages'!$A:$ZZ, , MATCH(D$3, '{INDEX} Tour Packages'!$4:$4, 0)),
    MATCH($F123, INDEX('{INDEX} Tour Packages'!$A:$ZZ,0, MATCH("Tour Package Name", '{INDEX} Tour Packages'!$4:$4, 0)), 0)
  ),
"")
</f>
        <v/>
      </c>
      <c r="E123" s="115" t="s">
        <v>231</v>
      </c>
      <c r="F123" s="116" t="str">
        <f>IFERROR(__xludf.DUMMYFUNCTION("LET(
  headers, 'Internal Flight Booking Form Re'!$A$1:AI$1,
  ref, $E123,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3" s="117" t="str">
        <f>IFERROR(__xludf.DUMMYFUNCTION("""COMPUTED_VALUE"""),"")</f>
        <v/>
      </c>
      <c r="H123" s="116"/>
      <c r="I123" s="116"/>
      <c r="J123" s="118"/>
      <c r="K123" s="116"/>
      <c r="L123" s="116"/>
      <c r="M123" s="116"/>
      <c r="N123" s="116"/>
      <c r="O123" s="117"/>
      <c r="P123" s="134"/>
      <c r="Q123" s="134"/>
      <c r="R123" s="134"/>
      <c r="S123" s="135"/>
      <c r="T123" s="134"/>
      <c r="U123" s="134"/>
      <c r="V123" s="134"/>
      <c r="W123" s="135"/>
      <c r="X123" s="134"/>
      <c r="Y123" s="134"/>
      <c r="Z123" s="134"/>
      <c r="AA123" s="135"/>
      <c r="AB123" s="131" t="b">
        <v>0</v>
      </c>
      <c r="AC123" s="131" t="b">
        <v>0</v>
      </c>
      <c r="AD123" s="122"/>
      <c r="AE123" s="131" t="b">
        <v>0</v>
      </c>
      <c r="AF123" s="128"/>
      <c r="AG123" s="88"/>
      <c r="AH123" s="132" t="b">
        <v>0</v>
      </c>
      <c r="AI123" s="133"/>
    </row>
    <row r="124">
      <c r="A124" s="114" t="str">
        <f t="array" ref="A124">IFERROR(
  INDEX(
    INDEX('{INDEX} Tour Packages'!$A:$ZZ, , MATCH(A$3, '{INDEX} Tour Packages'!$4:$4, 0)),
    MATCH($F124, INDEX('{INDEX} Tour Packages'!$A:$ZZ,0, MATCH("Tour Package Name", '{INDEX} Tour Packages'!$4:$4, 0)), 0)
  ),
"")
</f>
        <v/>
      </c>
      <c r="B124" s="114" t="str">
        <f t="array" ref="B124">IFERROR(
  INDEX(
    INDEX('{INDEX} Tour Packages'!$A:$ZZ, , MATCH(B$3, '{INDEX} Tour Packages'!$4:$4, 0)),
    MATCH($F124, INDEX('{INDEX} Tour Packages'!$A:$ZZ,0, MATCH("Tour Package Name", '{INDEX} Tour Packages'!$4:$4, 0)), 0)
  ),
"")
</f>
        <v/>
      </c>
      <c r="C124" s="114" t="str">
        <f t="array" ref="C124">IFERROR(
  INDEX(
    INDEX('{INDEX} Tour Packages'!$A:$ZZ, , MATCH(C$3, '{INDEX} Tour Packages'!$4:$4, 0)),
    MATCH($F124, INDEX('{INDEX} Tour Packages'!$A:$ZZ,0, MATCH("Tour Package Name", '{INDEX} Tour Packages'!$4:$4, 0)), 0)
  ),
"")
</f>
        <v/>
      </c>
      <c r="D124" s="114" t="str">
        <f t="array" ref="D124">IFERROR(
  INDEX(
    INDEX('{INDEX} Tour Packages'!$A:$ZZ, , MATCH(D$3, '{INDEX} Tour Packages'!$4:$4, 0)),
    MATCH($F124, INDEX('{INDEX} Tour Packages'!$A:$ZZ,0, MATCH("Tour Package Name", '{INDEX} Tour Packages'!$4:$4, 0)), 0)
  ),
"")
</f>
        <v/>
      </c>
      <c r="E124" s="115" t="s">
        <v>231</v>
      </c>
      <c r="F124" s="116" t="str">
        <f>IFERROR(__xludf.DUMMYFUNCTION("LET(
  headers, 'Internal Flight Booking Form Re'!$A$1:AI$1,
  ref, $E124,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4" s="117" t="str">
        <f>IFERROR(__xludf.DUMMYFUNCTION("""COMPUTED_VALUE"""),"")</f>
        <v/>
      </c>
      <c r="H124" s="116"/>
      <c r="I124" s="116"/>
      <c r="J124" s="118"/>
      <c r="K124" s="116"/>
      <c r="L124" s="116"/>
      <c r="M124" s="116"/>
      <c r="N124" s="116"/>
      <c r="O124" s="117"/>
      <c r="P124" s="134"/>
      <c r="Q124" s="134"/>
      <c r="R124" s="134"/>
      <c r="S124" s="135"/>
      <c r="T124" s="134"/>
      <c r="U124" s="134"/>
      <c r="V124" s="134"/>
      <c r="W124" s="135"/>
      <c r="X124" s="134"/>
      <c r="Y124" s="134"/>
      <c r="Z124" s="134"/>
      <c r="AA124" s="135"/>
      <c r="AB124" s="131" t="b">
        <v>0</v>
      </c>
      <c r="AC124" s="131" t="b">
        <v>0</v>
      </c>
      <c r="AD124" s="122"/>
      <c r="AE124" s="131" t="b">
        <v>0</v>
      </c>
      <c r="AF124" s="128"/>
      <c r="AG124" s="88"/>
      <c r="AH124" s="132" t="b">
        <v>0</v>
      </c>
      <c r="AI124" s="133"/>
    </row>
    <row r="125">
      <c r="A125" s="114" t="str">
        <f t="array" ref="A125">IFERROR(
  INDEX(
    INDEX('{INDEX} Tour Packages'!$A:$ZZ, , MATCH(A$3, '{INDEX} Tour Packages'!$4:$4, 0)),
    MATCH($F125, INDEX('{INDEX} Tour Packages'!$A:$ZZ,0, MATCH("Tour Package Name", '{INDEX} Tour Packages'!$4:$4, 0)), 0)
  ),
"")
</f>
        <v/>
      </c>
      <c r="B125" s="114" t="str">
        <f t="array" ref="B125">IFERROR(
  INDEX(
    INDEX('{INDEX} Tour Packages'!$A:$ZZ, , MATCH(B$3, '{INDEX} Tour Packages'!$4:$4, 0)),
    MATCH($F125, INDEX('{INDEX} Tour Packages'!$A:$ZZ,0, MATCH("Tour Package Name", '{INDEX} Tour Packages'!$4:$4, 0)), 0)
  ),
"")
</f>
        <v/>
      </c>
      <c r="C125" s="114" t="str">
        <f t="array" ref="C125">IFERROR(
  INDEX(
    INDEX('{INDEX} Tour Packages'!$A:$ZZ, , MATCH(C$3, '{INDEX} Tour Packages'!$4:$4, 0)),
    MATCH($F125, INDEX('{INDEX} Tour Packages'!$A:$ZZ,0, MATCH("Tour Package Name", '{INDEX} Tour Packages'!$4:$4, 0)), 0)
  ),
"")
</f>
        <v/>
      </c>
      <c r="D125" s="114" t="str">
        <f t="array" ref="D125">IFERROR(
  INDEX(
    INDEX('{INDEX} Tour Packages'!$A:$ZZ, , MATCH(D$3, '{INDEX} Tour Packages'!$4:$4, 0)),
    MATCH($F125, INDEX('{INDEX} Tour Packages'!$A:$ZZ,0, MATCH("Tour Package Name", '{INDEX} Tour Packages'!$4:$4, 0)), 0)
  ),
"")
</f>
        <v/>
      </c>
      <c r="E125" s="115" t="s">
        <v>231</v>
      </c>
      <c r="F125" s="116" t="str">
        <f>IFERROR(__xludf.DUMMYFUNCTION("LET(
  headers, 'Internal Flight Booking Form Re'!$A$1:AI$1,
  ref, $E125,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5" s="117" t="str">
        <f>IFERROR(__xludf.DUMMYFUNCTION("""COMPUTED_VALUE"""),"")</f>
        <v/>
      </c>
      <c r="H125" s="116"/>
      <c r="I125" s="116"/>
      <c r="J125" s="118"/>
      <c r="K125" s="116"/>
      <c r="L125" s="116"/>
      <c r="M125" s="116"/>
      <c r="N125" s="116"/>
      <c r="O125" s="117"/>
      <c r="P125" s="134"/>
      <c r="Q125" s="134"/>
      <c r="R125" s="134"/>
      <c r="S125" s="135"/>
      <c r="T125" s="134"/>
      <c r="U125" s="134"/>
      <c r="V125" s="134"/>
      <c r="W125" s="135"/>
      <c r="X125" s="134"/>
      <c r="Y125" s="134"/>
      <c r="Z125" s="134"/>
      <c r="AA125" s="135"/>
      <c r="AB125" s="131" t="b">
        <v>0</v>
      </c>
      <c r="AC125" s="131" t="b">
        <v>0</v>
      </c>
      <c r="AD125" s="122"/>
      <c r="AE125" s="131" t="b">
        <v>0</v>
      </c>
      <c r="AF125" s="128"/>
      <c r="AG125" s="88"/>
      <c r="AH125" s="132" t="b">
        <v>0</v>
      </c>
      <c r="AI125" s="133"/>
    </row>
    <row r="126">
      <c r="A126" s="114" t="str">
        <f t="array" ref="A126">IFERROR(
  INDEX(
    INDEX('{INDEX} Tour Packages'!$A:$ZZ, , MATCH(A$3, '{INDEX} Tour Packages'!$4:$4, 0)),
    MATCH($F126, INDEX('{INDEX} Tour Packages'!$A:$ZZ,0, MATCH("Tour Package Name", '{INDEX} Tour Packages'!$4:$4, 0)), 0)
  ),
"")
</f>
        <v/>
      </c>
      <c r="B126" s="114" t="str">
        <f t="array" ref="B126">IFERROR(
  INDEX(
    INDEX('{INDEX} Tour Packages'!$A:$ZZ, , MATCH(B$3, '{INDEX} Tour Packages'!$4:$4, 0)),
    MATCH($F126, INDEX('{INDEX} Tour Packages'!$A:$ZZ,0, MATCH("Tour Package Name", '{INDEX} Tour Packages'!$4:$4, 0)), 0)
  ),
"")
</f>
        <v/>
      </c>
      <c r="C126" s="114" t="str">
        <f t="array" ref="C126">IFERROR(
  INDEX(
    INDEX('{INDEX} Tour Packages'!$A:$ZZ, , MATCH(C$3, '{INDEX} Tour Packages'!$4:$4, 0)),
    MATCH($F126, INDEX('{INDEX} Tour Packages'!$A:$ZZ,0, MATCH("Tour Package Name", '{INDEX} Tour Packages'!$4:$4, 0)), 0)
  ),
"")
</f>
        <v/>
      </c>
      <c r="D126" s="114" t="str">
        <f t="array" ref="D126">IFERROR(
  INDEX(
    INDEX('{INDEX} Tour Packages'!$A:$ZZ, , MATCH(D$3, '{INDEX} Tour Packages'!$4:$4, 0)),
    MATCH($F126, INDEX('{INDEX} Tour Packages'!$A:$ZZ,0, MATCH("Tour Package Name", '{INDEX} Tour Packages'!$4:$4, 0)), 0)
  ),
"")
</f>
        <v/>
      </c>
      <c r="E126" s="115" t="s">
        <v>231</v>
      </c>
      <c r="F126" s="116" t="str">
        <f>IFERROR(__xludf.DUMMYFUNCTION("LET(
  headers, 'Internal Flight Booking Form Re'!$A$1:AI$1,
  ref, $E126,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6" s="117" t="str">
        <f>IFERROR(__xludf.DUMMYFUNCTION("""COMPUTED_VALUE"""),"")</f>
        <v/>
      </c>
      <c r="H126" s="116"/>
      <c r="I126" s="116"/>
      <c r="J126" s="118"/>
      <c r="K126" s="116"/>
      <c r="L126" s="116"/>
      <c r="M126" s="116"/>
      <c r="N126" s="116"/>
      <c r="O126" s="117"/>
      <c r="P126" s="134"/>
      <c r="Q126" s="134"/>
      <c r="R126" s="134"/>
      <c r="S126" s="135"/>
      <c r="T126" s="134"/>
      <c r="U126" s="134"/>
      <c r="V126" s="134"/>
      <c r="W126" s="135"/>
      <c r="X126" s="134"/>
      <c r="Y126" s="134"/>
      <c r="Z126" s="134"/>
      <c r="AA126" s="135"/>
      <c r="AB126" s="131" t="b">
        <v>0</v>
      </c>
      <c r="AC126" s="131" t="b">
        <v>0</v>
      </c>
      <c r="AD126" s="122"/>
      <c r="AE126" s="131" t="b">
        <v>0</v>
      </c>
      <c r="AF126" s="128"/>
      <c r="AG126" s="88"/>
      <c r="AH126" s="132" t="b">
        <v>0</v>
      </c>
      <c r="AI126" s="133"/>
    </row>
    <row r="127">
      <c r="A127" s="114" t="str">
        <f t="array" ref="A127">IFERROR(
  INDEX(
    INDEX('{INDEX} Tour Packages'!$A:$ZZ, , MATCH(A$3, '{INDEX} Tour Packages'!$4:$4, 0)),
    MATCH($F127, INDEX('{INDEX} Tour Packages'!$A:$ZZ,0, MATCH("Tour Package Name", '{INDEX} Tour Packages'!$4:$4, 0)), 0)
  ),
"")
</f>
        <v/>
      </c>
      <c r="B127" s="114" t="str">
        <f t="array" ref="B127">IFERROR(
  INDEX(
    INDEX('{INDEX} Tour Packages'!$A:$ZZ, , MATCH(B$3, '{INDEX} Tour Packages'!$4:$4, 0)),
    MATCH($F127, INDEX('{INDEX} Tour Packages'!$A:$ZZ,0, MATCH("Tour Package Name", '{INDEX} Tour Packages'!$4:$4, 0)), 0)
  ),
"")
</f>
        <v/>
      </c>
      <c r="C127" s="114" t="str">
        <f t="array" ref="C127">IFERROR(
  INDEX(
    INDEX('{INDEX} Tour Packages'!$A:$ZZ, , MATCH(C$3, '{INDEX} Tour Packages'!$4:$4, 0)),
    MATCH($F127, INDEX('{INDEX} Tour Packages'!$A:$ZZ,0, MATCH("Tour Package Name", '{INDEX} Tour Packages'!$4:$4, 0)), 0)
  ),
"")
</f>
        <v/>
      </c>
      <c r="D127" s="114" t="str">
        <f t="array" ref="D127">IFERROR(
  INDEX(
    INDEX('{INDEX} Tour Packages'!$A:$ZZ, , MATCH(D$3, '{INDEX} Tour Packages'!$4:$4, 0)),
    MATCH($F127, INDEX('{INDEX} Tour Packages'!$A:$ZZ,0, MATCH("Tour Package Name", '{INDEX} Tour Packages'!$4:$4, 0)), 0)
  ),
"")
</f>
        <v/>
      </c>
      <c r="E127" s="115" t="s">
        <v>231</v>
      </c>
      <c r="F127" s="116" t="str">
        <f>IFERROR(__xludf.DUMMYFUNCTION("LET(
  headers, 'Internal Flight Booking Form Re'!$A$1:AI$1,
  ref, $E127,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7" s="117" t="str">
        <f>IFERROR(__xludf.DUMMYFUNCTION("""COMPUTED_VALUE"""),"")</f>
        <v/>
      </c>
      <c r="H127" s="116"/>
      <c r="I127" s="116"/>
      <c r="J127" s="118"/>
      <c r="K127" s="116"/>
      <c r="L127" s="116"/>
      <c r="M127" s="116"/>
      <c r="N127" s="116"/>
      <c r="O127" s="117"/>
      <c r="P127" s="134"/>
      <c r="Q127" s="134"/>
      <c r="R127" s="134"/>
      <c r="S127" s="135"/>
      <c r="T127" s="134"/>
      <c r="U127" s="134"/>
      <c r="V127" s="134"/>
      <c r="W127" s="135"/>
      <c r="X127" s="134"/>
      <c r="Y127" s="134"/>
      <c r="Z127" s="134"/>
      <c r="AA127" s="135"/>
      <c r="AB127" s="131" t="b">
        <v>0</v>
      </c>
      <c r="AC127" s="131" t="b">
        <v>0</v>
      </c>
      <c r="AD127" s="122"/>
      <c r="AE127" s="131" t="b">
        <v>0</v>
      </c>
      <c r="AF127" s="128"/>
      <c r="AG127" s="88"/>
      <c r="AH127" s="132" t="b">
        <v>0</v>
      </c>
      <c r="AI127" s="133"/>
    </row>
    <row r="128">
      <c r="A128" s="114" t="str">
        <f t="array" ref="A128">IFERROR(
  INDEX(
    INDEX('{INDEX} Tour Packages'!$A:$ZZ, , MATCH(A$3, '{INDEX} Tour Packages'!$4:$4, 0)),
    MATCH($F128, INDEX('{INDEX} Tour Packages'!$A:$ZZ,0, MATCH("Tour Package Name", '{INDEX} Tour Packages'!$4:$4, 0)), 0)
  ),
"")
</f>
        <v/>
      </c>
      <c r="B128" s="114" t="str">
        <f t="array" ref="B128">IFERROR(
  INDEX(
    INDEX('{INDEX} Tour Packages'!$A:$ZZ, , MATCH(B$3, '{INDEX} Tour Packages'!$4:$4, 0)),
    MATCH($F128, INDEX('{INDEX} Tour Packages'!$A:$ZZ,0, MATCH("Tour Package Name", '{INDEX} Tour Packages'!$4:$4, 0)), 0)
  ),
"")
</f>
        <v/>
      </c>
      <c r="C128" s="114" t="str">
        <f t="array" ref="C128">IFERROR(
  INDEX(
    INDEX('{INDEX} Tour Packages'!$A:$ZZ, , MATCH(C$3, '{INDEX} Tour Packages'!$4:$4, 0)),
    MATCH($F128, INDEX('{INDEX} Tour Packages'!$A:$ZZ,0, MATCH("Tour Package Name", '{INDEX} Tour Packages'!$4:$4, 0)), 0)
  ),
"")
</f>
        <v/>
      </c>
      <c r="D128" s="114" t="str">
        <f t="array" ref="D128">IFERROR(
  INDEX(
    INDEX('{INDEX} Tour Packages'!$A:$ZZ, , MATCH(D$3, '{INDEX} Tour Packages'!$4:$4, 0)),
    MATCH($F128, INDEX('{INDEX} Tour Packages'!$A:$ZZ,0, MATCH("Tour Package Name", '{INDEX} Tour Packages'!$4:$4, 0)), 0)
  ),
"")
</f>
        <v/>
      </c>
      <c r="E128" s="115" t="s">
        <v>231</v>
      </c>
      <c r="F128" s="116" t="str">
        <f>IFERROR(__xludf.DUMMYFUNCTION("LET(
  headers, 'Internal Flight Booking Form Re'!$A$1:AI$1,
  ref, $E128,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8" s="117" t="str">
        <f>IFERROR(__xludf.DUMMYFUNCTION("""COMPUTED_VALUE"""),"")</f>
        <v/>
      </c>
      <c r="H128" s="116"/>
      <c r="I128" s="116"/>
      <c r="J128" s="118"/>
      <c r="K128" s="116"/>
      <c r="L128" s="116"/>
      <c r="M128" s="116"/>
      <c r="N128" s="116"/>
      <c r="O128" s="117"/>
      <c r="P128" s="134"/>
      <c r="Q128" s="134"/>
      <c r="R128" s="134"/>
      <c r="S128" s="135"/>
      <c r="T128" s="134"/>
      <c r="U128" s="134"/>
      <c r="V128" s="134"/>
      <c r="W128" s="135"/>
      <c r="X128" s="134"/>
      <c r="Y128" s="134"/>
      <c r="Z128" s="134"/>
      <c r="AA128" s="135"/>
      <c r="AB128" s="131" t="b">
        <v>0</v>
      </c>
      <c r="AC128" s="131" t="b">
        <v>0</v>
      </c>
      <c r="AD128" s="122"/>
      <c r="AE128" s="131" t="b">
        <v>0</v>
      </c>
      <c r="AF128" s="128"/>
      <c r="AG128" s="88"/>
      <c r="AH128" s="132" t="b">
        <v>0</v>
      </c>
      <c r="AI128" s="133"/>
    </row>
    <row r="129">
      <c r="A129" s="114" t="str">
        <f t="array" ref="A129">IFERROR(
  INDEX(
    INDEX('{INDEX} Tour Packages'!$A:$ZZ, , MATCH(A$3, '{INDEX} Tour Packages'!$4:$4, 0)),
    MATCH($F129, INDEX('{INDEX} Tour Packages'!$A:$ZZ,0, MATCH("Tour Package Name", '{INDEX} Tour Packages'!$4:$4, 0)), 0)
  ),
"")
</f>
        <v/>
      </c>
      <c r="B129" s="114" t="str">
        <f t="array" ref="B129">IFERROR(
  INDEX(
    INDEX('{INDEX} Tour Packages'!$A:$ZZ, , MATCH(B$3, '{INDEX} Tour Packages'!$4:$4, 0)),
    MATCH($F129, INDEX('{INDEX} Tour Packages'!$A:$ZZ,0, MATCH("Tour Package Name", '{INDEX} Tour Packages'!$4:$4, 0)), 0)
  ),
"")
</f>
        <v/>
      </c>
      <c r="C129" s="114" t="str">
        <f t="array" ref="C129">IFERROR(
  INDEX(
    INDEX('{INDEX} Tour Packages'!$A:$ZZ, , MATCH(C$3, '{INDEX} Tour Packages'!$4:$4, 0)),
    MATCH($F129, INDEX('{INDEX} Tour Packages'!$A:$ZZ,0, MATCH("Tour Package Name", '{INDEX} Tour Packages'!$4:$4, 0)), 0)
  ),
"")
</f>
        <v/>
      </c>
      <c r="D129" s="114" t="str">
        <f t="array" ref="D129">IFERROR(
  INDEX(
    INDEX('{INDEX} Tour Packages'!$A:$ZZ, , MATCH(D$3, '{INDEX} Tour Packages'!$4:$4, 0)),
    MATCH($F129, INDEX('{INDEX} Tour Packages'!$A:$ZZ,0, MATCH("Tour Package Name", '{INDEX} Tour Packages'!$4:$4, 0)), 0)
  ),
"")
</f>
        <v/>
      </c>
      <c r="E129" s="115" t="s">
        <v>231</v>
      </c>
      <c r="F129" s="116" t="str">
        <f>IFERROR(__xludf.DUMMYFUNCTION("LET(
  headers, 'Internal Flight Booking Form Re'!$A$1:AI$1,
  ref, $E129,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29" s="117" t="str">
        <f>IFERROR(__xludf.DUMMYFUNCTION("""COMPUTED_VALUE"""),"")</f>
        <v/>
      </c>
      <c r="H129" s="116"/>
      <c r="I129" s="116"/>
      <c r="J129" s="118"/>
      <c r="K129" s="116"/>
      <c r="L129" s="116"/>
      <c r="M129" s="116"/>
      <c r="N129" s="116"/>
      <c r="O129" s="117"/>
      <c r="P129" s="134"/>
      <c r="Q129" s="134"/>
      <c r="R129" s="134"/>
      <c r="S129" s="135"/>
      <c r="T129" s="134"/>
      <c r="U129" s="134"/>
      <c r="V129" s="134"/>
      <c r="W129" s="135"/>
      <c r="X129" s="134"/>
      <c r="Y129" s="134"/>
      <c r="Z129" s="134"/>
      <c r="AA129" s="135"/>
      <c r="AB129" s="131" t="b">
        <v>0</v>
      </c>
      <c r="AC129" s="131" t="b">
        <v>0</v>
      </c>
      <c r="AD129" s="122"/>
      <c r="AE129" s="131" t="b">
        <v>0</v>
      </c>
      <c r="AF129" s="128"/>
      <c r="AG129" s="88"/>
      <c r="AH129" s="132" t="b">
        <v>0</v>
      </c>
      <c r="AI129" s="133"/>
    </row>
    <row r="130">
      <c r="A130" s="114" t="str">
        <f t="array" ref="A130">IFERROR(
  INDEX(
    INDEX('{INDEX} Tour Packages'!$A:$ZZ, , MATCH(A$3, '{INDEX} Tour Packages'!$4:$4, 0)),
    MATCH($F130, INDEX('{INDEX} Tour Packages'!$A:$ZZ,0, MATCH("Tour Package Name", '{INDEX} Tour Packages'!$4:$4, 0)), 0)
  ),
"")
</f>
        <v/>
      </c>
      <c r="B130" s="114" t="str">
        <f t="array" ref="B130">IFERROR(
  INDEX(
    INDEX('{INDEX} Tour Packages'!$A:$ZZ, , MATCH(B$3, '{INDEX} Tour Packages'!$4:$4, 0)),
    MATCH($F130, INDEX('{INDEX} Tour Packages'!$A:$ZZ,0, MATCH("Tour Package Name", '{INDEX} Tour Packages'!$4:$4, 0)), 0)
  ),
"")
</f>
        <v/>
      </c>
      <c r="C130" s="114" t="str">
        <f t="array" ref="C130">IFERROR(
  INDEX(
    INDEX('{INDEX} Tour Packages'!$A:$ZZ, , MATCH(C$3, '{INDEX} Tour Packages'!$4:$4, 0)),
    MATCH($F130, INDEX('{INDEX} Tour Packages'!$A:$ZZ,0, MATCH("Tour Package Name", '{INDEX} Tour Packages'!$4:$4, 0)), 0)
  ),
"")
</f>
        <v/>
      </c>
      <c r="D130" s="114" t="str">
        <f t="array" ref="D130">IFERROR(
  INDEX(
    INDEX('{INDEX} Tour Packages'!$A:$ZZ, , MATCH(D$3, '{INDEX} Tour Packages'!$4:$4, 0)),
    MATCH($F130, INDEX('{INDEX} Tour Packages'!$A:$ZZ,0, MATCH("Tour Package Name", '{INDEX} Tour Packages'!$4:$4, 0)), 0)
  ),
"")
</f>
        <v/>
      </c>
      <c r="E130" s="115" t="s">
        <v>231</v>
      </c>
      <c r="F130" s="116" t="str">
        <f>IFERROR(__xludf.DUMMYFUNCTION("LET(
  headers, 'Internal Flight Booking Form Re'!$A$1:AI$1,
  ref, $E130,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0" s="117" t="str">
        <f>IFERROR(__xludf.DUMMYFUNCTION("""COMPUTED_VALUE"""),"")</f>
        <v/>
      </c>
      <c r="H130" s="116"/>
      <c r="I130" s="116"/>
      <c r="J130" s="118"/>
      <c r="K130" s="116"/>
      <c r="L130" s="116"/>
      <c r="M130" s="116"/>
      <c r="N130" s="116"/>
      <c r="O130" s="117"/>
      <c r="P130" s="134"/>
      <c r="Q130" s="134"/>
      <c r="R130" s="134"/>
      <c r="S130" s="135"/>
      <c r="T130" s="134"/>
      <c r="U130" s="134"/>
      <c r="V130" s="134"/>
      <c r="W130" s="135"/>
      <c r="X130" s="134"/>
      <c r="Y130" s="134"/>
      <c r="Z130" s="134"/>
      <c r="AA130" s="135"/>
      <c r="AB130" s="131" t="b">
        <v>0</v>
      </c>
      <c r="AC130" s="131" t="b">
        <v>0</v>
      </c>
      <c r="AD130" s="122"/>
      <c r="AE130" s="131" t="b">
        <v>0</v>
      </c>
      <c r="AF130" s="128"/>
      <c r="AG130" s="88"/>
      <c r="AH130" s="132" t="b">
        <v>0</v>
      </c>
      <c r="AI130" s="133"/>
    </row>
    <row r="131">
      <c r="A131" s="114" t="str">
        <f t="array" ref="A131">IFERROR(
  INDEX(
    INDEX('{INDEX} Tour Packages'!$A:$ZZ, , MATCH(A$3, '{INDEX} Tour Packages'!$4:$4, 0)),
    MATCH($F131, INDEX('{INDEX} Tour Packages'!$A:$ZZ,0, MATCH("Tour Package Name", '{INDEX} Tour Packages'!$4:$4, 0)), 0)
  ),
"")
</f>
        <v/>
      </c>
      <c r="B131" s="114" t="str">
        <f t="array" ref="B131">IFERROR(
  INDEX(
    INDEX('{INDEX} Tour Packages'!$A:$ZZ, , MATCH(B$3, '{INDEX} Tour Packages'!$4:$4, 0)),
    MATCH($F131, INDEX('{INDEX} Tour Packages'!$A:$ZZ,0, MATCH("Tour Package Name", '{INDEX} Tour Packages'!$4:$4, 0)), 0)
  ),
"")
</f>
        <v/>
      </c>
      <c r="C131" s="114" t="str">
        <f t="array" ref="C131">IFERROR(
  INDEX(
    INDEX('{INDEX} Tour Packages'!$A:$ZZ, , MATCH(C$3, '{INDEX} Tour Packages'!$4:$4, 0)),
    MATCH($F131, INDEX('{INDEX} Tour Packages'!$A:$ZZ,0, MATCH("Tour Package Name", '{INDEX} Tour Packages'!$4:$4, 0)), 0)
  ),
"")
</f>
        <v/>
      </c>
      <c r="D131" s="114" t="str">
        <f t="array" ref="D131">IFERROR(
  INDEX(
    INDEX('{INDEX} Tour Packages'!$A:$ZZ, , MATCH(D$3, '{INDEX} Tour Packages'!$4:$4, 0)),
    MATCH($F131, INDEX('{INDEX} Tour Packages'!$A:$ZZ,0, MATCH("Tour Package Name", '{INDEX} Tour Packages'!$4:$4, 0)), 0)
  ),
"")
</f>
        <v/>
      </c>
      <c r="E131" s="115" t="s">
        <v>231</v>
      </c>
      <c r="F131" s="116" t="str">
        <f>IFERROR(__xludf.DUMMYFUNCTION("LET(
  headers, 'Internal Flight Booking Form Re'!$A$1:AI$1,
  ref, $E131,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1" s="117" t="str">
        <f>IFERROR(__xludf.DUMMYFUNCTION("""COMPUTED_VALUE"""),"")</f>
        <v/>
      </c>
      <c r="H131" s="116"/>
      <c r="I131" s="116"/>
      <c r="J131" s="118"/>
      <c r="K131" s="116"/>
      <c r="L131" s="116"/>
      <c r="M131" s="116"/>
      <c r="N131" s="116"/>
      <c r="O131" s="117"/>
      <c r="P131" s="134"/>
      <c r="Q131" s="134"/>
      <c r="R131" s="134"/>
      <c r="S131" s="135"/>
      <c r="T131" s="134"/>
      <c r="U131" s="134"/>
      <c r="V131" s="134"/>
      <c r="W131" s="135"/>
      <c r="X131" s="134"/>
      <c r="Y131" s="134"/>
      <c r="Z131" s="134"/>
      <c r="AA131" s="135"/>
      <c r="AB131" s="131" t="b">
        <v>0</v>
      </c>
      <c r="AC131" s="131" t="b">
        <v>0</v>
      </c>
      <c r="AD131" s="122"/>
      <c r="AE131" s="131" t="b">
        <v>0</v>
      </c>
      <c r="AF131" s="128"/>
      <c r="AG131" s="88"/>
      <c r="AH131" s="132" t="b">
        <v>0</v>
      </c>
      <c r="AI131" s="133"/>
    </row>
    <row r="132">
      <c r="A132" s="114" t="str">
        <f t="array" ref="A132">IFERROR(
  INDEX(
    INDEX('{INDEX} Tour Packages'!$A:$ZZ, , MATCH(A$3, '{INDEX} Tour Packages'!$4:$4, 0)),
    MATCH($F132, INDEX('{INDEX} Tour Packages'!$A:$ZZ,0, MATCH("Tour Package Name", '{INDEX} Tour Packages'!$4:$4, 0)), 0)
  ),
"")
</f>
        <v/>
      </c>
      <c r="B132" s="114" t="str">
        <f t="array" ref="B132">IFERROR(
  INDEX(
    INDEX('{INDEX} Tour Packages'!$A:$ZZ, , MATCH(B$3, '{INDEX} Tour Packages'!$4:$4, 0)),
    MATCH($F132, INDEX('{INDEX} Tour Packages'!$A:$ZZ,0, MATCH("Tour Package Name", '{INDEX} Tour Packages'!$4:$4, 0)), 0)
  ),
"")
</f>
        <v/>
      </c>
      <c r="C132" s="114" t="str">
        <f t="array" ref="C132">IFERROR(
  INDEX(
    INDEX('{INDEX} Tour Packages'!$A:$ZZ, , MATCH(C$3, '{INDEX} Tour Packages'!$4:$4, 0)),
    MATCH($F132, INDEX('{INDEX} Tour Packages'!$A:$ZZ,0, MATCH("Tour Package Name", '{INDEX} Tour Packages'!$4:$4, 0)), 0)
  ),
"")
</f>
        <v/>
      </c>
      <c r="D132" s="114" t="str">
        <f t="array" ref="D132">IFERROR(
  INDEX(
    INDEX('{INDEX} Tour Packages'!$A:$ZZ, , MATCH(D$3, '{INDEX} Tour Packages'!$4:$4, 0)),
    MATCH($F132, INDEX('{INDEX} Tour Packages'!$A:$ZZ,0, MATCH("Tour Package Name", '{INDEX} Tour Packages'!$4:$4, 0)), 0)
  ),
"")
</f>
        <v/>
      </c>
      <c r="E132" s="115" t="s">
        <v>231</v>
      </c>
      <c r="F132" s="116" t="str">
        <f>IFERROR(__xludf.DUMMYFUNCTION("LET(
  headers, 'Internal Flight Booking Form Re'!$A$1:AI$1,
  ref, $E132,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2" s="117" t="str">
        <f>IFERROR(__xludf.DUMMYFUNCTION("""COMPUTED_VALUE"""),"")</f>
        <v/>
      </c>
      <c r="H132" s="116"/>
      <c r="I132" s="116"/>
      <c r="J132" s="118"/>
      <c r="K132" s="116"/>
      <c r="L132" s="116"/>
      <c r="M132" s="116"/>
      <c r="N132" s="116"/>
      <c r="O132" s="117"/>
      <c r="P132" s="134"/>
      <c r="Q132" s="134"/>
      <c r="R132" s="134"/>
      <c r="S132" s="135"/>
      <c r="T132" s="134"/>
      <c r="U132" s="134"/>
      <c r="V132" s="134"/>
      <c r="W132" s="135"/>
      <c r="X132" s="134"/>
      <c r="Y132" s="134"/>
      <c r="Z132" s="134"/>
      <c r="AA132" s="135"/>
      <c r="AB132" s="131" t="b">
        <v>0</v>
      </c>
      <c r="AC132" s="131" t="b">
        <v>0</v>
      </c>
      <c r="AD132" s="122"/>
      <c r="AE132" s="131" t="b">
        <v>0</v>
      </c>
      <c r="AF132" s="128"/>
      <c r="AG132" s="88"/>
      <c r="AH132" s="132" t="b">
        <v>0</v>
      </c>
      <c r="AI132" s="133"/>
    </row>
    <row r="133">
      <c r="A133" s="114" t="str">
        <f t="array" ref="A133">IFERROR(
  INDEX(
    INDEX('{INDEX} Tour Packages'!$A:$ZZ, , MATCH(A$3, '{INDEX} Tour Packages'!$4:$4, 0)),
    MATCH($F133, INDEX('{INDEX} Tour Packages'!$A:$ZZ,0, MATCH("Tour Package Name", '{INDEX} Tour Packages'!$4:$4, 0)), 0)
  ),
"")
</f>
        <v/>
      </c>
      <c r="B133" s="114" t="str">
        <f t="array" ref="B133">IFERROR(
  INDEX(
    INDEX('{INDEX} Tour Packages'!$A:$ZZ, , MATCH(B$3, '{INDEX} Tour Packages'!$4:$4, 0)),
    MATCH($F133, INDEX('{INDEX} Tour Packages'!$A:$ZZ,0, MATCH("Tour Package Name", '{INDEX} Tour Packages'!$4:$4, 0)), 0)
  ),
"")
</f>
        <v/>
      </c>
      <c r="C133" s="114" t="str">
        <f t="array" ref="C133">IFERROR(
  INDEX(
    INDEX('{INDEX} Tour Packages'!$A:$ZZ, , MATCH(C$3, '{INDEX} Tour Packages'!$4:$4, 0)),
    MATCH($F133, INDEX('{INDEX} Tour Packages'!$A:$ZZ,0, MATCH("Tour Package Name", '{INDEX} Tour Packages'!$4:$4, 0)), 0)
  ),
"")
</f>
        <v/>
      </c>
      <c r="D133" s="114" t="str">
        <f t="array" ref="D133">IFERROR(
  INDEX(
    INDEX('{INDEX} Tour Packages'!$A:$ZZ, , MATCH(D$3, '{INDEX} Tour Packages'!$4:$4, 0)),
    MATCH($F133, INDEX('{INDEX} Tour Packages'!$A:$ZZ,0, MATCH("Tour Package Name", '{INDEX} Tour Packages'!$4:$4, 0)), 0)
  ),
"")
</f>
        <v/>
      </c>
      <c r="E133" s="115" t="s">
        <v>231</v>
      </c>
      <c r="F133" s="116" t="str">
        <f>IFERROR(__xludf.DUMMYFUNCTION("LET(
  headers, 'Internal Flight Booking Form Re'!$A$1:AI$1,
  ref, $E133,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3" s="117" t="str">
        <f>IFERROR(__xludf.DUMMYFUNCTION("""COMPUTED_VALUE"""),"")</f>
        <v/>
      </c>
      <c r="H133" s="116"/>
      <c r="I133" s="116"/>
      <c r="J133" s="118"/>
      <c r="K133" s="116"/>
      <c r="L133" s="116"/>
      <c r="M133" s="116"/>
      <c r="N133" s="116"/>
      <c r="O133" s="117"/>
      <c r="P133" s="134"/>
      <c r="Q133" s="134"/>
      <c r="R133" s="134"/>
      <c r="S133" s="135"/>
      <c r="T133" s="134"/>
      <c r="U133" s="134"/>
      <c r="V133" s="134"/>
      <c r="W133" s="135"/>
      <c r="X133" s="134"/>
      <c r="Y133" s="134"/>
      <c r="Z133" s="134"/>
      <c r="AA133" s="135"/>
      <c r="AB133" s="131" t="b">
        <v>0</v>
      </c>
      <c r="AC133" s="131" t="b">
        <v>0</v>
      </c>
      <c r="AD133" s="122"/>
      <c r="AE133" s="131" t="b">
        <v>0</v>
      </c>
      <c r="AF133" s="128"/>
      <c r="AG133" s="88"/>
      <c r="AH133" s="132" t="b">
        <v>0</v>
      </c>
      <c r="AI133" s="133"/>
    </row>
    <row r="134">
      <c r="A134" s="114" t="str">
        <f t="array" ref="A134">IFERROR(
  INDEX(
    INDEX('{INDEX} Tour Packages'!$A:$ZZ, , MATCH(A$3, '{INDEX} Tour Packages'!$4:$4, 0)),
    MATCH($F134, INDEX('{INDEX} Tour Packages'!$A:$ZZ,0, MATCH("Tour Package Name", '{INDEX} Tour Packages'!$4:$4, 0)), 0)
  ),
"")
</f>
        <v/>
      </c>
      <c r="B134" s="114" t="str">
        <f t="array" ref="B134">IFERROR(
  INDEX(
    INDEX('{INDEX} Tour Packages'!$A:$ZZ, , MATCH(B$3, '{INDEX} Tour Packages'!$4:$4, 0)),
    MATCH($F134, INDEX('{INDEX} Tour Packages'!$A:$ZZ,0, MATCH("Tour Package Name", '{INDEX} Tour Packages'!$4:$4, 0)), 0)
  ),
"")
</f>
        <v/>
      </c>
      <c r="C134" s="114" t="str">
        <f t="array" ref="C134">IFERROR(
  INDEX(
    INDEX('{INDEX} Tour Packages'!$A:$ZZ, , MATCH(C$3, '{INDEX} Tour Packages'!$4:$4, 0)),
    MATCH($F134, INDEX('{INDEX} Tour Packages'!$A:$ZZ,0, MATCH("Tour Package Name", '{INDEX} Tour Packages'!$4:$4, 0)), 0)
  ),
"")
</f>
        <v/>
      </c>
      <c r="D134" s="114" t="str">
        <f t="array" ref="D134">IFERROR(
  INDEX(
    INDEX('{INDEX} Tour Packages'!$A:$ZZ, , MATCH(D$3, '{INDEX} Tour Packages'!$4:$4, 0)),
    MATCH($F134, INDEX('{INDEX} Tour Packages'!$A:$ZZ,0, MATCH("Tour Package Name", '{INDEX} Tour Packages'!$4:$4, 0)), 0)
  ),
"")
</f>
        <v/>
      </c>
      <c r="E134" s="115" t="s">
        <v>231</v>
      </c>
      <c r="F134" s="116" t="str">
        <f>IFERROR(__xludf.DUMMYFUNCTION("LET(
  headers, 'Internal Flight Booking Form Re'!$A$1:AI$1,
  ref, $E134,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4" s="117" t="str">
        <f>IFERROR(__xludf.DUMMYFUNCTION("""COMPUTED_VALUE"""),"")</f>
        <v/>
      </c>
      <c r="H134" s="116"/>
      <c r="I134" s="116"/>
      <c r="J134" s="118"/>
      <c r="K134" s="116"/>
      <c r="L134" s="116"/>
      <c r="M134" s="116"/>
      <c r="N134" s="116"/>
      <c r="O134" s="117"/>
      <c r="P134" s="134"/>
      <c r="Q134" s="134"/>
      <c r="R134" s="134"/>
      <c r="S134" s="135"/>
      <c r="T134" s="134"/>
      <c r="U134" s="134"/>
      <c r="V134" s="134"/>
      <c r="W134" s="135"/>
      <c r="X134" s="134"/>
      <c r="Y134" s="134"/>
      <c r="Z134" s="134"/>
      <c r="AA134" s="135"/>
      <c r="AB134" s="131" t="b">
        <v>0</v>
      </c>
      <c r="AC134" s="131" t="b">
        <v>0</v>
      </c>
      <c r="AD134" s="122"/>
      <c r="AE134" s="131" t="b">
        <v>0</v>
      </c>
      <c r="AF134" s="128"/>
      <c r="AG134" s="88"/>
      <c r="AH134" s="132" t="b">
        <v>0</v>
      </c>
      <c r="AI134" s="133"/>
    </row>
    <row r="135">
      <c r="A135" s="114" t="str">
        <f t="array" ref="A135">IFERROR(
  INDEX(
    INDEX('{INDEX} Tour Packages'!$A:$ZZ, , MATCH(A$3, '{INDEX} Tour Packages'!$4:$4, 0)),
    MATCH($F135, INDEX('{INDEX} Tour Packages'!$A:$ZZ,0, MATCH("Tour Package Name", '{INDEX} Tour Packages'!$4:$4, 0)), 0)
  ),
"")
</f>
        <v/>
      </c>
      <c r="B135" s="114" t="str">
        <f t="array" ref="B135">IFERROR(
  INDEX(
    INDEX('{INDEX} Tour Packages'!$A:$ZZ, , MATCH(B$3, '{INDEX} Tour Packages'!$4:$4, 0)),
    MATCH($F135, INDEX('{INDEX} Tour Packages'!$A:$ZZ,0, MATCH("Tour Package Name", '{INDEX} Tour Packages'!$4:$4, 0)), 0)
  ),
"")
</f>
        <v/>
      </c>
      <c r="C135" s="114" t="str">
        <f t="array" ref="C135">IFERROR(
  INDEX(
    INDEX('{INDEX} Tour Packages'!$A:$ZZ, , MATCH(C$3, '{INDEX} Tour Packages'!$4:$4, 0)),
    MATCH($F135, INDEX('{INDEX} Tour Packages'!$A:$ZZ,0, MATCH("Tour Package Name", '{INDEX} Tour Packages'!$4:$4, 0)), 0)
  ),
"")
</f>
        <v/>
      </c>
      <c r="D135" s="114" t="str">
        <f t="array" ref="D135">IFERROR(
  INDEX(
    INDEX('{INDEX} Tour Packages'!$A:$ZZ, , MATCH(D$3, '{INDEX} Tour Packages'!$4:$4, 0)),
    MATCH($F135, INDEX('{INDEX} Tour Packages'!$A:$ZZ,0, MATCH("Tour Package Name", '{INDEX} Tour Packages'!$4:$4, 0)), 0)
  ),
"")
</f>
        <v/>
      </c>
      <c r="E135" s="115" t="s">
        <v>231</v>
      </c>
      <c r="F135" s="116" t="str">
        <f>IFERROR(__xludf.DUMMYFUNCTION("LET(
  headers, 'Internal Flight Booking Form Re'!$A$1:AI$1,
  ref, $E135,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5" s="117" t="str">
        <f>IFERROR(__xludf.DUMMYFUNCTION("""COMPUTED_VALUE"""),"")</f>
        <v/>
      </c>
      <c r="H135" s="116"/>
      <c r="I135" s="116"/>
      <c r="J135" s="118"/>
      <c r="K135" s="116"/>
      <c r="L135" s="116"/>
      <c r="M135" s="116"/>
      <c r="N135" s="116"/>
      <c r="O135" s="117"/>
      <c r="P135" s="134"/>
      <c r="Q135" s="134"/>
      <c r="R135" s="134"/>
      <c r="S135" s="135"/>
      <c r="T135" s="134"/>
      <c r="U135" s="134"/>
      <c r="V135" s="134"/>
      <c r="W135" s="135"/>
      <c r="X135" s="134"/>
      <c r="Y135" s="134"/>
      <c r="Z135" s="134"/>
      <c r="AA135" s="135"/>
      <c r="AB135" s="131" t="b">
        <v>0</v>
      </c>
      <c r="AC135" s="131" t="b">
        <v>0</v>
      </c>
      <c r="AD135" s="122"/>
      <c r="AE135" s="131" t="b">
        <v>0</v>
      </c>
      <c r="AF135" s="128"/>
      <c r="AG135" s="88"/>
      <c r="AH135" s="132" t="b">
        <v>0</v>
      </c>
      <c r="AI135" s="133"/>
    </row>
    <row r="136">
      <c r="A136" s="114" t="str">
        <f t="array" ref="A136">IFERROR(
  INDEX(
    INDEX('{INDEX} Tour Packages'!$A:$ZZ, , MATCH(A$3, '{INDEX} Tour Packages'!$4:$4, 0)),
    MATCH($F136, INDEX('{INDEX} Tour Packages'!$A:$ZZ,0, MATCH("Tour Package Name", '{INDEX} Tour Packages'!$4:$4, 0)), 0)
  ),
"")
</f>
        <v/>
      </c>
      <c r="B136" s="114" t="str">
        <f t="array" ref="B136">IFERROR(
  INDEX(
    INDEX('{INDEX} Tour Packages'!$A:$ZZ, , MATCH(B$3, '{INDEX} Tour Packages'!$4:$4, 0)),
    MATCH($F136, INDEX('{INDEX} Tour Packages'!$A:$ZZ,0, MATCH("Tour Package Name", '{INDEX} Tour Packages'!$4:$4, 0)), 0)
  ),
"")
</f>
        <v/>
      </c>
      <c r="C136" s="114" t="str">
        <f t="array" ref="C136">IFERROR(
  INDEX(
    INDEX('{INDEX} Tour Packages'!$A:$ZZ, , MATCH(C$3, '{INDEX} Tour Packages'!$4:$4, 0)),
    MATCH($F136, INDEX('{INDEX} Tour Packages'!$A:$ZZ,0, MATCH("Tour Package Name", '{INDEX} Tour Packages'!$4:$4, 0)), 0)
  ),
"")
</f>
        <v/>
      </c>
      <c r="D136" s="114" t="str">
        <f t="array" ref="D136">IFERROR(
  INDEX(
    INDEX('{INDEX} Tour Packages'!$A:$ZZ, , MATCH(D$3, '{INDEX} Tour Packages'!$4:$4, 0)),
    MATCH($F136, INDEX('{INDEX} Tour Packages'!$A:$ZZ,0, MATCH("Tour Package Name", '{INDEX} Tour Packages'!$4:$4, 0)), 0)
  ),
"")
</f>
        <v/>
      </c>
      <c r="E136" s="115" t="s">
        <v>231</v>
      </c>
      <c r="F136" s="116" t="str">
        <f>IFERROR(__xludf.DUMMYFUNCTION("LET(
  headers, 'Internal Flight Booking Form Re'!$A$1:AI$1,
  ref, $E136,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6" s="117" t="str">
        <f>IFERROR(__xludf.DUMMYFUNCTION("""COMPUTED_VALUE"""),"")</f>
        <v/>
      </c>
      <c r="H136" s="116"/>
      <c r="I136" s="116"/>
      <c r="J136" s="118"/>
      <c r="K136" s="116"/>
      <c r="L136" s="116"/>
      <c r="M136" s="116"/>
      <c r="N136" s="116"/>
      <c r="O136" s="117"/>
      <c r="P136" s="134"/>
      <c r="Q136" s="134"/>
      <c r="R136" s="134"/>
      <c r="S136" s="135"/>
      <c r="T136" s="134"/>
      <c r="U136" s="134"/>
      <c r="V136" s="134"/>
      <c r="W136" s="135"/>
      <c r="X136" s="134"/>
      <c r="Y136" s="134"/>
      <c r="Z136" s="134"/>
      <c r="AA136" s="135"/>
      <c r="AB136" s="131" t="b">
        <v>0</v>
      </c>
      <c r="AC136" s="131" t="b">
        <v>0</v>
      </c>
      <c r="AD136" s="122"/>
      <c r="AE136" s="131" t="b">
        <v>0</v>
      </c>
      <c r="AF136" s="128"/>
      <c r="AG136" s="88"/>
      <c r="AH136" s="132" t="b">
        <v>0</v>
      </c>
      <c r="AI136" s="133"/>
    </row>
    <row r="137">
      <c r="A137" s="114" t="str">
        <f t="array" ref="A137">IFERROR(
  INDEX(
    INDEX('{INDEX} Tour Packages'!$A:$ZZ, , MATCH(A$3, '{INDEX} Tour Packages'!$4:$4, 0)),
    MATCH($F137, INDEX('{INDEX} Tour Packages'!$A:$ZZ,0, MATCH("Tour Package Name", '{INDEX} Tour Packages'!$4:$4, 0)), 0)
  ),
"")
</f>
        <v/>
      </c>
      <c r="B137" s="114" t="str">
        <f t="array" ref="B137">IFERROR(
  INDEX(
    INDEX('{INDEX} Tour Packages'!$A:$ZZ, , MATCH(B$3, '{INDEX} Tour Packages'!$4:$4, 0)),
    MATCH($F137, INDEX('{INDEX} Tour Packages'!$A:$ZZ,0, MATCH("Tour Package Name", '{INDEX} Tour Packages'!$4:$4, 0)), 0)
  ),
"")
</f>
        <v/>
      </c>
      <c r="C137" s="114" t="str">
        <f t="array" ref="C137">IFERROR(
  INDEX(
    INDEX('{INDEX} Tour Packages'!$A:$ZZ, , MATCH(C$3, '{INDEX} Tour Packages'!$4:$4, 0)),
    MATCH($F137, INDEX('{INDEX} Tour Packages'!$A:$ZZ,0, MATCH("Tour Package Name", '{INDEX} Tour Packages'!$4:$4, 0)), 0)
  ),
"")
</f>
        <v/>
      </c>
      <c r="D137" s="114" t="str">
        <f t="array" ref="D137">IFERROR(
  INDEX(
    INDEX('{INDEX} Tour Packages'!$A:$ZZ, , MATCH(D$3, '{INDEX} Tour Packages'!$4:$4, 0)),
    MATCH($F137, INDEX('{INDEX} Tour Packages'!$A:$ZZ,0, MATCH("Tour Package Name", '{INDEX} Tour Packages'!$4:$4, 0)), 0)
  ),
"")
</f>
        <v/>
      </c>
      <c r="E137" s="115" t="s">
        <v>231</v>
      </c>
      <c r="F137" s="116" t="str">
        <f>IFERROR(__xludf.DUMMYFUNCTION("LET(
  headers, 'Internal Flight Booking Form Re'!$A$1:AI$1,
  ref, $E137,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7" s="117" t="str">
        <f>IFERROR(__xludf.DUMMYFUNCTION("""COMPUTED_VALUE"""),"")</f>
        <v/>
      </c>
      <c r="H137" s="116"/>
      <c r="I137" s="116"/>
      <c r="J137" s="118"/>
      <c r="K137" s="116"/>
      <c r="L137" s="116"/>
      <c r="M137" s="116"/>
      <c r="N137" s="116"/>
      <c r="O137" s="117"/>
      <c r="P137" s="134"/>
      <c r="Q137" s="134"/>
      <c r="R137" s="134"/>
      <c r="S137" s="135"/>
      <c r="T137" s="134"/>
      <c r="U137" s="134"/>
      <c r="V137" s="134"/>
      <c r="W137" s="135"/>
      <c r="X137" s="134"/>
      <c r="Y137" s="134"/>
      <c r="Z137" s="134"/>
      <c r="AA137" s="135"/>
      <c r="AB137" s="131" t="b">
        <v>0</v>
      </c>
      <c r="AC137" s="131" t="b">
        <v>0</v>
      </c>
      <c r="AD137" s="122"/>
      <c r="AE137" s="131" t="b">
        <v>0</v>
      </c>
      <c r="AF137" s="128"/>
      <c r="AG137" s="88"/>
      <c r="AH137" s="132" t="b">
        <v>0</v>
      </c>
      <c r="AI137" s="133"/>
    </row>
    <row r="138">
      <c r="A138" s="114" t="str">
        <f t="array" ref="A138">IFERROR(
  INDEX(
    INDEX('{INDEX} Tour Packages'!$A:$ZZ, , MATCH(A$3, '{INDEX} Tour Packages'!$4:$4, 0)),
    MATCH($F138, INDEX('{INDEX} Tour Packages'!$A:$ZZ,0, MATCH("Tour Package Name", '{INDEX} Tour Packages'!$4:$4, 0)), 0)
  ),
"")
</f>
        <v/>
      </c>
      <c r="B138" s="114" t="str">
        <f t="array" ref="B138">IFERROR(
  INDEX(
    INDEX('{INDEX} Tour Packages'!$A:$ZZ, , MATCH(B$3, '{INDEX} Tour Packages'!$4:$4, 0)),
    MATCH($F138, INDEX('{INDEX} Tour Packages'!$A:$ZZ,0, MATCH("Tour Package Name", '{INDEX} Tour Packages'!$4:$4, 0)), 0)
  ),
"")
</f>
        <v/>
      </c>
      <c r="C138" s="114" t="str">
        <f t="array" ref="C138">IFERROR(
  INDEX(
    INDEX('{INDEX} Tour Packages'!$A:$ZZ, , MATCH(C$3, '{INDEX} Tour Packages'!$4:$4, 0)),
    MATCH($F138, INDEX('{INDEX} Tour Packages'!$A:$ZZ,0, MATCH("Tour Package Name", '{INDEX} Tour Packages'!$4:$4, 0)), 0)
  ),
"")
</f>
        <v/>
      </c>
      <c r="D138" s="114" t="str">
        <f t="array" ref="D138">IFERROR(
  INDEX(
    INDEX('{INDEX} Tour Packages'!$A:$ZZ, , MATCH(D$3, '{INDEX} Tour Packages'!$4:$4, 0)),
    MATCH($F138, INDEX('{INDEX} Tour Packages'!$A:$ZZ,0, MATCH("Tour Package Name", '{INDEX} Tour Packages'!$4:$4, 0)), 0)
  ),
"")
</f>
        <v/>
      </c>
      <c r="E138" s="115" t="s">
        <v>231</v>
      </c>
      <c r="F138" s="116" t="str">
        <f>IFERROR(__xludf.DUMMYFUNCTION("LET(
  headers, 'Internal Flight Booking Form Re'!$A$1:AI$1,
  ref, $E138,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8" s="117" t="str">
        <f>IFERROR(__xludf.DUMMYFUNCTION("""COMPUTED_VALUE"""),"")</f>
        <v/>
      </c>
      <c r="H138" s="116"/>
      <c r="I138" s="116"/>
      <c r="J138" s="118"/>
      <c r="K138" s="116"/>
      <c r="L138" s="116"/>
      <c r="M138" s="116"/>
      <c r="N138" s="116"/>
      <c r="O138" s="117"/>
      <c r="P138" s="134"/>
      <c r="Q138" s="134"/>
      <c r="R138" s="134"/>
      <c r="S138" s="135"/>
      <c r="T138" s="134"/>
      <c r="U138" s="134"/>
      <c r="V138" s="134"/>
      <c r="W138" s="135"/>
      <c r="X138" s="134"/>
      <c r="Y138" s="134"/>
      <c r="Z138" s="134"/>
      <c r="AA138" s="135"/>
      <c r="AB138" s="131" t="b">
        <v>0</v>
      </c>
      <c r="AC138" s="131" t="b">
        <v>0</v>
      </c>
      <c r="AD138" s="122"/>
      <c r="AE138" s="131" t="b">
        <v>0</v>
      </c>
      <c r="AF138" s="128"/>
      <c r="AG138" s="88"/>
      <c r="AH138" s="132" t="b">
        <v>0</v>
      </c>
      <c r="AI138" s="133"/>
    </row>
    <row r="139">
      <c r="A139" s="114" t="str">
        <f t="array" ref="A139">IFERROR(
  INDEX(
    INDEX('{INDEX} Tour Packages'!$A:$ZZ, , MATCH(A$3, '{INDEX} Tour Packages'!$4:$4, 0)),
    MATCH($F139, INDEX('{INDEX} Tour Packages'!$A:$ZZ,0, MATCH("Tour Package Name", '{INDEX} Tour Packages'!$4:$4, 0)), 0)
  ),
"")
</f>
        <v/>
      </c>
      <c r="B139" s="114" t="str">
        <f t="array" ref="B139">IFERROR(
  INDEX(
    INDEX('{INDEX} Tour Packages'!$A:$ZZ, , MATCH(B$3, '{INDEX} Tour Packages'!$4:$4, 0)),
    MATCH($F139, INDEX('{INDEX} Tour Packages'!$A:$ZZ,0, MATCH("Tour Package Name", '{INDEX} Tour Packages'!$4:$4, 0)), 0)
  ),
"")
</f>
        <v/>
      </c>
      <c r="C139" s="114" t="str">
        <f t="array" ref="C139">IFERROR(
  INDEX(
    INDEX('{INDEX} Tour Packages'!$A:$ZZ, , MATCH(C$3, '{INDEX} Tour Packages'!$4:$4, 0)),
    MATCH($F139, INDEX('{INDEX} Tour Packages'!$A:$ZZ,0, MATCH("Tour Package Name", '{INDEX} Tour Packages'!$4:$4, 0)), 0)
  ),
"")
</f>
        <v/>
      </c>
      <c r="D139" s="114" t="str">
        <f t="array" ref="D139">IFERROR(
  INDEX(
    INDEX('{INDEX} Tour Packages'!$A:$ZZ, , MATCH(D$3, '{INDEX} Tour Packages'!$4:$4, 0)),
    MATCH($F139, INDEX('{INDEX} Tour Packages'!$A:$ZZ,0, MATCH("Tour Package Name", '{INDEX} Tour Packages'!$4:$4, 0)), 0)
  ),
"")
</f>
        <v/>
      </c>
      <c r="E139" s="115" t="s">
        <v>231</v>
      </c>
      <c r="F139" s="116" t="str">
        <f>IFERROR(__xludf.DUMMYFUNCTION("LET(
  headers, 'Internal Flight Booking Form Re'!$A$1:AI$1,
  ref, $E139,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39" s="117" t="str">
        <f>IFERROR(__xludf.DUMMYFUNCTION("""COMPUTED_VALUE"""),"")</f>
        <v/>
      </c>
      <c r="H139" s="116"/>
      <c r="I139" s="116"/>
      <c r="J139" s="118"/>
      <c r="K139" s="116"/>
      <c r="L139" s="116"/>
      <c r="M139" s="116"/>
      <c r="N139" s="116"/>
      <c r="O139" s="117"/>
      <c r="P139" s="134"/>
      <c r="Q139" s="134"/>
      <c r="R139" s="134"/>
      <c r="S139" s="135"/>
      <c r="T139" s="134"/>
      <c r="U139" s="134"/>
      <c r="V139" s="134"/>
      <c r="W139" s="135"/>
      <c r="X139" s="134"/>
      <c r="Y139" s="134"/>
      <c r="Z139" s="134"/>
      <c r="AA139" s="135"/>
      <c r="AB139" s="131" t="b">
        <v>0</v>
      </c>
      <c r="AC139" s="131" t="b">
        <v>0</v>
      </c>
      <c r="AD139" s="122"/>
      <c r="AE139" s="131" t="b">
        <v>0</v>
      </c>
      <c r="AF139" s="128"/>
      <c r="AG139" s="88"/>
      <c r="AH139" s="132" t="b">
        <v>0</v>
      </c>
      <c r="AI139" s="133"/>
    </row>
    <row r="140">
      <c r="A140" s="114" t="str">
        <f t="array" ref="A140">IFERROR(
  INDEX(
    INDEX('{INDEX} Tour Packages'!$A:$ZZ, , MATCH(A$3, '{INDEX} Tour Packages'!$4:$4, 0)),
    MATCH($F140, INDEX('{INDEX} Tour Packages'!$A:$ZZ,0, MATCH("Tour Package Name", '{INDEX} Tour Packages'!$4:$4, 0)), 0)
  ),
"")
</f>
        <v/>
      </c>
      <c r="B140" s="114" t="str">
        <f t="array" ref="B140">IFERROR(
  INDEX(
    INDEX('{INDEX} Tour Packages'!$A:$ZZ, , MATCH(B$3, '{INDEX} Tour Packages'!$4:$4, 0)),
    MATCH($F140, INDEX('{INDEX} Tour Packages'!$A:$ZZ,0, MATCH("Tour Package Name", '{INDEX} Tour Packages'!$4:$4, 0)), 0)
  ),
"")
</f>
        <v/>
      </c>
      <c r="C140" s="114" t="str">
        <f t="array" ref="C140">IFERROR(
  INDEX(
    INDEX('{INDEX} Tour Packages'!$A:$ZZ, , MATCH(C$3, '{INDEX} Tour Packages'!$4:$4, 0)),
    MATCH($F140, INDEX('{INDEX} Tour Packages'!$A:$ZZ,0, MATCH("Tour Package Name", '{INDEX} Tour Packages'!$4:$4, 0)), 0)
  ),
"")
</f>
        <v/>
      </c>
      <c r="D140" s="114" t="str">
        <f t="array" ref="D140">IFERROR(
  INDEX(
    INDEX('{INDEX} Tour Packages'!$A:$ZZ, , MATCH(D$3, '{INDEX} Tour Packages'!$4:$4, 0)),
    MATCH($F140, INDEX('{INDEX} Tour Packages'!$A:$ZZ,0, MATCH("Tour Package Name", '{INDEX} Tour Packages'!$4:$4, 0)), 0)
  ),
"")
</f>
        <v/>
      </c>
      <c r="E140" s="115" t="s">
        <v>231</v>
      </c>
      <c r="F140" s="116" t="str">
        <f>IFERROR(__xludf.DUMMYFUNCTION("LET(
  headers, 'Internal Flight Booking Form Re'!$A$1:AI$1,
  ref, $E140,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0" s="117" t="str">
        <f>IFERROR(__xludf.DUMMYFUNCTION("""COMPUTED_VALUE"""),"")</f>
        <v/>
      </c>
      <c r="H140" s="116"/>
      <c r="I140" s="116"/>
      <c r="J140" s="118"/>
      <c r="K140" s="116"/>
      <c r="L140" s="116"/>
      <c r="M140" s="116"/>
      <c r="N140" s="116"/>
      <c r="O140" s="117"/>
      <c r="P140" s="134"/>
      <c r="Q140" s="134"/>
      <c r="R140" s="134"/>
      <c r="S140" s="135"/>
      <c r="T140" s="134"/>
      <c r="U140" s="134"/>
      <c r="V140" s="134"/>
      <c r="W140" s="135"/>
      <c r="X140" s="134"/>
      <c r="Y140" s="134"/>
      <c r="Z140" s="134"/>
      <c r="AA140" s="135"/>
      <c r="AB140" s="131" t="b">
        <v>0</v>
      </c>
      <c r="AC140" s="131" t="b">
        <v>0</v>
      </c>
      <c r="AD140" s="122"/>
      <c r="AE140" s="131" t="b">
        <v>0</v>
      </c>
      <c r="AF140" s="128"/>
      <c r="AG140" s="88"/>
      <c r="AH140" s="132" t="b">
        <v>0</v>
      </c>
      <c r="AI140" s="133"/>
    </row>
    <row r="141">
      <c r="A141" s="114" t="str">
        <f t="array" ref="A141">IFERROR(
  INDEX(
    INDEX('{INDEX} Tour Packages'!$A:$ZZ, , MATCH(A$3, '{INDEX} Tour Packages'!$4:$4, 0)),
    MATCH($F141, INDEX('{INDEX} Tour Packages'!$A:$ZZ,0, MATCH("Tour Package Name", '{INDEX} Tour Packages'!$4:$4, 0)), 0)
  ),
"")
</f>
        <v/>
      </c>
      <c r="B141" s="114" t="str">
        <f t="array" ref="B141">IFERROR(
  INDEX(
    INDEX('{INDEX} Tour Packages'!$A:$ZZ, , MATCH(B$3, '{INDEX} Tour Packages'!$4:$4, 0)),
    MATCH($F141, INDEX('{INDEX} Tour Packages'!$A:$ZZ,0, MATCH("Tour Package Name", '{INDEX} Tour Packages'!$4:$4, 0)), 0)
  ),
"")
</f>
        <v/>
      </c>
      <c r="C141" s="114" t="str">
        <f t="array" ref="C141">IFERROR(
  INDEX(
    INDEX('{INDEX} Tour Packages'!$A:$ZZ, , MATCH(C$3, '{INDEX} Tour Packages'!$4:$4, 0)),
    MATCH($F141, INDEX('{INDEX} Tour Packages'!$A:$ZZ,0, MATCH("Tour Package Name", '{INDEX} Tour Packages'!$4:$4, 0)), 0)
  ),
"")
</f>
        <v/>
      </c>
      <c r="D141" s="114" t="str">
        <f t="array" ref="D141">IFERROR(
  INDEX(
    INDEX('{INDEX} Tour Packages'!$A:$ZZ, , MATCH(D$3, '{INDEX} Tour Packages'!$4:$4, 0)),
    MATCH($F141, INDEX('{INDEX} Tour Packages'!$A:$ZZ,0, MATCH("Tour Package Name", '{INDEX} Tour Packages'!$4:$4, 0)), 0)
  ),
"")
</f>
        <v/>
      </c>
      <c r="E141" s="115" t="s">
        <v>231</v>
      </c>
      <c r="F141" s="116" t="str">
        <f>IFERROR(__xludf.DUMMYFUNCTION("LET(
  headers, 'Internal Flight Booking Form Re'!$A$1:AI$1,
  ref, $E141,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1" s="117" t="str">
        <f>IFERROR(__xludf.DUMMYFUNCTION("""COMPUTED_VALUE"""),"")</f>
        <v/>
      </c>
      <c r="H141" s="116"/>
      <c r="I141" s="116"/>
      <c r="J141" s="118"/>
      <c r="K141" s="116"/>
      <c r="L141" s="116"/>
      <c r="M141" s="116"/>
      <c r="N141" s="116"/>
      <c r="O141" s="117"/>
      <c r="P141" s="134"/>
      <c r="Q141" s="134"/>
      <c r="R141" s="134"/>
      <c r="S141" s="135"/>
      <c r="T141" s="134"/>
      <c r="U141" s="134"/>
      <c r="V141" s="134"/>
      <c r="W141" s="135"/>
      <c r="X141" s="134"/>
      <c r="Y141" s="134"/>
      <c r="Z141" s="134"/>
      <c r="AA141" s="135"/>
      <c r="AB141" s="131" t="b">
        <v>0</v>
      </c>
      <c r="AC141" s="131" t="b">
        <v>0</v>
      </c>
      <c r="AD141" s="122"/>
      <c r="AE141" s="131" t="b">
        <v>0</v>
      </c>
      <c r="AF141" s="128"/>
      <c r="AG141" s="88"/>
      <c r="AH141" s="132" t="b">
        <v>0</v>
      </c>
      <c r="AI141" s="133"/>
    </row>
    <row r="142">
      <c r="A142" s="114" t="str">
        <f t="array" ref="A142">IFERROR(
  INDEX(
    INDEX('{INDEX} Tour Packages'!$A:$ZZ, , MATCH(A$3, '{INDEX} Tour Packages'!$4:$4, 0)),
    MATCH($F142, INDEX('{INDEX} Tour Packages'!$A:$ZZ,0, MATCH("Tour Package Name", '{INDEX} Tour Packages'!$4:$4, 0)), 0)
  ),
"")
</f>
        <v/>
      </c>
      <c r="B142" s="114" t="str">
        <f t="array" ref="B142">IFERROR(
  INDEX(
    INDEX('{INDEX} Tour Packages'!$A:$ZZ, , MATCH(B$3, '{INDEX} Tour Packages'!$4:$4, 0)),
    MATCH($F142, INDEX('{INDEX} Tour Packages'!$A:$ZZ,0, MATCH("Tour Package Name", '{INDEX} Tour Packages'!$4:$4, 0)), 0)
  ),
"")
</f>
        <v/>
      </c>
      <c r="C142" s="114" t="str">
        <f t="array" ref="C142">IFERROR(
  INDEX(
    INDEX('{INDEX} Tour Packages'!$A:$ZZ, , MATCH(C$3, '{INDEX} Tour Packages'!$4:$4, 0)),
    MATCH($F142, INDEX('{INDEX} Tour Packages'!$A:$ZZ,0, MATCH("Tour Package Name", '{INDEX} Tour Packages'!$4:$4, 0)), 0)
  ),
"")
</f>
        <v/>
      </c>
      <c r="D142" s="114" t="str">
        <f t="array" ref="D142">IFERROR(
  INDEX(
    INDEX('{INDEX} Tour Packages'!$A:$ZZ, , MATCH(D$3, '{INDEX} Tour Packages'!$4:$4, 0)),
    MATCH($F142, INDEX('{INDEX} Tour Packages'!$A:$ZZ,0, MATCH("Tour Package Name", '{INDEX} Tour Packages'!$4:$4, 0)), 0)
  ),
"")
</f>
        <v/>
      </c>
      <c r="E142" s="115" t="s">
        <v>231</v>
      </c>
      <c r="F142" s="116" t="str">
        <f>IFERROR(__xludf.DUMMYFUNCTION("LET(
  headers, 'Internal Flight Booking Form Re'!$A$1:AI$1,
  ref, $E142,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2" s="117" t="str">
        <f>IFERROR(__xludf.DUMMYFUNCTION("""COMPUTED_VALUE"""),"")</f>
        <v/>
      </c>
      <c r="H142" s="116"/>
      <c r="I142" s="116"/>
      <c r="J142" s="118"/>
      <c r="K142" s="116"/>
      <c r="L142" s="116"/>
      <c r="M142" s="116"/>
      <c r="N142" s="116"/>
      <c r="O142" s="117"/>
      <c r="P142" s="134"/>
      <c r="Q142" s="134"/>
      <c r="R142" s="134"/>
      <c r="S142" s="135"/>
      <c r="T142" s="134"/>
      <c r="U142" s="134"/>
      <c r="V142" s="134"/>
      <c r="W142" s="135"/>
      <c r="X142" s="134"/>
      <c r="Y142" s="134"/>
      <c r="Z142" s="134"/>
      <c r="AA142" s="135"/>
      <c r="AB142" s="131" t="b">
        <v>0</v>
      </c>
      <c r="AC142" s="131" t="b">
        <v>0</v>
      </c>
      <c r="AD142" s="122"/>
      <c r="AE142" s="131" t="b">
        <v>0</v>
      </c>
      <c r="AF142" s="128"/>
      <c r="AG142" s="88"/>
      <c r="AH142" s="132" t="b">
        <v>0</v>
      </c>
      <c r="AI142" s="133"/>
    </row>
    <row r="143">
      <c r="A143" s="114" t="str">
        <f t="array" ref="A143">IFERROR(
  INDEX(
    INDEX('{INDEX} Tour Packages'!$A:$ZZ, , MATCH(A$3, '{INDEX} Tour Packages'!$4:$4, 0)),
    MATCH($F143, INDEX('{INDEX} Tour Packages'!$A:$ZZ,0, MATCH("Tour Package Name", '{INDEX} Tour Packages'!$4:$4, 0)), 0)
  ),
"")
</f>
        <v/>
      </c>
      <c r="B143" s="114" t="str">
        <f t="array" ref="B143">IFERROR(
  INDEX(
    INDEX('{INDEX} Tour Packages'!$A:$ZZ, , MATCH(B$3, '{INDEX} Tour Packages'!$4:$4, 0)),
    MATCH($F143, INDEX('{INDEX} Tour Packages'!$A:$ZZ,0, MATCH("Tour Package Name", '{INDEX} Tour Packages'!$4:$4, 0)), 0)
  ),
"")
</f>
        <v/>
      </c>
      <c r="C143" s="114" t="str">
        <f t="array" ref="C143">IFERROR(
  INDEX(
    INDEX('{INDEX} Tour Packages'!$A:$ZZ, , MATCH(C$3, '{INDEX} Tour Packages'!$4:$4, 0)),
    MATCH($F143, INDEX('{INDEX} Tour Packages'!$A:$ZZ,0, MATCH("Tour Package Name", '{INDEX} Tour Packages'!$4:$4, 0)), 0)
  ),
"")
</f>
        <v/>
      </c>
      <c r="D143" s="114" t="str">
        <f t="array" ref="D143">IFERROR(
  INDEX(
    INDEX('{INDEX} Tour Packages'!$A:$ZZ, , MATCH(D$3, '{INDEX} Tour Packages'!$4:$4, 0)),
    MATCH($F143, INDEX('{INDEX} Tour Packages'!$A:$ZZ,0, MATCH("Tour Package Name", '{INDEX} Tour Packages'!$4:$4, 0)), 0)
  ),
"")
</f>
        <v/>
      </c>
      <c r="E143" s="115" t="s">
        <v>231</v>
      </c>
      <c r="F143" s="116" t="str">
        <f>IFERROR(__xludf.DUMMYFUNCTION("LET(
  headers, 'Internal Flight Booking Form Re'!$A$1:AI$1,
  ref, $E143,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3" s="117" t="str">
        <f>IFERROR(__xludf.DUMMYFUNCTION("""COMPUTED_VALUE"""),"")</f>
        <v/>
      </c>
      <c r="H143" s="116"/>
      <c r="I143" s="116"/>
      <c r="J143" s="118"/>
      <c r="K143" s="116"/>
      <c r="L143" s="116"/>
      <c r="M143" s="116"/>
      <c r="N143" s="116"/>
      <c r="O143" s="117"/>
      <c r="P143" s="134"/>
      <c r="Q143" s="134"/>
      <c r="R143" s="134"/>
      <c r="S143" s="135"/>
      <c r="T143" s="134"/>
      <c r="U143" s="134"/>
      <c r="V143" s="134"/>
      <c r="W143" s="135"/>
      <c r="X143" s="134"/>
      <c r="Y143" s="134"/>
      <c r="Z143" s="134"/>
      <c r="AA143" s="135"/>
      <c r="AB143" s="131" t="b">
        <v>0</v>
      </c>
      <c r="AC143" s="131" t="b">
        <v>0</v>
      </c>
      <c r="AD143" s="122"/>
      <c r="AE143" s="131" t="b">
        <v>0</v>
      </c>
      <c r="AF143" s="128"/>
      <c r="AG143" s="88"/>
      <c r="AH143" s="132" t="b">
        <v>0</v>
      </c>
      <c r="AI143" s="133"/>
    </row>
    <row r="144">
      <c r="A144" s="114" t="str">
        <f t="array" ref="A144">IFERROR(
  INDEX(
    INDEX('{INDEX} Tour Packages'!$A:$ZZ, , MATCH(A$3, '{INDEX} Tour Packages'!$4:$4, 0)),
    MATCH($F144, INDEX('{INDEX} Tour Packages'!$A:$ZZ,0, MATCH("Tour Package Name", '{INDEX} Tour Packages'!$4:$4, 0)), 0)
  ),
"")
</f>
        <v/>
      </c>
      <c r="B144" s="114" t="str">
        <f t="array" ref="B144">IFERROR(
  INDEX(
    INDEX('{INDEX} Tour Packages'!$A:$ZZ, , MATCH(B$3, '{INDEX} Tour Packages'!$4:$4, 0)),
    MATCH($F144, INDEX('{INDEX} Tour Packages'!$A:$ZZ,0, MATCH("Tour Package Name", '{INDEX} Tour Packages'!$4:$4, 0)), 0)
  ),
"")
</f>
        <v/>
      </c>
      <c r="C144" s="114" t="str">
        <f t="array" ref="C144">IFERROR(
  INDEX(
    INDEX('{INDEX} Tour Packages'!$A:$ZZ, , MATCH(C$3, '{INDEX} Tour Packages'!$4:$4, 0)),
    MATCH($F144, INDEX('{INDEX} Tour Packages'!$A:$ZZ,0, MATCH("Tour Package Name", '{INDEX} Tour Packages'!$4:$4, 0)), 0)
  ),
"")
</f>
        <v/>
      </c>
      <c r="D144" s="114" t="str">
        <f t="array" ref="D144">IFERROR(
  INDEX(
    INDEX('{INDEX} Tour Packages'!$A:$ZZ, , MATCH(D$3, '{INDEX} Tour Packages'!$4:$4, 0)),
    MATCH($F144, INDEX('{INDEX} Tour Packages'!$A:$ZZ,0, MATCH("Tour Package Name", '{INDEX} Tour Packages'!$4:$4, 0)), 0)
  ),
"")
</f>
        <v/>
      </c>
      <c r="E144" s="115" t="s">
        <v>231</v>
      </c>
      <c r="F144" s="116" t="str">
        <f>IFERROR(__xludf.DUMMYFUNCTION("LET(
  headers, 'Internal Flight Booking Form Re'!$A$1:AI$1,
  ref, $E144,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4" s="117" t="str">
        <f>IFERROR(__xludf.DUMMYFUNCTION("""COMPUTED_VALUE"""),"")</f>
        <v/>
      </c>
      <c r="H144" s="116"/>
      <c r="I144" s="116"/>
      <c r="J144" s="118"/>
      <c r="K144" s="116"/>
      <c r="L144" s="116"/>
      <c r="M144" s="116"/>
      <c r="N144" s="116"/>
      <c r="O144" s="117"/>
      <c r="P144" s="134"/>
      <c r="Q144" s="134"/>
      <c r="R144" s="134"/>
      <c r="S144" s="135"/>
      <c r="T144" s="134"/>
      <c r="U144" s="134"/>
      <c r="V144" s="134"/>
      <c r="W144" s="135"/>
      <c r="X144" s="134"/>
      <c r="Y144" s="134"/>
      <c r="Z144" s="134"/>
      <c r="AA144" s="135"/>
      <c r="AB144" s="131" t="b">
        <v>0</v>
      </c>
      <c r="AC144" s="131" t="b">
        <v>0</v>
      </c>
      <c r="AD144" s="122"/>
      <c r="AE144" s="131" t="b">
        <v>0</v>
      </c>
      <c r="AF144" s="128"/>
      <c r="AG144" s="88"/>
      <c r="AH144" s="132" t="b">
        <v>0</v>
      </c>
      <c r="AI144" s="133"/>
    </row>
    <row r="145">
      <c r="A145" s="114" t="str">
        <f t="array" ref="A145">IFERROR(
  INDEX(
    INDEX('{INDEX} Tour Packages'!$A:$ZZ, , MATCH(A$3, '{INDEX} Tour Packages'!$4:$4, 0)),
    MATCH($F145, INDEX('{INDEX} Tour Packages'!$A:$ZZ,0, MATCH("Tour Package Name", '{INDEX} Tour Packages'!$4:$4, 0)), 0)
  ),
"")
</f>
        <v/>
      </c>
      <c r="B145" s="114" t="str">
        <f t="array" ref="B145">IFERROR(
  INDEX(
    INDEX('{INDEX} Tour Packages'!$A:$ZZ, , MATCH(B$3, '{INDEX} Tour Packages'!$4:$4, 0)),
    MATCH($F145, INDEX('{INDEX} Tour Packages'!$A:$ZZ,0, MATCH("Tour Package Name", '{INDEX} Tour Packages'!$4:$4, 0)), 0)
  ),
"")
</f>
        <v/>
      </c>
      <c r="C145" s="114" t="str">
        <f t="array" ref="C145">IFERROR(
  INDEX(
    INDEX('{INDEX} Tour Packages'!$A:$ZZ, , MATCH(C$3, '{INDEX} Tour Packages'!$4:$4, 0)),
    MATCH($F145, INDEX('{INDEX} Tour Packages'!$A:$ZZ,0, MATCH("Tour Package Name", '{INDEX} Tour Packages'!$4:$4, 0)), 0)
  ),
"")
</f>
        <v/>
      </c>
      <c r="D145" s="114" t="str">
        <f t="array" ref="D145">IFERROR(
  INDEX(
    INDEX('{INDEX} Tour Packages'!$A:$ZZ, , MATCH(D$3, '{INDEX} Tour Packages'!$4:$4, 0)),
    MATCH($F145, INDEX('{INDEX} Tour Packages'!$A:$ZZ,0, MATCH("Tour Package Name", '{INDEX} Tour Packages'!$4:$4, 0)), 0)
  ),
"")
</f>
        <v/>
      </c>
      <c r="E145" s="115" t="s">
        <v>231</v>
      </c>
      <c r="F145" s="116" t="str">
        <f>IFERROR(__xludf.DUMMYFUNCTION("LET(
  headers, 'Internal Flight Booking Form Re'!$A$1:AI$1,
  ref, $E145,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5" s="117" t="str">
        <f>IFERROR(__xludf.DUMMYFUNCTION("""COMPUTED_VALUE"""),"")</f>
        <v/>
      </c>
      <c r="H145" s="116"/>
      <c r="I145" s="116"/>
      <c r="J145" s="118"/>
      <c r="K145" s="116"/>
      <c r="L145" s="116"/>
      <c r="M145" s="116"/>
      <c r="N145" s="116"/>
      <c r="O145" s="117"/>
      <c r="P145" s="134"/>
      <c r="Q145" s="134"/>
      <c r="R145" s="134"/>
      <c r="S145" s="135"/>
      <c r="T145" s="134"/>
      <c r="U145" s="134"/>
      <c r="V145" s="134"/>
      <c r="W145" s="135"/>
      <c r="X145" s="134"/>
      <c r="Y145" s="134"/>
      <c r="Z145" s="134"/>
      <c r="AA145" s="135"/>
      <c r="AB145" s="131" t="b">
        <v>0</v>
      </c>
      <c r="AC145" s="131" t="b">
        <v>0</v>
      </c>
      <c r="AD145" s="122"/>
      <c r="AE145" s="131" t="b">
        <v>0</v>
      </c>
      <c r="AF145" s="128"/>
      <c r="AG145" s="88"/>
      <c r="AH145" s="132" t="b">
        <v>0</v>
      </c>
      <c r="AI145" s="133"/>
    </row>
    <row r="146">
      <c r="A146" s="114" t="str">
        <f t="array" ref="A146">IFERROR(
  INDEX(
    INDEX('{INDEX} Tour Packages'!$A:$ZZ, , MATCH(A$3, '{INDEX} Tour Packages'!$4:$4, 0)),
    MATCH($F146, INDEX('{INDEX} Tour Packages'!$A:$ZZ,0, MATCH("Tour Package Name", '{INDEX} Tour Packages'!$4:$4, 0)), 0)
  ),
"")
</f>
        <v/>
      </c>
      <c r="B146" s="114" t="str">
        <f t="array" ref="B146">IFERROR(
  INDEX(
    INDEX('{INDEX} Tour Packages'!$A:$ZZ, , MATCH(B$3, '{INDEX} Tour Packages'!$4:$4, 0)),
    MATCH($F146, INDEX('{INDEX} Tour Packages'!$A:$ZZ,0, MATCH("Tour Package Name", '{INDEX} Tour Packages'!$4:$4, 0)), 0)
  ),
"")
</f>
        <v/>
      </c>
      <c r="C146" s="114" t="str">
        <f t="array" ref="C146">IFERROR(
  INDEX(
    INDEX('{INDEX} Tour Packages'!$A:$ZZ, , MATCH(C$3, '{INDEX} Tour Packages'!$4:$4, 0)),
    MATCH($F146, INDEX('{INDEX} Tour Packages'!$A:$ZZ,0, MATCH("Tour Package Name", '{INDEX} Tour Packages'!$4:$4, 0)), 0)
  ),
"")
</f>
        <v/>
      </c>
      <c r="D146" s="114" t="str">
        <f t="array" ref="D146">IFERROR(
  INDEX(
    INDEX('{INDEX} Tour Packages'!$A:$ZZ, , MATCH(D$3, '{INDEX} Tour Packages'!$4:$4, 0)),
    MATCH($F146, INDEX('{INDEX} Tour Packages'!$A:$ZZ,0, MATCH("Tour Package Name", '{INDEX} Tour Packages'!$4:$4, 0)), 0)
  ),
"")
</f>
        <v/>
      </c>
      <c r="E146" s="115" t="s">
        <v>231</v>
      </c>
      <c r="F146" s="116" t="str">
        <f>IFERROR(__xludf.DUMMYFUNCTION("LET(
  headers, 'Internal Flight Booking Form Re'!$A$1:AI$1,
  ref, $E146,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6" s="117" t="str">
        <f>IFERROR(__xludf.DUMMYFUNCTION("""COMPUTED_VALUE"""),"")</f>
        <v/>
      </c>
      <c r="H146" s="116"/>
      <c r="I146" s="116"/>
      <c r="J146" s="118"/>
      <c r="K146" s="116"/>
      <c r="L146" s="116"/>
      <c r="M146" s="116"/>
      <c r="N146" s="116"/>
      <c r="O146" s="117"/>
      <c r="P146" s="134"/>
      <c r="Q146" s="134"/>
      <c r="R146" s="134"/>
      <c r="S146" s="135"/>
      <c r="T146" s="134"/>
      <c r="U146" s="134"/>
      <c r="V146" s="134"/>
      <c r="W146" s="135"/>
      <c r="X146" s="134"/>
      <c r="Y146" s="134"/>
      <c r="Z146" s="134"/>
      <c r="AA146" s="135"/>
      <c r="AB146" s="131" t="b">
        <v>0</v>
      </c>
      <c r="AC146" s="131" t="b">
        <v>0</v>
      </c>
      <c r="AD146" s="122"/>
      <c r="AE146" s="131" t="b">
        <v>0</v>
      </c>
      <c r="AF146" s="128"/>
      <c r="AG146" s="88"/>
      <c r="AH146" s="132" t="b">
        <v>0</v>
      </c>
      <c r="AI146" s="133"/>
    </row>
    <row r="147">
      <c r="A147" s="114" t="str">
        <f t="array" ref="A147">IFERROR(
  INDEX(
    INDEX('{INDEX} Tour Packages'!$A:$ZZ, , MATCH(A$3, '{INDEX} Tour Packages'!$4:$4, 0)),
    MATCH($F147, INDEX('{INDEX} Tour Packages'!$A:$ZZ,0, MATCH("Tour Package Name", '{INDEX} Tour Packages'!$4:$4, 0)), 0)
  ),
"")
</f>
        <v/>
      </c>
      <c r="B147" s="114" t="str">
        <f t="array" ref="B147">IFERROR(
  INDEX(
    INDEX('{INDEX} Tour Packages'!$A:$ZZ, , MATCH(B$3, '{INDEX} Tour Packages'!$4:$4, 0)),
    MATCH($F147, INDEX('{INDEX} Tour Packages'!$A:$ZZ,0, MATCH("Tour Package Name", '{INDEX} Tour Packages'!$4:$4, 0)), 0)
  ),
"")
</f>
        <v/>
      </c>
      <c r="C147" s="114" t="str">
        <f t="array" ref="C147">IFERROR(
  INDEX(
    INDEX('{INDEX} Tour Packages'!$A:$ZZ, , MATCH(C$3, '{INDEX} Tour Packages'!$4:$4, 0)),
    MATCH($F147, INDEX('{INDEX} Tour Packages'!$A:$ZZ,0, MATCH("Tour Package Name", '{INDEX} Tour Packages'!$4:$4, 0)), 0)
  ),
"")
</f>
        <v/>
      </c>
      <c r="D147" s="114" t="str">
        <f t="array" ref="D147">IFERROR(
  INDEX(
    INDEX('{INDEX} Tour Packages'!$A:$ZZ, , MATCH(D$3, '{INDEX} Tour Packages'!$4:$4, 0)),
    MATCH($F147, INDEX('{INDEX} Tour Packages'!$A:$ZZ,0, MATCH("Tour Package Name", '{INDEX} Tour Packages'!$4:$4, 0)), 0)
  ),
"")
</f>
        <v/>
      </c>
      <c r="E147" s="115" t="s">
        <v>231</v>
      </c>
      <c r="F147" s="116" t="str">
        <f>IFERROR(__xludf.DUMMYFUNCTION("LET(
  headers, 'Internal Flight Booking Form Re'!$A$1:AI$1,
  ref, $E147,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7" s="117" t="str">
        <f>IFERROR(__xludf.DUMMYFUNCTION("""COMPUTED_VALUE"""),"")</f>
        <v/>
      </c>
      <c r="H147" s="116"/>
      <c r="I147" s="116"/>
      <c r="J147" s="118"/>
      <c r="K147" s="116"/>
      <c r="L147" s="116"/>
      <c r="M147" s="116"/>
      <c r="N147" s="116"/>
      <c r="O147" s="117"/>
      <c r="P147" s="134"/>
      <c r="Q147" s="134"/>
      <c r="R147" s="134"/>
      <c r="S147" s="135"/>
      <c r="T147" s="134"/>
      <c r="U147" s="134"/>
      <c r="V147" s="134"/>
      <c r="W147" s="135"/>
      <c r="X147" s="134"/>
      <c r="Y147" s="134"/>
      <c r="Z147" s="134"/>
      <c r="AA147" s="135"/>
      <c r="AB147" s="131" t="b">
        <v>0</v>
      </c>
      <c r="AC147" s="131" t="b">
        <v>0</v>
      </c>
      <c r="AD147" s="122"/>
      <c r="AE147" s="131" t="b">
        <v>0</v>
      </c>
      <c r="AF147" s="128"/>
      <c r="AG147" s="88"/>
      <c r="AH147" s="132" t="b">
        <v>0</v>
      </c>
      <c r="AI147" s="133"/>
    </row>
    <row r="148">
      <c r="A148" s="114" t="str">
        <f t="array" ref="A148">IFERROR(
  INDEX(
    INDEX('{INDEX} Tour Packages'!$A:$ZZ, , MATCH(A$3, '{INDEX} Tour Packages'!$4:$4, 0)),
    MATCH($F148, INDEX('{INDEX} Tour Packages'!$A:$ZZ,0, MATCH("Tour Package Name", '{INDEX} Tour Packages'!$4:$4, 0)), 0)
  ),
"")
</f>
        <v/>
      </c>
      <c r="B148" s="114" t="str">
        <f t="array" ref="B148">IFERROR(
  INDEX(
    INDEX('{INDEX} Tour Packages'!$A:$ZZ, , MATCH(B$3, '{INDEX} Tour Packages'!$4:$4, 0)),
    MATCH($F148, INDEX('{INDEX} Tour Packages'!$A:$ZZ,0, MATCH("Tour Package Name", '{INDEX} Tour Packages'!$4:$4, 0)), 0)
  ),
"")
</f>
        <v/>
      </c>
      <c r="C148" s="114" t="str">
        <f t="array" ref="C148">IFERROR(
  INDEX(
    INDEX('{INDEX} Tour Packages'!$A:$ZZ, , MATCH(C$3, '{INDEX} Tour Packages'!$4:$4, 0)),
    MATCH($F148, INDEX('{INDEX} Tour Packages'!$A:$ZZ,0, MATCH("Tour Package Name", '{INDEX} Tour Packages'!$4:$4, 0)), 0)
  ),
"")
</f>
        <v/>
      </c>
      <c r="D148" s="114" t="str">
        <f t="array" ref="D148">IFERROR(
  INDEX(
    INDEX('{INDEX} Tour Packages'!$A:$ZZ, , MATCH(D$3, '{INDEX} Tour Packages'!$4:$4, 0)),
    MATCH($F148, INDEX('{INDEX} Tour Packages'!$A:$ZZ,0, MATCH("Tour Package Name", '{INDEX} Tour Packages'!$4:$4, 0)), 0)
  ),
"")
</f>
        <v/>
      </c>
      <c r="E148" s="115" t="s">
        <v>231</v>
      </c>
      <c r="F148" s="116" t="str">
        <f>IFERROR(__xludf.DUMMYFUNCTION("LET(
  headers, 'Internal Flight Booking Form Re'!$A$1:AI$1,
  ref, $E148,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8" s="117" t="str">
        <f>IFERROR(__xludf.DUMMYFUNCTION("""COMPUTED_VALUE"""),"")</f>
        <v/>
      </c>
      <c r="H148" s="116"/>
      <c r="I148" s="116"/>
      <c r="J148" s="118"/>
      <c r="K148" s="116"/>
      <c r="L148" s="116"/>
      <c r="M148" s="116"/>
      <c r="N148" s="116"/>
      <c r="O148" s="117"/>
      <c r="P148" s="134"/>
      <c r="Q148" s="134"/>
      <c r="R148" s="134"/>
      <c r="S148" s="135"/>
      <c r="T148" s="134"/>
      <c r="U148" s="134"/>
      <c r="V148" s="134"/>
      <c r="W148" s="135"/>
      <c r="X148" s="134"/>
      <c r="Y148" s="134"/>
      <c r="Z148" s="134"/>
      <c r="AA148" s="135"/>
      <c r="AB148" s="131" t="b">
        <v>0</v>
      </c>
      <c r="AC148" s="131" t="b">
        <v>0</v>
      </c>
      <c r="AD148" s="122"/>
      <c r="AE148" s="131" t="b">
        <v>0</v>
      </c>
      <c r="AF148" s="128"/>
      <c r="AG148" s="88"/>
      <c r="AH148" s="132" t="b">
        <v>0</v>
      </c>
      <c r="AI148" s="133"/>
    </row>
    <row r="149">
      <c r="A149" s="114" t="str">
        <f t="array" ref="A149">IFERROR(
  INDEX(
    INDEX('{INDEX} Tour Packages'!$A:$ZZ, , MATCH(A$3, '{INDEX} Tour Packages'!$4:$4, 0)),
    MATCH($F149, INDEX('{INDEX} Tour Packages'!$A:$ZZ,0, MATCH("Tour Package Name", '{INDEX} Tour Packages'!$4:$4, 0)), 0)
  ),
"")
</f>
        <v/>
      </c>
      <c r="B149" s="114" t="str">
        <f t="array" ref="B149">IFERROR(
  INDEX(
    INDEX('{INDEX} Tour Packages'!$A:$ZZ, , MATCH(B$3, '{INDEX} Tour Packages'!$4:$4, 0)),
    MATCH($F149, INDEX('{INDEX} Tour Packages'!$A:$ZZ,0, MATCH("Tour Package Name", '{INDEX} Tour Packages'!$4:$4, 0)), 0)
  ),
"")
</f>
        <v/>
      </c>
      <c r="C149" s="114" t="str">
        <f t="array" ref="C149">IFERROR(
  INDEX(
    INDEX('{INDEX} Tour Packages'!$A:$ZZ, , MATCH(C$3, '{INDEX} Tour Packages'!$4:$4, 0)),
    MATCH($F149, INDEX('{INDEX} Tour Packages'!$A:$ZZ,0, MATCH("Tour Package Name", '{INDEX} Tour Packages'!$4:$4, 0)), 0)
  ),
"")
</f>
        <v/>
      </c>
      <c r="D149" s="114" t="str">
        <f t="array" ref="D149">IFERROR(
  INDEX(
    INDEX('{INDEX} Tour Packages'!$A:$ZZ, , MATCH(D$3, '{INDEX} Tour Packages'!$4:$4, 0)),
    MATCH($F149, INDEX('{INDEX} Tour Packages'!$A:$ZZ,0, MATCH("Tour Package Name", '{INDEX} Tour Packages'!$4:$4, 0)), 0)
  ),
"")
</f>
        <v/>
      </c>
      <c r="E149" s="115" t="s">
        <v>231</v>
      </c>
      <c r="F149" s="116" t="str">
        <f>IFERROR(__xludf.DUMMYFUNCTION("LET(
  headers, 'Internal Flight Booking Form Re'!$A$1:AI$1,
  ref, $E149,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49" s="117" t="str">
        <f>IFERROR(__xludf.DUMMYFUNCTION("""COMPUTED_VALUE"""),"")</f>
        <v/>
      </c>
      <c r="H149" s="116"/>
      <c r="I149" s="116"/>
      <c r="J149" s="118"/>
      <c r="K149" s="116"/>
      <c r="L149" s="116"/>
      <c r="M149" s="116"/>
      <c r="N149" s="116"/>
      <c r="O149" s="117"/>
      <c r="P149" s="134"/>
      <c r="Q149" s="134"/>
      <c r="R149" s="134"/>
      <c r="S149" s="135"/>
      <c r="T149" s="134"/>
      <c r="U149" s="134"/>
      <c r="V149" s="134"/>
      <c r="W149" s="135"/>
      <c r="X149" s="134"/>
      <c r="Y149" s="134"/>
      <c r="Z149" s="134"/>
      <c r="AA149" s="135"/>
      <c r="AB149" s="131" t="b">
        <v>0</v>
      </c>
      <c r="AC149" s="131" t="b">
        <v>0</v>
      </c>
      <c r="AD149" s="122"/>
      <c r="AE149" s="131" t="b">
        <v>0</v>
      </c>
      <c r="AF149" s="128"/>
      <c r="AG149" s="88"/>
      <c r="AH149" s="132" t="b">
        <v>0</v>
      </c>
      <c r="AI149" s="133"/>
    </row>
    <row r="150">
      <c r="A150" s="114" t="str">
        <f t="array" ref="A150">IFERROR(
  INDEX(
    INDEX('{INDEX} Tour Packages'!$A:$ZZ, , MATCH(A$3, '{INDEX} Tour Packages'!$4:$4, 0)),
    MATCH($F150, INDEX('{INDEX} Tour Packages'!$A:$ZZ,0, MATCH("Tour Package Name", '{INDEX} Tour Packages'!$4:$4, 0)), 0)
  ),
"")
</f>
        <v/>
      </c>
      <c r="B150" s="114" t="str">
        <f t="array" ref="B150">IFERROR(
  INDEX(
    INDEX('{INDEX} Tour Packages'!$A:$ZZ, , MATCH(B$3, '{INDEX} Tour Packages'!$4:$4, 0)),
    MATCH($F150, INDEX('{INDEX} Tour Packages'!$A:$ZZ,0, MATCH("Tour Package Name", '{INDEX} Tour Packages'!$4:$4, 0)), 0)
  ),
"")
</f>
        <v/>
      </c>
      <c r="C150" s="114" t="str">
        <f t="array" ref="C150">IFERROR(
  INDEX(
    INDEX('{INDEX} Tour Packages'!$A:$ZZ, , MATCH(C$3, '{INDEX} Tour Packages'!$4:$4, 0)),
    MATCH($F150, INDEX('{INDEX} Tour Packages'!$A:$ZZ,0, MATCH("Tour Package Name", '{INDEX} Tour Packages'!$4:$4, 0)), 0)
  ),
"")
</f>
        <v/>
      </c>
      <c r="D150" s="114" t="str">
        <f t="array" ref="D150">IFERROR(
  INDEX(
    INDEX('{INDEX} Tour Packages'!$A:$ZZ, , MATCH(D$3, '{INDEX} Tour Packages'!$4:$4, 0)),
    MATCH($F150, INDEX('{INDEX} Tour Packages'!$A:$ZZ,0, MATCH("Tour Package Name", '{INDEX} Tour Packages'!$4:$4, 0)), 0)
  ),
"")
</f>
        <v/>
      </c>
      <c r="E150" s="115" t="s">
        <v>231</v>
      </c>
      <c r="F150" s="116" t="str">
        <f>IFERROR(__xludf.DUMMYFUNCTION("LET(
  headers, 'Internal Flight Booking Form Re'!$A$1:AI$1,
  ref, $E150,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0" s="117" t="str">
        <f>IFERROR(__xludf.DUMMYFUNCTION("""COMPUTED_VALUE"""),"")</f>
        <v/>
      </c>
      <c r="H150" s="116"/>
      <c r="I150" s="116"/>
      <c r="J150" s="118"/>
      <c r="K150" s="116"/>
      <c r="L150" s="116"/>
      <c r="M150" s="116"/>
      <c r="N150" s="116"/>
      <c r="O150" s="117"/>
      <c r="P150" s="134"/>
      <c r="Q150" s="134"/>
      <c r="R150" s="134"/>
      <c r="S150" s="135"/>
      <c r="T150" s="134"/>
      <c r="U150" s="134"/>
      <c r="V150" s="134"/>
      <c r="W150" s="135"/>
      <c r="X150" s="134"/>
      <c r="Y150" s="134"/>
      <c r="Z150" s="134"/>
      <c r="AA150" s="135"/>
      <c r="AB150" s="131" t="b">
        <v>0</v>
      </c>
      <c r="AC150" s="131" t="b">
        <v>0</v>
      </c>
      <c r="AD150" s="122"/>
      <c r="AE150" s="131" t="b">
        <v>0</v>
      </c>
      <c r="AF150" s="128"/>
      <c r="AG150" s="88"/>
      <c r="AH150" s="132" t="b">
        <v>0</v>
      </c>
      <c r="AI150" s="133"/>
    </row>
    <row r="151">
      <c r="A151" s="114" t="str">
        <f t="array" ref="A151">IFERROR(
  INDEX(
    INDEX('{INDEX} Tour Packages'!$A:$ZZ, , MATCH(A$3, '{INDEX} Tour Packages'!$4:$4, 0)),
    MATCH($F151, INDEX('{INDEX} Tour Packages'!$A:$ZZ,0, MATCH("Tour Package Name", '{INDEX} Tour Packages'!$4:$4, 0)), 0)
  ),
"")
</f>
        <v/>
      </c>
      <c r="B151" s="114" t="str">
        <f t="array" ref="B151">IFERROR(
  INDEX(
    INDEX('{INDEX} Tour Packages'!$A:$ZZ, , MATCH(B$3, '{INDEX} Tour Packages'!$4:$4, 0)),
    MATCH($F151, INDEX('{INDEX} Tour Packages'!$A:$ZZ,0, MATCH("Tour Package Name", '{INDEX} Tour Packages'!$4:$4, 0)), 0)
  ),
"")
</f>
        <v/>
      </c>
      <c r="C151" s="114" t="str">
        <f t="array" ref="C151">IFERROR(
  INDEX(
    INDEX('{INDEX} Tour Packages'!$A:$ZZ, , MATCH(C$3, '{INDEX} Tour Packages'!$4:$4, 0)),
    MATCH($F151, INDEX('{INDEX} Tour Packages'!$A:$ZZ,0, MATCH("Tour Package Name", '{INDEX} Tour Packages'!$4:$4, 0)), 0)
  ),
"")
</f>
        <v/>
      </c>
      <c r="D151" s="114" t="str">
        <f t="array" ref="D151">IFERROR(
  INDEX(
    INDEX('{INDEX} Tour Packages'!$A:$ZZ, , MATCH(D$3, '{INDEX} Tour Packages'!$4:$4, 0)),
    MATCH($F151, INDEX('{INDEX} Tour Packages'!$A:$ZZ,0, MATCH("Tour Package Name", '{INDEX} Tour Packages'!$4:$4, 0)), 0)
  ),
"")
</f>
        <v/>
      </c>
      <c r="E151" s="115" t="s">
        <v>231</v>
      </c>
      <c r="F151" s="116" t="str">
        <f>IFERROR(__xludf.DUMMYFUNCTION("LET(
  headers, 'Internal Flight Booking Form Re'!$A$1:AI$1,
  ref, $E151,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1" s="117" t="str">
        <f>IFERROR(__xludf.DUMMYFUNCTION("""COMPUTED_VALUE"""),"")</f>
        <v/>
      </c>
      <c r="H151" s="116"/>
      <c r="I151" s="116"/>
      <c r="J151" s="118"/>
      <c r="K151" s="116"/>
      <c r="L151" s="116"/>
      <c r="M151" s="116"/>
      <c r="N151" s="116"/>
      <c r="O151" s="117"/>
      <c r="P151" s="134"/>
      <c r="Q151" s="134"/>
      <c r="R151" s="134"/>
      <c r="S151" s="135"/>
      <c r="T151" s="134"/>
      <c r="U151" s="134"/>
      <c r="V151" s="134"/>
      <c r="W151" s="135"/>
      <c r="X151" s="134"/>
      <c r="Y151" s="134"/>
      <c r="Z151" s="134"/>
      <c r="AA151" s="135"/>
      <c r="AB151" s="131" t="b">
        <v>0</v>
      </c>
      <c r="AC151" s="131" t="b">
        <v>0</v>
      </c>
      <c r="AD151" s="122"/>
      <c r="AE151" s="131" t="b">
        <v>0</v>
      </c>
      <c r="AF151" s="128"/>
      <c r="AG151" s="88"/>
      <c r="AH151" s="132" t="b">
        <v>0</v>
      </c>
      <c r="AI151" s="133"/>
    </row>
    <row r="152">
      <c r="A152" s="114" t="str">
        <f t="array" ref="A152">IFERROR(
  INDEX(
    INDEX('{INDEX} Tour Packages'!$A:$ZZ, , MATCH(A$3, '{INDEX} Tour Packages'!$4:$4, 0)),
    MATCH($F152, INDEX('{INDEX} Tour Packages'!$A:$ZZ,0, MATCH("Tour Package Name", '{INDEX} Tour Packages'!$4:$4, 0)), 0)
  ),
"")
</f>
        <v/>
      </c>
      <c r="B152" s="114" t="str">
        <f t="array" ref="B152">IFERROR(
  INDEX(
    INDEX('{INDEX} Tour Packages'!$A:$ZZ, , MATCH(B$3, '{INDEX} Tour Packages'!$4:$4, 0)),
    MATCH($F152, INDEX('{INDEX} Tour Packages'!$A:$ZZ,0, MATCH("Tour Package Name", '{INDEX} Tour Packages'!$4:$4, 0)), 0)
  ),
"")
</f>
        <v/>
      </c>
      <c r="C152" s="114" t="str">
        <f t="array" ref="C152">IFERROR(
  INDEX(
    INDEX('{INDEX} Tour Packages'!$A:$ZZ, , MATCH(C$3, '{INDEX} Tour Packages'!$4:$4, 0)),
    MATCH($F152, INDEX('{INDEX} Tour Packages'!$A:$ZZ,0, MATCH("Tour Package Name", '{INDEX} Tour Packages'!$4:$4, 0)), 0)
  ),
"")
</f>
        <v/>
      </c>
      <c r="D152" s="114" t="str">
        <f t="array" ref="D152">IFERROR(
  INDEX(
    INDEX('{INDEX} Tour Packages'!$A:$ZZ, , MATCH(D$3, '{INDEX} Tour Packages'!$4:$4, 0)),
    MATCH($F152, INDEX('{INDEX} Tour Packages'!$A:$ZZ,0, MATCH("Tour Package Name", '{INDEX} Tour Packages'!$4:$4, 0)), 0)
  ),
"")
</f>
        <v/>
      </c>
      <c r="E152" s="115" t="s">
        <v>231</v>
      </c>
      <c r="F152" s="116" t="str">
        <f>IFERROR(__xludf.DUMMYFUNCTION("LET(
  headers, 'Internal Flight Booking Form Re'!$A$1:AI$1,
  ref, $E152,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2" s="117" t="str">
        <f>IFERROR(__xludf.DUMMYFUNCTION("""COMPUTED_VALUE"""),"")</f>
        <v/>
      </c>
      <c r="H152" s="116"/>
      <c r="I152" s="116"/>
      <c r="J152" s="118"/>
      <c r="K152" s="116"/>
      <c r="L152" s="116"/>
      <c r="M152" s="116"/>
      <c r="N152" s="116"/>
      <c r="O152" s="117"/>
      <c r="P152" s="134"/>
      <c r="Q152" s="134"/>
      <c r="R152" s="134"/>
      <c r="S152" s="135"/>
      <c r="T152" s="134"/>
      <c r="U152" s="134"/>
      <c r="V152" s="134"/>
      <c r="W152" s="135"/>
      <c r="X152" s="134"/>
      <c r="Y152" s="134"/>
      <c r="Z152" s="134"/>
      <c r="AA152" s="135"/>
      <c r="AB152" s="131" t="b">
        <v>0</v>
      </c>
      <c r="AC152" s="131" t="b">
        <v>0</v>
      </c>
      <c r="AD152" s="122"/>
      <c r="AE152" s="131" t="b">
        <v>0</v>
      </c>
      <c r="AF152" s="128"/>
      <c r="AG152" s="88"/>
      <c r="AH152" s="132" t="b">
        <v>0</v>
      </c>
      <c r="AI152" s="133"/>
    </row>
    <row r="153">
      <c r="A153" s="114" t="str">
        <f t="array" ref="A153">IFERROR(
  INDEX(
    INDEX('{INDEX} Tour Packages'!$A:$ZZ, , MATCH(A$3, '{INDEX} Tour Packages'!$4:$4, 0)),
    MATCH($F153, INDEX('{INDEX} Tour Packages'!$A:$ZZ,0, MATCH("Tour Package Name", '{INDEX} Tour Packages'!$4:$4, 0)), 0)
  ),
"")
</f>
        <v/>
      </c>
      <c r="B153" s="114" t="str">
        <f t="array" ref="B153">IFERROR(
  INDEX(
    INDEX('{INDEX} Tour Packages'!$A:$ZZ, , MATCH(B$3, '{INDEX} Tour Packages'!$4:$4, 0)),
    MATCH($F153, INDEX('{INDEX} Tour Packages'!$A:$ZZ,0, MATCH("Tour Package Name", '{INDEX} Tour Packages'!$4:$4, 0)), 0)
  ),
"")
</f>
        <v/>
      </c>
      <c r="C153" s="114" t="str">
        <f t="array" ref="C153">IFERROR(
  INDEX(
    INDEX('{INDEX} Tour Packages'!$A:$ZZ, , MATCH(C$3, '{INDEX} Tour Packages'!$4:$4, 0)),
    MATCH($F153, INDEX('{INDEX} Tour Packages'!$A:$ZZ,0, MATCH("Tour Package Name", '{INDEX} Tour Packages'!$4:$4, 0)), 0)
  ),
"")
</f>
        <v/>
      </c>
      <c r="D153" s="114" t="str">
        <f t="array" ref="D153">IFERROR(
  INDEX(
    INDEX('{INDEX} Tour Packages'!$A:$ZZ, , MATCH(D$3, '{INDEX} Tour Packages'!$4:$4, 0)),
    MATCH($F153, INDEX('{INDEX} Tour Packages'!$A:$ZZ,0, MATCH("Tour Package Name", '{INDEX} Tour Packages'!$4:$4, 0)), 0)
  ),
"")
</f>
        <v/>
      </c>
      <c r="E153" s="115" t="s">
        <v>231</v>
      </c>
      <c r="F153" s="116" t="str">
        <f>IFERROR(__xludf.DUMMYFUNCTION("LET(
  headers, 'Internal Flight Booking Form Re'!$A$1:AI$1,
  ref, $E153,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3" s="117" t="str">
        <f>IFERROR(__xludf.DUMMYFUNCTION("""COMPUTED_VALUE"""),"")</f>
        <v/>
      </c>
      <c r="H153" s="116"/>
      <c r="I153" s="116"/>
      <c r="J153" s="118"/>
      <c r="K153" s="116"/>
      <c r="L153" s="116"/>
      <c r="M153" s="116"/>
      <c r="N153" s="116"/>
      <c r="O153" s="117"/>
      <c r="P153" s="134"/>
      <c r="Q153" s="134"/>
      <c r="R153" s="134"/>
      <c r="S153" s="135"/>
      <c r="T153" s="134"/>
      <c r="U153" s="134"/>
      <c r="V153" s="134"/>
      <c r="W153" s="135"/>
      <c r="X153" s="134"/>
      <c r="Y153" s="134"/>
      <c r="Z153" s="134"/>
      <c r="AA153" s="135"/>
      <c r="AB153" s="131" t="b">
        <v>0</v>
      </c>
      <c r="AC153" s="131" t="b">
        <v>0</v>
      </c>
      <c r="AD153" s="122"/>
      <c r="AE153" s="131" t="b">
        <v>0</v>
      </c>
      <c r="AF153" s="128"/>
      <c r="AG153" s="88"/>
      <c r="AH153" s="132" t="b">
        <v>0</v>
      </c>
      <c r="AI153" s="133"/>
    </row>
    <row r="154">
      <c r="A154" s="114" t="str">
        <f t="array" ref="A154">IFERROR(
  INDEX(
    INDEX('{INDEX} Tour Packages'!$A:$ZZ, , MATCH(A$3, '{INDEX} Tour Packages'!$4:$4, 0)),
    MATCH($F154, INDEX('{INDEX} Tour Packages'!$A:$ZZ,0, MATCH("Tour Package Name", '{INDEX} Tour Packages'!$4:$4, 0)), 0)
  ),
"")
</f>
        <v/>
      </c>
      <c r="B154" s="114" t="str">
        <f t="array" ref="B154">IFERROR(
  INDEX(
    INDEX('{INDEX} Tour Packages'!$A:$ZZ, , MATCH(B$3, '{INDEX} Tour Packages'!$4:$4, 0)),
    MATCH($F154, INDEX('{INDEX} Tour Packages'!$A:$ZZ,0, MATCH("Tour Package Name", '{INDEX} Tour Packages'!$4:$4, 0)), 0)
  ),
"")
</f>
        <v/>
      </c>
      <c r="C154" s="114" t="str">
        <f t="array" ref="C154">IFERROR(
  INDEX(
    INDEX('{INDEX} Tour Packages'!$A:$ZZ, , MATCH(C$3, '{INDEX} Tour Packages'!$4:$4, 0)),
    MATCH($F154, INDEX('{INDEX} Tour Packages'!$A:$ZZ,0, MATCH("Tour Package Name", '{INDEX} Tour Packages'!$4:$4, 0)), 0)
  ),
"")
</f>
        <v/>
      </c>
      <c r="D154" s="114" t="str">
        <f t="array" ref="D154">IFERROR(
  INDEX(
    INDEX('{INDEX} Tour Packages'!$A:$ZZ, , MATCH(D$3, '{INDEX} Tour Packages'!$4:$4, 0)),
    MATCH($F154, INDEX('{INDEX} Tour Packages'!$A:$ZZ,0, MATCH("Tour Package Name", '{INDEX} Tour Packages'!$4:$4, 0)), 0)
  ),
"")
</f>
        <v/>
      </c>
      <c r="E154" s="115" t="s">
        <v>231</v>
      </c>
      <c r="F154" s="116" t="str">
        <f>IFERROR(__xludf.DUMMYFUNCTION("LET(
  headers, 'Internal Flight Booking Form Re'!$A$1:AI$1,
  ref, $E154,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4" s="117" t="str">
        <f>IFERROR(__xludf.DUMMYFUNCTION("""COMPUTED_VALUE"""),"")</f>
        <v/>
      </c>
      <c r="H154" s="116"/>
      <c r="I154" s="116"/>
      <c r="J154" s="118"/>
      <c r="K154" s="116"/>
      <c r="L154" s="116"/>
      <c r="M154" s="116"/>
      <c r="N154" s="116"/>
      <c r="O154" s="117"/>
      <c r="P154" s="134"/>
      <c r="Q154" s="134"/>
      <c r="R154" s="134"/>
      <c r="S154" s="135"/>
      <c r="T154" s="134"/>
      <c r="U154" s="134"/>
      <c r="V154" s="134"/>
      <c r="W154" s="135"/>
      <c r="X154" s="134"/>
      <c r="Y154" s="134"/>
      <c r="Z154" s="134"/>
      <c r="AA154" s="135"/>
      <c r="AB154" s="131" t="b">
        <v>0</v>
      </c>
      <c r="AC154" s="131" t="b">
        <v>0</v>
      </c>
      <c r="AD154" s="122"/>
      <c r="AE154" s="131" t="b">
        <v>0</v>
      </c>
      <c r="AF154" s="128"/>
      <c r="AG154" s="88"/>
      <c r="AH154" s="132" t="b">
        <v>0</v>
      </c>
      <c r="AI154" s="133"/>
    </row>
    <row r="155">
      <c r="A155" s="114" t="str">
        <f t="array" ref="A155">IFERROR(
  INDEX(
    INDEX('{INDEX} Tour Packages'!$A:$ZZ, , MATCH(A$3, '{INDEX} Tour Packages'!$4:$4, 0)),
    MATCH($F155, INDEX('{INDEX} Tour Packages'!$A:$ZZ,0, MATCH("Tour Package Name", '{INDEX} Tour Packages'!$4:$4, 0)), 0)
  ),
"")
</f>
        <v/>
      </c>
      <c r="B155" s="114" t="str">
        <f t="array" ref="B155">IFERROR(
  INDEX(
    INDEX('{INDEX} Tour Packages'!$A:$ZZ, , MATCH(B$3, '{INDEX} Tour Packages'!$4:$4, 0)),
    MATCH($F155, INDEX('{INDEX} Tour Packages'!$A:$ZZ,0, MATCH("Tour Package Name", '{INDEX} Tour Packages'!$4:$4, 0)), 0)
  ),
"")
</f>
        <v/>
      </c>
      <c r="C155" s="114" t="str">
        <f t="array" ref="C155">IFERROR(
  INDEX(
    INDEX('{INDEX} Tour Packages'!$A:$ZZ, , MATCH(C$3, '{INDEX} Tour Packages'!$4:$4, 0)),
    MATCH($F155, INDEX('{INDEX} Tour Packages'!$A:$ZZ,0, MATCH("Tour Package Name", '{INDEX} Tour Packages'!$4:$4, 0)), 0)
  ),
"")
</f>
        <v/>
      </c>
      <c r="D155" s="114" t="str">
        <f t="array" ref="D155">IFERROR(
  INDEX(
    INDEX('{INDEX} Tour Packages'!$A:$ZZ, , MATCH(D$3, '{INDEX} Tour Packages'!$4:$4, 0)),
    MATCH($F155, INDEX('{INDEX} Tour Packages'!$A:$ZZ,0, MATCH("Tour Package Name", '{INDEX} Tour Packages'!$4:$4, 0)), 0)
  ),
"")
</f>
        <v/>
      </c>
      <c r="E155" s="115" t="s">
        <v>231</v>
      </c>
      <c r="F155" s="116" t="str">
        <f>IFERROR(__xludf.DUMMYFUNCTION("LET(
  headers, 'Internal Flight Booking Form Re'!$A$1:AI$1,
  ref, $E155,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5" s="117" t="str">
        <f>IFERROR(__xludf.DUMMYFUNCTION("""COMPUTED_VALUE"""),"")</f>
        <v/>
      </c>
      <c r="H155" s="116"/>
      <c r="I155" s="116"/>
      <c r="J155" s="118"/>
      <c r="K155" s="116"/>
      <c r="L155" s="116"/>
      <c r="M155" s="116"/>
      <c r="N155" s="116"/>
      <c r="O155" s="117"/>
      <c r="P155" s="134"/>
      <c r="Q155" s="134"/>
      <c r="R155" s="134"/>
      <c r="S155" s="135"/>
      <c r="T155" s="134"/>
      <c r="U155" s="134"/>
      <c r="V155" s="134"/>
      <c r="W155" s="135"/>
      <c r="X155" s="134"/>
      <c r="Y155" s="134"/>
      <c r="Z155" s="134"/>
      <c r="AA155" s="135"/>
      <c r="AB155" s="131" t="b">
        <v>0</v>
      </c>
      <c r="AC155" s="131" t="b">
        <v>0</v>
      </c>
      <c r="AD155" s="122"/>
      <c r="AE155" s="131" t="b">
        <v>0</v>
      </c>
      <c r="AF155" s="128"/>
      <c r="AG155" s="88"/>
      <c r="AH155" s="132" t="b">
        <v>0</v>
      </c>
      <c r="AI155" s="133"/>
    </row>
    <row r="156">
      <c r="A156" s="114" t="str">
        <f t="array" ref="A156">IFERROR(
  INDEX(
    INDEX('{INDEX} Tour Packages'!$A:$ZZ, , MATCH(A$3, '{INDEX} Tour Packages'!$4:$4, 0)),
    MATCH($F156, INDEX('{INDEX} Tour Packages'!$A:$ZZ,0, MATCH("Tour Package Name", '{INDEX} Tour Packages'!$4:$4, 0)), 0)
  ),
"")
</f>
        <v/>
      </c>
      <c r="B156" s="114" t="str">
        <f t="array" ref="B156">IFERROR(
  INDEX(
    INDEX('{INDEX} Tour Packages'!$A:$ZZ, , MATCH(B$3, '{INDEX} Tour Packages'!$4:$4, 0)),
    MATCH($F156, INDEX('{INDEX} Tour Packages'!$A:$ZZ,0, MATCH("Tour Package Name", '{INDEX} Tour Packages'!$4:$4, 0)), 0)
  ),
"")
</f>
        <v/>
      </c>
      <c r="C156" s="114" t="str">
        <f t="array" ref="C156">IFERROR(
  INDEX(
    INDEX('{INDEX} Tour Packages'!$A:$ZZ, , MATCH(C$3, '{INDEX} Tour Packages'!$4:$4, 0)),
    MATCH($F156, INDEX('{INDEX} Tour Packages'!$A:$ZZ,0, MATCH("Tour Package Name", '{INDEX} Tour Packages'!$4:$4, 0)), 0)
  ),
"")
</f>
        <v/>
      </c>
      <c r="D156" s="114" t="str">
        <f t="array" ref="D156">IFERROR(
  INDEX(
    INDEX('{INDEX} Tour Packages'!$A:$ZZ, , MATCH(D$3, '{INDEX} Tour Packages'!$4:$4, 0)),
    MATCH($F156, INDEX('{INDEX} Tour Packages'!$A:$ZZ,0, MATCH("Tour Package Name", '{INDEX} Tour Packages'!$4:$4, 0)), 0)
  ),
"")
</f>
        <v/>
      </c>
      <c r="E156" s="115" t="s">
        <v>231</v>
      </c>
      <c r="F156" s="116" t="str">
        <f>IFERROR(__xludf.DUMMYFUNCTION("LET(
  headers, 'Internal Flight Booking Form Re'!$A$1:AI$1,
  ref, $E156,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6" s="117" t="str">
        <f>IFERROR(__xludf.DUMMYFUNCTION("""COMPUTED_VALUE"""),"")</f>
        <v/>
      </c>
      <c r="H156" s="116"/>
      <c r="I156" s="116"/>
      <c r="J156" s="118"/>
      <c r="K156" s="116"/>
      <c r="L156" s="116"/>
      <c r="M156" s="116"/>
      <c r="N156" s="116"/>
      <c r="O156" s="117"/>
      <c r="P156" s="134"/>
      <c r="Q156" s="134"/>
      <c r="R156" s="134"/>
      <c r="S156" s="135"/>
      <c r="T156" s="134"/>
      <c r="U156" s="134"/>
      <c r="V156" s="134"/>
      <c r="W156" s="135"/>
      <c r="X156" s="134"/>
      <c r="Y156" s="134"/>
      <c r="Z156" s="134"/>
      <c r="AA156" s="135"/>
      <c r="AB156" s="131" t="b">
        <v>0</v>
      </c>
      <c r="AC156" s="131" t="b">
        <v>0</v>
      </c>
      <c r="AD156" s="122"/>
      <c r="AE156" s="131" t="b">
        <v>0</v>
      </c>
      <c r="AF156" s="128"/>
      <c r="AG156" s="88"/>
      <c r="AH156" s="132" t="b">
        <v>0</v>
      </c>
      <c r="AI156" s="133"/>
    </row>
    <row r="157">
      <c r="A157" s="114" t="str">
        <f t="array" ref="A157">IFERROR(
  INDEX(
    INDEX('{INDEX} Tour Packages'!$A:$ZZ, , MATCH(A$3, '{INDEX} Tour Packages'!$4:$4, 0)),
    MATCH($F157, INDEX('{INDEX} Tour Packages'!$A:$ZZ,0, MATCH("Tour Package Name", '{INDEX} Tour Packages'!$4:$4, 0)), 0)
  ),
"")
</f>
        <v/>
      </c>
      <c r="B157" s="114" t="str">
        <f t="array" ref="B157">IFERROR(
  INDEX(
    INDEX('{INDEX} Tour Packages'!$A:$ZZ, , MATCH(B$3, '{INDEX} Tour Packages'!$4:$4, 0)),
    MATCH($F157, INDEX('{INDEX} Tour Packages'!$A:$ZZ,0, MATCH("Tour Package Name", '{INDEX} Tour Packages'!$4:$4, 0)), 0)
  ),
"")
</f>
        <v/>
      </c>
      <c r="C157" s="114" t="str">
        <f t="array" ref="C157">IFERROR(
  INDEX(
    INDEX('{INDEX} Tour Packages'!$A:$ZZ, , MATCH(C$3, '{INDEX} Tour Packages'!$4:$4, 0)),
    MATCH($F157, INDEX('{INDEX} Tour Packages'!$A:$ZZ,0, MATCH("Tour Package Name", '{INDEX} Tour Packages'!$4:$4, 0)), 0)
  ),
"")
</f>
        <v/>
      </c>
      <c r="D157" s="114" t="str">
        <f t="array" ref="D157">IFERROR(
  INDEX(
    INDEX('{INDEX} Tour Packages'!$A:$ZZ, , MATCH(D$3, '{INDEX} Tour Packages'!$4:$4, 0)),
    MATCH($F157, INDEX('{INDEX} Tour Packages'!$A:$ZZ,0, MATCH("Tour Package Name", '{INDEX} Tour Packages'!$4:$4, 0)), 0)
  ),
"")
</f>
        <v/>
      </c>
      <c r="E157" s="115" t="s">
        <v>231</v>
      </c>
      <c r="F157" s="116" t="str">
        <f>IFERROR(__xludf.DUMMYFUNCTION("LET(
  headers, 'Internal Flight Booking Form Re'!$A$1:AI$1,
  ref, $E157,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7" s="117" t="str">
        <f>IFERROR(__xludf.DUMMYFUNCTION("""COMPUTED_VALUE"""),"")</f>
        <v/>
      </c>
      <c r="H157" s="116"/>
      <c r="I157" s="116"/>
      <c r="J157" s="118"/>
      <c r="K157" s="116"/>
      <c r="L157" s="116"/>
      <c r="M157" s="116"/>
      <c r="N157" s="116"/>
      <c r="O157" s="117"/>
      <c r="P157" s="134"/>
      <c r="Q157" s="134"/>
      <c r="R157" s="134"/>
      <c r="S157" s="135"/>
      <c r="T157" s="134"/>
      <c r="U157" s="134"/>
      <c r="V157" s="134"/>
      <c r="W157" s="135"/>
      <c r="X157" s="134"/>
      <c r="Y157" s="134"/>
      <c r="Z157" s="134"/>
      <c r="AA157" s="135"/>
      <c r="AB157" s="131" t="b">
        <v>0</v>
      </c>
      <c r="AC157" s="131" t="b">
        <v>0</v>
      </c>
      <c r="AD157" s="122"/>
      <c r="AE157" s="131" t="b">
        <v>0</v>
      </c>
      <c r="AF157" s="128"/>
      <c r="AG157" s="88"/>
      <c r="AH157" s="132" t="b">
        <v>0</v>
      </c>
      <c r="AI157" s="133"/>
    </row>
    <row r="158">
      <c r="A158" s="114" t="str">
        <f t="array" ref="A158">IFERROR(
  INDEX(
    INDEX('{INDEX} Tour Packages'!$A:$ZZ, , MATCH(A$3, '{INDEX} Tour Packages'!$4:$4, 0)),
    MATCH($F158, INDEX('{INDEX} Tour Packages'!$A:$ZZ,0, MATCH("Tour Package Name", '{INDEX} Tour Packages'!$4:$4, 0)), 0)
  ),
"")
</f>
        <v/>
      </c>
      <c r="B158" s="114" t="str">
        <f t="array" ref="B158">IFERROR(
  INDEX(
    INDEX('{INDEX} Tour Packages'!$A:$ZZ, , MATCH(B$3, '{INDEX} Tour Packages'!$4:$4, 0)),
    MATCH($F158, INDEX('{INDEX} Tour Packages'!$A:$ZZ,0, MATCH("Tour Package Name", '{INDEX} Tour Packages'!$4:$4, 0)), 0)
  ),
"")
</f>
        <v/>
      </c>
      <c r="C158" s="114" t="str">
        <f t="array" ref="C158">IFERROR(
  INDEX(
    INDEX('{INDEX} Tour Packages'!$A:$ZZ, , MATCH(C$3, '{INDEX} Tour Packages'!$4:$4, 0)),
    MATCH($F158, INDEX('{INDEX} Tour Packages'!$A:$ZZ,0, MATCH("Tour Package Name", '{INDEX} Tour Packages'!$4:$4, 0)), 0)
  ),
"")
</f>
        <v/>
      </c>
      <c r="D158" s="114" t="str">
        <f t="array" ref="D158">IFERROR(
  INDEX(
    INDEX('{INDEX} Tour Packages'!$A:$ZZ, , MATCH(D$3, '{INDEX} Tour Packages'!$4:$4, 0)),
    MATCH($F158, INDEX('{INDEX} Tour Packages'!$A:$ZZ,0, MATCH("Tour Package Name", '{INDEX} Tour Packages'!$4:$4, 0)), 0)
  ),
"")
</f>
        <v/>
      </c>
      <c r="E158" s="115" t="s">
        <v>231</v>
      </c>
      <c r="F158" s="116" t="str">
        <f>IFERROR(__xludf.DUMMYFUNCTION("LET(
  headers, 'Internal Flight Booking Form Re'!$A$1:AI$1,
  ref, $E158,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8" s="117" t="str">
        <f>IFERROR(__xludf.DUMMYFUNCTION("""COMPUTED_VALUE"""),"")</f>
        <v/>
      </c>
      <c r="H158" s="116"/>
      <c r="I158" s="116"/>
      <c r="J158" s="118"/>
      <c r="K158" s="116"/>
      <c r="L158" s="116"/>
      <c r="M158" s="116"/>
      <c r="N158" s="116"/>
      <c r="O158" s="117"/>
      <c r="P158" s="134"/>
      <c r="Q158" s="134"/>
      <c r="R158" s="134"/>
      <c r="S158" s="135"/>
      <c r="T158" s="134"/>
      <c r="U158" s="134"/>
      <c r="V158" s="134"/>
      <c r="W158" s="135"/>
      <c r="X158" s="134"/>
      <c r="Y158" s="134"/>
      <c r="Z158" s="134"/>
      <c r="AA158" s="135"/>
      <c r="AB158" s="131" t="b">
        <v>0</v>
      </c>
      <c r="AC158" s="131" t="b">
        <v>0</v>
      </c>
      <c r="AD158" s="122"/>
      <c r="AE158" s="131" t="b">
        <v>0</v>
      </c>
      <c r="AF158" s="128"/>
      <c r="AG158" s="88"/>
      <c r="AH158" s="132" t="b">
        <v>0</v>
      </c>
      <c r="AI158" s="133"/>
    </row>
    <row r="159">
      <c r="A159" s="114" t="str">
        <f t="array" ref="A159">IFERROR(
  INDEX(
    INDEX('{INDEX} Tour Packages'!$A:$ZZ, , MATCH(A$3, '{INDEX} Tour Packages'!$4:$4, 0)),
    MATCH($F159, INDEX('{INDEX} Tour Packages'!$A:$ZZ,0, MATCH("Tour Package Name", '{INDEX} Tour Packages'!$4:$4, 0)), 0)
  ),
"")
</f>
        <v/>
      </c>
      <c r="B159" s="114" t="str">
        <f t="array" ref="B159">IFERROR(
  INDEX(
    INDEX('{INDEX} Tour Packages'!$A:$ZZ, , MATCH(B$3, '{INDEX} Tour Packages'!$4:$4, 0)),
    MATCH($F159, INDEX('{INDEX} Tour Packages'!$A:$ZZ,0, MATCH("Tour Package Name", '{INDEX} Tour Packages'!$4:$4, 0)), 0)
  ),
"")
</f>
        <v/>
      </c>
      <c r="C159" s="114" t="str">
        <f t="array" ref="C159">IFERROR(
  INDEX(
    INDEX('{INDEX} Tour Packages'!$A:$ZZ, , MATCH(C$3, '{INDEX} Tour Packages'!$4:$4, 0)),
    MATCH($F159, INDEX('{INDEX} Tour Packages'!$A:$ZZ,0, MATCH("Tour Package Name", '{INDEX} Tour Packages'!$4:$4, 0)), 0)
  ),
"")
</f>
        <v/>
      </c>
      <c r="D159" s="114" t="str">
        <f t="array" ref="D159">IFERROR(
  INDEX(
    INDEX('{INDEX} Tour Packages'!$A:$ZZ, , MATCH(D$3, '{INDEX} Tour Packages'!$4:$4, 0)),
    MATCH($F159, INDEX('{INDEX} Tour Packages'!$A:$ZZ,0, MATCH("Tour Package Name", '{INDEX} Tour Packages'!$4:$4, 0)), 0)
  ),
"")
</f>
        <v/>
      </c>
      <c r="E159" s="115" t="s">
        <v>231</v>
      </c>
      <c r="F159" s="116" t="str">
        <f>IFERROR(__xludf.DUMMYFUNCTION("LET(
  headers, 'Internal Flight Booking Form Re'!$A$1:AI$1,
  ref, $E159,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59" s="117" t="str">
        <f>IFERROR(__xludf.DUMMYFUNCTION("""COMPUTED_VALUE"""),"")</f>
        <v/>
      </c>
      <c r="H159" s="116"/>
      <c r="I159" s="116"/>
      <c r="J159" s="118"/>
      <c r="K159" s="116"/>
      <c r="L159" s="116"/>
      <c r="M159" s="116"/>
      <c r="N159" s="116"/>
      <c r="O159" s="117"/>
      <c r="P159" s="134"/>
      <c r="Q159" s="134"/>
      <c r="R159" s="134"/>
      <c r="S159" s="135"/>
      <c r="T159" s="134"/>
      <c r="U159" s="134"/>
      <c r="V159" s="134"/>
      <c r="W159" s="135"/>
      <c r="X159" s="134"/>
      <c r="Y159" s="134"/>
      <c r="Z159" s="134"/>
      <c r="AA159" s="135"/>
      <c r="AB159" s="131" t="b">
        <v>0</v>
      </c>
      <c r="AC159" s="131" t="b">
        <v>0</v>
      </c>
      <c r="AD159" s="122"/>
      <c r="AE159" s="131" t="b">
        <v>0</v>
      </c>
      <c r="AF159" s="128"/>
      <c r="AG159" s="88"/>
      <c r="AH159" s="132" t="b">
        <v>0</v>
      </c>
      <c r="AI159" s="133"/>
    </row>
    <row r="160">
      <c r="A160" s="114" t="str">
        <f t="array" ref="A160">IFERROR(
  INDEX(
    INDEX('{INDEX} Tour Packages'!$A:$ZZ, , MATCH(A$3, '{INDEX} Tour Packages'!$4:$4, 0)),
    MATCH($F160, INDEX('{INDEX} Tour Packages'!$A:$ZZ,0, MATCH("Tour Package Name", '{INDEX} Tour Packages'!$4:$4, 0)), 0)
  ),
"")
</f>
        <v/>
      </c>
      <c r="B160" s="114" t="str">
        <f t="array" ref="B160">IFERROR(
  INDEX(
    INDEX('{INDEX} Tour Packages'!$A:$ZZ, , MATCH(B$3, '{INDEX} Tour Packages'!$4:$4, 0)),
    MATCH($F160, INDEX('{INDEX} Tour Packages'!$A:$ZZ,0, MATCH("Tour Package Name", '{INDEX} Tour Packages'!$4:$4, 0)), 0)
  ),
"")
</f>
        <v/>
      </c>
      <c r="C160" s="114" t="str">
        <f t="array" ref="C160">IFERROR(
  INDEX(
    INDEX('{INDEX} Tour Packages'!$A:$ZZ, , MATCH(C$3, '{INDEX} Tour Packages'!$4:$4, 0)),
    MATCH($F160, INDEX('{INDEX} Tour Packages'!$A:$ZZ,0, MATCH("Tour Package Name", '{INDEX} Tour Packages'!$4:$4, 0)), 0)
  ),
"")
</f>
        <v/>
      </c>
      <c r="D160" s="114" t="str">
        <f t="array" ref="D160">IFERROR(
  INDEX(
    INDEX('{INDEX} Tour Packages'!$A:$ZZ, , MATCH(D$3, '{INDEX} Tour Packages'!$4:$4, 0)),
    MATCH($F160, INDEX('{INDEX} Tour Packages'!$A:$ZZ,0, MATCH("Tour Package Name", '{INDEX} Tour Packages'!$4:$4, 0)), 0)
  ),
"")
</f>
        <v/>
      </c>
      <c r="E160" s="115" t="s">
        <v>231</v>
      </c>
      <c r="F160" s="116" t="str">
        <f>IFERROR(__xludf.DUMMYFUNCTION("LET(
  headers, 'Internal Flight Booking Form Re'!$A$1:AI$1,
  ref, $E160,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0" s="117" t="str">
        <f>IFERROR(__xludf.DUMMYFUNCTION("""COMPUTED_VALUE"""),"")</f>
        <v/>
      </c>
      <c r="H160" s="116"/>
      <c r="I160" s="116"/>
      <c r="J160" s="118"/>
      <c r="K160" s="116"/>
      <c r="L160" s="116"/>
      <c r="M160" s="116"/>
      <c r="N160" s="116"/>
      <c r="O160" s="117"/>
      <c r="P160" s="134"/>
      <c r="Q160" s="134"/>
      <c r="R160" s="134"/>
      <c r="S160" s="135"/>
      <c r="T160" s="134"/>
      <c r="U160" s="134"/>
      <c r="V160" s="134"/>
      <c r="W160" s="135"/>
      <c r="X160" s="134"/>
      <c r="Y160" s="134"/>
      <c r="Z160" s="134"/>
      <c r="AA160" s="135"/>
      <c r="AB160" s="131" t="b">
        <v>0</v>
      </c>
      <c r="AC160" s="131" t="b">
        <v>0</v>
      </c>
      <c r="AD160" s="122"/>
      <c r="AE160" s="131" t="b">
        <v>0</v>
      </c>
      <c r="AF160" s="128"/>
      <c r="AG160" s="88"/>
      <c r="AH160" s="132" t="b">
        <v>0</v>
      </c>
      <c r="AI160" s="133"/>
    </row>
    <row r="161">
      <c r="A161" s="114" t="str">
        <f t="array" ref="A161">IFERROR(
  INDEX(
    INDEX('{INDEX} Tour Packages'!$A:$ZZ, , MATCH(A$3, '{INDEX} Tour Packages'!$4:$4, 0)),
    MATCH($F161, INDEX('{INDEX} Tour Packages'!$A:$ZZ,0, MATCH("Tour Package Name", '{INDEX} Tour Packages'!$4:$4, 0)), 0)
  ),
"")
</f>
        <v/>
      </c>
      <c r="B161" s="114" t="str">
        <f t="array" ref="B161">IFERROR(
  INDEX(
    INDEX('{INDEX} Tour Packages'!$A:$ZZ, , MATCH(B$3, '{INDEX} Tour Packages'!$4:$4, 0)),
    MATCH($F161, INDEX('{INDEX} Tour Packages'!$A:$ZZ,0, MATCH("Tour Package Name", '{INDEX} Tour Packages'!$4:$4, 0)), 0)
  ),
"")
</f>
        <v/>
      </c>
      <c r="C161" s="114" t="str">
        <f t="array" ref="C161">IFERROR(
  INDEX(
    INDEX('{INDEX} Tour Packages'!$A:$ZZ, , MATCH(C$3, '{INDEX} Tour Packages'!$4:$4, 0)),
    MATCH($F161, INDEX('{INDEX} Tour Packages'!$A:$ZZ,0, MATCH("Tour Package Name", '{INDEX} Tour Packages'!$4:$4, 0)), 0)
  ),
"")
</f>
        <v/>
      </c>
      <c r="D161" s="114" t="str">
        <f t="array" ref="D161">IFERROR(
  INDEX(
    INDEX('{INDEX} Tour Packages'!$A:$ZZ, , MATCH(D$3, '{INDEX} Tour Packages'!$4:$4, 0)),
    MATCH($F161, INDEX('{INDEX} Tour Packages'!$A:$ZZ,0, MATCH("Tour Package Name", '{INDEX} Tour Packages'!$4:$4, 0)), 0)
  ),
"")
</f>
        <v/>
      </c>
      <c r="E161" s="115" t="s">
        <v>231</v>
      </c>
      <c r="F161" s="116" t="str">
        <f>IFERROR(__xludf.DUMMYFUNCTION("LET(
  headers, 'Internal Flight Booking Form Re'!$A$1:AI$1,
  ref, $E161,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1" s="117" t="str">
        <f>IFERROR(__xludf.DUMMYFUNCTION("""COMPUTED_VALUE"""),"")</f>
        <v/>
      </c>
      <c r="H161" s="116"/>
      <c r="I161" s="116"/>
      <c r="J161" s="118"/>
      <c r="K161" s="116"/>
      <c r="L161" s="116"/>
      <c r="M161" s="116"/>
      <c r="N161" s="116"/>
      <c r="O161" s="117"/>
      <c r="P161" s="134"/>
      <c r="Q161" s="134"/>
      <c r="R161" s="134"/>
      <c r="S161" s="135"/>
      <c r="T161" s="134"/>
      <c r="U161" s="134"/>
      <c r="V161" s="134"/>
      <c r="W161" s="135"/>
      <c r="X161" s="134"/>
      <c r="Y161" s="134"/>
      <c r="Z161" s="134"/>
      <c r="AA161" s="135"/>
      <c r="AB161" s="131" t="b">
        <v>0</v>
      </c>
      <c r="AC161" s="131" t="b">
        <v>0</v>
      </c>
      <c r="AD161" s="122"/>
      <c r="AE161" s="131" t="b">
        <v>0</v>
      </c>
      <c r="AF161" s="128"/>
      <c r="AG161" s="88"/>
      <c r="AH161" s="132" t="b">
        <v>0</v>
      </c>
      <c r="AI161" s="133"/>
    </row>
    <row r="162">
      <c r="A162" s="114" t="str">
        <f t="array" ref="A162">IFERROR(
  INDEX(
    INDEX('{INDEX} Tour Packages'!$A:$ZZ, , MATCH(A$3, '{INDEX} Tour Packages'!$4:$4, 0)),
    MATCH($F162, INDEX('{INDEX} Tour Packages'!$A:$ZZ,0, MATCH("Tour Package Name", '{INDEX} Tour Packages'!$4:$4, 0)), 0)
  ),
"")
</f>
        <v/>
      </c>
      <c r="B162" s="114" t="str">
        <f t="array" ref="B162">IFERROR(
  INDEX(
    INDEX('{INDEX} Tour Packages'!$A:$ZZ, , MATCH(B$3, '{INDEX} Tour Packages'!$4:$4, 0)),
    MATCH($F162, INDEX('{INDEX} Tour Packages'!$A:$ZZ,0, MATCH("Tour Package Name", '{INDEX} Tour Packages'!$4:$4, 0)), 0)
  ),
"")
</f>
        <v/>
      </c>
      <c r="C162" s="114" t="str">
        <f t="array" ref="C162">IFERROR(
  INDEX(
    INDEX('{INDEX} Tour Packages'!$A:$ZZ, , MATCH(C$3, '{INDEX} Tour Packages'!$4:$4, 0)),
    MATCH($F162, INDEX('{INDEX} Tour Packages'!$A:$ZZ,0, MATCH("Tour Package Name", '{INDEX} Tour Packages'!$4:$4, 0)), 0)
  ),
"")
</f>
        <v/>
      </c>
      <c r="D162" s="114" t="str">
        <f t="array" ref="D162">IFERROR(
  INDEX(
    INDEX('{INDEX} Tour Packages'!$A:$ZZ, , MATCH(D$3, '{INDEX} Tour Packages'!$4:$4, 0)),
    MATCH($F162, INDEX('{INDEX} Tour Packages'!$A:$ZZ,0, MATCH("Tour Package Name", '{INDEX} Tour Packages'!$4:$4, 0)), 0)
  ),
"")
</f>
        <v/>
      </c>
      <c r="E162" s="115" t="s">
        <v>231</v>
      </c>
      <c r="F162" s="116" t="str">
        <f>IFERROR(__xludf.DUMMYFUNCTION("LET(
  headers, 'Internal Flight Booking Form Re'!$A$1:AI$1,
  ref, $E162,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2" s="117" t="str">
        <f>IFERROR(__xludf.DUMMYFUNCTION("""COMPUTED_VALUE"""),"")</f>
        <v/>
      </c>
      <c r="H162" s="116"/>
      <c r="I162" s="116"/>
      <c r="J162" s="118"/>
      <c r="K162" s="116"/>
      <c r="L162" s="116"/>
      <c r="M162" s="116"/>
      <c r="N162" s="116"/>
      <c r="O162" s="117"/>
      <c r="P162" s="134"/>
      <c r="Q162" s="134"/>
      <c r="R162" s="134"/>
      <c r="S162" s="135"/>
      <c r="T162" s="134"/>
      <c r="U162" s="134"/>
      <c r="V162" s="134"/>
      <c r="W162" s="135"/>
      <c r="X162" s="134"/>
      <c r="Y162" s="134"/>
      <c r="Z162" s="134"/>
      <c r="AA162" s="135"/>
      <c r="AB162" s="131" t="b">
        <v>0</v>
      </c>
      <c r="AC162" s="131" t="b">
        <v>0</v>
      </c>
      <c r="AD162" s="122"/>
      <c r="AE162" s="131" t="b">
        <v>0</v>
      </c>
      <c r="AF162" s="128"/>
      <c r="AG162" s="88"/>
      <c r="AH162" s="132" t="b">
        <v>0</v>
      </c>
      <c r="AI162" s="133"/>
    </row>
    <row r="163">
      <c r="A163" s="114" t="str">
        <f t="array" ref="A163">IFERROR(
  INDEX(
    INDEX('{INDEX} Tour Packages'!$A:$ZZ, , MATCH(A$3, '{INDEX} Tour Packages'!$4:$4, 0)),
    MATCH($F163, INDEX('{INDEX} Tour Packages'!$A:$ZZ,0, MATCH("Tour Package Name", '{INDEX} Tour Packages'!$4:$4, 0)), 0)
  ),
"")
</f>
        <v/>
      </c>
      <c r="B163" s="114" t="str">
        <f t="array" ref="B163">IFERROR(
  INDEX(
    INDEX('{INDEX} Tour Packages'!$A:$ZZ, , MATCH(B$3, '{INDEX} Tour Packages'!$4:$4, 0)),
    MATCH($F163, INDEX('{INDEX} Tour Packages'!$A:$ZZ,0, MATCH("Tour Package Name", '{INDEX} Tour Packages'!$4:$4, 0)), 0)
  ),
"")
</f>
        <v/>
      </c>
      <c r="C163" s="114" t="str">
        <f t="array" ref="C163">IFERROR(
  INDEX(
    INDEX('{INDEX} Tour Packages'!$A:$ZZ, , MATCH(C$3, '{INDEX} Tour Packages'!$4:$4, 0)),
    MATCH($F163, INDEX('{INDEX} Tour Packages'!$A:$ZZ,0, MATCH("Tour Package Name", '{INDEX} Tour Packages'!$4:$4, 0)), 0)
  ),
"")
</f>
        <v/>
      </c>
      <c r="D163" s="114" t="str">
        <f t="array" ref="D163">IFERROR(
  INDEX(
    INDEX('{INDEX} Tour Packages'!$A:$ZZ, , MATCH(D$3, '{INDEX} Tour Packages'!$4:$4, 0)),
    MATCH($F163, INDEX('{INDEX} Tour Packages'!$A:$ZZ,0, MATCH("Tour Package Name", '{INDEX} Tour Packages'!$4:$4, 0)), 0)
  ),
"")
</f>
        <v/>
      </c>
      <c r="E163" s="115" t="s">
        <v>231</v>
      </c>
      <c r="F163" s="116" t="str">
        <f>IFERROR(__xludf.DUMMYFUNCTION("LET(
  headers, 'Internal Flight Booking Form Re'!$A$1:AI$1,
  ref, $E163,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3" s="117" t="str">
        <f>IFERROR(__xludf.DUMMYFUNCTION("""COMPUTED_VALUE"""),"")</f>
        <v/>
      </c>
      <c r="H163" s="116"/>
      <c r="I163" s="116"/>
      <c r="J163" s="118"/>
      <c r="K163" s="116"/>
      <c r="L163" s="116"/>
      <c r="M163" s="116"/>
      <c r="N163" s="116"/>
      <c r="O163" s="117"/>
      <c r="P163" s="134"/>
      <c r="Q163" s="134"/>
      <c r="R163" s="134"/>
      <c r="S163" s="135"/>
      <c r="T163" s="134"/>
      <c r="U163" s="134"/>
      <c r="V163" s="134"/>
      <c r="W163" s="135"/>
      <c r="X163" s="134"/>
      <c r="Y163" s="134"/>
      <c r="Z163" s="134"/>
      <c r="AA163" s="135"/>
      <c r="AB163" s="131" t="b">
        <v>0</v>
      </c>
      <c r="AC163" s="131" t="b">
        <v>0</v>
      </c>
      <c r="AD163" s="122"/>
      <c r="AE163" s="131" t="b">
        <v>0</v>
      </c>
      <c r="AF163" s="128"/>
      <c r="AG163" s="88"/>
      <c r="AH163" s="132" t="b">
        <v>0</v>
      </c>
      <c r="AI163" s="133"/>
    </row>
    <row r="164">
      <c r="A164" s="114" t="str">
        <f t="array" ref="A164">IFERROR(
  INDEX(
    INDEX('{INDEX} Tour Packages'!$A:$ZZ, , MATCH(A$3, '{INDEX} Tour Packages'!$4:$4, 0)),
    MATCH($F164, INDEX('{INDEX} Tour Packages'!$A:$ZZ,0, MATCH("Tour Package Name", '{INDEX} Tour Packages'!$4:$4, 0)), 0)
  ),
"")
</f>
        <v/>
      </c>
      <c r="B164" s="114" t="str">
        <f t="array" ref="B164">IFERROR(
  INDEX(
    INDEX('{INDEX} Tour Packages'!$A:$ZZ, , MATCH(B$3, '{INDEX} Tour Packages'!$4:$4, 0)),
    MATCH($F164, INDEX('{INDEX} Tour Packages'!$A:$ZZ,0, MATCH("Tour Package Name", '{INDEX} Tour Packages'!$4:$4, 0)), 0)
  ),
"")
</f>
        <v/>
      </c>
      <c r="C164" s="114" t="str">
        <f t="array" ref="C164">IFERROR(
  INDEX(
    INDEX('{INDEX} Tour Packages'!$A:$ZZ, , MATCH(C$3, '{INDEX} Tour Packages'!$4:$4, 0)),
    MATCH($F164, INDEX('{INDEX} Tour Packages'!$A:$ZZ,0, MATCH("Tour Package Name", '{INDEX} Tour Packages'!$4:$4, 0)), 0)
  ),
"")
</f>
        <v/>
      </c>
      <c r="D164" s="114" t="str">
        <f t="array" ref="D164">IFERROR(
  INDEX(
    INDEX('{INDEX} Tour Packages'!$A:$ZZ, , MATCH(D$3, '{INDEX} Tour Packages'!$4:$4, 0)),
    MATCH($F164, INDEX('{INDEX} Tour Packages'!$A:$ZZ,0, MATCH("Tour Package Name", '{INDEX} Tour Packages'!$4:$4, 0)), 0)
  ),
"")
</f>
        <v/>
      </c>
      <c r="E164" s="115" t="s">
        <v>231</v>
      </c>
      <c r="F164" s="116" t="str">
        <f>IFERROR(__xludf.DUMMYFUNCTION("LET(
  headers, 'Internal Flight Booking Form Re'!$A$1:AI$1,
  ref, $E164,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4" s="117" t="str">
        <f>IFERROR(__xludf.DUMMYFUNCTION("""COMPUTED_VALUE"""),"")</f>
        <v/>
      </c>
      <c r="H164" s="116"/>
      <c r="I164" s="116"/>
      <c r="J164" s="118"/>
      <c r="K164" s="116"/>
      <c r="L164" s="116"/>
      <c r="M164" s="116"/>
      <c r="N164" s="116"/>
      <c r="O164" s="117"/>
      <c r="P164" s="134"/>
      <c r="Q164" s="134"/>
      <c r="R164" s="134"/>
      <c r="S164" s="135"/>
      <c r="T164" s="134"/>
      <c r="U164" s="134"/>
      <c r="V164" s="134"/>
      <c r="W164" s="135"/>
      <c r="X164" s="134"/>
      <c r="Y164" s="134"/>
      <c r="Z164" s="134"/>
      <c r="AA164" s="135"/>
      <c r="AB164" s="131" t="b">
        <v>0</v>
      </c>
      <c r="AC164" s="131" t="b">
        <v>0</v>
      </c>
      <c r="AD164" s="122"/>
      <c r="AE164" s="131" t="b">
        <v>0</v>
      </c>
      <c r="AF164" s="128"/>
      <c r="AG164" s="88"/>
      <c r="AH164" s="132" t="b">
        <v>0</v>
      </c>
      <c r="AI164" s="133"/>
    </row>
    <row r="165">
      <c r="A165" s="114" t="str">
        <f t="array" ref="A165">IFERROR(
  INDEX(
    INDEX('{INDEX} Tour Packages'!$A:$ZZ, , MATCH(A$3, '{INDEX} Tour Packages'!$4:$4, 0)),
    MATCH($F165, INDEX('{INDEX} Tour Packages'!$A:$ZZ,0, MATCH("Tour Package Name", '{INDEX} Tour Packages'!$4:$4, 0)), 0)
  ),
"")
</f>
        <v/>
      </c>
      <c r="B165" s="114" t="str">
        <f t="array" ref="B165">IFERROR(
  INDEX(
    INDEX('{INDEX} Tour Packages'!$A:$ZZ, , MATCH(B$3, '{INDEX} Tour Packages'!$4:$4, 0)),
    MATCH($F165, INDEX('{INDEX} Tour Packages'!$A:$ZZ,0, MATCH("Tour Package Name", '{INDEX} Tour Packages'!$4:$4, 0)), 0)
  ),
"")
</f>
        <v/>
      </c>
      <c r="C165" s="114" t="str">
        <f t="array" ref="C165">IFERROR(
  INDEX(
    INDEX('{INDEX} Tour Packages'!$A:$ZZ, , MATCH(C$3, '{INDEX} Tour Packages'!$4:$4, 0)),
    MATCH($F165, INDEX('{INDEX} Tour Packages'!$A:$ZZ,0, MATCH("Tour Package Name", '{INDEX} Tour Packages'!$4:$4, 0)), 0)
  ),
"")
</f>
        <v/>
      </c>
      <c r="D165" s="114" t="str">
        <f t="array" ref="D165">IFERROR(
  INDEX(
    INDEX('{INDEX} Tour Packages'!$A:$ZZ, , MATCH(D$3, '{INDEX} Tour Packages'!$4:$4, 0)),
    MATCH($F165, INDEX('{INDEX} Tour Packages'!$A:$ZZ,0, MATCH("Tour Package Name", '{INDEX} Tour Packages'!$4:$4, 0)), 0)
  ),
"")
</f>
        <v/>
      </c>
      <c r="E165" s="115" t="s">
        <v>231</v>
      </c>
      <c r="F165" s="116" t="str">
        <f>IFERROR(__xludf.DUMMYFUNCTION("LET(
  headers, 'Internal Flight Booking Form Re'!$A$1:AI$1,
  ref, $E165,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5" s="117" t="str">
        <f>IFERROR(__xludf.DUMMYFUNCTION("""COMPUTED_VALUE"""),"")</f>
        <v/>
      </c>
      <c r="H165" s="116"/>
      <c r="I165" s="116"/>
      <c r="J165" s="118"/>
      <c r="K165" s="116"/>
      <c r="L165" s="116"/>
      <c r="M165" s="116"/>
      <c r="N165" s="116"/>
      <c r="O165" s="117"/>
      <c r="P165" s="134"/>
      <c r="Q165" s="134"/>
      <c r="R165" s="134"/>
      <c r="S165" s="135"/>
      <c r="T165" s="134"/>
      <c r="U165" s="134"/>
      <c r="V165" s="134"/>
      <c r="W165" s="135"/>
      <c r="X165" s="134"/>
      <c r="Y165" s="134"/>
      <c r="Z165" s="134"/>
      <c r="AA165" s="135"/>
      <c r="AB165" s="131" t="b">
        <v>0</v>
      </c>
      <c r="AC165" s="131" t="b">
        <v>0</v>
      </c>
      <c r="AD165" s="122"/>
      <c r="AE165" s="131" t="b">
        <v>0</v>
      </c>
      <c r="AF165" s="128"/>
      <c r="AG165" s="88"/>
      <c r="AH165" s="132" t="b">
        <v>0</v>
      </c>
      <c r="AI165" s="133"/>
    </row>
    <row r="166">
      <c r="A166" s="114" t="str">
        <f t="array" ref="A166">IFERROR(
  INDEX(
    INDEX('{INDEX} Tour Packages'!$A:$ZZ, , MATCH(A$3, '{INDEX} Tour Packages'!$4:$4, 0)),
    MATCH($F166, INDEX('{INDEX} Tour Packages'!$A:$ZZ,0, MATCH("Tour Package Name", '{INDEX} Tour Packages'!$4:$4, 0)), 0)
  ),
"")
</f>
        <v/>
      </c>
      <c r="B166" s="114" t="str">
        <f t="array" ref="B166">IFERROR(
  INDEX(
    INDEX('{INDEX} Tour Packages'!$A:$ZZ, , MATCH(B$3, '{INDEX} Tour Packages'!$4:$4, 0)),
    MATCH($F166, INDEX('{INDEX} Tour Packages'!$A:$ZZ,0, MATCH("Tour Package Name", '{INDEX} Tour Packages'!$4:$4, 0)), 0)
  ),
"")
</f>
        <v/>
      </c>
      <c r="C166" s="114" t="str">
        <f t="array" ref="C166">IFERROR(
  INDEX(
    INDEX('{INDEX} Tour Packages'!$A:$ZZ, , MATCH(C$3, '{INDEX} Tour Packages'!$4:$4, 0)),
    MATCH($F166, INDEX('{INDEX} Tour Packages'!$A:$ZZ,0, MATCH("Tour Package Name", '{INDEX} Tour Packages'!$4:$4, 0)), 0)
  ),
"")
</f>
        <v/>
      </c>
      <c r="D166" s="114" t="str">
        <f t="array" ref="D166">IFERROR(
  INDEX(
    INDEX('{INDEX} Tour Packages'!$A:$ZZ, , MATCH(D$3, '{INDEX} Tour Packages'!$4:$4, 0)),
    MATCH($F166, INDEX('{INDEX} Tour Packages'!$A:$ZZ,0, MATCH("Tour Package Name", '{INDEX} Tour Packages'!$4:$4, 0)), 0)
  ),
"")
</f>
        <v/>
      </c>
      <c r="E166" s="115" t="s">
        <v>231</v>
      </c>
      <c r="F166" s="116" t="str">
        <f>IFERROR(__xludf.DUMMYFUNCTION("LET(
  headers, 'Internal Flight Booking Form Re'!$A$1:AI$1,
  ref, $E166,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6" s="117" t="str">
        <f>IFERROR(__xludf.DUMMYFUNCTION("""COMPUTED_VALUE"""),"")</f>
        <v/>
      </c>
      <c r="H166" s="116"/>
      <c r="I166" s="116"/>
      <c r="J166" s="118"/>
      <c r="K166" s="116"/>
      <c r="L166" s="116"/>
      <c r="M166" s="116"/>
      <c r="N166" s="116"/>
      <c r="O166" s="117"/>
      <c r="P166" s="134"/>
      <c r="Q166" s="134"/>
      <c r="R166" s="134"/>
      <c r="S166" s="135"/>
      <c r="T166" s="134"/>
      <c r="U166" s="134"/>
      <c r="V166" s="134"/>
      <c r="W166" s="135"/>
      <c r="X166" s="134"/>
      <c r="Y166" s="134"/>
      <c r="Z166" s="134"/>
      <c r="AA166" s="135"/>
      <c r="AB166" s="131" t="b">
        <v>0</v>
      </c>
      <c r="AC166" s="131" t="b">
        <v>0</v>
      </c>
      <c r="AD166" s="122"/>
      <c r="AE166" s="131" t="b">
        <v>0</v>
      </c>
      <c r="AF166" s="128"/>
      <c r="AG166" s="88"/>
      <c r="AH166" s="132" t="b">
        <v>0</v>
      </c>
      <c r="AI166" s="133"/>
    </row>
    <row r="167">
      <c r="A167" s="114" t="str">
        <f t="array" ref="A167">IFERROR(
  INDEX(
    INDEX('{INDEX} Tour Packages'!$A:$ZZ, , MATCH(A$3, '{INDEX} Tour Packages'!$4:$4, 0)),
    MATCH($F167, INDEX('{INDEX} Tour Packages'!$A:$ZZ,0, MATCH("Tour Package Name", '{INDEX} Tour Packages'!$4:$4, 0)), 0)
  ),
"")
</f>
        <v/>
      </c>
      <c r="B167" s="114" t="str">
        <f t="array" ref="B167">IFERROR(
  INDEX(
    INDEX('{INDEX} Tour Packages'!$A:$ZZ, , MATCH(B$3, '{INDEX} Tour Packages'!$4:$4, 0)),
    MATCH($F167, INDEX('{INDEX} Tour Packages'!$A:$ZZ,0, MATCH("Tour Package Name", '{INDEX} Tour Packages'!$4:$4, 0)), 0)
  ),
"")
</f>
        <v/>
      </c>
      <c r="C167" s="114" t="str">
        <f t="array" ref="C167">IFERROR(
  INDEX(
    INDEX('{INDEX} Tour Packages'!$A:$ZZ, , MATCH(C$3, '{INDEX} Tour Packages'!$4:$4, 0)),
    MATCH($F167, INDEX('{INDEX} Tour Packages'!$A:$ZZ,0, MATCH("Tour Package Name", '{INDEX} Tour Packages'!$4:$4, 0)), 0)
  ),
"")
</f>
        <v/>
      </c>
      <c r="D167" s="114" t="str">
        <f t="array" ref="D167">IFERROR(
  INDEX(
    INDEX('{INDEX} Tour Packages'!$A:$ZZ, , MATCH(D$3, '{INDEX} Tour Packages'!$4:$4, 0)),
    MATCH($F167, INDEX('{INDEX} Tour Packages'!$A:$ZZ,0, MATCH("Tour Package Name", '{INDEX} Tour Packages'!$4:$4, 0)), 0)
  ),
"")
</f>
        <v/>
      </c>
      <c r="E167" s="115" t="s">
        <v>231</v>
      </c>
      <c r="F167" s="116" t="str">
        <f>IFERROR(__xludf.DUMMYFUNCTION("LET(
  headers, 'Internal Flight Booking Form Re'!$A$1:AI$1,
  ref, $E167,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7" s="117" t="str">
        <f>IFERROR(__xludf.DUMMYFUNCTION("""COMPUTED_VALUE"""),"")</f>
        <v/>
      </c>
      <c r="H167" s="116"/>
      <c r="I167" s="116"/>
      <c r="J167" s="118"/>
      <c r="K167" s="116"/>
      <c r="L167" s="116"/>
      <c r="M167" s="116"/>
      <c r="N167" s="116"/>
      <c r="O167" s="117"/>
      <c r="P167" s="134"/>
      <c r="Q167" s="134"/>
      <c r="R167" s="134"/>
      <c r="S167" s="135"/>
      <c r="T167" s="134"/>
      <c r="U167" s="134"/>
      <c r="V167" s="134"/>
      <c r="W167" s="135"/>
      <c r="X167" s="134"/>
      <c r="Y167" s="134"/>
      <c r="Z167" s="134"/>
      <c r="AA167" s="135"/>
      <c r="AB167" s="131" t="b">
        <v>0</v>
      </c>
      <c r="AC167" s="131" t="b">
        <v>0</v>
      </c>
      <c r="AD167" s="122"/>
      <c r="AE167" s="131" t="b">
        <v>0</v>
      </c>
      <c r="AF167" s="128"/>
      <c r="AG167" s="88"/>
      <c r="AH167" s="132" t="b">
        <v>0</v>
      </c>
      <c r="AI167" s="133"/>
    </row>
    <row r="168">
      <c r="A168" s="114" t="str">
        <f t="array" ref="A168">IFERROR(
  INDEX(
    INDEX('{INDEX} Tour Packages'!$A:$ZZ, , MATCH(A$3, '{INDEX} Tour Packages'!$4:$4, 0)),
    MATCH($F168, INDEX('{INDEX} Tour Packages'!$A:$ZZ,0, MATCH("Tour Package Name", '{INDEX} Tour Packages'!$4:$4, 0)), 0)
  ),
"")
</f>
        <v/>
      </c>
      <c r="B168" s="114" t="str">
        <f t="array" ref="B168">IFERROR(
  INDEX(
    INDEX('{INDEX} Tour Packages'!$A:$ZZ, , MATCH(B$3, '{INDEX} Tour Packages'!$4:$4, 0)),
    MATCH($F168, INDEX('{INDEX} Tour Packages'!$A:$ZZ,0, MATCH("Tour Package Name", '{INDEX} Tour Packages'!$4:$4, 0)), 0)
  ),
"")
</f>
        <v/>
      </c>
      <c r="C168" s="114" t="str">
        <f t="array" ref="C168">IFERROR(
  INDEX(
    INDEX('{INDEX} Tour Packages'!$A:$ZZ, , MATCH(C$3, '{INDEX} Tour Packages'!$4:$4, 0)),
    MATCH($F168, INDEX('{INDEX} Tour Packages'!$A:$ZZ,0, MATCH("Tour Package Name", '{INDEX} Tour Packages'!$4:$4, 0)), 0)
  ),
"")
</f>
        <v/>
      </c>
      <c r="D168" s="114" t="str">
        <f t="array" ref="D168">IFERROR(
  INDEX(
    INDEX('{INDEX} Tour Packages'!$A:$ZZ, , MATCH(D$3, '{INDEX} Tour Packages'!$4:$4, 0)),
    MATCH($F168, INDEX('{INDEX} Tour Packages'!$A:$ZZ,0, MATCH("Tour Package Name", '{INDEX} Tour Packages'!$4:$4, 0)), 0)
  ),
"")
</f>
        <v/>
      </c>
      <c r="E168" s="115" t="s">
        <v>231</v>
      </c>
      <c r="F168" s="116" t="str">
        <f>IFERROR(__xludf.DUMMYFUNCTION("LET(
  headers, 'Internal Flight Booking Form Re'!$A$1:AI$1,
  ref, $E168,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8" s="117" t="str">
        <f>IFERROR(__xludf.DUMMYFUNCTION("""COMPUTED_VALUE"""),"")</f>
        <v/>
      </c>
      <c r="H168" s="116"/>
      <c r="I168" s="116"/>
      <c r="J168" s="118"/>
      <c r="K168" s="116"/>
      <c r="L168" s="116"/>
      <c r="M168" s="116"/>
      <c r="N168" s="116"/>
      <c r="O168" s="117"/>
      <c r="P168" s="134"/>
      <c r="Q168" s="134"/>
      <c r="R168" s="134"/>
      <c r="S168" s="135"/>
      <c r="T168" s="134"/>
      <c r="U168" s="134"/>
      <c r="V168" s="134"/>
      <c r="W168" s="135"/>
      <c r="X168" s="134"/>
      <c r="Y168" s="134"/>
      <c r="Z168" s="134"/>
      <c r="AA168" s="135"/>
      <c r="AB168" s="131" t="b">
        <v>0</v>
      </c>
      <c r="AC168" s="131" t="b">
        <v>0</v>
      </c>
      <c r="AD168" s="122"/>
      <c r="AE168" s="131" t="b">
        <v>0</v>
      </c>
      <c r="AF168" s="128"/>
      <c r="AG168" s="88"/>
      <c r="AH168" s="132" t="b">
        <v>0</v>
      </c>
      <c r="AI168" s="133"/>
    </row>
    <row r="169">
      <c r="A169" s="114" t="str">
        <f t="array" ref="A169">IFERROR(
  INDEX(
    INDEX('{INDEX} Tour Packages'!$A:$ZZ, , MATCH(A$3, '{INDEX} Tour Packages'!$4:$4, 0)),
    MATCH($F169, INDEX('{INDEX} Tour Packages'!$A:$ZZ,0, MATCH("Tour Package Name", '{INDEX} Tour Packages'!$4:$4, 0)), 0)
  ),
"")
</f>
        <v/>
      </c>
      <c r="B169" s="114" t="str">
        <f t="array" ref="B169">IFERROR(
  INDEX(
    INDEX('{INDEX} Tour Packages'!$A:$ZZ, , MATCH(B$3, '{INDEX} Tour Packages'!$4:$4, 0)),
    MATCH($F169, INDEX('{INDEX} Tour Packages'!$A:$ZZ,0, MATCH("Tour Package Name", '{INDEX} Tour Packages'!$4:$4, 0)), 0)
  ),
"")
</f>
        <v/>
      </c>
      <c r="C169" s="114" t="str">
        <f t="array" ref="C169">IFERROR(
  INDEX(
    INDEX('{INDEX} Tour Packages'!$A:$ZZ, , MATCH(C$3, '{INDEX} Tour Packages'!$4:$4, 0)),
    MATCH($F169, INDEX('{INDEX} Tour Packages'!$A:$ZZ,0, MATCH("Tour Package Name", '{INDEX} Tour Packages'!$4:$4, 0)), 0)
  ),
"")
</f>
        <v/>
      </c>
      <c r="D169" s="114" t="str">
        <f t="array" ref="D169">IFERROR(
  INDEX(
    INDEX('{INDEX} Tour Packages'!$A:$ZZ, , MATCH(D$3, '{INDEX} Tour Packages'!$4:$4, 0)),
    MATCH($F169, INDEX('{INDEX} Tour Packages'!$A:$ZZ,0, MATCH("Tour Package Name", '{INDEX} Tour Packages'!$4:$4, 0)), 0)
  ),
"")
</f>
        <v/>
      </c>
      <c r="E169" s="115" t="s">
        <v>231</v>
      </c>
      <c r="F169" s="116" t="str">
        <f>IFERROR(__xludf.DUMMYFUNCTION("LET(
  headers, 'Internal Flight Booking Form Re'!$A$1:AI$1,
  ref, $E169,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69" s="117" t="str">
        <f>IFERROR(__xludf.DUMMYFUNCTION("""COMPUTED_VALUE"""),"")</f>
        <v/>
      </c>
      <c r="H169" s="116"/>
      <c r="I169" s="116"/>
      <c r="J169" s="118"/>
      <c r="K169" s="116"/>
      <c r="L169" s="116"/>
      <c r="M169" s="116"/>
      <c r="N169" s="116"/>
      <c r="O169" s="117"/>
      <c r="P169" s="134"/>
      <c r="Q169" s="134"/>
      <c r="R169" s="134"/>
      <c r="S169" s="135"/>
      <c r="T169" s="134"/>
      <c r="U169" s="134"/>
      <c r="V169" s="134"/>
      <c r="W169" s="135"/>
      <c r="X169" s="134"/>
      <c r="Y169" s="134"/>
      <c r="Z169" s="134"/>
      <c r="AA169" s="135"/>
      <c r="AB169" s="131" t="b">
        <v>0</v>
      </c>
      <c r="AC169" s="131" t="b">
        <v>0</v>
      </c>
      <c r="AD169" s="122"/>
      <c r="AE169" s="131" t="b">
        <v>0</v>
      </c>
      <c r="AF169" s="128"/>
      <c r="AG169" s="88"/>
      <c r="AH169" s="132" t="b">
        <v>0</v>
      </c>
      <c r="AI169" s="133"/>
    </row>
    <row r="170">
      <c r="A170" s="114" t="str">
        <f t="array" ref="A170">IFERROR(
  INDEX(
    INDEX('{INDEX} Tour Packages'!$A:$ZZ, , MATCH(A$3, '{INDEX} Tour Packages'!$4:$4, 0)),
    MATCH($F170, INDEX('{INDEX} Tour Packages'!$A:$ZZ,0, MATCH("Tour Package Name", '{INDEX} Tour Packages'!$4:$4, 0)), 0)
  ),
"")
</f>
        <v/>
      </c>
      <c r="B170" s="114" t="str">
        <f t="array" ref="B170">IFERROR(
  INDEX(
    INDEX('{INDEX} Tour Packages'!$A:$ZZ, , MATCH(B$3, '{INDEX} Tour Packages'!$4:$4, 0)),
    MATCH($F170, INDEX('{INDEX} Tour Packages'!$A:$ZZ,0, MATCH("Tour Package Name", '{INDEX} Tour Packages'!$4:$4, 0)), 0)
  ),
"")
</f>
        <v/>
      </c>
      <c r="C170" s="114" t="str">
        <f t="array" ref="C170">IFERROR(
  INDEX(
    INDEX('{INDEX} Tour Packages'!$A:$ZZ, , MATCH(C$3, '{INDEX} Tour Packages'!$4:$4, 0)),
    MATCH($F170, INDEX('{INDEX} Tour Packages'!$A:$ZZ,0, MATCH("Tour Package Name", '{INDEX} Tour Packages'!$4:$4, 0)), 0)
  ),
"")
</f>
        <v/>
      </c>
      <c r="D170" s="114" t="str">
        <f t="array" ref="D170">IFERROR(
  INDEX(
    INDEX('{INDEX} Tour Packages'!$A:$ZZ, , MATCH(D$3, '{INDEX} Tour Packages'!$4:$4, 0)),
    MATCH($F170, INDEX('{INDEX} Tour Packages'!$A:$ZZ,0, MATCH("Tour Package Name", '{INDEX} Tour Packages'!$4:$4, 0)), 0)
  ),
"")
</f>
        <v/>
      </c>
      <c r="E170" s="115" t="s">
        <v>231</v>
      </c>
      <c r="F170" s="116" t="str">
        <f>IFERROR(__xludf.DUMMYFUNCTION("LET(
  headers, 'Internal Flight Booking Form Re'!$A$1:AI$1,
  ref, $E170,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0" s="117" t="str">
        <f>IFERROR(__xludf.DUMMYFUNCTION("""COMPUTED_VALUE"""),"")</f>
        <v/>
      </c>
      <c r="H170" s="116"/>
      <c r="I170" s="116"/>
      <c r="J170" s="118"/>
      <c r="K170" s="116"/>
      <c r="L170" s="116"/>
      <c r="M170" s="116"/>
      <c r="N170" s="116"/>
      <c r="O170" s="117"/>
      <c r="P170" s="134"/>
      <c r="Q170" s="134"/>
      <c r="R170" s="134"/>
      <c r="S170" s="135"/>
      <c r="T170" s="134"/>
      <c r="U170" s="134"/>
      <c r="V170" s="134"/>
      <c r="W170" s="135"/>
      <c r="X170" s="134"/>
      <c r="Y170" s="134"/>
      <c r="Z170" s="134"/>
      <c r="AA170" s="135"/>
      <c r="AB170" s="131" t="b">
        <v>0</v>
      </c>
      <c r="AC170" s="131" t="b">
        <v>0</v>
      </c>
      <c r="AD170" s="122"/>
      <c r="AE170" s="131" t="b">
        <v>0</v>
      </c>
      <c r="AF170" s="128"/>
      <c r="AG170" s="88"/>
      <c r="AH170" s="132" t="b">
        <v>0</v>
      </c>
      <c r="AI170" s="133"/>
    </row>
    <row r="171">
      <c r="A171" s="114" t="str">
        <f t="array" ref="A171">IFERROR(
  INDEX(
    INDEX('{INDEX} Tour Packages'!$A:$ZZ, , MATCH(A$3, '{INDEX} Tour Packages'!$4:$4, 0)),
    MATCH($F171, INDEX('{INDEX} Tour Packages'!$A:$ZZ,0, MATCH("Tour Package Name", '{INDEX} Tour Packages'!$4:$4, 0)), 0)
  ),
"")
</f>
        <v/>
      </c>
      <c r="B171" s="114" t="str">
        <f t="array" ref="B171">IFERROR(
  INDEX(
    INDEX('{INDEX} Tour Packages'!$A:$ZZ, , MATCH(B$3, '{INDEX} Tour Packages'!$4:$4, 0)),
    MATCH($F171, INDEX('{INDEX} Tour Packages'!$A:$ZZ,0, MATCH("Tour Package Name", '{INDEX} Tour Packages'!$4:$4, 0)), 0)
  ),
"")
</f>
        <v/>
      </c>
      <c r="C171" s="114" t="str">
        <f t="array" ref="C171">IFERROR(
  INDEX(
    INDEX('{INDEX} Tour Packages'!$A:$ZZ, , MATCH(C$3, '{INDEX} Tour Packages'!$4:$4, 0)),
    MATCH($F171, INDEX('{INDEX} Tour Packages'!$A:$ZZ,0, MATCH("Tour Package Name", '{INDEX} Tour Packages'!$4:$4, 0)), 0)
  ),
"")
</f>
        <v/>
      </c>
      <c r="D171" s="114" t="str">
        <f t="array" ref="D171">IFERROR(
  INDEX(
    INDEX('{INDEX} Tour Packages'!$A:$ZZ, , MATCH(D$3, '{INDEX} Tour Packages'!$4:$4, 0)),
    MATCH($F171, INDEX('{INDEX} Tour Packages'!$A:$ZZ,0, MATCH("Tour Package Name", '{INDEX} Tour Packages'!$4:$4, 0)), 0)
  ),
"")
</f>
        <v/>
      </c>
      <c r="E171" s="115" t="s">
        <v>231</v>
      </c>
      <c r="F171" s="116" t="str">
        <f>IFERROR(__xludf.DUMMYFUNCTION("LET(
  headers, 'Internal Flight Booking Form Re'!$A$1:AI$1,
  ref, $E171,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1" s="117" t="str">
        <f>IFERROR(__xludf.DUMMYFUNCTION("""COMPUTED_VALUE"""),"")</f>
        <v/>
      </c>
      <c r="H171" s="116"/>
      <c r="I171" s="116"/>
      <c r="J171" s="118"/>
      <c r="K171" s="116"/>
      <c r="L171" s="116"/>
      <c r="M171" s="116"/>
      <c r="N171" s="116"/>
      <c r="O171" s="117"/>
      <c r="P171" s="134"/>
      <c r="Q171" s="134"/>
      <c r="R171" s="134"/>
      <c r="S171" s="135"/>
      <c r="T171" s="134"/>
      <c r="U171" s="134"/>
      <c r="V171" s="134"/>
      <c r="W171" s="135"/>
      <c r="X171" s="134"/>
      <c r="Y171" s="134"/>
      <c r="Z171" s="134"/>
      <c r="AA171" s="135"/>
      <c r="AB171" s="131" t="b">
        <v>0</v>
      </c>
      <c r="AC171" s="131" t="b">
        <v>0</v>
      </c>
      <c r="AD171" s="122"/>
      <c r="AE171" s="131" t="b">
        <v>0</v>
      </c>
      <c r="AF171" s="128"/>
      <c r="AG171" s="88"/>
      <c r="AH171" s="132" t="b">
        <v>0</v>
      </c>
      <c r="AI171" s="133"/>
    </row>
    <row r="172">
      <c r="A172" s="114" t="str">
        <f t="array" ref="A172">IFERROR(
  INDEX(
    INDEX('{INDEX} Tour Packages'!$A:$ZZ, , MATCH(A$3, '{INDEX} Tour Packages'!$4:$4, 0)),
    MATCH($F172, INDEX('{INDEX} Tour Packages'!$A:$ZZ,0, MATCH("Tour Package Name", '{INDEX} Tour Packages'!$4:$4, 0)), 0)
  ),
"")
</f>
        <v/>
      </c>
      <c r="B172" s="114" t="str">
        <f t="array" ref="B172">IFERROR(
  INDEX(
    INDEX('{INDEX} Tour Packages'!$A:$ZZ, , MATCH(B$3, '{INDEX} Tour Packages'!$4:$4, 0)),
    MATCH($F172, INDEX('{INDEX} Tour Packages'!$A:$ZZ,0, MATCH("Tour Package Name", '{INDEX} Tour Packages'!$4:$4, 0)), 0)
  ),
"")
</f>
        <v/>
      </c>
      <c r="C172" s="114" t="str">
        <f t="array" ref="C172">IFERROR(
  INDEX(
    INDEX('{INDEX} Tour Packages'!$A:$ZZ, , MATCH(C$3, '{INDEX} Tour Packages'!$4:$4, 0)),
    MATCH($F172, INDEX('{INDEX} Tour Packages'!$A:$ZZ,0, MATCH("Tour Package Name", '{INDEX} Tour Packages'!$4:$4, 0)), 0)
  ),
"")
</f>
        <v/>
      </c>
      <c r="D172" s="114" t="str">
        <f t="array" ref="D172">IFERROR(
  INDEX(
    INDEX('{INDEX} Tour Packages'!$A:$ZZ, , MATCH(D$3, '{INDEX} Tour Packages'!$4:$4, 0)),
    MATCH($F172, INDEX('{INDEX} Tour Packages'!$A:$ZZ,0, MATCH("Tour Package Name", '{INDEX} Tour Packages'!$4:$4, 0)), 0)
  ),
"")
</f>
        <v/>
      </c>
      <c r="E172" s="115" t="s">
        <v>231</v>
      </c>
      <c r="F172" s="116" t="str">
        <f>IFERROR(__xludf.DUMMYFUNCTION("LET(
  headers, 'Internal Flight Booking Form Re'!$A$1:AI$1,
  ref, $E172,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2" s="117" t="str">
        <f>IFERROR(__xludf.DUMMYFUNCTION("""COMPUTED_VALUE"""),"")</f>
        <v/>
      </c>
      <c r="H172" s="116"/>
      <c r="I172" s="116"/>
      <c r="J172" s="118"/>
      <c r="K172" s="116"/>
      <c r="L172" s="116"/>
      <c r="M172" s="116"/>
      <c r="N172" s="116"/>
      <c r="O172" s="117"/>
      <c r="P172" s="134"/>
      <c r="Q172" s="134"/>
      <c r="R172" s="134"/>
      <c r="S172" s="135"/>
      <c r="T172" s="134"/>
      <c r="U172" s="134"/>
      <c r="V172" s="134"/>
      <c r="W172" s="135"/>
      <c r="X172" s="134"/>
      <c r="Y172" s="134"/>
      <c r="Z172" s="134"/>
      <c r="AA172" s="135"/>
      <c r="AB172" s="131" t="b">
        <v>0</v>
      </c>
      <c r="AC172" s="131" t="b">
        <v>0</v>
      </c>
      <c r="AD172" s="122"/>
      <c r="AE172" s="131" t="b">
        <v>0</v>
      </c>
      <c r="AF172" s="128"/>
      <c r="AG172" s="88"/>
      <c r="AH172" s="132" t="b">
        <v>0</v>
      </c>
      <c r="AI172" s="133"/>
    </row>
    <row r="173">
      <c r="A173" s="114" t="str">
        <f t="array" ref="A173">IFERROR(
  INDEX(
    INDEX('{INDEX} Tour Packages'!$A:$ZZ, , MATCH(A$3, '{INDEX} Tour Packages'!$4:$4, 0)),
    MATCH($F173, INDEX('{INDEX} Tour Packages'!$A:$ZZ,0, MATCH("Tour Package Name", '{INDEX} Tour Packages'!$4:$4, 0)), 0)
  ),
"")
</f>
        <v/>
      </c>
      <c r="B173" s="114" t="str">
        <f t="array" ref="B173">IFERROR(
  INDEX(
    INDEX('{INDEX} Tour Packages'!$A:$ZZ, , MATCH(B$3, '{INDEX} Tour Packages'!$4:$4, 0)),
    MATCH($F173, INDEX('{INDEX} Tour Packages'!$A:$ZZ,0, MATCH("Tour Package Name", '{INDEX} Tour Packages'!$4:$4, 0)), 0)
  ),
"")
</f>
        <v/>
      </c>
      <c r="C173" s="114" t="str">
        <f t="array" ref="C173">IFERROR(
  INDEX(
    INDEX('{INDEX} Tour Packages'!$A:$ZZ, , MATCH(C$3, '{INDEX} Tour Packages'!$4:$4, 0)),
    MATCH($F173, INDEX('{INDEX} Tour Packages'!$A:$ZZ,0, MATCH("Tour Package Name", '{INDEX} Tour Packages'!$4:$4, 0)), 0)
  ),
"")
</f>
        <v/>
      </c>
      <c r="D173" s="114" t="str">
        <f t="array" ref="D173">IFERROR(
  INDEX(
    INDEX('{INDEX} Tour Packages'!$A:$ZZ, , MATCH(D$3, '{INDEX} Tour Packages'!$4:$4, 0)),
    MATCH($F173, INDEX('{INDEX} Tour Packages'!$A:$ZZ,0, MATCH("Tour Package Name", '{INDEX} Tour Packages'!$4:$4, 0)), 0)
  ),
"")
</f>
        <v/>
      </c>
      <c r="E173" s="115" t="s">
        <v>231</v>
      </c>
      <c r="F173" s="116" t="str">
        <f>IFERROR(__xludf.DUMMYFUNCTION("LET(
  headers, 'Internal Flight Booking Form Re'!$A$1:AI$1,
  ref, $E173,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3" s="117" t="str">
        <f>IFERROR(__xludf.DUMMYFUNCTION("""COMPUTED_VALUE"""),"")</f>
        <v/>
      </c>
      <c r="H173" s="116"/>
      <c r="I173" s="116"/>
      <c r="J173" s="118"/>
      <c r="K173" s="116"/>
      <c r="L173" s="116"/>
      <c r="M173" s="116"/>
      <c r="N173" s="116"/>
      <c r="O173" s="117"/>
      <c r="P173" s="134"/>
      <c r="Q173" s="134"/>
      <c r="R173" s="134"/>
      <c r="S173" s="135"/>
      <c r="T173" s="134"/>
      <c r="U173" s="134"/>
      <c r="V173" s="134"/>
      <c r="W173" s="135"/>
      <c r="X173" s="134"/>
      <c r="Y173" s="134"/>
      <c r="Z173" s="134"/>
      <c r="AA173" s="135"/>
      <c r="AB173" s="131" t="b">
        <v>0</v>
      </c>
      <c r="AC173" s="131" t="b">
        <v>0</v>
      </c>
      <c r="AD173" s="122"/>
      <c r="AE173" s="131" t="b">
        <v>0</v>
      </c>
      <c r="AF173" s="128"/>
      <c r="AG173" s="88"/>
      <c r="AH173" s="132" t="b">
        <v>0</v>
      </c>
      <c r="AI173" s="133"/>
    </row>
    <row r="174">
      <c r="A174" s="114" t="str">
        <f t="array" ref="A174">IFERROR(
  INDEX(
    INDEX('{INDEX} Tour Packages'!$A:$ZZ, , MATCH(A$3, '{INDEX} Tour Packages'!$4:$4, 0)),
    MATCH($F174, INDEX('{INDEX} Tour Packages'!$A:$ZZ,0, MATCH("Tour Package Name", '{INDEX} Tour Packages'!$4:$4, 0)), 0)
  ),
"")
</f>
        <v/>
      </c>
      <c r="B174" s="114" t="str">
        <f t="array" ref="B174">IFERROR(
  INDEX(
    INDEX('{INDEX} Tour Packages'!$A:$ZZ, , MATCH(B$3, '{INDEX} Tour Packages'!$4:$4, 0)),
    MATCH($F174, INDEX('{INDEX} Tour Packages'!$A:$ZZ,0, MATCH("Tour Package Name", '{INDEX} Tour Packages'!$4:$4, 0)), 0)
  ),
"")
</f>
        <v/>
      </c>
      <c r="C174" s="114" t="str">
        <f t="array" ref="C174">IFERROR(
  INDEX(
    INDEX('{INDEX} Tour Packages'!$A:$ZZ, , MATCH(C$3, '{INDEX} Tour Packages'!$4:$4, 0)),
    MATCH($F174, INDEX('{INDEX} Tour Packages'!$A:$ZZ,0, MATCH("Tour Package Name", '{INDEX} Tour Packages'!$4:$4, 0)), 0)
  ),
"")
</f>
        <v/>
      </c>
      <c r="D174" s="114" t="str">
        <f t="array" ref="D174">IFERROR(
  INDEX(
    INDEX('{INDEX} Tour Packages'!$A:$ZZ, , MATCH(D$3, '{INDEX} Tour Packages'!$4:$4, 0)),
    MATCH($F174, INDEX('{INDEX} Tour Packages'!$A:$ZZ,0, MATCH("Tour Package Name", '{INDEX} Tour Packages'!$4:$4, 0)), 0)
  ),
"")
</f>
        <v/>
      </c>
      <c r="E174" s="115" t="s">
        <v>231</v>
      </c>
      <c r="F174" s="116" t="str">
        <f>IFERROR(__xludf.DUMMYFUNCTION("LET(
  headers, 'Internal Flight Booking Form Re'!$A$1:AI$1,
  ref, $E174,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4" s="117" t="str">
        <f>IFERROR(__xludf.DUMMYFUNCTION("""COMPUTED_VALUE"""),"")</f>
        <v/>
      </c>
      <c r="H174" s="116"/>
      <c r="I174" s="116"/>
      <c r="J174" s="118"/>
      <c r="K174" s="116"/>
      <c r="L174" s="116"/>
      <c r="M174" s="116"/>
      <c r="N174" s="116"/>
      <c r="O174" s="117"/>
      <c r="P174" s="134"/>
      <c r="Q174" s="134"/>
      <c r="R174" s="134"/>
      <c r="S174" s="135"/>
      <c r="T174" s="134"/>
      <c r="U174" s="134"/>
      <c r="V174" s="134"/>
      <c r="W174" s="135"/>
      <c r="X174" s="134"/>
      <c r="Y174" s="134"/>
      <c r="Z174" s="134"/>
      <c r="AA174" s="135"/>
      <c r="AB174" s="131" t="b">
        <v>0</v>
      </c>
      <c r="AC174" s="131" t="b">
        <v>0</v>
      </c>
      <c r="AD174" s="122"/>
      <c r="AE174" s="131" t="b">
        <v>0</v>
      </c>
      <c r="AF174" s="128"/>
      <c r="AG174" s="88"/>
      <c r="AH174" s="132" t="b">
        <v>0</v>
      </c>
      <c r="AI174" s="133"/>
    </row>
    <row r="175">
      <c r="A175" s="114" t="str">
        <f t="array" ref="A175">IFERROR(
  INDEX(
    INDEX('{INDEX} Tour Packages'!$A:$ZZ, , MATCH(A$3, '{INDEX} Tour Packages'!$4:$4, 0)),
    MATCH($F175, INDEX('{INDEX} Tour Packages'!$A:$ZZ,0, MATCH("Tour Package Name", '{INDEX} Tour Packages'!$4:$4, 0)), 0)
  ),
"")
</f>
        <v/>
      </c>
      <c r="B175" s="114" t="str">
        <f t="array" ref="B175">IFERROR(
  INDEX(
    INDEX('{INDEX} Tour Packages'!$A:$ZZ, , MATCH(B$3, '{INDEX} Tour Packages'!$4:$4, 0)),
    MATCH($F175, INDEX('{INDEX} Tour Packages'!$A:$ZZ,0, MATCH("Tour Package Name", '{INDEX} Tour Packages'!$4:$4, 0)), 0)
  ),
"")
</f>
        <v/>
      </c>
      <c r="C175" s="114" t="str">
        <f t="array" ref="C175">IFERROR(
  INDEX(
    INDEX('{INDEX} Tour Packages'!$A:$ZZ, , MATCH(C$3, '{INDEX} Tour Packages'!$4:$4, 0)),
    MATCH($F175, INDEX('{INDEX} Tour Packages'!$A:$ZZ,0, MATCH("Tour Package Name", '{INDEX} Tour Packages'!$4:$4, 0)), 0)
  ),
"")
</f>
        <v/>
      </c>
      <c r="D175" s="114" t="str">
        <f t="array" ref="D175">IFERROR(
  INDEX(
    INDEX('{INDEX} Tour Packages'!$A:$ZZ, , MATCH(D$3, '{INDEX} Tour Packages'!$4:$4, 0)),
    MATCH($F175, INDEX('{INDEX} Tour Packages'!$A:$ZZ,0, MATCH("Tour Package Name", '{INDEX} Tour Packages'!$4:$4, 0)), 0)
  ),
"")
</f>
        <v/>
      </c>
      <c r="E175" s="115" t="s">
        <v>231</v>
      </c>
      <c r="F175" s="116" t="str">
        <f>IFERROR(__xludf.DUMMYFUNCTION("LET(
  headers, 'Internal Flight Booking Form Re'!$A$1:AI$1,
  ref, $E175,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5" s="117" t="str">
        <f>IFERROR(__xludf.DUMMYFUNCTION("""COMPUTED_VALUE"""),"")</f>
        <v/>
      </c>
      <c r="H175" s="116"/>
      <c r="I175" s="116"/>
      <c r="J175" s="118"/>
      <c r="K175" s="116"/>
      <c r="L175" s="116"/>
      <c r="M175" s="116"/>
      <c r="N175" s="116"/>
      <c r="O175" s="117"/>
      <c r="P175" s="134"/>
      <c r="Q175" s="134"/>
      <c r="R175" s="134"/>
      <c r="S175" s="135"/>
      <c r="T175" s="134"/>
      <c r="U175" s="134"/>
      <c r="V175" s="134"/>
      <c r="W175" s="135"/>
      <c r="X175" s="134"/>
      <c r="Y175" s="134"/>
      <c r="Z175" s="134"/>
      <c r="AA175" s="135"/>
      <c r="AB175" s="131" t="b">
        <v>0</v>
      </c>
      <c r="AC175" s="131" t="b">
        <v>0</v>
      </c>
      <c r="AD175" s="122"/>
      <c r="AE175" s="131" t="b">
        <v>0</v>
      </c>
      <c r="AF175" s="128"/>
      <c r="AG175" s="88"/>
      <c r="AH175" s="132" t="b">
        <v>0</v>
      </c>
      <c r="AI175" s="133"/>
    </row>
    <row r="176">
      <c r="A176" s="114" t="str">
        <f t="array" ref="A176">IFERROR(
  INDEX(
    INDEX('{INDEX} Tour Packages'!$A:$ZZ, , MATCH(A$3, '{INDEX} Tour Packages'!$4:$4, 0)),
    MATCH($F176, INDEX('{INDEX} Tour Packages'!$A:$ZZ,0, MATCH("Tour Package Name", '{INDEX} Tour Packages'!$4:$4, 0)), 0)
  ),
"")
</f>
        <v/>
      </c>
      <c r="B176" s="114" t="str">
        <f t="array" ref="B176">IFERROR(
  INDEX(
    INDEX('{INDEX} Tour Packages'!$A:$ZZ, , MATCH(B$3, '{INDEX} Tour Packages'!$4:$4, 0)),
    MATCH($F176, INDEX('{INDEX} Tour Packages'!$A:$ZZ,0, MATCH("Tour Package Name", '{INDEX} Tour Packages'!$4:$4, 0)), 0)
  ),
"")
</f>
        <v/>
      </c>
      <c r="C176" s="114" t="str">
        <f t="array" ref="C176">IFERROR(
  INDEX(
    INDEX('{INDEX} Tour Packages'!$A:$ZZ, , MATCH(C$3, '{INDEX} Tour Packages'!$4:$4, 0)),
    MATCH($F176, INDEX('{INDEX} Tour Packages'!$A:$ZZ,0, MATCH("Tour Package Name", '{INDEX} Tour Packages'!$4:$4, 0)), 0)
  ),
"")
</f>
        <v/>
      </c>
      <c r="D176" s="114" t="str">
        <f t="array" ref="D176">IFERROR(
  INDEX(
    INDEX('{INDEX} Tour Packages'!$A:$ZZ, , MATCH(D$3, '{INDEX} Tour Packages'!$4:$4, 0)),
    MATCH($F176, INDEX('{INDEX} Tour Packages'!$A:$ZZ,0, MATCH("Tour Package Name", '{INDEX} Tour Packages'!$4:$4, 0)), 0)
  ),
"")
</f>
        <v/>
      </c>
      <c r="E176" s="115" t="s">
        <v>231</v>
      </c>
      <c r="F176" s="116" t="str">
        <f>IFERROR(__xludf.DUMMYFUNCTION("LET(
  headers, 'Internal Flight Booking Form Re'!$A$1:AI$1,
  ref, $E176,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6" s="117" t="str">
        <f>IFERROR(__xludf.DUMMYFUNCTION("""COMPUTED_VALUE"""),"")</f>
        <v/>
      </c>
      <c r="H176" s="116"/>
      <c r="I176" s="116"/>
      <c r="J176" s="118"/>
      <c r="K176" s="116"/>
      <c r="L176" s="116"/>
      <c r="M176" s="116"/>
      <c r="N176" s="116"/>
      <c r="O176" s="117"/>
      <c r="P176" s="134"/>
      <c r="Q176" s="134"/>
      <c r="R176" s="134"/>
      <c r="S176" s="135"/>
      <c r="T176" s="134"/>
      <c r="U176" s="134"/>
      <c r="V176" s="134"/>
      <c r="W176" s="135"/>
      <c r="X176" s="134"/>
      <c r="Y176" s="134"/>
      <c r="Z176" s="134"/>
      <c r="AA176" s="135"/>
      <c r="AB176" s="131" t="b">
        <v>0</v>
      </c>
      <c r="AC176" s="131" t="b">
        <v>0</v>
      </c>
      <c r="AD176" s="122"/>
      <c r="AE176" s="131" t="b">
        <v>0</v>
      </c>
      <c r="AF176" s="128"/>
      <c r="AG176" s="88"/>
      <c r="AH176" s="132" t="b">
        <v>0</v>
      </c>
      <c r="AI176" s="133"/>
    </row>
    <row r="177">
      <c r="A177" s="114" t="str">
        <f t="array" ref="A177">IFERROR(
  INDEX(
    INDEX('{INDEX} Tour Packages'!$A:$ZZ, , MATCH(A$3, '{INDEX} Tour Packages'!$4:$4, 0)),
    MATCH($F177, INDEX('{INDEX} Tour Packages'!$A:$ZZ,0, MATCH("Tour Package Name", '{INDEX} Tour Packages'!$4:$4, 0)), 0)
  ),
"")
</f>
        <v/>
      </c>
      <c r="B177" s="114" t="str">
        <f t="array" ref="B177">IFERROR(
  INDEX(
    INDEX('{INDEX} Tour Packages'!$A:$ZZ, , MATCH(B$3, '{INDEX} Tour Packages'!$4:$4, 0)),
    MATCH($F177, INDEX('{INDEX} Tour Packages'!$A:$ZZ,0, MATCH("Tour Package Name", '{INDEX} Tour Packages'!$4:$4, 0)), 0)
  ),
"")
</f>
        <v/>
      </c>
      <c r="C177" s="114" t="str">
        <f t="array" ref="C177">IFERROR(
  INDEX(
    INDEX('{INDEX} Tour Packages'!$A:$ZZ, , MATCH(C$3, '{INDEX} Tour Packages'!$4:$4, 0)),
    MATCH($F177, INDEX('{INDEX} Tour Packages'!$A:$ZZ,0, MATCH("Tour Package Name", '{INDEX} Tour Packages'!$4:$4, 0)), 0)
  ),
"")
</f>
        <v/>
      </c>
      <c r="D177" s="114" t="str">
        <f t="array" ref="D177">IFERROR(
  INDEX(
    INDEX('{INDEX} Tour Packages'!$A:$ZZ, , MATCH(D$3, '{INDEX} Tour Packages'!$4:$4, 0)),
    MATCH($F177, INDEX('{INDEX} Tour Packages'!$A:$ZZ,0, MATCH("Tour Package Name", '{INDEX} Tour Packages'!$4:$4, 0)), 0)
  ),
"")
</f>
        <v/>
      </c>
      <c r="E177" s="115" t="s">
        <v>231</v>
      </c>
      <c r="F177" s="116" t="str">
        <f>IFERROR(__xludf.DUMMYFUNCTION("LET(
  headers, 'Internal Flight Booking Form Re'!$A$1:AI$1,
  ref, $E177,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7" s="117" t="str">
        <f>IFERROR(__xludf.DUMMYFUNCTION("""COMPUTED_VALUE"""),"")</f>
        <v/>
      </c>
      <c r="H177" s="116"/>
      <c r="I177" s="116"/>
      <c r="J177" s="118"/>
      <c r="K177" s="116"/>
      <c r="L177" s="116"/>
      <c r="M177" s="116"/>
      <c r="N177" s="116"/>
      <c r="O177" s="117"/>
      <c r="P177" s="134"/>
      <c r="Q177" s="134"/>
      <c r="R177" s="134"/>
      <c r="S177" s="135"/>
      <c r="T177" s="134"/>
      <c r="U177" s="134"/>
      <c r="V177" s="134"/>
      <c r="W177" s="135"/>
      <c r="X177" s="134"/>
      <c r="Y177" s="134"/>
      <c r="Z177" s="134"/>
      <c r="AA177" s="135"/>
      <c r="AB177" s="131" t="b">
        <v>0</v>
      </c>
      <c r="AC177" s="131" t="b">
        <v>0</v>
      </c>
      <c r="AD177" s="122"/>
      <c r="AE177" s="131" t="b">
        <v>0</v>
      </c>
      <c r="AF177" s="128"/>
      <c r="AG177" s="88"/>
      <c r="AH177" s="132" t="b">
        <v>0</v>
      </c>
      <c r="AI177" s="133"/>
    </row>
    <row r="178">
      <c r="A178" s="114" t="str">
        <f t="array" ref="A178">IFERROR(
  INDEX(
    INDEX('{INDEX} Tour Packages'!$A:$ZZ, , MATCH(A$3, '{INDEX} Tour Packages'!$4:$4, 0)),
    MATCH($F178, INDEX('{INDEX} Tour Packages'!$A:$ZZ,0, MATCH("Tour Package Name", '{INDEX} Tour Packages'!$4:$4, 0)), 0)
  ),
"")
</f>
        <v/>
      </c>
      <c r="B178" s="114" t="str">
        <f t="array" ref="B178">IFERROR(
  INDEX(
    INDEX('{INDEX} Tour Packages'!$A:$ZZ, , MATCH(B$3, '{INDEX} Tour Packages'!$4:$4, 0)),
    MATCH($F178, INDEX('{INDEX} Tour Packages'!$A:$ZZ,0, MATCH("Tour Package Name", '{INDEX} Tour Packages'!$4:$4, 0)), 0)
  ),
"")
</f>
        <v/>
      </c>
      <c r="C178" s="114" t="str">
        <f t="array" ref="C178">IFERROR(
  INDEX(
    INDEX('{INDEX} Tour Packages'!$A:$ZZ, , MATCH(C$3, '{INDEX} Tour Packages'!$4:$4, 0)),
    MATCH($F178, INDEX('{INDEX} Tour Packages'!$A:$ZZ,0, MATCH("Tour Package Name", '{INDEX} Tour Packages'!$4:$4, 0)), 0)
  ),
"")
</f>
        <v/>
      </c>
      <c r="D178" s="114" t="str">
        <f t="array" ref="D178">IFERROR(
  INDEX(
    INDEX('{INDEX} Tour Packages'!$A:$ZZ, , MATCH(D$3, '{INDEX} Tour Packages'!$4:$4, 0)),
    MATCH($F178, INDEX('{INDEX} Tour Packages'!$A:$ZZ,0, MATCH("Tour Package Name", '{INDEX} Tour Packages'!$4:$4, 0)), 0)
  ),
"")
</f>
        <v/>
      </c>
      <c r="E178" s="115" t="s">
        <v>231</v>
      </c>
      <c r="F178" s="116" t="str">
        <f>IFERROR(__xludf.DUMMYFUNCTION("LET(
  headers, 'Internal Flight Booking Form Re'!$A$1:AI$1,
  ref, $E178,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8" s="117" t="str">
        <f>IFERROR(__xludf.DUMMYFUNCTION("""COMPUTED_VALUE"""),"")</f>
        <v/>
      </c>
      <c r="H178" s="116"/>
      <c r="I178" s="116"/>
      <c r="J178" s="118"/>
      <c r="K178" s="116"/>
      <c r="L178" s="116"/>
      <c r="M178" s="116"/>
      <c r="N178" s="116"/>
      <c r="O178" s="117"/>
      <c r="P178" s="134"/>
      <c r="Q178" s="134"/>
      <c r="R178" s="134"/>
      <c r="S178" s="135"/>
      <c r="T178" s="134"/>
      <c r="U178" s="134"/>
      <c r="V178" s="134"/>
      <c r="W178" s="135"/>
      <c r="X178" s="134"/>
      <c r="Y178" s="134"/>
      <c r="Z178" s="134"/>
      <c r="AA178" s="135"/>
      <c r="AB178" s="131" t="b">
        <v>0</v>
      </c>
      <c r="AC178" s="131" t="b">
        <v>0</v>
      </c>
      <c r="AD178" s="122"/>
      <c r="AE178" s="131" t="b">
        <v>0</v>
      </c>
      <c r="AF178" s="128"/>
      <c r="AG178" s="88"/>
      <c r="AH178" s="132" t="b">
        <v>0</v>
      </c>
      <c r="AI178" s="133"/>
    </row>
    <row r="179">
      <c r="A179" s="114" t="str">
        <f t="array" ref="A179">IFERROR(
  INDEX(
    INDEX('{INDEX} Tour Packages'!$A:$ZZ, , MATCH(A$3, '{INDEX} Tour Packages'!$4:$4, 0)),
    MATCH($F179, INDEX('{INDEX} Tour Packages'!$A:$ZZ,0, MATCH("Tour Package Name", '{INDEX} Tour Packages'!$4:$4, 0)), 0)
  ),
"")
</f>
        <v/>
      </c>
      <c r="B179" s="114" t="str">
        <f t="array" ref="B179">IFERROR(
  INDEX(
    INDEX('{INDEX} Tour Packages'!$A:$ZZ, , MATCH(B$3, '{INDEX} Tour Packages'!$4:$4, 0)),
    MATCH($F179, INDEX('{INDEX} Tour Packages'!$A:$ZZ,0, MATCH("Tour Package Name", '{INDEX} Tour Packages'!$4:$4, 0)), 0)
  ),
"")
</f>
        <v/>
      </c>
      <c r="C179" s="114" t="str">
        <f t="array" ref="C179">IFERROR(
  INDEX(
    INDEX('{INDEX} Tour Packages'!$A:$ZZ, , MATCH(C$3, '{INDEX} Tour Packages'!$4:$4, 0)),
    MATCH($F179, INDEX('{INDEX} Tour Packages'!$A:$ZZ,0, MATCH("Tour Package Name", '{INDEX} Tour Packages'!$4:$4, 0)), 0)
  ),
"")
</f>
        <v/>
      </c>
      <c r="D179" s="114" t="str">
        <f t="array" ref="D179">IFERROR(
  INDEX(
    INDEX('{INDEX} Tour Packages'!$A:$ZZ, , MATCH(D$3, '{INDEX} Tour Packages'!$4:$4, 0)),
    MATCH($F179, INDEX('{INDEX} Tour Packages'!$A:$ZZ,0, MATCH("Tour Package Name", '{INDEX} Tour Packages'!$4:$4, 0)), 0)
  ),
"")
</f>
        <v/>
      </c>
      <c r="E179" s="115" t="s">
        <v>231</v>
      </c>
      <c r="F179" s="116" t="str">
        <f>IFERROR(__xludf.DUMMYFUNCTION("LET(
  headers, 'Internal Flight Booking Form Re'!$A$1:AI$1,
  ref, $E179,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79" s="117" t="str">
        <f>IFERROR(__xludf.DUMMYFUNCTION("""COMPUTED_VALUE"""),"")</f>
        <v/>
      </c>
      <c r="H179" s="116"/>
      <c r="I179" s="116"/>
      <c r="J179" s="118"/>
      <c r="K179" s="116"/>
      <c r="L179" s="116"/>
      <c r="M179" s="116"/>
      <c r="N179" s="116"/>
      <c r="O179" s="117"/>
      <c r="P179" s="134"/>
      <c r="Q179" s="134"/>
      <c r="R179" s="134"/>
      <c r="S179" s="135"/>
      <c r="T179" s="134"/>
      <c r="U179" s="134"/>
      <c r="V179" s="134"/>
      <c r="W179" s="135"/>
      <c r="X179" s="134"/>
      <c r="Y179" s="134"/>
      <c r="Z179" s="134"/>
      <c r="AA179" s="135"/>
      <c r="AB179" s="131" t="b">
        <v>0</v>
      </c>
      <c r="AC179" s="131" t="b">
        <v>0</v>
      </c>
      <c r="AD179" s="122"/>
      <c r="AE179" s="131" t="b">
        <v>0</v>
      </c>
      <c r="AF179" s="128"/>
      <c r="AG179" s="88"/>
      <c r="AH179" s="132" t="b">
        <v>0</v>
      </c>
      <c r="AI179" s="133"/>
    </row>
    <row r="180">
      <c r="A180" s="114" t="str">
        <f t="array" ref="A180">IFERROR(
  INDEX(
    INDEX('{INDEX} Tour Packages'!$A:$ZZ, , MATCH(A$3, '{INDEX} Tour Packages'!$4:$4, 0)),
    MATCH($F180, INDEX('{INDEX} Tour Packages'!$A:$ZZ,0, MATCH("Tour Package Name", '{INDEX} Tour Packages'!$4:$4, 0)), 0)
  ),
"")
</f>
        <v/>
      </c>
      <c r="B180" s="114" t="str">
        <f t="array" ref="B180">IFERROR(
  INDEX(
    INDEX('{INDEX} Tour Packages'!$A:$ZZ, , MATCH(B$3, '{INDEX} Tour Packages'!$4:$4, 0)),
    MATCH($F180, INDEX('{INDEX} Tour Packages'!$A:$ZZ,0, MATCH("Tour Package Name", '{INDEX} Tour Packages'!$4:$4, 0)), 0)
  ),
"")
</f>
        <v/>
      </c>
      <c r="C180" s="114" t="str">
        <f t="array" ref="C180">IFERROR(
  INDEX(
    INDEX('{INDEX} Tour Packages'!$A:$ZZ, , MATCH(C$3, '{INDEX} Tour Packages'!$4:$4, 0)),
    MATCH($F180, INDEX('{INDEX} Tour Packages'!$A:$ZZ,0, MATCH("Tour Package Name", '{INDEX} Tour Packages'!$4:$4, 0)), 0)
  ),
"")
</f>
        <v/>
      </c>
      <c r="D180" s="114" t="str">
        <f t="array" ref="D180">IFERROR(
  INDEX(
    INDEX('{INDEX} Tour Packages'!$A:$ZZ, , MATCH(D$3, '{INDEX} Tour Packages'!$4:$4, 0)),
    MATCH($F180, INDEX('{INDEX} Tour Packages'!$A:$ZZ,0, MATCH("Tour Package Name", '{INDEX} Tour Packages'!$4:$4, 0)), 0)
  ),
"")
</f>
        <v/>
      </c>
      <c r="E180" s="115" t="s">
        <v>231</v>
      </c>
      <c r="F180" s="116" t="str">
        <f>IFERROR(__xludf.DUMMYFUNCTION("LET(
  headers, 'Internal Flight Booking Form Re'!$A$1:AI$1,
  ref, $E180,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0" s="117" t="str">
        <f>IFERROR(__xludf.DUMMYFUNCTION("""COMPUTED_VALUE"""),"")</f>
        <v/>
      </c>
      <c r="H180" s="116"/>
      <c r="I180" s="116"/>
      <c r="J180" s="118"/>
      <c r="K180" s="116"/>
      <c r="L180" s="116"/>
      <c r="M180" s="116"/>
      <c r="N180" s="116"/>
      <c r="O180" s="117"/>
      <c r="P180" s="134"/>
      <c r="Q180" s="134"/>
      <c r="R180" s="134"/>
      <c r="S180" s="135"/>
      <c r="T180" s="134"/>
      <c r="U180" s="134"/>
      <c r="V180" s="134"/>
      <c r="W180" s="135"/>
      <c r="X180" s="134"/>
      <c r="Y180" s="134"/>
      <c r="Z180" s="134"/>
      <c r="AA180" s="135"/>
      <c r="AB180" s="131" t="b">
        <v>0</v>
      </c>
      <c r="AC180" s="131" t="b">
        <v>0</v>
      </c>
      <c r="AD180" s="122"/>
      <c r="AE180" s="131" t="b">
        <v>0</v>
      </c>
      <c r="AF180" s="128"/>
      <c r="AG180" s="88"/>
      <c r="AH180" s="132" t="b">
        <v>0</v>
      </c>
      <c r="AI180" s="133"/>
    </row>
    <row r="181">
      <c r="A181" s="114" t="str">
        <f t="array" ref="A181">IFERROR(
  INDEX(
    INDEX('{INDEX} Tour Packages'!$A:$ZZ, , MATCH(A$3, '{INDEX} Tour Packages'!$4:$4, 0)),
    MATCH($F181, INDEX('{INDEX} Tour Packages'!$A:$ZZ,0, MATCH("Tour Package Name", '{INDEX} Tour Packages'!$4:$4, 0)), 0)
  ),
"")
</f>
        <v/>
      </c>
      <c r="B181" s="114" t="str">
        <f t="array" ref="B181">IFERROR(
  INDEX(
    INDEX('{INDEX} Tour Packages'!$A:$ZZ, , MATCH(B$3, '{INDEX} Tour Packages'!$4:$4, 0)),
    MATCH($F181, INDEX('{INDEX} Tour Packages'!$A:$ZZ,0, MATCH("Tour Package Name", '{INDEX} Tour Packages'!$4:$4, 0)), 0)
  ),
"")
</f>
        <v/>
      </c>
      <c r="C181" s="114" t="str">
        <f t="array" ref="C181">IFERROR(
  INDEX(
    INDEX('{INDEX} Tour Packages'!$A:$ZZ, , MATCH(C$3, '{INDEX} Tour Packages'!$4:$4, 0)),
    MATCH($F181, INDEX('{INDEX} Tour Packages'!$A:$ZZ,0, MATCH("Tour Package Name", '{INDEX} Tour Packages'!$4:$4, 0)), 0)
  ),
"")
</f>
        <v/>
      </c>
      <c r="D181" s="114" t="str">
        <f t="array" ref="D181">IFERROR(
  INDEX(
    INDEX('{INDEX} Tour Packages'!$A:$ZZ, , MATCH(D$3, '{INDEX} Tour Packages'!$4:$4, 0)),
    MATCH($F181, INDEX('{INDEX} Tour Packages'!$A:$ZZ,0, MATCH("Tour Package Name", '{INDEX} Tour Packages'!$4:$4, 0)), 0)
  ),
"")
</f>
        <v/>
      </c>
      <c r="E181" s="115" t="s">
        <v>231</v>
      </c>
      <c r="F181" s="116" t="str">
        <f>IFERROR(__xludf.DUMMYFUNCTION("LET(
  headers, 'Internal Flight Booking Form Re'!$A$1:AI$1,
  ref, $E181,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1" s="117" t="str">
        <f>IFERROR(__xludf.DUMMYFUNCTION("""COMPUTED_VALUE"""),"")</f>
        <v/>
      </c>
      <c r="H181" s="116"/>
      <c r="I181" s="116"/>
      <c r="J181" s="118"/>
      <c r="K181" s="116"/>
      <c r="L181" s="116"/>
      <c r="M181" s="116"/>
      <c r="N181" s="116"/>
      <c r="O181" s="117"/>
      <c r="P181" s="134"/>
      <c r="Q181" s="134"/>
      <c r="R181" s="134"/>
      <c r="S181" s="135"/>
      <c r="T181" s="134"/>
      <c r="U181" s="134"/>
      <c r="V181" s="134"/>
      <c r="W181" s="135"/>
      <c r="X181" s="134"/>
      <c r="Y181" s="134"/>
      <c r="Z181" s="134"/>
      <c r="AA181" s="135"/>
      <c r="AB181" s="131" t="b">
        <v>0</v>
      </c>
      <c r="AC181" s="131" t="b">
        <v>0</v>
      </c>
      <c r="AD181" s="122"/>
      <c r="AE181" s="131" t="b">
        <v>0</v>
      </c>
      <c r="AF181" s="128"/>
      <c r="AG181" s="88"/>
      <c r="AH181" s="132" t="b">
        <v>0</v>
      </c>
      <c r="AI181" s="133"/>
    </row>
    <row r="182">
      <c r="A182" s="114" t="str">
        <f t="array" ref="A182">IFERROR(
  INDEX(
    INDEX('{INDEX} Tour Packages'!$A:$ZZ, , MATCH(A$3, '{INDEX} Tour Packages'!$4:$4, 0)),
    MATCH($F182, INDEX('{INDEX} Tour Packages'!$A:$ZZ,0, MATCH("Tour Package Name", '{INDEX} Tour Packages'!$4:$4, 0)), 0)
  ),
"")
</f>
        <v/>
      </c>
      <c r="B182" s="114" t="str">
        <f t="array" ref="B182">IFERROR(
  INDEX(
    INDEX('{INDEX} Tour Packages'!$A:$ZZ, , MATCH(B$3, '{INDEX} Tour Packages'!$4:$4, 0)),
    MATCH($F182, INDEX('{INDEX} Tour Packages'!$A:$ZZ,0, MATCH("Tour Package Name", '{INDEX} Tour Packages'!$4:$4, 0)), 0)
  ),
"")
</f>
        <v/>
      </c>
      <c r="C182" s="114" t="str">
        <f t="array" ref="C182">IFERROR(
  INDEX(
    INDEX('{INDEX} Tour Packages'!$A:$ZZ, , MATCH(C$3, '{INDEX} Tour Packages'!$4:$4, 0)),
    MATCH($F182, INDEX('{INDEX} Tour Packages'!$A:$ZZ,0, MATCH("Tour Package Name", '{INDEX} Tour Packages'!$4:$4, 0)), 0)
  ),
"")
</f>
        <v/>
      </c>
      <c r="D182" s="114" t="str">
        <f t="array" ref="D182">IFERROR(
  INDEX(
    INDEX('{INDEX} Tour Packages'!$A:$ZZ, , MATCH(D$3, '{INDEX} Tour Packages'!$4:$4, 0)),
    MATCH($F182, INDEX('{INDEX} Tour Packages'!$A:$ZZ,0, MATCH("Tour Package Name", '{INDEX} Tour Packages'!$4:$4, 0)), 0)
  ),
"")
</f>
        <v/>
      </c>
      <c r="E182" s="115" t="s">
        <v>231</v>
      </c>
      <c r="F182" s="116" t="str">
        <f>IFERROR(__xludf.DUMMYFUNCTION("LET(
  headers, 'Internal Flight Booking Form Re'!$A$1:AI$1,
  ref, $E182,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2" s="117" t="str">
        <f>IFERROR(__xludf.DUMMYFUNCTION("""COMPUTED_VALUE"""),"")</f>
        <v/>
      </c>
      <c r="H182" s="116"/>
      <c r="I182" s="116"/>
      <c r="J182" s="118"/>
      <c r="K182" s="116"/>
      <c r="L182" s="116"/>
      <c r="M182" s="116"/>
      <c r="N182" s="116"/>
      <c r="O182" s="117"/>
      <c r="P182" s="134"/>
      <c r="Q182" s="134"/>
      <c r="R182" s="134"/>
      <c r="S182" s="135"/>
      <c r="T182" s="134"/>
      <c r="U182" s="134"/>
      <c r="V182" s="134"/>
      <c r="W182" s="135"/>
      <c r="X182" s="134"/>
      <c r="Y182" s="134"/>
      <c r="Z182" s="134"/>
      <c r="AA182" s="135"/>
      <c r="AB182" s="131" t="b">
        <v>0</v>
      </c>
      <c r="AC182" s="131" t="b">
        <v>0</v>
      </c>
      <c r="AD182" s="122"/>
      <c r="AE182" s="131" t="b">
        <v>0</v>
      </c>
      <c r="AF182" s="128"/>
      <c r="AG182" s="88"/>
      <c r="AH182" s="132" t="b">
        <v>0</v>
      </c>
      <c r="AI182" s="133"/>
    </row>
    <row r="183">
      <c r="A183" s="114" t="str">
        <f t="array" ref="A183">IFERROR(
  INDEX(
    INDEX('{INDEX} Tour Packages'!$A:$ZZ, , MATCH(A$3, '{INDEX} Tour Packages'!$4:$4, 0)),
    MATCH($F183, INDEX('{INDEX} Tour Packages'!$A:$ZZ,0, MATCH("Tour Package Name", '{INDEX} Tour Packages'!$4:$4, 0)), 0)
  ),
"")
</f>
        <v/>
      </c>
      <c r="B183" s="114" t="str">
        <f t="array" ref="B183">IFERROR(
  INDEX(
    INDEX('{INDEX} Tour Packages'!$A:$ZZ, , MATCH(B$3, '{INDEX} Tour Packages'!$4:$4, 0)),
    MATCH($F183, INDEX('{INDEX} Tour Packages'!$A:$ZZ,0, MATCH("Tour Package Name", '{INDEX} Tour Packages'!$4:$4, 0)), 0)
  ),
"")
</f>
        <v/>
      </c>
      <c r="C183" s="114" t="str">
        <f t="array" ref="C183">IFERROR(
  INDEX(
    INDEX('{INDEX} Tour Packages'!$A:$ZZ, , MATCH(C$3, '{INDEX} Tour Packages'!$4:$4, 0)),
    MATCH($F183, INDEX('{INDEX} Tour Packages'!$A:$ZZ,0, MATCH("Tour Package Name", '{INDEX} Tour Packages'!$4:$4, 0)), 0)
  ),
"")
</f>
        <v/>
      </c>
      <c r="D183" s="114" t="str">
        <f t="array" ref="D183">IFERROR(
  INDEX(
    INDEX('{INDEX} Tour Packages'!$A:$ZZ, , MATCH(D$3, '{INDEX} Tour Packages'!$4:$4, 0)),
    MATCH($F183, INDEX('{INDEX} Tour Packages'!$A:$ZZ,0, MATCH("Tour Package Name", '{INDEX} Tour Packages'!$4:$4, 0)), 0)
  ),
"")
</f>
        <v/>
      </c>
      <c r="E183" s="115" t="s">
        <v>231</v>
      </c>
      <c r="F183" s="116" t="str">
        <f>IFERROR(__xludf.DUMMYFUNCTION("LET(
  headers, 'Internal Flight Booking Form Re'!$A$1:AI$1,
  ref, $E183,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3" s="117" t="str">
        <f>IFERROR(__xludf.DUMMYFUNCTION("""COMPUTED_VALUE"""),"")</f>
        <v/>
      </c>
      <c r="H183" s="116"/>
      <c r="I183" s="116"/>
      <c r="J183" s="118"/>
      <c r="K183" s="116"/>
      <c r="L183" s="116"/>
      <c r="M183" s="116"/>
      <c r="N183" s="116"/>
      <c r="O183" s="117"/>
      <c r="P183" s="134"/>
      <c r="Q183" s="134"/>
      <c r="R183" s="134"/>
      <c r="S183" s="135"/>
      <c r="T183" s="134"/>
      <c r="U183" s="134"/>
      <c r="V183" s="134"/>
      <c r="W183" s="135"/>
      <c r="X183" s="134"/>
      <c r="Y183" s="134"/>
      <c r="Z183" s="134"/>
      <c r="AA183" s="135"/>
      <c r="AB183" s="131" t="b">
        <v>0</v>
      </c>
      <c r="AC183" s="131" t="b">
        <v>0</v>
      </c>
      <c r="AD183" s="122"/>
      <c r="AE183" s="131" t="b">
        <v>0</v>
      </c>
      <c r="AF183" s="128"/>
      <c r="AG183" s="88"/>
      <c r="AH183" s="132" t="b">
        <v>0</v>
      </c>
      <c r="AI183" s="133"/>
    </row>
    <row r="184">
      <c r="A184" s="114" t="str">
        <f t="array" ref="A184">IFERROR(
  INDEX(
    INDEX('{INDEX} Tour Packages'!$A:$ZZ, , MATCH(A$3, '{INDEX} Tour Packages'!$4:$4, 0)),
    MATCH($F184, INDEX('{INDEX} Tour Packages'!$A:$ZZ,0, MATCH("Tour Package Name", '{INDEX} Tour Packages'!$4:$4, 0)), 0)
  ),
"")
</f>
        <v/>
      </c>
      <c r="B184" s="114" t="str">
        <f t="array" ref="B184">IFERROR(
  INDEX(
    INDEX('{INDEX} Tour Packages'!$A:$ZZ, , MATCH(B$3, '{INDEX} Tour Packages'!$4:$4, 0)),
    MATCH($F184, INDEX('{INDEX} Tour Packages'!$A:$ZZ,0, MATCH("Tour Package Name", '{INDEX} Tour Packages'!$4:$4, 0)), 0)
  ),
"")
</f>
        <v/>
      </c>
      <c r="C184" s="114" t="str">
        <f t="array" ref="C184">IFERROR(
  INDEX(
    INDEX('{INDEX} Tour Packages'!$A:$ZZ, , MATCH(C$3, '{INDEX} Tour Packages'!$4:$4, 0)),
    MATCH($F184, INDEX('{INDEX} Tour Packages'!$A:$ZZ,0, MATCH("Tour Package Name", '{INDEX} Tour Packages'!$4:$4, 0)), 0)
  ),
"")
</f>
        <v/>
      </c>
      <c r="D184" s="114" t="str">
        <f t="array" ref="D184">IFERROR(
  INDEX(
    INDEX('{INDEX} Tour Packages'!$A:$ZZ, , MATCH(D$3, '{INDEX} Tour Packages'!$4:$4, 0)),
    MATCH($F184, INDEX('{INDEX} Tour Packages'!$A:$ZZ,0, MATCH("Tour Package Name", '{INDEX} Tour Packages'!$4:$4, 0)), 0)
  ),
"")
</f>
        <v/>
      </c>
      <c r="E184" s="115" t="s">
        <v>231</v>
      </c>
      <c r="F184" s="116" t="str">
        <f>IFERROR(__xludf.DUMMYFUNCTION("LET(
  headers, 'Internal Flight Booking Form Re'!$A$1:AI$1,
  ref, $E184,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4" s="117" t="str">
        <f>IFERROR(__xludf.DUMMYFUNCTION("""COMPUTED_VALUE"""),"")</f>
        <v/>
      </c>
      <c r="H184" s="116"/>
      <c r="I184" s="116"/>
      <c r="J184" s="118"/>
      <c r="K184" s="116"/>
      <c r="L184" s="116"/>
      <c r="M184" s="116"/>
      <c r="N184" s="116"/>
      <c r="O184" s="117"/>
      <c r="P184" s="134"/>
      <c r="Q184" s="134"/>
      <c r="R184" s="134"/>
      <c r="S184" s="135"/>
      <c r="T184" s="134"/>
      <c r="U184" s="134"/>
      <c r="V184" s="134"/>
      <c r="W184" s="135"/>
      <c r="X184" s="134"/>
      <c r="Y184" s="134"/>
      <c r="Z184" s="134"/>
      <c r="AA184" s="135"/>
      <c r="AB184" s="131" t="b">
        <v>0</v>
      </c>
      <c r="AC184" s="131" t="b">
        <v>0</v>
      </c>
      <c r="AD184" s="122"/>
      <c r="AE184" s="131" t="b">
        <v>0</v>
      </c>
      <c r="AF184" s="128"/>
      <c r="AG184" s="88"/>
      <c r="AH184" s="132" t="b">
        <v>0</v>
      </c>
      <c r="AI184" s="133"/>
    </row>
    <row r="185">
      <c r="A185" s="114" t="str">
        <f t="array" ref="A185">IFERROR(
  INDEX(
    INDEX('{INDEX} Tour Packages'!$A:$ZZ, , MATCH(A$3, '{INDEX} Tour Packages'!$4:$4, 0)),
    MATCH($F185, INDEX('{INDEX} Tour Packages'!$A:$ZZ,0, MATCH("Tour Package Name", '{INDEX} Tour Packages'!$4:$4, 0)), 0)
  ),
"")
</f>
        <v/>
      </c>
      <c r="B185" s="114" t="str">
        <f t="array" ref="B185">IFERROR(
  INDEX(
    INDEX('{INDEX} Tour Packages'!$A:$ZZ, , MATCH(B$3, '{INDEX} Tour Packages'!$4:$4, 0)),
    MATCH($F185, INDEX('{INDEX} Tour Packages'!$A:$ZZ,0, MATCH("Tour Package Name", '{INDEX} Tour Packages'!$4:$4, 0)), 0)
  ),
"")
</f>
        <v/>
      </c>
      <c r="C185" s="114" t="str">
        <f t="array" ref="C185">IFERROR(
  INDEX(
    INDEX('{INDEX} Tour Packages'!$A:$ZZ, , MATCH(C$3, '{INDEX} Tour Packages'!$4:$4, 0)),
    MATCH($F185, INDEX('{INDEX} Tour Packages'!$A:$ZZ,0, MATCH("Tour Package Name", '{INDEX} Tour Packages'!$4:$4, 0)), 0)
  ),
"")
</f>
        <v/>
      </c>
      <c r="D185" s="114" t="str">
        <f t="array" ref="D185">IFERROR(
  INDEX(
    INDEX('{INDEX} Tour Packages'!$A:$ZZ, , MATCH(D$3, '{INDEX} Tour Packages'!$4:$4, 0)),
    MATCH($F185, INDEX('{INDEX} Tour Packages'!$A:$ZZ,0, MATCH("Tour Package Name", '{INDEX} Tour Packages'!$4:$4, 0)), 0)
  ),
"")
</f>
        <v/>
      </c>
      <c r="E185" s="115" t="s">
        <v>231</v>
      </c>
      <c r="F185" s="116" t="str">
        <f>IFERROR(__xludf.DUMMYFUNCTION("LET(
  headers, 'Internal Flight Booking Form Re'!$A$1:AI$1,
  ref, $E185,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5" s="117" t="str">
        <f>IFERROR(__xludf.DUMMYFUNCTION("""COMPUTED_VALUE"""),"")</f>
        <v/>
      </c>
      <c r="H185" s="116"/>
      <c r="I185" s="116"/>
      <c r="J185" s="118"/>
      <c r="K185" s="116"/>
      <c r="L185" s="116"/>
      <c r="M185" s="116"/>
      <c r="N185" s="116"/>
      <c r="O185" s="117"/>
      <c r="P185" s="134"/>
      <c r="Q185" s="134"/>
      <c r="R185" s="134"/>
      <c r="S185" s="135"/>
      <c r="T185" s="134"/>
      <c r="U185" s="134"/>
      <c r="V185" s="134"/>
      <c r="W185" s="135"/>
      <c r="X185" s="134"/>
      <c r="Y185" s="134"/>
      <c r="Z185" s="134"/>
      <c r="AA185" s="135"/>
      <c r="AB185" s="131" t="b">
        <v>0</v>
      </c>
      <c r="AC185" s="131" t="b">
        <v>0</v>
      </c>
      <c r="AD185" s="122"/>
      <c r="AE185" s="131" t="b">
        <v>0</v>
      </c>
      <c r="AF185" s="128"/>
      <c r="AG185" s="88"/>
      <c r="AH185" s="132" t="b">
        <v>0</v>
      </c>
      <c r="AI185" s="133"/>
    </row>
    <row r="186">
      <c r="A186" s="114" t="str">
        <f t="array" ref="A186">IFERROR(
  INDEX(
    INDEX('{INDEX} Tour Packages'!$A:$ZZ, , MATCH(A$3, '{INDEX} Tour Packages'!$4:$4, 0)),
    MATCH($F186, INDEX('{INDEX} Tour Packages'!$A:$ZZ,0, MATCH("Tour Package Name", '{INDEX} Tour Packages'!$4:$4, 0)), 0)
  ),
"")
</f>
        <v/>
      </c>
      <c r="B186" s="114" t="str">
        <f t="array" ref="B186">IFERROR(
  INDEX(
    INDEX('{INDEX} Tour Packages'!$A:$ZZ, , MATCH(B$3, '{INDEX} Tour Packages'!$4:$4, 0)),
    MATCH($F186, INDEX('{INDEX} Tour Packages'!$A:$ZZ,0, MATCH("Tour Package Name", '{INDEX} Tour Packages'!$4:$4, 0)), 0)
  ),
"")
</f>
        <v/>
      </c>
      <c r="C186" s="114" t="str">
        <f t="array" ref="C186">IFERROR(
  INDEX(
    INDEX('{INDEX} Tour Packages'!$A:$ZZ, , MATCH(C$3, '{INDEX} Tour Packages'!$4:$4, 0)),
    MATCH($F186, INDEX('{INDEX} Tour Packages'!$A:$ZZ,0, MATCH("Tour Package Name", '{INDEX} Tour Packages'!$4:$4, 0)), 0)
  ),
"")
</f>
        <v/>
      </c>
      <c r="D186" s="114" t="str">
        <f t="array" ref="D186">IFERROR(
  INDEX(
    INDEX('{INDEX} Tour Packages'!$A:$ZZ, , MATCH(D$3, '{INDEX} Tour Packages'!$4:$4, 0)),
    MATCH($F186, INDEX('{INDEX} Tour Packages'!$A:$ZZ,0, MATCH("Tour Package Name", '{INDEX} Tour Packages'!$4:$4, 0)), 0)
  ),
"")
</f>
        <v/>
      </c>
      <c r="E186" s="115" t="s">
        <v>231</v>
      </c>
      <c r="F186" s="116" t="str">
        <f>IFERROR(__xludf.DUMMYFUNCTION("LET(
  headers, 'Internal Flight Booking Form Re'!$A$1:AI$1,
  ref, $E186,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6" s="117" t="str">
        <f>IFERROR(__xludf.DUMMYFUNCTION("""COMPUTED_VALUE"""),"")</f>
        <v/>
      </c>
      <c r="H186" s="116"/>
      <c r="I186" s="116"/>
      <c r="J186" s="118"/>
      <c r="K186" s="116"/>
      <c r="L186" s="116"/>
      <c r="M186" s="116"/>
      <c r="N186" s="116"/>
      <c r="O186" s="117"/>
      <c r="P186" s="134"/>
      <c r="Q186" s="134"/>
      <c r="R186" s="134"/>
      <c r="S186" s="135"/>
      <c r="T186" s="134"/>
      <c r="U186" s="134"/>
      <c r="V186" s="134"/>
      <c r="W186" s="135"/>
      <c r="X186" s="134"/>
      <c r="Y186" s="134"/>
      <c r="Z186" s="134"/>
      <c r="AA186" s="135"/>
      <c r="AB186" s="131" t="b">
        <v>0</v>
      </c>
      <c r="AC186" s="131" t="b">
        <v>0</v>
      </c>
      <c r="AD186" s="122"/>
      <c r="AE186" s="131" t="b">
        <v>0</v>
      </c>
      <c r="AF186" s="128"/>
      <c r="AG186" s="88"/>
      <c r="AH186" s="132" t="b">
        <v>0</v>
      </c>
      <c r="AI186" s="133"/>
    </row>
    <row r="187">
      <c r="A187" s="114" t="str">
        <f t="array" ref="A187">IFERROR(
  INDEX(
    INDEX('{INDEX} Tour Packages'!$A:$ZZ, , MATCH(A$3, '{INDEX} Tour Packages'!$4:$4, 0)),
    MATCH($F187, INDEX('{INDEX} Tour Packages'!$A:$ZZ,0, MATCH("Tour Package Name", '{INDEX} Tour Packages'!$4:$4, 0)), 0)
  ),
"")
</f>
        <v/>
      </c>
      <c r="B187" s="114" t="str">
        <f t="array" ref="B187">IFERROR(
  INDEX(
    INDEX('{INDEX} Tour Packages'!$A:$ZZ, , MATCH(B$3, '{INDEX} Tour Packages'!$4:$4, 0)),
    MATCH($F187, INDEX('{INDEX} Tour Packages'!$A:$ZZ,0, MATCH("Tour Package Name", '{INDEX} Tour Packages'!$4:$4, 0)), 0)
  ),
"")
</f>
        <v/>
      </c>
      <c r="C187" s="114" t="str">
        <f t="array" ref="C187">IFERROR(
  INDEX(
    INDEX('{INDEX} Tour Packages'!$A:$ZZ, , MATCH(C$3, '{INDEX} Tour Packages'!$4:$4, 0)),
    MATCH($F187, INDEX('{INDEX} Tour Packages'!$A:$ZZ,0, MATCH("Tour Package Name", '{INDEX} Tour Packages'!$4:$4, 0)), 0)
  ),
"")
</f>
        <v/>
      </c>
      <c r="D187" s="114" t="str">
        <f t="array" ref="D187">IFERROR(
  INDEX(
    INDEX('{INDEX} Tour Packages'!$A:$ZZ, , MATCH(D$3, '{INDEX} Tour Packages'!$4:$4, 0)),
    MATCH($F187, INDEX('{INDEX} Tour Packages'!$A:$ZZ,0, MATCH("Tour Package Name", '{INDEX} Tour Packages'!$4:$4, 0)), 0)
  ),
"")
</f>
        <v/>
      </c>
      <c r="E187" s="115" t="s">
        <v>231</v>
      </c>
      <c r="F187" s="116" t="str">
        <f>IFERROR(__xludf.DUMMYFUNCTION("LET(
  headers, 'Internal Flight Booking Form Re'!$A$1:AI$1,
  ref, $E187,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7" s="117" t="str">
        <f>IFERROR(__xludf.DUMMYFUNCTION("""COMPUTED_VALUE"""),"")</f>
        <v/>
      </c>
      <c r="H187" s="116"/>
      <c r="I187" s="116"/>
      <c r="J187" s="118"/>
      <c r="K187" s="116"/>
      <c r="L187" s="116"/>
      <c r="M187" s="116"/>
      <c r="N187" s="116"/>
      <c r="O187" s="117"/>
      <c r="P187" s="134"/>
      <c r="Q187" s="134"/>
      <c r="R187" s="134"/>
      <c r="S187" s="135"/>
      <c r="T187" s="134"/>
      <c r="U187" s="134"/>
      <c r="V187" s="134"/>
      <c r="W187" s="135"/>
      <c r="X187" s="134"/>
      <c r="Y187" s="134"/>
      <c r="Z187" s="134"/>
      <c r="AA187" s="135"/>
      <c r="AB187" s="131" t="b">
        <v>0</v>
      </c>
      <c r="AC187" s="131" t="b">
        <v>0</v>
      </c>
      <c r="AD187" s="122"/>
      <c r="AE187" s="131" t="b">
        <v>0</v>
      </c>
      <c r="AF187" s="128"/>
      <c r="AG187" s="88"/>
      <c r="AH187" s="132" t="b">
        <v>0</v>
      </c>
      <c r="AI187" s="133"/>
    </row>
    <row r="188">
      <c r="A188" s="114" t="str">
        <f t="array" ref="A188">IFERROR(
  INDEX(
    INDEX('{INDEX} Tour Packages'!$A:$ZZ, , MATCH(A$3, '{INDEX} Tour Packages'!$4:$4, 0)),
    MATCH($F188, INDEX('{INDEX} Tour Packages'!$A:$ZZ,0, MATCH("Tour Package Name", '{INDEX} Tour Packages'!$4:$4, 0)), 0)
  ),
"")
</f>
        <v/>
      </c>
      <c r="B188" s="114" t="str">
        <f t="array" ref="B188">IFERROR(
  INDEX(
    INDEX('{INDEX} Tour Packages'!$A:$ZZ, , MATCH(B$3, '{INDEX} Tour Packages'!$4:$4, 0)),
    MATCH($F188, INDEX('{INDEX} Tour Packages'!$A:$ZZ,0, MATCH("Tour Package Name", '{INDEX} Tour Packages'!$4:$4, 0)), 0)
  ),
"")
</f>
        <v/>
      </c>
      <c r="C188" s="114" t="str">
        <f t="array" ref="C188">IFERROR(
  INDEX(
    INDEX('{INDEX} Tour Packages'!$A:$ZZ, , MATCH(C$3, '{INDEX} Tour Packages'!$4:$4, 0)),
    MATCH($F188, INDEX('{INDEX} Tour Packages'!$A:$ZZ,0, MATCH("Tour Package Name", '{INDEX} Tour Packages'!$4:$4, 0)), 0)
  ),
"")
</f>
        <v/>
      </c>
      <c r="D188" s="114" t="str">
        <f t="array" ref="D188">IFERROR(
  INDEX(
    INDEX('{INDEX} Tour Packages'!$A:$ZZ, , MATCH(D$3, '{INDEX} Tour Packages'!$4:$4, 0)),
    MATCH($F188, INDEX('{INDEX} Tour Packages'!$A:$ZZ,0, MATCH("Tour Package Name", '{INDEX} Tour Packages'!$4:$4, 0)), 0)
  ),
"")
</f>
        <v/>
      </c>
      <c r="E188" s="115" t="s">
        <v>231</v>
      </c>
      <c r="F188" s="116" t="str">
        <f>IFERROR(__xludf.DUMMYFUNCTION("LET(
  headers, 'Internal Flight Booking Form Re'!$A$1:AI$1,
  ref, $E188,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8" s="117" t="str">
        <f>IFERROR(__xludf.DUMMYFUNCTION("""COMPUTED_VALUE"""),"")</f>
        <v/>
      </c>
      <c r="H188" s="116"/>
      <c r="I188" s="116"/>
      <c r="J188" s="118"/>
      <c r="K188" s="116"/>
      <c r="L188" s="116"/>
      <c r="M188" s="116"/>
      <c r="N188" s="116"/>
      <c r="O188" s="117"/>
      <c r="P188" s="134"/>
      <c r="Q188" s="134"/>
      <c r="R188" s="134"/>
      <c r="S188" s="135"/>
      <c r="T188" s="134"/>
      <c r="U188" s="134"/>
      <c r="V188" s="134"/>
      <c r="W188" s="135"/>
      <c r="X188" s="134"/>
      <c r="Y188" s="134"/>
      <c r="Z188" s="134"/>
      <c r="AA188" s="135"/>
      <c r="AB188" s="131" t="b">
        <v>0</v>
      </c>
      <c r="AC188" s="131" t="b">
        <v>0</v>
      </c>
      <c r="AD188" s="122"/>
      <c r="AE188" s="131" t="b">
        <v>0</v>
      </c>
      <c r="AF188" s="128"/>
      <c r="AG188" s="88"/>
      <c r="AH188" s="132" t="b">
        <v>0</v>
      </c>
      <c r="AI188" s="133"/>
    </row>
    <row r="189">
      <c r="A189" s="114" t="str">
        <f t="array" ref="A189">IFERROR(
  INDEX(
    INDEX('{INDEX} Tour Packages'!$A:$ZZ, , MATCH(A$3, '{INDEX} Tour Packages'!$4:$4, 0)),
    MATCH($F189, INDEX('{INDEX} Tour Packages'!$A:$ZZ,0, MATCH("Tour Package Name", '{INDEX} Tour Packages'!$4:$4, 0)), 0)
  ),
"")
</f>
        <v/>
      </c>
      <c r="B189" s="114" t="str">
        <f t="array" ref="B189">IFERROR(
  INDEX(
    INDEX('{INDEX} Tour Packages'!$A:$ZZ, , MATCH(B$3, '{INDEX} Tour Packages'!$4:$4, 0)),
    MATCH($F189, INDEX('{INDEX} Tour Packages'!$A:$ZZ,0, MATCH("Tour Package Name", '{INDEX} Tour Packages'!$4:$4, 0)), 0)
  ),
"")
</f>
        <v/>
      </c>
      <c r="C189" s="114" t="str">
        <f t="array" ref="C189">IFERROR(
  INDEX(
    INDEX('{INDEX} Tour Packages'!$A:$ZZ, , MATCH(C$3, '{INDEX} Tour Packages'!$4:$4, 0)),
    MATCH($F189, INDEX('{INDEX} Tour Packages'!$A:$ZZ,0, MATCH("Tour Package Name", '{INDEX} Tour Packages'!$4:$4, 0)), 0)
  ),
"")
</f>
        <v/>
      </c>
      <c r="D189" s="114" t="str">
        <f t="array" ref="D189">IFERROR(
  INDEX(
    INDEX('{INDEX} Tour Packages'!$A:$ZZ, , MATCH(D$3, '{INDEX} Tour Packages'!$4:$4, 0)),
    MATCH($F189, INDEX('{INDEX} Tour Packages'!$A:$ZZ,0, MATCH("Tour Package Name", '{INDEX} Tour Packages'!$4:$4, 0)), 0)
  ),
"")
</f>
        <v/>
      </c>
      <c r="E189" s="115" t="s">
        <v>231</v>
      </c>
      <c r="F189" s="116" t="str">
        <f>IFERROR(__xludf.DUMMYFUNCTION("LET(
  headers, 'Internal Flight Booking Form Re'!$A$1:AI$1,
  ref, $E189,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89" s="117" t="str">
        <f>IFERROR(__xludf.DUMMYFUNCTION("""COMPUTED_VALUE"""),"")</f>
        <v/>
      </c>
      <c r="H189" s="116"/>
      <c r="I189" s="116"/>
      <c r="J189" s="118"/>
      <c r="K189" s="116"/>
      <c r="L189" s="116"/>
      <c r="M189" s="116"/>
      <c r="N189" s="116"/>
      <c r="O189" s="117"/>
      <c r="P189" s="134"/>
      <c r="Q189" s="134"/>
      <c r="R189" s="134"/>
      <c r="S189" s="135"/>
      <c r="T189" s="134"/>
      <c r="U189" s="134"/>
      <c r="V189" s="134"/>
      <c r="W189" s="135"/>
      <c r="X189" s="134"/>
      <c r="Y189" s="134"/>
      <c r="Z189" s="134"/>
      <c r="AA189" s="135"/>
      <c r="AB189" s="131" t="b">
        <v>0</v>
      </c>
      <c r="AC189" s="131" t="b">
        <v>0</v>
      </c>
      <c r="AD189" s="122"/>
      <c r="AE189" s="131" t="b">
        <v>0</v>
      </c>
      <c r="AF189" s="128"/>
      <c r="AG189" s="88"/>
      <c r="AH189" s="132" t="b">
        <v>0</v>
      </c>
      <c r="AI189" s="133"/>
    </row>
    <row r="190">
      <c r="A190" s="114" t="str">
        <f t="array" ref="A190">IFERROR(
  INDEX(
    INDEX('{INDEX} Tour Packages'!$A:$ZZ, , MATCH(A$3, '{INDEX} Tour Packages'!$4:$4, 0)),
    MATCH($F190, INDEX('{INDEX} Tour Packages'!$A:$ZZ,0, MATCH("Tour Package Name", '{INDEX} Tour Packages'!$4:$4, 0)), 0)
  ),
"")
</f>
        <v/>
      </c>
      <c r="B190" s="114" t="str">
        <f t="array" ref="B190">IFERROR(
  INDEX(
    INDEX('{INDEX} Tour Packages'!$A:$ZZ, , MATCH(B$3, '{INDEX} Tour Packages'!$4:$4, 0)),
    MATCH($F190, INDEX('{INDEX} Tour Packages'!$A:$ZZ,0, MATCH("Tour Package Name", '{INDEX} Tour Packages'!$4:$4, 0)), 0)
  ),
"")
</f>
        <v/>
      </c>
      <c r="C190" s="114" t="str">
        <f t="array" ref="C190">IFERROR(
  INDEX(
    INDEX('{INDEX} Tour Packages'!$A:$ZZ, , MATCH(C$3, '{INDEX} Tour Packages'!$4:$4, 0)),
    MATCH($F190, INDEX('{INDEX} Tour Packages'!$A:$ZZ,0, MATCH("Tour Package Name", '{INDEX} Tour Packages'!$4:$4, 0)), 0)
  ),
"")
</f>
        <v/>
      </c>
      <c r="D190" s="114" t="str">
        <f t="array" ref="D190">IFERROR(
  INDEX(
    INDEX('{INDEX} Tour Packages'!$A:$ZZ, , MATCH(D$3, '{INDEX} Tour Packages'!$4:$4, 0)),
    MATCH($F190, INDEX('{INDEX} Tour Packages'!$A:$ZZ,0, MATCH("Tour Package Name", '{INDEX} Tour Packages'!$4:$4, 0)), 0)
  ),
"")
</f>
        <v/>
      </c>
      <c r="E190" s="115" t="s">
        <v>231</v>
      </c>
      <c r="F190" s="116" t="str">
        <f>IFERROR(__xludf.DUMMYFUNCTION("LET(
  headers, 'Internal Flight Booking Form Re'!$A$1:AI$1,
  ref, $E190,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0" s="117" t="str">
        <f>IFERROR(__xludf.DUMMYFUNCTION("""COMPUTED_VALUE"""),"")</f>
        <v/>
      </c>
      <c r="H190" s="116"/>
      <c r="I190" s="116"/>
      <c r="J190" s="118"/>
      <c r="K190" s="116"/>
      <c r="L190" s="116"/>
      <c r="M190" s="116"/>
      <c r="N190" s="116"/>
      <c r="O190" s="117"/>
      <c r="P190" s="134"/>
      <c r="Q190" s="134"/>
      <c r="R190" s="134"/>
      <c r="S190" s="135"/>
      <c r="T190" s="134"/>
      <c r="U190" s="134"/>
      <c r="V190" s="134"/>
      <c r="W190" s="135"/>
      <c r="X190" s="134"/>
      <c r="Y190" s="134"/>
      <c r="Z190" s="134"/>
      <c r="AA190" s="135"/>
      <c r="AB190" s="131" t="b">
        <v>0</v>
      </c>
      <c r="AC190" s="131" t="b">
        <v>0</v>
      </c>
      <c r="AD190" s="122"/>
      <c r="AE190" s="131" t="b">
        <v>0</v>
      </c>
      <c r="AF190" s="128"/>
      <c r="AG190" s="88"/>
      <c r="AH190" s="132" t="b">
        <v>0</v>
      </c>
      <c r="AI190" s="133"/>
    </row>
    <row r="191">
      <c r="A191" s="114" t="str">
        <f t="array" ref="A191">IFERROR(
  INDEX(
    INDEX('{INDEX} Tour Packages'!$A:$ZZ, , MATCH(A$3, '{INDEX} Tour Packages'!$4:$4, 0)),
    MATCH($F191, INDEX('{INDEX} Tour Packages'!$A:$ZZ,0, MATCH("Tour Package Name", '{INDEX} Tour Packages'!$4:$4, 0)), 0)
  ),
"")
</f>
        <v/>
      </c>
      <c r="B191" s="114" t="str">
        <f t="array" ref="B191">IFERROR(
  INDEX(
    INDEX('{INDEX} Tour Packages'!$A:$ZZ, , MATCH(B$3, '{INDEX} Tour Packages'!$4:$4, 0)),
    MATCH($F191, INDEX('{INDEX} Tour Packages'!$A:$ZZ,0, MATCH("Tour Package Name", '{INDEX} Tour Packages'!$4:$4, 0)), 0)
  ),
"")
</f>
        <v/>
      </c>
      <c r="C191" s="114" t="str">
        <f t="array" ref="C191">IFERROR(
  INDEX(
    INDEX('{INDEX} Tour Packages'!$A:$ZZ, , MATCH(C$3, '{INDEX} Tour Packages'!$4:$4, 0)),
    MATCH($F191, INDEX('{INDEX} Tour Packages'!$A:$ZZ,0, MATCH("Tour Package Name", '{INDEX} Tour Packages'!$4:$4, 0)), 0)
  ),
"")
</f>
        <v/>
      </c>
      <c r="D191" s="114" t="str">
        <f t="array" ref="D191">IFERROR(
  INDEX(
    INDEX('{INDEX} Tour Packages'!$A:$ZZ, , MATCH(D$3, '{INDEX} Tour Packages'!$4:$4, 0)),
    MATCH($F191, INDEX('{INDEX} Tour Packages'!$A:$ZZ,0, MATCH("Tour Package Name", '{INDEX} Tour Packages'!$4:$4, 0)), 0)
  ),
"")
</f>
        <v/>
      </c>
      <c r="E191" s="115" t="s">
        <v>231</v>
      </c>
      <c r="F191" s="116" t="str">
        <f>IFERROR(__xludf.DUMMYFUNCTION("LET(
  headers, 'Internal Flight Booking Form Re'!$A$1:AI$1,
  ref, $E191,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1" s="117" t="str">
        <f>IFERROR(__xludf.DUMMYFUNCTION("""COMPUTED_VALUE"""),"")</f>
        <v/>
      </c>
      <c r="H191" s="116"/>
      <c r="I191" s="116"/>
      <c r="J191" s="118"/>
      <c r="K191" s="116"/>
      <c r="L191" s="116"/>
      <c r="M191" s="116"/>
      <c r="N191" s="116"/>
      <c r="O191" s="117"/>
      <c r="P191" s="134"/>
      <c r="Q191" s="134"/>
      <c r="R191" s="134"/>
      <c r="S191" s="135"/>
      <c r="T191" s="134"/>
      <c r="U191" s="134"/>
      <c r="V191" s="134"/>
      <c r="W191" s="135"/>
      <c r="X191" s="134"/>
      <c r="Y191" s="134"/>
      <c r="Z191" s="134"/>
      <c r="AA191" s="135"/>
      <c r="AB191" s="131" t="b">
        <v>0</v>
      </c>
      <c r="AC191" s="131" t="b">
        <v>0</v>
      </c>
      <c r="AD191" s="122"/>
      <c r="AE191" s="131" t="b">
        <v>0</v>
      </c>
      <c r="AF191" s="128"/>
      <c r="AG191" s="88"/>
      <c r="AH191" s="132" t="b">
        <v>0</v>
      </c>
      <c r="AI191" s="133"/>
    </row>
    <row r="192">
      <c r="A192" s="114" t="str">
        <f t="array" ref="A192">IFERROR(
  INDEX(
    INDEX('{INDEX} Tour Packages'!$A:$ZZ, , MATCH(A$3, '{INDEX} Tour Packages'!$4:$4, 0)),
    MATCH($F192, INDEX('{INDEX} Tour Packages'!$A:$ZZ,0, MATCH("Tour Package Name", '{INDEX} Tour Packages'!$4:$4, 0)), 0)
  ),
"")
</f>
        <v/>
      </c>
      <c r="B192" s="114" t="str">
        <f t="array" ref="B192">IFERROR(
  INDEX(
    INDEX('{INDEX} Tour Packages'!$A:$ZZ, , MATCH(B$3, '{INDEX} Tour Packages'!$4:$4, 0)),
    MATCH($F192, INDEX('{INDEX} Tour Packages'!$A:$ZZ,0, MATCH("Tour Package Name", '{INDEX} Tour Packages'!$4:$4, 0)), 0)
  ),
"")
</f>
        <v/>
      </c>
      <c r="C192" s="114" t="str">
        <f t="array" ref="C192">IFERROR(
  INDEX(
    INDEX('{INDEX} Tour Packages'!$A:$ZZ, , MATCH(C$3, '{INDEX} Tour Packages'!$4:$4, 0)),
    MATCH($F192, INDEX('{INDEX} Tour Packages'!$A:$ZZ,0, MATCH("Tour Package Name", '{INDEX} Tour Packages'!$4:$4, 0)), 0)
  ),
"")
</f>
        <v/>
      </c>
      <c r="D192" s="114" t="str">
        <f t="array" ref="D192">IFERROR(
  INDEX(
    INDEX('{INDEX} Tour Packages'!$A:$ZZ, , MATCH(D$3, '{INDEX} Tour Packages'!$4:$4, 0)),
    MATCH($F192, INDEX('{INDEX} Tour Packages'!$A:$ZZ,0, MATCH("Tour Package Name", '{INDEX} Tour Packages'!$4:$4, 0)), 0)
  ),
"")
</f>
        <v/>
      </c>
      <c r="E192" s="115" t="s">
        <v>231</v>
      </c>
      <c r="F192" s="116" t="str">
        <f>IFERROR(__xludf.DUMMYFUNCTION("LET(
  headers, 'Internal Flight Booking Form Re'!$A$1:AI$1,
  ref, $E192,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2" s="117" t="str">
        <f>IFERROR(__xludf.DUMMYFUNCTION("""COMPUTED_VALUE"""),"")</f>
        <v/>
      </c>
      <c r="H192" s="116"/>
      <c r="I192" s="116"/>
      <c r="J192" s="118"/>
      <c r="K192" s="116"/>
      <c r="L192" s="116"/>
      <c r="M192" s="116"/>
      <c r="N192" s="116"/>
      <c r="O192" s="117"/>
      <c r="P192" s="134"/>
      <c r="Q192" s="134"/>
      <c r="R192" s="134"/>
      <c r="S192" s="135"/>
      <c r="T192" s="134"/>
      <c r="U192" s="134"/>
      <c r="V192" s="134"/>
      <c r="W192" s="135"/>
      <c r="X192" s="134"/>
      <c r="Y192" s="134"/>
      <c r="Z192" s="134"/>
      <c r="AA192" s="135"/>
      <c r="AB192" s="131" t="b">
        <v>0</v>
      </c>
      <c r="AC192" s="131" t="b">
        <v>0</v>
      </c>
      <c r="AD192" s="122"/>
      <c r="AE192" s="131" t="b">
        <v>0</v>
      </c>
      <c r="AF192" s="128"/>
      <c r="AG192" s="88"/>
      <c r="AH192" s="132" t="b">
        <v>0</v>
      </c>
      <c r="AI192" s="133"/>
    </row>
    <row r="193">
      <c r="A193" s="114" t="str">
        <f t="array" ref="A193">IFERROR(
  INDEX(
    INDEX('{INDEX} Tour Packages'!$A:$ZZ, , MATCH(A$3, '{INDEX} Tour Packages'!$4:$4, 0)),
    MATCH($F193, INDEX('{INDEX} Tour Packages'!$A:$ZZ,0, MATCH("Tour Package Name", '{INDEX} Tour Packages'!$4:$4, 0)), 0)
  ),
"")
</f>
        <v/>
      </c>
      <c r="B193" s="114" t="str">
        <f t="array" ref="B193">IFERROR(
  INDEX(
    INDEX('{INDEX} Tour Packages'!$A:$ZZ, , MATCH(B$3, '{INDEX} Tour Packages'!$4:$4, 0)),
    MATCH($F193, INDEX('{INDEX} Tour Packages'!$A:$ZZ,0, MATCH("Tour Package Name", '{INDEX} Tour Packages'!$4:$4, 0)), 0)
  ),
"")
</f>
        <v/>
      </c>
      <c r="C193" s="114" t="str">
        <f t="array" ref="C193">IFERROR(
  INDEX(
    INDEX('{INDEX} Tour Packages'!$A:$ZZ, , MATCH(C$3, '{INDEX} Tour Packages'!$4:$4, 0)),
    MATCH($F193, INDEX('{INDEX} Tour Packages'!$A:$ZZ,0, MATCH("Tour Package Name", '{INDEX} Tour Packages'!$4:$4, 0)), 0)
  ),
"")
</f>
        <v/>
      </c>
      <c r="D193" s="114" t="str">
        <f t="array" ref="D193">IFERROR(
  INDEX(
    INDEX('{INDEX} Tour Packages'!$A:$ZZ, , MATCH(D$3, '{INDEX} Tour Packages'!$4:$4, 0)),
    MATCH($F193, INDEX('{INDEX} Tour Packages'!$A:$ZZ,0, MATCH("Tour Package Name", '{INDEX} Tour Packages'!$4:$4, 0)), 0)
  ),
"")
</f>
        <v/>
      </c>
      <c r="E193" s="115" t="s">
        <v>231</v>
      </c>
      <c r="F193" s="116" t="str">
        <f>IFERROR(__xludf.DUMMYFUNCTION("LET(
  headers, 'Internal Flight Booking Form Re'!$A$1:AI$1,
  ref, $E193,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3" s="117" t="str">
        <f>IFERROR(__xludf.DUMMYFUNCTION("""COMPUTED_VALUE"""),"")</f>
        <v/>
      </c>
      <c r="H193" s="116"/>
      <c r="I193" s="116"/>
      <c r="J193" s="118"/>
      <c r="K193" s="116"/>
      <c r="L193" s="116"/>
      <c r="M193" s="116"/>
      <c r="N193" s="116"/>
      <c r="O193" s="117"/>
      <c r="P193" s="134"/>
      <c r="Q193" s="134"/>
      <c r="R193" s="134"/>
      <c r="S193" s="135"/>
      <c r="T193" s="134"/>
      <c r="U193" s="134"/>
      <c r="V193" s="134"/>
      <c r="W193" s="135"/>
      <c r="X193" s="134"/>
      <c r="Y193" s="134"/>
      <c r="Z193" s="134"/>
      <c r="AA193" s="135"/>
      <c r="AB193" s="131" t="b">
        <v>0</v>
      </c>
      <c r="AC193" s="131" t="b">
        <v>0</v>
      </c>
      <c r="AD193" s="122"/>
      <c r="AE193" s="131" t="b">
        <v>0</v>
      </c>
      <c r="AF193" s="128"/>
      <c r="AG193" s="88"/>
      <c r="AH193" s="132" t="b">
        <v>0</v>
      </c>
      <c r="AI193" s="133"/>
    </row>
    <row r="194">
      <c r="A194" s="114" t="str">
        <f t="array" ref="A194">IFERROR(
  INDEX(
    INDEX('{INDEX} Tour Packages'!$A:$ZZ, , MATCH(A$3, '{INDEX} Tour Packages'!$4:$4, 0)),
    MATCH($F194, INDEX('{INDEX} Tour Packages'!$A:$ZZ,0, MATCH("Tour Package Name", '{INDEX} Tour Packages'!$4:$4, 0)), 0)
  ),
"")
</f>
        <v/>
      </c>
      <c r="B194" s="114" t="str">
        <f t="array" ref="B194">IFERROR(
  INDEX(
    INDEX('{INDEX} Tour Packages'!$A:$ZZ, , MATCH(B$3, '{INDEX} Tour Packages'!$4:$4, 0)),
    MATCH($F194, INDEX('{INDEX} Tour Packages'!$A:$ZZ,0, MATCH("Tour Package Name", '{INDEX} Tour Packages'!$4:$4, 0)), 0)
  ),
"")
</f>
        <v/>
      </c>
      <c r="C194" s="114" t="str">
        <f t="array" ref="C194">IFERROR(
  INDEX(
    INDEX('{INDEX} Tour Packages'!$A:$ZZ, , MATCH(C$3, '{INDEX} Tour Packages'!$4:$4, 0)),
    MATCH($F194, INDEX('{INDEX} Tour Packages'!$A:$ZZ,0, MATCH("Tour Package Name", '{INDEX} Tour Packages'!$4:$4, 0)), 0)
  ),
"")
</f>
        <v/>
      </c>
      <c r="D194" s="114" t="str">
        <f t="array" ref="D194">IFERROR(
  INDEX(
    INDEX('{INDEX} Tour Packages'!$A:$ZZ, , MATCH(D$3, '{INDEX} Tour Packages'!$4:$4, 0)),
    MATCH($F194, INDEX('{INDEX} Tour Packages'!$A:$ZZ,0, MATCH("Tour Package Name", '{INDEX} Tour Packages'!$4:$4, 0)), 0)
  ),
"")
</f>
        <v/>
      </c>
      <c r="E194" s="115" t="s">
        <v>231</v>
      </c>
      <c r="F194" s="116" t="str">
        <f>IFERROR(__xludf.DUMMYFUNCTION("LET(
  headers, 'Internal Flight Booking Form Re'!$A$1:AI$1,
  ref, $E194,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4" s="117" t="str">
        <f>IFERROR(__xludf.DUMMYFUNCTION("""COMPUTED_VALUE"""),"")</f>
        <v/>
      </c>
      <c r="H194" s="116"/>
      <c r="I194" s="116"/>
      <c r="J194" s="118"/>
      <c r="K194" s="116"/>
      <c r="L194" s="116"/>
      <c r="M194" s="116"/>
      <c r="N194" s="116"/>
      <c r="O194" s="117"/>
      <c r="P194" s="134"/>
      <c r="Q194" s="134"/>
      <c r="R194" s="134"/>
      <c r="S194" s="135"/>
      <c r="T194" s="134"/>
      <c r="U194" s="134"/>
      <c r="V194" s="134"/>
      <c r="W194" s="135"/>
      <c r="X194" s="134"/>
      <c r="Y194" s="134"/>
      <c r="Z194" s="134"/>
      <c r="AA194" s="135"/>
      <c r="AB194" s="131" t="b">
        <v>0</v>
      </c>
      <c r="AC194" s="131" t="b">
        <v>0</v>
      </c>
      <c r="AD194" s="122"/>
      <c r="AE194" s="131" t="b">
        <v>0</v>
      </c>
      <c r="AF194" s="128"/>
      <c r="AG194" s="88"/>
      <c r="AH194" s="132" t="b">
        <v>0</v>
      </c>
      <c r="AI194" s="133"/>
    </row>
    <row r="195">
      <c r="A195" s="114" t="str">
        <f t="array" ref="A195">IFERROR(
  INDEX(
    INDEX('{INDEX} Tour Packages'!$A:$ZZ, , MATCH(A$3, '{INDEX} Tour Packages'!$4:$4, 0)),
    MATCH($F195, INDEX('{INDEX} Tour Packages'!$A:$ZZ,0, MATCH("Tour Package Name", '{INDEX} Tour Packages'!$4:$4, 0)), 0)
  ),
"")
</f>
        <v/>
      </c>
      <c r="B195" s="114" t="str">
        <f t="array" ref="B195">IFERROR(
  INDEX(
    INDEX('{INDEX} Tour Packages'!$A:$ZZ, , MATCH(B$3, '{INDEX} Tour Packages'!$4:$4, 0)),
    MATCH($F195, INDEX('{INDEX} Tour Packages'!$A:$ZZ,0, MATCH("Tour Package Name", '{INDEX} Tour Packages'!$4:$4, 0)), 0)
  ),
"")
</f>
        <v/>
      </c>
      <c r="C195" s="114" t="str">
        <f t="array" ref="C195">IFERROR(
  INDEX(
    INDEX('{INDEX} Tour Packages'!$A:$ZZ, , MATCH(C$3, '{INDEX} Tour Packages'!$4:$4, 0)),
    MATCH($F195, INDEX('{INDEX} Tour Packages'!$A:$ZZ,0, MATCH("Tour Package Name", '{INDEX} Tour Packages'!$4:$4, 0)), 0)
  ),
"")
</f>
        <v/>
      </c>
      <c r="D195" s="114" t="str">
        <f t="array" ref="D195">IFERROR(
  INDEX(
    INDEX('{INDEX} Tour Packages'!$A:$ZZ, , MATCH(D$3, '{INDEX} Tour Packages'!$4:$4, 0)),
    MATCH($F195, INDEX('{INDEX} Tour Packages'!$A:$ZZ,0, MATCH("Tour Package Name", '{INDEX} Tour Packages'!$4:$4, 0)), 0)
  ),
"")
</f>
        <v/>
      </c>
      <c r="E195" s="115" t="s">
        <v>231</v>
      </c>
      <c r="F195" s="116" t="str">
        <f>IFERROR(__xludf.DUMMYFUNCTION("LET(
  headers, 'Internal Flight Booking Form Re'!$A$1:AI$1,
  ref, $E195,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5" s="117" t="str">
        <f>IFERROR(__xludf.DUMMYFUNCTION("""COMPUTED_VALUE"""),"")</f>
        <v/>
      </c>
      <c r="H195" s="116"/>
      <c r="I195" s="116"/>
      <c r="J195" s="118"/>
      <c r="K195" s="116"/>
      <c r="L195" s="116"/>
      <c r="M195" s="116"/>
      <c r="N195" s="116"/>
      <c r="O195" s="117"/>
      <c r="P195" s="134"/>
      <c r="Q195" s="134"/>
      <c r="R195" s="134"/>
      <c r="S195" s="135"/>
      <c r="T195" s="134"/>
      <c r="U195" s="134"/>
      <c r="V195" s="134"/>
      <c r="W195" s="135"/>
      <c r="X195" s="134"/>
      <c r="Y195" s="134"/>
      <c r="Z195" s="134"/>
      <c r="AA195" s="135"/>
      <c r="AB195" s="131" t="b">
        <v>0</v>
      </c>
      <c r="AC195" s="131" t="b">
        <v>0</v>
      </c>
      <c r="AD195" s="122"/>
      <c r="AE195" s="131" t="b">
        <v>0</v>
      </c>
      <c r="AF195" s="128"/>
      <c r="AG195" s="88"/>
      <c r="AH195" s="132" t="b">
        <v>0</v>
      </c>
      <c r="AI195" s="133"/>
    </row>
    <row r="196">
      <c r="A196" s="114" t="str">
        <f t="array" ref="A196">IFERROR(
  INDEX(
    INDEX('{INDEX} Tour Packages'!$A:$ZZ, , MATCH(A$3, '{INDEX} Tour Packages'!$4:$4, 0)),
    MATCH($F196, INDEX('{INDEX} Tour Packages'!$A:$ZZ,0, MATCH("Tour Package Name", '{INDEX} Tour Packages'!$4:$4, 0)), 0)
  ),
"")
</f>
        <v/>
      </c>
      <c r="B196" s="114" t="str">
        <f t="array" ref="B196">IFERROR(
  INDEX(
    INDEX('{INDEX} Tour Packages'!$A:$ZZ, , MATCH(B$3, '{INDEX} Tour Packages'!$4:$4, 0)),
    MATCH($F196, INDEX('{INDEX} Tour Packages'!$A:$ZZ,0, MATCH("Tour Package Name", '{INDEX} Tour Packages'!$4:$4, 0)), 0)
  ),
"")
</f>
        <v/>
      </c>
      <c r="C196" s="114" t="str">
        <f t="array" ref="C196">IFERROR(
  INDEX(
    INDEX('{INDEX} Tour Packages'!$A:$ZZ, , MATCH(C$3, '{INDEX} Tour Packages'!$4:$4, 0)),
    MATCH($F196, INDEX('{INDEX} Tour Packages'!$A:$ZZ,0, MATCH("Tour Package Name", '{INDEX} Tour Packages'!$4:$4, 0)), 0)
  ),
"")
</f>
        <v/>
      </c>
      <c r="D196" s="114" t="str">
        <f t="array" ref="D196">IFERROR(
  INDEX(
    INDEX('{INDEX} Tour Packages'!$A:$ZZ, , MATCH(D$3, '{INDEX} Tour Packages'!$4:$4, 0)),
    MATCH($F196, INDEX('{INDEX} Tour Packages'!$A:$ZZ,0, MATCH("Tour Package Name", '{INDEX} Tour Packages'!$4:$4, 0)), 0)
  ),
"")
</f>
        <v/>
      </c>
      <c r="E196" s="115" t="s">
        <v>231</v>
      </c>
      <c r="F196" s="116" t="str">
        <f>IFERROR(__xludf.DUMMYFUNCTION("LET(
  headers, 'Internal Flight Booking Form Re'!$A$1:AI$1,
  ref, $E196,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6" s="117" t="str">
        <f>IFERROR(__xludf.DUMMYFUNCTION("""COMPUTED_VALUE"""),"")</f>
        <v/>
      </c>
      <c r="H196" s="116"/>
      <c r="I196" s="116"/>
      <c r="J196" s="118"/>
      <c r="K196" s="116"/>
      <c r="L196" s="116"/>
      <c r="M196" s="116"/>
      <c r="N196" s="116"/>
      <c r="O196" s="117"/>
      <c r="P196" s="134"/>
      <c r="Q196" s="134"/>
      <c r="R196" s="134"/>
      <c r="S196" s="135"/>
      <c r="T196" s="134"/>
      <c r="U196" s="134"/>
      <c r="V196" s="134"/>
      <c r="W196" s="135"/>
      <c r="X196" s="134"/>
      <c r="Y196" s="134"/>
      <c r="Z196" s="134"/>
      <c r="AA196" s="135"/>
      <c r="AB196" s="131" t="b">
        <v>0</v>
      </c>
      <c r="AC196" s="131" t="b">
        <v>0</v>
      </c>
      <c r="AD196" s="122"/>
      <c r="AE196" s="131" t="b">
        <v>0</v>
      </c>
      <c r="AF196" s="128"/>
      <c r="AG196" s="88"/>
      <c r="AH196" s="132" t="b">
        <v>0</v>
      </c>
      <c r="AI196" s="133"/>
    </row>
    <row r="197">
      <c r="A197" s="114" t="str">
        <f t="array" ref="A197">IFERROR(
  INDEX(
    INDEX('{INDEX} Tour Packages'!$A:$ZZ, , MATCH(A$3, '{INDEX} Tour Packages'!$4:$4, 0)),
    MATCH($F197, INDEX('{INDEX} Tour Packages'!$A:$ZZ,0, MATCH("Tour Package Name", '{INDEX} Tour Packages'!$4:$4, 0)), 0)
  ),
"")
</f>
        <v/>
      </c>
      <c r="B197" s="114" t="str">
        <f t="array" ref="B197">IFERROR(
  INDEX(
    INDEX('{INDEX} Tour Packages'!$A:$ZZ, , MATCH(B$3, '{INDEX} Tour Packages'!$4:$4, 0)),
    MATCH($F197, INDEX('{INDEX} Tour Packages'!$A:$ZZ,0, MATCH("Tour Package Name", '{INDEX} Tour Packages'!$4:$4, 0)), 0)
  ),
"")
</f>
        <v/>
      </c>
      <c r="C197" s="114" t="str">
        <f t="array" ref="C197">IFERROR(
  INDEX(
    INDEX('{INDEX} Tour Packages'!$A:$ZZ, , MATCH(C$3, '{INDEX} Tour Packages'!$4:$4, 0)),
    MATCH($F197, INDEX('{INDEX} Tour Packages'!$A:$ZZ,0, MATCH("Tour Package Name", '{INDEX} Tour Packages'!$4:$4, 0)), 0)
  ),
"")
</f>
        <v/>
      </c>
      <c r="D197" s="114" t="str">
        <f t="array" ref="D197">IFERROR(
  INDEX(
    INDEX('{INDEX} Tour Packages'!$A:$ZZ, , MATCH(D$3, '{INDEX} Tour Packages'!$4:$4, 0)),
    MATCH($F197, INDEX('{INDEX} Tour Packages'!$A:$ZZ,0, MATCH("Tour Package Name", '{INDEX} Tour Packages'!$4:$4, 0)), 0)
  ),
"")
</f>
        <v/>
      </c>
      <c r="E197" s="115" t="s">
        <v>231</v>
      </c>
      <c r="F197" s="116" t="str">
        <f>IFERROR(__xludf.DUMMYFUNCTION("LET(
  headers, 'Internal Flight Booking Form Re'!$A$1:AI$1,
  ref, $E197,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7" s="117" t="str">
        <f>IFERROR(__xludf.DUMMYFUNCTION("""COMPUTED_VALUE"""),"")</f>
        <v/>
      </c>
      <c r="H197" s="116"/>
      <c r="I197" s="116"/>
      <c r="J197" s="118"/>
      <c r="K197" s="116"/>
      <c r="L197" s="116"/>
      <c r="M197" s="116"/>
      <c r="N197" s="116"/>
      <c r="O197" s="117"/>
      <c r="P197" s="134"/>
      <c r="Q197" s="134"/>
      <c r="R197" s="134"/>
      <c r="S197" s="135"/>
      <c r="T197" s="134"/>
      <c r="U197" s="134"/>
      <c r="V197" s="134"/>
      <c r="W197" s="135"/>
      <c r="X197" s="134"/>
      <c r="Y197" s="134"/>
      <c r="Z197" s="134"/>
      <c r="AA197" s="135"/>
      <c r="AB197" s="131" t="b">
        <v>0</v>
      </c>
      <c r="AC197" s="131" t="b">
        <v>0</v>
      </c>
      <c r="AD197" s="122"/>
      <c r="AE197" s="131" t="b">
        <v>0</v>
      </c>
      <c r="AF197" s="128"/>
      <c r="AG197" s="88"/>
      <c r="AH197" s="132" t="b">
        <v>0</v>
      </c>
      <c r="AI197" s="133"/>
    </row>
    <row r="198">
      <c r="A198" s="114" t="str">
        <f t="array" ref="A198">IFERROR(
  INDEX(
    INDEX('{INDEX} Tour Packages'!$A:$ZZ, , MATCH(A$3, '{INDEX} Tour Packages'!$4:$4, 0)),
    MATCH($F198, INDEX('{INDEX} Tour Packages'!$A:$ZZ,0, MATCH("Tour Package Name", '{INDEX} Tour Packages'!$4:$4, 0)), 0)
  ),
"")
</f>
        <v/>
      </c>
      <c r="B198" s="114" t="str">
        <f t="array" ref="B198">IFERROR(
  INDEX(
    INDEX('{INDEX} Tour Packages'!$A:$ZZ, , MATCH(B$3, '{INDEX} Tour Packages'!$4:$4, 0)),
    MATCH($F198, INDEX('{INDEX} Tour Packages'!$A:$ZZ,0, MATCH("Tour Package Name", '{INDEX} Tour Packages'!$4:$4, 0)), 0)
  ),
"")
</f>
        <v/>
      </c>
      <c r="C198" s="114" t="str">
        <f t="array" ref="C198">IFERROR(
  INDEX(
    INDEX('{INDEX} Tour Packages'!$A:$ZZ, , MATCH(C$3, '{INDEX} Tour Packages'!$4:$4, 0)),
    MATCH($F198, INDEX('{INDEX} Tour Packages'!$A:$ZZ,0, MATCH("Tour Package Name", '{INDEX} Tour Packages'!$4:$4, 0)), 0)
  ),
"")
</f>
        <v/>
      </c>
      <c r="D198" s="114" t="str">
        <f t="array" ref="D198">IFERROR(
  INDEX(
    INDEX('{INDEX} Tour Packages'!$A:$ZZ, , MATCH(D$3, '{INDEX} Tour Packages'!$4:$4, 0)),
    MATCH($F198, INDEX('{INDEX} Tour Packages'!$A:$ZZ,0, MATCH("Tour Package Name", '{INDEX} Tour Packages'!$4:$4, 0)), 0)
  ),
"")
</f>
        <v/>
      </c>
      <c r="E198" s="115" t="s">
        <v>231</v>
      </c>
      <c r="F198" s="116" t="str">
        <f>IFERROR(__xludf.DUMMYFUNCTION("LET(
  headers, 'Internal Flight Booking Form Re'!$A$1:AI$1,
  ref, $E198,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8" s="117" t="str">
        <f>IFERROR(__xludf.DUMMYFUNCTION("""COMPUTED_VALUE"""),"")</f>
        <v/>
      </c>
      <c r="H198" s="116"/>
      <c r="I198" s="116"/>
      <c r="J198" s="118"/>
      <c r="K198" s="116"/>
      <c r="L198" s="116"/>
      <c r="M198" s="116"/>
      <c r="N198" s="116"/>
      <c r="O198" s="117"/>
      <c r="P198" s="134"/>
      <c r="Q198" s="134"/>
      <c r="R198" s="134"/>
      <c r="S198" s="135"/>
      <c r="T198" s="134"/>
      <c r="U198" s="134"/>
      <c r="V198" s="134"/>
      <c r="W198" s="135"/>
      <c r="X198" s="134"/>
      <c r="Y198" s="134"/>
      <c r="Z198" s="134"/>
      <c r="AA198" s="135"/>
      <c r="AB198" s="131" t="b">
        <v>0</v>
      </c>
      <c r="AC198" s="131" t="b">
        <v>0</v>
      </c>
      <c r="AD198" s="122"/>
      <c r="AE198" s="131" t="b">
        <v>0</v>
      </c>
      <c r="AF198" s="128"/>
      <c r="AG198" s="88"/>
      <c r="AH198" s="132" t="b">
        <v>0</v>
      </c>
      <c r="AI198" s="133"/>
    </row>
    <row r="199">
      <c r="A199" s="114" t="str">
        <f t="array" ref="A199">IFERROR(
  INDEX(
    INDEX('{INDEX} Tour Packages'!$A:$ZZ, , MATCH(A$3, '{INDEX} Tour Packages'!$4:$4, 0)),
    MATCH($F199, INDEX('{INDEX} Tour Packages'!$A:$ZZ,0, MATCH("Tour Package Name", '{INDEX} Tour Packages'!$4:$4, 0)), 0)
  ),
"")
</f>
        <v/>
      </c>
      <c r="B199" s="114" t="str">
        <f t="array" ref="B199">IFERROR(
  INDEX(
    INDEX('{INDEX} Tour Packages'!$A:$ZZ, , MATCH(B$3, '{INDEX} Tour Packages'!$4:$4, 0)),
    MATCH($F199, INDEX('{INDEX} Tour Packages'!$A:$ZZ,0, MATCH("Tour Package Name", '{INDEX} Tour Packages'!$4:$4, 0)), 0)
  ),
"")
</f>
        <v/>
      </c>
      <c r="C199" s="114" t="str">
        <f t="array" ref="C199">IFERROR(
  INDEX(
    INDEX('{INDEX} Tour Packages'!$A:$ZZ, , MATCH(C$3, '{INDEX} Tour Packages'!$4:$4, 0)),
    MATCH($F199, INDEX('{INDEX} Tour Packages'!$A:$ZZ,0, MATCH("Tour Package Name", '{INDEX} Tour Packages'!$4:$4, 0)), 0)
  ),
"")
</f>
        <v/>
      </c>
      <c r="D199" s="114" t="str">
        <f t="array" ref="D199">IFERROR(
  INDEX(
    INDEX('{INDEX} Tour Packages'!$A:$ZZ, , MATCH(D$3, '{INDEX} Tour Packages'!$4:$4, 0)),
    MATCH($F199, INDEX('{INDEX} Tour Packages'!$A:$ZZ,0, MATCH("Tour Package Name", '{INDEX} Tour Packages'!$4:$4, 0)), 0)
  ),
"")
</f>
        <v/>
      </c>
      <c r="E199" s="115" t="s">
        <v>231</v>
      </c>
      <c r="F199" s="116" t="str">
        <f>IFERROR(__xludf.DUMMYFUNCTION("LET(
  headers, 'Internal Flight Booking Form Re'!$A$1:AI$1,
  ref, $E199,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199" s="117" t="str">
        <f>IFERROR(__xludf.DUMMYFUNCTION("""COMPUTED_VALUE"""),"")</f>
        <v/>
      </c>
      <c r="H199" s="116"/>
      <c r="I199" s="116"/>
      <c r="J199" s="118"/>
      <c r="K199" s="116"/>
      <c r="L199" s="116"/>
      <c r="M199" s="116"/>
      <c r="N199" s="116"/>
      <c r="O199" s="117"/>
      <c r="P199" s="134"/>
      <c r="Q199" s="134"/>
      <c r="R199" s="134"/>
      <c r="S199" s="135"/>
      <c r="T199" s="134"/>
      <c r="U199" s="134"/>
      <c r="V199" s="134"/>
      <c r="W199" s="135"/>
      <c r="X199" s="134"/>
      <c r="Y199" s="134"/>
      <c r="Z199" s="134"/>
      <c r="AA199" s="135"/>
      <c r="AB199" s="131" t="b">
        <v>0</v>
      </c>
      <c r="AC199" s="131" t="b">
        <v>0</v>
      </c>
      <c r="AD199" s="122"/>
      <c r="AE199" s="131" t="b">
        <v>0</v>
      </c>
      <c r="AF199" s="128"/>
      <c r="AG199" s="88"/>
      <c r="AH199" s="132" t="b">
        <v>0</v>
      </c>
      <c r="AI199" s="133"/>
    </row>
    <row r="200">
      <c r="A200" s="114" t="str">
        <f t="array" ref="A200">IFERROR(
  INDEX(
    INDEX('{INDEX} Tour Packages'!$A:$ZZ, , MATCH(A$3, '{INDEX} Tour Packages'!$4:$4, 0)),
    MATCH($F200, INDEX('{INDEX} Tour Packages'!$A:$ZZ,0, MATCH("Tour Package Name", '{INDEX} Tour Packages'!$4:$4, 0)), 0)
  ),
"")
</f>
        <v/>
      </c>
      <c r="B200" s="114" t="str">
        <f t="array" ref="B200">IFERROR(
  INDEX(
    INDEX('{INDEX} Tour Packages'!$A:$ZZ, , MATCH(B$3, '{INDEX} Tour Packages'!$4:$4, 0)),
    MATCH($F200, INDEX('{INDEX} Tour Packages'!$A:$ZZ,0, MATCH("Tour Package Name", '{INDEX} Tour Packages'!$4:$4, 0)), 0)
  ),
"")
</f>
        <v/>
      </c>
      <c r="C200" s="114" t="str">
        <f t="array" ref="C200">IFERROR(
  INDEX(
    INDEX('{INDEX} Tour Packages'!$A:$ZZ, , MATCH(C$3, '{INDEX} Tour Packages'!$4:$4, 0)),
    MATCH($F200, INDEX('{INDEX} Tour Packages'!$A:$ZZ,0, MATCH("Tour Package Name", '{INDEX} Tour Packages'!$4:$4, 0)), 0)
  ),
"")
</f>
        <v/>
      </c>
      <c r="D200" s="114" t="str">
        <f t="array" ref="D200">IFERROR(
  INDEX(
    INDEX('{INDEX} Tour Packages'!$A:$ZZ, , MATCH(D$3, '{INDEX} Tour Packages'!$4:$4, 0)),
    MATCH($F200, INDEX('{INDEX} Tour Packages'!$A:$ZZ,0, MATCH("Tour Package Name", '{INDEX} Tour Packages'!$4:$4, 0)), 0)
  ),
"")
</f>
        <v/>
      </c>
      <c r="E200" s="115" t="s">
        <v>231</v>
      </c>
      <c r="F200" s="116" t="str">
        <f>IFERROR(__xludf.DUMMYFUNCTION("LET(
  headers, 'Internal Flight Booking Form Re'!$A$1:AI$1,
  ref, $E200,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0" s="117" t="str">
        <f>IFERROR(__xludf.DUMMYFUNCTION("""COMPUTED_VALUE"""),"")</f>
        <v/>
      </c>
      <c r="H200" s="116"/>
      <c r="I200" s="116"/>
      <c r="J200" s="118"/>
      <c r="K200" s="116"/>
      <c r="L200" s="116"/>
      <c r="M200" s="116"/>
      <c r="N200" s="116"/>
      <c r="O200" s="117"/>
      <c r="P200" s="134"/>
      <c r="Q200" s="134"/>
      <c r="R200" s="134"/>
      <c r="S200" s="135"/>
      <c r="T200" s="134"/>
      <c r="U200" s="134"/>
      <c r="V200" s="134"/>
      <c r="W200" s="135"/>
      <c r="X200" s="134"/>
      <c r="Y200" s="134"/>
      <c r="Z200" s="134"/>
      <c r="AA200" s="135"/>
      <c r="AB200" s="131" t="b">
        <v>0</v>
      </c>
      <c r="AC200" s="131" t="b">
        <v>0</v>
      </c>
      <c r="AD200" s="122"/>
      <c r="AE200" s="131" t="b">
        <v>0</v>
      </c>
      <c r="AF200" s="128"/>
      <c r="AG200" s="88"/>
      <c r="AH200" s="132" t="b">
        <v>0</v>
      </c>
      <c r="AI200" s="133"/>
    </row>
    <row r="201">
      <c r="A201" s="114" t="str">
        <f t="array" ref="A201">IFERROR(
  INDEX(
    INDEX('{INDEX} Tour Packages'!$A:$ZZ, , MATCH(A$3, '{INDEX} Tour Packages'!$4:$4, 0)),
    MATCH($F201, INDEX('{INDEX} Tour Packages'!$A:$ZZ,0, MATCH("Tour Package Name", '{INDEX} Tour Packages'!$4:$4, 0)), 0)
  ),
"")
</f>
        <v/>
      </c>
      <c r="B201" s="114" t="str">
        <f t="array" ref="B201">IFERROR(
  INDEX(
    INDEX('{INDEX} Tour Packages'!$A:$ZZ, , MATCH(B$3, '{INDEX} Tour Packages'!$4:$4, 0)),
    MATCH($F201, INDEX('{INDEX} Tour Packages'!$A:$ZZ,0, MATCH("Tour Package Name", '{INDEX} Tour Packages'!$4:$4, 0)), 0)
  ),
"")
</f>
        <v/>
      </c>
      <c r="C201" s="114" t="str">
        <f t="array" ref="C201">IFERROR(
  INDEX(
    INDEX('{INDEX} Tour Packages'!$A:$ZZ, , MATCH(C$3, '{INDEX} Tour Packages'!$4:$4, 0)),
    MATCH($F201, INDEX('{INDEX} Tour Packages'!$A:$ZZ,0, MATCH("Tour Package Name", '{INDEX} Tour Packages'!$4:$4, 0)), 0)
  ),
"")
</f>
        <v/>
      </c>
      <c r="D201" s="114" t="str">
        <f t="array" ref="D201">IFERROR(
  INDEX(
    INDEX('{INDEX} Tour Packages'!$A:$ZZ, , MATCH(D$3, '{INDEX} Tour Packages'!$4:$4, 0)),
    MATCH($F201, INDEX('{INDEX} Tour Packages'!$A:$ZZ,0, MATCH("Tour Package Name", '{INDEX} Tour Packages'!$4:$4, 0)), 0)
  ),
"")
</f>
        <v/>
      </c>
      <c r="E201" s="115" t="s">
        <v>231</v>
      </c>
      <c r="F201" s="116" t="str">
        <f>IFERROR(__xludf.DUMMYFUNCTION("LET(
  headers, 'Internal Flight Booking Form Re'!$A$1:AI$1,
  ref, $E201,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1" s="117" t="str">
        <f>IFERROR(__xludf.DUMMYFUNCTION("""COMPUTED_VALUE"""),"")</f>
        <v/>
      </c>
      <c r="H201" s="116"/>
      <c r="I201" s="116"/>
      <c r="J201" s="118"/>
      <c r="K201" s="116"/>
      <c r="L201" s="116"/>
      <c r="M201" s="116"/>
      <c r="N201" s="116"/>
      <c r="O201" s="117"/>
      <c r="P201" s="134"/>
      <c r="Q201" s="134"/>
      <c r="R201" s="134"/>
      <c r="S201" s="135"/>
      <c r="T201" s="134"/>
      <c r="U201" s="134"/>
      <c r="V201" s="134"/>
      <c r="W201" s="135"/>
      <c r="X201" s="134"/>
      <c r="Y201" s="134"/>
      <c r="Z201" s="134"/>
      <c r="AA201" s="135"/>
      <c r="AB201" s="131" t="b">
        <v>0</v>
      </c>
      <c r="AC201" s="131" t="b">
        <v>0</v>
      </c>
      <c r="AD201" s="122"/>
      <c r="AE201" s="131" t="b">
        <v>0</v>
      </c>
      <c r="AF201" s="128"/>
      <c r="AG201" s="88"/>
      <c r="AH201" s="132" t="b">
        <v>0</v>
      </c>
      <c r="AI201" s="133"/>
    </row>
    <row r="202">
      <c r="A202" s="114" t="str">
        <f t="array" ref="A202">IFERROR(
  INDEX(
    INDEX('{INDEX} Tour Packages'!$A:$ZZ, , MATCH(A$3, '{INDEX} Tour Packages'!$4:$4, 0)),
    MATCH($F202, INDEX('{INDEX} Tour Packages'!$A:$ZZ,0, MATCH("Tour Package Name", '{INDEX} Tour Packages'!$4:$4, 0)), 0)
  ),
"")
</f>
        <v/>
      </c>
      <c r="B202" s="114" t="str">
        <f t="array" ref="B202">IFERROR(
  INDEX(
    INDEX('{INDEX} Tour Packages'!$A:$ZZ, , MATCH(B$3, '{INDEX} Tour Packages'!$4:$4, 0)),
    MATCH($F202, INDEX('{INDEX} Tour Packages'!$A:$ZZ,0, MATCH("Tour Package Name", '{INDEX} Tour Packages'!$4:$4, 0)), 0)
  ),
"")
</f>
        <v/>
      </c>
      <c r="C202" s="114" t="str">
        <f t="array" ref="C202">IFERROR(
  INDEX(
    INDEX('{INDEX} Tour Packages'!$A:$ZZ, , MATCH(C$3, '{INDEX} Tour Packages'!$4:$4, 0)),
    MATCH($F202, INDEX('{INDEX} Tour Packages'!$A:$ZZ,0, MATCH("Tour Package Name", '{INDEX} Tour Packages'!$4:$4, 0)), 0)
  ),
"")
</f>
        <v/>
      </c>
      <c r="D202" s="114" t="str">
        <f t="array" ref="D202">IFERROR(
  INDEX(
    INDEX('{INDEX} Tour Packages'!$A:$ZZ, , MATCH(D$3, '{INDEX} Tour Packages'!$4:$4, 0)),
    MATCH($F202, INDEX('{INDEX} Tour Packages'!$A:$ZZ,0, MATCH("Tour Package Name", '{INDEX} Tour Packages'!$4:$4, 0)), 0)
  ),
"")
</f>
        <v/>
      </c>
      <c r="E202" s="115" t="s">
        <v>231</v>
      </c>
      <c r="F202" s="116" t="str">
        <f>IFERROR(__xludf.DUMMYFUNCTION("LET(
  headers, 'Internal Flight Booking Form Re'!$A$1:AI$1,
  ref, $E202,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2" s="117" t="str">
        <f>IFERROR(__xludf.DUMMYFUNCTION("""COMPUTED_VALUE"""),"")</f>
        <v/>
      </c>
      <c r="H202" s="116"/>
      <c r="I202" s="116"/>
      <c r="J202" s="118"/>
      <c r="K202" s="116"/>
      <c r="L202" s="116"/>
      <c r="M202" s="116"/>
      <c r="N202" s="116"/>
      <c r="O202" s="117"/>
      <c r="P202" s="134"/>
      <c r="Q202" s="134"/>
      <c r="R202" s="134"/>
      <c r="S202" s="135"/>
      <c r="T202" s="134"/>
      <c r="U202" s="134"/>
      <c r="V202" s="134"/>
      <c r="W202" s="135"/>
      <c r="X202" s="134"/>
      <c r="Y202" s="134"/>
      <c r="Z202" s="134"/>
      <c r="AA202" s="135"/>
      <c r="AB202" s="131" t="b">
        <v>0</v>
      </c>
      <c r="AC202" s="131" t="b">
        <v>0</v>
      </c>
      <c r="AD202" s="122"/>
      <c r="AE202" s="131" t="b">
        <v>0</v>
      </c>
      <c r="AF202" s="128"/>
      <c r="AG202" s="88"/>
      <c r="AH202" s="132" t="b">
        <v>0</v>
      </c>
      <c r="AI202" s="133"/>
    </row>
    <row r="203">
      <c r="A203" s="114" t="str">
        <f t="array" ref="A203">IFERROR(
  INDEX(
    INDEX('{INDEX} Tour Packages'!$A:$ZZ, , MATCH(A$3, '{INDEX} Tour Packages'!$4:$4, 0)),
    MATCH($F203, INDEX('{INDEX} Tour Packages'!$A:$ZZ,0, MATCH("Tour Package Name", '{INDEX} Tour Packages'!$4:$4, 0)), 0)
  ),
"")
</f>
        <v/>
      </c>
      <c r="B203" s="114" t="str">
        <f t="array" ref="B203">IFERROR(
  INDEX(
    INDEX('{INDEX} Tour Packages'!$A:$ZZ, , MATCH(B$3, '{INDEX} Tour Packages'!$4:$4, 0)),
    MATCH($F203, INDEX('{INDEX} Tour Packages'!$A:$ZZ,0, MATCH("Tour Package Name", '{INDEX} Tour Packages'!$4:$4, 0)), 0)
  ),
"")
</f>
        <v/>
      </c>
      <c r="C203" s="114" t="str">
        <f t="array" ref="C203">IFERROR(
  INDEX(
    INDEX('{INDEX} Tour Packages'!$A:$ZZ, , MATCH(C$3, '{INDEX} Tour Packages'!$4:$4, 0)),
    MATCH($F203, INDEX('{INDEX} Tour Packages'!$A:$ZZ,0, MATCH("Tour Package Name", '{INDEX} Tour Packages'!$4:$4, 0)), 0)
  ),
"")
</f>
        <v/>
      </c>
      <c r="D203" s="114" t="str">
        <f t="array" ref="D203">IFERROR(
  INDEX(
    INDEX('{INDEX} Tour Packages'!$A:$ZZ, , MATCH(D$3, '{INDEX} Tour Packages'!$4:$4, 0)),
    MATCH($F203, INDEX('{INDEX} Tour Packages'!$A:$ZZ,0, MATCH("Tour Package Name", '{INDEX} Tour Packages'!$4:$4, 0)), 0)
  ),
"")
</f>
        <v/>
      </c>
      <c r="E203" s="115" t="s">
        <v>231</v>
      </c>
      <c r="F203" s="116" t="str">
        <f>IFERROR(__xludf.DUMMYFUNCTION("LET(
  headers, 'Internal Flight Booking Form Re'!$A$1:AI$1,
  ref, $E203,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3" s="117" t="str">
        <f>IFERROR(__xludf.DUMMYFUNCTION("""COMPUTED_VALUE"""),"")</f>
        <v/>
      </c>
      <c r="H203" s="116"/>
      <c r="I203" s="116"/>
      <c r="J203" s="118"/>
      <c r="K203" s="116"/>
      <c r="L203" s="116"/>
      <c r="M203" s="116"/>
      <c r="N203" s="116"/>
      <c r="O203" s="117"/>
      <c r="P203" s="134"/>
      <c r="Q203" s="134"/>
      <c r="R203" s="134"/>
      <c r="S203" s="135"/>
      <c r="T203" s="134"/>
      <c r="U203" s="134"/>
      <c r="V203" s="134"/>
      <c r="W203" s="135"/>
      <c r="X203" s="134"/>
      <c r="Y203" s="134"/>
      <c r="Z203" s="134"/>
      <c r="AA203" s="135"/>
      <c r="AB203" s="131" t="b">
        <v>0</v>
      </c>
      <c r="AC203" s="131" t="b">
        <v>0</v>
      </c>
      <c r="AD203" s="122"/>
      <c r="AE203" s="131" t="b">
        <v>0</v>
      </c>
      <c r="AF203" s="128"/>
      <c r="AG203" s="88"/>
      <c r="AH203" s="132" t="b">
        <v>0</v>
      </c>
      <c r="AI203" s="133"/>
    </row>
    <row r="204">
      <c r="A204" s="114" t="str">
        <f t="array" ref="A204">IFERROR(
  INDEX(
    INDEX('{INDEX} Tour Packages'!$A:$ZZ, , MATCH(A$3, '{INDEX} Tour Packages'!$4:$4, 0)),
    MATCH($F204, INDEX('{INDEX} Tour Packages'!$A:$ZZ,0, MATCH("Tour Package Name", '{INDEX} Tour Packages'!$4:$4, 0)), 0)
  ),
"")
</f>
        <v/>
      </c>
      <c r="B204" s="114" t="str">
        <f t="array" ref="B204">IFERROR(
  INDEX(
    INDEX('{INDEX} Tour Packages'!$A:$ZZ, , MATCH(B$3, '{INDEX} Tour Packages'!$4:$4, 0)),
    MATCH($F204, INDEX('{INDEX} Tour Packages'!$A:$ZZ,0, MATCH("Tour Package Name", '{INDEX} Tour Packages'!$4:$4, 0)), 0)
  ),
"")
</f>
        <v/>
      </c>
      <c r="C204" s="114" t="str">
        <f t="array" ref="C204">IFERROR(
  INDEX(
    INDEX('{INDEX} Tour Packages'!$A:$ZZ, , MATCH(C$3, '{INDEX} Tour Packages'!$4:$4, 0)),
    MATCH($F204, INDEX('{INDEX} Tour Packages'!$A:$ZZ,0, MATCH("Tour Package Name", '{INDEX} Tour Packages'!$4:$4, 0)), 0)
  ),
"")
</f>
        <v/>
      </c>
      <c r="D204" s="114" t="str">
        <f t="array" ref="D204">IFERROR(
  INDEX(
    INDEX('{INDEX} Tour Packages'!$A:$ZZ, , MATCH(D$3, '{INDEX} Tour Packages'!$4:$4, 0)),
    MATCH($F204, INDEX('{INDEX} Tour Packages'!$A:$ZZ,0, MATCH("Tour Package Name", '{INDEX} Tour Packages'!$4:$4, 0)), 0)
  ),
"")
</f>
        <v/>
      </c>
      <c r="E204" s="115" t="s">
        <v>231</v>
      </c>
      <c r="F204" s="116" t="str">
        <f>IFERROR(__xludf.DUMMYFUNCTION("LET(
  headers, 'Internal Flight Booking Form Re'!$A$1:AI$1,
  ref, $E204,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4" s="117" t="str">
        <f>IFERROR(__xludf.DUMMYFUNCTION("""COMPUTED_VALUE"""),"")</f>
        <v/>
      </c>
      <c r="H204" s="116"/>
      <c r="I204" s="116"/>
      <c r="J204" s="118"/>
      <c r="K204" s="116"/>
      <c r="L204" s="116"/>
      <c r="M204" s="116"/>
      <c r="N204" s="116"/>
      <c r="O204" s="117"/>
      <c r="P204" s="134"/>
      <c r="Q204" s="134"/>
      <c r="R204" s="134"/>
      <c r="S204" s="135"/>
      <c r="T204" s="134"/>
      <c r="U204" s="134"/>
      <c r="V204" s="134"/>
      <c r="W204" s="135"/>
      <c r="X204" s="134"/>
      <c r="Y204" s="134"/>
      <c r="Z204" s="134"/>
      <c r="AA204" s="135"/>
      <c r="AB204" s="131" t="b">
        <v>0</v>
      </c>
      <c r="AC204" s="131" t="b">
        <v>0</v>
      </c>
      <c r="AD204" s="122"/>
      <c r="AE204" s="131" t="b">
        <v>0</v>
      </c>
      <c r="AF204" s="128"/>
      <c r="AG204" s="88"/>
      <c r="AH204" s="132" t="b">
        <v>0</v>
      </c>
      <c r="AI204" s="133"/>
    </row>
    <row r="205">
      <c r="A205" s="114" t="str">
        <f t="array" ref="A205">IFERROR(
  INDEX(
    INDEX('{INDEX} Tour Packages'!$A:$ZZ, , MATCH(A$3, '{INDEX} Tour Packages'!$4:$4, 0)),
    MATCH($F205, INDEX('{INDEX} Tour Packages'!$A:$ZZ,0, MATCH("Tour Package Name", '{INDEX} Tour Packages'!$4:$4, 0)), 0)
  ),
"")
</f>
        <v/>
      </c>
      <c r="B205" s="114" t="str">
        <f t="array" ref="B205">IFERROR(
  INDEX(
    INDEX('{INDEX} Tour Packages'!$A:$ZZ, , MATCH(B$3, '{INDEX} Tour Packages'!$4:$4, 0)),
    MATCH($F205, INDEX('{INDEX} Tour Packages'!$A:$ZZ,0, MATCH("Tour Package Name", '{INDEX} Tour Packages'!$4:$4, 0)), 0)
  ),
"")
</f>
        <v/>
      </c>
      <c r="C205" s="114" t="str">
        <f t="array" ref="C205">IFERROR(
  INDEX(
    INDEX('{INDEX} Tour Packages'!$A:$ZZ, , MATCH(C$3, '{INDEX} Tour Packages'!$4:$4, 0)),
    MATCH($F205, INDEX('{INDEX} Tour Packages'!$A:$ZZ,0, MATCH("Tour Package Name", '{INDEX} Tour Packages'!$4:$4, 0)), 0)
  ),
"")
</f>
        <v/>
      </c>
      <c r="D205" s="114" t="str">
        <f t="array" ref="D205">IFERROR(
  INDEX(
    INDEX('{INDEX} Tour Packages'!$A:$ZZ, , MATCH(D$3, '{INDEX} Tour Packages'!$4:$4, 0)),
    MATCH($F205, INDEX('{INDEX} Tour Packages'!$A:$ZZ,0, MATCH("Tour Package Name", '{INDEX} Tour Packages'!$4:$4, 0)), 0)
  ),
"")
</f>
        <v/>
      </c>
      <c r="E205" s="115" t="s">
        <v>231</v>
      </c>
      <c r="F205" s="116" t="str">
        <f>IFERROR(__xludf.DUMMYFUNCTION("LET(
  headers, 'Internal Flight Booking Form Re'!$A$1:AI$1,
  ref, $E205,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5" s="117" t="str">
        <f>IFERROR(__xludf.DUMMYFUNCTION("""COMPUTED_VALUE"""),"")</f>
        <v/>
      </c>
      <c r="H205" s="116"/>
      <c r="I205" s="116"/>
      <c r="J205" s="118"/>
      <c r="K205" s="116"/>
      <c r="L205" s="116"/>
      <c r="M205" s="116"/>
      <c r="N205" s="116"/>
      <c r="O205" s="117"/>
      <c r="P205" s="134"/>
      <c r="Q205" s="134"/>
      <c r="R205" s="134"/>
      <c r="S205" s="135"/>
      <c r="T205" s="134"/>
      <c r="U205" s="134"/>
      <c r="V205" s="134"/>
      <c r="W205" s="135"/>
      <c r="X205" s="134"/>
      <c r="Y205" s="134"/>
      <c r="Z205" s="134"/>
      <c r="AA205" s="135"/>
      <c r="AB205" s="131" t="b">
        <v>0</v>
      </c>
      <c r="AC205" s="131" t="b">
        <v>0</v>
      </c>
      <c r="AD205" s="122"/>
      <c r="AE205" s="131" t="b">
        <v>0</v>
      </c>
      <c r="AF205" s="128"/>
      <c r="AG205" s="88"/>
      <c r="AH205" s="132" t="b">
        <v>0</v>
      </c>
      <c r="AI205" s="133"/>
    </row>
    <row r="206">
      <c r="A206" s="114" t="str">
        <f t="array" ref="A206">IFERROR(
  INDEX(
    INDEX('{INDEX} Tour Packages'!$A:$ZZ, , MATCH(A$3, '{INDEX} Tour Packages'!$4:$4, 0)),
    MATCH($F206, INDEX('{INDEX} Tour Packages'!$A:$ZZ,0, MATCH("Tour Package Name", '{INDEX} Tour Packages'!$4:$4, 0)), 0)
  ),
"")
</f>
        <v/>
      </c>
      <c r="B206" s="114" t="str">
        <f t="array" ref="B206">IFERROR(
  INDEX(
    INDEX('{INDEX} Tour Packages'!$A:$ZZ, , MATCH(B$3, '{INDEX} Tour Packages'!$4:$4, 0)),
    MATCH($F206, INDEX('{INDEX} Tour Packages'!$A:$ZZ,0, MATCH("Tour Package Name", '{INDEX} Tour Packages'!$4:$4, 0)), 0)
  ),
"")
</f>
        <v/>
      </c>
      <c r="C206" s="114" t="str">
        <f t="array" ref="C206">IFERROR(
  INDEX(
    INDEX('{INDEX} Tour Packages'!$A:$ZZ, , MATCH(C$3, '{INDEX} Tour Packages'!$4:$4, 0)),
    MATCH($F206, INDEX('{INDEX} Tour Packages'!$A:$ZZ,0, MATCH("Tour Package Name", '{INDEX} Tour Packages'!$4:$4, 0)), 0)
  ),
"")
</f>
        <v/>
      </c>
      <c r="D206" s="114" t="str">
        <f t="array" ref="D206">IFERROR(
  INDEX(
    INDEX('{INDEX} Tour Packages'!$A:$ZZ, , MATCH(D$3, '{INDEX} Tour Packages'!$4:$4, 0)),
    MATCH($F206, INDEX('{INDEX} Tour Packages'!$A:$ZZ,0, MATCH("Tour Package Name", '{INDEX} Tour Packages'!$4:$4, 0)), 0)
  ),
"")
</f>
        <v/>
      </c>
      <c r="E206" s="115" t="s">
        <v>231</v>
      </c>
      <c r="F206" s="116" t="str">
        <f>IFERROR(__xludf.DUMMYFUNCTION("LET(
  headers, 'Internal Flight Booking Form Re'!$A$1:AI$1,
  ref, $E206,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6" s="117" t="str">
        <f>IFERROR(__xludf.DUMMYFUNCTION("""COMPUTED_VALUE"""),"")</f>
        <v/>
      </c>
      <c r="H206" s="116"/>
      <c r="I206" s="116"/>
      <c r="J206" s="118"/>
      <c r="K206" s="116"/>
      <c r="L206" s="116"/>
      <c r="M206" s="116"/>
      <c r="N206" s="116"/>
      <c r="O206" s="117"/>
      <c r="P206" s="134"/>
      <c r="Q206" s="134"/>
      <c r="R206" s="134"/>
      <c r="S206" s="135"/>
      <c r="T206" s="134"/>
      <c r="U206" s="134"/>
      <c r="V206" s="134"/>
      <c r="W206" s="135"/>
      <c r="X206" s="134"/>
      <c r="Y206" s="134"/>
      <c r="Z206" s="134"/>
      <c r="AA206" s="135"/>
      <c r="AB206" s="131" t="b">
        <v>0</v>
      </c>
      <c r="AC206" s="131" t="b">
        <v>0</v>
      </c>
      <c r="AD206" s="122"/>
      <c r="AE206" s="131" t="b">
        <v>0</v>
      </c>
      <c r="AF206" s="128"/>
      <c r="AG206" s="88"/>
      <c r="AH206" s="132" t="b">
        <v>0</v>
      </c>
      <c r="AI206" s="133"/>
    </row>
    <row r="207">
      <c r="A207" s="114" t="str">
        <f t="array" ref="A207">IFERROR(
  INDEX(
    INDEX('{INDEX} Tour Packages'!$A:$ZZ, , MATCH(A$3, '{INDEX} Tour Packages'!$4:$4, 0)),
    MATCH($F207, INDEX('{INDEX} Tour Packages'!$A:$ZZ,0, MATCH("Tour Package Name", '{INDEX} Tour Packages'!$4:$4, 0)), 0)
  ),
"")
</f>
        <v/>
      </c>
      <c r="B207" s="114" t="str">
        <f t="array" ref="B207">IFERROR(
  INDEX(
    INDEX('{INDEX} Tour Packages'!$A:$ZZ, , MATCH(B$3, '{INDEX} Tour Packages'!$4:$4, 0)),
    MATCH($F207, INDEX('{INDEX} Tour Packages'!$A:$ZZ,0, MATCH("Tour Package Name", '{INDEX} Tour Packages'!$4:$4, 0)), 0)
  ),
"")
</f>
        <v/>
      </c>
      <c r="C207" s="114" t="str">
        <f t="array" ref="C207">IFERROR(
  INDEX(
    INDEX('{INDEX} Tour Packages'!$A:$ZZ, , MATCH(C$3, '{INDEX} Tour Packages'!$4:$4, 0)),
    MATCH($F207, INDEX('{INDEX} Tour Packages'!$A:$ZZ,0, MATCH("Tour Package Name", '{INDEX} Tour Packages'!$4:$4, 0)), 0)
  ),
"")
</f>
        <v/>
      </c>
      <c r="D207" s="114" t="str">
        <f t="array" ref="D207">IFERROR(
  INDEX(
    INDEX('{INDEX} Tour Packages'!$A:$ZZ, , MATCH(D$3, '{INDEX} Tour Packages'!$4:$4, 0)),
    MATCH($F207, INDEX('{INDEX} Tour Packages'!$A:$ZZ,0, MATCH("Tour Package Name", '{INDEX} Tour Packages'!$4:$4, 0)), 0)
  ),
"")
</f>
        <v/>
      </c>
      <c r="E207" s="115" t="s">
        <v>231</v>
      </c>
      <c r="F207" s="116" t="str">
        <f>IFERROR(__xludf.DUMMYFUNCTION("LET(
  headers, 'Internal Flight Booking Form Re'!$A$1:AI$1,
  ref, $E207,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7" s="117" t="str">
        <f>IFERROR(__xludf.DUMMYFUNCTION("""COMPUTED_VALUE"""),"")</f>
        <v/>
      </c>
      <c r="H207" s="116"/>
      <c r="I207" s="116"/>
      <c r="J207" s="118"/>
      <c r="K207" s="116"/>
      <c r="L207" s="116"/>
      <c r="M207" s="116"/>
      <c r="N207" s="116"/>
      <c r="O207" s="117"/>
      <c r="P207" s="134"/>
      <c r="Q207" s="134"/>
      <c r="R207" s="134"/>
      <c r="S207" s="135"/>
      <c r="T207" s="134"/>
      <c r="U207" s="134"/>
      <c r="V207" s="134"/>
      <c r="W207" s="135"/>
      <c r="X207" s="134"/>
      <c r="Y207" s="134"/>
      <c r="Z207" s="134"/>
      <c r="AA207" s="135"/>
      <c r="AB207" s="131" t="b">
        <v>0</v>
      </c>
      <c r="AC207" s="131" t="b">
        <v>0</v>
      </c>
      <c r="AD207" s="122"/>
      <c r="AE207" s="131" t="b">
        <v>0</v>
      </c>
      <c r="AF207" s="128"/>
      <c r="AG207" s="88"/>
      <c r="AH207" s="132" t="b">
        <v>0</v>
      </c>
      <c r="AI207" s="133"/>
    </row>
    <row r="208">
      <c r="A208" s="114" t="str">
        <f t="array" ref="A208">IFERROR(
  INDEX(
    INDEX('{INDEX} Tour Packages'!$A:$ZZ, , MATCH(A$3, '{INDEX} Tour Packages'!$4:$4, 0)),
    MATCH($F208, INDEX('{INDEX} Tour Packages'!$A:$ZZ,0, MATCH("Tour Package Name", '{INDEX} Tour Packages'!$4:$4, 0)), 0)
  ),
"")
</f>
        <v/>
      </c>
      <c r="B208" s="114" t="str">
        <f t="array" ref="B208">IFERROR(
  INDEX(
    INDEX('{INDEX} Tour Packages'!$A:$ZZ, , MATCH(B$3, '{INDEX} Tour Packages'!$4:$4, 0)),
    MATCH($F208, INDEX('{INDEX} Tour Packages'!$A:$ZZ,0, MATCH("Tour Package Name", '{INDEX} Tour Packages'!$4:$4, 0)), 0)
  ),
"")
</f>
        <v/>
      </c>
      <c r="C208" s="114" t="str">
        <f t="array" ref="C208">IFERROR(
  INDEX(
    INDEX('{INDEX} Tour Packages'!$A:$ZZ, , MATCH(C$3, '{INDEX} Tour Packages'!$4:$4, 0)),
    MATCH($F208, INDEX('{INDEX} Tour Packages'!$A:$ZZ,0, MATCH("Tour Package Name", '{INDEX} Tour Packages'!$4:$4, 0)), 0)
  ),
"")
</f>
        <v/>
      </c>
      <c r="D208" s="114" t="str">
        <f t="array" ref="D208">IFERROR(
  INDEX(
    INDEX('{INDEX} Tour Packages'!$A:$ZZ, , MATCH(D$3, '{INDEX} Tour Packages'!$4:$4, 0)),
    MATCH($F208, INDEX('{INDEX} Tour Packages'!$A:$ZZ,0, MATCH("Tour Package Name", '{INDEX} Tour Packages'!$4:$4, 0)), 0)
  ),
"")
</f>
        <v/>
      </c>
      <c r="E208" s="115" t="s">
        <v>231</v>
      </c>
      <c r="F208" s="116" t="str">
        <f>IFERROR(__xludf.DUMMYFUNCTION("LET(
  headers, 'Internal Flight Booking Form Re'!$A$1:AI$1,
  ref, $E208,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8" s="117" t="str">
        <f>IFERROR(__xludf.DUMMYFUNCTION("""COMPUTED_VALUE"""),"")</f>
        <v/>
      </c>
      <c r="H208" s="116"/>
      <c r="I208" s="116"/>
      <c r="J208" s="118"/>
      <c r="K208" s="116"/>
      <c r="L208" s="116"/>
      <c r="M208" s="116"/>
      <c r="N208" s="116"/>
      <c r="O208" s="117"/>
      <c r="P208" s="134"/>
      <c r="Q208" s="134"/>
      <c r="R208" s="134"/>
      <c r="S208" s="135"/>
      <c r="T208" s="134"/>
      <c r="U208" s="134"/>
      <c r="V208" s="134"/>
      <c r="W208" s="135"/>
      <c r="X208" s="134"/>
      <c r="Y208" s="134"/>
      <c r="Z208" s="134"/>
      <c r="AA208" s="135"/>
      <c r="AB208" s="131" t="b">
        <v>0</v>
      </c>
      <c r="AC208" s="131" t="b">
        <v>0</v>
      </c>
      <c r="AD208" s="122"/>
      <c r="AE208" s="131" t="b">
        <v>0</v>
      </c>
      <c r="AF208" s="128"/>
      <c r="AG208" s="88"/>
      <c r="AH208" s="132" t="b">
        <v>0</v>
      </c>
      <c r="AI208" s="133"/>
    </row>
    <row r="209">
      <c r="A209" s="114" t="str">
        <f t="array" ref="A209">IFERROR(
  INDEX(
    INDEX('{INDEX} Tour Packages'!$A:$ZZ, , MATCH(A$3, '{INDEX} Tour Packages'!$4:$4, 0)),
    MATCH($F209, INDEX('{INDEX} Tour Packages'!$A:$ZZ,0, MATCH("Tour Package Name", '{INDEX} Tour Packages'!$4:$4, 0)), 0)
  ),
"")
</f>
        <v/>
      </c>
      <c r="B209" s="114" t="str">
        <f t="array" ref="B209">IFERROR(
  INDEX(
    INDEX('{INDEX} Tour Packages'!$A:$ZZ, , MATCH(B$3, '{INDEX} Tour Packages'!$4:$4, 0)),
    MATCH($F209, INDEX('{INDEX} Tour Packages'!$A:$ZZ,0, MATCH("Tour Package Name", '{INDEX} Tour Packages'!$4:$4, 0)), 0)
  ),
"")
</f>
        <v/>
      </c>
      <c r="C209" s="114" t="str">
        <f t="array" ref="C209">IFERROR(
  INDEX(
    INDEX('{INDEX} Tour Packages'!$A:$ZZ, , MATCH(C$3, '{INDEX} Tour Packages'!$4:$4, 0)),
    MATCH($F209, INDEX('{INDEX} Tour Packages'!$A:$ZZ,0, MATCH("Tour Package Name", '{INDEX} Tour Packages'!$4:$4, 0)), 0)
  ),
"")
</f>
        <v/>
      </c>
      <c r="D209" s="114" t="str">
        <f t="array" ref="D209">IFERROR(
  INDEX(
    INDEX('{INDEX} Tour Packages'!$A:$ZZ, , MATCH(D$3, '{INDEX} Tour Packages'!$4:$4, 0)),
    MATCH($F209, INDEX('{INDEX} Tour Packages'!$A:$ZZ,0, MATCH("Tour Package Name", '{INDEX} Tour Packages'!$4:$4, 0)), 0)
  ),
"")
</f>
        <v/>
      </c>
      <c r="E209" s="115" t="s">
        <v>231</v>
      </c>
      <c r="F209" s="116" t="str">
        <f>IFERROR(__xludf.DUMMYFUNCTION("LET(
  headers, 'Internal Flight Booking Form Re'!$A$1:AI$1,
  ref, $E209,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09" s="117" t="str">
        <f>IFERROR(__xludf.DUMMYFUNCTION("""COMPUTED_VALUE"""),"")</f>
        <v/>
      </c>
      <c r="H209" s="116"/>
      <c r="I209" s="116"/>
      <c r="J209" s="118"/>
      <c r="K209" s="116"/>
      <c r="L209" s="116"/>
      <c r="M209" s="116"/>
      <c r="N209" s="116"/>
      <c r="O209" s="117"/>
      <c r="P209" s="134"/>
      <c r="Q209" s="134"/>
      <c r="R209" s="134"/>
      <c r="S209" s="135"/>
      <c r="T209" s="134"/>
      <c r="U209" s="134"/>
      <c r="V209" s="134"/>
      <c r="W209" s="135"/>
      <c r="X209" s="134"/>
      <c r="Y209" s="134"/>
      <c r="Z209" s="134"/>
      <c r="AA209" s="135"/>
      <c r="AB209" s="131" t="b">
        <v>0</v>
      </c>
      <c r="AC209" s="131" t="b">
        <v>0</v>
      </c>
      <c r="AD209" s="122"/>
      <c r="AE209" s="131" t="b">
        <v>0</v>
      </c>
      <c r="AF209" s="128"/>
      <c r="AG209" s="88"/>
      <c r="AH209" s="132" t="b">
        <v>0</v>
      </c>
      <c r="AI209" s="133"/>
    </row>
    <row r="210">
      <c r="A210" s="114" t="str">
        <f t="array" ref="A210">IFERROR(
  INDEX(
    INDEX('{INDEX} Tour Packages'!$A:$ZZ, , MATCH(A$3, '{INDEX} Tour Packages'!$4:$4, 0)),
    MATCH($F210, INDEX('{INDEX} Tour Packages'!$A:$ZZ,0, MATCH("Tour Package Name", '{INDEX} Tour Packages'!$4:$4, 0)), 0)
  ),
"")
</f>
        <v/>
      </c>
      <c r="B210" s="114" t="str">
        <f t="array" ref="B210">IFERROR(
  INDEX(
    INDEX('{INDEX} Tour Packages'!$A:$ZZ, , MATCH(B$3, '{INDEX} Tour Packages'!$4:$4, 0)),
    MATCH($F210, INDEX('{INDEX} Tour Packages'!$A:$ZZ,0, MATCH("Tour Package Name", '{INDEX} Tour Packages'!$4:$4, 0)), 0)
  ),
"")
</f>
        <v/>
      </c>
      <c r="C210" s="114" t="str">
        <f t="array" ref="C210">IFERROR(
  INDEX(
    INDEX('{INDEX} Tour Packages'!$A:$ZZ, , MATCH(C$3, '{INDEX} Tour Packages'!$4:$4, 0)),
    MATCH($F210, INDEX('{INDEX} Tour Packages'!$A:$ZZ,0, MATCH("Tour Package Name", '{INDEX} Tour Packages'!$4:$4, 0)), 0)
  ),
"")
</f>
        <v/>
      </c>
      <c r="D210" s="114" t="str">
        <f t="array" ref="D210">IFERROR(
  INDEX(
    INDEX('{INDEX} Tour Packages'!$A:$ZZ, , MATCH(D$3, '{INDEX} Tour Packages'!$4:$4, 0)),
    MATCH($F210, INDEX('{INDEX} Tour Packages'!$A:$ZZ,0, MATCH("Tour Package Name", '{INDEX} Tour Packages'!$4:$4, 0)), 0)
  ),
"")
</f>
        <v/>
      </c>
      <c r="E210" s="115" t="s">
        <v>231</v>
      </c>
      <c r="F210" s="116" t="str">
        <f>IFERROR(__xludf.DUMMYFUNCTION("LET(
  headers, 'Internal Flight Booking Form Re'!$A$1:AI$1,
  ref, $E210,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0" s="117" t="str">
        <f>IFERROR(__xludf.DUMMYFUNCTION("""COMPUTED_VALUE"""),"")</f>
        <v/>
      </c>
      <c r="H210" s="116"/>
      <c r="I210" s="116"/>
      <c r="J210" s="118"/>
      <c r="K210" s="116"/>
      <c r="L210" s="116"/>
      <c r="M210" s="116"/>
      <c r="N210" s="116"/>
      <c r="O210" s="117"/>
      <c r="P210" s="134"/>
      <c r="Q210" s="134"/>
      <c r="R210" s="134"/>
      <c r="S210" s="135"/>
      <c r="T210" s="134"/>
      <c r="U210" s="134"/>
      <c r="V210" s="134"/>
      <c r="W210" s="135"/>
      <c r="X210" s="134"/>
      <c r="Y210" s="134"/>
      <c r="Z210" s="134"/>
      <c r="AA210" s="135"/>
      <c r="AB210" s="131" t="b">
        <v>0</v>
      </c>
      <c r="AC210" s="131" t="b">
        <v>0</v>
      </c>
      <c r="AD210" s="122"/>
      <c r="AE210" s="131" t="b">
        <v>0</v>
      </c>
      <c r="AF210" s="128"/>
      <c r="AG210" s="88"/>
      <c r="AH210" s="132" t="b">
        <v>0</v>
      </c>
      <c r="AI210" s="133"/>
    </row>
    <row r="211">
      <c r="A211" s="114" t="str">
        <f t="array" ref="A211">IFERROR(
  INDEX(
    INDEX('{INDEX} Tour Packages'!$A:$ZZ, , MATCH(A$3, '{INDEX} Tour Packages'!$4:$4, 0)),
    MATCH($F211, INDEX('{INDEX} Tour Packages'!$A:$ZZ,0, MATCH("Tour Package Name", '{INDEX} Tour Packages'!$4:$4, 0)), 0)
  ),
"")
</f>
        <v/>
      </c>
      <c r="B211" s="114" t="str">
        <f t="array" ref="B211">IFERROR(
  INDEX(
    INDEX('{INDEX} Tour Packages'!$A:$ZZ, , MATCH(B$3, '{INDEX} Tour Packages'!$4:$4, 0)),
    MATCH($F211, INDEX('{INDEX} Tour Packages'!$A:$ZZ,0, MATCH("Tour Package Name", '{INDEX} Tour Packages'!$4:$4, 0)), 0)
  ),
"")
</f>
        <v/>
      </c>
      <c r="C211" s="114" t="str">
        <f t="array" ref="C211">IFERROR(
  INDEX(
    INDEX('{INDEX} Tour Packages'!$A:$ZZ, , MATCH(C$3, '{INDEX} Tour Packages'!$4:$4, 0)),
    MATCH($F211, INDEX('{INDEX} Tour Packages'!$A:$ZZ,0, MATCH("Tour Package Name", '{INDEX} Tour Packages'!$4:$4, 0)), 0)
  ),
"")
</f>
        <v/>
      </c>
      <c r="D211" s="114" t="str">
        <f t="array" ref="D211">IFERROR(
  INDEX(
    INDEX('{INDEX} Tour Packages'!$A:$ZZ, , MATCH(D$3, '{INDEX} Tour Packages'!$4:$4, 0)),
    MATCH($F211, INDEX('{INDEX} Tour Packages'!$A:$ZZ,0, MATCH("Tour Package Name", '{INDEX} Tour Packages'!$4:$4, 0)), 0)
  ),
"")
</f>
        <v/>
      </c>
      <c r="E211" s="115" t="s">
        <v>231</v>
      </c>
      <c r="F211" s="116" t="str">
        <f>IFERROR(__xludf.DUMMYFUNCTION("LET(
  headers, 'Internal Flight Booking Form Re'!$A$1:AI$1,
  ref, $E211,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1" s="117" t="str">
        <f>IFERROR(__xludf.DUMMYFUNCTION("""COMPUTED_VALUE"""),"")</f>
        <v/>
      </c>
      <c r="H211" s="116"/>
      <c r="I211" s="116"/>
      <c r="J211" s="118"/>
      <c r="K211" s="116"/>
      <c r="L211" s="116"/>
      <c r="M211" s="116"/>
      <c r="N211" s="116"/>
      <c r="O211" s="117"/>
      <c r="P211" s="134"/>
      <c r="Q211" s="134"/>
      <c r="R211" s="134"/>
      <c r="S211" s="135"/>
      <c r="T211" s="134"/>
      <c r="U211" s="134"/>
      <c r="V211" s="134"/>
      <c r="W211" s="135"/>
      <c r="X211" s="134"/>
      <c r="Y211" s="134"/>
      <c r="Z211" s="134"/>
      <c r="AA211" s="135"/>
      <c r="AB211" s="131" t="b">
        <v>0</v>
      </c>
      <c r="AC211" s="131" t="b">
        <v>0</v>
      </c>
      <c r="AD211" s="122"/>
      <c r="AE211" s="131" t="b">
        <v>0</v>
      </c>
      <c r="AF211" s="128"/>
      <c r="AG211" s="88"/>
      <c r="AH211" s="132" t="b">
        <v>0</v>
      </c>
      <c r="AI211" s="133"/>
    </row>
    <row r="212">
      <c r="A212" s="114" t="str">
        <f t="array" ref="A212">IFERROR(
  INDEX(
    INDEX('{INDEX} Tour Packages'!$A:$ZZ, , MATCH(A$3, '{INDEX} Tour Packages'!$4:$4, 0)),
    MATCH($F212, INDEX('{INDEX} Tour Packages'!$A:$ZZ,0, MATCH("Tour Package Name", '{INDEX} Tour Packages'!$4:$4, 0)), 0)
  ),
"")
</f>
        <v/>
      </c>
      <c r="B212" s="114" t="str">
        <f t="array" ref="B212">IFERROR(
  INDEX(
    INDEX('{INDEX} Tour Packages'!$A:$ZZ, , MATCH(B$3, '{INDEX} Tour Packages'!$4:$4, 0)),
    MATCH($F212, INDEX('{INDEX} Tour Packages'!$A:$ZZ,0, MATCH("Tour Package Name", '{INDEX} Tour Packages'!$4:$4, 0)), 0)
  ),
"")
</f>
        <v/>
      </c>
      <c r="C212" s="114" t="str">
        <f t="array" ref="C212">IFERROR(
  INDEX(
    INDEX('{INDEX} Tour Packages'!$A:$ZZ, , MATCH(C$3, '{INDEX} Tour Packages'!$4:$4, 0)),
    MATCH($F212, INDEX('{INDEX} Tour Packages'!$A:$ZZ,0, MATCH("Tour Package Name", '{INDEX} Tour Packages'!$4:$4, 0)), 0)
  ),
"")
</f>
        <v/>
      </c>
      <c r="D212" s="114" t="str">
        <f t="array" ref="D212">IFERROR(
  INDEX(
    INDEX('{INDEX} Tour Packages'!$A:$ZZ, , MATCH(D$3, '{INDEX} Tour Packages'!$4:$4, 0)),
    MATCH($F212, INDEX('{INDEX} Tour Packages'!$A:$ZZ,0, MATCH("Tour Package Name", '{INDEX} Tour Packages'!$4:$4, 0)), 0)
  ),
"")
</f>
        <v/>
      </c>
      <c r="E212" s="115" t="s">
        <v>231</v>
      </c>
      <c r="F212" s="116" t="str">
        <f>IFERROR(__xludf.DUMMYFUNCTION("LET(
  headers, 'Internal Flight Booking Form Re'!$A$1:AI$1,
  ref, $E212,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2" s="117" t="str">
        <f>IFERROR(__xludf.DUMMYFUNCTION("""COMPUTED_VALUE"""),"")</f>
        <v/>
      </c>
      <c r="H212" s="116"/>
      <c r="I212" s="116"/>
      <c r="J212" s="118"/>
      <c r="K212" s="116"/>
      <c r="L212" s="116"/>
      <c r="M212" s="116"/>
      <c r="N212" s="116"/>
      <c r="O212" s="117"/>
      <c r="P212" s="134"/>
      <c r="Q212" s="134"/>
      <c r="R212" s="134"/>
      <c r="S212" s="135"/>
      <c r="T212" s="134"/>
      <c r="U212" s="134"/>
      <c r="V212" s="134"/>
      <c r="W212" s="135"/>
      <c r="X212" s="134"/>
      <c r="Y212" s="134"/>
      <c r="Z212" s="134"/>
      <c r="AA212" s="135"/>
      <c r="AB212" s="131" t="b">
        <v>0</v>
      </c>
      <c r="AC212" s="131" t="b">
        <v>0</v>
      </c>
      <c r="AD212" s="122"/>
      <c r="AE212" s="131" t="b">
        <v>0</v>
      </c>
      <c r="AF212" s="128"/>
      <c r="AG212" s="88"/>
      <c r="AH212" s="132" t="b">
        <v>0</v>
      </c>
      <c r="AI212" s="133"/>
    </row>
    <row r="213">
      <c r="A213" s="114" t="str">
        <f t="array" ref="A213">IFERROR(
  INDEX(
    INDEX('{INDEX} Tour Packages'!$A:$ZZ, , MATCH(A$3, '{INDEX} Tour Packages'!$4:$4, 0)),
    MATCH($F213, INDEX('{INDEX} Tour Packages'!$A:$ZZ,0, MATCH("Tour Package Name", '{INDEX} Tour Packages'!$4:$4, 0)), 0)
  ),
"")
</f>
        <v/>
      </c>
      <c r="B213" s="114" t="str">
        <f t="array" ref="B213">IFERROR(
  INDEX(
    INDEX('{INDEX} Tour Packages'!$A:$ZZ, , MATCH(B$3, '{INDEX} Tour Packages'!$4:$4, 0)),
    MATCH($F213, INDEX('{INDEX} Tour Packages'!$A:$ZZ,0, MATCH("Tour Package Name", '{INDEX} Tour Packages'!$4:$4, 0)), 0)
  ),
"")
</f>
        <v/>
      </c>
      <c r="C213" s="114" t="str">
        <f t="array" ref="C213">IFERROR(
  INDEX(
    INDEX('{INDEX} Tour Packages'!$A:$ZZ, , MATCH(C$3, '{INDEX} Tour Packages'!$4:$4, 0)),
    MATCH($F213, INDEX('{INDEX} Tour Packages'!$A:$ZZ,0, MATCH("Tour Package Name", '{INDEX} Tour Packages'!$4:$4, 0)), 0)
  ),
"")
</f>
        <v/>
      </c>
      <c r="D213" s="114" t="str">
        <f t="array" ref="D213">IFERROR(
  INDEX(
    INDEX('{INDEX} Tour Packages'!$A:$ZZ, , MATCH(D$3, '{INDEX} Tour Packages'!$4:$4, 0)),
    MATCH($F213, INDEX('{INDEX} Tour Packages'!$A:$ZZ,0, MATCH("Tour Package Name", '{INDEX} Tour Packages'!$4:$4, 0)), 0)
  ),
"")
</f>
        <v/>
      </c>
      <c r="E213" s="115" t="s">
        <v>231</v>
      </c>
      <c r="F213" s="116" t="str">
        <f>IFERROR(__xludf.DUMMYFUNCTION("LET(
  headers, 'Internal Flight Booking Form Re'!$A$1:AI$1,
  ref, $E213,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3" s="117" t="str">
        <f>IFERROR(__xludf.DUMMYFUNCTION("""COMPUTED_VALUE"""),"")</f>
        <v/>
      </c>
      <c r="H213" s="116"/>
      <c r="I213" s="116"/>
      <c r="J213" s="118"/>
      <c r="K213" s="116"/>
      <c r="L213" s="116"/>
      <c r="M213" s="116"/>
      <c r="N213" s="116"/>
      <c r="O213" s="117"/>
      <c r="P213" s="134"/>
      <c r="Q213" s="134"/>
      <c r="R213" s="134"/>
      <c r="S213" s="135"/>
      <c r="T213" s="134"/>
      <c r="U213" s="134"/>
      <c r="V213" s="134"/>
      <c r="W213" s="135"/>
      <c r="X213" s="134"/>
      <c r="Y213" s="134"/>
      <c r="Z213" s="134"/>
      <c r="AA213" s="135"/>
      <c r="AB213" s="131" t="b">
        <v>0</v>
      </c>
      <c r="AC213" s="131" t="b">
        <v>0</v>
      </c>
      <c r="AD213" s="122"/>
      <c r="AE213" s="131" t="b">
        <v>0</v>
      </c>
      <c r="AF213" s="128"/>
      <c r="AG213" s="88"/>
      <c r="AH213" s="132" t="b">
        <v>0</v>
      </c>
      <c r="AI213" s="133"/>
    </row>
    <row r="214">
      <c r="A214" s="114" t="str">
        <f t="array" ref="A214">IFERROR(
  INDEX(
    INDEX('{INDEX} Tour Packages'!$A:$ZZ, , MATCH(A$3, '{INDEX} Tour Packages'!$4:$4, 0)),
    MATCH($F214, INDEX('{INDEX} Tour Packages'!$A:$ZZ,0, MATCH("Tour Package Name", '{INDEX} Tour Packages'!$4:$4, 0)), 0)
  ),
"")
</f>
        <v/>
      </c>
      <c r="B214" s="114" t="str">
        <f t="array" ref="B214">IFERROR(
  INDEX(
    INDEX('{INDEX} Tour Packages'!$A:$ZZ, , MATCH(B$3, '{INDEX} Tour Packages'!$4:$4, 0)),
    MATCH($F214, INDEX('{INDEX} Tour Packages'!$A:$ZZ,0, MATCH("Tour Package Name", '{INDEX} Tour Packages'!$4:$4, 0)), 0)
  ),
"")
</f>
        <v/>
      </c>
      <c r="C214" s="114" t="str">
        <f t="array" ref="C214">IFERROR(
  INDEX(
    INDEX('{INDEX} Tour Packages'!$A:$ZZ, , MATCH(C$3, '{INDEX} Tour Packages'!$4:$4, 0)),
    MATCH($F214, INDEX('{INDEX} Tour Packages'!$A:$ZZ,0, MATCH("Tour Package Name", '{INDEX} Tour Packages'!$4:$4, 0)), 0)
  ),
"")
</f>
        <v/>
      </c>
      <c r="D214" s="114" t="str">
        <f t="array" ref="D214">IFERROR(
  INDEX(
    INDEX('{INDEX} Tour Packages'!$A:$ZZ, , MATCH(D$3, '{INDEX} Tour Packages'!$4:$4, 0)),
    MATCH($F214, INDEX('{INDEX} Tour Packages'!$A:$ZZ,0, MATCH("Tour Package Name", '{INDEX} Tour Packages'!$4:$4, 0)), 0)
  ),
"")
</f>
        <v/>
      </c>
      <c r="E214" s="115" t="s">
        <v>231</v>
      </c>
      <c r="F214" s="116" t="str">
        <f>IFERROR(__xludf.DUMMYFUNCTION("LET(
  headers, 'Internal Flight Booking Form Re'!$A$1:AI$1,
  ref, $E214,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4" s="117" t="str">
        <f>IFERROR(__xludf.DUMMYFUNCTION("""COMPUTED_VALUE"""),"")</f>
        <v/>
      </c>
      <c r="H214" s="116"/>
      <c r="I214" s="116"/>
      <c r="J214" s="118"/>
      <c r="K214" s="116"/>
      <c r="L214" s="116"/>
      <c r="M214" s="116"/>
      <c r="N214" s="116"/>
      <c r="O214" s="117"/>
      <c r="P214" s="134"/>
      <c r="Q214" s="134"/>
      <c r="R214" s="134"/>
      <c r="S214" s="135"/>
      <c r="T214" s="134"/>
      <c r="U214" s="134"/>
      <c r="V214" s="134"/>
      <c r="W214" s="135"/>
      <c r="X214" s="134"/>
      <c r="Y214" s="134"/>
      <c r="Z214" s="134"/>
      <c r="AA214" s="135"/>
      <c r="AB214" s="131" t="b">
        <v>0</v>
      </c>
      <c r="AC214" s="131" t="b">
        <v>0</v>
      </c>
      <c r="AD214" s="122"/>
      <c r="AE214" s="131" t="b">
        <v>0</v>
      </c>
      <c r="AF214" s="128"/>
      <c r="AG214" s="88"/>
      <c r="AH214" s="132" t="b">
        <v>0</v>
      </c>
      <c r="AI214" s="133"/>
    </row>
    <row r="215">
      <c r="A215" s="114" t="str">
        <f t="array" ref="A215">IFERROR(
  INDEX(
    INDEX('{INDEX} Tour Packages'!$A:$ZZ, , MATCH(A$3, '{INDEX} Tour Packages'!$4:$4, 0)),
    MATCH($F215, INDEX('{INDEX} Tour Packages'!$A:$ZZ,0, MATCH("Tour Package Name", '{INDEX} Tour Packages'!$4:$4, 0)), 0)
  ),
"")
</f>
        <v/>
      </c>
      <c r="B215" s="114" t="str">
        <f t="array" ref="B215">IFERROR(
  INDEX(
    INDEX('{INDEX} Tour Packages'!$A:$ZZ, , MATCH(B$3, '{INDEX} Tour Packages'!$4:$4, 0)),
    MATCH($F215, INDEX('{INDEX} Tour Packages'!$A:$ZZ,0, MATCH("Tour Package Name", '{INDEX} Tour Packages'!$4:$4, 0)), 0)
  ),
"")
</f>
        <v/>
      </c>
      <c r="C215" s="114" t="str">
        <f t="array" ref="C215">IFERROR(
  INDEX(
    INDEX('{INDEX} Tour Packages'!$A:$ZZ, , MATCH(C$3, '{INDEX} Tour Packages'!$4:$4, 0)),
    MATCH($F215, INDEX('{INDEX} Tour Packages'!$A:$ZZ,0, MATCH("Tour Package Name", '{INDEX} Tour Packages'!$4:$4, 0)), 0)
  ),
"")
</f>
        <v/>
      </c>
      <c r="D215" s="114" t="str">
        <f t="array" ref="D215">IFERROR(
  INDEX(
    INDEX('{INDEX} Tour Packages'!$A:$ZZ, , MATCH(D$3, '{INDEX} Tour Packages'!$4:$4, 0)),
    MATCH($F215, INDEX('{INDEX} Tour Packages'!$A:$ZZ,0, MATCH("Tour Package Name", '{INDEX} Tour Packages'!$4:$4, 0)), 0)
  ),
"")
</f>
        <v/>
      </c>
      <c r="E215" s="115" t="s">
        <v>231</v>
      </c>
      <c r="F215" s="116" t="str">
        <f>IFERROR(__xludf.DUMMYFUNCTION("LET(
  headers, 'Internal Flight Booking Form Re'!$A$1:AI$1,
  ref, $E215,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5" s="117" t="str">
        <f>IFERROR(__xludf.DUMMYFUNCTION("""COMPUTED_VALUE"""),"")</f>
        <v/>
      </c>
      <c r="H215" s="116"/>
      <c r="I215" s="116"/>
      <c r="J215" s="118"/>
      <c r="K215" s="116"/>
      <c r="L215" s="116"/>
      <c r="M215" s="116"/>
      <c r="N215" s="116"/>
      <c r="O215" s="117"/>
      <c r="P215" s="134"/>
      <c r="Q215" s="134"/>
      <c r="R215" s="134"/>
      <c r="S215" s="135"/>
      <c r="T215" s="134"/>
      <c r="U215" s="134"/>
      <c r="V215" s="134"/>
      <c r="W215" s="135"/>
      <c r="X215" s="134"/>
      <c r="Y215" s="134"/>
      <c r="Z215" s="134"/>
      <c r="AA215" s="135"/>
      <c r="AB215" s="131" t="b">
        <v>0</v>
      </c>
      <c r="AC215" s="131" t="b">
        <v>0</v>
      </c>
      <c r="AD215" s="122"/>
      <c r="AE215" s="131" t="b">
        <v>0</v>
      </c>
      <c r="AF215" s="128"/>
      <c r="AG215" s="88"/>
      <c r="AH215" s="132" t="b">
        <v>0</v>
      </c>
      <c r="AI215" s="133"/>
    </row>
    <row r="216">
      <c r="A216" s="114" t="str">
        <f t="array" ref="A216">IFERROR(
  INDEX(
    INDEX('{INDEX} Tour Packages'!$A:$ZZ, , MATCH(A$3, '{INDEX} Tour Packages'!$4:$4, 0)),
    MATCH($F216, INDEX('{INDEX} Tour Packages'!$A:$ZZ,0, MATCH("Tour Package Name", '{INDEX} Tour Packages'!$4:$4, 0)), 0)
  ),
"")
</f>
        <v/>
      </c>
      <c r="B216" s="114" t="str">
        <f t="array" ref="B216">IFERROR(
  INDEX(
    INDEX('{INDEX} Tour Packages'!$A:$ZZ, , MATCH(B$3, '{INDEX} Tour Packages'!$4:$4, 0)),
    MATCH($F216, INDEX('{INDEX} Tour Packages'!$A:$ZZ,0, MATCH("Tour Package Name", '{INDEX} Tour Packages'!$4:$4, 0)), 0)
  ),
"")
</f>
        <v/>
      </c>
      <c r="C216" s="114" t="str">
        <f t="array" ref="C216">IFERROR(
  INDEX(
    INDEX('{INDEX} Tour Packages'!$A:$ZZ, , MATCH(C$3, '{INDEX} Tour Packages'!$4:$4, 0)),
    MATCH($F216, INDEX('{INDEX} Tour Packages'!$A:$ZZ,0, MATCH("Tour Package Name", '{INDEX} Tour Packages'!$4:$4, 0)), 0)
  ),
"")
</f>
        <v/>
      </c>
      <c r="D216" s="114" t="str">
        <f t="array" ref="D216">IFERROR(
  INDEX(
    INDEX('{INDEX} Tour Packages'!$A:$ZZ, , MATCH(D$3, '{INDEX} Tour Packages'!$4:$4, 0)),
    MATCH($F216, INDEX('{INDEX} Tour Packages'!$A:$ZZ,0, MATCH("Tour Package Name", '{INDEX} Tour Packages'!$4:$4, 0)), 0)
  ),
"")
</f>
        <v/>
      </c>
      <c r="E216" s="115" t="s">
        <v>231</v>
      </c>
      <c r="F216" s="116" t="str">
        <f>IFERROR(__xludf.DUMMYFUNCTION("LET(
  headers, 'Internal Flight Booking Form Re'!$A$1:AI$1,
  ref, $E216,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6" s="117" t="str">
        <f>IFERROR(__xludf.DUMMYFUNCTION("""COMPUTED_VALUE"""),"")</f>
        <v/>
      </c>
      <c r="H216" s="116"/>
      <c r="I216" s="116"/>
      <c r="J216" s="118"/>
      <c r="K216" s="116"/>
      <c r="L216" s="116"/>
      <c r="M216" s="116"/>
      <c r="N216" s="116"/>
      <c r="O216" s="117"/>
      <c r="P216" s="134"/>
      <c r="Q216" s="134"/>
      <c r="R216" s="134"/>
      <c r="S216" s="135"/>
      <c r="T216" s="134"/>
      <c r="U216" s="134"/>
      <c r="V216" s="134"/>
      <c r="W216" s="135"/>
      <c r="X216" s="134"/>
      <c r="Y216" s="134"/>
      <c r="Z216" s="134"/>
      <c r="AA216" s="135"/>
      <c r="AB216" s="131" t="b">
        <v>0</v>
      </c>
      <c r="AC216" s="131" t="b">
        <v>0</v>
      </c>
      <c r="AD216" s="122"/>
      <c r="AE216" s="131" t="b">
        <v>0</v>
      </c>
      <c r="AF216" s="128"/>
      <c r="AG216" s="88"/>
      <c r="AH216" s="132" t="b">
        <v>0</v>
      </c>
      <c r="AI216" s="133"/>
    </row>
    <row r="217">
      <c r="A217" s="114" t="str">
        <f t="array" ref="A217">IFERROR(
  INDEX(
    INDEX('{INDEX} Tour Packages'!$A:$ZZ, , MATCH(A$3, '{INDEX} Tour Packages'!$4:$4, 0)),
    MATCH($F217, INDEX('{INDEX} Tour Packages'!$A:$ZZ,0, MATCH("Tour Package Name", '{INDEX} Tour Packages'!$4:$4, 0)), 0)
  ),
"")
</f>
        <v/>
      </c>
      <c r="B217" s="114" t="str">
        <f t="array" ref="B217">IFERROR(
  INDEX(
    INDEX('{INDEX} Tour Packages'!$A:$ZZ, , MATCH(B$3, '{INDEX} Tour Packages'!$4:$4, 0)),
    MATCH($F217, INDEX('{INDEX} Tour Packages'!$A:$ZZ,0, MATCH("Tour Package Name", '{INDEX} Tour Packages'!$4:$4, 0)), 0)
  ),
"")
</f>
        <v/>
      </c>
      <c r="C217" s="114" t="str">
        <f t="array" ref="C217">IFERROR(
  INDEX(
    INDEX('{INDEX} Tour Packages'!$A:$ZZ, , MATCH(C$3, '{INDEX} Tour Packages'!$4:$4, 0)),
    MATCH($F217, INDEX('{INDEX} Tour Packages'!$A:$ZZ,0, MATCH("Tour Package Name", '{INDEX} Tour Packages'!$4:$4, 0)), 0)
  ),
"")
</f>
        <v/>
      </c>
      <c r="D217" s="114" t="str">
        <f t="array" ref="D217">IFERROR(
  INDEX(
    INDEX('{INDEX} Tour Packages'!$A:$ZZ, , MATCH(D$3, '{INDEX} Tour Packages'!$4:$4, 0)),
    MATCH($F217, INDEX('{INDEX} Tour Packages'!$A:$ZZ,0, MATCH("Tour Package Name", '{INDEX} Tour Packages'!$4:$4, 0)), 0)
  ),
"")
</f>
        <v/>
      </c>
      <c r="E217" s="115" t="s">
        <v>231</v>
      </c>
      <c r="F217" s="116" t="str">
        <f>IFERROR(__xludf.DUMMYFUNCTION("LET(
  headers, 'Internal Flight Booking Form Re'!$A$1:AI$1,
  ref, $E217,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7" s="117" t="str">
        <f>IFERROR(__xludf.DUMMYFUNCTION("""COMPUTED_VALUE"""),"")</f>
        <v/>
      </c>
      <c r="H217" s="116"/>
      <c r="I217" s="116"/>
      <c r="J217" s="118"/>
      <c r="K217" s="116"/>
      <c r="L217" s="116"/>
      <c r="M217" s="116"/>
      <c r="N217" s="116"/>
      <c r="O217" s="117"/>
      <c r="P217" s="134"/>
      <c r="Q217" s="134"/>
      <c r="R217" s="134"/>
      <c r="S217" s="135"/>
      <c r="T217" s="134"/>
      <c r="U217" s="134"/>
      <c r="V217" s="134"/>
      <c r="W217" s="135"/>
      <c r="X217" s="134"/>
      <c r="Y217" s="134"/>
      <c r="Z217" s="134"/>
      <c r="AA217" s="135"/>
      <c r="AB217" s="131" t="b">
        <v>0</v>
      </c>
      <c r="AC217" s="131" t="b">
        <v>0</v>
      </c>
      <c r="AD217" s="122"/>
      <c r="AE217" s="131" t="b">
        <v>0</v>
      </c>
      <c r="AF217" s="128"/>
      <c r="AG217" s="88"/>
      <c r="AH217" s="132" t="b">
        <v>0</v>
      </c>
      <c r="AI217" s="133"/>
    </row>
    <row r="218">
      <c r="A218" s="114" t="str">
        <f t="array" ref="A218">IFERROR(
  INDEX(
    INDEX('{INDEX} Tour Packages'!$A:$ZZ, , MATCH(A$3, '{INDEX} Tour Packages'!$4:$4, 0)),
    MATCH($F218, INDEX('{INDEX} Tour Packages'!$A:$ZZ,0, MATCH("Tour Package Name", '{INDEX} Tour Packages'!$4:$4, 0)), 0)
  ),
"")
</f>
        <v/>
      </c>
      <c r="B218" s="114" t="str">
        <f t="array" ref="B218">IFERROR(
  INDEX(
    INDEX('{INDEX} Tour Packages'!$A:$ZZ, , MATCH(B$3, '{INDEX} Tour Packages'!$4:$4, 0)),
    MATCH($F218, INDEX('{INDEX} Tour Packages'!$A:$ZZ,0, MATCH("Tour Package Name", '{INDEX} Tour Packages'!$4:$4, 0)), 0)
  ),
"")
</f>
        <v/>
      </c>
      <c r="C218" s="114" t="str">
        <f t="array" ref="C218">IFERROR(
  INDEX(
    INDEX('{INDEX} Tour Packages'!$A:$ZZ, , MATCH(C$3, '{INDEX} Tour Packages'!$4:$4, 0)),
    MATCH($F218, INDEX('{INDEX} Tour Packages'!$A:$ZZ,0, MATCH("Tour Package Name", '{INDEX} Tour Packages'!$4:$4, 0)), 0)
  ),
"")
</f>
        <v/>
      </c>
      <c r="D218" s="114" t="str">
        <f t="array" ref="D218">IFERROR(
  INDEX(
    INDEX('{INDEX} Tour Packages'!$A:$ZZ, , MATCH(D$3, '{INDEX} Tour Packages'!$4:$4, 0)),
    MATCH($F218, INDEX('{INDEX} Tour Packages'!$A:$ZZ,0, MATCH("Tour Package Name", '{INDEX} Tour Packages'!$4:$4, 0)), 0)
  ),
"")
</f>
        <v/>
      </c>
      <c r="E218" s="115" t="s">
        <v>231</v>
      </c>
      <c r="F218" s="116" t="str">
        <f>IFERROR(__xludf.DUMMYFUNCTION("LET(
  headers, 'Internal Flight Booking Form Re'!$A$1:AI$1,
  ref, $E218,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8" s="117" t="str">
        <f>IFERROR(__xludf.DUMMYFUNCTION("""COMPUTED_VALUE"""),"")</f>
        <v/>
      </c>
      <c r="H218" s="116"/>
      <c r="I218" s="116"/>
      <c r="J218" s="118"/>
      <c r="K218" s="116"/>
      <c r="L218" s="116"/>
      <c r="M218" s="116"/>
      <c r="N218" s="116"/>
      <c r="O218" s="117"/>
      <c r="P218" s="134"/>
      <c r="Q218" s="134"/>
      <c r="R218" s="134"/>
      <c r="S218" s="135"/>
      <c r="T218" s="134"/>
      <c r="U218" s="134"/>
      <c r="V218" s="134"/>
      <c r="W218" s="135"/>
      <c r="X218" s="134"/>
      <c r="Y218" s="134"/>
      <c r="Z218" s="134"/>
      <c r="AA218" s="135"/>
      <c r="AB218" s="131" t="b">
        <v>0</v>
      </c>
      <c r="AC218" s="131" t="b">
        <v>0</v>
      </c>
      <c r="AD218" s="122"/>
      <c r="AE218" s="131" t="b">
        <v>0</v>
      </c>
      <c r="AF218" s="128"/>
      <c r="AG218" s="88"/>
      <c r="AH218" s="132" t="b">
        <v>0</v>
      </c>
      <c r="AI218" s="133"/>
    </row>
    <row r="219">
      <c r="A219" s="114" t="str">
        <f t="array" ref="A219">IFERROR(
  INDEX(
    INDEX('{INDEX} Tour Packages'!$A:$ZZ, , MATCH(A$3, '{INDEX} Tour Packages'!$4:$4, 0)),
    MATCH($F219, INDEX('{INDEX} Tour Packages'!$A:$ZZ,0, MATCH("Tour Package Name", '{INDEX} Tour Packages'!$4:$4, 0)), 0)
  ),
"")
</f>
        <v/>
      </c>
      <c r="B219" s="114" t="str">
        <f t="array" ref="B219">IFERROR(
  INDEX(
    INDEX('{INDEX} Tour Packages'!$A:$ZZ, , MATCH(B$3, '{INDEX} Tour Packages'!$4:$4, 0)),
    MATCH($F219, INDEX('{INDEX} Tour Packages'!$A:$ZZ,0, MATCH("Tour Package Name", '{INDEX} Tour Packages'!$4:$4, 0)), 0)
  ),
"")
</f>
        <v/>
      </c>
      <c r="C219" s="114" t="str">
        <f t="array" ref="C219">IFERROR(
  INDEX(
    INDEX('{INDEX} Tour Packages'!$A:$ZZ, , MATCH(C$3, '{INDEX} Tour Packages'!$4:$4, 0)),
    MATCH($F219, INDEX('{INDEX} Tour Packages'!$A:$ZZ,0, MATCH("Tour Package Name", '{INDEX} Tour Packages'!$4:$4, 0)), 0)
  ),
"")
</f>
        <v/>
      </c>
      <c r="D219" s="114" t="str">
        <f t="array" ref="D219">IFERROR(
  INDEX(
    INDEX('{INDEX} Tour Packages'!$A:$ZZ, , MATCH(D$3, '{INDEX} Tour Packages'!$4:$4, 0)),
    MATCH($F219, INDEX('{INDEX} Tour Packages'!$A:$ZZ,0, MATCH("Tour Package Name", '{INDEX} Tour Packages'!$4:$4, 0)), 0)
  ),
"")
</f>
        <v/>
      </c>
      <c r="E219" s="115" t="s">
        <v>231</v>
      </c>
      <c r="F219" s="116" t="str">
        <f>IFERROR(__xludf.DUMMYFUNCTION("LET(
  headers, 'Internal Flight Booking Form Re'!$A$1:AI$1,
  ref, $E219,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19" s="117" t="str">
        <f>IFERROR(__xludf.DUMMYFUNCTION("""COMPUTED_VALUE"""),"")</f>
        <v/>
      </c>
      <c r="H219" s="116"/>
      <c r="I219" s="116"/>
      <c r="J219" s="118"/>
      <c r="K219" s="116"/>
      <c r="L219" s="116"/>
      <c r="M219" s="116"/>
      <c r="N219" s="116"/>
      <c r="O219" s="117"/>
      <c r="P219" s="134"/>
      <c r="Q219" s="134"/>
      <c r="R219" s="134"/>
      <c r="S219" s="135"/>
      <c r="T219" s="134"/>
      <c r="U219" s="134"/>
      <c r="V219" s="134"/>
      <c r="W219" s="135"/>
      <c r="X219" s="134"/>
      <c r="Y219" s="134"/>
      <c r="Z219" s="134"/>
      <c r="AA219" s="135"/>
      <c r="AB219" s="131" t="b">
        <v>0</v>
      </c>
      <c r="AC219" s="131" t="b">
        <v>0</v>
      </c>
      <c r="AD219" s="122"/>
      <c r="AE219" s="131" t="b">
        <v>0</v>
      </c>
      <c r="AF219" s="128"/>
      <c r="AG219" s="88"/>
      <c r="AH219" s="132" t="b">
        <v>0</v>
      </c>
      <c r="AI219" s="133"/>
    </row>
    <row r="220">
      <c r="A220" s="114" t="str">
        <f t="array" ref="A220">IFERROR(
  INDEX(
    INDEX('{INDEX} Tour Packages'!$A:$ZZ, , MATCH(A$3, '{INDEX} Tour Packages'!$4:$4, 0)),
    MATCH($F220, INDEX('{INDEX} Tour Packages'!$A:$ZZ,0, MATCH("Tour Package Name", '{INDEX} Tour Packages'!$4:$4, 0)), 0)
  ),
"")
</f>
        <v/>
      </c>
      <c r="B220" s="114" t="str">
        <f t="array" ref="B220">IFERROR(
  INDEX(
    INDEX('{INDEX} Tour Packages'!$A:$ZZ, , MATCH(B$3, '{INDEX} Tour Packages'!$4:$4, 0)),
    MATCH($F220, INDEX('{INDEX} Tour Packages'!$A:$ZZ,0, MATCH("Tour Package Name", '{INDEX} Tour Packages'!$4:$4, 0)), 0)
  ),
"")
</f>
        <v/>
      </c>
      <c r="C220" s="114" t="str">
        <f t="array" ref="C220">IFERROR(
  INDEX(
    INDEX('{INDEX} Tour Packages'!$A:$ZZ, , MATCH(C$3, '{INDEX} Tour Packages'!$4:$4, 0)),
    MATCH($F220, INDEX('{INDEX} Tour Packages'!$A:$ZZ,0, MATCH("Tour Package Name", '{INDEX} Tour Packages'!$4:$4, 0)), 0)
  ),
"")
</f>
        <v/>
      </c>
      <c r="D220" s="114" t="str">
        <f t="array" ref="D220">IFERROR(
  INDEX(
    INDEX('{INDEX} Tour Packages'!$A:$ZZ, , MATCH(D$3, '{INDEX} Tour Packages'!$4:$4, 0)),
    MATCH($F220, INDEX('{INDEX} Tour Packages'!$A:$ZZ,0, MATCH("Tour Package Name", '{INDEX} Tour Packages'!$4:$4, 0)), 0)
  ),
"")
</f>
        <v/>
      </c>
      <c r="E220" s="115" t="s">
        <v>231</v>
      </c>
      <c r="F220" s="116" t="str">
        <f>IFERROR(__xludf.DUMMYFUNCTION("LET(
  headers, 'Internal Flight Booking Form Re'!$A$1:AI$1,
  ref, $E220,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0" s="117" t="str">
        <f>IFERROR(__xludf.DUMMYFUNCTION("""COMPUTED_VALUE"""),"")</f>
        <v/>
      </c>
      <c r="H220" s="116"/>
      <c r="I220" s="116"/>
      <c r="J220" s="118"/>
      <c r="K220" s="116"/>
      <c r="L220" s="116"/>
      <c r="M220" s="116"/>
      <c r="N220" s="116"/>
      <c r="O220" s="117"/>
      <c r="P220" s="134"/>
      <c r="Q220" s="134"/>
      <c r="R220" s="134"/>
      <c r="S220" s="135"/>
      <c r="T220" s="134"/>
      <c r="U220" s="134"/>
      <c r="V220" s="134"/>
      <c r="W220" s="135"/>
      <c r="X220" s="134"/>
      <c r="Y220" s="134"/>
      <c r="Z220" s="134"/>
      <c r="AA220" s="135"/>
      <c r="AB220" s="131" t="b">
        <v>0</v>
      </c>
      <c r="AC220" s="131" t="b">
        <v>0</v>
      </c>
      <c r="AD220" s="122"/>
      <c r="AE220" s="131" t="b">
        <v>0</v>
      </c>
      <c r="AF220" s="128"/>
      <c r="AG220" s="88"/>
      <c r="AH220" s="132" t="b">
        <v>0</v>
      </c>
      <c r="AI220" s="133"/>
    </row>
    <row r="221">
      <c r="A221" s="114" t="str">
        <f t="array" ref="A221">IFERROR(
  INDEX(
    INDEX('{INDEX} Tour Packages'!$A:$ZZ, , MATCH(A$3, '{INDEX} Tour Packages'!$4:$4, 0)),
    MATCH($F221, INDEX('{INDEX} Tour Packages'!$A:$ZZ,0, MATCH("Tour Package Name", '{INDEX} Tour Packages'!$4:$4, 0)), 0)
  ),
"")
</f>
        <v/>
      </c>
      <c r="B221" s="114" t="str">
        <f t="array" ref="B221">IFERROR(
  INDEX(
    INDEX('{INDEX} Tour Packages'!$A:$ZZ, , MATCH(B$3, '{INDEX} Tour Packages'!$4:$4, 0)),
    MATCH($F221, INDEX('{INDEX} Tour Packages'!$A:$ZZ,0, MATCH("Tour Package Name", '{INDEX} Tour Packages'!$4:$4, 0)), 0)
  ),
"")
</f>
        <v/>
      </c>
      <c r="C221" s="114" t="str">
        <f t="array" ref="C221">IFERROR(
  INDEX(
    INDEX('{INDEX} Tour Packages'!$A:$ZZ, , MATCH(C$3, '{INDEX} Tour Packages'!$4:$4, 0)),
    MATCH($F221, INDEX('{INDEX} Tour Packages'!$A:$ZZ,0, MATCH("Tour Package Name", '{INDEX} Tour Packages'!$4:$4, 0)), 0)
  ),
"")
</f>
        <v/>
      </c>
      <c r="D221" s="114" t="str">
        <f t="array" ref="D221">IFERROR(
  INDEX(
    INDEX('{INDEX} Tour Packages'!$A:$ZZ, , MATCH(D$3, '{INDEX} Tour Packages'!$4:$4, 0)),
    MATCH($F221, INDEX('{INDEX} Tour Packages'!$A:$ZZ,0, MATCH("Tour Package Name", '{INDEX} Tour Packages'!$4:$4, 0)), 0)
  ),
"")
</f>
        <v/>
      </c>
      <c r="E221" s="115" t="s">
        <v>231</v>
      </c>
      <c r="F221" s="116" t="str">
        <f>IFERROR(__xludf.DUMMYFUNCTION("LET(
  headers, 'Internal Flight Booking Form Re'!$A$1:AI$1,
  ref, $E221,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1" s="117" t="str">
        <f>IFERROR(__xludf.DUMMYFUNCTION("""COMPUTED_VALUE"""),"")</f>
        <v/>
      </c>
      <c r="H221" s="116"/>
      <c r="I221" s="116"/>
      <c r="J221" s="118"/>
      <c r="K221" s="116"/>
      <c r="L221" s="116"/>
      <c r="M221" s="116"/>
      <c r="N221" s="116"/>
      <c r="O221" s="117"/>
      <c r="P221" s="134"/>
      <c r="Q221" s="134"/>
      <c r="R221" s="134"/>
      <c r="S221" s="135"/>
      <c r="T221" s="134"/>
      <c r="U221" s="134"/>
      <c r="V221" s="134"/>
      <c r="W221" s="135"/>
      <c r="X221" s="134"/>
      <c r="Y221" s="134"/>
      <c r="Z221" s="134"/>
      <c r="AA221" s="135"/>
      <c r="AB221" s="131" t="b">
        <v>0</v>
      </c>
      <c r="AC221" s="131" t="b">
        <v>0</v>
      </c>
      <c r="AD221" s="122"/>
      <c r="AE221" s="131" t="b">
        <v>0</v>
      </c>
      <c r="AF221" s="128"/>
      <c r="AG221" s="88"/>
      <c r="AH221" s="132" t="b">
        <v>0</v>
      </c>
      <c r="AI221" s="133"/>
    </row>
    <row r="222">
      <c r="A222" s="114" t="str">
        <f t="array" ref="A222">IFERROR(
  INDEX(
    INDEX('{INDEX} Tour Packages'!$A:$ZZ, , MATCH(A$3, '{INDEX} Tour Packages'!$4:$4, 0)),
    MATCH($F222, INDEX('{INDEX} Tour Packages'!$A:$ZZ,0, MATCH("Tour Package Name", '{INDEX} Tour Packages'!$4:$4, 0)), 0)
  ),
"")
</f>
        <v/>
      </c>
      <c r="B222" s="114" t="str">
        <f t="array" ref="B222">IFERROR(
  INDEX(
    INDEX('{INDEX} Tour Packages'!$A:$ZZ, , MATCH(B$3, '{INDEX} Tour Packages'!$4:$4, 0)),
    MATCH($F222, INDEX('{INDEX} Tour Packages'!$A:$ZZ,0, MATCH("Tour Package Name", '{INDEX} Tour Packages'!$4:$4, 0)), 0)
  ),
"")
</f>
        <v/>
      </c>
      <c r="C222" s="114" t="str">
        <f t="array" ref="C222">IFERROR(
  INDEX(
    INDEX('{INDEX} Tour Packages'!$A:$ZZ, , MATCH(C$3, '{INDEX} Tour Packages'!$4:$4, 0)),
    MATCH($F222, INDEX('{INDEX} Tour Packages'!$A:$ZZ,0, MATCH("Tour Package Name", '{INDEX} Tour Packages'!$4:$4, 0)), 0)
  ),
"")
</f>
        <v/>
      </c>
      <c r="D222" s="114" t="str">
        <f t="array" ref="D222">IFERROR(
  INDEX(
    INDEX('{INDEX} Tour Packages'!$A:$ZZ, , MATCH(D$3, '{INDEX} Tour Packages'!$4:$4, 0)),
    MATCH($F222, INDEX('{INDEX} Tour Packages'!$A:$ZZ,0, MATCH("Tour Package Name", '{INDEX} Tour Packages'!$4:$4, 0)), 0)
  ),
"")
</f>
        <v/>
      </c>
      <c r="E222" s="115" t="s">
        <v>231</v>
      </c>
      <c r="F222" s="116" t="str">
        <f>IFERROR(__xludf.DUMMYFUNCTION("LET(
  headers, 'Internal Flight Booking Form Re'!$A$1:AI$1,
  ref, $E222,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2" s="117" t="str">
        <f>IFERROR(__xludf.DUMMYFUNCTION("""COMPUTED_VALUE"""),"")</f>
        <v/>
      </c>
      <c r="H222" s="116"/>
      <c r="I222" s="116"/>
      <c r="J222" s="118"/>
      <c r="K222" s="116"/>
      <c r="L222" s="116"/>
      <c r="M222" s="116"/>
      <c r="N222" s="116"/>
      <c r="O222" s="117"/>
      <c r="P222" s="134"/>
      <c r="Q222" s="134"/>
      <c r="R222" s="134"/>
      <c r="S222" s="135"/>
      <c r="T222" s="134"/>
      <c r="U222" s="134"/>
      <c r="V222" s="134"/>
      <c r="W222" s="135"/>
      <c r="X222" s="134"/>
      <c r="Y222" s="134"/>
      <c r="Z222" s="134"/>
      <c r="AA222" s="135"/>
      <c r="AB222" s="131" t="b">
        <v>0</v>
      </c>
      <c r="AC222" s="131" t="b">
        <v>0</v>
      </c>
      <c r="AD222" s="122"/>
      <c r="AE222" s="131" t="b">
        <v>0</v>
      </c>
      <c r="AF222" s="128"/>
      <c r="AG222" s="88"/>
      <c r="AH222" s="132" t="b">
        <v>0</v>
      </c>
      <c r="AI222" s="133"/>
    </row>
    <row r="223">
      <c r="A223" s="114" t="str">
        <f t="array" ref="A223">IFERROR(
  INDEX(
    INDEX('{INDEX} Tour Packages'!$A:$ZZ, , MATCH(A$3, '{INDEX} Tour Packages'!$4:$4, 0)),
    MATCH($F223, INDEX('{INDEX} Tour Packages'!$A:$ZZ,0, MATCH("Tour Package Name", '{INDEX} Tour Packages'!$4:$4, 0)), 0)
  ),
"")
</f>
        <v/>
      </c>
      <c r="B223" s="114" t="str">
        <f t="array" ref="B223">IFERROR(
  INDEX(
    INDEX('{INDEX} Tour Packages'!$A:$ZZ, , MATCH(B$3, '{INDEX} Tour Packages'!$4:$4, 0)),
    MATCH($F223, INDEX('{INDEX} Tour Packages'!$A:$ZZ,0, MATCH("Tour Package Name", '{INDEX} Tour Packages'!$4:$4, 0)), 0)
  ),
"")
</f>
        <v/>
      </c>
      <c r="C223" s="114" t="str">
        <f t="array" ref="C223">IFERROR(
  INDEX(
    INDEX('{INDEX} Tour Packages'!$A:$ZZ, , MATCH(C$3, '{INDEX} Tour Packages'!$4:$4, 0)),
    MATCH($F223, INDEX('{INDEX} Tour Packages'!$A:$ZZ,0, MATCH("Tour Package Name", '{INDEX} Tour Packages'!$4:$4, 0)), 0)
  ),
"")
</f>
        <v/>
      </c>
      <c r="D223" s="114" t="str">
        <f t="array" ref="D223">IFERROR(
  INDEX(
    INDEX('{INDEX} Tour Packages'!$A:$ZZ, , MATCH(D$3, '{INDEX} Tour Packages'!$4:$4, 0)),
    MATCH($F223, INDEX('{INDEX} Tour Packages'!$A:$ZZ,0, MATCH("Tour Package Name", '{INDEX} Tour Packages'!$4:$4, 0)), 0)
  ),
"")
</f>
        <v/>
      </c>
      <c r="E223" s="115" t="s">
        <v>231</v>
      </c>
      <c r="F223" s="116" t="str">
        <f>IFERROR(__xludf.DUMMYFUNCTION("LET(
  headers, 'Internal Flight Booking Form Re'!$A$1:AI$1,
  ref, $E223,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3" s="117" t="str">
        <f>IFERROR(__xludf.DUMMYFUNCTION("""COMPUTED_VALUE"""),"")</f>
        <v/>
      </c>
      <c r="H223" s="116"/>
      <c r="I223" s="116"/>
      <c r="J223" s="118"/>
      <c r="K223" s="116"/>
      <c r="L223" s="116"/>
      <c r="M223" s="116"/>
      <c r="N223" s="116"/>
      <c r="O223" s="117"/>
      <c r="P223" s="134"/>
      <c r="Q223" s="134"/>
      <c r="R223" s="134"/>
      <c r="S223" s="135"/>
      <c r="T223" s="134"/>
      <c r="U223" s="134"/>
      <c r="V223" s="134"/>
      <c r="W223" s="135"/>
      <c r="X223" s="134"/>
      <c r="Y223" s="134"/>
      <c r="Z223" s="134"/>
      <c r="AA223" s="135"/>
      <c r="AB223" s="131" t="b">
        <v>0</v>
      </c>
      <c r="AC223" s="131" t="b">
        <v>0</v>
      </c>
      <c r="AD223" s="122"/>
      <c r="AE223" s="131" t="b">
        <v>0</v>
      </c>
      <c r="AF223" s="128"/>
      <c r="AG223" s="88"/>
      <c r="AH223" s="132" t="b">
        <v>0</v>
      </c>
      <c r="AI223" s="133"/>
    </row>
    <row r="224">
      <c r="A224" s="114" t="str">
        <f t="array" ref="A224">IFERROR(
  INDEX(
    INDEX('{INDEX} Tour Packages'!$A:$ZZ, , MATCH(A$3, '{INDEX} Tour Packages'!$4:$4, 0)),
    MATCH($F224, INDEX('{INDEX} Tour Packages'!$A:$ZZ,0, MATCH("Tour Package Name", '{INDEX} Tour Packages'!$4:$4, 0)), 0)
  ),
"")
</f>
        <v/>
      </c>
      <c r="B224" s="114" t="str">
        <f t="array" ref="B224">IFERROR(
  INDEX(
    INDEX('{INDEX} Tour Packages'!$A:$ZZ, , MATCH(B$3, '{INDEX} Tour Packages'!$4:$4, 0)),
    MATCH($F224, INDEX('{INDEX} Tour Packages'!$A:$ZZ,0, MATCH("Tour Package Name", '{INDEX} Tour Packages'!$4:$4, 0)), 0)
  ),
"")
</f>
        <v/>
      </c>
      <c r="C224" s="114" t="str">
        <f t="array" ref="C224">IFERROR(
  INDEX(
    INDEX('{INDEX} Tour Packages'!$A:$ZZ, , MATCH(C$3, '{INDEX} Tour Packages'!$4:$4, 0)),
    MATCH($F224, INDEX('{INDEX} Tour Packages'!$A:$ZZ,0, MATCH("Tour Package Name", '{INDEX} Tour Packages'!$4:$4, 0)), 0)
  ),
"")
</f>
        <v/>
      </c>
      <c r="D224" s="114" t="str">
        <f t="array" ref="D224">IFERROR(
  INDEX(
    INDEX('{INDEX} Tour Packages'!$A:$ZZ, , MATCH(D$3, '{INDEX} Tour Packages'!$4:$4, 0)),
    MATCH($F224, INDEX('{INDEX} Tour Packages'!$A:$ZZ,0, MATCH("Tour Package Name", '{INDEX} Tour Packages'!$4:$4, 0)), 0)
  ),
"")
</f>
        <v/>
      </c>
      <c r="E224" s="115" t="s">
        <v>231</v>
      </c>
      <c r="F224" s="116" t="str">
        <f>IFERROR(__xludf.DUMMYFUNCTION("LET(
  headers, 'Internal Flight Booking Form Re'!$A$1:AI$1,
  ref, $E224,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4" s="117" t="str">
        <f>IFERROR(__xludf.DUMMYFUNCTION("""COMPUTED_VALUE"""),"")</f>
        <v/>
      </c>
      <c r="H224" s="116"/>
      <c r="I224" s="116"/>
      <c r="J224" s="118"/>
      <c r="K224" s="116"/>
      <c r="L224" s="116"/>
      <c r="M224" s="116"/>
      <c r="N224" s="116"/>
      <c r="O224" s="117"/>
      <c r="P224" s="134"/>
      <c r="Q224" s="134"/>
      <c r="R224" s="134"/>
      <c r="S224" s="135"/>
      <c r="T224" s="134"/>
      <c r="U224" s="134"/>
      <c r="V224" s="134"/>
      <c r="W224" s="135"/>
      <c r="X224" s="134"/>
      <c r="Y224" s="134"/>
      <c r="Z224" s="134"/>
      <c r="AA224" s="135"/>
      <c r="AB224" s="131" t="b">
        <v>0</v>
      </c>
      <c r="AC224" s="131" t="b">
        <v>0</v>
      </c>
      <c r="AD224" s="122"/>
      <c r="AE224" s="131" t="b">
        <v>0</v>
      </c>
      <c r="AF224" s="128"/>
      <c r="AG224" s="88"/>
      <c r="AH224" s="132" t="b">
        <v>0</v>
      </c>
      <c r="AI224" s="133"/>
    </row>
    <row r="225">
      <c r="A225" s="114" t="str">
        <f t="array" ref="A225">IFERROR(
  INDEX(
    INDEX('{INDEX} Tour Packages'!$A:$ZZ, , MATCH(A$3, '{INDEX} Tour Packages'!$4:$4, 0)),
    MATCH($F225, INDEX('{INDEX} Tour Packages'!$A:$ZZ,0, MATCH("Tour Package Name", '{INDEX} Tour Packages'!$4:$4, 0)), 0)
  ),
"")
</f>
        <v/>
      </c>
      <c r="B225" s="114" t="str">
        <f t="array" ref="B225">IFERROR(
  INDEX(
    INDEX('{INDEX} Tour Packages'!$A:$ZZ, , MATCH(B$3, '{INDEX} Tour Packages'!$4:$4, 0)),
    MATCH($F225, INDEX('{INDEX} Tour Packages'!$A:$ZZ,0, MATCH("Tour Package Name", '{INDEX} Tour Packages'!$4:$4, 0)), 0)
  ),
"")
</f>
        <v/>
      </c>
      <c r="C225" s="114" t="str">
        <f t="array" ref="C225">IFERROR(
  INDEX(
    INDEX('{INDEX} Tour Packages'!$A:$ZZ, , MATCH(C$3, '{INDEX} Tour Packages'!$4:$4, 0)),
    MATCH($F225, INDEX('{INDEX} Tour Packages'!$A:$ZZ,0, MATCH("Tour Package Name", '{INDEX} Tour Packages'!$4:$4, 0)), 0)
  ),
"")
</f>
        <v/>
      </c>
      <c r="D225" s="114" t="str">
        <f t="array" ref="D225">IFERROR(
  INDEX(
    INDEX('{INDEX} Tour Packages'!$A:$ZZ, , MATCH(D$3, '{INDEX} Tour Packages'!$4:$4, 0)),
    MATCH($F225, INDEX('{INDEX} Tour Packages'!$A:$ZZ,0, MATCH("Tour Package Name", '{INDEX} Tour Packages'!$4:$4, 0)), 0)
  ),
"")
</f>
        <v/>
      </c>
      <c r="E225" s="115" t="s">
        <v>231</v>
      </c>
      <c r="F225" s="116" t="str">
        <f>IFERROR(__xludf.DUMMYFUNCTION("LET(
  headers, 'Internal Flight Booking Form Re'!$A$1:AI$1,
  ref, $E225,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5" s="117" t="str">
        <f>IFERROR(__xludf.DUMMYFUNCTION("""COMPUTED_VALUE"""),"")</f>
        <v/>
      </c>
      <c r="H225" s="116"/>
      <c r="I225" s="116"/>
      <c r="J225" s="118"/>
      <c r="K225" s="116"/>
      <c r="L225" s="116"/>
      <c r="M225" s="116"/>
      <c r="N225" s="116"/>
      <c r="O225" s="117"/>
      <c r="P225" s="134"/>
      <c r="Q225" s="134"/>
      <c r="R225" s="134"/>
      <c r="S225" s="135"/>
      <c r="T225" s="134"/>
      <c r="U225" s="134"/>
      <c r="V225" s="134"/>
      <c r="W225" s="135"/>
      <c r="X225" s="134"/>
      <c r="Y225" s="134"/>
      <c r="Z225" s="134"/>
      <c r="AA225" s="135"/>
      <c r="AB225" s="131" t="b">
        <v>0</v>
      </c>
      <c r="AC225" s="131" t="b">
        <v>0</v>
      </c>
      <c r="AD225" s="122"/>
      <c r="AE225" s="131" t="b">
        <v>0</v>
      </c>
      <c r="AF225" s="128"/>
      <c r="AG225" s="88"/>
      <c r="AH225" s="132" t="b">
        <v>0</v>
      </c>
      <c r="AI225" s="133"/>
    </row>
    <row r="226">
      <c r="A226" s="114" t="str">
        <f t="array" ref="A226">IFERROR(
  INDEX(
    INDEX('{INDEX} Tour Packages'!$A:$ZZ, , MATCH(A$3, '{INDEX} Tour Packages'!$4:$4, 0)),
    MATCH($F226, INDEX('{INDEX} Tour Packages'!$A:$ZZ,0, MATCH("Tour Package Name", '{INDEX} Tour Packages'!$4:$4, 0)), 0)
  ),
"")
</f>
        <v/>
      </c>
      <c r="B226" s="114" t="str">
        <f t="array" ref="B226">IFERROR(
  INDEX(
    INDEX('{INDEX} Tour Packages'!$A:$ZZ, , MATCH(B$3, '{INDEX} Tour Packages'!$4:$4, 0)),
    MATCH($F226, INDEX('{INDEX} Tour Packages'!$A:$ZZ,0, MATCH("Tour Package Name", '{INDEX} Tour Packages'!$4:$4, 0)), 0)
  ),
"")
</f>
        <v/>
      </c>
      <c r="C226" s="114" t="str">
        <f t="array" ref="C226">IFERROR(
  INDEX(
    INDEX('{INDEX} Tour Packages'!$A:$ZZ, , MATCH(C$3, '{INDEX} Tour Packages'!$4:$4, 0)),
    MATCH($F226, INDEX('{INDEX} Tour Packages'!$A:$ZZ,0, MATCH("Tour Package Name", '{INDEX} Tour Packages'!$4:$4, 0)), 0)
  ),
"")
</f>
        <v/>
      </c>
      <c r="D226" s="114" t="str">
        <f t="array" ref="D226">IFERROR(
  INDEX(
    INDEX('{INDEX} Tour Packages'!$A:$ZZ, , MATCH(D$3, '{INDEX} Tour Packages'!$4:$4, 0)),
    MATCH($F226, INDEX('{INDEX} Tour Packages'!$A:$ZZ,0, MATCH("Tour Package Name", '{INDEX} Tour Packages'!$4:$4, 0)), 0)
  ),
"")
</f>
        <v/>
      </c>
      <c r="E226" s="115" t="s">
        <v>231</v>
      </c>
      <c r="F226" s="116" t="str">
        <f>IFERROR(__xludf.DUMMYFUNCTION("LET(
  headers, 'Internal Flight Booking Form Re'!$A$1:AI$1,
  ref, $E226,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6" s="117" t="str">
        <f>IFERROR(__xludf.DUMMYFUNCTION("""COMPUTED_VALUE"""),"")</f>
        <v/>
      </c>
      <c r="H226" s="116"/>
      <c r="I226" s="116"/>
      <c r="J226" s="118"/>
      <c r="K226" s="116"/>
      <c r="L226" s="116"/>
      <c r="M226" s="116"/>
      <c r="N226" s="116"/>
      <c r="O226" s="117"/>
      <c r="P226" s="134"/>
      <c r="Q226" s="134"/>
      <c r="R226" s="134"/>
      <c r="S226" s="135"/>
      <c r="T226" s="134"/>
      <c r="U226" s="134"/>
      <c r="V226" s="134"/>
      <c r="W226" s="135"/>
      <c r="X226" s="134"/>
      <c r="Y226" s="134"/>
      <c r="Z226" s="134"/>
      <c r="AA226" s="135"/>
      <c r="AB226" s="131" t="b">
        <v>0</v>
      </c>
      <c r="AC226" s="131" t="b">
        <v>0</v>
      </c>
      <c r="AD226" s="122"/>
      <c r="AE226" s="131" t="b">
        <v>0</v>
      </c>
      <c r="AF226" s="128"/>
      <c r="AG226" s="88"/>
      <c r="AH226" s="132" t="b">
        <v>0</v>
      </c>
      <c r="AI226" s="133"/>
    </row>
    <row r="227">
      <c r="A227" s="114" t="str">
        <f t="array" ref="A227">IFERROR(
  INDEX(
    INDEX('{INDEX} Tour Packages'!$A:$ZZ, , MATCH(A$3, '{INDEX} Tour Packages'!$4:$4, 0)),
    MATCH($F227, INDEX('{INDEX} Tour Packages'!$A:$ZZ,0, MATCH("Tour Package Name", '{INDEX} Tour Packages'!$4:$4, 0)), 0)
  ),
"")
</f>
        <v/>
      </c>
      <c r="B227" s="114" t="str">
        <f t="array" ref="B227">IFERROR(
  INDEX(
    INDEX('{INDEX} Tour Packages'!$A:$ZZ, , MATCH(B$3, '{INDEX} Tour Packages'!$4:$4, 0)),
    MATCH($F227, INDEX('{INDEX} Tour Packages'!$A:$ZZ,0, MATCH("Tour Package Name", '{INDEX} Tour Packages'!$4:$4, 0)), 0)
  ),
"")
</f>
        <v/>
      </c>
      <c r="C227" s="114" t="str">
        <f t="array" ref="C227">IFERROR(
  INDEX(
    INDEX('{INDEX} Tour Packages'!$A:$ZZ, , MATCH(C$3, '{INDEX} Tour Packages'!$4:$4, 0)),
    MATCH($F227, INDEX('{INDEX} Tour Packages'!$A:$ZZ,0, MATCH("Tour Package Name", '{INDEX} Tour Packages'!$4:$4, 0)), 0)
  ),
"")
</f>
        <v/>
      </c>
      <c r="D227" s="114" t="str">
        <f t="array" ref="D227">IFERROR(
  INDEX(
    INDEX('{INDEX} Tour Packages'!$A:$ZZ, , MATCH(D$3, '{INDEX} Tour Packages'!$4:$4, 0)),
    MATCH($F227, INDEX('{INDEX} Tour Packages'!$A:$ZZ,0, MATCH("Tour Package Name", '{INDEX} Tour Packages'!$4:$4, 0)), 0)
  ),
"")
</f>
        <v/>
      </c>
      <c r="E227" s="115" t="s">
        <v>231</v>
      </c>
      <c r="F227" s="116" t="str">
        <f>IFERROR(__xludf.DUMMYFUNCTION("LET(
  headers, 'Internal Flight Booking Form Re'!$A$1:AI$1,
  ref, $E227,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7" s="117" t="str">
        <f>IFERROR(__xludf.DUMMYFUNCTION("""COMPUTED_VALUE"""),"")</f>
        <v/>
      </c>
      <c r="H227" s="116"/>
      <c r="I227" s="116"/>
      <c r="J227" s="118"/>
      <c r="K227" s="116"/>
      <c r="L227" s="116"/>
      <c r="M227" s="116"/>
      <c r="N227" s="116"/>
      <c r="O227" s="117"/>
      <c r="P227" s="134"/>
      <c r="Q227" s="134"/>
      <c r="R227" s="134"/>
      <c r="S227" s="135"/>
      <c r="T227" s="134"/>
      <c r="U227" s="134"/>
      <c r="V227" s="134"/>
      <c r="W227" s="135"/>
      <c r="X227" s="134"/>
      <c r="Y227" s="134"/>
      <c r="Z227" s="134"/>
      <c r="AA227" s="135"/>
      <c r="AB227" s="131" t="b">
        <v>0</v>
      </c>
      <c r="AC227" s="131" t="b">
        <v>0</v>
      </c>
      <c r="AD227" s="122"/>
      <c r="AE227" s="131" t="b">
        <v>0</v>
      </c>
      <c r="AF227" s="128"/>
      <c r="AG227" s="88"/>
      <c r="AH227" s="132" t="b">
        <v>0</v>
      </c>
      <c r="AI227" s="133"/>
    </row>
    <row r="228">
      <c r="A228" s="114" t="str">
        <f t="array" ref="A228">IFERROR(
  INDEX(
    INDEX('{INDEX} Tour Packages'!$A:$ZZ, , MATCH(A$3, '{INDEX} Tour Packages'!$4:$4, 0)),
    MATCH($F228, INDEX('{INDEX} Tour Packages'!$A:$ZZ,0, MATCH("Tour Package Name", '{INDEX} Tour Packages'!$4:$4, 0)), 0)
  ),
"")
</f>
        <v/>
      </c>
      <c r="B228" s="114" t="str">
        <f t="array" ref="B228">IFERROR(
  INDEX(
    INDEX('{INDEX} Tour Packages'!$A:$ZZ, , MATCH(B$3, '{INDEX} Tour Packages'!$4:$4, 0)),
    MATCH($F228, INDEX('{INDEX} Tour Packages'!$A:$ZZ,0, MATCH("Tour Package Name", '{INDEX} Tour Packages'!$4:$4, 0)), 0)
  ),
"")
</f>
        <v/>
      </c>
      <c r="C228" s="114" t="str">
        <f t="array" ref="C228">IFERROR(
  INDEX(
    INDEX('{INDEX} Tour Packages'!$A:$ZZ, , MATCH(C$3, '{INDEX} Tour Packages'!$4:$4, 0)),
    MATCH($F228, INDEX('{INDEX} Tour Packages'!$A:$ZZ,0, MATCH("Tour Package Name", '{INDEX} Tour Packages'!$4:$4, 0)), 0)
  ),
"")
</f>
        <v/>
      </c>
      <c r="D228" s="114" t="str">
        <f t="array" ref="D228">IFERROR(
  INDEX(
    INDEX('{INDEX} Tour Packages'!$A:$ZZ, , MATCH(D$3, '{INDEX} Tour Packages'!$4:$4, 0)),
    MATCH($F228, INDEX('{INDEX} Tour Packages'!$A:$ZZ,0, MATCH("Tour Package Name", '{INDEX} Tour Packages'!$4:$4, 0)), 0)
  ),
"")
</f>
        <v/>
      </c>
      <c r="E228" s="115" t="s">
        <v>231</v>
      </c>
      <c r="F228" s="116" t="str">
        <f>IFERROR(__xludf.DUMMYFUNCTION("LET(
  headers, 'Internal Flight Booking Form Re'!$A$1:AI$1,
  ref, $E228,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8" s="117" t="str">
        <f>IFERROR(__xludf.DUMMYFUNCTION("""COMPUTED_VALUE"""),"")</f>
        <v/>
      </c>
      <c r="H228" s="116"/>
      <c r="I228" s="116"/>
      <c r="J228" s="118"/>
      <c r="K228" s="116"/>
      <c r="L228" s="116"/>
      <c r="M228" s="116"/>
      <c r="N228" s="116"/>
      <c r="O228" s="117"/>
      <c r="P228" s="134"/>
      <c r="Q228" s="134"/>
      <c r="R228" s="134"/>
      <c r="S228" s="135"/>
      <c r="T228" s="134"/>
      <c r="U228" s="134"/>
      <c r="V228" s="134"/>
      <c r="W228" s="135"/>
      <c r="X228" s="134"/>
      <c r="Y228" s="134"/>
      <c r="Z228" s="134"/>
      <c r="AA228" s="135"/>
      <c r="AB228" s="131" t="b">
        <v>0</v>
      </c>
      <c r="AC228" s="131" t="b">
        <v>0</v>
      </c>
      <c r="AD228" s="122"/>
      <c r="AE228" s="131" t="b">
        <v>0</v>
      </c>
      <c r="AF228" s="128"/>
      <c r="AG228" s="88"/>
      <c r="AH228" s="132" t="b">
        <v>0</v>
      </c>
      <c r="AI228" s="133"/>
    </row>
    <row r="229">
      <c r="A229" s="114" t="str">
        <f t="array" ref="A229">IFERROR(
  INDEX(
    INDEX('{INDEX} Tour Packages'!$A:$ZZ, , MATCH(A$3, '{INDEX} Tour Packages'!$4:$4, 0)),
    MATCH($F229, INDEX('{INDEX} Tour Packages'!$A:$ZZ,0, MATCH("Tour Package Name", '{INDEX} Tour Packages'!$4:$4, 0)), 0)
  ),
"")
</f>
        <v/>
      </c>
      <c r="B229" s="114" t="str">
        <f t="array" ref="B229">IFERROR(
  INDEX(
    INDEX('{INDEX} Tour Packages'!$A:$ZZ, , MATCH(B$3, '{INDEX} Tour Packages'!$4:$4, 0)),
    MATCH($F229, INDEX('{INDEX} Tour Packages'!$A:$ZZ,0, MATCH("Tour Package Name", '{INDEX} Tour Packages'!$4:$4, 0)), 0)
  ),
"")
</f>
        <v/>
      </c>
      <c r="C229" s="114" t="str">
        <f t="array" ref="C229">IFERROR(
  INDEX(
    INDEX('{INDEX} Tour Packages'!$A:$ZZ, , MATCH(C$3, '{INDEX} Tour Packages'!$4:$4, 0)),
    MATCH($F229, INDEX('{INDEX} Tour Packages'!$A:$ZZ,0, MATCH("Tour Package Name", '{INDEX} Tour Packages'!$4:$4, 0)), 0)
  ),
"")
</f>
        <v/>
      </c>
      <c r="D229" s="114" t="str">
        <f t="array" ref="D229">IFERROR(
  INDEX(
    INDEX('{INDEX} Tour Packages'!$A:$ZZ, , MATCH(D$3, '{INDEX} Tour Packages'!$4:$4, 0)),
    MATCH($F229, INDEX('{INDEX} Tour Packages'!$A:$ZZ,0, MATCH("Tour Package Name", '{INDEX} Tour Packages'!$4:$4, 0)), 0)
  ),
"")
</f>
        <v/>
      </c>
      <c r="E229" s="115" t="s">
        <v>231</v>
      </c>
      <c r="F229" s="116" t="str">
        <f>IFERROR(__xludf.DUMMYFUNCTION("LET(
  headers, 'Internal Flight Booking Form Re'!$A$1:AI$1,
  ref, $E229,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29" s="117" t="str">
        <f>IFERROR(__xludf.DUMMYFUNCTION("""COMPUTED_VALUE"""),"")</f>
        <v/>
      </c>
      <c r="H229" s="116"/>
      <c r="I229" s="116"/>
      <c r="J229" s="118"/>
      <c r="K229" s="116"/>
      <c r="L229" s="116"/>
      <c r="M229" s="116"/>
      <c r="N229" s="116"/>
      <c r="O229" s="117"/>
      <c r="P229" s="134"/>
      <c r="Q229" s="134"/>
      <c r="R229" s="134"/>
      <c r="S229" s="135"/>
      <c r="T229" s="134"/>
      <c r="U229" s="134"/>
      <c r="V229" s="134"/>
      <c r="W229" s="135"/>
      <c r="X229" s="134"/>
      <c r="Y229" s="134"/>
      <c r="Z229" s="134"/>
      <c r="AA229" s="135"/>
      <c r="AB229" s="131" t="b">
        <v>0</v>
      </c>
      <c r="AC229" s="131" t="b">
        <v>0</v>
      </c>
      <c r="AD229" s="122"/>
      <c r="AE229" s="131" t="b">
        <v>0</v>
      </c>
      <c r="AF229" s="128"/>
      <c r="AG229" s="88"/>
      <c r="AH229" s="132" t="b">
        <v>0</v>
      </c>
      <c r="AI229" s="133"/>
    </row>
    <row r="230">
      <c r="A230" s="114" t="str">
        <f t="array" ref="A230">IFERROR(
  INDEX(
    INDEX('{INDEX} Tour Packages'!$A:$ZZ, , MATCH(A$3, '{INDEX} Tour Packages'!$4:$4, 0)),
    MATCH($F230, INDEX('{INDEX} Tour Packages'!$A:$ZZ,0, MATCH("Tour Package Name", '{INDEX} Tour Packages'!$4:$4, 0)), 0)
  ),
"")
</f>
        <v/>
      </c>
      <c r="B230" s="114" t="str">
        <f t="array" ref="B230">IFERROR(
  INDEX(
    INDEX('{INDEX} Tour Packages'!$A:$ZZ, , MATCH(B$3, '{INDEX} Tour Packages'!$4:$4, 0)),
    MATCH($F230, INDEX('{INDEX} Tour Packages'!$A:$ZZ,0, MATCH("Tour Package Name", '{INDEX} Tour Packages'!$4:$4, 0)), 0)
  ),
"")
</f>
        <v/>
      </c>
      <c r="C230" s="114" t="str">
        <f t="array" ref="C230">IFERROR(
  INDEX(
    INDEX('{INDEX} Tour Packages'!$A:$ZZ, , MATCH(C$3, '{INDEX} Tour Packages'!$4:$4, 0)),
    MATCH($F230, INDEX('{INDEX} Tour Packages'!$A:$ZZ,0, MATCH("Tour Package Name", '{INDEX} Tour Packages'!$4:$4, 0)), 0)
  ),
"")
</f>
        <v/>
      </c>
      <c r="D230" s="114" t="str">
        <f t="array" ref="D230">IFERROR(
  INDEX(
    INDEX('{INDEX} Tour Packages'!$A:$ZZ, , MATCH(D$3, '{INDEX} Tour Packages'!$4:$4, 0)),
    MATCH($F230, INDEX('{INDEX} Tour Packages'!$A:$ZZ,0, MATCH("Tour Package Name", '{INDEX} Tour Packages'!$4:$4, 0)), 0)
  ),
"")
</f>
        <v/>
      </c>
      <c r="E230" s="115" t="s">
        <v>231</v>
      </c>
      <c r="F230" s="116" t="str">
        <f>IFERROR(__xludf.DUMMYFUNCTION("LET(
  headers, 'Internal Flight Booking Form Re'!$A$1:AI$1,
  ref, $E230,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0" s="117" t="str">
        <f>IFERROR(__xludf.DUMMYFUNCTION("""COMPUTED_VALUE"""),"")</f>
        <v/>
      </c>
      <c r="H230" s="116"/>
      <c r="I230" s="116"/>
      <c r="J230" s="118"/>
      <c r="K230" s="116"/>
      <c r="L230" s="116"/>
      <c r="M230" s="116"/>
      <c r="N230" s="116"/>
      <c r="O230" s="117"/>
      <c r="P230" s="134"/>
      <c r="Q230" s="134"/>
      <c r="R230" s="134"/>
      <c r="S230" s="135"/>
      <c r="T230" s="134"/>
      <c r="U230" s="134"/>
      <c r="V230" s="134"/>
      <c r="W230" s="135"/>
      <c r="X230" s="134"/>
      <c r="Y230" s="134"/>
      <c r="Z230" s="134"/>
      <c r="AA230" s="135"/>
      <c r="AB230" s="131" t="b">
        <v>0</v>
      </c>
      <c r="AC230" s="131" t="b">
        <v>0</v>
      </c>
      <c r="AD230" s="122"/>
      <c r="AE230" s="131" t="b">
        <v>0</v>
      </c>
      <c r="AF230" s="128"/>
      <c r="AG230" s="88"/>
      <c r="AH230" s="132" t="b">
        <v>0</v>
      </c>
      <c r="AI230" s="133"/>
    </row>
    <row r="231">
      <c r="A231" s="114" t="str">
        <f t="array" ref="A231">IFERROR(
  INDEX(
    INDEX('{INDEX} Tour Packages'!$A:$ZZ, , MATCH(A$3, '{INDEX} Tour Packages'!$4:$4, 0)),
    MATCH($F231, INDEX('{INDEX} Tour Packages'!$A:$ZZ,0, MATCH("Tour Package Name", '{INDEX} Tour Packages'!$4:$4, 0)), 0)
  ),
"")
</f>
        <v/>
      </c>
      <c r="B231" s="114" t="str">
        <f t="array" ref="B231">IFERROR(
  INDEX(
    INDEX('{INDEX} Tour Packages'!$A:$ZZ, , MATCH(B$3, '{INDEX} Tour Packages'!$4:$4, 0)),
    MATCH($F231, INDEX('{INDEX} Tour Packages'!$A:$ZZ,0, MATCH("Tour Package Name", '{INDEX} Tour Packages'!$4:$4, 0)), 0)
  ),
"")
</f>
        <v/>
      </c>
      <c r="C231" s="114" t="str">
        <f t="array" ref="C231">IFERROR(
  INDEX(
    INDEX('{INDEX} Tour Packages'!$A:$ZZ, , MATCH(C$3, '{INDEX} Tour Packages'!$4:$4, 0)),
    MATCH($F231, INDEX('{INDEX} Tour Packages'!$A:$ZZ,0, MATCH("Tour Package Name", '{INDEX} Tour Packages'!$4:$4, 0)), 0)
  ),
"")
</f>
        <v/>
      </c>
      <c r="D231" s="114" t="str">
        <f t="array" ref="D231">IFERROR(
  INDEX(
    INDEX('{INDEX} Tour Packages'!$A:$ZZ, , MATCH(D$3, '{INDEX} Tour Packages'!$4:$4, 0)),
    MATCH($F231, INDEX('{INDEX} Tour Packages'!$A:$ZZ,0, MATCH("Tour Package Name", '{INDEX} Tour Packages'!$4:$4, 0)), 0)
  ),
"")
</f>
        <v/>
      </c>
      <c r="E231" s="115" t="s">
        <v>231</v>
      </c>
      <c r="F231" s="116" t="str">
        <f>IFERROR(__xludf.DUMMYFUNCTION("LET(
  headers, 'Internal Flight Booking Form Re'!$A$1:AI$1,
  ref, $E231,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1" s="117" t="str">
        <f>IFERROR(__xludf.DUMMYFUNCTION("""COMPUTED_VALUE"""),"")</f>
        <v/>
      </c>
      <c r="H231" s="116"/>
      <c r="I231" s="116"/>
      <c r="J231" s="118"/>
      <c r="K231" s="116"/>
      <c r="L231" s="116"/>
      <c r="M231" s="116"/>
      <c r="N231" s="116"/>
      <c r="O231" s="117"/>
      <c r="P231" s="134"/>
      <c r="Q231" s="134"/>
      <c r="R231" s="134"/>
      <c r="S231" s="135"/>
      <c r="T231" s="134"/>
      <c r="U231" s="134"/>
      <c r="V231" s="134"/>
      <c r="W231" s="135"/>
      <c r="X231" s="134"/>
      <c r="Y231" s="134"/>
      <c r="Z231" s="134"/>
      <c r="AA231" s="135"/>
      <c r="AB231" s="131" t="b">
        <v>0</v>
      </c>
      <c r="AC231" s="131" t="b">
        <v>0</v>
      </c>
      <c r="AD231" s="122"/>
      <c r="AE231" s="131" t="b">
        <v>0</v>
      </c>
      <c r="AF231" s="128"/>
      <c r="AG231" s="88"/>
      <c r="AH231" s="132" t="b">
        <v>0</v>
      </c>
      <c r="AI231" s="133"/>
    </row>
    <row r="232">
      <c r="A232" s="114" t="str">
        <f t="array" ref="A232">IFERROR(
  INDEX(
    INDEX('{INDEX} Tour Packages'!$A:$ZZ, , MATCH(A$3, '{INDEX} Tour Packages'!$4:$4, 0)),
    MATCH($F232, INDEX('{INDEX} Tour Packages'!$A:$ZZ,0, MATCH("Tour Package Name", '{INDEX} Tour Packages'!$4:$4, 0)), 0)
  ),
"")
</f>
        <v/>
      </c>
      <c r="B232" s="114" t="str">
        <f t="array" ref="B232">IFERROR(
  INDEX(
    INDEX('{INDEX} Tour Packages'!$A:$ZZ, , MATCH(B$3, '{INDEX} Tour Packages'!$4:$4, 0)),
    MATCH($F232, INDEX('{INDEX} Tour Packages'!$A:$ZZ,0, MATCH("Tour Package Name", '{INDEX} Tour Packages'!$4:$4, 0)), 0)
  ),
"")
</f>
        <v/>
      </c>
      <c r="C232" s="114" t="str">
        <f t="array" ref="C232">IFERROR(
  INDEX(
    INDEX('{INDEX} Tour Packages'!$A:$ZZ, , MATCH(C$3, '{INDEX} Tour Packages'!$4:$4, 0)),
    MATCH($F232, INDEX('{INDEX} Tour Packages'!$A:$ZZ,0, MATCH("Tour Package Name", '{INDEX} Tour Packages'!$4:$4, 0)), 0)
  ),
"")
</f>
        <v/>
      </c>
      <c r="D232" s="114" t="str">
        <f t="array" ref="D232">IFERROR(
  INDEX(
    INDEX('{INDEX} Tour Packages'!$A:$ZZ, , MATCH(D$3, '{INDEX} Tour Packages'!$4:$4, 0)),
    MATCH($F232, INDEX('{INDEX} Tour Packages'!$A:$ZZ,0, MATCH("Tour Package Name", '{INDEX} Tour Packages'!$4:$4, 0)), 0)
  ),
"")
</f>
        <v/>
      </c>
      <c r="E232" s="115" t="s">
        <v>231</v>
      </c>
      <c r="F232" s="116" t="str">
        <f>IFERROR(__xludf.DUMMYFUNCTION("LET(
  headers, 'Internal Flight Booking Form Re'!$A$1:AI$1,
  ref, $E232,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2" s="117" t="str">
        <f>IFERROR(__xludf.DUMMYFUNCTION("""COMPUTED_VALUE"""),"")</f>
        <v/>
      </c>
      <c r="H232" s="116"/>
      <c r="I232" s="116"/>
      <c r="J232" s="118"/>
      <c r="K232" s="116"/>
      <c r="L232" s="116"/>
      <c r="M232" s="116"/>
      <c r="N232" s="116"/>
      <c r="O232" s="117"/>
      <c r="P232" s="134"/>
      <c r="Q232" s="134"/>
      <c r="R232" s="134"/>
      <c r="S232" s="135"/>
      <c r="T232" s="134"/>
      <c r="U232" s="134"/>
      <c r="V232" s="134"/>
      <c r="W232" s="135"/>
      <c r="X232" s="134"/>
      <c r="Y232" s="134"/>
      <c r="Z232" s="134"/>
      <c r="AA232" s="135"/>
      <c r="AB232" s="131" t="b">
        <v>0</v>
      </c>
      <c r="AC232" s="131" t="b">
        <v>0</v>
      </c>
      <c r="AD232" s="122"/>
      <c r="AE232" s="131" t="b">
        <v>0</v>
      </c>
      <c r="AF232" s="128"/>
      <c r="AG232" s="88"/>
      <c r="AH232" s="132" t="b">
        <v>0</v>
      </c>
      <c r="AI232" s="133"/>
    </row>
    <row r="233">
      <c r="A233" s="114" t="str">
        <f t="array" ref="A233">IFERROR(
  INDEX(
    INDEX('{INDEX} Tour Packages'!$A:$ZZ, , MATCH(A$3, '{INDEX} Tour Packages'!$4:$4, 0)),
    MATCH($F233, INDEX('{INDEX} Tour Packages'!$A:$ZZ,0, MATCH("Tour Package Name", '{INDEX} Tour Packages'!$4:$4, 0)), 0)
  ),
"")
</f>
        <v/>
      </c>
      <c r="B233" s="114" t="str">
        <f t="array" ref="B233">IFERROR(
  INDEX(
    INDEX('{INDEX} Tour Packages'!$A:$ZZ, , MATCH(B$3, '{INDEX} Tour Packages'!$4:$4, 0)),
    MATCH($F233, INDEX('{INDEX} Tour Packages'!$A:$ZZ,0, MATCH("Tour Package Name", '{INDEX} Tour Packages'!$4:$4, 0)), 0)
  ),
"")
</f>
        <v/>
      </c>
      <c r="C233" s="114" t="str">
        <f t="array" ref="C233">IFERROR(
  INDEX(
    INDEX('{INDEX} Tour Packages'!$A:$ZZ, , MATCH(C$3, '{INDEX} Tour Packages'!$4:$4, 0)),
    MATCH($F233, INDEX('{INDEX} Tour Packages'!$A:$ZZ,0, MATCH("Tour Package Name", '{INDEX} Tour Packages'!$4:$4, 0)), 0)
  ),
"")
</f>
        <v/>
      </c>
      <c r="D233" s="114" t="str">
        <f t="array" ref="D233">IFERROR(
  INDEX(
    INDEX('{INDEX} Tour Packages'!$A:$ZZ, , MATCH(D$3, '{INDEX} Tour Packages'!$4:$4, 0)),
    MATCH($F233, INDEX('{INDEX} Tour Packages'!$A:$ZZ,0, MATCH("Tour Package Name", '{INDEX} Tour Packages'!$4:$4, 0)), 0)
  ),
"")
</f>
        <v/>
      </c>
      <c r="E233" s="115" t="s">
        <v>231</v>
      </c>
      <c r="F233" s="116" t="str">
        <f>IFERROR(__xludf.DUMMYFUNCTION("LET(
  headers, 'Internal Flight Booking Form Re'!$A$1:AI$1,
  ref, $E233,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3" s="117" t="str">
        <f>IFERROR(__xludf.DUMMYFUNCTION("""COMPUTED_VALUE"""),"")</f>
        <v/>
      </c>
      <c r="H233" s="116"/>
      <c r="I233" s="116"/>
      <c r="J233" s="118"/>
      <c r="K233" s="116"/>
      <c r="L233" s="116"/>
      <c r="M233" s="116"/>
      <c r="N233" s="116"/>
      <c r="O233" s="117"/>
      <c r="P233" s="134"/>
      <c r="Q233" s="134"/>
      <c r="R233" s="134"/>
      <c r="S233" s="135"/>
      <c r="T233" s="134"/>
      <c r="U233" s="134"/>
      <c r="V233" s="134"/>
      <c r="W233" s="135"/>
      <c r="X233" s="134"/>
      <c r="Y233" s="134"/>
      <c r="Z233" s="134"/>
      <c r="AA233" s="135"/>
      <c r="AB233" s="131" t="b">
        <v>0</v>
      </c>
      <c r="AC233" s="131" t="b">
        <v>0</v>
      </c>
      <c r="AD233" s="122"/>
      <c r="AE233" s="131" t="b">
        <v>0</v>
      </c>
      <c r="AF233" s="128"/>
      <c r="AG233" s="88"/>
      <c r="AH233" s="132" t="b">
        <v>0</v>
      </c>
      <c r="AI233" s="133"/>
    </row>
    <row r="234">
      <c r="A234" s="114" t="str">
        <f t="array" ref="A234">IFERROR(
  INDEX(
    INDEX('{INDEX} Tour Packages'!$A:$ZZ, , MATCH(A$3, '{INDEX} Tour Packages'!$4:$4, 0)),
    MATCH($F234, INDEX('{INDEX} Tour Packages'!$A:$ZZ,0, MATCH("Tour Package Name", '{INDEX} Tour Packages'!$4:$4, 0)), 0)
  ),
"")
</f>
        <v/>
      </c>
      <c r="B234" s="114" t="str">
        <f t="array" ref="B234">IFERROR(
  INDEX(
    INDEX('{INDEX} Tour Packages'!$A:$ZZ, , MATCH(B$3, '{INDEX} Tour Packages'!$4:$4, 0)),
    MATCH($F234, INDEX('{INDEX} Tour Packages'!$A:$ZZ,0, MATCH("Tour Package Name", '{INDEX} Tour Packages'!$4:$4, 0)), 0)
  ),
"")
</f>
        <v/>
      </c>
      <c r="C234" s="114" t="str">
        <f t="array" ref="C234">IFERROR(
  INDEX(
    INDEX('{INDEX} Tour Packages'!$A:$ZZ, , MATCH(C$3, '{INDEX} Tour Packages'!$4:$4, 0)),
    MATCH($F234, INDEX('{INDEX} Tour Packages'!$A:$ZZ,0, MATCH("Tour Package Name", '{INDEX} Tour Packages'!$4:$4, 0)), 0)
  ),
"")
</f>
        <v/>
      </c>
      <c r="D234" s="114" t="str">
        <f t="array" ref="D234">IFERROR(
  INDEX(
    INDEX('{INDEX} Tour Packages'!$A:$ZZ, , MATCH(D$3, '{INDEX} Tour Packages'!$4:$4, 0)),
    MATCH($F234, INDEX('{INDEX} Tour Packages'!$A:$ZZ,0, MATCH("Tour Package Name", '{INDEX} Tour Packages'!$4:$4, 0)), 0)
  ),
"")
</f>
        <v/>
      </c>
      <c r="E234" s="115" t="s">
        <v>231</v>
      </c>
      <c r="F234" s="116" t="str">
        <f>IFERROR(__xludf.DUMMYFUNCTION("LET(
  headers, 'Internal Flight Booking Form Re'!$A$1:AI$1,
  ref, $E234,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4" s="117" t="str">
        <f>IFERROR(__xludf.DUMMYFUNCTION("""COMPUTED_VALUE"""),"")</f>
        <v/>
      </c>
      <c r="H234" s="116"/>
      <c r="I234" s="116"/>
      <c r="J234" s="118"/>
      <c r="K234" s="116"/>
      <c r="L234" s="116"/>
      <c r="M234" s="116"/>
      <c r="N234" s="116"/>
      <c r="O234" s="117"/>
      <c r="P234" s="134"/>
      <c r="Q234" s="134"/>
      <c r="R234" s="134"/>
      <c r="S234" s="135"/>
      <c r="T234" s="134"/>
      <c r="U234" s="134"/>
      <c r="V234" s="134"/>
      <c r="W234" s="135"/>
      <c r="X234" s="134"/>
      <c r="Y234" s="134"/>
      <c r="Z234" s="134"/>
      <c r="AA234" s="135"/>
      <c r="AB234" s="131" t="b">
        <v>0</v>
      </c>
      <c r="AC234" s="131" t="b">
        <v>0</v>
      </c>
      <c r="AD234" s="122"/>
      <c r="AE234" s="131" t="b">
        <v>0</v>
      </c>
      <c r="AF234" s="128"/>
      <c r="AG234" s="88"/>
      <c r="AH234" s="132" t="b">
        <v>0</v>
      </c>
      <c r="AI234" s="133"/>
    </row>
    <row r="235">
      <c r="A235" s="114" t="str">
        <f t="array" ref="A235">IFERROR(
  INDEX(
    INDEX('{INDEX} Tour Packages'!$A:$ZZ, , MATCH(A$3, '{INDEX} Tour Packages'!$4:$4, 0)),
    MATCH($F235, INDEX('{INDEX} Tour Packages'!$A:$ZZ,0, MATCH("Tour Package Name", '{INDEX} Tour Packages'!$4:$4, 0)), 0)
  ),
"")
</f>
        <v/>
      </c>
      <c r="B235" s="114" t="str">
        <f t="array" ref="B235">IFERROR(
  INDEX(
    INDEX('{INDEX} Tour Packages'!$A:$ZZ, , MATCH(B$3, '{INDEX} Tour Packages'!$4:$4, 0)),
    MATCH($F235, INDEX('{INDEX} Tour Packages'!$A:$ZZ,0, MATCH("Tour Package Name", '{INDEX} Tour Packages'!$4:$4, 0)), 0)
  ),
"")
</f>
        <v/>
      </c>
      <c r="C235" s="114" t="str">
        <f t="array" ref="C235">IFERROR(
  INDEX(
    INDEX('{INDEX} Tour Packages'!$A:$ZZ, , MATCH(C$3, '{INDEX} Tour Packages'!$4:$4, 0)),
    MATCH($F235, INDEX('{INDEX} Tour Packages'!$A:$ZZ,0, MATCH("Tour Package Name", '{INDEX} Tour Packages'!$4:$4, 0)), 0)
  ),
"")
</f>
        <v/>
      </c>
      <c r="D235" s="114" t="str">
        <f t="array" ref="D235">IFERROR(
  INDEX(
    INDEX('{INDEX} Tour Packages'!$A:$ZZ, , MATCH(D$3, '{INDEX} Tour Packages'!$4:$4, 0)),
    MATCH($F235, INDEX('{INDEX} Tour Packages'!$A:$ZZ,0, MATCH("Tour Package Name", '{INDEX} Tour Packages'!$4:$4, 0)), 0)
  ),
"")
</f>
        <v/>
      </c>
      <c r="E235" s="115" t="s">
        <v>231</v>
      </c>
      <c r="F235" s="116" t="str">
        <f>IFERROR(__xludf.DUMMYFUNCTION("LET(
  headers, 'Internal Flight Booking Form Re'!$A$1:AI$1,
  ref, $E235,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5" s="117" t="str">
        <f>IFERROR(__xludf.DUMMYFUNCTION("""COMPUTED_VALUE"""),"")</f>
        <v/>
      </c>
      <c r="H235" s="116"/>
      <c r="I235" s="116"/>
      <c r="J235" s="118"/>
      <c r="K235" s="116"/>
      <c r="L235" s="116"/>
      <c r="M235" s="116"/>
      <c r="N235" s="116"/>
      <c r="O235" s="117"/>
      <c r="P235" s="134"/>
      <c r="Q235" s="134"/>
      <c r="R235" s="134"/>
      <c r="S235" s="135"/>
      <c r="T235" s="134"/>
      <c r="U235" s="134"/>
      <c r="V235" s="134"/>
      <c r="W235" s="135"/>
      <c r="X235" s="134"/>
      <c r="Y235" s="134"/>
      <c r="Z235" s="134"/>
      <c r="AA235" s="135"/>
      <c r="AB235" s="131" t="b">
        <v>0</v>
      </c>
      <c r="AC235" s="131" t="b">
        <v>0</v>
      </c>
      <c r="AD235" s="122"/>
      <c r="AE235" s="131" t="b">
        <v>0</v>
      </c>
      <c r="AF235" s="128"/>
      <c r="AG235" s="88"/>
      <c r="AH235" s="132" t="b">
        <v>0</v>
      </c>
      <c r="AI235" s="133"/>
    </row>
    <row r="236">
      <c r="A236" s="114" t="str">
        <f t="array" ref="A236">IFERROR(
  INDEX(
    INDEX('{INDEX} Tour Packages'!$A:$ZZ, , MATCH(A$3, '{INDEX} Tour Packages'!$4:$4, 0)),
    MATCH($F236, INDEX('{INDEX} Tour Packages'!$A:$ZZ,0, MATCH("Tour Package Name", '{INDEX} Tour Packages'!$4:$4, 0)), 0)
  ),
"")
</f>
        <v/>
      </c>
      <c r="B236" s="114" t="str">
        <f t="array" ref="B236">IFERROR(
  INDEX(
    INDEX('{INDEX} Tour Packages'!$A:$ZZ, , MATCH(B$3, '{INDEX} Tour Packages'!$4:$4, 0)),
    MATCH($F236, INDEX('{INDEX} Tour Packages'!$A:$ZZ,0, MATCH("Tour Package Name", '{INDEX} Tour Packages'!$4:$4, 0)), 0)
  ),
"")
</f>
        <v/>
      </c>
      <c r="C236" s="114" t="str">
        <f t="array" ref="C236">IFERROR(
  INDEX(
    INDEX('{INDEX} Tour Packages'!$A:$ZZ, , MATCH(C$3, '{INDEX} Tour Packages'!$4:$4, 0)),
    MATCH($F236, INDEX('{INDEX} Tour Packages'!$A:$ZZ,0, MATCH("Tour Package Name", '{INDEX} Tour Packages'!$4:$4, 0)), 0)
  ),
"")
</f>
        <v/>
      </c>
      <c r="D236" s="114" t="str">
        <f t="array" ref="D236">IFERROR(
  INDEX(
    INDEX('{INDEX} Tour Packages'!$A:$ZZ, , MATCH(D$3, '{INDEX} Tour Packages'!$4:$4, 0)),
    MATCH($F236, INDEX('{INDEX} Tour Packages'!$A:$ZZ,0, MATCH("Tour Package Name", '{INDEX} Tour Packages'!$4:$4, 0)), 0)
  ),
"")
</f>
        <v/>
      </c>
      <c r="E236" s="115" t="s">
        <v>231</v>
      </c>
      <c r="F236" s="116" t="str">
        <f>IFERROR(__xludf.DUMMYFUNCTION("LET(
  headers, 'Internal Flight Booking Form Re'!$A$1:AI$1,
  ref, $E236,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6" s="117" t="str">
        <f>IFERROR(__xludf.DUMMYFUNCTION("""COMPUTED_VALUE"""),"")</f>
        <v/>
      </c>
      <c r="H236" s="116"/>
      <c r="I236" s="116"/>
      <c r="J236" s="118"/>
      <c r="K236" s="116"/>
      <c r="L236" s="116"/>
      <c r="M236" s="116"/>
      <c r="N236" s="116"/>
      <c r="O236" s="117"/>
      <c r="P236" s="134"/>
      <c r="Q236" s="134"/>
      <c r="R236" s="134"/>
      <c r="S236" s="135"/>
      <c r="T236" s="134"/>
      <c r="U236" s="134"/>
      <c r="V236" s="134"/>
      <c r="W236" s="135"/>
      <c r="X236" s="134"/>
      <c r="Y236" s="134"/>
      <c r="Z236" s="134"/>
      <c r="AA236" s="135"/>
      <c r="AB236" s="131" t="b">
        <v>0</v>
      </c>
      <c r="AC236" s="131" t="b">
        <v>0</v>
      </c>
      <c r="AD236" s="122"/>
      <c r="AE236" s="131" t="b">
        <v>0</v>
      </c>
      <c r="AF236" s="128"/>
      <c r="AG236" s="88"/>
      <c r="AH236" s="132" t="b">
        <v>0</v>
      </c>
      <c r="AI236" s="133"/>
    </row>
    <row r="237">
      <c r="A237" s="114" t="str">
        <f t="array" ref="A237">IFERROR(
  INDEX(
    INDEX('{INDEX} Tour Packages'!$A:$ZZ, , MATCH(A$3, '{INDEX} Tour Packages'!$4:$4, 0)),
    MATCH($F237, INDEX('{INDEX} Tour Packages'!$A:$ZZ,0, MATCH("Tour Package Name", '{INDEX} Tour Packages'!$4:$4, 0)), 0)
  ),
"")
</f>
        <v/>
      </c>
      <c r="B237" s="114" t="str">
        <f t="array" ref="B237">IFERROR(
  INDEX(
    INDEX('{INDEX} Tour Packages'!$A:$ZZ, , MATCH(B$3, '{INDEX} Tour Packages'!$4:$4, 0)),
    MATCH($F237, INDEX('{INDEX} Tour Packages'!$A:$ZZ,0, MATCH("Tour Package Name", '{INDEX} Tour Packages'!$4:$4, 0)), 0)
  ),
"")
</f>
        <v/>
      </c>
      <c r="C237" s="114" t="str">
        <f t="array" ref="C237">IFERROR(
  INDEX(
    INDEX('{INDEX} Tour Packages'!$A:$ZZ, , MATCH(C$3, '{INDEX} Tour Packages'!$4:$4, 0)),
    MATCH($F237, INDEX('{INDEX} Tour Packages'!$A:$ZZ,0, MATCH("Tour Package Name", '{INDEX} Tour Packages'!$4:$4, 0)), 0)
  ),
"")
</f>
        <v/>
      </c>
      <c r="D237" s="114" t="str">
        <f t="array" ref="D237">IFERROR(
  INDEX(
    INDEX('{INDEX} Tour Packages'!$A:$ZZ, , MATCH(D$3, '{INDEX} Tour Packages'!$4:$4, 0)),
    MATCH($F237, INDEX('{INDEX} Tour Packages'!$A:$ZZ,0, MATCH("Tour Package Name", '{INDEX} Tour Packages'!$4:$4, 0)), 0)
  ),
"")
</f>
        <v/>
      </c>
      <c r="E237" s="115" t="s">
        <v>231</v>
      </c>
      <c r="F237" s="116" t="str">
        <f>IFERROR(__xludf.DUMMYFUNCTION("LET(
  headers, 'Internal Flight Booking Form Re'!$A$1:AI$1,
  ref, $E237,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7" s="117" t="str">
        <f>IFERROR(__xludf.DUMMYFUNCTION("""COMPUTED_VALUE"""),"")</f>
        <v/>
      </c>
      <c r="H237" s="116"/>
      <c r="I237" s="116"/>
      <c r="J237" s="118"/>
      <c r="K237" s="116"/>
      <c r="L237" s="116"/>
      <c r="M237" s="116"/>
      <c r="N237" s="116"/>
      <c r="O237" s="117"/>
      <c r="P237" s="134"/>
      <c r="Q237" s="134"/>
      <c r="R237" s="134"/>
      <c r="S237" s="135"/>
      <c r="T237" s="134"/>
      <c r="U237" s="134"/>
      <c r="V237" s="134"/>
      <c r="W237" s="135"/>
      <c r="X237" s="134"/>
      <c r="Y237" s="134"/>
      <c r="Z237" s="134"/>
      <c r="AA237" s="135"/>
      <c r="AB237" s="131" t="b">
        <v>0</v>
      </c>
      <c r="AC237" s="131" t="b">
        <v>0</v>
      </c>
      <c r="AD237" s="122"/>
      <c r="AE237" s="131" t="b">
        <v>0</v>
      </c>
      <c r="AF237" s="128"/>
      <c r="AG237" s="88"/>
      <c r="AH237" s="132" t="b">
        <v>0</v>
      </c>
      <c r="AI237" s="133"/>
    </row>
    <row r="238">
      <c r="A238" s="114" t="str">
        <f t="array" ref="A238">IFERROR(
  INDEX(
    INDEX('{INDEX} Tour Packages'!$A:$ZZ, , MATCH(A$3, '{INDEX} Tour Packages'!$4:$4, 0)),
    MATCH($F238, INDEX('{INDEX} Tour Packages'!$A:$ZZ,0, MATCH("Tour Package Name", '{INDEX} Tour Packages'!$4:$4, 0)), 0)
  ),
"")
</f>
        <v/>
      </c>
      <c r="B238" s="114" t="str">
        <f t="array" ref="B238">IFERROR(
  INDEX(
    INDEX('{INDEX} Tour Packages'!$A:$ZZ, , MATCH(B$3, '{INDEX} Tour Packages'!$4:$4, 0)),
    MATCH($F238, INDEX('{INDEX} Tour Packages'!$A:$ZZ,0, MATCH("Tour Package Name", '{INDEX} Tour Packages'!$4:$4, 0)), 0)
  ),
"")
</f>
        <v/>
      </c>
      <c r="C238" s="114" t="str">
        <f t="array" ref="C238">IFERROR(
  INDEX(
    INDEX('{INDEX} Tour Packages'!$A:$ZZ, , MATCH(C$3, '{INDEX} Tour Packages'!$4:$4, 0)),
    MATCH($F238, INDEX('{INDEX} Tour Packages'!$A:$ZZ,0, MATCH("Tour Package Name", '{INDEX} Tour Packages'!$4:$4, 0)), 0)
  ),
"")
</f>
        <v/>
      </c>
      <c r="D238" s="114" t="str">
        <f t="array" ref="D238">IFERROR(
  INDEX(
    INDEX('{INDEX} Tour Packages'!$A:$ZZ, , MATCH(D$3, '{INDEX} Tour Packages'!$4:$4, 0)),
    MATCH($F238, INDEX('{INDEX} Tour Packages'!$A:$ZZ,0, MATCH("Tour Package Name", '{INDEX} Tour Packages'!$4:$4, 0)), 0)
  ),
"")
</f>
        <v/>
      </c>
      <c r="E238" s="115" t="s">
        <v>231</v>
      </c>
      <c r="F238" s="116" t="str">
        <f>IFERROR(__xludf.DUMMYFUNCTION("LET(
  headers, 'Internal Flight Booking Form Re'!$A$1:AI$1,
  ref, $E238,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8" s="117" t="str">
        <f>IFERROR(__xludf.DUMMYFUNCTION("""COMPUTED_VALUE"""),"")</f>
        <v/>
      </c>
      <c r="H238" s="116"/>
      <c r="I238" s="116"/>
      <c r="J238" s="118"/>
      <c r="K238" s="116"/>
      <c r="L238" s="116"/>
      <c r="M238" s="116"/>
      <c r="N238" s="116"/>
      <c r="O238" s="117"/>
      <c r="P238" s="134"/>
      <c r="Q238" s="134"/>
      <c r="R238" s="134"/>
      <c r="S238" s="135"/>
      <c r="T238" s="134"/>
      <c r="U238" s="134"/>
      <c r="V238" s="134"/>
      <c r="W238" s="135"/>
      <c r="X238" s="134"/>
      <c r="Y238" s="134"/>
      <c r="Z238" s="134"/>
      <c r="AA238" s="135"/>
      <c r="AB238" s="131" t="b">
        <v>0</v>
      </c>
      <c r="AC238" s="131" t="b">
        <v>0</v>
      </c>
      <c r="AD238" s="122"/>
      <c r="AE238" s="131" t="b">
        <v>0</v>
      </c>
      <c r="AF238" s="128"/>
      <c r="AG238" s="88"/>
      <c r="AH238" s="132" t="b">
        <v>0</v>
      </c>
      <c r="AI238" s="133"/>
    </row>
    <row r="239">
      <c r="A239" s="114" t="str">
        <f t="array" ref="A239">IFERROR(
  INDEX(
    INDEX('{INDEX} Tour Packages'!$A:$ZZ, , MATCH(A$3, '{INDEX} Tour Packages'!$4:$4, 0)),
    MATCH($F239, INDEX('{INDEX} Tour Packages'!$A:$ZZ,0, MATCH("Tour Package Name", '{INDEX} Tour Packages'!$4:$4, 0)), 0)
  ),
"")
</f>
        <v/>
      </c>
      <c r="B239" s="114" t="str">
        <f t="array" ref="B239">IFERROR(
  INDEX(
    INDEX('{INDEX} Tour Packages'!$A:$ZZ, , MATCH(B$3, '{INDEX} Tour Packages'!$4:$4, 0)),
    MATCH($F239, INDEX('{INDEX} Tour Packages'!$A:$ZZ,0, MATCH("Tour Package Name", '{INDEX} Tour Packages'!$4:$4, 0)), 0)
  ),
"")
</f>
        <v/>
      </c>
      <c r="C239" s="114" t="str">
        <f t="array" ref="C239">IFERROR(
  INDEX(
    INDEX('{INDEX} Tour Packages'!$A:$ZZ, , MATCH(C$3, '{INDEX} Tour Packages'!$4:$4, 0)),
    MATCH($F239, INDEX('{INDEX} Tour Packages'!$A:$ZZ,0, MATCH("Tour Package Name", '{INDEX} Tour Packages'!$4:$4, 0)), 0)
  ),
"")
</f>
        <v/>
      </c>
      <c r="D239" s="114" t="str">
        <f t="array" ref="D239">IFERROR(
  INDEX(
    INDEX('{INDEX} Tour Packages'!$A:$ZZ, , MATCH(D$3, '{INDEX} Tour Packages'!$4:$4, 0)),
    MATCH($F239, INDEX('{INDEX} Tour Packages'!$A:$ZZ,0, MATCH("Tour Package Name", '{INDEX} Tour Packages'!$4:$4, 0)), 0)
  ),
"")
</f>
        <v/>
      </c>
      <c r="E239" s="115" t="s">
        <v>231</v>
      </c>
      <c r="F239" s="116" t="str">
        <f>IFERROR(__xludf.DUMMYFUNCTION("LET(
  headers, 'Internal Flight Booking Form Re'!$A$1:AI$1,
  ref, $E239,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39" s="117" t="str">
        <f>IFERROR(__xludf.DUMMYFUNCTION("""COMPUTED_VALUE"""),"")</f>
        <v/>
      </c>
      <c r="H239" s="116"/>
      <c r="I239" s="116"/>
      <c r="J239" s="118"/>
      <c r="K239" s="116"/>
      <c r="L239" s="116"/>
      <c r="M239" s="116"/>
      <c r="N239" s="116"/>
      <c r="O239" s="117"/>
      <c r="P239" s="134"/>
      <c r="Q239" s="134"/>
      <c r="R239" s="134"/>
      <c r="S239" s="135"/>
      <c r="T239" s="134"/>
      <c r="U239" s="134"/>
      <c r="V239" s="134"/>
      <c r="W239" s="135"/>
      <c r="X239" s="134"/>
      <c r="Y239" s="134"/>
      <c r="Z239" s="134"/>
      <c r="AA239" s="135"/>
      <c r="AB239" s="131" t="b">
        <v>0</v>
      </c>
      <c r="AC239" s="131" t="b">
        <v>0</v>
      </c>
      <c r="AD239" s="122"/>
      <c r="AE239" s="131" t="b">
        <v>0</v>
      </c>
      <c r="AF239" s="128"/>
      <c r="AG239" s="88"/>
      <c r="AH239" s="132" t="b">
        <v>0</v>
      </c>
      <c r="AI239" s="133"/>
    </row>
    <row r="240">
      <c r="A240" s="114" t="str">
        <f t="array" ref="A240">IFERROR(
  INDEX(
    INDEX('{INDEX} Tour Packages'!$A:$ZZ, , MATCH(A$3, '{INDEX} Tour Packages'!$4:$4, 0)),
    MATCH($F240, INDEX('{INDEX} Tour Packages'!$A:$ZZ,0, MATCH("Tour Package Name", '{INDEX} Tour Packages'!$4:$4, 0)), 0)
  ),
"")
</f>
        <v/>
      </c>
      <c r="B240" s="114" t="str">
        <f t="array" ref="B240">IFERROR(
  INDEX(
    INDEX('{INDEX} Tour Packages'!$A:$ZZ, , MATCH(B$3, '{INDEX} Tour Packages'!$4:$4, 0)),
    MATCH($F240, INDEX('{INDEX} Tour Packages'!$A:$ZZ,0, MATCH("Tour Package Name", '{INDEX} Tour Packages'!$4:$4, 0)), 0)
  ),
"")
</f>
        <v/>
      </c>
      <c r="C240" s="114" t="str">
        <f t="array" ref="C240">IFERROR(
  INDEX(
    INDEX('{INDEX} Tour Packages'!$A:$ZZ, , MATCH(C$3, '{INDEX} Tour Packages'!$4:$4, 0)),
    MATCH($F240, INDEX('{INDEX} Tour Packages'!$A:$ZZ,0, MATCH("Tour Package Name", '{INDEX} Tour Packages'!$4:$4, 0)), 0)
  ),
"")
</f>
        <v/>
      </c>
      <c r="D240" s="114" t="str">
        <f t="array" ref="D240">IFERROR(
  INDEX(
    INDEX('{INDEX} Tour Packages'!$A:$ZZ, , MATCH(D$3, '{INDEX} Tour Packages'!$4:$4, 0)),
    MATCH($F240, INDEX('{INDEX} Tour Packages'!$A:$ZZ,0, MATCH("Tour Package Name", '{INDEX} Tour Packages'!$4:$4, 0)), 0)
  ),
"")
</f>
        <v/>
      </c>
      <c r="E240" s="115" t="s">
        <v>231</v>
      </c>
      <c r="F240" s="116" t="str">
        <f>IFERROR(__xludf.DUMMYFUNCTION("LET(
  headers, 'Internal Flight Booking Form Re'!$A$1:AI$1,
  ref, $E240,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0" s="117" t="str">
        <f>IFERROR(__xludf.DUMMYFUNCTION("""COMPUTED_VALUE"""),"")</f>
        <v/>
      </c>
      <c r="H240" s="116"/>
      <c r="I240" s="116"/>
      <c r="J240" s="118"/>
      <c r="K240" s="116"/>
      <c r="L240" s="116"/>
      <c r="M240" s="116"/>
      <c r="N240" s="116"/>
      <c r="O240" s="117"/>
      <c r="P240" s="134"/>
      <c r="Q240" s="134"/>
      <c r="R240" s="134"/>
      <c r="S240" s="135"/>
      <c r="T240" s="134"/>
      <c r="U240" s="134"/>
      <c r="V240" s="134"/>
      <c r="W240" s="135"/>
      <c r="X240" s="134"/>
      <c r="Y240" s="134"/>
      <c r="Z240" s="134"/>
      <c r="AA240" s="135"/>
      <c r="AB240" s="131" t="b">
        <v>0</v>
      </c>
      <c r="AC240" s="131" t="b">
        <v>0</v>
      </c>
      <c r="AD240" s="122"/>
      <c r="AE240" s="131" t="b">
        <v>0</v>
      </c>
      <c r="AF240" s="128"/>
      <c r="AG240" s="88"/>
      <c r="AH240" s="132" t="b">
        <v>0</v>
      </c>
      <c r="AI240" s="133"/>
    </row>
    <row r="241">
      <c r="A241" s="114" t="str">
        <f t="array" ref="A241">IFERROR(
  INDEX(
    INDEX('{INDEX} Tour Packages'!$A:$ZZ, , MATCH(A$3, '{INDEX} Tour Packages'!$4:$4, 0)),
    MATCH($F241, INDEX('{INDEX} Tour Packages'!$A:$ZZ,0, MATCH("Tour Package Name", '{INDEX} Tour Packages'!$4:$4, 0)), 0)
  ),
"")
</f>
        <v/>
      </c>
      <c r="B241" s="114" t="str">
        <f t="array" ref="B241">IFERROR(
  INDEX(
    INDEX('{INDEX} Tour Packages'!$A:$ZZ, , MATCH(B$3, '{INDEX} Tour Packages'!$4:$4, 0)),
    MATCH($F241, INDEX('{INDEX} Tour Packages'!$A:$ZZ,0, MATCH("Tour Package Name", '{INDEX} Tour Packages'!$4:$4, 0)), 0)
  ),
"")
</f>
        <v/>
      </c>
      <c r="C241" s="114" t="str">
        <f t="array" ref="C241">IFERROR(
  INDEX(
    INDEX('{INDEX} Tour Packages'!$A:$ZZ, , MATCH(C$3, '{INDEX} Tour Packages'!$4:$4, 0)),
    MATCH($F241, INDEX('{INDEX} Tour Packages'!$A:$ZZ,0, MATCH("Tour Package Name", '{INDEX} Tour Packages'!$4:$4, 0)), 0)
  ),
"")
</f>
        <v/>
      </c>
      <c r="D241" s="114" t="str">
        <f t="array" ref="D241">IFERROR(
  INDEX(
    INDEX('{INDEX} Tour Packages'!$A:$ZZ, , MATCH(D$3, '{INDEX} Tour Packages'!$4:$4, 0)),
    MATCH($F241, INDEX('{INDEX} Tour Packages'!$A:$ZZ,0, MATCH("Tour Package Name", '{INDEX} Tour Packages'!$4:$4, 0)), 0)
  ),
"")
</f>
        <v/>
      </c>
      <c r="E241" s="115" t="s">
        <v>231</v>
      </c>
      <c r="F241" s="116" t="str">
        <f>IFERROR(__xludf.DUMMYFUNCTION("LET(
  headers, 'Internal Flight Booking Form Re'!$A$1:AI$1,
  ref, $E241,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1" s="117" t="str">
        <f>IFERROR(__xludf.DUMMYFUNCTION("""COMPUTED_VALUE"""),"")</f>
        <v/>
      </c>
      <c r="H241" s="116"/>
      <c r="I241" s="116"/>
      <c r="J241" s="118"/>
      <c r="K241" s="116"/>
      <c r="L241" s="116"/>
      <c r="M241" s="116"/>
      <c r="N241" s="116"/>
      <c r="O241" s="117"/>
      <c r="P241" s="134"/>
      <c r="Q241" s="134"/>
      <c r="R241" s="134"/>
      <c r="S241" s="135"/>
      <c r="T241" s="134"/>
      <c r="U241" s="134"/>
      <c r="V241" s="134"/>
      <c r="W241" s="135"/>
      <c r="X241" s="134"/>
      <c r="Y241" s="134"/>
      <c r="Z241" s="134"/>
      <c r="AA241" s="135"/>
      <c r="AB241" s="131" t="b">
        <v>0</v>
      </c>
      <c r="AC241" s="131" t="b">
        <v>0</v>
      </c>
      <c r="AD241" s="122"/>
      <c r="AE241" s="131" t="b">
        <v>0</v>
      </c>
      <c r="AF241" s="128"/>
      <c r="AG241" s="88"/>
      <c r="AH241" s="132" t="b">
        <v>0</v>
      </c>
      <c r="AI241" s="133"/>
    </row>
    <row r="242">
      <c r="A242" s="114" t="str">
        <f t="array" ref="A242">IFERROR(
  INDEX(
    INDEX('{INDEX} Tour Packages'!$A:$ZZ, , MATCH(A$3, '{INDEX} Tour Packages'!$4:$4, 0)),
    MATCH($F242, INDEX('{INDEX} Tour Packages'!$A:$ZZ,0, MATCH("Tour Package Name", '{INDEX} Tour Packages'!$4:$4, 0)), 0)
  ),
"")
</f>
        <v/>
      </c>
      <c r="B242" s="114" t="str">
        <f t="array" ref="B242">IFERROR(
  INDEX(
    INDEX('{INDEX} Tour Packages'!$A:$ZZ, , MATCH(B$3, '{INDEX} Tour Packages'!$4:$4, 0)),
    MATCH($F242, INDEX('{INDEX} Tour Packages'!$A:$ZZ,0, MATCH("Tour Package Name", '{INDEX} Tour Packages'!$4:$4, 0)), 0)
  ),
"")
</f>
        <v/>
      </c>
      <c r="C242" s="114" t="str">
        <f t="array" ref="C242">IFERROR(
  INDEX(
    INDEX('{INDEX} Tour Packages'!$A:$ZZ, , MATCH(C$3, '{INDEX} Tour Packages'!$4:$4, 0)),
    MATCH($F242, INDEX('{INDEX} Tour Packages'!$A:$ZZ,0, MATCH("Tour Package Name", '{INDEX} Tour Packages'!$4:$4, 0)), 0)
  ),
"")
</f>
        <v/>
      </c>
      <c r="D242" s="114" t="str">
        <f t="array" ref="D242">IFERROR(
  INDEX(
    INDEX('{INDEX} Tour Packages'!$A:$ZZ, , MATCH(D$3, '{INDEX} Tour Packages'!$4:$4, 0)),
    MATCH($F242, INDEX('{INDEX} Tour Packages'!$A:$ZZ,0, MATCH("Tour Package Name", '{INDEX} Tour Packages'!$4:$4, 0)), 0)
  ),
"")
</f>
        <v/>
      </c>
      <c r="E242" s="115" t="s">
        <v>231</v>
      </c>
      <c r="F242" s="116" t="str">
        <f>IFERROR(__xludf.DUMMYFUNCTION("LET(
  headers, 'Internal Flight Booking Form Re'!$A$1:AI$1,
  ref, $E242,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2" s="117" t="str">
        <f>IFERROR(__xludf.DUMMYFUNCTION("""COMPUTED_VALUE"""),"")</f>
        <v/>
      </c>
      <c r="H242" s="116"/>
      <c r="I242" s="116"/>
      <c r="J242" s="118"/>
      <c r="K242" s="116"/>
      <c r="L242" s="116"/>
      <c r="M242" s="116"/>
      <c r="N242" s="116"/>
      <c r="O242" s="117"/>
      <c r="P242" s="134"/>
      <c r="Q242" s="134"/>
      <c r="R242" s="134"/>
      <c r="S242" s="135"/>
      <c r="T242" s="134"/>
      <c r="U242" s="134"/>
      <c r="V242" s="134"/>
      <c r="W242" s="135"/>
      <c r="X242" s="134"/>
      <c r="Y242" s="134"/>
      <c r="Z242" s="134"/>
      <c r="AA242" s="135"/>
      <c r="AB242" s="131" t="b">
        <v>0</v>
      </c>
      <c r="AC242" s="131" t="b">
        <v>0</v>
      </c>
      <c r="AD242" s="122"/>
      <c r="AE242" s="131" t="b">
        <v>0</v>
      </c>
      <c r="AF242" s="128"/>
      <c r="AG242" s="88"/>
      <c r="AH242" s="132" t="b">
        <v>0</v>
      </c>
      <c r="AI242" s="133"/>
    </row>
    <row r="243">
      <c r="A243" s="114" t="str">
        <f t="array" ref="A243">IFERROR(
  INDEX(
    INDEX('{INDEX} Tour Packages'!$A:$ZZ, , MATCH(A$3, '{INDEX} Tour Packages'!$4:$4, 0)),
    MATCH($F243, INDEX('{INDEX} Tour Packages'!$A:$ZZ,0, MATCH("Tour Package Name", '{INDEX} Tour Packages'!$4:$4, 0)), 0)
  ),
"")
</f>
        <v/>
      </c>
      <c r="B243" s="114" t="str">
        <f t="array" ref="B243">IFERROR(
  INDEX(
    INDEX('{INDEX} Tour Packages'!$A:$ZZ, , MATCH(B$3, '{INDEX} Tour Packages'!$4:$4, 0)),
    MATCH($F243, INDEX('{INDEX} Tour Packages'!$A:$ZZ,0, MATCH("Tour Package Name", '{INDEX} Tour Packages'!$4:$4, 0)), 0)
  ),
"")
</f>
        <v/>
      </c>
      <c r="C243" s="114" t="str">
        <f t="array" ref="C243">IFERROR(
  INDEX(
    INDEX('{INDEX} Tour Packages'!$A:$ZZ, , MATCH(C$3, '{INDEX} Tour Packages'!$4:$4, 0)),
    MATCH($F243, INDEX('{INDEX} Tour Packages'!$A:$ZZ,0, MATCH("Tour Package Name", '{INDEX} Tour Packages'!$4:$4, 0)), 0)
  ),
"")
</f>
        <v/>
      </c>
      <c r="D243" s="114" t="str">
        <f t="array" ref="D243">IFERROR(
  INDEX(
    INDEX('{INDEX} Tour Packages'!$A:$ZZ, , MATCH(D$3, '{INDEX} Tour Packages'!$4:$4, 0)),
    MATCH($F243, INDEX('{INDEX} Tour Packages'!$A:$ZZ,0, MATCH("Tour Package Name", '{INDEX} Tour Packages'!$4:$4, 0)), 0)
  ),
"")
</f>
        <v/>
      </c>
      <c r="E243" s="115" t="s">
        <v>231</v>
      </c>
      <c r="F243" s="116" t="str">
        <f>IFERROR(__xludf.DUMMYFUNCTION("LET(
  headers, 'Internal Flight Booking Form Re'!$A$1:AI$1,
  ref, $E243,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3" s="117" t="str">
        <f>IFERROR(__xludf.DUMMYFUNCTION("""COMPUTED_VALUE"""),"")</f>
        <v/>
      </c>
      <c r="H243" s="116"/>
      <c r="I243" s="116"/>
      <c r="J243" s="118"/>
      <c r="K243" s="116"/>
      <c r="L243" s="116"/>
      <c r="M243" s="116"/>
      <c r="N243" s="116"/>
      <c r="O243" s="117"/>
      <c r="P243" s="134"/>
      <c r="Q243" s="134"/>
      <c r="R243" s="134"/>
      <c r="S243" s="135"/>
      <c r="T243" s="134"/>
      <c r="U243" s="134"/>
      <c r="V243" s="134"/>
      <c r="W243" s="135"/>
      <c r="X243" s="134"/>
      <c r="Y243" s="134"/>
      <c r="Z243" s="134"/>
      <c r="AA243" s="135"/>
      <c r="AB243" s="131" t="b">
        <v>0</v>
      </c>
      <c r="AC243" s="131" t="b">
        <v>0</v>
      </c>
      <c r="AD243" s="122"/>
      <c r="AE243" s="131" t="b">
        <v>0</v>
      </c>
      <c r="AF243" s="128"/>
      <c r="AG243" s="88"/>
      <c r="AH243" s="132" t="b">
        <v>0</v>
      </c>
      <c r="AI243" s="133"/>
    </row>
    <row r="244">
      <c r="A244" s="114" t="str">
        <f t="array" ref="A244">IFERROR(
  INDEX(
    INDEX('{INDEX} Tour Packages'!$A:$ZZ, , MATCH(A$3, '{INDEX} Tour Packages'!$4:$4, 0)),
    MATCH($F244, INDEX('{INDEX} Tour Packages'!$A:$ZZ,0, MATCH("Tour Package Name", '{INDEX} Tour Packages'!$4:$4, 0)), 0)
  ),
"")
</f>
        <v/>
      </c>
      <c r="B244" s="114" t="str">
        <f t="array" ref="B244">IFERROR(
  INDEX(
    INDEX('{INDEX} Tour Packages'!$A:$ZZ, , MATCH(B$3, '{INDEX} Tour Packages'!$4:$4, 0)),
    MATCH($F244, INDEX('{INDEX} Tour Packages'!$A:$ZZ,0, MATCH("Tour Package Name", '{INDEX} Tour Packages'!$4:$4, 0)), 0)
  ),
"")
</f>
        <v/>
      </c>
      <c r="C244" s="114" t="str">
        <f t="array" ref="C244">IFERROR(
  INDEX(
    INDEX('{INDEX} Tour Packages'!$A:$ZZ, , MATCH(C$3, '{INDEX} Tour Packages'!$4:$4, 0)),
    MATCH($F244, INDEX('{INDEX} Tour Packages'!$A:$ZZ,0, MATCH("Tour Package Name", '{INDEX} Tour Packages'!$4:$4, 0)), 0)
  ),
"")
</f>
        <v/>
      </c>
      <c r="D244" s="114" t="str">
        <f t="array" ref="D244">IFERROR(
  INDEX(
    INDEX('{INDEX} Tour Packages'!$A:$ZZ, , MATCH(D$3, '{INDEX} Tour Packages'!$4:$4, 0)),
    MATCH($F244, INDEX('{INDEX} Tour Packages'!$A:$ZZ,0, MATCH("Tour Package Name", '{INDEX} Tour Packages'!$4:$4, 0)), 0)
  ),
"")
</f>
        <v/>
      </c>
      <c r="E244" s="115" t="s">
        <v>231</v>
      </c>
      <c r="F244" s="116" t="str">
        <f>IFERROR(__xludf.DUMMYFUNCTION("LET(
  headers, 'Internal Flight Booking Form Re'!$A$1:AI$1,
  ref, $E244,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4" s="117" t="str">
        <f>IFERROR(__xludf.DUMMYFUNCTION("""COMPUTED_VALUE"""),"")</f>
        <v/>
      </c>
      <c r="H244" s="116"/>
      <c r="I244" s="116"/>
      <c r="J244" s="118"/>
      <c r="K244" s="116"/>
      <c r="L244" s="116"/>
      <c r="M244" s="116"/>
      <c r="N244" s="116"/>
      <c r="O244" s="117"/>
      <c r="P244" s="134"/>
      <c r="Q244" s="134"/>
      <c r="R244" s="134"/>
      <c r="S244" s="135"/>
      <c r="T244" s="134"/>
      <c r="U244" s="134"/>
      <c r="V244" s="134"/>
      <c r="W244" s="135"/>
      <c r="X244" s="134"/>
      <c r="Y244" s="134"/>
      <c r="Z244" s="134"/>
      <c r="AA244" s="135"/>
      <c r="AB244" s="131" t="b">
        <v>0</v>
      </c>
      <c r="AC244" s="131" t="b">
        <v>0</v>
      </c>
      <c r="AD244" s="122"/>
      <c r="AE244" s="131" t="b">
        <v>0</v>
      </c>
      <c r="AF244" s="128"/>
      <c r="AG244" s="88"/>
      <c r="AH244" s="132" t="b">
        <v>0</v>
      </c>
      <c r="AI244" s="133"/>
    </row>
    <row r="245">
      <c r="A245" s="114" t="str">
        <f t="array" ref="A245">IFERROR(
  INDEX(
    INDEX('{INDEX} Tour Packages'!$A:$ZZ, , MATCH(A$3, '{INDEX} Tour Packages'!$4:$4, 0)),
    MATCH($F245, INDEX('{INDEX} Tour Packages'!$A:$ZZ,0, MATCH("Tour Package Name", '{INDEX} Tour Packages'!$4:$4, 0)), 0)
  ),
"")
</f>
        <v/>
      </c>
      <c r="B245" s="114" t="str">
        <f t="array" ref="B245">IFERROR(
  INDEX(
    INDEX('{INDEX} Tour Packages'!$A:$ZZ, , MATCH(B$3, '{INDEX} Tour Packages'!$4:$4, 0)),
    MATCH($F245, INDEX('{INDEX} Tour Packages'!$A:$ZZ,0, MATCH("Tour Package Name", '{INDEX} Tour Packages'!$4:$4, 0)), 0)
  ),
"")
</f>
        <v/>
      </c>
      <c r="C245" s="114" t="str">
        <f t="array" ref="C245">IFERROR(
  INDEX(
    INDEX('{INDEX} Tour Packages'!$A:$ZZ, , MATCH(C$3, '{INDEX} Tour Packages'!$4:$4, 0)),
    MATCH($F245, INDEX('{INDEX} Tour Packages'!$A:$ZZ,0, MATCH("Tour Package Name", '{INDEX} Tour Packages'!$4:$4, 0)), 0)
  ),
"")
</f>
        <v/>
      </c>
      <c r="D245" s="114" t="str">
        <f t="array" ref="D245">IFERROR(
  INDEX(
    INDEX('{INDEX} Tour Packages'!$A:$ZZ, , MATCH(D$3, '{INDEX} Tour Packages'!$4:$4, 0)),
    MATCH($F245, INDEX('{INDEX} Tour Packages'!$A:$ZZ,0, MATCH("Tour Package Name", '{INDEX} Tour Packages'!$4:$4, 0)), 0)
  ),
"")
</f>
        <v/>
      </c>
      <c r="E245" s="115" t="s">
        <v>231</v>
      </c>
      <c r="F245" s="116" t="str">
        <f>IFERROR(__xludf.DUMMYFUNCTION("LET(
  headers, 'Internal Flight Booking Form Re'!$A$1:AI$1,
  ref, $E245,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5" s="117" t="str">
        <f>IFERROR(__xludf.DUMMYFUNCTION("""COMPUTED_VALUE"""),"")</f>
        <v/>
      </c>
      <c r="H245" s="116"/>
      <c r="I245" s="116"/>
      <c r="J245" s="118"/>
      <c r="K245" s="116"/>
      <c r="L245" s="116"/>
      <c r="M245" s="116"/>
      <c r="N245" s="116"/>
      <c r="O245" s="117"/>
      <c r="P245" s="134"/>
      <c r="Q245" s="134"/>
      <c r="R245" s="134"/>
      <c r="S245" s="135"/>
      <c r="T245" s="134"/>
      <c r="U245" s="134"/>
      <c r="V245" s="134"/>
      <c r="W245" s="135"/>
      <c r="X245" s="134"/>
      <c r="Y245" s="134"/>
      <c r="Z245" s="134"/>
      <c r="AA245" s="135"/>
      <c r="AB245" s="131" t="b">
        <v>0</v>
      </c>
      <c r="AC245" s="131" t="b">
        <v>0</v>
      </c>
      <c r="AD245" s="122"/>
      <c r="AE245" s="131" t="b">
        <v>0</v>
      </c>
      <c r="AF245" s="128"/>
      <c r="AG245" s="88"/>
      <c r="AH245" s="132" t="b">
        <v>0</v>
      </c>
      <c r="AI245" s="133"/>
    </row>
    <row r="246">
      <c r="A246" s="114" t="str">
        <f t="array" ref="A246">IFERROR(
  INDEX(
    INDEX('{INDEX} Tour Packages'!$A:$ZZ, , MATCH(A$3, '{INDEX} Tour Packages'!$4:$4, 0)),
    MATCH($F246, INDEX('{INDEX} Tour Packages'!$A:$ZZ,0, MATCH("Tour Package Name", '{INDEX} Tour Packages'!$4:$4, 0)), 0)
  ),
"")
</f>
        <v/>
      </c>
      <c r="B246" s="114" t="str">
        <f t="array" ref="B246">IFERROR(
  INDEX(
    INDEX('{INDEX} Tour Packages'!$A:$ZZ, , MATCH(B$3, '{INDEX} Tour Packages'!$4:$4, 0)),
    MATCH($F246, INDEX('{INDEX} Tour Packages'!$A:$ZZ,0, MATCH("Tour Package Name", '{INDEX} Tour Packages'!$4:$4, 0)), 0)
  ),
"")
</f>
        <v/>
      </c>
      <c r="C246" s="114" t="str">
        <f t="array" ref="C246">IFERROR(
  INDEX(
    INDEX('{INDEX} Tour Packages'!$A:$ZZ, , MATCH(C$3, '{INDEX} Tour Packages'!$4:$4, 0)),
    MATCH($F246, INDEX('{INDEX} Tour Packages'!$A:$ZZ,0, MATCH("Tour Package Name", '{INDEX} Tour Packages'!$4:$4, 0)), 0)
  ),
"")
</f>
        <v/>
      </c>
      <c r="D246" s="114" t="str">
        <f t="array" ref="D246">IFERROR(
  INDEX(
    INDEX('{INDEX} Tour Packages'!$A:$ZZ, , MATCH(D$3, '{INDEX} Tour Packages'!$4:$4, 0)),
    MATCH($F246, INDEX('{INDEX} Tour Packages'!$A:$ZZ,0, MATCH("Tour Package Name", '{INDEX} Tour Packages'!$4:$4, 0)), 0)
  ),
"")
</f>
        <v/>
      </c>
      <c r="E246" s="115" t="s">
        <v>231</v>
      </c>
      <c r="F246" s="116" t="str">
        <f>IFERROR(__xludf.DUMMYFUNCTION("LET(
  headers, 'Internal Flight Booking Form Re'!$A$1:AI$1,
  ref, $E246,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6" s="117" t="str">
        <f>IFERROR(__xludf.DUMMYFUNCTION("""COMPUTED_VALUE"""),"")</f>
        <v/>
      </c>
      <c r="H246" s="116"/>
      <c r="I246" s="116"/>
      <c r="J246" s="118"/>
      <c r="K246" s="116"/>
      <c r="L246" s="116"/>
      <c r="M246" s="116"/>
      <c r="N246" s="116"/>
      <c r="O246" s="117"/>
      <c r="P246" s="134"/>
      <c r="Q246" s="134"/>
      <c r="R246" s="134"/>
      <c r="S246" s="135"/>
      <c r="T246" s="134"/>
      <c r="U246" s="134"/>
      <c r="V246" s="134"/>
      <c r="W246" s="135"/>
      <c r="X246" s="134"/>
      <c r="Y246" s="134"/>
      <c r="Z246" s="134"/>
      <c r="AA246" s="135"/>
      <c r="AB246" s="131" t="b">
        <v>0</v>
      </c>
      <c r="AC246" s="131" t="b">
        <v>0</v>
      </c>
      <c r="AD246" s="122"/>
      <c r="AE246" s="131" t="b">
        <v>0</v>
      </c>
      <c r="AF246" s="128"/>
      <c r="AG246" s="88"/>
      <c r="AH246" s="132" t="b">
        <v>0</v>
      </c>
      <c r="AI246" s="133"/>
    </row>
    <row r="247">
      <c r="A247" s="114" t="str">
        <f t="array" ref="A247">IFERROR(
  INDEX(
    INDEX('{INDEX} Tour Packages'!$A:$ZZ, , MATCH(A$3, '{INDEX} Tour Packages'!$4:$4, 0)),
    MATCH($F247, INDEX('{INDEX} Tour Packages'!$A:$ZZ,0, MATCH("Tour Package Name", '{INDEX} Tour Packages'!$4:$4, 0)), 0)
  ),
"")
</f>
        <v/>
      </c>
      <c r="B247" s="114" t="str">
        <f t="array" ref="B247">IFERROR(
  INDEX(
    INDEX('{INDEX} Tour Packages'!$A:$ZZ, , MATCH(B$3, '{INDEX} Tour Packages'!$4:$4, 0)),
    MATCH($F247, INDEX('{INDEX} Tour Packages'!$A:$ZZ,0, MATCH("Tour Package Name", '{INDEX} Tour Packages'!$4:$4, 0)), 0)
  ),
"")
</f>
        <v/>
      </c>
      <c r="C247" s="114" t="str">
        <f t="array" ref="C247">IFERROR(
  INDEX(
    INDEX('{INDEX} Tour Packages'!$A:$ZZ, , MATCH(C$3, '{INDEX} Tour Packages'!$4:$4, 0)),
    MATCH($F247, INDEX('{INDEX} Tour Packages'!$A:$ZZ,0, MATCH("Tour Package Name", '{INDEX} Tour Packages'!$4:$4, 0)), 0)
  ),
"")
</f>
        <v/>
      </c>
      <c r="D247" s="114" t="str">
        <f t="array" ref="D247">IFERROR(
  INDEX(
    INDEX('{INDEX} Tour Packages'!$A:$ZZ, , MATCH(D$3, '{INDEX} Tour Packages'!$4:$4, 0)),
    MATCH($F247, INDEX('{INDEX} Tour Packages'!$A:$ZZ,0, MATCH("Tour Package Name", '{INDEX} Tour Packages'!$4:$4, 0)), 0)
  ),
"")
</f>
        <v/>
      </c>
      <c r="E247" s="115" t="s">
        <v>231</v>
      </c>
      <c r="F247" s="116" t="str">
        <f>IFERROR(__xludf.DUMMYFUNCTION("LET(
  headers, 'Internal Flight Booking Form Re'!$A$1:AI$1,
  ref, $E247,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7" s="117" t="str">
        <f>IFERROR(__xludf.DUMMYFUNCTION("""COMPUTED_VALUE"""),"")</f>
        <v/>
      </c>
      <c r="H247" s="116"/>
      <c r="I247" s="116"/>
      <c r="J247" s="118"/>
      <c r="K247" s="116"/>
      <c r="L247" s="116"/>
      <c r="M247" s="116"/>
      <c r="N247" s="116"/>
      <c r="O247" s="117"/>
      <c r="P247" s="134"/>
      <c r="Q247" s="134"/>
      <c r="R247" s="134"/>
      <c r="S247" s="135"/>
      <c r="T247" s="134"/>
      <c r="U247" s="134"/>
      <c r="V247" s="134"/>
      <c r="W247" s="135"/>
      <c r="X247" s="134"/>
      <c r="Y247" s="134"/>
      <c r="Z247" s="134"/>
      <c r="AA247" s="135"/>
      <c r="AB247" s="131" t="b">
        <v>0</v>
      </c>
      <c r="AC247" s="131" t="b">
        <v>0</v>
      </c>
      <c r="AD247" s="122"/>
      <c r="AE247" s="131" t="b">
        <v>0</v>
      </c>
      <c r="AF247" s="128"/>
      <c r="AG247" s="88"/>
      <c r="AH247" s="132" t="b">
        <v>0</v>
      </c>
      <c r="AI247" s="133"/>
    </row>
    <row r="248">
      <c r="A248" s="114" t="str">
        <f t="array" ref="A248">IFERROR(
  INDEX(
    INDEX('{INDEX} Tour Packages'!$A:$ZZ, , MATCH(A$3, '{INDEX} Tour Packages'!$4:$4, 0)),
    MATCH($F248, INDEX('{INDEX} Tour Packages'!$A:$ZZ,0, MATCH("Tour Package Name", '{INDEX} Tour Packages'!$4:$4, 0)), 0)
  ),
"")
</f>
        <v/>
      </c>
      <c r="B248" s="114" t="str">
        <f t="array" ref="B248">IFERROR(
  INDEX(
    INDEX('{INDEX} Tour Packages'!$A:$ZZ, , MATCH(B$3, '{INDEX} Tour Packages'!$4:$4, 0)),
    MATCH($F248, INDEX('{INDEX} Tour Packages'!$A:$ZZ,0, MATCH("Tour Package Name", '{INDEX} Tour Packages'!$4:$4, 0)), 0)
  ),
"")
</f>
        <v/>
      </c>
      <c r="C248" s="114" t="str">
        <f t="array" ref="C248">IFERROR(
  INDEX(
    INDEX('{INDEX} Tour Packages'!$A:$ZZ, , MATCH(C$3, '{INDEX} Tour Packages'!$4:$4, 0)),
    MATCH($F248, INDEX('{INDEX} Tour Packages'!$A:$ZZ,0, MATCH("Tour Package Name", '{INDEX} Tour Packages'!$4:$4, 0)), 0)
  ),
"")
</f>
        <v/>
      </c>
      <c r="D248" s="114" t="str">
        <f t="array" ref="D248">IFERROR(
  INDEX(
    INDEX('{INDEX} Tour Packages'!$A:$ZZ, , MATCH(D$3, '{INDEX} Tour Packages'!$4:$4, 0)),
    MATCH($F248, INDEX('{INDEX} Tour Packages'!$A:$ZZ,0, MATCH("Tour Package Name", '{INDEX} Tour Packages'!$4:$4, 0)), 0)
  ),
"")
</f>
        <v/>
      </c>
      <c r="E248" s="115" t="s">
        <v>231</v>
      </c>
      <c r="F248" s="116" t="str">
        <f>IFERROR(__xludf.DUMMYFUNCTION("LET(
  headers, 'Internal Flight Booking Form Re'!$A$1:AI$1,
  ref, $E248,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8" s="117" t="str">
        <f>IFERROR(__xludf.DUMMYFUNCTION("""COMPUTED_VALUE"""),"")</f>
        <v/>
      </c>
      <c r="H248" s="116"/>
      <c r="I248" s="116"/>
      <c r="J248" s="118"/>
      <c r="K248" s="116"/>
      <c r="L248" s="116"/>
      <c r="M248" s="116"/>
      <c r="N248" s="116"/>
      <c r="O248" s="117"/>
      <c r="P248" s="134"/>
      <c r="Q248" s="134"/>
      <c r="R248" s="134"/>
      <c r="S248" s="135"/>
      <c r="T248" s="134"/>
      <c r="U248" s="134"/>
      <c r="V248" s="134"/>
      <c r="W248" s="135"/>
      <c r="X248" s="134"/>
      <c r="Y248" s="134"/>
      <c r="Z248" s="134"/>
      <c r="AA248" s="135"/>
      <c r="AB248" s="131" t="b">
        <v>0</v>
      </c>
      <c r="AC248" s="131" t="b">
        <v>0</v>
      </c>
      <c r="AD248" s="122"/>
      <c r="AE248" s="131" t="b">
        <v>0</v>
      </c>
      <c r="AF248" s="128"/>
      <c r="AG248" s="88"/>
      <c r="AH248" s="132" t="b">
        <v>0</v>
      </c>
      <c r="AI248" s="133"/>
    </row>
    <row r="249">
      <c r="A249" s="114" t="str">
        <f t="array" ref="A249">IFERROR(
  INDEX(
    INDEX('{INDEX} Tour Packages'!$A:$ZZ, , MATCH(A$3, '{INDEX} Tour Packages'!$4:$4, 0)),
    MATCH($F249, INDEX('{INDEX} Tour Packages'!$A:$ZZ,0, MATCH("Tour Package Name", '{INDEX} Tour Packages'!$4:$4, 0)), 0)
  ),
"")
</f>
        <v/>
      </c>
      <c r="B249" s="114" t="str">
        <f t="array" ref="B249">IFERROR(
  INDEX(
    INDEX('{INDEX} Tour Packages'!$A:$ZZ, , MATCH(B$3, '{INDEX} Tour Packages'!$4:$4, 0)),
    MATCH($F249, INDEX('{INDEX} Tour Packages'!$A:$ZZ,0, MATCH("Tour Package Name", '{INDEX} Tour Packages'!$4:$4, 0)), 0)
  ),
"")
</f>
        <v/>
      </c>
      <c r="C249" s="114" t="str">
        <f t="array" ref="C249">IFERROR(
  INDEX(
    INDEX('{INDEX} Tour Packages'!$A:$ZZ, , MATCH(C$3, '{INDEX} Tour Packages'!$4:$4, 0)),
    MATCH($F249, INDEX('{INDEX} Tour Packages'!$A:$ZZ,0, MATCH("Tour Package Name", '{INDEX} Tour Packages'!$4:$4, 0)), 0)
  ),
"")
</f>
        <v/>
      </c>
      <c r="D249" s="114" t="str">
        <f t="array" ref="D249">IFERROR(
  INDEX(
    INDEX('{INDEX} Tour Packages'!$A:$ZZ, , MATCH(D$3, '{INDEX} Tour Packages'!$4:$4, 0)),
    MATCH($F249, INDEX('{INDEX} Tour Packages'!$A:$ZZ,0, MATCH("Tour Package Name", '{INDEX} Tour Packages'!$4:$4, 0)), 0)
  ),
"")
</f>
        <v/>
      </c>
      <c r="E249" s="115" t="s">
        <v>231</v>
      </c>
      <c r="F249" s="116" t="str">
        <f>IFERROR(__xludf.DUMMYFUNCTION("LET(
  headers, 'Internal Flight Booking Form Re'!$A$1:AI$1,
  ref, $E249,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49" s="117" t="str">
        <f>IFERROR(__xludf.DUMMYFUNCTION("""COMPUTED_VALUE"""),"")</f>
        <v/>
      </c>
      <c r="H249" s="116"/>
      <c r="I249" s="116"/>
      <c r="J249" s="118"/>
      <c r="K249" s="116"/>
      <c r="L249" s="116"/>
      <c r="M249" s="116"/>
      <c r="N249" s="116"/>
      <c r="O249" s="117"/>
      <c r="P249" s="134"/>
      <c r="Q249" s="134"/>
      <c r="R249" s="134"/>
      <c r="S249" s="135"/>
      <c r="T249" s="134"/>
      <c r="U249" s="134"/>
      <c r="V249" s="134"/>
      <c r="W249" s="135"/>
      <c r="X249" s="134"/>
      <c r="Y249" s="134"/>
      <c r="Z249" s="134"/>
      <c r="AA249" s="135"/>
      <c r="AB249" s="131" t="b">
        <v>0</v>
      </c>
      <c r="AC249" s="131" t="b">
        <v>0</v>
      </c>
      <c r="AD249" s="122"/>
      <c r="AE249" s="131" t="b">
        <v>0</v>
      </c>
      <c r="AF249" s="128"/>
      <c r="AG249" s="88"/>
      <c r="AH249" s="132" t="b">
        <v>0</v>
      </c>
      <c r="AI249" s="133"/>
    </row>
    <row r="250">
      <c r="A250" s="114" t="str">
        <f t="array" ref="A250">IFERROR(
  INDEX(
    INDEX('{INDEX} Tour Packages'!$A:$ZZ, , MATCH(A$3, '{INDEX} Tour Packages'!$4:$4, 0)),
    MATCH($F250, INDEX('{INDEX} Tour Packages'!$A:$ZZ,0, MATCH("Tour Package Name", '{INDEX} Tour Packages'!$4:$4, 0)), 0)
  ),
"")
</f>
        <v/>
      </c>
      <c r="B250" s="114" t="str">
        <f t="array" ref="B250">IFERROR(
  INDEX(
    INDEX('{INDEX} Tour Packages'!$A:$ZZ, , MATCH(B$3, '{INDEX} Tour Packages'!$4:$4, 0)),
    MATCH($F250, INDEX('{INDEX} Tour Packages'!$A:$ZZ,0, MATCH("Tour Package Name", '{INDEX} Tour Packages'!$4:$4, 0)), 0)
  ),
"")
</f>
        <v/>
      </c>
      <c r="C250" s="114" t="str">
        <f t="array" ref="C250">IFERROR(
  INDEX(
    INDEX('{INDEX} Tour Packages'!$A:$ZZ, , MATCH(C$3, '{INDEX} Tour Packages'!$4:$4, 0)),
    MATCH($F250, INDEX('{INDEX} Tour Packages'!$A:$ZZ,0, MATCH("Tour Package Name", '{INDEX} Tour Packages'!$4:$4, 0)), 0)
  ),
"")
</f>
        <v/>
      </c>
      <c r="D250" s="114" t="str">
        <f t="array" ref="D250">IFERROR(
  INDEX(
    INDEX('{INDEX} Tour Packages'!$A:$ZZ, , MATCH(D$3, '{INDEX} Tour Packages'!$4:$4, 0)),
    MATCH($F250, INDEX('{INDEX} Tour Packages'!$A:$ZZ,0, MATCH("Tour Package Name", '{INDEX} Tour Packages'!$4:$4, 0)), 0)
  ),
"")
</f>
        <v/>
      </c>
      <c r="E250" s="115" t="s">
        <v>231</v>
      </c>
      <c r="F250" s="116" t="str">
        <f>IFERROR(__xludf.DUMMYFUNCTION("LET(
  headers, 'Internal Flight Booking Form Re'!$A$1:AI$1,
  ref, $E250,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0" s="117" t="str">
        <f>IFERROR(__xludf.DUMMYFUNCTION("""COMPUTED_VALUE"""),"")</f>
        <v/>
      </c>
      <c r="H250" s="116"/>
      <c r="I250" s="116"/>
      <c r="J250" s="118"/>
      <c r="K250" s="116"/>
      <c r="L250" s="116"/>
      <c r="M250" s="116"/>
      <c r="N250" s="116"/>
      <c r="O250" s="117"/>
      <c r="P250" s="134"/>
      <c r="Q250" s="134"/>
      <c r="R250" s="134"/>
      <c r="S250" s="135"/>
      <c r="T250" s="134"/>
      <c r="U250" s="134"/>
      <c r="V250" s="134"/>
      <c r="W250" s="135"/>
      <c r="X250" s="134"/>
      <c r="Y250" s="134"/>
      <c r="Z250" s="134"/>
      <c r="AA250" s="135"/>
      <c r="AB250" s="131" t="b">
        <v>0</v>
      </c>
      <c r="AC250" s="131" t="b">
        <v>0</v>
      </c>
      <c r="AD250" s="122"/>
      <c r="AE250" s="131" t="b">
        <v>0</v>
      </c>
      <c r="AF250" s="128"/>
      <c r="AG250" s="88"/>
      <c r="AH250" s="132" t="b">
        <v>0</v>
      </c>
      <c r="AI250" s="133"/>
    </row>
    <row r="251">
      <c r="A251" s="114" t="str">
        <f t="array" ref="A251">IFERROR(
  INDEX(
    INDEX('{INDEX} Tour Packages'!$A:$ZZ, , MATCH(A$3, '{INDEX} Tour Packages'!$4:$4, 0)),
    MATCH($F251, INDEX('{INDEX} Tour Packages'!$A:$ZZ,0, MATCH("Tour Package Name", '{INDEX} Tour Packages'!$4:$4, 0)), 0)
  ),
"")
</f>
        <v/>
      </c>
      <c r="B251" s="114" t="str">
        <f t="array" ref="B251">IFERROR(
  INDEX(
    INDEX('{INDEX} Tour Packages'!$A:$ZZ, , MATCH(B$3, '{INDEX} Tour Packages'!$4:$4, 0)),
    MATCH($F251, INDEX('{INDEX} Tour Packages'!$A:$ZZ,0, MATCH("Tour Package Name", '{INDEX} Tour Packages'!$4:$4, 0)), 0)
  ),
"")
</f>
        <v/>
      </c>
      <c r="C251" s="114" t="str">
        <f t="array" ref="C251">IFERROR(
  INDEX(
    INDEX('{INDEX} Tour Packages'!$A:$ZZ, , MATCH(C$3, '{INDEX} Tour Packages'!$4:$4, 0)),
    MATCH($F251, INDEX('{INDEX} Tour Packages'!$A:$ZZ,0, MATCH("Tour Package Name", '{INDEX} Tour Packages'!$4:$4, 0)), 0)
  ),
"")
</f>
        <v/>
      </c>
      <c r="D251" s="114" t="str">
        <f t="array" ref="D251">IFERROR(
  INDEX(
    INDEX('{INDEX} Tour Packages'!$A:$ZZ, , MATCH(D$3, '{INDEX} Tour Packages'!$4:$4, 0)),
    MATCH($F251, INDEX('{INDEX} Tour Packages'!$A:$ZZ,0, MATCH("Tour Package Name", '{INDEX} Tour Packages'!$4:$4, 0)), 0)
  ),
"")
</f>
        <v/>
      </c>
      <c r="E251" s="115" t="s">
        <v>231</v>
      </c>
      <c r="F251" s="116" t="str">
        <f>IFERROR(__xludf.DUMMYFUNCTION("LET(
  headers, 'Internal Flight Booking Form Re'!$A$1:AI$1,
  ref, $E251,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1" s="117" t="str">
        <f>IFERROR(__xludf.DUMMYFUNCTION("""COMPUTED_VALUE"""),"")</f>
        <v/>
      </c>
      <c r="H251" s="116"/>
      <c r="I251" s="116"/>
      <c r="J251" s="118"/>
      <c r="K251" s="116"/>
      <c r="L251" s="116"/>
      <c r="M251" s="116"/>
      <c r="N251" s="116"/>
      <c r="O251" s="117"/>
      <c r="P251" s="134"/>
      <c r="Q251" s="134"/>
      <c r="R251" s="134"/>
      <c r="S251" s="135"/>
      <c r="T251" s="134"/>
      <c r="U251" s="134"/>
      <c r="V251" s="134"/>
      <c r="W251" s="135"/>
      <c r="X251" s="134"/>
      <c r="Y251" s="134"/>
      <c r="Z251" s="134"/>
      <c r="AA251" s="135"/>
      <c r="AB251" s="131" t="b">
        <v>0</v>
      </c>
      <c r="AC251" s="131" t="b">
        <v>0</v>
      </c>
      <c r="AD251" s="122"/>
      <c r="AE251" s="131" t="b">
        <v>0</v>
      </c>
      <c r="AF251" s="128"/>
      <c r="AG251" s="88"/>
      <c r="AH251" s="132" t="b">
        <v>0</v>
      </c>
      <c r="AI251" s="133"/>
    </row>
    <row r="252">
      <c r="A252" s="114" t="str">
        <f t="array" ref="A252">IFERROR(
  INDEX(
    INDEX('{INDEX} Tour Packages'!$A:$ZZ, , MATCH(A$3, '{INDEX} Tour Packages'!$4:$4, 0)),
    MATCH($F252, INDEX('{INDEX} Tour Packages'!$A:$ZZ,0, MATCH("Tour Package Name", '{INDEX} Tour Packages'!$4:$4, 0)), 0)
  ),
"")
</f>
        <v/>
      </c>
      <c r="B252" s="114" t="str">
        <f t="array" ref="B252">IFERROR(
  INDEX(
    INDEX('{INDEX} Tour Packages'!$A:$ZZ, , MATCH(B$3, '{INDEX} Tour Packages'!$4:$4, 0)),
    MATCH($F252, INDEX('{INDEX} Tour Packages'!$A:$ZZ,0, MATCH("Tour Package Name", '{INDEX} Tour Packages'!$4:$4, 0)), 0)
  ),
"")
</f>
        <v/>
      </c>
      <c r="C252" s="114" t="str">
        <f t="array" ref="C252">IFERROR(
  INDEX(
    INDEX('{INDEX} Tour Packages'!$A:$ZZ, , MATCH(C$3, '{INDEX} Tour Packages'!$4:$4, 0)),
    MATCH($F252, INDEX('{INDEX} Tour Packages'!$A:$ZZ,0, MATCH("Tour Package Name", '{INDEX} Tour Packages'!$4:$4, 0)), 0)
  ),
"")
</f>
        <v/>
      </c>
      <c r="D252" s="114" t="str">
        <f t="array" ref="D252">IFERROR(
  INDEX(
    INDEX('{INDEX} Tour Packages'!$A:$ZZ, , MATCH(D$3, '{INDEX} Tour Packages'!$4:$4, 0)),
    MATCH($F252, INDEX('{INDEX} Tour Packages'!$A:$ZZ,0, MATCH("Tour Package Name", '{INDEX} Tour Packages'!$4:$4, 0)), 0)
  ),
"")
</f>
        <v/>
      </c>
      <c r="E252" s="115" t="s">
        <v>231</v>
      </c>
      <c r="F252" s="116" t="str">
        <f>IFERROR(__xludf.DUMMYFUNCTION("LET(
  headers, 'Internal Flight Booking Form Re'!$A$1:AI$1,
  ref, $E252,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2" s="117" t="str">
        <f>IFERROR(__xludf.DUMMYFUNCTION("""COMPUTED_VALUE"""),"")</f>
        <v/>
      </c>
      <c r="H252" s="116"/>
      <c r="I252" s="116"/>
      <c r="J252" s="118"/>
      <c r="K252" s="116"/>
      <c r="L252" s="116"/>
      <c r="M252" s="116"/>
      <c r="N252" s="116"/>
      <c r="O252" s="117"/>
      <c r="P252" s="134"/>
      <c r="Q252" s="134"/>
      <c r="R252" s="134"/>
      <c r="S252" s="135"/>
      <c r="T252" s="134"/>
      <c r="U252" s="134"/>
      <c r="V252" s="134"/>
      <c r="W252" s="135"/>
      <c r="X252" s="134"/>
      <c r="Y252" s="134"/>
      <c r="Z252" s="134"/>
      <c r="AA252" s="135"/>
      <c r="AB252" s="131" t="b">
        <v>0</v>
      </c>
      <c r="AC252" s="131" t="b">
        <v>0</v>
      </c>
      <c r="AD252" s="122"/>
      <c r="AE252" s="131" t="b">
        <v>0</v>
      </c>
      <c r="AF252" s="128"/>
      <c r="AG252" s="88"/>
      <c r="AH252" s="132" t="b">
        <v>0</v>
      </c>
      <c r="AI252" s="133"/>
    </row>
    <row r="253">
      <c r="A253" s="114" t="str">
        <f t="array" ref="A253">IFERROR(
  INDEX(
    INDEX('{INDEX} Tour Packages'!$A:$ZZ, , MATCH(A$3, '{INDEX} Tour Packages'!$4:$4, 0)),
    MATCH($F253, INDEX('{INDEX} Tour Packages'!$A:$ZZ,0, MATCH("Tour Package Name", '{INDEX} Tour Packages'!$4:$4, 0)), 0)
  ),
"")
</f>
        <v/>
      </c>
      <c r="B253" s="114" t="str">
        <f t="array" ref="B253">IFERROR(
  INDEX(
    INDEX('{INDEX} Tour Packages'!$A:$ZZ, , MATCH(B$3, '{INDEX} Tour Packages'!$4:$4, 0)),
    MATCH($F253, INDEX('{INDEX} Tour Packages'!$A:$ZZ,0, MATCH("Tour Package Name", '{INDEX} Tour Packages'!$4:$4, 0)), 0)
  ),
"")
</f>
        <v/>
      </c>
      <c r="C253" s="114" t="str">
        <f t="array" ref="C253">IFERROR(
  INDEX(
    INDEX('{INDEX} Tour Packages'!$A:$ZZ, , MATCH(C$3, '{INDEX} Tour Packages'!$4:$4, 0)),
    MATCH($F253, INDEX('{INDEX} Tour Packages'!$A:$ZZ,0, MATCH("Tour Package Name", '{INDEX} Tour Packages'!$4:$4, 0)), 0)
  ),
"")
</f>
        <v/>
      </c>
      <c r="D253" s="114" t="str">
        <f t="array" ref="D253">IFERROR(
  INDEX(
    INDEX('{INDEX} Tour Packages'!$A:$ZZ, , MATCH(D$3, '{INDEX} Tour Packages'!$4:$4, 0)),
    MATCH($F253, INDEX('{INDEX} Tour Packages'!$A:$ZZ,0, MATCH("Tour Package Name", '{INDEX} Tour Packages'!$4:$4, 0)), 0)
  ),
"")
</f>
        <v/>
      </c>
      <c r="E253" s="115" t="s">
        <v>231</v>
      </c>
      <c r="F253" s="116" t="str">
        <f>IFERROR(__xludf.DUMMYFUNCTION("LET(
  headers, 'Internal Flight Booking Form Re'!$A$1:AI$1,
  ref, $E253,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3" s="117" t="str">
        <f>IFERROR(__xludf.DUMMYFUNCTION("""COMPUTED_VALUE"""),"")</f>
        <v/>
      </c>
      <c r="H253" s="116"/>
      <c r="I253" s="116"/>
      <c r="J253" s="118"/>
      <c r="K253" s="116"/>
      <c r="L253" s="116"/>
      <c r="M253" s="116"/>
      <c r="N253" s="116"/>
      <c r="O253" s="117"/>
      <c r="P253" s="134"/>
      <c r="Q253" s="134"/>
      <c r="R253" s="134"/>
      <c r="S253" s="135"/>
      <c r="T253" s="134"/>
      <c r="U253" s="134"/>
      <c r="V253" s="134"/>
      <c r="W253" s="135"/>
      <c r="X253" s="134"/>
      <c r="Y253" s="134"/>
      <c r="Z253" s="134"/>
      <c r="AA253" s="135"/>
      <c r="AB253" s="131" t="b">
        <v>0</v>
      </c>
      <c r="AC253" s="131" t="b">
        <v>0</v>
      </c>
      <c r="AD253" s="122"/>
      <c r="AE253" s="131" t="b">
        <v>0</v>
      </c>
      <c r="AF253" s="128"/>
      <c r="AG253" s="88"/>
      <c r="AH253" s="132" t="b">
        <v>0</v>
      </c>
      <c r="AI253" s="133"/>
    </row>
    <row r="254">
      <c r="A254" s="114" t="str">
        <f t="array" ref="A254">IFERROR(
  INDEX(
    INDEX('{INDEX} Tour Packages'!$A:$ZZ, , MATCH(A$3, '{INDEX} Tour Packages'!$4:$4, 0)),
    MATCH($F254, INDEX('{INDEX} Tour Packages'!$A:$ZZ,0, MATCH("Tour Package Name", '{INDEX} Tour Packages'!$4:$4, 0)), 0)
  ),
"")
</f>
        <v/>
      </c>
      <c r="B254" s="114" t="str">
        <f t="array" ref="B254">IFERROR(
  INDEX(
    INDEX('{INDEX} Tour Packages'!$A:$ZZ, , MATCH(B$3, '{INDEX} Tour Packages'!$4:$4, 0)),
    MATCH($F254, INDEX('{INDEX} Tour Packages'!$A:$ZZ,0, MATCH("Tour Package Name", '{INDEX} Tour Packages'!$4:$4, 0)), 0)
  ),
"")
</f>
        <v/>
      </c>
      <c r="C254" s="114" t="str">
        <f t="array" ref="C254">IFERROR(
  INDEX(
    INDEX('{INDEX} Tour Packages'!$A:$ZZ, , MATCH(C$3, '{INDEX} Tour Packages'!$4:$4, 0)),
    MATCH($F254, INDEX('{INDEX} Tour Packages'!$A:$ZZ,0, MATCH("Tour Package Name", '{INDEX} Tour Packages'!$4:$4, 0)), 0)
  ),
"")
</f>
        <v/>
      </c>
      <c r="D254" s="114" t="str">
        <f t="array" ref="D254">IFERROR(
  INDEX(
    INDEX('{INDEX} Tour Packages'!$A:$ZZ, , MATCH(D$3, '{INDEX} Tour Packages'!$4:$4, 0)),
    MATCH($F254, INDEX('{INDEX} Tour Packages'!$A:$ZZ,0, MATCH("Tour Package Name", '{INDEX} Tour Packages'!$4:$4, 0)), 0)
  ),
"")
</f>
        <v/>
      </c>
      <c r="E254" s="115" t="s">
        <v>231</v>
      </c>
      <c r="F254" s="116" t="str">
        <f>IFERROR(__xludf.DUMMYFUNCTION("LET(
  headers, 'Internal Flight Booking Form Re'!$A$1:AI$1,
  ref, $E254,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4" s="117" t="str">
        <f>IFERROR(__xludf.DUMMYFUNCTION("""COMPUTED_VALUE"""),"")</f>
        <v/>
      </c>
      <c r="H254" s="116"/>
      <c r="I254" s="116"/>
      <c r="J254" s="118"/>
      <c r="K254" s="116"/>
      <c r="L254" s="116"/>
      <c r="M254" s="116"/>
      <c r="N254" s="116"/>
      <c r="O254" s="117"/>
      <c r="P254" s="134"/>
      <c r="Q254" s="134"/>
      <c r="R254" s="134"/>
      <c r="S254" s="135"/>
      <c r="T254" s="134"/>
      <c r="U254" s="134"/>
      <c r="V254" s="134"/>
      <c r="W254" s="135"/>
      <c r="X254" s="134"/>
      <c r="Y254" s="134"/>
      <c r="Z254" s="134"/>
      <c r="AA254" s="135"/>
      <c r="AB254" s="131" t="b">
        <v>0</v>
      </c>
      <c r="AC254" s="131" t="b">
        <v>0</v>
      </c>
      <c r="AD254" s="122"/>
      <c r="AE254" s="131" t="b">
        <v>0</v>
      </c>
      <c r="AF254" s="128"/>
      <c r="AG254" s="88"/>
      <c r="AH254" s="132" t="b">
        <v>0</v>
      </c>
      <c r="AI254" s="133"/>
    </row>
    <row r="255">
      <c r="A255" s="114" t="str">
        <f t="array" ref="A255">IFERROR(
  INDEX(
    INDEX('{INDEX} Tour Packages'!$A:$ZZ, , MATCH(A$3, '{INDEX} Tour Packages'!$4:$4, 0)),
    MATCH($F255, INDEX('{INDEX} Tour Packages'!$A:$ZZ,0, MATCH("Tour Package Name", '{INDEX} Tour Packages'!$4:$4, 0)), 0)
  ),
"")
</f>
        <v/>
      </c>
      <c r="B255" s="114" t="str">
        <f t="array" ref="B255">IFERROR(
  INDEX(
    INDEX('{INDEX} Tour Packages'!$A:$ZZ, , MATCH(B$3, '{INDEX} Tour Packages'!$4:$4, 0)),
    MATCH($F255, INDEX('{INDEX} Tour Packages'!$A:$ZZ,0, MATCH("Tour Package Name", '{INDEX} Tour Packages'!$4:$4, 0)), 0)
  ),
"")
</f>
        <v/>
      </c>
      <c r="C255" s="114" t="str">
        <f t="array" ref="C255">IFERROR(
  INDEX(
    INDEX('{INDEX} Tour Packages'!$A:$ZZ, , MATCH(C$3, '{INDEX} Tour Packages'!$4:$4, 0)),
    MATCH($F255, INDEX('{INDEX} Tour Packages'!$A:$ZZ,0, MATCH("Tour Package Name", '{INDEX} Tour Packages'!$4:$4, 0)), 0)
  ),
"")
</f>
        <v/>
      </c>
      <c r="D255" s="114" t="str">
        <f t="array" ref="D255">IFERROR(
  INDEX(
    INDEX('{INDEX} Tour Packages'!$A:$ZZ, , MATCH(D$3, '{INDEX} Tour Packages'!$4:$4, 0)),
    MATCH($F255, INDEX('{INDEX} Tour Packages'!$A:$ZZ,0, MATCH("Tour Package Name", '{INDEX} Tour Packages'!$4:$4, 0)), 0)
  ),
"")
</f>
        <v/>
      </c>
      <c r="E255" s="115" t="s">
        <v>231</v>
      </c>
      <c r="F255" s="116" t="str">
        <f>IFERROR(__xludf.DUMMYFUNCTION("LET(
  headers, 'Internal Flight Booking Form Re'!$A$1:AI$1,
  ref, $E255,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5" s="117" t="str">
        <f>IFERROR(__xludf.DUMMYFUNCTION("""COMPUTED_VALUE"""),"")</f>
        <v/>
      </c>
      <c r="H255" s="116"/>
      <c r="I255" s="116"/>
      <c r="J255" s="118"/>
      <c r="K255" s="116"/>
      <c r="L255" s="116"/>
      <c r="M255" s="116"/>
      <c r="N255" s="116"/>
      <c r="O255" s="117"/>
      <c r="P255" s="134"/>
      <c r="Q255" s="134"/>
      <c r="R255" s="134"/>
      <c r="S255" s="135"/>
      <c r="T255" s="134"/>
      <c r="U255" s="134"/>
      <c r="V255" s="134"/>
      <c r="W255" s="135"/>
      <c r="X255" s="134"/>
      <c r="Y255" s="134"/>
      <c r="Z255" s="134"/>
      <c r="AA255" s="135"/>
      <c r="AB255" s="131" t="b">
        <v>0</v>
      </c>
      <c r="AC255" s="131" t="b">
        <v>0</v>
      </c>
      <c r="AD255" s="122"/>
      <c r="AE255" s="131" t="b">
        <v>0</v>
      </c>
      <c r="AF255" s="128"/>
      <c r="AG255" s="88"/>
      <c r="AH255" s="132" t="b">
        <v>0</v>
      </c>
      <c r="AI255" s="133"/>
    </row>
    <row r="256">
      <c r="A256" s="114" t="str">
        <f t="array" ref="A256">IFERROR(
  INDEX(
    INDEX('{INDEX} Tour Packages'!$A:$ZZ, , MATCH(A$3, '{INDEX} Tour Packages'!$4:$4, 0)),
    MATCH($F256, INDEX('{INDEX} Tour Packages'!$A:$ZZ,0, MATCH("Tour Package Name", '{INDEX} Tour Packages'!$4:$4, 0)), 0)
  ),
"")
</f>
        <v/>
      </c>
      <c r="B256" s="114" t="str">
        <f t="array" ref="B256">IFERROR(
  INDEX(
    INDEX('{INDEX} Tour Packages'!$A:$ZZ, , MATCH(B$3, '{INDEX} Tour Packages'!$4:$4, 0)),
    MATCH($F256, INDEX('{INDEX} Tour Packages'!$A:$ZZ,0, MATCH("Tour Package Name", '{INDEX} Tour Packages'!$4:$4, 0)), 0)
  ),
"")
</f>
        <v/>
      </c>
      <c r="C256" s="114" t="str">
        <f t="array" ref="C256">IFERROR(
  INDEX(
    INDEX('{INDEX} Tour Packages'!$A:$ZZ, , MATCH(C$3, '{INDEX} Tour Packages'!$4:$4, 0)),
    MATCH($F256, INDEX('{INDEX} Tour Packages'!$A:$ZZ,0, MATCH("Tour Package Name", '{INDEX} Tour Packages'!$4:$4, 0)), 0)
  ),
"")
</f>
        <v/>
      </c>
      <c r="D256" s="114" t="str">
        <f t="array" ref="D256">IFERROR(
  INDEX(
    INDEX('{INDEX} Tour Packages'!$A:$ZZ, , MATCH(D$3, '{INDEX} Tour Packages'!$4:$4, 0)),
    MATCH($F256, INDEX('{INDEX} Tour Packages'!$A:$ZZ,0, MATCH("Tour Package Name", '{INDEX} Tour Packages'!$4:$4, 0)), 0)
  ),
"")
</f>
        <v/>
      </c>
      <c r="E256" s="115" t="s">
        <v>231</v>
      </c>
      <c r="F256" s="116" t="str">
        <f>IFERROR(__xludf.DUMMYFUNCTION("LET(
  headers, 'Internal Flight Booking Form Re'!$A$1:AI$1,
  ref, $E256,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6" s="117" t="str">
        <f>IFERROR(__xludf.DUMMYFUNCTION("""COMPUTED_VALUE"""),"")</f>
        <v/>
      </c>
      <c r="H256" s="116"/>
      <c r="I256" s="116"/>
      <c r="J256" s="118"/>
      <c r="K256" s="116"/>
      <c r="L256" s="116"/>
      <c r="M256" s="116"/>
      <c r="N256" s="116"/>
      <c r="O256" s="117"/>
      <c r="P256" s="134"/>
      <c r="Q256" s="134"/>
      <c r="R256" s="134"/>
      <c r="S256" s="135"/>
      <c r="T256" s="134"/>
      <c r="U256" s="134"/>
      <c r="V256" s="134"/>
      <c r="W256" s="135"/>
      <c r="X256" s="134"/>
      <c r="Y256" s="134"/>
      <c r="Z256" s="134"/>
      <c r="AA256" s="135"/>
      <c r="AB256" s="131" t="b">
        <v>0</v>
      </c>
      <c r="AC256" s="131" t="b">
        <v>0</v>
      </c>
      <c r="AD256" s="122"/>
      <c r="AE256" s="131" t="b">
        <v>0</v>
      </c>
      <c r="AF256" s="128"/>
      <c r="AG256" s="88"/>
      <c r="AH256" s="132" t="b">
        <v>0</v>
      </c>
      <c r="AI256" s="133"/>
    </row>
    <row r="257">
      <c r="A257" s="114" t="str">
        <f t="array" ref="A257">IFERROR(
  INDEX(
    INDEX('{INDEX} Tour Packages'!$A:$ZZ, , MATCH(A$3, '{INDEX} Tour Packages'!$4:$4, 0)),
    MATCH($F257, INDEX('{INDEX} Tour Packages'!$A:$ZZ,0, MATCH("Tour Package Name", '{INDEX} Tour Packages'!$4:$4, 0)), 0)
  ),
"")
</f>
        <v/>
      </c>
      <c r="B257" s="114" t="str">
        <f t="array" ref="B257">IFERROR(
  INDEX(
    INDEX('{INDEX} Tour Packages'!$A:$ZZ, , MATCH(B$3, '{INDEX} Tour Packages'!$4:$4, 0)),
    MATCH($F257, INDEX('{INDEX} Tour Packages'!$A:$ZZ,0, MATCH("Tour Package Name", '{INDEX} Tour Packages'!$4:$4, 0)), 0)
  ),
"")
</f>
        <v/>
      </c>
      <c r="C257" s="114" t="str">
        <f t="array" ref="C257">IFERROR(
  INDEX(
    INDEX('{INDEX} Tour Packages'!$A:$ZZ, , MATCH(C$3, '{INDEX} Tour Packages'!$4:$4, 0)),
    MATCH($F257, INDEX('{INDEX} Tour Packages'!$A:$ZZ,0, MATCH("Tour Package Name", '{INDEX} Tour Packages'!$4:$4, 0)), 0)
  ),
"")
</f>
        <v/>
      </c>
      <c r="D257" s="114" t="str">
        <f t="array" ref="D257">IFERROR(
  INDEX(
    INDEX('{INDEX} Tour Packages'!$A:$ZZ, , MATCH(D$3, '{INDEX} Tour Packages'!$4:$4, 0)),
    MATCH($F257, INDEX('{INDEX} Tour Packages'!$A:$ZZ,0, MATCH("Tour Package Name", '{INDEX} Tour Packages'!$4:$4, 0)), 0)
  ),
"")
</f>
        <v/>
      </c>
      <c r="E257" s="115" t="s">
        <v>231</v>
      </c>
      <c r="F257" s="116" t="str">
        <f>IFERROR(__xludf.DUMMYFUNCTION("LET(
  headers, 'Internal Flight Booking Form Re'!$A$1:AI$1,
  ref, $E257,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7" s="117" t="str">
        <f>IFERROR(__xludf.DUMMYFUNCTION("""COMPUTED_VALUE"""),"")</f>
        <v/>
      </c>
      <c r="H257" s="116"/>
      <c r="I257" s="116"/>
      <c r="J257" s="118"/>
      <c r="K257" s="116"/>
      <c r="L257" s="116"/>
      <c r="M257" s="116"/>
      <c r="N257" s="116"/>
      <c r="O257" s="117"/>
      <c r="P257" s="134"/>
      <c r="Q257" s="134"/>
      <c r="R257" s="134"/>
      <c r="S257" s="135"/>
      <c r="T257" s="134"/>
      <c r="U257" s="134"/>
      <c r="V257" s="134"/>
      <c r="W257" s="135"/>
      <c r="X257" s="134"/>
      <c r="Y257" s="134"/>
      <c r="Z257" s="134"/>
      <c r="AA257" s="135"/>
      <c r="AB257" s="131" t="b">
        <v>0</v>
      </c>
      <c r="AC257" s="131" t="b">
        <v>0</v>
      </c>
      <c r="AD257" s="122"/>
      <c r="AE257" s="131" t="b">
        <v>0</v>
      </c>
      <c r="AF257" s="128"/>
      <c r="AG257" s="88"/>
      <c r="AH257" s="132" t="b">
        <v>0</v>
      </c>
      <c r="AI257" s="133"/>
    </row>
    <row r="258">
      <c r="A258" s="114" t="str">
        <f t="array" ref="A258">IFERROR(
  INDEX(
    INDEX('{INDEX} Tour Packages'!$A:$ZZ, , MATCH(A$3, '{INDEX} Tour Packages'!$4:$4, 0)),
    MATCH($F258, INDEX('{INDEX} Tour Packages'!$A:$ZZ,0, MATCH("Tour Package Name", '{INDEX} Tour Packages'!$4:$4, 0)), 0)
  ),
"")
</f>
        <v/>
      </c>
      <c r="B258" s="114" t="str">
        <f t="array" ref="B258">IFERROR(
  INDEX(
    INDEX('{INDEX} Tour Packages'!$A:$ZZ, , MATCH(B$3, '{INDEX} Tour Packages'!$4:$4, 0)),
    MATCH($F258, INDEX('{INDEX} Tour Packages'!$A:$ZZ,0, MATCH("Tour Package Name", '{INDEX} Tour Packages'!$4:$4, 0)), 0)
  ),
"")
</f>
        <v/>
      </c>
      <c r="C258" s="114" t="str">
        <f t="array" ref="C258">IFERROR(
  INDEX(
    INDEX('{INDEX} Tour Packages'!$A:$ZZ, , MATCH(C$3, '{INDEX} Tour Packages'!$4:$4, 0)),
    MATCH($F258, INDEX('{INDEX} Tour Packages'!$A:$ZZ,0, MATCH("Tour Package Name", '{INDEX} Tour Packages'!$4:$4, 0)), 0)
  ),
"")
</f>
        <v/>
      </c>
      <c r="D258" s="114" t="str">
        <f t="array" ref="D258">IFERROR(
  INDEX(
    INDEX('{INDEX} Tour Packages'!$A:$ZZ, , MATCH(D$3, '{INDEX} Tour Packages'!$4:$4, 0)),
    MATCH($F258, INDEX('{INDEX} Tour Packages'!$A:$ZZ,0, MATCH("Tour Package Name", '{INDEX} Tour Packages'!$4:$4, 0)), 0)
  ),
"")
</f>
        <v/>
      </c>
      <c r="E258" s="115" t="s">
        <v>231</v>
      </c>
      <c r="F258" s="116" t="str">
        <f>IFERROR(__xludf.DUMMYFUNCTION("LET(
  headers, 'Internal Flight Booking Form Re'!$A$1:AI$1,
  ref, $E258,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8" s="117" t="str">
        <f>IFERROR(__xludf.DUMMYFUNCTION("""COMPUTED_VALUE"""),"")</f>
        <v/>
      </c>
      <c r="H258" s="116"/>
      <c r="I258" s="116"/>
      <c r="J258" s="118"/>
      <c r="K258" s="116"/>
      <c r="L258" s="116"/>
      <c r="M258" s="116"/>
      <c r="N258" s="116"/>
      <c r="O258" s="117"/>
      <c r="P258" s="134"/>
      <c r="Q258" s="134"/>
      <c r="R258" s="134"/>
      <c r="S258" s="135"/>
      <c r="T258" s="134"/>
      <c r="U258" s="134"/>
      <c r="V258" s="134"/>
      <c r="W258" s="135"/>
      <c r="X258" s="134"/>
      <c r="Y258" s="134"/>
      <c r="Z258" s="134"/>
      <c r="AA258" s="135"/>
      <c r="AB258" s="131" t="b">
        <v>0</v>
      </c>
      <c r="AC258" s="131" t="b">
        <v>0</v>
      </c>
      <c r="AD258" s="122"/>
      <c r="AE258" s="131" t="b">
        <v>0</v>
      </c>
      <c r="AF258" s="128"/>
      <c r="AG258" s="88"/>
      <c r="AH258" s="132" t="b">
        <v>0</v>
      </c>
      <c r="AI258" s="133"/>
    </row>
    <row r="259">
      <c r="A259" s="114" t="str">
        <f t="array" ref="A259">IFERROR(
  INDEX(
    INDEX('{INDEX} Tour Packages'!$A:$ZZ, , MATCH(A$3, '{INDEX} Tour Packages'!$4:$4, 0)),
    MATCH($F259, INDEX('{INDEX} Tour Packages'!$A:$ZZ,0, MATCH("Tour Package Name", '{INDEX} Tour Packages'!$4:$4, 0)), 0)
  ),
"")
</f>
        <v/>
      </c>
      <c r="B259" s="114" t="str">
        <f t="array" ref="B259">IFERROR(
  INDEX(
    INDEX('{INDEX} Tour Packages'!$A:$ZZ, , MATCH(B$3, '{INDEX} Tour Packages'!$4:$4, 0)),
    MATCH($F259, INDEX('{INDEX} Tour Packages'!$A:$ZZ,0, MATCH("Tour Package Name", '{INDEX} Tour Packages'!$4:$4, 0)), 0)
  ),
"")
</f>
        <v/>
      </c>
      <c r="C259" s="114" t="str">
        <f t="array" ref="C259">IFERROR(
  INDEX(
    INDEX('{INDEX} Tour Packages'!$A:$ZZ, , MATCH(C$3, '{INDEX} Tour Packages'!$4:$4, 0)),
    MATCH($F259, INDEX('{INDEX} Tour Packages'!$A:$ZZ,0, MATCH("Tour Package Name", '{INDEX} Tour Packages'!$4:$4, 0)), 0)
  ),
"")
</f>
        <v/>
      </c>
      <c r="D259" s="114" t="str">
        <f t="array" ref="D259">IFERROR(
  INDEX(
    INDEX('{INDEX} Tour Packages'!$A:$ZZ, , MATCH(D$3, '{INDEX} Tour Packages'!$4:$4, 0)),
    MATCH($F259, INDEX('{INDEX} Tour Packages'!$A:$ZZ,0, MATCH("Tour Package Name", '{INDEX} Tour Packages'!$4:$4, 0)), 0)
  ),
"")
</f>
        <v/>
      </c>
      <c r="E259" s="115" t="s">
        <v>231</v>
      </c>
      <c r="F259" s="116" t="str">
        <f>IFERROR(__xludf.DUMMYFUNCTION("LET(
  headers, 'Internal Flight Booking Form Re'!$A$1:AI$1,
  ref, $E259,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59" s="117" t="str">
        <f>IFERROR(__xludf.DUMMYFUNCTION("""COMPUTED_VALUE"""),"")</f>
        <v/>
      </c>
      <c r="H259" s="116"/>
      <c r="I259" s="116"/>
      <c r="J259" s="118"/>
      <c r="K259" s="116"/>
      <c r="L259" s="116"/>
      <c r="M259" s="116"/>
      <c r="N259" s="116"/>
      <c r="O259" s="117"/>
      <c r="P259" s="134"/>
      <c r="Q259" s="134"/>
      <c r="R259" s="134"/>
      <c r="S259" s="135"/>
      <c r="T259" s="134"/>
      <c r="U259" s="134"/>
      <c r="V259" s="134"/>
      <c r="W259" s="135"/>
      <c r="X259" s="134"/>
      <c r="Y259" s="134"/>
      <c r="Z259" s="134"/>
      <c r="AA259" s="135"/>
      <c r="AB259" s="131" t="b">
        <v>0</v>
      </c>
      <c r="AC259" s="131" t="b">
        <v>0</v>
      </c>
      <c r="AD259" s="122"/>
      <c r="AE259" s="131" t="b">
        <v>0</v>
      </c>
      <c r="AF259" s="128"/>
      <c r="AG259" s="88"/>
      <c r="AH259" s="132" t="b">
        <v>0</v>
      </c>
      <c r="AI259" s="133"/>
    </row>
    <row r="260">
      <c r="A260" s="114" t="str">
        <f t="array" ref="A260">IFERROR(
  INDEX(
    INDEX('{INDEX} Tour Packages'!$A:$ZZ, , MATCH(A$3, '{INDEX} Tour Packages'!$4:$4, 0)),
    MATCH($F260, INDEX('{INDEX} Tour Packages'!$A:$ZZ,0, MATCH("Tour Package Name", '{INDEX} Tour Packages'!$4:$4, 0)), 0)
  ),
"")
</f>
        <v/>
      </c>
      <c r="B260" s="114" t="str">
        <f t="array" ref="B260">IFERROR(
  INDEX(
    INDEX('{INDEX} Tour Packages'!$A:$ZZ, , MATCH(B$3, '{INDEX} Tour Packages'!$4:$4, 0)),
    MATCH($F260, INDEX('{INDEX} Tour Packages'!$A:$ZZ,0, MATCH("Tour Package Name", '{INDEX} Tour Packages'!$4:$4, 0)), 0)
  ),
"")
</f>
        <v/>
      </c>
      <c r="C260" s="114" t="str">
        <f t="array" ref="C260">IFERROR(
  INDEX(
    INDEX('{INDEX} Tour Packages'!$A:$ZZ, , MATCH(C$3, '{INDEX} Tour Packages'!$4:$4, 0)),
    MATCH($F260, INDEX('{INDEX} Tour Packages'!$A:$ZZ,0, MATCH("Tour Package Name", '{INDEX} Tour Packages'!$4:$4, 0)), 0)
  ),
"")
</f>
        <v/>
      </c>
      <c r="D260" s="114" t="str">
        <f t="array" ref="D260">IFERROR(
  INDEX(
    INDEX('{INDEX} Tour Packages'!$A:$ZZ, , MATCH(D$3, '{INDEX} Tour Packages'!$4:$4, 0)),
    MATCH($F260, INDEX('{INDEX} Tour Packages'!$A:$ZZ,0, MATCH("Tour Package Name", '{INDEX} Tour Packages'!$4:$4, 0)), 0)
  ),
"")
</f>
        <v/>
      </c>
      <c r="E260" s="115" t="s">
        <v>231</v>
      </c>
      <c r="F260" s="116" t="str">
        <f>IFERROR(__xludf.DUMMYFUNCTION("LET(
  headers, 'Internal Flight Booking Form Re'!$A$1:AI$1,
  ref, $E260,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0" s="117" t="str">
        <f>IFERROR(__xludf.DUMMYFUNCTION("""COMPUTED_VALUE"""),"")</f>
        <v/>
      </c>
      <c r="H260" s="116"/>
      <c r="I260" s="116"/>
      <c r="J260" s="118"/>
      <c r="K260" s="116"/>
      <c r="L260" s="116"/>
      <c r="M260" s="116"/>
      <c r="N260" s="116"/>
      <c r="O260" s="117"/>
      <c r="P260" s="134"/>
      <c r="Q260" s="134"/>
      <c r="R260" s="134"/>
      <c r="S260" s="135"/>
      <c r="T260" s="134"/>
      <c r="U260" s="134"/>
      <c r="V260" s="134"/>
      <c r="W260" s="135"/>
      <c r="X260" s="134"/>
      <c r="Y260" s="134"/>
      <c r="Z260" s="134"/>
      <c r="AA260" s="135"/>
      <c r="AB260" s="131" t="b">
        <v>0</v>
      </c>
      <c r="AC260" s="131" t="b">
        <v>0</v>
      </c>
      <c r="AD260" s="122"/>
      <c r="AE260" s="131" t="b">
        <v>0</v>
      </c>
      <c r="AF260" s="128"/>
      <c r="AG260" s="88"/>
      <c r="AH260" s="132" t="b">
        <v>0</v>
      </c>
      <c r="AI260" s="133"/>
    </row>
    <row r="261">
      <c r="A261" s="114" t="str">
        <f t="array" ref="A261">IFERROR(
  INDEX(
    INDEX('{INDEX} Tour Packages'!$A:$ZZ, , MATCH(A$3, '{INDEX} Tour Packages'!$4:$4, 0)),
    MATCH($F261, INDEX('{INDEX} Tour Packages'!$A:$ZZ,0, MATCH("Tour Package Name", '{INDEX} Tour Packages'!$4:$4, 0)), 0)
  ),
"")
</f>
        <v/>
      </c>
      <c r="B261" s="114" t="str">
        <f t="array" ref="B261">IFERROR(
  INDEX(
    INDEX('{INDEX} Tour Packages'!$A:$ZZ, , MATCH(B$3, '{INDEX} Tour Packages'!$4:$4, 0)),
    MATCH($F261, INDEX('{INDEX} Tour Packages'!$A:$ZZ,0, MATCH("Tour Package Name", '{INDEX} Tour Packages'!$4:$4, 0)), 0)
  ),
"")
</f>
        <v/>
      </c>
      <c r="C261" s="114" t="str">
        <f t="array" ref="C261">IFERROR(
  INDEX(
    INDEX('{INDEX} Tour Packages'!$A:$ZZ, , MATCH(C$3, '{INDEX} Tour Packages'!$4:$4, 0)),
    MATCH($F261, INDEX('{INDEX} Tour Packages'!$A:$ZZ,0, MATCH("Tour Package Name", '{INDEX} Tour Packages'!$4:$4, 0)), 0)
  ),
"")
</f>
        <v/>
      </c>
      <c r="D261" s="114" t="str">
        <f t="array" ref="D261">IFERROR(
  INDEX(
    INDEX('{INDEX} Tour Packages'!$A:$ZZ, , MATCH(D$3, '{INDEX} Tour Packages'!$4:$4, 0)),
    MATCH($F261, INDEX('{INDEX} Tour Packages'!$A:$ZZ,0, MATCH("Tour Package Name", '{INDEX} Tour Packages'!$4:$4, 0)), 0)
  ),
"")
</f>
        <v/>
      </c>
      <c r="E261" s="115" t="s">
        <v>231</v>
      </c>
      <c r="F261" s="116" t="str">
        <f>IFERROR(__xludf.DUMMYFUNCTION("LET(
  headers, 'Internal Flight Booking Form Re'!$A$1:AI$1,
  ref, $E261,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1" s="117" t="str">
        <f>IFERROR(__xludf.DUMMYFUNCTION("""COMPUTED_VALUE"""),"")</f>
        <v/>
      </c>
      <c r="H261" s="116"/>
      <c r="I261" s="116"/>
      <c r="J261" s="118"/>
      <c r="K261" s="116"/>
      <c r="L261" s="116"/>
      <c r="M261" s="116"/>
      <c r="N261" s="116"/>
      <c r="O261" s="117"/>
      <c r="P261" s="134"/>
      <c r="Q261" s="134"/>
      <c r="R261" s="134"/>
      <c r="S261" s="135"/>
      <c r="T261" s="134"/>
      <c r="U261" s="134"/>
      <c r="V261" s="134"/>
      <c r="W261" s="135"/>
      <c r="X261" s="134"/>
      <c r="Y261" s="134"/>
      <c r="Z261" s="134"/>
      <c r="AA261" s="135"/>
      <c r="AB261" s="131" t="b">
        <v>0</v>
      </c>
      <c r="AC261" s="131" t="b">
        <v>0</v>
      </c>
      <c r="AD261" s="122"/>
      <c r="AE261" s="131" t="b">
        <v>0</v>
      </c>
      <c r="AF261" s="128"/>
      <c r="AG261" s="88"/>
      <c r="AH261" s="132" t="b">
        <v>0</v>
      </c>
      <c r="AI261" s="133"/>
    </row>
    <row r="262">
      <c r="A262" s="114" t="str">
        <f t="array" ref="A262">IFERROR(
  INDEX(
    INDEX('{INDEX} Tour Packages'!$A:$ZZ, , MATCH(A$3, '{INDEX} Tour Packages'!$4:$4, 0)),
    MATCH($F262, INDEX('{INDEX} Tour Packages'!$A:$ZZ,0, MATCH("Tour Package Name", '{INDEX} Tour Packages'!$4:$4, 0)), 0)
  ),
"")
</f>
        <v/>
      </c>
      <c r="B262" s="114" t="str">
        <f t="array" ref="B262">IFERROR(
  INDEX(
    INDEX('{INDEX} Tour Packages'!$A:$ZZ, , MATCH(B$3, '{INDEX} Tour Packages'!$4:$4, 0)),
    MATCH($F262, INDEX('{INDEX} Tour Packages'!$A:$ZZ,0, MATCH("Tour Package Name", '{INDEX} Tour Packages'!$4:$4, 0)), 0)
  ),
"")
</f>
        <v/>
      </c>
      <c r="C262" s="114" t="str">
        <f t="array" ref="C262">IFERROR(
  INDEX(
    INDEX('{INDEX} Tour Packages'!$A:$ZZ, , MATCH(C$3, '{INDEX} Tour Packages'!$4:$4, 0)),
    MATCH($F262, INDEX('{INDEX} Tour Packages'!$A:$ZZ,0, MATCH("Tour Package Name", '{INDEX} Tour Packages'!$4:$4, 0)), 0)
  ),
"")
</f>
        <v/>
      </c>
      <c r="D262" s="114" t="str">
        <f t="array" ref="D262">IFERROR(
  INDEX(
    INDEX('{INDEX} Tour Packages'!$A:$ZZ, , MATCH(D$3, '{INDEX} Tour Packages'!$4:$4, 0)),
    MATCH($F262, INDEX('{INDEX} Tour Packages'!$A:$ZZ,0, MATCH("Tour Package Name", '{INDEX} Tour Packages'!$4:$4, 0)), 0)
  ),
"")
</f>
        <v/>
      </c>
      <c r="E262" s="115" t="s">
        <v>231</v>
      </c>
      <c r="F262" s="116" t="str">
        <f>IFERROR(__xludf.DUMMYFUNCTION("LET(
  headers, 'Internal Flight Booking Form Re'!$A$1:AI$1,
  ref, $E262,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2" s="117" t="str">
        <f>IFERROR(__xludf.DUMMYFUNCTION("""COMPUTED_VALUE"""),"")</f>
        <v/>
      </c>
      <c r="H262" s="116"/>
      <c r="I262" s="116"/>
      <c r="J262" s="118"/>
      <c r="K262" s="116"/>
      <c r="L262" s="116"/>
      <c r="M262" s="116"/>
      <c r="N262" s="116"/>
      <c r="O262" s="117"/>
      <c r="P262" s="134"/>
      <c r="Q262" s="134"/>
      <c r="R262" s="134"/>
      <c r="S262" s="135"/>
      <c r="T262" s="134"/>
      <c r="U262" s="134"/>
      <c r="V262" s="134"/>
      <c r="W262" s="135"/>
      <c r="X262" s="134"/>
      <c r="Y262" s="134"/>
      <c r="Z262" s="134"/>
      <c r="AA262" s="135"/>
      <c r="AB262" s="131" t="b">
        <v>0</v>
      </c>
      <c r="AC262" s="131" t="b">
        <v>0</v>
      </c>
      <c r="AD262" s="122"/>
      <c r="AE262" s="131" t="b">
        <v>0</v>
      </c>
      <c r="AF262" s="128"/>
      <c r="AG262" s="88"/>
      <c r="AH262" s="132" t="b">
        <v>0</v>
      </c>
      <c r="AI262" s="133"/>
    </row>
    <row r="263">
      <c r="A263" s="114" t="str">
        <f t="array" ref="A263">IFERROR(
  INDEX(
    INDEX('{INDEX} Tour Packages'!$A:$ZZ, , MATCH(A$3, '{INDEX} Tour Packages'!$4:$4, 0)),
    MATCH($F263, INDEX('{INDEX} Tour Packages'!$A:$ZZ,0, MATCH("Tour Package Name", '{INDEX} Tour Packages'!$4:$4, 0)), 0)
  ),
"")
</f>
        <v/>
      </c>
      <c r="B263" s="114" t="str">
        <f t="array" ref="B263">IFERROR(
  INDEX(
    INDEX('{INDEX} Tour Packages'!$A:$ZZ, , MATCH(B$3, '{INDEX} Tour Packages'!$4:$4, 0)),
    MATCH($F263, INDEX('{INDEX} Tour Packages'!$A:$ZZ,0, MATCH("Tour Package Name", '{INDEX} Tour Packages'!$4:$4, 0)), 0)
  ),
"")
</f>
        <v/>
      </c>
      <c r="C263" s="114" t="str">
        <f t="array" ref="C263">IFERROR(
  INDEX(
    INDEX('{INDEX} Tour Packages'!$A:$ZZ, , MATCH(C$3, '{INDEX} Tour Packages'!$4:$4, 0)),
    MATCH($F263, INDEX('{INDEX} Tour Packages'!$A:$ZZ,0, MATCH("Tour Package Name", '{INDEX} Tour Packages'!$4:$4, 0)), 0)
  ),
"")
</f>
        <v/>
      </c>
      <c r="D263" s="114" t="str">
        <f t="array" ref="D263">IFERROR(
  INDEX(
    INDEX('{INDEX} Tour Packages'!$A:$ZZ, , MATCH(D$3, '{INDEX} Tour Packages'!$4:$4, 0)),
    MATCH($F263, INDEX('{INDEX} Tour Packages'!$A:$ZZ,0, MATCH("Tour Package Name", '{INDEX} Tour Packages'!$4:$4, 0)), 0)
  ),
"")
</f>
        <v/>
      </c>
      <c r="E263" s="115" t="s">
        <v>231</v>
      </c>
      <c r="F263" s="116" t="str">
        <f>IFERROR(__xludf.DUMMYFUNCTION("LET(
  headers, 'Internal Flight Booking Form Re'!$A$1:AI$1,
  ref, $E263,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3" s="117" t="str">
        <f>IFERROR(__xludf.DUMMYFUNCTION("""COMPUTED_VALUE"""),"")</f>
        <v/>
      </c>
      <c r="H263" s="116"/>
      <c r="I263" s="116"/>
      <c r="J263" s="118"/>
      <c r="K263" s="116"/>
      <c r="L263" s="116"/>
      <c r="M263" s="116"/>
      <c r="N263" s="116"/>
      <c r="O263" s="117"/>
      <c r="P263" s="134"/>
      <c r="Q263" s="134"/>
      <c r="R263" s="134"/>
      <c r="S263" s="135"/>
      <c r="T263" s="134"/>
      <c r="U263" s="134"/>
      <c r="V263" s="134"/>
      <c r="W263" s="135"/>
      <c r="X263" s="134"/>
      <c r="Y263" s="134"/>
      <c r="Z263" s="134"/>
      <c r="AA263" s="135"/>
      <c r="AB263" s="131" t="b">
        <v>0</v>
      </c>
      <c r="AC263" s="131" t="b">
        <v>0</v>
      </c>
      <c r="AD263" s="122"/>
      <c r="AE263" s="131" t="b">
        <v>0</v>
      </c>
      <c r="AF263" s="128"/>
      <c r="AG263" s="88"/>
      <c r="AH263" s="132" t="b">
        <v>0</v>
      </c>
      <c r="AI263" s="133"/>
    </row>
    <row r="264">
      <c r="A264" s="114" t="str">
        <f t="array" ref="A264">IFERROR(
  INDEX(
    INDEX('{INDEX} Tour Packages'!$A:$ZZ, , MATCH(A$3, '{INDEX} Tour Packages'!$4:$4, 0)),
    MATCH($F264, INDEX('{INDEX} Tour Packages'!$A:$ZZ,0, MATCH("Tour Package Name", '{INDEX} Tour Packages'!$4:$4, 0)), 0)
  ),
"")
</f>
        <v/>
      </c>
      <c r="B264" s="114" t="str">
        <f t="array" ref="B264">IFERROR(
  INDEX(
    INDEX('{INDEX} Tour Packages'!$A:$ZZ, , MATCH(B$3, '{INDEX} Tour Packages'!$4:$4, 0)),
    MATCH($F264, INDEX('{INDEX} Tour Packages'!$A:$ZZ,0, MATCH("Tour Package Name", '{INDEX} Tour Packages'!$4:$4, 0)), 0)
  ),
"")
</f>
        <v/>
      </c>
      <c r="C264" s="114" t="str">
        <f t="array" ref="C264">IFERROR(
  INDEX(
    INDEX('{INDEX} Tour Packages'!$A:$ZZ, , MATCH(C$3, '{INDEX} Tour Packages'!$4:$4, 0)),
    MATCH($F264, INDEX('{INDEX} Tour Packages'!$A:$ZZ,0, MATCH("Tour Package Name", '{INDEX} Tour Packages'!$4:$4, 0)), 0)
  ),
"")
</f>
        <v/>
      </c>
      <c r="D264" s="114" t="str">
        <f t="array" ref="D264">IFERROR(
  INDEX(
    INDEX('{INDEX} Tour Packages'!$A:$ZZ, , MATCH(D$3, '{INDEX} Tour Packages'!$4:$4, 0)),
    MATCH($F264, INDEX('{INDEX} Tour Packages'!$A:$ZZ,0, MATCH("Tour Package Name", '{INDEX} Tour Packages'!$4:$4, 0)), 0)
  ),
"")
</f>
        <v/>
      </c>
      <c r="E264" s="115" t="s">
        <v>231</v>
      </c>
      <c r="F264" s="116" t="str">
        <f>IFERROR(__xludf.DUMMYFUNCTION("LET(
  headers, 'Internal Flight Booking Form Re'!$A$1:AI$1,
  ref, $E264,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4" s="117" t="str">
        <f>IFERROR(__xludf.DUMMYFUNCTION("""COMPUTED_VALUE"""),"")</f>
        <v/>
      </c>
      <c r="H264" s="116"/>
      <c r="I264" s="116"/>
      <c r="J264" s="118"/>
      <c r="K264" s="116"/>
      <c r="L264" s="116"/>
      <c r="M264" s="116"/>
      <c r="N264" s="116"/>
      <c r="O264" s="117"/>
      <c r="P264" s="134"/>
      <c r="Q264" s="134"/>
      <c r="R264" s="134"/>
      <c r="S264" s="135"/>
      <c r="T264" s="134"/>
      <c r="U264" s="134"/>
      <c r="V264" s="134"/>
      <c r="W264" s="135"/>
      <c r="X264" s="134"/>
      <c r="Y264" s="134"/>
      <c r="Z264" s="134"/>
      <c r="AA264" s="135"/>
      <c r="AB264" s="131" t="b">
        <v>0</v>
      </c>
      <c r="AC264" s="131" t="b">
        <v>0</v>
      </c>
      <c r="AD264" s="122"/>
      <c r="AE264" s="131" t="b">
        <v>0</v>
      </c>
      <c r="AF264" s="128"/>
      <c r="AG264" s="88"/>
      <c r="AH264" s="132" t="b">
        <v>0</v>
      </c>
      <c r="AI264" s="133"/>
    </row>
    <row r="265">
      <c r="A265" s="114" t="str">
        <f t="array" ref="A265">IFERROR(
  INDEX(
    INDEX('{INDEX} Tour Packages'!$A:$ZZ, , MATCH(A$3, '{INDEX} Tour Packages'!$4:$4, 0)),
    MATCH($F265, INDEX('{INDEX} Tour Packages'!$A:$ZZ,0, MATCH("Tour Package Name", '{INDEX} Tour Packages'!$4:$4, 0)), 0)
  ),
"")
</f>
        <v/>
      </c>
      <c r="B265" s="114" t="str">
        <f t="array" ref="B265">IFERROR(
  INDEX(
    INDEX('{INDEX} Tour Packages'!$A:$ZZ, , MATCH(B$3, '{INDEX} Tour Packages'!$4:$4, 0)),
    MATCH($F265, INDEX('{INDEX} Tour Packages'!$A:$ZZ,0, MATCH("Tour Package Name", '{INDEX} Tour Packages'!$4:$4, 0)), 0)
  ),
"")
</f>
        <v/>
      </c>
      <c r="C265" s="114" t="str">
        <f t="array" ref="C265">IFERROR(
  INDEX(
    INDEX('{INDEX} Tour Packages'!$A:$ZZ, , MATCH(C$3, '{INDEX} Tour Packages'!$4:$4, 0)),
    MATCH($F265, INDEX('{INDEX} Tour Packages'!$A:$ZZ,0, MATCH("Tour Package Name", '{INDEX} Tour Packages'!$4:$4, 0)), 0)
  ),
"")
</f>
        <v/>
      </c>
      <c r="D265" s="114" t="str">
        <f t="array" ref="D265">IFERROR(
  INDEX(
    INDEX('{INDEX} Tour Packages'!$A:$ZZ, , MATCH(D$3, '{INDEX} Tour Packages'!$4:$4, 0)),
    MATCH($F265, INDEX('{INDEX} Tour Packages'!$A:$ZZ,0, MATCH("Tour Package Name", '{INDEX} Tour Packages'!$4:$4, 0)), 0)
  ),
"")
</f>
        <v/>
      </c>
      <c r="E265" s="115" t="s">
        <v>231</v>
      </c>
      <c r="F265" s="116" t="str">
        <f>IFERROR(__xludf.DUMMYFUNCTION("LET(
  headers, 'Internal Flight Booking Form Re'!$A$1:AI$1,
  ref, $E265,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5" s="117" t="str">
        <f>IFERROR(__xludf.DUMMYFUNCTION("""COMPUTED_VALUE"""),"")</f>
        <v/>
      </c>
      <c r="H265" s="116"/>
      <c r="I265" s="116"/>
      <c r="J265" s="118"/>
      <c r="K265" s="116"/>
      <c r="L265" s="116"/>
      <c r="M265" s="116"/>
      <c r="N265" s="116"/>
      <c r="O265" s="117"/>
      <c r="P265" s="134"/>
      <c r="Q265" s="134"/>
      <c r="R265" s="134"/>
      <c r="S265" s="135"/>
      <c r="T265" s="134"/>
      <c r="U265" s="134"/>
      <c r="V265" s="134"/>
      <c r="W265" s="135"/>
      <c r="X265" s="134"/>
      <c r="Y265" s="134"/>
      <c r="Z265" s="134"/>
      <c r="AA265" s="135"/>
      <c r="AB265" s="131" t="b">
        <v>0</v>
      </c>
      <c r="AC265" s="131" t="b">
        <v>0</v>
      </c>
      <c r="AD265" s="122"/>
      <c r="AE265" s="131" t="b">
        <v>0</v>
      </c>
      <c r="AF265" s="128"/>
      <c r="AG265" s="88"/>
      <c r="AH265" s="132" t="b">
        <v>0</v>
      </c>
      <c r="AI265" s="133"/>
    </row>
    <row r="266">
      <c r="A266" s="114" t="str">
        <f t="array" ref="A266">IFERROR(
  INDEX(
    INDEX('{INDEX} Tour Packages'!$A:$ZZ, , MATCH(A$3, '{INDEX} Tour Packages'!$4:$4, 0)),
    MATCH($F266, INDEX('{INDEX} Tour Packages'!$A:$ZZ,0, MATCH("Tour Package Name", '{INDEX} Tour Packages'!$4:$4, 0)), 0)
  ),
"")
</f>
        <v/>
      </c>
      <c r="B266" s="114" t="str">
        <f t="array" ref="B266">IFERROR(
  INDEX(
    INDEX('{INDEX} Tour Packages'!$A:$ZZ, , MATCH(B$3, '{INDEX} Tour Packages'!$4:$4, 0)),
    MATCH($F266, INDEX('{INDEX} Tour Packages'!$A:$ZZ,0, MATCH("Tour Package Name", '{INDEX} Tour Packages'!$4:$4, 0)), 0)
  ),
"")
</f>
        <v/>
      </c>
      <c r="C266" s="114" t="str">
        <f t="array" ref="C266">IFERROR(
  INDEX(
    INDEX('{INDEX} Tour Packages'!$A:$ZZ, , MATCH(C$3, '{INDEX} Tour Packages'!$4:$4, 0)),
    MATCH($F266, INDEX('{INDEX} Tour Packages'!$A:$ZZ,0, MATCH("Tour Package Name", '{INDEX} Tour Packages'!$4:$4, 0)), 0)
  ),
"")
</f>
        <v/>
      </c>
      <c r="D266" s="114" t="str">
        <f t="array" ref="D266">IFERROR(
  INDEX(
    INDEX('{INDEX} Tour Packages'!$A:$ZZ, , MATCH(D$3, '{INDEX} Tour Packages'!$4:$4, 0)),
    MATCH($F266, INDEX('{INDEX} Tour Packages'!$A:$ZZ,0, MATCH("Tour Package Name", '{INDEX} Tour Packages'!$4:$4, 0)), 0)
  ),
"")
</f>
        <v/>
      </c>
      <c r="E266" s="115" t="s">
        <v>231</v>
      </c>
      <c r="F266" s="116" t="str">
        <f>IFERROR(__xludf.DUMMYFUNCTION("LET(
  headers, 'Internal Flight Booking Form Re'!$A$1:AI$1,
  ref, $E266,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6" s="117" t="str">
        <f>IFERROR(__xludf.DUMMYFUNCTION("""COMPUTED_VALUE"""),"")</f>
        <v/>
      </c>
      <c r="H266" s="116"/>
      <c r="I266" s="116"/>
      <c r="J266" s="118"/>
      <c r="K266" s="116"/>
      <c r="L266" s="116"/>
      <c r="M266" s="116"/>
      <c r="N266" s="116"/>
      <c r="O266" s="117"/>
      <c r="P266" s="134"/>
      <c r="Q266" s="134"/>
      <c r="R266" s="134"/>
      <c r="S266" s="135"/>
      <c r="T266" s="134"/>
      <c r="U266" s="134"/>
      <c r="V266" s="134"/>
      <c r="W266" s="135"/>
      <c r="X266" s="134"/>
      <c r="Y266" s="134"/>
      <c r="Z266" s="134"/>
      <c r="AA266" s="135"/>
      <c r="AB266" s="131" t="b">
        <v>0</v>
      </c>
      <c r="AC266" s="131" t="b">
        <v>0</v>
      </c>
      <c r="AD266" s="122"/>
      <c r="AE266" s="131" t="b">
        <v>0</v>
      </c>
      <c r="AF266" s="128"/>
      <c r="AG266" s="88"/>
      <c r="AH266" s="132" t="b">
        <v>0</v>
      </c>
      <c r="AI266" s="133"/>
    </row>
    <row r="267">
      <c r="A267" s="114" t="str">
        <f t="array" ref="A267">IFERROR(
  INDEX(
    INDEX('{INDEX} Tour Packages'!$A:$ZZ, , MATCH(A$3, '{INDEX} Tour Packages'!$4:$4, 0)),
    MATCH($F267, INDEX('{INDEX} Tour Packages'!$A:$ZZ,0, MATCH("Tour Package Name", '{INDEX} Tour Packages'!$4:$4, 0)), 0)
  ),
"")
</f>
        <v/>
      </c>
      <c r="B267" s="114" t="str">
        <f t="array" ref="B267">IFERROR(
  INDEX(
    INDEX('{INDEX} Tour Packages'!$A:$ZZ, , MATCH(B$3, '{INDEX} Tour Packages'!$4:$4, 0)),
    MATCH($F267, INDEX('{INDEX} Tour Packages'!$A:$ZZ,0, MATCH("Tour Package Name", '{INDEX} Tour Packages'!$4:$4, 0)), 0)
  ),
"")
</f>
        <v/>
      </c>
      <c r="C267" s="114" t="str">
        <f t="array" ref="C267">IFERROR(
  INDEX(
    INDEX('{INDEX} Tour Packages'!$A:$ZZ, , MATCH(C$3, '{INDEX} Tour Packages'!$4:$4, 0)),
    MATCH($F267, INDEX('{INDEX} Tour Packages'!$A:$ZZ,0, MATCH("Tour Package Name", '{INDEX} Tour Packages'!$4:$4, 0)), 0)
  ),
"")
</f>
        <v/>
      </c>
      <c r="D267" s="114" t="str">
        <f t="array" ref="D267">IFERROR(
  INDEX(
    INDEX('{INDEX} Tour Packages'!$A:$ZZ, , MATCH(D$3, '{INDEX} Tour Packages'!$4:$4, 0)),
    MATCH($F267, INDEX('{INDEX} Tour Packages'!$A:$ZZ,0, MATCH("Tour Package Name", '{INDEX} Tour Packages'!$4:$4, 0)), 0)
  ),
"")
</f>
        <v/>
      </c>
      <c r="E267" s="115" t="s">
        <v>231</v>
      </c>
      <c r="F267" s="116" t="str">
        <f>IFERROR(__xludf.DUMMYFUNCTION("LET(
  headers, 'Internal Flight Booking Form Re'!$A$1:AI$1,
  ref, $E267,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7" s="117" t="str">
        <f>IFERROR(__xludf.DUMMYFUNCTION("""COMPUTED_VALUE"""),"")</f>
        <v/>
      </c>
      <c r="H267" s="116"/>
      <c r="I267" s="116"/>
      <c r="J267" s="118"/>
      <c r="K267" s="116"/>
      <c r="L267" s="116"/>
      <c r="M267" s="116"/>
      <c r="N267" s="116"/>
      <c r="O267" s="117"/>
      <c r="P267" s="134"/>
      <c r="Q267" s="134"/>
      <c r="R267" s="134"/>
      <c r="S267" s="135"/>
      <c r="T267" s="134"/>
      <c r="U267" s="134"/>
      <c r="V267" s="134"/>
      <c r="W267" s="135"/>
      <c r="X267" s="134"/>
      <c r="Y267" s="134"/>
      <c r="Z267" s="134"/>
      <c r="AA267" s="135"/>
      <c r="AB267" s="131" t="b">
        <v>0</v>
      </c>
      <c r="AC267" s="131" t="b">
        <v>0</v>
      </c>
      <c r="AD267" s="122"/>
      <c r="AE267" s="131" t="b">
        <v>0</v>
      </c>
      <c r="AF267" s="128"/>
      <c r="AG267" s="88"/>
      <c r="AH267" s="132" t="b">
        <v>0</v>
      </c>
      <c r="AI267" s="133"/>
    </row>
    <row r="268">
      <c r="A268" s="114" t="str">
        <f t="array" ref="A268">IFERROR(
  INDEX(
    INDEX('{INDEX} Tour Packages'!$A:$ZZ, , MATCH(A$3, '{INDEX} Tour Packages'!$4:$4, 0)),
    MATCH($F268, INDEX('{INDEX} Tour Packages'!$A:$ZZ,0, MATCH("Tour Package Name", '{INDEX} Tour Packages'!$4:$4, 0)), 0)
  ),
"")
</f>
        <v/>
      </c>
      <c r="B268" s="114" t="str">
        <f t="array" ref="B268">IFERROR(
  INDEX(
    INDEX('{INDEX} Tour Packages'!$A:$ZZ, , MATCH(B$3, '{INDEX} Tour Packages'!$4:$4, 0)),
    MATCH($F268, INDEX('{INDEX} Tour Packages'!$A:$ZZ,0, MATCH("Tour Package Name", '{INDEX} Tour Packages'!$4:$4, 0)), 0)
  ),
"")
</f>
        <v/>
      </c>
      <c r="C268" s="114" t="str">
        <f t="array" ref="C268">IFERROR(
  INDEX(
    INDEX('{INDEX} Tour Packages'!$A:$ZZ, , MATCH(C$3, '{INDEX} Tour Packages'!$4:$4, 0)),
    MATCH($F268, INDEX('{INDEX} Tour Packages'!$A:$ZZ,0, MATCH("Tour Package Name", '{INDEX} Tour Packages'!$4:$4, 0)), 0)
  ),
"")
</f>
        <v/>
      </c>
      <c r="D268" s="114" t="str">
        <f t="array" ref="D268">IFERROR(
  INDEX(
    INDEX('{INDEX} Tour Packages'!$A:$ZZ, , MATCH(D$3, '{INDEX} Tour Packages'!$4:$4, 0)),
    MATCH($F268, INDEX('{INDEX} Tour Packages'!$A:$ZZ,0, MATCH("Tour Package Name", '{INDEX} Tour Packages'!$4:$4, 0)), 0)
  ),
"")
</f>
        <v/>
      </c>
      <c r="E268" s="115" t="s">
        <v>231</v>
      </c>
      <c r="F268" s="116" t="str">
        <f>IFERROR(__xludf.DUMMYFUNCTION("LET(
  headers, 'Internal Flight Booking Form Re'!$A$1:AI$1,
  ref, $E268,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8" s="117" t="str">
        <f>IFERROR(__xludf.DUMMYFUNCTION("""COMPUTED_VALUE"""),"")</f>
        <v/>
      </c>
      <c r="H268" s="116"/>
      <c r="I268" s="116"/>
      <c r="J268" s="118"/>
      <c r="K268" s="116"/>
      <c r="L268" s="116"/>
      <c r="M268" s="116"/>
      <c r="N268" s="116"/>
      <c r="O268" s="117"/>
      <c r="P268" s="134"/>
      <c r="Q268" s="134"/>
      <c r="R268" s="134"/>
      <c r="S268" s="135"/>
      <c r="T268" s="134"/>
      <c r="U268" s="134"/>
      <c r="V268" s="134"/>
      <c r="W268" s="135"/>
      <c r="X268" s="134"/>
      <c r="Y268" s="134"/>
      <c r="Z268" s="134"/>
      <c r="AA268" s="135"/>
      <c r="AB268" s="131" t="b">
        <v>0</v>
      </c>
      <c r="AC268" s="131" t="b">
        <v>0</v>
      </c>
      <c r="AD268" s="122"/>
      <c r="AE268" s="131" t="b">
        <v>0</v>
      </c>
      <c r="AF268" s="128"/>
      <c r="AG268" s="88"/>
      <c r="AH268" s="132" t="b">
        <v>0</v>
      </c>
      <c r="AI268" s="133"/>
    </row>
    <row r="269">
      <c r="A269" s="114" t="str">
        <f t="array" ref="A269">IFERROR(
  INDEX(
    INDEX('{INDEX} Tour Packages'!$A:$ZZ, , MATCH(A$3, '{INDEX} Tour Packages'!$4:$4, 0)),
    MATCH($F269, INDEX('{INDEX} Tour Packages'!$A:$ZZ,0, MATCH("Tour Package Name", '{INDEX} Tour Packages'!$4:$4, 0)), 0)
  ),
"")
</f>
        <v/>
      </c>
      <c r="B269" s="114" t="str">
        <f t="array" ref="B269">IFERROR(
  INDEX(
    INDEX('{INDEX} Tour Packages'!$A:$ZZ, , MATCH(B$3, '{INDEX} Tour Packages'!$4:$4, 0)),
    MATCH($F269, INDEX('{INDEX} Tour Packages'!$A:$ZZ,0, MATCH("Tour Package Name", '{INDEX} Tour Packages'!$4:$4, 0)), 0)
  ),
"")
</f>
        <v/>
      </c>
      <c r="C269" s="114" t="str">
        <f t="array" ref="C269">IFERROR(
  INDEX(
    INDEX('{INDEX} Tour Packages'!$A:$ZZ, , MATCH(C$3, '{INDEX} Tour Packages'!$4:$4, 0)),
    MATCH($F269, INDEX('{INDEX} Tour Packages'!$A:$ZZ,0, MATCH("Tour Package Name", '{INDEX} Tour Packages'!$4:$4, 0)), 0)
  ),
"")
</f>
        <v/>
      </c>
      <c r="D269" s="114" t="str">
        <f t="array" ref="D269">IFERROR(
  INDEX(
    INDEX('{INDEX} Tour Packages'!$A:$ZZ, , MATCH(D$3, '{INDEX} Tour Packages'!$4:$4, 0)),
    MATCH($F269, INDEX('{INDEX} Tour Packages'!$A:$ZZ,0, MATCH("Tour Package Name", '{INDEX} Tour Packages'!$4:$4, 0)), 0)
  ),
"")
</f>
        <v/>
      </c>
      <c r="E269" s="115" t="s">
        <v>231</v>
      </c>
      <c r="F269" s="116" t="str">
        <f>IFERROR(__xludf.DUMMYFUNCTION("LET(
  headers, 'Internal Flight Booking Form Re'!$A$1:AI$1,
  ref, $E269,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69" s="117" t="str">
        <f>IFERROR(__xludf.DUMMYFUNCTION("""COMPUTED_VALUE"""),"")</f>
        <v/>
      </c>
      <c r="H269" s="116"/>
      <c r="I269" s="116"/>
      <c r="J269" s="118"/>
      <c r="K269" s="116"/>
      <c r="L269" s="116"/>
      <c r="M269" s="116"/>
      <c r="N269" s="116"/>
      <c r="O269" s="117"/>
      <c r="P269" s="134"/>
      <c r="Q269" s="134"/>
      <c r="R269" s="134"/>
      <c r="S269" s="135"/>
      <c r="T269" s="134"/>
      <c r="U269" s="134"/>
      <c r="V269" s="134"/>
      <c r="W269" s="135"/>
      <c r="X269" s="134"/>
      <c r="Y269" s="134"/>
      <c r="Z269" s="134"/>
      <c r="AA269" s="135"/>
      <c r="AB269" s="131" t="b">
        <v>0</v>
      </c>
      <c r="AC269" s="131" t="b">
        <v>0</v>
      </c>
      <c r="AD269" s="122"/>
      <c r="AE269" s="131" t="b">
        <v>0</v>
      </c>
      <c r="AF269" s="128"/>
      <c r="AG269" s="88"/>
      <c r="AH269" s="132" t="b">
        <v>0</v>
      </c>
      <c r="AI269" s="133"/>
    </row>
    <row r="270">
      <c r="A270" s="114" t="str">
        <f t="array" ref="A270">IFERROR(
  INDEX(
    INDEX('{INDEX} Tour Packages'!$A:$ZZ, , MATCH(A$3, '{INDEX} Tour Packages'!$4:$4, 0)),
    MATCH($F270, INDEX('{INDEX} Tour Packages'!$A:$ZZ,0, MATCH("Tour Package Name", '{INDEX} Tour Packages'!$4:$4, 0)), 0)
  ),
"")
</f>
        <v/>
      </c>
      <c r="B270" s="114" t="str">
        <f t="array" ref="B270">IFERROR(
  INDEX(
    INDEX('{INDEX} Tour Packages'!$A:$ZZ, , MATCH(B$3, '{INDEX} Tour Packages'!$4:$4, 0)),
    MATCH($F270, INDEX('{INDEX} Tour Packages'!$A:$ZZ,0, MATCH("Tour Package Name", '{INDEX} Tour Packages'!$4:$4, 0)), 0)
  ),
"")
</f>
        <v/>
      </c>
      <c r="C270" s="114" t="str">
        <f t="array" ref="C270">IFERROR(
  INDEX(
    INDEX('{INDEX} Tour Packages'!$A:$ZZ, , MATCH(C$3, '{INDEX} Tour Packages'!$4:$4, 0)),
    MATCH($F270, INDEX('{INDEX} Tour Packages'!$A:$ZZ,0, MATCH("Tour Package Name", '{INDEX} Tour Packages'!$4:$4, 0)), 0)
  ),
"")
</f>
        <v/>
      </c>
      <c r="D270" s="114" t="str">
        <f t="array" ref="D270">IFERROR(
  INDEX(
    INDEX('{INDEX} Tour Packages'!$A:$ZZ, , MATCH(D$3, '{INDEX} Tour Packages'!$4:$4, 0)),
    MATCH($F270, INDEX('{INDEX} Tour Packages'!$A:$ZZ,0, MATCH("Tour Package Name", '{INDEX} Tour Packages'!$4:$4, 0)), 0)
  ),
"")
</f>
        <v/>
      </c>
      <c r="E270" s="115" t="s">
        <v>231</v>
      </c>
      <c r="F270" s="116" t="str">
        <f>IFERROR(__xludf.DUMMYFUNCTION("LET(
  headers, 'Internal Flight Booking Form Re'!$A$1:AI$1,
  ref, $E270,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0" s="117" t="str">
        <f>IFERROR(__xludf.DUMMYFUNCTION("""COMPUTED_VALUE"""),"")</f>
        <v/>
      </c>
      <c r="H270" s="116"/>
      <c r="I270" s="116"/>
      <c r="J270" s="118"/>
      <c r="K270" s="116"/>
      <c r="L270" s="116"/>
      <c r="M270" s="116"/>
      <c r="N270" s="116"/>
      <c r="O270" s="117"/>
      <c r="P270" s="134"/>
      <c r="Q270" s="134"/>
      <c r="R270" s="134"/>
      <c r="S270" s="135"/>
      <c r="T270" s="134"/>
      <c r="U270" s="134"/>
      <c r="V270" s="134"/>
      <c r="W270" s="135"/>
      <c r="X270" s="134"/>
      <c r="Y270" s="134"/>
      <c r="Z270" s="134"/>
      <c r="AA270" s="135"/>
      <c r="AB270" s="131" t="b">
        <v>0</v>
      </c>
      <c r="AC270" s="131" t="b">
        <v>0</v>
      </c>
      <c r="AD270" s="122"/>
      <c r="AE270" s="131" t="b">
        <v>0</v>
      </c>
      <c r="AF270" s="128"/>
      <c r="AG270" s="88"/>
      <c r="AH270" s="132" t="b">
        <v>0</v>
      </c>
      <c r="AI270" s="133"/>
    </row>
    <row r="271">
      <c r="A271" s="114" t="str">
        <f t="array" ref="A271">IFERROR(
  INDEX(
    INDEX('{INDEX} Tour Packages'!$A:$ZZ, , MATCH(A$3, '{INDEX} Tour Packages'!$4:$4, 0)),
    MATCH($F271, INDEX('{INDEX} Tour Packages'!$A:$ZZ,0, MATCH("Tour Package Name", '{INDEX} Tour Packages'!$4:$4, 0)), 0)
  ),
"")
</f>
        <v/>
      </c>
      <c r="B271" s="114" t="str">
        <f t="array" ref="B271">IFERROR(
  INDEX(
    INDEX('{INDEX} Tour Packages'!$A:$ZZ, , MATCH(B$3, '{INDEX} Tour Packages'!$4:$4, 0)),
    MATCH($F271, INDEX('{INDEX} Tour Packages'!$A:$ZZ,0, MATCH("Tour Package Name", '{INDEX} Tour Packages'!$4:$4, 0)), 0)
  ),
"")
</f>
        <v/>
      </c>
      <c r="C271" s="114" t="str">
        <f t="array" ref="C271">IFERROR(
  INDEX(
    INDEX('{INDEX} Tour Packages'!$A:$ZZ, , MATCH(C$3, '{INDEX} Tour Packages'!$4:$4, 0)),
    MATCH($F271, INDEX('{INDEX} Tour Packages'!$A:$ZZ,0, MATCH("Tour Package Name", '{INDEX} Tour Packages'!$4:$4, 0)), 0)
  ),
"")
</f>
        <v/>
      </c>
      <c r="D271" s="114" t="str">
        <f t="array" ref="D271">IFERROR(
  INDEX(
    INDEX('{INDEX} Tour Packages'!$A:$ZZ, , MATCH(D$3, '{INDEX} Tour Packages'!$4:$4, 0)),
    MATCH($F271, INDEX('{INDEX} Tour Packages'!$A:$ZZ,0, MATCH("Tour Package Name", '{INDEX} Tour Packages'!$4:$4, 0)), 0)
  ),
"")
</f>
        <v/>
      </c>
      <c r="E271" s="115" t="s">
        <v>231</v>
      </c>
      <c r="F271" s="116" t="str">
        <f>IFERROR(__xludf.DUMMYFUNCTION("LET(
  headers, 'Internal Flight Booking Form Re'!$A$1:AI$1,
  ref, $E271,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1" s="117" t="str">
        <f>IFERROR(__xludf.DUMMYFUNCTION("""COMPUTED_VALUE"""),"")</f>
        <v/>
      </c>
      <c r="H271" s="116"/>
      <c r="I271" s="116"/>
      <c r="J271" s="118"/>
      <c r="K271" s="116"/>
      <c r="L271" s="116"/>
      <c r="M271" s="116"/>
      <c r="N271" s="116"/>
      <c r="O271" s="117"/>
      <c r="P271" s="134"/>
      <c r="Q271" s="134"/>
      <c r="R271" s="134"/>
      <c r="S271" s="135"/>
      <c r="T271" s="134"/>
      <c r="U271" s="134"/>
      <c r="V271" s="134"/>
      <c r="W271" s="135"/>
      <c r="X271" s="134"/>
      <c r="Y271" s="134"/>
      <c r="Z271" s="134"/>
      <c r="AA271" s="135"/>
      <c r="AB271" s="131" t="b">
        <v>0</v>
      </c>
      <c r="AC271" s="131" t="b">
        <v>0</v>
      </c>
      <c r="AD271" s="122"/>
      <c r="AE271" s="131" t="b">
        <v>0</v>
      </c>
      <c r="AF271" s="128"/>
      <c r="AG271" s="88"/>
      <c r="AH271" s="132" t="b">
        <v>0</v>
      </c>
      <c r="AI271" s="133"/>
    </row>
    <row r="272">
      <c r="A272" s="114" t="str">
        <f t="array" ref="A272">IFERROR(
  INDEX(
    INDEX('{INDEX} Tour Packages'!$A:$ZZ, , MATCH(A$3, '{INDEX} Tour Packages'!$4:$4, 0)),
    MATCH($F272, INDEX('{INDEX} Tour Packages'!$A:$ZZ,0, MATCH("Tour Package Name", '{INDEX} Tour Packages'!$4:$4, 0)), 0)
  ),
"")
</f>
        <v/>
      </c>
      <c r="B272" s="114" t="str">
        <f t="array" ref="B272">IFERROR(
  INDEX(
    INDEX('{INDEX} Tour Packages'!$A:$ZZ, , MATCH(B$3, '{INDEX} Tour Packages'!$4:$4, 0)),
    MATCH($F272, INDEX('{INDEX} Tour Packages'!$A:$ZZ,0, MATCH("Tour Package Name", '{INDEX} Tour Packages'!$4:$4, 0)), 0)
  ),
"")
</f>
        <v/>
      </c>
      <c r="C272" s="114" t="str">
        <f t="array" ref="C272">IFERROR(
  INDEX(
    INDEX('{INDEX} Tour Packages'!$A:$ZZ, , MATCH(C$3, '{INDEX} Tour Packages'!$4:$4, 0)),
    MATCH($F272, INDEX('{INDEX} Tour Packages'!$A:$ZZ,0, MATCH("Tour Package Name", '{INDEX} Tour Packages'!$4:$4, 0)), 0)
  ),
"")
</f>
        <v/>
      </c>
      <c r="D272" s="114" t="str">
        <f t="array" ref="D272">IFERROR(
  INDEX(
    INDEX('{INDEX} Tour Packages'!$A:$ZZ, , MATCH(D$3, '{INDEX} Tour Packages'!$4:$4, 0)),
    MATCH($F272, INDEX('{INDEX} Tour Packages'!$A:$ZZ,0, MATCH("Tour Package Name", '{INDEX} Tour Packages'!$4:$4, 0)), 0)
  ),
"")
</f>
        <v/>
      </c>
      <c r="E272" s="115" t="s">
        <v>231</v>
      </c>
      <c r="F272" s="116" t="str">
        <f>IFERROR(__xludf.DUMMYFUNCTION("LET(
  headers, 'Internal Flight Booking Form Re'!$A$1:AI$1,
  ref, $E272,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2" s="117" t="str">
        <f>IFERROR(__xludf.DUMMYFUNCTION("""COMPUTED_VALUE"""),"")</f>
        <v/>
      </c>
      <c r="H272" s="116"/>
      <c r="I272" s="116"/>
      <c r="J272" s="118"/>
      <c r="K272" s="116"/>
      <c r="L272" s="116"/>
      <c r="M272" s="116"/>
      <c r="N272" s="116"/>
      <c r="O272" s="117"/>
      <c r="P272" s="134"/>
      <c r="Q272" s="134"/>
      <c r="R272" s="134"/>
      <c r="S272" s="135"/>
      <c r="T272" s="134"/>
      <c r="U272" s="134"/>
      <c r="V272" s="134"/>
      <c r="W272" s="135"/>
      <c r="X272" s="134"/>
      <c r="Y272" s="134"/>
      <c r="Z272" s="134"/>
      <c r="AA272" s="135"/>
      <c r="AB272" s="131" t="b">
        <v>0</v>
      </c>
      <c r="AC272" s="131" t="b">
        <v>0</v>
      </c>
      <c r="AD272" s="122"/>
      <c r="AE272" s="131" t="b">
        <v>0</v>
      </c>
      <c r="AF272" s="128"/>
      <c r="AG272" s="88"/>
      <c r="AH272" s="132" t="b">
        <v>0</v>
      </c>
      <c r="AI272" s="133"/>
    </row>
    <row r="273">
      <c r="A273" s="114" t="str">
        <f t="array" ref="A273">IFERROR(
  INDEX(
    INDEX('{INDEX} Tour Packages'!$A:$ZZ, , MATCH(A$3, '{INDEX} Tour Packages'!$4:$4, 0)),
    MATCH($F273, INDEX('{INDEX} Tour Packages'!$A:$ZZ,0, MATCH("Tour Package Name", '{INDEX} Tour Packages'!$4:$4, 0)), 0)
  ),
"")
</f>
        <v/>
      </c>
      <c r="B273" s="114" t="str">
        <f t="array" ref="B273">IFERROR(
  INDEX(
    INDEX('{INDEX} Tour Packages'!$A:$ZZ, , MATCH(B$3, '{INDEX} Tour Packages'!$4:$4, 0)),
    MATCH($F273, INDEX('{INDEX} Tour Packages'!$A:$ZZ,0, MATCH("Tour Package Name", '{INDEX} Tour Packages'!$4:$4, 0)), 0)
  ),
"")
</f>
        <v/>
      </c>
      <c r="C273" s="114" t="str">
        <f t="array" ref="C273">IFERROR(
  INDEX(
    INDEX('{INDEX} Tour Packages'!$A:$ZZ, , MATCH(C$3, '{INDEX} Tour Packages'!$4:$4, 0)),
    MATCH($F273, INDEX('{INDEX} Tour Packages'!$A:$ZZ,0, MATCH("Tour Package Name", '{INDEX} Tour Packages'!$4:$4, 0)), 0)
  ),
"")
</f>
        <v/>
      </c>
      <c r="D273" s="114" t="str">
        <f t="array" ref="D273">IFERROR(
  INDEX(
    INDEX('{INDEX} Tour Packages'!$A:$ZZ, , MATCH(D$3, '{INDEX} Tour Packages'!$4:$4, 0)),
    MATCH($F273, INDEX('{INDEX} Tour Packages'!$A:$ZZ,0, MATCH("Tour Package Name", '{INDEX} Tour Packages'!$4:$4, 0)), 0)
  ),
"")
</f>
        <v/>
      </c>
      <c r="E273" s="115" t="s">
        <v>231</v>
      </c>
      <c r="F273" s="116" t="str">
        <f>IFERROR(__xludf.DUMMYFUNCTION("LET(
  headers, 'Internal Flight Booking Form Re'!$A$1:AI$1,
  ref, $E273,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3" s="117" t="str">
        <f>IFERROR(__xludf.DUMMYFUNCTION("""COMPUTED_VALUE"""),"")</f>
        <v/>
      </c>
      <c r="H273" s="116"/>
      <c r="I273" s="116"/>
      <c r="J273" s="118"/>
      <c r="K273" s="116"/>
      <c r="L273" s="116"/>
      <c r="M273" s="116"/>
      <c r="N273" s="116"/>
      <c r="O273" s="117"/>
      <c r="P273" s="134"/>
      <c r="Q273" s="134"/>
      <c r="R273" s="134"/>
      <c r="S273" s="135"/>
      <c r="T273" s="134"/>
      <c r="U273" s="134"/>
      <c r="V273" s="134"/>
      <c r="W273" s="135"/>
      <c r="X273" s="134"/>
      <c r="Y273" s="134"/>
      <c r="Z273" s="134"/>
      <c r="AA273" s="135"/>
      <c r="AB273" s="131" t="b">
        <v>0</v>
      </c>
      <c r="AC273" s="131" t="b">
        <v>0</v>
      </c>
      <c r="AD273" s="122"/>
      <c r="AE273" s="131" t="b">
        <v>0</v>
      </c>
      <c r="AF273" s="128"/>
      <c r="AG273" s="88"/>
      <c r="AH273" s="132" t="b">
        <v>0</v>
      </c>
      <c r="AI273" s="133"/>
    </row>
    <row r="274">
      <c r="A274" s="114" t="str">
        <f t="array" ref="A274">IFERROR(
  INDEX(
    INDEX('{INDEX} Tour Packages'!$A:$ZZ, , MATCH(A$3, '{INDEX} Tour Packages'!$4:$4, 0)),
    MATCH($F274, INDEX('{INDEX} Tour Packages'!$A:$ZZ,0, MATCH("Tour Package Name", '{INDEX} Tour Packages'!$4:$4, 0)), 0)
  ),
"")
</f>
        <v/>
      </c>
      <c r="B274" s="114" t="str">
        <f t="array" ref="B274">IFERROR(
  INDEX(
    INDEX('{INDEX} Tour Packages'!$A:$ZZ, , MATCH(B$3, '{INDEX} Tour Packages'!$4:$4, 0)),
    MATCH($F274, INDEX('{INDEX} Tour Packages'!$A:$ZZ,0, MATCH("Tour Package Name", '{INDEX} Tour Packages'!$4:$4, 0)), 0)
  ),
"")
</f>
        <v/>
      </c>
      <c r="C274" s="114" t="str">
        <f t="array" ref="C274">IFERROR(
  INDEX(
    INDEX('{INDEX} Tour Packages'!$A:$ZZ, , MATCH(C$3, '{INDEX} Tour Packages'!$4:$4, 0)),
    MATCH($F274, INDEX('{INDEX} Tour Packages'!$A:$ZZ,0, MATCH("Tour Package Name", '{INDEX} Tour Packages'!$4:$4, 0)), 0)
  ),
"")
</f>
        <v/>
      </c>
      <c r="D274" s="114" t="str">
        <f t="array" ref="D274">IFERROR(
  INDEX(
    INDEX('{INDEX} Tour Packages'!$A:$ZZ, , MATCH(D$3, '{INDEX} Tour Packages'!$4:$4, 0)),
    MATCH($F274, INDEX('{INDEX} Tour Packages'!$A:$ZZ,0, MATCH("Tour Package Name", '{INDEX} Tour Packages'!$4:$4, 0)), 0)
  ),
"")
</f>
        <v/>
      </c>
      <c r="E274" s="115" t="s">
        <v>231</v>
      </c>
      <c r="F274" s="116" t="str">
        <f>IFERROR(__xludf.DUMMYFUNCTION("LET(
  headers, 'Internal Flight Booking Form Re'!$A$1:AI$1,
  ref, $E274,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4" s="117" t="str">
        <f>IFERROR(__xludf.DUMMYFUNCTION("""COMPUTED_VALUE"""),"")</f>
        <v/>
      </c>
      <c r="H274" s="116"/>
      <c r="I274" s="116"/>
      <c r="J274" s="118"/>
      <c r="K274" s="116"/>
      <c r="L274" s="116"/>
      <c r="M274" s="116"/>
      <c r="N274" s="116"/>
      <c r="O274" s="117"/>
      <c r="P274" s="134"/>
      <c r="Q274" s="134"/>
      <c r="R274" s="134"/>
      <c r="S274" s="135"/>
      <c r="T274" s="134"/>
      <c r="U274" s="134"/>
      <c r="V274" s="134"/>
      <c r="W274" s="135"/>
      <c r="X274" s="134"/>
      <c r="Y274" s="134"/>
      <c r="Z274" s="134"/>
      <c r="AA274" s="135"/>
      <c r="AB274" s="131" t="b">
        <v>0</v>
      </c>
      <c r="AC274" s="131" t="b">
        <v>0</v>
      </c>
      <c r="AD274" s="122"/>
      <c r="AE274" s="131" t="b">
        <v>0</v>
      </c>
      <c r="AF274" s="128"/>
      <c r="AG274" s="88"/>
      <c r="AH274" s="132" t="b">
        <v>0</v>
      </c>
      <c r="AI274" s="133"/>
    </row>
    <row r="275">
      <c r="A275" s="114" t="str">
        <f t="array" ref="A275">IFERROR(
  INDEX(
    INDEX('{INDEX} Tour Packages'!$A:$ZZ, , MATCH(A$3, '{INDEX} Tour Packages'!$4:$4, 0)),
    MATCH($F275, INDEX('{INDEX} Tour Packages'!$A:$ZZ,0, MATCH("Tour Package Name", '{INDEX} Tour Packages'!$4:$4, 0)), 0)
  ),
"")
</f>
        <v/>
      </c>
      <c r="B275" s="114" t="str">
        <f t="array" ref="B275">IFERROR(
  INDEX(
    INDEX('{INDEX} Tour Packages'!$A:$ZZ, , MATCH(B$3, '{INDEX} Tour Packages'!$4:$4, 0)),
    MATCH($F275, INDEX('{INDEX} Tour Packages'!$A:$ZZ,0, MATCH("Tour Package Name", '{INDEX} Tour Packages'!$4:$4, 0)), 0)
  ),
"")
</f>
        <v/>
      </c>
      <c r="C275" s="114" t="str">
        <f t="array" ref="C275">IFERROR(
  INDEX(
    INDEX('{INDEX} Tour Packages'!$A:$ZZ, , MATCH(C$3, '{INDEX} Tour Packages'!$4:$4, 0)),
    MATCH($F275, INDEX('{INDEX} Tour Packages'!$A:$ZZ,0, MATCH("Tour Package Name", '{INDEX} Tour Packages'!$4:$4, 0)), 0)
  ),
"")
</f>
        <v/>
      </c>
      <c r="D275" s="114" t="str">
        <f t="array" ref="D275">IFERROR(
  INDEX(
    INDEX('{INDEX} Tour Packages'!$A:$ZZ, , MATCH(D$3, '{INDEX} Tour Packages'!$4:$4, 0)),
    MATCH($F275, INDEX('{INDEX} Tour Packages'!$A:$ZZ,0, MATCH("Tour Package Name", '{INDEX} Tour Packages'!$4:$4, 0)), 0)
  ),
"")
</f>
        <v/>
      </c>
      <c r="E275" s="115" t="s">
        <v>231</v>
      </c>
      <c r="F275" s="116" t="str">
        <f>IFERROR(__xludf.DUMMYFUNCTION("LET(
  headers, 'Internal Flight Booking Form Re'!$A$1:AI$1,
  ref, $E275,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5" s="117" t="str">
        <f>IFERROR(__xludf.DUMMYFUNCTION("""COMPUTED_VALUE"""),"")</f>
        <v/>
      </c>
      <c r="H275" s="116"/>
      <c r="I275" s="116"/>
      <c r="J275" s="118"/>
      <c r="K275" s="116"/>
      <c r="L275" s="116"/>
      <c r="M275" s="116"/>
      <c r="N275" s="116"/>
      <c r="O275" s="117"/>
      <c r="P275" s="134"/>
      <c r="Q275" s="134"/>
      <c r="R275" s="134"/>
      <c r="S275" s="135"/>
      <c r="T275" s="134"/>
      <c r="U275" s="134"/>
      <c r="V275" s="134"/>
      <c r="W275" s="135"/>
      <c r="X275" s="134"/>
      <c r="Y275" s="134"/>
      <c r="Z275" s="134"/>
      <c r="AA275" s="135"/>
      <c r="AB275" s="131" t="b">
        <v>0</v>
      </c>
      <c r="AC275" s="131" t="b">
        <v>0</v>
      </c>
      <c r="AD275" s="122"/>
      <c r="AE275" s="131" t="b">
        <v>0</v>
      </c>
      <c r="AF275" s="128"/>
      <c r="AG275" s="88"/>
      <c r="AH275" s="132" t="b">
        <v>0</v>
      </c>
      <c r="AI275" s="133"/>
    </row>
    <row r="276">
      <c r="A276" s="114" t="str">
        <f t="array" ref="A276">IFERROR(
  INDEX(
    INDEX('{INDEX} Tour Packages'!$A:$ZZ, , MATCH(A$3, '{INDEX} Tour Packages'!$4:$4, 0)),
    MATCH($F276, INDEX('{INDEX} Tour Packages'!$A:$ZZ,0, MATCH("Tour Package Name", '{INDEX} Tour Packages'!$4:$4, 0)), 0)
  ),
"")
</f>
        <v/>
      </c>
      <c r="B276" s="114" t="str">
        <f t="array" ref="B276">IFERROR(
  INDEX(
    INDEX('{INDEX} Tour Packages'!$A:$ZZ, , MATCH(B$3, '{INDEX} Tour Packages'!$4:$4, 0)),
    MATCH($F276, INDEX('{INDEX} Tour Packages'!$A:$ZZ,0, MATCH("Tour Package Name", '{INDEX} Tour Packages'!$4:$4, 0)), 0)
  ),
"")
</f>
        <v/>
      </c>
      <c r="C276" s="114" t="str">
        <f t="array" ref="C276">IFERROR(
  INDEX(
    INDEX('{INDEX} Tour Packages'!$A:$ZZ, , MATCH(C$3, '{INDEX} Tour Packages'!$4:$4, 0)),
    MATCH($F276, INDEX('{INDEX} Tour Packages'!$A:$ZZ,0, MATCH("Tour Package Name", '{INDEX} Tour Packages'!$4:$4, 0)), 0)
  ),
"")
</f>
        <v/>
      </c>
      <c r="D276" s="114" t="str">
        <f t="array" ref="D276">IFERROR(
  INDEX(
    INDEX('{INDEX} Tour Packages'!$A:$ZZ, , MATCH(D$3, '{INDEX} Tour Packages'!$4:$4, 0)),
    MATCH($F276, INDEX('{INDEX} Tour Packages'!$A:$ZZ,0, MATCH("Tour Package Name", '{INDEX} Tour Packages'!$4:$4, 0)), 0)
  ),
"")
</f>
        <v/>
      </c>
      <c r="E276" s="115" t="s">
        <v>231</v>
      </c>
      <c r="F276" s="116" t="str">
        <f>IFERROR(__xludf.DUMMYFUNCTION("LET(
  headers, 'Internal Flight Booking Form Re'!$A$1:AI$1,
  ref, $E276,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6" s="117" t="str">
        <f>IFERROR(__xludf.DUMMYFUNCTION("""COMPUTED_VALUE"""),"")</f>
        <v/>
      </c>
      <c r="H276" s="116"/>
      <c r="I276" s="116"/>
      <c r="J276" s="118"/>
      <c r="K276" s="116"/>
      <c r="L276" s="116"/>
      <c r="M276" s="116"/>
      <c r="N276" s="116"/>
      <c r="O276" s="117"/>
      <c r="P276" s="134"/>
      <c r="Q276" s="134"/>
      <c r="R276" s="134"/>
      <c r="S276" s="135"/>
      <c r="T276" s="134"/>
      <c r="U276" s="134"/>
      <c r="V276" s="134"/>
      <c r="W276" s="135"/>
      <c r="X276" s="134"/>
      <c r="Y276" s="134"/>
      <c r="Z276" s="134"/>
      <c r="AA276" s="135"/>
      <c r="AB276" s="131" t="b">
        <v>0</v>
      </c>
      <c r="AC276" s="131" t="b">
        <v>0</v>
      </c>
      <c r="AD276" s="122"/>
      <c r="AE276" s="131" t="b">
        <v>0</v>
      </c>
      <c r="AF276" s="128"/>
      <c r="AG276" s="88"/>
      <c r="AH276" s="132" t="b">
        <v>0</v>
      </c>
      <c r="AI276" s="133"/>
    </row>
    <row r="277">
      <c r="A277" s="114" t="str">
        <f t="array" ref="A277">IFERROR(
  INDEX(
    INDEX('{INDEX} Tour Packages'!$A:$ZZ, , MATCH(A$3, '{INDEX} Tour Packages'!$4:$4, 0)),
    MATCH($F277, INDEX('{INDEX} Tour Packages'!$A:$ZZ,0, MATCH("Tour Package Name", '{INDEX} Tour Packages'!$4:$4, 0)), 0)
  ),
"")
</f>
        <v/>
      </c>
      <c r="B277" s="114" t="str">
        <f t="array" ref="B277">IFERROR(
  INDEX(
    INDEX('{INDEX} Tour Packages'!$A:$ZZ, , MATCH(B$3, '{INDEX} Tour Packages'!$4:$4, 0)),
    MATCH($F277, INDEX('{INDEX} Tour Packages'!$A:$ZZ,0, MATCH("Tour Package Name", '{INDEX} Tour Packages'!$4:$4, 0)), 0)
  ),
"")
</f>
        <v/>
      </c>
      <c r="C277" s="114" t="str">
        <f t="array" ref="C277">IFERROR(
  INDEX(
    INDEX('{INDEX} Tour Packages'!$A:$ZZ, , MATCH(C$3, '{INDEX} Tour Packages'!$4:$4, 0)),
    MATCH($F277, INDEX('{INDEX} Tour Packages'!$A:$ZZ,0, MATCH("Tour Package Name", '{INDEX} Tour Packages'!$4:$4, 0)), 0)
  ),
"")
</f>
        <v/>
      </c>
      <c r="D277" s="114" t="str">
        <f t="array" ref="D277">IFERROR(
  INDEX(
    INDEX('{INDEX} Tour Packages'!$A:$ZZ, , MATCH(D$3, '{INDEX} Tour Packages'!$4:$4, 0)),
    MATCH($F277, INDEX('{INDEX} Tour Packages'!$A:$ZZ,0, MATCH("Tour Package Name", '{INDEX} Tour Packages'!$4:$4, 0)), 0)
  ),
"")
</f>
        <v/>
      </c>
      <c r="E277" s="115" t="s">
        <v>231</v>
      </c>
      <c r="F277" s="116" t="str">
        <f>IFERROR(__xludf.DUMMYFUNCTION("LET(
  headers, 'Internal Flight Booking Form Re'!$A$1:AI$1,
  ref, $E277,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7" s="117" t="str">
        <f>IFERROR(__xludf.DUMMYFUNCTION("""COMPUTED_VALUE"""),"")</f>
        <v/>
      </c>
      <c r="H277" s="116"/>
      <c r="I277" s="116"/>
      <c r="J277" s="118"/>
      <c r="K277" s="116"/>
      <c r="L277" s="116"/>
      <c r="M277" s="116"/>
      <c r="N277" s="116"/>
      <c r="O277" s="117"/>
      <c r="P277" s="134"/>
      <c r="Q277" s="134"/>
      <c r="R277" s="134"/>
      <c r="S277" s="135"/>
      <c r="T277" s="134"/>
      <c r="U277" s="134"/>
      <c r="V277" s="134"/>
      <c r="W277" s="135"/>
      <c r="X277" s="134"/>
      <c r="Y277" s="134"/>
      <c r="Z277" s="134"/>
      <c r="AA277" s="135"/>
      <c r="AB277" s="131" t="b">
        <v>0</v>
      </c>
      <c r="AC277" s="131" t="b">
        <v>0</v>
      </c>
      <c r="AD277" s="122"/>
      <c r="AE277" s="131" t="b">
        <v>0</v>
      </c>
      <c r="AF277" s="128"/>
      <c r="AG277" s="88"/>
      <c r="AH277" s="132" t="b">
        <v>0</v>
      </c>
      <c r="AI277" s="133"/>
    </row>
    <row r="278">
      <c r="A278" s="114" t="str">
        <f t="array" ref="A278">IFERROR(
  INDEX(
    INDEX('{INDEX} Tour Packages'!$A:$ZZ, , MATCH(A$3, '{INDEX} Tour Packages'!$4:$4, 0)),
    MATCH($F278, INDEX('{INDEX} Tour Packages'!$A:$ZZ,0, MATCH("Tour Package Name", '{INDEX} Tour Packages'!$4:$4, 0)), 0)
  ),
"")
</f>
        <v/>
      </c>
      <c r="B278" s="114" t="str">
        <f t="array" ref="B278">IFERROR(
  INDEX(
    INDEX('{INDEX} Tour Packages'!$A:$ZZ, , MATCH(B$3, '{INDEX} Tour Packages'!$4:$4, 0)),
    MATCH($F278, INDEX('{INDEX} Tour Packages'!$A:$ZZ,0, MATCH("Tour Package Name", '{INDEX} Tour Packages'!$4:$4, 0)), 0)
  ),
"")
</f>
        <v/>
      </c>
      <c r="C278" s="114" t="str">
        <f t="array" ref="C278">IFERROR(
  INDEX(
    INDEX('{INDEX} Tour Packages'!$A:$ZZ, , MATCH(C$3, '{INDEX} Tour Packages'!$4:$4, 0)),
    MATCH($F278, INDEX('{INDEX} Tour Packages'!$A:$ZZ,0, MATCH("Tour Package Name", '{INDEX} Tour Packages'!$4:$4, 0)), 0)
  ),
"")
</f>
        <v/>
      </c>
      <c r="D278" s="114" t="str">
        <f t="array" ref="D278">IFERROR(
  INDEX(
    INDEX('{INDEX} Tour Packages'!$A:$ZZ, , MATCH(D$3, '{INDEX} Tour Packages'!$4:$4, 0)),
    MATCH($F278, INDEX('{INDEX} Tour Packages'!$A:$ZZ,0, MATCH("Tour Package Name", '{INDEX} Tour Packages'!$4:$4, 0)), 0)
  ),
"")
</f>
        <v/>
      </c>
      <c r="E278" s="115" t="s">
        <v>231</v>
      </c>
      <c r="F278" s="116" t="str">
        <f>IFERROR(__xludf.DUMMYFUNCTION("LET(
  headers, 'Internal Flight Booking Form Re'!$A$1:AI$1,
  ref, $E278,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8" s="117" t="str">
        <f>IFERROR(__xludf.DUMMYFUNCTION("""COMPUTED_VALUE"""),"")</f>
        <v/>
      </c>
      <c r="H278" s="116"/>
      <c r="I278" s="116"/>
      <c r="J278" s="118"/>
      <c r="K278" s="116"/>
      <c r="L278" s="116"/>
      <c r="M278" s="116"/>
      <c r="N278" s="116"/>
      <c r="O278" s="117"/>
      <c r="P278" s="134"/>
      <c r="Q278" s="134"/>
      <c r="R278" s="134"/>
      <c r="S278" s="135"/>
      <c r="T278" s="134"/>
      <c r="U278" s="134"/>
      <c r="V278" s="134"/>
      <c r="W278" s="135"/>
      <c r="X278" s="134"/>
      <c r="Y278" s="134"/>
      <c r="Z278" s="134"/>
      <c r="AA278" s="135"/>
      <c r="AB278" s="131" t="b">
        <v>0</v>
      </c>
      <c r="AC278" s="131" t="b">
        <v>0</v>
      </c>
      <c r="AD278" s="122"/>
      <c r="AE278" s="131" t="b">
        <v>0</v>
      </c>
      <c r="AF278" s="128"/>
      <c r="AG278" s="88"/>
      <c r="AH278" s="132" t="b">
        <v>0</v>
      </c>
      <c r="AI278" s="133"/>
    </row>
    <row r="279">
      <c r="A279" s="114" t="str">
        <f t="array" ref="A279">IFERROR(
  INDEX(
    INDEX('{INDEX} Tour Packages'!$A:$ZZ, , MATCH(A$3, '{INDEX} Tour Packages'!$4:$4, 0)),
    MATCH($F279, INDEX('{INDEX} Tour Packages'!$A:$ZZ,0, MATCH("Tour Package Name", '{INDEX} Tour Packages'!$4:$4, 0)), 0)
  ),
"")
</f>
        <v/>
      </c>
      <c r="B279" s="114" t="str">
        <f t="array" ref="B279">IFERROR(
  INDEX(
    INDEX('{INDEX} Tour Packages'!$A:$ZZ, , MATCH(B$3, '{INDEX} Tour Packages'!$4:$4, 0)),
    MATCH($F279, INDEX('{INDEX} Tour Packages'!$A:$ZZ,0, MATCH("Tour Package Name", '{INDEX} Tour Packages'!$4:$4, 0)), 0)
  ),
"")
</f>
        <v/>
      </c>
      <c r="C279" s="114" t="str">
        <f t="array" ref="C279">IFERROR(
  INDEX(
    INDEX('{INDEX} Tour Packages'!$A:$ZZ, , MATCH(C$3, '{INDEX} Tour Packages'!$4:$4, 0)),
    MATCH($F279, INDEX('{INDEX} Tour Packages'!$A:$ZZ,0, MATCH("Tour Package Name", '{INDEX} Tour Packages'!$4:$4, 0)), 0)
  ),
"")
</f>
        <v/>
      </c>
      <c r="D279" s="114" t="str">
        <f t="array" ref="D279">IFERROR(
  INDEX(
    INDEX('{INDEX} Tour Packages'!$A:$ZZ, , MATCH(D$3, '{INDEX} Tour Packages'!$4:$4, 0)),
    MATCH($F279, INDEX('{INDEX} Tour Packages'!$A:$ZZ,0, MATCH("Tour Package Name", '{INDEX} Tour Packages'!$4:$4, 0)), 0)
  ),
"")
</f>
        <v/>
      </c>
      <c r="E279" s="115" t="s">
        <v>231</v>
      </c>
      <c r="F279" s="116" t="str">
        <f>IFERROR(__xludf.DUMMYFUNCTION("LET(
  headers, 'Internal Flight Booking Form Re'!$A$1:AI$1,
  ref, $E279,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79" s="117" t="str">
        <f>IFERROR(__xludf.DUMMYFUNCTION("""COMPUTED_VALUE"""),"")</f>
        <v/>
      </c>
      <c r="H279" s="116"/>
      <c r="I279" s="116"/>
      <c r="J279" s="118"/>
      <c r="K279" s="116"/>
      <c r="L279" s="116"/>
      <c r="M279" s="116"/>
      <c r="N279" s="116"/>
      <c r="O279" s="117"/>
      <c r="P279" s="134"/>
      <c r="Q279" s="134"/>
      <c r="R279" s="134"/>
      <c r="S279" s="135"/>
      <c r="T279" s="134"/>
      <c r="U279" s="134"/>
      <c r="V279" s="134"/>
      <c r="W279" s="135"/>
      <c r="X279" s="134"/>
      <c r="Y279" s="134"/>
      <c r="Z279" s="134"/>
      <c r="AA279" s="135"/>
      <c r="AB279" s="131" t="b">
        <v>0</v>
      </c>
      <c r="AC279" s="131" t="b">
        <v>0</v>
      </c>
      <c r="AD279" s="122"/>
      <c r="AE279" s="131" t="b">
        <v>0</v>
      </c>
      <c r="AF279" s="128"/>
      <c r="AG279" s="88"/>
      <c r="AH279" s="132" t="b">
        <v>0</v>
      </c>
      <c r="AI279" s="133"/>
    </row>
    <row r="280">
      <c r="A280" s="114" t="str">
        <f t="array" ref="A280">IFERROR(
  INDEX(
    INDEX('{INDEX} Tour Packages'!$A:$ZZ, , MATCH(A$3, '{INDEX} Tour Packages'!$4:$4, 0)),
    MATCH($F280, INDEX('{INDEX} Tour Packages'!$A:$ZZ,0, MATCH("Tour Package Name", '{INDEX} Tour Packages'!$4:$4, 0)), 0)
  ),
"")
</f>
        <v/>
      </c>
      <c r="B280" s="114" t="str">
        <f t="array" ref="B280">IFERROR(
  INDEX(
    INDEX('{INDEX} Tour Packages'!$A:$ZZ, , MATCH(B$3, '{INDEX} Tour Packages'!$4:$4, 0)),
    MATCH($F280, INDEX('{INDEX} Tour Packages'!$A:$ZZ,0, MATCH("Tour Package Name", '{INDEX} Tour Packages'!$4:$4, 0)), 0)
  ),
"")
</f>
        <v/>
      </c>
      <c r="C280" s="114" t="str">
        <f t="array" ref="C280">IFERROR(
  INDEX(
    INDEX('{INDEX} Tour Packages'!$A:$ZZ, , MATCH(C$3, '{INDEX} Tour Packages'!$4:$4, 0)),
    MATCH($F280, INDEX('{INDEX} Tour Packages'!$A:$ZZ,0, MATCH("Tour Package Name", '{INDEX} Tour Packages'!$4:$4, 0)), 0)
  ),
"")
</f>
        <v/>
      </c>
      <c r="D280" s="114" t="str">
        <f t="array" ref="D280">IFERROR(
  INDEX(
    INDEX('{INDEX} Tour Packages'!$A:$ZZ, , MATCH(D$3, '{INDEX} Tour Packages'!$4:$4, 0)),
    MATCH($F280, INDEX('{INDEX} Tour Packages'!$A:$ZZ,0, MATCH("Tour Package Name", '{INDEX} Tour Packages'!$4:$4, 0)), 0)
  ),
"")
</f>
        <v/>
      </c>
      <c r="E280" s="115" t="s">
        <v>231</v>
      </c>
      <c r="F280" s="116" t="str">
        <f>IFERROR(__xludf.DUMMYFUNCTION("LET(
  headers, 'Internal Flight Booking Form Re'!$A$1:AI$1,
  ref, $E280,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0" s="117" t="str">
        <f>IFERROR(__xludf.DUMMYFUNCTION("""COMPUTED_VALUE"""),"")</f>
        <v/>
      </c>
      <c r="H280" s="116"/>
      <c r="I280" s="116"/>
      <c r="J280" s="118"/>
      <c r="K280" s="116"/>
      <c r="L280" s="116"/>
      <c r="M280" s="116"/>
      <c r="N280" s="116"/>
      <c r="O280" s="117"/>
      <c r="P280" s="134"/>
      <c r="Q280" s="134"/>
      <c r="R280" s="134"/>
      <c r="S280" s="135"/>
      <c r="T280" s="134"/>
      <c r="U280" s="134"/>
      <c r="V280" s="134"/>
      <c r="W280" s="135"/>
      <c r="X280" s="134"/>
      <c r="Y280" s="134"/>
      <c r="Z280" s="134"/>
      <c r="AA280" s="135"/>
      <c r="AB280" s="131" t="b">
        <v>0</v>
      </c>
      <c r="AC280" s="131" t="b">
        <v>0</v>
      </c>
      <c r="AD280" s="122"/>
      <c r="AE280" s="131" t="b">
        <v>0</v>
      </c>
      <c r="AF280" s="128"/>
      <c r="AG280" s="88"/>
      <c r="AH280" s="132" t="b">
        <v>0</v>
      </c>
      <c r="AI280" s="133"/>
    </row>
    <row r="281">
      <c r="A281" s="114" t="str">
        <f t="array" ref="A281">IFERROR(
  INDEX(
    INDEX('{INDEX} Tour Packages'!$A:$ZZ, , MATCH(A$3, '{INDEX} Tour Packages'!$4:$4, 0)),
    MATCH($F281, INDEX('{INDEX} Tour Packages'!$A:$ZZ,0, MATCH("Tour Package Name", '{INDEX} Tour Packages'!$4:$4, 0)), 0)
  ),
"")
</f>
        <v/>
      </c>
      <c r="B281" s="114" t="str">
        <f t="array" ref="B281">IFERROR(
  INDEX(
    INDEX('{INDEX} Tour Packages'!$A:$ZZ, , MATCH(B$3, '{INDEX} Tour Packages'!$4:$4, 0)),
    MATCH($F281, INDEX('{INDEX} Tour Packages'!$A:$ZZ,0, MATCH("Tour Package Name", '{INDEX} Tour Packages'!$4:$4, 0)), 0)
  ),
"")
</f>
        <v/>
      </c>
      <c r="C281" s="114" t="str">
        <f t="array" ref="C281">IFERROR(
  INDEX(
    INDEX('{INDEX} Tour Packages'!$A:$ZZ, , MATCH(C$3, '{INDEX} Tour Packages'!$4:$4, 0)),
    MATCH($F281, INDEX('{INDEX} Tour Packages'!$A:$ZZ,0, MATCH("Tour Package Name", '{INDEX} Tour Packages'!$4:$4, 0)), 0)
  ),
"")
</f>
        <v/>
      </c>
      <c r="D281" s="114" t="str">
        <f t="array" ref="D281">IFERROR(
  INDEX(
    INDEX('{INDEX} Tour Packages'!$A:$ZZ, , MATCH(D$3, '{INDEX} Tour Packages'!$4:$4, 0)),
    MATCH($F281, INDEX('{INDEX} Tour Packages'!$A:$ZZ,0, MATCH("Tour Package Name", '{INDEX} Tour Packages'!$4:$4, 0)), 0)
  ),
"")
</f>
        <v/>
      </c>
      <c r="E281" s="115" t="s">
        <v>231</v>
      </c>
      <c r="F281" s="116" t="str">
        <f>IFERROR(__xludf.DUMMYFUNCTION("LET(
  headers, 'Internal Flight Booking Form Re'!$A$1:AI$1,
  ref, $E281,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1" s="117" t="str">
        <f>IFERROR(__xludf.DUMMYFUNCTION("""COMPUTED_VALUE"""),"")</f>
        <v/>
      </c>
      <c r="H281" s="116"/>
      <c r="I281" s="116"/>
      <c r="J281" s="118"/>
      <c r="K281" s="116"/>
      <c r="L281" s="116"/>
      <c r="M281" s="116"/>
      <c r="N281" s="116"/>
      <c r="O281" s="117"/>
      <c r="P281" s="134"/>
      <c r="Q281" s="134"/>
      <c r="R281" s="134"/>
      <c r="S281" s="135"/>
      <c r="T281" s="134"/>
      <c r="U281" s="134"/>
      <c r="V281" s="134"/>
      <c r="W281" s="135"/>
      <c r="X281" s="134"/>
      <c r="Y281" s="134"/>
      <c r="Z281" s="134"/>
      <c r="AA281" s="135"/>
      <c r="AB281" s="131" t="b">
        <v>0</v>
      </c>
      <c r="AC281" s="131" t="b">
        <v>0</v>
      </c>
      <c r="AD281" s="122"/>
      <c r="AE281" s="131" t="b">
        <v>0</v>
      </c>
      <c r="AF281" s="128"/>
      <c r="AG281" s="88"/>
      <c r="AH281" s="132" t="b">
        <v>0</v>
      </c>
      <c r="AI281" s="133"/>
    </row>
    <row r="282">
      <c r="A282" s="114" t="str">
        <f t="array" ref="A282">IFERROR(
  INDEX(
    INDEX('{INDEX} Tour Packages'!$A:$ZZ, , MATCH(A$3, '{INDEX} Tour Packages'!$4:$4, 0)),
    MATCH($F282, INDEX('{INDEX} Tour Packages'!$A:$ZZ,0, MATCH("Tour Package Name", '{INDEX} Tour Packages'!$4:$4, 0)), 0)
  ),
"")
</f>
        <v/>
      </c>
      <c r="B282" s="114" t="str">
        <f t="array" ref="B282">IFERROR(
  INDEX(
    INDEX('{INDEX} Tour Packages'!$A:$ZZ, , MATCH(B$3, '{INDEX} Tour Packages'!$4:$4, 0)),
    MATCH($F282, INDEX('{INDEX} Tour Packages'!$A:$ZZ,0, MATCH("Tour Package Name", '{INDEX} Tour Packages'!$4:$4, 0)), 0)
  ),
"")
</f>
        <v/>
      </c>
      <c r="C282" s="114" t="str">
        <f t="array" ref="C282">IFERROR(
  INDEX(
    INDEX('{INDEX} Tour Packages'!$A:$ZZ, , MATCH(C$3, '{INDEX} Tour Packages'!$4:$4, 0)),
    MATCH($F282, INDEX('{INDEX} Tour Packages'!$A:$ZZ,0, MATCH("Tour Package Name", '{INDEX} Tour Packages'!$4:$4, 0)), 0)
  ),
"")
</f>
        <v/>
      </c>
      <c r="D282" s="114" t="str">
        <f t="array" ref="D282">IFERROR(
  INDEX(
    INDEX('{INDEX} Tour Packages'!$A:$ZZ, , MATCH(D$3, '{INDEX} Tour Packages'!$4:$4, 0)),
    MATCH($F282, INDEX('{INDEX} Tour Packages'!$A:$ZZ,0, MATCH("Tour Package Name", '{INDEX} Tour Packages'!$4:$4, 0)), 0)
  ),
"")
</f>
        <v/>
      </c>
      <c r="E282" s="115" t="s">
        <v>231</v>
      </c>
      <c r="F282" s="116" t="str">
        <f>IFERROR(__xludf.DUMMYFUNCTION("LET(
  headers, 'Internal Flight Booking Form Re'!$A$1:AI$1,
  ref, $E282,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2" s="117" t="str">
        <f>IFERROR(__xludf.DUMMYFUNCTION("""COMPUTED_VALUE"""),"")</f>
        <v/>
      </c>
      <c r="H282" s="116"/>
      <c r="I282" s="116"/>
      <c r="J282" s="118"/>
      <c r="K282" s="116"/>
      <c r="L282" s="116"/>
      <c r="M282" s="116"/>
      <c r="N282" s="116"/>
      <c r="O282" s="117"/>
      <c r="P282" s="134"/>
      <c r="Q282" s="134"/>
      <c r="R282" s="134"/>
      <c r="S282" s="135"/>
      <c r="T282" s="134"/>
      <c r="U282" s="134"/>
      <c r="V282" s="134"/>
      <c r="W282" s="135"/>
      <c r="X282" s="134"/>
      <c r="Y282" s="134"/>
      <c r="Z282" s="134"/>
      <c r="AA282" s="135"/>
      <c r="AB282" s="131" t="b">
        <v>0</v>
      </c>
      <c r="AC282" s="131" t="b">
        <v>0</v>
      </c>
      <c r="AD282" s="122"/>
      <c r="AE282" s="131" t="b">
        <v>0</v>
      </c>
      <c r="AF282" s="128"/>
      <c r="AG282" s="88"/>
      <c r="AH282" s="132" t="b">
        <v>0</v>
      </c>
      <c r="AI282" s="133"/>
    </row>
    <row r="283">
      <c r="A283" s="114" t="str">
        <f t="array" ref="A283">IFERROR(
  INDEX(
    INDEX('{INDEX} Tour Packages'!$A:$ZZ, , MATCH(A$3, '{INDEX} Tour Packages'!$4:$4, 0)),
    MATCH($F283, INDEX('{INDEX} Tour Packages'!$A:$ZZ,0, MATCH("Tour Package Name", '{INDEX} Tour Packages'!$4:$4, 0)), 0)
  ),
"")
</f>
        <v/>
      </c>
      <c r="B283" s="114" t="str">
        <f t="array" ref="B283">IFERROR(
  INDEX(
    INDEX('{INDEX} Tour Packages'!$A:$ZZ, , MATCH(B$3, '{INDEX} Tour Packages'!$4:$4, 0)),
    MATCH($F283, INDEX('{INDEX} Tour Packages'!$A:$ZZ,0, MATCH("Tour Package Name", '{INDEX} Tour Packages'!$4:$4, 0)), 0)
  ),
"")
</f>
        <v/>
      </c>
      <c r="C283" s="114" t="str">
        <f t="array" ref="C283">IFERROR(
  INDEX(
    INDEX('{INDEX} Tour Packages'!$A:$ZZ, , MATCH(C$3, '{INDEX} Tour Packages'!$4:$4, 0)),
    MATCH($F283, INDEX('{INDEX} Tour Packages'!$A:$ZZ,0, MATCH("Tour Package Name", '{INDEX} Tour Packages'!$4:$4, 0)), 0)
  ),
"")
</f>
        <v/>
      </c>
      <c r="D283" s="114" t="str">
        <f t="array" ref="D283">IFERROR(
  INDEX(
    INDEX('{INDEX} Tour Packages'!$A:$ZZ, , MATCH(D$3, '{INDEX} Tour Packages'!$4:$4, 0)),
    MATCH($F283, INDEX('{INDEX} Tour Packages'!$A:$ZZ,0, MATCH("Tour Package Name", '{INDEX} Tour Packages'!$4:$4, 0)), 0)
  ),
"")
</f>
        <v/>
      </c>
      <c r="E283" s="115" t="s">
        <v>231</v>
      </c>
      <c r="F283" s="116" t="str">
        <f>IFERROR(__xludf.DUMMYFUNCTION("LET(
  headers, 'Internal Flight Booking Form Re'!$A$1:AI$1,
  ref, $E283,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3" s="117" t="str">
        <f>IFERROR(__xludf.DUMMYFUNCTION("""COMPUTED_VALUE"""),"")</f>
        <v/>
      </c>
      <c r="H283" s="116"/>
      <c r="I283" s="116"/>
      <c r="J283" s="118"/>
      <c r="K283" s="116"/>
      <c r="L283" s="116"/>
      <c r="M283" s="116"/>
      <c r="N283" s="116"/>
      <c r="O283" s="117"/>
      <c r="P283" s="134"/>
      <c r="Q283" s="134"/>
      <c r="R283" s="134"/>
      <c r="S283" s="135"/>
      <c r="T283" s="134"/>
      <c r="U283" s="134"/>
      <c r="V283" s="134"/>
      <c r="W283" s="135"/>
      <c r="X283" s="134"/>
      <c r="Y283" s="134"/>
      <c r="Z283" s="134"/>
      <c r="AA283" s="135"/>
      <c r="AB283" s="131" t="b">
        <v>0</v>
      </c>
      <c r="AC283" s="131" t="b">
        <v>0</v>
      </c>
      <c r="AD283" s="122"/>
      <c r="AE283" s="131" t="b">
        <v>0</v>
      </c>
      <c r="AF283" s="128"/>
      <c r="AG283" s="88"/>
      <c r="AH283" s="132" t="b">
        <v>0</v>
      </c>
      <c r="AI283" s="133"/>
    </row>
    <row r="284">
      <c r="A284" s="114" t="str">
        <f t="array" ref="A284">IFERROR(
  INDEX(
    INDEX('{INDEX} Tour Packages'!$A:$ZZ, , MATCH(A$3, '{INDEX} Tour Packages'!$4:$4, 0)),
    MATCH($F284, INDEX('{INDEX} Tour Packages'!$A:$ZZ,0, MATCH("Tour Package Name", '{INDEX} Tour Packages'!$4:$4, 0)), 0)
  ),
"")
</f>
        <v/>
      </c>
      <c r="B284" s="114" t="str">
        <f t="array" ref="B284">IFERROR(
  INDEX(
    INDEX('{INDEX} Tour Packages'!$A:$ZZ, , MATCH(B$3, '{INDEX} Tour Packages'!$4:$4, 0)),
    MATCH($F284, INDEX('{INDEX} Tour Packages'!$A:$ZZ,0, MATCH("Tour Package Name", '{INDEX} Tour Packages'!$4:$4, 0)), 0)
  ),
"")
</f>
        <v/>
      </c>
      <c r="C284" s="114" t="str">
        <f t="array" ref="C284">IFERROR(
  INDEX(
    INDEX('{INDEX} Tour Packages'!$A:$ZZ, , MATCH(C$3, '{INDEX} Tour Packages'!$4:$4, 0)),
    MATCH($F284, INDEX('{INDEX} Tour Packages'!$A:$ZZ,0, MATCH("Tour Package Name", '{INDEX} Tour Packages'!$4:$4, 0)), 0)
  ),
"")
</f>
        <v/>
      </c>
      <c r="D284" s="114" t="str">
        <f t="array" ref="D284">IFERROR(
  INDEX(
    INDEX('{INDEX} Tour Packages'!$A:$ZZ, , MATCH(D$3, '{INDEX} Tour Packages'!$4:$4, 0)),
    MATCH($F284, INDEX('{INDEX} Tour Packages'!$A:$ZZ,0, MATCH("Tour Package Name", '{INDEX} Tour Packages'!$4:$4, 0)), 0)
  ),
"")
</f>
        <v/>
      </c>
      <c r="E284" s="115" t="s">
        <v>231</v>
      </c>
      <c r="F284" s="116" t="str">
        <f>IFERROR(__xludf.DUMMYFUNCTION("LET(
  headers, 'Internal Flight Booking Form Re'!$A$1:AI$1,
  ref, $E284,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4" s="117" t="str">
        <f>IFERROR(__xludf.DUMMYFUNCTION("""COMPUTED_VALUE"""),"")</f>
        <v/>
      </c>
      <c r="H284" s="116"/>
      <c r="I284" s="116"/>
      <c r="J284" s="118"/>
      <c r="K284" s="116"/>
      <c r="L284" s="116"/>
      <c r="M284" s="116"/>
      <c r="N284" s="116"/>
      <c r="O284" s="117"/>
      <c r="P284" s="134"/>
      <c r="Q284" s="134"/>
      <c r="R284" s="134"/>
      <c r="S284" s="135"/>
      <c r="T284" s="134"/>
      <c r="U284" s="134"/>
      <c r="V284" s="134"/>
      <c r="W284" s="135"/>
      <c r="X284" s="134"/>
      <c r="Y284" s="134"/>
      <c r="Z284" s="134"/>
      <c r="AA284" s="135"/>
      <c r="AB284" s="131" t="b">
        <v>0</v>
      </c>
      <c r="AC284" s="131" t="b">
        <v>0</v>
      </c>
      <c r="AD284" s="122"/>
      <c r="AE284" s="131" t="b">
        <v>0</v>
      </c>
      <c r="AF284" s="128"/>
      <c r="AG284" s="88"/>
      <c r="AH284" s="132" t="b">
        <v>0</v>
      </c>
      <c r="AI284" s="133"/>
    </row>
    <row r="285">
      <c r="A285" s="114" t="str">
        <f t="array" ref="A285">IFERROR(
  INDEX(
    INDEX('{INDEX} Tour Packages'!$A:$ZZ, , MATCH(A$3, '{INDEX} Tour Packages'!$4:$4, 0)),
    MATCH($F285, INDEX('{INDEX} Tour Packages'!$A:$ZZ,0, MATCH("Tour Package Name", '{INDEX} Tour Packages'!$4:$4, 0)), 0)
  ),
"")
</f>
        <v/>
      </c>
      <c r="B285" s="114" t="str">
        <f t="array" ref="B285">IFERROR(
  INDEX(
    INDEX('{INDEX} Tour Packages'!$A:$ZZ, , MATCH(B$3, '{INDEX} Tour Packages'!$4:$4, 0)),
    MATCH($F285, INDEX('{INDEX} Tour Packages'!$A:$ZZ,0, MATCH("Tour Package Name", '{INDEX} Tour Packages'!$4:$4, 0)), 0)
  ),
"")
</f>
        <v/>
      </c>
      <c r="C285" s="114" t="str">
        <f t="array" ref="C285">IFERROR(
  INDEX(
    INDEX('{INDEX} Tour Packages'!$A:$ZZ, , MATCH(C$3, '{INDEX} Tour Packages'!$4:$4, 0)),
    MATCH($F285, INDEX('{INDEX} Tour Packages'!$A:$ZZ,0, MATCH("Tour Package Name", '{INDEX} Tour Packages'!$4:$4, 0)), 0)
  ),
"")
</f>
        <v/>
      </c>
      <c r="D285" s="114" t="str">
        <f t="array" ref="D285">IFERROR(
  INDEX(
    INDEX('{INDEX} Tour Packages'!$A:$ZZ, , MATCH(D$3, '{INDEX} Tour Packages'!$4:$4, 0)),
    MATCH($F285, INDEX('{INDEX} Tour Packages'!$A:$ZZ,0, MATCH("Tour Package Name", '{INDEX} Tour Packages'!$4:$4, 0)), 0)
  ),
"")
</f>
        <v/>
      </c>
      <c r="E285" s="115" t="s">
        <v>231</v>
      </c>
      <c r="F285" s="116" t="str">
        <f>IFERROR(__xludf.DUMMYFUNCTION("LET(
  headers, 'Internal Flight Booking Form Re'!$A$1:AI$1,
  ref, $E285,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5" s="117" t="str">
        <f>IFERROR(__xludf.DUMMYFUNCTION("""COMPUTED_VALUE"""),"")</f>
        <v/>
      </c>
      <c r="H285" s="116"/>
      <c r="I285" s="116"/>
      <c r="J285" s="118"/>
      <c r="K285" s="116"/>
      <c r="L285" s="116"/>
      <c r="M285" s="116"/>
      <c r="N285" s="116"/>
      <c r="O285" s="117"/>
      <c r="P285" s="134"/>
      <c r="Q285" s="134"/>
      <c r="R285" s="134"/>
      <c r="S285" s="135"/>
      <c r="T285" s="134"/>
      <c r="U285" s="134"/>
      <c r="V285" s="134"/>
      <c r="W285" s="135"/>
      <c r="X285" s="134"/>
      <c r="Y285" s="134"/>
      <c r="Z285" s="134"/>
      <c r="AA285" s="135"/>
      <c r="AB285" s="131" t="b">
        <v>0</v>
      </c>
      <c r="AC285" s="131" t="b">
        <v>0</v>
      </c>
      <c r="AD285" s="122"/>
      <c r="AE285" s="131" t="b">
        <v>0</v>
      </c>
      <c r="AF285" s="128"/>
      <c r="AG285" s="88"/>
      <c r="AH285" s="132" t="b">
        <v>0</v>
      </c>
      <c r="AI285" s="133"/>
    </row>
    <row r="286">
      <c r="A286" s="114" t="str">
        <f t="array" ref="A286">IFERROR(
  INDEX(
    INDEX('{INDEX} Tour Packages'!$A:$ZZ, , MATCH(A$3, '{INDEX} Tour Packages'!$4:$4, 0)),
    MATCH($F286, INDEX('{INDEX} Tour Packages'!$A:$ZZ,0, MATCH("Tour Package Name", '{INDEX} Tour Packages'!$4:$4, 0)), 0)
  ),
"")
</f>
        <v/>
      </c>
      <c r="B286" s="114" t="str">
        <f t="array" ref="B286">IFERROR(
  INDEX(
    INDEX('{INDEX} Tour Packages'!$A:$ZZ, , MATCH(B$3, '{INDEX} Tour Packages'!$4:$4, 0)),
    MATCH($F286, INDEX('{INDEX} Tour Packages'!$A:$ZZ,0, MATCH("Tour Package Name", '{INDEX} Tour Packages'!$4:$4, 0)), 0)
  ),
"")
</f>
        <v/>
      </c>
      <c r="C286" s="114" t="str">
        <f t="array" ref="C286">IFERROR(
  INDEX(
    INDEX('{INDEX} Tour Packages'!$A:$ZZ, , MATCH(C$3, '{INDEX} Tour Packages'!$4:$4, 0)),
    MATCH($F286, INDEX('{INDEX} Tour Packages'!$A:$ZZ,0, MATCH("Tour Package Name", '{INDEX} Tour Packages'!$4:$4, 0)), 0)
  ),
"")
</f>
        <v/>
      </c>
      <c r="D286" s="114" t="str">
        <f t="array" ref="D286">IFERROR(
  INDEX(
    INDEX('{INDEX} Tour Packages'!$A:$ZZ, , MATCH(D$3, '{INDEX} Tour Packages'!$4:$4, 0)),
    MATCH($F286, INDEX('{INDEX} Tour Packages'!$A:$ZZ,0, MATCH("Tour Package Name", '{INDEX} Tour Packages'!$4:$4, 0)), 0)
  ),
"")
</f>
        <v/>
      </c>
      <c r="E286" s="115" t="s">
        <v>231</v>
      </c>
      <c r="F286" s="116" t="str">
        <f>IFERROR(__xludf.DUMMYFUNCTION("LET(
  headers, 'Internal Flight Booking Form Re'!$A$1:AI$1,
  ref, $E286,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6" s="117" t="str">
        <f>IFERROR(__xludf.DUMMYFUNCTION("""COMPUTED_VALUE"""),"")</f>
        <v/>
      </c>
      <c r="H286" s="116"/>
      <c r="I286" s="116"/>
      <c r="J286" s="118"/>
      <c r="K286" s="116"/>
      <c r="L286" s="116"/>
      <c r="M286" s="116"/>
      <c r="N286" s="116"/>
      <c r="O286" s="117"/>
      <c r="P286" s="134"/>
      <c r="Q286" s="134"/>
      <c r="R286" s="134"/>
      <c r="S286" s="135"/>
      <c r="T286" s="134"/>
      <c r="U286" s="134"/>
      <c r="V286" s="134"/>
      <c r="W286" s="135"/>
      <c r="X286" s="134"/>
      <c r="Y286" s="134"/>
      <c r="Z286" s="134"/>
      <c r="AA286" s="135"/>
      <c r="AB286" s="131" t="b">
        <v>0</v>
      </c>
      <c r="AC286" s="131" t="b">
        <v>0</v>
      </c>
      <c r="AD286" s="122"/>
      <c r="AE286" s="131" t="b">
        <v>0</v>
      </c>
      <c r="AF286" s="128"/>
      <c r="AG286" s="88"/>
      <c r="AH286" s="132" t="b">
        <v>0</v>
      </c>
      <c r="AI286" s="133"/>
    </row>
    <row r="287">
      <c r="A287" s="114" t="str">
        <f t="array" ref="A287">IFERROR(
  INDEX(
    INDEX('{INDEX} Tour Packages'!$A:$ZZ, , MATCH(A$3, '{INDEX} Tour Packages'!$4:$4, 0)),
    MATCH($F287, INDEX('{INDEX} Tour Packages'!$A:$ZZ,0, MATCH("Tour Package Name", '{INDEX} Tour Packages'!$4:$4, 0)), 0)
  ),
"")
</f>
        <v/>
      </c>
      <c r="B287" s="114" t="str">
        <f t="array" ref="B287">IFERROR(
  INDEX(
    INDEX('{INDEX} Tour Packages'!$A:$ZZ, , MATCH(B$3, '{INDEX} Tour Packages'!$4:$4, 0)),
    MATCH($F287, INDEX('{INDEX} Tour Packages'!$A:$ZZ,0, MATCH("Tour Package Name", '{INDEX} Tour Packages'!$4:$4, 0)), 0)
  ),
"")
</f>
        <v/>
      </c>
      <c r="C287" s="114" t="str">
        <f t="array" ref="C287">IFERROR(
  INDEX(
    INDEX('{INDEX} Tour Packages'!$A:$ZZ, , MATCH(C$3, '{INDEX} Tour Packages'!$4:$4, 0)),
    MATCH($F287, INDEX('{INDEX} Tour Packages'!$A:$ZZ,0, MATCH("Tour Package Name", '{INDEX} Tour Packages'!$4:$4, 0)), 0)
  ),
"")
</f>
        <v/>
      </c>
      <c r="D287" s="114" t="str">
        <f t="array" ref="D287">IFERROR(
  INDEX(
    INDEX('{INDEX} Tour Packages'!$A:$ZZ, , MATCH(D$3, '{INDEX} Tour Packages'!$4:$4, 0)),
    MATCH($F287, INDEX('{INDEX} Tour Packages'!$A:$ZZ,0, MATCH("Tour Package Name", '{INDEX} Tour Packages'!$4:$4, 0)), 0)
  ),
"")
</f>
        <v/>
      </c>
      <c r="E287" s="115" t="s">
        <v>231</v>
      </c>
      <c r="F287" s="116" t="str">
        <f>IFERROR(__xludf.DUMMYFUNCTION("LET(
  headers, 'Internal Flight Booking Form Re'!$A$1:AI$1,
  ref, $E287,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7" s="117" t="str">
        <f>IFERROR(__xludf.DUMMYFUNCTION("""COMPUTED_VALUE"""),"")</f>
        <v/>
      </c>
      <c r="H287" s="116"/>
      <c r="I287" s="116"/>
      <c r="J287" s="118"/>
      <c r="K287" s="116"/>
      <c r="L287" s="116"/>
      <c r="M287" s="116"/>
      <c r="N287" s="116"/>
      <c r="O287" s="117"/>
      <c r="P287" s="134"/>
      <c r="Q287" s="134"/>
      <c r="R287" s="134"/>
      <c r="S287" s="135"/>
      <c r="T287" s="134"/>
      <c r="U287" s="134"/>
      <c r="V287" s="134"/>
      <c r="W287" s="135"/>
      <c r="X287" s="134"/>
      <c r="Y287" s="134"/>
      <c r="Z287" s="134"/>
      <c r="AA287" s="135"/>
      <c r="AB287" s="131" t="b">
        <v>0</v>
      </c>
      <c r="AC287" s="131" t="b">
        <v>0</v>
      </c>
      <c r="AD287" s="122"/>
      <c r="AE287" s="131" t="b">
        <v>0</v>
      </c>
      <c r="AF287" s="128"/>
      <c r="AG287" s="88"/>
      <c r="AH287" s="132" t="b">
        <v>0</v>
      </c>
      <c r="AI287" s="133"/>
    </row>
    <row r="288">
      <c r="A288" s="114" t="str">
        <f t="array" ref="A288">IFERROR(
  INDEX(
    INDEX('{INDEX} Tour Packages'!$A:$ZZ, , MATCH(A$3, '{INDEX} Tour Packages'!$4:$4, 0)),
    MATCH($F288, INDEX('{INDEX} Tour Packages'!$A:$ZZ,0, MATCH("Tour Package Name", '{INDEX} Tour Packages'!$4:$4, 0)), 0)
  ),
"")
</f>
        <v/>
      </c>
      <c r="B288" s="114" t="str">
        <f t="array" ref="B288">IFERROR(
  INDEX(
    INDEX('{INDEX} Tour Packages'!$A:$ZZ, , MATCH(B$3, '{INDEX} Tour Packages'!$4:$4, 0)),
    MATCH($F288, INDEX('{INDEX} Tour Packages'!$A:$ZZ,0, MATCH("Tour Package Name", '{INDEX} Tour Packages'!$4:$4, 0)), 0)
  ),
"")
</f>
        <v/>
      </c>
      <c r="C288" s="114" t="str">
        <f t="array" ref="C288">IFERROR(
  INDEX(
    INDEX('{INDEX} Tour Packages'!$A:$ZZ, , MATCH(C$3, '{INDEX} Tour Packages'!$4:$4, 0)),
    MATCH($F288, INDEX('{INDEX} Tour Packages'!$A:$ZZ,0, MATCH("Tour Package Name", '{INDEX} Tour Packages'!$4:$4, 0)), 0)
  ),
"")
</f>
        <v/>
      </c>
      <c r="D288" s="114" t="str">
        <f t="array" ref="D288">IFERROR(
  INDEX(
    INDEX('{INDEX} Tour Packages'!$A:$ZZ, , MATCH(D$3, '{INDEX} Tour Packages'!$4:$4, 0)),
    MATCH($F288, INDEX('{INDEX} Tour Packages'!$A:$ZZ,0, MATCH("Tour Package Name", '{INDEX} Tour Packages'!$4:$4, 0)), 0)
  ),
"")
</f>
        <v/>
      </c>
      <c r="E288" s="115" t="s">
        <v>231</v>
      </c>
      <c r="F288" s="116" t="str">
        <f>IFERROR(__xludf.DUMMYFUNCTION("LET(
  headers, 'Internal Flight Booking Form Re'!$A$1:AI$1,
  ref, $E288,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8" s="117" t="str">
        <f>IFERROR(__xludf.DUMMYFUNCTION("""COMPUTED_VALUE"""),"")</f>
        <v/>
      </c>
      <c r="H288" s="116"/>
      <c r="I288" s="116"/>
      <c r="J288" s="118"/>
      <c r="K288" s="116"/>
      <c r="L288" s="116"/>
      <c r="M288" s="116"/>
      <c r="N288" s="116"/>
      <c r="O288" s="117"/>
      <c r="P288" s="134"/>
      <c r="Q288" s="134"/>
      <c r="R288" s="134"/>
      <c r="S288" s="135"/>
      <c r="T288" s="134"/>
      <c r="U288" s="134"/>
      <c r="V288" s="134"/>
      <c r="W288" s="135"/>
      <c r="X288" s="134"/>
      <c r="Y288" s="134"/>
      <c r="Z288" s="134"/>
      <c r="AA288" s="135"/>
      <c r="AB288" s="131" t="b">
        <v>0</v>
      </c>
      <c r="AC288" s="131" t="b">
        <v>0</v>
      </c>
      <c r="AD288" s="122"/>
      <c r="AE288" s="131" t="b">
        <v>0</v>
      </c>
      <c r="AF288" s="128"/>
      <c r="AG288" s="88"/>
      <c r="AH288" s="132" t="b">
        <v>0</v>
      </c>
      <c r="AI288" s="133"/>
    </row>
    <row r="289">
      <c r="A289" s="114" t="str">
        <f t="array" ref="A289">IFERROR(
  INDEX(
    INDEX('{INDEX} Tour Packages'!$A:$ZZ, , MATCH(A$3, '{INDEX} Tour Packages'!$4:$4, 0)),
    MATCH($F289, INDEX('{INDEX} Tour Packages'!$A:$ZZ,0, MATCH("Tour Package Name", '{INDEX} Tour Packages'!$4:$4, 0)), 0)
  ),
"")
</f>
        <v/>
      </c>
      <c r="B289" s="114" t="str">
        <f t="array" ref="B289">IFERROR(
  INDEX(
    INDEX('{INDEX} Tour Packages'!$A:$ZZ, , MATCH(B$3, '{INDEX} Tour Packages'!$4:$4, 0)),
    MATCH($F289, INDEX('{INDEX} Tour Packages'!$A:$ZZ,0, MATCH("Tour Package Name", '{INDEX} Tour Packages'!$4:$4, 0)), 0)
  ),
"")
</f>
        <v/>
      </c>
      <c r="C289" s="114" t="str">
        <f t="array" ref="C289">IFERROR(
  INDEX(
    INDEX('{INDEX} Tour Packages'!$A:$ZZ, , MATCH(C$3, '{INDEX} Tour Packages'!$4:$4, 0)),
    MATCH($F289, INDEX('{INDEX} Tour Packages'!$A:$ZZ,0, MATCH("Tour Package Name", '{INDEX} Tour Packages'!$4:$4, 0)), 0)
  ),
"")
</f>
        <v/>
      </c>
      <c r="D289" s="114" t="str">
        <f t="array" ref="D289">IFERROR(
  INDEX(
    INDEX('{INDEX} Tour Packages'!$A:$ZZ, , MATCH(D$3, '{INDEX} Tour Packages'!$4:$4, 0)),
    MATCH($F289, INDEX('{INDEX} Tour Packages'!$A:$ZZ,0, MATCH("Tour Package Name", '{INDEX} Tour Packages'!$4:$4, 0)), 0)
  ),
"")
</f>
        <v/>
      </c>
      <c r="E289" s="115" t="s">
        <v>231</v>
      </c>
      <c r="F289" s="116" t="str">
        <f>IFERROR(__xludf.DUMMYFUNCTION("LET(
  headers, 'Internal Flight Booking Form Re'!$A$1:AI$1,
  ref, $E289,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89" s="117" t="str">
        <f>IFERROR(__xludf.DUMMYFUNCTION("""COMPUTED_VALUE"""),"")</f>
        <v/>
      </c>
      <c r="H289" s="116"/>
      <c r="I289" s="116"/>
      <c r="J289" s="118"/>
      <c r="K289" s="116"/>
      <c r="L289" s="116"/>
      <c r="M289" s="116"/>
      <c r="N289" s="116"/>
      <c r="O289" s="117"/>
      <c r="P289" s="134"/>
      <c r="Q289" s="134"/>
      <c r="R289" s="134"/>
      <c r="S289" s="135"/>
      <c r="T289" s="134"/>
      <c r="U289" s="134"/>
      <c r="V289" s="134"/>
      <c r="W289" s="135"/>
      <c r="X289" s="134"/>
      <c r="Y289" s="134"/>
      <c r="Z289" s="134"/>
      <c r="AA289" s="135"/>
      <c r="AB289" s="131" t="b">
        <v>0</v>
      </c>
      <c r="AC289" s="131" t="b">
        <v>0</v>
      </c>
      <c r="AD289" s="122"/>
      <c r="AE289" s="131" t="b">
        <v>0</v>
      </c>
      <c r="AF289" s="128"/>
      <c r="AG289" s="88"/>
      <c r="AH289" s="132" t="b">
        <v>0</v>
      </c>
      <c r="AI289" s="133"/>
    </row>
    <row r="290">
      <c r="A290" s="114" t="str">
        <f t="array" ref="A290">IFERROR(
  INDEX(
    INDEX('{INDEX} Tour Packages'!$A:$ZZ, , MATCH(A$3, '{INDEX} Tour Packages'!$4:$4, 0)),
    MATCH($F290, INDEX('{INDEX} Tour Packages'!$A:$ZZ,0, MATCH("Tour Package Name", '{INDEX} Tour Packages'!$4:$4, 0)), 0)
  ),
"")
</f>
        <v/>
      </c>
      <c r="B290" s="114" t="str">
        <f t="array" ref="B290">IFERROR(
  INDEX(
    INDEX('{INDEX} Tour Packages'!$A:$ZZ, , MATCH(B$3, '{INDEX} Tour Packages'!$4:$4, 0)),
    MATCH($F290, INDEX('{INDEX} Tour Packages'!$A:$ZZ,0, MATCH("Tour Package Name", '{INDEX} Tour Packages'!$4:$4, 0)), 0)
  ),
"")
</f>
        <v/>
      </c>
      <c r="C290" s="114" t="str">
        <f t="array" ref="C290">IFERROR(
  INDEX(
    INDEX('{INDEX} Tour Packages'!$A:$ZZ, , MATCH(C$3, '{INDEX} Tour Packages'!$4:$4, 0)),
    MATCH($F290, INDEX('{INDEX} Tour Packages'!$A:$ZZ,0, MATCH("Tour Package Name", '{INDEX} Tour Packages'!$4:$4, 0)), 0)
  ),
"")
</f>
        <v/>
      </c>
      <c r="D290" s="114" t="str">
        <f t="array" ref="D290">IFERROR(
  INDEX(
    INDEX('{INDEX} Tour Packages'!$A:$ZZ, , MATCH(D$3, '{INDEX} Tour Packages'!$4:$4, 0)),
    MATCH($F290, INDEX('{INDEX} Tour Packages'!$A:$ZZ,0, MATCH("Tour Package Name", '{INDEX} Tour Packages'!$4:$4, 0)), 0)
  ),
"")
</f>
        <v/>
      </c>
      <c r="E290" s="115" t="s">
        <v>231</v>
      </c>
      <c r="F290" s="116" t="str">
        <f>IFERROR(__xludf.DUMMYFUNCTION("LET(
  headers, 'Internal Flight Booking Form Re'!$A$1:AI$1,
  ref, $E290,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0" s="117" t="str">
        <f>IFERROR(__xludf.DUMMYFUNCTION("""COMPUTED_VALUE"""),"")</f>
        <v/>
      </c>
      <c r="H290" s="116"/>
      <c r="I290" s="116"/>
      <c r="J290" s="118"/>
      <c r="K290" s="116"/>
      <c r="L290" s="116"/>
      <c r="M290" s="116"/>
      <c r="N290" s="116"/>
      <c r="O290" s="117"/>
      <c r="P290" s="134"/>
      <c r="Q290" s="134"/>
      <c r="R290" s="134"/>
      <c r="S290" s="135"/>
      <c r="T290" s="134"/>
      <c r="U290" s="134"/>
      <c r="V290" s="134"/>
      <c r="W290" s="135"/>
      <c r="X290" s="134"/>
      <c r="Y290" s="134"/>
      <c r="Z290" s="134"/>
      <c r="AA290" s="135"/>
      <c r="AB290" s="131" t="b">
        <v>0</v>
      </c>
      <c r="AC290" s="131" t="b">
        <v>0</v>
      </c>
      <c r="AD290" s="122"/>
      <c r="AE290" s="131" t="b">
        <v>0</v>
      </c>
      <c r="AF290" s="128"/>
      <c r="AG290" s="88"/>
      <c r="AH290" s="132" t="b">
        <v>0</v>
      </c>
      <c r="AI290" s="133"/>
    </row>
    <row r="291">
      <c r="A291" s="114" t="str">
        <f t="array" ref="A291">IFERROR(
  INDEX(
    INDEX('{INDEX} Tour Packages'!$A:$ZZ, , MATCH(A$3, '{INDEX} Tour Packages'!$4:$4, 0)),
    MATCH($F291, INDEX('{INDEX} Tour Packages'!$A:$ZZ,0, MATCH("Tour Package Name", '{INDEX} Tour Packages'!$4:$4, 0)), 0)
  ),
"")
</f>
        <v/>
      </c>
      <c r="B291" s="114" t="str">
        <f t="array" ref="B291">IFERROR(
  INDEX(
    INDEX('{INDEX} Tour Packages'!$A:$ZZ, , MATCH(B$3, '{INDEX} Tour Packages'!$4:$4, 0)),
    MATCH($F291, INDEX('{INDEX} Tour Packages'!$A:$ZZ,0, MATCH("Tour Package Name", '{INDEX} Tour Packages'!$4:$4, 0)), 0)
  ),
"")
</f>
        <v/>
      </c>
      <c r="C291" s="114" t="str">
        <f t="array" ref="C291">IFERROR(
  INDEX(
    INDEX('{INDEX} Tour Packages'!$A:$ZZ, , MATCH(C$3, '{INDEX} Tour Packages'!$4:$4, 0)),
    MATCH($F291, INDEX('{INDEX} Tour Packages'!$A:$ZZ,0, MATCH("Tour Package Name", '{INDEX} Tour Packages'!$4:$4, 0)), 0)
  ),
"")
</f>
        <v/>
      </c>
      <c r="D291" s="114" t="str">
        <f t="array" ref="D291">IFERROR(
  INDEX(
    INDEX('{INDEX} Tour Packages'!$A:$ZZ, , MATCH(D$3, '{INDEX} Tour Packages'!$4:$4, 0)),
    MATCH($F291, INDEX('{INDEX} Tour Packages'!$A:$ZZ,0, MATCH("Tour Package Name", '{INDEX} Tour Packages'!$4:$4, 0)), 0)
  ),
"")
</f>
        <v/>
      </c>
      <c r="E291" s="115" t="s">
        <v>231</v>
      </c>
      <c r="F291" s="116" t="str">
        <f>IFERROR(__xludf.DUMMYFUNCTION("LET(
  headers, 'Internal Flight Booking Form Re'!$A$1:AI$1,
  ref, $E291,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1" s="117" t="str">
        <f>IFERROR(__xludf.DUMMYFUNCTION("""COMPUTED_VALUE"""),"")</f>
        <v/>
      </c>
      <c r="H291" s="116"/>
      <c r="I291" s="116"/>
      <c r="J291" s="118"/>
      <c r="K291" s="116"/>
      <c r="L291" s="116"/>
      <c r="M291" s="116"/>
      <c r="N291" s="116"/>
      <c r="O291" s="117"/>
      <c r="P291" s="134"/>
      <c r="Q291" s="134"/>
      <c r="R291" s="134"/>
      <c r="S291" s="135"/>
      <c r="T291" s="134"/>
      <c r="U291" s="134"/>
      <c r="V291" s="134"/>
      <c r="W291" s="135"/>
      <c r="X291" s="134"/>
      <c r="Y291" s="134"/>
      <c r="Z291" s="134"/>
      <c r="AA291" s="135"/>
      <c r="AB291" s="131" t="b">
        <v>0</v>
      </c>
      <c r="AC291" s="131" t="b">
        <v>0</v>
      </c>
      <c r="AD291" s="122"/>
      <c r="AE291" s="131" t="b">
        <v>0</v>
      </c>
      <c r="AF291" s="128"/>
      <c r="AG291" s="88"/>
      <c r="AH291" s="132" t="b">
        <v>0</v>
      </c>
      <c r="AI291" s="133"/>
    </row>
    <row r="292">
      <c r="A292" s="114" t="str">
        <f t="array" ref="A292">IFERROR(
  INDEX(
    INDEX('{INDEX} Tour Packages'!$A:$ZZ, , MATCH(A$3, '{INDEX} Tour Packages'!$4:$4, 0)),
    MATCH($F292, INDEX('{INDEX} Tour Packages'!$A:$ZZ,0, MATCH("Tour Package Name", '{INDEX} Tour Packages'!$4:$4, 0)), 0)
  ),
"")
</f>
        <v/>
      </c>
      <c r="B292" s="114" t="str">
        <f t="array" ref="B292">IFERROR(
  INDEX(
    INDEX('{INDEX} Tour Packages'!$A:$ZZ, , MATCH(B$3, '{INDEX} Tour Packages'!$4:$4, 0)),
    MATCH($F292, INDEX('{INDEX} Tour Packages'!$A:$ZZ,0, MATCH("Tour Package Name", '{INDEX} Tour Packages'!$4:$4, 0)), 0)
  ),
"")
</f>
        <v/>
      </c>
      <c r="C292" s="114" t="str">
        <f t="array" ref="C292">IFERROR(
  INDEX(
    INDEX('{INDEX} Tour Packages'!$A:$ZZ, , MATCH(C$3, '{INDEX} Tour Packages'!$4:$4, 0)),
    MATCH($F292, INDEX('{INDEX} Tour Packages'!$A:$ZZ,0, MATCH("Tour Package Name", '{INDEX} Tour Packages'!$4:$4, 0)), 0)
  ),
"")
</f>
        <v/>
      </c>
      <c r="D292" s="114" t="str">
        <f t="array" ref="D292">IFERROR(
  INDEX(
    INDEX('{INDEX} Tour Packages'!$A:$ZZ, , MATCH(D$3, '{INDEX} Tour Packages'!$4:$4, 0)),
    MATCH($F292, INDEX('{INDEX} Tour Packages'!$A:$ZZ,0, MATCH("Tour Package Name", '{INDEX} Tour Packages'!$4:$4, 0)), 0)
  ),
"")
</f>
        <v/>
      </c>
      <c r="E292" s="115" t="s">
        <v>231</v>
      </c>
      <c r="F292" s="116" t="str">
        <f>IFERROR(__xludf.DUMMYFUNCTION("LET(
  headers, 'Internal Flight Booking Form Re'!$A$1:AI$1,
  ref, $E292,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2" s="117" t="str">
        <f>IFERROR(__xludf.DUMMYFUNCTION("""COMPUTED_VALUE"""),"")</f>
        <v/>
      </c>
      <c r="H292" s="116"/>
      <c r="I292" s="116"/>
      <c r="J292" s="118"/>
      <c r="K292" s="116"/>
      <c r="L292" s="116"/>
      <c r="M292" s="116"/>
      <c r="N292" s="116"/>
      <c r="O292" s="117"/>
      <c r="P292" s="134"/>
      <c r="Q292" s="134"/>
      <c r="R292" s="134"/>
      <c r="S292" s="135"/>
      <c r="T292" s="134"/>
      <c r="U292" s="134"/>
      <c r="V292" s="134"/>
      <c r="W292" s="135"/>
      <c r="X292" s="134"/>
      <c r="Y292" s="134"/>
      <c r="Z292" s="134"/>
      <c r="AA292" s="135"/>
      <c r="AB292" s="131" t="b">
        <v>0</v>
      </c>
      <c r="AC292" s="131" t="b">
        <v>0</v>
      </c>
      <c r="AD292" s="122"/>
      <c r="AE292" s="131" t="b">
        <v>0</v>
      </c>
      <c r="AF292" s="128"/>
      <c r="AG292" s="88"/>
      <c r="AH292" s="132" t="b">
        <v>0</v>
      </c>
      <c r="AI292" s="133"/>
    </row>
    <row r="293">
      <c r="A293" s="114" t="str">
        <f t="array" ref="A293">IFERROR(
  INDEX(
    INDEX('{INDEX} Tour Packages'!$A:$ZZ, , MATCH(A$3, '{INDEX} Tour Packages'!$4:$4, 0)),
    MATCH($F293, INDEX('{INDEX} Tour Packages'!$A:$ZZ,0, MATCH("Tour Package Name", '{INDEX} Tour Packages'!$4:$4, 0)), 0)
  ),
"")
</f>
        <v/>
      </c>
      <c r="B293" s="114" t="str">
        <f t="array" ref="B293">IFERROR(
  INDEX(
    INDEX('{INDEX} Tour Packages'!$A:$ZZ, , MATCH(B$3, '{INDEX} Tour Packages'!$4:$4, 0)),
    MATCH($F293, INDEX('{INDEX} Tour Packages'!$A:$ZZ,0, MATCH("Tour Package Name", '{INDEX} Tour Packages'!$4:$4, 0)), 0)
  ),
"")
</f>
        <v/>
      </c>
      <c r="C293" s="114" t="str">
        <f t="array" ref="C293">IFERROR(
  INDEX(
    INDEX('{INDEX} Tour Packages'!$A:$ZZ, , MATCH(C$3, '{INDEX} Tour Packages'!$4:$4, 0)),
    MATCH($F293, INDEX('{INDEX} Tour Packages'!$A:$ZZ,0, MATCH("Tour Package Name", '{INDEX} Tour Packages'!$4:$4, 0)), 0)
  ),
"")
</f>
        <v/>
      </c>
      <c r="D293" s="114" t="str">
        <f t="array" ref="D293">IFERROR(
  INDEX(
    INDEX('{INDEX} Tour Packages'!$A:$ZZ, , MATCH(D$3, '{INDEX} Tour Packages'!$4:$4, 0)),
    MATCH($F293, INDEX('{INDEX} Tour Packages'!$A:$ZZ,0, MATCH("Tour Package Name", '{INDEX} Tour Packages'!$4:$4, 0)), 0)
  ),
"")
</f>
        <v/>
      </c>
      <c r="E293" s="115" t="s">
        <v>231</v>
      </c>
      <c r="F293" s="116" t="str">
        <f>IFERROR(__xludf.DUMMYFUNCTION("LET(
  headers, 'Internal Flight Booking Form Re'!$A$1:AI$1,
  ref, $E293,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3" s="117" t="str">
        <f>IFERROR(__xludf.DUMMYFUNCTION("""COMPUTED_VALUE"""),"")</f>
        <v/>
      </c>
      <c r="H293" s="116"/>
      <c r="I293" s="116"/>
      <c r="J293" s="118"/>
      <c r="K293" s="116"/>
      <c r="L293" s="116"/>
      <c r="M293" s="116"/>
      <c r="N293" s="116"/>
      <c r="O293" s="117"/>
      <c r="P293" s="134"/>
      <c r="Q293" s="134"/>
      <c r="R293" s="134"/>
      <c r="S293" s="135"/>
      <c r="T293" s="134"/>
      <c r="U293" s="134"/>
      <c r="V293" s="134"/>
      <c r="W293" s="135"/>
      <c r="X293" s="134"/>
      <c r="Y293" s="134"/>
      <c r="Z293" s="134"/>
      <c r="AA293" s="135"/>
      <c r="AB293" s="131" t="b">
        <v>0</v>
      </c>
      <c r="AC293" s="131" t="b">
        <v>0</v>
      </c>
      <c r="AD293" s="122"/>
      <c r="AE293" s="131" t="b">
        <v>0</v>
      </c>
      <c r="AF293" s="128"/>
      <c r="AG293" s="88"/>
      <c r="AH293" s="132" t="b">
        <v>0</v>
      </c>
      <c r="AI293" s="133"/>
    </row>
    <row r="294">
      <c r="A294" s="114" t="str">
        <f t="array" ref="A294">IFERROR(
  INDEX(
    INDEX('{INDEX} Tour Packages'!$A:$ZZ, , MATCH(A$3, '{INDEX} Tour Packages'!$4:$4, 0)),
    MATCH($F294, INDEX('{INDEX} Tour Packages'!$A:$ZZ,0, MATCH("Tour Package Name", '{INDEX} Tour Packages'!$4:$4, 0)), 0)
  ),
"")
</f>
        <v/>
      </c>
      <c r="B294" s="114" t="str">
        <f t="array" ref="B294">IFERROR(
  INDEX(
    INDEX('{INDEX} Tour Packages'!$A:$ZZ, , MATCH(B$3, '{INDEX} Tour Packages'!$4:$4, 0)),
    MATCH($F294, INDEX('{INDEX} Tour Packages'!$A:$ZZ,0, MATCH("Tour Package Name", '{INDEX} Tour Packages'!$4:$4, 0)), 0)
  ),
"")
</f>
        <v/>
      </c>
      <c r="C294" s="114" t="str">
        <f t="array" ref="C294">IFERROR(
  INDEX(
    INDEX('{INDEX} Tour Packages'!$A:$ZZ, , MATCH(C$3, '{INDEX} Tour Packages'!$4:$4, 0)),
    MATCH($F294, INDEX('{INDEX} Tour Packages'!$A:$ZZ,0, MATCH("Tour Package Name", '{INDEX} Tour Packages'!$4:$4, 0)), 0)
  ),
"")
</f>
        <v/>
      </c>
      <c r="D294" s="114" t="str">
        <f t="array" ref="D294">IFERROR(
  INDEX(
    INDEX('{INDEX} Tour Packages'!$A:$ZZ, , MATCH(D$3, '{INDEX} Tour Packages'!$4:$4, 0)),
    MATCH($F294, INDEX('{INDEX} Tour Packages'!$A:$ZZ,0, MATCH("Tour Package Name", '{INDEX} Tour Packages'!$4:$4, 0)), 0)
  ),
"")
</f>
        <v/>
      </c>
      <c r="E294" s="115" t="s">
        <v>231</v>
      </c>
      <c r="F294" s="116" t="str">
        <f>IFERROR(__xludf.DUMMYFUNCTION("LET(
  headers, 'Internal Flight Booking Form Re'!$A$1:AI$1,
  ref, $E294,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4" s="117" t="str">
        <f>IFERROR(__xludf.DUMMYFUNCTION("""COMPUTED_VALUE"""),"")</f>
        <v/>
      </c>
      <c r="H294" s="116"/>
      <c r="I294" s="116"/>
      <c r="J294" s="118"/>
      <c r="K294" s="116"/>
      <c r="L294" s="116"/>
      <c r="M294" s="116"/>
      <c r="N294" s="116"/>
      <c r="O294" s="117"/>
      <c r="P294" s="134"/>
      <c r="Q294" s="134"/>
      <c r="R294" s="134"/>
      <c r="S294" s="135"/>
      <c r="T294" s="134"/>
      <c r="U294" s="134"/>
      <c r="V294" s="134"/>
      <c r="W294" s="135"/>
      <c r="X294" s="134"/>
      <c r="Y294" s="134"/>
      <c r="Z294" s="134"/>
      <c r="AA294" s="135"/>
      <c r="AB294" s="131" t="b">
        <v>0</v>
      </c>
      <c r="AC294" s="131" t="b">
        <v>0</v>
      </c>
      <c r="AD294" s="122"/>
      <c r="AE294" s="131" t="b">
        <v>0</v>
      </c>
      <c r="AF294" s="128"/>
      <c r="AG294" s="88"/>
      <c r="AH294" s="132" t="b">
        <v>0</v>
      </c>
      <c r="AI294" s="133"/>
    </row>
    <row r="295">
      <c r="A295" s="114" t="str">
        <f t="array" ref="A295">IFERROR(
  INDEX(
    INDEX('{INDEX} Tour Packages'!$A:$ZZ, , MATCH(A$3, '{INDEX} Tour Packages'!$4:$4, 0)),
    MATCH($F295, INDEX('{INDEX} Tour Packages'!$A:$ZZ,0, MATCH("Tour Package Name", '{INDEX} Tour Packages'!$4:$4, 0)), 0)
  ),
"")
</f>
        <v/>
      </c>
      <c r="B295" s="114" t="str">
        <f t="array" ref="B295">IFERROR(
  INDEX(
    INDEX('{INDEX} Tour Packages'!$A:$ZZ, , MATCH(B$3, '{INDEX} Tour Packages'!$4:$4, 0)),
    MATCH($F295, INDEX('{INDEX} Tour Packages'!$A:$ZZ,0, MATCH("Tour Package Name", '{INDEX} Tour Packages'!$4:$4, 0)), 0)
  ),
"")
</f>
        <v/>
      </c>
      <c r="C295" s="114" t="str">
        <f t="array" ref="C295">IFERROR(
  INDEX(
    INDEX('{INDEX} Tour Packages'!$A:$ZZ, , MATCH(C$3, '{INDEX} Tour Packages'!$4:$4, 0)),
    MATCH($F295, INDEX('{INDEX} Tour Packages'!$A:$ZZ,0, MATCH("Tour Package Name", '{INDEX} Tour Packages'!$4:$4, 0)), 0)
  ),
"")
</f>
        <v/>
      </c>
      <c r="D295" s="114" t="str">
        <f t="array" ref="D295">IFERROR(
  INDEX(
    INDEX('{INDEX} Tour Packages'!$A:$ZZ, , MATCH(D$3, '{INDEX} Tour Packages'!$4:$4, 0)),
    MATCH($F295, INDEX('{INDEX} Tour Packages'!$A:$ZZ,0, MATCH("Tour Package Name", '{INDEX} Tour Packages'!$4:$4, 0)), 0)
  ),
"")
</f>
        <v/>
      </c>
      <c r="E295" s="115" t="s">
        <v>231</v>
      </c>
      <c r="F295" s="116" t="str">
        <f>IFERROR(__xludf.DUMMYFUNCTION("LET(
  headers, 'Internal Flight Booking Form Re'!$A$1:AI$1,
  ref, $E295,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5" s="117" t="str">
        <f>IFERROR(__xludf.DUMMYFUNCTION("""COMPUTED_VALUE"""),"")</f>
        <v/>
      </c>
      <c r="H295" s="116"/>
      <c r="I295" s="116"/>
      <c r="J295" s="118"/>
      <c r="K295" s="116"/>
      <c r="L295" s="116"/>
      <c r="M295" s="116"/>
      <c r="N295" s="116"/>
      <c r="O295" s="117"/>
      <c r="P295" s="134"/>
      <c r="Q295" s="134"/>
      <c r="R295" s="134"/>
      <c r="S295" s="135"/>
      <c r="T295" s="134"/>
      <c r="U295" s="134"/>
      <c r="V295" s="134"/>
      <c r="W295" s="135"/>
      <c r="X295" s="134"/>
      <c r="Y295" s="134"/>
      <c r="Z295" s="134"/>
      <c r="AA295" s="135"/>
      <c r="AB295" s="131" t="b">
        <v>0</v>
      </c>
      <c r="AC295" s="131" t="b">
        <v>0</v>
      </c>
      <c r="AD295" s="122"/>
      <c r="AE295" s="131" t="b">
        <v>0</v>
      </c>
      <c r="AF295" s="128"/>
      <c r="AG295" s="88"/>
      <c r="AH295" s="132" t="b">
        <v>0</v>
      </c>
      <c r="AI295" s="133"/>
    </row>
    <row r="296">
      <c r="A296" s="114" t="str">
        <f t="array" ref="A296">IFERROR(
  INDEX(
    INDEX('{INDEX} Tour Packages'!$A:$ZZ, , MATCH(A$3, '{INDEX} Tour Packages'!$4:$4, 0)),
    MATCH($F296, INDEX('{INDEX} Tour Packages'!$A:$ZZ,0, MATCH("Tour Package Name", '{INDEX} Tour Packages'!$4:$4, 0)), 0)
  ),
"")
</f>
        <v/>
      </c>
      <c r="B296" s="114" t="str">
        <f t="array" ref="B296">IFERROR(
  INDEX(
    INDEX('{INDEX} Tour Packages'!$A:$ZZ, , MATCH(B$3, '{INDEX} Tour Packages'!$4:$4, 0)),
    MATCH($F296, INDEX('{INDEX} Tour Packages'!$A:$ZZ,0, MATCH("Tour Package Name", '{INDEX} Tour Packages'!$4:$4, 0)), 0)
  ),
"")
</f>
        <v/>
      </c>
      <c r="C296" s="114" t="str">
        <f t="array" ref="C296">IFERROR(
  INDEX(
    INDEX('{INDEX} Tour Packages'!$A:$ZZ, , MATCH(C$3, '{INDEX} Tour Packages'!$4:$4, 0)),
    MATCH($F296, INDEX('{INDEX} Tour Packages'!$A:$ZZ,0, MATCH("Tour Package Name", '{INDEX} Tour Packages'!$4:$4, 0)), 0)
  ),
"")
</f>
        <v/>
      </c>
      <c r="D296" s="114" t="str">
        <f t="array" ref="D296">IFERROR(
  INDEX(
    INDEX('{INDEX} Tour Packages'!$A:$ZZ, , MATCH(D$3, '{INDEX} Tour Packages'!$4:$4, 0)),
    MATCH($F296, INDEX('{INDEX} Tour Packages'!$A:$ZZ,0, MATCH("Tour Package Name", '{INDEX} Tour Packages'!$4:$4, 0)), 0)
  ),
"")
</f>
        <v/>
      </c>
      <c r="E296" s="115" t="s">
        <v>231</v>
      </c>
      <c r="F296" s="116" t="str">
        <f>IFERROR(__xludf.DUMMYFUNCTION("LET(
  headers, 'Internal Flight Booking Form Re'!$A$1:AI$1,
  ref, $E296,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6" s="117" t="str">
        <f>IFERROR(__xludf.DUMMYFUNCTION("""COMPUTED_VALUE"""),"")</f>
        <v/>
      </c>
      <c r="H296" s="116"/>
      <c r="I296" s="116"/>
      <c r="J296" s="118"/>
      <c r="K296" s="116"/>
      <c r="L296" s="116"/>
      <c r="M296" s="116"/>
      <c r="N296" s="116"/>
      <c r="O296" s="117"/>
      <c r="P296" s="134"/>
      <c r="Q296" s="134"/>
      <c r="R296" s="134"/>
      <c r="S296" s="135"/>
      <c r="T296" s="134"/>
      <c r="U296" s="134"/>
      <c r="V296" s="134"/>
      <c r="W296" s="135"/>
      <c r="X296" s="134"/>
      <c r="Y296" s="134"/>
      <c r="Z296" s="134"/>
      <c r="AA296" s="135"/>
      <c r="AB296" s="131" t="b">
        <v>0</v>
      </c>
      <c r="AC296" s="131" t="b">
        <v>0</v>
      </c>
      <c r="AD296" s="122"/>
      <c r="AE296" s="131" t="b">
        <v>0</v>
      </c>
      <c r="AF296" s="128"/>
      <c r="AG296" s="88"/>
      <c r="AH296" s="132" t="b">
        <v>0</v>
      </c>
      <c r="AI296" s="133"/>
    </row>
    <row r="297">
      <c r="A297" s="114" t="str">
        <f t="array" ref="A297">IFERROR(
  INDEX(
    INDEX('{INDEX} Tour Packages'!$A:$ZZ, , MATCH(A$3, '{INDEX} Tour Packages'!$4:$4, 0)),
    MATCH($F297, INDEX('{INDEX} Tour Packages'!$A:$ZZ,0, MATCH("Tour Package Name", '{INDEX} Tour Packages'!$4:$4, 0)), 0)
  ),
"")
</f>
        <v/>
      </c>
      <c r="B297" s="114" t="str">
        <f t="array" ref="B297">IFERROR(
  INDEX(
    INDEX('{INDEX} Tour Packages'!$A:$ZZ, , MATCH(B$3, '{INDEX} Tour Packages'!$4:$4, 0)),
    MATCH($F297, INDEX('{INDEX} Tour Packages'!$A:$ZZ,0, MATCH("Tour Package Name", '{INDEX} Tour Packages'!$4:$4, 0)), 0)
  ),
"")
</f>
        <v/>
      </c>
      <c r="C297" s="114" t="str">
        <f t="array" ref="C297">IFERROR(
  INDEX(
    INDEX('{INDEX} Tour Packages'!$A:$ZZ, , MATCH(C$3, '{INDEX} Tour Packages'!$4:$4, 0)),
    MATCH($F297, INDEX('{INDEX} Tour Packages'!$A:$ZZ,0, MATCH("Tour Package Name", '{INDEX} Tour Packages'!$4:$4, 0)), 0)
  ),
"")
</f>
        <v/>
      </c>
      <c r="D297" s="114" t="str">
        <f t="array" ref="D297">IFERROR(
  INDEX(
    INDEX('{INDEX} Tour Packages'!$A:$ZZ, , MATCH(D$3, '{INDEX} Tour Packages'!$4:$4, 0)),
    MATCH($F297, INDEX('{INDEX} Tour Packages'!$A:$ZZ,0, MATCH("Tour Package Name", '{INDEX} Tour Packages'!$4:$4, 0)), 0)
  ),
"")
</f>
        <v/>
      </c>
      <c r="E297" s="115" t="s">
        <v>231</v>
      </c>
      <c r="F297" s="116" t="str">
        <f>IFERROR(__xludf.DUMMYFUNCTION("LET(
  headers, 'Internal Flight Booking Form Re'!$A$1:AI$1,
  ref, $E297,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7" s="117" t="str">
        <f>IFERROR(__xludf.DUMMYFUNCTION("""COMPUTED_VALUE"""),"")</f>
        <v/>
      </c>
      <c r="H297" s="116"/>
      <c r="I297" s="116"/>
      <c r="J297" s="118"/>
      <c r="K297" s="116"/>
      <c r="L297" s="116"/>
      <c r="M297" s="116"/>
      <c r="N297" s="116"/>
      <c r="O297" s="117"/>
      <c r="P297" s="134"/>
      <c r="Q297" s="134"/>
      <c r="R297" s="134"/>
      <c r="S297" s="135"/>
      <c r="T297" s="134"/>
      <c r="U297" s="134"/>
      <c r="V297" s="134"/>
      <c r="W297" s="135"/>
      <c r="X297" s="134"/>
      <c r="Y297" s="134"/>
      <c r="Z297" s="134"/>
      <c r="AA297" s="135"/>
      <c r="AB297" s="131" t="b">
        <v>0</v>
      </c>
      <c r="AC297" s="131" t="b">
        <v>0</v>
      </c>
      <c r="AD297" s="122"/>
      <c r="AE297" s="131" t="b">
        <v>0</v>
      </c>
      <c r="AF297" s="128"/>
      <c r="AG297" s="88"/>
      <c r="AH297" s="132" t="b">
        <v>0</v>
      </c>
      <c r="AI297" s="133"/>
    </row>
    <row r="298">
      <c r="A298" s="114" t="str">
        <f t="array" ref="A298">IFERROR(
  INDEX(
    INDEX('{INDEX} Tour Packages'!$A:$ZZ, , MATCH(A$3, '{INDEX} Tour Packages'!$4:$4, 0)),
    MATCH($F298, INDEX('{INDEX} Tour Packages'!$A:$ZZ,0, MATCH("Tour Package Name", '{INDEX} Tour Packages'!$4:$4, 0)), 0)
  ),
"")
</f>
        <v/>
      </c>
      <c r="B298" s="114" t="str">
        <f t="array" ref="B298">IFERROR(
  INDEX(
    INDEX('{INDEX} Tour Packages'!$A:$ZZ, , MATCH(B$3, '{INDEX} Tour Packages'!$4:$4, 0)),
    MATCH($F298, INDEX('{INDEX} Tour Packages'!$A:$ZZ,0, MATCH("Tour Package Name", '{INDEX} Tour Packages'!$4:$4, 0)), 0)
  ),
"")
</f>
        <v/>
      </c>
      <c r="C298" s="114" t="str">
        <f t="array" ref="C298">IFERROR(
  INDEX(
    INDEX('{INDEX} Tour Packages'!$A:$ZZ, , MATCH(C$3, '{INDEX} Tour Packages'!$4:$4, 0)),
    MATCH($F298, INDEX('{INDEX} Tour Packages'!$A:$ZZ,0, MATCH("Tour Package Name", '{INDEX} Tour Packages'!$4:$4, 0)), 0)
  ),
"")
</f>
        <v/>
      </c>
      <c r="D298" s="114" t="str">
        <f t="array" ref="D298">IFERROR(
  INDEX(
    INDEX('{INDEX} Tour Packages'!$A:$ZZ, , MATCH(D$3, '{INDEX} Tour Packages'!$4:$4, 0)),
    MATCH($F298, INDEX('{INDEX} Tour Packages'!$A:$ZZ,0, MATCH("Tour Package Name", '{INDEX} Tour Packages'!$4:$4, 0)), 0)
  ),
"")
</f>
        <v/>
      </c>
      <c r="E298" s="115" t="s">
        <v>231</v>
      </c>
      <c r="F298" s="116" t="str">
        <f>IFERROR(__xludf.DUMMYFUNCTION("LET(
  headers, 'Internal Flight Booking Form Re'!$A$1:AI$1,
  ref, $E298,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8" s="117" t="str">
        <f>IFERROR(__xludf.DUMMYFUNCTION("""COMPUTED_VALUE"""),"")</f>
        <v/>
      </c>
      <c r="H298" s="116"/>
      <c r="I298" s="116"/>
      <c r="J298" s="118"/>
      <c r="K298" s="116"/>
      <c r="L298" s="116"/>
      <c r="M298" s="116"/>
      <c r="N298" s="116"/>
      <c r="O298" s="117"/>
      <c r="P298" s="134"/>
      <c r="Q298" s="134"/>
      <c r="R298" s="134"/>
      <c r="S298" s="135"/>
      <c r="T298" s="134"/>
      <c r="U298" s="134"/>
      <c r="V298" s="134"/>
      <c r="W298" s="135"/>
      <c r="X298" s="134"/>
      <c r="Y298" s="134"/>
      <c r="Z298" s="134"/>
      <c r="AA298" s="135"/>
      <c r="AB298" s="131" t="b">
        <v>0</v>
      </c>
      <c r="AC298" s="131" t="b">
        <v>0</v>
      </c>
      <c r="AD298" s="122"/>
      <c r="AE298" s="131" t="b">
        <v>0</v>
      </c>
      <c r="AF298" s="128"/>
      <c r="AG298" s="88"/>
      <c r="AH298" s="132" t="b">
        <v>0</v>
      </c>
      <c r="AI298" s="133"/>
    </row>
    <row r="299">
      <c r="A299" s="114" t="str">
        <f t="array" ref="A299">IFERROR(
  INDEX(
    INDEX('{INDEX} Tour Packages'!$A:$ZZ, , MATCH(A$3, '{INDEX} Tour Packages'!$4:$4, 0)),
    MATCH($F299, INDEX('{INDEX} Tour Packages'!$A:$ZZ,0, MATCH("Tour Package Name", '{INDEX} Tour Packages'!$4:$4, 0)), 0)
  ),
"")
</f>
        <v/>
      </c>
      <c r="B299" s="114" t="str">
        <f t="array" ref="B299">IFERROR(
  INDEX(
    INDEX('{INDEX} Tour Packages'!$A:$ZZ, , MATCH(B$3, '{INDEX} Tour Packages'!$4:$4, 0)),
    MATCH($F299, INDEX('{INDEX} Tour Packages'!$A:$ZZ,0, MATCH("Tour Package Name", '{INDEX} Tour Packages'!$4:$4, 0)), 0)
  ),
"")
</f>
        <v/>
      </c>
      <c r="C299" s="114" t="str">
        <f t="array" ref="C299">IFERROR(
  INDEX(
    INDEX('{INDEX} Tour Packages'!$A:$ZZ, , MATCH(C$3, '{INDEX} Tour Packages'!$4:$4, 0)),
    MATCH($F299, INDEX('{INDEX} Tour Packages'!$A:$ZZ,0, MATCH("Tour Package Name", '{INDEX} Tour Packages'!$4:$4, 0)), 0)
  ),
"")
</f>
        <v/>
      </c>
      <c r="D299" s="114" t="str">
        <f t="array" ref="D299">IFERROR(
  INDEX(
    INDEX('{INDEX} Tour Packages'!$A:$ZZ, , MATCH(D$3, '{INDEX} Tour Packages'!$4:$4, 0)),
    MATCH($F299, INDEX('{INDEX} Tour Packages'!$A:$ZZ,0, MATCH("Tour Package Name", '{INDEX} Tour Packages'!$4:$4, 0)), 0)
  ),
"")
</f>
        <v/>
      </c>
      <c r="E299" s="115" t="s">
        <v>231</v>
      </c>
      <c r="F299" s="116" t="str">
        <f>IFERROR(__xludf.DUMMYFUNCTION("LET(
  headers, 'Internal Flight Booking Form Re'!$A$1:AI$1,
  ref, $E299,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299" s="117" t="str">
        <f>IFERROR(__xludf.DUMMYFUNCTION("""COMPUTED_VALUE"""),"")</f>
        <v/>
      </c>
      <c r="H299" s="116"/>
      <c r="I299" s="116"/>
      <c r="J299" s="118"/>
      <c r="K299" s="116"/>
      <c r="L299" s="116"/>
      <c r="M299" s="116"/>
      <c r="N299" s="116"/>
      <c r="O299" s="117"/>
      <c r="P299" s="134"/>
      <c r="Q299" s="134"/>
      <c r="R299" s="134"/>
      <c r="S299" s="135"/>
      <c r="T299" s="134"/>
      <c r="U299" s="134"/>
      <c r="V299" s="134"/>
      <c r="W299" s="135"/>
      <c r="X299" s="134"/>
      <c r="Y299" s="134"/>
      <c r="Z299" s="134"/>
      <c r="AA299" s="135"/>
      <c r="AB299" s="131" t="b">
        <v>0</v>
      </c>
      <c r="AC299" s="131" t="b">
        <v>0</v>
      </c>
      <c r="AD299" s="122"/>
      <c r="AE299" s="131" t="b">
        <v>0</v>
      </c>
      <c r="AF299" s="128"/>
      <c r="AG299" s="88"/>
      <c r="AH299" s="132" t="b">
        <v>0</v>
      </c>
      <c r="AI299" s="133"/>
    </row>
    <row r="300">
      <c r="A300" s="114" t="str">
        <f t="array" ref="A300">IFERROR(
  INDEX(
    INDEX('{INDEX} Tour Packages'!$A:$ZZ, , MATCH(A$3, '{INDEX} Tour Packages'!$4:$4, 0)),
    MATCH($F300, INDEX('{INDEX} Tour Packages'!$A:$ZZ,0, MATCH("Tour Package Name", '{INDEX} Tour Packages'!$4:$4, 0)), 0)
  ),
"")
</f>
        <v/>
      </c>
      <c r="B300" s="114" t="str">
        <f t="array" ref="B300">IFERROR(
  INDEX(
    INDEX('{INDEX} Tour Packages'!$A:$ZZ, , MATCH(B$3, '{INDEX} Tour Packages'!$4:$4, 0)),
    MATCH($F300, INDEX('{INDEX} Tour Packages'!$A:$ZZ,0, MATCH("Tour Package Name", '{INDEX} Tour Packages'!$4:$4, 0)), 0)
  ),
"")
</f>
        <v/>
      </c>
      <c r="C300" s="114" t="str">
        <f t="array" ref="C300">IFERROR(
  INDEX(
    INDEX('{INDEX} Tour Packages'!$A:$ZZ, , MATCH(C$3, '{INDEX} Tour Packages'!$4:$4, 0)),
    MATCH($F300, INDEX('{INDEX} Tour Packages'!$A:$ZZ,0, MATCH("Tour Package Name", '{INDEX} Tour Packages'!$4:$4, 0)), 0)
  ),
"")
</f>
        <v/>
      </c>
      <c r="D300" s="114" t="str">
        <f t="array" ref="D300">IFERROR(
  INDEX(
    INDEX('{INDEX} Tour Packages'!$A:$ZZ, , MATCH(D$3, '{INDEX} Tour Packages'!$4:$4, 0)),
    MATCH($F300, INDEX('{INDEX} Tour Packages'!$A:$ZZ,0, MATCH("Tour Package Name", '{INDEX} Tour Packages'!$4:$4, 0)), 0)
  ),
"")
</f>
        <v/>
      </c>
      <c r="E300" s="115" t="s">
        <v>231</v>
      </c>
      <c r="F300" s="116" t="str">
        <f>IFERROR(__xludf.DUMMYFUNCTION("LET(
  headers, 'Internal Flight Booking Form Re'!$A$1:AI$1,
  ref, $E300,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0" s="117" t="str">
        <f>IFERROR(__xludf.DUMMYFUNCTION("""COMPUTED_VALUE"""),"")</f>
        <v/>
      </c>
      <c r="H300" s="116"/>
      <c r="I300" s="116"/>
      <c r="J300" s="118"/>
      <c r="K300" s="116"/>
      <c r="L300" s="116"/>
      <c r="M300" s="116"/>
      <c r="N300" s="116"/>
      <c r="O300" s="117"/>
      <c r="P300" s="134"/>
      <c r="Q300" s="134"/>
      <c r="R300" s="134"/>
      <c r="S300" s="135"/>
      <c r="T300" s="134"/>
      <c r="U300" s="134"/>
      <c r="V300" s="134"/>
      <c r="W300" s="135"/>
      <c r="X300" s="134"/>
      <c r="Y300" s="134"/>
      <c r="Z300" s="134"/>
      <c r="AA300" s="135"/>
      <c r="AB300" s="131" t="b">
        <v>0</v>
      </c>
      <c r="AC300" s="131" t="b">
        <v>0</v>
      </c>
      <c r="AD300" s="122"/>
      <c r="AE300" s="131" t="b">
        <v>0</v>
      </c>
      <c r="AF300" s="128"/>
      <c r="AG300" s="88"/>
      <c r="AH300" s="132" t="b">
        <v>0</v>
      </c>
      <c r="AI300" s="133"/>
    </row>
    <row r="301">
      <c r="A301" s="114" t="str">
        <f t="array" ref="A301">IFERROR(
  INDEX(
    INDEX('{INDEX} Tour Packages'!$A:$ZZ, , MATCH(A$3, '{INDEX} Tour Packages'!$4:$4, 0)),
    MATCH($F301, INDEX('{INDEX} Tour Packages'!$A:$ZZ,0, MATCH("Tour Package Name", '{INDEX} Tour Packages'!$4:$4, 0)), 0)
  ),
"")
</f>
        <v/>
      </c>
      <c r="B301" s="114" t="str">
        <f t="array" ref="B301">IFERROR(
  INDEX(
    INDEX('{INDEX} Tour Packages'!$A:$ZZ, , MATCH(B$3, '{INDEX} Tour Packages'!$4:$4, 0)),
    MATCH($F301, INDEX('{INDEX} Tour Packages'!$A:$ZZ,0, MATCH("Tour Package Name", '{INDEX} Tour Packages'!$4:$4, 0)), 0)
  ),
"")
</f>
        <v/>
      </c>
      <c r="C301" s="114" t="str">
        <f t="array" ref="C301">IFERROR(
  INDEX(
    INDEX('{INDEX} Tour Packages'!$A:$ZZ, , MATCH(C$3, '{INDEX} Tour Packages'!$4:$4, 0)),
    MATCH($F301, INDEX('{INDEX} Tour Packages'!$A:$ZZ,0, MATCH("Tour Package Name", '{INDEX} Tour Packages'!$4:$4, 0)), 0)
  ),
"")
</f>
        <v/>
      </c>
      <c r="D301" s="114" t="str">
        <f t="array" ref="D301">IFERROR(
  INDEX(
    INDEX('{INDEX} Tour Packages'!$A:$ZZ, , MATCH(D$3, '{INDEX} Tour Packages'!$4:$4, 0)),
    MATCH($F301, INDEX('{INDEX} Tour Packages'!$A:$ZZ,0, MATCH("Tour Package Name", '{INDEX} Tour Packages'!$4:$4, 0)), 0)
  ),
"")
</f>
        <v/>
      </c>
      <c r="E301" s="115" t="s">
        <v>231</v>
      </c>
      <c r="F301" s="116" t="str">
        <f>IFERROR(__xludf.DUMMYFUNCTION("LET(
  headers, 'Internal Flight Booking Form Re'!$A$1:AI$1,
  ref, $E301,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1" s="117" t="str">
        <f>IFERROR(__xludf.DUMMYFUNCTION("""COMPUTED_VALUE"""),"")</f>
        <v/>
      </c>
      <c r="H301" s="116"/>
      <c r="I301" s="116"/>
      <c r="J301" s="118"/>
      <c r="K301" s="116"/>
      <c r="L301" s="116"/>
      <c r="M301" s="116"/>
      <c r="N301" s="116"/>
      <c r="O301" s="117"/>
      <c r="P301" s="134"/>
      <c r="Q301" s="134"/>
      <c r="R301" s="134"/>
      <c r="S301" s="135"/>
      <c r="T301" s="134"/>
      <c r="U301" s="134"/>
      <c r="V301" s="134"/>
      <c r="W301" s="135"/>
      <c r="X301" s="134"/>
      <c r="Y301" s="134"/>
      <c r="Z301" s="134"/>
      <c r="AA301" s="135"/>
      <c r="AB301" s="131" t="b">
        <v>0</v>
      </c>
      <c r="AC301" s="131" t="b">
        <v>0</v>
      </c>
      <c r="AD301" s="122"/>
      <c r="AE301" s="131" t="b">
        <v>0</v>
      </c>
      <c r="AF301" s="128"/>
      <c r="AG301" s="88"/>
      <c r="AH301" s="132" t="b">
        <v>0</v>
      </c>
      <c r="AI301" s="133"/>
    </row>
    <row r="302">
      <c r="A302" s="114" t="str">
        <f t="array" ref="A302">IFERROR(
  INDEX(
    INDEX('{INDEX} Tour Packages'!$A:$ZZ, , MATCH(A$3, '{INDEX} Tour Packages'!$4:$4, 0)),
    MATCH($F302, INDEX('{INDEX} Tour Packages'!$A:$ZZ,0, MATCH("Tour Package Name", '{INDEX} Tour Packages'!$4:$4, 0)), 0)
  ),
"")
</f>
        <v/>
      </c>
      <c r="B302" s="114" t="str">
        <f t="array" ref="B302">IFERROR(
  INDEX(
    INDEX('{INDEX} Tour Packages'!$A:$ZZ, , MATCH(B$3, '{INDEX} Tour Packages'!$4:$4, 0)),
    MATCH($F302, INDEX('{INDEX} Tour Packages'!$A:$ZZ,0, MATCH("Tour Package Name", '{INDEX} Tour Packages'!$4:$4, 0)), 0)
  ),
"")
</f>
        <v/>
      </c>
      <c r="C302" s="114" t="str">
        <f t="array" ref="C302">IFERROR(
  INDEX(
    INDEX('{INDEX} Tour Packages'!$A:$ZZ, , MATCH(C$3, '{INDEX} Tour Packages'!$4:$4, 0)),
    MATCH($F302, INDEX('{INDEX} Tour Packages'!$A:$ZZ,0, MATCH("Tour Package Name", '{INDEX} Tour Packages'!$4:$4, 0)), 0)
  ),
"")
</f>
        <v/>
      </c>
      <c r="D302" s="114" t="str">
        <f t="array" ref="D302">IFERROR(
  INDEX(
    INDEX('{INDEX} Tour Packages'!$A:$ZZ, , MATCH(D$3, '{INDEX} Tour Packages'!$4:$4, 0)),
    MATCH($F302, INDEX('{INDEX} Tour Packages'!$A:$ZZ,0, MATCH("Tour Package Name", '{INDEX} Tour Packages'!$4:$4, 0)), 0)
  ),
"")
</f>
        <v/>
      </c>
      <c r="E302" s="115" t="s">
        <v>231</v>
      </c>
      <c r="F302" s="116" t="str">
        <f>IFERROR(__xludf.DUMMYFUNCTION("LET(
  headers, 'Internal Flight Booking Form Re'!$A$1:AI$1,
  ref, $E302,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2" s="117" t="str">
        <f>IFERROR(__xludf.DUMMYFUNCTION("""COMPUTED_VALUE"""),"")</f>
        <v/>
      </c>
      <c r="H302" s="116"/>
      <c r="I302" s="116"/>
      <c r="J302" s="118"/>
      <c r="K302" s="116"/>
      <c r="L302" s="116"/>
      <c r="M302" s="116"/>
      <c r="N302" s="116"/>
      <c r="O302" s="117"/>
      <c r="P302" s="134"/>
      <c r="Q302" s="134"/>
      <c r="R302" s="134"/>
      <c r="S302" s="135"/>
      <c r="T302" s="134"/>
      <c r="U302" s="134"/>
      <c r="V302" s="134"/>
      <c r="W302" s="135"/>
      <c r="X302" s="134"/>
      <c r="Y302" s="134"/>
      <c r="Z302" s="134"/>
      <c r="AA302" s="135"/>
      <c r="AB302" s="131" t="b">
        <v>0</v>
      </c>
      <c r="AC302" s="131" t="b">
        <v>0</v>
      </c>
      <c r="AD302" s="122"/>
      <c r="AE302" s="131" t="b">
        <v>0</v>
      </c>
      <c r="AF302" s="128"/>
      <c r="AG302" s="88"/>
      <c r="AH302" s="132" t="b">
        <v>0</v>
      </c>
      <c r="AI302" s="133"/>
    </row>
    <row r="303">
      <c r="A303" s="114" t="str">
        <f t="array" ref="A303">IFERROR(
  INDEX(
    INDEX('{INDEX} Tour Packages'!$A:$ZZ, , MATCH(A$3, '{INDEX} Tour Packages'!$4:$4, 0)),
    MATCH($F303, INDEX('{INDEX} Tour Packages'!$A:$ZZ,0, MATCH("Tour Package Name", '{INDEX} Tour Packages'!$4:$4, 0)), 0)
  ),
"")
</f>
        <v/>
      </c>
      <c r="B303" s="114" t="str">
        <f t="array" ref="B303">IFERROR(
  INDEX(
    INDEX('{INDEX} Tour Packages'!$A:$ZZ, , MATCH(B$3, '{INDEX} Tour Packages'!$4:$4, 0)),
    MATCH($F303, INDEX('{INDEX} Tour Packages'!$A:$ZZ,0, MATCH("Tour Package Name", '{INDEX} Tour Packages'!$4:$4, 0)), 0)
  ),
"")
</f>
        <v/>
      </c>
      <c r="C303" s="114" t="str">
        <f t="array" ref="C303">IFERROR(
  INDEX(
    INDEX('{INDEX} Tour Packages'!$A:$ZZ, , MATCH(C$3, '{INDEX} Tour Packages'!$4:$4, 0)),
    MATCH($F303, INDEX('{INDEX} Tour Packages'!$A:$ZZ,0, MATCH("Tour Package Name", '{INDEX} Tour Packages'!$4:$4, 0)), 0)
  ),
"")
</f>
        <v/>
      </c>
      <c r="D303" s="114" t="str">
        <f t="array" ref="D303">IFERROR(
  INDEX(
    INDEX('{INDEX} Tour Packages'!$A:$ZZ, , MATCH(D$3, '{INDEX} Tour Packages'!$4:$4, 0)),
    MATCH($F303, INDEX('{INDEX} Tour Packages'!$A:$ZZ,0, MATCH("Tour Package Name", '{INDEX} Tour Packages'!$4:$4, 0)), 0)
  ),
"")
</f>
        <v/>
      </c>
      <c r="E303" s="115" t="s">
        <v>231</v>
      </c>
      <c r="F303" s="116" t="str">
        <f>IFERROR(__xludf.DUMMYFUNCTION("LET(
  headers, 'Internal Flight Booking Form Re'!$A$1:AI$1,
  ref, $E303,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3" s="117" t="str">
        <f>IFERROR(__xludf.DUMMYFUNCTION("""COMPUTED_VALUE"""),"")</f>
        <v/>
      </c>
      <c r="H303" s="116"/>
      <c r="I303" s="116"/>
      <c r="J303" s="118"/>
      <c r="K303" s="116"/>
      <c r="L303" s="116"/>
      <c r="M303" s="116"/>
      <c r="N303" s="116"/>
      <c r="O303" s="117"/>
      <c r="P303" s="134"/>
      <c r="Q303" s="134"/>
      <c r="R303" s="134"/>
      <c r="S303" s="135"/>
      <c r="T303" s="134"/>
      <c r="U303" s="134"/>
      <c r="V303" s="134"/>
      <c r="W303" s="135"/>
      <c r="X303" s="134"/>
      <c r="Y303" s="134"/>
      <c r="Z303" s="134"/>
      <c r="AA303" s="135"/>
      <c r="AB303" s="131" t="b">
        <v>0</v>
      </c>
      <c r="AC303" s="131" t="b">
        <v>0</v>
      </c>
      <c r="AD303" s="122"/>
      <c r="AE303" s="131" t="b">
        <v>0</v>
      </c>
      <c r="AF303" s="128"/>
      <c r="AG303" s="88"/>
      <c r="AH303" s="132" t="b">
        <v>0</v>
      </c>
      <c r="AI303" s="133"/>
    </row>
    <row r="304">
      <c r="A304" s="114" t="str">
        <f t="array" ref="A304">IFERROR(
  INDEX(
    INDEX('{INDEX} Tour Packages'!$A:$ZZ, , MATCH(A$3, '{INDEX} Tour Packages'!$4:$4, 0)),
    MATCH($F304, INDEX('{INDEX} Tour Packages'!$A:$ZZ,0, MATCH("Tour Package Name", '{INDEX} Tour Packages'!$4:$4, 0)), 0)
  ),
"")
</f>
        <v/>
      </c>
      <c r="B304" s="114" t="str">
        <f t="array" ref="B304">IFERROR(
  INDEX(
    INDEX('{INDEX} Tour Packages'!$A:$ZZ, , MATCH(B$3, '{INDEX} Tour Packages'!$4:$4, 0)),
    MATCH($F304, INDEX('{INDEX} Tour Packages'!$A:$ZZ,0, MATCH("Tour Package Name", '{INDEX} Tour Packages'!$4:$4, 0)), 0)
  ),
"")
</f>
        <v/>
      </c>
      <c r="C304" s="114" t="str">
        <f t="array" ref="C304">IFERROR(
  INDEX(
    INDEX('{INDEX} Tour Packages'!$A:$ZZ, , MATCH(C$3, '{INDEX} Tour Packages'!$4:$4, 0)),
    MATCH($F304, INDEX('{INDEX} Tour Packages'!$A:$ZZ,0, MATCH("Tour Package Name", '{INDEX} Tour Packages'!$4:$4, 0)), 0)
  ),
"")
</f>
        <v/>
      </c>
      <c r="D304" s="114" t="str">
        <f t="array" ref="D304">IFERROR(
  INDEX(
    INDEX('{INDEX} Tour Packages'!$A:$ZZ, , MATCH(D$3, '{INDEX} Tour Packages'!$4:$4, 0)),
    MATCH($F304, INDEX('{INDEX} Tour Packages'!$A:$ZZ,0, MATCH("Tour Package Name", '{INDEX} Tour Packages'!$4:$4, 0)), 0)
  ),
"")
</f>
        <v/>
      </c>
      <c r="E304" s="115" t="s">
        <v>231</v>
      </c>
      <c r="F304" s="116" t="str">
        <f>IFERROR(__xludf.DUMMYFUNCTION("LET(
  headers, 'Internal Flight Booking Form Re'!$A$1:AI$1,
  ref, $E304,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4" s="117" t="str">
        <f>IFERROR(__xludf.DUMMYFUNCTION("""COMPUTED_VALUE"""),"")</f>
        <v/>
      </c>
      <c r="H304" s="116"/>
      <c r="I304" s="116"/>
      <c r="J304" s="118"/>
      <c r="K304" s="116"/>
      <c r="L304" s="116"/>
      <c r="M304" s="116"/>
      <c r="N304" s="116"/>
      <c r="O304" s="117"/>
      <c r="P304" s="134"/>
      <c r="Q304" s="134"/>
      <c r="R304" s="134"/>
      <c r="S304" s="135"/>
      <c r="T304" s="134"/>
      <c r="U304" s="134"/>
      <c r="V304" s="134"/>
      <c r="W304" s="135"/>
      <c r="X304" s="134"/>
      <c r="Y304" s="134"/>
      <c r="Z304" s="134"/>
      <c r="AA304" s="135"/>
      <c r="AB304" s="131" t="b">
        <v>0</v>
      </c>
      <c r="AC304" s="131" t="b">
        <v>0</v>
      </c>
      <c r="AD304" s="122"/>
      <c r="AE304" s="131" t="b">
        <v>0</v>
      </c>
      <c r="AF304" s="128"/>
      <c r="AG304" s="88"/>
      <c r="AH304" s="132" t="b">
        <v>0</v>
      </c>
      <c r="AI304" s="133"/>
    </row>
    <row r="305">
      <c r="A305" s="114" t="str">
        <f t="array" ref="A305">IFERROR(
  INDEX(
    INDEX('{INDEX} Tour Packages'!$A:$ZZ, , MATCH(A$3, '{INDEX} Tour Packages'!$4:$4, 0)),
    MATCH($F305, INDEX('{INDEX} Tour Packages'!$A:$ZZ,0, MATCH("Tour Package Name", '{INDEX} Tour Packages'!$4:$4, 0)), 0)
  ),
"")
</f>
        <v/>
      </c>
      <c r="B305" s="114" t="str">
        <f t="array" ref="B305">IFERROR(
  INDEX(
    INDEX('{INDEX} Tour Packages'!$A:$ZZ, , MATCH(B$3, '{INDEX} Tour Packages'!$4:$4, 0)),
    MATCH($F305, INDEX('{INDEX} Tour Packages'!$A:$ZZ,0, MATCH("Tour Package Name", '{INDEX} Tour Packages'!$4:$4, 0)), 0)
  ),
"")
</f>
        <v/>
      </c>
      <c r="C305" s="114" t="str">
        <f t="array" ref="C305">IFERROR(
  INDEX(
    INDEX('{INDEX} Tour Packages'!$A:$ZZ, , MATCH(C$3, '{INDEX} Tour Packages'!$4:$4, 0)),
    MATCH($F305, INDEX('{INDEX} Tour Packages'!$A:$ZZ,0, MATCH("Tour Package Name", '{INDEX} Tour Packages'!$4:$4, 0)), 0)
  ),
"")
</f>
        <v/>
      </c>
      <c r="D305" s="114" t="str">
        <f t="array" ref="D305">IFERROR(
  INDEX(
    INDEX('{INDEX} Tour Packages'!$A:$ZZ, , MATCH(D$3, '{INDEX} Tour Packages'!$4:$4, 0)),
    MATCH($F305, INDEX('{INDEX} Tour Packages'!$A:$ZZ,0, MATCH("Tour Package Name", '{INDEX} Tour Packages'!$4:$4, 0)), 0)
  ),
"")
</f>
        <v/>
      </c>
      <c r="E305" s="115" t="s">
        <v>231</v>
      </c>
      <c r="F305" s="116" t="str">
        <f>IFERROR(__xludf.DUMMYFUNCTION("LET(
  headers, 'Internal Flight Booking Form Re'!$A$1:AI$1,
  ref, $E305,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5" s="117" t="str">
        <f>IFERROR(__xludf.DUMMYFUNCTION("""COMPUTED_VALUE"""),"")</f>
        <v/>
      </c>
      <c r="H305" s="116"/>
      <c r="I305" s="116"/>
      <c r="J305" s="118"/>
      <c r="K305" s="116"/>
      <c r="L305" s="116"/>
      <c r="M305" s="116"/>
      <c r="N305" s="116"/>
      <c r="O305" s="117"/>
      <c r="P305" s="134"/>
      <c r="Q305" s="134"/>
      <c r="R305" s="134"/>
      <c r="S305" s="135"/>
      <c r="T305" s="134"/>
      <c r="U305" s="134"/>
      <c r="V305" s="134"/>
      <c r="W305" s="135"/>
      <c r="X305" s="134"/>
      <c r="Y305" s="134"/>
      <c r="Z305" s="134"/>
      <c r="AA305" s="135"/>
      <c r="AB305" s="131" t="b">
        <v>0</v>
      </c>
      <c r="AC305" s="131" t="b">
        <v>0</v>
      </c>
      <c r="AD305" s="122"/>
      <c r="AE305" s="131" t="b">
        <v>0</v>
      </c>
      <c r="AF305" s="128"/>
      <c r="AG305" s="88"/>
      <c r="AH305" s="132" t="b">
        <v>0</v>
      </c>
      <c r="AI305" s="133"/>
    </row>
    <row r="306">
      <c r="A306" s="114" t="str">
        <f t="array" ref="A306">IFERROR(
  INDEX(
    INDEX('{INDEX} Tour Packages'!$A:$ZZ, , MATCH(A$3, '{INDEX} Tour Packages'!$4:$4, 0)),
    MATCH($F306, INDEX('{INDEX} Tour Packages'!$A:$ZZ,0, MATCH("Tour Package Name", '{INDEX} Tour Packages'!$4:$4, 0)), 0)
  ),
"")
</f>
        <v/>
      </c>
      <c r="B306" s="114" t="str">
        <f t="array" ref="B306">IFERROR(
  INDEX(
    INDEX('{INDEX} Tour Packages'!$A:$ZZ, , MATCH(B$3, '{INDEX} Tour Packages'!$4:$4, 0)),
    MATCH($F306, INDEX('{INDEX} Tour Packages'!$A:$ZZ,0, MATCH("Tour Package Name", '{INDEX} Tour Packages'!$4:$4, 0)), 0)
  ),
"")
</f>
        <v/>
      </c>
      <c r="C306" s="114" t="str">
        <f t="array" ref="C306">IFERROR(
  INDEX(
    INDEX('{INDEX} Tour Packages'!$A:$ZZ, , MATCH(C$3, '{INDEX} Tour Packages'!$4:$4, 0)),
    MATCH($F306, INDEX('{INDEX} Tour Packages'!$A:$ZZ,0, MATCH("Tour Package Name", '{INDEX} Tour Packages'!$4:$4, 0)), 0)
  ),
"")
</f>
        <v/>
      </c>
      <c r="D306" s="114" t="str">
        <f t="array" ref="D306">IFERROR(
  INDEX(
    INDEX('{INDEX} Tour Packages'!$A:$ZZ, , MATCH(D$3, '{INDEX} Tour Packages'!$4:$4, 0)),
    MATCH($F306, INDEX('{INDEX} Tour Packages'!$A:$ZZ,0, MATCH("Tour Package Name", '{INDEX} Tour Packages'!$4:$4, 0)), 0)
  ),
"")
</f>
        <v/>
      </c>
      <c r="E306" s="115" t="s">
        <v>231</v>
      </c>
      <c r="F306" s="116" t="str">
        <f>IFERROR(__xludf.DUMMYFUNCTION("LET(
  headers, 'Internal Flight Booking Form Re'!$A$1:AI$1,
  ref, $E306,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6" s="117" t="str">
        <f>IFERROR(__xludf.DUMMYFUNCTION("""COMPUTED_VALUE"""),"")</f>
        <v/>
      </c>
      <c r="H306" s="116"/>
      <c r="I306" s="116"/>
      <c r="J306" s="118"/>
      <c r="K306" s="116"/>
      <c r="L306" s="116"/>
      <c r="M306" s="116"/>
      <c r="N306" s="116"/>
      <c r="O306" s="117"/>
      <c r="P306" s="134"/>
      <c r="Q306" s="134"/>
      <c r="R306" s="134"/>
      <c r="S306" s="135"/>
      <c r="T306" s="134"/>
      <c r="U306" s="134"/>
      <c r="V306" s="134"/>
      <c r="W306" s="135"/>
      <c r="X306" s="134"/>
      <c r="Y306" s="134"/>
      <c r="Z306" s="134"/>
      <c r="AA306" s="135"/>
      <c r="AB306" s="131" t="b">
        <v>0</v>
      </c>
      <c r="AC306" s="131" t="b">
        <v>0</v>
      </c>
      <c r="AD306" s="122"/>
      <c r="AE306" s="131" t="b">
        <v>0</v>
      </c>
      <c r="AF306" s="128"/>
      <c r="AG306" s="88"/>
      <c r="AH306" s="132" t="b">
        <v>0</v>
      </c>
      <c r="AI306" s="133"/>
    </row>
    <row r="307">
      <c r="A307" s="114" t="str">
        <f t="array" ref="A307">IFERROR(
  INDEX(
    INDEX('{INDEX} Tour Packages'!$A:$ZZ, , MATCH(A$3, '{INDEX} Tour Packages'!$4:$4, 0)),
    MATCH($F307, INDEX('{INDEX} Tour Packages'!$A:$ZZ,0, MATCH("Tour Package Name", '{INDEX} Tour Packages'!$4:$4, 0)), 0)
  ),
"")
</f>
        <v/>
      </c>
      <c r="B307" s="114" t="str">
        <f t="array" ref="B307">IFERROR(
  INDEX(
    INDEX('{INDEX} Tour Packages'!$A:$ZZ, , MATCH(B$3, '{INDEX} Tour Packages'!$4:$4, 0)),
    MATCH($F307, INDEX('{INDEX} Tour Packages'!$A:$ZZ,0, MATCH("Tour Package Name", '{INDEX} Tour Packages'!$4:$4, 0)), 0)
  ),
"")
</f>
        <v/>
      </c>
      <c r="C307" s="114" t="str">
        <f t="array" ref="C307">IFERROR(
  INDEX(
    INDEX('{INDEX} Tour Packages'!$A:$ZZ, , MATCH(C$3, '{INDEX} Tour Packages'!$4:$4, 0)),
    MATCH($F307, INDEX('{INDEX} Tour Packages'!$A:$ZZ,0, MATCH("Tour Package Name", '{INDEX} Tour Packages'!$4:$4, 0)), 0)
  ),
"")
</f>
        <v/>
      </c>
      <c r="D307" s="114" t="str">
        <f t="array" ref="D307">IFERROR(
  INDEX(
    INDEX('{INDEX} Tour Packages'!$A:$ZZ, , MATCH(D$3, '{INDEX} Tour Packages'!$4:$4, 0)),
    MATCH($F307, INDEX('{INDEX} Tour Packages'!$A:$ZZ,0, MATCH("Tour Package Name", '{INDEX} Tour Packages'!$4:$4, 0)), 0)
  ),
"")
</f>
        <v/>
      </c>
      <c r="E307" s="115" t="s">
        <v>231</v>
      </c>
      <c r="F307" s="116" t="str">
        <f>IFERROR(__xludf.DUMMYFUNCTION("LET(
  headers, 'Internal Flight Booking Form Re'!$A$1:AI$1,
  ref, $E307,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7" s="117" t="str">
        <f>IFERROR(__xludf.DUMMYFUNCTION("""COMPUTED_VALUE"""),"")</f>
        <v/>
      </c>
      <c r="H307" s="116"/>
      <c r="I307" s="116"/>
      <c r="J307" s="118"/>
      <c r="K307" s="116"/>
      <c r="L307" s="116"/>
      <c r="M307" s="116"/>
      <c r="N307" s="116"/>
      <c r="O307" s="117"/>
      <c r="P307" s="134"/>
      <c r="Q307" s="134"/>
      <c r="R307" s="134"/>
      <c r="S307" s="135"/>
      <c r="T307" s="134"/>
      <c r="U307" s="134"/>
      <c r="V307" s="134"/>
      <c r="W307" s="135"/>
      <c r="X307" s="134"/>
      <c r="Y307" s="134"/>
      <c r="Z307" s="134"/>
      <c r="AA307" s="135"/>
      <c r="AB307" s="131" t="b">
        <v>0</v>
      </c>
      <c r="AC307" s="131" t="b">
        <v>0</v>
      </c>
      <c r="AD307" s="122"/>
      <c r="AE307" s="131" t="b">
        <v>0</v>
      </c>
      <c r="AF307" s="128"/>
      <c r="AG307" s="88"/>
      <c r="AH307" s="132" t="b">
        <v>0</v>
      </c>
      <c r="AI307" s="133"/>
    </row>
    <row r="308">
      <c r="A308" s="114" t="str">
        <f t="array" ref="A308">IFERROR(
  INDEX(
    INDEX('{INDEX} Tour Packages'!$A:$ZZ, , MATCH(A$3, '{INDEX} Tour Packages'!$4:$4, 0)),
    MATCH($F308, INDEX('{INDEX} Tour Packages'!$A:$ZZ,0, MATCH("Tour Package Name", '{INDEX} Tour Packages'!$4:$4, 0)), 0)
  ),
"")
</f>
        <v/>
      </c>
      <c r="B308" s="114" t="str">
        <f t="array" ref="B308">IFERROR(
  INDEX(
    INDEX('{INDEX} Tour Packages'!$A:$ZZ, , MATCH(B$3, '{INDEX} Tour Packages'!$4:$4, 0)),
    MATCH($F308, INDEX('{INDEX} Tour Packages'!$A:$ZZ,0, MATCH("Tour Package Name", '{INDEX} Tour Packages'!$4:$4, 0)), 0)
  ),
"")
</f>
        <v/>
      </c>
      <c r="C308" s="114" t="str">
        <f t="array" ref="C308">IFERROR(
  INDEX(
    INDEX('{INDEX} Tour Packages'!$A:$ZZ, , MATCH(C$3, '{INDEX} Tour Packages'!$4:$4, 0)),
    MATCH($F308, INDEX('{INDEX} Tour Packages'!$A:$ZZ,0, MATCH("Tour Package Name", '{INDEX} Tour Packages'!$4:$4, 0)), 0)
  ),
"")
</f>
        <v/>
      </c>
      <c r="D308" s="114" t="str">
        <f t="array" ref="D308">IFERROR(
  INDEX(
    INDEX('{INDEX} Tour Packages'!$A:$ZZ, , MATCH(D$3, '{INDEX} Tour Packages'!$4:$4, 0)),
    MATCH($F308, INDEX('{INDEX} Tour Packages'!$A:$ZZ,0, MATCH("Tour Package Name", '{INDEX} Tour Packages'!$4:$4, 0)), 0)
  ),
"")
</f>
        <v/>
      </c>
      <c r="E308" s="115" t="s">
        <v>231</v>
      </c>
      <c r="F308" s="116" t="str">
        <f>IFERROR(__xludf.DUMMYFUNCTION("LET(
  headers, 'Internal Flight Booking Form Re'!$A$1:AI$1,
  ref, $E308,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8" s="117" t="str">
        <f>IFERROR(__xludf.DUMMYFUNCTION("""COMPUTED_VALUE"""),"")</f>
        <v/>
      </c>
      <c r="H308" s="116"/>
      <c r="I308" s="116"/>
      <c r="J308" s="118"/>
      <c r="K308" s="116"/>
      <c r="L308" s="116"/>
      <c r="M308" s="116"/>
      <c r="N308" s="116"/>
      <c r="O308" s="117"/>
      <c r="P308" s="134"/>
      <c r="Q308" s="134"/>
      <c r="R308" s="134"/>
      <c r="S308" s="135"/>
      <c r="T308" s="134"/>
      <c r="U308" s="134"/>
      <c r="V308" s="134"/>
      <c r="W308" s="135"/>
      <c r="X308" s="134"/>
      <c r="Y308" s="134"/>
      <c r="Z308" s="134"/>
      <c r="AA308" s="135"/>
      <c r="AB308" s="131" t="b">
        <v>0</v>
      </c>
      <c r="AC308" s="131" t="b">
        <v>0</v>
      </c>
      <c r="AD308" s="122"/>
      <c r="AE308" s="131" t="b">
        <v>0</v>
      </c>
      <c r="AF308" s="128"/>
      <c r="AG308" s="88"/>
      <c r="AH308" s="132" t="b">
        <v>0</v>
      </c>
      <c r="AI308" s="133"/>
    </row>
    <row r="309">
      <c r="A309" s="114" t="str">
        <f t="array" ref="A309">IFERROR(
  INDEX(
    INDEX('{INDEX} Tour Packages'!$A:$ZZ, , MATCH(A$3, '{INDEX} Tour Packages'!$4:$4, 0)),
    MATCH($F309, INDEX('{INDEX} Tour Packages'!$A:$ZZ,0, MATCH("Tour Package Name", '{INDEX} Tour Packages'!$4:$4, 0)), 0)
  ),
"")
</f>
        <v/>
      </c>
      <c r="B309" s="114" t="str">
        <f t="array" ref="B309">IFERROR(
  INDEX(
    INDEX('{INDEX} Tour Packages'!$A:$ZZ, , MATCH(B$3, '{INDEX} Tour Packages'!$4:$4, 0)),
    MATCH($F309, INDEX('{INDEX} Tour Packages'!$A:$ZZ,0, MATCH("Tour Package Name", '{INDEX} Tour Packages'!$4:$4, 0)), 0)
  ),
"")
</f>
        <v/>
      </c>
      <c r="C309" s="114" t="str">
        <f t="array" ref="C309">IFERROR(
  INDEX(
    INDEX('{INDEX} Tour Packages'!$A:$ZZ, , MATCH(C$3, '{INDEX} Tour Packages'!$4:$4, 0)),
    MATCH($F309, INDEX('{INDEX} Tour Packages'!$A:$ZZ,0, MATCH("Tour Package Name", '{INDEX} Tour Packages'!$4:$4, 0)), 0)
  ),
"")
</f>
        <v/>
      </c>
      <c r="D309" s="114" t="str">
        <f t="array" ref="D309">IFERROR(
  INDEX(
    INDEX('{INDEX} Tour Packages'!$A:$ZZ, , MATCH(D$3, '{INDEX} Tour Packages'!$4:$4, 0)),
    MATCH($F309, INDEX('{INDEX} Tour Packages'!$A:$ZZ,0, MATCH("Tour Package Name", '{INDEX} Tour Packages'!$4:$4, 0)), 0)
  ),
"")
</f>
        <v/>
      </c>
      <c r="E309" s="115" t="s">
        <v>231</v>
      </c>
      <c r="F309" s="116" t="str">
        <f>IFERROR(__xludf.DUMMYFUNCTION("LET(
  headers, 'Internal Flight Booking Form Re'!$A$1:AI$1,
  ref, $E309,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09" s="117" t="str">
        <f>IFERROR(__xludf.DUMMYFUNCTION("""COMPUTED_VALUE"""),"")</f>
        <v/>
      </c>
      <c r="H309" s="116"/>
      <c r="I309" s="116"/>
      <c r="J309" s="118"/>
      <c r="K309" s="116"/>
      <c r="L309" s="116"/>
      <c r="M309" s="116"/>
      <c r="N309" s="116"/>
      <c r="O309" s="117"/>
      <c r="P309" s="134"/>
      <c r="Q309" s="134"/>
      <c r="R309" s="134"/>
      <c r="S309" s="135"/>
      <c r="T309" s="134"/>
      <c r="U309" s="134"/>
      <c r="V309" s="134"/>
      <c r="W309" s="135"/>
      <c r="X309" s="134"/>
      <c r="Y309" s="134"/>
      <c r="Z309" s="134"/>
      <c r="AA309" s="135"/>
      <c r="AB309" s="131" t="b">
        <v>0</v>
      </c>
      <c r="AC309" s="131" t="b">
        <v>0</v>
      </c>
      <c r="AD309" s="122"/>
      <c r="AE309" s="131" t="b">
        <v>0</v>
      </c>
      <c r="AF309" s="128"/>
      <c r="AG309" s="88"/>
      <c r="AH309" s="132" t="b">
        <v>0</v>
      </c>
      <c r="AI309" s="133"/>
    </row>
    <row r="310">
      <c r="A310" s="114" t="str">
        <f t="array" ref="A310">IFERROR(
  INDEX(
    INDEX('{INDEX} Tour Packages'!$A:$ZZ, , MATCH(A$3, '{INDEX} Tour Packages'!$4:$4, 0)),
    MATCH($F310, INDEX('{INDEX} Tour Packages'!$A:$ZZ,0, MATCH("Tour Package Name", '{INDEX} Tour Packages'!$4:$4, 0)), 0)
  ),
"")
</f>
        <v/>
      </c>
      <c r="B310" s="114" t="str">
        <f t="array" ref="B310">IFERROR(
  INDEX(
    INDEX('{INDEX} Tour Packages'!$A:$ZZ, , MATCH(B$3, '{INDEX} Tour Packages'!$4:$4, 0)),
    MATCH($F310, INDEX('{INDEX} Tour Packages'!$A:$ZZ,0, MATCH("Tour Package Name", '{INDEX} Tour Packages'!$4:$4, 0)), 0)
  ),
"")
</f>
        <v/>
      </c>
      <c r="C310" s="114" t="str">
        <f t="array" ref="C310">IFERROR(
  INDEX(
    INDEX('{INDEX} Tour Packages'!$A:$ZZ, , MATCH(C$3, '{INDEX} Tour Packages'!$4:$4, 0)),
    MATCH($F310, INDEX('{INDEX} Tour Packages'!$A:$ZZ,0, MATCH("Tour Package Name", '{INDEX} Tour Packages'!$4:$4, 0)), 0)
  ),
"")
</f>
        <v/>
      </c>
      <c r="D310" s="114" t="str">
        <f t="array" ref="D310">IFERROR(
  INDEX(
    INDEX('{INDEX} Tour Packages'!$A:$ZZ, , MATCH(D$3, '{INDEX} Tour Packages'!$4:$4, 0)),
    MATCH($F310, INDEX('{INDEX} Tour Packages'!$A:$ZZ,0, MATCH("Tour Package Name", '{INDEX} Tour Packages'!$4:$4, 0)), 0)
  ),
"")
</f>
        <v/>
      </c>
      <c r="E310" s="115" t="s">
        <v>231</v>
      </c>
      <c r="F310" s="116" t="str">
        <f>IFERROR(__xludf.DUMMYFUNCTION("LET(
  headers, 'Internal Flight Booking Form Re'!$A$1:AI$1,
  ref, $E310,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0" s="117" t="str">
        <f>IFERROR(__xludf.DUMMYFUNCTION("""COMPUTED_VALUE"""),"")</f>
        <v/>
      </c>
      <c r="H310" s="116"/>
      <c r="I310" s="116"/>
      <c r="J310" s="118"/>
      <c r="K310" s="116"/>
      <c r="L310" s="116"/>
      <c r="M310" s="116"/>
      <c r="N310" s="116"/>
      <c r="O310" s="117"/>
      <c r="P310" s="134"/>
      <c r="Q310" s="134"/>
      <c r="R310" s="134"/>
      <c r="S310" s="135"/>
      <c r="T310" s="134"/>
      <c r="U310" s="134"/>
      <c r="V310" s="134"/>
      <c r="W310" s="135"/>
      <c r="X310" s="134"/>
      <c r="Y310" s="134"/>
      <c r="Z310" s="134"/>
      <c r="AA310" s="135"/>
      <c r="AB310" s="131" t="b">
        <v>0</v>
      </c>
      <c r="AC310" s="131" t="b">
        <v>0</v>
      </c>
      <c r="AD310" s="122"/>
      <c r="AE310" s="131" t="b">
        <v>0</v>
      </c>
      <c r="AF310" s="128"/>
      <c r="AG310" s="88"/>
      <c r="AH310" s="132" t="b">
        <v>0</v>
      </c>
      <c r="AI310" s="133"/>
    </row>
    <row r="311">
      <c r="A311" s="114" t="str">
        <f t="array" ref="A311">IFERROR(
  INDEX(
    INDEX('{INDEX} Tour Packages'!$A:$ZZ, , MATCH(A$3, '{INDEX} Tour Packages'!$4:$4, 0)),
    MATCH($F311, INDEX('{INDEX} Tour Packages'!$A:$ZZ,0, MATCH("Tour Package Name", '{INDEX} Tour Packages'!$4:$4, 0)), 0)
  ),
"")
</f>
        <v/>
      </c>
      <c r="B311" s="114" t="str">
        <f t="array" ref="B311">IFERROR(
  INDEX(
    INDEX('{INDEX} Tour Packages'!$A:$ZZ, , MATCH(B$3, '{INDEX} Tour Packages'!$4:$4, 0)),
    MATCH($F311, INDEX('{INDEX} Tour Packages'!$A:$ZZ,0, MATCH("Tour Package Name", '{INDEX} Tour Packages'!$4:$4, 0)), 0)
  ),
"")
</f>
        <v/>
      </c>
      <c r="C311" s="114" t="str">
        <f t="array" ref="C311">IFERROR(
  INDEX(
    INDEX('{INDEX} Tour Packages'!$A:$ZZ, , MATCH(C$3, '{INDEX} Tour Packages'!$4:$4, 0)),
    MATCH($F311, INDEX('{INDEX} Tour Packages'!$A:$ZZ,0, MATCH("Tour Package Name", '{INDEX} Tour Packages'!$4:$4, 0)), 0)
  ),
"")
</f>
        <v/>
      </c>
      <c r="D311" s="114" t="str">
        <f t="array" ref="D311">IFERROR(
  INDEX(
    INDEX('{INDEX} Tour Packages'!$A:$ZZ, , MATCH(D$3, '{INDEX} Tour Packages'!$4:$4, 0)),
    MATCH($F311, INDEX('{INDEX} Tour Packages'!$A:$ZZ,0, MATCH("Tour Package Name", '{INDEX} Tour Packages'!$4:$4, 0)), 0)
  ),
"")
</f>
        <v/>
      </c>
      <c r="E311" s="115" t="s">
        <v>231</v>
      </c>
      <c r="F311" s="116" t="str">
        <f>IFERROR(__xludf.DUMMYFUNCTION("LET(
  headers, 'Internal Flight Booking Form Re'!$A$1:AI$1,
  ref, $E311,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1" s="117" t="str">
        <f>IFERROR(__xludf.DUMMYFUNCTION("""COMPUTED_VALUE"""),"")</f>
        <v/>
      </c>
      <c r="H311" s="116"/>
      <c r="I311" s="116"/>
      <c r="J311" s="118"/>
      <c r="K311" s="116"/>
      <c r="L311" s="116"/>
      <c r="M311" s="116"/>
      <c r="N311" s="116"/>
      <c r="O311" s="117"/>
      <c r="P311" s="134"/>
      <c r="Q311" s="134"/>
      <c r="R311" s="134"/>
      <c r="S311" s="135"/>
      <c r="T311" s="134"/>
      <c r="U311" s="134"/>
      <c r="V311" s="134"/>
      <c r="W311" s="135"/>
      <c r="X311" s="134"/>
      <c r="Y311" s="134"/>
      <c r="Z311" s="134"/>
      <c r="AA311" s="135"/>
      <c r="AB311" s="131" t="b">
        <v>0</v>
      </c>
      <c r="AC311" s="131" t="b">
        <v>0</v>
      </c>
      <c r="AD311" s="122"/>
      <c r="AE311" s="131" t="b">
        <v>0</v>
      </c>
      <c r="AF311" s="128"/>
      <c r="AG311" s="88"/>
      <c r="AH311" s="132" t="b">
        <v>0</v>
      </c>
      <c r="AI311" s="133"/>
    </row>
    <row r="312">
      <c r="A312" s="114" t="str">
        <f t="array" ref="A312">IFERROR(
  INDEX(
    INDEX('{INDEX} Tour Packages'!$A:$ZZ, , MATCH(A$3, '{INDEX} Tour Packages'!$4:$4, 0)),
    MATCH($F312, INDEX('{INDEX} Tour Packages'!$A:$ZZ,0, MATCH("Tour Package Name", '{INDEX} Tour Packages'!$4:$4, 0)), 0)
  ),
"")
</f>
        <v/>
      </c>
      <c r="B312" s="114" t="str">
        <f t="array" ref="B312">IFERROR(
  INDEX(
    INDEX('{INDEX} Tour Packages'!$A:$ZZ, , MATCH(B$3, '{INDEX} Tour Packages'!$4:$4, 0)),
    MATCH($F312, INDEX('{INDEX} Tour Packages'!$A:$ZZ,0, MATCH("Tour Package Name", '{INDEX} Tour Packages'!$4:$4, 0)), 0)
  ),
"")
</f>
        <v/>
      </c>
      <c r="C312" s="114" t="str">
        <f t="array" ref="C312">IFERROR(
  INDEX(
    INDEX('{INDEX} Tour Packages'!$A:$ZZ, , MATCH(C$3, '{INDEX} Tour Packages'!$4:$4, 0)),
    MATCH($F312, INDEX('{INDEX} Tour Packages'!$A:$ZZ,0, MATCH("Tour Package Name", '{INDEX} Tour Packages'!$4:$4, 0)), 0)
  ),
"")
</f>
        <v/>
      </c>
      <c r="D312" s="114" t="str">
        <f t="array" ref="D312">IFERROR(
  INDEX(
    INDEX('{INDEX} Tour Packages'!$A:$ZZ, , MATCH(D$3, '{INDEX} Tour Packages'!$4:$4, 0)),
    MATCH($F312, INDEX('{INDEX} Tour Packages'!$A:$ZZ,0, MATCH("Tour Package Name", '{INDEX} Tour Packages'!$4:$4, 0)), 0)
  ),
"")
</f>
        <v/>
      </c>
      <c r="E312" s="115" t="s">
        <v>231</v>
      </c>
      <c r="F312" s="116" t="str">
        <f>IFERROR(__xludf.DUMMYFUNCTION("LET(
  headers, 'Internal Flight Booking Form Re'!$A$1:AI$1,
  ref, $E312,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2" s="117" t="str">
        <f>IFERROR(__xludf.DUMMYFUNCTION("""COMPUTED_VALUE"""),"")</f>
        <v/>
      </c>
      <c r="H312" s="116"/>
      <c r="I312" s="116"/>
      <c r="J312" s="118"/>
      <c r="K312" s="116"/>
      <c r="L312" s="116"/>
      <c r="M312" s="116"/>
      <c r="N312" s="116"/>
      <c r="O312" s="117"/>
      <c r="P312" s="134"/>
      <c r="Q312" s="134"/>
      <c r="R312" s="134"/>
      <c r="S312" s="135"/>
      <c r="T312" s="134"/>
      <c r="U312" s="134"/>
      <c r="V312" s="134"/>
      <c r="W312" s="135"/>
      <c r="X312" s="134"/>
      <c r="Y312" s="134"/>
      <c r="Z312" s="134"/>
      <c r="AA312" s="135"/>
      <c r="AB312" s="131" t="b">
        <v>0</v>
      </c>
      <c r="AC312" s="131" t="b">
        <v>0</v>
      </c>
      <c r="AD312" s="122"/>
      <c r="AE312" s="131" t="b">
        <v>0</v>
      </c>
      <c r="AF312" s="128"/>
      <c r="AG312" s="88"/>
      <c r="AH312" s="132" t="b">
        <v>0</v>
      </c>
      <c r="AI312" s="133"/>
    </row>
    <row r="313">
      <c r="A313" s="114" t="str">
        <f t="array" ref="A313">IFERROR(
  INDEX(
    INDEX('{INDEX} Tour Packages'!$A:$ZZ, , MATCH(A$3, '{INDEX} Tour Packages'!$4:$4, 0)),
    MATCH($F313, INDEX('{INDEX} Tour Packages'!$A:$ZZ,0, MATCH("Tour Package Name", '{INDEX} Tour Packages'!$4:$4, 0)), 0)
  ),
"")
</f>
        <v/>
      </c>
      <c r="B313" s="114" t="str">
        <f t="array" ref="B313">IFERROR(
  INDEX(
    INDEX('{INDEX} Tour Packages'!$A:$ZZ, , MATCH(B$3, '{INDEX} Tour Packages'!$4:$4, 0)),
    MATCH($F313, INDEX('{INDEX} Tour Packages'!$A:$ZZ,0, MATCH("Tour Package Name", '{INDEX} Tour Packages'!$4:$4, 0)), 0)
  ),
"")
</f>
        <v/>
      </c>
      <c r="C313" s="114" t="str">
        <f t="array" ref="C313">IFERROR(
  INDEX(
    INDEX('{INDEX} Tour Packages'!$A:$ZZ, , MATCH(C$3, '{INDEX} Tour Packages'!$4:$4, 0)),
    MATCH($F313, INDEX('{INDEX} Tour Packages'!$A:$ZZ,0, MATCH("Tour Package Name", '{INDEX} Tour Packages'!$4:$4, 0)), 0)
  ),
"")
</f>
        <v/>
      </c>
      <c r="D313" s="114" t="str">
        <f t="array" ref="D313">IFERROR(
  INDEX(
    INDEX('{INDEX} Tour Packages'!$A:$ZZ, , MATCH(D$3, '{INDEX} Tour Packages'!$4:$4, 0)),
    MATCH($F313, INDEX('{INDEX} Tour Packages'!$A:$ZZ,0, MATCH("Tour Package Name", '{INDEX} Tour Packages'!$4:$4, 0)), 0)
  ),
"")
</f>
        <v/>
      </c>
      <c r="E313" s="115" t="s">
        <v>231</v>
      </c>
      <c r="F313" s="116" t="str">
        <f>IFERROR(__xludf.DUMMYFUNCTION("LET(
  headers, 'Internal Flight Booking Form Re'!$A$1:AI$1,
  ref, $E313,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3" s="117" t="str">
        <f>IFERROR(__xludf.DUMMYFUNCTION("""COMPUTED_VALUE"""),"")</f>
        <v/>
      </c>
      <c r="H313" s="116"/>
      <c r="I313" s="116"/>
      <c r="J313" s="118"/>
      <c r="K313" s="116"/>
      <c r="L313" s="116"/>
      <c r="M313" s="116"/>
      <c r="N313" s="116"/>
      <c r="O313" s="117"/>
      <c r="P313" s="134"/>
      <c r="Q313" s="134"/>
      <c r="R313" s="134"/>
      <c r="S313" s="135"/>
      <c r="T313" s="134"/>
      <c r="U313" s="134"/>
      <c r="V313" s="134"/>
      <c r="W313" s="135"/>
      <c r="X313" s="134"/>
      <c r="Y313" s="134"/>
      <c r="Z313" s="134"/>
      <c r="AA313" s="135"/>
      <c r="AB313" s="131" t="b">
        <v>0</v>
      </c>
      <c r="AC313" s="131" t="b">
        <v>0</v>
      </c>
      <c r="AD313" s="122"/>
      <c r="AE313" s="131" t="b">
        <v>0</v>
      </c>
      <c r="AF313" s="128"/>
      <c r="AG313" s="88"/>
      <c r="AH313" s="132" t="b">
        <v>0</v>
      </c>
      <c r="AI313" s="133"/>
    </row>
    <row r="314">
      <c r="A314" s="114" t="str">
        <f t="array" ref="A314">IFERROR(
  INDEX(
    INDEX('{INDEX} Tour Packages'!$A:$ZZ, , MATCH(A$3, '{INDEX} Tour Packages'!$4:$4, 0)),
    MATCH($F314, INDEX('{INDEX} Tour Packages'!$A:$ZZ,0, MATCH("Tour Package Name", '{INDEX} Tour Packages'!$4:$4, 0)), 0)
  ),
"")
</f>
        <v/>
      </c>
      <c r="B314" s="114" t="str">
        <f t="array" ref="B314">IFERROR(
  INDEX(
    INDEX('{INDEX} Tour Packages'!$A:$ZZ, , MATCH(B$3, '{INDEX} Tour Packages'!$4:$4, 0)),
    MATCH($F314, INDEX('{INDEX} Tour Packages'!$A:$ZZ,0, MATCH("Tour Package Name", '{INDEX} Tour Packages'!$4:$4, 0)), 0)
  ),
"")
</f>
        <v/>
      </c>
      <c r="C314" s="114" t="str">
        <f t="array" ref="C314">IFERROR(
  INDEX(
    INDEX('{INDEX} Tour Packages'!$A:$ZZ, , MATCH(C$3, '{INDEX} Tour Packages'!$4:$4, 0)),
    MATCH($F314, INDEX('{INDEX} Tour Packages'!$A:$ZZ,0, MATCH("Tour Package Name", '{INDEX} Tour Packages'!$4:$4, 0)), 0)
  ),
"")
</f>
        <v/>
      </c>
      <c r="D314" s="114" t="str">
        <f t="array" ref="D314">IFERROR(
  INDEX(
    INDEX('{INDEX} Tour Packages'!$A:$ZZ, , MATCH(D$3, '{INDEX} Tour Packages'!$4:$4, 0)),
    MATCH($F314, INDEX('{INDEX} Tour Packages'!$A:$ZZ,0, MATCH("Tour Package Name", '{INDEX} Tour Packages'!$4:$4, 0)), 0)
  ),
"")
</f>
        <v/>
      </c>
      <c r="E314" s="115" t="s">
        <v>231</v>
      </c>
      <c r="F314" s="116" t="str">
        <f>IFERROR(__xludf.DUMMYFUNCTION("LET(
  headers, 'Internal Flight Booking Form Re'!$A$1:AI$1,
  ref, $E314,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4" s="117" t="str">
        <f>IFERROR(__xludf.DUMMYFUNCTION("""COMPUTED_VALUE"""),"")</f>
        <v/>
      </c>
      <c r="H314" s="116"/>
      <c r="I314" s="116"/>
      <c r="J314" s="118"/>
      <c r="K314" s="116"/>
      <c r="L314" s="116"/>
      <c r="M314" s="116"/>
      <c r="N314" s="116"/>
      <c r="O314" s="117"/>
      <c r="P314" s="134"/>
      <c r="Q314" s="134"/>
      <c r="R314" s="134"/>
      <c r="S314" s="135"/>
      <c r="T314" s="134"/>
      <c r="U314" s="134"/>
      <c r="V314" s="134"/>
      <c r="W314" s="135"/>
      <c r="X314" s="134"/>
      <c r="Y314" s="134"/>
      <c r="Z314" s="134"/>
      <c r="AA314" s="135"/>
      <c r="AB314" s="131" t="b">
        <v>0</v>
      </c>
      <c r="AC314" s="131" t="b">
        <v>0</v>
      </c>
      <c r="AD314" s="122"/>
      <c r="AE314" s="131" t="b">
        <v>0</v>
      </c>
      <c r="AF314" s="128"/>
      <c r="AG314" s="88"/>
      <c r="AH314" s="132" t="b">
        <v>0</v>
      </c>
      <c r="AI314" s="133"/>
    </row>
    <row r="315">
      <c r="A315" s="114" t="str">
        <f t="array" ref="A315">IFERROR(
  INDEX(
    INDEX('{INDEX} Tour Packages'!$A:$ZZ, , MATCH(A$3, '{INDEX} Tour Packages'!$4:$4, 0)),
    MATCH($F315, INDEX('{INDEX} Tour Packages'!$A:$ZZ,0, MATCH("Tour Package Name", '{INDEX} Tour Packages'!$4:$4, 0)), 0)
  ),
"")
</f>
        <v/>
      </c>
      <c r="B315" s="114" t="str">
        <f t="array" ref="B315">IFERROR(
  INDEX(
    INDEX('{INDEX} Tour Packages'!$A:$ZZ, , MATCH(B$3, '{INDEX} Tour Packages'!$4:$4, 0)),
    MATCH($F315, INDEX('{INDEX} Tour Packages'!$A:$ZZ,0, MATCH("Tour Package Name", '{INDEX} Tour Packages'!$4:$4, 0)), 0)
  ),
"")
</f>
        <v/>
      </c>
      <c r="C315" s="114" t="str">
        <f t="array" ref="C315">IFERROR(
  INDEX(
    INDEX('{INDEX} Tour Packages'!$A:$ZZ, , MATCH(C$3, '{INDEX} Tour Packages'!$4:$4, 0)),
    MATCH($F315, INDEX('{INDEX} Tour Packages'!$A:$ZZ,0, MATCH("Tour Package Name", '{INDEX} Tour Packages'!$4:$4, 0)), 0)
  ),
"")
</f>
        <v/>
      </c>
      <c r="D315" s="114" t="str">
        <f t="array" ref="D315">IFERROR(
  INDEX(
    INDEX('{INDEX} Tour Packages'!$A:$ZZ, , MATCH(D$3, '{INDEX} Tour Packages'!$4:$4, 0)),
    MATCH($F315, INDEX('{INDEX} Tour Packages'!$A:$ZZ,0, MATCH("Tour Package Name", '{INDEX} Tour Packages'!$4:$4, 0)), 0)
  ),
"")
</f>
        <v/>
      </c>
      <c r="E315" s="115" t="s">
        <v>231</v>
      </c>
      <c r="F315" s="116" t="str">
        <f>IFERROR(__xludf.DUMMYFUNCTION("LET(
  headers, 'Internal Flight Booking Form Re'!$A$1:AI$1,
  ref, $E315,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5" s="117" t="str">
        <f>IFERROR(__xludf.DUMMYFUNCTION("""COMPUTED_VALUE"""),"")</f>
        <v/>
      </c>
      <c r="H315" s="116"/>
      <c r="I315" s="116"/>
      <c r="J315" s="118"/>
      <c r="K315" s="116"/>
      <c r="L315" s="116"/>
      <c r="M315" s="116"/>
      <c r="N315" s="116"/>
      <c r="O315" s="117"/>
      <c r="P315" s="134"/>
      <c r="Q315" s="134"/>
      <c r="R315" s="134"/>
      <c r="S315" s="135"/>
      <c r="T315" s="134"/>
      <c r="U315" s="134"/>
      <c r="V315" s="134"/>
      <c r="W315" s="135"/>
      <c r="X315" s="134"/>
      <c r="Y315" s="134"/>
      <c r="Z315" s="134"/>
      <c r="AA315" s="135"/>
      <c r="AB315" s="131" t="b">
        <v>0</v>
      </c>
      <c r="AC315" s="131" t="b">
        <v>0</v>
      </c>
      <c r="AD315" s="122"/>
      <c r="AE315" s="131" t="b">
        <v>0</v>
      </c>
      <c r="AF315" s="128"/>
      <c r="AG315" s="88"/>
      <c r="AH315" s="132" t="b">
        <v>0</v>
      </c>
      <c r="AI315" s="133"/>
    </row>
    <row r="316">
      <c r="A316" s="114" t="str">
        <f t="array" ref="A316">IFERROR(
  INDEX(
    INDEX('{INDEX} Tour Packages'!$A:$ZZ, , MATCH(A$3, '{INDEX} Tour Packages'!$4:$4, 0)),
    MATCH($F316, INDEX('{INDEX} Tour Packages'!$A:$ZZ,0, MATCH("Tour Package Name", '{INDEX} Tour Packages'!$4:$4, 0)), 0)
  ),
"")
</f>
        <v/>
      </c>
      <c r="B316" s="114" t="str">
        <f t="array" ref="B316">IFERROR(
  INDEX(
    INDEX('{INDEX} Tour Packages'!$A:$ZZ, , MATCH(B$3, '{INDEX} Tour Packages'!$4:$4, 0)),
    MATCH($F316, INDEX('{INDEX} Tour Packages'!$A:$ZZ,0, MATCH("Tour Package Name", '{INDEX} Tour Packages'!$4:$4, 0)), 0)
  ),
"")
</f>
        <v/>
      </c>
      <c r="C316" s="114" t="str">
        <f t="array" ref="C316">IFERROR(
  INDEX(
    INDEX('{INDEX} Tour Packages'!$A:$ZZ, , MATCH(C$3, '{INDEX} Tour Packages'!$4:$4, 0)),
    MATCH($F316, INDEX('{INDEX} Tour Packages'!$A:$ZZ,0, MATCH("Tour Package Name", '{INDEX} Tour Packages'!$4:$4, 0)), 0)
  ),
"")
</f>
        <v/>
      </c>
      <c r="D316" s="114" t="str">
        <f t="array" ref="D316">IFERROR(
  INDEX(
    INDEX('{INDEX} Tour Packages'!$A:$ZZ, , MATCH(D$3, '{INDEX} Tour Packages'!$4:$4, 0)),
    MATCH($F316, INDEX('{INDEX} Tour Packages'!$A:$ZZ,0, MATCH("Tour Package Name", '{INDEX} Tour Packages'!$4:$4, 0)), 0)
  ),
"")
</f>
        <v/>
      </c>
      <c r="E316" s="115" t="s">
        <v>231</v>
      </c>
      <c r="F316" s="116" t="str">
        <f>IFERROR(__xludf.DUMMYFUNCTION("LET(
  headers, 'Internal Flight Booking Form Re'!$A$1:AI$1,
  ref, $E316,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6" s="117" t="str">
        <f>IFERROR(__xludf.DUMMYFUNCTION("""COMPUTED_VALUE"""),"")</f>
        <v/>
      </c>
      <c r="H316" s="116"/>
      <c r="I316" s="116"/>
      <c r="J316" s="118"/>
      <c r="K316" s="116"/>
      <c r="L316" s="116"/>
      <c r="M316" s="116"/>
      <c r="N316" s="116"/>
      <c r="O316" s="117"/>
      <c r="P316" s="134"/>
      <c r="Q316" s="134"/>
      <c r="R316" s="134"/>
      <c r="S316" s="135"/>
      <c r="T316" s="134"/>
      <c r="U316" s="134"/>
      <c r="V316" s="134"/>
      <c r="W316" s="135"/>
      <c r="X316" s="134"/>
      <c r="Y316" s="134"/>
      <c r="Z316" s="134"/>
      <c r="AA316" s="135"/>
      <c r="AB316" s="131" t="b">
        <v>0</v>
      </c>
      <c r="AC316" s="131" t="b">
        <v>0</v>
      </c>
      <c r="AD316" s="122"/>
      <c r="AE316" s="131" t="b">
        <v>0</v>
      </c>
      <c r="AF316" s="128"/>
      <c r="AG316" s="88"/>
      <c r="AH316" s="132" t="b">
        <v>0</v>
      </c>
      <c r="AI316" s="133"/>
    </row>
    <row r="317">
      <c r="A317" s="114" t="str">
        <f t="array" ref="A317">IFERROR(
  INDEX(
    INDEX('{INDEX} Tour Packages'!$A:$ZZ, , MATCH(A$3, '{INDEX} Tour Packages'!$4:$4, 0)),
    MATCH($F317, INDEX('{INDEX} Tour Packages'!$A:$ZZ,0, MATCH("Tour Package Name", '{INDEX} Tour Packages'!$4:$4, 0)), 0)
  ),
"")
</f>
        <v/>
      </c>
      <c r="B317" s="114" t="str">
        <f t="array" ref="B317">IFERROR(
  INDEX(
    INDEX('{INDEX} Tour Packages'!$A:$ZZ, , MATCH(B$3, '{INDEX} Tour Packages'!$4:$4, 0)),
    MATCH($F317, INDEX('{INDEX} Tour Packages'!$A:$ZZ,0, MATCH("Tour Package Name", '{INDEX} Tour Packages'!$4:$4, 0)), 0)
  ),
"")
</f>
        <v/>
      </c>
      <c r="C317" s="114" t="str">
        <f t="array" ref="C317">IFERROR(
  INDEX(
    INDEX('{INDEX} Tour Packages'!$A:$ZZ, , MATCH(C$3, '{INDEX} Tour Packages'!$4:$4, 0)),
    MATCH($F317, INDEX('{INDEX} Tour Packages'!$A:$ZZ,0, MATCH("Tour Package Name", '{INDEX} Tour Packages'!$4:$4, 0)), 0)
  ),
"")
</f>
        <v/>
      </c>
      <c r="D317" s="114" t="str">
        <f t="array" ref="D317">IFERROR(
  INDEX(
    INDEX('{INDEX} Tour Packages'!$A:$ZZ, , MATCH(D$3, '{INDEX} Tour Packages'!$4:$4, 0)),
    MATCH($F317, INDEX('{INDEX} Tour Packages'!$A:$ZZ,0, MATCH("Tour Package Name", '{INDEX} Tour Packages'!$4:$4, 0)), 0)
  ),
"")
</f>
        <v/>
      </c>
      <c r="E317" s="115" t="s">
        <v>231</v>
      </c>
      <c r="F317" s="116" t="str">
        <f>IFERROR(__xludf.DUMMYFUNCTION("LET(
  headers, 'Internal Flight Booking Form Re'!$A$1:AI$1,
  ref, $E317,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7" s="117" t="str">
        <f>IFERROR(__xludf.DUMMYFUNCTION("""COMPUTED_VALUE"""),"")</f>
        <v/>
      </c>
      <c r="H317" s="116"/>
      <c r="I317" s="116"/>
      <c r="J317" s="118"/>
      <c r="K317" s="116"/>
      <c r="L317" s="116"/>
      <c r="M317" s="116"/>
      <c r="N317" s="116"/>
      <c r="O317" s="117"/>
      <c r="P317" s="134"/>
      <c r="Q317" s="134"/>
      <c r="R317" s="134"/>
      <c r="S317" s="135"/>
      <c r="T317" s="134"/>
      <c r="U317" s="134"/>
      <c r="V317" s="134"/>
      <c r="W317" s="135"/>
      <c r="X317" s="134"/>
      <c r="Y317" s="134"/>
      <c r="Z317" s="134"/>
      <c r="AA317" s="135"/>
      <c r="AB317" s="131" t="b">
        <v>0</v>
      </c>
      <c r="AC317" s="131" t="b">
        <v>0</v>
      </c>
      <c r="AD317" s="122"/>
      <c r="AE317" s="131" t="b">
        <v>0</v>
      </c>
      <c r="AF317" s="128"/>
      <c r="AG317" s="88"/>
      <c r="AH317" s="132" t="b">
        <v>0</v>
      </c>
      <c r="AI317" s="133"/>
    </row>
    <row r="318">
      <c r="A318" s="114" t="str">
        <f t="array" ref="A318">IFERROR(
  INDEX(
    INDEX('{INDEX} Tour Packages'!$A:$ZZ, , MATCH(A$3, '{INDEX} Tour Packages'!$4:$4, 0)),
    MATCH($F318, INDEX('{INDEX} Tour Packages'!$A:$ZZ,0, MATCH("Tour Package Name", '{INDEX} Tour Packages'!$4:$4, 0)), 0)
  ),
"")
</f>
        <v/>
      </c>
      <c r="B318" s="114" t="str">
        <f t="array" ref="B318">IFERROR(
  INDEX(
    INDEX('{INDEX} Tour Packages'!$A:$ZZ, , MATCH(B$3, '{INDEX} Tour Packages'!$4:$4, 0)),
    MATCH($F318, INDEX('{INDEX} Tour Packages'!$A:$ZZ,0, MATCH("Tour Package Name", '{INDEX} Tour Packages'!$4:$4, 0)), 0)
  ),
"")
</f>
        <v/>
      </c>
      <c r="C318" s="114" t="str">
        <f t="array" ref="C318">IFERROR(
  INDEX(
    INDEX('{INDEX} Tour Packages'!$A:$ZZ, , MATCH(C$3, '{INDEX} Tour Packages'!$4:$4, 0)),
    MATCH($F318, INDEX('{INDEX} Tour Packages'!$A:$ZZ,0, MATCH("Tour Package Name", '{INDEX} Tour Packages'!$4:$4, 0)), 0)
  ),
"")
</f>
        <v/>
      </c>
      <c r="D318" s="114" t="str">
        <f t="array" ref="D318">IFERROR(
  INDEX(
    INDEX('{INDEX} Tour Packages'!$A:$ZZ, , MATCH(D$3, '{INDEX} Tour Packages'!$4:$4, 0)),
    MATCH($F318, INDEX('{INDEX} Tour Packages'!$A:$ZZ,0, MATCH("Tour Package Name", '{INDEX} Tour Packages'!$4:$4, 0)), 0)
  ),
"")
</f>
        <v/>
      </c>
      <c r="E318" s="115" t="s">
        <v>231</v>
      </c>
      <c r="F318" s="116" t="str">
        <f>IFERROR(__xludf.DUMMYFUNCTION("LET(
  headers, 'Internal Flight Booking Form Re'!$A$1:AI$1,
  ref, $E318,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8" s="117" t="str">
        <f>IFERROR(__xludf.DUMMYFUNCTION("""COMPUTED_VALUE"""),"")</f>
        <v/>
      </c>
      <c r="H318" s="116"/>
      <c r="I318" s="116"/>
      <c r="J318" s="118"/>
      <c r="K318" s="116"/>
      <c r="L318" s="116"/>
      <c r="M318" s="116"/>
      <c r="N318" s="116"/>
      <c r="O318" s="117"/>
      <c r="P318" s="134"/>
      <c r="Q318" s="134"/>
      <c r="R318" s="134"/>
      <c r="S318" s="135"/>
      <c r="T318" s="134"/>
      <c r="U318" s="134"/>
      <c r="V318" s="134"/>
      <c r="W318" s="135"/>
      <c r="X318" s="134"/>
      <c r="Y318" s="134"/>
      <c r="Z318" s="134"/>
      <c r="AA318" s="135"/>
      <c r="AB318" s="131" t="b">
        <v>0</v>
      </c>
      <c r="AC318" s="131" t="b">
        <v>0</v>
      </c>
      <c r="AD318" s="122"/>
      <c r="AE318" s="131" t="b">
        <v>0</v>
      </c>
      <c r="AF318" s="128"/>
      <c r="AG318" s="88"/>
      <c r="AH318" s="132" t="b">
        <v>0</v>
      </c>
      <c r="AI318" s="133"/>
    </row>
    <row r="319">
      <c r="A319" s="114" t="str">
        <f t="array" ref="A319">IFERROR(
  INDEX(
    INDEX('{INDEX} Tour Packages'!$A:$ZZ, , MATCH(A$3, '{INDEX} Tour Packages'!$4:$4, 0)),
    MATCH($F319, INDEX('{INDEX} Tour Packages'!$A:$ZZ,0, MATCH("Tour Package Name", '{INDEX} Tour Packages'!$4:$4, 0)), 0)
  ),
"")
</f>
        <v/>
      </c>
      <c r="B319" s="114" t="str">
        <f t="array" ref="B319">IFERROR(
  INDEX(
    INDEX('{INDEX} Tour Packages'!$A:$ZZ, , MATCH(B$3, '{INDEX} Tour Packages'!$4:$4, 0)),
    MATCH($F319, INDEX('{INDEX} Tour Packages'!$A:$ZZ,0, MATCH("Tour Package Name", '{INDEX} Tour Packages'!$4:$4, 0)), 0)
  ),
"")
</f>
        <v/>
      </c>
      <c r="C319" s="114" t="str">
        <f t="array" ref="C319">IFERROR(
  INDEX(
    INDEX('{INDEX} Tour Packages'!$A:$ZZ, , MATCH(C$3, '{INDEX} Tour Packages'!$4:$4, 0)),
    MATCH($F319, INDEX('{INDEX} Tour Packages'!$A:$ZZ,0, MATCH("Tour Package Name", '{INDEX} Tour Packages'!$4:$4, 0)), 0)
  ),
"")
</f>
        <v/>
      </c>
      <c r="D319" s="114" t="str">
        <f t="array" ref="D319">IFERROR(
  INDEX(
    INDEX('{INDEX} Tour Packages'!$A:$ZZ, , MATCH(D$3, '{INDEX} Tour Packages'!$4:$4, 0)),
    MATCH($F319, INDEX('{INDEX} Tour Packages'!$A:$ZZ,0, MATCH("Tour Package Name", '{INDEX} Tour Packages'!$4:$4, 0)), 0)
  ),
"")
</f>
        <v/>
      </c>
      <c r="E319" s="115" t="s">
        <v>231</v>
      </c>
      <c r="F319" s="116" t="str">
        <f>IFERROR(__xludf.DUMMYFUNCTION("LET(
  headers, 'Internal Flight Booking Form Re'!$A$1:AI$1,
  ref, $E319,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19" s="117" t="str">
        <f>IFERROR(__xludf.DUMMYFUNCTION("""COMPUTED_VALUE"""),"")</f>
        <v/>
      </c>
      <c r="H319" s="116"/>
      <c r="I319" s="116"/>
      <c r="J319" s="118"/>
      <c r="K319" s="116"/>
      <c r="L319" s="116"/>
      <c r="M319" s="116"/>
      <c r="N319" s="116"/>
      <c r="O319" s="117"/>
      <c r="P319" s="134"/>
      <c r="Q319" s="134"/>
      <c r="R319" s="134"/>
      <c r="S319" s="135"/>
      <c r="T319" s="134"/>
      <c r="U319" s="134"/>
      <c r="V319" s="134"/>
      <c r="W319" s="135"/>
      <c r="X319" s="134"/>
      <c r="Y319" s="134"/>
      <c r="Z319" s="134"/>
      <c r="AA319" s="135"/>
      <c r="AB319" s="131" t="b">
        <v>0</v>
      </c>
      <c r="AC319" s="131" t="b">
        <v>0</v>
      </c>
      <c r="AD319" s="122"/>
      <c r="AE319" s="131" t="b">
        <v>0</v>
      </c>
      <c r="AF319" s="128"/>
      <c r="AG319" s="88"/>
      <c r="AH319" s="132" t="b">
        <v>0</v>
      </c>
      <c r="AI319" s="133"/>
    </row>
    <row r="320">
      <c r="A320" s="114" t="str">
        <f t="array" ref="A320">IFERROR(
  INDEX(
    INDEX('{INDEX} Tour Packages'!$A:$ZZ, , MATCH(A$3, '{INDEX} Tour Packages'!$4:$4, 0)),
    MATCH($F320, INDEX('{INDEX} Tour Packages'!$A:$ZZ,0, MATCH("Tour Package Name", '{INDEX} Tour Packages'!$4:$4, 0)), 0)
  ),
"")
</f>
        <v/>
      </c>
      <c r="B320" s="114" t="str">
        <f t="array" ref="B320">IFERROR(
  INDEX(
    INDEX('{INDEX} Tour Packages'!$A:$ZZ, , MATCH(B$3, '{INDEX} Tour Packages'!$4:$4, 0)),
    MATCH($F320, INDEX('{INDEX} Tour Packages'!$A:$ZZ,0, MATCH("Tour Package Name", '{INDEX} Tour Packages'!$4:$4, 0)), 0)
  ),
"")
</f>
        <v/>
      </c>
      <c r="C320" s="114" t="str">
        <f t="array" ref="C320">IFERROR(
  INDEX(
    INDEX('{INDEX} Tour Packages'!$A:$ZZ, , MATCH(C$3, '{INDEX} Tour Packages'!$4:$4, 0)),
    MATCH($F320, INDEX('{INDEX} Tour Packages'!$A:$ZZ,0, MATCH("Tour Package Name", '{INDEX} Tour Packages'!$4:$4, 0)), 0)
  ),
"")
</f>
        <v/>
      </c>
      <c r="D320" s="114" t="str">
        <f t="array" ref="D320">IFERROR(
  INDEX(
    INDEX('{INDEX} Tour Packages'!$A:$ZZ, , MATCH(D$3, '{INDEX} Tour Packages'!$4:$4, 0)),
    MATCH($F320, INDEX('{INDEX} Tour Packages'!$A:$ZZ,0, MATCH("Tour Package Name", '{INDEX} Tour Packages'!$4:$4, 0)), 0)
  ),
"")
</f>
        <v/>
      </c>
      <c r="E320" s="115" t="s">
        <v>231</v>
      </c>
      <c r="F320" s="116" t="str">
        <f>IFERROR(__xludf.DUMMYFUNCTION("LET(
  headers, 'Internal Flight Booking Form Re'!$A$1:AI$1,
  ref, $E320,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0" s="117" t="str">
        <f>IFERROR(__xludf.DUMMYFUNCTION("""COMPUTED_VALUE"""),"")</f>
        <v/>
      </c>
      <c r="H320" s="116"/>
      <c r="I320" s="116"/>
      <c r="J320" s="118"/>
      <c r="K320" s="116"/>
      <c r="L320" s="116"/>
      <c r="M320" s="116"/>
      <c r="N320" s="116"/>
      <c r="O320" s="117"/>
      <c r="P320" s="134"/>
      <c r="Q320" s="134"/>
      <c r="R320" s="134"/>
      <c r="S320" s="135"/>
      <c r="T320" s="134"/>
      <c r="U320" s="134"/>
      <c r="V320" s="134"/>
      <c r="W320" s="135"/>
      <c r="X320" s="134"/>
      <c r="Y320" s="134"/>
      <c r="Z320" s="134"/>
      <c r="AA320" s="135"/>
      <c r="AB320" s="131" t="b">
        <v>0</v>
      </c>
      <c r="AC320" s="131" t="b">
        <v>0</v>
      </c>
      <c r="AD320" s="122"/>
      <c r="AE320" s="131" t="b">
        <v>0</v>
      </c>
      <c r="AF320" s="128"/>
      <c r="AG320" s="88"/>
      <c r="AH320" s="132" t="b">
        <v>0</v>
      </c>
      <c r="AI320" s="133"/>
    </row>
    <row r="321">
      <c r="A321" s="114" t="str">
        <f t="array" ref="A321">IFERROR(
  INDEX(
    INDEX('{INDEX} Tour Packages'!$A:$ZZ, , MATCH(A$3, '{INDEX} Tour Packages'!$4:$4, 0)),
    MATCH($F321, INDEX('{INDEX} Tour Packages'!$A:$ZZ,0, MATCH("Tour Package Name", '{INDEX} Tour Packages'!$4:$4, 0)), 0)
  ),
"")
</f>
        <v/>
      </c>
      <c r="B321" s="114" t="str">
        <f t="array" ref="B321">IFERROR(
  INDEX(
    INDEX('{INDEX} Tour Packages'!$A:$ZZ, , MATCH(B$3, '{INDEX} Tour Packages'!$4:$4, 0)),
    MATCH($F321, INDEX('{INDEX} Tour Packages'!$A:$ZZ,0, MATCH("Tour Package Name", '{INDEX} Tour Packages'!$4:$4, 0)), 0)
  ),
"")
</f>
        <v/>
      </c>
      <c r="C321" s="114" t="str">
        <f t="array" ref="C321">IFERROR(
  INDEX(
    INDEX('{INDEX} Tour Packages'!$A:$ZZ, , MATCH(C$3, '{INDEX} Tour Packages'!$4:$4, 0)),
    MATCH($F321, INDEX('{INDEX} Tour Packages'!$A:$ZZ,0, MATCH("Tour Package Name", '{INDEX} Tour Packages'!$4:$4, 0)), 0)
  ),
"")
</f>
        <v/>
      </c>
      <c r="D321" s="114" t="str">
        <f t="array" ref="D321">IFERROR(
  INDEX(
    INDEX('{INDEX} Tour Packages'!$A:$ZZ, , MATCH(D$3, '{INDEX} Tour Packages'!$4:$4, 0)),
    MATCH($F321, INDEX('{INDEX} Tour Packages'!$A:$ZZ,0, MATCH("Tour Package Name", '{INDEX} Tour Packages'!$4:$4, 0)), 0)
  ),
"")
</f>
        <v/>
      </c>
      <c r="E321" s="115" t="s">
        <v>231</v>
      </c>
      <c r="F321" s="116" t="str">
        <f>IFERROR(__xludf.DUMMYFUNCTION("LET(
  headers, 'Internal Flight Booking Form Re'!$A$1:AI$1,
  ref, $E321,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1" s="117" t="str">
        <f>IFERROR(__xludf.DUMMYFUNCTION("""COMPUTED_VALUE"""),"")</f>
        <v/>
      </c>
      <c r="H321" s="116"/>
      <c r="I321" s="116"/>
      <c r="J321" s="118"/>
      <c r="K321" s="116"/>
      <c r="L321" s="116"/>
      <c r="M321" s="116"/>
      <c r="N321" s="116"/>
      <c r="O321" s="117"/>
      <c r="P321" s="134"/>
      <c r="Q321" s="134"/>
      <c r="R321" s="134"/>
      <c r="S321" s="135"/>
      <c r="T321" s="134"/>
      <c r="U321" s="134"/>
      <c r="V321" s="134"/>
      <c r="W321" s="135"/>
      <c r="X321" s="134"/>
      <c r="Y321" s="134"/>
      <c r="Z321" s="134"/>
      <c r="AA321" s="135"/>
      <c r="AB321" s="131" t="b">
        <v>0</v>
      </c>
      <c r="AC321" s="131" t="b">
        <v>0</v>
      </c>
      <c r="AD321" s="122"/>
      <c r="AE321" s="131" t="b">
        <v>0</v>
      </c>
      <c r="AF321" s="128"/>
      <c r="AG321" s="88"/>
      <c r="AH321" s="132" t="b">
        <v>0</v>
      </c>
      <c r="AI321" s="133"/>
    </row>
    <row r="322">
      <c r="A322" s="114" t="str">
        <f t="array" ref="A322">IFERROR(
  INDEX(
    INDEX('{INDEX} Tour Packages'!$A:$ZZ, , MATCH(A$3, '{INDEX} Tour Packages'!$4:$4, 0)),
    MATCH($F322, INDEX('{INDEX} Tour Packages'!$A:$ZZ,0, MATCH("Tour Package Name", '{INDEX} Tour Packages'!$4:$4, 0)), 0)
  ),
"")
</f>
        <v/>
      </c>
      <c r="B322" s="114" t="str">
        <f t="array" ref="B322">IFERROR(
  INDEX(
    INDEX('{INDEX} Tour Packages'!$A:$ZZ, , MATCH(B$3, '{INDEX} Tour Packages'!$4:$4, 0)),
    MATCH($F322, INDEX('{INDEX} Tour Packages'!$A:$ZZ,0, MATCH("Tour Package Name", '{INDEX} Tour Packages'!$4:$4, 0)), 0)
  ),
"")
</f>
        <v/>
      </c>
      <c r="C322" s="114" t="str">
        <f t="array" ref="C322">IFERROR(
  INDEX(
    INDEX('{INDEX} Tour Packages'!$A:$ZZ, , MATCH(C$3, '{INDEX} Tour Packages'!$4:$4, 0)),
    MATCH($F322, INDEX('{INDEX} Tour Packages'!$A:$ZZ,0, MATCH("Tour Package Name", '{INDEX} Tour Packages'!$4:$4, 0)), 0)
  ),
"")
</f>
        <v/>
      </c>
      <c r="D322" s="114" t="str">
        <f t="array" ref="D322">IFERROR(
  INDEX(
    INDEX('{INDEX} Tour Packages'!$A:$ZZ, , MATCH(D$3, '{INDEX} Tour Packages'!$4:$4, 0)),
    MATCH($F322, INDEX('{INDEX} Tour Packages'!$A:$ZZ,0, MATCH("Tour Package Name", '{INDEX} Tour Packages'!$4:$4, 0)), 0)
  ),
"")
</f>
        <v/>
      </c>
      <c r="E322" s="115" t="s">
        <v>231</v>
      </c>
      <c r="F322" s="116" t="str">
        <f>IFERROR(__xludf.DUMMYFUNCTION("LET(
  headers, 'Internal Flight Booking Form Re'!$A$1:AI$1,
  ref, $E322,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2" s="117" t="str">
        <f>IFERROR(__xludf.DUMMYFUNCTION("""COMPUTED_VALUE"""),"")</f>
        <v/>
      </c>
      <c r="H322" s="116"/>
      <c r="I322" s="116"/>
      <c r="J322" s="118"/>
      <c r="K322" s="116"/>
      <c r="L322" s="116"/>
      <c r="M322" s="116"/>
      <c r="N322" s="116"/>
      <c r="O322" s="117"/>
      <c r="P322" s="134"/>
      <c r="Q322" s="134"/>
      <c r="R322" s="134"/>
      <c r="S322" s="135"/>
      <c r="T322" s="134"/>
      <c r="U322" s="134"/>
      <c r="V322" s="134"/>
      <c r="W322" s="135"/>
      <c r="X322" s="134"/>
      <c r="Y322" s="134"/>
      <c r="Z322" s="134"/>
      <c r="AA322" s="135"/>
      <c r="AB322" s="131" t="b">
        <v>0</v>
      </c>
      <c r="AC322" s="131" t="b">
        <v>0</v>
      </c>
      <c r="AD322" s="122"/>
      <c r="AE322" s="131" t="b">
        <v>0</v>
      </c>
      <c r="AF322" s="128"/>
      <c r="AG322" s="88"/>
      <c r="AH322" s="132" t="b">
        <v>0</v>
      </c>
      <c r="AI322" s="133"/>
    </row>
    <row r="323">
      <c r="A323" s="114" t="str">
        <f t="array" ref="A323">IFERROR(
  INDEX(
    INDEX('{INDEX} Tour Packages'!$A:$ZZ, , MATCH(A$3, '{INDEX} Tour Packages'!$4:$4, 0)),
    MATCH($F323, INDEX('{INDEX} Tour Packages'!$A:$ZZ,0, MATCH("Tour Package Name", '{INDEX} Tour Packages'!$4:$4, 0)), 0)
  ),
"")
</f>
        <v/>
      </c>
      <c r="B323" s="114" t="str">
        <f t="array" ref="B323">IFERROR(
  INDEX(
    INDEX('{INDEX} Tour Packages'!$A:$ZZ, , MATCH(B$3, '{INDEX} Tour Packages'!$4:$4, 0)),
    MATCH($F323, INDEX('{INDEX} Tour Packages'!$A:$ZZ,0, MATCH("Tour Package Name", '{INDEX} Tour Packages'!$4:$4, 0)), 0)
  ),
"")
</f>
        <v/>
      </c>
      <c r="C323" s="114" t="str">
        <f t="array" ref="C323">IFERROR(
  INDEX(
    INDEX('{INDEX} Tour Packages'!$A:$ZZ, , MATCH(C$3, '{INDEX} Tour Packages'!$4:$4, 0)),
    MATCH($F323, INDEX('{INDEX} Tour Packages'!$A:$ZZ,0, MATCH("Tour Package Name", '{INDEX} Tour Packages'!$4:$4, 0)), 0)
  ),
"")
</f>
        <v/>
      </c>
      <c r="D323" s="114" t="str">
        <f t="array" ref="D323">IFERROR(
  INDEX(
    INDEX('{INDEX} Tour Packages'!$A:$ZZ, , MATCH(D$3, '{INDEX} Tour Packages'!$4:$4, 0)),
    MATCH($F323, INDEX('{INDEX} Tour Packages'!$A:$ZZ,0, MATCH("Tour Package Name", '{INDEX} Tour Packages'!$4:$4, 0)), 0)
  ),
"")
</f>
        <v/>
      </c>
      <c r="E323" s="115" t="s">
        <v>231</v>
      </c>
      <c r="F323" s="116" t="str">
        <f>IFERROR(__xludf.DUMMYFUNCTION("LET(
  headers, 'Internal Flight Booking Form Re'!$A$1:AI$1,
  ref, $E323,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3" s="117" t="str">
        <f>IFERROR(__xludf.DUMMYFUNCTION("""COMPUTED_VALUE"""),"")</f>
        <v/>
      </c>
      <c r="H323" s="116"/>
      <c r="I323" s="116"/>
      <c r="J323" s="118"/>
      <c r="K323" s="116"/>
      <c r="L323" s="116"/>
      <c r="M323" s="116"/>
      <c r="N323" s="116"/>
      <c r="O323" s="117"/>
      <c r="P323" s="134"/>
      <c r="Q323" s="134"/>
      <c r="R323" s="134"/>
      <c r="S323" s="135"/>
      <c r="T323" s="134"/>
      <c r="U323" s="134"/>
      <c r="V323" s="134"/>
      <c r="W323" s="135"/>
      <c r="X323" s="134"/>
      <c r="Y323" s="134"/>
      <c r="Z323" s="134"/>
      <c r="AA323" s="135"/>
      <c r="AB323" s="131" t="b">
        <v>0</v>
      </c>
      <c r="AC323" s="131" t="b">
        <v>0</v>
      </c>
      <c r="AD323" s="122"/>
      <c r="AE323" s="131" t="b">
        <v>0</v>
      </c>
      <c r="AF323" s="128"/>
      <c r="AG323" s="88"/>
      <c r="AH323" s="132" t="b">
        <v>0</v>
      </c>
      <c r="AI323" s="133"/>
    </row>
    <row r="324">
      <c r="A324" s="114" t="str">
        <f t="array" ref="A324">IFERROR(
  INDEX(
    INDEX('{INDEX} Tour Packages'!$A:$ZZ, , MATCH(A$3, '{INDEX} Tour Packages'!$4:$4, 0)),
    MATCH($F324, INDEX('{INDEX} Tour Packages'!$A:$ZZ,0, MATCH("Tour Package Name", '{INDEX} Tour Packages'!$4:$4, 0)), 0)
  ),
"")
</f>
        <v/>
      </c>
      <c r="B324" s="114" t="str">
        <f t="array" ref="B324">IFERROR(
  INDEX(
    INDEX('{INDEX} Tour Packages'!$A:$ZZ, , MATCH(B$3, '{INDEX} Tour Packages'!$4:$4, 0)),
    MATCH($F324, INDEX('{INDEX} Tour Packages'!$A:$ZZ,0, MATCH("Tour Package Name", '{INDEX} Tour Packages'!$4:$4, 0)), 0)
  ),
"")
</f>
        <v/>
      </c>
      <c r="C324" s="114" t="str">
        <f t="array" ref="C324">IFERROR(
  INDEX(
    INDEX('{INDEX} Tour Packages'!$A:$ZZ, , MATCH(C$3, '{INDEX} Tour Packages'!$4:$4, 0)),
    MATCH($F324, INDEX('{INDEX} Tour Packages'!$A:$ZZ,0, MATCH("Tour Package Name", '{INDEX} Tour Packages'!$4:$4, 0)), 0)
  ),
"")
</f>
        <v/>
      </c>
      <c r="D324" s="114" t="str">
        <f t="array" ref="D324">IFERROR(
  INDEX(
    INDEX('{INDEX} Tour Packages'!$A:$ZZ, , MATCH(D$3, '{INDEX} Tour Packages'!$4:$4, 0)),
    MATCH($F324, INDEX('{INDEX} Tour Packages'!$A:$ZZ,0, MATCH("Tour Package Name", '{INDEX} Tour Packages'!$4:$4, 0)), 0)
  ),
"")
</f>
        <v/>
      </c>
      <c r="E324" s="115" t="s">
        <v>231</v>
      </c>
      <c r="F324" s="116" t="str">
        <f>IFERROR(__xludf.DUMMYFUNCTION("LET(
  headers, 'Internal Flight Booking Form Re'!$A$1:AI$1,
  ref, $E324,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4" s="117" t="str">
        <f>IFERROR(__xludf.DUMMYFUNCTION("""COMPUTED_VALUE"""),"")</f>
        <v/>
      </c>
      <c r="H324" s="116"/>
      <c r="I324" s="116"/>
      <c r="J324" s="118"/>
      <c r="K324" s="116"/>
      <c r="L324" s="116"/>
      <c r="M324" s="116"/>
      <c r="N324" s="116"/>
      <c r="O324" s="117"/>
      <c r="P324" s="134"/>
      <c r="Q324" s="134"/>
      <c r="R324" s="134"/>
      <c r="S324" s="135"/>
      <c r="T324" s="134"/>
      <c r="U324" s="134"/>
      <c r="V324" s="134"/>
      <c r="W324" s="135"/>
      <c r="X324" s="134"/>
      <c r="Y324" s="134"/>
      <c r="Z324" s="134"/>
      <c r="AA324" s="135"/>
      <c r="AB324" s="131" t="b">
        <v>0</v>
      </c>
      <c r="AC324" s="131" t="b">
        <v>0</v>
      </c>
      <c r="AD324" s="122"/>
      <c r="AE324" s="131" t="b">
        <v>0</v>
      </c>
      <c r="AF324" s="128"/>
      <c r="AG324" s="88"/>
      <c r="AH324" s="132" t="b">
        <v>0</v>
      </c>
      <c r="AI324" s="133"/>
    </row>
    <row r="325">
      <c r="A325" s="114" t="str">
        <f t="array" ref="A325">IFERROR(
  INDEX(
    INDEX('{INDEX} Tour Packages'!$A:$ZZ, , MATCH(A$3, '{INDEX} Tour Packages'!$4:$4, 0)),
    MATCH($F325, INDEX('{INDEX} Tour Packages'!$A:$ZZ,0, MATCH("Tour Package Name", '{INDEX} Tour Packages'!$4:$4, 0)), 0)
  ),
"")
</f>
        <v/>
      </c>
      <c r="B325" s="114" t="str">
        <f t="array" ref="B325">IFERROR(
  INDEX(
    INDEX('{INDEX} Tour Packages'!$A:$ZZ, , MATCH(B$3, '{INDEX} Tour Packages'!$4:$4, 0)),
    MATCH($F325, INDEX('{INDEX} Tour Packages'!$A:$ZZ,0, MATCH("Tour Package Name", '{INDEX} Tour Packages'!$4:$4, 0)), 0)
  ),
"")
</f>
        <v/>
      </c>
      <c r="C325" s="114" t="str">
        <f t="array" ref="C325">IFERROR(
  INDEX(
    INDEX('{INDEX} Tour Packages'!$A:$ZZ, , MATCH(C$3, '{INDEX} Tour Packages'!$4:$4, 0)),
    MATCH($F325, INDEX('{INDEX} Tour Packages'!$A:$ZZ,0, MATCH("Tour Package Name", '{INDEX} Tour Packages'!$4:$4, 0)), 0)
  ),
"")
</f>
        <v/>
      </c>
      <c r="D325" s="114" t="str">
        <f t="array" ref="D325">IFERROR(
  INDEX(
    INDEX('{INDEX} Tour Packages'!$A:$ZZ, , MATCH(D$3, '{INDEX} Tour Packages'!$4:$4, 0)),
    MATCH($F325, INDEX('{INDEX} Tour Packages'!$A:$ZZ,0, MATCH("Tour Package Name", '{INDEX} Tour Packages'!$4:$4, 0)), 0)
  ),
"")
</f>
        <v/>
      </c>
      <c r="E325" s="115" t="s">
        <v>231</v>
      </c>
      <c r="F325" s="116" t="str">
        <f>IFERROR(__xludf.DUMMYFUNCTION("LET(
  headers, 'Internal Flight Booking Form Re'!$A$1:AI$1,
  ref, $E325,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5" s="117" t="str">
        <f>IFERROR(__xludf.DUMMYFUNCTION("""COMPUTED_VALUE"""),"")</f>
        <v/>
      </c>
      <c r="H325" s="116"/>
      <c r="I325" s="116"/>
      <c r="J325" s="118"/>
      <c r="K325" s="116"/>
      <c r="L325" s="116"/>
      <c r="M325" s="116"/>
      <c r="N325" s="116"/>
      <c r="O325" s="117"/>
      <c r="P325" s="134"/>
      <c r="Q325" s="134"/>
      <c r="R325" s="134"/>
      <c r="S325" s="135"/>
      <c r="T325" s="134"/>
      <c r="U325" s="134"/>
      <c r="V325" s="134"/>
      <c r="W325" s="135"/>
      <c r="X325" s="134"/>
      <c r="Y325" s="134"/>
      <c r="Z325" s="134"/>
      <c r="AA325" s="135"/>
      <c r="AB325" s="131" t="b">
        <v>0</v>
      </c>
      <c r="AC325" s="131" t="b">
        <v>0</v>
      </c>
      <c r="AD325" s="122"/>
      <c r="AE325" s="131" t="b">
        <v>0</v>
      </c>
      <c r="AF325" s="128"/>
      <c r="AG325" s="88"/>
      <c r="AH325" s="132" t="b">
        <v>0</v>
      </c>
      <c r="AI325" s="133"/>
    </row>
    <row r="326">
      <c r="A326" s="114" t="str">
        <f t="array" ref="A326">IFERROR(
  INDEX(
    INDEX('{INDEX} Tour Packages'!$A:$ZZ, , MATCH(A$3, '{INDEX} Tour Packages'!$4:$4, 0)),
    MATCH($F326, INDEX('{INDEX} Tour Packages'!$A:$ZZ,0, MATCH("Tour Package Name", '{INDEX} Tour Packages'!$4:$4, 0)), 0)
  ),
"")
</f>
        <v/>
      </c>
      <c r="B326" s="114" t="str">
        <f t="array" ref="B326">IFERROR(
  INDEX(
    INDEX('{INDEX} Tour Packages'!$A:$ZZ, , MATCH(B$3, '{INDEX} Tour Packages'!$4:$4, 0)),
    MATCH($F326, INDEX('{INDEX} Tour Packages'!$A:$ZZ,0, MATCH("Tour Package Name", '{INDEX} Tour Packages'!$4:$4, 0)), 0)
  ),
"")
</f>
        <v/>
      </c>
      <c r="C326" s="114" t="str">
        <f t="array" ref="C326">IFERROR(
  INDEX(
    INDEX('{INDEX} Tour Packages'!$A:$ZZ, , MATCH(C$3, '{INDEX} Tour Packages'!$4:$4, 0)),
    MATCH($F326, INDEX('{INDEX} Tour Packages'!$A:$ZZ,0, MATCH("Tour Package Name", '{INDEX} Tour Packages'!$4:$4, 0)), 0)
  ),
"")
</f>
        <v/>
      </c>
      <c r="D326" s="114" t="str">
        <f t="array" ref="D326">IFERROR(
  INDEX(
    INDEX('{INDEX} Tour Packages'!$A:$ZZ, , MATCH(D$3, '{INDEX} Tour Packages'!$4:$4, 0)),
    MATCH($F326, INDEX('{INDEX} Tour Packages'!$A:$ZZ,0, MATCH("Tour Package Name", '{INDEX} Tour Packages'!$4:$4, 0)), 0)
  ),
"")
</f>
        <v/>
      </c>
      <c r="E326" s="115" t="s">
        <v>231</v>
      </c>
      <c r="F326" s="116" t="str">
        <f>IFERROR(__xludf.DUMMYFUNCTION("LET(
  headers, 'Internal Flight Booking Form Re'!$A$1:AI$1,
  ref, $E326,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6" s="117" t="str">
        <f>IFERROR(__xludf.DUMMYFUNCTION("""COMPUTED_VALUE"""),"")</f>
        <v/>
      </c>
      <c r="H326" s="116"/>
      <c r="I326" s="116"/>
      <c r="J326" s="118"/>
      <c r="K326" s="116"/>
      <c r="L326" s="116"/>
      <c r="M326" s="116"/>
      <c r="N326" s="116"/>
      <c r="O326" s="117"/>
      <c r="P326" s="134"/>
      <c r="Q326" s="134"/>
      <c r="R326" s="134"/>
      <c r="S326" s="135"/>
      <c r="T326" s="134"/>
      <c r="U326" s="134"/>
      <c r="V326" s="134"/>
      <c r="W326" s="135"/>
      <c r="X326" s="134"/>
      <c r="Y326" s="134"/>
      <c r="Z326" s="134"/>
      <c r="AA326" s="135"/>
      <c r="AB326" s="131" t="b">
        <v>0</v>
      </c>
      <c r="AC326" s="131" t="b">
        <v>0</v>
      </c>
      <c r="AD326" s="122"/>
      <c r="AE326" s="131" t="b">
        <v>0</v>
      </c>
      <c r="AF326" s="128"/>
      <c r="AG326" s="88"/>
      <c r="AH326" s="132" t="b">
        <v>0</v>
      </c>
      <c r="AI326" s="133"/>
    </row>
    <row r="327">
      <c r="A327" s="114" t="str">
        <f t="array" ref="A327">IFERROR(
  INDEX(
    INDEX('{INDEX} Tour Packages'!$A:$ZZ, , MATCH(A$3, '{INDEX} Tour Packages'!$4:$4, 0)),
    MATCH($F327, INDEX('{INDEX} Tour Packages'!$A:$ZZ,0, MATCH("Tour Package Name", '{INDEX} Tour Packages'!$4:$4, 0)), 0)
  ),
"")
</f>
        <v/>
      </c>
      <c r="B327" s="114" t="str">
        <f t="array" ref="B327">IFERROR(
  INDEX(
    INDEX('{INDEX} Tour Packages'!$A:$ZZ, , MATCH(B$3, '{INDEX} Tour Packages'!$4:$4, 0)),
    MATCH($F327, INDEX('{INDEX} Tour Packages'!$A:$ZZ,0, MATCH("Tour Package Name", '{INDEX} Tour Packages'!$4:$4, 0)), 0)
  ),
"")
</f>
        <v/>
      </c>
      <c r="C327" s="114" t="str">
        <f t="array" ref="C327">IFERROR(
  INDEX(
    INDEX('{INDEX} Tour Packages'!$A:$ZZ, , MATCH(C$3, '{INDEX} Tour Packages'!$4:$4, 0)),
    MATCH($F327, INDEX('{INDEX} Tour Packages'!$A:$ZZ,0, MATCH("Tour Package Name", '{INDEX} Tour Packages'!$4:$4, 0)), 0)
  ),
"")
</f>
        <v/>
      </c>
      <c r="D327" s="114" t="str">
        <f t="array" ref="D327">IFERROR(
  INDEX(
    INDEX('{INDEX} Tour Packages'!$A:$ZZ, , MATCH(D$3, '{INDEX} Tour Packages'!$4:$4, 0)),
    MATCH($F327, INDEX('{INDEX} Tour Packages'!$A:$ZZ,0, MATCH("Tour Package Name", '{INDEX} Tour Packages'!$4:$4, 0)), 0)
  ),
"")
</f>
        <v/>
      </c>
      <c r="E327" s="115" t="s">
        <v>231</v>
      </c>
      <c r="F327" s="116" t="str">
        <f>IFERROR(__xludf.DUMMYFUNCTION("LET(
  headers, 'Internal Flight Booking Form Re'!$A$1:AI$1,
  ref, $E327,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7" s="117" t="str">
        <f>IFERROR(__xludf.DUMMYFUNCTION("""COMPUTED_VALUE"""),"")</f>
        <v/>
      </c>
      <c r="H327" s="116"/>
      <c r="I327" s="116"/>
      <c r="J327" s="118"/>
      <c r="K327" s="116"/>
      <c r="L327" s="116"/>
      <c r="M327" s="116"/>
      <c r="N327" s="116"/>
      <c r="O327" s="117"/>
      <c r="P327" s="134"/>
      <c r="Q327" s="134"/>
      <c r="R327" s="134"/>
      <c r="S327" s="135"/>
      <c r="T327" s="134"/>
      <c r="U327" s="134"/>
      <c r="V327" s="134"/>
      <c r="W327" s="135"/>
      <c r="X327" s="134"/>
      <c r="Y327" s="134"/>
      <c r="Z327" s="134"/>
      <c r="AA327" s="135"/>
      <c r="AB327" s="131" t="b">
        <v>0</v>
      </c>
      <c r="AC327" s="131" t="b">
        <v>0</v>
      </c>
      <c r="AD327" s="122"/>
      <c r="AE327" s="131" t="b">
        <v>0</v>
      </c>
      <c r="AF327" s="128"/>
      <c r="AG327" s="88"/>
      <c r="AH327" s="132" t="b">
        <v>0</v>
      </c>
      <c r="AI327" s="133"/>
    </row>
    <row r="328">
      <c r="A328" s="114" t="str">
        <f t="array" ref="A328">IFERROR(
  INDEX(
    INDEX('{INDEX} Tour Packages'!$A:$ZZ, , MATCH(A$3, '{INDEX} Tour Packages'!$4:$4, 0)),
    MATCH($F328, INDEX('{INDEX} Tour Packages'!$A:$ZZ,0, MATCH("Tour Package Name", '{INDEX} Tour Packages'!$4:$4, 0)), 0)
  ),
"")
</f>
        <v/>
      </c>
      <c r="B328" s="114" t="str">
        <f t="array" ref="B328">IFERROR(
  INDEX(
    INDEX('{INDEX} Tour Packages'!$A:$ZZ, , MATCH(B$3, '{INDEX} Tour Packages'!$4:$4, 0)),
    MATCH($F328, INDEX('{INDEX} Tour Packages'!$A:$ZZ,0, MATCH("Tour Package Name", '{INDEX} Tour Packages'!$4:$4, 0)), 0)
  ),
"")
</f>
        <v/>
      </c>
      <c r="C328" s="114" t="str">
        <f t="array" ref="C328">IFERROR(
  INDEX(
    INDEX('{INDEX} Tour Packages'!$A:$ZZ, , MATCH(C$3, '{INDEX} Tour Packages'!$4:$4, 0)),
    MATCH($F328, INDEX('{INDEX} Tour Packages'!$A:$ZZ,0, MATCH("Tour Package Name", '{INDEX} Tour Packages'!$4:$4, 0)), 0)
  ),
"")
</f>
        <v/>
      </c>
      <c r="D328" s="114" t="str">
        <f t="array" ref="D328">IFERROR(
  INDEX(
    INDEX('{INDEX} Tour Packages'!$A:$ZZ, , MATCH(D$3, '{INDEX} Tour Packages'!$4:$4, 0)),
    MATCH($F328, INDEX('{INDEX} Tour Packages'!$A:$ZZ,0, MATCH("Tour Package Name", '{INDEX} Tour Packages'!$4:$4, 0)), 0)
  ),
"")
</f>
        <v/>
      </c>
      <c r="E328" s="115" t="s">
        <v>231</v>
      </c>
      <c r="F328" s="116" t="str">
        <f>IFERROR(__xludf.DUMMYFUNCTION("LET(
  headers, 'Internal Flight Booking Form Re'!$A$1:AI$1,
  ref, $E328,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8" s="117" t="str">
        <f>IFERROR(__xludf.DUMMYFUNCTION("""COMPUTED_VALUE"""),"")</f>
        <v/>
      </c>
      <c r="H328" s="116"/>
      <c r="I328" s="116"/>
      <c r="J328" s="118"/>
      <c r="K328" s="116"/>
      <c r="L328" s="116"/>
      <c r="M328" s="116"/>
      <c r="N328" s="116"/>
      <c r="O328" s="117"/>
      <c r="P328" s="134"/>
      <c r="Q328" s="134"/>
      <c r="R328" s="134"/>
      <c r="S328" s="135"/>
      <c r="T328" s="134"/>
      <c r="U328" s="134"/>
      <c r="V328" s="134"/>
      <c r="W328" s="135"/>
      <c r="X328" s="134"/>
      <c r="Y328" s="134"/>
      <c r="Z328" s="134"/>
      <c r="AA328" s="135"/>
      <c r="AB328" s="131" t="b">
        <v>0</v>
      </c>
      <c r="AC328" s="131" t="b">
        <v>0</v>
      </c>
      <c r="AD328" s="122"/>
      <c r="AE328" s="131" t="b">
        <v>0</v>
      </c>
      <c r="AF328" s="128"/>
      <c r="AG328" s="88"/>
      <c r="AH328" s="132" t="b">
        <v>0</v>
      </c>
      <c r="AI328" s="133"/>
    </row>
    <row r="329">
      <c r="A329" s="114" t="str">
        <f t="array" ref="A329">IFERROR(
  INDEX(
    INDEX('{INDEX} Tour Packages'!$A:$ZZ, , MATCH(A$3, '{INDEX} Tour Packages'!$4:$4, 0)),
    MATCH($F329, INDEX('{INDEX} Tour Packages'!$A:$ZZ,0, MATCH("Tour Package Name", '{INDEX} Tour Packages'!$4:$4, 0)), 0)
  ),
"")
</f>
        <v/>
      </c>
      <c r="B329" s="114" t="str">
        <f t="array" ref="B329">IFERROR(
  INDEX(
    INDEX('{INDEX} Tour Packages'!$A:$ZZ, , MATCH(B$3, '{INDEX} Tour Packages'!$4:$4, 0)),
    MATCH($F329, INDEX('{INDEX} Tour Packages'!$A:$ZZ,0, MATCH("Tour Package Name", '{INDEX} Tour Packages'!$4:$4, 0)), 0)
  ),
"")
</f>
        <v/>
      </c>
      <c r="C329" s="114" t="str">
        <f t="array" ref="C329">IFERROR(
  INDEX(
    INDEX('{INDEX} Tour Packages'!$A:$ZZ, , MATCH(C$3, '{INDEX} Tour Packages'!$4:$4, 0)),
    MATCH($F329, INDEX('{INDEX} Tour Packages'!$A:$ZZ,0, MATCH("Tour Package Name", '{INDEX} Tour Packages'!$4:$4, 0)), 0)
  ),
"")
</f>
        <v/>
      </c>
      <c r="D329" s="114" t="str">
        <f t="array" ref="D329">IFERROR(
  INDEX(
    INDEX('{INDEX} Tour Packages'!$A:$ZZ, , MATCH(D$3, '{INDEX} Tour Packages'!$4:$4, 0)),
    MATCH($F329, INDEX('{INDEX} Tour Packages'!$A:$ZZ,0, MATCH("Tour Package Name", '{INDEX} Tour Packages'!$4:$4, 0)), 0)
  ),
"")
</f>
        <v/>
      </c>
      <c r="E329" s="115" t="s">
        <v>231</v>
      </c>
      <c r="F329" s="116" t="str">
        <f>IFERROR(__xludf.DUMMYFUNCTION("LET(
  headers, 'Internal Flight Booking Form Re'!$A$1:AI$1,
  ref, $E329,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29" s="117" t="str">
        <f>IFERROR(__xludf.DUMMYFUNCTION("""COMPUTED_VALUE"""),"")</f>
        <v/>
      </c>
      <c r="H329" s="116"/>
      <c r="I329" s="116"/>
      <c r="J329" s="118"/>
      <c r="K329" s="116"/>
      <c r="L329" s="116"/>
      <c r="M329" s="116"/>
      <c r="N329" s="116"/>
      <c r="O329" s="117"/>
      <c r="P329" s="134"/>
      <c r="Q329" s="134"/>
      <c r="R329" s="134"/>
      <c r="S329" s="135"/>
      <c r="T329" s="134"/>
      <c r="U329" s="134"/>
      <c r="V329" s="134"/>
      <c r="W329" s="135"/>
      <c r="X329" s="134"/>
      <c r="Y329" s="134"/>
      <c r="Z329" s="134"/>
      <c r="AA329" s="135"/>
      <c r="AB329" s="131" t="b">
        <v>0</v>
      </c>
      <c r="AC329" s="131" t="b">
        <v>0</v>
      </c>
      <c r="AD329" s="122"/>
      <c r="AE329" s="131" t="b">
        <v>0</v>
      </c>
      <c r="AF329" s="128"/>
      <c r="AG329" s="88"/>
      <c r="AH329" s="132" t="b">
        <v>0</v>
      </c>
      <c r="AI329" s="133"/>
    </row>
    <row r="330">
      <c r="A330" s="114" t="str">
        <f t="array" ref="A330">IFERROR(
  INDEX(
    INDEX('{INDEX} Tour Packages'!$A:$ZZ, , MATCH(A$3, '{INDEX} Tour Packages'!$4:$4, 0)),
    MATCH($F330, INDEX('{INDEX} Tour Packages'!$A:$ZZ,0, MATCH("Tour Package Name", '{INDEX} Tour Packages'!$4:$4, 0)), 0)
  ),
"")
</f>
        <v/>
      </c>
      <c r="B330" s="114" t="str">
        <f t="array" ref="B330">IFERROR(
  INDEX(
    INDEX('{INDEX} Tour Packages'!$A:$ZZ, , MATCH(B$3, '{INDEX} Tour Packages'!$4:$4, 0)),
    MATCH($F330, INDEX('{INDEX} Tour Packages'!$A:$ZZ,0, MATCH("Tour Package Name", '{INDEX} Tour Packages'!$4:$4, 0)), 0)
  ),
"")
</f>
        <v/>
      </c>
      <c r="C330" s="114" t="str">
        <f t="array" ref="C330">IFERROR(
  INDEX(
    INDEX('{INDEX} Tour Packages'!$A:$ZZ, , MATCH(C$3, '{INDEX} Tour Packages'!$4:$4, 0)),
    MATCH($F330, INDEX('{INDEX} Tour Packages'!$A:$ZZ,0, MATCH("Tour Package Name", '{INDEX} Tour Packages'!$4:$4, 0)), 0)
  ),
"")
</f>
        <v/>
      </c>
      <c r="D330" s="114" t="str">
        <f t="array" ref="D330">IFERROR(
  INDEX(
    INDEX('{INDEX} Tour Packages'!$A:$ZZ, , MATCH(D$3, '{INDEX} Tour Packages'!$4:$4, 0)),
    MATCH($F330, INDEX('{INDEX} Tour Packages'!$A:$ZZ,0, MATCH("Tour Package Name", '{INDEX} Tour Packages'!$4:$4, 0)), 0)
  ),
"")
</f>
        <v/>
      </c>
      <c r="E330" s="115" t="s">
        <v>231</v>
      </c>
      <c r="F330" s="116" t="str">
        <f>IFERROR(__xludf.DUMMYFUNCTION("LET(
  headers, 'Internal Flight Booking Form Re'!$A$1:AI$1,
  ref, $E330,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0" s="117" t="str">
        <f>IFERROR(__xludf.DUMMYFUNCTION("""COMPUTED_VALUE"""),"")</f>
        <v/>
      </c>
      <c r="H330" s="116"/>
      <c r="I330" s="116"/>
      <c r="J330" s="118"/>
      <c r="K330" s="116"/>
      <c r="L330" s="116"/>
      <c r="M330" s="116"/>
      <c r="N330" s="116"/>
      <c r="O330" s="117"/>
      <c r="P330" s="134"/>
      <c r="Q330" s="134"/>
      <c r="R330" s="134"/>
      <c r="S330" s="135"/>
      <c r="T330" s="134"/>
      <c r="U330" s="134"/>
      <c r="V330" s="134"/>
      <c r="W330" s="135"/>
      <c r="X330" s="134"/>
      <c r="Y330" s="134"/>
      <c r="Z330" s="134"/>
      <c r="AA330" s="135"/>
      <c r="AB330" s="131" t="b">
        <v>0</v>
      </c>
      <c r="AC330" s="131" t="b">
        <v>0</v>
      </c>
      <c r="AD330" s="122"/>
      <c r="AE330" s="131" t="b">
        <v>0</v>
      </c>
      <c r="AF330" s="128"/>
      <c r="AG330" s="88"/>
      <c r="AH330" s="132" t="b">
        <v>0</v>
      </c>
      <c r="AI330" s="133"/>
    </row>
    <row r="331">
      <c r="A331" s="114" t="str">
        <f t="array" ref="A331">IFERROR(
  INDEX(
    INDEX('{INDEX} Tour Packages'!$A:$ZZ, , MATCH(A$3, '{INDEX} Tour Packages'!$4:$4, 0)),
    MATCH($F331, INDEX('{INDEX} Tour Packages'!$A:$ZZ,0, MATCH("Tour Package Name", '{INDEX} Tour Packages'!$4:$4, 0)), 0)
  ),
"")
</f>
        <v/>
      </c>
      <c r="B331" s="114" t="str">
        <f t="array" ref="B331">IFERROR(
  INDEX(
    INDEX('{INDEX} Tour Packages'!$A:$ZZ, , MATCH(B$3, '{INDEX} Tour Packages'!$4:$4, 0)),
    MATCH($F331, INDEX('{INDEX} Tour Packages'!$A:$ZZ,0, MATCH("Tour Package Name", '{INDEX} Tour Packages'!$4:$4, 0)), 0)
  ),
"")
</f>
        <v/>
      </c>
      <c r="C331" s="114" t="str">
        <f t="array" ref="C331">IFERROR(
  INDEX(
    INDEX('{INDEX} Tour Packages'!$A:$ZZ, , MATCH(C$3, '{INDEX} Tour Packages'!$4:$4, 0)),
    MATCH($F331, INDEX('{INDEX} Tour Packages'!$A:$ZZ,0, MATCH("Tour Package Name", '{INDEX} Tour Packages'!$4:$4, 0)), 0)
  ),
"")
</f>
        <v/>
      </c>
      <c r="D331" s="114" t="str">
        <f t="array" ref="D331">IFERROR(
  INDEX(
    INDEX('{INDEX} Tour Packages'!$A:$ZZ, , MATCH(D$3, '{INDEX} Tour Packages'!$4:$4, 0)),
    MATCH($F331, INDEX('{INDEX} Tour Packages'!$A:$ZZ,0, MATCH("Tour Package Name", '{INDEX} Tour Packages'!$4:$4, 0)), 0)
  ),
"")
</f>
        <v/>
      </c>
      <c r="E331" s="115" t="s">
        <v>231</v>
      </c>
      <c r="F331" s="116" t="str">
        <f>IFERROR(__xludf.DUMMYFUNCTION("LET(
  headers, 'Internal Flight Booking Form Re'!$A$1:AI$1,
  ref, $E331,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1" s="117" t="str">
        <f>IFERROR(__xludf.DUMMYFUNCTION("""COMPUTED_VALUE"""),"")</f>
        <v/>
      </c>
      <c r="H331" s="116"/>
      <c r="I331" s="116"/>
      <c r="J331" s="118"/>
      <c r="K331" s="116"/>
      <c r="L331" s="116"/>
      <c r="M331" s="116"/>
      <c r="N331" s="116"/>
      <c r="O331" s="117"/>
      <c r="P331" s="134"/>
      <c r="Q331" s="134"/>
      <c r="R331" s="134"/>
      <c r="S331" s="135"/>
      <c r="T331" s="134"/>
      <c r="U331" s="134"/>
      <c r="V331" s="134"/>
      <c r="W331" s="135"/>
      <c r="X331" s="134"/>
      <c r="Y331" s="134"/>
      <c r="Z331" s="134"/>
      <c r="AA331" s="135"/>
      <c r="AB331" s="131" t="b">
        <v>0</v>
      </c>
      <c r="AC331" s="131" t="b">
        <v>0</v>
      </c>
      <c r="AD331" s="122"/>
      <c r="AE331" s="131" t="b">
        <v>0</v>
      </c>
      <c r="AF331" s="128"/>
      <c r="AG331" s="88"/>
      <c r="AH331" s="132" t="b">
        <v>0</v>
      </c>
      <c r="AI331" s="133"/>
    </row>
    <row r="332">
      <c r="A332" s="114" t="str">
        <f t="array" ref="A332">IFERROR(
  INDEX(
    INDEX('{INDEX} Tour Packages'!$A:$ZZ, , MATCH(A$3, '{INDEX} Tour Packages'!$4:$4, 0)),
    MATCH($F332, INDEX('{INDEX} Tour Packages'!$A:$ZZ,0, MATCH("Tour Package Name", '{INDEX} Tour Packages'!$4:$4, 0)), 0)
  ),
"")
</f>
        <v/>
      </c>
      <c r="B332" s="114" t="str">
        <f t="array" ref="B332">IFERROR(
  INDEX(
    INDEX('{INDEX} Tour Packages'!$A:$ZZ, , MATCH(B$3, '{INDEX} Tour Packages'!$4:$4, 0)),
    MATCH($F332, INDEX('{INDEX} Tour Packages'!$A:$ZZ,0, MATCH("Tour Package Name", '{INDEX} Tour Packages'!$4:$4, 0)), 0)
  ),
"")
</f>
        <v/>
      </c>
      <c r="C332" s="114" t="str">
        <f t="array" ref="C332">IFERROR(
  INDEX(
    INDEX('{INDEX} Tour Packages'!$A:$ZZ, , MATCH(C$3, '{INDEX} Tour Packages'!$4:$4, 0)),
    MATCH($F332, INDEX('{INDEX} Tour Packages'!$A:$ZZ,0, MATCH("Tour Package Name", '{INDEX} Tour Packages'!$4:$4, 0)), 0)
  ),
"")
</f>
        <v/>
      </c>
      <c r="D332" s="114" t="str">
        <f t="array" ref="D332">IFERROR(
  INDEX(
    INDEX('{INDEX} Tour Packages'!$A:$ZZ, , MATCH(D$3, '{INDEX} Tour Packages'!$4:$4, 0)),
    MATCH($F332, INDEX('{INDEX} Tour Packages'!$A:$ZZ,0, MATCH("Tour Package Name", '{INDEX} Tour Packages'!$4:$4, 0)), 0)
  ),
"")
</f>
        <v/>
      </c>
      <c r="E332" s="115" t="s">
        <v>231</v>
      </c>
      <c r="F332" s="116" t="str">
        <f>IFERROR(__xludf.DUMMYFUNCTION("LET(
  headers, 'Internal Flight Booking Form Re'!$A$1:AI$1,
  ref, $E332,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2" s="117" t="str">
        <f>IFERROR(__xludf.DUMMYFUNCTION("""COMPUTED_VALUE"""),"")</f>
        <v/>
      </c>
      <c r="H332" s="116"/>
      <c r="I332" s="116"/>
      <c r="J332" s="118"/>
      <c r="K332" s="116"/>
      <c r="L332" s="116"/>
      <c r="M332" s="116"/>
      <c r="N332" s="116"/>
      <c r="O332" s="117"/>
      <c r="P332" s="134"/>
      <c r="Q332" s="134"/>
      <c r="R332" s="134"/>
      <c r="S332" s="135"/>
      <c r="T332" s="134"/>
      <c r="U332" s="134"/>
      <c r="V332" s="134"/>
      <c r="W332" s="135"/>
      <c r="X332" s="134"/>
      <c r="Y332" s="134"/>
      <c r="Z332" s="134"/>
      <c r="AA332" s="135"/>
      <c r="AB332" s="131" t="b">
        <v>0</v>
      </c>
      <c r="AC332" s="131" t="b">
        <v>0</v>
      </c>
      <c r="AD332" s="122"/>
      <c r="AE332" s="131" t="b">
        <v>0</v>
      </c>
      <c r="AF332" s="128"/>
      <c r="AG332" s="88"/>
      <c r="AH332" s="132" t="b">
        <v>0</v>
      </c>
      <c r="AI332" s="133"/>
    </row>
    <row r="333">
      <c r="A333" s="114" t="str">
        <f t="array" ref="A333">IFERROR(
  INDEX(
    INDEX('{INDEX} Tour Packages'!$A:$ZZ, , MATCH(A$3, '{INDEX} Tour Packages'!$4:$4, 0)),
    MATCH($F333, INDEX('{INDEX} Tour Packages'!$A:$ZZ,0, MATCH("Tour Package Name", '{INDEX} Tour Packages'!$4:$4, 0)), 0)
  ),
"")
</f>
        <v/>
      </c>
      <c r="B333" s="114" t="str">
        <f t="array" ref="B333">IFERROR(
  INDEX(
    INDEX('{INDEX} Tour Packages'!$A:$ZZ, , MATCH(B$3, '{INDEX} Tour Packages'!$4:$4, 0)),
    MATCH($F333, INDEX('{INDEX} Tour Packages'!$A:$ZZ,0, MATCH("Tour Package Name", '{INDEX} Tour Packages'!$4:$4, 0)), 0)
  ),
"")
</f>
        <v/>
      </c>
      <c r="C333" s="114" t="str">
        <f t="array" ref="C333">IFERROR(
  INDEX(
    INDEX('{INDEX} Tour Packages'!$A:$ZZ, , MATCH(C$3, '{INDEX} Tour Packages'!$4:$4, 0)),
    MATCH($F333, INDEX('{INDEX} Tour Packages'!$A:$ZZ,0, MATCH("Tour Package Name", '{INDEX} Tour Packages'!$4:$4, 0)), 0)
  ),
"")
</f>
        <v/>
      </c>
      <c r="D333" s="114" t="str">
        <f t="array" ref="D333">IFERROR(
  INDEX(
    INDEX('{INDEX} Tour Packages'!$A:$ZZ, , MATCH(D$3, '{INDEX} Tour Packages'!$4:$4, 0)),
    MATCH($F333, INDEX('{INDEX} Tour Packages'!$A:$ZZ,0, MATCH("Tour Package Name", '{INDEX} Tour Packages'!$4:$4, 0)), 0)
  ),
"")
</f>
        <v/>
      </c>
      <c r="E333" s="115" t="s">
        <v>231</v>
      </c>
      <c r="F333" s="116" t="str">
        <f>IFERROR(__xludf.DUMMYFUNCTION("LET(
  headers, 'Internal Flight Booking Form Re'!$A$1:AI$1,
  ref, $E333,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3" s="117" t="str">
        <f>IFERROR(__xludf.DUMMYFUNCTION("""COMPUTED_VALUE"""),"")</f>
        <v/>
      </c>
      <c r="H333" s="116"/>
      <c r="I333" s="116"/>
      <c r="J333" s="118"/>
      <c r="K333" s="116"/>
      <c r="L333" s="116"/>
      <c r="M333" s="116"/>
      <c r="N333" s="116"/>
      <c r="O333" s="117"/>
      <c r="P333" s="134"/>
      <c r="Q333" s="134"/>
      <c r="R333" s="134"/>
      <c r="S333" s="135"/>
      <c r="T333" s="134"/>
      <c r="U333" s="134"/>
      <c r="V333" s="134"/>
      <c r="W333" s="135"/>
      <c r="X333" s="134"/>
      <c r="Y333" s="134"/>
      <c r="Z333" s="134"/>
      <c r="AA333" s="135"/>
      <c r="AB333" s="131" t="b">
        <v>0</v>
      </c>
      <c r="AC333" s="131" t="b">
        <v>0</v>
      </c>
      <c r="AD333" s="122"/>
      <c r="AE333" s="131" t="b">
        <v>0</v>
      </c>
      <c r="AF333" s="128"/>
      <c r="AG333" s="88"/>
      <c r="AH333" s="132" t="b">
        <v>0</v>
      </c>
      <c r="AI333" s="133"/>
    </row>
    <row r="334">
      <c r="A334" s="114" t="str">
        <f t="array" ref="A334">IFERROR(
  INDEX(
    INDEX('{INDEX} Tour Packages'!$A:$ZZ, , MATCH(A$3, '{INDEX} Tour Packages'!$4:$4, 0)),
    MATCH($F334, INDEX('{INDEX} Tour Packages'!$A:$ZZ,0, MATCH("Tour Package Name", '{INDEX} Tour Packages'!$4:$4, 0)), 0)
  ),
"")
</f>
        <v/>
      </c>
      <c r="B334" s="114" t="str">
        <f t="array" ref="B334">IFERROR(
  INDEX(
    INDEX('{INDEX} Tour Packages'!$A:$ZZ, , MATCH(B$3, '{INDEX} Tour Packages'!$4:$4, 0)),
    MATCH($F334, INDEX('{INDEX} Tour Packages'!$A:$ZZ,0, MATCH("Tour Package Name", '{INDEX} Tour Packages'!$4:$4, 0)), 0)
  ),
"")
</f>
        <v/>
      </c>
      <c r="C334" s="114" t="str">
        <f t="array" ref="C334">IFERROR(
  INDEX(
    INDEX('{INDEX} Tour Packages'!$A:$ZZ, , MATCH(C$3, '{INDEX} Tour Packages'!$4:$4, 0)),
    MATCH($F334, INDEX('{INDEX} Tour Packages'!$A:$ZZ,0, MATCH("Tour Package Name", '{INDEX} Tour Packages'!$4:$4, 0)), 0)
  ),
"")
</f>
        <v/>
      </c>
      <c r="D334" s="114" t="str">
        <f t="array" ref="D334">IFERROR(
  INDEX(
    INDEX('{INDEX} Tour Packages'!$A:$ZZ, , MATCH(D$3, '{INDEX} Tour Packages'!$4:$4, 0)),
    MATCH($F334, INDEX('{INDEX} Tour Packages'!$A:$ZZ,0, MATCH("Tour Package Name", '{INDEX} Tour Packages'!$4:$4, 0)), 0)
  ),
"")
</f>
        <v/>
      </c>
      <c r="E334" s="115" t="s">
        <v>231</v>
      </c>
      <c r="F334" s="116" t="str">
        <f>IFERROR(__xludf.DUMMYFUNCTION("LET(
  headers, 'Internal Flight Booking Form Re'!$A$1:AI$1,
  ref, $E334,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4" s="117" t="str">
        <f>IFERROR(__xludf.DUMMYFUNCTION("""COMPUTED_VALUE"""),"")</f>
        <v/>
      </c>
      <c r="H334" s="116"/>
      <c r="I334" s="116"/>
      <c r="J334" s="118"/>
      <c r="K334" s="116"/>
      <c r="L334" s="116"/>
      <c r="M334" s="116"/>
      <c r="N334" s="116"/>
      <c r="O334" s="117"/>
      <c r="P334" s="134"/>
      <c r="Q334" s="134"/>
      <c r="R334" s="134"/>
      <c r="S334" s="135"/>
      <c r="T334" s="134"/>
      <c r="U334" s="134"/>
      <c r="V334" s="134"/>
      <c r="W334" s="135"/>
      <c r="X334" s="134"/>
      <c r="Y334" s="134"/>
      <c r="Z334" s="134"/>
      <c r="AA334" s="135"/>
      <c r="AB334" s="131" t="b">
        <v>0</v>
      </c>
      <c r="AC334" s="131" t="b">
        <v>0</v>
      </c>
      <c r="AD334" s="122"/>
      <c r="AE334" s="131" t="b">
        <v>0</v>
      </c>
      <c r="AF334" s="128"/>
      <c r="AG334" s="88"/>
      <c r="AH334" s="132" t="b">
        <v>0</v>
      </c>
      <c r="AI334" s="133"/>
    </row>
    <row r="335">
      <c r="A335" s="114" t="str">
        <f t="array" ref="A335">IFERROR(
  INDEX(
    INDEX('{INDEX} Tour Packages'!$A:$ZZ, , MATCH(A$3, '{INDEX} Tour Packages'!$4:$4, 0)),
    MATCH($F335, INDEX('{INDEX} Tour Packages'!$A:$ZZ,0, MATCH("Tour Package Name", '{INDEX} Tour Packages'!$4:$4, 0)), 0)
  ),
"")
</f>
        <v/>
      </c>
      <c r="B335" s="114" t="str">
        <f t="array" ref="B335">IFERROR(
  INDEX(
    INDEX('{INDEX} Tour Packages'!$A:$ZZ, , MATCH(B$3, '{INDEX} Tour Packages'!$4:$4, 0)),
    MATCH($F335, INDEX('{INDEX} Tour Packages'!$A:$ZZ,0, MATCH("Tour Package Name", '{INDEX} Tour Packages'!$4:$4, 0)), 0)
  ),
"")
</f>
        <v/>
      </c>
      <c r="C335" s="114" t="str">
        <f t="array" ref="C335">IFERROR(
  INDEX(
    INDEX('{INDEX} Tour Packages'!$A:$ZZ, , MATCH(C$3, '{INDEX} Tour Packages'!$4:$4, 0)),
    MATCH($F335, INDEX('{INDEX} Tour Packages'!$A:$ZZ,0, MATCH("Tour Package Name", '{INDEX} Tour Packages'!$4:$4, 0)), 0)
  ),
"")
</f>
        <v/>
      </c>
      <c r="D335" s="114" t="str">
        <f t="array" ref="D335">IFERROR(
  INDEX(
    INDEX('{INDEX} Tour Packages'!$A:$ZZ, , MATCH(D$3, '{INDEX} Tour Packages'!$4:$4, 0)),
    MATCH($F335, INDEX('{INDEX} Tour Packages'!$A:$ZZ,0, MATCH("Tour Package Name", '{INDEX} Tour Packages'!$4:$4, 0)), 0)
  ),
"")
</f>
        <v/>
      </c>
      <c r="E335" s="115" t="s">
        <v>231</v>
      </c>
      <c r="F335" s="116" t="str">
        <f>IFERROR(__xludf.DUMMYFUNCTION("LET(
  headers, 'Internal Flight Booking Form Re'!$A$1:AI$1,
  ref, $E335,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5" s="117" t="str">
        <f>IFERROR(__xludf.DUMMYFUNCTION("""COMPUTED_VALUE"""),"")</f>
        <v/>
      </c>
      <c r="H335" s="116"/>
      <c r="I335" s="116"/>
      <c r="J335" s="118"/>
      <c r="K335" s="116"/>
      <c r="L335" s="116"/>
      <c r="M335" s="116"/>
      <c r="N335" s="116"/>
      <c r="O335" s="117"/>
      <c r="P335" s="134"/>
      <c r="Q335" s="134"/>
      <c r="R335" s="134"/>
      <c r="S335" s="135"/>
      <c r="T335" s="134"/>
      <c r="U335" s="134"/>
      <c r="V335" s="134"/>
      <c r="W335" s="135"/>
      <c r="X335" s="134"/>
      <c r="Y335" s="134"/>
      <c r="Z335" s="134"/>
      <c r="AA335" s="135"/>
      <c r="AB335" s="131" t="b">
        <v>0</v>
      </c>
      <c r="AC335" s="131" t="b">
        <v>0</v>
      </c>
      <c r="AD335" s="122"/>
      <c r="AE335" s="131" t="b">
        <v>0</v>
      </c>
      <c r="AF335" s="128"/>
      <c r="AG335" s="88"/>
      <c r="AH335" s="132" t="b">
        <v>0</v>
      </c>
      <c r="AI335" s="133"/>
    </row>
    <row r="336">
      <c r="A336" s="114" t="str">
        <f t="array" ref="A336">IFERROR(
  INDEX(
    INDEX('{INDEX} Tour Packages'!$A:$ZZ, , MATCH(A$3, '{INDEX} Tour Packages'!$4:$4, 0)),
    MATCH($F336, INDEX('{INDEX} Tour Packages'!$A:$ZZ,0, MATCH("Tour Package Name", '{INDEX} Tour Packages'!$4:$4, 0)), 0)
  ),
"")
</f>
        <v/>
      </c>
      <c r="B336" s="114" t="str">
        <f t="array" ref="B336">IFERROR(
  INDEX(
    INDEX('{INDEX} Tour Packages'!$A:$ZZ, , MATCH(B$3, '{INDEX} Tour Packages'!$4:$4, 0)),
    MATCH($F336, INDEX('{INDEX} Tour Packages'!$A:$ZZ,0, MATCH("Tour Package Name", '{INDEX} Tour Packages'!$4:$4, 0)), 0)
  ),
"")
</f>
        <v/>
      </c>
      <c r="C336" s="114" t="str">
        <f t="array" ref="C336">IFERROR(
  INDEX(
    INDEX('{INDEX} Tour Packages'!$A:$ZZ, , MATCH(C$3, '{INDEX} Tour Packages'!$4:$4, 0)),
    MATCH($F336, INDEX('{INDEX} Tour Packages'!$A:$ZZ,0, MATCH("Tour Package Name", '{INDEX} Tour Packages'!$4:$4, 0)), 0)
  ),
"")
</f>
        <v/>
      </c>
      <c r="D336" s="114" t="str">
        <f t="array" ref="D336">IFERROR(
  INDEX(
    INDEX('{INDEX} Tour Packages'!$A:$ZZ, , MATCH(D$3, '{INDEX} Tour Packages'!$4:$4, 0)),
    MATCH($F336, INDEX('{INDEX} Tour Packages'!$A:$ZZ,0, MATCH("Tour Package Name", '{INDEX} Tour Packages'!$4:$4, 0)), 0)
  ),
"")
</f>
        <v/>
      </c>
      <c r="E336" s="115" t="s">
        <v>231</v>
      </c>
      <c r="F336" s="116" t="str">
        <f>IFERROR(__xludf.DUMMYFUNCTION("LET(
  headers, 'Internal Flight Booking Form Re'!$A$1:AI$1,
  ref, $E336,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6" s="117" t="str">
        <f>IFERROR(__xludf.DUMMYFUNCTION("""COMPUTED_VALUE"""),"")</f>
        <v/>
      </c>
      <c r="H336" s="116"/>
      <c r="I336" s="116"/>
      <c r="J336" s="118"/>
      <c r="K336" s="116"/>
      <c r="L336" s="116"/>
      <c r="M336" s="116"/>
      <c r="N336" s="116"/>
      <c r="O336" s="117"/>
      <c r="P336" s="134"/>
      <c r="Q336" s="134"/>
      <c r="R336" s="134"/>
      <c r="S336" s="135"/>
      <c r="T336" s="134"/>
      <c r="U336" s="134"/>
      <c r="V336" s="134"/>
      <c r="W336" s="135"/>
      <c r="X336" s="134"/>
      <c r="Y336" s="134"/>
      <c r="Z336" s="134"/>
      <c r="AA336" s="135"/>
      <c r="AB336" s="131" t="b">
        <v>0</v>
      </c>
      <c r="AC336" s="131" t="b">
        <v>0</v>
      </c>
      <c r="AD336" s="122"/>
      <c r="AE336" s="131" t="b">
        <v>0</v>
      </c>
      <c r="AF336" s="128"/>
      <c r="AG336" s="88"/>
      <c r="AH336" s="132" t="b">
        <v>0</v>
      </c>
      <c r="AI336" s="133"/>
    </row>
    <row r="337">
      <c r="A337" s="114" t="str">
        <f t="array" ref="A337">IFERROR(
  INDEX(
    INDEX('{INDEX} Tour Packages'!$A:$ZZ, , MATCH(A$3, '{INDEX} Tour Packages'!$4:$4, 0)),
    MATCH($F337, INDEX('{INDEX} Tour Packages'!$A:$ZZ,0, MATCH("Tour Package Name", '{INDEX} Tour Packages'!$4:$4, 0)), 0)
  ),
"")
</f>
        <v/>
      </c>
      <c r="B337" s="114" t="str">
        <f t="array" ref="B337">IFERROR(
  INDEX(
    INDEX('{INDEX} Tour Packages'!$A:$ZZ, , MATCH(B$3, '{INDEX} Tour Packages'!$4:$4, 0)),
    MATCH($F337, INDEX('{INDEX} Tour Packages'!$A:$ZZ,0, MATCH("Tour Package Name", '{INDEX} Tour Packages'!$4:$4, 0)), 0)
  ),
"")
</f>
        <v/>
      </c>
      <c r="C337" s="114" t="str">
        <f t="array" ref="C337">IFERROR(
  INDEX(
    INDEX('{INDEX} Tour Packages'!$A:$ZZ, , MATCH(C$3, '{INDEX} Tour Packages'!$4:$4, 0)),
    MATCH($F337, INDEX('{INDEX} Tour Packages'!$A:$ZZ,0, MATCH("Tour Package Name", '{INDEX} Tour Packages'!$4:$4, 0)), 0)
  ),
"")
</f>
        <v/>
      </c>
      <c r="D337" s="114" t="str">
        <f t="array" ref="D337">IFERROR(
  INDEX(
    INDEX('{INDEX} Tour Packages'!$A:$ZZ, , MATCH(D$3, '{INDEX} Tour Packages'!$4:$4, 0)),
    MATCH($F337, INDEX('{INDEX} Tour Packages'!$A:$ZZ,0, MATCH("Tour Package Name", '{INDEX} Tour Packages'!$4:$4, 0)), 0)
  ),
"")
</f>
        <v/>
      </c>
      <c r="E337" s="115" t="s">
        <v>231</v>
      </c>
      <c r="F337" s="116" t="str">
        <f>IFERROR(__xludf.DUMMYFUNCTION("LET(
  headers, 'Internal Flight Booking Form Re'!$A$1:AI$1,
  ref, $E337,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7" s="117" t="str">
        <f>IFERROR(__xludf.DUMMYFUNCTION("""COMPUTED_VALUE"""),"")</f>
        <v/>
      </c>
      <c r="H337" s="116"/>
      <c r="I337" s="116"/>
      <c r="J337" s="118"/>
      <c r="K337" s="116"/>
      <c r="L337" s="116"/>
      <c r="M337" s="116"/>
      <c r="N337" s="116"/>
      <c r="O337" s="117"/>
      <c r="P337" s="134"/>
      <c r="Q337" s="134"/>
      <c r="R337" s="134"/>
      <c r="S337" s="135"/>
      <c r="T337" s="134"/>
      <c r="U337" s="134"/>
      <c r="V337" s="134"/>
      <c r="W337" s="135"/>
      <c r="X337" s="134"/>
      <c r="Y337" s="134"/>
      <c r="Z337" s="134"/>
      <c r="AA337" s="135"/>
      <c r="AB337" s="131" t="b">
        <v>0</v>
      </c>
      <c r="AC337" s="131" t="b">
        <v>0</v>
      </c>
      <c r="AD337" s="122"/>
      <c r="AE337" s="131" t="b">
        <v>0</v>
      </c>
      <c r="AF337" s="128"/>
      <c r="AG337" s="88"/>
      <c r="AH337" s="132" t="b">
        <v>0</v>
      </c>
      <c r="AI337" s="133"/>
    </row>
    <row r="338">
      <c r="A338" s="114" t="str">
        <f t="array" ref="A338">IFERROR(
  INDEX(
    INDEX('{INDEX} Tour Packages'!$A:$ZZ, , MATCH(A$3, '{INDEX} Tour Packages'!$4:$4, 0)),
    MATCH($F338, INDEX('{INDEX} Tour Packages'!$A:$ZZ,0, MATCH("Tour Package Name", '{INDEX} Tour Packages'!$4:$4, 0)), 0)
  ),
"")
</f>
        <v/>
      </c>
      <c r="B338" s="114" t="str">
        <f t="array" ref="B338">IFERROR(
  INDEX(
    INDEX('{INDEX} Tour Packages'!$A:$ZZ, , MATCH(B$3, '{INDEX} Tour Packages'!$4:$4, 0)),
    MATCH($F338, INDEX('{INDEX} Tour Packages'!$A:$ZZ,0, MATCH("Tour Package Name", '{INDEX} Tour Packages'!$4:$4, 0)), 0)
  ),
"")
</f>
        <v/>
      </c>
      <c r="C338" s="114" t="str">
        <f t="array" ref="C338">IFERROR(
  INDEX(
    INDEX('{INDEX} Tour Packages'!$A:$ZZ, , MATCH(C$3, '{INDEX} Tour Packages'!$4:$4, 0)),
    MATCH($F338, INDEX('{INDEX} Tour Packages'!$A:$ZZ,0, MATCH("Tour Package Name", '{INDEX} Tour Packages'!$4:$4, 0)), 0)
  ),
"")
</f>
        <v/>
      </c>
      <c r="D338" s="114" t="str">
        <f t="array" ref="D338">IFERROR(
  INDEX(
    INDEX('{INDEX} Tour Packages'!$A:$ZZ, , MATCH(D$3, '{INDEX} Tour Packages'!$4:$4, 0)),
    MATCH($F338, INDEX('{INDEX} Tour Packages'!$A:$ZZ,0, MATCH("Tour Package Name", '{INDEX} Tour Packages'!$4:$4, 0)), 0)
  ),
"")
</f>
        <v/>
      </c>
      <c r="E338" s="115" t="s">
        <v>231</v>
      </c>
      <c r="F338" s="116" t="str">
        <f>IFERROR(__xludf.DUMMYFUNCTION("LET(
  headers, 'Internal Flight Booking Form Re'!$A$1:AI$1,
  ref, $E338,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8" s="117" t="str">
        <f>IFERROR(__xludf.DUMMYFUNCTION("""COMPUTED_VALUE"""),"")</f>
        <v/>
      </c>
      <c r="H338" s="116"/>
      <c r="I338" s="116"/>
      <c r="J338" s="118"/>
      <c r="K338" s="116"/>
      <c r="L338" s="116"/>
      <c r="M338" s="116"/>
      <c r="N338" s="116"/>
      <c r="O338" s="117"/>
      <c r="P338" s="134"/>
      <c r="Q338" s="134"/>
      <c r="R338" s="134"/>
      <c r="S338" s="135"/>
      <c r="T338" s="134"/>
      <c r="U338" s="134"/>
      <c r="V338" s="134"/>
      <c r="W338" s="135"/>
      <c r="X338" s="134"/>
      <c r="Y338" s="134"/>
      <c r="Z338" s="134"/>
      <c r="AA338" s="135"/>
      <c r="AB338" s="131" t="b">
        <v>0</v>
      </c>
      <c r="AC338" s="131" t="b">
        <v>0</v>
      </c>
      <c r="AD338" s="122"/>
      <c r="AE338" s="131" t="b">
        <v>0</v>
      </c>
      <c r="AF338" s="128"/>
      <c r="AG338" s="88"/>
      <c r="AH338" s="132" t="b">
        <v>0</v>
      </c>
      <c r="AI338" s="133"/>
    </row>
    <row r="339">
      <c r="A339" s="114" t="str">
        <f t="array" ref="A339">IFERROR(
  INDEX(
    INDEX('{INDEX} Tour Packages'!$A:$ZZ, , MATCH(A$3, '{INDEX} Tour Packages'!$4:$4, 0)),
    MATCH($F339, INDEX('{INDEX} Tour Packages'!$A:$ZZ,0, MATCH("Tour Package Name", '{INDEX} Tour Packages'!$4:$4, 0)), 0)
  ),
"")
</f>
        <v/>
      </c>
      <c r="B339" s="114" t="str">
        <f t="array" ref="B339">IFERROR(
  INDEX(
    INDEX('{INDEX} Tour Packages'!$A:$ZZ, , MATCH(B$3, '{INDEX} Tour Packages'!$4:$4, 0)),
    MATCH($F339, INDEX('{INDEX} Tour Packages'!$A:$ZZ,0, MATCH("Tour Package Name", '{INDEX} Tour Packages'!$4:$4, 0)), 0)
  ),
"")
</f>
        <v/>
      </c>
      <c r="C339" s="114" t="str">
        <f t="array" ref="C339">IFERROR(
  INDEX(
    INDEX('{INDEX} Tour Packages'!$A:$ZZ, , MATCH(C$3, '{INDEX} Tour Packages'!$4:$4, 0)),
    MATCH($F339, INDEX('{INDEX} Tour Packages'!$A:$ZZ,0, MATCH("Tour Package Name", '{INDEX} Tour Packages'!$4:$4, 0)), 0)
  ),
"")
</f>
        <v/>
      </c>
      <c r="D339" s="114" t="str">
        <f t="array" ref="D339">IFERROR(
  INDEX(
    INDEX('{INDEX} Tour Packages'!$A:$ZZ, , MATCH(D$3, '{INDEX} Tour Packages'!$4:$4, 0)),
    MATCH($F339, INDEX('{INDEX} Tour Packages'!$A:$ZZ,0, MATCH("Tour Package Name", '{INDEX} Tour Packages'!$4:$4, 0)), 0)
  ),
"")
</f>
        <v/>
      </c>
      <c r="E339" s="115" t="s">
        <v>231</v>
      </c>
      <c r="F339" s="116" t="str">
        <f>IFERROR(__xludf.DUMMYFUNCTION("LET(
  headers, 'Internal Flight Booking Form Re'!$A$1:AI$1,
  ref, $E339,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39" s="117" t="str">
        <f>IFERROR(__xludf.DUMMYFUNCTION("""COMPUTED_VALUE"""),"")</f>
        <v/>
      </c>
      <c r="H339" s="116"/>
      <c r="I339" s="116"/>
      <c r="J339" s="118"/>
      <c r="K339" s="116"/>
      <c r="L339" s="116"/>
      <c r="M339" s="116"/>
      <c r="N339" s="116"/>
      <c r="O339" s="117"/>
      <c r="P339" s="134"/>
      <c r="Q339" s="134"/>
      <c r="R339" s="134"/>
      <c r="S339" s="135"/>
      <c r="T339" s="134"/>
      <c r="U339" s="134"/>
      <c r="V339" s="134"/>
      <c r="W339" s="135"/>
      <c r="X339" s="134"/>
      <c r="Y339" s="134"/>
      <c r="Z339" s="134"/>
      <c r="AA339" s="135"/>
      <c r="AB339" s="131" t="b">
        <v>0</v>
      </c>
      <c r="AC339" s="131" t="b">
        <v>0</v>
      </c>
      <c r="AD339" s="122"/>
      <c r="AE339" s="131" t="b">
        <v>0</v>
      </c>
      <c r="AF339" s="128"/>
      <c r="AG339" s="88"/>
      <c r="AH339" s="132" t="b">
        <v>0</v>
      </c>
      <c r="AI339" s="133"/>
    </row>
    <row r="340">
      <c r="A340" s="114" t="str">
        <f t="array" ref="A340">IFERROR(
  INDEX(
    INDEX('{INDEX} Tour Packages'!$A:$ZZ, , MATCH(A$3, '{INDEX} Tour Packages'!$4:$4, 0)),
    MATCH($F340, INDEX('{INDEX} Tour Packages'!$A:$ZZ,0, MATCH("Tour Package Name", '{INDEX} Tour Packages'!$4:$4, 0)), 0)
  ),
"")
</f>
        <v/>
      </c>
      <c r="B340" s="114" t="str">
        <f t="array" ref="B340">IFERROR(
  INDEX(
    INDEX('{INDEX} Tour Packages'!$A:$ZZ, , MATCH(B$3, '{INDEX} Tour Packages'!$4:$4, 0)),
    MATCH($F340, INDEX('{INDEX} Tour Packages'!$A:$ZZ,0, MATCH("Tour Package Name", '{INDEX} Tour Packages'!$4:$4, 0)), 0)
  ),
"")
</f>
        <v/>
      </c>
      <c r="C340" s="114" t="str">
        <f t="array" ref="C340">IFERROR(
  INDEX(
    INDEX('{INDEX} Tour Packages'!$A:$ZZ, , MATCH(C$3, '{INDEX} Tour Packages'!$4:$4, 0)),
    MATCH($F340, INDEX('{INDEX} Tour Packages'!$A:$ZZ,0, MATCH("Tour Package Name", '{INDEX} Tour Packages'!$4:$4, 0)), 0)
  ),
"")
</f>
        <v/>
      </c>
      <c r="D340" s="114" t="str">
        <f t="array" ref="D340">IFERROR(
  INDEX(
    INDEX('{INDEX} Tour Packages'!$A:$ZZ, , MATCH(D$3, '{INDEX} Tour Packages'!$4:$4, 0)),
    MATCH($F340, INDEX('{INDEX} Tour Packages'!$A:$ZZ,0, MATCH("Tour Package Name", '{INDEX} Tour Packages'!$4:$4, 0)), 0)
  ),
"")
</f>
        <v/>
      </c>
      <c r="E340" s="115" t="s">
        <v>231</v>
      </c>
      <c r="F340" s="116" t="str">
        <f>IFERROR(__xludf.DUMMYFUNCTION("LET(
  headers, 'Internal Flight Booking Form Re'!$A$1:AI$1,
  ref, $E340,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0" s="117" t="str">
        <f>IFERROR(__xludf.DUMMYFUNCTION("""COMPUTED_VALUE"""),"")</f>
        <v/>
      </c>
      <c r="H340" s="116"/>
      <c r="I340" s="116"/>
      <c r="J340" s="118"/>
      <c r="K340" s="116"/>
      <c r="L340" s="116"/>
      <c r="M340" s="116"/>
      <c r="N340" s="116"/>
      <c r="O340" s="117"/>
      <c r="P340" s="134"/>
      <c r="Q340" s="134"/>
      <c r="R340" s="134"/>
      <c r="S340" s="135"/>
      <c r="T340" s="134"/>
      <c r="U340" s="134"/>
      <c r="V340" s="134"/>
      <c r="W340" s="135"/>
      <c r="X340" s="134"/>
      <c r="Y340" s="134"/>
      <c r="Z340" s="134"/>
      <c r="AA340" s="135"/>
      <c r="AB340" s="131" t="b">
        <v>0</v>
      </c>
      <c r="AC340" s="131" t="b">
        <v>0</v>
      </c>
      <c r="AD340" s="122"/>
      <c r="AE340" s="131" t="b">
        <v>0</v>
      </c>
      <c r="AF340" s="128"/>
      <c r="AG340" s="88"/>
      <c r="AH340" s="132" t="b">
        <v>0</v>
      </c>
      <c r="AI340" s="133"/>
    </row>
    <row r="341">
      <c r="A341" s="114" t="str">
        <f t="array" ref="A341">IFERROR(
  INDEX(
    INDEX('{INDEX} Tour Packages'!$A:$ZZ, , MATCH(A$3, '{INDEX} Tour Packages'!$4:$4, 0)),
    MATCH($F341, INDEX('{INDEX} Tour Packages'!$A:$ZZ,0, MATCH("Tour Package Name", '{INDEX} Tour Packages'!$4:$4, 0)), 0)
  ),
"")
</f>
        <v/>
      </c>
      <c r="B341" s="114" t="str">
        <f t="array" ref="B341">IFERROR(
  INDEX(
    INDEX('{INDEX} Tour Packages'!$A:$ZZ, , MATCH(B$3, '{INDEX} Tour Packages'!$4:$4, 0)),
    MATCH($F341, INDEX('{INDEX} Tour Packages'!$A:$ZZ,0, MATCH("Tour Package Name", '{INDEX} Tour Packages'!$4:$4, 0)), 0)
  ),
"")
</f>
        <v/>
      </c>
      <c r="C341" s="114" t="str">
        <f t="array" ref="C341">IFERROR(
  INDEX(
    INDEX('{INDEX} Tour Packages'!$A:$ZZ, , MATCH(C$3, '{INDEX} Tour Packages'!$4:$4, 0)),
    MATCH($F341, INDEX('{INDEX} Tour Packages'!$A:$ZZ,0, MATCH("Tour Package Name", '{INDEX} Tour Packages'!$4:$4, 0)), 0)
  ),
"")
</f>
        <v/>
      </c>
      <c r="D341" s="114" t="str">
        <f t="array" ref="D341">IFERROR(
  INDEX(
    INDEX('{INDEX} Tour Packages'!$A:$ZZ, , MATCH(D$3, '{INDEX} Tour Packages'!$4:$4, 0)),
    MATCH($F341, INDEX('{INDEX} Tour Packages'!$A:$ZZ,0, MATCH("Tour Package Name", '{INDEX} Tour Packages'!$4:$4, 0)), 0)
  ),
"")
</f>
        <v/>
      </c>
      <c r="E341" s="115" t="s">
        <v>231</v>
      </c>
      <c r="F341" s="116" t="str">
        <f>IFERROR(__xludf.DUMMYFUNCTION("LET(
  headers, 'Internal Flight Booking Form Re'!$A$1:AI$1,
  ref, $E341,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1" s="117" t="str">
        <f>IFERROR(__xludf.DUMMYFUNCTION("""COMPUTED_VALUE"""),"")</f>
        <v/>
      </c>
      <c r="H341" s="116"/>
      <c r="I341" s="116"/>
      <c r="J341" s="118"/>
      <c r="K341" s="116"/>
      <c r="L341" s="116"/>
      <c r="M341" s="116"/>
      <c r="N341" s="116"/>
      <c r="O341" s="117"/>
      <c r="P341" s="134"/>
      <c r="Q341" s="134"/>
      <c r="R341" s="134"/>
      <c r="S341" s="135"/>
      <c r="T341" s="134"/>
      <c r="U341" s="134"/>
      <c r="V341" s="134"/>
      <c r="W341" s="135"/>
      <c r="X341" s="134"/>
      <c r="Y341" s="134"/>
      <c r="Z341" s="134"/>
      <c r="AA341" s="135"/>
      <c r="AB341" s="131" t="b">
        <v>0</v>
      </c>
      <c r="AC341" s="131" t="b">
        <v>0</v>
      </c>
      <c r="AD341" s="122"/>
      <c r="AE341" s="131" t="b">
        <v>0</v>
      </c>
      <c r="AF341" s="128"/>
      <c r="AG341" s="88"/>
      <c r="AH341" s="132" t="b">
        <v>0</v>
      </c>
      <c r="AI341" s="133"/>
    </row>
    <row r="342">
      <c r="A342" s="114" t="str">
        <f t="array" ref="A342">IFERROR(
  INDEX(
    INDEX('{INDEX} Tour Packages'!$A:$ZZ, , MATCH(A$3, '{INDEX} Tour Packages'!$4:$4, 0)),
    MATCH($F342, INDEX('{INDEX} Tour Packages'!$A:$ZZ,0, MATCH("Tour Package Name", '{INDEX} Tour Packages'!$4:$4, 0)), 0)
  ),
"")
</f>
        <v/>
      </c>
      <c r="B342" s="114" t="str">
        <f t="array" ref="B342">IFERROR(
  INDEX(
    INDEX('{INDEX} Tour Packages'!$A:$ZZ, , MATCH(B$3, '{INDEX} Tour Packages'!$4:$4, 0)),
    MATCH($F342, INDEX('{INDEX} Tour Packages'!$A:$ZZ,0, MATCH("Tour Package Name", '{INDEX} Tour Packages'!$4:$4, 0)), 0)
  ),
"")
</f>
        <v/>
      </c>
      <c r="C342" s="114" t="str">
        <f t="array" ref="C342">IFERROR(
  INDEX(
    INDEX('{INDEX} Tour Packages'!$A:$ZZ, , MATCH(C$3, '{INDEX} Tour Packages'!$4:$4, 0)),
    MATCH($F342, INDEX('{INDEX} Tour Packages'!$A:$ZZ,0, MATCH("Tour Package Name", '{INDEX} Tour Packages'!$4:$4, 0)), 0)
  ),
"")
</f>
        <v/>
      </c>
      <c r="D342" s="114" t="str">
        <f t="array" ref="D342">IFERROR(
  INDEX(
    INDEX('{INDEX} Tour Packages'!$A:$ZZ, , MATCH(D$3, '{INDEX} Tour Packages'!$4:$4, 0)),
    MATCH($F342, INDEX('{INDEX} Tour Packages'!$A:$ZZ,0, MATCH("Tour Package Name", '{INDEX} Tour Packages'!$4:$4, 0)), 0)
  ),
"")
</f>
        <v/>
      </c>
      <c r="E342" s="115" t="s">
        <v>231</v>
      </c>
      <c r="F342" s="116" t="str">
        <f>IFERROR(__xludf.DUMMYFUNCTION("LET(
  headers, 'Internal Flight Booking Form Re'!$A$1:AI$1,
  ref, $E342,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2" s="117" t="str">
        <f>IFERROR(__xludf.DUMMYFUNCTION("""COMPUTED_VALUE"""),"")</f>
        <v/>
      </c>
      <c r="H342" s="116"/>
      <c r="I342" s="116"/>
      <c r="J342" s="118"/>
      <c r="K342" s="116"/>
      <c r="L342" s="116"/>
      <c r="M342" s="116"/>
      <c r="N342" s="116"/>
      <c r="O342" s="117"/>
      <c r="P342" s="134"/>
      <c r="Q342" s="134"/>
      <c r="R342" s="134"/>
      <c r="S342" s="135"/>
      <c r="T342" s="134"/>
      <c r="U342" s="134"/>
      <c r="V342" s="134"/>
      <c r="W342" s="135"/>
      <c r="X342" s="134"/>
      <c r="Y342" s="134"/>
      <c r="Z342" s="134"/>
      <c r="AA342" s="135"/>
      <c r="AB342" s="131" t="b">
        <v>0</v>
      </c>
      <c r="AC342" s="131" t="b">
        <v>0</v>
      </c>
      <c r="AD342" s="122"/>
      <c r="AE342" s="131" t="b">
        <v>0</v>
      </c>
      <c r="AF342" s="128"/>
      <c r="AG342" s="88"/>
      <c r="AH342" s="132" t="b">
        <v>0</v>
      </c>
      <c r="AI342" s="133"/>
    </row>
    <row r="343">
      <c r="A343" s="114" t="str">
        <f t="array" ref="A343">IFERROR(
  INDEX(
    INDEX('{INDEX} Tour Packages'!$A:$ZZ, , MATCH(A$3, '{INDEX} Tour Packages'!$4:$4, 0)),
    MATCH($F343, INDEX('{INDEX} Tour Packages'!$A:$ZZ,0, MATCH("Tour Package Name", '{INDEX} Tour Packages'!$4:$4, 0)), 0)
  ),
"")
</f>
        <v/>
      </c>
      <c r="B343" s="114" t="str">
        <f t="array" ref="B343">IFERROR(
  INDEX(
    INDEX('{INDEX} Tour Packages'!$A:$ZZ, , MATCH(B$3, '{INDEX} Tour Packages'!$4:$4, 0)),
    MATCH($F343, INDEX('{INDEX} Tour Packages'!$A:$ZZ,0, MATCH("Tour Package Name", '{INDEX} Tour Packages'!$4:$4, 0)), 0)
  ),
"")
</f>
        <v/>
      </c>
      <c r="C343" s="114" t="str">
        <f t="array" ref="C343">IFERROR(
  INDEX(
    INDEX('{INDEX} Tour Packages'!$A:$ZZ, , MATCH(C$3, '{INDEX} Tour Packages'!$4:$4, 0)),
    MATCH($F343, INDEX('{INDEX} Tour Packages'!$A:$ZZ,0, MATCH("Tour Package Name", '{INDEX} Tour Packages'!$4:$4, 0)), 0)
  ),
"")
</f>
        <v/>
      </c>
      <c r="D343" s="114" t="str">
        <f t="array" ref="D343">IFERROR(
  INDEX(
    INDEX('{INDEX} Tour Packages'!$A:$ZZ, , MATCH(D$3, '{INDEX} Tour Packages'!$4:$4, 0)),
    MATCH($F343, INDEX('{INDEX} Tour Packages'!$A:$ZZ,0, MATCH("Tour Package Name", '{INDEX} Tour Packages'!$4:$4, 0)), 0)
  ),
"")
</f>
        <v/>
      </c>
      <c r="E343" s="115" t="s">
        <v>231</v>
      </c>
      <c r="F343" s="116" t="str">
        <f>IFERROR(__xludf.DUMMYFUNCTION("LET(
  headers, 'Internal Flight Booking Form Re'!$A$1:AI$1,
  ref, $E343,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3" s="117" t="str">
        <f>IFERROR(__xludf.DUMMYFUNCTION("""COMPUTED_VALUE"""),"")</f>
        <v/>
      </c>
      <c r="H343" s="116"/>
      <c r="I343" s="116"/>
      <c r="J343" s="118"/>
      <c r="K343" s="116"/>
      <c r="L343" s="116"/>
      <c r="M343" s="116"/>
      <c r="N343" s="116"/>
      <c r="O343" s="117"/>
      <c r="P343" s="134"/>
      <c r="Q343" s="134"/>
      <c r="R343" s="134"/>
      <c r="S343" s="135"/>
      <c r="T343" s="134"/>
      <c r="U343" s="134"/>
      <c r="V343" s="134"/>
      <c r="W343" s="135"/>
      <c r="X343" s="134"/>
      <c r="Y343" s="134"/>
      <c r="Z343" s="134"/>
      <c r="AA343" s="135"/>
      <c r="AB343" s="131" t="b">
        <v>0</v>
      </c>
      <c r="AC343" s="131" t="b">
        <v>0</v>
      </c>
      <c r="AD343" s="122"/>
      <c r="AE343" s="131" t="b">
        <v>0</v>
      </c>
      <c r="AF343" s="128"/>
      <c r="AG343" s="88"/>
      <c r="AH343" s="132" t="b">
        <v>0</v>
      </c>
      <c r="AI343" s="133"/>
    </row>
    <row r="344">
      <c r="A344" s="114" t="str">
        <f t="array" ref="A344">IFERROR(
  INDEX(
    INDEX('{INDEX} Tour Packages'!$A:$ZZ, , MATCH(A$3, '{INDEX} Tour Packages'!$4:$4, 0)),
    MATCH($F344, INDEX('{INDEX} Tour Packages'!$A:$ZZ,0, MATCH("Tour Package Name", '{INDEX} Tour Packages'!$4:$4, 0)), 0)
  ),
"")
</f>
        <v/>
      </c>
      <c r="B344" s="114" t="str">
        <f t="array" ref="B344">IFERROR(
  INDEX(
    INDEX('{INDEX} Tour Packages'!$A:$ZZ, , MATCH(B$3, '{INDEX} Tour Packages'!$4:$4, 0)),
    MATCH($F344, INDEX('{INDEX} Tour Packages'!$A:$ZZ,0, MATCH("Tour Package Name", '{INDEX} Tour Packages'!$4:$4, 0)), 0)
  ),
"")
</f>
        <v/>
      </c>
      <c r="C344" s="114" t="str">
        <f t="array" ref="C344">IFERROR(
  INDEX(
    INDEX('{INDEX} Tour Packages'!$A:$ZZ, , MATCH(C$3, '{INDEX} Tour Packages'!$4:$4, 0)),
    MATCH($F344, INDEX('{INDEX} Tour Packages'!$A:$ZZ,0, MATCH("Tour Package Name", '{INDEX} Tour Packages'!$4:$4, 0)), 0)
  ),
"")
</f>
        <v/>
      </c>
      <c r="D344" s="114" t="str">
        <f t="array" ref="D344">IFERROR(
  INDEX(
    INDEX('{INDEX} Tour Packages'!$A:$ZZ, , MATCH(D$3, '{INDEX} Tour Packages'!$4:$4, 0)),
    MATCH($F344, INDEX('{INDEX} Tour Packages'!$A:$ZZ,0, MATCH("Tour Package Name", '{INDEX} Tour Packages'!$4:$4, 0)), 0)
  ),
"")
</f>
        <v/>
      </c>
      <c r="E344" s="115" t="s">
        <v>231</v>
      </c>
      <c r="F344" s="116" t="str">
        <f>IFERROR(__xludf.DUMMYFUNCTION("LET(
  headers, 'Internal Flight Booking Form Re'!$A$1:AI$1,
  ref, $E344,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4" s="117" t="str">
        <f>IFERROR(__xludf.DUMMYFUNCTION("""COMPUTED_VALUE"""),"")</f>
        <v/>
      </c>
      <c r="H344" s="116"/>
      <c r="I344" s="116"/>
      <c r="J344" s="118"/>
      <c r="K344" s="116"/>
      <c r="L344" s="116"/>
      <c r="M344" s="116"/>
      <c r="N344" s="116"/>
      <c r="O344" s="117"/>
      <c r="P344" s="134"/>
      <c r="Q344" s="134"/>
      <c r="R344" s="134"/>
      <c r="S344" s="135"/>
      <c r="T344" s="134"/>
      <c r="U344" s="134"/>
      <c r="V344" s="134"/>
      <c r="W344" s="135"/>
      <c r="X344" s="134"/>
      <c r="Y344" s="134"/>
      <c r="Z344" s="134"/>
      <c r="AA344" s="135"/>
      <c r="AB344" s="131" t="b">
        <v>0</v>
      </c>
      <c r="AC344" s="131" t="b">
        <v>0</v>
      </c>
      <c r="AD344" s="122"/>
      <c r="AE344" s="131" t="b">
        <v>0</v>
      </c>
      <c r="AF344" s="128"/>
      <c r="AG344" s="88"/>
      <c r="AH344" s="132" t="b">
        <v>0</v>
      </c>
      <c r="AI344" s="133"/>
    </row>
    <row r="345">
      <c r="A345" s="114" t="str">
        <f t="array" ref="A345">IFERROR(
  INDEX(
    INDEX('{INDEX} Tour Packages'!$A:$ZZ, , MATCH(A$3, '{INDEX} Tour Packages'!$4:$4, 0)),
    MATCH($F345, INDEX('{INDEX} Tour Packages'!$A:$ZZ,0, MATCH("Tour Package Name", '{INDEX} Tour Packages'!$4:$4, 0)), 0)
  ),
"")
</f>
        <v/>
      </c>
      <c r="B345" s="114" t="str">
        <f t="array" ref="B345">IFERROR(
  INDEX(
    INDEX('{INDEX} Tour Packages'!$A:$ZZ, , MATCH(B$3, '{INDEX} Tour Packages'!$4:$4, 0)),
    MATCH($F345, INDEX('{INDEX} Tour Packages'!$A:$ZZ,0, MATCH("Tour Package Name", '{INDEX} Tour Packages'!$4:$4, 0)), 0)
  ),
"")
</f>
        <v/>
      </c>
      <c r="C345" s="114" t="str">
        <f t="array" ref="C345">IFERROR(
  INDEX(
    INDEX('{INDEX} Tour Packages'!$A:$ZZ, , MATCH(C$3, '{INDEX} Tour Packages'!$4:$4, 0)),
    MATCH($F345, INDEX('{INDEX} Tour Packages'!$A:$ZZ,0, MATCH("Tour Package Name", '{INDEX} Tour Packages'!$4:$4, 0)), 0)
  ),
"")
</f>
        <v/>
      </c>
      <c r="D345" s="114" t="str">
        <f t="array" ref="D345">IFERROR(
  INDEX(
    INDEX('{INDEX} Tour Packages'!$A:$ZZ, , MATCH(D$3, '{INDEX} Tour Packages'!$4:$4, 0)),
    MATCH($F345, INDEX('{INDEX} Tour Packages'!$A:$ZZ,0, MATCH("Tour Package Name", '{INDEX} Tour Packages'!$4:$4, 0)), 0)
  ),
"")
</f>
        <v/>
      </c>
      <c r="E345" s="115" t="s">
        <v>231</v>
      </c>
      <c r="F345" s="116" t="str">
        <f>IFERROR(__xludf.DUMMYFUNCTION("LET(
  headers, 'Internal Flight Booking Form Re'!$A$1:AI$1,
  ref, $E345,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5" s="117" t="str">
        <f>IFERROR(__xludf.DUMMYFUNCTION("""COMPUTED_VALUE"""),"")</f>
        <v/>
      </c>
      <c r="H345" s="116"/>
      <c r="I345" s="116"/>
      <c r="J345" s="118"/>
      <c r="K345" s="116"/>
      <c r="L345" s="116"/>
      <c r="M345" s="116"/>
      <c r="N345" s="116"/>
      <c r="O345" s="117"/>
      <c r="P345" s="134"/>
      <c r="Q345" s="134"/>
      <c r="R345" s="134"/>
      <c r="S345" s="135"/>
      <c r="T345" s="134"/>
      <c r="U345" s="134"/>
      <c r="V345" s="134"/>
      <c r="W345" s="135"/>
      <c r="X345" s="134"/>
      <c r="Y345" s="134"/>
      <c r="Z345" s="134"/>
      <c r="AA345" s="135"/>
      <c r="AB345" s="131" t="b">
        <v>0</v>
      </c>
      <c r="AC345" s="131" t="b">
        <v>0</v>
      </c>
      <c r="AD345" s="122"/>
      <c r="AE345" s="131" t="b">
        <v>0</v>
      </c>
      <c r="AF345" s="128"/>
      <c r="AG345" s="88"/>
      <c r="AH345" s="132" t="b">
        <v>0</v>
      </c>
      <c r="AI345" s="133"/>
    </row>
    <row r="346">
      <c r="A346" s="114" t="str">
        <f t="array" ref="A346">IFERROR(
  INDEX(
    INDEX('{INDEX} Tour Packages'!$A:$ZZ, , MATCH(A$3, '{INDEX} Tour Packages'!$4:$4, 0)),
    MATCH($F346, INDEX('{INDEX} Tour Packages'!$A:$ZZ,0, MATCH("Tour Package Name", '{INDEX} Tour Packages'!$4:$4, 0)), 0)
  ),
"")
</f>
        <v/>
      </c>
      <c r="B346" s="114" t="str">
        <f t="array" ref="B346">IFERROR(
  INDEX(
    INDEX('{INDEX} Tour Packages'!$A:$ZZ, , MATCH(B$3, '{INDEX} Tour Packages'!$4:$4, 0)),
    MATCH($F346, INDEX('{INDEX} Tour Packages'!$A:$ZZ,0, MATCH("Tour Package Name", '{INDEX} Tour Packages'!$4:$4, 0)), 0)
  ),
"")
</f>
        <v/>
      </c>
      <c r="C346" s="114" t="str">
        <f t="array" ref="C346">IFERROR(
  INDEX(
    INDEX('{INDEX} Tour Packages'!$A:$ZZ, , MATCH(C$3, '{INDEX} Tour Packages'!$4:$4, 0)),
    MATCH($F346, INDEX('{INDEX} Tour Packages'!$A:$ZZ,0, MATCH("Tour Package Name", '{INDEX} Tour Packages'!$4:$4, 0)), 0)
  ),
"")
</f>
        <v/>
      </c>
      <c r="D346" s="114" t="str">
        <f t="array" ref="D346">IFERROR(
  INDEX(
    INDEX('{INDEX} Tour Packages'!$A:$ZZ, , MATCH(D$3, '{INDEX} Tour Packages'!$4:$4, 0)),
    MATCH($F346, INDEX('{INDEX} Tour Packages'!$A:$ZZ,0, MATCH("Tour Package Name", '{INDEX} Tour Packages'!$4:$4, 0)), 0)
  ),
"")
</f>
        <v/>
      </c>
      <c r="E346" s="115" t="s">
        <v>231</v>
      </c>
      <c r="F346" s="116" t="str">
        <f>IFERROR(__xludf.DUMMYFUNCTION("LET(
  headers, 'Internal Flight Booking Form Re'!$A$1:AI$1,
  ref, $E346,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6" s="117" t="str">
        <f>IFERROR(__xludf.DUMMYFUNCTION("""COMPUTED_VALUE"""),"")</f>
        <v/>
      </c>
      <c r="H346" s="116"/>
      <c r="I346" s="116"/>
      <c r="J346" s="118"/>
      <c r="K346" s="116"/>
      <c r="L346" s="116"/>
      <c r="M346" s="116"/>
      <c r="N346" s="116"/>
      <c r="O346" s="117"/>
      <c r="P346" s="134"/>
      <c r="Q346" s="134"/>
      <c r="R346" s="134"/>
      <c r="S346" s="135"/>
      <c r="T346" s="134"/>
      <c r="U346" s="134"/>
      <c r="V346" s="134"/>
      <c r="W346" s="135"/>
      <c r="X346" s="134"/>
      <c r="Y346" s="134"/>
      <c r="Z346" s="134"/>
      <c r="AA346" s="135"/>
      <c r="AB346" s="131" t="b">
        <v>0</v>
      </c>
      <c r="AC346" s="131" t="b">
        <v>0</v>
      </c>
      <c r="AD346" s="122"/>
      <c r="AE346" s="131" t="b">
        <v>0</v>
      </c>
      <c r="AF346" s="128"/>
      <c r="AG346" s="88"/>
      <c r="AH346" s="132" t="b">
        <v>0</v>
      </c>
      <c r="AI346" s="133"/>
    </row>
    <row r="347">
      <c r="A347" s="114" t="str">
        <f t="array" ref="A347">IFERROR(
  INDEX(
    INDEX('{INDEX} Tour Packages'!$A:$ZZ, , MATCH(A$3, '{INDEX} Tour Packages'!$4:$4, 0)),
    MATCH($F347, INDEX('{INDEX} Tour Packages'!$A:$ZZ,0, MATCH("Tour Package Name", '{INDEX} Tour Packages'!$4:$4, 0)), 0)
  ),
"")
</f>
        <v/>
      </c>
      <c r="B347" s="114" t="str">
        <f t="array" ref="B347">IFERROR(
  INDEX(
    INDEX('{INDEX} Tour Packages'!$A:$ZZ, , MATCH(B$3, '{INDEX} Tour Packages'!$4:$4, 0)),
    MATCH($F347, INDEX('{INDEX} Tour Packages'!$A:$ZZ,0, MATCH("Tour Package Name", '{INDEX} Tour Packages'!$4:$4, 0)), 0)
  ),
"")
</f>
        <v/>
      </c>
      <c r="C347" s="114" t="str">
        <f t="array" ref="C347">IFERROR(
  INDEX(
    INDEX('{INDEX} Tour Packages'!$A:$ZZ, , MATCH(C$3, '{INDEX} Tour Packages'!$4:$4, 0)),
    MATCH($F347, INDEX('{INDEX} Tour Packages'!$A:$ZZ,0, MATCH("Tour Package Name", '{INDEX} Tour Packages'!$4:$4, 0)), 0)
  ),
"")
</f>
        <v/>
      </c>
      <c r="D347" s="114" t="str">
        <f t="array" ref="D347">IFERROR(
  INDEX(
    INDEX('{INDEX} Tour Packages'!$A:$ZZ, , MATCH(D$3, '{INDEX} Tour Packages'!$4:$4, 0)),
    MATCH($F347, INDEX('{INDEX} Tour Packages'!$A:$ZZ,0, MATCH("Tour Package Name", '{INDEX} Tour Packages'!$4:$4, 0)), 0)
  ),
"")
</f>
        <v/>
      </c>
      <c r="E347" s="115" t="s">
        <v>231</v>
      </c>
      <c r="F347" s="116" t="str">
        <f>IFERROR(__xludf.DUMMYFUNCTION("LET(
  headers, 'Internal Flight Booking Form Re'!$A$1:AI$1,
  ref, $E347,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7" s="117" t="str">
        <f>IFERROR(__xludf.DUMMYFUNCTION("""COMPUTED_VALUE"""),"")</f>
        <v/>
      </c>
      <c r="H347" s="116"/>
      <c r="I347" s="116"/>
      <c r="J347" s="118"/>
      <c r="K347" s="116"/>
      <c r="L347" s="116"/>
      <c r="M347" s="116"/>
      <c r="N347" s="116"/>
      <c r="O347" s="117"/>
      <c r="P347" s="134"/>
      <c r="Q347" s="134"/>
      <c r="R347" s="134"/>
      <c r="S347" s="135"/>
      <c r="T347" s="134"/>
      <c r="U347" s="134"/>
      <c r="V347" s="134"/>
      <c r="W347" s="135"/>
      <c r="X347" s="134"/>
      <c r="Y347" s="134"/>
      <c r="Z347" s="134"/>
      <c r="AA347" s="135"/>
      <c r="AB347" s="131" t="b">
        <v>0</v>
      </c>
      <c r="AC347" s="131" t="b">
        <v>0</v>
      </c>
      <c r="AD347" s="122"/>
      <c r="AE347" s="131" t="b">
        <v>0</v>
      </c>
      <c r="AF347" s="128"/>
      <c r="AG347" s="88"/>
      <c r="AH347" s="132" t="b">
        <v>0</v>
      </c>
      <c r="AI347" s="133"/>
    </row>
    <row r="348">
      <c r="A348" s="114" t="str">
        <f t="array" ref="A348">IFERROR(
  INDEX(
    INDEX('{INDEX} Tour Packages'!$A:$ZZ, , MATCH(A$3, '{INDEX} Tour Packages'!$4:$4, 0)),
    MATCH($F348, INDEX('{INDEX} Tour Packages'!$A:$ZZ,0, MATCH("Tour Package Name", '{INDEX} Tour Packages'!$4:$4, 0)), 0)
  ),
"")
</f>
        <v/>
      </c>
      <c r="B348" s="114" t="str">
        <f t="array" ref="B348">IFERROR(
  INDEX(
    INDEX('{INDEX} Tour Packages'!$A:$ZZ, , MATCH(B$3, '{INDEX} Tour Packages'!$4:$4, 0)),
    MATCH($F348, INDEX('{INDEX} Tour Packages'!$A:$ZZ,0, MATCH("Tour Package Name", '{INDEX} Tour Packages'!$4:$4, 0)), 0)
  ),
"")
</f>
        <v/>
      </c>
      <c r="C348" s="114" t="str">
        <f t="array" ref="C348">IFERROR(
  INDEX(
    INDEX('{INDEX} Tour Packages'!$A:$ZZ, , MATCH(C$3, '{INDEX} Tour Packages'!$4:$4, 0)),
    MATCH($F348, INDEX('{INDEX} Tour Packages'!$A:$ZZ,0, MATCH("Tour Package Name", '{INDEX} Tour Packages'!$4:$4, 0)), 0)
  ),
"")
</f>
        <v/>
      </c>
      <c r="D348" s="114" t="str">
        <f t="array" ref="D348">IFERROR(
  INDEX(
    INDEX('{INDEX} Tour Packages'!$A:$ZZ, , MATCH(D$3, '{INDEX} Tour Packages'!$4:$4, 0)),
    MATCH($F348, INDEX('{INDEX} Tour Packages'!$A:$ZZ,0, MATCH("Tour Package Name", '{INDEX} Tour Packages'!$4:$4, 0)), 0)
  ),
"")
</f>
        <v/>
      </c>
      <c r="E348" s="115" t="s">
        <v>231</v>
      </c>
      <c r="F348" s="116" t="str">
        <f>IFERROR(__xludf.DUMMYFUNCTION("LET(
  headers, 'Internal Flight Booking Form Re'!$A$1:AI$1,
  ref, $E348,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8" s="117" t="str">
        <f>IFERROR(__xludf.DUMMYFUNCTION("""COMPUTED_VALUE"""),"")</f>
        <v/>
      </c>
      <c r="H348" s="116"/>
      <c r="I348" s="116"/>
      <c r="J348" s="118"/>
      <c r="K348" s="116"/>
      <c r="L348" s="116"/>
      <c r="M348" s="116"/>
      <c r="N348" s="116"/>
      <c r="O348" s="117"/>
      <c r="P348" s="134"/>
      <c r="Q348" s="134"/>
      <c r="R348" s="134"/>
      <c r="S348" s="135"/>
      <c r="T348" s="134"/>
      <c r="U348" s="134"/>
      <c r="V348" s="134"/>
      <c r="W348" s="135"/>
      <c r="X348" s="134"/>
      <c r="Y348" s="134"/>
      <c r="Z348" s="134"/>
      <c r="AA348" s="135"/>
      <c r="AB348" s="131" t="b">
        <v>0</v>
      </c>
      <c r="AC348" s="131" t="b">
        <v>0</v>
      </c>
      <c r="AD348" s="122"/>
      <c r="AE348" s="131" t="b">
        <v>0</v>
      </c>
      <c r="AF348" s="128"/>
      <c r="AG348" s="88"/>
      <c r="AH348" s="132" t="b">
        <v>0</v>
      </c>
      <c r="AI348" s="133"/>
    </row>
    <row r="349">
      <c r="A349" s="114" t="str">
        <f t="array" ref="A349">IFERROR(
  INDEX(
    INDEX('{INDEX} Tour Packages'!$A:$ZZ, , MATCH(A$3, '{INDEX} Tour Packages'!$4:$4, 0)),
    MATCH($F349, INDEX('{INDEX} Tour Packages'!$A:$ZZ,0, MATCH("Tour Package Name", '{INDEX} Tour Packages'!$4:$4, 0)), 0)
  ),
"")
</f>
        <v/>
      </c>
      <c r="B349" s="114" t="str">
        <f t="array" ref="B349">IFERROR(
  INDEX(
    INDEX('{INDEX} Tour Packages'!$A:$ZZ, , MATCH(B$3, '{INDEX} Tour Packages'!$4:$4, 0)),
    MATCH($F349, INDEX('{INDEX} Tour Packages'!$A:$ZZ,0, MATCH("Tour Package Name", '{INDEX} Tour Packages'!$4:$4, 0)), 0)
  ),
"")
</f>
        <v/>
      </c>
      <c r="C349" s="114" t="str">
        <f t="array" ref="C349">IFERROR(
  INDEX(
    INDEX('{INDEX} Tour Packages'!$A:$ZZ, , MATCH(C$3, '{INDEX} Tour Packages'!$4:$4, 0)),
    MATCH($F349, INDEX('{INDEX} Tour Packages'!$A:$ZZ,0, MATCH("Tour Package Name", '{INDEX} Tour Packages'!$4:$4, 0)), 0)
  ),
"")
</f>
        <v/>
      </c>
      <c r="D349" s="114" t="str">
        <f t="array" ref="D349">IFERROR(
  INDEX(
    INDEX('{INDEX} Tour Packages'!$A:$ZZ, , MATCH(D$3, '{INDEX} Tour Packages'!$4:$4, 0)),
    MATCH($F349, INDEX('{INDEX} Tour Packages'!$A:$ZZ,0, MATCH("Tour Package Name", '{INDEX} Tour Packages'!$4:$4, 0)), 0)
  ),
"")
</f>
        <v/>
      </c>
      <c r="E349" s="115" t="s">
        <v>231</v>
      </c>
      <c r="F349" s="116" t="str">
        <f>IFERROR(__xludf.DUMMYFUNCTION("LET(
  headers, 'Internal Flight Booking Form Re'!$A$1:AI$1,
  ref, $E349,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49" s="117" t="str">
        <f>IFERROR(__xludf.DUMMYFUNCTION("""COMPUTED_VALUE"""),"")</f>
        <v/>
      </c>
      <c r="H349" s="116"/>
      <c r="I349" s="116"/>
      <c r="J349" s="118"/>
      <c r="K349" s="116"/>
      <c r="L349" s="116"/>
      <c r="M349" s="116"/>
      <c r="N349" s="116"/>
      <c r="O349" s="117"/>
      <c r="P349" s="134"/>
      <c r="Q349" s="134"/>
      <c r="R349" s="134"/>
      <c r="S349" s="135"/>
      <c r="T349" s="134"/>
      <c r="U349" s="134"/>
      <c r="V349" s="134"/>
      <c r="W349" s="135"/>
      <c r="X349" s="134"/>
      <c r="Y349" s="134"/>
      <c r="Z349" s="134"/>
      <c r="AA349" s="135"/>
      <c r="AB349" s="131" t="b">
        <v>0</v>
      </c>
      <c r="AC349" s="131" t="b">
        <v>0</v>
      </c>
      <c r="AD349" s="122"/>
      <c r="AE349" s="131" t="b">
        <v>0</v>
      </c>
      <c r="AF349" s="128"/>
      <c r="AG349" s="88"/>
      <c r="AH349" s="132" t="b">
        <v>0</v>
      </c>
      <c r="AI349" s="133"/>
    </row>
    <row r="350">
      <c r="A350" s="114" t="str">
        <f t="array" ref="A350">IFERROR(
  INDEX(
    INDEX('{INDEX} Tour Packages'!$A:$ZZ, , MATCH(A$3, '{INDEX} Tour Packages'!$4:$4, 0)),
    MATCH($F350, INDEX('{INDEX} Tour Packages'!$A:$ZZ,0, MATCH("Tour Package Name", '{INDEX} Tour Packages'!$4:$4, 0)), 0)
  ),
"")
</f>
        <v/>
      </c>
      <c r="B350" s="114" t="str">
        <f t="array" ref="B350">IFERROR(
  INDEX(
    INDEX('{INDEX} Tour Packages'!$A:$ZZ, , MATCH(B$3, '{INDEX} Tour Packages'!$4:$4, 0)),
    MATCH($F350, INDEX('{INDEX} Tour Packages'!$A:$ZZ,0, MATCH("Tour Package Name", '{INDEX} Tour Packages'!$4:$4, 0)), 0)
  ),
"")
</f>
        <v/>
      </c>
      <c r="C350" s="114" t="str">
        <f t="array" ref="C350">IFERROR(
  INDEX(
    INDEX('{INDEX} Tour Packages'!$A:$ZZ, , MATCH(C$3, '{INDEX} Tour Packages'!$4:$4, 0)),
    MATCH($F350, INDEX('{INDEX} Tour Packages'!$A:$ZZ,0, MATCH("Tour Package Name", '{INDEX} Tour Packages'!$4:$4, 0)), 0)
  ),
"")
</f>
        <v/>
      </c>
      <c r="D350" s="114" t="str">
        <f t="array" ref="D350">IFERROR(
  INDEX(
    INDEX('{INDEX} Tour Packages'!$A:$ZZ, , MATCH(D$3, '{INDEX} Tour Packages'!$4:$4, 0)),
    MATCH($F350, INDEX('{INDEX} Tour Packages'!$A:$ZZ,0, MATCH("Tour Package Name", '{INDEX} Tour Packages'!$4:$4, 0)), 0)
  ),
"")
</f>
        <v/>
      </c>
      <c r="E350" s="115" t="s">
        <v>231</v>
      </c>
      <c r="F350" s="116" t="str">
        <f>IFERROR(__xludf.DUMMYFUNCTION("LET(
  headers, 'Internal Flight Booking Form Re'!$A$1:AI$1,
  ref, $E350,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0" s="117" t="str">
        <f>IFERROR(__xludf.DUMMYFUNCTION("""COMPUTED_VALUE"""),"")</f>
        <v/>
      </c>
      <c r="H350" s="116"/>
      <c r="I350" s="116"/>
      <c r="J350" s="118"/>
      <c r="K350" s="116"/>
      <c r="L350" s="116"/>
      <c r="M350" s="116"/>
      <c r="N350" s="116"/>
      <c r="O350" s="117"/>
      <c r="P350" s="134"/>
      <c r="Q350" s="134"/>
      <c r="R350" s="134"/>
      <c r="S350" s="135"/>
      <c r="T350" s="134"/>
      <c r="U350" s="134"/>
      <c r="V350" s="134"/>
      <c r="W350" s="135"/>
      <c r="X350" s="134"/>
      <c r="Y350" s="134"/>
      <c r="Z350" s="134"/>
      <c r="AA350" s="135"/>
      <c r="AB350" s="131" t="b">
        <v>0</v>
      </c>
      <c r="AC350" s="131" t="b">
        <v>0</v>
      </c>
      <c r="AD350" s="122"/>
      <c r="AE350" s="131" t="b">
        <v>0</v>
      </c>
      <c r="AF350" s="128"/>
      <c r="AG350" s="88"/>
      <c r="AH350" s="132" t="b">
        <v>0</v>
      </c>
      <c r="AI350" s="133"/>
    </row>
    <row r="351">
      <c r="A351" s="114" t="str">
        <f t="array" ref="A351">IFERROR(
  INDEX(
    INDEX('{INDEX} Tour Packages'!$A:$ZZ, , MATCH(A$3, '{INDEX} Tour Packages'!$4:$4, 0)),
    MATCH($F351, INDEX('{INDEX} Tour Packages'!$A:$ZZ,0, MATCH("Tour Package Name", '{INDEX} Tour Packages'!$4:$4, 0)), 0)
  ),
"")
</f>
        <v/>
      </c>
      <c r="B351" s="114" t="str">
        <f t="array" ref="B351">IFERROR(
  INDEX(
    INDEX('{INDEX} Tour Packages'!$A:$ZZ, , MATCH(B$3, '{INDEX} Tour Packages'!$4:$4, 0)),
    MATCH($F351, INDEX('{INDEX} Tour Packages'!$A:$ZZ,0, MATCH("Tour Package Name", '{INDEX} Tour Packages'!$4:$4, 0)), 0)
  ),
"")
</f>
        <v/>
      </c>
      <c r="C351" s="114" t="str">
        <f t="array" ref="C351">IFERROR(
  INDEX(
    INDEX('{INDEX} Tour Packages'!$A:$ZZ, , MATCH(C$3, '{INDEX} Tour Packages'!$4:$4, 0)),
    MATCH($F351, INDEX('{INDEX} Tour Packages'!$A:$ZZ,0, MATCH("Tour Package Name", '{INDEX} Tour Packages'!$4:$4, 0)), 0)
  ),
"")
</f>
        <v/>
      </c>
      <c r="D351" s="114" t="str">
        <f t="array" ref="D351">IFERROR(
  INDEX(
    INDEX('{INDEX} Tour Packages'!$A:$ZZ, , MATCH(D$3, '{INDEX} Tour Packages'!$4:$4, 0)),
    MATCH($F351, INDEX('{INDEX} Tour Packages'!$A:$ZZ,0, MATCH("Tour Package Name", '{INDEX} Tour Packages'!$4:$4, 0)), 0)
  ),
"")
</f>
        <v/>
      </c>
      <c r="E351" s="115" t="s">
        <v>231</v>
      </c>
      <c r="F351" s="116" t="str">
        <f>IFERROR(__xludf.DUMMYFUNCTION("LET(
  headers, 'Internal Flight Booking Form Re'!$A$1:AI$1,
  ref, $E351,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1" s="117" t="str">
        <f>IFERROR(__xludf.DUMMYFUNCTION("""COMPUTED_VALUE"""),"")</f>
        <v/>
      </c>
      <c r="H351" s="116"/>
      <c r="I351" s="116"/>
      <c r="J351" s="118"/>
      <c r="K351" s="116"/>
      <c r="L351" s="116"/>
      <c r="M351" s="116"/>
      <c r="N351" s="116"/>
      <c r="O351" s="117"/>
      <c r="P351" s="134"/>
      <c r="Q351" s="134"/>
      <c r="R351" s="134"/>
      <c r="S351" s="135"/>
      <c r="T351" s="134"/>
      <c r="U351" s="134"/>
      <c r="V351" s="134"/>
      <c r="W351" s="135"/>
      <c r="X351" s="134"/>
      <c r="Y351" s="134"/>
      <c r="Z351" s="134"/>
      <c r="AA351" s="135"/>
      <c r="AB351" s="131" t="b">
        <v>0</v>
      </c>
      <c r="AC351" s="131" t="b">
        <v>0</v>
      </c>
      <c r="AD351" s="122"/>
      <c r="AE351" s="131" t="b">
        <v>0</v>
      </c>
      <c r="AF351" s="128"/>
      <c r="AG351" s="88"/>
      <c r="AH351" s="132" t="b">
        <v>0</v>
      </c>
      <c r="AI351" s="133"/>
    </row>
    <row r="352">
      <c r="A352" s="114" t="str">
        <f t="array" ref="A352">IFERROR(
  INDEX(
    INDEX('{INDEX} Tour Packages'!$A:$ZZ, , MATCH(A$3, '{INDEX} Tour Packages'!$4:$4, 0)),
    MATCH($F352, INDEX('{INDEX} Tour Packages'!$A:$ZZ,0, MATCH("Tour Package Name", '{INDEX} Tour Packages'!$4:$4, 0)), 0)
  ),
"")
</f>
        <v/>
      </c>
      <c r="B352" s="114" t="str">
        <f t="array" ref="B352">IFERROR(
  INDEX(
    INDEX('{INDEX} Tour Packages'!$A:$ZZ, , MATCH(B$3, '{INDEX} Tour Packages'!$4:$4, 0)),
    MATCH($F352, INDEX('{INDEX} Tour Packages'!$A:$ZZ,0, MATCH("Tour Package Name", '{INDEX} Tour Packages'!$4:$4, 0)), 0)
  ),
"")
</f>
        <v/>
      </c>
      <c r="C352" s="114" t="str">
        <f t="array" ref="C352">IFERROR(
  INDEX(
    INDEX('{INDEX} Tour Packages'!$A:$ZZ, , MATCH(C$3, '{INDEX} Tour Packages'!$4:$4, 0)),
    MATCH($F352, INDEX('{INDEX} Tour Packages'!$A:$ZZ,0, MATCH("Tour Package Name", '{INDEX} Tour Packages'!$4:$4, 0)), 0)
  ),
"")
</f>
        <v/>
      </c>
      <c r="D352" s="114" t="str">
        <f t="array" ref="D352">IFERROR(
  INDEX(
    INDEX('{INDEX} Tour Packages'!$A:$ZZ, , MATCH(D$3, '{INDEX} Tour Packages'!$4:$4, 0)),
    MATCH($F352, INDEX('{INDEX} Tour Packages'!$A:$ZZ,0, MATCH("Tour Package Name", '{INDEX} Tour Packages'!$4:$4, 0)), 0)
  ),
"")
</f>
        <v/>
      </c>
      <c r="E352" s="115" t="s">
        <v>231</v>
      </c>
      <c r="F352" s="116" t="str">
        <f>IFERROR(__xludf.DUMMYFUNCTION("LET(
  headers, 'Internal Flight Booking Form Re'!$A$1:AI$1,
  ref, $E352,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2" s="117" t="str">
        <f>IFERROR(__xludf.DUMMYFUNCTION("""COMPUTED_VALUE"""),"")</f>
        <v/>
      </c>
      <c r="H352" s="116"/>
      <c r="I352" s="116"/>
      <c r="J352" s="118"/>
      <c r="K352" s="116"/>
      <c r="L352" s="116"/>
      <c r="M352" s="116"/>
      <c r="N352" s="116"/>
      <c r="O352" s="117"/>
      <c r="P352" s="134"/>
      <c r="Q352" s="134"/>
      <c r="R352" s="134"/>
      <c r="S352" s="135"/>
      <c r="T352" s="134"/>
      <c r="U352" s="134"/>
      <c r="V352" s="134"/>
      <c r="W352" s="135"/>
      <c r="X352" s="134"/>
      <c r="Y352" s="134"/>
      <c r="Z352" s="134"/>
      <c r="AA352" s="135"/>
      <c r="AB352" s="131" t="b">
        <v>0</v>
      </c>
      <c r="AC352" s="131" t="b">
        <v>0</v>
      </c>
      <c r="AD352" s="122"/>
      <c r="AE352" s="131" t="b">
        <v>0</v>
      </c>
      <c r="AF352" s="128"/>
      <c r="AG352" s="88"/>
      <c r="AH352" s="132" t="b">
        <v>0</v>
      </c>
      <c r="AI352" s="133"/>
    </row>
    <row r="353">
      <c r="A353" s="114" t="str">
        <f t="array" ref="A353">IFERROR(
  INDEX(
    INDEX('{INDEX} Tour Packages'!$A:$ZZ, , MATCH(A$3, '{INDEX} Tour Packages'!$4:$4, 0)),
    MATCH($F353, INDEX('{INDEX} Tour Packages'!$A:$ZZ,0, MATCH("Tour Package Name", '{INDEX} Tour Packages'!$4:$4, 0)), 0)
  ),
"")
</f>
        <v/>
      </c>
      <c r="B353" s="114" t="str">
        <f t="array" ref="B353">IFERROR(
  INDEX(
    INDEX('{INDEX} Tour Packages'!$A:$ZZ, , MATCH(B$3, '{INDEX} Tour Packages'!$4:$4, 0)),
    MATCH($F353, INDEX('{INDEX} Tour Packages'!$A:$ZZ,0, MATCH("Tour Package Name", '{INDEX} Tour Packages'!$4:$4, 0)), 0)
  ),
"")
</f>
        <v/>
      </c>
      <c r="C353" s="114" t="str">
        <f t="array" ref="C353">IFERROR(
  INDEX(
    INDEX('{INDEX} Tour Packages'!$A:$ZZ, , MATCH(C$3, '{INDEX} Tour Packages'!$4:$4, 0)),
    MATCH($F353, INDEX('{INDEX} Tour Packages'!$A:$ZZ,0, MATCH("Tour Package Name", '{INDEX} Tour Packages'!$4:$4, 0)), 0)
  ),
"")
</f>
        <v/>
      </c>
      <c r="D353" s="114" t="str">
        <f t="array" ref="D353">IFERROR(
  INDEX(
    INDEX('{INDEX} Tour Packages'!$A:$ZZ, , MATCH(D$3, '{INDEX} Tour Packages'!$4:$4, 0)),
    MATCH($F353, INDEX('{INDEX} Tour Packages'!$A:$ZZ,0, MATCH("Tour Package Name", '{INDEX} Tour Packages'!$4:$4, 0)), 0)
  ),
"")
</f>
        <v/>
      </c>
      <c r="E353" s="115" t="s">
        <v>231</v>
      </c>
      <c r="F353" s="116" t="str">
        <f>IFERROR(__xludf.DUMMYFUNCTION("LET(
  headers, 'Internal Flight Booking Form Re'!$A$1:AI$1,
  ref, $E353,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3" s="117" t="str">
        <f>IFERROR(__xludf.DUMMYFUNCTION("""COMPUTED_VALUE"""),"")</f>
        <v/>
      </c>
      <c r="H353" s="116"/>
      <c r="I353" s="116"/>
      <c r="J353" s="118"/>
      <c r="K353" s="116"/>
      <c r="L353" s="116"/>
      <c r="M353" s="116"/>
      <c r="N353" s="116"/>
      <c r="O353" s="117"/>
      <c r="P353" s="134"/>
      <c r="Q353" s="134"/>
      <c r="R353" s="134"/>
      <c r="S353" s="135"/>
      <c r="T353" s="134"/>
      <c r="U353" s="134"/>
      <c r="V353" s="134"/>
      <c r="W353" s="135"/>
      <c r="X353" s="134"/>
      <c r="Y353" s="134"/>
      <c r="Z353" s="134"/>
      <c r="AA353" s="135"/>
      <c r="AB353" s="131" t="b">
        <v>0</v>
      </c>
      <c r="AC353" s="131" t="b">
        <v>0</v>
      </c>
      <c r="AD353" s="122"/>
      <c r="AE353" s="131" t="b">
        <v>0</v>
      </c>
      <c r="AF353" s="128"/>
      <c r="AG353" s="88"/>
      <c r="AH353" s="132" t="b">
        <v>0</v>
      </c>
      <c r="AI353" s="133"/>
    </row>
    <row r="354">
      <c r="A354" s="114" t="str">
        <f t="array" ref="A354">IFERROR(
  INDEX(
    INDEX('{INDEX} Tour Packages'!$A:$ZZ, , MATCH(A$3, '{INDEX} Tour Packages'!$4:$4, 0)),
    MATCH($F354, INDEX('{INDEX} Tour Packages'!$A:$ZZ,0, MATCH("Tour Package Name", '{INDEX} Tour Packages'!$4:$4, 0)), 0)
  ),
"")
</f>
        <v/>
      </c>
      <c r="B354" s="114" t="str">
        <f t="array" ref="B354">IFERROR(
  INDEX(
    INDEX('{INDEX} Tour Packages'!$A:$ZZ, , MATCH(B$3, '{INDEX} Tour Packages'!$4:$4, 0)),
    MATCH($F354, INDEX('{INDEX} Tour Packages'!$A:$ZZ,0, MATCH("Tour Package Name", '{INDEX} Tour Packages'!$4:$4, 0)), 0)
  ),
"")
</f>
        <v/>
      </c>
      <c r="C354" s="114" t="str">
        <f t="array" ref="C354">IFERROR(
  INDEX(
    INDEX('{INDEX} Tour Packages'!$A:$ZZ, , MATCH(C$3, '{INDEX} Tour Packages'!$4:$4, 0)),
    MATCH($F354, INDEX('{INDEX} Tour Packages'!$A:$ZZ,0, MATCH("Tour Package Name", '{INDEX} Tour Packages'!$4:$4, 0)), 0)
  ),
"")
</f>
        <v/>
      </c>
      <c r="D354" s="114" t="str">
        <f t="array" ref="D354">IFERROR(
  INDEX(
    INDEX('{INDEX} Tour Packages'!$A:$ZZ, , MATCH(D$3, '{INDEX} Tour Packages'!$4:$4, 0)),
    MATCH($F354, INDEX('{INDEX} Tour Packages'!$A:$ZZ,0, MATCH("Tour Package Name", '{INDEX} Tour Packages'!$4:$4, 0)), 0)
  ),
"")
</f>
        <v/>
      </c>
      <c r="E354" s="115" t="s">
        <v>231</v>
      </c>
      <c r="F354" s="116" t="str">
        <f>IFERROR(__xludf.DUMMYFUNCTION("LET(
  headers, 'Internal Flight Booking Form Re'!$A$1:AI$1,
  ref, $E354,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4" s="117" t="str">
        <f>IFERROR(__xludf.DUMMYFUNCTION("""COMPUTED_VALUE"""),"")</f>
        <v/>
      </c>
      <c r="H354" s="116"/>
      <c r="I354" s="116"/>
      <c r="J354" s="118"/>
      <c r="K354" s="116"/>
      <c r="L354" s="116"/>
      <c r="M354" s="116"/>
      <c r="N354" s="116"/>
      <c r="O354" s="117"/>
      <c r="P354" s="134"/>
      <c r="Q354" s="134"/>
      <c r="R354" s="134"/>
      <c r="S354" s="135"/>
      <c r="T354" s="134"/>
      <c r="U354" s="134"/>
      <c r="V354" s="134"/>
      <c r="W354" s="135"/>
      <c r="X354" s="134"/>
      <c r="Y354" s="134"/>
      <c r="Z354" s="134"/>
      <c r="AA354" s="135"/>
      <c r="AB354" s="131" t="b">
        <v>0</v>
      </c>
      <c r="AC354" s="131" t="b">
        <v>0</v>
      </c>
      <c r="AD354" s="122"/>
      <c r="AE354" s="131" t="b">
        <v>0</v>
      </c>
      <c r="AF354" s="128"/>
      <c r="AG354" s="88"/>
      <c r="AH354" s="132" t="b">
        <v>0</v>
      </c>
      <c r="AI354" s="133"/>
    </row>
    <row r="355">
      <c r="A355" s="114" t="str">
        <f t="array" ref="A355">IFERROR(
  INDEX(
    INDEX('{INDEX} Tour Packages'!$A:$ZZ, , MATCH(A$3, '{INDEX} Tour Packages'!$4:$4, 0)),
    MATCH($F355, INDEX('{INDEX} Tour Packages'!$A:$ZZ,0, MATCH("Tour Package Name", '{INDEX} Tour Packages'!$4:$4, 0)), 0)
  ),
"")
</f>
        <v/>
      </c>
      <c r="B355" s="114" t="str">
        <f t="array" ref="B355">IFERROR(
  INDEX(
    INDEX('{INDEX} Tour Packages'!$A:$ZZ, , MATCH(B$3, '{INDEX} Tour Packages'!$4:$4, 0)),
    MATCH($F355, INDEX('{INDEX} Tour Packages'!$A:$ZZ,0, MATCH("Tour Package Name", '{INDEX} Tour Packages'!$4:$4, 0)), 0)
  ),
"")
</f>
        <v/>
      </c>
      <c r="C355" s="114" t="str">
        <f t="array" ref="C355">IFERROR(
  INDEX(
    INDEX('{INDEX} Tour Packages'!$A:$ZZ, , MATCH(C$3, '{INDEX} Tour Packages'!$4:$4, 0)),
    MATCH($F355, INDEX('{INDEX} Tour Packages'!$A:$ZZ,0, MATCH("Tour Package Name", '{INDEX} Tour Packages'!$4:$4, 0)), 0)
  ),
"")
</f>
        <v/>
      </c>
      <c r="D355" s="114" t="str">
        <f t="array" ref="D355">IFERROR(
  INDEX(
    INDEX('{INDEX} Tour Packages'!$A:$ZZ, , MATCH(D$3, '{INDEX} Tour Packages'!$4:$4, 0)),
    MATCH($F355, INDEX('{INDEX} Tour Packages'!$A:$ZZ,0, MATCH("Tour Package Name", '{INDEX} Tour Packages'!$4:$4, 0)), 0)
  ),
"")
</f>
        <v/>
      </c>
      <c r="E355" s="115" t="s">
        <v>231</v>
      </c>
      <c r="F355" s="116" t="str">
        <f>IFERROR(__xludf.DUMMYFUNCTION("LET(
  headers, 'Internal Flight Booking Form Re'!$A$1:AI$1,
  ref, $E355,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5" s="117" t="str">
        <f>IFERROR(__xludf.DUMMYFUNCTION("""COMPUTED_VALUE"""),"")</f>
        <v/>
      </c>
      <c r="H355" s="116"/>
      <c r="I355" s="116"/>
      <c r="J355" s="118"/>
      <c r="K355" s="116"/>
      <c r="L355" s="116"/>
      <c r="M355" s="116"/>
      <c r="N355" s="116"/>
      <c r="O355" s="117"/>
      <c r="P355" s="134"/>
      <c r="Q355" s="134"/>
      <c r="R355" s="134"/>
      <c r="S355" s="135"/>
      <c r="T355" s="134"/>
      <c r="U355" s="134"/>
      <c r="V355" s="134"/>
      <c r="W355" s="135"/>
      <c r="X355" s="134"/>
      <c r="Y355" s="134"/>
      <c r="Z355" s="134"/>
      <c r="AA355" s="135"/>
      <c r="AB355" s="131" t="b">
        <v>0</v>
      </c>
      <c r="AC355" s="131" t="b">
        <v>0</v>
      </c>
      <c r="AD355" s="122"/>
      <c r="AE355" s="131" t="b">
        <v>0</v>
      </c>
      <c r="AF355" s="128"/>
      <c r="AG355" s="88"/>
      <c r="AH355" s="132" t="b">
        <v>0</v>
      </c>
      <c r="AI355" s="133"/>
    </row>
    <row r="356">
      <c r="A356" s="114" t="str">
        <f t="array" ref="A356">IFERROR(
  INDEX(
    INDEX('{INDEX} Tour Packages'!$A:$ZZ, , MATCH(A$3, '{INDEX} Tour Packages'!$4:$4, 0)),
    MATCH($F356, INDEX('{INDEX} Tour Packages'!$A:$ZZ,0, MATCH("Tour Package Name", '{INDEX} Tour Packages'!$4:$4, 0)), 0)
  ),
"")
</f>
        <v/>
      </c>
      <c r="B356" s="114" t="str">
        <f t="array" ref="B356">IFERROR(
  INDEX(
    INDEX('{INDEX} Tour Packages'!$A:$ZZ, , MATCH(B$3, '{INDEX} Tour Packages'!$4:$4, 0)),
    MATCH($F356, INDEX('{INDEX} Tour Packages'!$A:$ZZ,0, MATCH("Tour Package Name", '{INDEX} Tour Packages'!$4:$4, 0)), 0)
  ),
"")
</f>
        <v/>
      </c>
      <c r="C356" s="114" t="str">
        <f t="array" ref="C356">IFERROR(
  INDEX(
    INDEX('{INDEX} Tour Packages'!$A:$ZZ, , MATCH(C$3, '{INDEX} Tour Packages'!$4:$4, 0)),
    MATCH($F356, INDEX('{INDEX} Tour Packages'!$A:$ZZ,0, MATCH("Tour Package Name", '{INDEX} Tour Packages'!$4:$4, 0)), 0)
  ),
"")
</f>
        <v/>
      </c>
      <c r="D356" s="114" t="str">
        <f t="array" ref="D356">IFERROR(
  INDEX(
    INDEX('{INDEX} Tour Packages'!$A:$ZZ, , MATCH(D$3, '{INDEX} Tour Packages'!$4:$4, 0)),
    MATCH($F356, INDEX('{INDEX} Tour Packages'!$A:$ZZ,0, MATCH("Tour Package Name", '{INDEX} Tour Packages'!$4:$4, 0)), 0)
  ),
"")
</f>
        <v/>
      </c>
      <c r="E356" s="115" t="s">
        <v>231</v>
      </c>
      <c r="F356" s="116" t="str">
        <f>IFERROR(__xludf.DUMMYFUNCTION("LET(
  headers, 'Internal Flight Booking Form Re'!$A$1:AI$1,
  ref, $E356,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6" s="117" t="str">
        <f>IFERROR(__xludf.DUMMYFUNCTION("""COMPUTED_VALUE"""),"")</f>
        <v/>
      </c>
      <c r="H356" s="116"/>
      <c r="I356" s="116"/>
      <c r="J356" s="118"/>
      <c r="K356" s="116"/>
      <c r="L356" s="116"/>
      <c r="M356" s="116"/>
      <c r="N356" s="116"/>
      <c r="O356" s="117"/>
      <c r="P356" s="134"/>
      <c r="Q356" s="134"/>
      <c r="R356" s="134"/>
      <c r="S356" s="135"/>
      <c r="T356" s="134"/>
      <c r="U356" s="134"/>
      <c r="V356" s="134"/>
      <c r="W356" s="135"/>
      <c r="X356" s="134"/>
      <c r="Y356" s="134"/>
      <c r="Z356" s="134"/>
      <c r="AA356" s="135"/>
      <c r="AB356" s="131" t="b">
        <v>0</v>
      </c>
      <c r="AC356" s="131" t="b">
        <v>0</v>
      </c>
      <c r="AD356" s="122"/>
      <c r="AE356" s="131" t="b">
        <v>0</v>
      </c>
      <c r="AF356" s="128"/>
      <c r="AG356" s="88"/>
      <c r="AH356" s="132" t="b">
        <v>0</v>
      </c>
      <c r="AI356" s="133"/>
    </row>
    <row r="357">
      <c r="A357" s="114" t="str">
        <f t="array" ref="A357">IFERROR(
  INDEX(
    INDEX('{INDEX} Tour Packages'!$A:$ZZ, , MATCH(A$3, '{INDEX} Tour Packages'!$4:$4, 0)),
    MATCH($F357, INDEX('{INDEX} Tour Packages'!$A:$ZZ,0, MATCH("Tour Package Name", '{INDEX} Tour Packages'!$4:$4, 0)), 0)
  ),
"")
</f>
        <v/>
      </c>
      <c r="B357" s="114" t="str">
        <f t="array" ref="B357">IFERROR(
  INDEX(
    INDEX('{INDEX} Tour Packages'!$A:$ZZ, , MATCH(B$3, '{INDEX} Tour Packages'!$4:$4, 0)),
    MATCH($F357, INDEX('{INDEX} Tour Packages'!$A:$ZZ,0, MATCH("Tour Package Name", '{INDEX} Tour Packages'!$4:$4, 0)), 0)
  ),
"")
</f>
        <v/>
      </c>
      <c r="C357" s="114" t="str">
        <f t="array" ref="C357">IFERROR(
  INDEX(
    INDEX('{INDEX} Tour Packages'!$A:$ZZ, , MATCH(C$3, '{INDEX} Tour Packages'!$4:$4, 0)),
    MATCH($F357, INDEX('{INDEX} Tour Packages'!$A:$ZZ,0, MATCH("Tour Package Name", '{INDEX} Tour Packages'!$4:$4, 0)), 0)
  ),
"")
</f>
        <v/>
      </c>
      <c r="D357" s="114" t="str">
        <f t="array" ref="D357">IFERROR(
  INDEX(
    INDEX('{INDEX} Tour Packages'!$A:$ZZ, , MATCH(D$3, '{INDEX} Tour Packages'!$4:$4, 0)),
    MATCH($F357, INDEX('{INDEX} Tour Packages'!$A:$ZZ,0, MATCH("Tour Package Name", '{INDEX} Tour Packages'!$4:$4, 0)), 0)
  ),
"")
</f>
        <v/>
      </c>
      <c r="E357" s="115" t="s">
        <v>231</v>
      </c>
      <c r="F357" s="116" t="str">
        <f>IFERROR(__xludf.DUMMYFUNCTION("LET(
  headers, 'Internal Flight Booking Form Re'!$A$1:AI$1,
  ref, $E357,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7" s="117" t="str">
        <f>IFERROR(__xludf.DUMMYFUNCTION("""COMPUTED_VALUE"""),"")</f>
        <v/>
      </c>
      <c r="H357" s="116"/>
      <c r="I357" s="116"/>
      <c r="J357" s="118"/>
      <c r="K357" s="116"/>
      <c r="L357" s="116"/>
      <c r="M357" s="116"/>
      <c r="N357" s="116"/>
      <c r="O357" s="117"/>
      <c r="P357" s="134"/>
      <c r="Q357" s="134"/>
      <c r="R357" s="134"/>
      <c r="S357" s="135"/>
      <c r="T357" s="134"/>
      <c r="U357" s="134"/>
      <c r="V357" s="134"/>
      <c r="W357" s="135"/>
      <c r="X357" s="134"/>
      <c r="Y357" s="134"/>
      <c r="Z357" s="134"/>
      <c r="AA357" s="135"/>
      <c r="AB357" s="131" t="b">
        <v>0</v>
      </c>
      <c r="AC357" s="131" t="b">
        <v>0</v>
      </c>
      <c r="AD357" s="122"/>
      <c r="AE357" s="131" t="b">
        <v>0</v>
      </c>
      <c r="AF357" s="128"/>
      <c r="AG357" s="88"/>
      <c r="AH357" s="132" t="b">
        <v>0</v>
      </c>
      <c r="AI357" s="133"/>
    </row>
    <row r="358">
      <c r="A358" s="114" t="str">
        <f t="array" ref="A358">IFERROR(
  INDEX(
    INDEX('{INDEX} Tour Packages'!$A:$ZZ, , MATCH(A$3, '{INDEX} Tour Packages'!$4:$4, 0)),
    MATCH($F358, INDEX('{INDEX} Tour Packages'!$A:$ZZ,0, MATCH("Tour Package Name", '{INDEX} Tour Packages'!$4:$4, 0)), 0)
  ),
"")
</f>
        <v/>
      </c>
      <c r="B358" s="114" t="str">
        <f t="array" ref="B358">IFERROR(
  INDEX(
    INDEX('{INDEX} Tour Packages'!$A:$ZZ, , MATCH(B$3, '{INDEX} Tour Packages'!$4:$4, 0)),
    MATCH($F358, INDEX('{INDEX} Tour Packages'!$A:$ZZ,0, MATCH("Tour Package Name", '{INDEX} Tour Packages'!$4:$4, 0)), 0)
  ),
"")
</f>
        <v/>
      </c>
      <c r="C358" s="114" t="str">
        <f t="array" ref="C358">IFERROR(
  INDEX(
    INDEX('{INDEX} Tour Packages'!$A:$ZZ, , MATCH(C$3, '{INDEX} Tour Packages'!$4:$4, 0)),
    MATCH($F358, INDEX('{INDEX} Tour Packages'!$A:$ZZ,0, MATCH("Tour Package Name", '{INDEX} Tour Packages'!$4:$4, 0)), 0)
  ),
"")
</f>
        <v/>
      </c>
      <c r="D358" s="114" t="str">
        <f t="array" ref="D358">IFERROR(
  INDEX(
    INDEX('{INDEX} Tour Packages'!$A:$ZZ, , MATCH(D$3, '{INDEX} Tour Packages'!$4:$4, 0)),
    MATCH($F358, INDEX('{INDEX} Tour Packages'!$A:$ZZ,0, MATCH("Tour Package Name", '{INDEX} Tour Packages'!$4:$4, 0)), 0)
  ),
"")
</f>
        <v/>
      </c>
      <c r="E358" s="115" t="s">
        <v>231</v>
      </c>
      <c r="F358" s="116" t="str">
        <f>IFERROR(__xludf.DUMMYFUNCTION("LET(
  headers, 'Internal Flight Booking Form Re'!$A$1:AI$1,
  ref, $E358,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8" s="117" t="str">
        <f>IFERROR(__xludf.DUMMYFUNCTION("""COMPUTED_VALUE"""),"")</f>
        <v/>
      </c>
      <c r="H358" s="116"/>
      <c r="I358" s="116"/>
      <c r="J358" s="118"/>
      <c r="K358" s="116"/>
      <c r="L358" s="116"/>
      <c r="M358" s="116"/>
      <c r="N358" s="116"/>
      <c r="O358" s="117"/>
      <c r="P358" s="134"/>
      <c r="Q358" s="134"/>
      <c r="R358" s="134"/>
      <c r="S358" s="135"/>
      <c r="T358" s="134"/>
      <c r="U358" s="134"/>
      <c r="V358" s="134"/>
      <c r="W358" s="135"/>
      <c r="X358" s="134"/>
      <c r="Y358" s="134"/>
      <c r="Z358" s="134"/>
      <c r="AA358" s="135"/>
      <c r="AB358" s="131" t="b">
        <v>0</v>
      </c>
      <c r="AC358" s="131" t="b">
        <v>0</v>
      </c>
      <c r="AD358" s="122"/>
      <c r="AE358" s="131" t="b">
        <v>0</v>
      </c>
      <c r="AF358" s="128"/>
      <c r="AG358" s="88"/>
      <c r="AH358" s="132" t="b">
        <v>0</v>
      </c>
      <c r="AI358" s="133"/>
    </row>
    <row r="359">
      <c r="A359" s="114" t="str">
        <f t="array" ref="A359">IFERROR(
  INDEX(
    INDEX('{INDEX} Tour Packages'!$A:$ZZ, , MATCH(A$3, '{INDEX} Tour Packages'!$4:$4, 0)),
    MATCH($F359, INDEX('{INDEX} Tour Packages'!$A:$ZZ,0, MATCH("Tour Package Name", '{INDEX} Tour Packages'!$4:$4, 0)), 0)
  ),
"")
</f>
        <v/>
      </c>
      <c r="B359" s="114" t="str">
        <f t="array" ref="B359">IFERROR(
  INDEX(
    INDEX('{INDEX} Tour Packages'!$A:$ZZ, , MATCH(B$3, '{INDEX} Tour Packages'!$4:$4, 0)),
    MATCH($F359, INDEX('{INDEX} Tour Packages'!$A:$ZZ,0, MATCH("Tour Package Name", '{INDEX} Tour Packages'!$4:$4, 0)), 0)
  ),
"")
</f>
        <v/>
      </c>
      <c r="C359" s="114" t="str">
        <f t="array" ref="C359">IFERROR(
  INDEX(
    INDEX('{INDEX} Tour Packages'!$A:$ZZ, , MATCH(C$3, '{INDEX} Tour Packages'!$4:$4, 0)),
    MATCH($F359, INDEX('{INDEX} Tour Packages'!$A:$ZZ,0, MATCH("Tour Package Name", '{INDEX} Tour Packages'!$4:$4, 0)), 0)
  ),
"")
</f>
        <v/>
      </c>
      <c r="D359" s="114" t="str">
        <f t="array" ref="D359">IFERROR(
  INDEX(
    INDEX('{INDEX} Tour Packages'!$A:$ZZ, , MATCH(D$3, '{INDEX} Tour Packages'!$4:$4, 0)),
    MATCH($F359, INDEX('{INDEX} Tour Packages'!$A:$ZZ,0, MATCH("Tour Package Name", '{INDEX} Tour Packages'!$4:$4, 0)), 0)
  ),
"")
</f>
        <v/>
      </c>
      <c r="E359" s="115" t="s">
        <v>231</v>
      </c>
      <c r="F359" s="116" t="str">
        <f>IFERROR(__xludf.DUMMYFUNCTION("LET(
  headers, 'Internal Flight Booking Form Re'!$A$1:AI$1,
  ref, $E359,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59" s="117" t="str">
        <f>IFERROR(__xludf.DUMMYFUNCTION("""COMPUTED_VALUE"""),"")</f>
        <v/>
      </c>
      <c r="H359" s="116"/>
      <c r="I359" s="116"/>
      <c r="J359" s="118"/>
      <c r="K359" s="116"/>
      <c r="L359" s="116"/>
      <c r="M359" s="116"/>
      <c r="N359" s="116"/>
      <c r="O359" s="117"/>
      <c r="P359" s="134"/>
      <c r="Q359" s="134"/>
      <c r="R359" s="134"/>
      <c r="S359" s="135"/>
      <c r="T359" s="134"/>
      <c r="U359" s="134"/>
      <c r="V359" s="134"/>
      <c r="W359" s="135"/>
      <c r="X359" s="134"/>
      <c r="Y359" s="134"/>
      <c r="Z359" s="134"/>
      <c r="AA359" s="135"/>
      <c r="AB359" s="131" t="b">
        <v>0</v>
      </c>
      <c r="AC359" s="131" t="b">
        <v>0</v>
      </c>
      <c r="AD359" s="122"/>
      <c r="AE359" s="131" t="b">
        <v>0</v>
      </c>
      <c r="AF359" s="128"/>
      <c r="AG359" s="88"/>
      <c r="AH359" s="132" t="b">
        <v>0</v>
      </c>
      <c r="AI359" s="133"/>
    </row>
    <row r="360">
      <c r="A360" s="114" t="str">
        <f t="array" ref="A360">IFERROR(
  INDEX(
    INDEX('{INDEX} Tour Packages'!$A:$ZZ, , MATCH(A$3, '{INDEX} Tour Packages'!$4:$4, 0)),
    MATCH($F360, INDEX('{INDEX} Tour Packages'!$A:$ZZ,0, MATCH("Tour Package Name", '{INDEX} Tour Packages'!$4:$4, 0)), 0)
  ),
"")
</f>
        <v/>
      </c>
      <c r="B360" s="114" t="str">
        <f t="array" ref="B360">IFERROR(
  INDEX(
    INDEX('{INDEX} Tour Packages'!$A:$ZZ, , MATCH(B$3, '{INDEX} Tour Packages'!$4:$4, 0)),
    MATCH($F360, INDEX('{INDEX} Tour Packages'!$A:$ZZ,0, MATCH("Tour Package Name", '{INDEX} Tour Packages'!$4:$4, 0)), 0)
  ),
"")
</f>
        <v/>
      </c>
      <c r="C360" s="114" t="str">
        <f t="array" ref="C360">IFERROR(
  INDEX(
    INDEX('{INDEX} Tour Packages'!$A:$ZZ, , MATCH(C$3, '{INDEX} Tour Packages'!$4:$4, 0)),
    MATCH($F360, INDEX('{INDEX} Tour Packages'!$A:$ZZ,0, MATCH("Tour Package Name", '{INDEX} Tour Packages'!$4:$4, 0)), 0)
  ),
"")
</f>
        <v/>
      </c>
      <c r="D360" s="114" t="str">
        <f t="array" ref="D360">IFERROR(
  INDEX(
    INDEX('{INDEX} Tour Packages'!$A:$ZZ, , MATCH(D$3, '{INDEX} Tour Packages'!$4:$4, 0)),
    MATCH($F360, INDEX('{INDEX} Tour Packages'!$A:$ZZ,0, MATCH("Tour Package Name", '{INDEX} Tour Packages'!$4:$4, 0)), 0)
  ),
"")
</f>
        <v/>
      </c>
      <c r="E360" s="115" t="s">
        <v>231</v>
      </c>
      <c r="F360" s="116" t="str">
        <f>IFERROR(__xludf.DUMMYFUNCTION("LET(
  headers, 'Internal Flight Booking Form Re'!$A$1:AI$1,
  ref, $E360,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0" s="117" t="str">
        <f>IFERROR(__xludf.DUMMYFUNCTION("""COMPUTED_VALUE"""),"")</f>
        <v/>
      </c>
      <c r="H360" s="116"/>
      <c r="I360" s="116"/>
      <c r="J360" s="118"/>
      <c r="K360" s="116"/>
      <c r="L360" s="116"/>
      <c r="M360" s="116"/>
      <c r="N360" s="116"/>
      <c r="O360" s="117"/>
      <c r="P360" s="134"/>
      <c r="Q360" s="134"/>
      <c r="R360" s="134"/>
      <c r="S360" s="135"/>
      <c r="T360" s="134"/>
      <c r="U360" s="134"/>
      <c r="V360" s="134"/>
      <c r="W360" s="135"/>
      <c r="X360" s="134"/>
      <c r="Y360" s="134"/>
      <c r="Z360" s="134"/>
      <c r="AA360" s="135"/>
      <c r="AB360" s="131" t="b">
        <v>0</v>
      </c>
      <c r="AC360" s="131" t="b">
        <v>0</v>
      </c>
      <c r="AD360" s="122"/>
      <c r="AE360" s="131" t="b">
        <v>0</v>
      </c>
      <c r="AF360" s="128"/>
      <c r="AG360" s="88"/>
      <c r="AH360" s="132" t="b">
        <v>0</v>
      </c>
      <c r="AI360" s="133"/>
    </row>
    <row r="361">
      <c r="A361" s="114" t="str">
        <f t="array" ref="A361">IFERROR(
  INDEX(
    INDEX('{INDEX} Tour Packages'!$A:$ZZ, , MATCH(A$3, '{INDEX} Tour Packages'!$4:$4, 0)),
    MATCH($F361, INDEX('{INDEX} Tour Packages'!$A:$ZZ,0, MATCH("Tour Package Name", '{INDEX} Tour Packages'!$4:$4, 0)), 0)
  ),
"")
</f>
        <v/>
      </c>
      <c r="B361" s="114" t="str">
        <f t="array" ref="B361">IFERROR(
  INDEX(
    INDEX('{INDEX} Tour Packages'!$A:$ZZ, , MATCH(B$3, '{INDEX} Tour Packages'!$4:$4, 0)),
    MATCH($F361, INDEX('{INDEX} Tour Packages'!$A:$ZZ,0, MATCH("Tour Package Name", '{INDEX} Tour Packages'!$4:$4, 0)), 0)
  ),
"")
</f>
        <v/>
      </c>
      <c r="C361" s="114" t="str">
        <f t="array" ref="C361">IFERROR(
  INDEX(
    INDEX('{INDEX} Tour Packages'!$A:$ZZ, , MATCH(C$3, '{INDEX} Tour Packages'!$4:$4, 0)),
    MATCH($F361, INDEX('{INDEX} Tour Packages'!$A:$ZZ,0, MATCH("Tour Package Name", '{INDEX} Tour Packages'!$4:$4, 0)), 0)
  ),
"")
</f>
        <v/>
      </c>
      <c r="D361" s="114" t="str">
        <f t="array" ref="D361">IFERROR(
  INDEX(
    INDEX('{INDEX} Tour Packages'!$A:$ZZ, , MATCH(D$3, '{INDEX} Tour Packages'!$4:$4, 0)),
    MATCH($F361, INDEX('{INDEX} Tour Packages'!$A:$ZZ,0, MATCH("Tour Package Name", '{INDEX} Tour Packages'!$4:$4, 0)), 0)
  ),
"")
</f>
        <v/>
      </c>
      <c r="E361" s="115" t="s">
        <v>231</v>
      </c>
      <c r="F361" s="116" t="str">
        <f>IFERROR(__xludf.DUMMYFUNCTION("LET(
  headers, 'Internal Flight Booking Form Re'!$A$1:AI$1,
  ref, $E361,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1" s="117" t="str">
        <f>IFERROR(__xludf.DUMMYFUNCTION("""COMPUTED_VALUE"""),"")</f>
        <v/>
      </c>
      <c r="H361" s="116"/>
      <c r="I361" s="116"/>
      <c r="J361" s="118"/>
      <c r="K361" s="116"/>
      <c r="L361" s="116"/>
      <c r="M361" s="116"/>
      <c r="N361" s="116"/>
      <c r="O361" s="117"/>
      <c r="P361" s="134"/>
      <c r="Q361" s="134"/>
      <c r="R361" s="134"/>
      <c r="S361" s="135"/>
      <c r="T361" s="134"/>
      <c r="U361" s="134"/>
      <c r="V361" s="134"/>
      <c r="W361" s="135"/>
      <c r="X361" s="134"/>
      <c r="Y361" s="134"/>
      <c r="Z361" s="134"/>
      <c r="AA361" s="135"/>
      <c r="AB361" s="131" t="b">
        <v>0</v>
      </c>
      <c r="AC361" s="131" t="b">
        <v>0</v>
      </c>
      <c r="AD361" s="122"/>
      <c r="AE361" s="131" t="b">
        <v>0</v>
      </c>
      <c r="AF361" s="128"/>
      <c r="AG361" s="88"/>
      <c r="AH361" s="132" t="b">
        <v>0</v>
      </c>
      <c r="AI361" s="133"/>
    </row>
    <row r="362">
      <c r="A362" s="114" t="str">
        <f t="array" ref="A362">IFERROR(
  INDEX(
    INDEX('{INDEX} Tour Packages'!$A:$ZZ, , MATCH(A$3, '{INDEX} Tour Packages'!$4:$4, 0)),
    MATCH($F362, INDEX('{INDEX} Tour Packages'!$A:$ZZ,0, MATCH("Tour Package Name", '{INDEX} Tour Packages'!$4:$4, 0)), 0)
  ),
"")
</f>
        <v/>
      </c>
      <c r="B362" s="114" t="str">
        <f t="array" ref="B362">IFERROR(
  INDEX(
    INDEX('{INDEX} Tour Packages'!$A:$ZZ, , MATCH(B$3, '{INDEX} Tour Packages'!$4:$4, 0)),
    MATCH($F362, INDEX('{INDEX} Tour Packages'!$A:$ZZ,0, MATCH("Tour Package Name", '{INDEX} Tour Packages'!$4:$4, 0)), 0)
  ),
"")
</f>
        <v/>
      </c>
      <c r="C362" s="114" t="str">
        <f t="array" ref="C362">IFERROR(
  INDEX(
    INDEX('{INDEX} Tour Packages'!$A:$ZZ, , MATCH(C$3, '{INDEX} Tour Packages'!$4:$4, 0)),
    MATCH($F362, INDEX('{INDEX} Tour Packages'!$A:$ZZ,0, MATCH("Tour Package Name", '{INDEX} Tour Packages'!$4:$4, 0)), 0)
  ),
"")
</f>
        <v/>
      </c>
      <c r="D362" s="114" t="str">
        <f t="array" ref="D362">IFERROR(
  INDEX(
    INDEX('{INDEX} Tour Packages'!$A:$ZZ, , MATCH(D$3, '{INDEX} Tour Packages'!$4:$4, 0)),
    MATCH($F362, INDEX('{INDEX} Tour Packages'!$A:$ZZ,0, MATCH("Tour Package Name", '{INDEX} Tour Packages'!$4:$4, 0)), 0)
  ),
"")
</f>
        <v/>
      </c>
      <c r="E362" s="115" t="s">
        <v>231</v>
      </c>
      <c r="F362" s="116" t="str">
        <f>IFERROR(__xludf.DUMMYFUNCTION("LET(
  headers, 'Internal Flight Booking Form Re'!$A$1:AI$1,
  ref, $E362,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2" s="117" t="str">
        <f>IFERROR(__xludf.DUMMYFUNCTION("""COMPUTED_VALUE"""),"")</f>
        <v/>
      </c>
      <c r="H362" s="116"/>
      <c r="I362" s="116"/>
      <c r="J362" s="118"/>
      <c r="K362" s="116"/>
      <c r="L362" s="116"/>
      <c r="M362" s="116"/>
      <c r="N362" s="116"/>
      <c r="O362" s="117"/>
      <c r="P362" s="134"/>
      <c r="Q362" s="134"/>
      <c r="R362" s="134"/>
      <c r="S362" s="135"/>
      <c r="T362" s="134"/>
      <c r="U362" s="134"/>
      <c r="V362" s="134"/>
      <c r="W362" s="135"/>
      <c r="X362" s="134"/>
      <c r="Y362" s="134"/>
      <c r="Z362" s="134"/>
      <c r="AA362" s="135"/>
      <c r="AB362" s="131" t="b">
        <v>0</v>
      </c>
      <c r="AC362" s="131" t="b">
        <v>0</v>
      </c>
      <c r="AD362" s="122"/>
      <c r="AE362" s="131" t="b">
        <v>0</v>
      </c>
      <c r="AF362" s="128"/>
      <c r="AG362" s="88"/>
      <c r="AH362" s="132" t="b">
        <v>0</v>
      </c>
      <c r="AI362" s="133"/>
    </row>
    <row r="363">
      <c r="A363" s="114" t="str">
        <f t="array" ref="A363">IFERROR(
  INDEX(
    INDEX('{INDEX} Tour Packages'!$A:$ZZ, , MATCH(A$3, '{INDEX} Tour Packages'!$4:$4, 0)),
    MATCH($F363, INDEX('{INDEX} Tour Packages'!$A:$ZZ,0, MATCH("Tour Package Name", '{INDEX} Tour Packages'!$4:$4, 0)), 0)
  ),
"")
</f>
        <v/>
      </c>
      <c r="B363" s="114" t="str">
        <f t="array" ref="B363">IFERROR(
  INDEX(
    INDEX('{INDEX} Tour Packages'!$A:$ZZ, , MATCH(B$3, '{INDEX} Tour Packages'!$4:$4, 0)),
    MATCH($F363, INDEX('{INDEX} Tour Packages'!$A:$ZZ,0, MATCH("Tour Package Name", '{INDEX} Tour Packages'!$4:$4, 0)), 0)
  ),
"")
</f>
        <v/>
      </c>
      <c r="C363" s="114" t="str">
        <f t="array" ref="C363">IFERROR(
  INDEX(
    INDEX('{INDEX} Tour Packages'!$A:$ZZ, , MATCH(C$3, '{INDEX} Tour Packages'!$4:$4, 0)),
    MATCH($F363, INDEX('{INDEX} Tour Packages'!$A:$ZZ,0, MATCH("Tour Package Name", '{INDEX} Tour Packages'!$4:$4, 0)), 0)
  ),
"")
</f>
        <v/>
      </c>
      <c r="D363" s="114" t="str">
        <f t="array" ref="D363">IFERROR(
  INDEX(
    INDEX('{INDEX} Tour Packages'!$A:$ZZ, , MATCH(D$3, '{INDEX} Tour Packages'!$4:$4, 0)),
    MATCH($F363, INDEX('{INDEX} Tour Packages'!$A:$ZZ,0, MATCH("Tour Package Name", '{INDEX} Tour Packages'!$4:$4, 0)), 0)
  ),
"")
</f>
        <v/>
      </c>
      <c r="E363" s="115" t="s">
        <v>231</v>
      </c>
      <c r="F363" s="116" t="str">
        <f>IFERROR(__xludf.DUMMYFUNCTION("LET(
  headers, 'Internal Flight Booking Form Re'!$A$1:AI$1,
  ref, $E363,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3" s="117" t="str">
        <f>IFERROR(__xludf.DUMMYFUNCTION("""COMPUTED_VALUE"""),"")</f>
        <v/>
      </c>
      <c r="H363" s="116"/>
      <c r="I363" s="116"/>
      <c r="J363" s="118"/>
      <c r="K363" s="116"/>
      <c r="L363" s="116"/>
      <c r="M363" s="116"/>
      <c r="N363" s="116"/>
      <c r="O363" s="117"/>
      <c r="P363" s="134"/>
      <c r="Q363" s="134"/>
      <c r="R363" s="134"/>
      <c r="S363" s="135"/>
      <c r="T363" s="134"/>
      <c r="U363" s="134"/>
      <c r="V363" s="134"/>
      <c r="W363" s="135"/>
      <c r="X363" s="134"/>
      <c r="Y363" s="134"/>
      <c r="Z363" s="134"/>
      <c r="AA363" s="135"/>
      <c r="AB363" s="131" t="b">
        <v>0</v>
      </c>
      <c r="AC363" s="131" t="b">
        <v>0</v>
      </c>
      <c r="AD363" s="122"/>
      <c r="AE363" s="131" t="b">
        <v>0</v>
      </c>
      <c r="AF363" s="128"/>
      <c r="AG363" s="88"/>
      <c r="AH363" s="132" t="b">
        <v>0</v>
      </c>
      <c r="AI363" s="133"/>
    </row>
    <row r="364">
      <c r="A364" s="114" t="str">
        <f t="array" ref="A364">IFERROR(
  INDEX(
    INDEX('{INDEX} Tour Packages'!$A:$ZZ, , MATCH(A$3, '{INDEX} Tour Packages'!$4:$4, 0)),
    MATCH($F364, INDEX('{INDEX} Tour Packages'!$A:$ZZ,0, MATCH("Tour Package Name", '{INDEX} Tour Packages'!$4:$4, 0)), 0)
  ),
"")
</f>
        <v/>
      </c>
      <c r="B364" s="114" t="str">
        <f t="array" ref="B364">IFERROR(
  INDEX(
    INDEX('{INDEX} Tour Packages'!$A:$ZZ, , MATCH(B$3, '{INDEX} Tour Packages'!$4:$4, 0)),
    MATCH($F364, INDEX('{INDEX} Tour Packages'!$A:$ZZ,0, MATCH("Tour Package Name", '{INDEX} Tour Packages'!$4:$4, 0)), 0)
  ),
"")
</f>
        <v/>
      </c>
      <c r="C364" s="114" t="str">
        <f t="array" ref="C364">IFERROR(
  INDEX(
    INDEX('{INDEX} Tour Packages'!$A:$ZZ, , MATCH(C$3, '{INDEX} Tour Packages'!$4:$4, 0)),
    MATCH($F364, INDEX('{INDEX} Tour Packages'!$A:$ZZ,0, MATCH("Tour Package Name", '{INDEX} Tour Packages'!$4:$4, 0)), 0)
  ),
"")
</f>
        <v/>
      </c>
      <c r="D364" s="114" t="str">
        <f t="array" ref="D364">IFERROR(
  INDEX(
    INDEX('{INDEX} Tour Packages'!$A:$ZZ, , MATCH(D$3, '{INDEX} Tour Packages'!$4:$4, 0)),
    MATCH($F364, INDEX('{INDEX} Tour Packages'!$A:$ZZ,0, MATCH("Tour Package Name", '{INDEX} Tour Packages'!$4:$4, 0)), 0)
  ),
"")
</f>
        <v/>
      </c>
      <c r="E364" s="115" t="s">
        <v>231</v>
      </c>
      <c r="F364" s="116" t="str">
        <f>IFERROR(__xludf.DUMMYFUNCTION("LET(
  headers, 'Internal Flight Booking Form Re'!$A$1:AI$1,
  ref, $E364,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4" s="117" t="str">
        <f>IFERROR(__xludf.DUMMYFUNCTION("""COMPUTED_VALUE"""),"")</f>
        <v/>
      </c>
      <c r="H364" s="116"/>
      <c r="I364" s="116"/>
      <c r="J364" s="118"/>
      <c r="K364" s="116"/>
      <c r="L364" s="116"/>
      <c r="M364" s="116"/>
      <c r="N364" s="116"/>
      <c r="O364" s="117"/>
      <c r="P364" s="134"/>
      <c r="Q364" s="134"/>
      <c r="R364" s="134"/>
      <c r="S364" s="135"/>
      <c r="T364" s="134"/>
      <c r="U364" s="134"/>
      <c r="V364" s="134"/>
      <c r="W364" s="135"/>
      <c r="X364" s="134"/>
      <c r="Y364" s="134"/>
      <c r="Z364" s="134"/>
      <c r="AA364" s="135"/>
      <c r="AB364" s="131" t="b">
        <v>0</v>
      </c>
      <c r="AC364" s="131" t="b">
        <v>0</v>
      </c>
      <c r="AD364" s="122"/>
      <c r="AE364" s="131" t="b">
        <v>0</v>
      </c>
      <c r="AF364" s="128"/>
      <c r="AG364" s="88"/>
      <c r="AH364" s="132" t="b">
        <v>0</v>
      </c>
      <c r="AI364" s="133"/>
    </row>
    <row r="365">
      <c r="A365" s="114" t="str">
        <f t="array" ref="A365">IFERROR(
  INDEX(
    INDEX('{INDEX} Tour Packages'!$A:$ZZ, , MATCH(A$3, '{INDEX} Tour Packages'!$4:$4, 0)),
    MATCH($F365, INDEX('{INDEX} Tour Packages'!$A:$ZZ,0, MATCH("Tour Package Name", '{INDEX} Tour Packages'!$4:$4, 0)), 0)
  ),
"")
</f>
        <v/>
      </c>
      <c r="B365" s="114" t="str">
        <f t="array" ref="B365">IFERROR(
  INDEX(
    INDEX('{INDEX} Tour Packages'!$A:$ZZ, , MATCH(B$3, '{INDEX} Tour Packages'!$4:$4, 0)),
    MATCH($F365, INDEX('{INDEX} Tour Packages'!$A:$ZZ,0, MATCH("Tour Package Name", '{INDEX} Tour Packages'!$4:$4, 0)), 0)
  ),
"")
</f>
        <v/>
      </c>
      <c r="C365" s="114" t="str">
        <f t="array" ref="C365">IFERROR(
  INDEX(
    INDEX('{INDEX} Tour Packages'!$A:$ZZ, , MATCH(C$3, '{INDEX} Tour Packages'!$4:$4, 0)),
    MATCH($F365, INDEX('{INDEX} Tour Packages'!$A:$ZZ,0, MATCH("Tour Package Name", '{INDEX} Tour Packages'!$4:$4, 0)), 0)
  ),
"")
</f>
        <v/>
      </c>
      <c r="D365" s="114" t="str">
        <f t="array" ref="D365">IFERROR(
  INDEX(
    INDEX('{INDEX} Tour Packages'!$A:$ZZ, , MATCH(D$3, '{INDEX} Tour Packages'!$4:$4, 0)),
    MATCH($F365, INDEX('{INDEX} Tour Packages'!$A:$ZZ,0, MATCH("Tour Package Name", '{INDEX} Tour Packages'!$4:$4, 0)), 0)
  ),
"")
</f>
        <v/>
      </c>
      <c r="E365" s="115" t="s">
        <v>231</v>
      </c>
      <c r="F365" s="116" t="str">
        <f>IFERROR(__xludf.DUMMYFUNCTION("LET(
  headers, 'Internal Flight Booking Form Re'!$A$1:AI$1,
  ref, $E365,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5" s="117" t="str">
        <f>IFERROR(__xludf.DUMMYFUNCTION("""COMPUTED_VALUE"""),"")</f>
        <v/>
      </c>
      <c r="H365" s="116"/>
      <c r="I365" s="116"/>
      <c r="J365" s="118"/>
      <c r="K365" s="116"/>
      <c r="L365" s="116"/>
      <c r="M365" s="116"/>
      <c r="N365" s="116"/>
      <c r="O365" s="117"/>
      <c r="P365" s="134"/>
      <c r="Q365" s="134"/>
      <c r="R365" s="134"/>
      <c r="S365" s="135"/>
      <c r="T365" s="134"/>
      <c r="U365" s="134"/>
      <c r="V365" s="134"/>
      <c r="W365" s="135"/>
      <c r="X365" s="134"/>
      <c r="Y365" s="134"/>
      <c r="Z365" s="134"/>
      <c r="AA365" s="135"/>
      <c r="AB365" s="131" t="b">
        <v>0</v>
      </c>
      <c r="AC365" s="131" t="b">
        <v>0</v>
      </c>
      <c r="AD365" s="122"/>
      <c r="AE365" s="131" t="b">
        <v>0</v>
      </c>
      <c r="AF365" s="128"/>
      <c r="AG365" s="88"/>
      <c r="AH365" s="132" t="b">
        <v>0</v>
      </c>
      <c r="AI365" s="133"/>
    </row>
    <row r="366">
      <c r="A366" s="114" t="str">
        <f t="array" ref="A366">IFERROR(
  INDEX(
    INDEX('{INDEX} Tour Packages'!$A:$ZZ, , MATCH(A$3, '{INDEX} Tour Packages'!$4:$4, 0)),
    MATCH($F366, INDEX('{INDEX} Tour Packages'!$A:$ZZ,0, MATCH("Tour Package Name", '{INDEX} Tour Packages'!$4:$4, 0)), 0)
  ),
"")
</f>
        <v/>
      </c>
      <c r="B366" s="114" t="str">
        <f t="array" ref="B366">IFERROR(
  INDEX(
    INDEX('{INDEX} Tour Packages'!$A:$ZZ, , MATCH(B$3, '{INDEX} Tour Packages'!$4:$4, 0)),
    MATCH($F366, INDEX('{INDEX} Tour Packages'!$A:$ZZ,0, MATCH("Tour Package Name", '{INDEX} Tour Packages'!$4:$4, 0)), 0)
  ),
"")
</f>
        <v/>
      </c>
      <c r="C366" s="114" t="str">
        <f t="array" ref="C366">IFERROR(
  INDEX(
    INDEX('{INDEX} Tour Packages'!$A:$ZZ, , MATCH(C$3, '{INDEX} Tour Packages'!$4:$4, 0)),
    MATCH($F366, INDEX('{INDEX} Tour Packages'!$A:$ZZ,0, MATCH("Tour Package Name", '{INDEX} Tour Packages'!$4:$4, 0)), 0)
  ),
"")
</f>
        <v/>
      </c>
      <c r="D366" s="114" t="str">
        <f t="array" ref="D366">IFERROR(
  INDEX(
    INDEX('{INDEX} Tour Packages'!$A:$ZZ, , MATCH(D$3, '{INDEX} Tour Packages'!$4:$4, 0)),
    MATCH($F366, INDEX('{INDEX} Tour Packages'!$A:$ZZ,0, MATCH("Tour Package Name", '{INDEX} Tour Packages'!$4:$4, 0)), 0)
  ),
"")
</f>
        <v/>
      </c>
      <c r="E366" s="115" t="s">
        <v>231</v>
      </c>
      <c r="F366" s="116" t="str">
        <f>IFERROR(__xludf.DUMMYFUNCTION("LET(
  headers, 'Internal Flight Booking Form Re'!$A$1:AI$1,
  ref, $E366,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6" s="117" t="str">
        <f>IFERROR(__xludf.DUMMYFUNCTION("""COMPUTED_VALUE"""),"")</f>
        <v/>
      </c>
      <c r="H366" s="116"/>
      <c r="I366" s="116"/>
      <c r="J366" s="118"/>
      <c r="K366" s="116"/>
      <c r="L366" s="116"/>
      <c r="M366" s="116"/>
      <c r="N366" s="116"/>
      <c r="O366" s="117"/>
      <c r="P366" s="134"/>
      <c r="Q366" s="134"/>
      <c r="R366" s="134"/>
      <c r="S366" s="135"/>
      <c r="T366" s="134"/>
      <c r="U366" s="134"/>
      <c r="V366" s="134"/>
      <c r="W366" s="135"/>
      <c r="X366" s="134"/>
      <c r="Y366" s="134"/>
      <c r="Z366" s="134"/>
      <c r="AA366" s="135"/>
      <c r="AB366" s="131" t="b">
        <v>0</v>
      </c>
      <c r="AC366" s="131" t="b">
        <v>0</v>
      </c>
      <c r="AD366" s="122"/>
      <c r="AE366" s="131" t="b">
        <v>0</v>
      </c>
      <c r="AF366" s="128"/>
      <c r="AG366" s="88"/>
      <c r="AH366" s="132" t="b">
        <v>0</v>
      </c>
      <c r="AI366" s="133"/>
    </row>
    <row r="367">
      <c r="A367" s="114" t="str">
        <f t="array" ref="A367">IFERROR(
  INDEX(
    INDEX('{INDEX} Tour Packages'!$A:$ZZ, , MATCH(A$3, '{INDEX} Tour Packages'!$4:$4, 0)),
    MATCH($F367, INDEX('{INDEX} Tour Packages'!$A:$ZZ,0, MATCH("Tour Package Name", '{INDEX} Tour Packages'!$4:$4, 0)), 0)
  ),
"")
</f>
        <v/>
      </c>
      <c r="B367" s="114" t="str">
        <f t="array" ref="B367">IFERROR(
  INDEX(
    INDEX('{INDEX} Tour Packages'!$A:$ZZ, , MATCH(B$3, '{INDEX} Tour Packages'!$4:$4, 0)),
    MATCH($F367, INDEX('{INDEX} Tour Packages'!$A:$ZZ,0, MATCH("Tour Package Name", '{INDEX} Tour Packages'!$4:$4, 0)), 0)
  ),
"")
</f>
        <v/>
      </c>
      <c r="C367" s="114" t="str">
        <f t="array" ref="C367">IFERROR(
  INDEX(
    INDEX('{INDEX} Tour Packages'!$A:$ZZ, , MATCH(C$3, '{INDEX} Tour Packages'!$4:$4, 0)),
    MATCH($F367, INDEX('{INDEX} Tour Packages'!$A:$ZZ,0, MATCH("Tour Package Name", '{INDEX} Tour Packages'!$4:$4, 0)), 0)
  ),
"")
</f>
        <v/>
      </c>
      <c r="D367" s="114" t="str">
        <f t="array" ref="D367">IFERROR(
  INDEX(
    INDEX('{INDEX} Tour Packages'!$A:$ZZ, , MATCH(D$3, '{INDEX} Tour Packages'!$4:$4, 0)),
    MATCH($F367, INDEX('{INDEX} Tour Packages'!$A:$ZZ,0, MATCH("Tour Package Name", '{INDEX} Tour Packages'!$4:$4, 0)), 0)
  ),
"")
</f>
        <v/>
      </c>
      <c r="E367" s="115" t="s">
        <v>231</v>
      </c>
      <c r="F367" s="116" t="str">
        <f>IFERROR(__xludf.DUMMYFUNCTION("LET(
  headers, 'Internal Flight Booking Form Re'!$A$1:AI$1,
  ref, $E367,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7" s="117" t="str">
        <f>IFERROR(__xludf.DUMMYFUNCTION("""COMPUTED_VALUE"""),"")</f>
        <v/>
      </c>
      <c r="H367" s="116"/>
      <c r="I367" s="116"/>
      <c r="J367" s="118"/>
      <c r="K367" s="116"/>
      <c r="L367" s="116"/>
      <c r="M367" s="116"/>
      <c r="N367" s="116"/>
      <c r="O367" s="117"/>
      <c r="P367" s="134"/>
      <c r="Q367" s="134"/>
      <c r="R367" s="134"/>
      <c r="S367" s="135"/>
      <c r="T367" s="134"/>
      <c r="U367" s="134"/>
      <c r="V367" s="134"/>
      <c r="W367" s="135"/>
      <c r="X367" s="134"/>
      <c r="Y367" s="134"/>
      <c r="Z367" s="134"/>
      <c r="AA367" s="135"/>
      <c r="AB367" s="131" t="b">
        <v>0</v>
      </c>
      <c r="AC367" s="131" t="b">
        <v>0</v>
      </c>
      <c r="AD367" s="122"/>
      <c r="AE367" s="131" t="b">
        <v>0</v>
      </c>
      <c r="AF367" s="128"/>
      <c r="AG367" s="88"/>
      <c r="AH367" s="132" t="b">
        <v>0</v>
      </c>
      <c r="AI367" s="133"/>
    </row>
    <row r="368">
      <c r="A368" s="114" t="str">
        <f t="array" ref="A368">IFERROR(
  INDEX(
    INDEX('{INDEX} Tour Packages'!$A:$ZZ, , MATCH(A$3, '{INDEX} Tour Packages'!$4:$4, 0)),
    MATCH($F368, INDEX('{INDEX} Tour Packages'!$A:$ZZ,0, MATCH("Tour Package Name", '{INDEX} Tour Packages'!$4:$4, 0)), 0)
  ),
"")
</f>
        <v/>
      </c>
      <c r="B368" s="114" t="str">
        <f t="array" ref="B368">IFERROR(
  INDEX(
    INDEX('{INDEX} Tour Packages'!$A:$ZZ, , MATCH(B$3, '{INDEX} Tour Packages'!$4:$4, 0)),
    MATCH($F368, INDEX('{INDEX} Tour Packages'!$A:$ZZ,0, MATCH("Tour Package Name", '{INDEX} Tour Packages'!$4:$4, 0)), 0)
  ),
"")
</f>
        <v/>
      </c>
      <c r="C368" s="114" t="str">
        <f t="array" ref="C368">IFERROR(
  INDEX(
    INDEX('{INDEX} Tour Packages'!$A:$ZZ, , MATCH(C$3, '{INDEX} Tour Packages'!$4:$4, 0)),
    MATCH($F368, INDEX('{INDEX} Tour Packages'!$A:$ZZ,0, MATCH("Tour Package Name", '{INDEX} Tour Packages'!$4:$4, 0)), 0)
  ),
"")
</f>
        <v/>
      </c>
      <c r="D368" s="114" t="str">
        <f t="array" ref="D368">IFERROR(
  INDEX(
    INDEX('{INDEX} Tour Packages'!$A:$ZZ, , MATCH(D$3, '{INDEX} Tour Packages'!$4:$4, 0)),
    MATCH($F368, INDEX('{INDEX} Tour Packages'!$A:$ZZ,0, MATCH("Tour Package Name", '{INDEX} Tour Packages'!$4:$4, 0)), 0)
  ),
"")
</f>
        <v/>
      </c>
      <c r="E368" s="115" t="s">
        <v>231</v>
      </c>
      <c r="F368" s="116" t="str">
        <f>IFERROR(__xludf.DUMMYFUNCTION("LET(
  headers, 'Internal Flight Booking Form Re'!$A$1:AI$1,
  ref, $E368,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8" s="117" t="str">
        <f>IFERROR(__xludf.DUMMYFUNCTION("""COMPUTED_VALUE"""),"")</f>
        <v/>
      </c>
      <c r="H368" s="116"/>
      <c r="I368" s="116"/>
      <c r="J368" s="118"/>
      <c r="K368" s="116"/>
      <c r="L368" s="116"/>
      <c r="M368" s="116"/>
      <c r="N368" s="116"/>
      <c r="O368" s="117"/>
      <c r="P368" s="134"/>
      <c r="Q368" s="134"/>
      <c r="R368" s="134"/>
      <c r="S368" s="135"/>
      <c r="T368" s="134"/>
      <c r="U368" s="134"/>
      <c r="V368" s="134"/>
      <c r="W368" s="135"/>
      <c r="X368" s="134"/>
      <c r="Y368" s="134"/>
      <c r="Z368" s="134"/>
      <c r="AA368" s="135"/>
      <c r="AB368" s="131" t="b">
        <v>0</v>
      </c>
      <c r="AC368" s="131" t="b">
        <v>0</v>
      </c>
      <c r="AD368" s="122"/>
      <c r="AE368" s="131" t="b">
        <v>0</v>
      </c>
      <c r="AF368" s="128"/>
      <c r="AG368" s="88"/>
      <c r="AH368" s="132" t="b">
        <v>0</v>
      </c>
      <c r="AI368" s="133"/>
    </row>
    <row r="369">
      <c r="A369" s="114" t="str">
        <f t="array" ref="A369">IFERROR(
  INDEX(
    INDEX('{INDEX} Tour Packages'!$A:$ZZ, , MATCH(A$3, '{INDEX} Tour Packages'!$4:$4, 0)),
    MATCH($F369, INDEX('{INDEX} Tour Packages'!$A:$ZZ,0, MATCH("Tour Package Name", '{INDEX} Tour Packages'!$4:$4, 0)), 0)
  ),
"")
</f>
        <v/>
      </c>
      <c r="B369" s="114" t="str">
        <f t="array" ref="B369">IFERROR(
  INDEX(
    INDEX('{INDEX} Tour Packages'!$A:$ZZ, , MATCH(B$3, '{INDEX} Tour Packages'!$4:$4, 0)),
    MATCH($F369, INDEX('{INDEX} Tour Packages'!$A:$ZZ,0, MATCH("Tour Package Name", '{INDEX} Tour Packages'!$4:$4, 0)), 0)
  ),
"")
</f>
        <v/>
      </c>
      <c r="C369" s="114" t="str">
        <f t="array" ref="C369">IFERROR(
  INDEX(
    INDEX('{INDEX} Tour Packages'!$A:$ZZ, , MATCH(C$3, '{INDEX} Tour Packages'!$4:$4, 0)),
    MATCH($F369, INDEX('{INDEX} Tour Packages'!$A:$ZZ,0, MATCH("Tour Package Name", '{INDEX} Tour Packages'!$4:$4, 0)), 0)
  ),
"")
</f>
        <v/>
      </c>
      <c r="D369" s="114" t="str">
        <f t="array" ref="D369">IFERROR(
  INDEX(
    INDEX('{INDEX} Tour Packages'!$A:$ZZ, , MATCH(D$3, '{INDEX} Tour Packages'!$4:$4, 0)),
    MATCH($F369, INDEX('{INDEX} Tour Packages'!$A:$ZZ,0, MATCH("Tour Package Name", '{INDEX} Tour Packages'!$4:$4, 0)), 0)
  ),
"")
</f>
        <v/>
      </c>
      <c r="E369" s="115" t="s">
        <v>231</v>
      </c>
      <c r="F369" s="116" t="str">
        <f>IFERROR(__xludf.DUMMYFUNCTION("LET(
  headers, 'Internal Flight Booking Form Re'!$A$1:AI$1,
  ref, $E369,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69" s="117" t="str">
        <f>IFERROR(__xludf.DUMMYFUNCTION("""COMPUTED_VALUE"""),"")</f>
        <v/>
      </c>
      <c r="H369" s="116"/>
      <c r="I369" s="116"/>
      <c r="J369" s="118"/>
      <c r="K369" s="116"/>
      <c r="L369" s="116"/>
      <c r="M369" s="116"/>
      <c r="N369" s="116"/>
      <c r="O369" s="117"/>
      <c r="P369" s="134"/>
      <c r="Q369" s="134"/>
      <c r="R369" s="134"/>
      <c r="S369" s="135"/>
      <c r="T369" s="134"/>
      <c r="U369" s="134"/>
      <c r="V369" s="134"/>
      <c r="W369" s="135"/>
      <c r="X369" s="134"/>
      <c r="Y369" s="134"/>
      <c r="Z369" s="134"/>
      <c r="AA369" s="135"/>
      <c r="AB369" s="131" t="b">
        <v>0</v>
      </c>
      <c r="AC369" s="131" t="b">
        <v>0</v>
      </c>
      <c r="AD369" s="122"/>
      <c r="AE369" s="131" t="b">
        <v>0</v>
      </c>
      <c r="AF369" s="128"/>
      <c r="AG369" s="88"/>
      <c r="AH369" s="132" t="b">
        <v>0</v>
      </c>
      <c r="AI369" s="133"/>
    </row>
    <row r="370">
      <c r="A370" s="114" t="str">
        <f t="array" ref="A370">IFERROR(
  INDEX(
    INDEX('{INDEX} Tour Packages'!$A:$ZZ, , MATCH(A$3, '{INDEX} Tour Packages'!$4:$4, 0)),
    MATCH($F370, INDEX('{INDEX} Tour Packages'!$A:$ZZ,0, MATCH("Tour Package Name", '{INDEX} Tour Packages'!$4:$4, 0)), 0)
  ),
"")
</f>
        <v/>
      </c>
      <c r="B370" s="114" t="str">
        <f t="array" ref="B370">IFERROR(
  INDEX(
    INDEX('{INDEX} Tour Packages'!$A:$ZZ, , MATCH(B$3, '{INDEX} Tour Packages'!$4:$4, 0)),
    MATCH($F370, INDEX('{INDEX} Tour Packages'!$A:$ZZ,0, MATCH("Tour Package Name", '{INDEX} Tour Packages'!$4:$4, 0)), 0)
  ),
"")
</f>
        <v/>
      </c>
      <c r="C370" s="114" t="str">
        <f t="array" ref="C370">IFERROR(
  INDEX(
    INDEX('{INDEX} Tour Packages'!$A:$ZZ, , MATCH(C$3, '{INDEX} Tour Packages'!$4:$4, 0)),
    MATCH($F370, INDEX('{INDEX} Tour Packages'!$A:$ZZ,0, MATCH("Tour Package Name", '{INDEX} Tour Packages'!$4:$4, 0)), 0)
  ),
"")
</f>
        <v/>
      </c>
      <c r="D370" s="114" t="str">
        <f t="array" ref="D370">IFERROR(
  INDEX(
    INDEX('{INDEX} Tour Packages'!$A:$ZZ, , MATCH(D$3, '{INDEX} Tour Packages'!$4:$4, 0)),
    MATCH($F370, INDEX('{INDEX} Tour Packages'!$A:$ZZ,0, MATCH("Tour Package Name", '{INDEX} Tour Packages'!$4:$4, 0)), 0)
  ),
"")
</f>
        <v/>
      </c>
      <c r="E370" s="115" t="s">
        <v>231</v>
      </c>
      <c r="F370" s="116" t="str">
        <f>IFERROR(__xludf.DUMMYFUNCTION("LET(
  headers, 'Internal Flight Booking Form Re'!$A$1:AI$1,
  ref, $E370,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0" s="117" t="str">
        <f>IFERROR(__xludf.DUMMYFUNCTION("""COMPUTED_VALUE"""),"")</f>
        <v/>
      </c>
      <c r="H370" s="116"/>
      <c r="I370" s="116"/>
      <c r="J370" s="118"/>
      <c r="K370" s="116"/>
      <c r="L370" s="116"/>
      <c r="M370" s="116"/>
      <c r="N370" s="116"/>
      <c r="O370" s="117"/>
      <c r="P370" s="134"/>
      <c r="Q370" s="134"/>
      <c r="R370" s="134"/>
      <c r="S370" s="135"/>
      <c r="T370" s="134"/>
      <c r="U370" s="134"/>
      <c r="V370" s="134"/>
      <c r="W370" s="135"/>
      <c r="X370" s="134"/>
      <c r="Y370" s="134"/>
      <c r="Z370" s="134"/>
      <c r="AA370" s="135"/>
      <c r="AB370" s="131" t="b">
        <v>0</v>
      </c>
      <c r="AC370" s="131" t="b">
        <v>0</v>
      </c>
      <c r="AD370" s="122"/>
      <c r="AE370" s="131" t="b">
        <v>0</v>
      </c>
      <c r="AF370" s="128"/>
      <c r="AG370" s="88"/>
      <c r="AH370" s="132" t="b">
        <v>0</v>
      </c>
      <c r="AI370" s="133"/>
    </row>
    <row r="371">
      <c r="A371" s="114" t="str">
        <f t="array" ref="A371">IFERROR(
  INDEX(
    INDEX('{INDEX} Tour Packages'!$A:$ZZ, , MATCH(A$3, '{INDEX} Tour Packages'!$4:$4, 0)),
    MATCH($F371, INDEX('{INDEX} Tour Packages'!$A:$ZZ,0, MATCH("Tour Package Name", '{INDEX} Tour Packages'!$4:$4, 0)), 0)
  ),
"")
</f>
        <v/>
      </c>
      <c r="B371" s="114" t="str">
        <f t="array" ref="B371">IFERROR(
  INDEX(
    INDEX('{INDEX} Tour Packages'!$A:$ZZ, , MATCH(B$3, '{INDEX} Tour Packages'!$4:$4, 0)),
    MATCH($F371, INDEX('{INDEX} Tour Packages'!$A:$ZZ,0, MATCH("Tour Package Name", '{INDEX} Tour Packages'!$4:$4, 0)), 0)
  ),
"")
</f>
        <v/>
      </c>
      <c r="C371" s="114" t="str">
        <f t="array" ref="C371">IFERROR(
  INDEX(
    INDEX('{INDEX} Tour Packages'!$A:$ZZ, , MATCH(C$3, '{INDEX} Tour Packages'!$4:$4, 0)),
    MATCH($F371, INDEX('{INDEX} Tour Packages'!$A:$ZZ,0, MATCH("Tour Package Name", '{INDEX} Tour Packages'!$4:$4, 0)), 0)
  ),
"")
</f>
        <v/>
      </c>
      <c r="D371" s="114" t="str">
        <f t="array" ref="D371">IFERROR(
  INDEX(
    INDEX('{INDEX} Tour Packages'!$A:$ZZ, , MATCH(D$3, '{INDEX} Tour Packages'!$4:$4, 0)),
    MATCH($F371, INDEX('{INDEX} Tour Packages'!$A:$ZZ,0, MATCH("Tour Package Name", '{INDEX} Tour Packages'!$4:$4, 0)), 0)
  ),
"")
</f>
        <v/>
      </c>
      <c r="E371" s="115" t="s">
        <v>231</v>
      </c>
      <c r="F371" s="116" t="str">
        <f>IFERROR(__xludf.DUMMYFUNCTION("LET(
  headers, 'Internal Flight Booking Form Re'!$A$1:AI$1,
  ref, $E371,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1" s="117" t="str">
        <f>IFERROR(__xludf.DUMMYFUNCTION("""COMPUTED_VALUE"""),"")</f>
        <v/>
      </c>
      <c r="H371" s="116"/>
      <c r="I371" s="116"/>
      <c r="J371" s="118"/>
      <c r="K371" s="116"/>
      <c r="L371" s="116"/>
      <c r="M371" s="116"/>
      <c r="N371" s="116"/>
      <c r="O371" s="117"/>
      <c r="P371" s="134"/>
      <c r="Q371" s="134"/>
      <c r="R371" s="134"/>
      <c r="S371" s="135"/>
      <c r="T371" s="134"/>
      <c r="U371" s="134"/>
      <c r="V371" s="134"/>
      <c r="W371" s="135"/>
      <c r="X371" s="134"/>
      <c r="Y371" s="134"/>
      <c r="Z371" s="134"/>
      <c r="AA371" s="135"/>
      <c r="AB371" s="131" t="b">
        <v>0</v>
      </c>
      <c r="AC371" s="131" t="b">
        <v>0</v>
      </c>
      <c r="AD371" s="122"/>
      <c r="AE371" s="131" t="b">
        <v>0</v>
      </c>
      <c r="AF371" s="128"/>
      <c r="AG371" s="88"/>
      <c r="AH371" s="132" t="b">
        <v>0</v>
      </c>
      <c r="AI371" s="133"/>
    </row>
    <row r="372">
      <c r="A372" s="114" t="str">
        <f t="array" ref="A372">IFERROR(
  INDEX(
    INDEX('{INDEX} Tour Packages'!$A:$ZZ, , MATCH(A$3, '{INDEX} Tour Packages'!$4:$4, 0)),
    MATCH($F372, INDEX('{INDEX} Tour Packages'!$A:$ZZ,0, MATCH("Tour Package Name", '{INDEX} Tour Packages'!$4:$4, 0)), 0)
  ),
"")
</f>
        <v/>
      </c>
      <c r="B372" s="114" t="str">
        <f t="array" ref="B372">IFERROR(
  INDEX(
    INDEX('{INDEX} Tour Packages'!$A:$ZZ, , MATCH(B$3, '{INDEX} Tour Packages'!$4:$4, 0)),
    MATCH($F372, INDEX('{INDEX} Tour Packages'!$A:$ZZ,0, MATCH("Tour Package Name", '{INDEX} Tour Packages'!$4:$4, 0)), 0)
  ),
"")
</f>
        <v/>
      </c>
      <c r="C372" s="114" t="str">
        <f t="array" ref="C372">IFERROR(
  INDEX(
    INDEX('{INDEX} Tour Packages'!$A:$ZZ, , MATCH(C$3, '{INDEX} Tour Packages'!$4:$4, 0)),
    MATCH($F372, INDEX('{INDEX} Tour Packages'!$A:$ZZ,0, MATCH("Tour Package Name", '{INDEX} Tour Packages'!$4:$4, 0)), 0)
  ),
"")
</f>
        <v/>
      </c>
      <c r="D372" s="114" t="str">
        <f t="array" ref="D372">IFERROR(
  INDEX(
    INDEX('{INDEX} Tour Packages'!$A:$ZZ, , MATCH(D$3, '{INDEX} Tour Packages'!$4:$4, 0)),
    MATCH($F372, INDEX('{INDEX} Tour Packages'!$A:$ZZ,0, MATCH("Tour Package Name", '{INDEX} Tour Packages'!$4:$4, 0)), 0)
  ),
"")
</f>
        <v/>
      </c>
      <c r="E372" s="115" t="s">
        <v>231</v>
      </c>
      <c r="F372" s="116" t="str">
        <f>IFERROR(__xludf.DUMMYFUNCTION("LET(
  headers, 'Internal Flight Booking Form Re'!$A$1:AI$1,
  ref, $E372,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2" s="117" t="str">
        <f>IFERROR(__xludf.DUMMYFUNCTION("""COMPUTED_VALUE"""),"")</f>
        <v/>
      </c>
      <c r="H372" s="116"/>
      <c r="I372" s="116"/>
      <c r="J372" s="118"/>
      <c r="K372" s="116"/>
      <c r="L372" s="116"/>
      <c r="M372" s="116"/>
      <c r="N372" s="116"/>
      <c r="O372" s="117"/>
      <c r="P372" s="134"/>
      <c r="Q372" s="134"/>
      <c r="R372" s="134"/>
      <c r="S372" s="135"/>
      <c r="T372" s="134"/>
      <c r="U372" s="134"/>
      <c r="V372" s="134"/>
      <c r="W372" s="135"/>
      <c r="X372" s="134"/>
      <c r="Y372" s="134"/>
      <c r="Z372" s="134"/>
      <c r="AA372" s="135"/>
      <c r="AB372" s="131" t="b">
        <v>0</v>
      </c>
      <c r="AC372" s="131" t="b">
        <v>0</v>
      </c>
      <c r="AD372" s="122"/>
      <c r="AE372" s="131" t="b">
        <v>0</v>
      </c>
      <c r="AF372" s="128"/>
      <c r="AG372" s="88"/>
      <c r="AH372" s="132" t="b">
        <v>0</v>
      </c>
      <c r="AI372" s="133"/>
    </row>
    <row r="373">
      <c r="A373" s="114" t="str">
        <f t="array" ref="A373">IFERROR(
  INDEX(
    INDEX('{INDEX} Tour Packages'!$A:$ZZ, , MATCH(A$3, '{INDEX} Tour Packages'!$4:$4, 0)),
    MATCH($F373, INDEX('{INDEX} Tour Packages'!$A:$ZZ,0, MATCH("Tour Package Name", '{INDEX} Tour Packages'!$4:$4, 0)), 0)
  ),
"")
</f>
        <v/>
      </c>
      <c r="B373" s="114" t="str">
        <f t="array" ref="B373">IFERROR(
  INDEX(
    INDEX('{INDEX} Tour Packages'!$A:$ZZ, , MATCH(B$3, '{INDEX} Tour Packages'!$4:$4, 0)),
    MATCH($F373, INDEX('{INDEX} Tour Packages'!$A:$ZZ,0, MATCH("Tour Package Name", '{INDEX} Tour Packages'!$4:$4, 0)), 0)
  ),
"")
</f>
        <v/>
      </c>
      <c r="C373" s="114" t="str">
        <f t="array" ref="C373">IFERROR(
  INDEX(
    INDEX('{INDEX} Tour Packages'!$A:$ZZ, , MATCH(C$3, '{INDEX} Tour Packages'!$4:$4, 0)),
    MATCH($F373, INDEX('{INDEX} Tour Packages'!$A:$ZZ,0, MATCH("Tour Package Name", '{INDEX} Tour Packages'!$4:$4, 0)), 0)
  ),
"")
</f>
        <v/>
      </c>
      <c r="D373" s="114" t="str">
        <f t="array" ref="D373">IFERROR(
  INDEX(
    INDEX('{INDEX} Tour Packages'!$A:$ZZ, , MATCH(D$3, '{INDEX} Tour Packages'!$4:$4, 0)),
    MATCH($F373, INDEX('{INDEX} Tour Packages'!$A:$ZZ,0, MATCH("Tour Package Name", '{INDEX} Tour Packages'!$4:$4, 0)), 0)
  ),
"")
</f>
        <v/>
      </c>
      <c r="E373" s="115" t="s">
        <v>231</v>
      </c>
      <c r="F373" s="116" t="str">
        <f>IFERROR(__xludf.DUMMYFUNCTION("LET(
  headers, 'Internal Flight Booking Form Re'!$A$1:AI$1,
  ref, $E373,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3" s="117" t="str">
        <f>IFERROR(__xludf.DUMMYFUNCTION("""COMPUTED_VALUE"""),"")</f>
        <v/>
      </c>
      <c r="H373" s="116"/>
      <c r="I373" s="116"/>
      <c r="J373" s="118"/>
      <c r="K373" s="116"/>
      <c r="L373" s="116"/>
      <c r="M373" s="116"/>
      <c r="N373" s="116"/>
      <c r="O373" s="117"/>
      <c r="P373" s="134"/>
      <c r="Q373" s="134"/>
      <c r="R373" s="134"/>
      <c r="S373" s="135"/>
      <c r="T373" s="134"/>
      <c r="U373" s="134"/>
      <c r="V373" s="134"/>
      <c r="W373" s="135"/>
      <c r="X373" s="134"/>
      <c r="Y373" s="134"/>
      <c r="Z373" s="134"/>
      <c r="AA373" s="135"/>
      <c r="AB373" s="131" t="b">
        <v>0</v>
      </c>
      <c r="AC373" s="131" t="b">
        <v>0</v>
      </c>
      <c r="AD373" s="122"/>
      <c r="AE373" s="131" t="b">
        <v>0</v>
      </c>
      <c r="AF373" s="128"/>
      <c r="AG373" s="88"/>
      <c r="AH373" s="132" t="b">
        <v>0</v>
      </c>
      <c r="AI373" s="133"/>
    </row>
    <row r="374">
      <c r="A374" s="114" t="str">
        <f t="array" ref="A374">IFERROR(
  INDEX(
    INDEX('{INDEX} Tour Packages'!$A:$ZZ, , MATCH(A$3, '{INDEX} Tour Packages'!$4:$4, 0)),
    MATCH($F374, INDEX('{INDEX} Tour Packages'!$A:$ZZ,0, MATCH("Tour Package Name", '{INDEX} Tour Packages'!$4:$4, 0)), 0)
  ),
"")
</f>
        <v/>
      </c>
      <c r="B374" s="114" t="str">
        <f t="array" ref="B374">IFERROR(
  INDEX(
    INDEX('{INDEX} Tour Packages'!$A:$ZZ, , MATCH(B$3, '{INDEX} Tour Packages'!$4:$4, 0)),
    MATCH($F374, INDEX('{INDEX} Tour Packages'!$A:$ZZ,0, MATCH("Tour Package Name", '{INDEX} Tour Packages'!$4:$4, 0)), 0)
  ),
"")
</f>
        <v/>
      </c>
      <c r="C374" s="114" t="str">
        <f t="array" ref="C374">IFERROR(
  INDEX(
    INDEX('{INDEX} Tour Packages'!$A:$ZZ, , MATCH(C$3, '{INDEX} Tour Packages'!$4:$4, 0)),
    MATCH($F374, INDEX('{INDEX} Tour Packages'!$A:$ZZ,0, MATCH("Tour Package Name", '{INDEX} Tour Packages'!$4:$4, 0)), 0)
  ),
"")
</f>
        <v/>
      </c>
      <c r="D374" s="114" t="str">
        <f t="array" ref="D374">IFERROR(
  INDEX(
    INDEX('{INDEX} Tour Packages'!$A:$ZZ, , MATCH(D$3, '{INDEX} Tour Packages'!$4:$4, 0)),
    MATCH($F374, INDEX('{INDEX} Tour Packages'!$A:$ZZ,0, MATCH("Tour Package Name", '{INDEX} Tour Packages'!$4:$4, 0)), 0)
  ),
"")
</f>
        <v/>
      </c>
      <c r="E374" s="115" t="s">
        <v>231</v>
      </c>
      <c r="F374" s="116" t="str">
        <f>IFERROR(__xludf.DUMMYFUNCTION("LET(
  headers, 'Internal Flight Booking Form Re'!$A$1:AI$1,
  ref, $E374,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4" s="117" t="str">
        <f>IFERROR(__xludf.DUMMYFUNCTION("""COMPUTED_VALUE"""),"")</f>
        <v/>
      </c>
      <c r="H374" s="116"/>
      <c r="I374" s="116"/>
      <c r="J374" s="118"/>
      <c r="K374" s="116"/>
      <c r="L374" s="116"/>
      <c r="M374" s="116"/>
      <c r="N374" s="116"/>
      <c r="O374" s="117"/>
      <c r="P374" s="134"/>
      <c r="Q374" s="134"/>
      <c r="R374" s="134"/>
      <c r="S374" s="135"/>
      <c r="T374" s="134"/>
      <c r="U374" s="134"/>
      <c r="V374" s="134"/>
      <c r="W374" s="135"/>
      <c r="X374" s="134"/>
      <c r="Y374" s="134"/>
      <c r="Z374" s="134"/>
      <c r="AA374" s="135"/>
      <c r="AB374" s="131" t="b">
        <v>0</v>
      </c>
      <c r="AC374" s="131" t="b">
        <v>0</v>
      </c>
      <c r="AD374" s="122"/>
      <c r="AE374" s="131" t="b">
        <v>0</v>
      </c>
      <c r="AF374" s="128"/>
      <c r="AG374" s="88"/>
      <c r="AH374" s="132" t="b">
        <v>0</v>
      </c>
      <c r="AI374" s="133"/>
    </row>
    <row r="375">
      <c r="A375" s="114" t="str">
        <f t="array" ref="A375">IFERROR(
  INDEX(
    INDEX('{INDEX} Tour Packages'!$A:$ZZ, , MATCH(A$3, '{INDEX} Tour Packages'!$4:$4, 0)),
    MATCH($F375, INDEX('{INDEX} Tour Packages'!$A:$ZZ,0, MATCH("Tour Package Name", '{INDEX} Tour Packages'!$4:$4, 0)), 0)
  ),
"")
</f>
        <v/>
      </c>
      <c r="B375" s="114" t="str">
        <f t="array" ref="B375">IFERROR(
  INDEX(
    INDEX('{INDEX} Tour Packages'!$A:$ZZ, , MATCH(B$3, '{INDEX} Tour Packages'!$4:$4, 0)),
    MATCH($F375, INDEX('{INDEX} Tour Packages'!$A:$ZZ,0, MATCH("Tour Package Name", '{INDEX} Tour Packages'!$4:$4, 0)), 0)
  ),
"")
</f>
        <v/>
      </c>
      <c r="C375" s="114" t="str">
        <f t="array" ref="C375">IFERROR(
  INDEX(
    INDEX('{INDEX} Tour Packages'!$A:$ZZ, , MATCH(C$3, '{INDEX} Tour Packages'!$4:$4, 0)),
    MATCH($F375, INDEX('{INDEX} Tour Packages'!$A:$ZZ,0, MATCH("Tour Package Name", '{INDEX} Tour Packages'!$4:$4, 0)), 0)
  ),
"")
</f>
        <v/>
      </c>
      <c r="D375" s="114" t="str">
        <f t="array" ref="D375">IFERROR(
  INDEX(
    INDEX('{INDEX} Tour Packages'!$A:$ZZ, , MATCH(D$3, '{INDEX} Tour Packages'!$4:$4, 0)),
    MATCH($F375, INDEX('{INDEX} Tour Packages'!$A:$ZZ,0, MATCH("Tour Package Name", '{INDEX} Tour Packages'!$4:$4, 0)), 0)
  ),
"")
</f>
        <v/>
      </c>
      <c r="E375" s="115" t="s">
        <v>231</v>
      </c>
      <c r="F375" s="116" t="str">
        <f>IFERROR(__xludf.DUMMYFUNCTION("LET(
  headers, 'Internal Flight Booking Form Re'!$A$1:AI$1,
  ref, $E375,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5" s="117" t="str">
        <f>IFERROR(__xludf.DUMMYFUNCTION("""COMPUTED_VALUE"""),"")</f>
        <v/>
      </c>
      <c r="H375" s="116"/>
      <c r="I375" s="116"/>
      <c r="J375" s="118"/>
      <c r="K375" s="116"/>
      <c r="L375" s="116"/>
      <c r="M375" s="116"/>
      <c r="N375" s="116"/>
      <c r="O375" s="117"/>
      <c r="P375" s="134"/>
      <c r="Q375" s="134"/>
      <c r="R375" s="134"/>
      <c r="S375" s="135"/>
      <c r="T375" s="134"/>
      <c r="U375" s="134"/>
      <c r="V375" s="134"/>
      <c r="W375" s="135"/>
      <c r="X375" s="134"/>
      <c r="Y375" s="134"/>
      <c r="Z375" s="134"/>
      <c r="AA375" s="135"/>
      <c r="AB375" s="131" t="b">
        <v>0</v>
      </c>
      <c r="AC375" s="131" t="b">
        <v>0</v>
      </c>
      <c r="AD375" s="122"/>
      <c r="AE375" s="131" t="b">
        <v>0</v>
      </c>
      <c r="AF375" s="128"/>
      <c r="AG375" s="88"/>
      <c r="AH375" s="132" t="b">
        <v>0</v>
      </c>
      <c r="AI375" s="133"/>
    </row>
    <row r="376">
      <c r="A376" s="114" t="str">
        <f t="array" ref="A376">IFERROR(
  INDEX(
    INDEX('{INDEX} Tour Packages'!$A:$ZZ, , MATCH(A$3, '{INDEX} Tour Packages'!$4:$4, 0)),
    MATCH($F376, INDEX('{INDEX} Tour Packages'!$A:$ZZ,0, MATCH("Tour Package Name", '{INDEX} Tour Packages'!$4:$4, 0)), 0)
  ),
"")
</f>
        <v/>
      </c>
      <c r="B376" s="114" t="str">
        <f t="array" ref="B376">IFERROR(
  INDEX(
    INDEX('{INDEX} Tour Packages'!$A:$ZZ, , MATCH(B$3, '{INDEX} Tour Packages'!$4:$4, 0)),
    MATCH($F376, INDEX('{INDEX} Tour Packages'!$A:$ZZ,0, MATCH("Tour Package Name", '{INDEX} Tour Packages'!$4:$4, 0)), 0)
  ),
"")
</f>
        <v/>
      </c>
      <c r="C376" s="114" t="str">
        <f t="array" ref="C376">IFERROR(
  INDEX(
    INDEX('{INDEX} Tour Packages'!$A:$ZZ, , MATCH(C$3, '{INDEX} Tour Packages'!$4:$4, 0)),
    MATCH($F376, INDEX('{INDEX} Tour Packages'!$A:$ZZ,0, MATCH("Tour Package Name", '{INDEX} Tour Packages'!$4:$4, 0)), 0)
  ),
"")
</f>
        <v/>
      </c>
      <c r="D376" s="114" t="str">
        <f t="array" ref="D376">IFERROR(
  INDEX(
    INDEX('{INDEX} Tour Packages'!$A:$ZZ, , MATCH(D$3, '{INDEX} Tour Packages'!$4:$4, 0)),
    MATCH($F376, INDEX('{INDEX} Tour Packages'!$A:$ZZ,0, MATCH("Tour Package Name", '{INDEX} Tour Packages'!$4:$4, 0)), 0)
  ),
"")
</f>
        <v/>
      </c>
      <c r="E376" s="115" t="s">
        <v>231</v>
      </c>
      <c r="F376" s="116" t="str">
        <f>IFERROR(__xludf.DUMMYFUNCTION("LET(
  headers, 'Internal Flight Booking Form Re'!$A$1:AI$1,
  ref, $E376,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6" s="117" t="str">
        <f>IFERROR(__xludf.DUMMYFUNCTION("""COMPUTED_VALUE"""),"")</f>
        <v/>
      </c>
      <c r="H376" s="116"/>
      <c r="I376" s="116"/>
      <c r="J376" s="118"/>
      <c r="K376" s="116"/>
      <c r="L376" s="116"/>
      <c r="M376" s="116"/>
      <c r="N376" s="116"/>
      <c r="O376" s="117"/>
      <c r="P376" s="134"/>
      <c r="Q376" s="134"/>
      <c r="R376" s="134"/>
      <c r="S376" s="135"/>
      <c r="T376" s="134"/>
      <c r="U376" s="134"/>
      <c r="V376" s="134"/>
      <c r="W376" s="135"/>
      <c r="X376" s="134"/>
      <c r="Y376" s="134"/>
      <c r="Z376" s="134"/>
      <c r="AA376" s="135"/>
      <c r="AB376" s="131" t="b">
        <v>0</v>
      </c>
      <c r="AC376" s="131" t="b">
        <v>0</v>
      </c>
      <c r="AD376" s="122"/>
      <c r="AE376" s="131" t="b">
        <v>0</v>
      </c>
      <c r="AF376" s="128"/>
      <c r="AG376" s="88"/>
      <c r="AH376" s="132" t="b">
        <v>0</v>
      </c>
      <c r="AI376" s="133"/>
    </row>
    <row r="377">
      <c r="A377" s="114" t="str">
        <f t="array" ref="A377">IFERROR(
  INDEX(
    INDEX('{INDEX} Tour Packages'!$A:$ZZ, , MATCH(A$3, '{INDEX} Tour Packages'!$4:$4, 0)),
    MATCH($F377, INDEX('{INDEX} Tour Packages'!$A:$ZZ,0, MATCH("Tour Package Name", '{INDEX} Tour Packages'!$4:$4, 0)), 0)
  ),
"")
</f>
        <v/>
      </c>
      <c r="B377" s="114" t="str">
        <f t="array" ref="B377">IFERROR(
  INDEX(
    INDEX('{INDEX} Tour Packages'!$A:$ZZ, , MATCH(B$3, '{INDEX} Tour Packages'!$4:$4, 0)),
    MATCH($F377, INDEX('{INDEX} Tour Packages'!$A:$ZZ,0, MATCH("Tour Package Name", '{INDEX} Tour Packages'!$4:$4, 0)), 0)
  ),
"")
</f>
        <v/>
      </c>
      <c r="C377" s="114" t="str">
        <f t="array" ref="C377">IFERROR(
  INDEX(
    INDEX('{INDEX} Tour Packages'!$A:$ZZ, , MATCH(C$3, '{INDEX} Tour Packages'!$4:$4, 0)),
    MATCH($F377, INDEX('{INDEX} Tour Packages'!$A:$ZZ,0, MATCH("Tour Package Name", '{INDEX} Tour Packages'!$4:$4, 0)), 0)
  ),
"")
</f>
        <v/>
      </c>
      <c r="D377" s="114" t="str">
        <f t="array" ref="D377">IFERROR(
  INDEX(
    INDEX('{INDEX} Tour Packages'!$A:$ZZ, , MATCH(D$3, '{INDEX} Tour Packages'!$4:$4, 0)),
    MATCH($F377, INDEX('{INDEX} Tour Packages'!$A:$ZZ,0, MATCH("Tour Package Name", '{INDEX} Tour Packages'!$4:$4, 0)), 0)
  ),
"")
</f>
        <v/>
      </c>
      <c r="E377" s="115" t="s">
        <v>231</v>
      </c>
      <c r="F377" s="116" t="str">
        <f>IFERROR(__xludf.DUMMYFUNCTION("LET(
  headers, 'Internal Flight Booking Form Re'!$A$1:AI$1,
  ref, $E377,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7" s="117" t="str">
        <f>IFERROR(__xludf.DUMMYFUNCTION("""COMPUTED_VALUE"""),"")</f>
        <v/>
      </c>
      <c r="H377" s="116"/>
      <c r="I377" s="116"/>
      <c r="J377" s="118"/>
      <c r="K377" s="116"/>
      <c r="L377" s="116"/>
      <c r="M377" s="116"/>
      <c r="N377" s="116"/>
      <c r="O377" s="117"/>
      <c r="P377" s="134"/>
      <c r="Q377" s="134"/>
      <c r="R377" s="134"/>
      <c r="S377" s="135"/>
      <c r="T377" s="134"/>
      <c r="U377" s="134"/>
      <c r="V377" s="134"/>
      <c r="W377" s="135"/>
      <c r="X377" s="134"/>
      <c r="Y377" s="134"/>
      <c r="Z377" s="134"/>
      <c r="AA377" s="135"/>
      <c r="AB377" s="131" t="b">
        <v>0</v>
      </c>
      <c r="AC377" s="131" t="b">
        <v>0</v>
      </c>
      <c r="AD377" s="122"/>
      <c r="AE377" s="131" t="b">
        <v>0</v>
      </c>
      <c r="AF377" s="128"/>
      <c r="AG377" s="88"/>
      <c r="AH377" s="132" t="b">
        <v>0</v>
      </c>
      <c r="AI377" s="133"/>
    </row>
    <row r="378">
      <c r="A378" s="114" t="str">
        <f t="array" ref="A378">IFERROR(
  INDEX(
    INDEX('{INDEX} Tour Packages'!$A:$ZZ, , MATCH(A$3, '{INDEX} Tour Packages'!$4:$4, 0)),
    MATCH($F378, INDEX('{INDEX} Tour Packages'!$A:$ZZ,0, MATCH("Tour Package Name", '{INDEX} Tour Packages'!$4:$4, 0)), 0)
  ),
"")
</f>
        <v/>
      </c>
      <c r="B378" s="114" t="str">
        <f t="array" ref="B378">IFERROR(
  INDEX(
    INDEX('{INDEX} Tour Packages'!$A:$ZZ, , MATCH(B$3, '{INDEX} Tour Packages'!$4:$4, 0)),
    MATCH($F378, INDEX('{INDEX} Tour Packages'!$A:$ZZ,0, MATCH("Tour Package Name", '{INDEX} Tour Packages'!$4:$4, 0)), 0)
  ),
"")
</f>
        <v/>
      </c>
      <c r="C378" s="114" t="str">
        <f t="array" ref="C378">IFERROR(
  INDEX(
    INDEX('{INDEX} Tour Packages'!$A:$ZZ, , MATCH(C$3, '{INDEX} Tour Packages'!$4:$4, 0)),
    MATCH($F378, INDEX('{INDEX} Tour Packages'!$A:$ZZ,0, MATCH("Tour Package Name", '{INDEX} Tour Packages'!$4:$4, 0)), 0)
  ),
"")
</f>
        <v/>
      </c>
      <c r="D378" s="114" t="str">
        <f t="array" ref="D378">IFERROR(
  INDEX(
    INDEX('{INDEX} Tour Packages'!$A:$ZZ, , MATCH(D$3, '{INDEX} Tour Packages'!$4:$4, 0)),
    MATCH($F378, INDEX('{INDEX} Tour Packages'!$A:$ZZ,0, MATCH("Tour Package Name", '{INDEX} Tour Packages'!$4:$4, 0)), 0)
  ),
"")
</f>
        <v/>
      </c>
      <c r="E378" s="115" t="s">
        <v>231</v>
      </c>
      <c r="F378" s="116" t="str">
        <f>IFERROR(__xludf.DUMMYFUNCTION("LET(
  headers, 'Internal Flight Booking Form Re'!$A$1:AI$1,
  ref, $E378,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8" s="117" t="str">
        <f>IFERROR(__xludf.DUMMYFUNCTION("""COMPUTED_VALUE"""),"")</f>
        <v/>
      </c>
      <c r="H378" s="116"/>
      <c r="I378" s="116"/>
      <c r="J378" s="118"/>
      <c r="K378" s="116"/>
      <c r="L378" s="116"/>
      <c r="M378" s="116"/>
      <c r="N378" s="116"/>
      <c r="O378" s="117"/>
      <c r="P378" s="134"/>
      <c r="Q378" s="134"/>
      <c r="R378" s="134"/>
      <c r="S378" s="135"/>
      <c r="T378" s="134"/>
      <c r="U378" s="134"/>
      <c r="V378" s="134"/>
      <c r="W378" s="135"/>
      <c r="X378" s="134"/>
      <c r="Y378" s="134"/>
      <c r="Z378" s="134"/>
      <c r="AA378" s="135"/>
      <c r="AB378" s="131" t="b">
        <v>0</v>
      </c>
      <c r="AC378" s="131" t="b">
        <v>0</v>
      </c>
      <c r="AD378" s="122"/>
      <c r="AE378" s="131" t="b">
        <v>0</v>
      </c>
      <c r="AF378" s="128"/>
      <c r="AG378" s="88"/>
      <c r="AH378" s="132" t="b">
        <v>0</v>
      </c>
      <c r="AI378" s="133"/>
    </row>
    <row r="379">
      <c r="A379" s="114" t="str">
        <f t="array" ref="A379">IFERROR(
  INDEX(
    INDEX('{INDEX} Tour Packages'!$A:$ZZ, , MATCH(A$3, '{INDEX} Tour Packages'!$4:$4, 0)),
    MATCH($F379, INDEX('{INDEX} Tour Packages'!$A:$ZZ,0, MATCH("Tour Package Name", '{INDEX} Tour Packages'!$4:$4, 0)), 0)
  ),
"")
</f>
        <v/>
      </c>
      <c r="B379" s="114" t="str">
        <f t="array" ref="B379">IFERROR(
  INDEX(
    INDEX('{INDEX} Tour Packages'!$A:$ZZ, , MATCH(B$3, '{INDEX} Tour Packages'!$4:$4, 0)),
    MATCH($F379, INDEX('{INDEX} Tour Packages'!$A:$ZZ,0, MATCH("Tour Package Name", '{INDEX} Tour Packages'!$4:$4, 0)), 0)
  ),
"")
</f>
        <v/>
      </c>
      <c r="C379" s="114" t="str">
        <f t="array" ref="C379">IFERROR(
  INDEX(
    INDEX('{INDEX} Tour Packages'!$A:$ZZ, , MATCH(C$3, '{INDEX} Tour Packages'!$4:$4, 0)),
    MATCH($F379, INDEX('{INDEX} Tour Packages'!$A:$ZZ,0, MATCH("Tour Package Name", '{INDEX} Tour Packages'!$4:$4, 0)), 0)
  ),
"")
</f>
        <v/>
      </c>
      <c r="D379" s="114" t="str">
        <f t="array" ref="D379">IFERROR(
  INDEX(
    INDEX('{INDEX} Tour Packages'!$A:$ZZ, , MATCH(D$3, '{INDEX} Tour Packages'!$4:$4, 0)),
    MATCH($F379, INDEX('{INDEX} Tour Packages'!$A:$ZZ,0, MATCH("Tour Package Name", '{INDEX} Tour Packages'!$4:$4, 0)), 0)
  ),
"")
</f>
        <v/>
      </c>
      <c r="E379" s="115" t="s">
        <v>231</v>
      </c>
      <c r="F379" s="116" t="str">
        <f>IFERROR(__xludf.DUMMYFUNCTION("LET(
  headers, 'Internal Flight Booking Form Re'!$A$1:AI$1,
  ref, $E379,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79" s="117" t="str">
        <f>IFERROR(__xludf.DUMMYFUNCTION("""COMPUTED_VALUE"""),"")</f>
        <v/>
      </c>
      <c r="H379" s="116"/>
      <c r="I379" s="116"/>
      <c r="J379" s="118"/>
      <c r="K379" s="116"/>
      <c r="L379" s="116"/>
      <c r="M379" s="116"/>
      <c r="N379" s="116"/>
      <c r="O379" s="117"/>
      <c r="P379" s="134"/>
      <c r="Q379" s="134"/>
      <c r="R379" s="134"/>
      <c r="S379" s="135"/>
      <c r="T379" s="134"/>
      <c r="U379" s="134"/>
      <c r="V379" s="134"/>
      <c r="W379" s="135"/>
      <c r="X379" s="134"/>
      <c r="Y379" s="134"/>
      <c r="Z379" s="134"/>
      <c r="AA379" s="135"/>
      <c r="AB379" s="131" t="b">
        <v>0</v>
      </c>
      <c r="AC379" s="131" t="b">
        <v>0</v>
      </c>
      <c r="AD379" s="122"/>
      <c r="AE379" s="131" t="b">
        <v>0</v>
      </c>
      <c r="AF379" s="128"/>
      <c r="AG379" s="88"/>
      <c r="AH379" s="132" t="b">
        <v>0</v>
      </c>
      <c r="AI379" s="133"/>
    </row>
    <row r="380">
      <c r="A380" s="114" t="str">
        <f t="array" ref="A380">IFERROR(
  INDEX(
    INDEX('{INDEX} Tour Packages'!$A:$ZZ, , MATCH(A$3, '{INDEX} Tour Packages'!$4:$4, 0)),
    MATCH($F380, INDEX('{INDEX} Tour Packages'!$A:$ZZ,0, MATCH("Tour Package Name", '{INDEX} Tour Packages'!$4:$4, 0)), 0)
  ),
"")
</f>
        <v/>
      </c>
      <c r="B380" s="114" t="str">
        <f t="array" ref="B380">IFERROR(
  INDEX(
    INDEX('{INDEX} Tour Packages'!$A:$ZZ, , MATCH(B$3, '{INDEX} Tour Packages'!$4:$4, 0)),
    MATCH($F380, INDEX('{INDEX} Tour Packages'!$A:$ZZ,0, MATCH("Tour Package Name", '{INDEX} Tour Packages'!$4:$4, 0)), 0)
  ),
"")
</f>
        <v/>
      </c>
      <c r="C380" s="114" t="str">
        <f t="array" ref="C380">IFERROR(
  INDEX(
    INDEX('{INDEX} Tour Packages'!$A:$ZZ, , MATCH(C$3, '{INDEX} Tour Packages'!$4:$4, 0)),
    MATCH($F380, INDEX('{INDEX} Tour Packages'!$A:$ZZ,0, MATCH("Tour Package Name", '{INDEX} Tour Packages'!$4:$4, 0)), 0)
  ),
"")
</f>
        <v/>
      </c>
      <c r="D380" s="114" t="str">
        <f t="array" ref="D380">IFERROR(
  INDEX(
    INDEX('{INDEX} Tour Packages'!$A:$ZZ, , MATCH(D$3, '{INDEX} Tour Packages'!$4:$4, 0)),
    MATCH($F380, INDEX('{INDEX} Tour Packages'!$A:$ZZ,0, MATCH("Tour Package Name", '{INDEX} Tour Packages'!$4:$4, 0)), 0)
  ),
"")
</f>
        <v/>
      </c>
      <c r="E380" s="115" t="s">
        <v>231</v>
      </c>
      <c r="F380" s="116" t="str">
        <f>IFERROR(__xludf.DUMMYFUNCTION("LET(
  headers, 'Internal Flight Booking Form Re'!$A$1:AI$1,
  ref, $E380,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0" s="117" t="str">
        <f>IFERROR(__xludf.DUMMYFUNCTION("""COMPUTED_VALUE"""),"")</f>
        <v/>
      </c>
      <c r="H380" s="116"/>
      <c r="I380" s="116"/>
      <c r="J380" s="118"/>
      <c r="K380" s="116"/>
      <c r="L380" s="116"/>
      <c r="M380" s="116"/>
      <c r="N380" s="116"/>
      <c r="O380" s="117"/>
      <c r="P380" s="134"/>
      <c r="Q380" s="134"/>
      <c r="R380" s="134"/>
      <c r="S380" s="135"/>
      <c r="T380" s="134"/>
      <c r="U380" s="134"/>
      <c r="V380" s="134"/>
      <c r="W380" s="135"/>
      <c r="X380" s="134"/>
      <c r="Y380" s="134"/>
      <c r="Z380" s="134"/>
      <c r="AA380" s="135"/>
      <c r="AB380" s="131" t="b">
        <v>0</v>
      </c>
      <c r="AC380" s="131" t="b">
        <v>0</v>
      </c>
      <c r="AD380" s="122"/>
      <c r="AE380" s="131" t="b">
        <v>0</v>
      </c>
      <c r="AF380" s="128"/>
      <c r="AG380" s="88"/>
      <c r="AH380" s="132" t="b">
        <v>0</v>
      </c>
      <c r="AI380" s="133"/>
    </row>
    <row r="381">
      <c r="A381" s="114" t="str">
        <f t="array" ref="A381">IFERROR(
  INDEX(
    INDEX('{INDEX} Tour Packages'!$A:$ZZ, , MATCH(A$3, '{INDEX} Tour Packages'!$4:$4, 0)),
    MATCH($F381, INDEX('{INDEX} Tour Packages'!$A:$ZZ,0, MATCH("Tour Package Name", '{INDEX} Tour Packages'!$4:$4, 0)), 0)
  ),
"")
</f>
        <v/>
      </c>
      <c r="B381" s="114" t="str">
        <f t="array" ref="B381">IFERROR(
  INDEX(
    INDEX('{INDEX} Tour Packages'!$A:$ZZ, , MATCH(B$3, '{INDEX} Tour Packages'!$4:$4, 0)),
    MATCH($F381, INDEX('{INDEX} Tour Packages'!$A:$ZZ,0, MATCH("Tour Package Name", '{INDEX} Tour Packages'!$4:$4, 0)), 0)
  ),
"")
</f>
        <v/>
      </c>
      <c r="C381" s="114" t="str">
        <f t="array" ref="C381">IFERROR(
  INDEX(
    INDEX('{INDEX} Tour Packages'!$A:$ZZ, , MATCH(C$3, '{INDEX} Tour Packages'!$4:$4, 0)),
    MATCH($F381, INDEX('{INDEX} Tour Packages'!$A:$ZZ,0, MATCH("Tour Package Name", '{INDEX} Tour Packages'!$4:$4, 0)), 0)
  ),
"")
</f>
        <v/>
      </c>
      <c r="D381" s="114" t="str">
        <f t="array" ref="D381">IFERROR(
  INDEX(
    INDEX('{INDEX} Tour Packages'!$A:$ZZ, , MATCH(D$3, '{INDEX} Tour Packages'!$4:$4, 0)),
    MATCH($F381, INDEX('{INDEX} Tour Packages'!$A:$ZZ,0, MATCH("Tour Package Name", '{INDEX} Tour Packages'!$4:$4, 0)), 0)
  ),
"")
</f>
        <v/>
      </c>
      <c r="E381" s="115" t="s">
        <v>231</v>
      </c>
      <c r="F381" s="116" t="str">
        <f>IFERROR(__xludf.DUMMYFUNCTION("LET(
  headers, 'Internal Flight Booking Form Re'!$A$1:AI$1,
  ref, $E381,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1" s="117" t="str">
        <f>IFERROR(__xludf.DUMMYFUNCTION("""COMPUTED_VALUE"""),"")</f>
        <v/>
      </c>
      <c r="H381" s="116"/>
      <c r="I381" s="116"/>
      <c r="J381" s="118"/>
      <c r="K381" s="116"/>
      <c r="L381" s="116"/>
      <c r="M381" s="116"/>
      <c r="N381" s="116"/>
      <c r="O381" s="117"/>
      <c r="P381" s="134"/>
      <c r="Q381" s="134"/>
      <c r="R381" s="134"/>
      <c r="S381" s="135"/>
      <c r="T381" s="134"/>
      <c r="U381" s="134"/>
      <c r="V381" s="134"/>
      <c r="W381" s="135"/>
      <c r="X381" s="134"/>
      <c r="Y381" s="134"/>
      <c r="Z381" s="134"/>
      <c r="AA381" s="135"/>
      <c r="AB381" s="131" t="b">
        <v>0</v>
      </c>
      <c r="AC381" s="131" t="b">
        <v>0</v>
      </c>
      <c r="AD381" s="122"/>
      <c r="AE381" s="131" t="b">
        <v>0</v>
      </c>
      <c r="AF381" s="128"/>
      <c r="AG381" s="88"/>
      <c r="AH381" s="132" t="b">
        <v>0</v>
      </c>
      <c r="AI381" s="133"/>
    </row>
    <row r="382">
      <c r="A382" s="114" t="str">
        <f t="array" ref="A382">IFERROR(
  INDEX(
    INDEX('{INDEX} Tour Packages'!$A:$ZZ, , MATCH(A$3, '{INDEX} Tour Packages'!$4:$4, 0)),
    MATCH($F382, INDEX('{INDEX} Tour Packages'!$A:$ZZ,0, MATCH("Tour Package Name", '{INDEX} Tour Packages'!$4:$4, 0)), 0)
  ),
"")
</f>
        <v/>
      </c>
      <c r="B382" s="114" t="str">
        <f t="array" ref="B382">IFERROR(
  INDEX(
    INDEX('{INDEX} Tour Packages'!$A:$ZZ, , MATCH(B$3, '{INDEX} Tour Packages'!$4:$4, 0)),
    MATCH($F382, INDEX('{INDEX} Tour Packages'!$A:$ZZ,0, MATCH("Tour Package Name", '{INDEX} Tour Packages'!$4:$4, 0)), 0)
  ),
"")
</f>
        <v/>
      </c>
      <c r="C382" s="114" t="str">
        <f t="array" ref="C382">IFERROR(
  INDEX(
    INDEX('{INDEX} Tour Packages'!$A:$ZZ, , MATCH(C$3, '{INDEX} Tour Packages'!$4:$4, 0)),
    MATCH($F382, INDEX('{INDEX} Tour Packages'!$A:$ZZ,0, MATCH("Tour Package Name", '{INDEX} Tour Packages'!$4:$4, 0)), 0)
  ),
"")
</f>
        <v/>
      </c>
      <c r="D382" s="114" t="str">
        <f t="array" ref="D382">IFERROR(
  INDEX(
    INDEX('{INDEX} Tour Packages'!$A:$ZZ, , MATCH(D$3, '{INDEX} Tour Packages'!$4:$4, 0)),
    MATCH($F382, INDEX('{INDEX} Tour Packages'!$A:$ZZ,0, MATCH("Tour Package Name", '{INDEX} Tour Packages'!$4:$4, 0)), 0)
  ),
"")
</f>
        <v/>
      </c>
      <c r="E382" s="115" t="s">
        <v>231</v>
      </c>
      <c r="F382" s="116" t="str">
        <f>IFERROR(__xludf.DUMMYFUNCTION("LET(
  headers, 'Internal Flight Booking Form Re'!$A$1:AI$1,
  ref, $E382,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2" s="117" t="str">
        <f>IFERROR(__xludf.DUMMYFUNCTION("""COMPUTED_VALUE"""),"")</f>
        <v/>
      </c>
      <c r="H382" s="116"/>
      <c r="I382" s="116"/>
      <c r="J382" s="118"/>
      <c r="K382" s="116"/>
      <c r="L382" s="116"/>
      <c r="M382" s="116"/>
      <c r="N382" s="116"/>
      <c r="O382" s="117"/>
      <c r="P382" s="134"/>
      <c r="Q382" s="134"/>
      <c r="R382" s="134"/>
      <c r="S382" s="135"/>
      <c r="T382" s="134"/>
      <c r="U382" s="134"/>
      <c r="V382" s="134"/>
      <c r="W382" s="135"/>
      <c r="X382" s="134"/>
      <c r="Y382" s="134"/>
      <c r="Z382" s="134"/>
      <c r="AA382" s="135"/>
      <c r="AB382" s="131" t="b">
        <v>0</v>
      </c>
      <c r="AC382" s="131" t="b">
        <v>0</v>
      </c>
      <c r="AD382" s="122"/>
      <c r="AE382" s="131" t="b">
        <v>0</v>
      </c>
      <c r="AF382" s="128"/>
      <c r="AG382" s="88"/>
      <c r="AH382" s="132" t="b">
        <v>0</v>
      </c>
      <c r="AI382" s="133"/>
    </row>
    <row r="383">
      <c r="A383" s="114" t="str">
        <f t="array" ref="A383">IFERROR(
  INDEX(
    INDEX('{INDEX} Tour Packages'!$A:$ZZ, , MATCH(A$3, '{INDEX} Tour Packages'!$4:$4, 0)),
    MATCH($F383, INDEX('{INDEX} Tour Packages'!$A:$ZZ,0, MATCH("Tour Package Name", '{INDEX} Tour Packages'!$4:$4, 0)), 0)
  ),
"")
</f>
        <v/>
      </c>
      <c r="B383" s="114" t="str">
        <f t="array" ref="B383">IFERROR(
  INDEX(
    INDEX('{INDEX} Tour Packages'!$A:$ZZ, , MATCH(B$3, '{INDEX} Tour Packages'!$4:$4, 0)),
    MATCH($F383, INDEX('{INDEX} Tour Packages'!$A:$ZZ,0, MATCH("Tour Package Name", '{INDEX} Tour Packages'!$4:$4, 0)), 0)
  ),
"")
</f>
        <v/>
      </c>
      <c r="C383" s="114" t="str">
        <f t="array" ref="C383">IFERROR(
  INDEX(
    INDEX('{INDEX} Tour Packages'!$A:$ZZ, , MATCH(C$3, '{INDEX} Tour Packages'!$4:$4, 0)),
    MATCH($F383, INDEX('{INDEX} Tour Packages'!$A:$ZZ,0, MATCH("Tour Package Name", '{INDEX} Tour Packages'!$4:$4, 0)), 0)
  ),
"")
</f>
        <v/>
      </c>
      <c r="D383" s="114" t="str">
        <f t="array" ref="D383">IFERROR(
  INDEX(
    INDEX('{INDEX} Tour Packages'!$A:$ZZ, , MATCH(D$3, '{INDEX} Tour Packages'!$4:$4, 0)),
    MATCH($F383, INDEX('{INDEX} Tour Packages'!$A:$ZZ,0, MATCH("Tour Package Name", '{INDEX} Tour Packages'!$4:$4, 0)), 0)
  ),
"")
</f>
        <v/>
      </c>
      <c r="E383" s="115" t="s">
        <v>231</v>
      </c>
      <c r="F383" s="116" t="str">
        <f>IFERROR(__xludf.DUMMYFUNCTION("LET(
  headers, 'Internal Flight Booking Form Re'!$A$1:AI$1,
  ref, $E383,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3" s="117" t="str">
        <f>IFERROR(__xludf.DUMMYFUNCTION("""COMPUTED_VALUE"""),"")</f>
        <v/>
      </c>
      <c r="H383" s="116"/>
      <c r="I383" s="116"/>
      <c r="J383" s="118"/>
      <c r="K383" s="116"/>
      <c r="L383" s="116"/>
      <c r="M383" s="116"/>
      <c r="N383" s="116"/>
      <c r="O383" s="117"/>
      <c r="P383" s="134"/>
      <c r="Q383" s="134"/>
      <c r="R383" s="134"/>
      <c r="S383" s="135"/>
      <c r="T383" s="134"/>
      <c r="U383" s="134"/>
      <c r="V383" s="134"/>
      <c r="W383" s="135"/>
      <c r="X383" s="134"/>
      <c r="Y383" s="134"/>
      <c r="Z383" s="134"/>
      <c r="AA383" s="135"/>
      <c r="AB383" s="131" t="b">
        <v>0</v>
      </c>
      <c r="AC383" s="131" t="b">
        <v>0</v>
      </c>
      <c r="AD383" s="122"/>
      <c r="AE383" s="131" t="b">
        <v>0</v>
      </c>
      <c r="AF383" s="128"/>
      <c r="AG383" s="88"/>
      <c r="AH383" s="132" t="b">
        <v>0</v>
      </c>
      <c r="AI383" s="133"/>
    </row>
    <row r="384">
      <c r="A384" s="114" t="str">
        <f t="array" ref="A384">IFERROR(
  INDEX(
    INDEX('{INDEX} Tour Packages'!$A:$ZZ, , MATCH(A$3, '{INDEX} Tour Packages'!$4:$4, 0)),
    MATCH($F384, INDEX('{INDEX} Tour Packages'!$A:$ZZ,0, MATCH("Tour Package Name", '{INDEX} Tour Packages'!$4:$4, 0)), 0)
  ),
"")
</f>
        <v/>
      </c>
      <c r="B384" s="114" t="str">
        <f t="array" ref="B384">IFERROR(
  INDEX(
    INDEX('{INDEX} Tour Packages'!$A:$ZZ, , MATCH(B$3, '{INDEX} Tour Packages'!$4:$4, 0)),
    MATCH($F384, INDEX('{INDEX} Tour Packages'!$A:$ZZ,0, MATCH("Tour Package Name", '{INDEX} Tour Packages'!$4:$4, 0)), 0)
  ),
"")
</f>
        <v/>
      </c>
      <c r="C384" s="114" t="str">
        <f t="array" ref="C384">IFERROR(
  INDEX(
    INDEX('{INDEX} Tour Packages'!$A:$ZZ, , MATCH(C$3, '{INDEX} Tour Packages'!$4:$4, 0)),
    MATCH($F384, INDEX('{INDEX} Tour Packages'!$A:$ZZ,0, MATCH("Tour Package Name", '{INDEX} Tour Packages'!$4:$4, 0)), 0)
  ),
"")
</f>
        <v/>
      </c>
      <c r="D384" s="114" t="str">
        <f t="array" ref="D384">IFERROR(
  INDEX(
    INDEX('{INDEX} Tour Packages'!$A:$ZZ, , MATCH(D$3, '{INDEX} Tour Packages'!$4:$4, 0)),
    MATCH($F384, INDEX('{INDEX} Tour Packages'!$A:$ZZ,0, MATCH("Tour Package Name", '{INDEX} Tour Packages'!$4:$4, 0)), 0)
  ),
"")
</f>
        <v/>
      </c>
      <c r="E384" s="115" t="s">
        <v>231</v>
      </c>
      <c r="F384" s="116" t="str">
        <f>IFERROR(__xludf.DUMMYFUNCTION("LET(
  headers, 'Internal Flight Booking Form Re'!$A$1:AI$1,
  ref, $E384,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4" s="117" t="str">
        <f>IFERROR(__xludf.DUMMYFUNCTION("""COMPUTED_VALUE"""),"")</f>
        <v/>
      </c>
      <c r="H384" s="116"/>
      <c r="I384" s="116"/>
      <c r="J384" s="118"/>
      <c r="K384" s="116"/>
      <c r="L384" s="116"/>
      <c r="M384" s="116"/>
      <c r="N384" s="116"/>
      <c r="O384" s="117"/>
      <c r="P384" s="134"/>
      <c r="Q384" s="134"/>
      <c r="R384" s="134"/>
      <c r="S384" s="135"/>
      <c r="T384" s="134"/>
      <c r="U384" s="134"/>
      <c r="V384" s="134"/>
      <c r="W384" s="135"/>
      <c r="X384" s="134"/>
      <c r="Y384" s="134"/>
      <c r="Z384" s="134"/>
      <c r="AA384" s="135"/>
      <c r="AB384" s="131" t="b">
        <v>0</v>
      </c>
      <c r="AC384" s="131" t="b">
        <v>0</v>
      </c>
      <c r="AD384" s="122"/>
      <c r="AE384" s="131" t="b">
        <v>0</v>
      </c>
      <c r="AF384" s="128"/>
      <c r="AG384" s="88"/>
      <c r="AH384" s="132" t="b">
        <v>0</v>
      </c>
      <c r="AI384" s="133"/>
    </row>
    <row r="385">
      <c r="A385" s="114" t="str">
        <f t="array" ref="A385">IFERROR(
  INDEX(
    INDEX('{INDEX} Tour Packages'!$A:$ZZ, , MATCH(A$3, '{INDEX} Tour Packages'!$4:$4, 0)),
    MATCH($F385, INDEX('{INDEX} Tour Packages'!$A:$ZZ,0, MATCH("Tour Package Name", '{INDEX} Tour Packages'!$4:$4, 0)), 0)
  ),
"")
</f>
        <v/>
      </c>
      <c r="B385" s="114" t="str">
        <f t="array" ref="B385">IFERROR(
  INDEX(
    INDEX('{INDEX} Tour Packages'!$A:$ZZ, , MATCH(B$3, '{INDEX} Tour Packages'!$4:$4, 0)),
    MATCH($F385, INDEX('{INDEX} Tour Packages'!$A:$ZZ,0, MATCH("Tour Package Name", '{INDEX} Tour Packages'!$4:$4, 0)), 0)
  ),
"")
</f>
        <v/>
      </c>
      <c r="C385" s="114" t="str">
        <f t="array" ref="C385">IFERROR(
  INDEX(
    INDEX('{INDEX} Tour Packages'!$A:$ZZ, , MATCH(C$3, '{INDEX} Tour Packages'!$4:$4, 0)),
    MATCH($F385, INDEX('{INDEX} Tour Packages'!$A:$ZZ,0, MATCH("Tour Package Name", '{INDEX} Tour Packages'!$4:$4, 0)), 0)
  ),
"")
</f>
        <v/>
      </c>
      <c r="D385" s="114" t="str">
        <f t="array" ref="D385">IFERROR(
  INDEX(
    INDEX('{INDEX} Tour Packages'!$A:$ZZ, , MATCH(D$3, '{INDEX} Tour Packages'!$4:$4, 0)),
    MATCH($F385, INDEX('{INDEX} Tour Packages'!$A:$ZZ,0, MATCH("Tour Package Name", '{INDEX} Tour Packages'!$4:$4, 0)), 0)
  ),
"")
</f>
        <v/>
      </c>
      <c r="E385" s="115" t="s">
        <v>231</v>
      </c>
      <c r="F385" s="116" t="str">
        <f>IFERROR(__xludf.DUMMYFUNCTION("LET(
  headers, 'Internal Flight Booking Form Re'!$A$1:AI$1,
  ref, $E385,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5" s="117" t="str">
        <f>IFERROR(__xludf.DUMMYFUNCTION("""COMPUTED_VALUE"""),"")</f>
        <v/>
      </c>
      <c r="H385" s="116"/>
      <c r="I385" s="116"/>
      <c r="J385" s="118"/>
      <c r="K385" s="116"/>
      <c r="L385" s="116"/>
      <c r="M385" s="116"/>
      <c r="N385" s="116"/>
      <c r="O385" s="117"/>
      <c r="P385" s="134"/>
      <c r="Q385" s="134"/>
      <c r="R385" s="134"/>
      <c r="S385" s="135"/>
      <c r="T385" s="134"/>
      <c r="U385" s="134"/>
      <c r="V385" s="134"/>
      <c r="W385" s="135"/>
      <c r="X385" s="134"/>
      <c r="Y385" s="134"/>
      <c r="Z385" s="134"/>
      <c r="AA385" s="135"/>
      <c r="AB385" s="131" t="b">
        <v>0</v>
      </c>
      <c r="AC385" s="131" t="b">
        <v>0</v>
      </c>
      <c r="AD385" s="122"/>
      <c r="AE385" s="131" t="b">
        <v>0</v>
      </c>
      <c r="AF385" s="128"/>
      <c r="AG385" s="88"/>
      <c r="AH385" s="132" t="b">
        <v>0</v>
      </c>
      <c r="AI385" s="133"/>
    </row>
    <row r="386">
      <c r="A386" s="114" t="str">
        <f t="array" ref="A386">IFERROR(
  INDEX(
    INDEX('{INDEX} Tour Packages'!$A:$ZZ, , MATCH(A$3, '{INDEX} Tour Packages'!$4:$4, 0)),
    MATCH($F386, INDEX('{INDEX} Tour Packages'!$A:$ZZ,0, MATCH("Tour Package Name", '{INDEX} Tour Packages'!$4:$4, 0)), 0)
  ),
"")
</f>
        <v/>
      </c>
      <c r="B386" s="114" t="str">
        <f t="array" ref="B386">IFERROR(
  INDEX(
    INDEX('{INDEX} Tour Packages'!$A:$ZZ, , MATCH(B$3, '{INDEX} Tour Packages'!$4:$4, 0)),
    MATCH($F386, INDEX('{INDEX} Tour Packages'!$A:$ZZ,0, MATCH("Tour Package Name", '{INDEX} Tour Packages'!$4:$4, 0)), 0)
  ),
"")
</f>
        <v/>
      </c>
      <c r="C386" s="114" t="str">
        <f t="array" ref="C386">IFERROR(
  INDEX(
    INDEX('{INDEX} Tour Packages'!$A:$ZZ, , MATCH(C$3, '{INDEX} Tour Packages'!$4:$4, 0)),
    MATCH($F386, INDEX('{INDEX} Tour Packages'!$A:$ZZ,0, MATCH("Tour Package Name", '{INDEX} Tour Packages'!$4:$4, 0)), 0)
  ),
"")
</f>
        <v/>
      </c>
      <c r="D386" s="114" t="str">
        <f t="array" ref="D386">IFERROR(
  INDEX(
    INDEX('{INDEX} Tour Packages'!$A:$ZZ, , MATCH(D$3, '{INDEX} Tour Packages'!$4:$4, 0)),
    MATCH($F386, INDEX('{INDEX} Tour Packages'!$A:$ZZ,0, MATCH("Tour Package Name", '{INDEX} Tour Packages'!$4:$4, 0)), 0)
  ),
"")
</f>
        <v/>
      </c>
      <c r="E386" s="115" t="s">
        <v>231</v>
      </c>
      <c r="F386" s="116" t="str">
        <f>IFERROR(__xludf.DUMMYFUNCTION("LET(
  headers, 'Internal Flight Booking Form Re'!$A$1:AI$1,
  ref, $E386,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6" s="117" t="str">
        <f>IFERROR(__xludf.DUMMYFUNCTION("""COMPUTED_VALUE"""),"")</f>
        <v/>
      </c>
      <c r="H386" s="116"/>
      <c r="I386" s="116"/>
      <c r="J386" s="118"/>
      <c r="K386" s="116"/>
      <c r="L386" s="116"/>
      <c r="M386" s="116"/>
      <c r="N386" s="116"/>
      <c r="O386" s="117"/>
      <c r="P386" s="134"/>
      <c r="Q386" s="134"/>
      <c r="R386" s="134"/>
      <c r="S386" s="135"/>
      <c r="T386" s="134"/>
      <c r="U386" s="134"/>
      <c r="V386" s="134"/>
      <c r="W386" s="135"/>
      <c r="X386" s="134"/>
      <c r="Y386" s="134"/>
      <c r="Z386" s="134"/>
      <c r="AA386" s="135"/>
      <c r="AB386" s="131" t="b">
        <v>0</v>
      </c>
      <c r="AC386" s="131" t="b">
        <v>0</v>
      </c>
      <c r="AD386" s="122"/>
      <c r="AE386" s="131" t="b">
        <v>0</v>
      </c>
      <c r="AF386" s="128"/>
      <c r="AG386" s="88"/>
      <c r="AH386" s="132" t="b">
        <v>0</v>
      </c>
      <c r="AI386" s="133"/>
    </row>
    <row r="387">
      <c r="A387" s="114" t="str">
        <f t="array" ref="A387">IFERROR(
  INDEX(
    INDEX('{INDEX} Tour Packages'!$A:$ZZ, , MATCH(A$3, '{INDEX} Tour Packages'!$4:$4, 0)),
    MATCH($F387, INDEX('{INDEX} Tour Packages'!$A:$ZZ,0, MATCH("Tour Package Name", '{INDEX} Tour Packages'!$4:$4, 0)), 0)
  ),
"")
</f>
        <v/>
      </c>
      <c r="B387" s="114" t="str">
        <f t="array" ref="B387">IFERROR(
  INDEX(
    INDEX('{INDEX} Tour Packages'!$A:$ZZ, , MATCH(B$3, '{INDEX} Tour Packages'!$4:$4, 0)),
    MATCH($F387, INDEX('{INDEX} Tour Packages'!$A:$ZZ,0, MATCH("Tour Package Name", '{INDEX} Tour Packages'!$4:$4, 0)), 0)
  ),
"")
</f>
        <v/>
      </c>
      <c r="C387" s="114" t="str">
        <f t="array" ref="C387">IFERROR(
  INDEX(
    INDEX('{INDEX} Tour Packages'!$A:$ZZ, , MATCH(C$3, '{INDEX} Tour Packages'!$4:$4, 0)),
    MATCH($F387, INDEX('{INDEX} Tour Packages'!$A:$ZZ,0, MATCH("Tour Package Name", '{INDEX} Tour Packages'!$4:$4, 0)), 0)
  ),
"")
</f>
        <v/>
      </c>
      <c r="D387" s="114" t="str">
        <f t="array" ref="D387">IFERROR(
  INDEX(
    INDEX('{INDEX} Tour Packages'!$A:$ZZ, , MATCH(D$3, '{INDEX} Tour Packages'!$4:$4, 0)),
    MATCH($F387, INDEX('{INDEX} Tour Packages'!$A:$ZZ,0, MATCH("Tour Package Name", '{INDEX} Tour Packages'!$4:$4, 0)), 0)
  ),
"")
</f>
        <v/>
      </c>
      <c r="E387" s="115" t="s">
        <v>231</v>
      </c>
      <c r="F387" s="116" t="str">
        <f>IFERROR(__xludf.DUMMYFUNCTION("LET(
  headers, 'Internal Flight Booking Form Re'!$A$1:AI$1,
  ref, $E387,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7" s="117" t="str">
        <f>IFERROR(__xludf.DUMMYFUNCTION("""COMPUTED_VALUE"""),"")</f>
        <v/>
      </c>
      <c r="H387" s="116"/>
      <c r="I387" s="116"/>
      <c r="J387" s="118"/>
      <c r="K387" s="116"/>
      <c r="L387" s="116"/>
      <c r="M387" s="116"/>
      <c r="N387" s="116"/>
      <c r="O387" s="117"/>
      <c r="P387" s="134"/>
      <c r="Q387" s="134"/>
      <c r="R387" s="134"/>
      <c r="S387" s="135"/>
      <c r="T387" s="134"/>
      <c r="U387" s="134"/>
      <c r="V387" s="134"/>
      <c r="W387" s="135"/>
      <c r="X387" s="134"/>
      <c r="Y387" s="134"/>
      <c r="Z387" s="134"/>
      <c r="AA387" s="135"/>
      <c r="AB387" s="131" t="b">
        <v>0</v>
      </c>
      <c r="AC387" s="131" t="b">
        <v>0</v>
      </c>
      <c r="AD387" s="122"/>
      <c r="AE387" s="131" t="b">
        <v>0</v>
      </c>
      <c r="AF387" s="128"/>
      <c r="AG387" s="88"/>
      <c r="AH387" s="132" t="b">
        <v>0</v>
      </c>
      <c r="AI387" s="133"/>
    </row>
    <row r="388">
      <c r="A388" s="114" t="str">
        <f t="array" ref="A388">IFERROR(
  INDEX(
    INDEX('{INDEX} Tour Packages'!$A:$ZZ, , MATCH(A$3, '{INDEX} Tour Packages'!$4:$4, 0)),
    MATCH($F388, INDEX('{INDEX} Tour Packages'!$A:$ZZ,0, MATCH("Tour Package Name", '{INDEX} Tour Packages'!$4:$4, 0)), 0)
  ),
"")
</f>
        <v/>
      </c>
      <c r="B388" s="114" t="str">
        <f t="array" ref="B388">IFERROR(
  INDEX(
    INDEX('{INDEX} Tour Packages'!$A:$ZZ, , MATCH(B$3, '{INDEX} Tour Packages'!$4:$4, 0)),
    MATCH($F388, INDEX('{INDEX} Tour Packages'!$A:$ZZ,0, MATCH("Tour Package Name", '{INDEX} Tour Packages'!$4:$4, 0)), 0)
  ),
"")
</f>
        <v/>
      </c>
      <c r="C388" s="114" t="str">
        <f t="array" ref="C388">IFERROR(
  INDEX(
    INDEX('{INDEX} Tour Packages'!$A:$ZZ, , MATCH(C$3, '{INDEX} Tour Packages'!$4:$4, 0)),
    MATCH($F388, INDEX('{INDEX} Tour Packages'!$A:$ZZ,0, MATCH("Tour Package Name", '{INDEX} Tour Packages'!$4:$4, 0)), 0)
  ),
"")
</f>
        <v/>
      </c>
      <c r="D388" s="114" t="str">
        <f t="array" ref="D388">IFERROR(
  INDEX(
    INDEX('{INDEX} Tour Packages'!$A:$ZZ, , MATCH(D$3, '{INDEX} Tour Packages'!$4:$4, 0)),
    MATCH($F388, INDEX('{INDEX} Tour Packages'!$A:$ZZ,0, MATCH("Tour Package Name", '{INDEX} Tour Packages'!$4:$4, 0)), 0)
  ),
"")
</f>
        <v/>
      </c>
      <c r="E388" s="115" t="s">
        <v>231</v>
      </c>
      <c r="F388" s="116" t="str">
        <f>IFERROR(__xludf.DUMMYFUNCTION("LET(
  headers, 'Internal Flight Booking Form Re'!$A$1:AI$1,
  ref, $E388,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8" s="117" t="str">
        <f>IFERROR(__xludf.DUMMYFUNCTION("""COMPUTED_VALUE"""),"")</f>
        <v/>
      </c>
      <c r="H388" s="116"/>
      <c r="I388" s="116"/>
      <c r="J388" s="118"/>
      <c r="K388" s="116"/>
      <c r="L388" s="116"/>
      <c r="M388" s="116"/>
      <c r="N388" s="116"/>
      <c r="O388" s="117"/>
      <c r="P388" s="134"/>
      <c r="Q388" s="134"/>
      <c r="R388" s="134"/>
      <c r="S388" s="135"/>
      <c r="T388" s="134"/>
      <c r="U388" s="134"/>
      <c r="V388" s="134"/>
      <c r="W388" s="135"/>
      <c r="X388" s="134"/>
      <c r="Y388" s="134"/>
      <c r="Z388" s="134"/>
      <c r="AA388" s="135"/>
      <c r="AB388" s="131" t="b">
        <v>0</v>
      </c>
      <c r="AC388" s="131" t="b">
        <v>0</v>
      </c>
      <c r="AD388" s="122"/>
      <c r="AE388" s="131" t="b">
        <v>0</v>
      </c>
      <c r="AF388" s="128"/>
      <c r="AG388" s="88"/>
      <c r="AH388" s="132" t="b">
        <v>0</v>
      </c>
      <c r="AI388" s="133"/>
    </row>
    <row r="389">
      <c r="A389" s="114" t="str">
        <f t="array" ref="A389">IFERROR(
  INDEX(
    INDEX('{INDEX} Tour Packages'!$A:$ZZ, , MATCH(A$3, '{INDEX} Tour Packages'!$4:$4, 0)),
    MATCH($F389, INDEX('{INDEX} Tour Packages'!$A:$ZZ,0, MATCH("Tour Package Name", '{INDEX} Tour Packages'!$4:$4, 0)), 0)
  ),
"")
</f>
        <v/>
      </c>
      <c r="B389" s="114" t="str">
        <f t="array" ref="B389">IFERROR(
  INDEX(
    INDEX('{INDEX} Tour Packages'!$A:$ZZ, , MATCH(B$3, '{INDEX} Tour Packages'!$4:$4, 0)),
    MATCH($F389, INDEX('{INDEX} Tour Packages'!$A:$ZZ,0, MATCH("Tour Package Name", '{INDEX} Tour Packages'!$4:$4, 0)), 0)
  ),
"")
</f>
        <v/>
      </c>
      <c r="C389" s="114" t="str">
        <f t="array" ref="C389">IFERROR(
  INDEX(
    INDEX('{INDEX} Tour Packages'!$A:$ZZ, , MATCH(C$3, '{INDEX} Tour Packages'!$4:$4, 0)),
    MATCH($F389, INDEX('{INDEX} Tour Packages'!$A:$ZZ,0, MATCH("Tour Package Name", '{INDEX} Tour Packages'!$4:$4, 0)), 0)
  ),
"")
</f>
        <v/>
      </c>
      <c r="D389" s="114" t="str">
        <f t="array" ref="D389">IFERROR(
  INDEX(
    INDEX('{INDEX} Tour Packages'!$A:$ZZ, , MATCH(D$3, '{INDEX} Tour Packages'!$4:$4, 0)),
    MATCH($F389, INDEX('{INDEX} Tour Packages'!$A:$ZZ,0, MATCH("Tour Package Name", '{INDEX} Tour Packages'!$4:$4, 0)), 0)
  ),
"")
</f>
        <v/>
      </c>
      <c r="E389" s="115" t="s">
        <v>231</v>
      </c>
      <c r="F389" s="116" t="str">
        <f>IFERROR(__xludf.DUMMYFUNCTION("LET(
  headers, 'Internal Flight Booking Form Re'!$A$1:AI$1,
  ref, $E389,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89" s="117" t="str">
        <f>IFERROR(__xludf.DUMMYFUNCTION("""COMPUTED_VALUE"""),"")</f>
        <v/>
      </c>
      <c r="H389" s="116"/>
      <c r="I389" s="116"/>
      <c r="J389" s="118"/>
      <c r="K389" s="116"/>
      <c r="L389" s="116"/>
      <c r="M389" s="116"/>
      <c r="N389" s="116"/>
      <c r="O389" s="117"/>
      <c r="P389" s="134"/>
      <c r="Q389" s="134"/>
      <c r="R389" s="134"/>
      <c r="S389" s="135"/>
      <c r="T389" s="134"/>
      <c r="U389" s="134"/>
      <c r="V389" s="134"/>
      <c r="W389" s="135"/>
      <c r="X389" s="134"/>
      <c r="Y389" s="134"/>
      <c r="Z389" s="134"/>
      <c r="AA389" s="135"/>
      <c r="AB389" s="131" t="b">
        <v>0</v>
      </c>
      <c r="AC389" s="131" t="b">
        <v>0</v>
      </c>
      <c r="AD389" s="122"/>
      <c r="AE389" s="131" t="b">
        <v>0</v>
      </c>
      <c r="AF389" s="128"/>
      <c r="AG389" s="88"/>
      <c r="AH389" s="132" t="b">
        <v>0</v>
      </c>
      <c r="AI389" s="133"/>
    </row>
    <row r="390">
      <c r="A390" s="114" t="str">
        <f t="array" ref="A390">IFERROR(
  INDEX(
    INDEX('{INDEX} Tour Packages'!$A:$ZZ, , MATCH(A$3, '{INDEX} Tour Packages'!$4:$4, 0)),
    MATCH($F390, INDEX('{INDEX} Tour Packages'!$A:$ZZ,0, MATCH("Tour Package Name", '{INDEX} Tour Packages'!$4:$4, 0)), 0)
  ),
"")
</f>
        <v/>
      </c>
      <c r="B390" s="114" t="str">
        <f t="array" ref="B390">IFERROR(
  INDEX(
    INDEX('{INDEX} Tour Packages'!$A:$ZZ, , MATCH(B$3, '{INDEX} Tour Packages'!$4:$4, 0)),
    MATCH($F390, INDEX('{INDEX} Tour Packages'!$A:$ZZ,0, MATCH("Tour Package Name", '{INDEX} Tour Packages'!$4:$4, 0)), 0)
  ),
"")
</f>
        <v/>
      </c>
      <c r="C390" s="114" t="str">
        <f t="array" ref="C390">IFERROR(
  INDEX(
    INDEX('{INDEX} Tour Packages'!$A:$ZZ, , MATCH(C$3, '{INDEX} Tour Packages'!$4:$4, 0)),
    MATCH($F390, INDEX('{INDEX} Tour Packages'!$A:$ZZ,0, MATCH("Tour Package Name", '{INDEX} Tour Packages'!$4:$4, 0)), 0)
  ),
"")
</f>
        <v/>
      </c>
      <c r="D390" s="114" t="str">
        <f t="array" ref="D390">IFERROR(
  INDEX(
    INDEX('{INDEX} Tour Packages'!$A:$ZZ, , MATCH(D$3, '{INDEX} Tour Packages'!$4:$4, 0)),
    MATCH($F390, INDEX('{INDEX} Tour Packages'!$A:$ZZ,0, MATCH("Tour Package Name", '{INDEX} Tour Packages'!$4:$4, 0)), 0)
  ),
"")
</f>
        <v/>
      </c>
      <c r="E390" s="115" t="s">
        <v>231</v>
      </c>
      <c r="F390" s="116" t="str">
        <f>IFERROR(__xludf.DUMMYFUNCTION("LET(
  headers, 'Internal Flight Booking Form Re'!$A$1:AI$1,
  ref, $E390,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0" s="117" t="str">
        <f>IFERROR(__xludf.DUMMYFUNCTION("""COMPUTED_VALUE"""),"")</f>
        <v/>
      </c>
      <c r="H390" s="116"/>
      <c r="I390" s="116"/>
      <c r="J390" s="118"/>
      <c r="K390" s="116"/>
      <c r="L390" s="116"/>
      <c r="M390" s="116"/>
      <c r="N390" s="116"/>
      <c r="O390" s="117"/>
      <c r="P390" s="134"/>
      <c r="Q390" s="134"/>
      <c r="R390" s="134"/>
      <c r="S390" s="135"/>
      <c r="T390" s="134"/>
      <c r="U390" s="134"/>
      <c r="V390" s="134"/>
      <c r="W390" s="135"/>
      <c r="X390" s="134"/>
      <c r="Y390" s="134"/>
      <c r="Z390" s="134"/>
      <c r="AA390" s="135"/>
      <c r="AB390" s="131" t="b">
        <v>0</v>
      </c>
      <c r="AC390" s="131" t="b">
        <v>0</v>
      </c>
      <c r="AD390" s="122"/>
      <c r="AE390" s="131" t="b">
        <v>0</v>
      </c>
      <c r="AF390" s="128"/>
      <c r="AG390" s="88"/>
      <c r="AH390" s="132" t="b">
        <v>0</v>
      </c>
      <c r="AI390" s="133"/>
    </row>
    <row r="391">
      <c r="A391" s="114" t="str">
        <f t="array" ref="A391">IFERROR(
  INDEX(
    INDEX('{INDEX} Tour Packages'!$A:$ZZ, , MATCH(A$3, '{INDEX} Tour Packages'!$4:$4, 0)),
    MATCH($F391, INDEX('{INDEX} Tour Packages'!$A:$ZZ,0, MATCH("Tour Package Name", '{INDEX} Tour Packages'!$4:$4, 0)), 0)
  ),
"")
</f>
        <v/>
      </c>
      <c r="B391" s="114" t="str">
        <f t="array" ref="B391">IFERROR(
  INDEX(
    INDEX('{INDEX} Tour Packages'!$A:$ZZ, , MATCH(B$3, '{INDEX} Tour Packages'!$4:$4, 0)),
    MATCH($F391, INDEX('{INDEX} Tour Packages'!$A:$ZZ,0, MATCH("Tour Package Name", '{INDEX} Tour Packages'!$4:$4, 0)), 0)
  ),
"")
</f>
        <v/>
      </c>
      <c r="C391" s="114" t="str">
        <f t="array" ref="C391">IFERROR(
  INDEX(
    INDEX('{INDEX} Tour Packages'!$A:$ZZ, , MATCH(C$3, '{INDEX} Tour Packages'!$4:$4, 0)),
    MATCH($F391, INDEX('{INDEX} Tour Packages'!$A:$ZZ,0, MATCH("Tour Package Name", '{INDEX} Tour Packages'!$4:$4, 0)), 0)
  ),
"")
</f>
        <v/>
      </c>
      <c r="D391" s="114" t="str">
        <f t="array" ref="D391">IFERROR(
  INDEX(
    INDEX('{INDEX} Tour Packages'!$A:$ZZ, , MATCH(D$3, '{INDEX} Tour Packages'!$4:$4, 0)),
    MATCH($F391, INDEX('{INDEX} Tour Packages'!$A:$ZZ,0, MATCH("Tour Package Name", '{INDEX} Tour Packages'!$4:$4, 0)), 0)
  ),
"")
</f>
        <v/>
      </c>
      <c r="E391" s="115" t="s">
        <v>231</v>
      </c>
      <c r="F391" s="116" t="str">
        <f>IFERROR(__xludf.DUMMYFUNCTION("LET(
  headers, 'Internal Flight Booking Form Re'!$A$1:AI$1,
  ref, $E391,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1" s="117" t="str">
        <f>IFERROR(__xludf.DUMMYFUNCTION("""COMPUTED_VALUE"""),"")</f>
        <v/>
      </c>
      <c r="H391" s="116"/>
      <c r="I391" s="116"/>
      <c r="J391" s="118"/>
      <c r="K391" s="116"/>
      <c r="L391" s="116"/>
      <c r="M391" s="116"/>
      <c r="N391" s="116"/>
      <c r="O391" s="117"/>
      <c r="P391" s="134"/>
      <c r="Q391" s="134"/>
      <c r="R391" s="134"/>
      <c r="S391" s="135"/>
      <c r="T391" s="134"/>
      <c r="U391" s="134"/>
      <c r="V391" s="134"/>
      <c r="W391" s="135"/>
      <c r="X391" s="134"/>
      <c r="Y391" s="134"/>
      <c r="Z391" s="134"/>
      <c r="AA391" s="135"/>
      <c r="AB391" s="131" t="b">
        <v>0</v>
      </c>
      <c r="AC391" s="131" t="b">
        <v>0</v>
      </c>
      <c r="AD391" s="122"/>
      <c r="AE391" s="131" t="b">
        <v>0</v>
      </c>
      <c r="AF391" s="128"/>
      <c r="AG391" s="88"/>
      <c r="AH391" s="132" t="b">
        <v>0</v>
      </c>
      <c r="AI391" s="133"/>
    </row>
    <row r="392">
      <c r="A392" s="114" t="str">
        <f t="array" ref="A392">IFERROR(
  INDEX(
    INDEX('{INDEX} Tour Packages'!$A:$ZZ, , MATCH(A$3, '{INDEX} Tour Packages'!$4:$4, 0)),
    MATCH($F392, INDEX('{INDEX} Tour Packages'!$A:$ZZ,0, MATCH("Tour Package Name", '{INDEX} Tour Packages'!$4:$4, 0)), 0)
  ),
"")
</f>
        <v/>
      </c>
      <c r="B392" s="114" t="str">
        <f t="array" ref="B392">IFERROR(
  INDEX(
    INDEX('{INDEX} Tour Packages'!$A:$ZZ, , MATCH(B$3, '{INDEX} Tour Packages'!$4:$4, 0)),
    MATCH($F392, INDEX('{INDEX} Tour Packages'!$A:$ZZ,0, MATCH("Tour Package Name", '{INDEX} Tour Packages'!$4:$4, 0)), 0)
  ),
"")
</f>
        <v/>
      </c>
      <c r="C392" s="114" t="str">
        <f t="array" ref="C392">IFERROR(
  INDEX(
    INDEX('{INDEX} Tour Packages'!$A:$ZZ, , MATCH(C$3, '{INDEX} Tour Packages'!$4:$4, 0)),
    MATCH($F392, INDEX('{INDEX} Tour Packages'!$A:$ZZ,0, MATCH("Tour Package Name", '{INDEX} Tour Packages'!$4:$4, 0)), 0)
  ),
"")
</f>
        <v/>
      </c>
      <c r="D392" s="114" t="str">
        <f t="array" ref="D392">IFERROR(
  INDEX(
    INDEX('{INDEX} Tour Packages'!$A:$ZZ, , MATCH(D$3, '{INDEX} Tour Packages'!$4:$4, 0)),
    MATCH($F392, INDEX('{INDEX} Tour Packages'!$A:$ZZ,0, MATCH("Tour Package Name", '{INDEX} Tour Packages'!$4:$4, 0)), 0)
  ),
"")
</f>
        <v/>
      </c>
      <c r="E392" s="115" t="s">
        <v>231</v>
      </c>
      <c r="F392" s="116" t="str">
        <f>IFERROR(__xludf.DUMMYFUNCTION("LET(
  headers, 'Internal Flight Booking Form Re'!$A$1:AI$1,
  ref, $E392,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2" s="117" t="str">
        <f>IFERROR(__xludf.DUMMYFUNCTION("""COMPUTED_VALUE"""),"")</f>
        <v/>
      </c>
      <c r="H392" s="116"/>
      <c r="I392" s="116"/>
      <c r="J392" s="118"/>
      <c r="K392" s="116"/>
      <c r="L392" s="116"/>
      <c r="M392" s="116"/>
      <c r="N392" s="116"/>
      <c r="O392" s="117"/>
      <c r="P392" s="134"/>
      <c r="Q392" s="134"/>
      <c r="R392" s="134"/>
      <c r="S392" s="135"/>
      <c r="T392" s="134"/>
      <c r="U392" s="134"/>
      <c r="V392" s="134"/>
      <c r="W392" s="135"/>
      <c r="X392" s="134"/>
      <c r="Y392" s="134"/>
      <c r="Z392" s="134"/>
      <c r="AA392" s="135"/>
      <c r="AB392" s="131" t="b">
        <v>0</v>
      </c>
      <c r="AC392" s="131" t="b">
        <v>0</v>
      </c>
      <c r="AD392" s="122"/>
      <c r="AE392" s="131" t="b">
        <v>0</v>
      </c>
      <c r="AF392" s="128"/>
      <c r="AG392" s="88"/>
      <c r="AH392" s="132" t="b">
        <v>0</v>
      </c>
      <c r="AI392" s="133"/>
    </row>
    <row r="393">
      <c r="A393" s="114" t="str">
        <f t="array" ref="A393">IFERROR(
  INDEX(
    INDEX('{INDEX} Tour Packages'!$A:$ZZ, , MATCH(A$3, '{INDEX} Tour Packages'!$4:$4, 0)),
    MATCH($F393, INDEX('{INDEX} Tour Packages'!$A:$ZZ,0, MATCH("Tour Package Name", '{INDEX} Tour Packages'!$4:$4, 0)), 0)
  ),
"")
</f>
        <v/>
      </c>
      <c r="B393" s="114" t="str">
        <f t="array" ref="B393">IFERROR(
  INDEX(
    INDEX('{INDEX} Tour Packages'!$A:$ZZ, , MATCH(B$3, '{INDEX} Tour Packages'!$4:$4, 0)),
    MATCH($F393, INDEX('{INDEX} Tour Packages'!$A:$ZZ,0, MATCH("Tour Package Name", '{INDEX} Tour Packages'!$4:$4, 0)), 0)
  ),
"")
</f>
        <v/>
      </c>
      <c r="C393" s="114" t="str">
        <f t="array" ref="C393">IFERROR(
  INDEX(
    INDEX('{INDEX} Tour Packages'!$A:$ZZ, , MATCH(C$3, '{INDEX} Tour Packages'!$4:$4, 0)),
    MATCH($F393, INDEX('{INDEX} Tour Packages'!$A:$ZZ,0, MATCH("Tour Package Name", '{INDEX} Tour Packages'!$4:$4, 0)), 0)
  ),
"")
</f>
        <v/>
      </c>
      <c r="D393" s="114" t="str">
        <f t="array" ref="D393">IFERROR(
  INDEX(
    INDEX('{INDEX} Tour Packages'!$A:$ZZ, , MATCH(D$3, '{INDEX} Tour Packages'!$4:$4, 0)),
    MATCH($F393, INDEX('{INDEX} Tour Packages'!$A:$ZZ,0, MATCH("Tour Package Name", '{INDEX} Tour Packages'!$4:$4, 0)), 0)
  ),
"")
</f>
        <v/>
      </c>
      <c r="E393" s="115" t="s">
        <v>231</v>
      </c>
      <c r="F393" s="116" t="str">
        <f>IFERROR(__xludf.DUMMYFUNCTION("LET(
  headers, 'Internal Flight Booking Form Re'!$A$1:AI$1,
  ref, $E393,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3" s="117" t="str">
        <f>IFERROR(__xludf.DUMMYFUNCTION("""COMPUTED_VALUE"""),"")</f>
        <v/>
      </c>
      <c r="H393" s="116"/>
      <c r="I393" s="116"/>
      <c r="J393" s="118"/>
      <c r="K393" s="116"/>
      <c r="L393" s="116"/>
      <c r="M393" s="116"/>
      <c r="N393" s="116"/>
      <c r="O393" s="117"/>
      <c r="P393" s="134"/>
      <c r="Q393" s="134"/>
      <c r="R393" s="134"/>
      <c r="S393" s="135"/>
      <c r="T393" s="134"/>
      <c r="U393" s="134"/>
      <c r="V393" s="134"/>
      <c r="W393" s="135"/>
      <c r="X393" s="134"/>
      <c r="Y393" s="134"/>
      <c r="Z393" s="134"/>
      <c r="AA393" s="135"/>
      <c r="AB393" s="131" t="b">
        <v>0</v>
      </c>
      <c r="AC393" s="131" t="b">
        <v>0</v>
      </c>
      <c r="AD393" s="122"/>
      <c r="AE393" s="131" t="b">
        <v>0</v>
      </c>
      <c r="AF393" s="128"/>
      <c r="AG393" s="88"/>
      <c r="AH393" s="132" t="b">
        <v>0</v>
      </c>
      <c r="AI393" s="133"/>
    </row>
    <row r="394">
      <c r="A394" s="114" t="str">
        <f t="array" ref="A394">IFERROR(
  INDEX(
    INDEX('{INDEX} Tour Packages'!$A:$ZZ, , MATCH(A$3, '{INDEX} Tour Packages'!$4:$4, 0)),
    MATCH($F394, INDEX('{INDEX} Tour Packages'!$A:$ZZ,0, MATCH("Tour Package Name", '{INDEX} Tour Packages'!$4:$4, 0)), 0)
  ),
"")
</f>
        <v/>
      </c>
      <c r="B394" s="114" t="str">
        <f t="array" ref="B394">IFERROR(
  INDEX(
    INDEX('{INDEX} Tour Packages'!$A:$ZZ, , MATCH(B$3, '{INDEX} Tour Packages'!$4:$4, 0)),
    MATCH($F394, INDEX('{INDEX} Tour Packages'!$A:$ZZ,0, MATCH("Tour Package Name", '{INDEX} Tour Packages'!$4:$4, 0)), 0)
  ),
"")
</f>
        <v/>
      </c>
      <c r="C394" s="114" t="str">
        <f t="array" ref="C394">IFERROR(
  INDEX(
    INDEX('{INDEX} Tour Packages'!$A:$ZZ, , MATCH(C$3, '{INDEX} Tour Packages'!$4:$4, 0)),
    MATCH($F394, INDEX('{INDEX} Tour Packages'!$A:$ZZ,0, MATCH("Tour Package Name", '{INDEX} Tour Packages'!$4:$4, 0)), 0)
  ),
"")
</f>
        <v/>
      </c>
      <c r="D394" s="114" t="str">
        <f t="array" ref="D394">IFERROR(
  INDEX(
    INDEX('{INDEX} Tour Packages'!$A:$ZZ, , MATCH(D$3, '{INDEX} Tour Packages'!$4:$4, 0)),
    MATCH($F394, INDEX('{INDEX} Tour Packages'!$A:$ZZ,0, MATCH("Tour Package Name", '{INDEX} Tour Packages'!$4:$4, 0)), 0)
  ),
"")
</f>
        <v/>
      </c>
      <c r="E394" s="115" t="s">
        <v>231</v>
      </c>
      <c r="F394" s="116" t="str">
        <f>IFERROR(__xludf.DUMMYFUNCTION("LET(
  headers, 'Internal Flight Booking Form Re'!$A$1:AI$1,
  ref, $E394,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4" s="117" t="str">
        <f>IFERROR(__xludf.DUMMYFUNCTION("""COMPUTED_VALUE"""),"")</f>
        <v/>
      </c>
      <c r="H394" s="116"/>
      <c r="I394" s="116"/>
      <c r="J394" s="118"/>
      <c r="K394" s="116"/>
      <c r="L394" s="116"/>
      <c r="M394" s="116"/>
      <c r="N394" s="116"/>
      <c r="O394" s="117"/>
      <c r="P394" s="134"/>
      <c r="Q394" s="134"/>
      <c r="R394" s="134"/>
      <c r="S394" s="135"/>
      <c r="T394" s="134"/>
      <c r="U394" s="134"/>
      <c r="V394" s="134"/>
      <c r="W394" s="135"/>
      <c r="X394" s="134"/>
      <c r="Y394" s="134"/>
      <c r="Z394" s="134"/>
      <c r="AA394" s="135"/>
      <c r="AB394" s="131" t="b">
        <v>0</v>
      </c>
      <c r="AC394" s="131" t="b">
        <v>0</v>
      </c>
      <c r="AD394" s="122"/>
      <c r="AE394" s="131" t="b">
        <v>0</v>
      </c>
      <c r="AF394" s="128"/>
      <c r="AG394" s="88"/>
      <c r="AH394" s="132" t="b">
        <v>0</v>
      </c>
      <c r="AI394" s="133"/>
    </row>
    <row r="395">
      <c r="A395" s="114" t="str">
        <f t="array" ref="A395">IFERROR(
  INDEX(
    INDEX('{INDEX} Tour Packages'!$A:$ZZ, , MATCH(A$3, '{INDEX} Tour Packages'!$4:$4, 0)),
    MATCH($F395, INDEX('{INDEX} Tour Packages'!$A:$ZZ,0, MATCH("Tour Package Name", '{INDEX} Tour Packages'!$4:$4, 0)), 0)
  ),
"")
</f>
        <v/>
      </c>
      <c r="B395" s="114" t="str">
        <f t="array" ref="B395">IFERROR(
  INDEX(
    INDEX('{INDEX} Tour Packages'!$A:$ZZ, , MATCH(B$3, '{INDEX} Tour Packages'!$4:$4, 0)),
    MATCH($F395, INDEX('{INDEX} Tour Packages'!$A:$ZZ,0, MATCH("Tour Package Name", '{INDEX} Tour Packages'!$4:$4, 0)), 0)
  ),
"")
</f>
        <v/>
      </c>
      <c r="C395" s="114" t="str">
        <f t="array" ref="C395">IFERROR(
  INDEX(
    INDEX('{INDEX} Tour Packages'!$A:$ZZ, , MATCH(C$3, '{INDEX} Tour Packages'!$4:$4, 0)),
    MATCH($F395, INDEX('{INDEX} Tour Packages'!$A:$ZZ,0, MATCH("Tour Package Name", '{INDEX} Tour Packages'!$4:$4, 0)), 0)
  ),
"")
</f>
        <v/>
      </c>
      <c r="D395" s="114" t="str">
        <f t="array" ref="D395">IFERROR(
  INDEX(
    INDEX('{INDEX} Tour Packages'!$A:$ZZ, , MATCH(D$3, '{INDEX} Tour Packages'!$4:$4, 0)),
    MATCH($F395, INDEX('{INDEX} Tour Packages'!$A:$ZZ,0, MATCH("Tour Package Name", '{INDEX} Tour Packages'!$4:$4, 0)), 0)
  ),
"")
</f>
        <v/>
      </c>
      <c r="E395" s="115" t="s">
        <v>231</v>
      </c>
      <c r="F395" s="116" t="str">
        <f>IFERROR(__xludf.DUMMYFUNCTION("LET(
  headers, 'Internal Flight Booking Form Re'!$A$1:AI$1,
  ref, $E395,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5" s="117" t="str">
        <f>IFERROR(__xludf.DUMMYFUNCTION("""COMPUTED_VALUE"""),"")</f>
        <v/>
      </c>
      <c r="H395" s="116"/>
      <c r="I395" s="116"/>
      <c r="J395" s="118"/>
      <c r="K395" s="116"/>
      <c r="L395" s="116"/>
      <c r="M395" s="116"/>
      <c r="N395" s="116"/>
      <c r="O395" s="117"/>
      <c r="P395" s="134"/>
      <c r="Q395" s="134"/>
      <c r="R395" s="134"/>
      <c r="S395" s="135"/>
      <c r="T395" s="134"/>
      <c r="U395" s="134"/>
      <c r="V395" s="134"/>
      <c r="W395" s="135"/>
      <c r="X395" s="134"/>
      <c r="Y395" s="134"/>
      <c r="Z395" s="134"/>
      <c r="AA395" s="135"/>
      <c r="AB395" s="131" t="b">
        <v>0</v>
      </c>
      <c r="AC395" s="131" t="b">
        <v>0</v>
      </c>
      <c r="AD395" s="122"/>
      <c r="AE395" s="131" t="b">
        <v>0</v>
      </c>
      <c r="AF395" s="128"/>
      <c r="AG395" s="88"/>
      <c r="AH395" s="132" t="b">
        <v>0</v>
      </c>
      <c r="AI395" s="133"/>
    </row>
    <row r="396">
      <c r="A396" s="114" t="str">
        <f t="array" ref="A396">IFERROR(
  INDEX(
    INDEX('{INDEX} Tour Packages'!$A:$ZZ, , MATCH(A$3, '{INDEX} Tour Packages'!$4:$4, 0)),
    MATCH($F396, INDEX('{INDEX} Tour Packages'!$A:$ZZ,0, MATCH("Tour Package Name", '{INDEX} Tour Packages'!$4:$4, 0)), 0)
  ),
"")
</f>
        <v/>
      </c>
      <c r="B396" s="114" t="str">
        <f t="array" ref="B396">IFERROR(
  INDEX(
    INDEX('{INDEX} Tour Packages'!$A:$ZZ, , MATCH(B$3, '{INDEX} Tour Packages'!$4:$4, 0)),
    MATCH($F396, INDEX('{INDEX} Tour Packages'!$A:$ZZ,0, MATCH("Tour Package Name", '{INDEX} Tour Packages'!$4:$4, 0)), 0)
  ),
"")
</f>
        <v/>
      </c>
      <c r="C396" s="114" t="str">
        <f t="array" ref="C396">IFERROR(
  INDEX(
    INDEX('{INDEX} Tour Packages'!$A:$ZZ, , MATCH(C$3, '{INDEX} Tour Packages'!$4:$4, 0)),
    MATCH($F396, INDEX('{INDEX} Tour Packages'!$A:$ZZ,0, MATCH("Tour Package Name", '{INDEX} Tour Packages'!$4:$4, 0)), 0)
  ),
"")
</f>
        <v/>
      </c>
      <c r="D396" s="114" t="str">
        <f t="array" ref="D396">IFERROR(
  INDEX(
    INDEX('{INDEX} Tour Packages'!$A:$ZZ, , MATCH(D$3, '{INDEX} Tour Packages'!$4:$4, 0)),
    MATCH($F396, INDEX('{INDEX} Tour Packages'!$A:$ZZ,0, MATCH("Tour Package Name", '{INDEX} Tour Packages'!$4:$4, 0)), 0)
  ),
"")
</f>
        <v/>
      </c>
      <c r="E396" s="115" t="s">
        <v>231</v>
      </c>
      <c r="F396" s="116" t="str">
        <f>IFERROR(__xludf.DUMMYFUNCTION("LET(
  headers, 'Internal Flight Booking Form Re'!$A$1:AI$1,
  ref, $E396,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6" s="117" t="str">
        <f>IFERROR(__xludf.DUMMYFUNCTION("""COMPUTED_VALUE"""),"")</f>
        <v/>
      </c>
      <c r="H396" s="116"/>
      <c r="I396" s="116"/>
      <c r="J396" s="118"/>
      <c r="K396" s="116"/>
      <c r="L396" s="116"/>
      <c r="M396" s="116"/>
      <c r="N396" s="116"/>
      <c r="O396" s="117"/>
      <c r="P396" s="134"/>
      <c r="Q396" s="134"/>
      <c r="R396" s="134"/>
      <c r="S396" s="135"/>
      <c r="T396" s="134"/>
      <c r="U396" s="134"/>
      <c r="V396" s="134"/>
      <c r="W396" s="135"/>
      <c r="X396" s="134"/>
      <c r="Y396" s="134"/>
      <c r="Z396" s="134"/>
      <c r="AA396" s="135"/>
      <c r="AB396" s="131" t="b">
        <v>0</v>
      </c>
      <c r="AC396" s="131" t="b">
        <v>0</v>
      </c>
      <c r="AD396" s="122"/>
      <c r="AE396" s="131" t="b">
        <v>0</v>
      </c>
      <c r="AF396" s="128"/>
      <c r="AG396" s="88"/>
      <c r="AH396" s="132" t="b">
        <v>0</v>
      </c>
      <c r="AI396" s="133"/>
    </row>
    <row r="397">
      <c r="A397" s="114" t="str">
        <f t="array" ref="A397">IFERROR(
  INDEX(
    INDEX('{INDEX} Tour Packages'!$A:$ZZ, , MATCH(A$3, '{INDEX} Tour Packages'!$4:$4, 0)),
    MATCH($F397, INDEX('{INDEX} Tour Packages'!$A:$ZZ,0, MATCH("Tour Package Name", '{INDEX} Tour Packages'!$4:$4, 0)), 0)
  ),
"")
</f>
        <v/>
      </c>
      <c r="B397" s="114" t="str">
        <f t="array" ref="B397">IFERROR(
  INDEX(
    INDEX('{INDEX} Tour Packages'!$A:$ZZ, , MATCH(B$3, '{INDEX} Tour Packages'!$4:$4, 0)),
    MATCH($F397, INDEX('{INDEX} Tour Packages'!$A:$ZZ,0, MATCH("Tour Package Name", '{INDEX} Tour Packages'!$4:$4, 0)), 0)
  ),
"")
</f>
        <v/>
      </c>
      <c r="C397" s="114" t="str">
        <f t="array" ref="C397">IFERROR(
  INDEX(
    INDEX('{INDEX} Tour Packages'!$A:$ZZ, , MATCH(C$3, '{INDEX} Tour Packages'!$4:$4, 0)),
    MATCH($F397, INDEX('{INDEX} Tour Packages'!$A:$ZZ,0, MATCH("Tour Package Name", '{INDEX} Tour Packages'!$4:$4, 0)), 0)
  ),
"")
</f>
        <v/>
      </c>
      <c r="D397" s="114" t="str">
        <f t="array" ref="D397">IFERROR(
  INDEX(
    INDEX('{INDEX} Tour Packages'!$A:$ZZ, , MATCH(D$3, '{INDEX} Tour Packages'!$4:$4, 0)),
    MATCH($F397, INDEX('{INDEX} Tour Packages'!$A:$ZZ,0, MATCH("Tour Package Name", '{INDEX} Tour Packages'!$4:$4, 0)), 0)
  ),
"")
</f>
        <v/>
      </c>
      <c r="E397" s="115" t="s">
        <v>231</v>
      </c>
      <c r="F397" s="116" t="str">
        <f>IFERROR(__xludf.DUMMYFUNCTION("LET(
  headers, 'Internal Flight Booking Form Re'!$A$1:AI$1,
  ref, $E397,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7" s="117" t="str">
        <f>IFERROR(__xludf.DUMMYFUNCTION("""COMPUTED_VALUE"""),"")</f>
        <v/>
      </c>
      <c r="H397" s="116"/>
      <c r="I397" s="116"/>
      <c r="J397" s="118"/>
      <c r="K397" s="116"/>
      <c r="L397" s="116"/>
      <c r="M397" s="116"/>
      <c r="N397" s="116"/>
      <c r="O397" s="117"/>
      <c r="P397" s="134"/>
      <c r="Q397" s="134"/>
      <c r="R397" s="134"/>
      <c r="S397" s="135"/>
      <c r="T397" s="134"/>
      <c r="U397" s="134"/>
      <c r="V397" s="134"/>
      <c r="W397" s="135"/>
      <c r="X397" s="134"/>
      <c r="Y397" s="134"/>
      <c r="Z397" s="134"/>
      <c r="AA397" s="135"/>
      <c r="AB397" s="131" t="b">
        <v>0</v>
      </c>
      <c r="AC397" s="131" t="b">
        <v>0</v>
      </c>
      <c r="AD397" s="122"/>
      <c r="AE397" s="131" t="b">
        <v>0</v>
      </c>
      <c r="AF397" s="128"/>
      <c r="AG397" s="88"/>
      <c r="AH397" s="132" t="b">
        <v>0</v>
      </c>
      <c r="AI397" s="133"/>
    </row>
    <row r="398">
      <c r="A398" s="114" t="str">
        <f t="array" ref="A398">IFERROR(
  INDEX(
    INDEX('{INDEX} Tour Packages'!$A:$ZZ, , MATCH(A$3, '{INDEX} Tour Packages'!$4:$4, 0)),
    MATCH($F398, INDEX('{INDEX} Tour Packages'!$A:$ZZ,0, MATCH("Tour Package Name", '{INDEX} Tour Packages'!$4:$4, 0)), 0)
  ),
"")
</f>
        <v/>
      </c>
      <c r="B398" s="114" t="str">
        <f t="array" ref="B398">IFERROR(
  INDEX(
    INDEX('{INDEX} Tour Packages'!$A:$ZZ, , MATCH(B$3, '{INDEX} Tour Packages'!$4:$4, 0)),
    MATCH($F398, INDEX('{INDEX} Tour Packages'!$A:$ZZ,0, MATCH("Tour Package Name", '{INDEX} Tour Packages'!$4:$4, 0)), 0)
  ),
"")
</f>
        <v/>
      </c>
      <c r="C398" s="114" t="str">
        <f t="array" ref="C398">IFERROR(
  INDEX(
    INDEX('{INDEX} Tour Packages'!$A:$ZZ, , MATCH(C$3, '{INDEX} Tour Packages'!$4:$4, 0)),
    MATCH($F398, INDEX('{INDEX} Tour Packages'!$A:$ZZ,0, MATCH("Tour Package Name", '{INDEX} Tour Packages'!$4:$4, 0)), 0)
  ),
"")
</f>
        <v/>
      </c>
      <c r="D398" s="114" t="str">
        <f t="array" ref="D398">IFERROR(
  INDEX(
    INDEX('{INDEX} Tour Packages'!$A:$ZZ, , MATCH(D$3, '{INDEX} Tour Packages'!$4:$4, 0)),
    MATCH($F398, INDEX('{INDEX} Tour Packages'!$A:$ZZ,0, MATCH("Tour Package Name", '{INDEX} Tour Packages'!$4:$4, 0)), 0)
  ),
"")
</f>
        <v/>
      </c>
      <c r="E398" s="115" t="s">
        <v>231</v>
      </c>
      <c r="F398" s="116" t="str">
        <f>IFERROR(__xludf.DUMMYFUNCTION("LET(
  headers, 'Internal Flight Booking Form Re'!$A$1:AI$1,
  ref, $E398,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8" s="117" t="str">
        <f>IFERROR(__xludf.DUMMYFUNCTION("""COMPUTED_VALUE"""),"")</f>
        <v/>
      </c>
      <c r="H398" s="116"/>
      <c r="I398" s="116"/>
      <c r="J398" s="118"/>
      <c r="K398" s="116"/>
      <c r="L398" s="116"/>
      <c r="M398" s="116"/>
      <c r="N398" s="116"/>
      <c r="O398" s="117"/>
      <c r="P398" s="134"/>
      <c r="Q398" s="134"/>
      <c r="R398" s="134"/>
      <c r="S398" s="135"/>
      <c r="T398" s="134"/>
      <c r="U398" s="134"/>
      <c r="V398" s="134"/>
      <c r="W398" s="135"/>
      <c r="X398" s="134"/>
      <c r="Y398" s="134"/>
      <c r="Z398" s="134"/>
      <c r="AA398" s="135"/>
      <c r="AB398" s="131" t="b">
        <v>0</v>
      </c>
      <c r="AC398" s="131" t="b">
        <v>0</v>
      </c>
      <c r="AD398" s="122"/>
      <c r="AE398" s="131" t="b">
        <v>0</v>
      </c>
      <c r="AF398" s="128"/>
      <c r="AG398" s="88"/>
      <c r="AH398" s="132" t="b">
        <v>0</v>
      </c>
      <c r="AI398" s="133"/>
    </row>
    <row r="399">
      <c r="A399" s="114" t="str">
        <f t="array" ref="A399">IFERROR(
  INDEX(
    INDEX('{INDEX} Tour Packages'!$A:$ZZ, , MATCH(A$3, '{INDEX} Tour Packages'!$4:$4, 0)),
    MATCH($F399, INDEX('{INDEX} Tour Packages'!$A:$ZZ,0, MATCH("Tour Package Name", '{INDEX} Tour Packages'!$4:$4, 0)), 0)
  ),
"")
</f>
        <v/>
      </c>
      <c r="B399" s="114" t="str">
        <f t="array" ref="B399">IFERROR(
  INDEX(
    INDEX('{INDEX} Tour Packages'!$A:$ZZ, , MATCH(B$3, '{INDEX} Tour Packages'!$4:$4, 0)),
    MATCH($F399, INDEX('{INDEX} Tour Packages'!$A:$ZZ,0, MATCH("Tour Package Name", '{INDEX} Tour Packages'!$4:$4, 0)), 0)
  ),
"")
</f>
        <v/>
      </c>
      <c r="C399" s="114" t="str">
        <f t="array" ref="C399">IFERROR(
  INDEX(
    INDEX('{INDEX} Tour Packages'!$A:$ZZ, , MATCH(C$3, '{INDEX} Tour Packages'!$4:$4, 0)),
    MATCH($F399, INDEX('{INDEX} Tour Packages'!$A:$ZZ,0, MATCH("Tour Package Name", '{INDEX} Tour Packages'!$4:$4, 0)), 0)
  ),
"")
</f>
        <v/>
      </c>
      <c r="D399" s="114" t="str">
        <f t="array" ref="D399">IFERROR(
  INDEX(
    INDEX('{INDEX} Tour Packages'!$A:$ZZ, , MATCH(D$3, '{INDEX} Tour Packages'!$4:$4, 0)),
    MATCH($F399, INDEX('{INDEX} Tour Packages'!$A:$ZZ,0, MATCH("Tour Package Name", '{INDEX} Tour Packages'!$4:$4, 0)), 0)
  ),
"")
</f>
        <v/>
      </c>
      <c r="E399" s="115" t="s">
        <v>231</v>
      </c>
      <c r="F399" s="116" t="str">
        <f>IFERROR(__xludf.DUMMYFUNCTION("LET(
  headers, 'Internal Flight Booking Form Re'!$A$1:AI$1,
  ref, $E399,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399" s="117" t="str">
        <f>IFERROR(__xludf.DUMMYFUNCTION("""COMPUTED_VALUE"""),"")</f>
        <v/>
      </c>
      <c r="H399" s="116"/>
      <c r="I399" s="116"/>
      <c r="J399" s="118"/>
      <c r="K399" s="116"/>
      <c r="L399" s="116"/>
      <c r="M399" s="116"/>
      <c r="N399" s="116"/>
      <c r="O399" s="117"/>
      <c r="P399" s="134"/>
      <c r="Q399" s="134"/>
      <c r="R399" s="134"/>
      <c r="S399" s="135"/>
      <c r="T399" s="134"/>
      <c r="U399" s="134"/>
      <c r="V399" s="134"/>
      <c r="W399" s="135"/>
      <c r="X399" s="134"/>
      <c r="Y399" s="134"/>
      <c r="Z399" s="134"/>
      <c r="AA399" s="135"/>
      <c r="AB399" s="131" t="b">
        <v>0</v>
      </c>
      <c r="AC399" s="131" t="b">
        <v>0</v>
      </c>
      <c r="AD399" s="122"/>
      <c r="AE399" s="131" t="b">
        <v>0</v>
      </c>
      <c r="AF399" s="128"/>
      <c r="AG399" s="88"/>
      <c r="AH399" s="132" t="b">
        <v>0</v>
      </c>
      <c r="AI399" s="133"/>
    </row>
    <row r="400">
      <c r="A400" s="114" t="str">
        <f t="array" ref="A400">IFERROR(
  INDEX(
    INDEX('{INDEX} Tour Packages'!$A:$ZZ, , MATCH(A$3, '{INDEX} Tour Packages'!$4:$4, 0)),
    MATCH($F400, INDEX('{INDEX} Tour Packages'!$A:$ZZ,0, MATCH("Tour Package Name", '{INDEX} Tour Packages'!$4:$4, 0)), 0)
  ),
"")
</f>
        <v/>
      </c>
      <c r="B400" s="114" t="str">
        <f t="array" ref="B400">IFERROR(
  INDEX(
    INDEX('{INDEX} Tour Packages'!$A:$ZZ, , MATCH(B$3, '{INDEX} Tour Packages'!$4:$4, 0)),
    MATCH($F400, INDEX('{INDEX} Tour Packages'!$A:$ZZ,0, MATCH("Tour Package Name", '{INDEX} Tour Packages'!$4:$4, 0)), 0)
  ),
"")
</f>
        <v/>
      </c>
      <c r="C400" s="114" t="str">
        <f t="array" ref="C400">IFERROR(
  INDEX(
    INDEX('{INDEX} Tour Packages'!$A:$ZZ, , MATCH(C$3, '{INDEX} Tour Packages'!$4:$4, 0)),
    MATCH($F400, INDEX('{INDEX} Tour Packages'!$A:$ZZ,0, MATCH("Tour Package Name", '{INDEX} Tour Packages'!$4:$4, 0)), 0)
  ),
"")
</f>
        <v/>
      </c>
      <c r="D400" s="114" t="str">
        <f t="array" ref="D400">IFERROR(
  INDEX(
    INDEX('{INDEX} Tour Packages'!$A:$ZZ, , MATCH(D$3, '{INDEX} Tour Packages'!$4:$4, 0)),
    MATCH($F400, INDEX('{INDEX} Tour Packages'!$A:$ZZ,0, MATCH("Tour Package Name", '{INDEX} Tour Packages'!$4:$4, 0)), 0)
  ),
"")
</f>
        <v/>
      </c>
      <c r="E400" s="115" t="s">
        <v>231</v>
      </c>
      <c r="F400" s="116" t="str">
        <f>IFERROR(__xludf.DUMMYFUNCTION("LET(
  headers, 'Internal Flight Booking Form Re'!$A$1:AI$1,
  ref, $E400,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0" s="117" t="str">
        <f>IFERROR(__xludf.DUMMYFUNCTION("""COMPUTED_VALUE"""),"")</f>
        <v/>
      </c>
      <c r="H400" s="116"/>
      <c r="I400" s="116"/>
      <c r="J400" s="118"/>
      <c r="K400" s="116"/>
      <c r="L400" s="116"/>
      <c r="M400" s="116"/>
      <c r="N400" s="116"/>
      <c r="O400" s="117"/>
      <c r="P400" s="134"/>
      <c r="Q400" s="134"/>
      <c r="R400" s="134"/>
      <c r="S400" s="135"/>
      <c r="T400" s="134"/>
      <c r="U400" s="134"/>
      <c r="V400" s="134"/>
      <c r="W400" s="135"/>
      <c r="X400" s="134"/>
      <c r="Y400" s="134"/>
      <c r="Z400" s="134"/>
      <c r="AA400" s="135"/>
      <c r="AB400" s="131" t="b">
        <v>0</v>
      </c>
      <c r="AC400" s="131" t="b">
        <v>0</v>
      </c>
      <c r="AD400" s="122"/>
      <c r="AE400" s="131" t="b">
        <v>0</v>
      </c>
      <c r="AF400" s="128"/>
      <c r="AG400" s="88"/>
      <c r="AH400" s="132" t="b">
        <v>0</v>
      </c>
      <c r="AI400" s="133"/>
    </row>
    <row r="401">
      <c r="A401" s="114" t="str">
        <f t="array" ref="A401">IFERROR(
  INDEX(
    INDEX('{INDEX} Tour Packages'!$A:$ZZ, , MATCH(A$3, '{INDEX} Tour Packages'!$4:$4, 0)),
    MATCH($F401, INDEX('{INDEX} Tour Packages'!$A:$ZZ,0, MATCH("Tour Package Name", '{INDEX} Tour Packages'!$4:$4, 0)), 0)
  ),
"")
</f>
        <v/>
      </c>
      <c r="B401" s="114" t="str">
        <f t="array" ref="B401">IFERROR(
  INDEX(
    INDEX('{INDEX} Tour Packages'!$A:$ZZ, , MATCH(B$3, '{INDEX} Tour Packages'!$4:$4, 0)),
    MATCH($F401, INDEX('{INDEX} Tour Packages'!$A:$ZZ,0, MATCH("Tour Package Name", '{INDEX} Tour Packages'!$4:$4, 0)), 0)
  ),
"")
</f>
        <v/>
      </c>
      <c r="C401" s="114" t="str">
        <f t="array" ref="C401">IFERROR(
  INDEX(
    INDEX('{INDEX} Tour Packages'!$A:$ZZ, , MATCH(C$3, '{INDEX} Tour Packages'!$4:$4, 0)),
    MATCH($F401, INDEX('{INDEX} Tour Packages'!$A:$ZZ,0, MATCH("Tour Package Name", '{INDEX} Tour Packages'!$4:$4, 0)), 0)
  ),
"")
</f>
        <v/>
      </c>
      <c r="D401" s="114" t="str">
        <f t="array" ref="D401">IFERROR(
  INDEX(
    INDEX('{INDEX} Tour Packages'!$A:$ZZ, , MATCH(D$3, '{INDEX} Tour Packages'!$4:$4, 0)),
    MATCH($F401, INDEX('{INDEX} Tour Packages'!$A:$ZZ,0, MATCH("Tour Package Name", '{INDEX} Tour Packages'!$4:$4, 0)), 0)
  ),
"")
</f>
        <v/>
      </c>
      <c r="E401" s="115" t="s">
        <v>231</v>
      </c>
      <c r="F401" s="116" t="str">
        <f>IFERROR(__xludf.DUMMYFUNCTION("LET(
  headers, 'Internal Flight Booking Form Re'!$A$1:AI$1,
  ref, $E401,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1" s="117" t="str">
        <f>IFERROR(__xludf.DUMMYFUNCTION("""COMPUTED_VALUE"""),"")</f>
        <v/>
      </c>
      <c r="H401" s="116"/>
      <c r="I401" s="116"/>
      <c r="J401" s="118"/>
      <c r="K401" s="116"/>
      <c r="L401" s="116"/>
      <c r="M401" s="116"/>
      <c r="N401" s="116"/>
      <c r="O401" s="117"/>
      <c r="P401" s="134"/>
      <c r="Q401" s="134"/>
      <c r="R401" s="134"/>
      <c r="S401" s="135"/>
      <c r="T401" s="134"/>
      <c r="U401" s="134"/>
      <c r="V401" s="134"/>
      <c r="W401" s="135"/>
      <c r="X401" s="134"/>
      <c r="Y401" s="134"/>
      <c r="Z401" s="134"/>
      <c r="AA401" s="135"/>
      <c r="AB401" s="131" t="b">
        <v>0</v>
      </c>
      <c r="AC401" s="131" t="b">
        <v>0</v>
      </c>
      <c r="AD401" s="122"/>
      <c r="AE401" s="131" t="b">
        <v>0</v>
      </c>
      <c r="AF401" s="128"/>
      <c r="AG401" s="88"/>
      <c r="AH401" s="132" t="b">
        <v>0</v>
      </c>
      <c r="AI401" s="133"/>
    </row>
    <row r="402">
      <c r="A402" s="114" t="str">
        <f t="array" ref="A402">IFERROR(
  INDEX(
    INDEX('{INDEX} Tour Packages'!$A:$ZZ, , MATCH(A$3, '{INDEX} Tour Packages'!$4:$4, 0)),
    MATCH($F402, INDEX('{INDEX} Tour Packages'!$A:$ZZ,0, MATCH("Tour Package Name", '{INDEX} Tour Packages'!$4:$4, 0)), 0)
  ),
"")
</f>
        <v/>
      </c>
      <c r="B402" s="114" t="str">
        <f t="array" ref="B402">IFERROR(
  INDEX(
    INDEX('{INDEX} Tour Packages'!$A:$ZZ, , MATCH(B$3, '{INDEX} Tour Packages'!$4:$4, 0)),
    MATCH($F402, INDEX('{INDEX} Tour Packages'!$A:$ZZ,0, MATCH("Tour Package Name", '{INDEX} Tour Packages'!$4:$4, 0)), 0)
  ),
"")
</f>
        <v/>
      </c>
      <c r="C402" s="114" t="str">
        <f t="array" ref="C402">IFERROR(
  INDEX(
    INDEX('{INDEX} Tour Packages'!$A:$ZZ, , MATCH(C$3, '{INDEX} Tour Packages'!$4:$4, 0)),
    MATCH($F402, INDEX('{INDEX} Tour Packages'!$A:$ZZ,0, MATCH("Tour Package Name", '{INDEX} Tour Packages'!$4:$4, 0)), 0)
  ),
"")
</f>
        <v/>
      </c>
      <c r="D402" s="114" t="str">
        <f t="array" ref="D402">IFERROR(
  INDEX(
    INDEX('{INDEX} Tour Packages'!$A:$ZZ, , MATCH(D$3, '{INDEX} Tour Packages'!$4:$4, 0)),
    MATCH($F402, INDEX('{INDEX} Tour Packages'!$A:$ZZ,0, MATCH("Tour Package Name", '{INDEX} Tour Packages'!$4:$4, 0)), 0)
  ),
"")
</f>
        <v/>
      </c>
      <c r="E402" s="115" t="s">
        <v>231</v>
      </c>
      <c r="F402" s="116" t="str">
        <f>IFERROR(__xludf.DUMMYFUNCTION("LET(
  headers, 'Internal Flight Booking Form Re'!$A$1:AI$1,
  ref, $E402,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2" s="117" t="str">
        <f>IFERROR(__xludf.DUMMYFUNCTION("""COMPUTED_VALUE"""),"")</f>
        <v/>
      </c>
      <c r="H402" s="116"/>
      <c r="I402" s="116"/>
      <c r="J402" s="118"/>
      <c r="K402" s="116"/>
      <c r="L402" s="116"/>
      <c r="M402" s="116"/>
      <c r="N402" s="116"/>
      <c r="O402" s="117"/>
      <c r="P402" s="134"/>
      <c r="Q402" s="134"/>
      <c r="R402" s="134"/>
      <c r="S402" s="135"/>
      <c r="T402" s="134"/>
      <c r="U402" s="134"/>
      <c r="V402" s="134"/>
      <c r="W402" s="135"/>
      <c r="X402" s="134"/>
      <c r="Y402" s="134"/>
      <c r="Z402" s="134"/>
      <c r="AA402" s="135"/>
      <c r="AB402" s="131" t="b">
        <v>0</v>
      </c>
      <c r="AC402" s="131" t="b">
        <v>0</v>
      </c>
      <c r="AD402" s="122"/>
      <c r="AE402" s="131" t="b">
        <v>0</v>
      </c>
      <c r="AF402" s="128"/>
      <c r="AG402" s="88"/>
      <c r="AH402" s="132" t="b">
        <v>0</v>
      </c>
      <c r="AI402" s="133"/>
    </row>
    <row r="403">
      <c r="A403" s="114" t="str">
        <f t="array" ref="A403">IFERROR(
  INDEX(
    INDEX('{INDEX} Tour Packages'!$A:$ZZ, , MATCH(A$3, '{INDEX} Tour Packages'!$4:$4, 0)),
    MATCH($F403, INDEX('{INDEX} Tour Packages'!$A:$ZZ,0, MATCH("Tour Package Name", '{INDEX} Tour Packages'!$4:$4, 0)), 0)
  ),
"")
</f>
        <v/>
      </c>
      <c r="B403" s="114" t="str">
        <f t="array" ref="B403">IFERROR(
  INDEX(
    INDEX('{INDEX} Tour Packages'!$A:$ZZ, , MATCH(B$3, '{INDEX} Tour Packages'!$4:$4, 0)),
    MATCH($F403, INDEX('{INDEX} Tour Packages'!$A:$ZZ,0, MATCH("Tour Package Name", '{INDEX} Tour Packages'!$4:$4, 0)), 0)
  ),
"")
</f>
        <v/>
      </c>
      <c r="C403" s="114" t="str">
        <f t="array" ref="C403">IFERROR(
  INDEX(
    INDEX('{INDEX} Tour Packages'!$A:$ZZ, , MATCH(C$3, '{INDEX} Tour Packages'!$4:$4, 0)),
    MATCH($F403, INDEX('{INDEX} Tour Packages'!$A:$ZZ,0, MATCH("Tour Package Name", '{INDEX} Tour Packages'!$4:$4, 0)), 0)
  ),
"")
</f>
        <v/>
      </c>
      <c r="D403" s="114" t="str">
        <f t="array" ref="D403">IFERROR(
  INDEX(
    INDEX('{INDEX} Tour Packages'!$A:$ZZ, , MATCH(D$3, '{INDEX} Tour Packages'!$4:$4, 0)),
    MATCH($F403, INDEX('{INDEX} Tour Packages'!$A:$ZZ,0, MATCH("Tour Package Name", '{INDEX} Tour Packages'!$4:$4, 0)), 0)
  ),
"")
</f>
        <v/>
      </c>
      <c r="E403" s="115" t="s">
        <v>231</v>
      </c>
      <c r="F403" s="116" t="str">
        <f>IFERROR(__xludf.DUMMYFUNCTION("LET(
  headers, 'Internal Flight Booking Form Re'!$A$1:AI$1,
  ref, $E403,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3" s="117" t="str">
        <f>IFERROR(__xludf.DUMMYFUNCTION("""COMPUTED_VALUE"""),"")</f>
        <v/>
      </c>
      <c r="H403" s="116"/>
      <c r="I403" s="116"/>
      <c r="J403" s="118"/>
      <c r="K403" s="116"/>
      <c r="L403" s="116"/>
      <c r="M403" s="116"/>
      <c r="N403" s="116"/>
      <c r="O403" s="117"/>
      <c r="P403" s="134"/>
      <c r="Q403" s="134"/>
      <c r="R403" s="134"/>
      <c r="S403" s="135"/>
      <c r="T403" s="134"/>
      <c r="U403" s="134"/>
      <c r="V403" s="134"/>
      <c r="W403" s="135"/>
      <c r="X403" s="134"/>
      <c r="Y403" s="134"/>
      <c r="Z403" s="134"/>
      <c r="AA403" s="135"/>
      <c r="AB403" s="131" t="b">
        <v>0</v>
      </c>
      <c r="AC403" s="131" t="b">
        <v>0</v>
      </c>
      <c r="AD403" s="122"/>
      <c r="AE403" s="131" t="b">
        <v>0</v>
      </c>
      <c r="AF403" s="128"/>
      <c r="AG403" s="88"/>
      <c r="AH403" s="132" t="b">
        <v>0</v>
      </c>
      <c r="AI403" s="133"/>
    </row>
    <row r="404">
      <c r="A404" s="114" t="str">
        <f t="array" ref="A404">IFERROR(
  INDEX(
    INDEX('{INDEX} Tour Packages'!$A:$ZZ, , MATCH(A$3, '{INDEX} Tour Packages'!$4:$4, 0)),
    MATCH($F404, INDEX('{INDEX} Tour Packages'!$A:$ZZ,0, MATCH("Tour Package Name", '{INDEX} Tour Packages'!$4:$4, 0)), 0)
  ),
"")
</f>
        <v/>
      </c>
      <c r="B404" s="114" t="str">
        <f t="array" ref="B404">IFERROR(
  INDEX(
    INDEX('{INDEX} Tour Packages'!$A:$ZZ, , MATCH(B$3, '{INDEX} Tour Packages'!$4:$4, 0)),
    MATCH($F404, INDEX('{INDEX} Tour Packages'!$A:$ZZ,0, MATCH("Tour Package Name", '{INDEX} Tour Packages'!$4:$4, 0)), 0)
  ),
"")
</f>
        <v/>
      </c>
      <c r="C404" s="114" t="str">
        <f t="array" ref="C404">IFERROR(
  INDEX(
    INDEX('{INDEX} Tour Packages'!$A:$ZZ, , MATCH(C$3, '{INDEX} Tour Packages'!$4:$4, 0)),
    MATCH($F404, INDEX('{INDEX} Tour Packages'!$A:$ZZ,0, MATCH("Tour Package Name", '{INDEX} Tour Packages'!$4:$4, 0)), 0)
  ),
"")
</f>
        <v/>
      </c>
      <c r="D404" s="114" t="str">
        <f t="array" ref="D404">IFERROR(
  INDEX(
    INDEX('{INDEX} Tour Packages'!$A:$ZZ, , MATCH(D$3, '{INDEX} Tour Packages'!$4:$4, 0)),
    MATCH($F404, INDEX('{INDEX} Tour Packages'!$A:$ZZ,0, MATCH("Tour Package Name", '{INDEX} Tour Packages'!$4:$4, 0)), 0)
  ),
"")
</f>
        <v/>
      </c>
      <c r="E404" s="115" t="s">
        <v>231</v>
      </c>
      <c r="F404" s="116" t="str">
        <f>IFERROR(__xludf.DUMMYFUNCTION("LET(
  headers, 'Internal Flight Booking Form Re'!$A$1:AI$1,
  ref, $E404,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4" s="117" t="str">
        <f>IFERROR(__xludf.DUMMYFUNCTION("""COMPUTED_VALUE"""),"")</f>
        <v/>
      </c>
      <c r="H404" s="116"/>
      <c r="I404" s="116"/>
      <c r="J404" s="118"/>
      <c r="K404" s="116"/>
      <c r="L404" s="116"/>
      <c r="M404" s="116"/>
      <c r="N404" s="116"/>
      <c r="O404" s="117"/>
      <c r="P404" s="134"/>
      <c r="Q404" s="134"/>
      <c r="R404" s="134"/>
      <c r="S404" s="135"/>
      <c r="T404" s="134"/>
      <c r="U404" s="134"/>
      <c r="V404" s="134"/>
      <c r="W404" s="135"/>
      <c r="X404" s="134"/>
      <c r="Y404" s="134"/>
      <c r="Z404" s="134"/>
      <c r="AA404" s="135"/>
      <c r="AB404" s="131" t="b">
        <v>0</v>
      </c>
      <c r="AC404" s="131" t="b">
        <v>0</v>
      </c>
      <c r="AD404" s="122"/>
      <c r="AE404" s="131" t="b">
        <v>0</v>
      </c>
      <c r="AF404" s="128"/>
      <c r="AG404" s="88"/>
      <c r="AH404" s="132" t="b">
        <v>0</v>
      </c>
      <c r="AI404" s="133"/>
    </row>
    <row r="405">
      <c r="A405" s="114" t="str">
        <f t="array" ref="A405">IFERROR(
  INDEX(
    INDEX('{INDEX} Tour Packages'!$A:$ZZ, , MATCH(A$3, '{INDEX} Tour Packages'!$4:$4, 0)),
    MATCH($F405, INDEX('{INDEX} Tour Packages'!$A:$ZZ,0, MATCH("Tour Package Name", '{INDEX} Tour Packages'!$4:$4, 0)), 0)
  ),
"")
</f>
        <v/>
      </c>
      <c r="B405" s="114" t="str">
        <f t="array" ref="B405">IFERROR(
  INDEX(
    INDEX('{INDEX} Tour Packages'!$A:$ZZ, , MATCH(B$3, '{INDEX} Tour Packages'!$4:$4, 0)),
    MATCH($F405, INDEX('{INDEX} Tour Packages'!$A:$ZZ,0, MATCH("Tour Package Name", '{INDEX} Tour Packages'!$4:$4, 0)), 0)
  ),
"")
</f>
        <v/>
      </c>
      <c r="C405" s="114" t="str">
        <f t="array" ref="C405">IFERROR(
  INDEX(
    INDEX('{INDEX} Tour Packages'!$A:$ZZ, , MATCH(C$3, '{INDEX} Tour Packages'!$4:$4, 0)),
    MATCH($F405, INDEX('{INDEX} Tour Packages'!$A:$ZZ,0, MATCH("Tour Package Name", '{INDEX} Tour Packages'!$4:$4, 0)), 0)
  ),
"")
</f>
        <v/>
      </c>
      <c r="D405" s="114" t="str">
        <f t="array" ref="D405">IFERROR(
  INDEX(
    INDEX('{INDEX} Tour Packages'!$A:$ZZ, , MATCH(D$3, '{INDEX} Tour Packages'!$4:$4, 0)),
    MATCH($F405, INDEX('{INDEX} Tour Packages'!$A:$ZZ,0, MATCH("Tour Package Name", '{INDEX} Tour Packages'!$4:$4, 0)), 0)
  ),
"")
</f>
        <v/>
      </c>
      <c r="E405" s="115" t="s">
        <v>231</v>
      </c>
      <c r="F405" s="116" t="str">
        <f>IFERROR(__xludf.DUMMYFUNCTION("LET(
  headers, 'Internal Flight Booking Form Re'!$A$1:AI$1,
  ref, $E405,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5" s="117" t="str">
        <f>IFERROR(__xludf.DUMMYFUNCTION("""COMPUTED_VALUE"""),"")</f>
        <v/>
      </c>
      <c r="H405" s="116"/>
      <c r="I405" s="116"/>
      <c r="J405" s="118"/>
      <c r="K405" s="116"/>
      <c r="L405" s="116"/>
      <c r="M405" s="116"/>
      <c r="N405" s="116"/>
      <c r="O405" s="117"/>
      <c r="P405" s="134"/>
      <c r="Q405" s="134"/>
      <c r="R405" s="134"/>
      <c r="S405" s="135"/>
      <c r="T405" s="134"/>
      <c r="U405" s="134"/>
      <c r="V405" s="134"/>
      <c r="W405" s="135"/>
      <c r="X405" s="134"/>
      <c r="Y405" s="134"/>
      <c r="Z405" s="134"/>
      <c r="AA405" s="135"/>
      <c r="AB405" s="131" t="b">
        <v>0</v>
      </c>
      <c r="AC405" s="131" t="b">
        <v>0</v>
      </c>
      <c r="AD405" s="122"/>
      <c r="AE405" s="131" t="b">
        <v>0</v>
      </c>
      <c r="AF405" s="128"/>
      <c r="AG405" s="88"/>
      <c r="AH405" s="132" t="b">
        <v>0</v>
      </c>
      <c r="AI405" s="133"/>
    </row>
    <row r="406">
      <c r="A406" s="114" t="str">
        <f t="array" ref="A406">IFERROR(
  INDEX(
    INDEX('{INDEX} Tour Packages'!$A:$ZZ, , MATCH(A$3, '{INDEX} Tour Packages'!$4:$4, 0)),
    MATCH($F406, INDEX('{INDEX} Tour Packages'!$A:$ZZ,0, MATCH("Tour Package Name", '{INDEX} Tour Packages'!$4:$4, 0)), 0)
  ),
"")
</f>
        <v/>
      </c>
      <c r="B406" s="114" t="str">
        <f t="array" ref="B406">IFERROR(
  INDEX(
    INDEX('{INDEX} Tour Packages'!$A:$ZZ, , MATCH(B$3, '{INDEX} Tour Packages'!$4:$4, 0)),
    MATCH($F406, INDEX('{INDEX} Tour Packages'!$A:$ZZ,0, MATCH("Tour Package Name", '{INDEX} Tour Packages'!$4:$4, 0)), 0)
  ),
"")
</f>
        <v/>
      </c>
      <c r="C406" s="114" t="str">
        <f t="array" ref="C406">IFERROR(
  INDEX(
    INDEX('{INDEX} Tour Packages'!$A:$ZZ, , MATCH(C$3, '{INDEX} Tour Packages'!$4:$4, 0)),
    MATCH($F406, INDEX('{INDEX} Tour Packages'!$A:$ZZ,0, MATCH("Tour Package Name", '{INDEX} Tour Packages'!$4:$4, 0)), 0)
  ),
"")
</f>
        <v/>
      </c>
      <c r="D406" s="114" t="str">
        <f t="array" ref="D406">IFERROR(
  INDEX(
    INDEX('{INDEX} Tour Packages'!$A:$ZZ, , MATCH(D$3, '{INDEX} Tour Packages'!$4:$4, 0)),
    MATCH($F406, INDEX('{INDEX} Tour Packages'!$A:$ZZ,0, MATCH("Tour Package Name", '{INDEX} Tour Packages'!$4:$4, 0)), 0)
  ),
"")
</f>
        <v/>
      </c>
      <c r="E406" s="115" t="s">
        <v>231</v>
      </c>
      <c r="F406" s="116" t="str">
        <f>IFERROR(__xludf.DUMMYFUNCTION("LET(
  headers, 'Internal Flight Booking Form Re'!$A$1:AI$1,
  ref, $E406,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6" s="117" t="str">
        <f>IFERROR(__xludf.DUMMYFUNCTION("""COMPUTED_VALUE"""),"")</f>
        <v/>
      </c>
      <c r="H406" s="116"/>
      <c r="I406" s="116"/>
      <c r="J406" s="118"/>
      <c r="K406" s="116"/>
      <c r="L406" s="116"/>
      <c r="M406" s="116"/>
      <c r="N406" s="116"/>
      <c r="O406" s="117"/>
      <c r="P406" s="134"/>
      <c r="Q406" s="134"/>
      <c r="R406" s="134"/>
      <c r="S406" s="135"/>
      <c r="T406" s="134"/>
      <c r="U406" s="134"/>
      <c r="V406" s="134"/>
      <c r="W406" s="135"/>
      <c r="X406" s="134"/>
      <c r="Y406" s="134"/>
      <c r="Z406" s="134"/>
      <c r="AA406" s="135"/>
      <c r="AB406" s="131" t="b">
        <v>0</v>
      </c>
      <c r="AC406" s="131" t="b">
        <v>0</v>
      </c>
      <c r="AD406" s="122"/>
      <c r="AE406" s="131" t="b">
        <v>0</v>
      </c>
      <c r="AF406" s="128"/>
      <c r="AG406" s="88"/>
      <c r="AH406" s="132" t="b">
        <v>0</v>
      </c>
      <c r="AI406" s="133"/>
    </row>
    <row r="407">
      <c r="A407" s="114" t="str">
        <f t="array" ref="A407">IFERROR(
  INDEX(
    INDEX('{INDEX} Tour Packages'!$A:$ZZ, , MATCH(A$3, '{INDEX} Tour Packages'!$4:$4, 0)),
    MATCH($F407, INDEX('{INDEX} Tour Packages'!$A:$ZZ,0, MATCH("Tour Package Name", '{INDEX} Tour Packages'!$4:$4, 0)), 0)
  ),
"")
</f>
        <v/>
      </c>
      <c r="B407" s="114" t="str">
        <f t="array" ref="B407">IFERROR(
  INDEX(
    INDEX('{INDEX} Tour Packages'!$A:$ZZ, , MATCH(B$3, '{INDEX} Tour Packages'!$4:$4, 0)),
    MATCH($F407, INDEX('{INDEX} Tour Packages'!$A:$ZZ,0, MATCH("Tour Package Name", '{INDEX} Tour Packages'!$4:$4, 0)), 0)
  ),
"")
</f>
        <v/>
      </c>
      <c r="C407" s="114" t="str">
        <f t="array" ref="C407">IFERROR(
  INDEX(
    INDEX('{INDEX} Tour Packages'!$A:$ZZ, , MATCH(C$3, '{INDEX} Tour Packages'!$4:$4, 0)),
    MATCH($F407, INDEX('{INDEX} Tour Packages'!$A:$ZZ,0, MATCH("Tour Package Name", '{INDEX} Tour Packages'!$4:$4, 0)), 0)
  ),
"")
</f>
        <v/>
      </c>
      <c r="D407" s="114" t="str">
        <f t="array" ref="D407">IFERROR(
  INDEX(
    INDEX('{INDEX} Tour Packages'!$A:$ZZ, , MATCH(D$3, '{INDEX} Tour Packages'!$4:$4, 0)),
    MATCH($F407, INDEX('{INDEX} Tour Packages'!$A:$ZZ,0, MATCH("Tour Package Name", '{INDEX} Tour Packages'!$4:$4, 0)), 0)
  ),
"")
</f>
        <v/>
      </c>
      <c r="E407" s="115" t="s">
        <v>231</v>
      </c>
      <c r="F407" s="116" t="str">
        <f>IFERROR(__xludf.DUMMYFUNCTION("LET(
  headers, 'Internal Flight Booking Form Re'!$A$1:AI$1,
  ref, $E407,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7" s="117" t="str">
        <f>IFERROR(__xludf.DUMMYFUNCTION("""COMPUTED_VALUE"""),"")</f>
        <v/>
      </c>
      <c r="H407" s="116"/>
      <c r="I407" s="116"/>
      <c r="J407" s="118"/>
      <c r="K407" s="116"/>
      <c r="L407" s="116"/>
      <c r="M407" s="116"/>
      <c r="N407" s="116"/>
      <c r="O407" s="117"/>
      <c r="P407" s="134"/>
      <c r="Q407" s="134"/>
      <c r="R407" s="134"/>
      <c r="S407" s="135"/>
      <c r="T407" s="134"/>
      <c r="U407" s="134"/>
      <c r="V407" s="134"/>
      <c r="W407" s="135"/>
      <c r="X407" s="134"/>
      <c r="Y407" s="134"/>
      <c r="Z407" s="134"/>
      <c r="AA407" s="135"/>
      <c r="AB407" s="131" t="b">
        <v>0</v>
      </c>
      <c r="AC407" s="131" t="b">
        <v>0</v>
      </c>
      <c r="AD407" s="122"/>
      <c r="AE407" s="131" t="b">
        <v>0</v>
      </c>
      <c r="AF407" s="128"/>
      <c r="AG407" s="88"/>
      <c r="AH407" s="132" t="b">
        <v>0</v>
      </c>
      <c r="AI407" s="133"/>
    </row>
    <row r="408">
      <c r="A408" s="114" t="str">
        <f t="array" ref="A408">IFERROR(
  INDEX(
    INDEX('{INDEX} Tour Packages'!$A:$ZZ, , MATCH(A$3, '{INDEX} Tour Packages'!$4:$4, 0)),
    MATCH($F408, INDEX('{INDEX} Tour Packages'!$A:$ZZ,0, MATCH("Tour Package Name", '{INDEX} Tour Packages'!$4:$4, 0)), 0)
  ),
"")
</f>
        <v/>
      </c>
      <c r="B408" s="114" t="str">
        <f t="array" ref="B408">IFERROR(
  INDEX(
    INDEX('{INDEX} Tour Packages'!$A:$ZZ, , MATCH(B$3, '{INDEX} Tour Packages'!$4:$4, 0)),
    MATCH($F408, INDEX('{INDEX} Tour Packages'!$A:$ZZ,0, MATCH("Tour Package Name", '{INDEX} Tour Packages'!$4:$4, 0)), 0)
  ),
"")
</f>
        <v/>
      </c>
      <c r="C408" s="114" t="str">
        <f t="array" ref="C408">IFERROR(
  INDEX(
    INDEX('{INDEX} Tour Packages'!$A:$ZZ, , MATCH(C$3, '{INDEX} Tour Packages'!$4:$4, 0)),
    MATCH($F408, INDEX('{INDEX} Tour Packages'!$A:$ZZ,0, MATCH("Tour Package Name", '{INDEX} Tour Packages'!$4:$4, 0)), 0)
  ),
"")
</f>
        <v/>
      </c>
      <c r="D408" s="114" t="str">
        <f t="array" ref="D408">IFERROR(
  INDEX(
    INDEX('{INDEX} Tour Packages'!$A:$ZZ, , MATCH(D$3, '{INDEX} Tour Packages'!$4:$4, 0)),
    MATCH($F408, INDEX('{INDEX} Tour Packages'!$A:$ZZ,0, MATCH("Tour Package Name", '{INDEX} Tour Packages'!$4:$4, 0)), 0)
  ),
"")
</f>
        <v/>
      </c>
      <c r="E408" s="115" t="s">
        <v>231</v>
      </c>
      <c r="F408" s="116" t="str">
        <f>IFERROR(__xludf.DUMMYFUNCTION("LET(
  headers, 'Internal Flight Booking Form Re'!$A$1:AI$1,
  ref, $E408,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8" s="117" t="str">
        <f>IFERROR(__xludf.DUMMYFUNCTION("""COMPUTED_VALUE"""),"")</f>
        <v/>
      </c>
      <c r="H408" s="116"/>
      <c r="I408" s="116"/>
      <c r="J408" s="118"/>
      <c r="K408" s="116"/>
      <c r="L408" s="116"/>
      <c r="M408" s="116"/>
      <c r="N408" s="116"/>
      <c r="O408" s="117"/>
      <c r="P408" s="134"/>
      <c r="Q408" s="134"/>
      <c r="R408" s="134"/>
      <c r="S408" s="135"/>
      <c r="T408" s="134"/>
      <c r="U408" s="134"/>
      <c r="V408" s="134"/>
      <c r="W408" s="135"/>
      <c r="X408" s="134"/>
      <c r="Y408" s="134"/>
      <c r="Z408" s="134"/>
      <c r="AA408" s="135"/>
      <c r="AB408" s="131" t="b">
        <v>0</v>
      </c>
      <c r="AC408" s="131" t="b">
        <v>0</v>
      </c>
      <c r="AD408" s="122"/>
      <c r="AE408" s="131" t="b">
        <v>0</v>
      </c>
      <c r="AF408" s="128"/>
      <c r="AG408" s="88"/>
      <c r="AH408" s="132" t="b">
        <v>0</v>
      </c>
      <c r="AI408" s="133"/>
    </row>
    <row r="409">
      <c r="A409" s="114" t="str">
        <f t="array" ref="A409">IFERROR(
  INDEX(
    INDEX('{INDEX} Tour Packages'!$A:$ZZ, , MATCH(A$3, '{INDEX} Tour Packages'!$4:$4, 0)),
    MATCH($F409, INDEX('{INDEX} Tour Packages'!$A:$ZZ,0, MATCH("Tour Package Name", '{INDEX} Tour Packages'!$4:$4, 0)), 0)
  ),
"")
</f>
        <v/>
      </c>
      <c r="B409" s="114" t="str">
        <f t="array" ref="B409">IFERROR(
  INDEX(
    INDEX('{INDEX} Tour Packages'!$A:$ZZ, , MATCH(B$3, '{INDEX} Tour Packages'!$4:$4, 0)),
    MATCH($F409, INDEX('{INDEX} Tour Packages'!$A:$ZZ,0, MATCH("Tour Package Name", '{INDEX} Tour Packages'!$4:$4, 0)), 0)
  ),
"")
</f>
        <v/>
      </c>
      <c r="C409" s="114" t="str">
        <f t="array" ref="C409">IFERROR(
  INDEX(
    INDEX('{INDEX} Tour Packages'!$A:$ZZ, , MATCH(C$3, '{INDEX} Tour Packages'!$4:$4, 0)),
    MATCH($F409, INDEX('{INDEX} Tour Packages'!$A:$ZZ,0, MATCH("Tour Package Name", '{INDEX} Tour Packages'!$4:$4, 0)), 0)
  ),
"")
</f>
        <v/>
      </c>
      <c r="D409" s="114" t="str">
        <f t="array" ref="D409">IFERROR(
  INDEX(
    INDEX('{INDEX} Tour Packages'!$A:$ZZ, , MATCH(D$3, '{INDEX} Tour Packages'!$4:$4, 0)),
    MATCH($F409, INDEX('{INDEX} Tour Packages'!$A:$ZZ,0, MATCH("Tour Package Name", '{INDEX} Tour Packages'!$4:$4, 0)), 0)
  ),
"")
</f>
        <v/>
      </c>
      <c r="E409" s="115" t="s">
        <v>231</v>
      </c>
      <c r="F409" s="116" t="str">
        <f>IFERROR(__xludf.DUMMYFUNCTION("LET(
  headers, 'Internal Flight Booking Form Re'!$A$1:AI$1,
  ref, $E409,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09" s="117" t="str">
        <f>IFERROR(__xludf.DUMMYFUNCTION("""COMPUTED_VALUE"""),"")</f>
        <v/>
      </c>
      <c r="H409" s="116"/>
      <c r="I409" s="116"/>
      <c r="J409" s="118"/>
      <c r="K409" s="116"/>
      <c r="L409" s="116"/>
      <c r="M409" s="116"/>
      <c r="N409" s="116"/>
      <c r="O409" s="117"/>
      <c r="P409" s="134"/>
      <c r="Q409" s="134"/>
      <c r="R409" s="134"/>
      <c r="S409" s="135"/>
      <c r="T409" s="134"/>
      <c r="U409" s="134"/>
      <c r="V409" s="134"/>
      <c r="W409" s="135"/>
      <c r="X409" s="134"/>
      <c r="Y409" s="134"/>
      <c r="Z409" s="134"/>
      <c r="AA409" s="135"/>
      <c r="AB409" s="131" t="b">
        <v>0</v>
      </c>
      <c r="AC409" s="131" t="b">
        <v>0</v>
      </c>
      <c r="AD409" s="122"/>
      <c r="AE409" s="131" t="b">
        <v>0</v>
      </c>
      <c r="AF409" s="128"/>
      <c r="AG409" s="88"/>
      <c r="AH409" s="132" t="b">
        <v>0</v>
      </c>
      <c r="AI409" s="133"/>
    </row>
    <row r="410">
      <c r="A410" s="114" t="str">
        <f t="array" ref="A410">IFERROR(
  INDEX(
    INDEX('{INDEX} Tour Packages'!$A:$ZZ, , MATCH(A$3, '{INDEX} Tour Packages'!$4:$4, 0)),
    MATCH($F410, INDEX('{INDEX} Tour Packages'!$A:$ZZ,0, MATCH("Tour Package Name", '{INDEX} Tour Packages'!$4:$4, 0)), 0)
  ),
"")
</f>
        <v/>
      </c>
      <c r="B410" s="114" t="str">
        <f t="array" ref="B410">IFERROR(
  INDEX(
    INDEX('{INDEX} Tour Packages'!$A:$ZZ, , MATCH(B$3, '{INDEX} Tour Packages'!$4:$4, 0)),
    MATCH($F410, INDEX('{INDEX} Tour Packages'!$A:$ZZ,0, MATCH("Tour Package Name", '{INDEX} Tour Packages'!$4:$4, 0)), 0)
  ),
"")
</f>
        <v/>
      </c>
      <c r="C410" s="114" t="str">
        <f t="array" ref="C410">IFERROR(
  INDEX(
    INDEX('{INDEX} Tour Packages'!$A:$ZZ, , MATCH(C$3, '{INDEX} Tour Packages'!$4:$4, 0)),
    MATCH($F410, INDEX('{INDEX} Tour Packages'!$A:$ZZ,0, MATCH("Tour Package Name", '{INDEX} Tour Packages'!$4:$4, 0)), 0)
  ),
"")
</f>
        <v/>
      </c>
      <c r="D410" s="114" t="str">
        <f t="array" ref="D410">IFERROR(
  INDEX(
    INDEX('{INDEX} Tour Packages'!$A:$ZZ, , MATCH(D$3, '{INDEX} Tour Packages'!$4:$4, 0)),
    MATCH($F410, INDEX('{INDEX} Tour Packages'!$A:$ZZ,0, MATCH("Tour Package Name", '{INDEX} Tour Packages'!$4:$4, 0)), 0)
  ),
"")
</f>
        <v/>
      </c>
      <c r="E410" s="115" t="s">
        <v>231</v>
      </c>
      <c r="F410" s="116" t="str">
        <f>IFERROR(__xludf.DUMMYFUNCTION("LET(
  headers, 'Internal Flight Booking Form Re'!$A$1:AI$1,
  ref, $E410,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0" s="117" t="str">
        <f>IFERROR(__xludf.DUMMYFUNCTION("""COMPUTED_VALUE"""),"")</f>
        <v/>
      </c>
      <c r="H410" s="116"/>
      <c r="I410" s="116"/>
      <c r="J410" s="118"/>
      <c r="K410" s="116"/>
      <c r="L410" s="116"/>
      <c r="M410" s="116"/>
      <c r="N410" s="116"/>
      <c r="O410" s="117"/>
      <c r="P410" s="134"/>
      <c r="Q410" s="134"/>
      <c r="R410" s="134"/>
      <c r="S410" s="135"/>
      <c r="T410" s="134"/>
      <c r="U410" s="134"/>
      <c r="V410" s="134"/>
      <c r="W410" s="135"/>
      <c r="X410" s="134"/>
      <c r="Y410" s="134"/>
      <c r="Z410" s="134"/>
      <c r="AA410" s="135"/>
      <c r="AB410" s="131" t="b">
        <v>0</v>
      </c>
      <c r="AC410" s="131" t="b">
        <v>0</v>
      </c>
      <c r="AD410" s="122"/>
      <c r="AE410" s="131" t="b">
        <v>0</v>
      </c>
      <c r="AF410" s="128"/>
      <c r="AG410" s="88"/>
      <c r="AH410" s="132" t="b">
        <v>0</v>
      </c>
      <c r="AI410" s="133"/>
    </row>
    <row r="411">
      <c r="A411" s="114" t="str">
        <f t="array" ref="A411">IFERROR(
  INDEX(
    INDEX('{INDEX} Tour Packages'!$A:$ZZ, , MATCH(A$3, '{INDEX} Tour Packages'!$4:$4, 0)),
    MATCH($F411, INDEX('{INDEX} Tour Packages'!$A:$ZZ,0, MATCH("Tour Package Name", '{INDEX} Tour Packages'!$4:$4, 0)), 0)
  ),
"")
</f>
        <v/>
      </c>
      <c r="B411" s="114" t="str">
        <f t="array" ref="B411">IFERROR(
  INDEX(
    INDEX('{INDEX} Tour Packages'!$A:$ZZ, , MATCH(B$3, '{INDEX} Tour Packages'!$4:$4, 0)),
    MATCH($F411, INDEX('{INDEX} Tour Packages'!$A:$ZZ,0, MATCH("Tour Package Name", '{INDEX} Tour Packages'!$4:$4, 0)), 0)
  ),
"")
</f>
        <v/>
      </c>
      <c r="C411" s="114" t="str">
        <f t="array" ref="C411">IFERROR(
  INDEX(
    INDEX('{INDEX} Tour Packages'!$A:$ZZ, , MATCH(C$3, '{INDEX} Tour Packages'!$4:$4, 0)),
    MATCH($F411, INDEX('{INDEX} Tour Packages'!$A:$ZZ,0, MATCH("Tour Package Name", '{INDEX} Tour Packages'!$4:$4, 0)), 0)
  ),
"")
</f>
        <v/>
      </c>
      <c r="D411" s="114" t="str">
        <f t="array" ref="D411">IFERROR(
  INDEX(
    INDEX('{INDEX} Tour Packages'!$A:$ZZ, , MATCH(D$3, '{INDEX} Tour Packages'!$4:$4, 0)),
    MATCH($F411, INDEX('{INDEX} Tour Packages'!$A:$ZZ,0, MATCH("Tour Package Name", '{INDEX} Tour Packages'!$4:$4, 0)), 0)
  ),
"")
</f>
        <v/>
      </c>
      <c r="E411" s="115" t="s">
        <v>231</v>
      </c>
      <c r="F411" s="116" t="str">
        <f>IFERROR(__xludf.DUMMYFUNCTION("LET(
  headers, 'Internal Flight Booking Form Re'!$A$1:AI$1,
  ref, $E411,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1" s="117" t="str">
        <f>IFERROR(__xludf.DUMMYFUNCTION("""COMPUTED_VALUE"""),"")</f>
        <v/>
      </c>
      <c r="H411" s="116"/>
      <c r="I411" s="116"/>
      <c r="J411" s="118"/>
      <c r="K411" s="116"/>
      <c r="L411" s="116"/>
      <c r="M411" s="116"/>
      <c r="N411" s="116"/>
      <c r="O411" s="117"/>
      <c r="P411" s="134"/>
      <c r="Q411" s="134"/>
      <c r="R411" s="134"/>
      <c r="S411" s="135"/>
      <c r="T411" s="134"/>
      <c r="U411" s="134"/>
      <c r="V411" s="134"/>
      <c r="W411" s="135"/>
      <c r="X411" s="134"/>
      <c r="Y411" s="134"/>
      <c r="Z411" s="134"/>
      <c r="AA411" s="135"/>
      <c r="AB411" s="131" t="b">
        <v>0</v>
      </c>
      <c r="AC411" s="131" t="b">
        <v>0</v>
      </c>
      <c r="AD411" s="122"/>
      <c r="AE411" s="131" t="b">
        <v>0</v>
      </c>
      <c r="AF411" s="128"/>
      <c r="AG411" s="88"/>
      <c r="AH411" s="132" t="b">
        <v>0</v>
      </c>
      <c r="AI411" s="133"/>
    </row>
    <row r="412">
      <c r="A412" s="114" t="str">
        <f t="array" ref="A412">IFERROR(
  INDEX(
    INDEX('{INDEX} Tour Packages'!$A:$ZZ, , MATCH(A$3, '{INDEX} Tour Packages'!$4:$4, 0)),
    MATCH($F412, INDEX('{INDEX} Tour Packages'!$A:$ZZ,0, MATCH("Tour Package Name", '{INDEX} Tour Packages'!$4:$4, 0)), 0)
  ),
"")
</f>
        <v/>
      </c>
      <c r="B412" s="114" t="str">
        <f t="array" ref="B412">IFERROR(
  INDEX(
    INDEX('{INDEX} Tour Packages'!$A:$ZZ, , MATCH(B$3, '{INDEX} Tour Packages'!$4:$4, 0)),
    MATCH($F412, INDEX('{INDEX} Tour Packages'!$A:$ZZ,0, MATCH("Tour Package Name", '{INDEX} Tour Packages'!$4:$4, 0)), 0)
  ),
"")
</f>
        <v/>
      </c>
      <c r="C412" s="114" t="str">
        <f t="array" ref="C412">IFERROR(
  INDEX(
    INDEX('{INDEX} Tour Packages'!$A:$ZZ, , MATCH(C$3, '{INDEX} Tour Packages'!$4:$4, 0)),
    MATCH($F412, INDEX('{INDEX} Tour Packages'!$A:$ZZ,0, MATCH("Tour Package Name", '{INDEX} Tour Packages'!$4:$4, 0)), 0)
  ),
"")
</f>
        <v/>
      </c>
      <c r="D412" s="114" t="str">
        <f t="array" ref="D412">IFERROR(
  INDEX(
    INDEX('{INDEX} Tour Packages'!$A:$ZZ, , MATCH(D$3, '{INDEX} Tour Packages'!$4:$4, 0)),
    MATCH($F412, INDEX('{INDEX} Tour Packages'!$A:$ZZ,0, MATCH("Tour Package Name", '{INDEX} Tour Packages'!$4:$4, 0)), 0)
  ),
"")
</f>
        <v/>
      </c>
      <c r="E412" s="115" t="s">
        <v>231</v>
      </c>
      <c r="F412" s="116" t="str">
        <f>IFERROR(__xludf.DUMMYFUNCTION("LET(
  headers, 'Internal Flight Booking Form Re'!$A$1:AI$1,
  ref, $E412,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2" s="117" t="str">
        <f>IFERROR(__xludf.DUMMYFUNCTION("""COMPUTED_VALUE"""),"")</f>
        <v/>
      </c>
      <c r="H412" s="116"/>
      <c r="I412" s="116"/>
      <c r="J412" s="118"/>
      <c r="K412" s="116"/>
      <c r="L412" s="116"/>
      <c r="M412" s="116"/>
      <c r="N412" s="116"/>
      <c r="O412" s="117"/>
      <c r="P412" s="134"/>
      <c r="Q412" s="134"/>
      <c r="R412" s="134"/>
      <c r="S412" s="135"/>
      <c r="T412" s="134"/>
      <c r="U412" s="134"/>
      <c r="V412" s="134"/>
      <c r="W412" s="135"/>
      <c r="X412" s="134"/>
      <c r="Y412" s="134"/>
      <c r="Z412" s="134"/>
      <c r="AA412" s="135"/>
      <c r="AB412" s="131" t="b">
        <v>0</v>
      </c>
      <c r="AC412" s="131" t="b">
        <v>0</v>
      </c>
      <c r="AD412" s="122"/>
      <c r="AE412" s="131" t="b">
        <v>0</v>
      </c>
      <c r="AF412" s="128"/>
      <c r="AG412" s="88"/>
      <c r="AH412" s="132" t="b">
        <v>0</v>
      </c>
      <c r="AI412" s="133"/>
    </row>
    <row r="413">
      <c r="A413" s="114" t="str">
        <f t="array" ref="A413">IFERROR(
  INDEX(
    INDEX('{INDEX} Tour Packages'!$A:$ZZ, , MATCH(A$3, '{INDEX} Tour Packages'!$4:$4, 0)),
    MATCH($F413, INDEX('{INDEX} Tour Packages'!$A:$ZZ,0, MATCH("Tour Package Name", '{INDEX} Tour Packages'!$4:$4, 0)), 0)
  ),
"")
</f>
        <v/>
      </c>
      <c r="B413" s="114" t="str">
        <f t="array" ref="B413">IFERROR(
  INDEX(
    INDEX('{INDEX} Tour Packages'!$A:$ZZ, , MATCH(B$3, '{INDEX} Tour Packages'!$4:$4, 0)),
    MATCH($F413, INDEX('{INDEX} Tour Packages'!$A:$ZZ,0, MATCH("Tour Package Name", '{INDEX} Tour Packages'!$4:$4, 0)), 0)
  ),
"")
</f>
        <v/>
      </c>
      <c r="C413" s="114" t="str">
        <f t="array" ref="C413">IFERROR(
  INDEX(
    INDEX('{INDEX} Tour Packages'!$A:$ZZ, , MATCH(C$3, '{INDEX} Tour Packages'!$4:$4, 0)),
    MATCH($F413, INDEX('{INDEX} Tour Packages'!$A:$ZZ,0, MATCH("Tour Package Name", '{INDEX} Tour Packages'!$4:$4, 0)), 0)
  ),
"")
</f>
        <v/>
      </c>
      <c r="D413" s="114" t="str">
        <f t="array" ref="D413">IFERROR(
  INDEX(
    INDEX('{INDEX} Tour Packages'!$A:$ZZ, , MATCH(D$3, '{INDEX} Tour Packages'!$4:$4, 0)),
    MATCH($F413, INDEX('{INDEX} Tour Packages'!$A:$ZZ,0, MATCH("Tour Package Name", '{INDEX} Tour Packages'!$4:$4, 0)), 0)
  ),
"")
</f>
        <v/>
      </c>
      <c r="E413" s="115" t="s">
        <v>231</v>
      </c>
      <c r="F413" s="116" t="str">
        <f>IFERROR(__xludf.DUMMYFUNCTION("LET(
  headers, 'Internal Flight Booking Form Re'!$A$1:AI$1,
  ref, $E413,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3" s="117" t="str">
        <f>IFERROR(__xludf.DUMMYFUNCTION("""COMPUTED_VALUE"""),"")</f>
        <v/>
      </c>
      <c r="H413" s="116"/>
      <c r="I413" s="116"/>
      <c r="J413" s="118"/>
      <c r="K413" s="116"/>
      <c r="L413" s="116"/>
      <c r="M413" s="116"/>
      <c r="N413" s="116"/>
      <c r="O413" s="117"/>
      <c r="P413" s="134"/>
      <c r="Q413" s="134"/>
      <c r="R413" s="134"/>
      <c r="S413" s="135"/>
      <c r="T413" s="134"/>
      <c r="U413" s="134"/>
      <c r="V413" s="134"/>
      <c r="W413" s="135"/>
      <c r="X413" s="134"/>
      <c r="Y413" s="134"/>
      <c r="Z413" s="134"/>
      <c r="AA413" s="135"/>
      <c r="AB413" s="131" t="b">
        <v>0</v>
      </c>
      <c r="AC413" s="131" t="b">
        <v>0</v>
      </c>
      <c r="AD413" s="122"/>
      <c r="AE413" s="131" t="b">
        <v>0</v>
      </c>
      <c r="AF413" s="128"/>
      <c r="AG413" s="88"/>
      <c r="AH413" s="132" t="b">
        <v>0</v>
      </c>
      <c r="AI413" s="133"/>
    </row>
    <row r="414">
      <c r="A414" s="114" t="str">
        <f t="array" ref="A414">IFERROR(
  INDEX(
    INDEX('{INDEX} Tour Packages'!$A:$ZZ, , MATCH(A$3, '{INDEX} Tour Packages'!$4:$4, 0)),
    MATCH($F414, INDEX('{INDEX} Tour Packages'!$A:$ZZ,0, MATCH("Tour Package Name", '{INDEX} Tour Packages'!$4:$4, 0)), 0)
  ),
"")
</f>
        <v/>
      </c>
      <c r="B414" s="114" t="str">
        <f t="array" ref="B414">IFERROR(
  INDEX(
    INDEX('{INDEX} Tour Packages'!$A:$ZZ, , MATCH(B$3, '{INDEX} Tour Packages'!$4:$4, 0)),
    MATCH($F414, INDEX('{INDEX} Tour Packages'!$A:$ZZ,0, MATCH("Tour Package Name", '{INDEX} Tour Packages'!$4:$4, 0)), 0)
  ),
"")
</f>
        <v/>
      </c>
      <c r="C414" s="114" t="str">
        <f t="array" ref="C414">IFERROR(
  INDEX(
    INDEX('{INDEX} Tour Packages'!$A:$ZZ, , MATCH(C$3, '{INDEX} Tour Packages'!$4:$4, 0)),
    MATCH($F414, INDEX('{INDEX} Tour Packages'!$A:$ZZ,0, MATCH("Tour Package Name", '{INDEX} Tour Packages'!$4:$4, 0)), 0)
  ),
"")
</f>
        <v/>
      </c>
      <c r="D414" s="114" t="str">
        <f t="array" ref="D414">IFERROR(
  INDEX(
    INDEX('{INDEX} Tour Packages'!$A:$ZZ, , MATCH(D$3, '{INDEX} Tour Packages'!$4:$4, 0)),
    MATCH($F414, INDEX('{INDEX} Tour Packages'!$A:$ZZ,0, MATCH("Tour Package Name", '{INDEX} Tour Packages'!$4:$4, 0)), 0)
  ),
"")
</f>
        <v/>
      </c>
      <c r="E414" s="115" t="s">
        <v>231</v>
      </c>
      <c r="F414" s="116" t="str">
        <f>IFERROR(__xludf.DUMMYFUNCTION("LET(
  headers, 'Internal Flight Booking Form Re'!$A$1:AI$1,
  ref, $E414,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4" s="117" t="str">
        <f>IFERROR(__xludf.DUMMYFUNCTION("""COMPUTED_VALUE"""),"")</f>
        <v/>
      </c>
      <c r="H414" s="116"/>
      <c r="I414" s="116"/>
      <c r="J414" s="118"/>
      <c r="K414" s="116"/>
      <c r="L414" s="116"/>
      <c r="M414" s="116"/>
      <c r="N414" s="116"/>
      <c r="O414" s="117"/>
      <c r="P414" s="134"/>
      <c r="Q414" s="134"/>
      <c r="R414" s="134"/>
      <c r="S414" s="135"/>
      <c r="T414" s="134"/>
      <c r="U414" s="134"/>
      <c r="V414" s="134"/>
      <c r="W414" s="135"/>
      <c r="X414" s="134"/>
      <c r="Y414" s="134"/>
      <c r="Z414" s="134"/>
      <c r="AA414" s="135"/>
      <c r="AB414" s="131" t="b">
        <v>0</v>
      </c>
      <c r="AC414" s="131" t="b">
        <v>0</v>
      </c>
      <c r="AD414" s="122"/>
      <c r="AE414" s="131" t="b">
        <v>0</v>
      </c>
      <c r="AF414" s="128"/>
      <c r="AG414" s="88"/>
      <c r="AH414" s="132" t="b">
        <v>0</v>
      </c>
      <c r="AI414" s="133"/>
    </row>
    <row r="415">
      <c r="A415" s="114" t="str">
        <f t="array" ref="A415">IFERROR(
  INDEX(
    INDEX('{INDEX} Tour Packages'!$A:$ZZ, , MATCH(A$3, '{INDEX} Tour Packages'!$4:$4, 0)),
    MATCH($F415, INDEX('{INDEX} Tour Packages'!$A:$ZZ,0, MATCH("Tour Package Name", '{INDEX} Tour Packages'!$4:$4, 0)), 0)
  ),
"")
</f>
        <v/>
      </c>
      <c r="B415" s="114" t="str">
        <f t="array" ref="B415">IFERROR(
  INDEX(
    INDEX('{INDEX} Tour Packages'!$A:$ZZ, , MATCH(B$3, '{INDEX} Tour Packages'!$4:$4, 0)),
    MATCH($F415, INDEX('{INDEX} Tour Packages'!$A:$ZZ,0, MATCH("Tour Package Name", '{INDEX} Tour Packages'!$4:$4, 0)), 0)
  ),
"")
</f>
        <v/>
      </c>
      <c r="C415" s="114" t="str">
        <f t="array" ref="C415">IFERROR(
  INDEX(
    INDEX('{INDEX} Tour Packages'!$A:$ZZ, , MATCH(C$3, '{INDEX} Tour Packages'!$4:$4, 0)),
    MATCH($F415, INDEX('{INDEX} Tour Packages'!$A:$ZZ,0, MATCH("Tour Package Name", '{INDEX} Tour Packages'!$4:$4, 0)), 0)
  ),
"")
</f>
        <v/>
      </c>
      <c r="D415" s="114" t="str">
        <f t="array" ref="D415">IFERROR(
  INDEX(
    INDEX('{INDEX} Tour Packages'!$A:$ZZ, , MATCH(D$3, '{INDEX} Tour Packages'!$4:$4, 0)),
    MATCH($F415, INDEX('{INDEX} Tour Packages'!$A:$ZZ,0, MATCH("Tour Package Name", '{INDEX} Tour Packages'!$4:$4, 0)), 0)
  ),
"")
</f>
        <v/>
      </c>
      <c r="E415" s="115" t="s">
        <v>231</v>
      </c>
      <c r="F415" s="116" t="str">
        <f>IFERROR(__xludf.DUMMYFUNCTION("LET(
  headers, 'Internal Flight Booking Form Re'!$A$1:AI$1,
  ref, $E415,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5" s="117" t="str">
        <f>IFERROR(__xludf.DUMMYFUNCTION("""COMPUTED_VALUE"""),"")</f>
        <v/>
      </c>
      <c r="H415" s="116"/>
      <c r="I415" s="116"/>
      <c r="J415" s="118"/>
      <c r="K415" s="116"/>
      <c r="L415" s="116"/>
      <c r="M415" s="116"/>
      <c r="N415" s="116"/>
      <c r="O415" s="117"/>
      <c r="P415" s="134"/>
      <c r="Q415" s="134"/>
      <c r="R415" s="134"/>
      <c r="S415" s="135"/>
      <c r="T415" s="134"/>
      <c r="U415" s="134"/>
      <c r="V415" s="134"/>
      <c r="W415" s="135"/>
      <c r="X415" s="134"/>
      <c r="Y415" s="134"/>
      <c r="Z415" s="134"/>
      <c r="AA415" s="135"/>
      <c r="AB415" s="131" t="b">
        <v>0</v>
      </c>
      <c r="AC415" s="131" t="b">
        <v>0</v>
      </c>
      <c r="AD415" s="122"/>
      <c r="AE415" s="131" t="b">
        <v>0</v>
      </c>
      <c r="AF415" s="128"/>
      <c r="AG415" s="88"/>
      <c r="AH415" s="132" t="b">
        <v>0</v>
      </c>
      <c r="AI415" s="133"/>
    </row>
    <row r="416">
      <c r="A416" s="114" t="str">
        <f t="array" ref="A416">IFERROR(
  INDEX(
    INDEX('{INDEX} Tour Packages'!$A:$ZZ, , MATCH(A$3, '{INDEX} Tour Packages'!$4:$4, 0)),
    MATCH($F416, INDEX('{INDEX} Tour Packages'!$A:$ZZ,0, MATCH("Tour Package Name", '{INDEX} Tour Packages'!$4:$4, 0)), 0)
  ),
"")
</f>
        <v/>
      </c>
      <c r="B416" s="114" t="str">
        <f t="array" ref="B416">IFERROR(
  INDEX(
    INDEX('{INDEX} Tour Packages'!$A:$ZZ, , MATCH(B$3, '{INDEX} Tour Packages'!$4:$4, 0)),
    MATCH($F416, INDEX('{INDEX} Tour Packages'!$A:$ZZ,0, MATCH("Tour Package Name", '{INDEX} Tour Packages'!$4:$4, 0)), 0)
  ),
"")
</f>
        <v/>
      </c>
      <c r="C416" s="114" t="str">
        <f t="array" ref="C416">IFERROR(
  INDEX(
    INDEX('{INDEX} Tour Packages'!$A:$ZZ, , MATCH(C$3, '{INDEX} Tour Packages'!$4:$4, 0)),
    MATCH($F416, INDEX('{INDEX} Tour Packages'!$A:$ZZ,0, MATCH("Tour Package Name", '{INDEX} Tour Packages'!$4:$4, 0)), 0)
  ),
"")
</f>
        <v/>
      </c>
      <c r="D416" s="114" t="str">
        <f t="array" ref="D416">IFERROR(
  INDEX(
    INDEX('{INDEX} Tour Packages'!$A:$ZZ, , MATCH(D$3, '{INDEX} Tour Packages'!$4:$4, 0)),
    MATCH($F416, INDEX('{INDEX} Tour Packages'!$A:$ZZ,0, MATCH("Tour Package Name", '{INDEX} Tour Packages'!$4:$4, 0)), 0)
  ),
"")
</f>
        <v/>
      </c>
      <c r="E416" s="115" t="s">
        <v>231</v>
      </c>
      <c r="F416" s="116" t="str">
        <f>IFERROR(__xludf.DUMMYFUNCTION("LET(
  headers, 'Internal Flight Booking Form Re'!$A$1:AI$1,
  ref, $E416,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6" s="117" t="str">
        <f>IFERROR(__xludf.DUMMYFUNCTION("""COMPUTED_VALUE"""),"")</f>
        <v/>
      </c>
      <c r="H416" s="116"/>
      <c r="I416" s="116"/>
      <c r="J416" s="118"/>
      <c r="K416" s="116"/>
      <c r="L416" s="116"/>
      <c r="M416" s="116"/>
      <c r="N416" s="116"/>
      <c r="O416" s="117"/>
      <c r="P416" s="134"/>
      <c r="Q416" s="134"/>
      <c r="R416" s="134"/>
      <c r="S416" s="135"/>
      <c r="T416" s="134"/>
      <c r="U416" s="134"/>
      <c r="V416" s="134"/>
      <c r="W416" s="135"/>
      <c r="X416" s="134"/>
      <c r="Y416" s="134"/>
      <c r="Z416" s="134"/>
      <c r="AA416" s="135"/>
      <c r="AB416" s="131" t="b">
        <v>0</v>
      </c>
      <c r="AC416" s="131" t="b">
        <v>0</v>
      </c>
      <c r="AD416" s="122"/>
      <c r="AE416" s="131" t="b">
        <v>0</v>
      </c>
      <c r="AF416" s="128"/>
      <c r="AG416" s="88"/>
      <c r="AH416" s="132" t="b">
        <v>0</v>
      </c>
      <c r="AI416" s="133"/>
    </row>
    <row r="417">
      <c r="A417" s="114" t="str">
        <f t="array" ref="A417">IFERROR(
  INDEX(
    INDEX('{INDEX} Tour Packages'!$A:$ZZ, , MATCH(A$3, '{INDEX} Tour Packages'!$4:$4, 0)),
    MATCH($F417, INDEX('{INDEX} Tour Packages'!$A:$ZZ,0, MATCH("Tour Package Name", '{INDEX} Tour Packages'!$4:$4, 0)), 0)
  ),
"")
</f>
        <v/>
      </c>
      <c r="B417" s="114" t="str">
        <f t="array" ref="B417">IFERROR(
  INDEX(
    INDEX('{INDEX} Tour Packages'!$A:$ZZ, , MATCH(B$3, '{INDEX} Tour Packages'!$4:$4, 0)),
    MATCH($F417, INDEX('{INDEX} Tour Packages'!$A:$ZZ,0, MATCH("Tour Package Name", '{INDEX} Tour Packages'!$4:$4, 0)), 0)
  ),
"")
</f>
        <v/>
      </c>
      <c r="C417" s="114" t="str">
        <f t="array" ref="C417">IFERROR(
  INDEX(
    INDEX('{INDEX} Tour Packages'!$A:$ZZ, , MATCH(C$3, '{INDEX} Tour Packages'!$4:$4, 0)),
    MATCH($F417, INDEX('{INDEX} Tour Packages'!$A:$ZZ,0, MATCH("Tour Package Name", '{INDEX} Tour Packages'!$4:$4, 0)), 0)
  ),
"")
</f>
        <v/>
      </c>
      <c r="D417" s="114" t="str">
        <f t="array" ref="D417">IFERROR(
  INDEX(
    INDEX('{INDEX} Tour Packages'!$A:$ZZ, , MATCH(D$3, '{INDEX} Tour Packages'!$4:$4, 0)),
    MATCH($F417, INDEX('{INDEX} Tour Packages'!$A:$ZZ,0, MATCH("Tour Package Name", '{INDEX} Tour Packages'!$4:$4, 0)), 0)
  ),
"")
</f>
        <v/>
      </c>
      <c r="E417" s="115" t="s">
        <v>231</v>
      </c>
      <c r="F417" s="116" t="str">
        <f>IFERROR(__xludf.DUMMYFUNCTION("LET(
  headers, 'Internal Flight Booking Form Re'!$A$1:AI$1,
  ref, $E417,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7" s="117" t="str">
        <f>IFERROR(__xludf.DUMMYFUNCTION("""COMPUTED_VALUE"""),"")</f>
        <v/>
      </c>
      <c r="H417" s="116"/>
      <c r="I417" s="116"/>
      <c r="J417" s="118"/>
      <c r="K417" s="116"/>
      <c r="L417" s="116"/>
      <c r="M417" s="116"/>
      <c r="N417" s="116"/>
      <c r="O417" s="117"/>
      <c r="P417" s="134"/>
      <c r="Q417" s="134"/>
      <c r="R417" s="134"/>
      <c r="S417" s="135"/>
      <c r="T417" s="134"/>
      <c r="U417" s="134"/>
      <c r="V417" s="134"/>
      <c r="W417" s="135"/>
      <c r="X417" s="134"/>
      <c r="Y417" s="134"/>
      <c r="Z417" s="134"/>
      <c r="AA417" s="135"/>
      <c r="AB417" s="131" t="b">
        <v>0</v>
      </c>
      <c r="AC417" s="131" t="b">
        <v>0</v>
      </c>
      <c r="AD417" s="122"/>
      <c r="AE417" s="131" t="b">
        <v>0</v>
      </c>
      <c r="AF417" s="128"/>
      <c r="AG417" s="88"/>
      <c r="AH417" s="132" t="b">
        <v>0</v>
      </c>
      <c r="AI417" s="133"/>
    </row>
    <row r="418">
      <c r="A418" s="114" t="str">
        <f t="array" ref="A418">IFERROR(
  INDEX(
    INDEX('{INDEX} Tour Packages'!$A:$ZZ, , MATCH(A$3, '{INDEX} Tour Packages'!$4:$4, 0)),
    MATCH($F418, INDEX('{INDEX} Tour Packages'!$A:$ZZ,0, MATCH("Tour Package Name", '{INDEX} Tour Packages'!$4:$4, 0)), 0)
  ),
"")
</f>
        <v/>
      </c>
      <c r="B418" s="114" t="str">
        <f t="array" ref="B418">IFERROR(
  INDEX(
    INDEX('{INDEX} Tour Packages'!$A:$ZZ, , MATCH(B$3, '{INDEX} Tour Packages'!$4:$4, 0)),
    MATCH($F418, INDEX('{INDEX} Tour Packages'!$A:$ZZ,0, MATCH("Tour Package Name", '{INDEX} Tour Packages'!$4:$4, 0)), 0)
  ),
"")
</f>
        <v/>
      </c>
      <c r="C418" s="114" t="str">
        <f t="array" ref="C418">IFERROR(
  INDEX(
    INDEX('{INDEX} Tour Packages'!$A:$ZZ, , MATCH(C$3, '{INDEX} Tour Packages'!$4:$4, 0)),
    MATCH($F418, INDEX('{INDEX} Tour Packages'!$A:$ZZ,0, MATCH("Tour Package Name", '{INDEX} Tour Packages'!$4:$4, 0)), 0)
  ),
"")
</f>
        <v/>
      </c>
      <c r="D418" s="114" t="str">
        <f t="array" ref="D418">IFERROR(
  INDEX(
    INDEX('{INDEX} Tour Packages'!$A:$ZZ, , MATCH(D$3, '{INDEX} Tour Packages'!$4:$4, 0)),
    MATCH($F418, INDEX('{INDEX} Tour Packages'!$A:$ZZ,0, MATCH("Tour Package Name", '{INDEX} Tour Packages'!$4:$4, 0)), 0)
  ),
"")
</f>
        <v/>
      </c>
      <c r="E418" s="115" t="s">
        <v>231</v>
      </c>
      <c r="F418" s="116" t="str">
        <f>IFERROR(__xludf.DUMMYFUNCTION("LET(
  headers, 'Internal Flight Booking Form Re'!$A$1:AI$1,
  ref, $E418,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8" s="117" t="str">
        <f>IFERROR(__xludf.DUMMYFUNCTION("""COMPUTED_VALUE"""),"")</f>
        <v/>
      </c>
      <c r="H418" s="116"/>
      <c r="I418" s="116"/>
      <c r="J418" s="118"/>
      <c r="K418" s="116"/>
      <c r="L418" s="116"/>
      <c r="M418" s="116"/>
      <c r="N418" s="116"/>
      <c r="O418" s="117"/>
      <c r="P418" s="134"/>
      <c r="Q418" s="134"/>
      <c r="R418" s="134"/>
      <c r="S418" s="135"/>
      <c r="T418" s="134"/>
      <c r="U418" s="134"/>
      <c r="V418" s="134"/>
      <c r="W418" s="135"/>
      <c r="X418" s="134"/>
      <c r="Y418" s="134"/>
      <c r="Z418" s="134"/>
      <c r="AA418" s="135"/>
      <c r="AB418" s="131" t="b">
        <v>0</v>
      </c>
      <c r="AC418" s="131" t="b">
        <v>0</v>
      </c>
      <c r="AD418" s="122"/>
      <c r="AE418" s="131" t="b">
        <v>0</v>
      </c>
      <c r="AF418" s="128"/>
      <c r="AG418" s="88"/>
      <c r="AH418" s="132" t="b">
        <v>0</v>
      </c>
      <c r="AI418" s="133"/>
    </row>
    <row r="419">
      <c r="A419" s="114" t="str">
        <f t="array" ref="A419">IFERROR(
  INDEX(
    INDEX('{INDEX} Tour Packages'!$A:$ZZ, , MATCH(A$3, '{INDEX} Tour Packages'!$4:$4, 0)),
    MATCH($F419, INDEX('{INDEX} Tour Packages'!$A:$ZZ,0, MATCH("Tour Package Name", '{INDEX} Tour Packages'!$4:$4, 0)), 0)
  ),
"")
</f>
        <v/>
      </c>
      <c r="B419" s="114" t="str">
        <f t="array" ref="B419">IFERROR(
  INDEX(
    INDEX('{INDEX} Tour Packages'!$A:$ZZ, , MATCH(B$3, '{INDEX} Tour Packages'!$4:$4, 0)),
    MATCH($F419, INDEX('{INDEX} Tour Packages'!$A:$ZZ,0, MATCH("Tour Package Name", '{INDEX} Tour Packages'!$4:$4, 0)), 0)
  ),
"")
</f>
        <v/>
      </c>
      <c r="C419" s="114" t="str">
        <f t="array" ref="C419">IFERROR(
  INDEX(
    INDEX('{INDEX} Tour Packages'!$A:$ZZ, , MATCH(C$3, '{INDEX} Tour Packages'!$4:$4, 0)),
    MATCH($F419, INDEX('{INDEX} Tour Packages'!$A:$ZZ,0, MATCH("Tour Package Name", '{INDEX} Tour Packages'!$4:$4, 0)), 0)
  ),
"")
</f>
        <v/>
      </c>
      <c r="D419" s="114" t="str">
        <f t="array" ref="D419">IFERROR(
  INDEX(
    INDEX('{INDEX} Tour Packages'!$A:$ZZ, , MATCH(D$3, '{INDEX} Tour Packages'!$4:$4, 0)),
    MATCH($F419, INDEX('{INDEX} Tour Packages'!$A:$ZZ,0, MATCH("Tour Package Name", '{INDEX} Tour Packages'!$4:$4, 0)), 0)
  ),
"")
</f>
        <v/>
      </c>
      <c r="E419" s="115" t="s">
        <v>231</v>
      </c>
      <c r="F419" s="116" t="str">
        <f>IFERROR(__xludf.DUMMYFUNCTION("LET(
  headers, 'Internal Flight Booking Form Re'!$A$1:AI$1,
  ref, $E419,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19" s="117" t="str">
        <f>IFERROR(__xludf.DUMMYFUNCTION("""COMPUTED_VALUE"""),"")</f>
        <v/>
      </c>
      <c r="H419" s="116"/>
      <c r="I419" s="116"/>
      <c r="J419" s="118"/>
      <c r="K419" s="116"/>
      <c r="L419" s="116"/>
      <c r="M419" s="116"/>
      <c r="N419" s="116"/>
      <c r="O419" s="117"/>
      <c r="P419" s="134"/>
      <c r="Q419" s="134"/>
      <c r="R419" s="134"/>
      <c r="S419" s="135"/>
      <c r="T419" s="134"/>
      <c r="U419" s="134"/>
      <c r="V419" s="134"/>
      <c r="W419" s="135"/>
      <c r="X419" s="134"/>
      <c r="Y419" s="134"/>
      <c r="Z419" s="134"/>
      <c r="AA419" s="135"/>
      <c r="AB419" s="131" t="b">
        <v>0</v>
      </c>
      <c r="AC419" s="131" t="b">
        <v>0</v>
      </c>
      <c r="AD419" s="122"/>
      <c r="AE419" s="131" t="b">
        <v>0</v>
      </c>
      <c r="AF419" s="128"/>
      <c r="AG419" s="88"/>
      <c r="AH419" s="132" t="b">
        <v>0</v>
      </c>
      <c r="AI419" s="133"/>
    </row>
    <row r="420">
      <c r="A420" s="114" t="str">
        <f t="array" ref="A420">IFERROR(
  INDEX(
    INDEX('{INDEX} Tour Packages'!$A:$ZZ, , MATCH(A$3, '{INDEX} Tour Packages'!$4:$4, 0)),
    MATCH($F420, INDEX('{INDEX} Tour Packages'!$A:$ZZ,0, MATCH("Tour Package Name", '{INDEX} Tour Packages'!$4:$4, 0)), 0)
  ),
"")
</f>
        <v/>
      </c>
      <c r="B420" s="114" t="str">
        <f t="array" ref="B420">IFERROR(
  INDEX(
    INDEX('{INDEX} Tour Packages'!$A:$ZZ, , MATCH(B$3, '{INDEX} Tour Packages'!$4:$4, 0)),
    MATCH($F420, INDEX('{INDEX} Tour Packages'!$A:$ZZ,0, MATCH("Tour Package Name", '{INDEX} Tour Packages'!$4:$4, 0)), 0)
  ),
"")
</f>
        <v/>
      </c>
      <c r="C420" s="114" t="str">
        <f t="array" ref="C420">IFERROR(
  INDEX(
    INDEX('{INDEX} Tour Packages'!$A:$ZZ, , MATCH(C$3, '{INDEX} Tour Packages'!$4:$4, 0)),
    MATCH($F420, INDEX('{INDEX} Tour Packages'!$A:$ZZ,0, MATCH("Tour Package Name", '{INDEX} Tour Packages'!$4:$4, 0)), 0)
  ),
"")
</f>
        <v/>
      </c>
      <c r="D420" s="114" t="str">
        <f t="array" ref="D420">IFERROR(
  INDEX(
    INDEX('{INDEX} Tour Packages'!$A:$ZZ, , MATCH(D$3, '{INDEX} Tour Packages'!$4:$4, 0)),
    MATCH($F420, INDEX('{INDEX} Tour Packages'!$A:$ZZ,0, MATCH("Tour Package Name", '{INDEX} Tour Packages'!$4:$4, 0)), 0)
  ),
"")
</f>
        <v/>
      </c>
      <c r="E420" s="115" t="s">
        <v>231</v>
      </c>
      <c r="F420" s="116" t="str">
        <f>IFERROR(__xludf.DUMMYFUNCTION("LET(
  headers, 'Internal Flight Booking Form Re'!$A$1:AI$1,
  ref, $E420,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0" s="117" t="str">
        <f>IFERROR(__xludf.DUMMYFUNCTION("""COMPUTED_VALUE"""),"")</f>
        <v/>
      </c>
      <c r="H420" s="116"/>
      <c r="I420" s="116"/>
      <c r="J420" s="118"/>
      <c r="K420" s="116"/>
      <c r="L420" s="116"/>
      <c r="M420" s="116"/>
      <c r="N420" s="116"/>
      <c r="O420" s="117"/>
      <c r="P420" s="134"/>
      <c r="Q420" s="134"/>
      <c r="R420" s="134"/>
      <c r="S420" s="135"/>
      <c r="T420" s="134"/>
      <c r="U420" s="134"/>
      <c r="V420" s="134"/>
      <c r="W420" s="135"/>
      <c r="X420" s="134"/>
      <c r="Y420" s="134"/>
      <c r="Z420" s="134"/>
      <c r="AA420" s="135"/>
      <c r="AB420" s="131" t="b">
        <v>0</v>
      </c>
      <c r="AC420" s="131" t="b">
        <v>0</v>
      </c>
      <c r="AD420" s="122"/>
      <c r="AE420" s="131" t="b">
        <v>0</v>
      </c>
      <c r="AF420" s="128"/>
      <c r="AG420" s="88"/>
      <c r="AH420" s="132" t="b">
        <v>0</v>
      </c>
      <c r="AI420" s="133"/>
    </row>
    <row r="421">
      <c r="A421" s="114" t="str">
        <f t="array" ref="A421">IFERROR(
  INDEX(
    INDEX('{INDEX} Tour Packages'!$A:$ZZ, , MATCH(A$3, '{INDEX} Tour Packages'!$4:$4, 0)),
    MATCH($F421, INDEX('{INDEX} Tour Packages'!$A:$ZZ,0, MATCH("Tour Package Name", '{INDEX} Tour Packages'!$4:$4, 0)), 0)
  ),
"")
</f>
        <v/>
      </c>
      <c r="B421" s="114" t="str">
        <f t="array" ref="B421">IFERROR(
  INDEX(
    INDEX('{INDEX} Tour Packages'!$A:$ZZ, , MATCH(B$3, '{INDEX} Tour Packages'!$4:$4, 0)),
    MATCH($F421, INDEX('{INDEX} Tour Packages'!$A:$ZZ,0, MATCH("Tour Package Name", '{INDEX} Tour Packages'!$4:$4, 0)), 0)
  ),
"")
</f>
        <v/>
      </c>
      <c r="C421" s="114" t="str">
        <f t="array" ref="C421">IFERROR(
  INDEX(
    INDEX('{INDEX} Tour Packages'!$A:$ZZ, , MATCH(C$3, '{INDEX} Tour Packages'!$4:$4, 0)),
    MATCH($F421, INDEX('{INDEX} Tour Packages'!$A:$ZZ,0, MATCH("Tour Package Name", '{INDEX} Tour Packages'!$4:$4, 0)), 0)
  ),
"")
</f>
        <v/>
      </c>
      <c r="D421" s="114" t="str">
        <f t="array" ref="D421">IFERROR(
  INDEX(
    INDEX('{INDEX} Tour Packages'!$A:$ZZ, , MATCH(D$3, '{INDEX} Tour Packages'!$4:$4, 0)),
    MATCH($F421, INDEX('{INDEX} Tour Packages'!$A:$ZZ,0, MATCH("Tour Package Name", '{INDEX} Tour Packages'!$4:$4, 0)), 0)
  ),
"")
</f>
        <v/>
      </c>
      <c r="E421" s="115" t="s">
        <v>231</v>
      </c>
      <c r="F421" s="116" t="str">
        <f>IFERROR(__xludf.DUMMYFUNCTION("LET(
  headers, 'Internal Flight Booking Form Re'!$A$1:AI$1,
  ref, $E421,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1" s="117" t="str">
        <f>IFERROR(__xludf.DUMMYFUNCTION("""COMPUTED_VALUE"""),"")</f>
        <v/>
      </c>
      <c r="H421" s="116"/>
      <c r="I421" s="116"/>
      <c r="J421" s="118"/>
      <c r="K421" s="116"/>
      <c r="L421" s="116"/>
      <c r="M421" s="116"/>
      <c r="N421" s="116"/>
      <c r="O421" s="117"/>
      <c r="P421" s="134"/>
      <c r="Q421" s="134"/>
      <c r="R421" s="134"/>
      <c r="S421" s="135"/>
      <c r="T421" s="134"/>
      <c r="U421" s="134"/>
      <c r="V421" s="134"/>
      <c r="W421" s="135"/>
      <c r="X421" s="134"/>
      <c r="Y421" s="134"/>
      <c r="Z421" s="134"/>
      <c r="AA421" s="135"/>
      <c r="AB421" s="131" t="b">
        <v>0</v>
      </c>
      <c r="AC421" s="131" t="b">
        <v>0</v>
      </c>
      <c r="AD421" s="122"/>
      <c r="AE421" s="131" t="b">
        <v>0</v>
      </c>
      <c r="AF421" s="128"/>
      <c r="AG421" s="88"/>
      <c r="AH421" s="132" t="b">
        <v>0</v>
      </c>
      <c r="AI421" s="133"/>
    </row>
    <row r="422">
      <c r="A422" s="114" t="str">
        <f t="array" ref="A422">IFERROR(
  INDEX(
    INDEX('{INDEX} Tour Packages'!$A:$ZZ, , MATCH(A$3, '{INDEX} Tour Packages'!$4:$4, 0)),
    MATCH($F422, INDEX('{INDEX} Tour Packages'!$A:$ZZ,0, MATCH("Tour Package Name", '{INDEX} Tour Packages'!$4:$4, 0)), 0)
  ),
"")
</f>
        <v/>
      </c>
      <c r="B422" s="114" t="str">
        <f t="array" ref="B422">IFERROR(
  INDEX(
    INDEX('{INDEX} Tour Packages'!$A:$ZZ, , MATCH(B$3, '{INDEX} Tour Packages'!$4:$4, 0)),
    MATCH($F422, INDEX('{INDEX} Tour Packages'!$A:$ZZ,0, MATCH("Tour Package Name", '{INDEX} Tour Packages'!$4:$4, 0)), 0)
  ),
"")
</f>
        <v/>
      </c>
      <c r="C422" s="114" t="str">
        <f t="array" ref="C422">IFERROR(
  INDEX(
    INDEX('{INDEX} Tour Packages'!$A:$ZZ, , MATCH(C$3, '{INDEX} Tour Packages'!$4:$4, 0)),
    MATCH($F422, INDEX('{INDEX} Tour Packages'!$A:$ZZ,0, MATCH("Tour Package Name", '{INDEX} Tour Packages'!$4:$4, 0)), 0)
  ),
"")
</f>
        <v/>
      </c>
      <c r="D422" s="114" t="str">
        <f t="array" ref="D422">IFERROR(
  INDEX(
    INDEX('{INDEX} Tour Packages'!$A:$ZZ, , MATCH(D$3, '{INDEX} Tour Packages'!$4:$4, 0)),
    MATCH($F422, INDEX('{INDEX} Tour Packages'!$A:$ZZ,0, MATCH("Tour Package Name", '{INDEX} Tour Packages'!$4:$4, 0)), 0)
  ),
"")
</f>
        <v/>
      </c>
      <c r="E422" s="115" t="s">
        <v>231</v>
      </c>
      <c r="F422" s="116" t="str">
        <f>IFERROR(__xludf.DUMMYFUNCTION("LET(
  headers, 'Internal Flight Booking Form Re'!$A$1:AI$1,
  ref, $E422,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2" s="117" t="str">
        <f>IFERROR(__xludf.DUMMYFUNCTION("""COMPUTED_VALUE"""),"")</f>
        <v/>
      </c>
      <c r="H422" s="116"/>
      <c r="I422" s="116"/>
      <c r="J422" s="118"/>
      <c r="K422" s="116"/>
      <c r="L422" s="116"/>
      <c r="M422" s="116"/>
      <c r="N422" s="116"/>
      <c r="O422" s="117"/>
      <c r="P422" s="134"/>
      <c r="Q422" s="134"/>
      <c r="R422" s="134"/>
      <c r="S422" s="135"/>
      <c r="T422" s="134"/>
      <c r="U422" s="134"/>
      <c r="V422" s="134"/>
      <c r="W422" s="135"/>
      <c r="X422" s="134"/>
      <c r="Y422" s="134"/>
      <c r="Z422" s="134"/>
      <c r="AA422" s="135"/>
      <c r="AB422" s="131" t="b">
        <v>0</v>
      </c>
      <c r="AC422" s="131" t="b">
        <v>0</v>
      </c>
      <c r="AD422" s="122"/>
      <c r="AE422" s="131" t="b">
        <v>0</v>
      </c>
      <c r="AF422" s="128"/>
      <c r="AG422" s="88"/>
      <c r="AH422" s="132" t="b">
        <v>0</v>
      </c>
      <c r="AI422" s="133"/>
    </row>
    <row r="423">
      <c r="A423" s="114" t="str">
        <f t="array" ref="A423">IFERROR(
  INDEX(
    INDEX('{INDEX} Tour Packages'!$A:$ZZ, , MATCH(A$3, '{INDEX} Tour Packages'!$4:$4, 0)),
    MATCH($F423, INDEX('{INDEX} Tour Packages'!$A:$ZZ,0, MATCH("Tour Package Name", '{INDEX} Tour Packages'!$4:$4, 0)), 0)
  ),
"")
</f>
        <v/>
      </c>
      <c r="B423" s="114" t="str">
        <f t="array" ref="B423">IFERROR(
  INDEX(
    INDEX('{INDEX} Tour Packages'!$A:$ZZ, , MATCH(B$3, '{INDEX} Tour Packages'!$4:$4, 0)),
    MATCH($F423, INDEX('{INDEX} Tour Packages'!$A:$ZZ,0, MATCH("Tour Package Name", '{INDEX} Tour Packages'!$4:$4, 0)), 0)
  ),
"")
</f>
        <v/>
      </c>
      <c r="C423" s="114" t="str">
        <f t="array" ref="C423">IFERROR(
  INDEX(
    INDEX('{INDEX} Tour Packages'!$A:$ZZ, , MATCH(C$3, '{INDEX} Tour Packages'!$4:$4, 0)),
    MATCH($F423, INDEX('{INDEX} Tour Packages'!$A:$ZZ,0, MATCH("Tour Package Name", '{INDEX} Tour Packages'!$4:$4, 0)), 0)
  ),
"")
</f>
        <v/>
      </c>
      <c r="D423" s="114" t="str">
        <f t="array" ref="D423">IFERROR(
  INDEX(
    INDEX('{INDEX} Tour Packages'!$A:$ZZ, , MATCH(D$3, '{INDEX} Tour Packages'!$4:$4, 0)),
    MATCH($F423, INDEX('{INDEX} Tour Packages'!$A:$ZZ,0, MATCH("Tour Package Name", '{INDEX} Tour Packages'!$4:$4, 0)), 0)
  ),
"")
</f>
        <v/>
      </c>
      <c r="E423" s="115" t="s">
        <v>231</v>
      </c>
      <c r="F423" s="116" t="str">
        <f>IFERROR(__xludf.DUMMYFUNCTION("LET(
  headers, 'Internal Flight Booking Form Re'!$A$1:AI$1,
  ref, $E423,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3" s="117" t="str">
        <f>IFERROR(__xludf.DUMMYFUNCTION("""COMPUTED_VALUE"""),"")</f>
        <v/>
      </c>
      <c r="H423" s="116"/>
      <c r="I423" s="116"/>
      <c r="J423" s="118"/>
      <c r="K423" s="116"/>
      <c r="L423" s="116"/>
      <c r="M423" s="116"/>
      <c r="N423" s="116"/>
      <c r="O423" s="117"/>
      <c r="P423" s="134"/>
      <c r="Q423" s="134"/>
      <c r="R423" s="134"/>
      <c r="S423" s="135"/>
      <c r="T423" s="134"/>
      <c r="U423" s="134"/>
      <c r="V423" s="134"/>
      <c r="W423" s="135"/>
      <c r="X423" s="134"/>
      <c r="Y423" s="134"/>
      <c r="Z423" s="134"/>
      <c r="AA423" s="135"/>
      <c r="AB423" s="131" t="b">
        <v>0</v>
      </c>
      <c r="AC423" s="131" t="b">
        <v>0</v>
      </c>
      <c r="AD423" s="122"/>
      <c r="AE423" s="131" t="b">
        <v>0</v>
      </c>
      <c r="AF423" s="128"/>
      <c r="AG423" s="88"/>
      <c r="AH423" s="132" t="b">
        <v>0</v>
      </c>
      <c r="AI423" s="133"/>
    </row>
    <row r="424">
      <c r="A424" s="114" t="str">
        <f t="array" ref="A424">IFERROR(
  INDEX(
    INDEX('{INDEX} Tour Packages'!$A:$ZZ, , MATCH(A$3, '{INDEX} Tour Packages'!$4:$4, 0)),
    MATCH($F424, INDEX('{INDEX} Tour Packages'!$A:$ZZ,0, MATCH("Tour Package Name", '{INDEX} Tour Packages'!$4:$4, 0)), 0)
  ),
"")
</f>
        <v/>
      </c>
      <c r="B424" s="114" t="str">
        <f t="array" ref="B424">IFERROR(
  INDEX(
    INDEX('{INDEX} Tour Packages'!$A:$ZZ, , MATCH(B$3, '{INDEX} Tour Packages'!$4:$4, 0)),
    MATCH($F424, INDEX('{INDEX} Tour Packages'!$A:$ZZ,0, MATCH("Tour Package Name", '{INDEX} Tour Packages'!$4:$4, 0)), 0)
  ),
"")
</f>
        <v/>
      </c>
      <c r="C424" s="114" t="str">
        <f t="array" ref="C424">IFERROR(
  INDEX(
    INDEX('{INDEX} Tour Packages'!$A:$ZZ, , MATCH(C$3, '{INDEX} Tour Packages'!$4:$4, 0)),
    MATCH($F424, INDEX('{INDEX} Tour Packages'!$A:$ZZ,0, MATCH("Tour Package Name", '{INDEX} Tour Packages'!$4:$4, 0)), 0)
  ),
"")
</f>
        <v/>
      </c>
      <c r="D424" s="114" t="str">
        <f t="array" ref="D424">IFERROR(
  INDEX(
    INDEX('{INDEX} Tour Packages'!$A:$ZZ, , MATCH(D$3, '{INDEX} Tour Packages'!$4:$4, 0)),
    MATCH($F424, INDEX('{INDEX} Tour Packages'!$A:$ZZ,0, MATCH("Tour Package Name", '{INDEX} Tour Packages'!$4:$4, 0)), 0)
  ),
"")
</f>
        <v/>
      </c>
      <c r="E424" s="115" t="s">
        <v>231</v>
      </c>
      <c r="F424" s="116" t="str">
        <f>IFERROR(__xludf.DUMMYFUNCTION("LET(
  headers, 'Internal Flight Booking Form Re'!$A$1:AI$1,
  ref, $E424,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4" s="117" t="str">
        <f>IFERROR(__xludf.DUMMYFUNCTION("""COMPUTED_VALUE"""),"")</f>
        <v/>
      </c>
      <c r="H424" s="116"/>
      <c r="I424" s="116"/>
      <c r="J424" s="118"/>
      <c r="K424" s="116"/>
      <c r="L424" s="116"/>
      <c r="M424" s="116"/>
      <c r="N424" s="116"/>
      <c r="O424" s="117"/>
      <c r="P424" s="134"/>
      <c r="Q424" s="134"/>
      <c r="R424" s="134"/>
      <c r="S424" s="135"/>
      <c r="T424" s="134"/>
      <c r="U424" s="134"/>
      <c r="V424" s="134"/>
      <c r="W424" s="135"/>
      <c r="X424" s="134"/>
      <c r="Y424" s="134"/>
      <c r="Z424" s="134"/>
      <c r="AA424" s="135"/>
      <c r="AB424" s="131" t="b">
        <v>0</v>
      </c>
      <c r="AC424" s="131" t="b">
        <v>0</v>
      </c>
      <c r="AD424" s="122"/>
      <c r="AE424" s="131" t="b">
        <v>0</v>
      </c>
      <c r="AF424" s="128"/>
      <c r="AG424" s="88"/>
      <c r="AH424" s="132" t="b">
        <v>0</v>
      </c>
      <c r="AI424" s="133"/>
    </row>
    <row r="425">
      <c r="A425" s="114" t="str">
        <f t="array" ref="A425">IFERROR(
  INDEX(
    INDEX('{INDEX} Tour Packages'!$A:$ZZ, , MATCH(A$3, '{INDEX} Tour Packages'!$4:$4, 0)),
    MATCH($F425, INDEX('{INDEX} Tour Packages'!$A:$ZZ,0, MATCH("Tour Package Name", '{INDEX} Tour Packages'!$4:$4, 0)), 0)
  ),
"")
</f>
        <v/>
      </c>
      <c r="B425" s="114" t="str">
        <f t="array" ref="B425">IFERROR(
  INDEX(
    INDEX('{INDEX} Tour Packages'!$A:$ZZ, , MATCH(B$3, '{INDEX} Tour Packages'!$4:$4, 0)),
    MATCH($F425, INDEX('{INDEX} Tour Packages'!$A:$ZZ,0, MATCH("Tour Package Name", '{INDEX} Tour Packages'!$4:$4, 0)), 0)
  ),
"")
</f>
        <v/>
      </c>
      <c r="C425" s="114" t="str">
        <f t="array" ref="C425">IFERROR(
  INDEX(
    INDEX('{INDEX} Tour Packages'!$A:$ZZ, , MATCH(C$3, '{INDEX} Tour Packages'!$4:$4, 0)),
    MATCH($F425, INDEX('{INDEX} Tour Packages'!$A:$ZZ,0, MATCH("Tour Package Name", '{INDEX} Tour Packages'!$4:$4, 0)), 0)
  ),
"")
</f>
        <v/>
      </c>
      <c r="D425" s="114" t="str">
        <f t="array" ref="D425">IFERROR(
  INDEX(
    INDEX('{INDEX} Tour Packages'!$A:$ZZ, , MATCH(D$3, '{INDEX} Tour Packages'!$4:$4, 0)),
    MATCH($F425, INDEX('{INDEX} Tour Packages'!$A:$ZZ,0, MATCH("Tour Package Name", '{INDEX} Tour Packages'!$4:$4, 0)), 0)
  ),
"")
</f>
        <v/>
      </c>
      <c r="E425" s="115" t="s">
        <v>231</v>
      </c>
      <c r="F425" s="116" t="str">
        <f>IFERROR(__xludf.DUMMYFUNCTION("LET(
  headers, 'Internal Flight Booking Form Re'!$A$1:AI$1,
  ref, $E425,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5" s="117" t="str">
        <f>IFERROR(__xludf.DUMMYFUNCTION("""COMPUTED_VALUE"""),"")</f>
        <v/>
      </c>
      <c r="H425" s="116"/>
      <c r="I425" s="116"/>
      <c r="J425" s="118"/>
      <c r="K425" s="116"/>
      <c r="L425" s="116"/>
      <c r="M425" s="116"/>
      <c r="N425" s="116"/>
      <c r="O425" s="117"/>
      <c r="P425" s="134"/>
      <c r="Q425" s="134"/>
      <c r="R425" s="134"/>
      <c r="S425" s="135"/>
      <c r="T425" s="134"/>
      <c r="U425" s="134"/>
      <c r="V425" s="134"/>
      <c r="W425" s="135"/>
      <c r="X425" s="134"/>
      <c r="Y425" s="134"/>
      <c r="Z425" s="134"/>
      <c r="AA425" s="135"/>
      <c r="AB425" s="131" t="b">
        <v>0</v>
      </c>
      <c r="AC425" s="131" t="b">
        <v>0</v>
      </c>
      <c r="AD425" s="122"/>
      <c r="AE425" s="131" t="b">
        <v>0</v>
      </c>
      <c r="AF425" s="128"/>
      <c r="AG425" s="88"/>
      <c r="AH425" s="132" t="b">
        <v>0</v>
      </c>
      <c r="AI425" s="133"/>
    </row>
    <row r="426">
      <c r="A426" s="114" t="str">
        <f t="array" ref="A426">IFERROR(
  INDEX(
    INDEX('{INDEX} Tour Packages'!$A:$ZZ, , MATCH(A$3, '{INDEX} Tour Packages'!$4:$4, 0)),
    MATCH($F426, INDEX('{INDEX} Tour Packages'!$A:$ZZ,0, MATCH("Tour Package Name", '{INDEX} Tour Packages'!$4:$4, 0)), 0)
  ),
"")
</f>
        <v/>
      </c>
      <c r="B426" s="114" t="str">
        <f t="array" ref="B426">IFERROR(
  INDEX(
    INDEX('{INDEX} Tour Packages'!$A:$ZZ, , MATCH(B$3, '{INDEX} Tour Packages'!$4:$4, 0)),
    MATCH($F426, INDEX('{INDEX} Tour Packages'!$A:$ZZ,0, MATCH("Tour Package Name", '{INDEX} Tour Packages'!$4:$4, 0)), 0)
  ),
"")
</f>
        <v/>
      </c>
      <c r="C426" s="114" t="str">
        <f t="array" ref="C426">IFERROR(
  INDEX(
    INDEX('{INDEX} Tour Packages'!$A:$ZZ, , MATCH(C$3, '{INDEX} Tour Packages'!$4:$4, 0)),
    MATCH($F426, INDEX('{INDEX} Tour Packages'!$A:$ZZ,0, MATCH("Tour Package Name", '{INDEX} Tour Packages'!$4:$4, 0)), 0)
  ),
"")
</f>
        <v/>
      </c>
      <c r="D426" s="114" t="str">
        <f t="array" ref="D426">IFERROR(
  INDEX(
    INDEX('{INDEX} Tour Packages'!$A:$ZZ, , MATCH(D$3, '{INDEX} Tour Packages'!$4:$4, 0)),
    MATCH($F426, INDEX('{INDEX} Tour Packages'!$A:$ZZ,0, MATCH("Tour Package Name", '{INDEX} Tour Packages'!$4:$4, 0)), 0)
  ),
"")
</f>
        <v/>
      </c>
      <c r="E426" s="115" t="s">
        <v>231</v>
      </c>
      <c r="F426" s="116" t="str">
        <f>IFERROR(__xludf.DUMMYFUNCTION("LET(
  headers, 'Internal Flight Booking Form Re'!$A$1:AI$1,
  ref, $E426,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6" s="117" t="str">
        <f>IFERROR(__xludf.DUMMYFUNCTION("""COMPUTED_VALUE"""),"")</f>
        <v/>
      </c>
      <c r="H426" s="116"/>
      <c r="I426" s="116"/>
      <c r="J426" s="118"/>
      <c r="K426" s="116"/>
      <c r="L426" s="116"/>
      <c r="M426" s="116"/>
      <c r="N426" s="116"/>
      <c r="O426" s="117"/>
      <c r="P426" s="134"/>
      <c r="Q426" s="134"/>
      <c r="R426" s="134"/>
      <c r="S426" s="135"/>
      <c r="T426" s="134"/>
      <c r="U426" s="134"/>
      <c r="V426" s="134"/>
      <c r="W426" s="135"/>
      <c r="X426" s="134"/>
      <c r="Y426" s="134"/>
      <c r="Z426" s="134"/>
      <c r="AA426" s="135"/>
      <c r="AB426" s="131" t="b">
        <v>0</v>
      </c>
      <c r="AC426" s="131" t="b">
        <v>0</v>
      </c>
      <c r="AD426" s="122"/>
      <c r="AE426" s="131" t="b">
        <v>0</v>
      </c>
      <c r="AF426" s="128"/>
      <c r="AG426" s="88"/>
      <c r="AH426" s="132" t="b">
        <v>0</v>
      </c>
      <c r="AI426" s="133"/>
    </row>
    <row r="427">
      <c r="A427" s="114" t="str">
        <f t="array" ref="A427">IFERROR(
  INDEX(
    INDEX('{INDEX} Tour Packages'!$A:$ZZ, , MATCH(A$3, '{INDEX} Tour Packages'!$4:$4, 0)),
    MATCH($F427, INDEX('{INDEX} Tour Packages'!$A:$ZZ,0, MATCH("Tour Package Name", '{INDEX} Tour Packages'!$4:$4, 0)), 0)
  ),
"")
</f>
        <v/>
      </c>
      <c r="B427" s="114" t="str">
        <f t="array" ref="B427">IFERROR(
  INDEX(
    INDEX('{INDEX} Tour Packages'!$A:$ZZ, , MATCH(B$3, '{INDEX} Tour Packages'!$4:$4, 0)),
    MATCH($F427, INDEX('{INDEX} Tour Packages'!$A:$ZZ,0, MATCH("Tour Package Name", '{INDEX} Tour Packages'!$4:$4, 0)), 0)
  ),
"")
</f>
        <v/>
      </c>
      <c r="C427" s="114" t="str">
        <f t="array" ref="C427">IFERROR(
  INDEX(
    INDEX('{INDEX} Tour Packages'!$A:$ZZ, , MATCH(C$3, '{INDEX} Tour Packages'!$4:$4, 0)),
    MATCH($F427, INDEX('{INDEX} Tour Packages'!$A:$ZZ,0, MATCH("Tour Package Name", '{INDEX} Tour Packages'!$4:$4, 0)), 0)
  ),
"")
</f>
        <v/>
      </c>
      <c r="D427" s="114" t="str">
        <f t="array" ref="D427">IFERROR(
  INDEX(
    INDEX('{INDEX} Tour Packages'!$A:$ZZ, , MATCH(D$3, '{INDEX} Tour Packages'!$4:$4, 0)),
    MATCH($F427, INDEX('{INDEX} Tour Packages'!$A:$ZZ,0, MATCH("Tour Package Name", '{INDEX} Tour Packages'!$4:$4, 0)), 0)
  ),
"")
</f>
        <v/>
      </c>
      <c r="E427" s="115" t="s">
        <v>231</v>
      </c>
      <c r="F427" s="116" t="str">
        <f>IFERROR(__xludf.DUMMYFUNCTION("LET(
  headers, 'Internal Flight Booking Form Re'!$A$1:AI$1,
  ref, $E427,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7" s="117" t="str">
        <f>IFERROR(__xludf.DUMMYFUNCTION("""COMPUTED_VALUE"""),"")</f>
        <v/>
      </c>
      <c r="H427" s="116"/>
      <c r="I427" s="116"/>
      <c r="J427" s="118"/>
      <c r="K427" s="116"/>
      <c r="L427" s="116"/>
      <c r="M427" s="116"/>
      <c r="N427" s="116"/>
      <c r="O427" s="117"/>
      <c r="P427" s="134"/>
      <c r="Q427" s="134"/>
      <c r="R427" s="134"/>
      <c r="S427" s="135"/>
      <c r="T427" s="134"/>
      <c r="U427" s="134"/>
      <c r="V427" s="134"/>
      <c r="W427" s="135"/>
      <c r="X427" s="134"/>
      <c r="Y427" s="134"/>
      <c r="Z427" s="134"/>
      <c r="AA427" s="135"/>
      <c r="AB427" s="131" t="b">
        <v>0</v>
      </c>
      <c r="AC427" s="131" t="b">
        <v>0</v>
      </c>
      <c r="AD427" s="122"/>
      <c r="AE427" s="131" t="b">
        <v>0</v>
      </c>
      <c r="AF427" s="128"/>
      <c r="AG427" s="88"/>
      <c r="AH427" s="132" t="b">
        <v>0</v>
      </c>
      <c r="AI427" s="133"/>
    </row>
    <row r="428">
      <c r="A428" s="114" t="str">
        <f t="array" ref="A428">IFERROR(
  INDEX(
    INDEX('{INDEX} Tour Packages'!$A:$ZZ, , MATCH(A$3, '{INDEX} Tour Packages'!$4:$4, 0)),
    MATCH($F428, INDEX('{INDEX} Tour Packages'!$A:$ZZ,0, MATCH("Tour Package Name", '{INDEX} Tour Packages'!$4:$4, 0)), 0)
  ),
"")
</f>
        <v/>
      </c>
      <c r="B428" s="114" t="str">
        <f t="array" ref="B428">IFERROR(
  INDEX(
    INDEX('{INDEX} Tour Packages'!$A:$ZZ, , MATCH(B$3, '{INDEX} Tour Packages'!$4:$4, 0)),
    MATCH($F428, INDEX('{INDEX} Tour Packages'!$A:$ZZ,0, MATCH("Tour Package Name", '{INDEX} Tour Packages'!$4:$4, 0)), 0)
  ),
"")
</f>
        <v/>
      </c>
      <c r="C428" s="114" t="str">
        <f t="array" ref="C428">IFERROR(
  INDEX(
    INDEX('{INDEX} Tour Packages'!$A:$ZZ, , MATCH(C$3, '{INDEX} Tour Packages'!$4:$4, 0)),
    MATCH($F428, INDEX('{INDEX} Tour Packages'!$A:$ZZ,0, MATCH("Tour Package Name", '{INDEX} Tour Packages'!$4:$4, 0)), 0)
  ),
"")
</f>
        <v/>
      </c>
      <c r="D428" s="114" t="str">
        <f t="array" ref="D428">IFERROR(
  INDEX(
    INDEX('{INDEX} Tour Packages'!$A:$ZZ, , MATCH(D$3, '{INDEX} Tour Packages'!$4:$4, 0)),
    MATCH($F428, INDEX('{INDEX} Tour Packages'!$A:$ZZ,0, MATCH("Tour Package Name", '{INDEX} Tour Packages'!$4:$4, 0)), 0)
  ),
"")
</f>
        <v/>
      </c>
      <c r="E428" s="115" t="s">
        <v>231</v>
      </c>
      <c r="F428" s="116" t="str">
        <f>IFERROR(__xludf.DUMMYFUNCTION("LET(
  headers, 'Internal Flight Booking Form Re'!$A$1:AI$1,
  ref, $E428,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8" s="117" t="str">
        <f>IFERROR(__xludf.DUMMYFUNCTION("""COMPUTED_VALUE"""),"")</f>
        <v/>
      </c>
      <c r="H428" s="116"/>
      <c r="I428" s="116"/>
      <c r="J428" s="118"/>
      <c r="K428" s="116"/>
      <c r="L428" s="116"/>
      <c r="M428" s="116"/>
      <c r="N428" s="116"/>
      <c r="O428" s="117"/>
      <c r="P428" s="134"/>
      <c r="Q428" s="134"/>
      <c r="R428" s="134"/>
      <c r="S428" s="135"/>
      <c r="T428" s="134"/>
      <c r="U428" s="134"/>
      <c r="V428" s="134"/>
      <c r="W428" s="135"/>
      <c r="X428" s="134"/>
      <c r="Y428" s="134"/>
      <c r="Z428" s="134"/>
      <c r="AA428" s="135"/>
      <c r="AB428" s="131" t="b">
        <v>0</v>
      </c>
      <c r="AC428" s="131" t="b">
        <v>0</v>
      </c>
      <c r="AD428" s="122"/>
      <c r="AE428" s="131" t="b">
        <v>0</v>
      </c>
      <c r="AF428" s="128"/>
      <c r="AG428" s="88"/>
      <c r="AH428" s="132" t="b">
        <v>0</v>
      </c>
      <c r="AI428" s="133"/>
    </row>
    <row r="429">
      <c r="A429" s="114" t="str">
        <f t="array" ref="A429">IFERROR(
  INDEX(
    INDEX('{INDEX} Tour Packages'!$A:$ZZ, , MATCH(A$3, '{INDEX} Tour Packages'!$4:$4, 0)),
    MATCH($F429, INDEX('{INDEX} Tour Packages'!$A:$ZZ,0, MATCH("Tour Package Name", '{INDEX} Tour Packages'!$4:$4, 0)), 0)
  ),
"")
</f>
        <v/>
      </c>
      <c r="B429" s="114" t="str">
        <f t="array" ref="B429">IFERROR(
  INDEX(
    INDEX('{INDEX} Tour Packages'!$A:$ZZ, , MATCH(B$3, '{INDEX} Tour Packages'!$4:$4, 0)),
    MATCH($F429, INDEX('{INDEX} Tour Packages'!$A:$ZZ,0, MATCH("Tour Package Name", '{INDEX} Tour Packages'!$4:$4, 0)), 0)
  ),
"")
</f>
        <v/>
      </c>
      <c r="C429" s="114" t="str">
        <f t="array" ref="C429">IFERROR(
  INDEX(
    INDEX('{INDEX} Tour Packages'!$A:$ZZ, , MATCH(C$3, '{INDEX} Tour Packages'!$4:$4, 0)),
    MATCH($F429, INDEX('{INDEX} Tour Packages'!$A:$ZZ,0, MATCH("Tour Package Name", '{INDEX} Tour Packages'!$4:$4, 0)), 0)
  ),
"")
</f>
        <v/>
      </c>
      <c r="D429" s="114" t="str">
        <f t="array" ref="D429">IFERROR(
  INDEX(
    INDEX('{INDEX} Tour Packages'!$A:$ZZ, , MATCH(D$3, '{INDEX} Tour Packages'!$4:$4, 0)),
    MATCH($F429, INDEX('{INDEX} Tour Packages'!$A:$ZZ,0, MATCH("Tour Package Name", '{INDEX} Tour Packages'!$4:$4, 0)), 0)
  ),
"")
</f>
        <v/>
      </c>
      <c r="E429" s="115" t="s">
        <v>231</v>
      </c>
      <c r="F429" s="116" t="str">
        <f>IFERROR(__xludf.DUMMYFUNCTION("LET(
  headers, 'Internal Flight Booking Form Re'!$A$1:AI$1,
  ref, $E429,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29" s="117" t="str">
        <f>IFERROR(__xludf.DUMMYFUNCTION("""COMPUTED_VALUE"""),"")</f>
        <v/>
      </c>
      <c r="H429" s="116"/>
      <c r="I429" s="116"/>
      <c r="J429" s="118"/>
      <c r="K429" s="116"/>
      <c r="L429" s="116"/>
      <c r="M429" s="116"/>
      <c r="N429" s="116"/>
      <c r="O429" s="117"/>
      <c r="P429" s="134"/>
      <c r="Q429" s="134"/>
      <c r="R429" s="134"/>
      <c r="S429" s="135"/>
      <c r="T429" s="134"/>
      <c r="U429" s="134"/>
      <c r="V429" s="134"/>
      <c r="W429" s="135"/>
      <c r="X429" s="134"/>
      <c r="Y429" s="134"/>
      <c r="Z429" s="134"/>
      <c r="AA429" s="135"/>
      <c r="AB429" s="131" t="b">
        <v>0</v>
      </c>
      <c r="AC429" s="131" t="b">
        <v>0</v>
      </c>
      <c r="AD429" s="122"/>
      <c r="AE429" s="131" t="b">
        <v>0</v>
      </c>
      <c r="AF429" s="128"/>
      <c r="AG429" s="88"/>
      <c r="AH429" s="132" t="b">
        <v>0</v>
      </c>
      <c r="AI429" s="133"/>
    </row>
    <row r="430">
      <c r="A430" s="114" t="str">
        <f t="array" ref="A430">IFERROR(
  INDEX(
    INDEX('{INDEX} Tour Packages'!$A:$ZZ, , MATCH(A$3, '{INDEX} Tour Packages'!$4:$4, 0)),
    MATCH($F430, INDEX('{INDEX} Tour Packages'!$A:$ZZ,0, MATCH("Tour Package Name", '{INDEX} Tour Packages'!$4:$4, 0)), 0)
  ),
"")
</f>
        <v/>
      </c>
      <c r="B430" s="114" t="str">
        <f t="array" ref="B430">IFERROR(
  INDEX(
    INDEX('{INDEX} Tour Packages'!$A:$ZZ, , MATCH(B$3, '{INDEX} Tour Packages'!$4:$4, 0)),
    MATCH($F430, INDEX('{INDEX} Tour Packages'!$A:$ZZ,0, MATCH("Tour Package Name", '{INDEX} Tour Packages'!$4:$4, 0)), 0)
  ),
"")
</f>
        <v/>
      </c>
      <c r="C430" s="114" t="str">
        <f t="array" ref="C430">IFERROR(
  INDEX(
    INDEX('{INDEX} Tour Packages'!$A:$ZZ, , MATCH(C$3, '{INDEX} Tour Packages'!$4:$4, 0)),
    MATCH($F430, INDEX('{INDEX} Tour Packages'!$A:$ZZ,0, MATCH("Tour Package Name", '{INDEX} Tour Packages'!$4:$4, 0)), 0)
  ),
"")
</f>
        <v/>
      </c>
      <c r="D430" s="114" t="str">
        <f t="array" ref="D430">IFERROR(
  INDEX(
    INDEX('{INDEX} Tour Packages'!$A:$ZZ, , MATCH(D$3, '{INDEX} Tour Packages'!$4:$4, 0)),
    MATCH($F430, INDEX('{INDEX} Tour Packages'!$A:$ZZ,0, MATCH("Tour Package Name", '{INDEX} Tour Packages'!$4:$4, 0)), 0)
  ),
"")
</f>
        <v/>
      </c>
      <c r="E430" s="115" t="s">
        <v>231</v>
      </c>
      <c r="F430" s="116" t="str">
        <f>IFERROR(__xludf.DUMMYFUNCTION("LET(
  headers, 'Internal Flight Booking Form Re'!$A$1:AI$1,
  ref, $E430,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0" s="117" t="str">
        <f>IFERROR(__xludf.DUMMYFUNCTION("""COMPUTED_VALUE"""),"")</f>
        <v/>
      </c>
      <c r="H430" s="116"/>
      <c r="I430" s="116"/>
      <c r="J430" s="118"/>
      <c r="K430" s="116"/>
      <c r="L430" s="116"/>
      <c r="M430" s="116"/>
      <c r="N430" s="116"/>
      <c r="O430" s="117"/>
      <c r="P430" s="134"/>
      <c r="Q430" s="134"/>
      <c r="R430" s="134"/>
      <c r="S430" s="135"/>
      <c r="T430" s="134"/>
      <c r="U430" s="134"/>
      <c r="V430" s="134"/>
      <c r="W430" s="135"/>
      <c r="X430" s="134"/>
      <c r="Y430" s="134"/>
      <c r="Z430" s="134"/>
      <c r="AA430" s="135"/>
      <c r="AB430" s="131" t="b">
        <v>0</v>
      </c>
      <c r="AC430" s="131" t="b">
        <v>0</v>
      </c>
      <c r="AD430" s="122"/>
      <c r="AE430" s="131" t="b">
        <v>0</v>
      </c>
      <c r="AF430" s="128"/>
      <c r="AG430" s="88"/>
      <c r="AH430" s="132" t="b">
        <v>0</v>
      </c>
      <c r="AI430" s="133"/>
    </row>
    <row r="431">
      <c r="A431" s="114" t="str">
        <f t="array" ref="A431">IFERROR(
  INDEX(
    INDEX('{INDEX} Tour Packages'!$A:$ZZ, , MATCH(A$3, '{INDEX} Tour Packages'!$4:$4, 0)),
    MATCH($F431, INDEX('{INDEX} Tour Packages'!$A:$ZZ,0, MATCH("Tour Package Name", '{INDEX} Tour Packages'!$4:$4, 0)), 0)
  ),
"")
</f>
        <v/>
      </c>
      <c r="B431" s="114" t="str">
        <f t="array" ref="B431">IFERROR(
  INDEX(
    INDEX('{INDEX} Tour Packages'!$A:$ZZ, , MATCH(B$3, '{INDEX} Tour Packages'!$4:$4, 0)),
    MATCH($F431, INDEX('{INDEX} Tour Packages'!$A:$ZZ,0, MATCH("Tour Package Name", '{INDEX} Tour Packages'!$4:$4, 0)), 0)
  ),
"")
</f>
        <v/>
      </c>
      <c r="C431" s="114" t="str">
        <f t="array" ref="C431">IFERROR(
  INDEX(
    INDEX('{INDEX} Tour Packages'!$A:$ZZ, , MATCH(C$3, '{INDEX} Tour Packages'!$4:$4, 0)),
    MATCH($F431, INDEX('{INDEX} Tour Packages'!$A:$ZZ,0, MATCH("Tour Package Name", '{INDEX} Tour Packages'!$4:$4, 0)), 0)
  ),
"")
</f>
        <v/>
      </c>
      <c r="D431" s="114" t="str">
        <f t="array" ref="D431">IFERROR(
  INDEX(
    INDEX('{INDEX} Tour Packages'!$A:$ZZ, , MATCH(D$3, '{INDEX} Tour Packages'!$4:$4, 0)),
    MATCH($F431, INDEX('{INDEX} Tour Packages'!$A:$ZZ,0, MATCH("Tour Package Name", '{INDEX} Tour Packages'!$4:$4, 0)), 0)
  ),
"")
</f>
        <v/>
      </c>
      <c r="E431" s="115" t="s">
        <v>231</v>
      </c>
      <c r="F431" s="116" t="str">
        <f>IFERROR(__xludf.DUMMYFUNCTION("LET(
  headers, 'Internal Flight Booking Form Re'!$A$1:AI$1,
  ref, $E431,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1" s="117" t="str">
        <f>IFERROR(__xludf.DUMMYFUNCTION("""COMPUTED_VALUE"""),"")</f>
        <v/>
      </c>
      <c r="H431" s="116"/>
      <c r="I431" s="116"/>
      <c r="J431" s="118"/>
      <c r="K431" s="116"/>
      <c r="L431" s="116"/>
      <c r="M431" s="116"/>
      <c r="N431" s="116"/>
      <c r="O431" s="117"/>
      <c r="P431" s="134"/>
      <c r="Q431" s="134"/>
      <c r="R431" s="134"/>
      <c r="S431" s="135"/>
      <c r="T431" s="134"/>
      <c r="U431" s="134"/>
      <c r="V431" s="134"/>
      <c r="W431" s="135"/>
      <c r="X431" s="134"/>
      <c r="Y431" s="134"/>
      <c r="Z431" s="134"/>
      <c r="AA431" s="135"/>
      <c r="AB431" s="131" t="b">
        <v>0</v>
      </c>
      <c r="AC431" s="131" t="b">
        <v>0</v>
      </c>
      <c r="AD431" s="122"/>
      <c r="AE431" s="131" t="b">
        <v>0</v>
      </c>
      <c r="AF431" s="128"/>
      <c r="AG431" s="88"/>
      <c r="AH431" s="132" t="b">
        <v>0</v>
      </c>
      <c r="AI431" s="133"/>
    </row>
    <row r="432">
      <c r="A432" s="114" t="str">
        <f t="array" ref="A432">IFERROR(
  INDEX(
    INDEX('{INDEX} Tour Packages'!$A:$ZZ, , MATCH(A$3, '{INDEX} Tour Packages'!$4:$4, 0)),
    MATCH($F432, INDEX('{INDEX} Tour Packages'!$A:$ZZ,0, MATCH("Tour Package Name", '{INDEX} Tour Packages'!$4:$4, 0)), 0)
  ),
"")
</f>
        <v/>
      </c>
      <c r="B432" s="114" t="str">
        <f t="array" ref="B432">IFERROR(
  INDEX(
    INDEX('{INDEX} Tour Packages'!$A:$ZZ, , MATCH(B$3, '{INDEX} Tour Packages'!$4:$4, 0)),
    MATCH($F432, INDEX('{INDEX} Tour Packages'!$A:$ZZ,0, MATCH("Tour Package Name", '{INDEX} Tour Packages'!$4:$4, 0)), 0)
  ),
"")
</f>
        <v/>
      </c>
      <c r="C432" s="114" t="str">
        <f t="array" ref="C432">IFERROR(
  INDEX(
    INDEX('{INDEX} Tour Packages'!$A:$ZZ, , MATCH(C$3, '{INDEX} Tour Packages'!$4:$4, 0)),
    MATCH($F432, INDEX('{INDEX} Tour Packages'!$A:$ZZ,0, MATCH("Tour Package Name", '{INDEX} Tour Packages'!$4:$4, 0)), 0)
  ),
"")
</f>
        <v/>
      </c>
      <c r="D432" s="114" t="str">
        <f t="array" ref="D432">IFERROR(
  INDEX(
    INDEX('{INDEX} Tour Packages'!$A:$ZZ, , MATCH(D$3, '{INDEX} Tour Packages'!$4:$4, 0)),
    MATCH($F432, INDEX('{INDEX} Tour Packages'!$A:$ZZ,0, MATCH("Tour Package Name", '{INDEX} Tour Packages'!$4:$4, 0)), 0)
  ),
"")
</f>
        <v/>
      </c>
      <c r="E432" s="115" t="s">
        <v>231</v>
      </c>
      <c r="F432" s="116" t="str">
        <f>IFERROR(__xludf.DUMMYFUNCTION("LET(
  headers, 'Internal Flight Booking Form Re'!$A$1:AI$1,
  ref, $E432,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2" s="117" t="str">
        <f>IFERROR(__xludf.DUMMYFUNCTION("""COMPUTED_VALUE"""),"")</f>
        <v/>
      </c>
      <c r="H432" s="116"/>
      <c r="I432" s="116"/>
      <c r="J432" s="118"/>
      <c r="K432" s="116"/>
      <c r="L432" s="116"/>
      <c r="M432" s="116"/>
      <c r="N432" s="116"/>
      <c r="O432" s="117"/>
      <c r="P432" s="134"/>
      <c r="Q432" s="134"/>
      <c r="R432" s="134"/>
      <c r="S432" s="135"/>
      <c r="T432" s="134"/>
      <c r="U432" s="134"/>
      <c r="V432" s="134"/>
      <c r="W432" s="135"/>
      <c r="X432" s="134"/>
      <c r="Y432" s="134"/>
      <c r="Z432" s="134"/>
      <c r="AA432" s="135"/>
      <c r="AB432" s="131" t="b">
        <v>0</v>
      </c>
      <c r="AC432" s="131" t="b">
        <v>0</v>
      </c>
      <c r="AD432" s="122"/>
      <c r="AE432" s="131" t="b">
        <v>0</v>
      </c>
      <c r="AF432" s="128"/>
      <c r="AG432" s="88"/>
      <c r="AH432" s="132" t="b">
        <v>0</v>
      </c>
      <c r="AI432" s="133"/>
    </row>
    <row r="433">
      <c r="A433" s="114" t="str">
        <f t="array" ref="A433">IFERROR(
  INDEX(
    INDEX('{INDEX} Tour Packages'!$A:$ZZ, , MATCH(A$3, '{INDEX} Tour Packages'!$4:$4, 0)),
    MATCH($F433, INDEX('{INDEX} Tour Packages'!$A:$ZZ,0, MATCH("Tour Package Name", '{INDEX} Tour Packages'!$4:$4, 0)), 0)
  ),
"")
</f>
        <v/>
      </c>
      <c r="B433" s="114" t="str">
        <f t="array" ref="B433">IFERROR(
  INDEX(
    INDEX('{INDEX} Tour Packages'!$A:$ZZ, , MATCH(B$3, '{INDEX} Tour Packages'!$4:$4, 0)),
    MATCH($F433, INDEX('{INDEX} Tour Packages'!$A:$ZZ,0, MATCH("Tour Package Name", '{INDEX} Tour Packages'!$4:$4, 0)), 0)
  ),
"")
</f>
        <v/>
      </c>
      <c r="C433" s="114" t="str">
        <f t="array" ref="C433">IFERROR(
  INDEX(
    INDEX('{INDEX} Tour Packages'!$A:$ZZ, , MATCH(C$3, '{INDEX} Tour Packages'!$4:$4, 0)),
    MATCH($F433, INDEX('{INDEX} Tour Packages'!$A:$ZZ,0, MATCH("Tour Package Name", '{INDEX} Tour Packages'!$4:$4, 0)), 0)
  ),
"")
</f>
        <v/>
      </c>
      <c r="D433" s="114" t="str">
        <f t="array" ref="D433">IFERROR(
  INDEX(
    INDEX('{INDEX} Tour Packages'!$A:$ZZ, , MATCH(D$3, '{INDEX} Tour Packages'!$4:$4, 0)),
    MATCH($F433, INDEX('{INDEX} Tour Packages'!$A:$ZZ,0, MATCH("Tour Package Name", '{INDEX} Tour Packages'!$4:$4, 0)), 0)
  ),
"")
</f>
        <v/>
      </c>
      <c r="E433" s="115" t="s">
        <v>231</v>
      </c>
      <c r="F433" s="116" t="str">
        <f>IFERROR(__xludf.DUMMYFUNCTION("LET(
  headers, 'Internal Flight Booking Form Re'!$A$1:AI$1,
  ref, $E433,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3" s="117" t="str">
        <f>IFERROR(__xludf.DUMMYFUNCTION("""COMPUTED_VALUE"""),"")</f>
        <v/>
      </c>
      <c r="H433" s="116"/>
      <c r="I433" s="116"/>
      <c r="J433" s="118"/>
      <c r="K433" s="116"/>
      <c r="L433" s="116"/>
      <c r="M433" s="116"/>
      <c r="N433" s="116"/>
      <c r="O433" s="117"/>
      <c r="P433" s="134"/>
      <c r="Q433" s="134"/>
      <c r="R433" s="134"/>
      <c r="S433" s="135"/>
      <c r="T433" s="134"/>
      <c r="U433" s="134"/>
      <c r="V433" s="134"/>
      <c r="W433" s="135"/>
      <c r="X433" s="134"/>
      <c r="Y433" s="134"/>
      <c r="Z433" s="134"/>
      <c r="AA433" s="135"/>
      <c r="AB433" s="131" t="b">
        <v>0</v>
      </c>
      <c r="AC433" s="131" t="b">
        <v>0</v>
      </c>
      <c r="AD433" s="122"/>
      <c r="AE433" s="131" t="b">
        <v>0</v>
      </c>
      <c r="AF433" s="128"/>
      <c r="AG433" s="88"/>
      <c r="AH433" s="132" t="b">
        <v>0</v>
      </c>
      <c r="AI433" s="133"/>
    </row>
    <row r="434">
      <c r="A434" s="114" t="str">
        <f t="array" ref="A434">IFERROR(
  INDEX(
    INDEX('{INDEX} Tour Packages'!$A:$ZZ, , MATCH(A$3, '{INDEX} Tour Packages'!$4:$4, 0)),
    MATCH($F434, INDEX('{INDEX} Tour Packages'!$A:$ZZ,0, MATCH("Tour Package Name", '{INDEX} Tour Packages'!$4:$4, 0)), 0)
  ),
"")
</f>
        <v/>
      </c>
      <c r="B434" s="114" t="str">
        <f t="array" ref="B434">IFERROR(
  INDEX(
    INDEX('{INDEX} Tour Packages'!$A:$ZZ, , MATCH(B$3, '{INDEX} Tour Packages'!$4:$4, 0)),
    MATCH($F434, INDEX('{INDEX} Tour Packages'!$A:$ZZ,0, MATCH("Tour Package Name", '{INDEX} Tour Packages'!$4:$4, 0)), 0)
  ),
"")
</f>
        <v/>
      </c>
      <c r="C434" s="114" t="str">
        <f t="array" ref="C434">IFERROR(
  INDEX(
    INDEX('{INDEX} Tour Packages'!$A:$ZZ, , MATCH(C$3, '{INDEX} Tour Packages'!$4:$4, 0)),
    MATCH($F434, INDEX('{INDEX} Tour Packages'!$A:$ZZ,0, MATCH("Tour Package Name", '{INDEX} Tour Packages'!$4:$4, 0)), 0)
  ),
"")
</f>
        <v/>
      </c>
      <c r="D434" s="114" t="str">
        <f t="array" ref="D434">IFERROR(
  INDEX(
    INDEX('{INDEX} Tour Packages'!$A:$ZZ, , MATCH(D$3, '{INDEX} Tour Packages'!$4:$4, 0)),
    MATCH($F434, INDEX('{INDEX} Tour Packages'!$A:$ZZ,0, MATCH("Tour Package Name", '{INDEX} Tour Packages'!$4:$4, 0)), 0)
  ),
"")
</f>
        <v/>
      </c>
      <c r="E434" s="115" t="s">
        <v>231</v>
      </c>
      <c r="F434" s="116" t="str">
        <f>IFERROR(__xludf.DUMMYFUNCTION("LET(
  headers, 'Internal Flight Booking Form Re'!$A$1:AI$1,
  ref, $E434,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4" s="117" t="str">
        <f>IFERROR(__xludf.DUMMYFUNCTION("""COMPUTED_VALUE"""),"")</f>
        <v/>
      </c>
      <c r="H434" s="116"/>
      <c r="I434" s="116"/>
      <c r="J434" s="118"/>
      <c r="K434" s="116"/>
      <c r="L434" s="116"/>
      <c r="M434" s="116"/>
      <c r="N434" s="116"/>
      <c r="O434" s="117"/>
      <c r="P434" s="134"/>
      <c r="Q434" s="134"/>
      <c r="R434" s="134"/>
      <c r="S434" s="135"/>
      <c r="T434" s="134"/>
      <c r="U434" s="134"/>
      <c r="V434" s="134"/>
      <c r="W434" s="135"/>
      <c r="X434" s="134"/>
      <c r="Y434" s="134"/>
      <c r="Z434" s="134"/>
      <c r="AA434" s="135"/>
      <c r="AB434" s="131" t="b">
        <v>0</v>
      </c>
      <c r="AC434" s="131" t="b">
        <v>0</v>
      </c>
      <c r="AD434" s="122"/>
      <c r="AE434" s="131" t="b">
        <v>0</v>
      </c>
      <c r="AF434" s="128"/>
      <c r="AG434" s="88"/>
      <c r="AH434" s="132" t="b">
        <v>0</v>
      </c>
      <c r="AI434" s="133"/>
    </row>
    <row r="435">
      <c r="A435" s="114" t="str">
        <f t="array" ref="A435">IFERROR(
  INDEX(
    INDEX('{INDEX} Tour Packages'!$A:$ZZ, , MATCH(A$3, '{INDEX} Tour Packages'!$4:$4, 0)),
    MATCH($F435, INDEX('{INDEX} Tour Packages'!$A:$ZZ,0, MATCH("Tour Package Name", '{INDEX} Tour Packages'!$4:$4, 0)), 0)
  ),
"")
</f>
        <v/>
      </c>
      <c r="B435" s="114" t="str">
        <f t="array" ref="B435">IFERROR(
  INDEX(
    INDEX('{INDEX} Tour Packages'!$A:$ZZ, , MATCH(B$3, '{INDEX} Tour Packages'!$4:$4, 0)),
    MATCH($F435, INDEX('{INDEX} Tour Packages'!$A:$ZZ,0, MATCH("Tour Package Name", '{INDEX} Tour Packages'!$4:$4, 0)), 0)
  ),
"")
</f>
        <v/>
      </c>
      <c r="C435" s="114" t="str">
        <f t="array" ref="C435">IFERROR(
  INDEX(
    INDEX('{INDEX} Tour Packages'!$A:$ZZ, , MATCH(C$3, '{INDEX} Tour Packages'!$4:$4, 0)),
    MATCH($F435, INDEX('{INDEX} Tour Packages'!$A:$ZZ,0, MATCH("Tour Package Name", '{INDEX} Tour Packages'!$4:$4, 0)), 0)
  ),
"")
</f>
        <v/>
      </c>
      <c r="D435" s="114" t="str">
        <f t="array" ref="D435">IFERROR(
  INDEX(
    INDEX('{INDEX} Tour Packages'!$A:$ZZ, , MATCH(D$3, '{INDEX} Tour Packages'!$4:$4, 0)),
    MATCH($F435, INDEX('{INDEX} Tour Packages'!$A:$ZZ,0, MATCH("Tour Package Name", '{INDEX} Tour Packages'!$4:$4, 0)), 0)
  ),
"")
</f>
        <v/>
      </c>
      <c r="E435" s="115" t="s">
        <v>231</v>
      </c>
      <c r="F435" s="116" t="str">
        <f>IFERROR(__xludf.DUMMYFUNCTION("LET(
  headers, 'Internal Flight Booking Form Re'!$A$1:AI$1,
  ref, $E435,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5" s="117" t="str">
        <f>IFERROR(__xludf.DUMMYFUNCTION("""COMPUTED_VALUE"""),"")</f>
        <v/>
      </c>
      <c r="H435" s="116"/>
      <c r="I435" s="116"/>
      <c r="J435" s="118"/>
      <c r="K435" s="116"/>
      <c r="L435" s="116"/>
      <c r="M435" s="116"/>
      <c r="N435" s="116"/>
      <c r="O435" s="117"/>
      <c r="P435" s="134"/>
      <c r="Q435" s="134"/>
      <c r="R435" s="134"/>
      <c r="S435" s="135"/>
      <c r="T435" s="134"/>
      <c r="U435" s="134"/>
      <c r="V435" s="134"/>
      <c r="W435" s="135"/>
      <c r="X435" s="134"/>
      <c r="Y435" s="134"/>
      <c r="Z435" s="134"/>
      <c r="AA435" s="135"/>
      <c r="AB435" s="131" t="b">
        <v>0</v>
      </c>
      <c r="AC435" s="131" t="b">
        <v>0</v>
      </c>
      <c r="AD435" s="122"/>
      <c r="AE435" s="131" t="b">
        <v>0</v>
      </c>
      <c r="AF435" s="128"/>
      <c r="AG435" s="88"/>
      <c r="AH435" s="132" t="b">
        <v>0</v>
      </c>
      <c r="AI435" s="133"/>
    </row>
    <row r="436">
      <c r="A436" s="114" t="str">
        <f t="array" ref="A436">IFERROR(
  INDEX(
    INDEX('{INDEX} Tour Packages'!$A:$ZZ, , MATCH(A$3, '{INDEX} Tour Packages'!$4:$4, 0)),
    MATCH($F436, INDEX('{INDEX} Tour Packages'!$A:$ZZ,0, MATCH("Tour Package Name", '{INDEX} Tour Packages'!$4:$4, 0)), 0)
  ),
"")
</f>
        <v/>
      </c>
      <c r="B436" s="114" t="str">
        <f t="array" ref="B436">IFERROR(
  INDEX(
    INDEX('{INDEX} Tour Packages'!$A:$ZZ, , MATCH(B$3, '{INDEX} Tour Packages'!$4:$4, 0)),
    MATCH($F436, INDEX('{INDEX} Tour Packages'!$A:$ZZ,0, MATCH("Tour Package Name", '{INDEX} Tour Packages'!$4:$4, 0)), 0)
  ),
"")
</f>
        <v/>
      </c>
      <c r="C436" s="114" t="str">
        <f t="array" ref="C436">IFERROR(
  INDEX(
    INDEX('{INDEX} Tour Packages'!$A:$ZZ, , MATCH(C$3, '{INDEX} Tour Packages'!$4:$4, 0)),
    MATCH($F436, INDEX('{INDEX} Tour Packages'!$A:$ZZ,0, MATCH("Tour Package Name", '{INDEX} Tour Packages'!$4:$4, 0)), 0)
  ),
"")
</f>
        <v/>
      </c>
      <c r="D436" s="114" t="str">
        <f t="array" ref="D436">IFERROR(
  INDEX(
    INDEX('{INDEX} Tour Packages'!$A:$ZZ, , MATCH(D$3, '{INDEX} Tour Packages'!$4:$4, 0)),
    MATCH($F436, INDEX('{INDEX} Tour Packages'!$A:$ZZ,0, MATCH("Tour Package Name", '{INDEX} Tour Packages'!$4:$4, 0)), 0)
  ),
"")
</f>
        <v/>
      </c>
      <c r="E436" s="115" t="s">
        <v>231</v>
      </c>
      <c r="F436" s="116" t="str">
        <f>IFERROR(__xludf.DUMMYFUNCTION("LET(
  headers, 'Internal Flight Booking Form Re'!$A$1:AI$1,
  ref, $E436,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6" s="117" t="str">
        <f>IFERROR(__xludf.DUMMYFUNCTION("""COMPUTED_VALUE"""),"")</f>
        <v/>
      </c>
      <c r="H436" s="116"/>
      <c r="I436" s="116"/>
      <c r="J436" s="118"/>
      <c r="K436" s="116"/>
      <c r="L436" s="116"/>
      <c r="M436" s="116"/>
      <c r="N436" s="116"/>
      <c r="O436" s="117"/>
      <c r="P436" s="134"/>
      <c r="Q436" s="134"/>
      <c r="R436" s="134"/>
      <c r="S436" s="135"/>
      <c r="T436" s="134"/>
      <c r="U436" s="134"/>
      <c r="V436" s="134"/>
      <c r="W436" s="135"/>
      <c r="X436" s="134"/>
      <c r="Y436" s="134"/>
      <c r="Z436" s="134"/>
      <c r="AA436" s="135"/>
      <c r="AB436" s="131" t="b">
        <v>0</v>
      </c>
      <c r="AC436" s="131" t="b">
        <v>0</v>
      </c>
      <c r="AD436" s="122"/>
      <c r="AE436" s="131" t="b">
        <v>0</v>
      </c>
      <c r="AF436" s="128"/>
      <c r="AG436" s="88"/>
      <c r="AH436" s="132" t="b">
        <v>0</v>
      </c>
      <c r="AI436" s="133"/>
    </row>
    <row r="437">
      <c r="A437" s="114" t="str">
        <f t="array" ref="A437">IFERROR(
  INDEX(
    INDEX('{INDEX} Tour Packages'!$A:$ZZ, , MATCH(A$3, '{INDEX} Tour Packages'!$4:$4, 0)),
    MATCH($F437, INDEX('{INDEX} Tour Packages'!$A:$ZZ,0, MATCH("Tour Package Name", '{INDEX} Tour Packages'!$4:$4, 0)), 0)
  ),
"")
</f>
        <v/>
      </c>
      <c r="B437" s="114" t="str">
        <f t="array" ref="B437">IFERROR(
  INDEX(
    INDEX('{INDEX} Tour Packages'!$A:$ZZ, , MATCH(B$3, '{INDEX} Tour Packages'!$4:$4, 0)),
    MATCH($F437, INDEX('{INDEX} Tour Packages'!$A:$ZZ,0, MATCH("Tour Package Name", '{INDEX} Tour Packages'!$4:$4, 0)), 0)
  ),
"")
</f>
        <v/>
      </c>
      <c r="C437" s="114" t="str">
        <f t="array" ref="C437">IFERROR(
  INDEX(
    INDEX('{INDEX} Tour Packages'!$A:$ZZ, , MATCH(C$3, '{INDEX} Tour Packages'!$4:$4, 0)),
    MATCH($F437, INDEX('{INDEX} Tour Packages'!$A:$ZZ,0, MATCH("Tour Package Name", '{INDEX} Tour Packages'!$4:$4, 0)), 0)
  ),
"")
</f>
        <v/>
      </c>
      <c r="D437" s="114" t="str">
        <f t="array" ref="D437">IFERROR(
  INDEX(
    INDEX('{INDEX} Tour Packages'!$A:$ZZ, , MATCH(D$3, '{INDEX} Tour Packages'!$4:$4, 0)),
    MATCH($F437, INDEX('{INDEX} Tour Packages'!$A:$ZZ,0, MATCH("Tour Package Name", '{INDEX} Tour Packages'!$4:$4, 0)), 0)
  ),
"")
</f>
        <v/>
      </c>
      <c r="E437" s="115" t="s">
        <v>231</v>
      </c>
      <c r="F437" s="116" t="str">
        <f>IFERROR(__xludf.DUMMYFUNCTION("LET(
  headers, 'Internal Flight Booking Form Re'!$A$1:AI$1,
  ref, $E437,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7" s="117" t="str">
        <f>IFERROR(__xludf.DUMMYFUNCTION("""COMPUTED_VALUE"""),"")</f>
        <v/>
      </c>
      <c r="H437" s="116"/>
      <c r="I437" s="116"/>
      <c r="J437" s="118"/>
      <c r="K437" s="116"/>
      <c r="L437" s="116"/>
      <c r="M437" s="116"/>
      <c r="N437" s="116"/>
      <c r="O437" s="117"/>
      <c r="P437" s="134"/>
      <c r="Q437" s="134"/>
      <c r="R437" s="134"/>
      <c r="S437" s="135"/>
      <c r="T437" s="134"/>
      <c r="U437" s="134"/>
      <c r="V437" s="134"/>
      <c r="W437" s="135"/>
      <c r="X437" s="134"/>
      <c r="Y437" s="134"/>
      <c r="Z437" s="134"/>
      <c r="AA437" s="135"/>
      <c r="AB437" s="131" t="b">
        <v>0</v>
      </c>
      <c r="AC437" s="131" t="b">
        <v>0</v>
      </c>
      <c r="AD437" s="122"/>
      <c r="AE437" s="131" t="b">
        <v>0</v>
      </c>
      <c r="AF437" s="128"/>
      <c r="AG437" s="88"/>
      <c r="AH437" s="132" t="b">
        <v>0</v>
      </c>
      <c r="AI437" s="133"/>
    </row>
    <row r="438">
      <c r="A438" s="114" t="str">
        <f t="array" ref="A438">IFERROR(
  INDEX(
    INDEX('{INDEX} Tour Packages'!$A:$ZZ, , MATCH(A$3, '{INDEX} Tour Packages'!$4:$4, 0)),
    MATCH($F438, INDEX('{INDEX} Tour Packages'!$A:$ZZ,0, MATCH("Tour Package Name", '{INDEX} Tour Packages'!$4:$4, 0)), 0)
  ),
"")
</f>
        <v/>
      </c>
      <c r="B438" s="114" t="str">
        <f t="array" ref="B438">IFERROR(
  INDEX(
    INDEX('{INDEX} Tour Packages'!$A:$ZZ, , MATCH(B$3, '{INDEX} Tour Packages'!$4:$4, 0)),
    MATCH($F438, INDEX('{INDEX} Tour Packages'!$A:$ZZ,0, MATCH("Tour Package Name", '{INDEX} Tour Packages'!$4:$4, 0)), 0)
  ),
"")
</f>
        <v/>
      </c>
      <c r="C438" s="114" t="str">
        <f t="array" ref="C438">IFERROR(
  INDEX(
    INDEX('{INDEX} Tour Packages'!$A:$ZZ, , MATCH(C$3, '{INDEX} Tour Packages'!$4:$4, 0)),
    MATCH($F438, INDEX('{INDEX} Tour Packages'!$A:$ZZ,0, MATCH("Tour Package Name", '{INDEX} Tour Packages'!$4:$4, 0)), 0)
  ),
"")
</f>
        <v/>
      </c>
      <c r="D438" s="114" t="str">
        <f t="array" ref="D438">IFERROR(
  INDEX(
    INDEX('{INDEX} Tour Packages'!$A:$ZZ, , MATCH(D$3, '{INDEX} Tour Packages'!$4:$4, 0)),
    MATCH($F438, INDEX('{INDEX} Tour Packages'!$A:$ZZ,0, MATCH("Tour Package Name", '{INDEX} Tour Packages'!$4:$4, 0)), 0)
  ),
"")
</f>
        <v/>
      </c>
      <c r="E438" s="115" t="s">
        <v>231</v>
      </c>
      <c r="F438" s="116" t="str">
        <f>IFERROR(__xludf.DUMMYFUNCTION("LET(
  headers, 'Internal Flight Booking Form Re'!$A$1:AI$1,
  ref, $E438,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8" s="117" t="str">
        <f>IFERROR(__xludf.DUMMYFUNCTION("""COMPUTED_VALUE"""),"")</f>
        <v/>
      </c>
      <c r="H438" s="116"/>
      <c r="I438" s="116"/>
      <c r="J438" s="118"/>
      <c r="K438" s="116"/>
      <c r="L438" s="116"/>
      <c r="M438" s="116"/>
      <c r="N438" s="116"/>
      <c r="O438" s="117"/>
      <c r="P438" s="134"/>
      <c r="Q438" s="134"/>
      <c r="R438" s="134"/>
      <c r="S438" s="135"/>
      <c r="T438" s="134"/>
      <c r="U438" s="134"/>
      <c r="V438" s="134"/>
      <c r="W438" s="135"/>
      <c r="X438" s="134"/>
      <c r="Y438" s="134"/>
      <c r="Z438" s="134"/>
      <c r="AA438" s="135"/>
      <c r="AB438" s="131" t="b">
        <v>0</v>
      </c>
      <c r="AC438" s="131" t="b">
        <v>0</v>
      </c>
      <c r="AD438" s="122"/>
      <c r="AE438" s="131" t="b">
        <v>0</v>
      </c>
      <c r="AF438" s="128"/>
      <c r="AG438" s="88"/>
      <c r="AH438" s="132" t="b">
        <v>0</v>
      </c>
      <c r="AI438" s="133"/>
    </row>
    <row r="439">
      <c r="A439" s="114" t="str">
        <f t="array" ref="A439">IFERROR(
  INDEX(
    INDEX('{INDEX} Tour Packages'!$A:$ZZ, , MATCH(A$3, '{INDEX} Tour Packages'!$4:$4, 0)),
    MATCH($F439, INDEX('{INDEX} Tour Packages'!$A:$ZZ,0, MATCH("Tour Package Name", '{INDEX} Tour Packages'!$4:$4, 0)), 0)
  ),
"")
</f>
        <v/>
      </c>
      <c r="B439" s="114" t="str">
        <f t="array" ref="B439">IFERROR(
  INDEX(
    INDEX('{INDEX} Tour Packages'!$A:$ZZ, , MATCH(B$3, '{INDEX} Tour Packages'!$4:$4, 0)),
    MATCH($F439, INDEX('{INDEX} Tour Packages'!$A:$ZZ,0, MATCH("Tour Package Name", '{INDEX} Tour Packages'!$4:$4, 0)), 0)
  ),
"")
</f>
        <v/>
      </c>
      <c r="C439" s="114" t="str">
        <f t="array" ref="C439">IFERROR(
  INDEX(
    INDEX('{INDEX} Tour Packages'!$A:$ZZ, , MATCH(C$3, '{INDEX} Tour Packages'!$4:$4, 0)),
    MATCH($F439, INDEX('{INDEX} Tour Packages'!$A:$ZZ,0, MATCH("Tour Package Name", '{INDEX} Tour Packages'!$4:$4, 0)), 0)
  ),
"")
</f>
        <v/>
      </c>
      <c r="D439" s="114" t="str">
        <f t="array" ref="D439">IFERROR(
  INDEX(
    INDEX('{INDEX} Tour Packages'!$A:$ZZ, , MATCH(D$3, '{INDEX} Tour Packages'!$4:$4, 0)),
    MATCH($F439, INDEX('{INDEX} Tour Packages'!$A:$ZZ,0, MATCH("Tour Package Name", '{INDEX} Tour Packages'!$4:$4, 0)), 0)
  ),
"")
</f>
        <v/>
      </c>
      <c r="E439" s="115" t="s">
        <v>231</v>
      </c>
      <c r="F439" s="116" t="str">
        <f>IFERROR(__xludf.DUMMYFUNCTION("LET(
  headers, 'Internal Flight Booking Form Re'!$A$1:AI$1,
  ref, $E439,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39" s="117" t="str">
        <f>IFERROR(__xludf.DUMMYFUNCTION("""COMPUTED_VALUE"""),"")</f>
        <v/>
      </c>
      <c r="H439" s="116"/>
      <c r="I439" s="116"/>
      <c r="J439" s="118"/>
      <c r="K439" s="116"/>
      <c r="L439" s="116"/>
      <c r="M439" s="116"/>
      <c r="N439" s="116"/>
      <c r="O439" s="117"/>
      <c r="P439" s="134"/>
      <c r="Q439" s="134"/>
      <c r="R439" s="134"/>
      <c r="S439" s="135"/>
      <c r="T439" s="134"/>
      <c r="U439" s="134"/>
      <c r="V439" s="134"/>
      <c r="W439" s="135"/>
      <c r="X439" s="134"/>
      <c r="Y439" s="134"/>
      <c r="Z439" s="134"/>
      <c r="AA439" s="135"/>
      <c r="AB439" s="131" t="b">
        <v>0</v>
      </c>
      <c r="AC439" s="131" t="b">
        <v>0</v>
      </c>
      <c r="AD439" s="122"/>
      <c r="AE439" s="131" t="b">
        <v>0</v>
      </c>
      <c r="AF439" s="128"/>
      <c r="AG439" s="88"/>
      <c r="AH439" s="132" t="b">
        <v>0</v>
      </c>
      <c r="AI439" s="133"/>
    </row>
    <row r="440">
      <c r="A440" s="114" t="str">
        <f t="array" ref="A440">IFERROR(
  INDEX(
    INDEX('{INDEX} Tour Packages'!$A:$ZZ, , MATCH(A$3, '{INDEX} Tour Packages'!$4:$4, 0)),
    MATCH($F440, INDEX('{INDEX} Tour Packages'!$A:$ZZ,0, MATCH("Tour Package Name", '{INDEX} Tour Packages'!$4:$4, 0)), 0)
  ),
"")
</f>
        <v/>
      </c>
      <c r="B440" s="114" t="str">
        <f t="array" ref="B440">IFERROR(
  INDEX(
    INDEX('{INDEX} Tour Packages'!$A:$ZZ, , MATCH(B$3, '{INDEX} Tour Packages'!$4:$4, 0)),
    MATCH($F440, INDEX('{INDEX} Tour Packages'!$A:$ZZ,0, MATCH("Tour Package Name", '{INDEX} Tour Packages'!$4:$4, 0)), 0)
  ),
"")
</f>
        <v/>
      </c>
      <c r="C440" s="114" t="str">
        <f t="array" ref="C440">IFERROR(
  INDEX(
    INDEX('{INDEX} Tour Packages'!$A:$ZZ, , MATCH(C$3, '{INDEX} Tour Packages'!$4:$4, 0)),
    MATCH($F440, INDEX('{INDEX} Tour Packages'!$A:$ZZ,0, MATCH("Tour Package Name", '{INDEX} Tour Packages'!$4:$4, 0)), 0)
  ),
"")
</f>
        <v/>
      </c>
      <c r="D440" s="114" t="str">
        <f t="array" ref="D440">IFERROR(
  INDEX(
    INDEX('{INDEX} Tour Packages'!$A:$ZZ, , MATCH(D$3, '{INDEX} Tour Packages'!$4:$4, 0)),
    MATCH($F440, INDEX('{INDEX} Tour Packages'!$A:$ZZ,0, MATCH("Tour Package Name", '{INDEX} Tour Packages'!$4:$4, 0)), 0)
  ),
"")
</f>
        <v/>
      </c>
      <c r="E440" s="115" t="s">
        <v>231</v>
      </c>
      <c r="F440" s="116" t="str">
        <f>IFERROR(__xludf.DUMMYFUNCTION("LET(
  headers, 'Internal Flight Booking Form Re'!$A$1:AI$1,
  ref, $E440,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0" s="117" t="str">
        <f>IFERROR(__xludf.DUMMYFUNCTION("""COMPUTED_VALUE"""),"")</f>
        <v/>
      </c>
      <c r="H440" s="116"/>
      <c r="I440" s="116"/>
      <c r="J440" s="118"/>
      <c r="K440" s="116"/>
      <c r="L440" s="116"/>
      <c r="M440" s="116"/>
      <c r="N440" s="116"/>
      <c r="O440" s="117"/>
      <c r="P440" s="134"/>
      <c r="Q440" s="134"/>
      <c r="R440" s="134"/>
      <c r="S440" s="135"/>
      <c r="T440" s="134"/>
      <c r="U440" s="134"/>
      <c r="V440" s="134"/>
      <c r="W440" s="135"/>
      <c r="X440" s="134"/>
      <c r="Y440" s="134"/>
      <c r="Z440" s="134"/>
      <c r="AA440" s="135"/>
      <c r="AB440" s="131" t="b">
        <v>0</v>
      </c>
      <c r="AC440" s="131" t="b">
        <v>0</v>
      </c>
      <c r="AD440" s="122"/>
      <c r="AE440" s="131" t="b">
        <v>0</v>
      </c>
      <c r="AF440" s="128"/>
      <c r="AG440" s="88"/>
      <c r="AH440" s="132" t="b">
        <v>0</v>
      </c>
      <c r="AI440" s="133"/>
    </row>
    <row r="441">
      <c r="A441" s="114" t="str">
        <f t="array" ref="A441">IFERROR(
  INDEX(
    INDEX('{INDEX} Tour Packages'!$A:$ZZ, , MATCH(A$3, '{INDEX} Tour Packages'!$4:$4, 0)),
    MATCH($F441, INDEX('{INDEX} Tour Packages'!$A:$ZZ,0, MATCH("Tour Package Name", '{INDEX} Tour Packages'!$4:$4, 0)), 0)
  ),
"")
</f>
        <v/>
      </c>
      <c r="B441" s="114" t="str">
        <f t="array" ref="B441">IFERROR(
  INDEX(
    INDEX('{INDEX} Tour Packages'!$A:$ZZ, , MATCH(B$3, '{INDEX} Tour Packages'!$4:$4, 0)),
    MATCH($F441, INDEX('{INDEX} Tour Packages'!$A:$ZZ,0, MATCH("Tour Package Name", '{INDEX} Tour Packages'!$4:$4, 0)), 0)
  ),
"")
</f>
        <v/>
      </c>
      <c r="C441" s="114" t="str">
        <f t="array" ref="C441">IFERROR(
  INDEX(
    INDEX('{INDEX} Tour Packages'!$A:$ZZ, , MATCH(C$3, '{INDEX} Tour Packages'!$4:$4, 0)),
    MATCH($F441, INDEX('{INDEX} Tour Packages'!$A:$ZZ,0, MATCH("Tour Package Name", '{INDEX} Tour Packages'!$4:$4, 0)), 0)
  ),
"")
</f>
        <v/>
      </c>
      <c r="D441" s="114" t="str">
        <f t="array" ref="D441">IFERROR(
  INDEX(
    INDEX('{INDEX} Tour Packages'!$A:$ZZ, , MATCH(D$3, '{INDEX} Tour Packages'!$4:$4, 0)),
    MATCH($F441, INDEX('{INDEX} Tour Packages'!$A:$ZZ,0, MATCH("Tour Package Name", '{INDEX} Tour Packages'!$4:$4, 0)), 0)
  ),
"")
</f>
        <v/>
      </c>
      <c r="E441" s="115" t="s">
        <v>231</v>
      </c>
      <c r="F441" s="116" t="str">
        <f>IFERROR(__xludf.DUMMYFUNCTION("LET(
  headers, 'Internal Flight Booking Form Re'!$A$1:AI$1,
  ref, $E441,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1" s="117" t="str">
        <f>IFERROR(__xludf.DUMMYFUNCTION("""COMPUTED_VALUE"""),"")</f>
        <v/>
      </c>
      <c r="H441" s="116"/>
      <c r="I441" s="116"/>
      <c r="J441" s="118"/>
      <c r="K441" s="116"/>
      <c r="L441" s="116"/>
      <c r="M441" s="116"/>
      <c r="N441" s="116"/>
      <c r="O441" s="117"/>
      <c r="P441" s="134"/>
      <c r="Q441" s="134"/>
      <c r="R441" s="134"/>
      <c r="S441" s="135"/>
      <c r="T441" s="134"/>
      <c r="U441" s="134"/>
      <c r="V441" s="134"/>
      <c r="W441" s="135"/>
      <c r="X441" s="134"/>
      <c r="Y441" s="134"/>
      <c r="Z441" s="134"/>
      <c r="AA441" s="135"/>
      <c r="AB441" s="131" t="b">
        <v>0</v>
      </c>
      <c r="AC441" s="131" t="b">
        <v>0</v>
      </c>
      <c r="AD441" s="122"/>
      <c r="AE441" s="131" t="b">
        <v>0</v>
      </c>
      <c r="AF441" s="128"/>
      <c r="AG441" s="88"/>
      <c r="AH441" s="132" t="b">
        <v>0</v>
      </c>
      <c r="AI441" s="133"/>
    </row>
    <row r="442">
      <c r="A442" s="114" t="str">
        <f t="array" ref="A442">IFERROR(
  INDEX(
    INDEX('{INDEX} Tour Packages'!$A:$ZZ, , MATCH(A$3, '{INDEX} Tour Packages'!$4:$4, 0)),
    MATCH($F442, INDEX('{INDEX} Tour Packages'!$A:$ZZ,0, MATCH("Tour Package Name", '{INDEX} Tour Packages'!$4:$4, 0)), 0)
  ),
"")
</f>
        <v/>
      </c>
      <c r="B442" s="114" t="str">
        <f t="array" ref="B442">IFERROR(
  INDEX(
    INDEX('{INDEX} Tour Packages'!$A:$ZZ, , MATCH(B$3, '{INDEX} Tour Packages'!$4:$4, 0)),
    MATCH($F442, INDEX('{INDEX} Tour Packages'!$A:$ZZ,0, MATCH("Tour Package Name", '{INDEX} Tour Packages'!$4:$4, 0)), 0)
  ),
"")
</f>
        <v/>
      </c>
      <c r="C442" s="114" t="str">
        <f t="array" ref="C442">IFERROR(
  INDEX(
    INDEX('{INDEX} Tour Packages'!$A:$ZZ, , MATCH(C$3, '{INDEX} Tour Packages'!$4:$4, 0)),
    MATCH($F442, INDEX('{INDEX} Tour Packages'!$A:$ZZ,0, MATCH("Tour Package Name", '{INDEX} Tour Packages'!$4:$4, 0)), 0)
  ),
"")
</f>
        <v/>
      </c>
      <c r="D442" s="114" t="str">
        <f t="array" ref="D442">IFERROR(
  INDEX(
    INDEX('{INDEX} Tour Packages'!$A:$ZZ, , MATCH(D$3, '{INDEX} Tour Packages'!$4:$4, 0)),
    MATCH($F442, INDEX('{INDEX} Tour Packages'!$A:$ZZ,0, MATCH("Tour Package Name", '{INDEX} Tour Packages'!$4:$4, 0)), 0)
  ),
"")
</f>
        <v/>
      </c>
      <c r="E442" s="115" t="s">
        <v>231</v>
      </c>
      <c r="F442" s="116" t="str">
        <f>IFERROR(__xludf.DUMMYFUNCTION("LET(
  headers, 'Internal Flight Booking Form Re'!$A$1:AI$1,
  ref, $E442,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2" s="117" t="str">
        <f>IFERROR(__xludf.DUMMYFUNCTION("""COMPUTED_VALUE"""),"")</f>
        <v/>
      </c>
      <c r="H442" s="116"/>
      <c r="I442" s="116"/>
      <c r="J442" s="118"/>
      <c r="K442" s="116"/>
      <c r="L442" s="116"/>
      <c r="M442" s="116"/>
      <c r="N442" s="116"/>
      <c r="O442" s="117"/>
      <c r="P442" s="134"/>
      <c r="Q442" s="134"/>
      <c r="R442" s="134"/>
      <c r="S442" s="135"/>
      <c r="T442" s="134"/>
      <c r="U442" s="134"/>
      <c r="V442" s="134"/>
      <c r="W442" s="135"/>
      <c r="X442" s="134"/>
      <c r="Y442" s="134"/>
      <c r="Z442" s="134"/>
      <c r="AA442" s="135"/>
      <c r="AB442" s="131" t="b">
        <v>0</v>
      </c>
      <c r="AC442" s="131" t="b">
        <v>0</v>
      </c>
      <c r="AD442" s="122"/>
      <c r="AE442" s="131" t="b">
        <v>0</v>
      </c>
      <c r="AF442" s="128"/>
      <c r="AG442" s="88"/>
      <c r="AH442" s="132" t="b">
        <v>0</v>
      </c>
      <c r="AI442" s="133"/>
    </row>
    <row r="443">
      <c r="A443" s="114" t="str">
        <f t="array" ref="A443">IFERROR(
  INDEX(
    INDEX('{INDEX} Tour Packages'!$A:$ZZ, , MATCH(A$3, '{INDEX} Tour Packages'!$4:$4, 0)),
    MATCH($F443, INDEX('{INDEX} Tour Packages'!$A:$ZZ,0, MATCH("Tour Package Name", '{INDEX} Tour Packages'!$4:$4, 0)), 0)
  ),
"")
</f>
        <v/>
      </c>
      <c r="B443" s="114" t="str">
        <f t="array" ref="B443">IFERROR(
  INDEX(
    INDEX('{INDEX} Tour Packages'!$A:$ZZ, , MATCH(B$3, '{INDEX} Tour Packages'!$4:$4, 0)),
    MATCH($F443, INDEX('{INDEX} Tour Packages'!$A:$ZZ,0, MATCH("Tour Package Name", '{INDEX} Tour Packages'!$4:$4, 0)), 0)
  ),
"")
</f>
        <v/>
      </c>
      <c r="C443" s="114" t="str">
        <f t="array" ref="C443">IFERROR(
  INDEX(
    INDEX('{INDEX} Tour Packages'!$A:$ZZ, , MATCH(C$3, '{INDEX} Tour Packages'!$4:$4, 0)),
    MATCH($F443, INDEX('{INDEX} Tour Packages'!$A:$ZZ,0, MATCH("Tour Package Name", '{INDEX} Tour Packages'!$4:$4, 0)), 0)
  ),
"")
</f>
        <v/>
      </c>
      <c r="D443" s="114" t="str">
        <f t="array" ref="D443">IFERROR(
  INDEX(
    INDEX('{INDEX} Tour Packages'!$A:$ZZ, , MATCH(D$3, '{INDEX} Tour Packages'!$4:$4, 0)),
    MATCH($F443, INDEX('{INDEX} Tour Packages'!$A:$ZZ,0, MATCH("Tour Package Name", '{INDEX} Tour Packages'!$4:$4, 0)), 0)
  ),
"")
</f>
        <v/>
      </c>
      <c r="E443" s="115" t="s">
        <v>231</v>
      </c>
      <c r="F443" s="116" t="str">
        <f>IFERROR(__xludf.DUMMYFUNCTION("LET(
  headers, 'Internal Flight Booking Form Re'!$A$1:AI$1,
  ref, $E443,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3" s="117" t="str">
        <f>IFERROR(__xludf.DUMMYFUNCTION("""COMPUTED_VALUE"""),"")</f>
        <v/>
      </c>
      <c r="H443" s="116"/>
      <c r="I443" s="116"/>
      <c r="J443" s="118"/>
      <c r="K443" s="116"/>
      <c r="L443" s="116"/>
      <c r="M443" s="116"/>
      <c r="N443" s="116"/>
      <c r="O443" s="117"/>
      <c r="P443" s="134"/>
      <c r="Q443" s="134"/>
      <c r="R443" s="134"/>
      <c r="S443" s="135"/>
      <c r="T443" s="134"/>
      <c r="U443" s="134"/>
      <c r="V443" s="134"/>
      <c r="W443" s="135"/>
      <c r="X443" s="134"/>
      <c r="Y443" s="134"/>
      <c r="Z443" s="134"/>
      <c r="AA443" s="135"/>
      <c r="AB443" s="131" t="b">
        <v>0</v>
      </c>
      <c r="AC443" s="131" t="b">
        <v>0</v>
      </c>
      <c r="AD443" s="122"/>
      <c r="AE443" s="131" t="b">
        <v>0</v>
      </c>
      <c r="AF443" s="128"/>
      <c r="AG443" s="88"/>
      <c r="AH443" s="132" t="b">
        <v>0</v>
      </c>
      <c r="AI443" s="133"/>
    </row>
    <row r="444">
      <c r="A444" s="114" t="str">
        <f t="array" ref="A444">IFERROR(
  INDEX(
    INDEX('{INDEX} Tour Packages'!$A:$ZZ, , MATCH(A$3, '{INDEX} Tour Packages'!$4:$4, 0)),
    MATCH($F444, INDEX('{INDEX} Tour Packages'!$A:$ZZ,0, MATCH("Tour Package Name", '{INDEX} Tour Packages'!$4:$4, 0)), 0)
  ),
"")
</f>
        <v/>
      </c>
      <c r="B444" s="114" t="str">
        <f t="array" ref="B444">IFERROR(
  INDEX(
    INDEX('{INDEX} Tour Packages'!$A:$ZZ, , MATCH(B$3, '{INDEX} Tour Packages'!$4:$4, 0)),
    MATCH($F444, INDEX('{INDEX} Tour Packages'!$A:$ZZ,0, MATCH("Tour Package Name", '{INDEX} Tour Packages'!$4:$4, 0)), 0)
  ),
"")
</f>
        <v/>
      </c>
      <c r="C444" s="114" t="str">
        <f t="array" ref="C444">IFERROR(
  INDEX(
    INDEX('{INDEX} Tour Packages'!$A:$ZZ, , MATCH(C$3, '{INDEX} Tour Packages'!$4:$4, 0)),
    MATCH($F444, INDEX('{INDEX} Tour Packages'!$A:$ZZ,0, MATCH("Tour Package Name", '{INDEX} Tour Packages'!$4:$4, 0)), 0)
  ),
"")
</f>
        <v/>
      </c>
      <c r="D444" s="114" t="str">
        <f t="array" ref="D444">IFERROR(
  INDEX(
    INDEX('{INDEX} Tour Packages'!$A:$ZZ, , MATCH(D$3, '{INDEX} Tour Packages'!$4:$4, 0)),
    MATCH($F444, INDEX('{INDEX} Tour Packages'!$A:$ZZ,0, MATCH("Tour Package Name", '{INDEX} Tour Packages'!$4:$4, 0)), 0)
  ),
"")
</f>
        <v/>
      </c>
      <c r="E444" s="115" t="s">
        <v>231</v>
      </c>
      <c r="F444" s="116" t="str">
        <f>IFERROR(__xludf.DUMMYFUNCTION("LET(
  headers, 'Internal Flight Booking Form Re'!$A$1:AI$1,
  ref, $E444,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4" s="117" t="str">
        <f>IFERROR(__xludf.DUMMYFUNCTION("""COMPUTED_VALUE"""),"")</f>
        <v/>
      </c>
      <c r="H444" s="116"/>
      <c r="I444" s="116"/>
      <c r="J444" s="118"/>
      <c r="K444" s="116"/>
      <c r="L444" s="116"/>
      <c r="M444" s="116"/>
      <c r="N444" s="116"/>
      <c r="O444" s="117"/>
      <c r="P444" s="134"/>
      <c r="Q444" s="134"/>
      <c r="R444" s="134"/>
      <c r="S444" s="135"/>
      <c r="T444" s="134"/>
      <c r="U444" s="134"/>
      <c r="V444" s="134"/>
      <c r="W444" s="135"/>
      <c r="X444" s="134"/>
      <c r="Y444" s="134"/>
      <c r="Z444" s="134"/>
      <c r="AA444" s="135"/>
      <c r="AB444" s="131" t="b">
        <v>0</v>
      </c>
      <c r="AC444" s="131" t="b">
        <v>0</v>
      </c>
      <c r="AD444" s="122"/>
      <c r="AE444" s="131" t="b">
        <v>0</v>
      </c>
      <c r="AF444" s="128"/>
      <c r="AG444" s="88"/>
      <c r="AH444" s="132" t="b">
        <v>0</v>
      </c>
      <c r="AI444" s="133"/>
    </row>
    <row r="445">
      <c r="A445" s="114" t="str">
        <f t="array" ref="A445">IFERROR(
  INDEX(
    INDEX('{INDEX} Tour Packages'!$A:$ZZ, , MATCH(A$3, '{INDEX} Tour Packages'!$4:$4, 0)),
    MATCH($F445, INDEX('{INDEX} Tour Packages'!$A:$ZZ,0, MATCH("Tour Package Name", '{INDEX} Tour Packages'!$4:$4, 0)), 0)
  ),
"")
</f>
        <v/>
      </c>
      <c r="B445" s="114" t="str">
        <f t="array" ref="B445">IFERROR(
  INDEX(
    INDEX('{INDEX} Tour Packages'!$A:$ZZ, , MATCH(B$3, '{INDEX} Tour Packages'!$4:$4, 0)),
    MATCH($F445, INDEX('{INDEX} Tour Packages'!$A:$ZZ,0, MATCH("Tour Package Name", '{INDEX} Tour Packages'!$4:$4, 0)), 0)
  ),
"")
</f>
        <v/>
      </c>
      <c r="C445" s="114" t="str">
        <f t="array" ref="C445">IFERROR(
  INDEX(
    INDEX('{INDEX} Tour Packages'!$A:$ZZ, , MATCH(C$3, '{INDEX} Tour Packages'!$4:$4, 0)),
    MATCH($F445, INDEX('{INDEX} Tour Packages'!$A:$ZZ,0, MATCH("Tour Package Name", '{INDEX} Tour Packages'!$4:$4, 0)), 0)
  ),
"")
</f>
        <v/>
      </c>
      <c r="D445" s="114" t="str">
        <f t="array" ref="D445">IFERROR(
  INDEX(
    INDEX('{INDEX} Tour Packages'!$A:$ZZ, , MATCH(D$3, '{INDEX} Tour Packages'!$4:$4, 0)),
    MATCH($F445, INDEX('{INDEX} Tour Packages'!$A:$ZZ,0, MATCH("Tour Package Name", '{INDEX} Tour Packages'!$4:$4, 0)), 0)
  ),
"")
</f>
        <v/>
      </c>
      <c r="E445" s="115" t="s">
        <v>231</v>
      </c>
      <c r="F445" s="116" t="str">
        <f>IFERROR(__xludf.DUMMYFUNCTION("LET(
  headers, 'Internal Flight Booking Form Re'!$A$1:AI$1,
  ref, $E445,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5" s="117" t="str">
        <f>IFERROR(__xludf.DUMMYFUNCTION("""COMPUTED_VALUE"""),"")</f>
        <v/>
      </c>
      <c r="H445" s="116"/>
      <c r="I445" s="116"/>
      <c r="J445" s="118"/>
      <c r="K445" s="116"/>
      <c r="L445" s="116"/>
      <c r="M445" s="116"/>
      <c r="N445" s="116"/>
      <c r="O445" s="117"/>
      <c r="P445" s="134"/>
      <c r="Q445" s="134"/>
      <c r="R445" s="134"/>
      <c r="S445" s="135"/>
      <c r="T445" s="134"/>
      <c r="U445" s="134"/>
      <c r="V445" s="134"/>
      <c r="W445" s="135"/>
      <c r="X445" s="134"/>
      <c r="Y445" s="134"/>
      <c r="Z445" s="134"/>
      <c r="AA445" s="135"/>
      <c r="AB445" s="131" t="b">
        <v>0</v>
      </c>
      <c r="AC445" s="131" t="b">
        <v>0</v>
      </c>
      <c r="AD445" s="122"/>
      <c r="AE445" s="131" t="b">
        <v>0</v>
      </c>
      <c r="AF445" s="128"/>
      <c r="AG445" s="88"/>
      <c r="AH445" s="132" t="b">
        <v>0</v>
      </c>
      <c r="AI445" s="133"/>
    </row>
    <row r="446">
      <c r="A446" s="114" t="str">
        <f t="array" ref="A446">IFERROR(
  INDEX(
    INDEX('{INDEX} Tour Packages'!$A:$ZZ, , MATCH(A$3, '{INDEX} Tour Packages'!$4:$4, 0)),
    MATCH($F446, INDEX('{INDEX} Tour Packages'!$A:$ZZ,0, MATCH("Tour Package Name", '{INDEX} Tour Packages'!$4:$4, 0)), 0)
  ),
"")
</f>
        <v/>
      </c>
      <c r="B446" s="114" t="str">
        <f t="array" ref="B446">IFERROR(
  INDEX(
    INDEX('{INDEX} Tour Packages'!$A:$ZZ, , MATCH(B$3, '{INDEX} Tour Packages'!$4:$4, 0)),
    MATCH($F446, INDEX('{INDEX} Tour Packages'!$A:$ZZ,0, MATCH("Tour Package Name", '{INDEX} Tour Packages'!$4:$4, 0)), 0)
  ),
"")
</f>
        <v/>
      </c>
      <c r="C446" s="114" t="str">
        <f t="array" ref="C446">IFERROR(
  INDEX(
    INDEX('{INDEX} Tour Packages'!$A:$ZZ, , MATCH(C$3, '{INDEX} Tour Packages'!$4:$4, 0)),
    MATCH($F446, INDEX('{INDEX} Tour Packages'!$A:$ZZ,0, MATCH("Tour Package Name", '{INDEX} Tour Packages'!$4:$4, 0)), 0)
  ),
"")
</f>
        <v/>
      </c>
      <c r="D446" s="114" t="str">
        <f t="array" ref="D446">IFERROR(
  INDEX(
    INDEX('{INDEX} Tour Packages'!$A:$ZZ, , MATCH(D$3, '{INDEX} Tour Packages'!$4:$4, 0)),
    MATCH($F446, INDEX('{INDEX} Tour Packages'!$A:$ZZ,0, MATCH("Tour Package Name", '{INDEX} Tour Packages'!$4:$4, 0)), 0)
  ),
"")
</f>
        <v/>
      </c>
      <c r="E446" s="115" t="s">
        <v>231</v>
      </c>
      <c r="F446" s="116" t="str">
        <f>IFERROR(__xludf.DUMMYFUNCTION("LET(
  headers, 'Internal Flight Booking Form Re'!$A$1:AI$1,
  ref, $E446,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6" s="117" t="str">
        <f>IFERROR(__xludf.DUMMYFUNCTION("""COMPUTED_VALUE"""),"")</f>
        <v/>
      </c>
      <c r="H446" s="116"/>
      <c r="I446" s="116"/>
      <c r="J446" s="118"/>
      <c r="K446" s="116"/>
      <c r="L446" s="116"/>
      <c r="M446" s="116"/>
      <c r="N446" s="116"/>
      <c r="O446" s="117"/>
      <c r="P446" s="134"/>
      <c r="Q446" s="134"/>
      <c r="R446" s="134"/>
      <c r="S446" s="135"/>
      <c r="T446" s="134"/>
      <c r="U446" s="134"/>
      <c r="V446" s="134"/>
      <c r="W446" s="135"/>
      <c r="X446" s="134"/>
      <c r="Y446" s="134"/>
      <c r="Z446" s="134"/>
      <c r="AA446" s="135"/>
      <c r="AB446" s="131" t="b">
        <v>0</v>
      </c>
      <c r="AC446" s="131" t="b">
        <v>0</v>
      </c>
      <c r="AD446" s="122"/>
      <c r="AE446" s="131" t="b">
        <v>0</v>
      </c>
      <c r="AF446" s="128"/>
      <c r="AG446" s="88"/>
      <c r="AH446" s="132" t="b">
        <v>0</v>
      </c>
      <c r="AI446" s="133"/>
    </row>
    <row r="447">
      <c r="A447" s="114" t="str">
        <f t="array" ref="A447">IFERROR(
  INDEX(
    INDEX('{INDEX} Tour Packages'!$A:$ZZ, , MATCH(A$3, '{INDEX} Tour Packages'!$4:$4, 0)),
    MATCH($F447, INDEX('{INDEX} Tour Packages'!$A:$ZZ,0, MATCH("Tour Package Name", '{INDEX} Tour Packages'!$4:$4, 0)), 0)
  ),
"")
</f>
        <v/>
      </c>
      <c r="B447" s="114" t="str">
        <f t="array" ref="B447">IFERROR(
  INDEX(
    INDEX('{INDEX} Tour Packages'!$A:$ZZ, , MATCH(B$3, '{INDEX} Tour Packages'!$4:$4, 0)),
    MATCH($F447, INDEX('{INDEX} Tour Packages'!$A:$ZZ,0, MATCH("Tour Package Name", '{INDEX} Tour Packages'!$4:$4, 0)), 0)
  ),
"")
</f>
        <v/>
      </c>
      <c r="C447" s="114" t="str">
        <f t="array" ref="C447">IFERROR(
  INDEX(
    INDEX('{INDEX} Tour Packages'!$A:$ZZ, , MATCH(C$3, '{INDEX} Tour Packages'!$4:$4, 0)),
    MATCH($F447, INDEX('{INDEX} Tour Packages'!$A:$ZZ,0, MATCH("Tour Package Name", '{INDEX} Tour Packages'!$4:$4, 0)), 0)
  ),
"")
</f>
        <v/>
      </c>
      <c r="D447" s="114" t="str">
        <f t="array" ref="D447">IFERROR(
  INDEX(
    INDEX('{INDEX} Tour Packages'!$A:$ZZ, , MATCH(D$3, '{INDEX} Tour Packages'!$4:$4, 0)),
    MATCH($F447, INDEX('{INDEX} Tour Packages'!$A:$ZZ,0, MATCH("Tour Package Name", '{INDEX} Tour Packages'!$4:$4, 0)), 0)
  ),
"")
</f>
        <v/>
      </c>
      <c r="E447" s="115" t="s">
        <v>231</v>
      </c>
      <c r="F447" s="116" t="str">
        <f>IFERROR(__xludf.DUMMYFUNCTION("LET(
  headers, 'Internal Flight Booking Form Re'!$A$1:AI$1,
  ref, $E447,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7" s="117" t="str">
        <f>IFERROR(__xludf.DUMMYFUNCTION("""COMPUTED_VALUE"""),"")</f>
        <v/>
      </c>
      <c r="H447" s="116"/>
      <c r="I447" s="116"/>
      <c r="J447" s="118"/>
      <c r="K447" s="116"/>
      <c r="L447" s="116"/>
      <c r="M447" s="116"/>
      <c r="N447" s="116"/>
      <c r="O447" s="117"/>
      <c r="P447" s="134"/>
      <c r="Q447" s="134"/>
      <c r="R447" s="134"/>
      <c r="S447" s="135"/>
      <c r="T447" s="134"/>
      <c r="U447" s="134"/>
      <c r="V447" s="134"/>
      <c r="W447" s="135"/>
      <c r="X447" s="134"/>
      <c r="Y447" s="134"/>
      <c r="Z447" s="134"/>
      <c r="AA447" s="135"/>
      <c r="AB447" s="131" t="b">
        <v>0</v>
      </c>
      <c r="AC447" s="131" t="b">
        <v>0</v>
      </c>
      <c r="AD447" s="122"/>
      <c r="AE447" s="131" t="b">
        <v>0</v>
      </c>
      <c r="AF447" s="128"/>
      <c r="AG447" s="88"/>
      <c r="AH447" s="132" t="b">
        <v>0</v>
      </c>
      <c r="AI447" s="133"/>
    </row>
    <row r="448">
      <c r="A448" s="114" t="str">
        <f t="array" ref="A448">IFERROR(
  INDEX(
    INDEX('{INDEX} Tour Packages'!$A:$ZZ, , MATCH(A$3, '{INDEX} Tour Packages'!$4:$4, 0)),
    MATCH($F448, INDEX('{INDEX} Tour Packages'!$A:$ZZ,0, MATCH("Tour Package Name", '{INDEX} Tour Packages'!$4:$4, 0)), 0)
  ),
"")
</f>
        <v/>
      </c>
      <c r="B448" s="114" t="str">
        <f t="array" ref="B448">IFERROR(
  INDEX(
    INDEX('{INDEX} Tour Packages'!$A:$ZZ, , MATCH(B$3, '{INDEX} Tour Packages'!$4:$4, 0)),
    MATCH($F448, INDEX('{INDEX} Tour Packages'!$A:$ZZ,0, MATCH("Tour Package Name", '{INDEX} Tour Packages'!$4:$4, 0)), 0)
  ),
"")
</f>
        <v/>
      </c>
      <c r="C448" s="114" t="str">
        <f t="array" ref="C448">IFERROR(
  INDEX(
    INDEX('{INDEX} Tour Packages'!$A:$ZZ, , MATCH(C$3, '{INDEX} Tour Packages'!$4:$4, 0)),
    MATCH($F448, INDEX('{INDEX} Tour Packages'!$A:$ZZ,0, MATCH("Tour Package Name", '{INDEX} Tour Packages'!$4:$4, 0)), 0)
  ),
"")
</f>
        <v/>
      </c>
      <c r="D448" s="114" t="str">
        <f t="array" ref="D448">IFERROR(
  INDEX(
    INDEX('{INDEX} Tour Packages'!$A:$ZZ, , MATCH(D$3, '{INDEX} Tour Packages'!$4:$4, 0)),
    MATCH($F448, INDEX('{INDEX} Tour Packages'!$A:$ZZ,0, MATCH("Tour Package Name", '{INDEX} Tour Packages'!$4:$4, 0)), 0)
  ),
"")
</f>
        <v/>
      </c>
      <c r="E448" s="115" t="s">
        <v>231</v>
      </c>
      <c r="F448" s="116" t="str">
        <f>IFERROR(__xludf.DUMMYFUNCTION("LET(
  headers, 'Internal Flight Booking Form Re'!$A$1:AI$1,
  ref, $E448,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8" s="117" t="str">
        <f>IFERROR(__xludf.DUMMYFUNCTION("""COMPUTED_VALUE"""),"")</f>
        <v/>
      </c>
      <c r="H448" s="116"/>
      <c r="I448" s="116"/>
      <c r="J448" s="118"/>
      <c r="K448" s="116"/>
      <c r="L448" s="116"/>
      <c r="M448" s="116"/>
      <c r="N448" s="116"/>
      <c r="O448" s="117"/>
      <c r="P448" s="134"/>
      <c r="Q448" s="134"/>
      <c r="R448" s="134"/>
      <c r="S448" s="135"/>
      <c r="T448" s="134"/>
      <c r="U448" s="134"/>
      <c r="V448" s="134"/>
      <c r="W448" s="135"/>
      <c r="X448" s="134"/>
      <c r="Y448" s="134"/>
      <c r="Z448" s="134"/>
      <c r="AA448" s="135"/>
      <c r="AB448" s="131" t="b">
        <v>0</v>
      </c>
      <c r="AC448" s="131" t="b">
        <v>0</v>
      </c>
      <c r="AD448" s="122"/>
      <c r="AE448" s="131" t="b">
        <v>0</v>
      </c>
      <c r="AF448" s="128"/>
      <c r="AG448" s="88"/>
      <c r="AH448" s="132" t="b">
        <v>0</v>
      </c>
      <c r="AI448" s="133"/>
    </row>
    <row r="449">
      <c r="A449" s="114" t="str">
        <f t="array" ref="A449">IFERROR(
  INDEX(
    INDEX('{INDEX} Tour Packages'!$A:$ZZ, , MATCH(A$3, '{INDEX} Tour Packages'!$4:$4, 0)),
    MATCH($F449, INDEX('{INDEX} Tour Packages'!$A:$ZZ,0, MATCH("Tour Package Name", '{INDEX} Tour Packages'!$4:$4, 0)), 0)
  ),
"")
</f>
        <v/>
      </c>
      <c r="B449" s="114" t="str">
        <f t="array" ref="B449">IFERROR(
  INDEX(
    INDEX('{INDEX} Tour Packages'!$A:$ZZ, , MATCH(B$3, '{INDEX} Tour Packages'!$4:$4, 0)),
    MATCH($F449, INDEX('{INDEX} Tour Packages'!$A:$ZZ,0, MATCH("Tour Package Name", '{INDEX} Tour Packages'!$4:$4, 0)), 0)
  ),
"")
</f>
        <v/>
      </c>
      <c r="C449" s="114" t="str">
        <f t="array" ref="C449">IFERROR(
  INDEX(
    INDEX('{INDEX} Tour Packages'!$A:$ZZ, , MATCH(C$3, '{INDEX} Tour Packages'!$4:$4, 0)),
    MATCH($F449, INDEX('{INDEX} Tour Packages'!$A:$ZZ,0, MATCH("Tour Package Name", '{INDEX} Tour Packages'!$4:$4, 0)), 0)
  ),
"")
</f>
        <v/>
      </c>
      <c r="D449" s="114" t="str">
        <f t="array" ref="D449">IFERROR(
  INDEX(
    INDEX('{INDEX} Tour Packages'!$A:$ZZ, , MATCH(D$3, '{INDEX} Tour Packages'!$4:$4, 0)),
    MATCH($F449, INDEX('{INDEX} Tour Packages'!$A:$ZZ,0, MATCH("Tour Package Name", '{INDEX} Tour Packages'!$4:$4, 0)), 0)
  ),
"")
</f>
        <v/>
      </c>
      <c r="E449" s="115" t="s">
        <v>231</v>
      </c>
      <c r="F449" s="116" t="str">
        <f>IFERROR(__xludf.DUMMYFUNCTION("LET(
  headers, 'Internal Flight Booking Form Re'!$A$1:AI$1,
  ref, $E449,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49" s="117" t="str">
        <f>IFERROR(__xludf.DUMMYFUNCTION("""COMPUTED_VALUE"""),"")</f>
        <v/>
      </c>
      <c r="H449" s="116"/>
      <c r="I449" s="116"/>
      <c r="J449" s="118"/>
      <c r="K449" s="116"/>
      <c r="L449" s="116"/>
      <c r="M449" s="116"/>
      <c r="N449" s="116"/>
      <c r="O449" s="117"/>
      <c r="P449" s="134"/>
      <c r="Q449" s="134"/>
      <c r="R449" s="134"/>
      <c r="S449" s="135"/>
      <c r="T449" s="134"/>
      <c r="U449" s="134"/>
      <c r="V449" s="134"/>
      <c r="W449" s="135"/>
      <c r="X449" s="134"/>
      <c r="Y449" s="134"/>
      <c r="Z449" s="134"/>
      <c r="AA449" s="135"/>
      <c r="AB449" s="131" t="b">
        <v>0</v>
      </c>
      <c r="AC449" s="131" t="b">
        <v>0</v>
      </c>
      <c r="AD449" s="122"/>
      <c r="AE449" s="131" t="b">
        <v>0</v>
      </c>
      <c r="AF449" s="128"/>
      <c r="AG449" s="88"/>
      <c r="AH449" s="132" t="b">
        <v>0</v>
      </c>
      <c r="AI449" s="133"/>
    </row>
    <row r="450">
      <c r="A450" s="114" t="str">
        <f t="array" ref="A450">IFERROR(
  INDEX(
    INDEX('{INDEX} Tour Packages'!$A:$ZZ, , MATCH(A$3, '{INDEX} Tour Packages'!$4:$4, 0)),
    MATCH($F450, INDEX('{INDEX} Tour Packages'!$A:$ZZ,0, MATCH("Tour Package Name", '{INDEX} Tour Packages'!$4:$4, 0)), 0)
  ),
"")
</f>
        <v/>
      </c>
      <c r="B450" s="114" t="str">
        <f t="array" ref="B450">IFERROR(
  INDEX(
    INDEX('{INDEX} Tour Packages'!$A:$ZZ, , MATCH(B$3, '{INDEX} Tour Packages'!$4:$4, 0)),
    MATCH($F450, INDEX('{INDEX} Tour Packages'!$A:$ZZ,0, MATCH("Tour Package Name", '{INDEX} Tour Packages'!$4:$4, 0)), 0)
  ),
"")
</f>
        <v/>
      </c>
      <c r="C450" s="114" t="str">
        <f t="array" ref="C450">IFERROR(
  INDEX(
    INDEX('{INDEX} Tour Packages'!$A:$ZZ, , MATCH(C$3, '{INDEX} Tour Packages'!$4:$4, 0)),
    MATCH($F450, INDEX('{INDEX} Tour Packages'!$A:$ZZ,0, MATCH("Tour Package Name", '{INDEX} Tour Packages'!$4:$4, 0)), 0)
  ),
"")
</f>
        <v/>
      </c>
      <c r="D450" s="114" t="str">
        <f t="array" ref="D450">IFERROR(
  INDEX(
    INDEX('{INDEX} Tour Packages'!$A:$ZZ, , MATCH(D$3, '{INDEX} Tour Packages'!$4:$4, 0)),
    MATCH($F450, INDEX('{INDEX} Tour Packages'!$A:$ZZ,0, MATCH("Tour Package Name", '{INDEX} Tour Packages'!$4:$4, 0)), 0)
  ),
"")
</f>
        <v/>
      </c>
      <c r="E450" s="115" t="s">
        <v>231</v>
      </c>
      <c r="F450" s="116" t="str">
        <f>IFERROR(__xludf.DUMMYFUNCTION("LET(
  headers, 'Internal Flight Booking Form Re'!$A$1:AI$1,
  ref, $E450,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0" s="117" t="str">
        <f>IFERROR(__xludf.DUMMYFUNCTION("""COMPUTED_VALUE"""),"")</f>
        <v/>
      </c>
      <c r="H450" s="116"/>
      <c r="I450" s="116"/>
      <c r="J450" s="118"/>
      <c r="K450" s="116"/>
      <c r="L450" s="116"/>
      <c r="M450" s="116"/>
      <c r="N450" s="116"/>
      <c r="O450" s="117"/>
      <c r="P450" s="134"/>
      <c r="Q450" s="134"/>
      <c r="R450" s="134"/>
      <c r="S450" s="135"/>
      <c r="T450" s="134"/>
      <c r="U450" s="134"/>
      <c r="V450" s="134"/>
      <c r="W450" s="135"/>
      <c r="X450" s="134"/>
      <c r="Y450" s="134"/>
      <c r="Z450" s="134"/>
      <c r="AA450" s="135"/>
      <c r="AB450" s="131" t="b">
        <v>0</v>
      </c>
      <c r="AC450" s="131" t="b">
        <v>0</v>
      </c>
      <c r="AD450" s="122"/>
      <c r="AE450" s="131" t="b">
        <v>0</v>
      </c>
      <c r="AF450" s="128"/>
      <c r="AG450" s="88"/>
      <c r="AH450" s="132" t="b">
        <v>0</v>
      </c>
      <c r="AI450" s="133"/>
    </row>
    <row r="451">
      <c r="A451" s="114" t="str">
        <f t="array" ref="A451">IFERROR(
  INDEX(
    INDEX('{INDEX} Tour Packages'!$A:$ZZ, , MATCH(A$3, '{INDEX} Tour Packages'!$4:$4, 0)),
    MATCH($F451, INDEX('{INDEX} Tour Packages'!$A:$ZZ,0, MATCH("Tour Package Name", '{INDEX} Tour Packages'!$4:$4, 0)), 0)
  ),
"")
</f>
        <v/>
      </c>
      <c r="B451" s="114" t="str">
        <f t="array" ref="B451">IFERROR(
  INDEX(
    INDEX('{INDEX} Tour Packages'!$A:$ZZ, , MATCH(B$3, '{INDEX} Tour Packages'!$4:$4, 0)),
    MATCH($F451, INDEX('{INDEX} Tour Packages'!$A:$ZZ,0, MATCH("Tour Package Name", '{INDEX} Tour Packages'!$4:$4, 0)), 0)
  ),
"")
</f>
        <v/>
      </c>
      <c r="C451" s="114" t="str">
        <f t="array" ref="C451">IFERROR(
  INDEX(
    INDEX('{INDEX} Tour Packages'!$A:$ZZ, , MATCH(C$3, '{INDEX} Tour Packages'!$4:$4, 0)),
    MATCH($F451, INDEX('{INDEX} Tour Packages'!$A:$ZZ,0, MATCH("Tour Package Name", '{INDEX} Tour Packages'!$4:$4, 0)), 0)
  ),
"")
</f>
        <v/>
      </c>
      <c r="D451" s="114" t="str">
        <f t="array" ref="D451">IFERROR(
  INDEX(
    INDEX('{INDEX} Tour Packages'!$A:$ZZ, , MATCH(D$3, '{INDEX} Tour Packages'!$4:$4, 0)),
    MATCH($F451, INDEX('{INDEX} Tour Packages'!$A:$ZZ,0, MATCH("Tour Package Name", '{INDEX} Tour Packages'!$4:$4, 0)), 0)
  ),
"")
</f>
        <v/>
      </c>
      <c r="E451" s="115" t="s">
        <v>231</v>
      </c>
      <c r="F451" s="116" t="str">
        <f>IFERROR(__xludf.DUMMYFUNCTION("LET(
  headers, 'Internal Flight Booking Form Re'!$A$1:AI$1,
  ref, $E451,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1" s="117" t="str">
        <f>IFERROR(__xludf.DUMMYFUNCTION("""COMPUTED_VALUE"""),"")</f>
        <v/>
      </c>
      <c r="H451" s="116"/>
      <c r="I451" s="116"/>
      <c r="J451" s="118"/>
      <c r="K451" s="116"/>
      <c r="L451" s="116"/>
      <c r="M451" s="116"/>
      <c r="N451" s="116"/>
      <c r="O451" s="117"/>
      <c r="P451" s="134"/>
      <c r="Q451" s="134"/>
      <c r="R451" s="134"/>
      <c r="S451" s="135"/>
      <c r="T451" s="134"/>
      <c r="U451" s="134"/>
      <c r="V451" s="134"/>
      <c r="W451" s="135"/>
      <c r="X451" s="134"/>
      <c r="Y451" s="134"/>
      <c r="Z451" s="134"/>
      <c r="AA451" s="135"/>
      <c r="AB451" s="131" t="b">
        <v>0</v>
      </c>
      <c r="AC451" s="131" t="b">
        <v>0</v>
      </c>
      <c r="AD451" s="122"/>
      <c r="AE451" s="131" t="b">
        <v>0</v>
      </c>
      <c r="AF451" s="128"/>
      <c r="AG451" s="88"/>
      <c r="AH451" s="132" t="b">
        <v>0</v>
      </c>
      <c r="AI451" s="133"/>
    </row>
    <row r="452">
      <c r="A452" s="114" t="str">
        <f t="array" ref="A452">IFERROR(
  INDEX(
    INDEX('{INDEX} Tour Packages'!$A:$ZZ, , MATCH(A$3, '{INDEX} Tour Packages'!$4:$4, 0)),
    MATCH($F452, INDEX('{INDEX} Tour Packages'!$A:$ZZ,0, MATCH("Tour Package Name", '{INDEX} Tour Packages'!$4:$4, 0)), 0)
  ),
"")
</f>
        <v/>
      </c>
      <c r="B452" s="114" t="str">
        <f t="array" ref="B452">IFERROR(
  INDEX(
    INDEX('{INDEX} Tour Packages'!$A:$ZZ, , MATCH(B$3, '{INDEX} Tour Packages'!$4:$4, 0)),
    MATCH($F452, INDEX('{INDEX} Tour Packages'!$A:$ZZ,0, MATCH("Tour Package Name", '{INDEX} Tour Packages'!$4:$4, 0)), 0)
  ),
"")
</f>
        <v/>
      </c>
      <c r="C452" s="114" t="str">
        <f t="array" ref="C452">IFERROR(
  INDEX(
    INDEX('{INDEX} Tour Packages'!$A:$ZZ, , MATCH(C$3, '{INDEX} Tour Packages'!$4:$4, 0)),
    MATCH($F452, INDEX('{INDEX} Tour Packages'!$A:$ZZ,0, MATCH("Tour Package Name", '{INDEX} Tour Packages'!$4:$4, 0)), 0)
  ),
"")
</f>
        <v/>
      </c>
      <c r="D452" s="114" t="str">
        <f t="array" ref="D452">IFERROR(
  INDEX(
    INDEX('{INDEX} Tour Packages'!$A:$ZZ, , MATCH(D$3, '{INDEX} Tour Packages'!$4:$4, 0)),
    MATCH($F452, INDEX('{INDEX} Tour Packages'!$A:$ZZ,0, MATCH("Tour Package Name", '{INDEX} Tour Packages'!$4:$4, 0)), 0)
  ),
"")
</f>
        <v/>
      </c>
      <c r="E452" s="115" t="s">
        <v>231</v>
      </c>
      <c r="F452" s="116" t="str">
        <f>IFERROR(__xludf.DUMMYFUNCTION("LET(
  headers, 'Internal Flight Booking Form Re'!$A$1:AI$1,
  ref, $E452,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2" s="117" t="str">
        <f>IFERROR(__xludf.DUMMYFUNCTION("""COMPUTED_VALUE"""),"")</f>
        <v/>
      </c>
      <c r="H452" s="116"/>
      <c r="I452" s="116"/>
      <c r="J452" s="118"/>
      <c r="K452" s="116"/>
      <c r="L452" s="116"/>
      <c r="M452" s="116"/>
      <c r="N452" s="116"/>
      <c r="O452" s="117"/>
      <c r="P452" s="134"/>
      <c r="Q452" s="134"/>
      <c r="R452" s="134"/>
      <c r="S452" s="135"/>
      <c r="T452" s="134"/>
      <c r="U452" s="134"/>
      <c r="V452" s="134"/>
      <c r="W452" s="135"/>
      <c r="X452" s="134"/>
      <c r="Y452" s="134"/>
      <c r="Z452" s="134"/>
      <c r="AA452" s="135"/>
      <c r="AB452" s="131" t="b">
        <v>0</v>
      </c>
      <c r="AC452" s="131" t="b">
        <v>0</v>
      </c>
      <c r="AD452" s="122"/>
      <c r="AE452" s="131" t="b">
        <v>0</v>
      </c>
      <c r="AF452" s="128"/>
      <c r="AG452" s="88"/>
      <c r="AH452" s="132" t="b">
        <v>0</v>
      </c>
      <c r="AI452" s="133"/>
    </row>
    <row r="453">
      <c r="A453" s="114" t="str">
        <f t="array" ref="A453">IFERROR(
  INDEX(
    INDEX('{INDEX} Tour Packages'!$A:$ZZ, , MATCH(A$3, '{INDEX} Tour Packages'!$4:$4, 0)),
    MATCH($F453, INDEX('{INDEX} Tour Packages'!$A:$ZZ,0, MATCH("Tour Package Name", '{INDEX} Tour Packages'!$4:$4, 0)), 0)
  ),
"")
</f>
        <v/>
      </c>
      <c r="B453" s="114" t="str">
        <f t="array" ref="B453">IFERROR(
  INDEX(
    INDEX('{INDEX} Tour Packages'!$A:$ZZ, , MATCH(B$3, '{INDEX} Tour Packages'!$4:$4, 0)),
    MATCH($F453, INDEX('{INDEX} Tour Packages'!$A:$ZZ,0, MATCH("Tour Package Name", '{INDEX} Tour Packages'!$4:$4, 0)), 0)
  ),
"")
</f>
        <v/>
      </c>
      <c r="C453" s="114" t="str">
        <f t="array" ref="C453">IFERROR(
  INDEX(
    INDEX('{INDEX} Tour Packages'!$A:$ZZ, , MATCH(C$3, '{INDEX} Tour Packages'!$4:$4, 0)),
    MATCH($F453, INDEX('{INDEX} Tour Packages'!$A:$ZZ,0, MATCH("Tour Package Name", '{INDEX} Tour Packages'!$4:$4, 0)), 0)
  ),
"")
</f>
        <v/>
      </c>
      <c r="D453" s="114" t="str">
        <f t="array" ref="D453">IFERROR(
  INDEX(
    INDEX('{INDEX} Tour Packages'!$A:$ZZ, , MATCH(D$3, '{INDEX} Tour Packages'!$4:$4, 0)),
    MATCH($F453, INDEX('{INDEX} Tour Packages'!$A:$ZZ,0, MATCH("Tour Package Name", '{INDEX} Tour Packages'!$4:$4, 0)), 0)
  ),
"")
</f>
        <v/>
      </c>
      <c r="E453" s="115" t="s">
        <v>231</v>
      </c>
      <c r="F453" s="116" t="str">
        <f>IFERROR(__xludf.DUMMYFUNCTION("LET(
  headers, 'Internal Flight Booking Form Re'!$A$1:AI$1,
  ref, $E453,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3" s="117" t="str">
        <f>IFERROR(__xludf.DUMMYFUNCTION("""COMPUTED_VALUE"""),"")</f>
        <v/>
      </c>
      <c r="H453" s="116"/>
      <c r="I453" s="116"/>
      <c r="J453" s="118"/>
      <c r="K453" s="116"/>
      <c r="L453" s="116"/>
      <c r="M453" s="116"/>
      <c r="N453" s="116"/>
      <c r="O453" s="117"/>
      <c r="P453" s="134"/>
      <c r="Q453" s="134"/>
      <c r="R453" s="134"/>
      <c r="S453" s="135"/>
      <c r="T453" s="134"/>
      <c r="U453" s="134"/>
      <c r="V453" s="134"/>
      <c r="W453" s="135"/>
      <c r="X453" s="134"/>
      <c r="Y453" s="134"/>
      <c r="Z453" s="134"/>
      <c r="AA453" s="135"/>
      <c r="AB453" s="131" t="b">
        <v>0</v>
      </c>
      <c r="AC453" s="131" t="b">
        <v>0</v>
      </c>
      <c r="AD453" s="122"/>
      <c r="AE453" s="131" t="b">
        <v>0</v>
      </c>
      <c r="AF453" s="128"/>
      <c r="AG453" s="88"/>
      <c r="AH453" s="132" t="b">
        <v>0</v>
      </c>
      <c r="AI453" s="133"/>
    </row>
    <row r="454">
      <c r="A454" s="114" t="str">
        <f t="array" ref="A454">IFERROR(
  INDEX(
    INDEX('{INDEX} Tour Packages'!$A:$ZZ, , MATCH(A$3, '{INDEX} Tour Packages'!$4:$4, 0)),
    MATCH($F454, INDEX('{INDEX} Tour Packages'!$A:$ZZ,0, MATCH("Tour Package Name", '{INDEX} Tour Packages'!$4:$4, 0)), 0)
  ),
"")
</f>
        <v/>
      </c>
      <c r="B454" s="114" t="str">
        <f t="array" ref="B454">IFERROR(
  INDEX(
    INDEX('{INDEX} Tour Packages'!$A:$ZZ, , MATCH(B$3, '{INDEX} Tour Packages'!$4:$4, 0)),
    MATCH($F454, INDEX('{INDEX} Tour Packages'!$A:$ZZ,0, MATCH("Tour Package Name", '{INDEX} Tour Packages'!$4:$4, 0)), 0)
  ),
"")
</f>
        <v/>
      </c>
      <c r="C454" s="114" t="str">
        <f t="array" ref="C454">IFERROR(
  INDEX(
    INDEX('{INDEX} Tour Packages'!$A:$ZZ, , MATCH(C$3, '{INDEX} Tour Packages'!$4:$4, 0)),
    MATCH($F454, INDEX('{INDEX} Tour Packages'!$A:$ZZ,0, MATCH("Tour Package Name", '{INDEX} Tour Packages'!$4:$4, 0)), 0)
  ),
"")
</f>
        <v/>
      </c>
      <c r="D454" s="114" t="str">
        <f t="array" ref="D454">IFERROR(
  INDEX(
    INDEX('{INDEX} Tour Packages'!$A:$ZZ, , MATCH(D$3, '{INDEX} Tour Packages'!$4:$4, 0)),
    MATCH($F454, INDEX('{INDEX} Tour Packages'!$A:$ZZ,0, MATCH("Tour Package Name", '{INDEX} Tour Packages'!$4:$4, 0)), 0)
  ),
"")
</f>
        <v/>
      </c>
      <c r="E454" s="115" t="s">
        <v>231</v>
      </c>
      <c r="F454" s="116" t="str">
        <f>IFERROR(__xludf.DUMMYFUNCTION("LET(
  headers, 'Internal Flight Booking Form Re'!$A$1:AI$1,
  ref, $E454,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4" s="117" t="str">
        <f>IFERROR(__xludf.DUMMYFUNCTION("""COMPUTED_VALUE"""),"")</f>
        <v/>
      </c>
      <c r="H454" s="116"/>
      <c r="I454" s="116"/>
      <c r="J454" s="118"/>
      <c r="K454" s="116"/>
      <c r="L454" s="116"/>
      <c r="M454" s="116"/>
      <c r="N454" s="116"/>
      <c r="O454" s="117"/>
      <c r="P454" s="134"/>
      <c r="Q454" s="134"/>
      <c r="R454" s="134"/>
      <c r="S454" s="135"/>
      <c r="T454" s="134"/>
      <c r="U454" s="134"/>
      <c r="V454" s="134"/>
      <c r="W454" s="135"/>
      <c r="X454" s="134"/>
      <c r="Y454" s="134"/>
      <c r="Z454" s="134"/>
      <c r="AA454" s="135"/>
      <c r="AB454" s="131" t="b">
        <v>0</v>
      </c>
      <c r="AC454" s="131" t="b">
        <v>0</v>
      </c>
      <c r="AD454" s="122"/>
      <c r="AE454" s="131" t="b">
        <v>0</v>
      </c>
      <c r="AF454" s="128"/>
      <c r="AG454" s="88"/>
      <c r="AH454" s="132" t="b">
        <v>0</v>
      </c>
      <c r="AI454" s="133"/>
    </row>
    <row r="455">
      <c r="A455" s="114" t="str">
        <f t="array" ref="A455">IFERROR(
  INDEX(
    INDEX('{INDEX} Tour Packages'!$A:$ZZ, , MATCH(A$3, '{INDEX} Tour Packages'!$4:$4, 0)),
    MATCH($F455, INDEX('{INDEX} Tour Packages'!$A:$ZZ,0, MATCH("Tour Package Name", '{INDEX} Tour Packages'!$4:$4, 0)), 0)
  ),
"")
</f>
        <v/>
      </c>
      <c r="B455" s="114" t="str">
        <f t="array" ref="B455">IFERROR(
  INDEX(
    INDEX('{INDEX} Tour Packages'!$A:$ZZ, , MATCH(B$3, '{INDEX} Tour Packages'!$4:$4, 0)),
    MATCH($F455, INDEX('{INDEX} Tour Packages'!$A:$ZZ,0, MATCH("Tour Package Name", '{INDEX} Tour Packages'!$4:$4, 0)), 0)
  ),
"")
</f>
        <v/>
      </c>
      <c r="C455" s="114" t="str">
        <f t="array" ref="C455">IFERROR(
  INDEX(
    INDEX('{INDEX} Tour Packages'!$A:$ZZ, , MATCH(C$3, '{INDEX} Tour Packages'!$4:$4, 0)),
    MATCH($F455, INDEX('{INDEX} Tour Packages'!$A:$ZZ,0, MATCH("Tour Package Name", '{INDEX} Tour Packages'!$4:$4, 0)), 0)
  ),
"")
</f>
        <v/>
      </c>
      <c r="D455" s="114" t="str">
        <f t="array" ref="D455">IFERROR(
  INDEX(
    INDEX('{INDEX} Tour Packages'!$A:$ZZ, , MATCH(D$3, '{INDEX} Tour Packages'!$4:$4, 0)),
    MATCH($F455, INDEX('{INDEX} Tour Packages'!$A:$ZZ,0, MATCH("Tour Package Name", '{INDEX} Tour Packages'!$4:$4, 0)), 0)
  ),
"")
</f>
        <v/>
      </c>
      <c r="E455" s="115" t="s">
        <v>231</v>
      </c>
      <c r="F455" s="116" t="str">
        <f>IFERROR(__xludf.DUMMYFUNCTION("LET(
  headers, 'Internal Flight Booking Form Re'!$A$1:AI$1,
  ref, $E455,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5" s="117" t="str">
        <f>IFERROR(__xludf.DUMMYFUNCTION("""COMPUTED_VALUE"""),"")</f>
        <v/>
      </c>
      <c r="H455" s="116"/>
      <c r="I455" s="116"/>
      <c r="J455" s="118"/>
      <c r="K455" s="116"/>
      <c r="L455" s="116"/>
      <c r="M455" s="116"/>
      <c r="N455" s="116"/>
      <c r="O455" s="117"/>
      <c r="P455" s="134"/>
      <c r="Q455" s="134"/>
      <c r="R455" s="134"/>
      <c r="S455" s="135"/>
      <c r="T455" s="134"/>
      <c r="U455" s="134"/>
      <c r="V455" s="134"/>
      <c r="W455" s="135"/>
      <c r="X455" s="134"/>
      <c r="Y455" s="134"/>
      <c r="Z455" s="134"/>
      <c r="AA455" s="135"/>
      <c r="AB455" s="131" t="b">
        <v>0</v>
      </c>
      <c r="AC455" s="131" t="b">
        <v>0</v>
      </c>
      <c r="AD455" s="122"/>
      <c r="AE455" s="131" t="b">
        <v>0</v>
      </c>
      <c r="AF455" s="128"/>
      <c r="AG455" s="88"/>
      <c r="AH455" s="132" t="b">
        <v>0</v>
      </c>
      <c r="AI455" s="133"/>
    </row>
    <row r="456">
      <c r="A456" s="114" t="str">
        <f t="array" ref="A456">IFERROR(
  INDEX(
    INDEX('{INDEX} Tour Packages'!$A:$ZZ, , MATCH(A$3, '{INDEX} Tour Packages'!$4:$4, 0)),
    MATCH($F456, INDEX('{INDEX} Tour Packages'!$A:$ZZ,0, MATCH("Tour Package Name", '{INDEX} Tour Packages'!$4:$4, 0)), 0)
  ),
"")
</f>
        <v/>
      </c>
      <c r="B456" s="114" t="str">
        <f t="array" ref="B456">IFERROR(
  INDEX(
    INDEX('{INDEX} Tour Packages'!$A:$ZZ, , MATCH(B$3, '{INDEX} Tour Packages'!$4:$4, 0)),
    MATCH($F456, INDEX('{INDEX} Tour Packages'!$A:$ZZ,0, MATCH("Tour Package Name", '{INDEX} Tour Packages'!$4:$4, 0)), 0)
  ),
"")
</f>
        <v/>
      </c>
      <c r="C456" s="114" t="str">
        <f t="array" ref="C456">IFERROR(
  INDEX(
    INDEX('{INDEX} Tour Packages'!$A:$ZZ, , MATCH(C$3, '{INDEX} Tour Packages'!$4:$4, 0)),
    MATCH($F456, INDEX('{INDEX} Tour Packages'!$A:$ZZ,0, MATCH("Tour Package Name", '{INDEX} Tour Packages'!$4:$4, 0)), 0)
  ),
"")
</f>
        <v/>
      </c>
      <c r="D456" s="114" t="str">
        <f t="array" ref="D456">IFERROR(
  INDEX(
    INDEX('{INDEX} Tour Packages'!$A:$ZZ, , MATCH(D$3, '{INDEX} Tour Packages'!$4:$4, 0)),
    MATCH($F456, INDEX('{INDEX} Tour Packages'!$A:$ZZ,0, MATCH("Tour Package Name", '{INDEX} Tour Packages'!$4:$4, 0)), 0)
  ),
"")
</f>
        <v/>
      </c>
      <c r="E456" s="115" t="s">
        <v>231</v>
      </c>
      <c r="F456" s="116" t="str">
        <f>IFERROR(__xludf.DUMMYFUNCTION("LET(
  headers, 'Internal Flight Booking Form Re'!$A$1:AI$1,
  ref, $E456,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6" s="117" t="str">
        <f>IFERROR(__xludf.DUMMYFUNCTION("""COMPUTED_VALUE"""),"")</f>
        <v/>
      </c>
      <c r="H456" s="116"/>
      <c r="I456" s="116"/>
      <c r="J456" s="118"/>
      <c r="K456" s="116"/>
      <c r="L456" s="116"/>
      <c r="M456" s="116"/>
      <c r="N456" s="116"/>
      <c r="O456" s="117"/>
      <c r="P456" s="134"/>
      <c r="Q456" s="134"/>
      <c r="R456" s="134"/>
      <c r="S456" s="135"/>
      <c r="T456" s="134"/>
      <c r="U456" s="134"/>
      <c r="V456" s="134"/>
      <c r="W456" s="135"/>
      <c r="X456" s="134"/>
      <c r="Y456" s="134"/>
      <c r="Z456" s="134"/>
      <c r="AA456" s="135"/>
      <c r="AB456" s="131" t="b">
        <v>0</v>
      </c>
      <c r="AC456" s="131" t="b">
        <v>0</v>
      </c>
      <c r="AD456" s="122"/>
      <c r="AE456" s="131" t="b">
        <v>0</v>
      </c>
      <c r="AF456" s="128"/>
      <c r="AG456" s="88"/>
      <c r="AH456" s="132" t="b">
        <v>0</v>
      </c>
      <c r="AI456" s="133"/>
    </row>
    <row r="457">
      <c r="A457" s="114" t="str">
        <f t="array" ref="A457">IFERROR(
  INDEX(
    INDEX('{INDEX} Tour Packages'!$A:$ZZ, , MATCH(A$3, '{INDEX} Tour Packages'!$4:$4, 0)),
    MATCH($F457, INDEX('{INDEX} Tour Packages'!$A:$ZZ,0, MATCH("Tour Package Name", '{INDEX} Tour Packages'!$4:$4, 0)), 0)
  ),
"")
</f>
        <v/>
      </c>
      <c r="B457" s="114" t="str">
        <f t="array" ref="B457">IFERROR(
  INDEX(
    INDEX('{INDEX} Tour Packages'!$A:$ZZ, , MATCH(B$3, '{INDEX} Tour Packages'!$4:$4, 0)),
    MATCH($F457, INDEX('{INDEX} Tour Packages'!$A:$ZZ,0, MATCH("Tour Package Name", '{INDEX} Tour Packages'!$4:$4, 0)), 0)
  ),
"")
</f>
        <v/>
      </c>
      <c r="C457" s="114" t="str">
        <f t="array" ref="C457">IFERROR(
  INDEX(
    INDEX('{INDEX} Tour Packages'!$A:$ZZ, , MATCH(C$3, '{INDEX} Tour Packages'!$4:$4, 0)),
    MATCH($F457, INDEX('{INDEX} Tour Packages'!$A:$ZZ,0, MATCH("Tour Package Name", '{INDEX} Tour Packages'!$4:$4, 0)), 0)
  ),
"")
</f>
        <v/>
      </c>
      <c r="D457" s="114" t="str">
        <f t="array" ref="D457">IFERROR(
  INDEX(
    INDEX('{INDEX} Tour Packages'!$A:$ZZ, , MATCH(D$3, '{INDEX} Tour Packages'!$4:$4, 0)),
    MATCH($F457, INDEX('{INDEX} Tour Packages'!$A:$ZZ,0, MATCH("Tour Package Name", '{INDEX} Tour Packages'!$4:$4, 0)), 0)
  ),
"")
</f>
        <v/>
      </c>
      <c r="E457" s="115" t="s">
        <v>231</v>
      </c>
      <c r="F457" s="116" t="str">
        <f>IFERROR(__xludf.DUMMYFUNCTION("LET(
  headers, 'Internal Flight Booking Form Re'!$A$1:AI$1,
  ref, $E457,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7" s="117" t="str">
        <f>IFERROR(__xludf.DUMMYFUNCTION("""COMPUTED_VALUE"""),"")</f>
        <v/>
      </c>
      <c r="H457" s="116"/>
      <c r="I457" s="116"/>
      <c r="J457" s="118"/>
      <c r="K457" s="116"/>
      <c r="L457" s="116"/>
      <c r="M457" s="116"/>
      <c r="N457" s="116"/>
      <c r="O457" s="117"/>
      <c r="P457" s="134"/>
      <c r="Q457" s="134"/>
      <c r="R457" s="134"/>
      <c r="S457" s="135"/>
      <c r="T457" s="134"/>
      <c r="U457" s="134"/>
      <c r="V457" s="134"/>
      <c r="W457" s="135"/>
      <c r="X457" s="134"/>
      <c r="Y457" s="134"/>
      <c r="Z457" s="134"/>
      <c r="AA457" s="135"/>
      <c r="AB457" s="131" t="b">
        <v>0</v>
      </c>
      <c r="AC457" s="131" t="b">
        <v>0</v>
      </c>
      <c r="AD457" s="122"/>
      <c r="AE457" s="131" t="b">
        <v>0</v>
      </c>
      <c r="AF457" s="128"/>
      <c r="AG457" s="88"/>
      <c r="AH457" s="132" t="b">
        <v>0</v>
      </c>
      <c r="AI457" s="133"/>
    </row>
    <row r="458">
      <c r="A458" s="114" t="str">
        <f t="array" ref="A458">IFERROR(
  INDEX(
    INDEX('{INDEX} Tour Packages'!$A:$ZZ, , MATCH(A$3, '{INDEX} Tour Packages'!$4:$4, 0)),
    MATCH($F458, INDEX('{INDEX} Tour Packages'!$A:$ZZ,0, MATCH("Tour Package Name", '{INDEX} Tour Packages'!$4:$4, 0)), 0)
  ),
"")
</f>
        <v/>
      </c>
      <c r="B458" s="114" t="str">
        <f t="array" ref="B458">IFERROR(
  INDEX(
    INDEX('{INDEX} Tour Packages'!$A:$ZZ, , MATCH(B$3, '{INDEX} Tour Packages'!$4:$4, 0)),
    MATCH($F458, INDEX('{INDEX} Tour Packages'!$A:$ZZ,0, MATCH("Tour Package Name", '{INDEX} Tour Packages'!$4:$4, 0)), 0)
  ),
"")
</f>
        <v/>
      </c>
      <c r="C458" s="114" t="str">
        <f t="array" ref="C458">IFERROR(
  INDEX(
    INDEX('{INDEX} Tour Packages'!$A:$ZZ, , MATCH(C$3, '{INDEX} Tour Packages'!$4:$4, 0)),
    MATCH($F458, INDEX('{INDEX} Tour Packages'!$A:$ZZ,0, MATCH("Tour Package Name", '{INDEX} Tour Packages'!$4:$4, 0)), 0)
  ),
"")
</f>
        <v/>
      </c>
      <c r="D458" s="114" t="str">
        <f t="array" ref="D458">IFERROR(
  INDEX(
    INDEX('{INDEX} Tour Packages'!$A:$ZZ, , MATCH(D$3, '{INDEX} Tour Packages'!$4:$4, 0)),
    MATCH($F458, INDEX('{INDEX} Tour Packages'!$A:$ZZ,0, MATCH("Tour Package Name", '{INDEX} Tour Packages'!$4:$4, 0)), 0)
  ),
"")
</f>
        <v/>
      </c>
      <c r="E458" s="115" t="s">
        <v>231</v>
      </c>
      <c r="F458" s="116" t="str">
        <f>IFERROR(__xludf.DUMMYFUNCTION("LET(
  headers, 'Internal Flight Booking Form Re'!$A$1:AI$1,
  ref, $E458,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8" s="117" t="str">
        <f>IFERROR(__xludf.DUMMYFUNCTION("""COMPUTED_VALUE"""),"")</f>
        <v/>
      </c>
      <c r="H458" s="116"/>
      <c r="I458" s="116"/>
      <c r="J458" s="118"/>
      <c r="K458" s="116"/>
      <c r="L458" s="116"/>
      <c r="M458" s="116"/>
      <c r="N458" s="116"/>
      <c r="O458" s="117"/>
      <c r="P458" s="134"/>
      <c r="Q458" s="134"/>
      <c r="R458" s="134"/>
      <c r="S458" s="135"/>
      <c r="T458" s="134"/>
      <c r="U458" s="134"/>
      <c r="V458" s="134"/>
      <c r="W458" s="135"/>
      <c r="X458" s="134"/>
      <c r="Y458" s="134"/>
      <c r="Z458" s="134"/>
      <c r="AA458" s="135"/>
      <c r="AB458" s="131" t="b">
        <v>0</v>
      </c>
      <c r="AC458" s="131" t="b">
        <v>0</v>
      </c>
      <c r="AD458" s="122"/>
      <c r="AE458" s="131" t="b">
        <v>0</v>
      </c>
      <c r="AF458" s="128"/>
      <c r="AG458" s="88"/>
      <c r="AH458" s="132" t="b">
        <v>0</v>
      </c>
      <c r="AI458" s="133"/>
    </row>
    <row r="459">
      <c r="A459" s="114" t="str">
        <f t="array" ref="A459">IFERROR(
  INDEX(
    INDEX('{INDEX} Tour Packages'!$A:$ZZ, , MATCH(A$3, '{INDEX} Tour Packages'!$4:$4, 0)),
    MATCH($F459, INDEX('{INDEX} Tour Packages'!$A:$ZZ,0, MATCH("Tour Package Name", '{INDEX} Tour Packages'!$4:$4, 0)), 0)
  ),
"")
</f>
        <v/>
      </c>
      <c r="B459" s="114" t="str">
        <f t="array" ref="B459">IFERROR(
  INDEX(
    INDEX('{INDEX} Tour Packages'!$A:$ZZ, , MATCH(B$3, '{INDEX} Tour Packages'!$4:$4, 0)),
    MATCH($F459, INDEX('{INDEX} Tour Packages'!$A:$ZZ,0, MATCH("Tour Package Name", '{INDEX} Tour Packages'!$4:$4, 0)), 0)
  ),
"")
</f>
        <v/>
      </c>
      <c r="C459" s="114" t="str">
        <f t="array" ref="C459">IFERROR(
  INDEX(
    INDEX('{INDEX} Tour Packages'!$A:$ZZ, , MATCH(C$3, '{INDEX} Tour Packages'!$4:$4, 0)),
    MATCH($F459, INDEX('{INDEX} Tour Packages'!$A:$ZZ,0, MATCH("Tour Package Name", '{INDEX} Tour Packages'!$4:$4, 0)), 0)
  ),
"")
</f>
        <v/>
      </c>
      <c r="D459" s="114" t="str">
        <f t="array" ref="D459">IFERROR(
  INDEX(
    INDEX('{INDEX} Tour Packages'!$A:$ZZ, , MATCH(D$3, '{INDEX} Tour Packages'!$4:$4, 0)),
    MATCH($F459, INDEX('{INDEX} Tour Packages'!$A:$ZZ,0, MATCH("Tour Package Name", '{INDEX} Tour Packages'!$4:$4, 0)), 0)
  ),
"")
</f>
        <v/>
      </c>
      <c r="E459" s="115" t="s">
        <v>231</v>
      </c>
      <c r="F459" s="116" t="str">
        <f>IFERROR(__xludf.DUMMYFUNCTION("LET(
  headers, 'Internal Flight Booking Form Re'!$A$1:AI$1,
  ref, $E459,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59" s="117" t="str">
        <f>IFERROR(__xludf.DUMMYFUNCTION("""COMPUTED_VALUE"""),"")</f>
        <v/>
      </c>
      <c r="H459" s="116"/>
      <c r="I459" s="116"/>
      <c r="J459" s="118"/>
      <c r="K459" s="116"/>
      <c r="L459" s="116"/>
      <c r="M459" s="116"/>
      <c r="N459" s="116"/>
      <c r="O459" s="117"/>
      <c r="P459" s="134"/>
      <c r="Q459" s="134"/>
      <c r="R459" s="134"/>
      <c r="S459" s="135"/>
      <c r="T459" s="134"/>
      <c r="U459" s="134"/>
      <c r="V459" s="134"/>
      <c r="W459" s="135"/>
      <c r="X459" s="134"/>
      <c r="Y459" s="134"/>
      <c r="Z459" s="134"/>
      <c r="AA459" s="135"/>
      <c r="AB459" s="131" t="b">
        <v>0</v>
      </c>
      <c r="AC459" s="131" t="b">
        <v>0</v>
      </c>
      <c r="AD459" s="122"/>
      <c r="AE459" s="131" t="b">
        <v>0</v>
      </c>
      <c r="AF459" s="128"/>
      <c r="AG459" s="88"/>
      <c r="AH459" s="132" t="b">
        <v>0</v>
      </c>
      <c r="AI459" s="133"/>
    </row>
    <row r="460">
      <c r="A460" s="114" t="str">
        <f t="array" ref="A460">IFERROR(
  INDEX(
    INDEX('{INDEX} Tour Packages'!$A:$ZZ, , MATCH(A$3, '{INDEX} Tour Packages'!$4:$4, 0)),
    MATCH($F460, INDEX('{INDEX} Tour Packages'!$A:$ZZ,0, MATCH("Tour Package Name", '{INDEX} Tour Packages'!$4:$4, 0)), 0)
  ),
"")
</f>
        <v/>
      </c>
      <c r="B460" s="114" t="str">
        <f t="array" ref="B460">IFERROR(
  INDEX(
    INDEX('{INDEX} Tour Packages'!$A:$ZZ, , MATCH(B$3, '{INDEX} Tour Packages'!$4:$4, 0)),
    MATCH($F460, INDEX('{INDEX} Tour Packages'!$A:$ZZ,0, MATCH("Tour Package Name", '{INDEX} Tour Packages'!$4:$4, 0)), 0)
  ),
"")
</f>
        <v/>
      </c>
      <c r="C460" s="114" t="str">
        <f t="array" ref="C460">IFERROR(
  INDEX(
    INDEX('{INDEX} Tour Packages'!$A:$ZZ, , MATCH(C$3, '{INDEX} Tour Packages'!$4:$4, 0)),
    MATCH($F460, INDEX('{INDEX} Tour Packages'!$A:$ZZ,0, MATCH("Tour Package Name", '{INDEX} Tour Packages'!$4:$4, 0)), 0)
  ),
"")
</f>
        <v/>
      </c>
      <c r="D460" s="114" t="str">
        <f t="array" ref="D460">IFERROR(
  INDEX(
    INDEX('{INDEX} Tour Packages'!$A:$ZZ, , MATCH(D$3, '{INDEX} Tour Packages'!$4:$4, 0)),
    MATCH($F460, INDEX('{INDEX} Tour Packages'!$A:$ZZ,0, MATCH("Tour Package Name", '{INDEX} Tour Packages'!$4:$4, 0)), 0)
  ),
"")
</f>
        <v/>
      </c>
      <c r="E460" s="115" t="s">
        <v>231</v>
      </c>
      <c r="F460" s="116" t="str">
        <f>IFERROR(__xludf.DUMMYFUNCTION("LET(
  headers, 'Internal Flight Booking Form Re'!$A$1:AI$1,
  ref, $E460,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0" s="117" t="str">
        <f>IFERROR(__xludf.DUMMYFUNCTION("""COMPUTED_VALUE"""),"")</f>
        <v/>
      </c>
      <c r="H460" s="116"/>
      <c r="I460" s="116"/>
      <c r="J460" s="118"/>
      <c r="K460" s="116"/>
      <c r="L460" s="116"/>
      <c r="M460" s="116"/>
      <c r="N460" s="116"/>
      <c r="O460" s="117"/>
      <c r="P460" s="134"/>
      <c r="Q460" s="134"/>
      <c r="R460" s="134"/>
      <c r="S460" s="135"/>
      <c r="T460" s="134"/>
      <c r="U460" s="134"/>
      <c r="V460" s="134"/>
      <c r="W460" s="135"/>
      <c r="X460" s="134"/>
      <c r="Y460" s="134"/>
      <c r="Z460" s="134"/>
      <c r="AA460" s="135"/>
      <c r="AB460" s="131" t="b">
        <v>0</v>
      </c>
      <c r="AC460" s="131" t="b">
        <v>0</v>
      </c>
      <c r="AD460" s="122"/>
      <c r="AE460" s="131" t="b">
        <v>0</v>
      </c>
      <c r="AF460" s="128"/>
      <c r="AG460" s="88"/>
      <c r="AH460" s="132" t="b">
        <v>0</v>
      </c>
      <c r="AI460" s="133"/>
    </row>
    <row r="461">
      <c r="A461" s="114" t="str">
        <f t="array" ref="A461">IFERROR(
  INDEX(
    INDEX('{INDEX} Tour Packages'!$A:$ZZ, , MATCH(A$3, '{INDEX} Tour Packages'!$4:$4, 0)),
    MATCH($F461, INDEX('{INDEX} Tour Packages'!$A:$ZZ,0, MATCH("Tour Package Name", '{INDEX} Tour Packages'!$4:$4, 0)), 0)
  ),
"")
</f>
        <v/>
      </c>
      <c r="B461" s="114" t="str">
        <f t="array" ref="B461">IFERROR(
  INDEX(
    INDEX('{INDEX} Tour Packages'!$A:$ZZ, , MATCH(B$3, '{INDEX} Tour Packages'!$4:$4, 0)),
    MATCH($F461, INDEX('{INDEX} Tour Packages'!$A:$ZZ,0, MATCH("Tour Package Name", '{INDEX} Tour Packages'!$4:$4, 0)), 0)
  ),
"")
</f>
        <v/>
      </c>
      <c r="C461" s="114" t="str">
        <f t="array" ref="C461">IFERROR(
  INDEX(
    INDEX('{INDEX} Tour Packages'!$A:$ZZ, , MATCH(C$3, '{INDEX} Tour Packages'!$4:$4, 0)),
    MATCH($F461, INDEX('{INDEX} Tour Packages'!$A:$ZZ,0, MATCH("Tour Package Name", '{INDEX} Tour Packages'!$4:$4, 0)), 0)
  ),
"")
</f>
        <v/>
      </c>
      <c r="D461" s="114" t="str">
        <f t="array" ref="D461">IFERROR(
  INDEX(
    INDEX('{INDEX} Tour Packages'!$A:$ZZ, , MATCH(D$3, '{INDEX} Tour Packages'!$4:$4, 0)),
    MATCH($F461, INDEX('{INDEX} Tour Packages'!$A:$ZZ,0, MATCH("Tour Package Name", '{INDEX} Tour Packages'!$4:$4, 0)), 0)
  ),
"")
</f>
        <v/>
      </c>
      <c r="E461" s="115" t="s">
        <v>231</v>
      </c>
      <c r="F461" s="116" t="str">
        <f>IFERROR(__xludf.DUMMYFUNCTION("LET(
  headers, 'Internal Flight Booking Form Re'!$A$1:AI$1,
  ref, $E461,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1" s="117" t="str">
        <f>IFERROR(__xludf.DUMMYFUNCTION("""COMPUTED_VALUE"""),"")</f>
        <v/>
      </c>
      <c r="H461" s="116"/>
      <c r="I461" s="116"/>
      <c r="J461" s="118"/>
      <c r="K461" s="116"/>
      <c r="L461" s="116"/>
      <c r="M461" s="116"/>
      <c r="N461" s="116"/>
      <c r="O461" s="117"/>
      <c r="P461" s="134"/>
      <c r="Q461" s="134"/>
      <c r="R461" s="134"/>
      <c r="S461" s="135"/>
      <c r="T461" s="134"/>
      <c r="U461" s="134"/>
      <c r="V461" s="134"/>
      <c r="W461" s="135"/>
      <c r="X461" s="134"/>
      <c r="Y461" s="134"/>
      <c r="Z461" s="134"/>
      <c r="AA461" s="135"/>
      <c r="AB461" s="131" t="b">
        <v>0</v>
      </c>
      <c r="AC461" s="131" t="b">
        <v>0</v>
      </c>
      <c r="AD461" s="122"/>
      <c r="AE461" s="131" t="b">
        <v>0</v>
      </c>
      <c r="AF461" s="128"/>
      <c r="AG461" s="88"/>
      <c r="AH461" s="132" t="b">
        <v>0</v>
      </c>
      <c r="AI461" s="133"/>
    </row>
    <row r="462">
      <c r="A462" s="114" t="str">
        <f t="array" ref="A462">IFERROR(
  INDEX(
    INDEX('{INDEX} Tour Packages'!$A:$ZZ, , MATCH(A$3, '{INDEX} Tour Packages'!$4:$4, 0)),
    MATCH($F462, INDEX('{INDEX} Tour Packages'!$A:$ZZ,0, MATCH("Tour Package Name", '{INDEX} Tour Packages'!$4:$4, 0)), 0)
  ),
"")
</f>
        <v/>
      </c>
      <c r="B462" s="114" t="str">
        <f t="array" ref="B462">IFERROR(
  INDEX(
    INDEX('{INDEX} Tour Packages'!$A:$ZZ, , MATCH(B$3, '{INDEX} Tour Packages'!$4:$4, 0)),
    MATCH($F462, INDEX('{INDEX} Tour Packages'!$A:$ZZ,0, MATCH("Tour Package Name", '{INDEX} Tour Packages'!$4:$4, 0)), 0)
  ),
"")
</f>
        <v/>
      </c>
      <c r="C462" s="114" t="str">
        <f t="array" ref="C462">IFERROR(
  INDEX(
    INDEX('{INDEX} Tour Packages'!$A:$ZZ, , MATCH(C$3, '{INDEX} Tour Packages'!$4:$4, 0)),
    MATCH($F462, INDEX('{INDEX} Tour Packages'!$A:$ZZ,0, MATCH("Tour Package Name", '{INDEX} Tour Packages'!$4:$4, 0)), 0)
  ),
"")
</f>
        <v/>
      </c>
      <c r="D462" s="114" t="str">
        <f t="array" ref="D462">IFERROR(
  INDEX(
    INDEX('{INDEX} Tour Packages'!$A:$ZZ, , MATCH(D$3, '{INDEX} Tour Packages'!$4:$4, 0)),
    MATCH($F462, INDEX('{INDEX} Tour Packages'!$A:$ZZ,0, MATCH("Tour Package Name", '{INDEX} Tour Packages'!$4:$4, 0)), 0)
  ),
"")
</f>
        <v/>
      </c>
      <c r="E462" s="115" t="s">
        <v>231</v>
      </c>
      <c r="F462" s="116" t="str">
        <f>IFERROR(__xludf.DUMMYFUNCTION("LET(
  headers, 'Internal Flight Booking Form Re'!$A$1:AI$1,
  ref, $E462,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2" s="117" t="str">
        <f>IFERROR(__xludf.DUMMYFUNCTION("""COMPUTED_VALUE"""),"")</f>
        <v/>
      </c>
      <c r="H462" s="116"/>
      <c r="I462" s="116"/>
      <c r="J462" s="118"/>
      <c r="K462" s="116"/>
      <c r="L462" s="116"/>
      <c r="M462" s="116"/>
      <c r="N462" s="116"/>
      <c r="O462" s="117"/>
      <c r="P462" s="134"/>
      <c r="Q462" s="134"/>
      <c r="R462" s="134"/>
      <c r="S462" s="135"/>
      <c r="T462" s="134"/>
      <c r="U462" s="134"/>
      <c r="V462" s="134"/>
      <c r="W462" s="135"/>
      <c r="X462" s="134"/>
      <c r="Y462" s="134"/>
      <c r="Z462" s="134"/>
      <c r="AA462" s="135"/>
      <c r="AB462" s="131" t="b">
        <v>0</v>
      </c>
      <c r="AC462" s="131" t="b">
        <v>0</v>
      </c>
      <c r="AD462" s="122"/>
      <c r="AE462" s="131" t="b">
        <v>0</v>
      </c>
      <c r="AF462" s="128"/>
      <c r="AG462" s="88"/>
      <c r="AH462" s="132" t="b">
        <v>0</v>
      </c>
      <c r="AI462" s="133"/>
    </row>
    <row r="463">
      <c r="A463" s="114" t="str">
        <f t="array" ref="A463">IFERROR(
  INDEX(
    INDEX('{INDEX} Tour Packages'!$A:$ZZ, , MATCH(A$3, '{INDEX} Tour Packages'!$4:$4, 0)),
    MATCH($F463, INDEX('{INDEX} Tour Packages'!$A:$ZZ,0, MATCH("Tour Package Name", '{INDEX} Tour Packages'!$4:$4, 0)), 0)
  ),
"")
</f>
        <v/>
      </c>
      <c r="B463" s="114" t="str">
        <f t="array" ref="B463">IFERROR(
  INDEX(
    INDEX('{INDEX} Tour Packages'!$A:$ZZ, , MATCH(B$3, '{INDEX} Tour Packages'!$4:$4, 0)),
    MATCH($F463, INDEX('{INDEX} Tour Packages'!$A:$ZZ,0, MATCH("Tour Package Name", '{INDEX} Tour Packages'!$4:$4, 0)), 0)
  ),
"")
</f>
        <v/>
      </c>
      <c r="C463" s="114" t="str">
        <f t="array" ref="C463">IFERROR(
  INDEX(
    INDEX('{INDEX} Tour Packages'!$A:$ZZ, , MATCH(C$3, '{INDEX} Tour Packages'!$4:$4, 0)),
    MATCH($F463, INDEX('{INDEX} Tour Packages'!$A:$ZZ,0, MATCH("Tour Package Name", '{INDEX} Tour Packages'!$4:$4, 0)), 0)
  ),
"")
</f>
        <v/>
      </c>
      <c r="D463" s="114" t="str">
        <f t="array" ref="D463">IFERROR(
  INDEX(
    INDEX('{INDEX} Tour Packages'!$A:$ZZ, , MATCH(D$3, '{INDEX} Tour Packages'!$4:$4, 0)),
    MATCH($F463, INDEX('{INDEX} Tour Packages'!$A:$ZZ,0, MATCH("Tour Package Name", '{INDEX} Tour Packages'!$4:$4, 0)), 0)
  ),
"")
</f>
        <v/>
      </c>
      <c r="E463" s="115" t="s">
        <v>231</v>
      </c>
      <c r="F463" s="116" t="str">
        <f>IFERROR(__xludf.DUMMYFUNCTION("LET(
  headers, 'Internal Flight Booking Form Re'!$A$1:AI$1,
  ref, $E463,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3" s="117" t="str">
        <f>IFERROR(__xludf.DUMMYFUNCTION("""COMPUTED_VALUE"""),"")</f>
        <v/>
      </c>
      <c r="H463" s="116"/>
      <c r="I463" s="116"/>
      <c r="J463" s="118"/>
      <c r="K463" s="116"/>
      <c r="L463" s="116"/>
      <c r="M463" s="116"/>
      <c r="N463" s="116"/>
      <c r="O463" s="117"/>
      <c r="P463" s="134"/>
      <c r="Q463" s="134"/>
      <c r="R463" s="134"/>
      <c r="S463" s="135"/>
      <c r="T463" s="134"/>
      <c r="U463" s="134"/>
      <c r="V463" s="134"/>
      <c r="W463" s="135"/>
      <c r="X463" s="134"/>
      <c r="Y463" s="134"/>
      <c r="Z463" s="134"/>
      <c r="AA463" s="135"/>
      <c r="AB463" s="131" t="b">
        <v>0</v>
      </c>
      <c r="AC463" s="131" t="b">
        <v>0</v>
      </c>
      <c r="AD463" s="122"/>
      <c r="AE463" s="131" t="b">
        <v>0</v>
      </c>
      <c r="AF463" s="128"/>
      <c r="AG463" s="88"/>
      <c r="AH463" s="132" t="b">
        <v>0</v>
      </c>
      <c r="AI463" s="133"/>
    </row>
    <row r="464">
      <c r="A464" s="114" t="str">
        <f t="array" ref="A464">IFERROR(
  INDEX(
    INDEX('{INDEX} Tour Packages'!$A:$ZZ, , MATCH(A$3, '{INDEX} Tour Packages'!$4:$4, 0)),
    MATCH($F464, INDEX('{INDEX} Tour Packages'!$A:$ZZ,0, MATCH("Tour Package Name", '{INDEX} Tour Packages'!$4:$4, 0)), 0)
  ),
"")
</f>
        <v/>
      </c>
      <c r="B464" s="114" t="str">
        <f t="array" ref="B464">IFERROR(
  INDEX(
    INDEX('{INDEX} Tour Packages'!$A:$ZZ, , MATCH(B$3, '{INDEX} Tour Packages'!$4:$4, 0)),
    MATCH($F464, INDEX('{INDEX} Tour Packages'!$A:$ZZ,0, MATCH("Tour Package Name", '{INDEX} Tour Packages'!$4:$4, 0)), 0)
  ),
"")
</f>
        <v/>
      </c>
      <c r="C464" s="114" t="str">
        <f t="array" ref="C464">IFERROR(
  INDEX(
    INDEX('{INDEX} Tour Packages'!$A:$ZZ, , MATCH(C$3, '{INDEX} Tour Packages'!$4:$4, 0)),
    MATCH($F464, INDEX('{INDEX} Tour Packages'!$A:$ZZ,0, MATCH("Tour Package Name", '{INDEX} Tour Packages'!$4:$4, 0)), 0)
  ),
"")
</f>
        <v/>
      </c>
      <c r="D464" s="114" t="str">
        <f t="array" ref="D464">IFERROR(
  INDEX(
    INDEX('{INDEX} Tour Packages'!$A:$ZZ, , MATCH(D$3, '{INDEX} Tour Packages'!$4:$4, 0)),
    MATCH($F464, INDEX('{INDEX} Tour Packages'!$A:$ZZ,0, MATCH("Tour Package Name", '{INDEX} Tour Packages'!$4:$4, 0)), 0)
  ),
"")
</f>
        <v/>
      </c>
      <c r="E464" s="115" t="s">
        <v>231</v>
      </c>
      <c r="F464" s="116" t="str">
        <f>IFERROR(__xludf.DUMMYFUNCTION("LET(
  headers, 'Internal Flight Booking Form Re'!$A$1:AI$1,
  ref, $E464,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4" s="117" t="str">
        <f>IFERROR(__xludf.DUMMYFUNCTION("""COMPUTED_VALUE"""),"")</f>
        <v/>
      </c>
      <c r="H464" s="116"/>
      <c r="I464" s="116"/>
      <c r="J464" s="118"/>
      <c r="K464" s="116"/>
      <c r="L464" s="116"/>
      <c r="M464" s="116"/>
      <c r="N464" s="116"/>
      <c r="O464" s="117"/>
      <c r="P464" s="134"/>
      <c r="Q464" s="134"/>
      <c r="R464" s="134"/>
      <c r="S464" s="135"/>
      <c r="T464" s="134"/>
      <c r="U464" s="134"/>
      <c r="V464" s="134"/>
      <c r="W464" s="135"/>
      <c r="X464" s="134"/>
      <c r="Y464" s="134"/>
      <c r="Z464" s="134"/>
      <c r="AA464" s="135"/>
      <c r="AB464" s="131" t="b">
        <v>0</v>
      </c>
      <c r="AC464" s="131" t="b">
        <v>0</v>
      </c>
      <c r="AD464" s="122"/>
      <c r="AE464" s="131" t="b">
        <v>0</v>
      </c>
      <c r="AF464" s="128"/>
      <c r="AG464" s="88"/>
      <c r="AH464" s="132" t="b">
        <v>0</v>
      </c>
      <c r="AI464" s="133"/>
    </row>
    <row r="465">
      <c r="A465" s="114" t="str">
        <f t="array" ref="A465">IFERROR(
  INDEX(
    INDEX('{INDEX} Tour Packages'!$A:$ZZ, , MATCH(A$3, '{INDEX} Tour Packages'!$4:$4, 0)),
    MATCH($F465, INDEX('{INDEX} Tour Packages'!$A:$ZZ,0, MATCH("Tour Package Name", '{INDEX} Tour Packages'!$4:$4, 0)), 0)
  ),
"")
</f>
        <v/>
      </c>
      <c r="B465" s="114" t="str">
        <f t="array" ref="B465">IFERROR(
  INDEX(
    INDEX('{INDEX} Tour Packages'!$A:$ZZ, , MATCH(B$3, '{INDEX} Tour Packages'!$4:$4, 0)),
    MATCH($F465, INDEX('{INDEX} Tour Packages'!$A:$ZZ,0, MATCH("Tour Package Name", '{INDEX} Tour Packages'!$4:$4, 0)), 0)
  ),
"")
</f>
        <v/>
      </c>
      <c r="C465" s="114" t="str">
        <f t="array" ref="C465">IFERROR(
  INDEX(
    INDEX('{INDEX} Tour Packages'!$A:$ZZ, , MATCH(C$3, '{INDEX} Tour Packages'!$4:$4, 0)),
    MATCH($F465, INDEX('{INDEX} Tour Packages'!$A:$ZZ,0, MATCH("Tour Package Name", '{INDEX} Tour Packages'!$4:$4, 0)), 0)
  ),
"")
</f>
        <v/>
      </c>
      <c r="D465" s="114" t="str">
        <f t="array" ref="D465">IFERROR(
  INDEX(
    INDEX('{INDEX} Tour Packages'!$A:$ZZ, , MATCH(D$3, '{INDEX} Tour Packages'!$4:$4, 0)),
    MATCH($F465, INDEX('{INDEX} Tour Packages'!$A:$ZZ,0, MATCH("Tour Package Name", '{INDEX} Tour Packages'!$4:$4, 0)), 0)
  ),
"")
</f>
        <v/>
      </c>
      <c r="E465" s="115" t="s">
        <v>231</v>
      </c>
      <c r="F465" s="116" t="str">
        <f>IFERROR(__xludf.DUMMYFUNCTION("LET(
  headers, 'Internal Flight Booking Form Re'!$A$1:AI$1,
  ref, $E465,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5" s="117" t="str">
        <f>IFERROR(__xludf.DUMMYFUNCTION("""COMPUTED_VALUE"""),"")</f>
        <v/>
      </c>
      <c r="H465" s="116"/>
      <c r="I465" s="116"/>
      <c r="J465" s="118"/>
      <c r="K465" s="116"/>
      <c r="L465" s="116"/>
      <c r="M465" s="116"/>
      <c r="N465" s="116"/>
      <c r="O465" s="117"/>
      <c r="P465" s="134"/>
      <c r="Q465" s="134"/>
      <c r="R465" s="134"/>
      <c r="S465" s="135"/>
      <c r="T465" s="134"/>
      <c r="U465" s="134"/>
      <c r="V465" s="134"/>
      <c r="W465" s="135"/>
      <c r="X465" s="134"/>
      <c r="Y465" s="134"/>
      <c r="Z465" s="134"/>
      <c r="AA465" s="135"/>
      <c r="AB465" s="131" t="b">
        <v>0</v>
      </c>
      <c r="AC465" s="131" t="b">
        <v>0</v>
      </c>
      <c r="AD465" s="122"/>
      <c r="AE465" s="131" t="b">
        <v>0</v>
      </c>
      <c r="AF465" s="128"/>
      <c r="AG465" s="88"/>
      <c r="AH465" s="132" t="b">
        <v>0</v>
      </c>
      <c r="AI465" s="133"/>
    </row>
    <row r="466">
      <c r="A466" s="114" t="str">
        <f t="array" ref="A466">IFERROR(
  INDEX(
    INDEX('{INDEX} Tour Packages'!$A:$ZZ, , MATCH(A$3, '{INDEX} Tour Packages'!$4:$4, 0)),
    MATCH($F466, INDEX('{INDEX} Tour Packages'!$A:$ZZ,0, MATCH("Tour Package Name", '{INDEX} Tour Packages'!$4:$4, 0)), 0)
  ),
"")
</f>
        <v/>
      </c>
      <c r="B466" s="114" t="str">
        <f t="array" ref="B466">IFERROR(
  INDEX(
    INDEX('{INDEX} Tour Packages'!$A:$ZZ, , MATCH(B$3, '{INDEX} Tour Packages'!$4:$4, 0)),
    MATCH($F466, INDEX('{INDEX} Tour Packages'!$A:$ZZ,0, MATCH("Tour Package Name", '{INDEX} Tour Packages'!$4:$4, 0)), 0)
  ),
"")
</f>
        <v/>
      </c>
      <c r="C466" s="114" t="str">
        <f t="array" ref="C466">IFERROR(
  INDEX(
    INDEX('{INDEX} Tour Packages'!$A:$ZZ, , MATCH(C$3, '{INDEX} Tour Packages'!$4:$4, 0)),
    MATCH($F466, INDEX('{INDEX} Tour Packages'!$A:$ZZ,0, MATCH("Tour Package Name", '{INDEX} Tour Packages'!$4:$4, 0)), 0)
  ),
"")
</f>
        <v/>
      </c>
      <c r="D466" s="114" t="str">
        <f t="array" ref="D466">IFERROR(
  INDEX(
    INDEX('{INDEX} Tour Packages'!$A:$ZZ, , MATCH(D$3, '{INDEX} Tour Packages'!$4:$4, 0)),
    MATCH($F466, INDEX('{INDEX} Tour Packages'!$A:$ZZ,0, MATCH("Tour Package Name", '{INDEX} Tour Packages'!$4:$4, 0)), 0)
  ),
"")
</f>
        <v/>
      </c>
      <c r="E466" s="115" t="s">
        <v>231</v>
      </c>
      <c r="F466" s="116" t="str">
        <f>IFERROR(__xludf.DUMMYFUNCTION("LET(
  headers, 'Internal Flight Booking Form Re'!$A$1:AI$1,
  ref, $E466,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6" s="117" t="str">
        <f>IFERROR(__xludf.DUMMYFUNCTION("""COMPUTED_VALUE"""),"")</f>
        <v/>
      </c>
      <c r="H466" s="116"/>
      <c r="I466" s="116"/>
      <c r="J466" s="118"/>
      <c r="K466" s="116"/>
      <c r="L466" s="116"/>
      <c r="M466" s="116"/>
      <c r="N466" s="116"/>
      <c r="O466" s="117"/>
      <c r="P466" s="134"/>
      <c r="Q466" s="134"/>
      <c r="R466" s="134"/>
      <c r="S466" s="135"/>
      <c r="T466" s="134"/>
      <c r="U466" s="134"/>
      <c r="V466" s="134"/>
      <c r="W466" s="135"/>
      <c r="X466" s="134"/>
      <c r="Y466" s="134"/>
      <c r="Z466" s="134"/>
      <c r="AA466" s="135"/>
      <c r="AB466" s="131" t="b">
        <v>0</v>
      </c>
      <c r="AC466" s="131" t="b">
        <v>0</v>
      </c>
      <c r="AD466" s="122"/>
      <c r="AE466" s="131" t="b">
        <v>0</v>
      </c>
      <c r="AF466" s="128"/>
      <c r="AG466" s="88"/>
      <c r="AH466" s="132" t="b">
        <v>0</v>
      </c>
      <c r="AI466" s="133"/>
    </row>
    <row r="467">
      <c r="A467" s="114" t="str">
        <f t="array" ref="A467">IFERROR(
  INDEX(
    INDEX('{INDEX} Tour Packages'!$A:$ZZ, , MATCH(A$3, '{INDEX} Tour Packages'!$4:$4, 0)),
    MATCH($F467, INDEX('{INDEX} Tour Packages'!$A:$ZZ,0, MATCH("Tour Package Name", '{INDEX} Tour Packages'!$4:$4, 0)), 0)
  ),
"")
</f>
        <v/>
      </c>
      <c r="B467" s="114" t="str">
        <f t="array" ref="B467">IFERROR(
  INDEX(
    INDEX('{INDEX} Tour Packages'!$A:$ZZ, , MATCH(B$3, '{INDEX} Tour Packages'!$4:$4, 0)),
    MATCH($F467, INDEX('{INDEX} Tour Packages'!$A:$ZZ,0, MATCH("Tour Package Name", '{INDEX} Tour Packages'!$4:$4, 0)), 0)
  ),
"")
</f>
        <v/>
      </c>
      <c r="C467" s="114" t="str">
        <f t="array" ref="C467">IFERROR(
  INDEX(
    INDEX('{INDEX} Tour Packages'!$A:$ZZ, , MATCH(C$3, '{INDEX} Tour Packages'!$4:$4, 0)),
    MATCH($F467, INDEX('{INDEX} Tour Packages'!$A:$ZZ,0, MATCH("Tour Package Name", '{INDEX} Tour Packages'!$4:$4, 0)), 0)
  ),
"")
</f>
        <v/>
      </c>
      <c r="D467" s="114" t="str">
        <f t="array" ref="D467">IFERROR(
  INDEX(
    INDEX('{INDEX} Tour Packages'!$A:$ZZ, , MATCH(D$3, '{INDEX} Tour Packages'!$4:$4, 0)),
    MATCH($F467, INDEX('{INDEX} Tour Packages'!$A:$ZZ,0, MATCH("Tour Package Name", '{INDEX} Tour Packages'!$4:$4, 0)), 0)
  ),
"")
</f>
        <v/>
      </c>
      <c r="E467" s="115" t="s">
        <v>231</v>
      </c>
      <c r="F467" s="116" t="str">
        <f>IFERROR(__xludf.DUMMYFUNCTION("LET(
  headers, 'Internal Flight Booking Form Re'!$A$1:AI$1,
  ref, $E467,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7" s="117" t="str">
        <f>IFERROR(__xludf.DUMMYFUNCTION("""COMPUTED_VALUE"""),"")</f>
        <v/>
      </c>
      <c r="H467" s="116"/>
      <c r="I467" s="116"/>
      <c r="J467" s="118"/>
      <c r="K467" s="116"/>
      <c r="L467" s="116"/>
      <c r="M467" s="116"/>
      <c r="N467" s="116"/>
      <c r="O467" s="117"/>
      <c r="P467" s="134"/>
      <c r="Q467" s="134"/>
      <c r="R467" s="134"/>
      <c r="S467" s="135"/>
      <c r="T467" s="134"/>
      <c r="U467" s="134"/>
      <c r="V467" s="134"/>
      <c r="W467" s="135"/>
      <c r="X467" s="134"/>
      <c r="Y467" s="134"/>
      <c r="Z467" s="134"/>
      <c r="AA467" s="135"/>
      <c r="AB467" s="131" t="b">
        <v>0</v>
      </c>
      <c r="AC467" s="131" t="b">
        <v>0</v>
      </c>
      <c r="AD467" s="122"/>
      <c r="AE467" s="131" t="b">
        <v>0</v>
      </c>
      <c r="AF467" s="128"/>
      <c r="AG467" s="88"/>
      <c r="AH467" s="132" t="b">
        <v>0</v>
      </c>
      <c r="AI467" s="133"/>
    </row>
    <row r="468">
      <c r="A468" s="114" t="str">
        <f t="array" ref="A468">IFERROR(
  INDEX(
    INDEX('{INDEX} Tour Packages'!$A:$ZZ, , MATCH(A$3, '{INDEX} Tour Packages'!$4:$4, 0)),
    MATCH($F468, INDEX('{INDEX} Tour Packages'!$A:$ZZ,0, MATCH("Tour Package Name", '{INDEX} Tour Packages'!$4:$4, 0)), 0)
  ),
"")
</f>
        <v/>
      </c>
      <c r="B468" s="114" t="str">
        <f t="array" ref="B468">IFERROR(
  INDEX(
    INDEX('{INDEX} Tour Packages'!$A:$ZZ, , MATCH(B$3, '{INDEX} Tour Packages'!$4:$4, 0)),
    MATCH($F468, INDEX('{INDEX} Tour Packages'!$A:$ZZ,0, MATCH("Tour Package Name", '{INDEX} Tour Packages'!$4:$4, 0)), 0)
  ),
"")
</f>
        <v/>
      </c>
      <c r="C468" s="114" t="str">
        <f t="array" ref="C468">IFERROR(
  INDEX(
    INDEX('{INDEX} Tour Packages'!$A:$ZZ, , MATCH(C$3, '{INDEX} Tour Packages'!$4:$4, 0)),
    MATCH($F468, INDEX('{INDEX} Tour Packages'!$A:$ZZ,0, MATCH("Tour Package Name", '{INDEX} Tour Packages'!$4:$4, 0)), 0)
  ),
"")
</f>
        <v/>
      </c>
      <c r="D468" s="114" t="str">
        <f t="array" ref="D468">IFERROR(
  INDEX(
    INDEX('{INDEX} Tour Packages'!$A:$ZZ, , MATCH(D$3, '{INDEX} Tour Packages'!$4:$4, 0)),
    MATCH($F468, INDEX('{INDEX} Tour Packages'!$A:$ZZ,0, MATCH("Tour Package Name", '{INDEX} Tour Packages'!$4:$4, 0)), 0)
  ),
"")
</f>
        <v/>
      </c>
      <c r="E468" s="115" t="s">
        <v>231</v>
      </c>
      <c r="F468" s="116" t="str">
        <f>IFERROR(__xludf.DUMMYFUNCTION("LET(
  headers, 'Internal Flight Booking Form Re'!$A$1:AI$1,
  ref, $E468,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8" s="117" t="str">
        <f>IFERROR(__xludf.DUMMYFUNCTION("""COMPUTED_VALUE"""),"")</f>
        <v/>
      </c>
      <c r="H468" s="116"/>
      <c r="I468" s="116"/>
      <c r="J468" s="118"/>
      <c r="K468" s="116"/>
      <c r="L468" s="116"/>
      <c r="M468" s="116"/>
      <c r="N468" s="116"/>
      <c r="O468" s="117"/>
      <c r="P468" s="134"/>
      <c r="Q468" s="134"/>
      <c r="R468" s="134"/>
      <c r="S468" s="135"/>
      <c r="T468" s="134"/>
      <c r="U468" s="134"/>
      <c r="V468" s="134"/>
      <c r="W468" s="135"/>
      <c r="X468" s="134"/>
      <c r="Y468" s="134"/>
      <c r="Z468" s="134"/>
      <c r="AA468" s="135"/>
      <c r="AB468" s="131" t="b">
        <v>0</v>
      </c>
      <c r="AC468" s="131" t="b">
        <v>0</v>
      </c>
      <c r="AD468" s="122"/>
      <c r="AE468" s="131" t="b">
        <v>0</v>
      </c>
      <c r="AF468" s="128"/>
      <c r="AG468" s="88"/>
      <c r="AH468" s="132" t="b">
        <v>0</v>
      </c>
      <c r="AI468" s="133"/>
    </row>
    <row r="469">
      <c r="A469" s="114" t="str">
        <f t="array" ref="A469">IFERROR(
  INDEX(
    INDEX('{INDEX} Tour Packages'!$A:$ZZ, , MATCH(A$3, '{INDEX} Tour Packages'!$4:$4, 0)),
    MATCH($F469, INDEX('{INDEX} Tour Packages'!$A:$ZZ,0, MATCH("Tour Package Name", '{INDEX} Tour Packages'!$4:$4, 0)), 0)
  ),
"")
</f>
        <v/>
      </c>
      <c r="B469" s="114" t="str">
        <f t="array" ref="B469">IFERROR(
  INDEX(
    INDEX('{INDEX} Tour Packages'!$A:$ZZ, , MATCH(B$3, '{INDEX} Tour Packages'!$4:$4, 0)),
    MATCH($F469, INDEX('{INDEX} Tour Packages'!$A:$ZZ,0, MATCH("Tour Package Name", '{INDEX} Tour Packages'!$4:$4, 0)), 0)
  ),
"")
</f>
        <v/>
      </c>
      <c r="C469" s="114" t="str">
        <f t="array" ref="C469">IFERROR(
  INDEX(
    INDEX('{INDEX} Tour Packages'!$A:$ZZ, , MATCH(C$3, '{INDEX} Tour Packages'!$4:$4, 0)),
    MATCH($F469, INDEX('{INDEX} Tour Packages'!$A:$ZZ,0, MATCH("Tour Package Name", '{INDEX} Tour Packages'!$4:$4, 0)), 0)
  ),
"")
</f>
        <v/>
      </c>
      <c r="D469" s="114" t="str">
        <f t="array" ref="D469">IFERROR(
  INDEX(
    INDEX('{INDEX} Tour Packages'!$A:$ZZ, , MATCH(D$3, '{INDEX} Tour Packages'!$4:$4, 0)),
    MATCH($F469, INDEX('{INDEX} Tour Packages'!$A:$ZZ,0, MATCH("Tour Package Name", '{INDEX} Tour Packages'!$4:$4, 0)), 0)
  ),
"")
</f>
        <v/>
      </c>
      <c r="E469" s="115" t="s">
        <v>231</v>
      </c>
      <c r="F469" s="116" t="str">
        <f>IFERROR(__xludf.DUMMYFUNCTION("LET(
  headers, 'Internal Flight Booking Form Re'!$A$1:AI$1,
  ref, $E469,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69" s="117" t="str">
        <f>IFERROR(__xludf.DUMMYFUNCTION("""COMPUTED_VALUE"""),"")</f>
        <v/>
      </c>
      <c r="H469" s="116"/>
      <c r="I469" s="116"/>
      <c r="J469" s="118"/>
      <c r="K469" s="116"/>
      <c r="L469" s="116"/>
      <c r="M469" s="116"/>
      <c r="N469" s="116"/>
      <c r="O469" s="117"/>
      <c r="P469" s="134"/>
      <c r="Q469" s="134"/>
      <c r="R469" s="134"/>
      <c r="S469" s="135"/>
      <c r="T469" s="134"/>
      <c r="U469" s="134"/>
      <c r="V469" s="134"/>
      <c r="W469" s="135"/>
      <c r="X469" s="134"/>
      <c r="Y469" s="134"/>
      <c r="Z469" s="134"/>
      <c r="AA469" s="135"/>
      <c r="AB469" s="131" t="b">
        <v>0</v>
      </c>
      <c r="AC469" s="131" t="b">
        <v>0</v>
      </c>
      <c r="AD469" s="122"/>
      <c r="AE469" s="131" t="b">
        <v>0</v>
      </c>
      <c r="AF469" s="128"/>
      <c r="AG469" s="88"/>
      <c r="AH469" s="132" t="b">
        <v>0</v>
      </c>
      <c r="AI469" s="133"/>
    </row>
    <row r="470">
      <c r="A470" s="114" t="str">
        <f t="array" ref="A470">IFERROR(
  INDEX(
    INDEX('{INDEX} Tour Packages'!$A:$ZZ, , MATCH(A$3, '{INDEX} Tour Packages'!$4:$4, 0)),
    MATCH($F470, INDEX('{INDEX} Tour Packages'!$A:$ZZ,0, MATCH("Tour Package Name", '{INDEX} Tour Packages'!$4:$4, 0)), 0)
  ),
"")
</f>
        <v/>
      </c>
      <c r="B470" s="114" t="str">
        <f t="array" ref="B470">IFERROR(
  INDEX(
    INDEX('{INDEX} Tour Packages'!$A:$ZZ, , MATCH(B$3, '{INDEX} Tour Packages'!$4:$4, 0)),
    MATCH($F470, INDEX('{INDEX} Tour Packages'!$A:$ZZ,0, MATCH("Tour Package Name", '{INDEX} Tour Packages'!$4:$4, 0)), 0)
  ),
"")
</f>
        <v/>
      </c>
      <c r="C470" s="114" t="str">
        <f t="array" ref="C470">IFERROR(
  INDEX(
    INDEX('{INDEX} Tour Packages'!$A:$ZZ, , MATCH(C$3, '{INDEX} Tour Packages'!$4:$4, 0)),
    MATCH($F470, INDEX('{INDEX} Tour Packages'!$A:$ZZ,0, MATCH("Tour Package Name", '{INDEX} Tour Packages'!$4:$4, 0)), 0)
  ),
"")
</f>
        <v/>
      </c>
      <c r="D470" s="114" t="str">
        <f t="array" ref="D470">IFERROR(
  INDEX(
    INDEX('{INDEX} Tour Packages'!$A:$ZZ, , MATCH(D$3, '{INDEX} Tour Packages'!$4:$4, 0)),
    MATCH($F470, INDEX('{INDEX} Tour Packages'!$A:$ZZ,0, MATCH("Tour Package Name", '{INDEX} Tour Packages'!$4:$4, 0)), 0)
  ),
"")
</f>
        <v/>
      </c>
      <c r="E470" s="115" t="s">
        <v>231</v>
      </c>
      <c r="F470" s="116" t="str">
        <f>IFERROR(__xludf.DUMMYFUNCTION("LET(
  headers, 'Internal Flight Booking Form Re'!$A$1:AI$1,
  ref, $E470,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0" s="117" t="str">
        <f>IFERROR(__xludf.DUMMYFUNCTION("""COMPUTED_VALUE"""),"")</f>
        <v/>
      </c>
      <c r="H470" s="116"/>
      <c r="I470" s="116"/>
      <c r="J470" s="118"/>
      <c r="K470" s="116"/>
      <c r="L470" s="116"/>
      <c r="M470" s="116"/>
      <c r="N470" s="116"/>
      <c r="O470" s="117"/>
      <c r="P470" s="134"/>
      <c r="Q470" s="134"/>
      <c r="R470" s="134"/>
      <c r="S470" s="135"/>
      <c r="T470" s="134"/>
      <c r="U470" s="134"/>
      <c r="V470" s="134"/>
      <c r="W470" s="135"/>
      <c r="X470" s="134"/>
      <c r="Y470" s="134"/>
      <c r="Z470" s="134"/>
      <c r="AA470" s="135"/>
      <c r="AB470" s="131" t="b">
        <v>0</v>
      </c>
      <c r="AC470" s="131" t="b">
        <v>0</v>
      </c>
      <c r="AD470" s="122"/>
      <c r="AE470" s="131" t="b">
        <v>0</v>
      </c>
      <c r="AF470" s="128"/>
      <c r="AG470" s="88"/>
      <c r="AH470" s="132" t="b">
        <v>0</v>
      </c>
      <c r="AI470" s="133"/>
    </row>
    <row r="471">
      <c r="A471" s="114" t="str">
        <f t="array" ref="A471">IFERROR(
  INDEX(
    INDEX('{INDEX} Tour Packages'!$A:$ZZ, , MATCH(A$3, '{INDEX} Tour Packages'!$4:$4, 0)),
    MATCH($F471, INDEX('{INDEX} Tour Packages'!$A:$ZZ,0, MATCH("Tour Package Name", '{INDEX} Tour Packages'!$4:$4, 0)), 0)
  ),
"")
</f>
        <v/>
      </c>
      <c r="B471" s="114" t="str">
        <f t="array" ref="B471">IFERROR(
  INDEX(
    INDEX('{INDEX} Tour Packages'!$A:$ZZ, , MATCH(B$3, '{INDEX} Tour Packages'!$4:$4, 0)),
    MATCH($F471, INDEX('{INDEX} Tour Packages'!$A:$ZZ,0, MATCH("Tour Package Name", '{INDEX} Tour Packages'!$4:$4, 0)), 0)
  ),
"")
</f>
        <v/>
      </c>
      <c r="C471" s="114" t="str">
        <f t="array" ref="C471">IFERROR(
  INDEX(
    INDEX('{INDEX} Tour Packages'!$A:$ZZ, , MATCH(C$3, '{INDEX} Tour Packages'!$4:$4, 0)),
    MATCH($F471, INDEX('{INDEX} Tour Packages'!$A:$ZZ,0, MATCH("Tour Package Name", '{INDEX} Tour Packages'!$4:$4, 0)), 0)
  ),
"")
</f>
        <v/>
      </c>
      <c r="D471" s="114" t="str">
        <f t="array" ref="D471">IFERROR(
  INDEX(
    INDEX('{INDEX} Tour Packages'!$A:$ZZ, , MATCH(D$3, '{INDEX} Tour Packages'!$4:$4, 0)),
    MATCH($F471, INDEX('{INDEX} Tour Packages'!$A:$ZZ,0, MATCH("Tour Package Name", '{INDEX} Tour Packages'!$4:$4, 0)), 0)
  ),
"")
</f>
        <v/>
      </c>
      <c r="E471" s="115" t="s">
        <v>231</v>
      </c>
      <c r="F471" s="116" t="str">
        <f>IFERROR(__xludf.DUMMYFUNCTION("LET(
  headers, 'Internal Flight Booking Form Re'!$A$1:AI$1,
  ref, $E471,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1" s="117" t="str">
        <f>IFERROR(__xludf.DUMMYFUNCTION("""COMPUTED_VALUE"""),"")</f>
        <v/>
      </c>
      <c r="H471" s="116"/>
      <c r="I471" s="116"/>
      <c r="J471" s="118"/>
      <c r="K471" s="116"/>
      <c r="L471" s="116"/>
      <c r="M471" s="116"/>
      <c r="N471" s="116"/>
      <c r="O471" s="117"/>
      <c r="P471" s="134"/>
      <c r="Q471" s="134"/>
      <c r="R471" s="134"/>
      <c r="S471" s="135"/>
      <c r="T471" s="134"/>
      <c r="U471" s="134"/>
      <c r="V471" s="134"/>
      <c r="W471" s="135"/>
      <c r="X471" s="134"/>
      <c r="Y471" s="134"/>
      <c r="Z471" s="134"/>
      <c r="AA471" s="135"/>
      <c r="AB471" s="131" t="b">
        <v>0</v>
      </c>
      <c r="AC471" s="131" t="b">
        <v>0</v>
      </c>
      <c r="AD471" s="122"/>
      <c r="AE471" s="131" t="b">
        <v>0</v>
      </c>
      <c r="AF471" s="128"/>
      <c r="AG471" s="88"/>
      <c r="AH471" s="132" t="b">
        <v>0</v>
      </c>
      <c r="AI471" s="133"/>
    </row>
    <row r="472">
      <c r="A472" s="114" t="str">
        <f t="array" ref="A472">IFERROR(
  INDEX(
    INDEX('{INDEX} Tour Packages'!$A:$ZZ, , MATCH(A$3, '{INDEX} Tour Packages'!$4:$4, 0)),
    MATCH($F472, INDEX('{INDEX} Tour Packages'!$A:$ZZ,0, MATCH("Tour Package Name", '{INDEX} Tour Packages'!$4:$4, 0)), 0)
  ),
"")
</f>
        <v/>
      </c>
      <c r="B472" s="114" t="str">
        <f t="array" ref="B472">IFERROR(
  INDEX(
    INDEX('{INDEX} Tour Packages'!$A:$ZZ, , MATCH(B$3, '{INDEX} Tour Packages'!$4:$4, 0)),
    MATCH($F472, INDEX('{INDEX} Tour Packages'!$A:$ZZ,0, MATCH("Tour Package Name", '{INDEX} Tour Packages'!$4:$4, 0)), 0)
  ),
"")
</f>
        <v/>
      </c>
      <c r="C472" s="114" t="str">
        <f t="array" ref="C472">IFERROR(
  INDEX(
    INDEX('{INDEX} Tour Packages'!$A:$ZZ, , MATCH(C$3, '{INDEX} Tour Packages'!$4:$4, 0)),
    MATCH($F472, INDEX('{INDEX} Tour Packages'!$A:$ZZ,0, MATCH("Tour Package Name", '{INDEX} Tour Packages'!$4:$4, 0)), 0)
  ),
"")
</f>
        <v/>
      </c>
      <c r="D472" s="114" t="str">
        <f t="array" ref="D472">IFERROR(
  INDEX(
    INDEX('{INDEX} Tour Packages'!$A:$ZZ, , MATCH(D$3, '{INDEX} Tour Packages'!$4:$4, 0)),
    MATCH($F472, INDEX('{INDEX} Tour Packages'!$A:$ZZ,0, MATCH("Tour Package Name", '{INDEX} Tour Packages'!$4:$4, 0)), 0)
  ),
"")
</f>
        <v/>
      </c>
      <c r="E472" s="115" t="s">
        <v>231</v>
      </c>
      <c r="F472" s="116" t="str">
        <f>IFERROR(__xludf.DUMMYFUNCTION("LET(
  headers, 'Internal Flight Booking Form Re'!$A$1:AI$1,
  ref, $E472,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2" s="117" t="str">
        <f>IFERROR(__xludf.DUMMYFUNCTION("""COMPUTED_VALUE"""),"")</f>
        <v/>
      </c>
      <c r="H472" s="116"/>
      <c r="I472" s="116"/>
      <c r="J472" s="118"/>
      <c r="K472" s="116"/>
      <c r="L472" s="116"/>
      <c r="M472" s="116"/>
      <c r="N472" s="116"/>
      <c r="O472" s="117"/>
      <c r="P472" s="134"/>
      <c r="Q472" s="134"/>
      <c r="R472" s="134"/>
      <c r="S472" s="135"/>
      <c r="T472" s="134"/>
      <c r="U472" s="134"/>
      <c r="V472" s="134"/>
      <c r="W472" s="135"/>
      <c r="X472" s="134"/>
      <c r="Y472" s="134"/>
      <c r="Z472" s="134"/>
      <c r="AA472" s="135"/>
      <c r="AB472" s="131" t="b">
        <v>0</v>
      </c>
      <c r="AC472" s="131" t="b">
        <v>0</v>
      </c>
      <c r="AD472" s="122"/>
      <c r="AE472" s="131" t="b">
        <v>0</v>
      </c>
      <c r="AF472" s="128"/>
      <c r="AG472" s="88"/>
      <c r="AH472" s="132" t="b">
        <v>0</v>
      </c>
      <c r="AI472" s="133"/>
    </row>
    <row r="473">
      <c r="A473" s="114" t="str">
        <f t="array" ref="A473">IFERROR(
  INDEX(
    INDEX('{INDEX} Tour Packages'!$A:$ZZ, , MATCH(A$3, '{INDEX} Tour Packages'!$4:$4, 0)),
    MATCH($F473, INDEX('{INDEX} Tour Packages'!$A:$ZZ,0, MATCH("Tour Package Name", '{INDEX} Tour Packages'!$4:$4, 0)), 0)
  ),
"")
</f>
        <v/>
      </c>
      <c r="B473" s="114" t="str">
        <f t="array" ref="B473">IFERROR(
  INDEX(
    INDEX('{INDEX} Tour Packages'!$A:$ZZ, , MATCH(B$3, '{INDEX} Tour Packages'!$4:$4, 0)),
    MATCH($F473, INDEX('{INDEX} Tour Packages'!$A:$ZZ,0, MATCH("Tour Package Name", '{INDEX} Tour Packages'!$4:$4, 0)), 0)
  ),
"")
</f>
        <v/>
      </c>
      <c r="C473" s="114" t="str">
        <f t="array" ref="C473">IFERROR(
  INDEX(
    INDEX('{INDEX} Tour Packages'!$A:$ZZ, , MATCH(C$3, '{INDEX} Tour Packages'!$4:$4, 0)),
    MATCH($F473, INDEX('{INDEX} Tour Packages'!$A:$ZZ,0, MATCH("Tour Package Name", '{INDEX} Tour Packages'!$4:$4, 0)), 0)
  ),
"")
</f>
        <v/>
      </c>
      <c r="D473" s="114" t="str">
        <f t="array" ref="D473">IFERROR(
  INDEX(
    INDEX('{INDEX} Tour Packages'!$A:$ZZ, , MATCH(D$3, '{INDEX} Tour Packages'!$4:$4, 0)),
    MATCH($F473, INDEX('{INDEX} Tour Packages'!$A:$ZZ,0, MATCH("Tour Package Name", '{INDEX} Tour Packages'!$4:$4, 0)), 0)
  ),
"")
</f>
        <v/>
      </c>
      <c r="E473" s="115" t="s">
        <v>231</v>
      </c>
      <c r="F473" s="116" t="str">
        <f>IFERROR(__xludf.DUMMYFUNCTION("LET(
  headers, 'Internal Flight Booking Form Re'!$A$1:AI$1,
  ref, $E473,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3" s="117" t="str">
        <f>IFERROR(__xludf.DUMMYFUNCTION("""COMPUTED_VALUE"""),"")</f>
        <v/>
      </c>
      <c r="H473" s="116"/>
      <c r="I473" s="116"/>
      <c r="J473" s="118"/>
      <c r="K473" s="116"/>
      <c r="L473" s="116"/>
      <c r="M473" s="116"/>
      <c r="N473" s="116"/>
      <c r="O473" s="117"/>
      <c r="P473" s="134"/>
      <c r="Q473" s="134"/>
      <c r="R473" s="134"/>
      <c r="S473" s="135"/>
      <c r="T473" s="134"/>
      <c r="U473" s="134"/>
      <c r="V473" s="134"/>
      <c r="W473" s="135"/>
      <c r="X473" s="134"/>
      <c r="Y473" s="134"/>
      <c r="Z473" s="134"/>
      <c r="AA473" s="135"/>
      <c r="AB473" s="131" t="b">
        <v>0</v>
      </c>
      <c r="AC473" s="131" t="b">
        <v>0</v>
      </c>
      <c r="AD473" s="122"/>
      <c r="AE473" s="131" t="b">
        <v>0</v>
      </c>
      <c r="AF473" s="128"/>
      <c r="AG473" s="88"/>
      <c r="AH473" s="132" t="b">
        <v>0</v>
      </c>
      <c r="AI473" s="133"/>
    </row>
    <row r="474">
      <c r="A474" s="114" t="str">
        <f t="array" ref="A474">IFERROR(
  INDEX(
    INDEX('{INDEX} Tour Packages'!$A:$ZZ, , MATCH(A$3, '{INDEX} Tour Packages'!$4:$4, 0)),
    MATCH($F474, INDEX('{INDEX} Tour Packages'!$A:$ZZ,0, MATCH("Tour Package Name", '{INDEX} Tour Packages'!$4:$4, 0)), 0)
  ),
"")
</f>
        <v/>
      </c>
      <c r="B474" s="114" t="str">
        <f t="array" ref="B474">IFERROR(
  INDEX(
    INDEX('{INDEX} Tour Packages'!$A:$ZZ, , MATCH(B$3, '{INDEX} Tour Packages'!$4:$4, 0)),
    MATCH($F474, INDEX('{INDEX} Tour Packages'!$A:$ZZ,0, MATCH("Tour Package Name", '{INDEX} Tour Packages'!$4:$4, 0)), 0)
  ),
"")
</f>
        <v/>
      </c>
      <c r="C474" s="114" t="str">
        <f t="array" ref="C474">IFERROR(
  INDEX(
    INDEX('{INDEX} Tour Packages'!$A:$ZZ, , MATCH(C$3, '{INDEX} Tour Packages'!$4:$4, 0)),
    MATCH($F474, INDEX('{INDEX} Tour Packages'!$A:$ZZ,0, MATCH("Tour Package Name", '{INDEX} Tour Packages'!$4:$4, 0)), 0)
  ),
"")
</f>
        <v/>
      </c>
      <c r="D474" s="114" t="str">
        <f t="array" ref="D474">IFERROR(
  INDEX(
    INDEX('{INDEX} Tour Packages'!$A:$ZZ, , MATCH(D$3, '{INDEX} Tour Packages'!$4:$4, 0)),
    MATCH($F474, INDEX('{INDEX} Tour Packages'!$A:$ZZ,0, MATCH("Tour Package Name", '{INDEX} Tour Packages'!$4:$4, 0)), 0)
  ),
"")
</f>
        <v/>
      </c>
      <c r="E474" s="115" t="s">
        <v>231</v>
      </c>
      <c r="F474" s="116" t="str">
        <f>IFERROR(__xludf.DUMMYFUNCTION("LET(
  headers, 'Internal Flight Booking Form Re'!$A$1:AI$1,
  ref, $E474,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4" s="117" t="str">
        <f>IFERROR(__xludf.DUMMYFUNCTION("""COMPUTED_VALUE"""),"")</f>
        <v/>
      </c>
      <c r="H474" s="116"/>
      <c r="I474" s="116"/>
      <c r="J474" s="118"/>
      <c r="K474" s="116"/>
      <c r="L474" s="116"/>
      <c r="M474" s="116"/>
      <c r="N474" s="116"/>
      <c r="O474" s="117"/>
      <c r="P474" s="134"/>
      <c r="Q474" s="134"/>
      <c r="R474" s="134"/>
      <c r="S474" s="135"/>
      <c r="T474" s="134"/>
      <c r="U474" s="134"/>
      <c r="V474" s="134"/>
      <c r="W474" s="135"/>
      <c r="X474" s="134"/>
      <c r="Y474" s="134"/>
      <c r="Z474" s="134"/>
      <c r="AA474" s="135"/>
      <c r="AB474" s="131" t="b">
        <v>0</v>
      </c>
      <c r="AC474" s="131" t="b">
        <v>0</v>
      </c>
      <c r="AD474" s="122"/>
      <c r="AE474" s="131" t="b">
        <v>0</v>
      </c>
      <c r="AF474" s="128"/>
      <c r="AG474" s="88"/>
      <c r="AH474" s="132" t="b">
        <v>0</v>
      </c>
      <c r="AI474" s="133"/>
    </row>
    <row r="475">
      <c r="A475" s="114" t="str">
        <f t="array" ref="A475">IFERROR(
  INDEX(
    INDEX('{INDEX} Tour Packages'!$A:$ZZ, , MATCH(A$3, '{INDEX} Tour Packages'!$4:$4, 0)),
    MATCH($F475, INDEX('{INDEX} Tour Packages'!$A:$ZZ,0, MATCH("Tour Package Name", '{INDEX} Tour Packages'!$4:$4, 0)), 0)
  ),
"")
</f>
        <v/>
      </c>
      <c r="B475" s="114" t="str">
        <f t="array" ref="B475">IFERROR(
  INDEX(
    INDEX('{INDEX} Tour Packages'!$A:$ZZ, , MATCH(B$3, '{INDEX} Tour Packages'!$4:$4, 0)),
    MATCH($F475, INDEX('{INDEX} Tour Packages'!$A:$ZZ,0, MATCH("Tour Package Name", '{INDEX} Tour Packages'!$4:$4, 0)), 0)
  ),
"")
</f>
        <v/>
      </c>
      <c r="C475" s="114" t="str">
        <f t="array" ref="C475">IFERROR(
  INDEX(
    INDEX('{INDEX} Tour Packages'!$A:$ZZ, , MATCH(C$3, '{INDEX} Tour Packages'!$4:$4, 0)),
    MATCH($F475, INDEX('{INDEX} Tour Packages'!$A:$ZZ,0, MATCH("Tour Package Name", '{INDEX} Tour Packages'!$4:$4, 0)), 0)
  ),
"")
</f>
        <v/>
      </c>
      <c r="D475" s="114" t="str">
        <f t="array" ref="D475">IFERROR(
  INDEX(
    INDEX('{INDEX} Tour Packages'!$A:$ZZ, , MATCH(D$3, '{INDEX} Tour Packages'!$4:$4, 0)),
    MATCH($F475, INDEX('{INDEX} Tour Packages'!$A:$ZZ,0, MATCH("Tour Package Name", '{INDEX} Tour Packages'!$4:$4, 0)), 0)
  ),
"")
</f>
        <v/>
      </c>
      <c r="E475" s="115" t="s">
        <v>231</v>
      </c>
      <c r="F475" s="116" t="str">
        <f>IFERROR(__xludf.DUMMYFUNCTION("LET(
  headers, 'Internal Flight Booking Form Re'!$A$1:AI$1,
  ref, $E475,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5" s="117" t="str">
        <f>IFERROR(__xludf.DUMMYFUNCTION("""COMPUTED_VALUE"""),"")</f>
        <v/>
      </c>
      <c r="H475" s="116"/>
      <c r="I475" s="116"/>
      <c r="J475" s="118"/>
      <c r="K475" s="116"/>
      <c r="L475" s="116"/>
      <c r="M475" s="116"/>
      <c r="N475" s="116"/>
      <c r="O475" s="117"/>
      <c r="P475" s="134"/>
      <c r="Q475" s="134"/>
      <c r="R475" s="134"/>
      <c r="S475" s="135"/>
      <c r="T475" s="134"/>
      <c r="U475" s="134"/>
      <c r="V475" s="134"/>
      <c r="W475" s="135"/>
      <c r="X475" s="134"/>
      <c r="Y475" s="134"/>
      <c r="Z475" s="134"/>
      <c r="AA475" s="135"/>
      <c r="AB475" s="131" t="b">
        <v>0</v>
      </c>
      <c r="AC475" s="131" t="b">
        <v>0</v>
      </c>
      <c r="AD475" s="122"/>
      <c r="AE475" s="131" t="b">
        <v>0</v>
      </c>
      <c r="AF475" s="128"/>
      <c r="AG475" s="88"/>
      <c r="AH475" s="132" t="b">
        <v>0</v>
      </c>
      <c r="AI475" s="133"/>
    </row>
    <row r="476">
      <c r="A476" s="114" t="str">
        <f t="array" ref="A476">IFERROR(
  INDEX(
    INDEX('{INDEX} Tour Packages'!$A:$ZZ, , MATCH(A$3, '{INDEX} Tour Packages'!$4:$4, 0)),
    MATCH($F476, INDEX('{INDEX} Tour Packages'!$A:$ZZ,0, MATCH("Tour Package Name", '{INDEX} Tour Packages'!$4:$4, 0)), 0)
  ),
"")
</f>
        <v/>
      </c>
      <c r="B476" s="114" t="str">
        <f t="array" ref="B476">IFERROR(
  INDEX(
    INDEX('{INDEX} Tour Packages'!$A:$ZZ, , MATCH(B$3, '{INDEX} Tour Packages'!$4:$4, 0)),
    MATCH($F476, INDEX('{INDEX} Tour Packages'!$A:$ZZ,0, MATCH("Tour Package Name", '{INDEX} Tour Packages'!$4:$4, 0)), 0)
  ),
"")
</f>
        <v/>
      </c>
      <c r="C476" s="114" t="str">
        <f t="array" ref="C476">IFERROR(
  INDEX(
    INDEX('{INDEX} Tour Packages'!$A:$ZZ, , MATCH(C$3, '{INDEX} Tour Packages'!$4:$4, 0)),
    MATCH($F476, INDEX('{INDEX} Tour Packages'!$A:$ZZ,0, MATCH("Tour Package Name", '{INDEX} Tour Packages'!$4:$4, 0)), 0)
  ),
"")
</f>
        <v/>
      </c>
      <c r="D476" s="114" t="str">
        <f t="array" ref="D476">IFERROR(
  INDEX(
    INDEX('{INDEX} Tour Packages'!$A:$ZZ, , MATCH(D$3, '{INDEX} Tour Packages'!$4:$4, 0)),
    MATCH($F476, INDEX('{INDEX} Tour Packages'!$A:$ZZ,0, MATCH("Tour Package Name", '{INDEX} Tour Packages'!$4:$4, 0)), 0)
  ),
"")
</f>
        <v/>
      </c>
      <c r="E476" s="115" t="s">
        <v>231</v>
      </c>
      <c r="F476" s="116" t="str">
        <f>IFERROR(__xludf.DUMMYFUNCTION("LET(
  headers, 'Internal Flight Booking Form Re'!$A$1:AI$1,
  ref, $E476,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6" s="117" t="str">
        <f>IFERROR(__xludf.DUMMYFUNCTION("""COMPUTED_VALUE"""),"")</f>
        <v/>
      </c>
      <c r="H476" s="116"/>
      <c r="I476" s="116"/>
      <c r="J476" s="118"/>
      <c r="K476" s="116"/>
      <c r="L476" s="116"/>
      <c r="M476" s="116"/>
      <c r="N476" s="116"/>
      <c r="O476" s="117"/>
      <c r="P476" s="134"/>
      <c r="Q476" s="134"/>
      <c r="R476" s="134"/>
      <c r="S476" s="135"/>
      <c r="T476" s="134"/>
      <c r="U476" s="134"/>
      <c r="V476" s="134"/>
      <c r="W476" s="135"/>
      <c r="X476" s="134"/>
      <c r="Y476" s="134"/>
      <c r="Z476" s="134"/>
      <c r="AA476" s="135"/>
      <c r="AB476" s="131" t="b">
        <v>0</v>
      </c>
      <c r="AC476" s="131" t="b">
        <v>0</v>
      </c>
      <c r="AD476" s="122"/>
      <c r="AE476" s="131" t="b">
        <v>0</v>
      </c>
      <c r="AF476" s="128"/>
      <c r="AG476" s="88"/>
      <c r="AH476" s="132" t="b">
        <v>0</v>
      </c>
      <c r="AI476" s="133"/>
    </row>
    <row r="477">
      <c r="A477" s="114" t="str">
        <f t="array" ref="A477">IFERROR(
  INDEX(
    INDEX('{INDEX} Tour Packages'!$A:$ZZ, , MATCH(A$3, '{INDEX} Tour Packages'!$4:$4, 0)),
    MATCH($F477, INDEX('{INDEX} Tour Packages'!$A:$ZZ,0, MATCH("Tour Package Name", '{INDEX} Tour Packages'!$4:$4, 0)), 0)
  ),
"")
</f>
        <v/>
      </c>
      <c r="B477" s="114" t="str">
        <f t="array" ref="B477">IFERROR(
  INDEX(
    INDEX('{INDEX} Tour Packages'!$A:$ZZ, , MATCH(B$3, '{INDEX} Tour Packages'!$4:$4, 0)),
    MATCH($F477, INDEX('{INDEX} Tour Packages'!$A:$ZZ,0, MATCH("Tour Package Name", '{INDEX} Tour Packages'!$4:$4, 0)), 0)
  ),
"")
</f>
        <v/>
      </c>
      <c r="C477" s="114" t="str">
        <f t="array" ref="C477">IFERROR(
  INDEX(
    INDEX('{INDEX} Tour Packages'!$A:$ZZ, , MATCH(C$3, '{INDEX} Tour Packages'!$4:$4, 0)),
    MATCH($F477, INDEX('{INDEX} Tour Packages'!$A:$ZZ,0, MATCH("Tour Package Name", '{INDEX} Tour Packages'!$4:$4, 0)), 0)
  ),
"")
</f>
        <v/>
      </c>
      <c r="D477" s="114" t="str">
        <f t="array" ref="D477">IFERROR(
  INDEX(
    INDEX('{INDEX} Tour Packages'!$A:$ZZ, , MATCH(D$3, '{INDEX} Tour Packages'!$4:$4, 0)),
    MATCH($F477, INDEX('{INDEX} Tour Packages'!$A:$ZZ,0, MATCH("Tour Package Name", '{INDEX} Tour Packages'!$4:$4, 0)), 0)
  ),
"")
</f>
        <v/>
      </c>
      <c r="E477" s="115" t="s">
        <v>231</v>
      </c>
      <c r="F477" s="116" t="str">
        <f>IFERROR(__xludf.DUMMYFUNCTION("LET(
  headers, 'Internal Flight Booking Form Re'!$A$1:AI$1,
  ref, $E477,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7" s="117" t="str">
        <f>IFERROR(__xludf.DUMMYFUNCTION("""COMPUTED_VALUE"""),"")</f>
        <v/>
      </c>
      <c r="H477" s="116"/>
      <c r="I477" s="116"/>
      <c r="J477" s="118"/>
      <c r="K477" s="116"/>
      <c r="L477" s="116"/>
      <c r="M477" s="116"/>
      <c r="N477" s="116"/>
      <c r="O477" s="117"/>
      <c r="P477" s="134"/>
      <c r="Q477" s="134"/>
      <c r="R477" s="134"/>
      <c r="S477" s="135"/>
      <c r="T477" s="134"/>
      <c r="U477" s="134"/>
      <c r="V477" s="134"/>
      <c r="W477" s="135"/>
      <c r="X477" s="134"/>
      <c r="Y477" s="134"/>
      <c r="Z477" s="134"/>
      <c r="AA477" s="135"/>
      <c r="AB477" s="131" t="b">
        <v>0</v>
      </c>
      <c r="AC477" s="131" t="b">
        <v>0</v>
      </c>
      <c r="AD477" s="122"/>
      <c r="AE477" s="131" t="b">
        <v>0</v>
      </c>
      <c r="AF477" s="128"/>
      <c r="AG477" s="88"/>
      <c r="AH477" s="132" t="b">
        <v>0</v>
      </c>
      <c r="AI477" s="133"/>
    </row>
    <row r="478">
      <c r="A478" s="114" t="str">
        <f t="array" ref="A478">IFERROR(
  INDEX(
    INDEX('{INDEX} Tour Packages'!$A:$ZZ, , MATCH(A$3, '{INDEX} Tour Packages'!$4:$4, 0)),
    MATCH($F478, INDEX('{INDEX} Tour Packages'!$A:$ZZ,0, MATCH("Tour Package Name", '{INDEX} Tour Packages'!$4:$4, 0)), 0)
  ),
"")
</f>
        <v/>
      </c>
      <c r="B478" s="114" t="str">
        <f t="array" ref="B478">IFERROR(
  INDEX(
    INDEX('{INDEX} Tour Packages'!$A:$ZZ, , MATCH(B$3, '{INDEX} Tour Packages'!$4:$4, 0)),
    MATCH($F478, INDEX('{INDEX} Tour Packages'!$A:$ZZ,0, MATCH("Tour Package Name", '{INDEX} Tour Packages'!$4:$4, 0)), 0)
  ),
"")
</f>
        <v/>
      </c>
      <c r="C478" s="114" t="str">
        <f t="array" ref="C478">IFERROR(
  INDEX(
    INDEX('{INDEX} Tour Packages'!$A:$ZZ, , MATCH(C$3, '{INDEX} Tour Packages'!$4:$4, 0)),
    MATCH($F478, INDEX('{INDEX} Tour Packages'!$A:$ZZ,0, MATCH("Tour Package Name", '{INDEX} Tour Packages'!$4:$4, 0)), 0)
  ),
"")
</f>
        <v/>
      </c>
      <c r="D478" s="114" t="str">
        <f t="array" ref="D478">IFERROR(
  INDEX(
    INDEX('{INDEX} Tour Packages'!$A:$ZZ, , MATCH(D$3, '{INDEX} Tour Packages'!$4:$4, 0)),
    MATCH($F478, INDEX('{INDEX} Tour Packages'!$A:$ZZ,0, MATCH("Tour Package Name", '{INDEX} Tour Packages'!$4:$4, 0)), 0)
  ),
"")
</f>
        <v/>
      </c>
      <c r="E478" s="115" t="s">
        <v>231</v>
      </c>
      <c r="F478" s="116" t="str">
        <f>IFERROR(__xludf.DUMMYFUNCTION("LET(
  headers, 'Internal Flight Booking Form Re'!$A$1:AI$1,
  ref, $E478,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8" s="117" t="str">
        <f>IFERROR(__xludf.DUMMYFUNCTION("""COMPUTED_VALUE"""),"")</f>
        <v/>
      </c>
      <c r="H478" s="116"/>
      <c r="I478" s="116"/>
      <c r="J478" s="118"/>
      <c r="K478" s="116"/>
      <c r="L478" s="116"/>
      <c r="M478" s="116"/>
      <c r="N478" s="116"/>
      <c r="O478" s="117"/>
      <c r="P478" s="134"/>
      <c r="Q478" s="134"/>
      <c r="R478" s="134"/>
      <c r="S478" s="135"/>
      <c r="T478" s="134"/>
      <c r="U478" s="134"/>
      <c r="V478" s="134"/>
      <c r="W478" s="135"/>
      <c r="X478" s="134"/>
      <c r="Y478" s="134"/>
      <c r="Z478" s="134"/>
      <c r="AA478" s="135"/>
      <c r="AB478" s="131" t="b">
        <v>0</v>
      </c>
      <c r="AC478" s="131" t="b">
        <v>0</v>
      </c>
      <c r="AD478" s="122"/>
      <c r="AE478" s="131" t="b">
        <v>0</v>
      </c>
      <c r="AF478" s="128"/>
      <c r="AG478" s="88"/>
      <c r="AH478" s="132" t="b">
        <v>0</v>
      </c>
      <c r="AI478" s="133"/>
    </row>
    <row r="479">
      <c r="A479" s="114" t="str">
        <f t="array" ref="A479">IFERROR(
  INDEX(
    INDEX('{INDEX} Tour Packages'!$A:$ZZ, , MATCH(A$3, '{INDEX} Tour Packages'!$4:$4, 0)),
    MATCH($F479, INDEX('{INDEX} Tour Packages'!$A:$ZZ,0, MATCH("Tour Package Name", '{INDEX} Tour Packages'!$4:$4, 0)), 0)
  ),
"")
</f>
        <v/>
      </c>
      <c r="B479" s="114" t="str">
        <f t="array" ref="B479">IFERROR(
  INDEX(
    INDEX('{INDEX} Tour Packages'!$A:$ZZ, , MATCH(B$3, '{INDEX} Tour Packages'!$4:$4, 0)),
    MATCH($F479, INDEX('{INDEX} Tour Packages'!$A:$ZZ,0, MATCH("Tour Package Name", '{INDEX} Tour Packages'!$4:$4, 0)), 0)
  ),
"")
</f>
        <v/>
      </c>
      <c r="C479" s="114" t="str">
        <f t="array" ref="C479">IFERROR(
  INDEX(
    INDEX('{INDEX} Tour Packages'!$A:$ZZ, , MATCH(C$3, '{INDEX} Tour Packages'!$4:$4, 0)),
    MATCH($F479, INDEX('{INDEX} Tour Packages'!$A:$ZZ,0, MATCH("Tour Package Name", '{INDEX} Tour Packages'!$4:$4, 0)), 0)
  ),
"")
</f>
        <v/>
      </c>
      <c r="D479" s="114" t="str">
        <f t="array" ref="D479">IFERROR(
  INDEX(
    INDEX('{INDEX} Tour Packages'!$A:$ZZ, , MATCH(D$3, '{INDEX} Tour Packages'!$4:$4, 0)),
    MATCH($F479, INDEX('{INDEX} Tour Packages'!$A:$ZZ,0, MATCH("Tour Package Name", '{INDEX} Tour Packages'!$4:$4, 0)), 0)
  ),
"")
</f>
        <v/>
      </c>
      <c r="E479" s="115" t="s">
        <v>231</v>
      </c>
      <c r="F479" s="116" t="str">
        <f>IFERROR(__xludf.DUMMYFUNCTION("LET(
  headers, 'Internal Flight Booking Form Re'!$A$1:AI$1,
  ref, $E479,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79" s="117" t="str">
        <f>IFERROR(__xludf.DUMMYFUNCTION("""COMPUTED_VALUE"""),"")</f>
        <v/>
      </c>
      <c r="H479" s="116"/>
      <c r="I479" s="116"/>
      <c r="J479" s="118"/>
      <c r="K479" s="116"/>
      <c r="L479" s="116"/>
      <c r="M479" s="116"/>
      <c r="N479" s="116"/>
      <c r="O479" s="117"/>
      <c r="P479" s="134"/>
      <c r="Q479" s="134"/>
      <c r="R479" s="134"/>
      <c r="S479" s="135"/>
      <c r="T479" s="134"/>
      <c r="U479" s="134"/>
      <c r="V479" s="134"/>
      <c r="W479" s="135"/>
      <c r="X479" s="134"/>
      <c r="Y479" s="134"/>
      <c r="Z479" s="134"/>
      <c r="AA479" s="135"/>
      <c r="AB479" s="131" t="b">
        <v>0</v>
      </c>
      <c r="AC479" s="131" t="b">
        <v>0</v>
      </c>
      <c r="AD479" s="122"/>
      <c r="AE479" s="131" t="b">
        <v>0</v>
      </c>
      <c r="AF479" s="128"/>
      <c r="AG479" s="88"/>
      <c r="AH479" s="132" t="b">
        <v>0</v>
      </c>
      <c r="AI479" s="133"/>
    </row>
    <row r="480">
      <c r="A480" s="114" t="str">
        <f t="array" ref="A480">IFERROR(
  INDEX(
    INDEX('{INDEX} Tour Packages'!$A:$ZZ, , MATCH(A$3, '{INDEX} Tour Packages'!$4:$4, 0)),
    MATCH($F480, INDEX('{INDEX} Tour Packages'!$A:$ZZ,0, MATCH("Tour Package Name", '{INDEX} Tour Packages'!$4:$4, 0)), 0)
  ),
"")
</f>
        <v/>
      </c>
      <c r="B480" s="114" t="str">
        <f t="array" ref="B480">IFERROR(
  INDEX(
    INDEX('{INDEX} Tour Packages'!$A:$ZZ, , MATCH(B$3, '{INDEX} Tour Packages'!$4:$4, 0)),
    MATCH($F480, INDEX('{INDEX} Tour Packages'!$A:$ZZ,0, MATCH("Tour Package Name", '{INDEX} Tour Packages'!$4:$4, 0)), 0)
  ),
"")
</f>
        <v/>
      </c>
      <c r="C480" s="114" t="str">
        <f t="array" ref="C480">IFERROR(
  INDEX(
    INDEX('{INDEX} Tour Packages'!$A:$ZZ, , MATCH(C$3, '{INDEX} Tour Packages'!$4:$4, 0)),
    MATCH($F480, INDEX('{INDEX} Tour Packages'!$A:$ZZ,0, MATCH("Tour Package Name", '{INDEX} Tour Packages'!$4:$4, 0)), 0)
  ),
"")
</f>
        <v/>
      </c>
      <c r="D480" s="114" t="str">
        <f t="array" ref="D480">IFERROR(
  INDEX(
    INDEX('{INDEX} Tour Packages'!$A:$ZZ, , MATCH(D$3, '{INDEX} Tour Packages'!$4:$4, 0)),
    MATCH($F480, INDEX('{INDEX} Tour Packages'!$A:$ZZ,0, MATCH("Tour Package Name", '{INDEX} Tour Packages'!$4:$4, 0)), 0)
  ),
"")
</f>
        <v/>
      </c>
      <c r="E480" s="115" t="s">
        <v>231</v>
      </c>
      <c r="F480" s="116" t="str">
        <f>IFERROR(__xludf.DUMMYFUNCTION("LET(
  headers, 'Internal Flight Booking Form Re'!$A$1:AI$1,
  ref, $E480,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0" s="117" t="str">
        <f>IFERROR(__xludf.DUMMYFUNCTION("""COMPUTED_VALUE"""),"")</f>
        <v/>
      </c>
      <c r="H480" s="116"/>
      <c r="I480" s="116"/>
      <c r="J480" s="118"/>
      <c r="K480" s="116"/>
      <c r="L480" s="116"/>
      <c r="M480" s="116"/>
      <c r="N480" s="116"/>
      <c r="O480" s="117"/>
      <c r="P480" s="134"/>
      <c r="Q480" s="134"/>
      <c r="R480" s="134"/>
      <c r="S480" s="135"/>
      <c r="T480" s="134"/>
      <c r="U480" s="134"/>
      <c r="V480" s="134"/>
      <c r="W480" s="135"/>
      <c r="X480" s="134"/>
      <c r="Y480" s="134"/>
      <c r="Z480" s="134"/>
      <c r="AA480" s="135"/>
      <c r="AB480" s="131" t="b">
        <v>0</v>
      </c>
      <c r="AC480" s="131" t="b">
        <v>0</v>
      </c>
      <c r="AD480" s="122"/>
      <c r="AE480" s="131" t="b">
        <v>0</v>
      </c>
      <c r="AF480" s="128"/>
      <c r="AG480" s="88"/>
      <c r="AH480" s="132" t="b">
        <v>0</v>
      </c>
      <c r="AI480" s="133"/>
    </row>
    <row r="481">
      <c r="A481" s="114" t="str">
        <f t="array" ref="A481">IFERROR(
  INDEX(
    INDEX('{INDEX} Tour Packages'!$A:$ZZ, , MATCH(A$3, '{INDEX} Tour Packages'!$4:$4, 0)),
    MATCH($F481, INDEX('{INDEX} Tour Packages'!$A:$ZZ,0, MATCH("Tour Package Name", '{INDEX} Tour Packages'!$4:$4, 0)), 0)
  ),
"")
</f>
        <v/>
      </c>
      <c r="B481" s="114" t="str">
        <f t="array" ref="B481">IFERROR(
  INDEX(
    INDEX('{INDEX} Tour Packages'!$A:$ZZ, , MATCH(B$3, '{INDEX} Tour Packages'!$4:$4, 0)),
    MATCH($F481, INDEX('{INDEX} Tour Packages'!$A:$ZZ,0, MATCH("Tour Package Name", '{INDEX} Tour Packages'!$4:$4, 0)), 0)
  ),
"")
</f>
        <v/>
      </c>
      <c r="C481" s="114" t="str">
        <f t="array" ref="C481">IFERROR(
  INDEX(
    INDEX('{INDEX} Tour Packages'!$A:$ZZ, , MATCH(C$3, '{INDEX} Tour Packages'!$4:$4, 0)),
    MATCH($F481, INDEX('{INDEX} Tour Packages'!$A:$ZZ,0, MATCH("Tour Package Name", '{INDEX} Tour Packages'!$4:$4, 0)), 0)
  ),
"")
</f>
        <v/>
      </c>
      <c r="D481" s="114" t="str">
        <f t="array" ref="D481">IFERROR(
  INDEX(
    INDEX('{INDEX} Tour Packages'!$A:$ZZ, , MATCH(D$3, '{INDEX} Tour Packages'!$4:$4, 0)),
    MATCH($F481, INDEX('{INDEX} Tour Packages'!$A:$ZZ,0, MATCH("Tour Package Name", '{INDEX} Tour Packages'!$4:$4, 0)), 0)
  ),
"")
</f>
        <v/>
      </c>
      <c r="E481" s="115" t="s">
        <v>231</v>
      </c>
      <c r="F481" s="116" t="str">
        <f>IFERROR(__xludf.DUMMYFUNCTION("LET(
  headers, 'Internal Flight Booking Form Re'!$A$1:AI$1,
  ref, $E481,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1" s="117" t="str">
        <f>IFERROR(__xludf.DUMMYFUNCTION("""COMPUTED_VALUE"""),"")</f>
        <v/>
      </c>
      <c r="H481" s="116"/>
      <c r="I481" s="116"/>
      <c r="J481" s="118"/>
      <c r="K481" s="116"/>
      <c r="L481" s="116"/>
      <c r="M481" s="116"/>
      <c r="N481" s="116"/>
      <c r="O481" s="117"/>
      <c r="P481" s="134"/>
      <c r="Q481" s="134"/>
      <c r="R481" s="134"/>
      <c r="S481" s="135"/>
      <c r="T481" s="134"/>
      <c r="U481" s="134"/>
      <c r="V481" s="134"/>
      <c r="W481" s="135"/>
      <c r="X481" s="134"/>
      <c r="Y481" s="134"/>
      <c r="Z481" s="134"/>
      <c r="AA481" s="135"/>
      <c r="AB481" s="131" t="b">
        <v>0</v>
      </c>
      <c r="AC481" s="131" t="b">
        <v>0</v>
      </c>
      <c r="AD481" s="122"/>
      <c r="AE481" s="131" t="b">
        <v>0</v>
      </c>
      <c r="AF481" s="128"/>
      <c r="AG481" s="88"/>
      <c r="AH481" s="132" t="b">
        <v>0</v>
      </c>
      <c r="AI481" s="133"/>
    </row>
    <row r="482">
      <c r="A482" s="114" t="str">
        <f t="array" ref="A482">IFERROR(
  INDEX(
    INDEX('{INDEX} Tour Packages'!$A:$ZZ, , MATCH(A$3, '{INDEX} Tour Packages'!$4:$4, 0)),
    MATCH($F482, INDEX('{INDEX} Tour Packages'!$A:$ZZ,0, MATCH("Tour Package Name", '{INDEX} Tour Packages'!$4:$4, 0)), 0)
  ),
"")
</f>
        <v/>
      </c>
      <c r="B482" s="114" t="str">
        <f t="array" ref="B482">IFERROR(
  INDEX(
    INDEX('{INDEX} Tour Packages'!$A:$ZZ, , MATCH(B$3, '{INDEX} Tour Packages'!$4:$4, 0)),
    MATCH($F482, INDEX('{INDEX} Tour Packages'!$A:$ZZ,0, MATCH("Tour Package Name", '{INDEX} Tour Packages'!$4:$4, 0)), 0)
  ),
"")
</f>
        <v/>
      </c>
      <c r="C482" s="114" t="str">
        <f t="array" ref="C482">IFERROR(
  INDEX(
    INDEX('{INDEX} Tour Packages'!$A:$ZZ, , MATCH(C$3, '{INDEX} Tour Packages'!$4:$4, 0)),
    MATCH($F482, INDEX('{INDEX} Tour Packages'!$A:$ZZ,0, MATCH("Tour Package Name", '{INDEX} Tour Packages'!$4:$4, 0)), 0)
  ),
"")
</f>
        <v/>
      </c>
      <c r="D482" s="114" t="str">
        <f t="array" ref="D482">IFERROR(
  INDEX(
    INDEX('{INDEX} Tour Packages'!$A:$ZZ, , MATCH(D$3, '{INDEX} Tour Packages'!$4:$4, 0)),
    MATCH($F482, INDEX('{INDEX} Tour Packages'!$A:$ZZ,0, MATCH("Tour Package Name", '{INDEX} Tour Packages'!$4:$4, 0)), 0)
  ),
"")
</f>
        <v/>
      </c>
      <c r="E482" s="115" t="s">
        <v>231</v>
      </c>
      <c r="F482" s="116" t="str">
        <f>IFERROR(__xludf.DUMMYFUNCTION("LET(
  headers, 'Internal Flight Booking Form Re'!$A$1:AI$1,
  ref, $E482,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2" s="117" t="str">
        <f>IFERROR(__xludf.DUMMYFUNCTION("""COMPUTED_VALUE"""),"")</f>
        <v/>
      </c>
      <c r="H482" s="116"/>
      <c r="I482" s="116"/>
      <c r="J482" s="118"/>
      <c r="K482" s="116"/>
      <c r="L482" s="116"/>
      <c r="M482" s="116"/>
      <c r="N482" s="116"/>
      <c r="O482" s="117"/>
      <c r="P482" s="134"/>
      <c r="Q482" s="134"/>
      <c r="R482" s="134"/>
      <c r="S482" s="135"/>
      <c r="T482" s="134"/>
      <c r="U482" s="134"/>
      <c r="V482" s="134"/>
      <c r="W482" s="135"/>
      <c r="X482" s="134"/>
      <c r="Y482" s="134"/>
      <c r="Z482" s="134"/>
      <c r="AA482" s="135"/>
      <c r="AB482" s="131" t="b">
        <v>0</v>
      </c>
      <c r="AC482" s="131" t="b">
        <v>0</v>
      </c>
      <c r="AD482" s="122"/>
      <c r="AE482" s="131" t="b">
        <v>0</v>
      </c>
      <c r="AF482" s="128"/>
      <c r="AG482" s="88"/>
      <c r="AH482" s="132" t="b">
        <v>0</v>
      </c>
      <c r="AI482" s="133"/>
    </row>
    <row r="483">
      <c r="A483" s="114" t="str">
        <f t="array" ref="A483">IFERROR(
  INDEX(
    INDEX('{INDEX} Tour Packages'!$A:$ZZ, , MATCH(A$3, '{INDEX} Tour Packages'!$4:$4, 0)),
    MATCH($F483, INDEX('{INDEX} Tour Packages'!$A:$ZZ,0, MATCH("Tour Package Name", '{INDEX} Tour Packages'!$4:$4, 0)), 0)
  ),
"")
</f>
        <v/>
      </c>
      <c r="B483" s="114" t="str">
        <f t="array" ref="B483">IFERROR(
  INDEX(
    INDEX('{INDEX} Tour Packages'!$A:$ZZ, , MATCH(B$3, '{INDEX} Tour Packages'!$4:$4, 0)),
    MATCH($F483, INDEX('{INDEX} Tour Packages'!$A:$ZZ,0, MATCH("Tour Package Name", '{INDEX} Tour Packages'!$4:$4, 0)), 0)
  ),
"")
</f>
        <v/>
      </c>
      <c r="C483" s="114" t="str">
        <f t="array" ref="C483">IFERROR(
  INDEX(
    INDEX('{INDEX} Tour Packages'!$A:$ZZ, , MATCH(C$3, '{INDEX} Tour Packages'!$4:$4, 0)),
    MATCH($F483, INDEX('{INDEX} Tour Packages'!$A:$ZZ,0, MATCH("Tour Package Name", '{INDEX} Tour Packages'!$4:$4, 0)), 0)
  ),
"")
</f>
        <v/>
      </c>
      <c r="D483" s="114" t="str">
        <f t="array" ref="D483">IFERROR(
  INDEX(
    INDEX('{INDEX} Tour Packages'!$A:$ZZ, , MATCH(D$3, '{INDEX} Tour Packages'!$4:$4, 0)),
    MATCH($F483, INDEX('{INDEX} Tour Packages'!$A:$ZZ,0, MATCH("Tour Package Name", '{INDEX} Tour Packages'!$4:$4, 0)), 0)
  ),
"")
</f>
        <v/>
      </c>
      <c r="E483" s="115" t="s">
        <v>231</v>
      </c>
      <c r="F483" s="116" t="str">
        <f>IFERROR(__xludf.DUMMYFUNCTION("LET(
  headers, 'Internal Flight Booking Form Re'!$A$1:AI$1,
  ref, $E483,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3" s="117" t="str">
        <f>IFERROR(__xludf.DUMMYFUNCTION("""COMPUTED_VALUE"""),"")</f>
        <v/>
      </c>
      <c r="H483" s="116"/>
      <c r="I483" s="116"/>
      <c r="J483" s="118"/>
      <c r="K483" s="116"/>
      <c r="L483" s="116"/>
      <c r="M483" s="116"/>
      <c r="N483" s="116"/>
      <c r="O483" s="117"/>
      <c r="P483" s="134"/>
      <c r="Q483" s="134"/>
      <c r="R483" s="134"/>
      <c r="S483" s="135"/>
      <c r="T483" s="134"/>
      <c r="U483" s="134"/>
      <c r="V483" s="134"/>
      <c r="W483" s="135"/>
      <c r="X483" s="134"/>
      <c r="Y483" s="134"/>
      <c r="Z483" s="134"/>
      <c r="AA483" s="135"/>
      <c r="AB483" s="131" t="b">
        <v>0</v>
      </c>
      <c r="AC483" s="131" t="b">
        <v>0</v>
      </c>
      <c r="AD483" s="122"/>
      <c r="AE483" s="131" t="b">
        <v>0</v>
      </c>
      <c r="AF483" s="128"/>
      <c r="AG483" s="88"/>
      <c r="AH483" s="132" t="b">
        <v>0</v>
      </c>
      <c r="AI483" s="133"/>
    </row>
    <row r="484">
      <c r="A484" s="114" t="str">
        <f t="array" ref="A484">IFERROR(
  INDEX(
    INDEX('{INDEX} Tour Packages'!$A:$ZZ, , MATCH(A$3, '{INDEX} Tour Packages'!$4:$4, 0)),
    MATCH($F484, INDEX('{INDEX} Tour Packages'!$A:$ZZ,0, MATCH("Tour Package Name", '{INDEX} Tour Packages'!$4:$4, 0)), 0)
  ),
"")
</f>
        <v/>
      </c>
      <c r="B484" s="114" t="str">
        <f t="array" ref="B484">IFERROR(
  INDEX(
    INDEX('{INDEX} Tour Packages'!$A:$ZZ, , MATCH(B$3, '{INDEX} Tour Packages'!$4:$4, 0)),
    MATCH($F484, INDEX('{INDEX} Tour Packages'!$A:$ZZ,0, MATCH("Tour Package Name", '{INDEX} Tour Packages'!$4:$4, 0)), 0)
  ),
"")
</f>
        <v/>
      </c>
      <c r="C484" s="114" t="str">
        <f t="array" ref="C484">IFERROR(
  INDEX(
    INDEX('{INDEX} Tour Packages'!$A:$ZZ, , MATCH(C$3, '{INDEX} Tour Packages'!$4:$4, 0)),
    MATCH($F484, INDEX('{INDEX} Tour Packages'!$A:$ZZ,0, MATCH("Tour Package Name", '{INDEX} Tour Packages'!$4:$4, 0)), 0)
  ),
"")
</f>
        <v/>
      </c>
      <c r="D484" s="114" t="str">
        <f t="array" ref="D484">IFERROR(
  INDEX(
    INDEX('{INDEX} Tour Packages'!$A:$ZZ, , MATCH(D$3, '{INDEX} Tour Packages'!$4:$4, 0)),
    MATCH($F484, INDEX('{INDEX} Tour Packages'!$A:$ZZ,0, MATCH("Tour Package Name", '{INDEX} Tour Packages'!$4:$4, 0)), 0)
  ),
"")
</f>
        <v/>
      </c>
      <c r="E484" s="115" t="s">
        <v>231</v>
      </c>
      <c r="F484" s="116" t="str">
        <f>IFERROR(__xludf.DUMMYFUNCTION("LET(
  headers, 'Internal Flight Booking Form Re'!$A$1:AI$1,
  ref, $E484,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4" s="117" t="str">
        <f>IFERROR(__xludf.DUMMYFUNCTION("""COMPUTED_VALUE"""),"")</f>
        <v/>
      </c>
      <c r="H484" s="116"/>
      <c r="I484" s="116"/>
      <c r="J484" s="118"/>
      <c r="K484" s="116"/>
      <c r="L484" s="116"/>
      <c r="M484" s="116"/>
      <c r="N484" s="116"/>
      <c r="O484" s="117"/>
      <c r="P484" s="134"/>
      <c r="Q484" s="134"/>
      <c r="R484" s="134"/>
      <c r="S484" s="135"/>
      <c r="T484" s="134"/>
      <c r="U484" s="134"/>
      <c r="V484" s="134"/>
      <c r="W484" s="135"/>
      <c r="X484" s="134"/>
      <c r="Y484" s="134"/>
      <c r="Z484" s="134"/>
      <c r="AA484" s="135"/>
      <c r="AB484" s="131" t="b">
        <v>0</v>
      </c>
      <c r="AC484" s="131" t="b">
        <v>0</v>
      </c>
      <c r="AD484" s="122"/>
      <c r="AE484" s="131" t="b">
        <v>0</v>
      </c>
      <c r="AF484" s="128"/>
      <c r="AG484" s="88"/>
      <c r="AH484" s="132" t="b">
        <v>0</v>
      </c>
      <c r="AI484" s="133"/>
    </row>
    <row r="485">
      <c r="A485" s="114" t="str">
        <f t="array" ref="A485">IFERROR(
  INDEX(
    INDEX('{INDEX} Tour Packages'!$A:$ZZ, , MATCH(A$3, '{INDEX} Tour Packages'!$4:$4, 0)),
    MATCH($F485, INDEX('{INDEX} Tour Packages'!$A:$ZZ,0, MATCH("Tour Package Name", '{INDEX} Tour Packages'!$4:$4, 0)), 0)
  ),
"")
</f>
        <v/>
      </c>
      <c r="B485" s="114" t="str">
        <f t="array" ref="B485">IFERROR(
  INDEX(
    INDEX('{INDEX} Tour Packages'!$A:$ZZ, , MATCH(B$3, '{INDEX} Tour Packages'!$4:$4, 0)),
    MATCH($F485, INDEX('{INDEX} Tour Packages'!$A:$ZZ,0, MATCH("Tour Package Name", '{INDEX} Tour Packages'!$4:$4, 0)), 0)
  ),
"")
</f>
        <v/>
      </c>
      <c r="C485" s="114" t="str">
        <f t="array" ref="C485">IFERROR(
  INDEX(
    INDEX('{INDEX} Tour Packages'!$A:$ZZ, , MATCH(C$3, '{INDEX} Tour Packages'!$4:$4, 0)),
    MATCH($F485, INDEX('{INDEX} Tour Packages'!$A:$ZZ,0, MATCH("Tour Package Name", '{INDEX} Tour Packages'!$4:$4, 0)), 0)
  ),
"")
</f>
        <v/>
      </c>
      <c r="D485" s="114" t="str">
        <f t="array" ref="D485">IFERROR(
  INDEX(
    INDEX('{INDEX} Tour Packages'!$A:$ZZ, , MATCH(D$3, '{INDEX} Tour Packages'!$4:$4, 0)),
    MATCH($F485, INDEX('{INDEX} Tour Packages'!$A:$ZZ,0, MATCH("Tour Package Name", '{INDEX} Tour Packages'!$4:$4, 0)), 0)
  ),
"")
</f>
        <v/>
      </c>
      <c r="E485" s="115" t="s">
        <v>231</v>
      </c>
      <c r="F485" s="116" t="str">
        <f>IFERROR(__xludf.DUMMYFUNCTION("LET(
  headers, 'Internal Flight Booking Form Re'!$A$1:AI$1,
  ref, $E485,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5" s="117" t="str">
        <f>IFERROR(__xludf.DUMMYFUNCTION("""COMPUTED_VALUE"""),"")</f>
        <v/>
      </c>
      <c r="H485" s="116"/>
      <c r="I485" s="116"/>
      <c r="J485" s="118"/>
      <c r="K485" s="116"/>
      <c r="L485" s="116"/>
      <c r="M485" s="116"/>
      <c r="N485" s="116"/>
      <c r="O485" s="117"/>
      <c r="P485" s="134"/>
      <c r="Q485" s="134"/>
      <c r="R485" s="134"/>
      <c r="S485" s="135"/>
      <c r="T485" s="134"/>
      <c r="U485" s="134"/>
      <c r="V485" s="134"/>
      <c r="W485" s="135"/>
      <c r="X485" s="134"/>
      <c r="Y485" s="134"/>
      <c r="Z485" s="134"/>
      <c r="AA485" s="135"/>
      <c r="AB485" s="131" t="b">
        <v>0</v>
      </c>
      <c r="AC485" s="131" t="b">
        <v>0</v>
      </c>
      <c r="AD485" s="122"/>
      <c r="AE485" s="131" t="b">
        <v>0</v>
      </c>
      <c r="AF485" s="128"/>
      <c r="AG485" s="88"/>
      <c r="AH485" s="132" t="b">
        <v>0</v>
      </c>
      <c r="AI485" s="133"/>
    </row>
    <row r="486">
      <c r="A486" s="114" t="str">
        <f t="array" ref="A486">IFERROR(
  INDEX(
    INDEX('{INDEX} Tour Packages'!$A:$ZZ, , MATCH(A$3, '{INDEX} Tour Packages'!$4:$4, 0)),
    MATCH($F486, INDEX('{INDEX} Tour Packages'!$A:$ZZ,0, MATCH("Tour Package Name", '{INDEX} Tour Packages'!$4:$4, 0)), 0)
  ),
"")
</f>
        <v/>
      </c>
      <c r="B486" s="114" t="str">
        <f t="array" ref="B486">IFERROR(
  INDEX(
    INDEX('{INDEX} Tour Packages'!$A:$ZZ, , MATCH(B$3, '{INDEX} Tour Packages'!$4:$4, 0)),
    MATCH($F486, INDEX('{INDEX} Tour Packages'!$A:$ZZ,0, MATCH("Tour Package Name", '{INDEX} Tour Packages'!$4:$4, 0)), 0)
  ),
"")
</f>
        <v/>
      </c>
      <c r="C486" s="114" t="str">
        <f t="array" ref="C486">IFERROR(
  INDEX(
    INDEX('{INDEX} Tour Packages'!$A:$ZZ, , MATCH(C$3, '{INDEX} Tour Packages'!$4:$4, 0)),
    MATCH($F486, INDEX('{INDEX} Tour Packages'!$A:$ZZ,0, MATCH("Tour Package Name", '{INDEX} Tour Packages'!$4:$4, 0)), 0)
  ),
"")
</f>
        <v/>
      </c>
      <c r="D486" s="114" t="str">
        <f t="array" ref="D486">IFERROR(
  INDEX(
    INDEX('{INDEX} Tour Packages'!$A:$ZZ, , MATCH(D$3, '{INDEX} Tour Packages'!$4:$4, 0)),
    MATCH($F486, INDEX('{INDEX} Tour Packages'!$A:$ZZ,0, MATCH("Tour Package Name", '{INDEX} Tour Packages'!$4:$4, 0)), 0)
  ),
"")
</f>
        <v/>
      </c>
      <c r="E486" s="115" t="s">
        <v>231</v>
      </c>
      <c r="F486" s="116" t="str">
        <f>IFERROR(__xludf.DUMMYFUNCTION("LET(
  headers, 'Internal Flight Booking Form Re'!$A$1:AI$1,
  ref, $E486,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6" s="117" t="str">
        <f>IFERROR(__xludf.DUMMYFUNCTION("""COMPUTED_VALUE"""),"")</f>
        <v/>
      </c>
      <c r="H486" s="116"/>
      <c r="I486" s="116"/>
      <c r="J486" s="118"/>
      <c r="K486" s="116"/>
      <c r="L486" s="116"/>
      <c r="M486" s="116"/>
      <c r="N486" s="116"/>
      <c r="O486" s="117"/>
      <c r="P486" s="134"/>
      <c r="Q486" s="134"/>
      <c r="R486" s="134"/>
      <c r="S486" s="135"/>
      <c r="T486" s="134"/>
      <c r="U486" s="134"/>
      <c r="V486" s="134"/>
      <c r="W486" s="135"/>
      <c r="X486" s="134"/>
      <c r="Y486" s="134"/>
      <c r="Z486" s="134"/>
      <c r="AA486" s="135"/>
      <c r="AB486" s="131" t="b">
        <v>0</v>
      </c>
      <c r="AC486" s="131" t="b">
        <v>0</v>
      </c>
      <c r="AD486" s="122"/>
      <c r="AE486" s="131" t="b">
        <v>0</v>
      </c>
      <c r="AF486" s="128"/>
      <c r="AG486" s="88"/>
      <c r="AH486" s="132" t="b">
        <v>0</v>
      </c>
      <c r="AI486" s="133"/>
    </row>
    <row r="487">
      <c r="A487" s="114" t="str">
        <f t="array" ref="A487">IFERROR(
  INDEX(
    INDEX('{INDEX} Tour Packages'!$A:$ZZ, , MATCH(A$3, '{INDEX} Tour Packages'!$4:$4, 0)),
    MATCH($F487, INDEX('{INDEX} Tour Packages'!$A:$ZZ,0, MATCH("Tour Package Name", '{INDEX} Tour Packages'!$4:$4, 0)), 0)
  ),
"")
</f>
        <v/>
      </c>
      <c r="B487" s="114" t="str">
        <f t="array" ref="B487">IFERROR(
  INDEX(
    INDEX('{INDEX} Tour Packages'!$A:$ZZ, , MATCH(B$3, '{INDEX} Tour Packages'!$4:$4, 0)),
    MATCH($F487, INDEX('{INDEX} Tour Packages'!$A:$ZZ,0, MATCH("Tour Package Name", '{INDEX} Tour Packages'!$4:$4, 0)), 0)
  ),
"")
</f>
        <v/>
      </c>
      <c r="C487" s="114" t="str">
        <f t="array" ref="C487">IFERROR(
  INDEX(
    INDEX('{INDEX} Tour Packages'!$A:$ZZ, , MATCH(C$3, '{INDEX} Tour Packages'!$4:$4, 0)),
    MATCH($F487, INDEX('{INDEX} Tour Packages'!$A:$ZZ,0, MATCH("Tour Package Name", '{INDEX} Tour Packages'!$4:$4, 0)), 0)
  ),
"")
</f>
        <v/>
      </c>
      <c r="D487" s="114" t="str">
        <f t="array" ref="D487">IFERROR(
  INDEX(
    INDEX('{INDEX} Tour Packages'!$A:$ZZ, , MATCH(D$3, '{INDEX} Tour Packages'!$4:$4, 0)),
    MATCH($F487, INDEX('{INDEX} Tour Packages'!$A:$ZZ,0, MATCH("Tour Package Name", '{INDEX} Tour Packages'!$4:$4, 0)), 0)
  ),
"")
</f>
        <v/>
      </c>
      <c r="E487" s="115" t="s">
        <v>231</v>
      </c>
      <c r="F487" s="116" t="str">
        <f>IFERROR(__xludf.DUMMYFUNCTION("LET(
  headers, 'Internal Flight Booking Form Re'!$A$1:AI$1,
  ref, $E487,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7" s="117" t="str">
        <f>IFERROR(__xludf.DUMMYFUNCTION("""COMPUTED_VALUE"""),"")</f>
        <v/>
      </c>
      <c r="H487" s="116"/>
      <c r="I487" s="116"/>
      <c r="J487" s="118"/>
      <c r="K487" s="116"/>
      <c r="L487" s="116"/>
      <c r="M487" s="116"/>
      <c r="N487" s="116"/>
      <c r="O487" s="117"/>
      <c r="P487" s="134"/>
      <c r="Q487" s="134"/>
      <c r="R487" s="134"/>
      <c r="S487" s="135"/>
      <c r="T487" s="134"/>
      <c r="U487" s="134"/>
      <c r="V487" s="134"/>
      <c r="W487" s="135"/>
      <c r="X487" s="134"/>
      <c r="Y487" s="134"/>
      <c r="Z487" s="134"/>
      <c r="AA487" s="135"/>
      <c r="AB487" s="131" t="b">
        <v>0</v>
      </c>
      <c r="AC487" s="131" t="b">
        <v>0</v>
      </c>
      <c r="AD487" s="122"/>
      <c r="AE487" s="131" t="b">
        <v>0</v>
      </c>
      <c r="AF487" s="128"/>
      <c r="AG487" s="88"/>
      <c r="AH487" s="132" t="b">
        <v>0</v>
      </c>
      <c r="AI487" s="133"/>
    </row>
    <row r="488">
      <c r="A488" s="114" t="str">
        <f t="array" ref="A488">IFERROR(
  INDEX(
    INDEX('{INDEX} Tour Packages'!$A:$ZZ, , MATCH(A$3, '{INDEX} Tour Packages'!$4:$4, 0)),
    MATCH($F488, INDEX('{INDEX} Tour Packages'!$A:$ZZ,0, MATCH("Tour Package Name", '{INDEX} Tour Packages'!$4:$4, 0)), 0)
  ),
"")
</f>
        <v/>
      </c>
      <c r="B488" s="114" t="str">
        <f t="array" ref="B488">IFERROR(
  INDEX(
    INDEX('{INDEX} Tour Packages'!$A:$ZZ, , MATCH(B$3, '{INDEX} Tour Packages'!$4:$4, 0)),
    MATCH($F488, INDEX('{INDEX} Tour Packages'!$A:$ZZ,0, MATCH("Tour Package Name", '{INDEX} Tour Packages'!$4:$4, 0)), 0)
  ),
"")
</f>
        <v/>
      </c>
      <c r="C488" s="114" t="str">
        <f t="array" ref="C488">IFERROR(
  INDEX(
    INDEX('{INDEX} Tour Packages'!$A:$ZZ, , MATCH(C$3, '{INDEX} Tour Packages'!$4:$4, 0)),
    MATCH($F488, INDEX('{INDEX} Tour Packages'!$A:$ZZ,0, MATCH("Tour Package Name", '{INDEX} Tour Packages'!$4:$4, 0)), 0)
  ),
"")
</f>
        <v/>
      </c>
      <c r="D488" s="114" t="str">
        <f t="array" ref="D488">IFERROR(
  INDEX(
    INDEX('{INDEX} Tour Packages'!$A:$ZZ, , MATCH(D$3, '{INDEX} Tour Packages'!$4:$4, 0)),
    MATCH($F488, INDEX('{INDEX} Tour Packages'!$A:$ZZ,0, MATCH("Tour Package Name", '{INDEX} Tour Packages'!$4:$4, 0)), 0)
  ),
"")
</f>
        <v/>
      </c>
      <c r="E488" s="115" t="s">
        <v>231</v>
      </c>
      <c r="F488" s="116" t="str">
        <f>IFERROR(__xludf.DUMMYFUNCTION("LET(
  headers, 'Internal Flight Booking Form Re'!$A$1:AI$1,
  ref, $E488,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8" s="117" t="str">
        <f>IFERROR(__xludf.DUMMYFUNCTION("""COMPUTED_VALUE"""),"")</f>
        <v/>
      </c>
      <c r="H488" s="116"/>
      <c r="I488" s="116"/>
      <c r="J488" s="118"/>
      <c r="K488" s="116"/>
      <c r="L488" s="116"/>
      <c r="M488" s="116"/>
      <c r="N488" s="116"/>
      <c r="O488" s="117"/>
      <c r="P488" s="134"/>
      <c r="Q488" s="134"/>
      <c r="R488" s="134"/>
      <c r="S488" s="135"/>
      <c r="T488" s="134"/>
      <c r="U488" s="134"/>
      <c r="V488" s="134"/>
      <c r="W488" s="135"/>
      <c r="X488" s="134"/>
      <c r="Y488" s="134"/>
      <c r="Z488" s="134"/>
      <c r="AA488" s="135"/>
      <c r="AB488" s="131" t="b">
        <v>0</v>
      </c>
      <c r="AC488" s="131" t="b">
        <v>0</v>
      </c>
      <c r="AD488" s="122"/>
      <c r="AE488" s="131" t="b">
        <v>0</v>
      </c>
      <c r="AF488" s="128"/>
      <c r="AG488" s="88"/>
      <c r="AH488" s="132" t="b">
        <v>0</v>
      </c>
      <c r="AI488" s="133"/>
    </row>
    <row r="489">
      <c r="A489" s="114" t="str">
        <f t="array" ref="A489">IFERROR(
  INDEX(
    INDEX('{INDEX} Tour Packages'!$A:$ZZ, , MATCH(A$3, '{INDEX} Tour Packages'!$4:$4, 0)),
    MATCH($F489, INDEX('{INDEX} Tour Packages'!$A:$ZZ,0, MATCH("Tour Package Name", '{INDEX} Tour Packages'!$4:$4, 0)), 0)
  ),
"")
</f>
        <v/>
      </c>
      <c r="B489" s="114" t="str">
        <f t="array" ref="B489">IFERROR(
  INDEX(
    INDEX('{INDEX} Tour Packages'!$A:$ZZ, , MATCH(B$3, '{INDEX} Tour Packages'!$4:$4, 0)),
    MATCH($F489, INDEX('{INDEX} Tour Packages'!$A:$ZZ,0, MATCH("Tour Package Name", '{INDEX} Tour Packages'!$4:$4, 0)), 0)
  ),
"")
</f>
        <v/>
      </c>
      <c r="C489" s="114" t="str">
        <f t="array" ref="C489">IFERROR(
  INDEX(
    INDEX('{INDEX} Tour Packages'!$A:$ZZ, , MATCH(C$3, '{INDEX} Tour Packages'!$4:$4, 0)),
    MATCH($F489, INDEX('{INDEX} Tour Packages'!$A:$ZZ,0, MATCH("Tour Package Name", '{INDEX} Tour Packages'!$4:$4, 0)), 0)
  ),
"")
</f>
        <v/>
      </c>
      <c r="D489" s="114" t="str">
        <f t="array" ref="D489">IFERROR(
  INDEX(
    INDEX('{INDEX} Tour Packages'!$A:$ZZ, , MATCH(D$3, '{INDEX} Tour Packages'!$4:$4, 0)),
    MATCH($F489, INDEX('{INDEX} Tour Packages'!$A:$ZZ,0, MATCH("Tour Package Name", '{INDEX} Tour Packages'!$4:$4, 0)), 0)
  ),
"")
</f>
        <v/>
      </c>
      <c r="E489" s="115" t="s">
        <v>231</v>
      </c>
      <c r="F489" s="116" t="str">
        <f>IFERROR(__xludf.DUMMYFUNCTION("LET(
  headers, 'Internal Flight Booking Form Re'!$A$1:AI$1,
  ref, $E489,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89" s="117" t="str">
        <f>IFERROR(__xludf.DUMMYFUNCTION("""COMPUTED_VALUE"""),"")</f>
        <v/>
      </c>
      <c r="H489" s="116"/>
      <c r="I489" s="116"/>
      <c r="J489" s="118"/>
      <c r="K489" s="116"/>
      <c r="L489" s="116"/>
      <c r="M489" s="116"/>
      <c r="N489" s="116"/>
      <c r="O489" s="117"/>
      <c r="P489" s="134"/>
      <c r="Q489" s="134"/>
      <c r="R489" s="134"/>
      <c r="S489" s="135"/>
      <c r="T489" s="134"/>
      <c r="U489" s="134"/>
      <c r="V489" s="134"/>
      <c r="W489" s="135"/>
      <c r="X489" s="134"/>
      <c r="Y489" s="134"/>
      <c r="Z489" s="134"/>
      <c r="AA489" s="135"/>
      <c r="AB489" s="131" t="b">
        <v>0</v>
      </c>
      <c r="AC489" s="131" t="b">
        <v>0</v>
      </c>
      <c r="AD489" s="122"/>
      <c r="AE489" s="131" t="b">
        <v>0</v>
      </c>
      <c r="AF489" s="128"/>
      <c r="AG489" s="88"/>
      <c r="AH489" s="132" t="b">
        <v>0</v>
      </c>
      <c r="AI489" s="133"/>
    </row>
    <row r="490">
      <c r="A490" s="114" t="str">
        <f t="array" ref="A490">IFERROR(
  INDEX(
    INDEX('{INDEX} Tour Packages'!$A:$ZZ, , MATCH(A$3, '{INDEX} Tour Packages'!$4:$4, 0)),
    MATCH($F490, INDEX('{INDEX} Tour Packages'!$A:$ZZ,0, MATCH("Tour Package Name", '{INDEX} Tour Packages'!$4:$4, 0)), 0)
  ),
"")
</f>
        <v/>
      </c>
      <c r="B490" s="114" t="str">
        <f t="array" ref="B490">IFERROR(
  INDEX(
    INDEX('{INDEX} Tour Packages'!$A:$ZZ, , MATCH(B$3, '{INDEX} Tour Packages'!$4:$4, 0)),
    MATCH($F490, INDEX('{INDEX} Tour Packages'!$A:$ZZ,0, MATCH("Tour Package Name", '{INDEX} Tour Packages'!$4:$4, 0)), 0)
  ),
"")
</f>
        <v/>
      </c>
      <c r="C490" s="114" t="str">
        <f t="array" ref="C490">IFERROR(
  INDEX(
    INDEX('{INDEX} Tour Packages'!$A:$ZZ, , MATCH(C$3, '{INDEX} Tour Packages'!$4:$4, 0)),
    MATCH($F490, INDEX('{INDEX} Tour Packages'!$A:$ZZ,0, MATCH("Tour Package Name", '{INDEX} Tour Packages'!$4:$4, 0)), 0)
  ),
"")
</f>
        <v/>
      </c>
      <c r="D490" s="114" t="str">
        <f t="array" ref="D490">IFERROR(
  INDEX(
    INDEX('{INDEX} Tour Packages'!$A:$ZZ, , MATCH(D$3, '{INDEX} Tour Packages'!$4:$4, 0)),
    MATCH($F490, INDEX('{INDEX} Tour Packages'!$A:$ZZ,0, MATCH("Tour Package Name", '{INDEX} Tour Packages'!$4:$4, 0)), 0)
  ),
"")
</f>
        <v/>
      </c>
      <c r="E490" s="115" t="s">
        <v>231</v>
      </c>
      <c r="F490" s="116" t="str">
        <f>IFERROR(__xludf.DUMMYFUNCTION("LET(
  headers, 'Internal Flight Booking Form Re'!$A$1:AI$1,
  ref, $E490,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0" s="117" t="str">
        <f>IFERROR(__xludf.DUMMYFUNCTION("""COMPUTED_VALUE"""),"")</f>
        <v/>
      </c>
      <c r="H490" s="116"/>
      <c r="I490" s="116"/>
      <c r="J490" s="118"/>
      <c r="K490" s="116"/>
      <c r="L490" s="116"/>
      <c r="M490" s="116"/>
      <c r="N490" s="116"/>
      <c r="O490" s="117"/>
      <c r="P490" s="134"/>
      <c r="Q490" s="134"/>
      <c r="R490" s="134"/>
      <c r="S490" s="135"/>
      <c r="T490" s="134"/>
      <c r="U490" s="134"/>
      <c r="V490" s="134"/>
      <c r="W490" s="135"/>
      <c r="X490" s="134"/>
      <c r="Y490" s="134"/>
      <c r="Z490" s="134"/>
      <c r="AA490" s="135"/>
      <c r="AB490" s="131" t="b">
        <v>0</v>
      </c>
      <c r="AC490" s="131" t="b">
        <v>0</v>
      </c>
      <c r="AD490" s="122"/>
      <c r="AE490" s="131" t="b">
        <v>0</v>
      </c>
      <c r="AF490" s="128"/>
      <c r="AG490" s="88"/>
      <c r="AH490" s="132" t="b">
        <v>0</v>
      </c>
      <c r="AI490" s="133"/>
    </row>
    <row r="491">
      <c r="A491" s="114" t="str">
        <f t="array" ref="A491">IFERROR(
  INDEX(
    INDEX('{INDEX} Tour Packages'!$A:$ZZ, , MATCH(A$3, '{INDEX} Tour Packages'!$4:$4, 0)),
    MATCH($F491, INDEX('{INDEX} Tour Packages'!$A:$ZZ,0, MATCH("Tour Package Name", '{INDEX} Tour Packages'!$4:$4, 0)), 0)
  ),
"")
</f>
        <v/>
      </c>
      <c r="B491" s="114" t="str">
        <f t="array" ref="B491">IFERROR(
  INDEX(
    INDEX('{INDEX} Tour Packages'!$A:$ZZ, , MATCH(B$3, '{INDEX} Tour Packages'!$4:$4, 0)),
    MATCH($F491, INDEX('{INDEX} Tour Packages'!$A:$ZZ,0, MATCH("Tour Package Name", '{INDEX} Tour Packages'!$4:$4, 0)), 0)
  ),
"")
</f>
        <v/>
      </c>
      <c r="C491" s="114" t="str">
        <f t="array" ref="C491">IFERROR(
  INDEX(
    INDEX('{INDEX} Tour Packages'!$A:$ZZ, , MATCH(C$3, '{INDEX} Tour Packages'!$4:$4, 0)),
    MATCH($F491, INDEX('{INDEX} Tour Packages'!$A:$ZZ,0, MATCH("Tour Package Name", '{INDEX} Tour Packages'!$4:$4, 0)), 0)
  ),
"")
</f>
        <v/>
      </c>
      <c r="D491" s="114" t="str">
        <f t="array" ref="D491">IFERROR(
  INDEX(
    INDEX('{INDEX} Tour Packages'!$A:$ZZ, , MATCH(D$3, '{INDEX} Tour Packages'!$4:$4, 0)),
    MATCH($F491, INDEX('{INDEX} Tour Packages'!$A:$ZZ,0, MATCH("Tour Package Name", '{INDEX} Tour Packages'!$4:$4, 0)), 0)
  ),
"")
</f>
        <v/>
      </c>
      <c r="E491" s="115" t="s">
        <v>231</v>
      </c>
      <c r="F491" s="116" t="str">
        <f>IFERROR(__xludf.DUMMYFUNCTION("LET(
  headers, 'Internal Flight Booking Form Re'!$A$1:AI$1,
  ref, $E491,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1" s="117" t="str">
        <f>IFERROR(__xludf.DUMMYFUNCTION("""COMPUTED_VALUE"""),"")</f>
        <v/>
      </c>
      <c r="H491" s="116"/>
      <c r="I491" s="116"/>
      <c r="J491" s="118"/>
      <c r="K491" s="116"/>
      <c r="L491" s="116"/>
      <c r="M491" s="116"/>
      <c r="N491" s="116"/>
      <c r="O491" s="117"/>
      <c r="P491" s="134"/>
      <c r="Q491" s="134"/>
      <c r="R491" s="134"/>
      <c r="S491" s="135"/>
      <c r="T491" s="134"/>
      <c r="U491" s="134"/>
      <c r="V491" s="134"/>
      <c r="W491" s="135"/>
      <c r="X491" s="134"/>
      <c r="Y491" s="134"/>
      <c r="Z491" s="134"/>
      <c r="AA491" s="135"/>
      <c r="AB491" s="131" t="b">
        <v>0</v>
      </c>
      <c r="AC491" s="131" t="b">
        <v>0</v>
      </c>
      <c r="AD491" s="122"/>
      <c r="AE491" s="131" t="b">
        <v>0</v>
      </c>
      <c r="AF491" s="128"/>
      <c r="AG491" s="88"/>
      <c r="AH491" s="132" t="b">
        <v>0</v>
      </c>
      <c r="AI491" s="133"/>
    </row>
    <row r="492">
      <c r="A492" s="114" t="str">
        <f t="array" ref="A492">IFERROR(
  INDEX(
    INDEX('{INDEX} Tour Packages'!$A:$ZZ, , MATCH(A$3, '{INDEX} Tour Packages'!$4:$4, 0)),
    MATCH($F492, INDEX('{INDEX} Tour Packages'!$A:$ZZ,0, MATCH("Tour Package Name", '{INDEX} Tour Packages'!$4:$4, 0)), 0)
  ),
"")
</f>
        <v/>
      </c>
      <c r="B492" s="114" t="str">
        <f t="array" ref="B492">IFERROR(
  INDEX(
    INDEX('{INDEX} Tour Packages'!$A:$ZZ, , MATCH(B$3, '{INDEX} Tour Packages'!$4:$4, 0)),
    MATCH($F492, INDEX('{INDEX} Tour Packages'!$A:$ZZ,0, MATCH("Tour Package Name", '{INDEX} Tour Packages'!$4:$4, 0)), 0)
  ),
"")
</f>
        <v/>
      </c>
      <c r="C492" s="114" t="str">
        <f t="array" ref="C492">IFERROR(
  INDEX(
    INDEX('{INDEX} Tour Packages'!$A:$ZZ, , MATCH(C$3, '{INDEX} Tour Packages'!$4:$4, 0)),
    MATCH($F492, INDEX('{INDEX} Tour Packages'!$A:$ZZ,0, MATCH("Tour Package Name", '{INDEX} Tour Packages'!$4:$4, 0)), 0)
  ),
"")
</f>
        <v/>
      </c>
      <c r="D492" s="114" t="str">
        <f t="array" ref="D492">IFERROR(
  INDEX(
    INDEX('{INDEX} Tour Packages'!$A:$ZZ, , MATCH(D$3, '{INDEX} Tour Packages'!$4:$4, 0)),
    MATCH($F492, INDEX('{INDEX} Tour Packages'!$A:$ZZ,0, MATCH("Tour Package Name", '{INDEX} Tour Packages'!$4:$4, 0)), 0)
  ),
"")
</f>
        <v/>
      </c>
      <c r="E492" s="115" t="s">
        <v>231</v>
      </c>
      <c r="F492" s="116" t="str">
        <f>IFERROR(__xludf.DUMMYFUNCTION("LET(
  headers, 'Internal Flight Booking Form Re'!$A$1:AI$1,
  ref, $E492,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2" s="117" t="str">
        <f>IFERROR(__xludf.DUMMYFUNCTION("""COMPUTED_VALUE"""),"")</f>
        <v/>
      </c>
      <c r="H492" s="116"/>
      <c r="I492" s="116"/>
      <c r="J492" s="118"/>
      <c r="K492" s="116"/>
      <c r="L492" s="116"/>
      <c r="M492" s="116"/>
      <c r="N492" s="116"/>
      <c r="O492" s="117"/>
      <c r="P492" s="134"/>
      <c r="Q492" s="134"/>
      <c r="R492" s="134"/>
      <c r="S492" s="135"/>
      <c r="T492" s="134"/>
      <c r="U492" s="134"/>
      <c r="V492" s="134"/>
      <c r="W492" s="135"/>
      <c r="X492" s="134"/>
      <c r="Y492" s="134"/>
      <c r="Z492" s="134"/>
      <c r="AA492" s="135"/>
      <c r="AB492" s="131" t="b">
        <v>0</v>
      </c>
      <c r="AC492" s="131" t="b">
        <v>0</v>
      </c>
      <c r="AD492" s="122"/>
      <c r="AE492" s="131" t="b">
        <v>0</v>
      </c>
      <c r="AF492" s="128"/>
      <c r="AG492" s="88"/>
      <c r="AH492" s="132" t="b">
        <v>0</v>
      </c>
      <c r="AI492" s="133"/>
    </row>
    <row r="493">
      <c r="A493" s="114" t="str">
        <f t="array" ref="A493">IFERROR(
  INDEX(
    INDEX('{INDEX} Tour Packages'!$A:$ZZ, , MATCH(A$3, '{INDEX} Tour Packages'!$4:$4, 0)),
    MATCH($F493, INDEX('{INDEX} Tour Packages'!$A:$ZZ,0, MATCH("Tour Package Name", '{INDEX} Tour Packages'!$4:$4, 0)), 0)
  ),
"")
</f>
        <v/>
      </c>
      <c r="B493" s="114" t="str">
        <f t="array" ref="B493">IFERROR(
  INDEX(
    INDEX('{INDEX} Tour Packages'!$A:$ZZ, , MATCH(B$3, '{INDEX} Tour Packages'!$4:$4, 0)),
    MATCH($F493, INDEX('{INDEX} Tour Packages'!$A:$ZZ,0, MATCH("Tour Package Name", '{INDEX} Tour Packages'!$4:$4, 0)), 0)
  ),
"")
</f>
        <v/>
      </c>
      <c r="C493" s="114" t="str">
        <f t="array" ref="C493">IFERROR(
  INDEX(
    INDEX('{INDEX} Tour Packages'!$A:$ZZ, , MATCH(C$3, '{INDEX} Tour Packages'!$4:$4, 0)),
    MATCH($F493, INDEX('{INDEX} Tour Packages'!$A:$ZZ,0, MATCH("Tour Package Name", '{INDEX} Tour Packages'!$4:$4, 0)), 0)
  ),
"")
</f>
        <v/>
      </c>
      <c r="D493" s="114" t="str">
        <f t="array" ref="D493">IFERROR(
  INDEX(
    INDEX('{INDEX} Tour Packages'!$A:$ZZ, , MATCH(D$3, '{INDEX} Tour Packages'!$4:$4, 0)),
    MATCH($F493, INDEX('{INDEX} Tour Packages'!$A:$ZZ,0, MATCH("Tour Package Name", '{INDEX} Tour Packages'!$4:$4, 0)), 0)
  ),
"")
</f>
        <v/>
      </c>
      <c r="E493" s="115" t="s">
        <v>231</v>
      </c>
      <c r="F493" s="116" t="str">
        <f>IFERROR(__xludf.DUMMYFUNCTION("LET(
  headers, 'Internal Flight Booking Form Re'!$A$1:AI$1,
  ref, $E493,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3" s="117" t="str">
        <f>IFERROR(__xludf.DUMMYFUNCTION("""COMPUTED_VALUE"""),"")</f>
        <v/>
      </c>
      <c r="H493" s="116"/>
      <c r="I493" s="116"/>
      <c r="J493" s="118"/>
      <c r="K493" s="116"/>
      <c r="L493" s="116"/>
      <c r="M493" s="116"/>
      <c r="N493" s="116"/>
      <c r="O493" s="117"/>
      <c r="P493" s="134"/>
      <c r="Q493" s="134"/>
      <c r="R493" s="134"/>
      <c r="S493" s="135"/>
      <c r="T493" s="134"/>
      <c r="U493" s="134"/>
      <c r="V493" s="134"/>
      <c r="W493" s="135"/>
      <c r="X493" s="134"/>
      <c r="Y493" s="134"/>
      <c r="Z493" s="134"/>
      <c r="AA493" s="135"/>
      <c r="AB493" s="131" t="b">
        <v>0</v>
      </c>
      <c r="AC493" s="131" t="b">
        <v>0</v>
      </c>
      <c r="AD493" s="122"/>
      <c r="AE493" s="131" t="b">
        <v>0</v>
      </c>
      <c r="AF493" s="128"/>
      <c r="AG493" s="88"/>
      <c r="AH493" s="132" t="b">
        <v>0</v>
      </c>
      <c r="AI493" s="133"/>
    </row>
    <row r="494">
      <c r="A494" s="114" t="str">
        <f t="array" ref="A494">IFERROR(
  INDEX(
    INDEX('{INDEX} Tour Packages'!$A:$ZZ, , MATCH(A$3, '{INDEX} Tour Packages'!$4:$4, 0)),
    MATCH($F494, INDEX('{INDEX} Tour Packages'!$A:$ZZ,0, MATCH("Tour Package Name", '{INDEX} Tour Packages'!$4:$4, 0)), 0)
  ),
"")
</f>
        <v/>
      </c>
      <c r="B494" s="114" t="str">
        <f t="array" ref="B494">IFERROR(
  INDEX(
    INDEX('{INDEX} Tour Packages'!$A:$ZZ, , MATCH(B$3, '{INDEX} Tour Packages'!$4:$4, 0)),
    MATCH($F494, INDEX('{INDEX} Tour Packages'!$A:$ZZ,0, MATCH("Tour Package Name", '{INDEX} Tour Packages'!$4:$4, 0)), 0)
  ),
"")
</f>
        <v/>
      </c>
      <c r="C494" s="114" t="str">
        <f t="array" ref="C494">IFERROR(
  INDEX(
    INDEX('{INDEX} Tour Packages'!$A:$ZZ, , MATCH(C$3, '{INDEX} Tour Packages'!$4:$4, 0)),
    MATCH($F494, INDEX('{INDEX} Tour Packages'!$A:$ZZ,0, MATCH("Tour Package Name", '{INDEX} Tour Packages'!$4:$4, 0)), 0)
  ),
"")
</f>
        <v/>
      </c>
      <c r="D494" s="114" t="str">
        <f t="array" ref="D494">IFERROR(
  INDEX(
    INDEX('{INDEX} Tour Packages'!$A:$ZZ, , MATCH(D$3, '{INDEX} Tour Packages'!$4:$4, 0)),
    MATCH($F494, INDEX('{INDEX} Tour Packages'!$A:$ZZ,0, MATCH("Tour Package Name", '{INDEX} Tour Packages'!$4:$4, 0)), 0)
  ),
"")
</f>
        <v/>
      </c>
      <c r="E494" s="115" t="s">
        <v>231</v>
      </c>
      <c r="F494" s="116" t="str">
        <f>IFERROR(__xludf.DUMMYFUNCTION("LET(
  headers, 'Internal Flight Booking Form Re'!$A$1:AI$1,
  ref, $E494,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4" s="117" t="str">
        <f>IFERROR(__xludf.DUMMYFUNCTION("""COMPUTED_VALUE"""),"")</f>
        <v/>
      </c>
      <c r="H494" s="116"/>
      <c r="I494" s="116"/>
      <c r="J494" s="118"/>
      <c r="K494" s="116"/>
      <c r="L494" s="116"/>
      <c r="M494" s="116"/>
      <c r="N494" s="116"/>
      <c r="O494" s="117"/>
      <c r="P494" s="134"/>
      <c r="Q494" s="134"/>
      <c r="R494" s="134"/>
      <c r="S494" s="135"/>
      <c r="T494" s="134"/>
      <c r="U494" s="134"/>
      <c r="V494" s="134"/>
      <c r="W494" s="135"/>
      <c r="X494" s="134"/>
      <c r="Y494" s="134"/>
      <c r="Z494" s="134"/>
      <c r="AA494" s="135"/>
      <c r="AB494" s="131" t="b">
        <v>0</v>
      </c>
      <c r="AC494" s="131" t="b">
        <v>0</v>
      </c>
      <c r="AD494" s="122"/>
      <c r="AE494" s="131" t="b">
        <v>0</v>
      </c>
      <c r="AF494" s="128"/>
      <c r="AG494" s="88"/>
      <c r="AH494" s="132" t="b">
        <v>0</v>
      </c>
      <c r="AI494" s="133"/>
    </row>
    <row r="495">
      <c r="A495" s="114" t="str">
        <f t="array" ref="A495">IFERROR(
  INDEX(
    INDEX('{INDEX} Tour Packages'!$A:$ZZ, , MATCH(A$3, '{INDEX} Tour Packages'!$4:$4, 0)),
    MATCH($F495, INDEX('{INDEX} Tour Packages'!$A:$ZZ,0, MATCH("Tour Package Name", '{INDEX} Tour Packages'!$4:$4, 0)), 0)
  ),
"")
</f>
        <v/>
      </c>
      <c r="B495" s="114" t="str">
        <f t="array" ref="B495">IFERROR(
  INDEX(
    INDEX('{INDEX} Tour Packages'!$A:$ZZ, , MATCH(B$3, '{INDEX} Tour Packages'!$4:$4, 0)),
    MATCH($F495, INDEX('{INDEX} Tour Packages'!$A:$ZZ,0, MATCH("Tour Package Name", '{INDEX} Tour Packages'!$4:$4, 0)), 0)
  ),
"")
</f>
        <v/>
      </c>
      <c r="C495" s="114" t="str">
        <f t="array" ref="C495">IFERROR(
  INDEX(
    INDEX('{INDEX} Tour Packages'!$A:$ZZ, , MATCH(C$3, '{INDEX} Tour Packages'!$4:$4, 0)),
    MATCH($F495, INDEX('{INDEX} Tour Packages'!$A:$ZZ,0, MATCH("Tour Package Name", '{INDEX} Tour Packages'!$4:$4, 0)), 0)
  ),
"")
</f>
        <v/>
      </c>
      <c r="D495" s="114" t="str">
        <f t="array" ref="D495">IFERROR(
  INDEX(
    INDEX('{INDEX} Tour Packages'!$A:$ZZ, , MATCH(D$3, '{INDEX} Tour Packages'!$4:$4, 0)),
    MATCH($F495, INDEX('{INDEX} Tour Packages'!$A:$ZZ,0, MATCH("Tour Package Name", '{INDEX} Tour Packages'!$4:$4, 0)), 0)
  ),
"")
</f>
        <v/>
      </c>
      <c r="E495" s="115" t="s">
        <v>231</v>
      </c>
      <c r="F495" s="116" t="str">
        <f>IFERROR(__xludf.DUMMYFUNCTION("LET(
  headers, 'Internal Flight Booking Form Re'!$A$1:AI$1,
  ref, $E495,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5" s="117" t="str">
        <f>IFERROR(__xludf.DUMMYFUNCTION("""COMPUTED_VALUE"""),"")</f>
        <v/>
      </c>
      <c r="H495" s="116"/>
      <c r="I495" s="116"/>
      <c r="J495" s="118"/>
      <c r="K495" s="116"/>
      <c r="L495" s="116"/>
      <c r="M495" s="116"/>
      <c r="N495" s="116"/>
      <c r="O495" s="117"/>
      <c r="P495" s="134"/>
      <c r="Q495" s="134"/>
      <c r="R495" s="134"/>
      <c r="S495" s="135"/>
      <c r="T495" s="134"/>
      <c r="U495" s="134"/>
      <c r="V495" s="134"/>
      <c r="W495" s="135"/>
      <c r="X495" s="134"/>
      <c r="Y495" s="134"/>
      <c r="Z495" s="134"/>
      <c r="AA495" s="135"/>
      <c r="AB495" s="131" t="b">
        <v>0</v>
      </c>
      <c r="AC495" s="131" t="b">
        <v>0</v>
      </c>
      <c r="AD495" s="122"/>
      <c r="AE495" s="131" t="b">
        <v>0</v>
      </c>
      <c r="AF495" s="128"/>
      <c r="AG495" s="88"/>
      <c r="AH495" s="132" t="b">
        <v>0</v>
      </c>
      <c r="AI495" s="133"/>
    </row>
    <row r="496">
      <c r="A496" s="114" t="str">
        <f t="array" ref="A496">IFERROR(
  INDEX(
    INDEX('{INDEX} Tour Packages'!$A:$ZZ, , MATCH(A$3, '{INDEX} Tour Packages'!$4:$4, 0)),
    MATCH($F496, INDEX('{INDEX} Tour Packages'!$A:$ZZ,0, MATCH("Tour Package Name", '{INDEX} Tour Packages'!$4:$4, 0)), 0)
  ),
"")
</f>
        <v/>
      </c>
      <c r="B496" s="114" t="str">
        <f t="array" ref="B496">IFERROR(
  INDEX(
    INDEX('{INDEX} Tour Packages'!$A:$ZZ, , MATCH(B$3, '{INDEX} Tour Packages'!$4:$4, 0)),
    MATCH($F496, INDEX('{INDEX} Tour Packages'!$A:$ZZ,0, MATCH("Tour Package Name", '{INDEX} Tour Packages'!$4:$4, 0)), 0)
  ),
"")
</f>
        <v/>
      </c>
      <c r="C496" s="114" t="str">
        <f t="array" ref="C496">IFERROR(
  INDEX(
    INDEX('{INDEX} Tour Packages'!$A:$ZZ, , MATCH(C$3, '{INDEX} Tour Packages'!$4:$4, 0)),
    MATCH($F496, INDEX('{INDEX} Tour Packages'!$A:$ZZ,0, MATCH("Tour Package Name", '{INDEX} Tour Packages'!$4:$4, 0)), 0)
  ),
"")
</f>
        <v/>
      </c>
      <c r="D496" s="114" t="str">
        <f t="array" ref="D496">IFERROR(
  INDEX(
    INDEX('{INDEX} Tour Packages'!$A:$ZZ, , MATCH(D$3, '{INDEX} Tour Packages'!$4:$4, 0)),
    MATCH($F496, INDEX('{INDEX} Tour Packages'!$A:$ZZ,0, MATCH("Tour Package Name", '{INDEX} Tour Packages'!$4:$4, 0)), 0)
  ),
"")
</f>
        <v/>
      </c>
      <c r="E496" s="115" t="s">
        <v>231</v>
      </c>
      <c r="F496" s="116" t="str">
        <f>IFERROR(__xludf.DUMMYFUNCTION("LET(
  headers, 'Internal Flight Booking Form Re'!$A$1:AI$1,
  ref, $E496,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6" s="117" t="str">
        <f>IFERROR(__xludf.DUMMYFUNCTION("""COMPUTED_VALUE"""),"")</f>
        <v/>
      </c>
      <c r="H496" s="116"/>
      <c r="I496" s="116"/>
      <c r="J496" s="118"/>
      <c r="K496" s="116"/>
      <c r="L496" s="116"/>
      <c r="M496" s="116"/>
      <c r="N496" s="116"/>
      <c r="O496" s="117"/>
      <c r="P496" s="134"/>
      <c r="Q496" s="134"/>
      <c r="R496" s="134"/>
      <c r="S496" s="135"/>
      <c r="T496" s="134"/>
      <c r="U496" s="134"/>
      <c r="V496" s="134"/>
      <c r="W496" s="135"/>
      <c r="X496" s="134"/>
      <c r="Y496" s="134"/>
      <c r="Z496" s="134"/>
      <c r="AA496" s="135"/>
      <c r="AB496" s="131" t="b">
        <v>0</v>
      </c>
      <c r="AC496" s="131" t="b">
        <v>0</v>
      </c>
      <c r="AD496" s="122"/>
      <c r="AE496" s="131" t="b">
        <v>0</v>
      </c>
      <c r="AF496" s="128"/>
      <c r="AG496" s="88"/>
      <c r="AH496" s="132" t="b">
        <v>0</v>
      </c>
      <c r="AI496" s="133"/>
    </row>
    <row r="497">
      <c r="A497" s="114" t="str">
        <f t="array" ref="A497">IFERROR(
  INDEX(
    INDEX('{INDEX} Tour Packages'!$A:$ZZ, , MATCH(A$3, '{INDEX} Tour Packages'!$4:$4, 0)),
    MATCH($F497, INDEX('{INDEX} Tour Packages'!$A:$ZZ,0, MATCH("Tour Package Name", '{INDEX} Tour Packages'!$4:$4, 0)), 0)
  ),
"")
</f>
        <v/>
      </c>
      <c r="B497" s="114" t="str">
        <f t="array" ref="B497">IFERROR(
  INDEX(
    INDEX('{INDEX} Tour Packages'!$A:$ZZ, , MATCH(B$3, '{INDEX} Tour Packages'!$4:$4, 0)),
    MATCH($F497, INDEX('{INDEX} Tour Packages'!$A:$ZZ,0, MATCH("Tour Package Name", '{INDEX} Tour Packages'!$4:$4, 0)), 0)
  ),
"")
</f>
        <v/>
      </c>
      <c r="C497" s="114" t="str">
        <f t="array" ref="C497">IFERROR(
  INDEX(
    INDEX('{INDEX} Tour Packages'!$A:$ZZ, , MATCH(C$3, '{INDEX} Tour Packages'!$4:$4, 0)),
    MATCH($F497, INDEX('{INDEX} Tour Packages'!$A:$ZZ,0, MATCH("Tour Package Name", '{INDEX} Tour Packages'!$4:$4, 0)), 0)
  ),
"")
</f>
        <v/>
      </c>
      <c r="D497" s="114" t="str">
        <f t="array" ref="D497">IFERROR(
  INDEX(
    INDEX('{INDEX} Tour Packages'!$A:$ZZ, , MATCH(D$3, '{INDEX} Tour Packages'!$4:$4, 0)),
    MATCH($F497, INDEX('{INDEX} Tour Packages'!$A:$ZZ,0, MATCH("Tour Package Name", '{INDEX} Tour Packages'!$4:$4, 0)), 0)
  ),
"")
</f>
        <v/>
      </c>
      <c r="E497" s="115" t="s">
        <v>231</v>
      </c>
      <c r="F497" s="116" t="str">
        <f>IFERROR(__xludf.DUMMYFUNCTION("LET(
  headers, 'Internal Flight Booking Form Re'!$A$1:AI$1,
  ref, $E497,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7" s="117" t="str">
        <f>IFERROR(__xludf.DUMMYFUNCTION("""COMPUTED_VALUE"""),"")</f>
        <v/>
      </c>
      <c r="H497" s="116"/>
      <c r="I497" s="116"/>
      <c r="J497" s="118"/>
      <c r="K497" s="116"/>
      <c r="L497" s="116"/>
      <c r="M497" s="116"/>
      <c r="N497" s="116"/>
      <c r="O497" s="117"/>
      <c r="P497" s="134"/>
      <c r="Q497" s="134"/>
      <c r="R497" s="134"/>
      <c r="S497" s="135"/>
      <c r="T497" s="134"/>
      <c r="U497" s="134"/>
      <c r="V497" s="134"/>
      <c r="W497" s="135"/>
      <c r="X497" s="134"/>
      <c r="Y497" s="134"/>
      <c r="Z497" s="134"/>
      <c r="AA497" s="135"/>
      <c r="AB497" s="131" t="b">
        <v>0</v>
      </c>
      <c r="AC497" s="131" t="b">
        <v>0</v>
      </c>
      <c r="AD497" s="122"/>
      <c r="AE497" s="131" t="b">
        <v>0</v>
      </c>
      <c r="AF497" s="128"/>
      <c r="AG497" s="88"/>
      <c r="AH497" s="132" t="b">
        <v>0</v>
      </c>
      <c r="AI497" s="133"/>
    </row>
    <row r="498">
      <c r="A498" s="114" t="str">
        <f t="array" ref="A498">IFERROR(
  INDEX(
    INDEX('{INDEX} Tour Packages'!$A:$ZZ, , MATCH(A$3, '{INDEX} Tour Packages'!$4:$4, 0)),
    MATCH($F498, INDEX('{INDEX} Tour Packages'!$A:$ZZ,0, MATCH("Tour Package Name", '{INDEX} Tour Packages'!$4:$4, 0)), 0)
  ),
"")
</f>
        <v/>
      </c>
      <c r="B498" s="114" t="str">
        <f t="array" ref="B498">IFERROR(
  INDEX(
    INDEX('{INDEX} Tour Packages'!$A:$ZZ, , MATCH(B$3, '{INDEX} Tour Packages'!$4:$4, 0)),
    MATCH($F498, INDEX('{INDEX} Tour Packages'!$A:$ZZ,0, MATCH("Tour Package Name", '{INDEX} Tour Packages'!$4:$4, 0)), 0)
  ),
"")
</f>
        <v/>
      </c>
      <c r="C498" s="114" t="str">
        <f t="array" ref="C498">IFERROR(
  INDEX(
    INDEX('{INDEX} Tour Packages'!$A:$ZZ, , MATCH(C$3, '{INDEX} Tour Packages'!$4:$4, 0)),
    MATCH($F498, INDEX('{INDEX} Tour Packages'!$A:$ZZ,0, MATCH("Tour Package Name", '{INDEX} Tour Packages'!$4:$4, 0)), 0)
  ),
"")
</f>
        <v/>
      </c>
      <c r="D498" s="114" t="str">
        <f t="array" ref="D498">IFERROR(
  INDEX(
    INDEX('{INDEX} Tour Packages'!$A:$ZZ, , MATCH(D$3, '{INDEX} Tour Packages'!$4:$4, 0)),
    MATCH($F498, INDEX('{INDEX} Tour Packages'!$A:$ZZ,0, MATCH("Tour Package Name", '{INDEX} Tour Packages'!$4:$4, 0)), 0)
  ),
"")
</f>
        <v/>
      </c>
      <c r="E498" s="115" t="s">
        <v>231</v>
      </c>
      <c r="F498" s="116" t="str">
        <f>IFERROR(__xludf.DUMMYFUNCTION("LET(
  headers, 'Internal Flight Booking Form Re'!$A$1:AI$1,
  ref, $E498,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8" s="117" t="str">
        <f>IFERROR(__xludf.DUMMYFUNCTION("""COMPUTED_VALUE"""),"")</f>
        <v/>
      </c>
      <c r="H498" s="116"/>
      <c r="I498" s="116"/>
      <c r="J498" s="118"/>
      <c r="K498" s="116"/>
      <c r="L498" s="116"/>
      <c r="M498" s="116"/>
      <c r="N498" s="116"/>
      <c r="O498" s="117"/>
      <c r="P498" s="134"/>
      <c r="Q498" s="134"/>
      <c r="R498" s="134"/>
      <c r="S498" s="135"/>
      <c r="T498" s="134"/>
      <c r="U498" s="134"/>
      <c r="V498" s="134"/>
      <c r="W498" s="135"/>
      <c r="X498" s="134"/>
      <c r="Y498" s="134"/>
      <c r="Z498" s="134"/>
      <c r="AA498" s="135"/>
      <c r="AB498" s="131" t="b">
        <v>0</v>
      </c>
      <c r="AC498" s="131" t="b">
        <v>0</v>
      </c>
      <c r="AD498" s="122"/>
      <c r="AE498" s="131" t="b">
        <v>0</v>
      </c>
      <c r="AF498" s="128"/>
      <c r="AG498" s="88"/>
      <c r="AH498" s="132" t="b">
        <v>0</v>
      </c>
      <c r="AI498" s="133"/>
    </row>
    <row r="499">
      <c r="A499" s="114" t="str">
        <f t="array" ref="A499">IFERROR(
  INDEX(
    INDEX('{INDEX} Tour Packages'!$A:$ZZ, , MATCH(A$3, '{INDEX} Tour Packages'!$4:$4, 0)),
    MATCH($F499, INDEX('{INDEX} Tour Packages'!$A:$ZZ,0, MATCH("Tour Package Name", '{INDEX} Tour Packages'!$4:$4, 0)), 0)
  ),
"")
</f>
        <v/>
      </c>
      <c r="B499" s="114" t="str">
        <f t="array" ref="B499">IFERROR(
  INDEX(
    INDEX('{INDEX} Tour Packages'!$A:$ZZ, , MATCH(B$3, '{INDEX} Tour Packages'!$4:$4, 0)),
    MATCH($F499, INDEX('{INDEX} Tour Packages'!$A:$ZZ,0, MATCH("Tour Package Name", '{INDEX} Tour Packages'!$4:$4, 0)), 0)
  ),
"")
</f>
        <v/>
      </c>
      <c r="C499" s="114" t="str">
        <f t="array" ref="C499">IFERROR(
  INDEX(
    INDEX('{INDEX} Tour Packages'!$A:$ZZ, , MATCH(C$3, '{INDEX} Tour Packages'!$4:$4, 0)),
    MATCH($F499, INDEX('{INDEX} Tour Packages'!$A:$ZZ,0, MATCH("Tour Package Name", '{INDEX} Tour Packages'!$4:$4, 0)), 0)
  ),
"")
</f>
        <v/>
      </c>
      <c r="D499" s="114" t="str">
        <f t="array" ref="D499">IFERROR(
  INDEX(
    INDEX('{INDEX} Tour Packages'!$A:$ZZ, , MATCH(D$3, '{INDEX} Tour Packages'!$4:$4, 0)),
    MATCH($F499, INDEX('{INDEX} Tour Packages'!$A:$ZZ,0, MATCH("Tour Package Name", '{INDEX} Tour Packages'!$4:$4, 0)), 0)
  ),
"")
</f>
        <v/>
      </c>
      <c r="E499" s="115" t="s">
        <v>231</v>
      </c>
      <c r="F499" s="116" t="str">
        <f>IFERROR(__xludf.DUMMYFUNCTION("LET(
  headers, 'Internal Flight Booking Form Re'!$A$1:AI$1,
  ref, $E499,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499" s="117" t="str">
        <f>IFERROR(__xludf.DUMMYFUNCTION("""COMPUTED_VALUE"""),"")</f>
        <v/>
      </c>
      <c r="H499" s="116"/>
      <c r="I499" s="116"/>
      <c r="J499" s="118"/>
      <c r="K499" s="116"/>
      <c r="L499" s="116"/>
      <c r="M499" s="116"/>
      <c r="N499" s="116"/>
      <c r="O499" s="117"/>
      <c r="P499" s="134"/>
      <c r="Q499" s="134"/>
      <c r="R499" s="134"/>
      <c r="S499" s="135"/>
      <c r="T499" s="134"/>
      <c r="U499" s="134"/>
      <c r="V499" s="134"/>
      <c r="W499" s="135"/>
      <c r="X499" s="134"/>
      <c r="Y499" s="134"/>
      <c r="Z499" s="134"/>
      <c r="AA499" s="135"/>
      <c r="AB499" s="131" t="b">
        <v>0</v>
      </c>
      <c r="AC499" s="131" t="b">
        <v>0</v>
      </c>
      <c r="AD499" s="122"/>
      <c r="AE499" s="131" t="b">
        <v>0</v>
      </c>
      <c r="AF499" s="128"/>
      <c r="AG499" s="88"/>
      <c r="AH499" s="132" t="b">
        <v>0</v>
      </c>
      <c r="AI499" s="133"/>
    </row>
    <row r="500">
      <c r="A500" s="114" t="str">
        <f t="array" ref="A500">IFERROR(
  INDEX(
    INDEX('{INDEX} Tour Packages'!$A:$ZZ, , MATCH(A$3, '{INDEX} Tour Packages'!$4:$4, 0)),
    MATCH($F500, INDEX('{INDEX} Tour Packages'!$A:$ZZ,0, MATCH("Tour Package Name", '{INDEX} Tour Packages'!$4:$4, 0)), 0)
  ),
"")
</f>
        <v/>
      </c>
      <c r="B500" s="114" t="str">
        <f t="array" ref="B500">IFERROR(
  INDEX(
    INDEX('{INDEX} Tour Packages'!$A:$ZZ, , MATCH(B$3, '{INDEX} Tour Packages'!$4:$4, 0)),
    MATCH($F500, INDEX('{INDEX} Tour Packages'!$A:$ZZ,0, MATCH("Tour Package Name", '{INDEX} Tour Packages'!$4:$4, 0)), 0)
  ),
"")
</f>
        <v/>
      </c>
      <c r="C500" s="114" t="str">
        <f t="array" ref="C500">IFERROR(
  INDEX(
    INDEX('{INDEX} Tour Packages'!$A:$ZZ, , MATCH(C$3, '{INDEX} Tour Packages'!$4:$4, 0)),
    MATCH($F500, INDEX('{INDEX} Tour Packages'!$A:$ZZ,0, MATCH("Tour Package Name", '{INDEX} Tour Packages'!$4:$4, 0)), 0)
  ),
"")
</f>
        <v/>
      </c>
      <c r="D500" s="114" t="str">
        <f t="array" ref="D500">IFERROR(
  INDEX(
    INDEX('{INDEX} Tour Packages'!$A:$ZZ, , MATCH(D$3, '{INDEX} Tour Packages'!$4:$4, 0)),
    MATCH($F500, INDEX('{INDEX} Tour Packages'!$A:$ZZ,0, MATCH("Tour Package Name", '{INDEX} Tour Packages'!$4:$4, 0)), 0)
  ),
"")
</f>
        <v/>
      </c>
      <c r="E500" s="115" t="s">
        <v>231</v>
      </c>
      <c r="F500" s="116" t="str">
        <f>IFERROR(__xludf.DUMMYFUNCTION("LET(
  headers, 'Internal Flight Booking Form Re'!$A$1:AI$1,
  ref, $E500,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0" s="117" t="str">
        <f>IFERROR(__xludf.DUMMYFUNCTION("""COMPUTED_VALUE"""),"")</f>
        <v/>
      </c>
      <c r="H500" s="116"/>
      <c r="I500" s="116"/>
      <c r="J500" s="118"/>
      <c r="K500" s="116"/>
      <c r="L500" s="116"/>
      <c r="M500" s="116"/>
      <c r="N500" s="116"/>
      <c r="O500" s="117"/>
      <c r="P500" s="134"/>
      <c r="Q500" s="134"/>
      <c r="R500" s="134"/>
      <c r="S500" s="135"/>
      <c r="T500" s="134"/>
      <c r="U500" s="134"/>
      <c r="V500" s="134"/>
      <c r="W500" s="135"/>
      <c r="X500" s="134"/>
      <c r="Y500" s="134"/>
      <c r="Z500" s="134"/>
      <c r="AA500" s="135"/>
      <c r="AB500" s="131" t="b">
        <v>0</v>
      </c>
      <c r="AC500" s="131" t="b">
        <v>0</v>
      </c>
      <c r="AD500" s="122"/>
      <c r="AE500" s="131" t="b">
        <v>0</v>
      </c>
      <c r="AF500" s="128"/>
      <c r="AG500" s="88"/>
      <c r="AH500" s="132" t="b">
        <v>0</v>
      </c>
      <c r="AI500" s="133"/>
    </row>
    <row r="501">
      <c r="A501" s="114" t="str">
        <f t="array" ref="A501">IFERROR(
  INDEX(
    INDEX('{INDEX} Tour Packages'!$A:$ZZ, , MATCH(A$3, '{INDEX} Tour Packages'!$4:$4, 0)),
    MATCH($F501, INDEX('{INDEX} Tour Packages'!$A:$ZZ,0, MATCH("Tour Package Name", '{INDEX} Tour Packages'!$4:$4, 0)), 0)
  ),
"")
</f>
        <v/>
      </c>
      <c r="B501" s="114" t="str">
        <f t="array" ref="B501">IFERROR(
  INDEX(
    INDEX('{INDEX} Tour Packages'!$A:$ZZ, , MATCH(B$3, '{INDEX} Tour Packages'!$4:$4, 0)),
    MATCH($F501, INDEX('{INDEX} Tour Packages'!$A:$ZZ,0, MATCH("Tour Package Name", '{INDEX} Tour Packages'!$4:$4, 0)), 0)
  ),
"")
</f>
        <v/>
      </c>
      <c r="C501" s="114" t="str">
        <f t="array" ref="C501">IFERROR(
  INDEX(
    INDEX('{INDEX} Tour Packages'!$A:$ZZ, , MATCH(C$3, '{INDEX} Tour Packages'!$4:$4, 0)),
    MATCH($F501, INDEX('{INDEX} Tour Packages'!$A:$ZZ,0, MATCH("Tour Package Name", '{INDEX} Tour Packages'!$4:$4, 0)), 0)
  ),
"")
</f>
        <v/>
      </c>
      <c r="D501" s="114" t="str">
        <f t="array" ref="D501">IFERROR(
  INDEX(
    INDEX('{INDEX} Tour Packages'!$A:$ZZ, , MATCH(D$3, '{INDEX} Tour Packages'!$4:$4, 0)),
    MATCH($F501, INDEX('{INDEX} Tour Packages'!$A:$ZZ,0, MATCH("Tour Package Name", '{INDEX} Tour Packages'!$4:$4, 0)), 0)
  ),
"")
</f>
        <v/>
      </c>
      <c r="E501" s="115" t="s">
        <v>231</v>
      </c>
      <c r="F501" s="116" t="str">
        <f>IFERROR(__xludf.DUMMYFUNCTION("LET(
  headers, 'Internal Flight Booking Form Re'!$A$1:AI$1,
  ref, $E501,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1" s="117" t="str">
        <f>IFERROR(__xludf.DUMMYFUNCTION("""COMPUTED_VALUE"""),"")</f>
        <v/>
      </c>
      <c r="H501" s="116"/>
      <c r="I501" s="116"/>
      <c r="J501" s="118"/>
      <c r="K501" s="116"/>
      <c r="L501" s="116"/>
      <c r="M501" s="116"/>
      <c r="N501" s="116"/>
      <c r="O501" s="117"/>
      <c r="P501" s="134"/>
      <c r="Q501" s="134"/>
      <c r="R501" s="134"/>
      <c r="S501" s="135"/>
      <c r="T501" s="134"/>
      <c r="U501" s="134"/>
      <c r="V501" s="134"/>
      <c r="W501" s="135"/>
      <c r="X501" s="134"/>
      <c r="Y501" s="134"/>
      <c r="Z501" s="134"/>
      <c r="AA501" s="135"/>
      <c r="AB501" s="131" t="b">
        <v>0</v>
      </c>
      <c r="AC501" s="131" t="b">
        <v>0</v>
      </c>
      <c r="AD501" s="122"/>
      <c r="AE501" s="131" t="b">
        <v>0</v>
      </c>
      <c r="AF501" s="128"/>
      <c r="AG501" s="88"/>
      <c r="AH501" s="132" t="b">
        <v>0</v>
      </c>
      <c r="AI501" s="133"/>
    </row>
    <row r="502">
      <c r="A502" s="114" t="str">
        <f t="array" ref="A502">IFERROR(
  INDEX(
    INDEX('{INDEX} Tour Packages'!$A:$ZZ, , MATCH(A$3, '{INDEX} Tour Packages'!$4:$4, 0)),
    MATCH($F502, INDEX('{INDEX} Tour Packages'!$A:$ZZ,0, MATCH("Tour Package Name", '{INDEX} Tour Packages'!$4:$4, 0)), 0)
  ),
"")
</f>
        <v/>
      </c>
      <c r="B502" s="114" t="str">
        <f t="array" ref="B502">IFERROR(
  INDEX(
    INDEX('{INDEX} Tour Packages'!$A:$ZZ, , MATCH(B$3, '{INDEX} Tour Packages'!$4:$4, 0)),
    MATCH($F502, INDEX('{INDEX} Tour Packages'!$A:$ZZ,0, MATCH("Tour Package Name", '{INDEX} Tour Packages'!$4:$4, 0)), 0)
  ),
"")
</f>
        <v/>
      </c>
      <c r="C502" s="114" t="str">
        <f t="array" ref="C502">IFERROR(
  INDEX(
    INDEX('{INDEX} Tour Packages'!$A:$ZZ, , MATCH(C$3, '{INDEX} Tour Packages'!$4:$4, 0)),
    MATCH($F502, INDEX('{INDEX} Tour Packages'!$A:$ZZ,0, MATCH("Tour Package Name", '{INDEX} Tour Packages'!$4:$4, 0)), 0)
  ),
"")
</f>
        <v/>
      </c>
      <c r="D502" s="114" t="str">
        <f t="array" ref="D502">IFERROR(
  INDEX(
    INDEX('{INDEX} Tour Packages'!$A:$ZZ, , MATCH(D$3, '{INDEX} Tour Packages'!$4:$4, 0)),
    MATCH($F502, INDEX('{INDEX} Tour Packages'!$A:$ZZ,0, MATCH("Tour Package Name", '{INDEX} Tour Packages'!$4:$4, 0)), 0)
  ),
"")
</f>
        <v/>
      </c>
      <c r="E502" s="115" t="s">
        <v>231</v>
      </c>
      <c r="F502" s="116" t="str">
        <f>IFERROR(__xludf.DUMMYFUNCTION("LET(
  headers, 'Internal Flight Booking Form Re'!$A$1:AI$1,
  ref, $E502,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2" s="117" t="str">
        <f>IFERROR(__xludf.DUMMYFUNCTION("""COMPUTED_VALUE"""),"")</f>
        <v/>
      </c>
      <c r="H502" s="116"/>
      <c r="I502" s="116"/>
      <c r="J502" s="118"/>
      <c r="K502" s="116"/>
      <c r="L502" s="116"/>
      <c r="M502" s="116"/>
      <c r="N502" s="116"/>
      <c r="O502" s="117"/>
      <c r="P502" s="134"/>
      <c r="Q502" s="134"/>
      <c r="R502" s="134"/>
      <c r="S502" s="135"/>
      <c r="T502" s="134"/>
      <c r="U502" s="134"/>
      <c r="V502" s="134"/>
      <c r="W502" s="135"/>
      <c r="X502" s="134"/>
      <c r="Y502" s="134"/>
      <c r="Z502" s="134"/>
      <c r="AA502" s="135"/>
      <c r="AB502" s="131" t="b">
        <v>0</v>
      </c>
      <c r="AC502" s="131" t="b">
        <v>0</v>
      </c>
      <c r="AD502" s="122"/>
      <c r="AE502" s="131" t="b">
        <v>0</v>
      </c>
      <c r="AF502" s="128"/>
      <c r="AG502" s="88"/>
      <c r="AH502" s="132" t="b">
        <v>0</v>
      </c>
      <c r="AI502" s="133"/>
    </row>
    <row r="503">
      <c r="A503" s="114" t="str">
        <f t="array" ref="A503">IFERROR(
  INDEX(
    INDEX('{INDEX} Tour Packages'!$A:$ZZ, , MATCH(A$3, '{INDEX} Tour Packages'!$4:$4, 0)),
    MATCH($F503, INDEX('{INDEX} Tour Packages'!$A:$ZZ,0, MATCH("Tour Package Name", '{INDEX} Tour Packages'!$4:$4, 0)), 0)
  ),
"")
</f>
        <v/>
      </c>
      <c r="B503" s="114" t="str">
        <f t="array" ref="B503">IFERROR(
  INDEX(
    INDEX('{INDEX} Tour Packages'!$A:$ZZ, , MATCH(B$3, '{INDEX} Tour Packages'!$4:$4, 0)),
    MATCH($F503, INDEX('{INDEX} Tour Packages'!$A:$ZZ,0, MATCH("Tour Package Name", '{INDEX} Tour Packages'!$4:$4, 0)), 0)
  ),
"")
</f>
        <v/>
      </c>
      <c r="C503" s="114" t="str">
        <f t="array" ref="C503">IFERROR(
  INDEX(
    INDEX('{INDEX} Tour Packages'!$A:$ZZ, , MATCH(C$3, '{INDEX} Tour Packages'!$4:$4, 0)),
    MATCH($F503, INDEX('{INDEX} Tour Packages'!$A:$ZZ,0, MATCH("Tour Package Name", '{INDEX} Tour Packages'!$4:$4, 0)), 0)
  ),
"")
</f>
        <v/>
      </c>
      <c r="D503" s="114" t="str">
        <f t="array" ref="D503">IFERROR(
  INDEX(
    INDEX('{INDEX} Tour Packages'!$A:$ZZ, , MATCH(D$3, '{INDEX} Tour Packages'!$4:$4, 0)),
    MATCH($F503, INDEX('{INDEX} Tour Packages'!$A:$ZZ,0, MATCH("Tour Package Name", '{INDEX} Tour Packages'!$4:$4, 0)), 0)
  ),
"")
</f>
        <v/>
      </c>
      <c r="E503" s="115" t="s">
        <v>231</v>
      </c>
      <c r="F503" s="116" t="str">
        <f>IFERROR(__xludf.DUMMYFUNCTION("LET(
  headers, 'Internal Flight Booking Form Re'!$A$1:AI$1,
  ref, $E503,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3" s="117" t="str">
        <f>IFERROR(__xludf.DUMMYFUNCTION("""COMPUTED_VALUE"""),"")</f>
        <v/>
      </c>
      <c r="H503" s="116"/>
      <c r="I503" s="116"/>
      <c r="J503" s="118"/>
      <c r="K503" s="116"/>
      <c r="L503" s="116"/>
      <c r="M503" s="116"/>
      <c r="N503" s="116"/>
      <c r="O503" s="117"/>
      <c r="P503" s="134"/>
      <c r="Q503" s="134"/>
      <c r="R503" s="134"/>
      <c r="S503" s="135"/>
      <c r="T503" s="134"/>
      <c r="U503" s="134"/>
      <c r="V503" s="134"/>
      <c r="W503" s="135"/>
      <c r="X503" s="134"/>
      <c r="Y503" s="134"/>
      <c r="Z503" s="134"/>
      <c r="AA503" s="135"/>
      <c r="AB503" s="131" t="b">
        <v>0</v>
      </c>
      <c r="AC503" s="131" t="b">
        <v>0</v>
      </c>
      <c r="AD503" s="122"/>
      <c r="AE503" s="131" t="b">
        <v>0</v>
      </c>
      <c r="AF503" s="128"/>
      <c r="AG503" s="88"/>
      <c r="AH503" s="132" t="b">
        <v>0</v>
      </c>
      <c r="AI503" s="133"/>
    </row>
    <row r="504">
      <c r="A504" s="114" t="str">
        <f t="array" ref="A504">IFERROR(
  INDEX(
    INDEX('{INDEX} Tour Packages'!$A:$ZZ, , MATCH(A$3, '{INDEX} Tour Packages'!$4:$4, 0)),
    MATCH($F504, INDEX('{INDEX} Tour Packages'!$A:$ZZ,0, MATCH("Tour Package Name", '{INDEX} Tour Packages'!$4:$4, 0)), 0)
  ),
"")
</f>
        <v/>
      </c>
      <c r="B504" s="114" t="str">
        <f t="array" ref="B504">IFERROR(
  INDEX(
    INDEX('{INDEX} Tour Packages'!$A:$ZZ, , MATCH(B$3, '{INDEX} Tour Packages'!$4:$4, 0)),
    MATCH($F504, INDEX('{INDEX} Tour Packages'!$A:$ZZ,0, MATCH("Tour Package Name", '{INDEX} Tour Packages'!$4:$4, 0)), 0)
  ),
"")
</f>
        <v/>
      </c>
      <c r="C504" s="114" t="str">
        <f t="array" ref="C504">IFERROR(
  INDEX(
    INDEX('{INDEX} Tour Packages'!$A:$ZZ, , MATCH(C$3, '{INDEX} Tour Packages'!$4:$4, 0)),
    MATCH($F504, INDEX('{INDEX} Tour Packages'!$A:$ZZ,0, MATCH("Tour Package Name", '{INDEX} Tour Packages'!$4:$4, 0)), 0)
  ),
"")
</f>
        <v/>
      </c>
      <c r="D504" s="114" t="str">
        <f t="array" ref="D504">IFERROR(
  INDEX(
    INDEX('{INDEX} Tour Packages'!$A:$ZZ, , MATCH(D$3, '{INDEX} Tour Packages'!$4:$4, 0)),
    MATCH($F504, INDEX('{INDEX} Tour Packages'!$A:$ZZ,0, MATCH("Tour Package Name", '{INDEX} Tour Packages'!$4:$4, 0)), 0)
  ),
"")
</f>
        <v/>
      </c>
      <c r="E504" s="115" t="s">
        <v>231</v>
      </c>
      <c r="F504" s="116" t="str">
        <f>IFERROR(__xludf.DUMMYFUNCTION("LET(
  headers, 'Internal Flight Booking Form Re'!$A$1:AI$1,
  ref, $E504,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4" s="117" t="str">
        <f>IFERROR(__xludf.DUMMYFUNCTION("""COMPUTED_VALUE"""),"")</f>
        <v/>
      </c>
      <c r="H504" s="116"/>
      <c r="I504" s="116"/>
      <c r="J504" s="118"/>
      <c r="K504" s="116"/>
      <c r="L504" s="116"/>
      <c r="M504" s="116"/>
      <c r="N504" s="116"/>
      <c r="O504" s="117"/>
      <c r="P504" s="134"/>
      <c r="Q504" s="134"/>
      <c r="R504" s="134"/>
      <c r="S504" s="135"/>
      <c r="T504" s="134"/>
      <c r="U504" s="134"/>
      <c r="V504" s="134"/>
      <c r="W504" s="135"/>
      <c r="X504" s="134"/>
      <c r="Y504" s="134"/>
      <c r="Z504" s="134"/>
      <c r="AA504" s="135"/>
      <c r="AB504" s="131" t="b">
        <v>0</v>
      </c>
      <c r="AC504" s="131" t="b">
        <v>0</v>
      </c>
      <c r="AD504" s="122"/>
      <c r="AE504" s="131" t="b">
        <v>0</v>
      </c>
      <c r="AF504" s="128"/>
      <c r="AG504" s="88"/>
      <c r="AH504" s="132" t="b">
        <v>0</v>
      </c>
      <c r="AI504" s="133"/>
    </row>
    <row r="505">
      <c r="A505" s="114" t="str">
        <f t="array" ref="A505">IFERROR(
  INDEX(
    INDEX('{INDEX} Tour Packages'!$A:$ZZ, , MATCH(A$3, '{INDEX} Tour Packages'!$4:$4, 0)),
    MATCH($F505, INDEX('{INDEX} Tour Packages'!$A:$ZZ,0, MATCH("Tour Package Name", '{INDEX} Tour Packages'!$4:$4, 0)), 0)
  ),
"")
</f>
        <v/>
      </c>
      <c r="B505" s="114" t="str">
        <f t="array" ref="B505">IFERROR(
  INDEX(
    INDEX('{INDEX} Tour Packages'!$A:$ZZ, , MATCH(B$3, '{INDEX} Tour Packages'!$4:$4, 0)),
    MATCH($F505, INDEX('{INDEX} Tour Packages'!$A:$ZZ,0, MATCH("Tour Package Name", '{INDEX} Tour Packages'!$4:$4, 0)), 0)
  ),
"")
</f>
        <v/>
      </c>
      <c r="C505" s="114" t="str">
        <f t="array" ref="C505">IFERROR(
  INDEX(
    INDEX('{INDEX} Tour Packages'!$A:$ZZ, , MATCH(C$3, '{INDEX} Tour Packages'!$4:$4, 0)),
    MATCH($F505, INDEX('{INDEX} Tour Packages'!$A:$ZZ,0, MATCH("Tour Package Name", '{INDEX} Tour Packages'!$4:$4, 0)), 0)
  ),
"")
</f>
        <v/>
      </c>
      <c r="D505" s="114" t="str">
        <f t="array" ref="D505">IFERROR(
  INDEX(
    INDEX('{INDEX} Tour Packages'!$A:$ZZ, , MATCH(D$3, '{INDEX} Tour Packages'!$4:$4, 0)),
    MATCH($F505, INDEX('{INDEX} Tour Packages'!$A:$ZZ,0, MATCH("Tour Package Name", '{INDEX} Tour Packages'!$4:$4, 0)), 0)
  ),
"")
</f>
        <v/>
      </c>
      <c r="E505" s="115" t="s">
        <v>231</v>
      </c>
      <c r="F505" s="116" t="str">
        <f>IFERROR(__xludf.DUMMYFUNCTION("LET(
  headers, 'Internal Flight Booking Form Re'!$A$1:AI$1,
  ref, $E505,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5" s="117" t="str">
        <f>IFERROR(__xludf.DUMMYFUNCTION("""COMPUTED_VALUE"""),"")</f>
        <v/>
      </c>
      <c r="H505" s="116"/>
      <c r="I505" s="116"/>
      <c r="J505" s="118"/>
      <c r="K505" s="116"/>
      <c r="L505" s="116"/>
      <c r="M505" s="116"/>
      <c r="N505" s="116"/>
      <c r="O505" s="117"/>
      <c r="P505" s="134"/>
      <c r="Q505" s="134"/>
      <c r="R505" s="134"/>
      <c r="S505" s="135"/>
      <c r="T505" s="134"/>
      <c r="U505" s="134"/>
      <c r="V505" s="134"/>
      <c r="W505" s="135"/>
      <c r="X505" s="134"/>
      <c r="Y505" s="134"/>
      <c r="Z505" s="134"/>
      <c r="AA505" s="135"/>
      <c r="AB505" s="131" t="b">
        <v>0</v>
      </c>
      <c r="AC505" s="131" t="b">
        <v>0</v>
      </c>
      <c r="AD505" s="122"/>
      <c r="AE505" s="131" t="b">
        <v>0</v>
      </c>
      <c r="AF505" s="128"/>
      <c r="AG505" s="88"/>
      <c r="AH505" s="132" t="b">
        <v>0</v>
      </c>
      <c r="AI505" s="133"/>
    </row>
    <row r="506">
      <c r="A506" s="114" t="str">
        <f t="array" ref="A506">IFERROR(
  INDEX(
    INDEX('{INDEX} Tour Packages'!$A:$ZZ, , MATCH(A$3, '{INDEX} Tour Packages'!$4:$4, 0)),
    MATCH($F506, INDEX('{INDEX} Tour Packages'!$A:$ZZ,0, MATCH("Tour Package Name", '{INDEX} Tour Packages'!$4:$4, 0)), 0)
  ),
"")
</f>
        <v/>
      </c>
      <c r="B506" s="114" t="str">
        <f t="array" ref="B506">IFERROR(
  INDEX(
    INDEX('{INDEX} Tour Packages'!$A:$ZZ, , MATCH(B$3, '{INDEX} Tour Packages'!$4:$4, 0)),
    MATCH($F506, INDEX('{INDEX} Tour Packages'!$A:$ZZ,0, MATCH("Tour Package Name", '{INDEX} Tour Packages'!$4:$4, 0)), 0)
  ),
"")
</f>
        <v/>
      </c>
      <c r="C506" s="114" t="str">
        <f t="array" ref="C506">IFERROR(
  INDEX(
    INDEX('{INDEX} Tour Packages'!$A:$ZZ, , MATCH(C$3, '{INDEX} Tour Packages'!$4:$4, 0)),
    MATCH($F506, INDEX('{INDEX} Tour Packages'!$A:$ZZ,0, MATCH("Tour Package Name", '{INDEX} Tour Packages'!$4:$4, 0)), 0)
  ),
"")
</f>
        <v/>
      </c>
      <c r="D506" s="114" t="str">
        <f t="array" ref="D506">IFERROR(
  INDEX(
    INDEX('{INDEX} Tour Packages'!$A:$ZZ, , MATCH(D$3, '{INDEX} Tour Packages'!$4:$4, 0)),
    MATCH($F506, INDEX('{INDEX} Tour Packages'!$A:$ZZ,0, MATCH("Tour Package Name", '{INDEX} Tour Packages'!$4:$4, 0)), 0)
  ),
"")
</f>
        <v/>
      </c>
      <c r="E506" s="115" t="s">
        <v>231</v>
      </c>
      <c r="F506" s="116" t="str">
        <f>IFERROR(__xludf.DUMMYFUNCTION("LET(
  headers, 'Internal Flight Booking Form Re'!$A$1:AI$1,
  ref, $E506,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6" s="117" t="str">
        <f>IFERROR(__xludf.DUMMYFUNCTION("""COMPUTED_VALUE"""),"")</f>
        <v/>
      </c>
      <c r="H506" s="116"/>
      <c r="I506" s="116"/>
      <c r="J506" s="118"/>
      <c r="K506" s="116"/>
      <c r="L506" s="116"/>
      <c r="M506" s="116"/>
      <c r="N506" s="116"/>
      <c r="O506" s="117"/>
      <c r="P506" s="134"/>
      <c r="Q506" s="134"/>
      <c r="R506" s="134"/>
      <c r="S506" s="135"/>
      <c r="T506" s="134"/>
      <c r="U506" s="134"/>
      <c r="V506" s="134"/>
      <c r="W506" s="135"/>
      <c r="X506" s="134"/>
      <c r="Y506" s="134"/>
      <c r="Z506" s="134"/>
      <c r="AA506" s="135"/>
      <c r="AB506" s="131" t="b">
        <v>0</v>
      </c>
      <c r="AC506" s="131" t="b">
        <v>0</v>
      </c>
      <c r="AD506" s="122"/>
      <c r="AE506" s="131" t="b">
        <v>0</v>
      </c>
      <c r="AF506" s="128"/>
      <c r="AG506" s="88"/>
      <c r="AH506" s="132" t="b">
        <v>0</v>
      </c>
      <c r="AI506" s="133"/>
    </row>
    <row r="507">
      <c r="A507" s="114" t="str">
        <f t="array" ref="A507">IFERROR(
  INDEX(
    INDEX('{INDEX} Tour Packages'!$A:$ZZ, , MATCH(A$3, '{INDEX} Tour Packages'!$4:$4, 0)),
    MATCH($F507, INDEX('{INDEX} Tour Packages'!$A:$ZZ,0, MATCH("Tour Package Name", '{INDEX} Tour Packages'!$4:$4, 0)), 0)
  ),
"")
</f>
        <v/>
      </c>
      <c r="B507" s="114" t="str">
        <f t="array" ref="B507">IFERROR(
  INDEX(
    INDEX('{INDEX} Tour Packages'!$A:$ZZ, , MATCH(B$3, '{INDEX} Tour Packages'!$4:$4, 0)),
    MATCH($F507, INDEX('{INDEX} Tour Packages'!$A:$ZZ,0, MATCH("Tour Package Name", '{INDEX} Tour Packages'!$4:$4, 0)), 0)
  ),
"")
</f>
        <v/>
      </c>
      <c r="C507" s="114" t="str">
        <f t="array" ref="C507">IFERROR(
  INDEX(
    INDEX('{INDEX} Tour Packages'!$A:$ZZ, , MATCH(C$3, '{INDEX} Tour Packages'!$4:$4, 0)),
    MATCH($F507, INDEX('{INDEX} Tour Packages'!$A:$ZZ,0, MATCH("Tour Package Name", '{INDEX} Tour Packages'!$4:$4, 0)), 0)
  ),
"")
</f>
        <v/>
      </c>
      <c r="D507" s="114" t="str">
        <f t="array" ref="D507">IFERROR(
  INDEX(
    INDEX('{INDEX} Tour Packages'!$A:$ZZ, , MATCH(D$3, '{INDEX} Tour Packages'!$4:$4, 0)),
    MATCH($F507, INDEX('{INDEX} Tour Packages'!$A:$ZZ,0, MATCH("Tour Package Name", '{INDEX} Tour Packages'!$4:$4, 0)), 0)
  ),
"")
</f>
        <v/>
      </c>
      <c r="E507" s="115" t="s">
        <v>231</v>
      </c>
      <c r="F507" s="116" t="str">
        <f>IFERROR(__xludf.DUMMYFUNCTION("LET(
  headers, 'Internal Flight Booking Form Re'!$A$1:AI$1,
  ref, $E507,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7" s="117" t="str">
        <f>IFERROR(__xludf.DUMMYFUNCTION("""COMPUTED_VALUE"""),"")</f>
        <v/>
      </c>
      <c r="H507" s="116"/>
      <c r="I507" s="116"/>
      <c r="J507" s="118"/>
      <c r="K507" s="116"/>
      <c r="L507" s="116"/>
      <c r="M507" s="116"/>
      <c r="N507" s="116"/>
      <c r="O507" s="117"/>
      <c r="P507" s="134"/>
      <c r="Q507" s="134"/>
      <c r="R507" s="134"/>
      <c r="S507" s="135"/>
      <c r="T507" s="134"/>
      <c r="U507" s="134"/>
      <c r="V507" s="134"/>
      <c r="W507" s="135"/>
      <c r="X507" s="134"/>
      <c r="Y507" s="134"/>
      <c r="Z507" s="134"/>
      <c r="AA507" s="135"/>
      <c r="AB507" s="131" t="b">
        <v>0</v>
      </c>
      <c r="AC507" s="131" t="b">
        <v>0</v>
      </c>
      <c r="AD507" s="122"/>
      <c r="AE507" s="131" t="b">
        <v>0</v>
      </c>
      <c r="AF507" s="128"/>
      <c r="AG507" s="88"/>
      <c r="AH507" s="132" t="b">
        <v>0</v>
      </c>
      <c r="AI507" s="133"/>
    </row>
    <row r="508">
      <c r="A508" s="114" t="str">
        <f t="array" ref="A508">IFERROR(
  INDEX(
    INDEX('{INDEX} Tour Packages'!$A:$ZZ, , MATCH(A$3, '{INDEX} Tour Packages'!$4:$4, 0)),
    MATCH($F508, INDEX('{INDEX} Tour Packages'!$A:$ZZ,0, MATCH("Tour Package Name", '{INDEX} Tour Packages'!$4:$4, 0)), 0)
  ),
"")
</f>
        <v/>
      </c>
      <c r="B508" s="114" t="str">
        <f t="array" ref="B508">IFERROR(
  INDEX(
    INDEX('{INDEX} Tour Packages'!$A:$ZZ, , MATCH(B$3, '{INDEX} Tour Packages'!$4:$4, 0)),
    MATCH($F508, INDEX('{INDEX} Tour Packages'!$A:$ZZ,0, MATCH("Tour Package Name", '{INDEX} Tour Packages'!$4:$4, 0)), 0)
  ),
"")
</f>
        <v/>
      </c>
      <c r="C508" s="114" t="str">
        <f t="array" ref="C508">IFERROR(
  INDEX(
    INDEX('{INDEX} Tour Packages'!$A:$ZZ, , MATCH(C$3, '{INDEX} Tour Packages'!$4:$4, 0)),
    MATCH($F508, INDEX('{INDEX} Tour Packages'!$A:$ZZ,0, MATCH("Tour Package Name", '{INDEX} Tour Packages'!$4:$4, 0)), 0)
  ),
"")
</f>
        <v/>
      </c>
      <c r="D508" s="114" t="str">
        <f t="array" ref="D508">IFERROR(
  INDEX(
    INDEX('{INDEX} Tour Packages'!$A:$ZZ, , MATCH(D$3, '{INDEX} Tour Packages'!$4:$4, 0)),
    MATCH($F508, INDEX('{INDEX} Tour Packages'!$A:$ZZ,0, MATCH("Tour Package Name", '{INDEX} Tour Packages'!$4:$4, 0)), 0)
  ),
"")
</f>
        <v/>
      </c>
      <c r="E508" s="115" t="s">
        <v>231</v>
      </c>
      <c r="F508" s="116" t="str">
        <f>IFERROR(__xludf.DUMMYFUNCTION("LET(
  headers, 'Internal Flight Booking Form Re'!$A$1:AI$1,
  ref, $E508,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8" s="117" t="str">
        <f>IFERROR(__xludf.DUMMYFUNCTION("""COMPUTED_VALUE"""),"")</f>
        <v/>
      </c>
      <c r="H508" s="116"/>
      <c r="I508" s="116"/>
      <c r="J508" s="118"/>
      <c r="K508" s="116"/>
      <c r="L508" s="116"/>
      <c r="M508" s="116"/>
      <c r="N508" s="116"/>
      <c r="O508" s="117"/>
      <c r="P508" s="134"/>
      <c r="Q508" s="134"/>
      <c r="R508" s="134"/>
      <c r="S508" s="135"/>
      <c r="T508" s="134"/>
      <c r="U508" s="134"/>
      <c r="V508" s="134"/>
      <c r="W508" s="135"/>
      <c r="X508" s="134"/>
      <c r="Y508" s="134"/>
      <c r="Z508" s="134"/>
      <c r="AA508" s="135"/>
      <c r="AB508" s="131" t="b">
        <v>0</v>
      </c>
      <c r="AC508" s="131" t="b">
        <v>0</v>
      </c>
      <c r="AD508" s="122"/>
      <c r="AE508" s="131" t="b">
        <v>0</v>
      </c>
      <c r="AF508" s="128"/>
      <c r="AG508" s="88"/>
      <c r="AH508" s="132" t="b">
        <v>0</v>
      </c>
      <c r="AI508" s="133"/>
    </row>
    <row r="509">
      <c r="A509" s="114" t="str">
        <f t="array" ref="A509">IFERROR(
  INDEX(
    INDEX('{INDEX} Tour Packages'!$A:$ZZ, , MATCH(A$3, '{INDEX} Tour Packages'!$4:$4, 0)),
    MATCH($F509, INDEX('{INDEX} Tour Packages'!$A:$ZZ,0, MATCH("Tour Package Name", '{INDEX} Tour Packages'!$4:$4, 0)), 0)
  ),
"")
</f>
        <v/>
      </c>
      <c r="B509" s="114" t="str">
        <f t="array" ref="B509">IFERROR(
  INDEX(
    INDEX('{INDEX} Tour Packages'!$A:$ZZ, , MATCH(B$3, '{INDEX} Tour Packages'!$4:$4, 0)),
    MATCH($F509, INDEX('{INDEX} Tour Packages'!$A:$ZZ,0, MATCH("Tour Package Name", '{INDEX} Tour Packages'!$4:$4, 0)), 0)
  ),
"")
</f>
        <v/>
      </c>
      <c r="C509" s="114" t="str">
        <f t="array" ref="C509">IFERROR(
  INDEX(
    INDEX('{INDEX} Tour Packages'!$A:$ZZ, , MATCH(C$3, '{INDEX} Tour Packages'!$4:$4, 0)),
    MATCH($F509, INDEX('{INDEX} Tour Packages'!$A:$ZZ,0, MATCH("Tour Package Name", '{INDEX} Tour Packages'!$4:$4, 0)), 0)
  ),
"")
</f>
        <v/>
      </c>
      <c r="D509" s="114" t="str">
        <f t="array" ref="D509">IFERROR(
  INDEX(
    INDEX('{INDEX} Tour Packages'!$A:$ZZ, , MATCH(D$3, '{INDEX} Tour Packages'!$4:$4, 0)),
    MATCH($F509, INDEX('{INDEX} Tour Packages'!$A:$ZZ,0, MATCH("Tour Package Name", '{INDEX} Tour Packages'!$4:$4, 0)), 0)
  ),
"")
</f>
        <v/>
      </c>
      <c r="E509" s="115" t="s">
        <v>231</v>
      </c>
      <c r="F509" s="116" t="str">
        <f>IFERROR(__xludf.DUMMYFUNCTION("LET(
  headers, 'Internal Flight Booking Form Re'!$A$1:AI$1,
  ref, $E509,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09" s="117" t="str">
        <f>IFERROR(__xludf.DUMMYFUNCTION("""COMPUTED_VALUE"""),"")</f>
        <v/>
      </c>
      <c r="H509" s="116"/>
      <c r="I509" s="116"/>
      <c r="J509" s="118"/>
      <c r="K509" s="116"/>
      <c r="L509" s="116"/>
      <c r="M509" s="116"/>
      <c r="N509" s="116"/>
      <c r="O509" s="117"/>
      <c r="P509" s="134"/>
      <c r="Q509" s="134"/>
      <c r="R509" s="134"/>
      <c r="S509" s="135"/>
      <c r="T509" s="134"/>
      <c r="U509" s="134"/>
      <c r="V509" s="134"/>
      <c r="W509" s="135"/>
      <c r="X509" s="134"/>
      <c r="Y509" s="134"/>
      <c r="Z509" s="134"/>
      <c r="AA509" s="135"/>
      <c r="AB509" s="131" t="b">
        <v>0</v>
      </c>
      <c r="AC509" s="131" t="b">
        <v>0</v>
      </c>
      <c r="AD509" s="122"/>
      <c r="AE509" s="131" t="b">
        <v>0</v>
      </c>
      <c r="AF509" s="128"/>
      <c r="AG509" s="88"/>
      <c r="AH509" s="132" t="b">
        <v>0</v>
      </c>
      <c r="AI509" s="133"/>
    </row>
    <row r="510">
      <c r="A510" s="114" t="str">
        <f t="array" ref="A510">IFERROR(
  INDEX(
    INDEX('{INDEX} Tour Packages'!$A:$ZZ, , MATCH(A$3, '{INDEX} Tour Packages'!$4:$4, 0)),
    MATCH($F510, INDEX('{INDEX} Tour Packages'!$A:$ZZ,0, MATCH("Tour Package Name", '{INDEX} Tour Packages'!$4:$4, 0)), 0)
  ),
"")
</f>
        <v/>
      </c>
      <c r="B510" s="114" t="str">
        <f t="array" ref="B510">IFERROR(
  INDEX(
    INDEX('{INDEX} Tour Packages'!$A:$ZZ, , MATCH(B$3, '{INDEX} Tour Packages'!$4:$4, 0)),
    MATCH($F510, INDEX('{INDEX} Tour Packages'!$A:$ZZ,0, MATCH("Tour Package Name", '{INDEX} Tour Packages'!$4:$4, 0)), 0)
  ),
"")
</f>
        <v/>
      </c>
      <c r="C510" s="114" t="str">
        <f t="array" ref="C510">IFERROR(
  INDEX(
    INDEX('{INDEX} Tour Packages'!$A:$ZZ, , MATCH(C$3, '{INDEX} Tour Packages'!$4:$4, 0)),
    MATCH($F510, INDEX('{INDEX} Tour Packages'!$A:$ZZ,0, MATCH("Tour Package Name", '{INDEX} Tour Packages'!$4:$4, 0)), 0)
  ),
"")
</f>
        <v/>
      </c>
      <c r="D510" s="114" t="str">
        <f t="array" ref="D510">IFERROR(
  INDEX(
    INDEX('{INDEX} Tour Packages'!$A:$ZZ, , MATCH(D$3, '{INDEX} Tour Packages'!$4:$4, 0)),
    MATCH($F510, INDEX('{INDEX} Tour Packages'!$A:$ZZ,0, MATCH("Tour Package Name", '{INDEX} Tour Packages'!$4:$4, 0)), 0)
  ),
"")
</f>
        <v/>
      </c>
      <c r="E510" s="115" t="s">
        <v>231</v>
      </c>
      <c r="F510" s="116" t="str">
        <f>IFERROR(__xludf.DUMMYFUNCTION("LET(
  headers, 'Internal Flight Booking Form Re'!$A$1:AI$1,
  ref, $E510,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0" s="117" t="str">
        <f>IFERROR(__xludf.DUMMYFUNCTION("""COMPUTED_VALUE"""),"")</f>
        <v/>
      </c>
      <c r="H510" s="116"/>
      <c r="I510" s="116"/>
      <c r="J510" s="118"/>
      <c r="K510" s="116"/>
      <c r="L510" s="116"/>
      <c r="M510" s="116"/>
      <c r="N510" s="116"/>
      <c r="O510" s="117"/>
      <c r="P510" s="134"/>
      <c r="Q510" s="134"/>
      <c r="R510" s="134"/>
      <c r="S510" s="135"/>
      <c r="T510" s="134"/>
      <c r="U510" s="134"/>
      <c r="V510" s="134"/>
      <c r="W510" s="135"/>
      <c r="X510" s="134"/>
      <c r="Y510" s="134"/>
      <c r="Z510" s="134"/>
      <c r="AA510" s="135"/>
      <c r="AB510" s="131" t="b">
        <v>0</v>
      </c>
      <c r="AC510" s="131" t="b">
        <v>0</v>
      </c>
      <c r="AD510" s="122"/>
      <c r="AE510" s="131" t="b">
        <v>0</v>
      </c>
      <c r="AF510" s="128"/>
      <c r="AG510" s="88"/>
      <c r="AH510" s="132" t="b">
        <v>0</v>
      </c>
      <c r="AI510" s="133"/>
    </row>
    <row r="511">
      <c r="A511" s="114" t="str">
        <f t="array" ref="A511">IFERROR(
  INDEX(
    INDEX('{INDEX} Tour Packages'!$A:$ZZ, , MATCH(A$3, '{INDEX} Tour Packages'!$4:$4, 0)),
    MATCH($F511, INDEX('{INDEX} Tour Packages'!$A:$ZZ,0, MATCH("Tour Package Name", '{INDEX} Tour Packages'!$4:$4, 0)), 0)
  ),
"")
</f>
        <v/>
      </c>
      <c r="B511" s="114" t="str">
        <f t="array" ref="B511">IFERROR(
  INDEX(
    INDEX('{INDEX} Tour Packages'!$A:$ZZ, , MATCH(B$3, '{INDEX} Tour Packages'!$4:$4, 0)),
    MATCH($F511, INDEX('{INDEX} Tour Packages'!$A:$ZZ,0, MATCH("Tour Package Name", '{INDEX} Tour Packages'!$4:$4, 0)), 0)
  ),
"")
</f>
        <v/>
      </c>
      <c r="C511" s="114" t="str">
        <f t="array" ref="C511">IFERROR(
  INDEX(
    INDEX('{INDEX} Tour Packages'!$A:$ZZ, , MATCH(C$3, '{INDEX} Tour Packages'!$4:$4, 0)),
    MATCH($F511, INDEX('{INDEX} Tour Packages'!$A:$ZZ,0, MATCH("Tour Package Name", '{INDEX} Tour Packages'!$4:$4, 0)), 0)
  ),
"")
</f>
        <v/>
      </c>
      <c r="D511" s="114" t="str">
        <f t="array" ref="D511">IFERROR(
  INDEX(
    INDEX('{INDEX} Tour Packages'!$A:$ZZ, , MATCH(D$3, '{INDEX} Tour Packages'!$4:$4, 0)),
    MATCH($F511, INDEX('{INDEX} Tour Packages'!$A:$ZZ,0, MATCH("Tour Package Name", '{INDEX} Tour Packages'!$4:$4, 0)), 0)
  ),
"")
</f>
        <v/>
      </c>
      <c r="E511" s="115" t="s">
        <v>231</v>
      </c>
      <c r="F511" s="116" t="str">
        <f>IFERROR(__xludf.DUMMYFUNCTION("LET(
  headers, 'Internal Flight Booking Form Re'!$A$1:AI$1,
  ref, $E511,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1" s="117" t="str">
        <f>IFERROR(__xludf.DUMMYFUNCTION("""COMPUTED_VALUE"""),"")</f>
        <v/>
      </c>
      <c r="H511" s="116"/>
      <c r="I511" s="116"/>
      <c r="J511" s="118"/>
      <c r="K511" s="116"/>
      <c r="L511" s="116"/>
      <c r="M511" s="116"/>
      <c r="N511" s="116"/>
      <c r="O511" s="117"/>
      <c r="P511" s="134"/>
      <c r="Q511" s="134"/>
      <c r="R511" s="134"/>
      <c r="S511" s="135"/>
      <c r="T511" s="134"/>
      <c r="U511" s="134"/>
      <c r="V511" s="134"/>
      <c r="W511" s="135"/>
      <c r="X511" s="134"/>
      <c r="Y511" s="134"/>
      <c r="Z511" s="134"/>
      <c r="AA511" s="135"/>
      <c r="AB511" s="131" t="b">
        <v>0</v>
      </c>
      <c r="AC511" s="131" t="b">
        <v>0</v>
      </c>
      <c r="AD511" s="122"/>
      <c r="AE511" s="131" t="b">
        <v>0</v>
      </c>
      <c r="AF511" s="128"/>
      <c r="AG511" s="88"/>
      <c r="AH511" s="132" t="b">
        <v>0</v>
      </c>
      <c r="AI511" s="133"/>
    </row>
    <row r="512">
      <c r="A512" s="114" t="str">
        <f t="array" ref="A512">IFERROR(
  INDEX(
    INDEX('{INDEX} Tour Packages'!$A:$ZZ, , MATCH(A$3, '{INDEX} Tour Packages'!$4:$4, 0)),
    MATCH($F512, INDEX('{INDEX} Tour Packages'!$A:$ZZ,0, MATCH("Tour Package Name", '{INDEX} Tour Packages'!$4:$4, 0)), 0)
  ),
"")
</f>
        <v/>
      </c>
      <c r="B512" s="114" t="str">
        <f t="array" ref="B512">IFERROR(
  INDEX(
    INDEX('{INDEX} Tour Packages'!$A:$ZZ, , MATCH(B$3, '{INDEX} Tour Packages'!$4:$4, 0)),
    MATCH($F512, INDEX('{INDEX} Tour Packages'!$A:$ZZ,0, MATCH("Tour Package Name", '{INDEX} Tour Packages'!$4:$4, 0)), 0)
  ),
"")
</f>
        <v/>
      </c>
      <c r="C512" s="114" t="str">
        <f t="array" ref="C512">IFERROR(
  INDEX(
    INDEX('{INDEX} Tour Packages'!$A:$ZZ, , MATCH(C$3, '{INDEX} Tour Packages'!$4:$4, 0)),
    MATCH($F512, INDEX('{INDEX} Tour Packages'!$A:$ZZ,0, MATCH("Tour Package Name", '{INDEX} Tour Packages'!$4:$4, 0)), 0)
  ),
"")
</f>
        <v/>
      </c>
      <c r="D512" s="114" t="str">
        <f t="array" ref="D512">IFERROR(
  INDEX(
    INDEX('{INDEX} Tour Packages'!$A:$ZZ, , MATCH(D$3, '{INDEX} Tour Packages'!$4:$4, 0)),
    MATCH($F512, INDEX('{INDEX} Tour Packages'!$A:$ZZ,0, MATCH("Tour Package Name", '{INDEX} Tour Packages'!$4:$4, 0)), 0)
  ),
"")
</f>
        <v/>
      </c>
      <c r="E512" s="115" t="s">
        <v>231</v>
      </c>
      <c r="F512" s="116" t="str">
        <f>IFERROR(__xludf.DUMMYFUNCTION("LET(
  headers, 'Internal Flight Booking Form Re'!$A$1:AI$1,
  ref, $E512,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2" s="117" t="str">
        <f>IFERROR(__xludf.DUMMYFUNCTION("""COMPUTED_VALUE"""),"")</f>
        <v/>
      </c>
      <c r="H512" s="116"/>
      <c r="I512" s="116"/>
      <c r="J512" s="118"/>
      <c r="K512" s="116"/>
      <c r="L512" s="116"/>
      <c r="M512" s="116"/>
      <c r="N512" s="116"/>
      <c r="O512" s="117"/>
      <c r="P512" s="134"/>
      <c r="Q512" s="134"/>
      <c r="R512" s="134"/>
      <c r="S512" s="135"/>
      <c r="T512" s="134"/>
      <c r="U512" s="134"/>
      <c r="V512" s="134"/>
      <c r="W512" s="135"/>
      <c r="X512" s="134"/>
      <c r="Y512" s="134"/>
      <c r="Z512" s="134"/>
      <c r="AA512" s="135"/>
      <c r="AB512" s="131" t="b">
        <v>0</v>
      </c>
      <c r="AC512" s="131" t="b">
        <v>0</v>
      </c>
      <c r="AD512" s="122"/>
      <c r="AE512" s="131" t="b">
        <v>0</v>
      </c>
      <c r="AF512" s="128"/>
      <c r="AG512" s="88"/>
      <c r="AH512" s="132" t="b">
        <v>0</v>
      </c>
      <c r="AI512" s="133"/>
    </row>
    <row r="513">
      <c r="A513" s="114" t="str">
        <f t="array" ref="A513">IFERROR(
  INDEX(
    INDEX('{INDEX} Tour Packages'!$A:$ZZ, , MATCH(A$3, '{INDEX} Tour Packages'!$4:$4, 0)),
    MATCH($F513, INDEX('{INDEX} Tour Packages'!$A:$ZZ,0, MATCH("Tour Package Name", '{INDEX} Tour Packages'!$4:$4, 0)), 0)
  ),
"")
</f>
        <v/>
      </c>
      <c r="B513" s="114" t="str">
        <f t="array" ref="B513">IFERROR(
  INDEX(
    INDEX('{INDEX} Tour Packages'!$A:$ZZ, , MATCH(B$3, '{INDEX} Tour Packages'!$4:$4, 0)),
    MATCH($F513, INDEX('{INDEX} Tour Packages'!$A:$ZZ,0, MATCH("Tour Package Name", '{INDEX} Tour Packages'!$4:$4, 0)), 0)
  ),
"")
</f>
        <v/>
      </c>
      <c r="C513" s="114" t="str">
        <f t="array" ref="C513">IFERROR(
  INDEX(
    INDEX('{INDEX} Tour Packages'!$A:$ZZ, , MATCH(C$3, '{INDEX} Tour Packages'!$4:$4, 0)),
    MATCH($F513, INDEX('{INDEX} Tour Packages'!$A:$ZZ,0, MATCH("Tour Package Name", '{INDEX} Tour Packages'!$4:$4, 0)), 0)
  ),
"")
</f>
        <v/>
      </c>
      <c r="D513" s="114" t="str">
        <f t="array" ref="D513">IFERROR(
  INDEX(
    INDEX('{INDEX} Tour Packages'!$A:$ZZ, , MATCH(D$3, '{INDEX} Tour Packages'!$4:$4, 0)),
    MATCH($F513, INDEX('{INDEX} Tour Packages'!$A:$ZZ,0, MATCH("Tour Package Name", '{INDEX} Tour Packages'!$4:$4, 0)), 0)
  ),
"")
</f>
        <v/>
      </c>
      <c r="E513" s="115" t="s">
        <v>231</v>
      </c>
      <c r="F513" s="116" t="str">
        <f>IFERROR(__xludf.DUMMYFUNCTION("LET(
  headers, 'Internal Flight Booking Form Re'!$A$1:AI$1,
  ref, $E513,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3" s="117" t="str">
        <f>IFERROR(__xludf.DUMMYFUNCTION("""COMPUTED_VALUE"""),"")</f>
        <v/>
      </c>
      <c r="H513" s="116"/>
      <c r="I513" s="116"/>
      <c r="J513" s="118"/>
      <c r="K513" s="116"/>
      <c r="L513" s="116"/>
      <c r="M513" s="116"/>
      <c r="N513" s="116"/>
      <c r="O513" s="117"/>
      <c r="P513" s="134"/>
      <c r="Q513" s="134"/>
      <c r="R513" s="134"/>
      <c r="S513" s="135"/>
      <c r="T513" s="134"/>
      <c r="U513" s="134"/>
      <c r="V513" s="134"/>
      <c r="W513" s="135"/>
      <c r="X513" s="134"/>
      <c r="Y513" s="134"/>
      <c r="Z513" s="134"/>
      <c r="AA513" s="135"/>
      <c r="AB513" s="131" t="b">
        <v>0</v>
      </c>
      <c r="AC513" s="131" t="b">
        <v>0</v>
      </c>
      <c r="AD513" s="122"/>
      <c r="AE513" s="131" t="b">
        <v>0</v>
      </c>
      <c r="AF513" s="128"/>
      <c r="AG513" s="88"/>
      <c r="AH513" s="132" t="b">
        <v>0</v>
      </c>
      <c r="AI513" s="133"/>
    </row>
    <row r="514">
      <c r="A514" s="114" t="str">
        <f t="array" ref="A514">IFERROR(
  INDEX(
    INDEX('{INDEX} Tour Packages'!$A:$ZZ, , MATCH(A$3, '{INDEX} Tour Packages'!$4:$4, 0)),
    MATCH($F514, INDEX('{INDEX} Tour Packages'!$A:$ZZ,0, MATCH("Tour Package Name", '{INDEX} Tour Packages'!$4:$4, 0)), 0)
  ),
"")
</f>
        <v/>
      </c>
      <c r="B514" s="114" t="str">
        <f t="array" ref="B514">IFERROR(
  INDEX(
    INDEX('{INDEX} Tour Packages'!$A:$ZZ, , MATCH(B$3, '{INDEX} Tour Packages'!$4:$4, 0)),
    MATCH($F514, INDEX('{INDEX} Tour Packages'!$A:$ZZ,0, MATCH("Tour Package Name", '{INDEX} Tour Packages'!$4:$4, 0)), 0)
  ),
"")
</f>
        <v/>
      </c>
      <c r="C514" s="114" t="str">
        <f t="array" ref="C514">IFERROR(
  INDEX(
    INDEX('{INDEX} Tour Packages'!$A:$ZZ, , MATCH(C$3, '{INDEX} Tour Packages'!$4:$4, 0)),
    MATCH($F514, INDEX('{INDEX} Tour Packages'!$A:$ZZ,0, MATCH("Tour Package Name", '{INDEX} Tour Packages'!$4:$4, 0)), 0)
  ),
"")
</f>
        <v/>
      </c>
      <c r="D514" s="114" t="str">
        <f t="array" ref="D514">IFERROR(
  INDEX(
    INDEX('{INDEX} Tour Packages'!$A:$ZZ, , MATCH(D$3, '{INDEX} Tour Packages'!$4:$4, 0)),
    MATCH($F514, INDEX('{INDEX} Tour Packages'!$A:$ZZ,0, MATCH("Tour Package Name", '{INDEX} Tour Packages'!$4:$4, 0)), 0)
  ),
"")
</f>
        <v/>
      </c>
      <c r="E514" s="115" t="s">
        <v>231</v>
      </c>
      <c r="F514" s="116" t="str">
        <f>IFERROR(__xludf.DUMMYFUNCTION("LET(
  headers, 'Internal Flight Booking Form Re'!$A$1:AI$1,
  ref, $E514,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4" s="117" t="str">
        <f>IFERROR(__xludf.DUMMYFUNCTION("""COMPUTED_VALUE"""),"")</f>
        <v/>
      </c>
      <c r="H514" s="116"/>
      <c r="I514" s="116"/>
      <c r="J514" s="118"/>
      <c r="K514" s="116"/>
      <c r="L514" s="116"/>
      <c r="M514" s="116"/>
      <c r="N514" s="116"/>
      <c r="O514" s="117"/>
      <c r="P514" s="134"/>
      <c r="Q514" s="134"/>
      <c r="R514" s="134"/>
      <c r="S514" s="135"/>
      <c r="T514" s="134"/>
      <c r="U514" s="134"/>
      <c r="V514" s="134"/>
      <c r="W514" s="135"/>
      <c r="X514" s="134"/>
      <c r="Y514" s="134"/>
      <c r="Z514" s="134"/>
      <c r="AA514" s="135"/>
      <c r="AB514" s="131" t="b">
        <v>0</v>
      </c>
      <c r="AC514" s="131" t="b">
        <v>0</v>
      </c>
      <c r="AD514" s="122"/>
      <c r="AE514" s="131" t="b">
        <v>0</v>
      </c>
      <c r="AF514" s="128"/>
      <c r="AG514" s="88"/>
      <c r="AH514" s="132" t="b">
        <v>0</v>
      </c>
      <c r="AI514" s="133"/>
    </row>
    <row r="515">
      <c r="A515" s="114" t="str">
        <f t="array" ref="A515">IFERROR(
  INDEX(
    INDEX('{INDEX} Tour Packages'!$A:$ZZ, , MATCH(A$3, '{INDEX} Tour Packages'!$4:$4, 0)),
    MATCH($F515, INDEX('{INDEX} Tour Packages'!$A:$ZZ,0, MATCH("Tour Package Name", '{INDEX} Tour Packages'!$4:$4, 0)), 0)
  ),
"")
</f>
        <v/>
      </c>
      <c r="B515" s="114" t="str">
        <f t="array" ref="B515">IFERROR(
  INDEX(
    INDEX('{INDEX} Tour Packages'!$A:$ZZ, , MATCH(B$3, '{INDEX} Tour Packages'!$4:$4, 0)),
    MATCH($F515, INDEX('{INDEX} Tour Packages'!$A:$ZZ,0, MATCH("Tour Package Name", '{INDEX} Tour Packages'!$4:$4, 0)), 0)
  ),
"")
</f>
        <v/>
      </c>
      <c r="C515" s="114" t="str">
        <f t="array" ref="C515">IFERROR(
  INDEX(
    INDEX('{INDEX} Tour Packages'!$A:$ZZ, , MATCH(C$3, '{INDEX} Tour Packages'!$4:$4, 0)),
    MATCH($F515, INDEX('{INDEX} Tour Packages'!$A:$ZZ,0, MATCH("Tour Package Name", '{INDEX} Tour Packages'!$4:$4, 0)), 0)
  ),
"")
</f>
        <v/>
      </c>
      <c r="D515" s="114" t="str">
        <f t="array" ref="D515">IFERROR(
  INDEX(
    INDEX('{INDEX} Tour Packages'!$A:$ZZ, , MATCH(D$3, '{INDEX} Tour Packages'!$4:$4, 0)),
    MATCH($F515, INDEX('{INDEX} Tour Packages'!$A:$ZZ,0, MATCH("Tour Package Name", '{INDEX} Tour Packages'!$4:$4, 0)), 0)
  ),
"")
</f>
        <v/>
      </c>
      <c r="E515" s="115" t="s">
        <v>231</v>
      </c>
      <c r="F515" s="116" t="str">
        <f>IFERROR(__xludf.DUMMYFUNCTION("LET(
  headers, 'Internal Flight Booking Form Re'!$A$1:AI$1,
  ref, $E515,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5" s="117" t="str">
        <f>IFERROR(__xludf.DUMMYFUNCTION("""COMPUTED_VALUE"""),"")</f>
        <v/>
      </c>
      <c r="H515" s="116"/>
      <c r="I515" s="116"/>
      <c r="J515" s="118"/>
      <c r="K515" s="116"/>
      <c r="L515" s="116"/>
      <c r="M515" s="116"/>
      <c r="N515" s="116"/>
      <c r="O515" s="117"/>
      <c r="P515" s="134"/>
      <c r="Q515" s="134"/>
      <c r="R515" s="134"/>
      <c r="S515" s="135"/>
      <c r="T515" s="134"/>
      <c r="U515" s="134"/>
      <c r="V515" s="134"/>
      <c r="W515" s="135"/>
      <c r="X515" s="134"/>
      <c r="Y515" s="134"/>
      <c r="Z515" s="134"/>
      <c r="AA515" s="135"/>
      <c r="AB515" s="131" t="b">
        <v>0</v>
      </c>
      <c r="AC515" s="131" t="b">
        <v>0</v>
      </c>
      <c r="AD515" s="122"/>
      <c r="AE515" s="131" t="b">
        <v>0</v>
      </c>
      <c r="AF515" s="128"/>
      <c r="AG515" s="88"/>
      <c r="AH515" s="132" t="b">
        <v>0</v>
      </c>
      <c r="AI515" s="133"/>
    </row>
    <row r="516">
      <c r="A516" s="114" t="str">
        <f t="array" ref="A516">IFERROR(
  INDEX(
    INDEX('{INDEX} Tour Packages'!$A:$ZZ, , MATCH(A$3, '{INDEX} Tour Packages'!$4:$4, 0)),
    MATCH($F516, INDEX('{INDEX} Tour Packages'!$A:$ZZ,0, MATCH("Tour Package Name", '{INDEX} Tour Packages'!$4:$4, 0)), 0)
  ),
"")
</f>
        <v/>
      </c>
      <c r="B516" s="114" t="str">
        <f t="array" ref="B516">IFERROR(
  INDEX(
    INDEX('{INDEX} Tour Packages'!$A:$ZZ, , MATCH(B$3, '{INDEX} Tour Packages'!$4:$4, 0)),
    MATCH($F516, INDEX('{INDEX} Tour Packages'!$A:$ZZ,0, MATCH("Tour Package Name", '{INDEX} Tour Packages'!$4:$4, 0)), 0)
  ),
"")
</f>
        <v/>
      </c>
      <c r="C516" s="114" t="str">
        <f t="array" ref="C516">IFERROR(
  INDEX(
    INDEX('{INDEX} Tour Packages'!$A:$ZZ, , MATCH(C$3, '{INDEX} Tour Packages'!$4:$4, 0)),
    MATCH($F516, INDEX('{INDEX} Tour Packages'!$A:$ZZ,0, MATCH("Tour Package Name", '{INDEX} Tour Packages'!$4:$4, 0)), 0)
  ),
"")
</f>
        <v/>
      </c>
      <c r="D516" s="114" t="str">
        <f t="array" ref="D516">IFERROR(
  INDEX(
    INDEX('{INDEX} Tour Packages'!$A:$ZZ, , MATCH(D$3, '{INDEX} Tour Packages'!$4:$4, 0)),
    MATCH($F516, INDEX('{INDEX} Tour Packages'!$A:$ZZ,0, MATCH("Tour Package Name", '{INDEX} Tour Packages'!$4:$4, 0)), 0)
  ),
"")
</f>
        <v/>
      </c>
      <c r="E516" s="115" t="s">
        <v>231</v>
      </c>
      <c r="F516" s="116" t="str">
        <f>IFERROR(__xludf.DUMMYFUNCTION("LET(
  headers, 'Internal Flight Booking Form Re'!$A$1:AI$1,
  ref, $E516,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6" s="117" t="str">
        <f>IFERROR(__xludf.DUMMYFUNCTION("""COMPUTED_VALUE"""),"")</f>
        <v/>
      </c>
      <c r="H516" s="116"/>
      <c r="I516" s="116"/>
      <c r="J516" s="118"/>
      <c r="K516" s="116"/>
      <c r="L516" s="116"/>
      <c r="M516" s="116"/>
      <c r="N516" s="116"/>
      <c r="O516" s="117"/>
      <c r="P516" s="134"/>
      <c r="Q516" s="134"/>
      <c r="R516" s="134"/>
      <c r="S516" s="135"/>
      <c r="T516" s="134"/>
      <c r="U516" s="134"/>
      <c r="V516" s="134"/>
      <c r="W516" s="135"/>
      <c r="X516" s="134"/>
      <c r="Y516" s="134"/>
      <c r="Z516" s="134"/>
      <c r="AA516" s="135"/>
      <c r="AB516" s="131" t="b">
        <v>0</v>
      </c>
      <c r="AC516" s="131" t="b">
        <v>0</v>
      </c>
      <c r="AD516" s="122"/>
      <c r="AE516" s="131" t="b">
        <v>0</v>
      </c>
      <c r="AF516" s="128"/>
      <c r="AG516" s="88"/>
      <c r="AH516" s="132" t="b">
        <v>0</v>
      </c>
      <c r="AI516" s="133"/>
    </row>
    <row r="517">
      <c r="A517" s="114" t="str">
        <f t="array" ref="A517">IFERROR(
  INDEX(
    INDEX('{INDEX} Tour Packages'!$A:$ZZ, , MATCH(A$3, '{INDEX} Tour Packages'!$4:$4, 0)),
    MATCH($F517, INDEX('{INDEX} Tour Packages'!$A:$ZZ,0, MATCH("Tour Package Name", '{INDEX} Tour Packages'!$4:$4, 0)), 0)
  ),
"")
</f>
        <v/>
      </c>
      <c r="B517" s="114" t="str">
        <f t="array" ref="B517">IFERROR(
  INDEX(
    INDEX('{INDEX} Tour Packages'!$A:$ZZ, , MATCH(B$3, '{INDEX} Tour Packages'!$4:$4, 0)),
    MATCH($F517, INDEX('{INDEX} Tour Packages'!$A:$ZZ,0, MATCH("Tour Package Name", '{INDEX} Tour Packages'!$4:$4, 0)), 0)
  ),
"")
</f>
        <v/>
      </c>
      <c r="C517" s="114" t="str">
        <f t="array" ref="C517">IFERROR(
  INDEX(
    INDEX('{INDEX} Tour Packages'!$A:$ZZ, , MATCH(C$3, '{INDEX} Tour Packages'!$4:$4, 0)),
    MATCH($F517, INDEX('{INDEX} Tour Packages'!$A:$ZZ,0, MATCH("Tour Package Name", '{INDEX} Tour Packages'!$4:$4, 0)), 0)
  ),
"")
</f>
        <v/>
      </c>
      <c r="D517" s="114" t="str">
        <f t="array" ref="D517">IFERROR(
  INDEX(
    INDEX('{INDEX} Tour Packages'!$A:$ZZ, , MATCH(D$3, '{INDEX} Tour Packages'!$4:$4, 0)),
    MATCH($F517, INDEX('{INDEX} Tour Packages'!$A:$ZZ,0, MATCH("Tour Package Name", '{INDEX} Tour Packages'!$4:$4, 0)), 0)
  ),
"")
</f>
        <v/>
      </c>
      <c r="E517" s="115" t="s">
        <v>231</v>
      </c>
      <c r="F517" s="116" t="str">
        <f>IFERROR(__xludf.DUMMYFUNCTION("LET(
  headers, 'Internal Flight Booking Form Re'!$A$1:AI$1,
  ref, $E517,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7" s="117" t="str">
        <f>IFERROR(__xludf.DUMMYFUNCTION("""COMPUTED_VALUE"""),"")</f>
        <v/>
      </c>
      <c r="H517" s="116"/>
      <c r="I517" s="116"/>
      <c r="J517" s="118"/>
      <c r="K517" s="116"/>
      <c r="L517" s="116"/>
      <c r="M517" s="116"/>
      <c r="N517" s="116"/>
      <c r="O517" s="117"/>
      <c r="P517" s="134"/>
      <c r="Q517" s="134"/>
      <c r="R517" s="134"/>
      <c r="S517" s="135"/>
      <c r="T517" s="134"/>
      <c r="U517" s="134"/>
      <c r="V517" s="134"/>
      <c r="W517" s="135"/>
      <c r="X517" s="134"/>
      <c r="Y517" s="134"/>
      <c r="Z517" s="134"/>
      <c r="AA517" s="135"/>
      <c r="AB517" s="131" t="b">
        <v>0</v>
      </c>
      <c r="AC517" s="131" t="b">
        <v>0</v>
      </c>
      <c r="AD517" s="122"/>
      <c r="AE517" s="131" t="b">
        <v>0</v>
      </c>
      <c r="AF517" s="128"/>
      <c r="AG517" s="88"/>
      <c r="AH517" s="132" t="b">
        <v>0</v>
      </c>
      <c r="AI517" s="133"/>
    </row>
    <row r="518">
      <c r="A518" s="114" t="str">
        <f t="array" ref="A518">IFERROR(
  INDEX(
    INDEX('{INDEX} Tour Packages'!$A:$ZZ, , MATCH(A$3, '{INDEX} Tour Packages'!$4:$4, 0)),
    MATCH($F518, INDEX('{INDEX} Tour Packages'!$A:$ZZ,0, MATCH("Tour Package Name", '{INDEX} Tour Packages'!$4:$4, 0)), 0)
  ),
"")
</f>
        <v/>
      </c>
      <c r="B518" s="114" t="str">
        <f t="array" ref="B518">IFERROR(
  INDEX(
    INDEX('{INDEX} Tour Packages'!$A:$ZZ, , MATCH(B$3, '{INDEX} Tour Packages'!$4:$4, 0)),
    MATCH($F518, INDEX('{INDEX} Tour Packages'!$A:$ZZ,0, MATCH("Tour Package Name", '{INDEX} Tour Packages'!$4:$4, 0)), 0)
  ),
"")
</f>
        <v/>
      </c>
      <c r="C518" s="114" t="str">
        <f t="array" ref="C518">IFERROR(
  INDEX(
    INDEX('{INDEX} Tour Packages'!$A:$ZZ, , MATCH(C$3, '{INDEX} Tour Packages'!$4:$4, 0)),
    MATCH($F518, INDEX('{INDEX} Tour Packages'!$A:$ZZ,0, MATCH("Tour Package Name", '{INDEX} Tour Packages'!$4:$4, 0)), 0)
  ),
"")
</f>
        <v/>
      </c>
      <c r="D518" s="114" t="str">
        <f t="array" ref="D518">IFERROR(
  INDEX(
    INDEX('{INDEX} Tour Packages'!$A:$ZZ, , MATCH(D$3, '{INDEX} Tour Packages'!$4:$4, 0)),
    MATCH($F518, INDEX('{INDEX} Tour Packages'!$A:$ZZ,0, MATCH("Tour Package Name", '{INDEX} Tour Packages'!$4:$4, 0)), 0)
  ),
"")
</f>
        <v/>
      </c>
      <c r="E518" s="115" t="s">
        <v>231</v>
      </c>
      <c r="F518" s="116" t="str">
        <f>IFERROR(__xludf.DUMMYFUNCTION("LET(
  headers, 'Internal Flight Booking Form Re'!$A$1:AI$1,
  ref, $E518,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8" s="117" t="str">
        <f>IFERROR(__xludf.DUMMYFUNCTION("""COMPUTED_VALUE"""),"")</f>
        <v/>
      </c>
      <c r="H518" s="116"/>
      <c r="I518" s="116"/>
      <c r="J518" s="118"/>
      <c r="K518" s="116"/>
      <c r="L518" s="116"/>
      <c r="M518" s="116"/>
      <c r="N518" s="116"/>
      <c r="O518" s="117"/>
      <c r="P518" s="134"/>
      <c r="Q518" s="134"/>
      <c r="R518" s="134"/>
      <c r="S518" s="135"/>
      <c r="T518" s="134"/>
      <c r="U518" s="134"/>
      <c r="V518" s="134"/>
      <c r="W518" s="135"/>
      <c r="X518" s="134"/>
      <c r="Y518" s="134"/>
      <c r="Z518" s="134"/>
      <c r="AA518" s="135"/>
      <c r="AB518" s="131" t="b">
        <v>0</v>
      </c>
      <c r="AC518" s="131" t="b">
        <v>0</v>
      </c>
      <c r="AD518" s="122"/>
      <c r="AE518" s="131" t="b">
        <v>0</v>
      </c>
      <c r="AF518" s="128"/>
      <c r="AG518" s="88"/>
      <c r="AH518" s="132" t="b">
        <v>0</v>
      </c>
      <c r="AI518" s="133"/>
    </row>
    <row r="519">
      <c r="A519" s="114" t="str">
        <f t="array" ref="A519">IFERROR(
  INDEX(
    INDEX('{INDEX} Tour Packages'!$A:$ZZ, , MATCH(A$3, '{INDEX} Tour Packages'!$4:$4, 0)),
    MATCH($F519, INDEX('{INDEX} Tour Packages'!$A:$ZZ,0, MATCH("Tour Package Name", '{INDEX} Tour Packages'!$4:$4, 0)), 0)
  ),
"")
</f>
        <v/>
      </c>
      <c r="B519" s="114" t="str">
        <f t="array" ref="B519">IFERROR(
  INDEX(
    INDEX('{INDEX} Tour Packages'!$A:$ZZ, , MATCH(B$3, '{INDEX} Tour Packages'!$4:$4, 0)),
    MATCH($F519, INDEX('{INDEX} Tour Packages'!$A:$ZZ,0, MATCH("Tour Package Name", '{INDEX} Tour Packages'!$4:$4, 0)), 0)
  ),
"")
</f>
        <v/>
      </c>
      <c r="C519" s="114" t="str">
        <f t="array" ref="C519">IFERROR(
  INDEX(
    INDEX('{INDEX} Tour Packages'!$A:$ZZ, , MATCH(C$3, '{INDEX} Tour Packages'!$4:$4, 0)),
    MATCH($F519, INDEX('{INDEX} Tour Packages'!$A:$ZZ,0, MATCH("Tour Package Name", '{INDEX} Tour Packages'!$4:$4, 0)), 0)
  ),
"")
</f>
        <v/>
      </c>
      <c r="D519" s="114" t="str">
        <f t="array" ref="D519">IFERROR(
  INDEX(
    INDEX('{INDEX} Tour Packages'!$A:$ZZ, , MATCH(D$3, '{INDEX} Tour Packages'!$4:$4, 0)),
    MATCH($F519, INDEX('{INDEX} Tour Packages'!$A:$ZZ,0, MATCH("Tour Package Name", '{INDEX} Tour Packages'!$4:$4, 0)), 0)
  ),
"")
</f>
        <v/>
      </c>
      <c r="E519" s="115" t="s">
        <v>231</v>
      </c>
      <c r="F519" s="116" t="str">
        <f>IFERROR(__xludf.DUMMYFUNCTION("LET(
  headers, 'Internal Flight Booking Form Re'!$A$1:AI$1,
  ref, $E519,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19" s="117" t="str">
        <f>IFERROR(__xludf.DUMMYFUNCTION("""COMPUTED_VALUE"""),"")</f>
        <v/>
      </c>
      <c r="H519" s="116"/>
      <c r="I519" s="116"/>
      <c r="J519" s="118"/>
      <c r="K519" s="116"/>
      <c r="L519" s="116"/>
      <c r="M519" s="116"/>
      <c r="N519" s="116"/>
      <c r="O519" s="117"/>
      <c r="P519" s="134"/>
      <c r="Q519" s="134"/>
      <c r="R519" s="134"/>
      <c r="S519" s="135"/>
      <c r="T519" s="134"/>
      <c r="U519" s="134"/>
      <c r="V519" s="134"/>
      <c r="W519" s="135"/>
      <c r="X519" s="134"/>
      <c r="Y519" s="134"/>
      <c r="Z519" s="134"/>
      <c r="AA519" s="135"/>
      <c r="AB519" s="131" t="b">
        <v>0</v>
      </c>
      <c r="AC519" s="131" t="b">
        <v>0</v>
      </c>
      <c r="AD519" s="122"/>
      <c r="AE519" s="131" t="b">
        <v>0</v>
      </c>
      <c r="AF519" s="128"/>
      <c r="AG519" s="88"/>
      <c r="AH519" s="132" t="b">
        <v>0</v>
      </c>
      <c r="AI519" s="133"/>
    </row>
    <row r="520">
      <c r="A520" s="114" t="str">
        <f t="array" ref="A520">IFERROR(
  INDEX(
    INDEX('{INDEX} Tour Packages'!$A:$ZZ, , MATCH(A$3, '{INDEX} Tour Packages'!$4:$4, 0)),
    MATCH($F520, INDEX('{INDEX} Tour Packages'!$A:$ZZ,0, MATCH("Tour Package Name", '{INDEX} Tour Packages'!$4:$4, 0)), 0)
  ),
"")
</f>
        <v/>
      </c>
      <c r="B520" s="114" t="str">
        <f t="array" ref="B520">IFERROR(
  INDEX(
    INDEX('{INDEX} Tour Packages'!$A:$ZZ, , MATCH(B$3, '{INDEX} Tour Packages'!$4:$4, 0)),
    MATCH($F520, INDEX('{INDEX} Tour Packages'!$A:$ZZ,0, MATCH("Tour Package Name", '{INDEX} Tour Packages'!$4:$4, 0)), 0)
  ),
"")
</f>
        <v/>
      </c>
      <c r="C520" s="114" t="str">
        <f t="array" ref="C520">IFERROR(
  INDEX(
    INDEX('{INDEX} Tour Packages'!$A:$ZZ, , MATCH(C$3, '{INDEX} Tour Packages'!$4:$4, 0)),
    MATCH($F520, INDEX('{INDEX} Tour Packages'!$A:$ZZ,0, MATCH("Tour Package Name", '{INDEX} Tour Packages'!$4:$4, 0)), 0)
  ),
"")
</f>
        <v/>
      </c>
      <c r="D520" s="114" t="str">
        <f t="array" ref="D520">IFERROR(
  INDEX(
    INDEX('{INDEX} Tour Packages'!$A:$ZZ, , MATCH(D$3, '{INDEX} Tour Packages'!$4:$4, 0)),
    MATCH($F520, INDEX('{INDEX} Tour Packages'!$A:$ZZ,0, MATCH("Tour Package Name", '{INDEX} Tour Packages'!$4:$4, 0)), 0)
  ),
"")
</f>
        <v/>
      </c>
      <c r="E520" s="115" t="s">
        <v>231</v>
      </c>
      <c r="F520" s="116" t="str">
        <f>IFERROR(__xludf.DUMMYFUNCTION("LET(
  headers, 'Internal Flight Booking Form Re'!$A$1:AI$1,
  ref, $E520,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0" s="117" t="str">
        <f>IFERROR(__xludf.DUMMYFUNCTION("""COMPUTED_VALUE"""),"")</f>
        <v/>
      </c>
      <c r="H520" s="116"/>
      <c r="I520" s="116"/>
      <c r="J520" s="118"/>
      <c r="K520" s="116"/>
      <c r="L520" s="116"/>
      <c r="M520" s="116"/>
      <c r="N520" s="116"/>
      <c r="O520" s="117"/>
      <c r="P520" s="134"/>
      <c r="Q520" s="134"/>
      <c r="R520" s="134"/>
      <c r="S520" s="135"/>
      <c r="T520" s="134"/>
      <c r="U520" s="134"/>
      <c r="V520" s="134"/>
      <c r="W520" s="135"/>
      <c r="X520" s="134"/>
      <c r="Y520" s="134"/>
      <c r="Z520" s="134"/>
      <c r="AA520" s="135"/>
      <c r="AB520" s="131" t="b">
        <v>0</v>
      </c>
      <c r="AC520" s="131" t="b">
        <v>0</v>
      </c>
      <c r="AD520" s="122"/>
      <c r="AE520" s="131" t="b">
        <v>0</v>
      </c>
      <c r="AF520" s="128"/>
      <c r="AG520" s="88"/>
      <c r="AH520" s="132" t="b">
        <v>0</v>
      </c>
      <c r="AI520" s="133"/>
    </row>
    <row r="521">
      <c r="A521" s="114" t="str">
        <f t="array" ref="A521">IFERROR(
  INDEX(
    INDEX('{INDEX} Tour Packages'!$A:$ZZ, , MATCH(A$3, '{INDEX} Tour Packages'!$4:$4, 0)),
    MATCH($F521, INDEX('{INDEX} Tour Packages'!$A:$ZZ,0, MATCH("Tour Package Name", '{INDEX} Tour Packages'!$4:$4, 0)), 0)
  ),
"")
</f>
        <v/>
      </c>
      <c r="B521" s="114" t="str">
        <f t="array" ref="B521">IFERROR(
  INDEX(
    INDEX('{INDEX} Tour Packages'!$A:$ZZ, , MATCH(B$3, '{INDEX} Tour Packages'!$4:$4, 0)),
    MATCH($F521, INDEX('{INDEX} Tour Packages'!$A:$ZZ,0, MATCH("Tour Package Name", '{INDEX} Tour Packages'!$4:$4, 0)), 0)
  ),
"")
</f>
        <v/>
      </c>
      <c r="C521" s="114" t="str">
        <f t="array" ref="C521">IFERROR(
  INDEX(
    INDEX('{INDEX} Tour Packages'!$A:$ZZ, , MATCH(C$3, '{INDEX} Tour Packages'!$4:$4, 0)),
    MATCH($F521, INDEX('{INDEX} Tour Packages'!$A:$ZZ,0, MATCH("Tour Package Name", '{INDEX} Tour Packages'!$4:$4, 0)), 0)
  ),
"")
</f>
        <v/>
      </c>
      <c r="D521" s="114" t="str">
        <f t="array" ref="D521">IFERROR(
  INDEX(
    INDEX('{INDEX} Tour Packages'!$A:$ZZ, , MATCH(D$3, '{INDEX} Tour Packages'!$4:$4, 0)),
    MATCH($F521, INDEX('{INDEX} Tour Packages'!$A:$ZZ,0, MATCH("Tour Package Name", '{INDEX} Tour Packages'!$4:$4, 0)), 0)
  ),
"")
</f>
        <v/>
      </c>
      <c r="E521" s="115" t="s">
        <v>231</v>
      </c>
      <c r="F521" s="116" t="str">
        <f>IFERROR(__xludf.DUMMYFUNCTION("LET(
  headers, 'Internal Flight Booking Form Re'!$A$1:AI$1,
  ref, $E521,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1" s="117" t="str">
        <f>IFERROR(__xludf.DUMMYFUNCTION("""COMPUTED_VALUE"""),"")</f>
        <v/>
      </c>
      <c r="H521" s="116"/>
      <c r="I521" s="116"/>
      <c r="J521" s="118"/>
      <c r="K521" s="116"/>
      <c r="L521" s="116"/>
      <c r="M521" s="116"/>
      <c r="N521" s="116"/>
      <c r="O521" s="117"/>
      <c r="P521" s="134"/>
      <c r="Q521" s="134"/>
      <c r="R521" s="134"/>
      <c r="S521" s="135"/>
      <c r="T521" s="134"/>
      <c r="U521" s="134"/>
      <c r="V521" s="134"/>
      <c r="W521" s="135"/>
      <c r="X521" s="134"/>
      <c r="Y521" s="134"/>
      <c r="Z521" s="134"/>
      <c r="AA521" s="135"/>
      <c r="AB521" s="131" t="b">
        <v>0</v>
      </c>
      <c r="AC521" s="131" t="b">
        <v>0</v>
      </c>
      <c r="AD521" s="122"/>
      <c r="AE521" s="131" t="b">
        <v>0</v>
      </c>
      <c r="AF521" s="128"/>
      <c r="AG521" s="88"/>
      <c r="AH521" s="132" t="b">
        <v>0</v>
      </c>
      <c r="AI521" s="133"/>
    </row>
    <row r="522">
      <c r="A522" s="114" t="str">
        <f t="array" ref="A522">IFERROR(
  INDEX(
    INDEX('{INDEX} Tour Packages'!$A:$ZZ, , MATCH(A$3, '{INDEX} Tour Packages'!$4:$4, 0)),
    MATCH($F522, INDEX('{INDEX} Tour Packages'!$A:$ZZ,0, MATCH("Tour Package Name", '{INDEX} Tour Packages'!$4:$4, 0)), 0)
  ),
"")
</f>
        <v/>
      </c>
      <c r="B522" s="114" t="str">
        <f t="array" ref="B522">IFERROR(
  INDEX(
    INDEX('{INDEX} Tour Packages'!$A:$ZZ, , MATCH(B$3, '{INDEX} Tour Packages'!$4:$4, 0)),
    MATCH($F522, INDEX('{INDEX} Tour Packages'!$A:$ZZ,0, MATCH("Tour Package Name", '{INDEX} Tour Packages'!$4:$4, 0)), 0)
  ),
"")
</f>
        <v/>
      </c>
      <c r="C522" s="114" t="str">
        <f t="array" ref="C522">IFERROR(
  INDEX(
    INDEX('{INDEX} Tour Packages'!$A:$ZZ, , MATCH(C$3, '{INDEX} Tour Packages'!$4:$4, 0)),
    MATCH($F522, INDEX('{INDEX} Tour Packages'!$A:$ZZ,0, MATCH("Tour Package Name", '{INDEX} Tour Packages'!$4:$4, 0)), 0)
  ),
"")
</f>
        <v/>
      </c>
      <c r="D522" s="114" t="str">
        <f t="array" ref="D522">IFERROR(
  INDEX(
    INDEX('{INDEX} Tour Packages'!$A:$ZZ, , MATCH(D$3, '{INDEX} Tour Packages'!$4:$4, 0)),
    MATCH($F522, INDEX('{INDEX} Tour Packages'!$A:$ZZ,0, MATCH("Tour Package Name", '{INDEX} Tour Packages'!$4:$4, 0)), 0)
  ),
"")
</f>
        <v/>
      </c>
      <c r="E522" s="115" t="s">
        <v>231</v>
      </c>
      <c r="F522" s="116" t="str">
        <f>IFERROR(__xludf.DUMMYFUNCTION("LET(
  headers, 'Internal Flight Booking Form Re'!$A$1:AI$1,
  ref, $E522,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2" s="117" t="str">
        <f>IFERROR(__xludf.DUMMYFUNCTION("""COMPUTED_VALUE"""),"")</f>
        <v/>
      </c>
      <c r="H522" s="116"/>
      <c r="I522" s="116"/>
      <c r="J522" s="118"/>
      <c r="K522" s="116"/>
      <c r="L522" s="116"/>
      <c r="M522" s="116"/>
      <c r="N522" s="116"/>
      <c r="O522" s="117"/>
      <c r="P522" s="134"/>
      <c r="Q522" s="134"/>
      <c r="R522" s="134"/>
      <c r="S522" s="135"/>
      <c r="T522" s="134"/>
      <c r="U522" s="134"/>
      <c r="V522" s="134"/>
      <c r="W522" s="135"/>
      <c r="X522" s="134"/>
      <c r="Y522" s="134"/>
      <c r="Z522" s="134"/>
      <c r="AA522" s="135"/>
      <c r="AB522" s="131" t="b">
        <v>0</v>
      </c>
      <c r="AC522" s="131" t="b">
        <v>0</v>
      </c>
      <c r="AD522" s="122"/>
      <c r="AE522" s="131" t="b">
        <v>0</v>
      </c>
      <c r="AF522" s="128"/>
      <c r="AG522" s="88"/>
      <c r="AH522" s="132" t="b">
        <v>0</v>
      </c>
      <c r="AI522" s="133"/>
    </row>
    <row r="523">
      <c r="A523" s="114" t="str">
        <f t="array" ref="A523">IFERROR(
  INDEX(
    INDEX('{INDEX} Tour Packages'!$A:$ZZ, , MATCH(A$3, '{INDEX} Tour Packages'!$4:$4, 0)),
    MATCH($F523, INDEX('{INDEX} Tour Packages'!$A:$ZZ,0, MATCH("Tour Package Name", '{INDEX} Tour Packages'!$4:$4, 0)), 0)
  ),
"")
</f>
        <v/>
      </c>
      <c r="B523" s="114" t="str">
        <f t="array" ref="B523">IFERROR(
  INDEX(
    INDEX('{INDEX} Tour Packages'!$A:$ZZ, , MATCH(B$3, '{INDEX} Tour Packages'!$4:$4, 0)),
    MATCH($F523, INDEX('{INDEX} Tour Packages'!$A:$ZZ,0, MATCH("Tour Package Name", '{INDEX} Tour Packages'!$4:$4, 0)), 0)
  ),
"")
</f>
        <v/>
      </c>
      <c r="C523" s="114" t="str">
        <f t="array" ref="C523">IFERROR(
  INDEX(
    INDEX('{INDEX} Tour Packages'!$A:$ZZ, , MATCH(C$3, '{INDEX} Tour Packages'!$4:$4, 0)),
    MATCH($F523, INDEX('{INDEX} Tour Packages'!$A:$ZZ,0, MATCH("Tour Package Name", '{INDEX} Tour Packages'!$4:$4, 0)), 0)
  ),
"")
</f>
        <v/>
      </c>
      <c r="D523" s="114" t="str">
        <f t="array" ref="D523">IFERROR(
  INDEX(
    INDEX('{INDEX} Tour Packages'!$A:$ZZ, , MATCH(D$3, '{INDEX} Tour Packages'!$4:$4, 0)),
    MATCH($F523, INDEX('{INDEX} Tour Packages'!$A:$ZZ,0, MATCH("Tour Package Name", '{INDEX} Tour Packages'!$4:$4, 0)), 0)
  ),
"")
</f>
        <v/>
      </c>
      <c r="E523" s="115" t="s">
        <v>231</v>
      </c>
      <c r="F523" s="116" t="str">
        <f>IFERROR(__xludf.DUMMYFUNCTION("LET(
  headers, 'Internal Flight Booking Form Re'!$A$1:AI$1,
  ref, $E523,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3" s="117" t="str">
        <f>IFERROR(__xludf.DUMMYFUNCTION("""COMPUTED_VALUE"""),"")</f>
        <v/>
      </c>
      <c r="H523" s="116"/>
      <c r="I523" s="116"/>
      <c r="J523" s="118"/>
      <c r="K523" s="116"/>
      <c r="L523" s="116"/>
      <c r="M523" s="116"/>
      <c r="N523" s="116"/>
      <c r="O523" s="117"/>
      <c r="P523" s="134"/>
      <c r="Q523" s="134"/>
      <c r="R523" s="134"/>
      <c r="S523" s="135"/>
      <c r="T523" s="134"/>
      <c r="U523" s="134"/>
      <c r="V523" s="134"/>
      <c r="W523" s="135"/>
      <c r="X523" s="134"/>
      <c r="Y523" s="134"/>
      <c r="Z523" s="134"/>
      <c r="AA523" s="135"/>
      <c r="AB523" s="131" t="b">
        <v>0</v>
      </c>
      <c r="AC523" s="131" t="b">
        <v>0</v>
      </c>
      <c r="AD523" s="122"/>
      <c r="AE523" s="131" t="b">
        <v>0</v>
      </c>
      <c r="AF523" s="128"/>
      <c r="AG523" s="88"/>
      <c r="AH523" s="132" t="b">
        <v>0</v>
      </c>
      <c r="AI523" s="133"/>
    </row>
    <row r="524">
      <c r="A524" s="114" t="str">
        <f t="array" ref="A524">IFERROR(
  INDEX(
    INDEX('{INDEX} Tour Packages'!$A:$ZZ, , MATCH(A$3, '{INDEX} Tour Packages'!$4:$4, 0)),
    MATCH($F524, INDEX('{INDEX} Tour Packages'!$A:$ZZ,0, MATCH("Tour Package Name", '{INDEX} Tour Packages'!$4:$4, 0)), 0)
  ),
"")
</f>
        <v/>
      </c>
      <c r="B524" s="114" t="str">
        <f t="array" ref="B524">IFERROR(
  INDEX(
    INDEX('{INDEX} Tour Packages'!$A:$ZZ, , MATCH(B$3, '{INDEX} Tour Packages'!$4:$4, 0)),
    MATCH($F524, INDEX('{INDEX} Tour Packages'!$A:$ZZ,0, MATCH("Tour Package Name", '{INDEX} Tour Packages'!$4:$4, 0)), 0)
  ),
"")
</f>
        <v/>
      </c>
      <c r="C524" s="114" t="str">
        <f t="array" ref="C524">IFERROR(
  INDEX(
    INDEX('{INDEX} Tour Packages'!$A:$ZZ, , MATCH(C$3, '{INDEX} Tour Packages'!$4:$4, 0)),
    MATCH($F524, INDEX('{INDEX} Tour Packages'!$A:$ZZ,0, MATCH("Tour Package Name", '{INDEX} Tour Packages'!$4:$4, 0)), 0)
  ),
"")
</f>
        <v/>
      </c>
      <c r="D524" s="114" t="str">
        <f t="array" ref="D524">IFERROR(
  INDEX(
    INDEX('{INDEX} Tour Packages'!$A:$ZZ, , MATCH(D$3, '{INDEX} Tour Packages'!$4:$4, 0)),
    MATCH($F524, INDEX('{INDEX} Tour Packages'!$A:$ZZ,0, MATCH("Tour Package Name", '{INDEX} Tour Packages'!$4:$4, 0)), 0)
  ),
"")
</f>
        <v/>
      </c>
      <c r="E524" s="115" t="s">
        <v>231</v>
      </c>
      <c r="F524" s="116" t="str">
        <f>IFERROR(__xludf.DUMMYFUNCTION("LET(
  headers, 'Internal Flight Booking Form Re'!$A$1:AI$1,
  ref, $E524,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4" s="117" t="str">
        <f>IFERROR(__xludf.DUMMYFUNCTION("""COMPUTED_VALUE"""),"")</f>
        <v/>
      </c>
      <c r="H524" s="116"/>
      <c r="I524" s="116"/>
      <c r="J524" s="118"/>
      <c r="K524" s="116"/>
      <c r="L524" s="116"/>
      <c r="M524" s="116"/>
      <c r="N524" s="116"/>
      <c r="O524" s="117"/>
      <c r="P524" s="134"/>
      <c r="Q524" s="134"/>
      <c r="R524" s="134"/>
      <c r="S524" s="135"/>
      <c r="T524" s="134"/>
      <c r="U524" s="134"/>
      <c r="V524" s="134"/>
      <c r="W524" s="135"/>
      <c r="X524" s="134"/>
      <c r="Y524" s="134"/>
      <c r="Z524" s="134"/>
      <c r="AA524" s="135"/>
      <c r="AB524" s="131" t="b">
        <v>0</v>
      </c>
      <c r="AC524" s="131" t="b">
        <v>0</v>
      </c>
      <c r="AD524" s="122"/>
      <c r="AE524" s="131" t="b">
        <v>0</v>
      </c>
      <c r="AF524" s="128"/>
      <c r="AG524" s="88"/>
      <c r="AH524" s="132" t="b">
        <v>0</v>
      </c>
      <c r="AI524" s="133"/>
    </row>
    <row r="525">
      <c r="A525" s="114" t="str">
        <f t="array" ref="A525">IFERROR(
  INDEX(
    INDEX('{INDEX} Tour Packages'!$A:$ZZ, , MATCH(A$3, '{INDEX} Tour Packages'!$4:$4, 0)),
    MATCH($F525, INDEX('{INDEX} Tour Packages'!$A:$ZZ,0, MATCH("Tour Package Name", '{INDEX} Tour Packages'!$4:$4, 0)), 0)
  ),
"")
</f>
        <v/>
      </c>
      <c r="B525" s="114" t="str">
        <f t="array" ref="B525">IFERROR(
  INDEX(
    INDEX('{INDEX} Tour Packages'!$A:$ZZ, , MATCH(B$3, '{INDEX} Tour Packages'!$4:$4, 0)),
    MATCH($F525, INDEX('{INDEX} Tour Packages'!$A:$ZZ,0, MATCH("Tour Package Name", '{INDEX} Tour Packages'!$4:$4, 0)), 0)
  ),
"")
</f>
        <v/>
      </c>
      <c r="C525" s="114" t="str">
        <f t="array" ref="C525">IFERROR(
  INDEX(
    INDEX('{INDEX} Tour Packages'!$A:$ZZ, , MATCH(C$3, '{INDEX} Tour Packages'!$4:$4, 0)),
    MATCH($F525, INDEX('{INDEX} Tour Packages'!$A:$ZZ,0, MATCH("Tour Package Name", '{INDEX} Tour Packages'!$4:$4, 0)), 0)
  ),
"")
</f>
        <v/>
      </c>
      <c r="D525" s="114" t="str">
        <f t="array" ref="D525">IFERROR(
  INDEX(
    INDEX('{INDEX} Tour Packages'!$A:$ZZ, , MATCH(D$3, '{INDEX} Tour Packages'!$4:$4, 0)),
    MATCH($F525, INDEX('{INDEX} Tour Packages'!$A:$ZZ,0, MATCH("Tour Package Name", '{INDEX} Tour Packages'!$4:$4, 0)), 0)
  ),
"")
</f>
        <v/>
      </c>
      <c r="E525" s="115" t="s">
        <v>231</v>
      </c>
      <c r="F525" s="116" t="str">
        <f>IFERROR(__xludf.DUMMYFUNCTION("LET(
  headers, 'Internal Flight Booking Form Re'!$A$1:AI$1,
  ref, $E525,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5" s="117" t="str">
        <f>IFERROR(__xludf.DUMMYFUNCTION("""COMPUTED_VALUE"""),"")</f>
        <v/>
      </c>
      <c r="H525" s="116"/>
      <c r="I525" s="116"/>
      <c r="J525" s="118"/>
      <c r="K525" s="116"/>
      <c r="L525" s="116"/>
      <c r="M525" s="116"/>
      <c r="N525" s="116"/>
      <c r="O525" s="117"/>
      <c r="P525" s="134"/>
      <c r="Q525" s="134"/>
      <c r="R525" s="134"/>
      <c r="S525" s="135"/>
      <c r="T525" s="134"/>
      <c r="U525" s="134"/>
      <c r="V525" s="134"/>
      <c r="W525" s="135"/>
      <c r="X525" s="134"/>
      <c r="Y525" s="134"/>
      <c r="Z525" s="134"/>
      <c r="AA525" s="135"/>
      <c r="AB525" s="131" t="b">
        <v>0</v>
      </c>
      <c r="AC525" s="131" t="b">
        <v>0</v>
      </c>
      <c r="AD525" s="122"/>
      <c r="AE525" s="131" t="b">
        <v>0</v>
      </c>
      <c r="AF525" s="128"/>
      <c r="AG525" s="88"/>
      <c r="AH525" s="132" t="b">
        <v>0</v>
      </c>
      <c r="AI525" s="133"/>
    </row>
    <row r="526">
      <c r="A526" s="114" t="str">
        <f t="array" ref="A526">IFERROR(
  INDEX(
    INDEX('{INDEX} Tour Packages'!$A:$ZZ, , MATCH(A$3, '{INDEX} Tour Packages'!$4:$4, 0)),
    MATCH($F526, INDEX('{INDEX} Tour Packages'!$A:$ZZ,0, MATCH("Tour Package Name", '{INDEX} Tour Packages'!$4:$4, 0)), 0)
  ),
"")
</f>
        <v/>
      </c>
      <c r="B526" s="114" t="str">
        <f t="array" ref="B526">IFERROR(
  INDEX(
    INDEX('{INDEX} Tour Packages'!$A:$ZZ, , MATCH(B$3, '{INDEX} Tour Packages'!$4:$4, 0)),
    MATCH($F526, INDEX('{INDEX} Tour Packages'!$A:$ZZ,0, MATCH("Tour Package Name", '{INDEX} Tour Packages'!$4:$4, 0)), 0)
  ),
"")
</f>
        <v/>
      </c>
      <c r="C526" s="114" t="str">
        <f t="array" ref="C526">IFERROR(
  INDEX(
    INDEX('{INDEX} Tour Packages'!$A:$ZZ, , MATCH(C$3, '{INDEX} Tour Packages'!$4:$4, 0)),
    MATCH($F526, INDEX('{INDEX} Tour Packages'!$A:$ZZ,0, MATCH("Tour Package Name", '{INDEX} Tour Packages'!$4:$4, 0)), 0)
  ),
"")
</f>
        <v/>
      </c>
      <c r="D526" s="114" t="str">
        <f t="array" ref="D526">IFERROR(
  INDEX(
    INDEX('{INDEX} Tour Packages'!$A:$ZZ, , MATCH(D$3, '{INDEX} Tour Packages'!$4:$4, 0)),
    MATCH($F526, INDEX('{INDEX} Tour Packages'!$A:$ZZ,0, MATCH("Tour Package Name", '{INDEX} Tour Packages'!$4:$4, 0)), 0)
  ),
"")
</f>
        <v/>
      </c>
      <c r="E526" s="115" t="s">
        <v>231</v>
      </c>
      <c r="F526" s="116" t="str">
        <f>IFERROR(__xludf.DUMMYFUNCTION("LET(
  headers, 'Internal Flight Booking Form Re'!$A$1:AI$1,
  ref, $E526,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6" s="117" t="str">
        <f>IFERROR(__xludf.DUMMYFUNCTION("""COMPUTED_VALUE"""),"")</f>
        <v/>
      </c>
      <c r="H526" s="116"/>
      <c r="I526" s="116"/>
      <c r="J526" s="118"/>
      <c r="K526" s="116"/>
      <c r="L526" s="116"/>
      <c r="M526" s="116"/>
      <c r="N526" s="116"/>
      <c r="O526" s="117"/>
      <c r="P526" s="134"/>
      <c r="Q526" s="134"/>
      <c r="R526" s="134"/>
      <c r="S526" s="135"/>
      <c r="T526" s="134"/>
      <c r="U526" s="134"/>
      <c r="V526" s="134"/>
      <c r="W526" s="135"/>
      <c r="X526" s="134"/>
      <c r="Y526" s="134"/>
      <c r="Z526" s="134"/>
      <c r="AA526" s="135"/>
      <c r="AB526" s="131" t="b">
        <v>0</v>
      </c>
      <c r="AC526" s="131" t="b">
        <v>0</v>
      </c>
      <c r="AD526" s="122"/>
      <c r="AE526" s="131" t="b">
        <v>0</v>
      </c>
      <c r="AF526" s="128"/>
      <c r="AG526" s="88"/>
      <c r="AH526" s="132" t="b">
        <v>0</v>
      </c>
      <c r="AI526" s="133"/>
    </row>
    <row r="527">
      <c r="A527" s="114" t="str">
        <f t="array" ref="A527">IFERROR(
  INDEX(
    INDEX('{INDEX} Tour Packages'!$A:$ZZ, , MATCH(A$3, '{INDEX} Tour Packages'!$4:$4, 0)),
    MATCH($F527, INDEX('{INDEX} Tour Packages'!$A:$ZZ,0, MATCH("Tour Package Name", '{INDEX} Tour Packages'!$4:$4, 0)), 0)
  ),
"")
</f>
        <v/>
      </c>
      <c r="B527" s="114" t="str">
        <f t="array" ref="B527">IFERROR(
  INDEX(
    INDEX('{INDEX} Tour Packages'!$A:$ZZ, , MATCH(B$3, '{INDEX} Tour Packages'!$4:$4, 0)),
    MATCH($F527, INDEX('{INDEX} Tour Packages'!$A:$ZZ,0, MATCH("Tour Package Name", '{INDEX} Tour Packages'!$4:$4, 0)), 0)
  ),
"")
</f>
        <v/>
      </c>
      <c r="C527" s="114" t="str">
        <f t="array" ref="C527">IFERROR(
  INDEX(
    INDEX('{INDEX} Tour Packages'!$A:$ZZ, , MATCH(C$3, '{INDEX} Tour Packages'!$4:$4, 0)),
    MATCH($F527, INDEX('{INDEX} Tour Packages'!$A:$ZZ,0, MATCH("Tour Package Name", '{INDEX} Tour Packages'!$4:$4, 0)), 0)
  ),
"")
</f>
        <v/>
      </c>
      <c r="D527" s="114" t="str">
        <f t="array" ref="D527">IFERROR(
  INDEX(
    INDEX('{INDEX} Tour Packages'!$A:$ZZ, , MATCH(D$3, '{INDEX} Tour Packages'!$4:$4, 0)),
    MATCH($F527, INDEX('{INDEX} Tour Packages'!$A:$ZZ,0, MATCH("Tour Package Name", '{INDEX} Tour Packages'!$4:$4, 0)), 0)
  ),
"")
</f>
        <v/>
      </c>
      <c r="E527" s="115" t="s">
        <v>231</v>
      </c>
      <c r="F527" s="116" t="str">
        <f>IFERROR(__xludf.DUMMYFUNCTION("LET(
  headers, 'Internal Flight Booking Form Re'!$A$1:AI$1,
  ref, $E527,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7" s="117" t="str">
        <f>IFERROR(__xludf.DUMMYFUNCTION("""COMPUTED_VALUE"""),"")</f>
        <v/>
      </c>
      <c r="H527" s="116"/>
      <c r="I527" s="116"/>
      <c r="J527" s="118"/>
      <c r="K527" s="116"/>
      <c r="L527" s="116"/>
      <c r="M527" s="116"/>
      <c r="N527" s="116"/>
      <c r="O527" s="117"/>
      <c r="P527" s="134"/>
      <c r="Q527" s="134"/>
      <c r="R527" s="134"/>
      <c r="S527" s="135"/>
      <c r="T527" s="134"/>
      <c r="U527" s="134"/>
      <c r="V527" s="134"/>
      <c r="W527" s="135"/>
      <c r="X527" s="134"/>
      <c r="Y527" s="134"/>
      <c r="Z527" s="134"/>
      <c r="AA527" s="135"/>
      <c r="AB527" s="131" t="b">
        <v>0</v>
      </c>
      <c r="AC527" s="131" t="b">
        <v>0</v>
      </c>
      <c r="AD527" s="122"/>
      <c r="AE527" s="131" t="b">
        <v>0</v>
      </c>
      <c r="AF527" s="128"/>
      <c r="AG527" s="88"/>
      <c r="AH527" s="132" t="b">
        <v>0</v>
      </c>
      <c r="AI527" s="133"/>
    </row>
    <row r="528">
      <c r="A528" s="114" t="str">
        <f t="array" ref="A528">IFERROR(
  INDEX(
    INDEX('{INDEX} Tour Packages'!$A:$ZZ, , MATCH(A$3, '{INDEX} Tour Packages'!$4:$4, 0)),
    MATCH($F528, INDEX('{INDEX} Tour Packages'!$A:$ZZ,0, MATCH("Tour Package Name", '{INDEX} Tour Packages'!$4:$4, 0)), 0)
  ),
"")
</f>
        <v/>
      </c>
      <c r="B528" s="114" t="str">
        <f t="array" ref="B528">IFERROR(
  INDEX(
    INDEX('{INDEX} Tour Packages'!$A:$ZZ, , MATCH(B$3, '{INDEX} Tour Packages'!$4:$4, 0)),
    MATCH($F528, INDEX('{INDEX} Tour Packages'!$A:$ZZ,0, MATCH("Tour Package Name", '{INDEX} Tour Packages'!$4:$4, 0)), 0)
  ),
"")
</f>
        <v/>
      </c>
      <c r="C528" s="114" t="str">
        <f t="array" ref="C528">IFERROR(
  INDEX(
    INDEX('{INDEX} Tour Packages'!$A:$ZZ, , MATCH(C$3, '{INDEX} Tour Packages'!$4:$4, 0)),
    MATCH($F528, INDEX('{INDEX} Tour Packages'!$A:$ZZ,0, MATCH("Tour Package Name", '{INDEX} Tour Packages'!$4:$4, 0)), 0)
  ),
"")
</f>
        <v/>
      </c>
      <c r="D528" s="114" t="str">
        <f t="array" ref="D528">IFERROR(
  INDEX(
    INDEX('{INDEX} Tour Packages'!$A:$ZZ, , MATCH(D$3, '{INDEX} Tour Packages'!$4:$4, 0)),
    MATCH($F528, INDEX('{INDEX} Tour Packages'!$A:$ZZ,0, MATCH("Tour Package Name", '{INDEX} Tour Packages'!$4:$4, 0)), 0)
  ),
"")
</f>
        <v/>
      </c>
      <c r="E528" s="115" t="s">
        <v>231</v>
      </c>
      <c r="F528" s="116" t="str">
        <f>IFERROR(__xludf.DUMMYFUNCTION("LET(
  headers, 'Internal Flight Booking Form Re'!$A$1:AI$1,
  ref, $E528,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8" s="117" t="str">
        <f>IFERROR(__xludf.DUMMYFUNCTION("""COMPUTED_VALUE"""),"")</f>
        <v/>
      </c>
      <c r="H528" s="116"/>
      <c r="I528" s="116"/>
      <c r="J528" s="118"/>
      <c r="K528" s="116"/>
      <c r="L528" s="116"/>
      <c r="M528" s="116"/>
      <c r="N528" s="116"/>
      <c r="O528" s="117"/>
      <c r="P528" s="134"/>
      <c r="Q528" s="134"/>
      <c r="R528" s="134"/>
      <c r="S528" s="135"/>
      <c r="T528" s="134"/>
      <c r="U528" s="134"/>
      <c r="V528" s="134"/>
      <c r="W528" s="135"/>
      <c r="X528" s="134"/>
      <c r="Y528" s="134"/>
      <c r="Z528" s="134"/>
      <c r="AA528" s="135"/>
      <c r="AB528" s="131" t="b">
        <v>0</v>
      </c>
      <c r="AC528" s="131" t="b">
        <v>0</v>
      </c>
      <c r="AD528" s="122"/>
      <c r="AE528" s="131" t="b">
        <v>0</v>
      </c>
      <c r="AF528" s="128"/>
      <c r="AG528" s="88"/>
      <c r="AH528" s="132" t="b">
        <v>0</v>
      </c>
      <c r="AI528" s="133"/>
    </row>
    <row r="529">
      <c r="A529" s="114" t="str">
        <f t="array" ref="A529">IFERROR(
  INDEX(
    INDEX('{INDEX} Tour Packages'!$A:$ZZ, , MATCH(A$3, '{INDEX} Tour Packages'!$4:$4, 0)),
    MATCH($F529, INDEX('{INDEX} Tour Packages'!$A:$ZZ,0, MATCH("Tour Package Name", '{INDEX} Tour Packages'!$4:$4, 0)), 0)
  ),
"")
</f>
        <v/>
      </c>
      <c r="B529" s="114" t="str">
        <f t="array" ref="B529">IFERROR(
  INDEX(
    INDEX('{INDEX} Tour Packages'!$A:$ZZ, , MATCH(B$3, '{INDEX} Tour Packages'!$4:$4, 0)),
    MATCH($F529, INDEX('{INDEX} Tour Packages'!$A:$ZZ,0, MATCH("Tour Package Name", '{INDEX} Tour Packages'!$4:$4, 0)), 0)
  ),
"")
</f>
        <v/>
      </c>
      <c r="C529" s="114" t="str">
        <f t="array" ref="C529">IFERROR(
  INDEX(
    INDEX('{INDEX} Tour Packages'!$A:$ZZ, , MATCH(C$3, '{INDEX} Tour Packages'!$4:$4, 0)),
    MATCH($F529, INDEX('{INDEX} Tour Packages'!$A:$ZZ,0, MATCH("Tour Package Name", '{INDEX} Tour Packages'!$4:$4, 0)), 0)
  ),
"")
</f>
        <v/>
      </c>
      <c r="D529" s="114" t="str">
        <f t="array" ref="D529">IFERROR(
  INDEX(
    INDEX('{INDEX} Tour Packages'!$A:$ZZ, , MATCH(D$3, '{INDEX} Tour Packages'!$4:$4, 0)),
    MATCH($F529, INDEX('{INDEX} Tour Packages'!$A:$ZZ,0, MATCH("Tour Package Name", '{INDEX} Tour Packages'!$4:$4, 0)), 0)
  ),
"")
</f>
        <v/>
      </c>
      <c r="E529" s="115" t="s">
        <v>231</v>
      </c>
      <c r="F529" s="116" t="str">
        <f>IFERROR(__xludf.DUMMYFUNCTION("LET(
  headers, 'Internal Flight Booking Form Re'!$A$1:AI$1,
  ref, $E529,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29" s="117" t="str">
        <f>IFERROR(__xludf.DUMMYFUNCTION("""COMPUTED_VALUE"""),"")</f>
        <v/>
      </c>
      <c r="H529" s="116"/>
      <c r="I529" s="116"/>
      <c r="J529" s="118"/>
      <c r="K529" s="116"/>
      <c r="L529" s="116"/>
      <c r="M529" s="116"/>
      <c r="N529" s="116"/>
      <c r="O529" s="117"/>
      <c r="P529" s="134"/>
      <c r="Q529" s="134"/>
      <c r="R529" s="134"/>
      <c r="S529" s="135"/>
      <c r="T529" s="134"/>
      <c r="U529" s="134"/>
      <c r="V529" s="134"/>
      <c r="W529" s="135"/>
      <c r="X529" s="134"/>
      <c r="Y529" s="134"/>
      <c r="Z529" s="134"/>
      <c r="AA529" s="135"/>
      <c r="AB529" s="131" t="b">
        <v>0</v>
      </c>
      <c r="AC529" s="131" t="b">
        <v>0</v>
      </c>
      <c r="AD529" s="122"/>
      <c r="AE529" s="131" t="b">
        <v>0</v>
      </c>
      <c r="AF529" s="128"/>
      <c r="AG529" s="88"/>
      <c r="AH529" s="132" t="b">
        <v>0</v>
      </c>
      <c r="AI529" s="133"/>
    </row>
    <row r="530">
      <c r="A530" s="114" t="str">
        <f t="array" ref="A530">IFERROR(
  INDEX(
    INDEX('{INDEX} Tour Packages'!$A:$ZZ, , MATCH(A$3, '{INDEX} Tour Packages'!$4:$4, 0)),
    MATCH($F530, INDEX('{INDEX} Tour Packages'!$A:$ZZ,0, MATCH("Tour Package Name", '{INDEX} Tour Packages'!$4:$4, 0)), 0)
  ),
"")
</f>
        <v/>
      </c>
      <c r="B530" s="114" t="str">
        <f t="array" ref="B530">IFERROR(
  INDEX(
    INDEX('{INDEX} Tour Packages'!$A:$ZZ, , MATCH(B$3, '{INDEX} Tour Packages'!$4:$4, 0)),
    MATCH($F530, INDEX('{INDEX} Tour Packages'!$A:$ZZ,0, MATCH("Tour Package Name", '{INDEX} Tour Packages'!$4:$4, 0)), 0)
  ),
"")
</f>
        <v/>
      </c>
      <c r="C530" s="114" t="str">
        <f t="array" ref="C530">IFERROR(
  INDEX(
    INDEX('{INDEX} Tour Packages'!$A:$ZZ, , MATCH(C$3, '{INDEX} Tour Packages'!$4:$4, 0)),
    MATCH($F530, INDEX('{INDEX} Tour Packages'!$A:$ZZ,0, MATCH("Tour Package Name", '{INDEX} Tour Packages'!$4:$4, 0)), 0)
  ),
"")
</f>
        <v/>
      </c>
      <c r="D530" s="114" t="str">
        <f t="array" ref="D530">IFERROR(
  INDEX(
    INDEX('{INDEX} Tour Packages'!$A:$ZZ, , MATCH(D$3, '{INDEX} Tour Packages'!$4:$4, 0)),
    MATCH($F530, INDEX('{INDEX} Tour Packages'!$A:$ZZ,0, MATCH("Tour Package Name", '{INDEX} Tour Packages'!$4:$4, 0)), 0)
  ),
"")
</f>
        <v/>
      </c>
      <c r="E530" s="115" t="s">
        <v>231</v>
      </c>
      <c r="F530" s="116" t="str">
        <f>IFERROR(__xludf.DUMMYFUNCTION("LET(
  headers, 'Internal Flight Booking Form Re'!$A$1:AI$1,
  ref, $E530,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0" s="117" t="str">
        <f>IFERROR(__xludf.DUMMYFUNCTION("""COMPUTED_VALUE"""),"")</f>
        <v/>
      </c>
      <c r="H530" s="116"/>
      <c r="I530" s="116"/>
      <c r="J530" s="118"/>
      <c r="K530" s="116"/>
      <c r="L530" s="116"/>
      <c r="M530" s="116"/>
      <c r="N530" s="116"/>
      <c r="O530" s="117"/>
      <c r="P530" s="134"/>
      <c r="Q530" s="134"/>
      <c r="R530" s="134"/>
      <c r="S530" s="135"/>
      <c r="T530" s="134"/>
      <c r="U530" s="134"/>
      <c r="V530" s="134"/>
      <c r="W530" s="135"/>
      <c r="X530" s="134"/>
      <c r="Y530" s="134"/>
      <c r="Z530" s="134"/>
      <c r="AA530" s="135"/>
      <c r="AB530" s="131" t="b">
        <v>0</v>
      </c>
      <c r="AC530" s="131" t="b">
        <v>0</v>
      </c>
      <c r="AD530" s="122"/>
      <c r="AE530" s="131" t="b">
        <v>0</v>
      </c>
      <c r="AF530" s="128"/>
      <c r="AG530" s="88"/>
      <c r="AH530" s="132" t="b">
        <v>0</v>
      </c>
      <c r="AI530" s="133"/>
    </row>
    <row r="531">
      <c r="A531" s="114" t="str">
        <f t="array" ref="A531">IFERROR(
  INDEX(
    INDEX('{INDEX} Tour Packages'!$A:$ZZ, , MATCH(A$3, '{INDEX} Tour Packages'!$4:$4, 0)),
    MATCH($F531, INDEX('{INDEX} Tour Packages'!$A:$ZZ,0, MATCH("Tour Package Name", '{INDEX} Tour Packages'!$4:$4, 0)), 0)
  ),
"")
</f>
        <v/>
      </c>
      <c r="B531" s="114" t="str">
        <f t="array" ref="B531">IFERROR(
  INDEX(
    INDEX('{INDEX} Tour Packages'!$A:$ZZ, , MATCH(B$3, '{INDEX} Tour Packages'!$4:$4, 0)),
    MATCH($F531, INDEX('{INDEX} Tour Packages'!$A:$ZZ,0, MATCH("Tour Package Name", '{INDEX} Tour Packages'!$4:$4, 0)), 0)
  ),
"")
</f>
        <v/>
      </c>
      <c r="C531" s="114" t="str">
        <f t="array" ref="C531">IFERROR(
  INDEX(
    INDEX('{INDEX} Tour Packages'!$A:$ZZ, , MATCH(C$3, '{INDEX} Tour Packages'!$4:$4, 0)),
    MATCH($F531, INDEX('{INDEX} Tour Packages'!$A:$ZZ,0, MATCH("Tour Package Name", '{INDEX} Tour Packages'!$4:$4, 0)), 0)
  ),
"")
</f>
        <v/>
      </c>
      <c r="D531" s="114" t="str">
        <f t="array" ref="D531">IFERROR(
  INDEX(
    INDEX('{INDEX} Tour Packages'!$A:$ZZ, , MATCH(D$3, '{INDEX} Tour Packages'!$4:$4, 0)),
    MATCH($F531, INDEX('{INDEX} Tour Packages'!$A:$ZZ,0, MATCH("Tour Package Name", '{INDEX} Tour Packages'!$4:$4, 0)), 0)
  ),
"")
</f>
        <v/>
      </c>
      <c r="E531" s="115" t="s">
        <v>231</v>
      </c>
      <c r="F531" s="116" t="str">
        <f>IFERROR(__xludf.DUMMYFUNCTION("LET(
  headers, 'Internal Flight Booking Form Re'!$A$1:AI$1,
  ref, $E531,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1" s="117" t="str">
        <f>IFERROR(__xludf.DUMMYFUNCTION("""COMPUTED_VALUE"""),"")</f>
        <v/>
      </c>
      <c r="H531" s="116"/>
      <c r="I531" s="116"/>
      <c r="J531" s="118"/>
      <c r="K531" s="116"/>
      <c r="L531" s="116"/>
      <c r="M531" s="116"/>
      <c r="N531" s="116"/>
      <c r="O531" s="117"/>
      <c r="P531" s="134"/>
      <c r="Q531" s="134"/>
      <c r="R531" s="134"/>
      <c r="S531" s="135"/>
      <c r="T531" s="134"/>
      <c r="U531" s="134"/>
      <c r="V531" s="134"/>
      <c r="W531" s="135"/>
      <c r="X531" s="134"/>
      <c r="Y531" s="134"/>
      <c r="Z531" s="134"/>
      <c r="AA531" s="135"/>
      <c r="AB531" s="131" t="b">
        <v>0</v>
      </c>
      <c r="AC531" s="131" t="b">
        <v>0</v>
      </c>
      <c r="AD531" s="122"/>
      <c r="AE531" s="131" t="b">
        <v>0</v>
      </c>
      <c r="AF531" s="128"/>
      <c r="AG531" s="88"/>
      <c r="AH531" s="132" t="b">
        <v>0</v>
      </c>
      <c r="AI531" s="133"/>
    </row>
    <row r="532">
      <c r="A532" s="114" t="str">
        <f t="array" ref="A532">IFERROR(
  INDEX(
    INDEX('{INDEX} Tour Packages'!$A:$ZZ, , MATCH(A$3, '{INDEX} Tour Packages'!$4:$4, 0)),
    MATCH($F532, INDEX('{INDEX} Tour Packages'!$A:$ZZ,0, MATCH("Tour Package Name", '{INDEX} Tour Packages'!$4:$4, 0)), 0)
  ),
"")
</f>
        <v/>
      </c>
      <c r="B532" s="114" t="str">
        <f t="array" ref="B532">IFERROR(
  INDEX(
    INDEX('{INDEX} Tour Packages'!$A:$ZZ, , MATCH(B$3, '{INDEX} Tour Packages'!$4:$4, 0)),
    MATCH($F532, INDEX('{INDEX} Tour Packages'!$A:$ZZ,0, MATCH("Tour Package Name", '{INDEX} Tour Packages'!$4:$4, 0)), 0)
  ),
"")
</f>
        <v/>
      </c>
      <c r="C532" s="114" t="str">
        <f t="array" ref="C532">IFERROR(
  INDEX(
    INDEX('{INDEX} Tour Packages'!$A:$ZZ, , MATCH(C$3, '{INDEX} Tour Packages'!$4:$4, 0)),
    MATCH($F532, INDEX('{INDEX} Tour Packages'!$A:$ZZ,0, MATCH("Tour Package Name", '{INDEX} Tour Packages'!$4:$4, 0)), 0)
  ),
"")
</f>
        <v/>
      </c>
      <c r="D532" s="114" t="str">
        <f t="array" ref="D532">IFERROR(
  INDEX(
    INDEX('{INDEX} Tour Packages'!$A:$ZZ, , MATCH(D$3, '{INDEX} Tour Packages'!$4:$4, 0)),
    MATCH($F532, INDEX('{INDEX} Tour Packages'!$A:$ZZ,0, MATCH("Tour Package Name", '{INDEX} Tour Packages'!$4:$4, 0)), 0)
  ),
"")
</f>
        <v/>
      </c>
      <c r="E532" s="115" t="s">
        <v>231</v>
      </c>
      <c r="F532" s="116" t="str">
        <f>IFERROR(__xludf.DUMMYFUNCTION("LET(
  headers, 'Internal Flight Booking Form Re'!$A$1:AI$1,
  ref, $E532,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2" s="117" t="str">
        <f>IFERROR(__xludf.DUMMYFUNCTION("""COMPUTED_VALUE"""),"")</f>
        <v/>
      </c>
      <c r="H532" s="116"/>
      <c r="I532" s="116"/>
      <c r="J532" s="118"/>
      <c r="K532" s="116"/>
      <c r="L532" s="116"/>
      <c r="M532" s="116"/>
      <c r="N532" s="116"/>
      <c r="O532" s="117"/>
      <c r="P532" s="134"/>
      <c r="Q532" s="134"/>
      <c r="R532" s="134"/>
      <c r="S532" s="135"/>
      <c r="T532" s="134"/>
      <c r="U532" s="134"/>
      <c r="V532" s="134"/>
      <c r="W532" s="135"/>
      <c r="X532" s="134"/>
      <c r="Y532" s="134"/>
      <c r="Z532" s="134"/>
      <c r="AA532" s="135"/>
      <c r="AB532" s="131" t="b">
        <v>0</v>
      </c>
      <c r="AC532" s="131" t="b">
        <v>0</v>
      </c>
      <c r="AD532" s="122"/>
      <c r="AE532" s="131" t="b">
        <v>0</v>
      </c>
      <c r="AF532" s="128"/>
      <c r="AG532" s="88"/>
      <c r="AH532" s="132" t="b">
        <v>0</v>
      </c>
      <c r="AI532" s="133"/>
    </row>
    <row r="533">
      <c r="A533" s="114" t="str">
        <f t="array" ref="A533">IFERROR(
  INDEX(
    INDEX('{INDEX} Tour Packages'!$A:$ZZ, , MATCH(A$3, '{INDEX} Tour Packages'!$4:$4, 0)),
    MATCH($F533, INDEX('{INDEX} Tour Packages'!$A:$ZZ,0, MATCH("Tour Package Name", '{INDEX} Tour Packages'!$4:$4, 0)), 0)
  ),
"")
</f>
        <v/>
      </c>
      <c r="B533" s="114" t="str">
        <f t="array" ref="B533">IFERROR(
  INDEX(
    INDEX('{INDEX} Tour Packages'!$A:$ZZ, , MATCH(B$3, '{INDEX} Tour Packages'!$4:$4, 0)),
    MATCH($F533, INDEX('{INDEX} Tour Packages'!$A:$ZZ,0, MATCH("Tour Package Name", '{INDEX} Tour Packages'!$4:$4, 0)), 0)
  ),
"")
</f>
        <v/>
      </c>
      <c r="C533" s="114" t="str">
        <f t="array" ref="C533">IFERROR(
  INDEX(
    INDEX('{INDEX} Tour Packages'!$A:$ZZ, , MATCH(C$3, '{INDEX} Tour Packages'!$4:$4, 0)),
    MATCH($F533, INDEX('{INDEX} Tour Packages'!$A:$ZZ,0, MATCH("Tour Package Name", '{INDEX} Tour Packages'!$4:$4, 0)), 0)
  ),
"")
</f>
        <v/>
      </c>
      <c r="D533" s="114" t="str">
        <f t="array" ref="D533">IFERROR(
  INDEX(
    INDEX('{INDEX} Tour Packages'!$A:$ZZ, , MATCH(D$3, '{INDEX} Tour Packages'!$4:$4, 0)),
    MATCH($F533, INDEX('{INDEX} Tour Packages'!$A:$ZZ,0, MATCH("Tour Package Name", '{INDEX} Tour Packages'!$4:$4, 0)), 0)
  ),
"")
</f>
        <v/>
      </c>
      <c r="E533" s="115" t="s">
        <v>231</v>
      </c>
      <c r="F533" s="116" t="str">
        <f>IFERROR(__xludf.DUMMYFUNCTION("LET(
  headers, 'Internal Flight Booking Form Re'!$A$1:AI$1,
  ref, $E533,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3" s="117" t="str">
        <f>IFERROR(__xludf.DUMMYFUNCTION("""COMPUTED_VALUE"""),"")</f>
        <v/>
      </c>
      <c r="H533" s="116"/>
      <c r="I533" s="116"/>
      <c r="J533" s="118"/>
      <c r="K533" s="116"/>
      <c r="L533" s="116"/>
      <c r="M533" s="116"/>
      <c r="N533" s="116"/>
      <c r="O533" s="117"/>
      <c r="P533" s="134"/>
      <c r="Q533" s="134"/>
      <c r="R533" s="134"/>
      <c r="S533" s="135"/>
      <c r="T533" s="134"/>
      <c r="U533" s="134"/>
      <c r="V533" s="134"/>
      <c r="W533" s="135"/>
      <c r="X533" s="134"/>
      <c r="Y533" s="134"/>
      <c r="Z533" s="134"/>
      <c r="AA533" s="135"/>
      <c r="AB533" s="131" t="b">
        <v>0</v>
      </c>
      <c r="AC533" s="131" t="b">
        <v>0</v>
      </c>
      <c r="AD533" s="122"/>
      <c r="AE533" s="131" t="b">
        <v>0</v>
      </c>
      <c r="AF533" s="128"/>
      <c r="AG533" s="88"/>
      <c r="AH533" s="132" t="b">
        <v>0</v>
      </c>
      <c r="AI533" s="133"/>
    </row>
    <row r="534">
      <c r="A534" s="114" t="str">
        <f t="array" ref="A534">IFERROR(
  INDEX(
    INDEX('{INDEX} Tour Packages'!$A:$ZZ, , MATCH(A$3, '{INDEX} Tour Packages'!$4:$4, 0)),
    MATCH($F534, INDEX('{INDEX} Tour Packages'!$A:$ZZ,0, MATCH("Tour Package Name", '{INDEX} Tour Packages'!$4:$4, 0)), 0)
  ),
"")
</f>
        <v/>
      </c>
      <c r="B534" s="114" t="str">
        <f t="array" ref="B534">IFERROR(
  INDEX(
    INDEX('{INDEX} Tour Packages'!$A:$ZZ, , MATCH(B$3, '{INDEX} Tour Packages'!$4:$4, 0)),
    MATCH($F534, INDEX('{INDEX} Tour Packages'!$A:$ZZ,0, MATCH("Tour Package Name", '{INDEX} Tour Packages'!$4:$4, 0)), 0)
  ),
"")
</f>
        <v/>
      </c>
      <c r="C534" s="114" t="str">
        <f t="array" ref="C534">IFERROR(
  INDEX(
    INDEX('{INDEX} Tour Packages'!$A:$ZZ, , MATCH(C$3, '{INDEX} Tour Packages'!$4:$4, 0)),
    MATCH($F534, INDEX('{INDEX} Tour Packages'!$A:$ZZ,0, MATCH("Tour Package Name", '{INDEX} Tour Packages'!$4:$4, 0)), 0)
  ),
"")
</f>
        <v/>
      </c>
      <c r="D534" s="114" t="str">
        <f t="array" ref="D534">IFERROR(
  INDEX(
    INDEX('{INDEX} Tour Packages'!$A:$ZZ, , MATCH(D$3, '{INDEX} Tour Packages'!$4:$4, 0)),
    MATCH($F534, INDEX('{INDEX} Tour Packages'!$A:$ZZ,0, MATCH("Tour Package Name", '{INDEX} Tour Packages'!$4:$4, 0)), 0)
  ),
"")
</f>
        <v/>
      </c>
      <c r="E534" s="115" t="s">
        <v>231</v>
      </c>
      <c r="F534" s="116" t="str">
        <f>IFERROR(__xludf.DUMMYFUNCTION("LET(
  headers, 'Internal Flight Booking Form Re'!$A$1:AI$1,
  ref, $E534,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4" s="117" t="str">
        <f>IFERROR(__xludf.DUMMYFUNCTION("""COMPUTED_VALUE"""),"")</f>
        <v/>
      </c>
      <c r="H534" s="116"/>
      <c r="I534" s="116"/>
      <c r="J534" s="118"/>
      <c r="K534" s="116"/>
      <c r="L534" s="116"/>
      <c r="M534" s="116"/>
      <c r="N534" s="116"/>
      <c r="O534" s="117"/>
      <c r="P534" s="134"/>
      <c r="Q534" s="134"/>
      <c r="R534" s="134"/>
      <c r="S534" s="135"/>
      <c r="T534" s="134"/>
      <c r="U534" s="134"/>
      <c r="V534" s="134"/>
      <c r="W534" s="135"/>
      <c r="X534" s="134"/>
      <c r="Y534" s="134"/>
      <c r="Z534" s="134"/>
      <c r="AA534" s="135"/>
      <c r="AB534" s="131" t="b">
        <v>0</v>
      </c>
      <c r="AC534" s="131" t="b">
        <v>0</v>
      </c>
      <c r="AD534" s="122"/>
      <c r="AE534" s="131" t="b">
        <v>0</v>
      </c>
      <c r="AF534" s="128"/>
      <c r="AG534" s="88"/>
      <c r="AH534" s="132" t="b">
        <v>0</v>
      </c>
      <c r="AI534" s="133"/>
    </row>
    <row r="535">
      <c r="A535" s="114" t="str">
        <f t="array" ref="A535">IFERROR(
  INDEX(
    INDEX('{INDEX} Tour Packages'!$A:$ZZ, , MATCH(A$3, '{INDEX} Tour Packages'!$4:$4, 0)),
    MATCH($F535, INDEX('{INDEX} Tour Packages'!$A:$ZZ,0, MATCH("Tour Package Name", '{INDEX} Tour Packages'!$4:$4, 0)), 0)
  ),
"")
</f>
        <v/>
      </c>
      <c r="B535" s="114" t="str">
        <f t="array" ref="B535">IFERROR(
  INDEX(
    INDEX('{INDEX} Tour Packages'!$A:$ZZ, , MATCH(B$3, '{INDEX} Tour Packages'!$4:$4, 0)),
    MATCH($F535, INDEX('{INDEX} Tour Packages'!$A:$ZZ,0, MATCH("Tour Package Name", '{INDEX} Tour Packages'!$4:$4, 0)), 0)
  ),
"")
</f>
        <v/>
      </c>
      <c r="C535" s="114" t="str">
        <f t="array" ref="C535">IFERROR(
  INDEX(
    INDEX('{INDEX} Tour Packages'!$A:$ZZ, , MATCH(C$3, '{INDEX} Tour Packages'!$4:$4, 0)),
    MATCH($F535, INDEX('{INDEX} Tour Packages'!$A:$ZZ,0, MATCH("Tour Package Name", '{INDEX} Tour Packages'!$4:$4, 0)), 0)
  ),
"")
</f>
        <v/>
      </c>
      <c r="D535" s="114" t="str">
        <f t="array" ref="D535">IFERROR(
  INDEX(
    INDEX('{INDEX} Tour Packages'!$A:$ZZ, , MATCH(D$3, '{INDEX} Tour Packages'!$4:$4, 0)),
    MATCH($F535, INDEX('{INDEX} Tour Packages'!$A:$ZZ,0, MATCH("Tour Package Name", '{INDEX} Tour Packages'!$4:$4, 0)), 0)
  ),
"")
</f>
        <v/>
      </c>
      <c r="E535" s="115" t="s">
        <v>231</v>
      </c>
      <c r="F535" s="116" t="str">
        <f>IFERROR(__xludf.DUMMYFUNCTION("LET(
  headers, 'Internal Flight Booking Form Re'!$A$1:AI$1,
  ref, $E535,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5" s="117" t="str">
        <f>IFERROR(__xludf.DUMMYFUNCTION("""COMPUTED_VALUE"""),"")</f>
        <v/>
      </c>
      <c r="H535" s="116"/>
      <c r="I535" s="116"/>
      <c r="J535" s="118"/>
      <c r="K535" s="116"/>
      <c r="L535" s="116"/>
      <c r="M535" s="116"/>
      <c r="N535" s="116"/>
      <c r="O535" s="117"/>
      <c r="P535" s="134"/>
      <c r="Q535" s="134"/>
      <c r="R535" s="134"/>
      <c r="S535" s="135"/>
      <c r="T535" s="134"/>
      <c r="U535" s="134"/>
      <c r="V535" s="134"/>
      <c r="W535" s="135"/>
      <c r="X535" s="134"/>
      <c r="Y535" s="134"/>
      <c r="Z535" s="134"/>
      <c r="AA535" s="135"/>
      <c r="AB535" s="131" t="b">
        <v>0</v>
      </c>
      <c r="AC535" s="131" t="b">
        <v>0</v>
      </c>
      <c r="AD535" s="122"/>
      <c r="AE535" s="131" t="b">
        <v>0</v>
      </c>
      <c r="AF535" s="128"/>
      <c r="AG535" s="88"/>
      <c r="AH535" s="132" t="b">
        <v>0</v>
      </c>
      <c r="AI535" s="133"/>
    </row>
    <row r="536">
      <c r="A536" s="114" t="str">
        <f t="array" ref="A536">IFERROR(
  INDEX(
    INDEX('{INDEX} Tour Packages'!$A:$ZZ, , MATCH(A$3, '{INDEX} Tour Packages'!$4:$4, 0)),
    MATCH($F536, INDEX('{INDEX} Tour Packages'!$A:$ZZ,0, MATCH("Tour Package Name", '{INDEX} Tour Packages'!$4:$4, 0)), 0)
  ),
"")
</f>
        <v/>
      </c>
      <c r="B536" s="114" t="str">
        <f t="array" ref="B536">IFERROR(
  INDEX(
    INDEX('{INDEX} Tour Packages'!$A:$ZZ, , MATCH(B$3, '{INDEX} Tour Packages'!$4:$4, 0)),
    MATCH($F536, INDEX('{INDEX} Tour Packages'!$A:$ZZ,0, MATCH("Tour Package Name", '{INDEX} Tour Packages'!$4:$4, 0)), 0)
  ),
"")
</f>
        <v/>
      </c>
      <c r="C536" s="114" t="str">
        <f t="array" ref="C536">IFERROR(
  INDEX(
    INDEX('{INDEX} Tour Packages'!$A:$ZZ, , MATCH(C$3, '{INDEX} Tour Packages'!$4:$4, 0)),
    MATCH($F536, INDEX('{INDEX} Tour Packages'!$A:$ZZ,0, MATCH("Tour Package Name", '{INDEX} Tour Packages'!$4:$4, 0)), 0)
  ),
"")
</f>
        <v/>
      </c>
      <c r="D536" s="114" t="str">
        <f t="array" ref="D536">IFERROR(
  INDEX(
    INDEX('{INDEX} Tour Packages'!$A:$ZZ, , MATCH(D$3, '{INDEX} Tour Packages'!$4:$4, 0)),
    MATCH($F536, INDEX('{INDEX} Tour Packages'!$A:$ZZ,0, MATCH("Tour Package Name", '{INDEX} Tour Packages'!$4:$4, 0)), 0)
  ),
"")
</f>
        <v/>
      </c>
      <c r="E536" s="115" t="s">
        <v>231</v>
      </c>
      <c r="F536" s="116" t="str">
        <f>IFERROR(__xludf.DUMMYFUNCTION("LET(
  headers, 'Internal Flight Booking Form Re'!$A$1:AI$1,
  ref, $E536,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6" s="117" t="str">
        <f>IFERROR(__xludf.DUMMYFUNCTION("""COMPUTED_VALUE"""),"")</f>
        <v/>
      </c>
      <c r="H536" s="116"/>
      <c r="I536" s="116"/>
      <c r="J536" s="118"/>
      <c r="K536" s="116"/>
      <c r="L536" s="116"/>
      <c r="M536" s="116"/>
      <c r="N536" s="116"/>
      <c r="O536" s="117"/>
      <c r="P536" s="134"/>
      <c r="Q536" s="134"/>
      <c r="R536" s="134"/>
      <c r="S536" s="135"/>
      <c r="T536" s="134"/>
      <c r="U536" s="134"/>
      <c r="V536" s="134"/>
      <c r="W536" s="135"/>
      <c r="X536" s="134"/>
      <c r="Y536" s="134"/>
      <c r="Z536" s="134"/>
      <c r="AA536" s="135"/>
      <c r="AB536" s="131" t="b">
        <v>0</v>
      </c>
      <c r="AC536" s="131" t="b">
        <v>0</v>
      </c>
      <c r="AD536" s="122"/>
      <c r="AE536" s="131" t="b">
        <v>0</v>
      </c>
      <c r="AF536" s="128"/>
      <c r="AG536" s="88"/>
      <c r="AH536" s="132" t="b">
        <v>0</v>
      </c>
      <c r="AI536" s="133"/>
    </row>
    <row r="537">
      <c r="A537" s="114" t="str">
        <f t="array" ref="A537">IFERROR(
  INDEX(
    INDEX('{INDEX} Tour Packages'!$A:$ZZ, , MATCH(A$3, '{INDEX} Tour Packages'!$4:$4, 0)),
    MATCH($F537, INDEX('{INDEX} Tour Packages'!$A:$ZZ,0, MATCH("Tour Package Name", '{INDEX} Tour Packages'!$4:$4, 0)), 0)
  ),
"")
</f>
        <v/>
      </c>
      <c r="B537" s="114" t="str">
        <f t="array" ref="B537">IFERROR(
  INDEX(
    INDEX('{INDEX} Tour Packages'!$A:$ZZ, , MATCH(B$3, '{INDEX} Tour Packages'!$4:$4, 0)),
    MATCH($F537, INDEX('{INDEX} Tour Packages'!$A:$ZZ,0, MATCH("Tour Package Name", '{INDEX} Tour Packages'!$4:$4, 0)), 0)
  ),
"")
</f>
        <v/>
      </c>
      <c r="C537" s="114" t="str">
        <f t="array" ref="C537">IFERROR(
  INDEX(
    INDEX('{INDEX} Tour Packages'!$A:$ZZ, , MATCH(C$3, '{INDEX} Tour Packages'!$4:$4, 0)),
    MATCH($F537, INDEX('{INDEX} Tour Packages'!$A:$ZZ,0, MATCH("Tour Package Name", '{INDEX} Tour Packages'!$4:$4, 0)), 0)
  ),
"")
</f>
        <v/>
      </c>
      <c r="D537" s="114" t="str">
        <f t="array" ref="D537">IFERROR(
  INDEX(
    INDEX('{INDEX} Tour Packages'!$A:$ZZ, , MATCH(D$3, '{INDEX} Tour Packages'!$4:$4, 0)),
    MATCH($F537, INDEX('{INDEX} Tour Packages'!$A:$ZZ,0, MATCH("Tour Package Name", '{INDEX} Tour Packages'!$4:$4, 0)), 0)
  ),
"")
</f>
        <v/>
      </c>
      <c r="E537" s="115" t="s">
        <v>231</v>
      </c>
      <c r="F537" s="116" t="str">
        <f>IFERROR(__xludf.DUMMYFUNCTION("LET(
  headers, 'Internal Flight Booking Form Re'!$A$1:AI$1,
  ref, $E537,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7" s="117" t="str">
        <f>IFERROR(__xludf.DUMMYFUNCTION("""COMPUTED_VALUE"""),"")</f>
        <v/>
      </c>
      <c r="H537" s="116"/>
      <c r="I537" s="116"/>
      <c r="J537" s="118"/>
      <c r="K537" s="116"/>
      <c r="L537" s="116"/>
      <c r="M537" s="116"/>
      <c r="N537" s="116"/>
      <c r="O537" s="117"/>
      <c r="P537" s="134"/>
      <c r="Q537" s="134"/>
      <c r="R537" s="134"/>
      <c r="S537" s="135"/>
      <c r="T537" s="134"/>
      <c r="U537" s="134"/>
      <c r="V537" s="134"/>
      <c r="W537" s="135"/>
      <c r="X537" s="134"/>
      <c r="Y537" s="134"/>
      <c r="Z537" s="134"/>
      <c r="AA537" s="135"/>
      <c r="AB537" s="131" t="b">
        <v>0</v>
      </c>
      <c r="AC537" s="131" t="b">
        <v>0</v>
      </c>
      <c r="AD537" s="122"/>
      <c r="AE537" s="131" t="b">
        <v>0</v>
      </c>
      <c r="AF537" s="128"/>
      <c r="AG537" s="88"/>
      <c r="AH537" s="132" t="b">
        <v>0</v>
      </c>
      <c r="AI537" s="133"/>
    </row>
    <row r="538">
      <c r="A538" s="114" t="str">
        <f t="array" ref="A538">IFERROR(
  INDEX(
    INDEX('{INDEX} Tour Packages'!$A:$ZZ, , MATCH(A$3, '{INDEX} Tour Packages'!$4:$4, 0)),
    MATCH($F538, INDEX('{INDEX} Tour Packages'!$A:$ZZ,0, MATCH("Tour Package Name", '{INDEX} Tour Packages'!$4:$4, 0)), 0)
  ),
"")
</f>
        <v/>
      </c>
      <c r="B538" s="114" t="str">
        <f t="array" ref="B538">IFERROR(
  INDEX(
    INDEX('{INDEX} Tour Packages'!$A:$ZZ, , MATCH(B$3, '{INDEX} Tour Packages'!$4:$4, 0)),
    MATCH($F538, INDEX('{INDEX} Tour Packages'!$A:$ZZ,0, MATCH("Tour Package Name", '{INDEX} Tour Packages'!$4:$4, 0)), 0)
  ),
"")
</f>
        <v/>
      </c>
      <c r="C538" s="114" t="str">
        <f t="array" ref="C538">IFERROR(
  INDEX(
    INDEX('{INDEX} Tour Packages'!$A:$ZZ, , MATCH(C$3, '{INDEX} Tour Packages'!$4:$4, 0)),
    MATCH($F538, INDEX('{INDEX} Tour Packages'!$A:$ZZ,0, MATCH("Tour Package Name", '{INDEX} Tour Packages'!$4:$4, 0)), 0)
  ),
"")
</f>
        <v/>
      </c>
      <c r="D538" s="114" t="str">
        <f t="array" ref="D538">IFERROR(
  INDEX(
    INDEX('{INDEX} Tour Packages'!$A:$ZZ, , MATCH(D$3, '{INDEX} Tour Packages'!$4:$4, 0)),
    MATCH($F538, INDEX('{INDEX} Tour Packages'!$A:$ZZ,0, MATCH("Tour Package Name", '{INDEX} Tour Packages'!$4:$4, 0)), 0)
  ),
"")
</f>
        <v/>
      </c>
      <c r="E538" s="115" t="s">
        <v>231</v>
      </c>
      <c r="F538" s="116" t="str">
        <f>IFERROR(__xludf.DUMMYFUNCTION("LET(
  headers, 'Internal Flight Booking Form Re'!$A$1:AI$1,
  ref, $E538,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8" s="117" t="str">
        <f>IFERROR(__xludf.DUMMYFUNCTION("""COMPUTED_VALUE"""),"")</f>
        <v/>
      </c>
      <c r="H538" s="116"/>
      <c r="I538" s="116"/>
      <c r="J538" s="118"/>
      <c r="K538" s="116"/>
      <c r="L538" s="116"/>
      <c r="M538" s="116"/>
      <c r="N538" s="116"/>
      <c r="O538" s="117"/>
      <c r="P538" s="134"/>
      <c r="Q538" s="134"/>
      <c r="R538" s="134"/>
      <c r="S538" s="135"/>
      <c r="T538" s="134"/>
      <c r="U538" s="134"/>
      <c r="V538" s="134"/>
      <c r="W538" s="135"/>
      <c r="X538" s="134"/>
      <c r="Y538" s="134"/>
      <c r="Z538" s="134"/>
      <c r="AA538" s="135"/>
      <c r="AB538" s="131" t="b">
        <v>0</v>
      </c>
      <c r="AC538" s="131" t="b">
        <v>0</v>
      </c>
      <c r="AD538" s="122"/>
      <c r="AE538" s="131" t="b">
        <v>0</v>
      </c>
      <c r="AF538" s="128"/>
      <c r="AG538" s="88"/>
      <c r="AH538" s="132" t="b">
        <v>0</v>
      </c>
      <c r="AI538" s="133"/>
    </row>
    <row r="539">
      <c r="A539" s="114" t="str">
        <f t="array" ref="A539">IFERROR(
  INDEX(
    INDEX('{INDEX} Tour Packages'!$A:$ZZ, , MATCH(A$3, '{INDEX} Tour Packages'!$4:$4, 0)),
    MATCH($F539, INDEX('{INDEX} Tour Packages'!$A:$ZZ,0, MATCH("Tour Package Name", '{INDEX} Tour Packages'!$4:$4, 0)), 0)
  ),
"")
</f>
        <v/>
      </c>
      <c r="B539" s="114" t="str">
        <f t="array" ref="B539">IFERROR(
  INDEX(
    INDEX('{INDEX} Tour Packages'!$A:$ZZ, , MATCH(B$3, '{INDEX} Tour Packages'!$4:$4, 0)),
    MATCH($F539, INDEX('{INDEX} Tour Packages'!$A:$ZZ,0, MATCH("Tour Package Name", '{INDEX} Tour Packages'!$4:$4, 0)), 0)
  ),
"")
</f>
        <v/>
      </c>
      <c r="C539" s="114" t="str">
        <f t="array" ref="C539">IFERROR(
  INDEX(
    INDEX('{INDEX} Tour Packages'!$A:$ZZ, , MATCH(C$3, '{INDEX} Tour Packages'!$4:$4, 0)),
    MATCH($F539, INDEX('{INDEX} Tour Packages'!$A:$ZZ,0, MATCH("Tour Package Name", '{INDEX} Tour Packages'!$4:$4, 0)), 0)
  ),
"")
</f>
        <v/>
      </c>
      <c r="D539" s="114" t="str">
        <f t="array" ref="D539">IFERROR(
  INDEX(
    INDEX('{INDEX} Tour Packages'!$A:$ZZ, , MATCH(D$3, '{INDEX} Tour Packages'!$4:$4, 0)),
    MATCH($F539, INDEX('{INDEX} Tour Packages'!$A:$ZZ,0, MATCH("Tour Package Name", '{INDEX} Tour Packages'!$4:$4, 0)), 0)
  ),
"")
</f>
        <v/>
      </c>
      <c r="E539" s="115" t="s">
        <v>231</v>
      </c>
      <c r="F539" s="116" t="str">
        <f>IFERROR(__xludf.DUMMYFUNCTION("LET(
  headers, 'Internal Flight Booking Form Re'!$A$1:AI$1,
  ref, $E539,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39" s="117" t="str">
        <f>IFERROR(__xludf.DUMMYFUNCTION("""COMPUTED_VALUE"""),"")</f>
        <v/>
      </c>
      <c r="H539" s="116"/>
      <c r="I539" s="116"/>
      <c r="J539" s="118"/>
      <c r="K539" s="116"/>
      <c r="L539" s="116"/>
      <c r="M539" s="116"/>
      <c r="N539" s="116"/>
      <c r="O539" s="117"/>
      <c r="P539" s="134"/>
      <c r="Q539" s="134"/>
      <c r="R539" s="134"/>
      <c r="S539" s="135"/>
      <c r="T539" s="134"/>
      <c r="U539" s="134"/>
      <c r="V539" s="134"/>
      <c r="W539" s="135"/>
      <c r="X539" s="134"/>
      <c r="Y539" s="134"/>
      <c r="Z539" s="134"/>
      <c r="AA539" s="135"/>
      <c r="AB539" s="131" t="b">
        <v>0</v>
      </c>
      <c r="AC539" s="131" t="b">
        <v>0</v>
      </c>
      <c r="AD539" s="122"/>
      <c r="AE539" s="131" t="b">
        <v>0</v>
      </c>
      <c r="AF539" s="128"/>
      <c r="AG539" s="88"/>
      <c r="AH539" s="132" t="b">
        <v>0</v>
      </c>
      <c r="AI539" s="133"/>
    </row>
    <row r="540">
      <c r="A540" s="114" t="str">
        <f t="array" ref="A540">IFERROR(
  INDEX(
    INDEX('{INDEX} Tour Packages'!$A:$ZZ, , MATCH(A$3, '{INDEX} Tour Packages'!$4:$4, 0)),
    MATCH($F540, INDEX('{INDEX} Tour Packages'!$A:$ZZ,0, MATCH("Tour Package Name", '{INDEX} Tour Packages'!$4:$4, 0)), 0)
  ),
"")
</f>
        <v/>
      </c>
      <c r="B540" s="114" t="str">
        <f t="array" ref="B540">IFERROR(
  INDEX(
    INDEX('{INDEX} Tour Packages'!$A:$ZZ, , MATCH(B$3, '{INDEX} Tour Packages'!$4:$4, 0)),
    MATCH($F540, INDEX('{INDEX} Tour Packages'!$A:$ZZ,0, MATCH("Tour Package Name", '{INDEX} Tour Packages'!$4:$4, 0)), 0)
  ),
"")
</f>
        <v/>
      </c>
      <c r="C540" s="114" t="str">
        <f t="array" ref="C540">IFERROR(
  INDEX(
    INDEX('{INDEX} Tour Packages'!$A:$ZZ, , MATCH(C$3, '{INDEX} Tour Packages'!$4:$4, 0)),
    MATCH($F540, INDEX('{INDEX} Tour Packages'!$A:$ZZ,0, MATCH("Tour Package Name", '{INDEX} Tour Packages'!$4:$4, 0)), 0)
  ),
"")
</f>
        <v/>
      </c>
      <c r="D540" s="114" t="str">
        <f t="array" ref="D540">IFERROR(
  INDEX(
    INDEX('{INDEX} Tour Packages'!$A:$ZZ, , MATCH(D$3, '{INDEX} Tour Packages'!$4:$4, 0)),
    MATCH($F540, INDEX('{INDEX} Tour Packages'!$A:$ZZ,0, MATCH("Tour Package Name", '{INDEX} Tour Packages'!$4:$4, 0)), 0)
  ),
"")
</f>
        <v/>
      </c>
      <c r="E540" s="115" t="s">
        <v>231</v>
      </c>
      <c r="F540" s="116" t="str">
        <f>IFERROR(__xludf.DUMMYFUNCTION("LET(
  headers, 'Internal Flight Booking Form Re'!$A$1:AI$1,
  ref, $E540,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0" s="117" t="str">
        <f>IFERROR(__xludf.DUMMYFUNCTION("""COMPUTED_VALUE"""),"")</f>
        <v/>
      </c>
      <c r="H540" s="116"/>
      <c r="I540" s="116"/>
      <c r="J540" s="118"/>
      <c r="K540" s="116"/>
      <c r="L540" s="116"/>
      <c r="M540" s="116"/>
      <c r="N540" s="116"/>
      <c r="O540" s="117"/>
      <c r="P540" s="134"/>
      <c r="Q540" s="134"/>
      <c r="R540" s="134"/>
      <c r="S540" s="135"/>
      <c r="T540" s="134"/>
      <c r="U540" s="134"/>
      <c r="V540" s="134"/>
      <c r="W540" s="135"/>
      <c r="X540" s="134"/>
      <c r="Y540" s="134"/>
      <c r="Z540" s="134"/>
      <c r="AA540" s="135"/>
      <c r="AB540" s="131" t="b">
        <v>0</v>
      </c>
      <c r="AC540" s="131" t="b">
        <v>0</v>
      </c>
      <c r="AD540" s="122"/>
      <c r="AE540" s="131" t="b">
        <v>0</v>
      </c>
      <c r="AF540" s="128"/>
      <c r="AG540" s="88"/>
      <c r="AH540" s="132" t="b">
        <v>0</v>
      </c>
      <c r="AI540" s="133"/>
    </row>
    <row r="541">
      <c r="A541" s="114" t="str">
        <f t="array" ref="A541">IFERROR(
  INDEX(
    INDEX('{INDEX} Tour Packages'!$A:$ZZ, , MATCH(A$3, '{INDEX} Tour Packages'!$4:$4, 0)),
    MATCH($F541, INDEX('{INDEX} Tour Packages'!$A:$ZZ,0, MATCH("Tour Package Name", '{INDEX} Tour Packages'!$4:$4, 0)), 0)
  ),
"")
</f>
        <v/>
      </c>
      <c r="B541" s="114" t="str">
        <f t="array" ref="B541">IFERROR(
  INDEX(
    INDEX('{INDEX} Tour Packages'!$A:$ZZ, , MATCH(B$3, '{INDEX} Tour Packages'!$4:$4, 0)),
    MATCH($F541, INDEX('{INDEX} Tour Packages'!$A:$ZZ,0, MATCH("Tour Package Name", '{INDEX} Tour Packages'!$4:$4, 0)), 0)
  ),
"")
</f>
        <v/>
      </c>
      <c r="C541" s="114" t="str">
        <f t="array" ref="C541">IFERROR(
  INDEX(
    INDEX('{INDEX} Tour Packages'!$A:$ZZ, , MATCH(C$3, '{INDEX} Tour Packages'!$4:$4, 0)),
    MATCH($F541, INDEX('{INDEX} Tour Packages'!$A:$ZZ,0, MATCH("Tour Package Name", '{INDEX} Tour Packages'!$4:$4, 0)), 0)
  ),
"")
</f>
        <v/>
      </c>
      <c r="D541" s="114" t="str">
        <f t="array" ref="D541">IFERROR(
  INDEX(
    INDEX('{INDEX} Tour Packages'!$A:$ZZ, , MATCH(D$3, '{INDEX} Tour Packages'!$4:$4, 0)),
    MATCH($F541, INDEX('{INDEX} Tour Packages'!$A:$ZZ,0, MATCH("Tour Package Name", '{INDEX} Tour Packages'!$4:$4, 0)), 0)
  ),
"")
</f>
        <v/>
      </c>
      <c r="E541" s="115" t="s">
        <v>231</v>
      </c>
      <c r="F541" s="116" t="str">
        <f>IFERROR(__xludf.DUMMYFUNCTION("LET(
  headers, 'Internal Flight Booking Form Re'!$A$1:AI$1,
  ref, $E541,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1" s="117" t="str">
        <f>IFERROR(__xludf.DUMMYFUNCTION("""COMPUTED_VALUE"""),"")</f>
        <v/>
      </c>
      <c r="H541" s="116"/>
      <c r="I541" s="116"/>
      <c r="J541" s="118"/>
      <c r="K541" s="116"/>
      <c r="L541" s="116"/>
      <c r="M541" s="116"/>
      <c r="N541" s="116"/>
      <c r="O541" s="117"/>
      <c r="P541" s="134"/>
      <c r="Q541" s="134"/>
      <c r="R541" s="134"/>
      <c r="S541" s="135"/>
      <c r="T541" s="134"/>
      <c r="U541" s="134"/>
      <c r="V541" s="134"/>
      <c r="W541" s="135"/>
      <c r="X541" s="134"/>
      <c r="Y541" s="134"/>
      <c r="Z541" s="134"/>
      <c r="AA541" s="135"/>
      <c r="AB541" s="131" t="b">
        <v>0</v>
      </c>
      <c r="AC541" s="131" t="b">
        <v>0</v>
      </c>
      <c r="AD541" s="122"/>
      <c r="AE541" s="131" t="b">
        <v>0</v>
      </c>
      <c r="AF541" s="128"/>
      <c r="AG541" s="88"/>
      <c r="AH541" s="132" t="b">
        <v>0</v>
      </c>
      <c r="AI541" s="133"/>
    </row>
    <row r="542">
      <c r="A542" s="114" t="str">
        <f t="array" ref="A542">IFERROR(
  INDEX(
    INDEX('{INDEX} Tour Packages'!$A:$ZZ, , MATCH(A$3, '{INDEX} Tour Packages'!$4:$4, 0)),
    MATCH($F542, INDEX('{INDEX} Tour Packages'!$A:$ZZ,0, MATCH("Tour Package Name", '{INDEX} Tour Packages'!$4:$4, 0)), 0)
  ),
"")
</f>
        <v/>
      </c>
      <c r="B542" s="114" t="str">
        <f t="array" ref="B542">IFERROR(
  INDEX(
    INDEX('{INDEX} Tour Packages'!$A:$ZZ, , MATCH(B$3, '{INDEX} Tour Packages'!$4:$4, 0)),
    MATCH($F542, INDEX('{INDEX} Tour Packages'!$A:$ZZ,0, MATCH("Tour Package Name", '{INDEX} Tour Packages'!$4:$4, 0)), 0)
  ),
"")
</f>
        <v/>
      </c>
      <c r="C542" s="114" t="str">
        <f t="array" ref="C542">IFERROR(
  INDEX(
    INDEX('{INDEX} Tour Packages'!$A:$ZZ, , MATCH(C$3, '{INDEX} Tour Packages'!$4:$4, 0)),
    MATCH($F542, INDEX('{INDEX} Tour Packages'!$A:$ZZ,0, MATCH("Tour Package Name", '{INDEX} Tour Packages'!$4:$4, 0)), 0)
  ),
"")
</f>
        <v/>
      </c>
      <c r="D542" s="114" t="str">
        <f t="array" ref="D542">IFERROR(
  INDEX(
    INDEX('{INDEX} Tour Packages'!$A:$ZZ, , MATCH(D$3, '{INDEX} Tour Packages'!$4:$4, 0)),
    MATCH($F542, INDEX('{INDEX} Tour Packages'!$A:$ZZ,0, MATCH("Tour Package Name", '{INDEX} Tour Packages'!$4:$4, 0)), 0)
  ),
"")
</f>
        <v/>
      </c>
      <c r="E542" s="115" t="s">
        <v>231</v>
      </c>
      <c r="F542" s="116" t="str">
        <f>IFERROR(__xludf.DUMMYFUNCTION("LET(
  headers, 'Internal Flight Booking Form Re'!$A$1:AI$1,
  ref, $E542,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2" s="117" t="str">
        <f>IFERROR(__xludf.DUMMYFUNCTION("""COMPUTED_VALUE"""),"")</f>
        <v/>
      </c>
      <c r="H542" s="116"/>
      <c r="I542" s="116"/>
      <c r="J542" s="118"/>
      <c r="K542" s="116"/>
      <c r="L542" s="116"/>
      <c r="M542" s="116"/>
      <c r="N542" s="116"/>
      <c r="O542" s="117"/>
      <c r="P542" s="134"/>
      <c r="Q542" s="134"/>
      <c r="R542" s="134"/>
      <c r="S542" s="135"/>
      <c r="T542" s="134"/>
      <c r="U542" s="134"/>
      <c r="V542" s="134"/>
      <c r="W542" s="135"/>
      <c r="X542" s="134"/>
      <c r="Y542" s="134"/>
      <c r="Z542" s="134"/>
      <c r="AA542" s="135"/>
      <c r="AB542" s="131" t="b">
        <v>0</v>
      </c>
      <c r="AC542" s="131" t="b">
        <v>0</v>
      </c>
      <c r="AD542" s="122"/>
      <c r="AE542" s="131" t="b">
        <v>0</v>
      </c>
      <c r="AF542" s="128"/>
      <c r="AG542" s="88"/>
      <c r="AH542" s="132" t="b">
        <v>0</v>
      </c>
      <c r="AI542" s="133"/>
    </row>
    <row r="543">
      <c r="A543" s="114" t="str">
        <f t="array" ref="A543">IFERROR(
  INDEX(
    INDEX('{INDEX} Tour Packages'!$A:$ZZ, , MATCH(A$3, '{INDEX} Tour Packages'!$4:$4, 0)),
    MATCH($F543, INDEX('{INDEX} Tour Packages'!$A:$ZZ,0, MATCH("Tour Package Name", '{INDEX} Tour Packages'!$4:$4, 0)), 0)
  ),
"")
</f>
        <v/>
      </c>
      <c r="B543" s="114" t="str">
        <f t="array" ref="B543">IFERROR(
  INDEX(
    INDEX('{INDEX} Tour Packages'!$A:$ZZ, , MATCH(B$3, '{INDEX} Tour Packages'!$4:$4, 0)),
    MATCH($F543, INDEX('{INDEX} Tour Packages'!$A:$ZZ,0, MATCH("Tour Package Name", '{INDEX} Tour Packages'!$4:$4, 0)), 0)
  ),
"")
</f>
        <v/>
      </c>
      <c r="C543" s="114" t="str">
        <f t="array" ref="C543">IFERROR(
  INDEX(
    INDEX('{INDEX} Tour Packages'!$A:$ZZ, , MATCH(C$3, '{INDEX} Tour Packages'!$4:$4, 0)),
    MATCH($F543, INDEX('{INDEX} Tour Packages'!$A:$ZZ,0, MATCH("Tour Package Name", '{INDEX} Tour Packages'!$4:$4, 0)), 0)
  ),
"")
</f>
        <v/>
      </c>
      <c r="D543" s="114" t="str">
        <f t="array" ref="D543">IFERROR(
  INDEX(
    INDEX('{INDEX} Tour Packages'!$A:$ZZ, , MATCH(D$3, '{INDEX} Tour Packages'!$4:$4, 0)),
    MATCH($F543, INDEX('{INDEX} Tour Packages'!$A:$ZZ,0, MATCH("Tour Package Name", '{INDEX} Tour Packages'!$4:$4, 0)), 0)
  ),
"")
</f>
        <v/>
      </c>
      <c r="E543" s="115" t="s">
        <v>231</v>
      </c>
      <c r="F543" s="116" t="str">
        <f>IFERROR(__xludf.DUMMYFUNCTION("LET(
  headers, 'Internal Flight Booking Form Re'!$A$1:AI$1,
  ref, $E543,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3" s="117" t="str">
        <f>IFERROR(__xludf.DUMMYFUNCTION("""COMPUTED_VALUE"""),"")</f>
        <v/>
      </c>
      <c r="H543" s="116"/>
      <c r="I543" s="116"/>
      <c r="J543" s="118"/>
      <c r="K543" s="116"/>
      <c r="L543" s="116"/>
      <c r="M543" s="116"/>
      <c r="N543" s="116"/>
      <c r="O543" s="117"/>
      <c r="P543" s="134"/>
      <c r="Q543" s="134"/>
      <c r="R543" s="134"/>
      <c r="S543" s="135"/>
      <c r="T543" s="134"/>
      <c r="U543" s="134"/>
      <c r="V543" s="134"/>
      <c r="W543" s="135"/>
      <c r="X543" s="134"/>
      <c r="Y543" s="134"/>
      <c r="Z543" s="134"/>
      <c r="AA543" s="135"/>
      <c r="AB543" s="131" t="b">
        <v>0</v>
      </c>
      <c r="AC543" s="131" t="b">
        <v>0</v>
      </c>
      <c r="AD543" s="122"/>
      <c r="AE543" s="131" t="b">
        <v>0</v>
      </c>
      <c r="AF543" s="128"/>
      <c r="AG543" s="88"/>
      <c r="AH543" s="132" t="b">
        <v>0</v>
      </c>
      <c r="AI543" s="133"/>
    </row>
    <row r="544">
      <c r="A544" s="114" t="str">
        <f t="array" ref="A544">IFERROR(
  INDEX(
    INDEX('{INDEX} Tour Packages'!$A:$ZZ, , MATCH(A$3, '{INDEX} Tour Packages'!$4:$4, 0)),
    MATCH($F544, INDEX('{INDEX} Tour Packages'!$A:$ZZ,0, MATCH("Tour Package Name", '{INDEX} Tour Packages'!$4:$4, 0)), 0)
  ),
"")
</f>
        <v/>
      </c>
      <c r="B544" s="114" t="str">
        <f t="array" ref="B544">IFERROR(
  INDEX(
    INDEX('{INDEX} Tour Packages'!$A:$ZZ, , MATCH(B$3, '{INDEX} Tour Packages'!$4:$4, 0)),
    MATCH($F544, INDEX('{INDEX} Tour Packages'!$A:$ZZ,0, MATCH("Tour Package Name", '{INDEX} Tour Packages'!$4:$4, 0)), 0)
  ),
"")
</f>
        <v/>
      </c>
      <c r="C544" s="114" t="str">
        <f t="array" ref="C544">IFERROR(
  INDEX(
    INDEX('{INDEX} Tour Packages'!$A:$ZZ, , MATCH(C$3, '{INDEX} Tour Packages'!$4:$4, 0)),
    MATCH($F544, INDEX('{INDEX} Tour Packages'!$A:$ZZ,0, MATCH("Tour Package Name", '{INDEX} Tour Packages'!$4:$4, 0)), 0)
  ),
"")
</f>
        <v/>
      </c>
      <c r="D544" s="114" t="str">
        <f t="array" ref="D544">IFERROR(
  INDEX(
    INDEX('{INDEX} Tour Packages'!$A:$ZZ, , MATCH(D$3, '{INDEX} Tour Packages'!$4:$4, 0)),
    MATCH($F544, INDEX('{INDEX} Tour Packages'!$A:$ZZ,0, MATCH("Tour Package Name", '{INDEX} Tour Packages'!$4:$4, 0)), 0)
  ),
"")
</f>
        <v/>
      </c>
      <c r="E544" s="115" t="s">
        <v>231</v>
      </c>
      <c r="F544" s="116" t="str">
        <f>IFERROR(__xludf.DUMMYFUNCTION("LET(
  headers, 'Internal Flight Booking Form Re'!$A$1:AI$1,
  ref, $E544,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4" s="117" t="str">
        <f>IFERROR(__xludf.DUMMYFUNCTION("""COMPUTED_VALUE"""),"")</f>
        <v/>
      </c>
      <c r="H544" s="116"/>
      <c r="I544" s="116"/>
      <c r="J544" s="118"/>
      <c r="K544" s="116"/>
      <c r="L544" s="116"/>
      <c r="M544" s="116"/>
      <c r="N544" s="116"/>
      <c r="O544" s="117"/>
      <c r="P544" s="134"/>
      <c r="Q544" s="134"/>
      <c r="R544" s="134"/>
      <c r="S544" s="135"/>
      <c r="T544" s="134"/>
      <c r="U544" s="134"/>
      <c r="V544" s="134"/>
      <c r="W544" s="135"/>
      <c r="X544" s="134"/>
      <c r="Y544" s="134"/>
      <c r="Z544" s="134"/>
      <c r="AA544" s="135"/>
      <c r="AB544" s="131" t="b">
        <v>0</v>
      </c>
      <c r="AC544" s="131" t="b">
        <v>0</v>
      </c>
      <c r="AD544" s="122"/>
      <c r="AE544" s="131" t="b">
        <v>0</v>
      </c>
      <c r="AF544" s="128"/>
      <c r="AG544" s="88"/>
      <c r="AH544" s="132" t="b">
        <v>0</v>
      </c>
      <c r="AI544" s="133"/>
    </row>
    <row r="545">
      <c r="A545" s="114" t="str">
        <f t="array" ref="A545">IFERROR(
  INDEX(
    INDEX('{INDEX} Tour Packages'!$A:$ZZ, , MATCH(A$3, '{INDEX} Tour Packages'!$4:$4, 0)),
    MATCH($F545, INDEX('{INDEX} Tour Packages'!$A:$ZZ,0, MATCH("Tour Package Name", '{INDEX} Tour Packages'!$4:$4, 0)), 0)
  ),
"")
</f>
        <v/>
      </c>
      <c r="B545" s="114" t="str">
        <f t="array" ref="B545">IFERROR(
  INDEX(
    INDEX('{INDEX} Tour Packages'!$A:$ZZ, , MATCH(B$3, '{INDEX} Tour Packages'!$4:$4, 0)),
    MATCH($F545, INDEX('{INDEX} Tour Packages'!$A:$ZZ,0, MATCH("Tour Package Name", '{INDEX} Tour Packages'!$4:$4, 0)), 0)
  ),
"")
</f>
        <v/>
      </c>
      <c r="C545" s="114" t="str">
        <f t="array" ref="C545">IFERROR(
  INDEX(
    INDEX('{INDEX} Tour Packages'!$A:$ZZ, , MATCH(C$3, '{INDEX} Tour Packages'!$4:$4, 0)),
    MATCH($F545, INDEX('{INDEX} Tour Packages'!$A:$ZZ,0, MATCH("Tour Package Name", '{INDEX} Tour Packages'!$4:$4, 0)), 0)
  ),
"")
</f>
        <v/>
      </c>
      <c r="D545" s="114" t="str">
        <f t="array" ref="D545">IFERROR(
  INDEX(
    INDEX('{INDEX} Tour Packages'!$A:$ZZ, , MATCH(D$3, '{INDEX} Tour Packages'!$4:$4, 0)),
    MATCH($F545, INDEX('{INDEX} Tour Packages'!$A:$ZZ,0, MATCH("Tour Package Name", '{INDEX} Tour Packages'!$4:$4, 0)), 0)
  ),
"")
</f>
        <v/>
      </c>
      <c r="E545" s="115" t="s">
        <v>231</v>
      </c>
      <c r="F545" s="116" t="str">
        <f>IFERROR(__xludf.DUMMYFUNCTION("LET(
  headers, 'Internal Flight Booking Form Re'!$A$1:AI$1,
  ref, $E545,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5" s="117" t="str">
        <f>IFERROR(__xludf.DUMMYFUNCTION("""COMPUTED_VALUE"""),"")</f>
        <v/>
      </c>
      <c r="H545" s="116"/>
      <c r="I545" s="116"/>
      <c r="J545" s="118"/>
      <c r="K545" s="116"/>
      <c r="L545" s="116"/>
      <c r="M545" s="116"/>
      <c r="N545" s="116"/>
      <c r="O545" s="117"/>
      <c r="P545" s="134"/>
      <c r="Q545" s="134"/>
      <c r="R545" s="134"/>
      <c r="S545" s="135"/>
      <c r="T545" s="134"/>
      <c r="U545" s="134"/>
      <c r="V545" s="134"/>
      <c r="W545" s="135"/>
      <c r="X545" s="134"/>
      <c r="Y545" s="134"/>
      <c r="Z545" s="134"/>
      <c r="AA545" s="135"/>
      <c r="AB545" s="131" t="b">
        <v>0</v>
      </c>
      <c r="AC545" s="131" t="b">
        <v>0</v>
      </c>
      <c r="AD545" s="122"/>
      <c r="AE545" s="131" t="b">
        <v>0</v>
      </c>
      <c r="AF545" s="128"/>
      <c r="AG545" s="88"/>
      <c r="AH545" s="132" t="b">
        <v>0</v>
      </c>
      <c r="AI545" s="133"/>
    </row>
    <row r="546">
      <c r="A546" s="114" t="str">
        <f t="array" ref="A546">IFERROR(
  INDEX(
    INDEX('{INDEX} Tour Packages'!$A:$ZZ, , MATCH(A$3, '{INDEX} Tour Packages'!$4:$4, 0)),
    MATCH($F546, INDEX('{INDEX} Tour Packages'!$A:$ZZ,0, MATCH("Tour Package Name", '{INDEX} Tour Packages'!$4:$4, 0)), 0)
  ),
"")
</f>
        <v/>
      </c>
      <c r="B546" s="114" t="str">
        <f t="array" ref="B546">IFERROR(
  INDEX(
    INDEX('{INDEX} Tour Packages'!$A:$ZZ, , MATCH(B$3, '{INDEX} Tour Packages'!$4:$4, 0)),
    MATCH($F546, INDEX('{INDEX} Tour Packages'!$A:$ZZ,0, MATCH("Tour Package Name", '{INDEX} Tour Packages'!$4:$4, 0)), 0)
  ),
"")
</f>
        <v/>
      </c>
      <c r="C546" s="114" t="str">
        <f t="array" ref="C546">IFERROR(
  INDEX(
    INDEX('{INDEX} Tour Packages'!$A:$ZZ, , MATCH(C$3, '{INDEX} Tour Packages'!$4:$4, 0)),
    MATCH($F546, INDEX('{INDEX} Tour Packages'!$A:$ZZ,0, MATCH("Tour Package Name", '{INDEX} Tour Packages'!$4:$4, 0)), 0)
  ),
"")
</f>
        <v/>
      </c>
      <c r="D546" s="114" t="str">
        <f t="array" ref="D546">IFERROR(
  INDEX(
    INDEX('{INDEX} Tour Packages'!$A:$ZZ, , MATCH(D$3, '{INDEX} Tour Packages'!$4:$4, 0)),
    MATCH($F546, INDEX('{INDEX} Tour Packages'!$A:$ZZ,0, MATCH("Tour Package Name", '{INDEX} Tour Packages'!$4:$4, 0)), 0)
  ),
"")
</f>
        <v/>
      </c>
      <c r="E546" s="115" t="s">
        <v>231</v>
      </c>
      <c r="F546" s="116" t="str">
        <f>IFERROR(__xludf.DUMMYFUNCTION("LET(
  headers, 'Internal Flight Booking Form Re'!$A$1:AI$1,
  ref, $E546,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6" s="117" t="str">
        <f>IFERROR(__xludf.DUMMYFUNCTION("""COMPUTED_VALUE"""),"")</f>
        <v/>
      </c>
      <c r="H546" s="116"/>
      <c r="I546" s="116"/>
      <c r="J546" s="118"/>
      <c r="K546" s="116"/>
      <c r="L546" s="116"/>
      <c r="M546" s="116"/>
      <c r="N546" s="116"/>
      <c r="O546" s="117"/>
      <c r="P546" s="134"/>
      <c r="Q546" s="134"/>
      <c r="R546" s="134"/>
      <c r="S546" s="135"/>
      <c r="T546" s="134"/>
      <c r="U546" s="134"/>
      <c r="V546" s="134"/>
      <c r="W546" s="135"/>
      <c r="X546" s="134"/>
      <c r="Y546" s="134"/>
      <c r="Z546" s="134"/>
      <c r="AA546" s="135"/>
      <c r="AB546" s="131" t="b">
        <v>0</v>
      </c>
      <c r="AC546" s="131" t="b">
        <v>0</v>
      </c>
      <c r="AD546" s="122"/>
      <c r="AE546" s="131" t="b">
        <v>0</v>
      </c>
      <c r="AF546" s="128"/>
      <c r="AG546" s="88"/>
      <c r="AH546" s="132" t="b">
        <v>0</v>
      </c>
      <c r="AI546" s="133"/>
    </row>
    <row r="547">
      <c r="A547" s="114" t="str">
        <f t="array" ref="A547">IFERROR(
  INDEX(
    INDEX('{INDEX} Tour Packages'!$A:$ZZ, , MATCH(A$3, '{INDEX} Tour Packages'!$4:$4, 0)),
    MATCH($F547, INDEX('{INDEX} Tour Packages'!$A:$ZZ,0, MATCH("Tour Package Name", '{INDEX} Tour Packages'!$4:$4, 0)), 0)
  ),
"")
</f>
        <v/>
      </c>
      <c r="B547" s="114" t="str">
        <f t="array" ref="B547">IFERROR(
  INDEX(
    INDEX('{INDEX} Tour Packages'!$A:$ZZ, , MATCH(B$3, '{INDEX} Tour Packages'!$4:$4, 0)),
    MATCH($F547, INDEX('{INDEX} Tour Packages'!$A:$ZZ,0, MATCH("Tour Package Name", '{INDEX} Tour Packages'!$4:$4, 0)), 0)
  ),
"")
</f>
        <v/>
      </c>
      <c r="C547" s="114" t="str">
        <f t="array" ref="C547">IFERROR(
  INDEX(
    INDEX('{INDEX} Tour Packages'!$A:$ZZ, , MATCH(C$3, '{INDEX} Tour Packages'!$4:$4, 0)),
    MATCH($F547, INDEX('{INDEX} Tour Packages'!$A:$ZZ,0, MATCH("Tour Package Name", '{INDEX} Tour Packages'!$4:$4, 0)), 0)
  ),
"")
</f>
        <v/>
      </c>
      <c r="D547" s="114" t="str">
        <f t="array" ref="D547">IFERROR(
  INDEX(
    INDEX('{INDEX} Tour Packages'!$A:$ZZ, , MATCH(D$3, '{INDEX} Tour Packages'!$4:$4, 0)),
    MATCH($F547, INDEX('{INDEX} Tour Packages'!$A:$ZZ,0, MATCH("Tour Package Name", '{INDEX} Tour Packages'!$4:$4, 0)), 0)
  ),
"")
</f>
        <v/>
      </c>
      <c r="E547" s="115" t="s">
        <v>231</v>
      </c>
      <c r="F547" s="116" t="str">
        <f>IFERROR(__xludf.DUMMYFUNCTION("LET(
  headers, 'Internal Flight Booking Form Re'!$A$1:AI$1,
  ref, $E547,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7" s="117" t="str">
        <f>IFERROR(__xludf.DUMMYFUNCTION("""COMPUTED_VALUE"""),"")</f>
        <v/>
      </c>
      <c r="H547" s="116"/>
      <c r="I547" s="116"/>
      <c r="J547" s="118"/>
      <c r="K547" s="116"/>
      <c r="L547" s="116"/>
      <c r="M547" s="116"/>
      <c r="N547" s="116"/>
      <c r="O547" s="117"/>
      <c r="P547" s="134"/>
      <c r="Q547" s="134"/>
      <c r="R547" s="134"/>
      <c r="S547" s="135"/>
      <c r="T547" s="134"/>
      <c r="U547" s="134"/>
      <c r="V547" s="134"/>
      <c r="W547" s="135"/>
      <c r="X547" s="134"/>
      <c r="Y547" s="134"/>
      <c r="Z547" s="134"/>
      <c r="AA547" s="135"/>
      <c r="AB547" s="131" t="b">
        <v>0</v>
      </c>
      <c r="AC547" s="131" t="b">
        <v>0</v>
      </c>
      <c r="AD547" s="122"/>
      <c r="AE547" s="131" t="b">
        <v>0</v>
      </c>
      <c r="AF547" s="128"/>
      <c r="AG547" s="88"/>
      <c r="AH547" s="132" t="b">
        <v>0</v>
      </c>
      <c r="AI547" s="133"/>
    </row>
    <row r="548">
      <c r="A548" s="114" t="str">
        <f t="array" ref="A548">IFERROR(
  INDEX(
    INDEX('{INDEX} Tour Packages'!$A:$ZZ, , MATCH(A$3, '{INDEX} Tour Packages'!$4:$4, 0)),
    MATCH($F548, INDEX('{INDEX} Tour Packages'!$A:$ZZ,0, MATCH("Tour Package Name", '{INDEX} Tour Packages'!$4:$4, 0)), 0)
  ),
"")
</f>
        <v/>
      </c>
      <c r="B548" s="114" t="str">
        <f t="array" ref="B548">IFERROR(
  INDEX(
    INDEX('{INDEX} Tour Packages'!$A:$ZZ, , MATCH(B$3, '{INDEX} Tour Packages'!$4:$4, 0)),
    MATCH($F548, INDEX('{INDEX} Tour Packages'!$A:$ZZ,0, MATCH("Tour Package Name", '{INDEX} Tour Packages'!$4:$4, 0)), 0)
  ),
"")
</f>
        <v/>
      </c>
      <c r="C548" s="114" t="str">
        <f t="array" ref="C548">IFERROR(
  INDEX(
    INDEX('{INDEX} Tour Packages'!$A:$ZZ, , MATCH(C$3, '{INDEX} Tour Packages'!$4:$4, 0)),
    MATCH($F548, INDEX('{INDEX} Tour Packages'!$A:$ZZ,0, MATCH("Tour Package Name", '{INDEX} Tour Packages'!$4:$4, 0)), 0)
  ),
"")
</f>
        <v/>
      </c>
      <c r="D548" s="114" t="str">
        <f t="array" ref="D548">IFERROR(
  INDEX(
    INDEX('{INDEX} Tour Packages'!$A:$ZZ, , MATCH(D$3, '{INDEX} Tour Packages'!$4:$4, 0)),
    MATCH($F548, INDEX('{INDEX} Tour Packages'!$A:$ZZ,0, MATCH("Tour Package Name", '{INDEX} Tour Packages'!$4:$4, 0)), 0)
  ),
"")
</f>
        <v/>
      </c>
      <c r="E548" s="115" t="s">
        <v>231</v>
      </c>
      <c r="F548" s="116" t="str">
        <f>IFERROR(__xludf.DUMMYFUNCTION("LET(
  headers, 'Internal Flight Booking Form Re'!$A$1:AI$1,
  ref, $E548,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8" s="117" t="str">
        <f>IFERROR(__xludf.DUMMYFUNCTION("""COMPUTED_VALUE"""),"")</f>
        <v/>
      </c>
      <c r="H548" s="116"/>
      <c r="I548" s="116"/>
      <c r="J548" s="118"/>
      <c r="K548" s="116"/>
      <c r="L548" s="116"/>
      <c r="M548" s="116"/>
      <c r="N548" s="116"/>
      <c r="O548" s="117"/>
      <c r="P548" s="134"/>
      <c r="Q548" s="134"/>
      <c r="R548" s="134"/>
      <c r="S548" s="135"/>
      <c r="T548" s="134"/>
      <c r="U548" s="134"/>
      <c r="V548" s="134"/>
      <c r="W548" s="135"/>
      <c r="X548" s="134"/>
      <c r="Y548" s="134"/>
      <c r="Z548" s="134"/>
      <c r="AA548" s="135"/>
      <c r="AB548" s="131" t="b">
        <v>0</v>
      </c>
      <c r="AC548" s="131" t="b">
        <v>0</v>
      </c>
      <c r="AD548" s="122"/>
      <c r="AE548" s="131" t="b">
        <v>0</v>
      </c>
      <c r="AF548" s="128"/>
      <c r="AG548" s="88"/>
      <c r="AH548" s="132" t="b">
        <v>0</v>
      </c>
      <c r="AI548" s="133"/>
    </row>
    <row r="549">
      <c r="A549" s="114" t="str">
        <f t="array" ref="A549">IFERROR(
  INDEX(
    INDEX('{INDEX} Tour Packages'!$A:$ZZ, , MATCH(A$3, '{INDEX} Tour Packages'!$4:$4, 0)),
    MATCH($F549, INDEX('{INDEX} Tour Packages'!$A:$ZZ,0, MATCH("Tour Package Name", '{INDEX} Tour Packages'!$4:$4, 0)), 0)
  ),
"")
</f>
        <v/>
      </c>
      <c r="B549" s="114" t="str">
        <f t="array" ref="B549">IFERROR(
  INDEX(
    INDEX('{INDEX} Tour Packages'!$A:$ZZ, , MATCH(B$3, '{INDEX} Tour Packages'!$4:$4, 0)),
    MATCH($F549, INDEX('{INDEX} Tour Packages'!$A:$ZZ,0, MATCH("Tour Package Name", '{INDEX} Tour Packages'!$4:$4, 0)), 0)
  ),
"")
</f>
        <v/>
      </c>
      <c r="C549" s="114" t="str">
        <f t="array" ref="C549">IFERROR(
  INDEX(
    INDEX('{INDEX} Tour Packages'!$A:$ZZ, , MATCH(C$3, '{INDEX} Tour Packages'!$4:$4, 0)),
    MATCH($F549, INDEX('{INDEX} Tour Packages'!$A:$ZZ,0, MATCH("Tour Package Name", '{INDEX} Tour Packages'!$4:$4, 0)), 0)
  ),
"")
</f>
        <v/>
      </c>
      <c r="D549" s="114" t="str">
        <f t="array" ref="D549">IFERROR(
  INDEX(
    INDEX('{INDEX} Tour Packages'!$A:$ZZ, , MATCH(D$3, '{INDEX} Tour Packages'!$4:$4, 0)),
    MATCH($F549, INDEX('{INDEX} Tour Packages'!$A:$ZZ,0, MATCH("Tour Package Name", '{INDEX} Tour Packages'!$4:$4, 0)), 0)
  ),
"")
</f>
        <v/>
      </c>
      <c r="E549" s="115" t="s">
        <v>231</v>
      </c>
      <c r="F549" s="116" t="str">
        <f>IFERROR(__xludf.DUMMYFUNCTION("LET(
  headers, 'Internal Flight Booking Form Re'!$A$1:AI$1,
  ref, $E549,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49" s="117" t="str">
        <f>IFERROR(__xludf.DUMMYFUNCTION("""COMPUTED_VALUE"""),"")</f>
        <v/>
      </c>
      <c r="H549" s="116"/>
      <c r="I549" s="116"/>
      <c r="J549" s="118"/>
      <c r="K549" s="116"/>
      <c r="L549" s="116"/>
      <c r="M549" s="116"/>
      <c r="N549" s="116"/>
      <c r="O549" s="117"/>
      <c r="P549" s="134"/>
      <c r="Q549" s="134"/>
      <c r="R549" s="134"/>
      <c r="S549" s="135"/>
      <c r="T549" s="134"/>
      <c r="U549" s="134"/>
      <c r="V549" s="134"/>
      <c r="W549" s="135"/>
      <c r="X549" s="134"/>
      <c r="Y549" s="134"/>
      <c r="Z549" s="134"/>
      <c r="AA549" s="135"/>
      <c r="AB549" s="131" t="b">
        <v>0</v>
      </c>
      <c r="AC549" s="131" t="b">
        <v>0</v>
      </c>
      <c r="AD549" s="122"/>
      <c r="AE549" s="131" t="b">
        <v>0</v>
      </c>
      <c r="AF549" s="128"/>
      <c r="AG549" s="88"/>
      <c r="AH549" s="132" t="b">
        <v>0</v>
      </c>
      <c r="AI549" s="133"/>
    </row>
    <row r="550">
      <c r="A550" s="114" t="str">
        <f t="array" ref="A550">IFERROR(
  INDEX(
    INDEX('{INDEX} Tour Packages'!$A:$ZZ, , MATCH(A$3, '{INDEX} Tour Packages'!$4:$4, 0)),
    MATCH($F550, INDEX('{INDEX} Tour Packages'!$A:$ZZ,0, MATCH("Tour Package Name", '{INDEX} Tour Packages'!$4:$4, 0)), 0)
  ),
"")
</f>
        <v/>
      </c>
      <c r="B550" s="114" t="str">
        <f t="array" ref="B550">IFERROR(
  INDEX(
    INDEX('{INDEX} Tour Packages'!$A:$ZZ, , MATCH(B$3, '{INDEX} Tour Packages'!$4:$4, 0)),
    MATCH($F550, INDEX('{INDEX} Tour Packages'!$A:$ZZ,0, MATCH("Tour Package Name", '{INDEX} Tour Packages'!$4:$4, 0)), 0)
  ),
"")
</f>
        <v/>
      </c>
      <c r="C550" s="114" t="str">
        <f t="array" ref="C550">IFERROR(
  INDEX(
    INDEX('{INDEX} Tour Packages'!$A:$ZZ, , MATCH(C$3, '{INDEX} Tour Packages'!$4:$4, 0)),
    MATCH($F550, INDEX('{INDEX} Tour Packages'!$A:$ZZ,0, MATCH("Tour Package Name", '{INDEX} Tour Packages'!$4:$4, 0)), 0)
  ),
"")
</f>
        <v/>
      </c>
      <c r="D550" s="114" t="str">
        <f t="array" ref="D550">IFERROR(
  INDEX(
    INDEX('{INDEX} Tour Packages'!$A:$ZZ, , MATCH(D$3, '{INDEX} Tour Packages'!$4:$4, 0)),
    MATCH($F550, INDEX('{INDEX} Tour Packages'!$A:$ZZ,0, MATCH("Tour Package Name", '{INDEX} Tour Packages'!$4:$4, 0)), 0)
  ),
"")
</f>
        <v/>
      </c>
      <c r="E550" s="115" t="s">
        <v>231</v>
      </c>
      <c r="F550" s="116" t="str">
        <f>IFERROR(__xludf.DUMMYFUNCTION("LET(
  headers, 'Internal Flight Booking Form Re'!$A$1:AI$1,
  ref, $E550,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0" s="117" t="str">
        <f>IFERROR(__xludf.DUMMYFUNCTION("""COMPUTED_VALUE"""),"")</f>
        <v/>
      </c>
      <c r="H550" s="116"/>
      <c r="I550" s="116"/>
      <c r="J550" s="118"/>
      <c r="K550" s="116"/>
      <c r="L550" s="116"/>
      <c r="M550" s="116"/>
      <c r="N550" s="116"/>
      <c r="O550" s="117"/>
      <c r="P550" s="134"/>
      <c r="Q550" s="134"/>
      <c r="R550" s="134"/>
      <c r="S550" s="135"/>
      <c r="T550" s="134"/>
      <c r="U550" s="134"/>
      <c r="V550" s="134"/>
      <c r="W550" s="135"/>
      <c r="X550" s="134"/>
      <c r="Y550" s="134"/>
      <c r="Z550" s="134"/>
      <c r="AA550" s="135"/>
      <c r="AB550" s="131" t="b">
        <v>0</v>
      </c>
      <c r="AC550" s="131" t="b">
        <v>0</v>
      </c>
      <c r="AD550" s="122"/>
      <c r="AE550" s="131" t="b">
        <v>0</v>
      </c>
      <c r="AF550" s="128"/>
      <c r="AG550" s="88"/>
      <c r="AH550" s="132" t="b">
        <v>0</v>
      </c>
      <c r="AI550" s="133"/>
    </row>
    <row r="551">
      <c r="A551" s="114" t="str">
        <f t="array" ref="A551">IFERROR(
  INDEX(
    INDEX('{INDEX} Tour Packages'!$A:$ZZ, , MATCH(A$3, '{INDEX} Tour Packages'!$4:$4, 0)),
    MATCH($F551, INDEX('{INDEX} Tour Packages'!$A:$ZZ,0, MATCH("Tour Package Name", '{INDEX} Tour Packages'!$4:$4, 0)), 0)
  ),
"")
</f>
        <v/>
      </c>
      <c r="B551" s="114" t="str">
        <f t="array" ref="B551">IFERROR(
  INDEX(
    INDEX('{INDEX} Tour Packages'!$A:$ZZ, , MATCH(B$3, '{INDEX} Tour Packages'!$4:$4, 0)),
    MATCH($F551, INDEX('{INDEX} Tour Packages'!$A:$ZZ,0, MATCH("Tour Package Name", '{INDEX} Tour Packages'!$4:$4, 0)), 0)
  ),
"")
</f>
        <v/>
      </c>
      <c r="C551" s="114" t="str">
        <f t="array" ref="C551">IFERROR(
  INDEX(
    INDEX('{INDEX} Tour Packages'!$A:$ZZ, , MATCH(C$3, '{INDEX} Tour Packages'!$4:$4, 0)),
    MATCH($F551, INDEX('{INDEX} Tour Packages'!$A:$ZZ,0, MATCH("Tour Package Name", '{INDEX} Tour Packages'!$4:$4, 0)), 0)
  ),
"")
</f>
        <v/>
      </c>
      <c r="D551" s="114" t="str">
        <f t="array" ref="D551">IFERROR(
  INDEX(
    INDEX('{INDEX} Tour Packages'!$A:$ZZ, , MATCH(D$3, '{INDEX} Tour Packages'!$4:$4, 0)),
    MATCH($F551, INDEX('{INDEX} Tour Packages'!$A:$ZZ,0, MATCH("Tour Package Name", '{INDEX} Tour Packages'!$4:$4, 0)), 0)
  ),
"")
</f>
        <v/>
      </c>
      <c r="E551" s="115" t="s">
        <v>231</v>
      </c>
      <c r="F551" s="116" t="str">
        <f>IFERROR(__xludf.DUMMYFUNCTION("LET(
  headers, 'Internal Flight Booking Form Re'!$A$1:AI$1,
  ref, $E551,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1" s="117" t="str">
        <f>IFERROR(__xludf.DUMMYFUNCTION("""COMPUTED_VALUE"""),"")</f>
        <v/>
      </c>
      <c r="H551" s="116"/>
      <c r="I551" s="116"/>
      <c r="J551" s="118"/>
      <c r="K551" s="116"/>
      <c r="L551" s="116"/>
      <c r="M551" s="116"/>
      <c r="N551" s="116"/>
      <c r="O551" s="117"/>
      <c r="P551" s="134"/>
      <c r="Q551" s="134"/>
      <c r="R551" s="134"/>
      <c r="S551" s="135"/>
      <c r="T551" s="134"/>
      <c r="U551" s="134"/>
      <c r="V551" s="134"/>
      <c r="W551" s="135"/>
      <c r="X551" s="134"/>
      <c r="Y551" s="134"/>
      <c r="Z551" s="134"/>
      <c r="AA551" s="135"/>
      <c r="AB551" s="131" t="b">
        <v>0</v>
      </c>
      <c r="AC551" s="131" t="b">
        <v>0</v>
      </c>
      <c r="AD551" s="122"/>
      <c r="AE551" s="131" t="b">
        <v>0</v>
      </c>
      <c r="AF551" s="128"/>
      <c r="AG551" s="88"/>
      <c r="AH551" s="132" t="b">
        <v>0</v>
      </c>
      <c r="AI551" s="133"/>
    </row>
    <row r="552">
      <c r="A552" s="114" t="str">
        <f t="array" ref="A552">IFERROR(
  INDEX(
    INDEX('{INDEX} Tour Packages'!$A:$ZZ, , MATCH(A$3, '{INDEX} Tour Packages'!$4:$4, 0)),
    MATCH($F552, INDEX('{INDEX} Tour Packages'!$A:$ZZ,0, MATCH("Tour Package Name", '{INDEX} Tour Packages'!$4:$4, 0)), 0)
  ),
"")
</f>
        <v/>
      </c>
      <c r="B552" s="114" t="str">
        <f t="array" ref="B552">IFERROR(
  INDEX(
    INDEX('{INDEX} Tour Packages'!$A:$ZZ, , MATCH(B$3, '{INDEX} Tour Packages'!$4:$4, 0)),
    MATCH($F552, INDEX('{INDEX} Tour Packages'!$A:$ZZ,0, MATCH("Tour Package Name", '{INDEX} Tour Packages'!$4:$4, 0)), 0)
  ),
"")
</f>
        <v/>
      </c>
      <c r="C552" s="114" t="str">
        <f t="array" ref="C552">IFERROR(
  INDEX(
    INDEX('{INDEX} Tour Packages'!$A:$ZZ, , MATCH(C$3, '{INDEX} Tour Packages'!$4:$4, 0)),
    MATCH($F552, INDEX('{INDEX} Tour Packages'!$A:$ZZ,0, MATCH("Tour Package Name", '{INDEX} Tour Packages'!$4:$4, 0)), 0)
  ),
"")
</f>
        <v/>
      </c>
      <c r="D552" s="114" t="str">
        <f t="array" ref="D552">IFERROR(
  INDEX(
    INDEX('{INDEX} Tour Packages'!$A:$ZZ, , MATCH(D$3, '{INDEX} Tour Packages'!$4:$4, 0)),
    MATCH($F552, INDEX('{INDEX} Tour Packages'!$A:$ZZ,0, MATCH("Tour Package Name", '{INDEX} Tour Packages'!$4:$4, 0)), 0)
  ),
"")
</f>
        <v/>
      </c>
      <c r="E552" s="115" t="s">
        <v>231</v>
      </c>
      <c r="F552" s="116" t="str">
        <f>IFERROR(__xludf.DUMMYFUNCTION("LET(
  headers, 'Internal Flight Booking Form Re'!$A$1:AI$1,
  ref, $E552,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2" s="117" t="str">
        <f>IFERROR(__xludf.DUMMYFUNCTION("""COMPUTED_VALUE"""),"")</f>
        <v/>
      </c>
      <c r="H552" s="116"/>
      <c r="I552" s="116"/>
      <c r="J552" s="118"/>
      <c r="K552" s="116"/>
      <c r="L552" s="116"/>
      <c r="M552" s="116"/>
      <c r="N552" s="116"/>
      <c r="O552" s="117"/>
      <c r="P552" s="134"/>
      <c r="Q552" s="134"/>
      <c r="R552" s="134"/>
      <c r="S552" s="135"/>
      <c r="T552" s="134"/>
      <c r="U552" s="134"/>
      <c r="V552" s="134"/>
      <c r="W552" s="135"/>
      <c r="X552" s="134"/>
      <c r="Y552" s="134"/>
      <c r="Z552" s="134"/>
      <c r="AA552" s="135"/>
      <c r="AB552" s="131" t="b">
        <v>0</v>
      </c>
      <c r="AC552" s="131" t="b">
        <v>0</v>
      </c>
      <c r="AD552" s="122"/>
      <c r="AE552" s="131" t="b">
        <v>0</v>
      </c>
      <c r="AF552" s="128"/>
      <c r="AG552" s="88"/>
      <c r="AH552" s="132" t="b">
        <v>0</v>
      </c>
      <c r="AI552" s="133"/>
    </row>
    <row r="553">
      <c r="A553" s="114" t="str">
        <f t="array" ref="A553">IFERROR(
  INDEX(
    INDEX('{INDEX} Tour Packages'!$A:$ZZ, , MATCH(A$3, '{INDEX} Tour Packages'!$4:$4, 0)),
    MATCH($F553, INDEX('{INDEX} Tour Packages'!$A:$ZZ,0, MATCH("Tour Package Name", '{INDEX} Tour Packages'!$4:$4, 0)), 0)
  ),
"")
</f>
        <v/>
      </c>
      <c r="B553" s="114" t="str">
        <f t="array" ref="B553">IFERROR(
  INDEX(
    INDEX('{INDEX} Tour Packages'!$A:$ZZ, , MATCH(B$3, '{INDEX} Tour Packages'!$4:$4, 0)),
    MATCH($F553, INDEX('{INDEX} Tour Packages'!$A:$ZZ,0, MATCH("Tour Package Name", '{INDEX} Tour Packages'!$4:$4, 0)), 0)
  ),
"")
</f>
        <v/>
      </c>
      <c r="C553" s="114" t="str">
        <f t="array" ref="C553">IFERROR(
  INDEX(
    INDEX('{INDEX} Tour Packages'!$A:$ZZ, , MATCH(C$3, '{INDEX} Tour Packages'!$4:$4, 0)),
    MATCH($F553, INDEX('{INDEX} Tour Packages'!$A:$ZZ,0, MATCH("Tour Package Name", '{INDEX} Tour Packages'!$4:$4, 0)), 0)
  ),
"")
</f>
        <v/>
      </c>
      <c r="D553" s="114" t="str">
        <f t="array" ref="D553">IFERROR(
  INDEX(
    INDEX('{INDEX} Tour Packages'!$A:$ZZ, , MATCH(D$3, '{INDEX} Tour Packages'!$4:$4, 0)),
    MATCH($F553, INDEX('{INDEX} Tour Packages'!$A:$ZZ,0, MATCH("Tour Package Name", '{INDEX} Tour Packages'!$4:$4, 0)), 0)
  ),
"")
</f>
        <v/>
      </c>
      <c r="E553" s="115" t="s">
        <v>231</v>
      </c>
      <c r="F553" s="116" t="str">
        <f>IFERROR(__xludf.DUMMYFUNCTION("LET(
  headers, 'Internal Flight Booking Form Re'!$A$1:AI$1,
  ref, $E553,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3" s="117" t="str">
        <f>IFERROR(__xludf.DUMMYFUNCTION("""COMPUTED_VALUE"""),"")</f>
        <v/>
      </c>
      <c r="H553" s="116"/>
      <c r="I553" s="116"/>
      <c r="J553" s="118"/>
      <c r="K553" s="116"/>
      <c r="L553" s="116"/>
      <c r="M553" s="116"/>
      <c r="N553" s="116"/>
      <c r="O553" s="117"/>
      <c r="P553" s="134"/>
      <c r="Q553" s="134"/>
      <c r="R553" s="134"/>
      <c r="S553" s="135"/>
      <c r="T553" s="134"/>
      <c r="U553" s="134"/>
      <c r="V553" s="134"/>
      <c r="W553" s="135"/>
      <c r="X553" s="134"/>
      <c r="Y553" s="134"/>
      <c r="Z553" s="134"/>
      <c r="AA553" s="135"/>
      <c r="AB553" s="131" t="b">
        <v>0</v>
      </c>
      <c r="AC553" s="131" t="b">
        <v>0</v>
      </c>
      <c r="AD553" s="122"/>
      <c r="AE553" s="131" t="b">
        <v>0</v>
      </c>
      <c r="AF553" s="128"/>
      <c r="AG553" s="88"/>
      <c r="AH553" s="132" t="b">
        <v>0</v>
      </c>
      <c r="AI553" s="133"/>
    </row>
    <row r="554">
      <c r="A554" s="114" t="str">
        <f t="array" ref="A554">IFERROR(
  INDEX(
    INDEX('{INDEX} Tour Packages'!$A:$ZZ, , MATCH(A$3, '{INDEX} Tour Packages'!$4:$4, 0)),
    MATCH($F554, INDEX('{INDEX} Tour Packages'!$A:$ZZ,0, MATCH("Tour Package Name", '{INDEX} Tour Packages'!$4:$4, 0)), 0)
  ),
"")
</f>
        <v/>
      </c>
      <c r="B554" s="114" t="str">
        <f t="array" ref="B554">IFERROR(
  INDEX(
    INDEX('{INDEX} Tour Packages'!$A:$ZZ, , MATCH(B$3, '{INDEX} Tour Packages'!$4:$4, 0)),
    MATCH($F554, INDEX('{INDEX} Tour Packages'!$A:$ZZ,0, MATCH("Tour Package Name", '{INDEX} Tour Packages'!$4:$4, 0)), 0)
  ),
"")
</f>
        <v/>
      </c>
      <c r="C554" s="114" t="str">
        <f t="array" ref="C554">IFERROR(
  INDEX(
    INDEX('{INDEX} Tour Packages'!$A:$ZZ, , MATCH(C$3, '{INDEX} Tour Packages'!$4:$4, 0)),
    MATCH($F554, INDEX('{INDEX} Tour Packages'!$A:$ZZ,0, MATCH("Tour Package Name", '{INDEX} Tour Packages'!$4:$4, 0)), 0)
  ),
"")
</f>
        <v/>
      </c>
      <c r="D554" s="114" t="str">
        <f t="array" ref="D554">IFERROR(
  INDEX(
    INDEX('{INDEX} Tour Packages'!$A:$ZZ, , MATCH(D$3, '{INDEX} Tour Packages'!$4:$4, 0)),
    MATCH($F554, INDEX('{INDEX} Tour Packages'!$A:$ZZ,0, MATCH("Tour Package Name", '{INDEX} Tour Packages'!$4:$4, 0)), 0)
  ),
"")
</f>
        <v/>
      </c>
      <c r="E554" s="115" t="s">
        <v>231</v>
      </c>
      <c r="F554" s="116" t="str">
        <f>IFERROR(__xludf.DUMMYFUNCTION("LET(
  headers, 'Internal Flight Booking Form Re'!$A$1:AI$1,
  ref, $E554,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4" s="117" t="str">
        <f>IFERROR(__xludf.DUMMYFUNCTION("""COMPUTED_VALUE"""),"")</f>
        <v/>
      </c>
      <c r="H554" s="116"/>
      <c r="I554" s="116"/>
      <c r="J554" s="118"/>
      <c r="K554" s="116"/>
      <c r="L554" s="116"/>
      <c r="M554" s="116"/>
      <c r="N554" s="116"/>
      <c r="O554" s="117"/>
      <c r="P554" s="134"/>
      <c r="Q554" s="134"/>
      <c r="R554" s="134"/>
      <c r="S554" s="135"/>
      <c r="T554" s="134"/>
      <c r="U554" s="134"/>
      <c r="V554" s="134"/>
      <c r="W554" s="135"/>
      <c r="X554" s="134"/>
      <c r="Y554" s="134"/>
      <c r="Z554" s="134"/>
      <c r="AA554" s="135"/>
      <c r="AB554" s="131" t="b">
        <v>0</v>
      </c>
      <c r="AC554" s="131" t="b">
        <v>0</v>
      </c>
      <c r="AD554" s="122"/>
      <c r="AE554" s="131" t="b">
        <v>0</v>
      </c>
      <c r="AF554" s="128"/>
      <c r="AG554" s="88"/>
      <c r="AH554" s="132" t="b">
        <v>0</v>
      </c>
      <c r="AI554" s="133"/>
    </row>
    <row r="555">
      <c r="A555" s="114" t="str">
        <f t="array" ref="A555">IFERROR(
  INDEX(
    INDEX('{INDEX} Tour Packages'!$A:$ZZ, , MATCH(A$3, '{INDEX} Tour Packages'!$4:$4, 0)),
    MATCH($F555, INDEX('{INDEX} Tour Packages'!$A:$ZZ,0, MATCH("Tour Package Name", '{INDEX} Tour Packages'!$4:$4, 0)), 0)
  ),
"")
</f>
        <v/>
      </c>
      <c r="B555" s="114" t="str">
        <f t="array" ref="B555">IFERROR(
  INDEX(
    INDEX('{INDEX} Tour Packages'!$A:$ZZ, , MATCH(B$3, '{INDEX} Tour Packages'!$4:$4, 0)),
    MATCH($F555, INDEX('{INDEX} Tour Packages'!$A:$ZZ,0, MATCH("Tour Package Name", '{INDEX} Tour Packages'!$4:$4, 0)), 0)
  ),
"")
</f>
        <v/>
      </c>
      <c r="C555" s="114" t="str">
        <f t="array" ref="C555">IFERROR(
  INDEX(
    INDEX('{INDEX} Tour Packages'!$A:$ZZ, , MATCH(C$3, '{INDEX} Tour Packages'!$4:$4, 0)),
    MATCH($F555, INDEX('{INDEX} Tour Packages'!$A:$ZZ,0, MATCH("Tour Package Name", '{INDEX} Tour Packages'!$4:$4, 0)), 0)
  ),
"")
</f>
        <v/>
      </c>
      <c r="D555" s="114" t="str">
        <f t="array" ref="D555">IFERROR(
  INDEX(
    INDEX('{INDEX} Tour Packages'!$A:$ZZ, , MATCH(D$3, '{INDEX} Tour Packages'!$4:$4, 0)),
    MATCH($F555, INDEX('{INDEX} Tour Packages'!$A:$ZZ,0, MATCH("Tour Package Name", '{INDEX} Tour Packages'!$4:$4, 0)), 0)
  ),
"")
</f>
        <v/>
      </c>
      <c r="E555" s="115" t="s">
        <v>231</v>
      </c>
      <c r="F555" s="116" t="str">
        <f>IFERROR(__xludf.DUMMYFUNCTION("LET(
  headers, 'Internal Flight Booking Form Re'!$A$1:AI$1,
  ref, $E555,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5" s="117" t="str">
        <f>IFERROR(__xludf.DUMMYFUNCTION("""COMPUTED_VALUE"""),"")</f>
        <v/>
      </c>
      <c r="H555" s="116"/>
      <c r="I555" s="116"/>
      <c r="J555" s="118"/>
      <c r="K555" s="116"/>
      <c r="L555" s="116"/>
      <c r="M555" s="116"/>
      <c r="N555" s="116"/>
      <c r="O555" s="117"/>
      <c r="P555" s="134"/>
      <c r="Q555" s="134"/>
      <c r="R555" s="134"/>
      <c r="S555" s="135"/>
      <c r="T555" s="134"/>
      <c r="U555" s="134"/>
      <c r="V555" s="134"/>
      <c r="W555" s="135"/>
      <c r="X555" s="134"/>
      <c r="Y555" s="134"/>
      <c r="Z555" s="134"/>
      <c r="AA555" s="135"/>
      <c r="AB555" s="131" t="b">
        <v>0</v>
      </c>
      <c r="AC555" s="131" t="b">
        <v>0</v>
      </c>
      <c r="AD555" s="122"/>
      <c r="AE555" s="131" t="b">
        <v>0</v>
      </c>
      <c r="AF555" s="128"/>
      <c r="AG555" s="88"/>
      <c r="AH555" s="132" t="b">
        <v>0</v>
      </c>
      <c r="AI555" s="133"/>
    </row>
    <row r="556">
      <c r="A556" s="114" t="str">
        <f t="array" ref="A556">IFERROR(
  INDEX(
    INDEX('{INDEX} Tour Packages'!$A:$ZZ, , MATCH(A$3, '{INDEX} Tour Packages'!$4:$4, 0)),
    MATCH($F556, INDEX('{INDEX} Tour Packages'!$A:$ZZ,0, MATCH("Tour Package Name", '{INDEX} Tour Packages'!$4:$4, 0)), 0)
  ),
"")
</f>
        <v/>
      </c>
      <c r="B556" s="114" t="str">
        <f t="array" ref="B556">IFERROR(
  INDEX(
    INDEX('{INDEX} Tour Packages'!$A:$ZZ, , MATCH(B$3, '{INDEX} Tour Packages'!$4:$4, 0)),
    MATCH($F556, INDEX('{INDEX} Tour Packages'!$A:$ZZ,0, MATCH("Tour Package Name", '{INDEX} Tour Packages'!$4:$4, 0)), 0)
  ),
"")
</f>
        <v/>
      </c>
      <c r="C556" s="114" t="str">
        <f t="array" ref="C556">IFERROR(
  INDEX(
    INDEX('{INDEX} Tour Packages'!$A:$ZZ, , MATCH(C$3, '{INDEX} Tour Packages'!$4:$4, 0)),
    MATCH($F556, INDEX('{INDEX} Tour Packages'!$A:$ZZ,0, MATCH("Tour Package Name", '{INDEX} Tour Packages'!$4:$4, 0)), 0)
  ),
"")
</f>
        <v/>
      </c>
      <c r="D556" s="114" t="str">
        <f t="array" ref="D556">IFERROR(
  INDEX(
    INDEX('{INDEX} Tour Packages'!$A:$ZZ, , MATCH(D$3, '{INDEX} Tour Packages'!$4:$4, 0)),
    MATCH($F556, INDEX('{INDEX} Tour Packages'!$A:$ZZ,0, MATCH("Tour Package Name", '{INDEX} Tour Packages'!$4:$4, 0)), 0)
  ),
"")
</f>
        <v/>
      </c>
      <c r="E556" s="115" t="s">
        <v>231</v>
      </c>
      <c r="F556" s="116" t="str">
        <f>IFERROR(__xludf.DUMMYFUNCTION("LET(
  headers, 'Internal Flight Booking Form Re'!$A$1:AI$1,
  ref, $E556,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6" s="117" t="str">
        <f>IFERROR(__xludf.DUMMYFUNCTION("""COMPUTED_VALUE"""),"")</f>
        <v/>
      </c>
      <c r="H556" s="116"/>
      <c r="I556" s="116"/>
      <c r="J556" s="118"/>
      <c r="K556" s="116"/>
      <c r="L556" s="116"/>
      <c r="M556" s="116"/>
      <c r="N556" s="116"/>
      <c r="O556" s="117"/>
      <c r="P556" s="134"/>
      <c r="Q556" s="134"/>
      <c r="R556" s="134"/>
      <c r="S556" s="135"/>
      <c r="T556" s="134"/>
      <c r="U556" s="134"/>
      <c r="V556" s="134"/>
      <c r="W556" s="135"/>
      <c r="X556" s="134"/>
      <c r="Y556" s="134"/>
      <c r="Z556" s="134"/>
      <c r="AA556" s="135"/>
      <c r="AB556" s="131" t="b">
        <v>0</v>
      </c>
      <c r="AC556" s="131" t="b">
        <v>0</v>
      </c>
      <c r="AD556" s="122"/>
      <c r="AE556" s="131" t="b">
        <v>0</v>
      </c>
      <c r="AF556" s="128"/>
      <c r="AG556" s="88"/>
      <c r="AH556" s="132" t="b">
        <v>0</v>
      </c>
      <c r="AI556" s="133"/>
    </row>
    <row r="557">
      <c r="A557" s="114" t="str">
        <f t="array" ref="A557">IFERROR(
  INDEX(
    INDEX('{INDEX} Tour Packages'!$A:$ZZ, , MATCH(A$3, '{INDEX} Tour Packages'!$4:$4, 0)),
    MATCH($F557, INDEX('{INDEX} Tour Packages'!$A:$ZZ,0, MATCH("Tour Package Name", '{INDEX} Tour Packages'!$4:$4, 0)), 0)
  ),
"")
</f>
        <v/>
      </c>
      <c r="B557" s="114" t="str">
        <f t="array" ref="B557">IFERROR(
  INDEX(
    INDEX('{INDEX} Tour Packages'!$A:$ZZ, , MATCH(B$3, '{INDEX} Tour Packages'!$4:$4, 0)),
    MATCH($F557, INDEX('{INDEX} Tour Packages'!$A:$ZZ,0, MATCH("Tour Package Name", '{INDEX} Tour Packages'!$4:$4, 0)), 0)
  ),
"")
</f>
        <v/>
      </c>
      <c r="C557" s="114" t="str">
        <f t="array" ref="C557">IFERROR(
  INDEX(
    INDEX('{INDEX} Tour Packages'!$A:$ZZ, , MATCH(C$3, '{INDEX} Tour Packages'!$4:$4, 0)),
    MATCH($F557, INDEX('{INDEX} Tour Packages'!$A:$ZZ,0, MATCH("Tour Package Name", '{INDEX} Tour Packages'!$4:$4, 0)), 0)
  ),
"")
</f>
        <v/>
      </c>
      <c r="D557" s="114" t="str">
        <f t="array" ref="D557">IFERROR(
  INDEX(
    INDEX('{INDEX} Tour Packages'!$A:$ZZ, , MATCH(D$3, '{INDEX} Tour Packages'!$4:$4, 0)),
    MATCH($F557, INDEX('{INDEX} Tour Packages'!$A:$ZZ,0, MATCH("Tour Package Name", '{INDEX} Tour Packages'!$4:$4, 0)), 0)
  ),
"")
</f>
        <v/>
      </c>
      <c r="E557" s="115" t="s">
        <v>231</v>
      </c>
      <c r="F557" s="116" t="str">
        <f>IFERROR(__xludf.DUMMYFUNCTION("LET(
  headers, 'Internal Flight Booking Form Re'!$A$1:AI$1,
  ref, $E557,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7" s="117" t="str">
        <f>IFERROR(__xludf.DUMMYFUNCTION("""COMPUTED_VALUE"""),"")</f>
        <v/>
      </c>
      <c r="H557" s="116"/>
      <c r="I557" s="116"/>
      <c r="J557" s="118"/>
      <c r="K557" s="116"/>
      <c r="L557" s="116"/>
      <c r="M557" s="116"/>
      <c r="N557" s="116"/>
      <c r="O557" s="117"/>
      <c r="P557" s="134"/>
      <c r="Q557" s="134"/>
      <c r="R557" s="134"/>
      <c r="S557" s="135"/>
      <c r="T557" s="134"/>
      <c r="U557" s="134"/>
      <c r="V557" s="134"/>
      <c r="W557" s="135"/>
      <c r="X557" s="134"/>
      <c r="Y557" s="134"/>
      <c r="Z557" s="134"/>
      <c r="AA557" s="135"/>
      <c r="AB557" s="131" t="b">
        <v>0</v>
      </c>
      <c r="AC557" s="131" t="b">
        <v>0</v>
      </c>
      <c r="AD557" s="122"/>
      <c r="AE557" s="131" t="b">
        <v>0</v>
      </c>
      <c r="AF557" s="128"/>
      <c r="AG557" s="88"/>
      <c r="AH557" s="132" t="b">
        <v>0</v>
      </c>
      <c r="AI557" s="133"/>
    </row>
    <row r="558">
      <c r="A558" s="114" t="str">
        <f t="array" ref="A558">IFERROR(
  INDEX(
    INDEX('{INDEX} Tour Packages'!$A:$ZZ, , MATCH(A$3, '{INDEX} Tour Packages'!$4:$4, 0)),
    MATCH($F558, INDEX('{INDEX} Tour Packages'!$A:$ZZ,0, MATCH("Tour Package Name", '{INDEX} Tour Packages'!$4:$4, 0)), 0)
  ),
"")
</f>
        <v/>
      </c>
      <c r="B558" s="114" t="str">
        <f t="array" ref="B558">IFERROR(
  INDEX(
    INDEX('{INDEX} Tour Packages'!$A:$ZZ, , MATCH(B$3, '{INDEX} Tour Packages'!$4:$4, 0)),
    MATCH($F558, INDEX('{INDEX} Tour Packages'!$A:$ZZ,0, MATCH("Tour Package Name", '{INDEX} Tour Packages'!$4:$4, 0)), 0)
  ),
"")
</f>
        <v/>
      </c>
      <c r="C558" s="114" t="str">
        <f t="array" ref="C558">IFERROR(
  INDEX(
    INDEX('{INDEX} Tour Packages'!$A:$ZZ, , MATCH(C$3, '{INDEX} Tour Packages'!$4:$4, 0)),
    MATCH($F558, INDEX('{INDEX} Tour Packages'!$A:$ZZ,0, MATCH("Tour Package Name", '{INDEX} Tour Packages'!$4:$4, 0)), 0)
  ),
"")
</f>
        <v/>
      </c>
      <c r="D558" s="114" t="str">
        <f t="array" ref="D558">IFERROR(
  INDEX(
    INDEX('{INDEX} Tour Packages'!$A:$ZZ, , MATCH(D$3, '{INDEX} Tour Packages'!$4:$4, 0)),
    MATCH($F558, INDEX('{INDEX} Tour Packages'!$A:$ZZ,0, MATCH("Tour Package Name", '{INDEX} Tour Packages'!$4:$4, 0)), 0)
  ),
"")
</f>
        <v/>
      </c>
      <c r="E558" s="115" t="s">
        <v>231</v>
      </c>
      <c r="F558" s="116" t="str">
        <f>IFERROR(__xludf.DUMMYFUNCTION("LET(
  headers, 'Internal Flight Booking Form Re'!$A$1:AI$1,
  ref, $E558,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8" s="117" t="str">
        <f>IFERROR(__xludf.DUMMYFUNCTION("""COMPUTED_VALUE"""),"")</f>
        <v/>
      </c>
      <c r="H558" s="116"/>
      <c r="I558" s="116"/>
      <c r="J558" s="118"/>
      <c r="K558" s="116"/>
      <c r="L558" s="116"/>
      <c r="M558" s="116"/>
      <c r="N558" s="116"/>
      <c r="O558" s="117"/>
      <c r="P558" s="134"/>
      <c r="Q558" s="134"/>
      <c r="R558" s="134"/>
      <c r="S558" s="135"/>
      <c r="T558" s="134"/>
      <c r="U558" s="134"/>
      <c r="V558" s="134"/>
      <c r="W558" s="135"/>
      <c r="X558" s="134"/>
      <c r="Y558" s="134"/>
      <c r="Z558" s="134"/>
      <c r="AA558" s="135"/>
      <c r="AB558" s="131" t="b">
        <v>0</v>
      </c>
      <c r="AC558" s="131" t="b">
        <v>0</v>
      </c>
      <c r="AD558" s="122"/>
      <c r="AE558" s="131" t="b">
        <v>0</v>
      </c>
      <c r="AF558" s="128"/>
      <c r="AG558" s="88"/>
      <c r="AH558" s="132" t="b">
        <v>0</v>
      </c>
      <c r="AI558" s="133"/>
    </row>
    <row r="559">
      <c r="A559" s="114" t="str">
        <f t="array" ref="A559">IFERROR(
  INDEX(
    INDEX('{INDEX} Tour Packages'!$A:$ZZ, , MATCH(A$3, '{INDEX} Tour Packages'!$4:$4, 0)),
    MATCH($F559, INDEX('{INDEX} Tour Packages'!$A:$ZZ,0, MATCH("Tour Package Name", '{INDEX} Tour Packages'!$4:$4, 0)), 0)
  ),
"")
</f>
        <v/>
      </c>
      <c r="B559" s="114" t="str">
        <f t="array" ref="B559">IFERROR(
  INDEX(
    INDEX('{INDEX} Tour Packages'!$A:$ZZ, , MATCH(B$3, '{INDEX} Tour Packages'!$4:$4, 0)),
    MATCH($F559, INDEX('{INDEX} Tour Packages'!$A:$ZZ,0, MATCH("Tour Package Name", '{INDEX} Tour Packages'!$4:$4, 0)), 0)
  ),
"")
</f>
        <v/>
      </c>
      <c r="C559" s="114" t="str">
        <f t="array" ref="C559">IFERROR(
  INDEX(
    INDEX('{INDEX} Tour Packages'!$A:$ZZ, , MATCH(C$3, '{INDEX} Tour Packages'!$4:$4, 0)),
    MATCH($F559, INDEX('{INDEX} Tour Packages'!$A:$ZZ,0, MATCH("Tour Package Name", '{INDEX} Tour Packages'!$4:$4, 0)), 0)
  ),
"")
</f>
        <v/>
      </c>
      <c r="D559" s="114" t="str">
        <f t="array" ref="D559">IFERROR(
  INDEX(
    INDEX('{INDEX} Tour Packages'!$A:$ZZ, , MATCH(D$3, '{INDEX} Tour Packages'!$4:$4, 0)),
    MATCH($F559, INDEX('{INDEX} Tour Packages'!$A:$ZZ,0, MATCH("Tour Package Name", '{INDEX} Tour Packages'!$4:$4, 0)), 0)
  ),
"")
</f>
        <v/>
      </c>
      <c r="E559" s="115" t="s">
        <v>231</v>
      </c>
      <c r="F559" s="116" t="str">
        <f>IFERROR(__xludf.DUMMYFUNCTION("LET(
  headers, 'Internal Flight Booking Form Re'!$A$1:AI$1,
  ref, $E559,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59" s="117" t="str">
        <f>IFERROR(__xludf.DUMMYFUNCTION("""COMPUTED_VALUE"""),"")</f>
        <v/>
      </c>
      <c r="H559" s="116"/>
      <c r="I559" s="116"/>
      <c r="J559" s="118"/>
      <c r="K559" s="116"/>
      <c r="L559" s="116"/>
      <c r="M559" s="116"/>
      <c r="N559" s="116"/>
      <c r="O559" s="117"/>
      <c r="P559" s="134"/>
      <c r="Q559" s="134"/>
      <c r="R559" s="134"/>
      <c r="S559" s="135"/>
      <c r="T559" s="134"/>
      <c r="U559" s="134"/>
      <c r="V559" s="134"/>
      <c r="W559" s="135"/>
      <c r="X559" s="134"/>
      <c r="Y559" s="134"/>
      <c r="Z559" s="134"/>
      <c r="AA559" s="135"/>
      <c r="AB559" s="131" t="b">
        <v>0</v>
      </c>
      <c r="AC559" s="131" t="b">
        <v>0</v>
      </c>
      <c r="AD559" s="122"/>
      <c r="AE559" s="131" t="b">
        <v>0</v>
      </c>
      <c r="AF559" s="128"/>
      <c r="AG559" s="88"/>
      <c r="AH559" s="132" t="b">
        <v>0</v>
      </c>
      <c r="AI559" s="133"/>
    </row>
    <row r="560">
      <c r="A560" s="114" t="str">
        <f t="array" ref="A560">IFERROR(
  INDEX(
    INDEX('{INDEX} Tour Packages'!$A:$ZZ, , MATCH(A$3, '{INDEX} Tour Packages'!$4:$4, 0)),
    MATCH($F560, INDEX('{INDEX} Tour Packages'!$A:$ZZ,0, MATCH("Tour Package Name", '{INDEX} Tour Packages'!$4:$4, 0)), 0)
  ),
"")
</f>
        <v/>
      </c>
      <c r="B560" s="114" t="str">
        <f t="array" ref="B560">IFERROR(
  INDEX(
    INDEX('{INDEX} Tour Packages'!$A:$ZZ, , MATCH(B$3, '{INDEX} Tour Packages'!$4:$4, 0)),
    MATCH($F560, INDEX('{INDEX} Tour Packages'!$A:$ZZ,0, MATCH("Tour Package Name", '{INDEX} Tour Packages'!$4:$4, 0)), 0)
  ),
"")
</f>
        <v/>
      </c>
      <c r="C560" s="114" t="str">
        <f t="array" ref="C560">IFERROR(
  INDEX(
    INDEX('{INDEX} Tour Packages'!$A:$ZZ, , MATCH(C$3, '{INDEX} Tour Packages'!$4:$4, 0)),
    MATCH($F560, INDEX('{INDEX} Tour Packages'!$A:$ZZ,0, MATCH("Tour Package Name", '{INDEX} Tour Packages'!$4:$4, 0)), 0)
  ),
"")
</f>
        <v/>
      </c>
      <c r="D560" s="114" t="str">
        <f t="array" ref="D560">IFERROR(
  INDEX(
    INDEX('{INDEX} Tour Packages'!$A:$ZZ, , MATCH(D$3, '{INDEX} Tour Packages'!$4:$4, 0)),
    MATCH($F560, INDEX('{INDEX} Tour Packages'!$A:$ZZ,0, MATCH("Tour Package Name", '{INDEX} Tour Packages'!$4:$4, 0)), 0)
  ),
"")
</f>
        <v/>
      </c>
      <c r="E560" s="115" t="s">
        <v>231</v>
      </c>
      <c r="F560" s="116" t="str">
        <f>IFERROR(__xludf.DUMMYFUNCTION("LET(
  headers, 'Internal Flight Booking Form Re'!$A$1:AI$1,
  ref, $E560,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0" s="117" t="str">
        <f>IFERROR(__xludf.DUMMYFUNCTION("""COMPUTED_VALUE"""),"")</f>
        <v/>
      </c>
      <c r="H560" s="116"/>
      <c r="I560" s="116"/>
      <c r="J560" s="118"/>
      <c r="K560" s="116"/>
      <c r="L560" s="116"/>
      <c r="M560" s="116"/>
      <c r="N560" s="116"/>
      <c r="O560" s="117"/>
      <c r="P560" s="134"/>
      <c r="Q560" s="134"/>
      <c r="R560" s="134"/>
      <c r="S560" s="135"/>
      <c r="T560" s="134"/>
      <c r="U560" s="134"/>
      <c r="V560" s="134"/>
      <c r="W560" s="135"/>
      <c r="X560" s="134"/>
      <c r="Y560" s="134"/>
      <c r="Z560" s="134"/>
      <c r="AA560" s="135"/>
      <c r="AB560" s="131" t="b">
        <v>0</v>
      </c>
      <c r="AC560" s="131" t="b">
        <v>0</v>
      </c>
      <c r="AD560" s="122"/>
      <c r="AE560" s="131" t="b">
        <v>0</v>
      </c>
      <c r="AF560" s="128"/>
      <c r="AG560" s="88"/>
      <c r="AH560" s="132" t="b">
        <v>0</v>
      </c>
      <c r="AI560" s="133"/>
    </row>
    <row r="561">
      <c r="A561" s="114" t="str">
        <f t="array" ref="A561">IFERROR(
  INDEX(
    INDEX('{INDEX} Tour Packages'!$A:$ZZ, , MATCH(A$3, '{INDEX} Tour Packages'!$4:$4, 0)),
    MATCH($F561, INDEX('{INDEX} Tour Packages'!$A:$ZZ,0, MATCH("Tour Package Name", '{INDEX} Tour Packages'!$4:$4, 0)), 0)
  ),
"")
</f>
        <v/>
      </c>
      <c r="B561" s="114" t="str">
        <f t="array" ref="B561">IFERROR(
  INDEX(
    INDEX('{INDEX} Tour Packages'!$A:$ZZ, , MATCH(B$3, '{INDEX} Tour Packages'!$4:$4, 0)),
    MATCH($F561, INDEX('{INDEX} Tour Packages'!$A:$ZZ,0, MATCH("Tour Package Name", '{INDEX} Tour Packages'!$4:$4, 0)), 0)
  ),
"")
</f>
        <v/>
      </c>
      <c r="C561" s="114" t="str">
        <f t="array" ref="C561">IFERROR(
  INDEX(
    INDEX('{INDEX} Tour Packages'!$A:$ZZ, , MATCH(C$3, '{INDEX} Tour Packages'!$4:$4, 0)),
    MATCH($F561, INDEX('{INDEX} Tour Packages'!$A:$ZZ,0, MATCH("Tour Package Name", '{INDEX} Tour Packages'!$4:$4, 0)), 0)
  ),
"")
</f>
        <v/>
      </c>
      <c r="D561" s="114" t="str">
        <f t="array" ref="D561">IFERROR(
  INDEX(
    INDEX('{INDEX} Tour Packages'!$A:$ZZ, , MATCH(D$3, '{INDEX} Tour Packages'!$4:$4, 0)),
    MATCH($F561, INDEX('{INDEX} Tour Packages'!$A:$ZZ,0, MATCH("Tour Package Name", '{INDEX} Tour Packages'!$4:$4, 0)), 0)
  ),
"")
</f>
        <v/>
      </c>
      <c r="E561" s="115" t="s">
        <v>231</v>
      </c>
      <c r="F561" s="116" t="str">
        <f>IFERROR(__xludf.DUMMYFUNCTION("LET(
  headers, 'Internal Flight Booking Form Re'!$A$1:AI$1,
  ref, $E561,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1" s="117" t="str">
        <f>IFERROR(__xludf.DUMMYFUNCTION("""COMPUTED_VALUE"""),"")</f>
        <v/>
      </c>
      <c r="H561" s="116"/>
      <c r="I561" s="116"/>
      <c r="J561" s="118"/>
      <c r="K561" s="116"/>
      <c r="L561" s="116"/>
      <c r="M561" s="116"/>
      <c r="N561" s="116"/>
      <c r="O561" s="117"/>
      <c r="P561" s="134"/>
      <c r="Q561" s="134"/>
      <c r="R561" s="134"/>
      <c r="S561" s="135"/>
      <c r="T561" s="134"/>
      <c r="U561" s="134"/>
      <c r="V561" s="134"/>
      <c r="W561" s="135"/>
      <c r="X561" s="134"/>
      <c r="Y561" s="134"/>
      <c r="Z561" s="134"/>
      <c r="AA561" s="135"/>
      <c r="AB561" s="131" t="b">
        <v>0</v>
      </c>
      <c r="AC561" s="131" t="b">
        <v>0</v>
      </c>
      <c r="AD561" s="122"/>
      <c r="AE561" s="131" t="b">
        <v>0</v>
      </c>
      <c r="AF561" s="128"/>
      <c r="AG561" s="88"/>
      <c r="AH561" s="132" t="b">
        <v>0</v>
      </c>
      <c r="AI561" s="133"/>
    </row>
    <row r="562">
      <c r="A562" s="114" t="str">
        <f t="array" ref="A562">IFERROR(
  INDEX(
    INDEX('{INDEX} Tour Packages'!$A:$ZZ, , MATCH(A$3, '{INDEX} Tour Packages'!$4:$4, 0)),
    MATCH($F562, INDEX('{INDEX} Tour Packages'!$A:$ZZ,0, MATCH("Tour Package Name", '{INDEX} Tour Packages'!$4:$4, 0)), 0)
  ),
"")
</f>
        <v/>
      </c>
      <c r="B562" s="114" t="str">
        <f t="array" ref="B562">IFERROR(
  INDEX(
    INDEX('{INDEX} Tour Packages'!$A:$ZZ, , MATCH(B$3, '{INDEX} Tour Packages'!$4:$4, 0)),
    MATCH($F562, INDEX('{INDEX} Tour Packages'!$A:$ZZ,0, MATCH("Tour Package Name", '{INDEX} Tour Packages'!$4:$4, 0)), 0)
  ),
"")
</f>
        <v/>
      </c>
      <c r="C562" s="114" t="str">
        <f t="array" ref="C562">IFERROR(
  INDEX(
    INDEX('{INDEX} Tour Packages'!$A:$ZZ, , MATCH(C$3, '{INDEX} Tour Packages'!$4:$4, 0)),
    MATCH($F562, INDEX('{INDEX} Tour Packages'!$A:$ZZ,0, MATCH("Tour Package Name", '{INDEX} Tour Packages'!$4:$4, 0)), 0)
  ),
"")
</f>
        <v/>
      </c>
      <c r="D562" s="114" t="str">
        <f t="array" ref="D562">IFERROR(
  INDEX(
    INDEX('{INDEX} Tour Packages'!$A:$ZZ, , MATCH(D$3, '{INDEX} Tour Packages'!$4:$4, 0)),
    MATCH($F562, INDEX('{INDEX} Tour Packages'!$A:$ZZ,0, MATCH("Tour Package Name", '{INDEX} Tour Packages'!$4:$4, 0)), 0)
  ),
"")
</f>
        <v/>
      </c>
      <c r="E562" s="115" t="s">
        <v>231</v>
      </c>
      <c r="F562" s="116" t="str">
        <f>IFERROR(__xludf.DUMMYFUNCTION("LET(
  headers, 'Internal Flight Booking Form Re'!$A$1:AI$1,
  ref, $E562,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2" s="117" t="str">
        <f>IFERROR(__xludf.DUMMYFUNCTION("""COMPUTED_VALUE"""),"")</f>
        <v/>
      </c>
      <c r="H562" s="116"/>
      <c r="I562" s="116"/>
      <c r="J562" s="118"/>
      <c r="K562" s="116"/>
      <c r="L562" s="116"/>
      <c r="M562" s="116"/>
      <c r="N562" s="116"/>
      <c r="O562" s="117"/>
      <c r="P562" s="134"/>
      <c r="Q562" s="134"/>
      <c r="R562" s="134"/>
      <c r="S562" s="135"/>
      <c r="T562" s="134"/>
      <c r="U562" s="134"/>
      <c r="V562" s="134"/>
      <c r="W562" s="135"/>
      <c r="X562" s="134"/>
      <c r="Y562" s="134"/>
      <c r="Z562" s="134"/>
      <c r="AA562" s="135"/>
      <c r="AB562" s="131" t="b">
        <v>0</v>
      </c>
      <c r="AC562" s="131" t="b">
        <v>0</v>
      </c>
      <c r="AD562" s="122"/>
      <c r="AE562" s="131" t="b">
        <v>0</v>
      </c>
      <c r="AF562" s="128"/>
      <c r="AG562" s="88"/>
      <c r="AH562" s="132" t="b">
        <v>0</v>
      </c>
      <c r="AI562" s="133"/>
    </row>
    <row r="563">
      <c r="A563" s="114" t="str">
        <f t="array" ref="A563">IFERROR(
  INDEX(
    INDEX('{INDEX} Tour Packages'!$A:$ZZ, , MATCH(A$3, '{INDEX} Tour Packages'!$4:$4, 0)),
    MATCH($F563, INDEX('{INDEX} Tour Packages'!$A:$ZZ,0, MATCH("Tour Package Name", '{INDEX} Tour Packages'!$4:$4, 0)), 0)
  ),
"")
</f>
        <v/>
      </c>
      <c r="B563" s="114" t="str">
        <f t="array" ref="B563">IFERROR(
  INDEX(
    INDEX('{INDEX} Tour Packages'!$A:$ZZ, , MATCH(B$3, '{INDEX} Tour Packages'!$4:$4, 0)),
    MATCH($F563, INDEX('{INDEX} Tour Packages'!$A:$ZZ,0, MATCH("Tour Package Name", '{INDEX} Tour Packages'!$4:$4, 0)), 0)
  ),
"")
</f>
        <v/>
      </c>
      <c r="C563" s="114" t="str">
        <f t="array" ref="C563">IFERROR(
  INDEX(
    INDEX('{INDEX} Tour Packages'!$A:$ZZ, , MATCH(C$3, '{INDEX} Tour Packages'!$4:$4, 0)),
    MATCH($F563, INDEX('{INDEX} Tour Packages'!$A:$ZZ,0, MATCH("Tour Package Name", '{INDEX} Tour Packages'!$4:$4, 0)), 0)
  ),
"")
</f>
        <v/>
      </c>
      <c r="D563" s="114" t="str">
        <f t="array" ref="D563">IFERROR(
  INDEX(
    INDEX('{INDEX} Tour Packages'!$A:$ZZ, , MATCH(D$3, '{INDEX} Tour Packages'!$4:$4, 0)),
    MATCH($F563, INDEX('{INDEX} Tour Packages'!$A:$ZZ,0, MATCH("Tour Package Name", '{INDEX} Tour Packages'!$4:$4, 0)), 0)
  ),
"")
</f>
        <v/>
      </c>
      <c r="E563" s="115" t="s">
        <v>231</v>
      </c>
      <c r="F563" s="116" t="str">
        <f>IFERROR(__xludf.DUMMYFUNCTION("LET(
  headers, 'Internal Flight Booking Form Re'!$A$1:AI$1,
  ref, $E563,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3" s="117" t="str">
        <f>IFERROR(__xludf.DUMMYFUNCTION("""COMPUTED_VALUE"""),"")</f>
        <v/>
      </c>
      <c r="H563" s="116"/>
      <c r="I563" s="116"/>
      <c r="J563" s="118"/>
      <c r="K563" s="116"/>
      <c r="L563" s="116"/>
      <c r="M563" s="116"/>
      <c r="N563" s="116"/>
      <c r="O563" s="117"/>
      <c r="P563" s="134"/>
      <c r="Q563" s="134"/>
      <c r="R563" s="134"/>
      <c r="S563" s="135"/>
      <c r="T563" s="134"/>
      <c r="U563" s="134"/>
      <c r="V563" s="134"/>
      <c r="W563" s="135"/>
      <c r="X563" s="134"/>
      <c r="Y563" s="134"/>
      <c r="Z563" s="134"/>
      <c r="AA563" s="135"/>
      <c r="AB563" s="131" t="b">
        <v>0</v>
      </c>
      <c r="AC563" s="131" t="b">
        <v>0</v>
      </c>
      <c r="AD563" s="122"/>
      <c r="AE563" s="131" t="b">
        <v>0</v>
      </c>
      <c r="AF563" s="128"/>
      <c r="AG563" s="88"/>
      <c r="AH563" s="132" t="b">
        <v>0</v>
      </c>
      <c r="AI563" s="133"/>
    </row>
    <row r="564">
      <c r="A564" s="114" t="str">
        <f t="array" ref="A564">IFERROR(
  INDEX(
    INDEX('{INDEX} Tour Packages'!$A:$ZZ, , MATCH(A$3, '{INDEX} Tour Packages'!$4:$4, 0)),
    MATCH($F564, INDEX('{INDEX} Tour Packages'!$A:$ZZ,0, MATCH("Tour Package Name", '{INDEX} Tour Packages'!$4:$4, 0)), 0)
  ),
"")
</f>
        <v/>
      </c>
      <c r="B564" s="114" t="str">
        <f t="array" ref="B564">IFERROR(
  INDEX(
    INDEX('{INDEX} Tour Packages'!$A:$ZZ, , MATCH(B$3, '{INDEX} Tour Packages'!$4:$4, 0)),
    MATCH($F564, INDEX('{INDEX} Tour Packages'!$A:$ZZ,0, MATCH("Tour Package Name", '{INDEX} Tour Packages'!$4:$4, 0)), 0)
  ),
"")
</f>
        <v/>
      </c>
      <c r="C564" s="114" t="str">
        <f t="array" ref="C564">IFERROR(
  INDEX(
    INDEX('{INDEX} Tour Packages'!$A:$ZZ, , MATCH(C$3, '{INDEX} Tour Packages'!$4:$4, 0)),
    MATCH($F564, INDEX('{INDEX} Tour Packages'!$A:$ZZ,0, MATCH("Tour Package Name", '{INDEX} Tour Packages'!$4:$4, 0)), 0)
  ),
"")
</f>
        <v/>
      </c>
      <c r="D564" s="114" t="str">
        <f t="array" ref="D564">IFERROR(
  INDEX(
    INDEX('{INDEX} Tour Packages'!$A:$ZZ, , MATCH(D$3, '{INDEX} Tour Packages'!$4:$4, 0)),
    MATCH($F564, INDEX('{INDEX} Tour Packages'!$A:$ZZ,0, MATCH("Tour Package Name", '{INDEX} Tour Packages'!$4:$4, 0)), 0)
  ),
"")
</f>
        <v/>
      </c>
      <c r="E564" s="115" t="s">
        <v>231</v>
      </c>
      <c r="F564" s="116" t="str">
        <f>IFERROR(__xludf.DUMMYFUNCTION("LET(
  headers, 'Internal Flight Booking Form Re'!$A$1:AI$1,
  ref, $E564,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4" s="117" t="str">
        <f>IFERROR(__xludf.DUMMYFUNCTION("""COMPUTED_VALUE"""),"")</f>
        <v/>
      </c>
      <c r="H564" s="116"/>
      <c r="I564" s="116"/>
      <c r="J564" s="118"/>
      <c r="K564" s="116"/>
      <c r="L564" s="116"/>
      <c r="M564" s="116"/>
      <c r="N564" s="116"/>
      <c r="O564" s="117"/>
      <c r="P564" s="134"/>
      <c r="Q564" s="134"/>
      <c r="R564" s="134"/>
      <c r="S564" s="135"/>
      <c r="T564" s="134"/>
      <c r="U564" s="134"/>
      <c r="V564" s="134"/>
      <c r="W564" s="135"/>
      <c r="X564" s="134"/>
      <c r="Y564" s="134"/>
      <c r="Z564" s="134"/>
      <c r="AA564" s="135"/>
      <c r="AB564" s="131" t="b">
        <v>0</v>
      </c>
      <c r="AC564" s="131" t="b">
        <v>0</v>
      </c>
      <c r="AD564" s="122"/>
      <c r="AE564" s="131" t="b">
        <v>0</v>
      </c>
      <c r="AF564" s="128"/>
      <c r="AG564" s="88"/>
      <c r="AH564" s="132" t="b">
        <v>0</v>
      </c>
      <c r="AI564" s="133"/>
    </row>
    <row r="565">
      <c r="A565" s="114" t="str">
        <f t="array" ref="A565">IFERROR(
  INDEX(
    INDEX('{INDEX} Tour Packages'!$A:$ZZ, , MATCH(A$3, '{INDEX} Tour Packages'!$4:$4, 0)),
    MATCH($F565, INDEX('{INDEX} Tour Packages'!$A:$ZZ,0, MATCH("Tour Package Name", '{INDEX} Tour Packages'!$4:$4, 0)), 0)
  ),
"")
</f>
        <v/>
      </c>
      <c r="B565" s="114" t="str">
        <f t="array" ref="B565">IFERROR(
  INDEX(
    INDEX('{INDEX} Tour Packages'!$A:$ZZ, , MATCH(B$3, '{INDEX} Tour Packages'!$4:$4, 0)),
    MATCH($F565, INDEX('{INDEX} Tour Packages'!$A:$ZZ,0, MATCH("Tour Package Name", '{INDEX} Tour Packages'!$4:$4, 0)), 0)
  ),
"")
</f>
        <v/>
      </c>
      <c r="C565" s="114" t="str">
        <f t="array" ref="C565">IFERROR(
  INDEX(
    INDEX('{INDEX} Tour Packages'!$A:$ZZ, , MATCH(C$3, '{INDEX} Tour Packages'!$4:$4, 0)),
    MATCH($F565, INDEX('{INDEX} Tour Packages'!$A:$ZZ,0, MATCH("Tour Package Name", '{INDEX} Tour Packages'!$4:$4, 0)), 0)
  ),
"")
</f>
        <v/>
      </c>
      <c r="D565" s="114" t="str">
        <f t="array" ref="D565">IFERROR(
  INDEX(
    INDEX('{INDEX} Tour Packages'!$A:$ZZ, , MATCH(D$3, '{INDEX} Tour Packages'!$4:$4, 0)),
    MATCH($F565, INDEX('{INDEX} Tour Packages'!$A:$ZZ,0, MATCH("Tour Package Name", '{INDEX} Tour Packages'!$4:$4, 0)), 0)
  ),
"")
</f>
        <v/>
      </c>
      <c r="E565" s="115" t="s">
        <v>231</v>
      </c>
      <c r="F565" s="116" t="str">
        <f>IFERROR(__xludf.DUMMYFUNCTION("LET(
  headers, 'Internal Flight Booking Form Re'!$A$1:AI$1,
  ref, $E565,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5" s="117" t="str">
        <f>IFERROR(__xludf.DUMMYFUNCTION("""COMPUTED_VALUE"""),"")</f>
        <v/>
      </c>
      <c r="H565" s="116"/>
      <c r="I565" s="116"/>
      <c r="J565" s="118"/>
      <c r="K565" s="116"/>
      <c r="L565" s="116"/>
      <c r="M565" s="116"/>
      <c r="N565" s="116"/>
      <c r="O565" s="117"/>
      <c r="P565" s="134"/>
      <c r="Q565" s="134"/>
      <c r="R565" s="134"/>
      <c r="S565" s="135"/>
      <c r="T565" s="134"/>
      <c r="U565" s="134"/>
      <c r="V565" s="134"/>
      <c r="W565" s="135"/>
      <c r="X565" s="134"/>
      <c r="Y565" s="134"/>
      <c r="Z565" s="134"/>
      <c r="AA565" s="135"/>
      <c r="AB565" s="131" t="b">
        <v>0</v>
      </c>
      <c r="AC565" s="131" t="b">
        <v>0</v>
      </c>
      <c r="AD565" s="122"/>
      <c r="AE565" s="131" t="b">
        <v>0</v>
      </c>
      <c r="AF565" s="128"/>
      <c r="AG565" s="88"/>
      <c r="AH565" s="132" t="b">
        <v>0</v>
      </c>
      <c r="AI565" s="133"/>
    </row>
    <row r="566">
      <c r="A566" s="114" t="str">
        <f t="array" ref="A566">IFERROR(
  INDEX(
    INDEX('{INDEX} Tour Packages'!$A:$ZZ, , MATCH(A$3, '{INDEX} Tour Packages'!$4:$4, 0)),
    MATCH($F566, INDEX('{INDEX} Tour Packages'!$A:$ZZ,0, MATCH("Tour Package Name", '{INDEX} Tour Packages'!$4:$4, 0)), 0)
  ),
"")
</f>
        <v/>
      </c>
      <c r="B566" s="114" t="str">
        <f t="array" ref="B566">IFERROR(
  INDEX(
    INDEX('{INDEX} Tour Packages'!$A:$ZZ, , MATCH(B$3, '{INDEX} Tour Packages'!$4:$4, 0)),
    MATCH($F566, INDEX('{INDEX} Tour Packages'!$A:$ZZ,0, MATCH("Tour Package Name", '{INDEX} Tour Packages'!$4:$4, 0)), 0)
  ),
"")
</f>
        <v/>
      </c>
      <c r="C566" s="114" t="str">
        <f t="array" ref="C566">IFERROR(
  INDEX(
    INDEX('{INDEX} Tour Packages'!$A:$ZZ, , MATCH(C$3, '{INDEX} Tour Packages'!$4:$4, 0)),
    MATCH($F566, INDEX('{INDEX} Tour Packages'!$A:$ZZ,0, MATCH("Tour Package Name", '{INDEX} Tour Packages'!$4:$4, 0)), 0)
  ),
"")
</f>
        <v/>
      </c>
      <c r="D566" s="114" t="str">
        <f t="array" ref="D566">IFERROR(
  INDEX(
    INDEX('{INDEX} Tour Packages'!$A:$ZZ, , MATCH(D$3, '{INDEX} Tour Packages'!$4:$4, 0)),
    MATCH($F566, INDEX('{INDEX} Tour Packages'!$A:$ZZ,0, MATCH("Tour Package Name", '{INDEX} Tour Packages'!$4:$4, 0)), 0)
  ),
"")
</f>
        <v/>
      </c>
      <c r="E566" s="115" t="s">
        <v>231</v>
      </c>
      <c r="F566" s="116" t="str">
        <f>IFERROR(__xludf.DUMMYFUNCTION("LET(
  headers, 'Internal Flight Booking Form Re'!$A$1:AI$1,
  ref, $E566,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6" s="117" t="str">
        <f>IFERROR(__xludf.DUMMYFUNCTION("""COMPUTED_VALUE"""),"")</f>
        <v/>
      </c>
      <c r="H566" s="116"/>
      <c r="I566" s="116"/>
      <c r="J566" s="118"/>
      <c r="K566" s="116"/>
      <c r="L566" s="116"/>
      <c r="M566" s="116"/>
      <c r="N566" s="116"/>
      <c r="O566" s="117"/>
      <c r="P566" s="134"/>
      <c r="Q566" s="134"/>
      <c r="R566" s="134"/>
      <c r="S566" s="135"/>
      <c r="T566" s="134"/>
      <c r="U566" s="134"/>
      <c r="V566" s="134"/>
      <c r="W566" s="135"/>
      <c r="X566" s="134"/>
      <c r="Y566" s="134"/>
      <c r="Z566" s="134"/>
      <c r="AA566" s="135"/>
      <c r="AB566" s="131" t="b">
        <v>0</v>
      </c>
      <c r="AC566" s="131" t="b">
        <v>0</v>
      </c>
      <c r="AD566" s="122"/>
      <c r="AE566" s="131" t="b">
        <v>0</v>
      </c>
      <c r="AF566" s="128"/>
      <c r="AG566" s="88"/>
      <c r="AH566" s="132" t="b">
        <v>0</v>
      </c>
      <c r="AI566" s="133"/>
    </row>
    <row r="567">
      <c r="A567" s="114" t="str">
        <f t="array" ref="A567">IFERROR(
  INDEX(
    INDEX('{INDEX} Tour Packages'!$A:$ZZ, , MATCH(A$3, '{INDEX} Tour Packages'!$4:$4, 0)),
    MATCH($F567, INDEX('{INDEX} Tour Packages'!$A:$ZZ,0, MATCH("Tour Package Name", '{INDEX} Tour Packages'!$4:$4, 0)), 0)
  ),
"")
</f>
        <v/>
      </c>
      <c r="B567" s="114" t="str">
        <f t="array" ref="B567">IFERROR(
  INDEX(
    INDEX('{INDEX} Tour Packages'!$A:$ZZ, , MATCH(B$3, '{INDEX} Tour Packages'!$4:$4, 0)),
    MATCH($F567, INDEX('{INDEX} Tour Packages'!$A:$ZZ,0, MATCH("Tour Package Name", '{INDEX} Tour Packages'!$4:$4, 0)), 0)
  ),
"")
</f>
        <v/>
      </c>
      <c r="C567" s="114" t="str">
        <f t="array" ref="C567">IFERROR(
  INDEX(
    INDEX('{INDEX} Tour Packages'!$A:$ZZ, , MATCH(C$3, '{INDEX} Tour Packages'!$4:$4, 0)),
    MATCH($F567, INDEX('{INDEX} Tour Packages'!$A:$ZZ,0, MATCH("Tour Package Name", '{INDEX} Tour Packages'!$4:$4, 0)), 0)
  ),
"")
</f>
        <v/>
      </c>
      <c r="D567" s="114" t="str">
        <f t="array" ref="D567">IFERROR(
  INDEX(
    INDEX('{INDEX} Tour Packages'!$A:$ZZ, , MATCH(D$3, '{INDEX} Tour Packages'!$4:$4, 0)),
    MATCH($F567, INDEX('{INDEX} Tour Packages'!$A:$ZZ,0, MATCH("Tour Package Name", '{INDEX} Tour Packages'!$4:$4, 0)), 0)
  ),
"")
</f>
        <v/>
      </c>
      <c r="E567" s="115" t="s">
        <v>231</v>
      </c>
      <c r="F567" s="116" t="str">
        <f>IFERROR(__xludf.DUMMYFUNCTION("LET(
  headers, 'Internal Flight Booking Form Re'!$A$1:AI$1,
  ref, $E567,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7" s="117" t="str">
        <f>IFERROR(__xludf.DUMMYFUNCTION("""COMPUTED_VALUE"""),"")</f>
        <v/>
      </c>
      <c r="H567" s="116"/>
      <c r="I567" s="116"/>
      <c r="J567" s="118"/>
      <c r="K567" s="116"/>
      <c r="L567" s="116"/>
      <c r="M567" s="116"/>
      <c r="N567" s="116"/>
      <c r="O567" s="117"/>
      <c r="P567" s="134"/>
      <c r="Q567" s="134"/>
      <c r="R567" s="134"/>
      <c r="S567" s="135"/>
      <c r="T567" s="134"/>
      <c r="U567" s="134"/>
      <c r="V567" s="134"/>
      <c r="W567" s="135"/>
      <c r="X567" s="134"/>
      <c r="Y567" s="134"/>
      <c r="Z567" s="134"/>
      <c r="AA567" s="135"/>
      <c r="AB567" s="131" t="b">
        <v>0</v>
      </c>
      <c r="AC567" s="131" t="b">
        <v>0</v>
      </c>
      <c r="AD567" s="122"/>
      <c r="AE567" s="131" t="b">
        <v>0</v>
      </c>
      <c r="AF567" s="128"/>
      <c r="AG567" s="88"/>
      <c r="AH567" s="132" t="b">
        <v>0</v>
      </c>
      <c r="AI567" s="133"/>
    </row>
    <row r="568">
      <c r="A568" s="114" t="str">
        <f t="array" ref="A568">IFERROR(
  INDEX(
    INDEX('{INDEX} Tour Packages'!$A:$ZZ, , MATCH(A$3, '{INDEX} Tour Packages'!$4:$4, 0)),
    MATCH($F568, INDEX('{INDEX} Tour Packages'!$A:$ZZ,0, MATCH("Tour Package Name", '{INDEX} Tour Packages'!$4:$4, 0)), 0)
  ),
"")
</f>
        <v/>
      </c>
      <c r="B568" s="114" t="str">
        <f t="array" ref="B568">IFERROR(
  INDEX(
    INDEX('{INDEX} Tour Packages'!$A:$ZZ, , MATCH(B$3, '{INDEX} Tour Packages'!$4:$4, 0)),
    MATCH($F568, INDEX('{INDEX} Tour Packages'!$A:$ZZ,0, MATCH("Tour Package Name", '{INDEX} Tour Packages'!$4:$4, 0)), 0)
  ),
"")
</f>
        <v/>
      </c>
      <c r="C568" s="114" t="str">
        <f t="array" ref="C568">IFERROR(
  INDEX(
    INDEX('{INDEX} Tour Packages'!$A:$ZZ, , MATCH(C$3, '{INDEX} Tour Packages'!$4:$4, 0)),
    MATCH($F568, INDEX('{INDEX} Tour Packages'!$A:$ZZ,0, MATCH("Tour Package Name", '{INDEX} Tour Packages'!$4:$4, 0)), 0)
  ),
"")
</f>
        <v/>
      </c>
      <c r="D568" s="114" t="str">
        <f t="array" ref="D568">IFERROR(
  INDEX(
    INDEX('{INDEX} Tour Packages'!$A:$ZZ, , MATCH(D$3, '{INDEX} Tour Packages'!$4:$4, 0)),
    MATCH($F568, INDEX('{INDEX} Tour Packages'!$A:$ZZ,0, MATCH("Tour Package Name", '{INDEX} Tour Packages'!$4:$4, 0)), 0)
  ),
"")
</f>
        <v/>
      </c>
      <c r="E568" s="115" t="s">
        <v>231</v>
      </c>
      <c r="F568" s="116" t="str">
        <f>IFERROR(__xludf.DUMMYFUNCTION("LET(
  headers, 'Internal Flight Booking Form Re'!$A$1:AI$1,
  ref, $E568,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8" s="117" t="str">
        <f>IFERROR(__xludf.DUMMYFUNCTION("""COMPUTED_VALUE"""),"")</f>
        <v/>
      </c>
      <c r="H568" s="116"/>
      <c r="I568" s="116"/>
      <c r="J568" s="118"/>
      <c r="K568" s="116"/>
      <c r="L568" s="116"/>
      <c r="M568" s="116"/>
      <c r="N568" s="116"/>
      <c r="O568" s="117"/>
      <c r="P568" s="134"/>
      <c r="Q568" s="134"/>
      <c r="R568" s="134"/>
      <c r="S568" s="135"/>
      <c r="T568" s="134"/>
      <c r="U568" s="134"/>
      <c r="V568" s="134"/>
      <c r="W568" s="135"/>
      <c r="X568" s="134"/>
      <c r="Y568" s="134"/>
      <c r="Z568" s="134"/>
      <c r="AA568" s="135"/>
      <c r="AB568" s="131" t="b">
        <v>0</v>
      </c>
      <c r="AC568" s="131" t="b">
        <v>0</v>
      </c>
      <c r="AD568" s="122"/>
      <c r="AE568" s="131" t="b">
        <v>0</v>
      </c>
      <c r="AF568" s="128"/>
      <c r="AG568" s="88"/>
      <c r="AH568" s="132" t="b">
        <v>0</v>
      </c>
      <c r="AI568" s="133"/>
    </row>
    <row r="569">
      <c r="A569" s="114" t="str">
        <f t="array" ref="A569">IFERROR(
  INDEX(
    INDEX('{INDEX} Tour Packages'!$A:$ZZ, , MATCH(A$3, '{INDEX} Tour Packages'!$4:$4, 0)),
    MATCH($F569, INDEX('{INDEX} Tour Packages'!$A:$ZZ,0, MATCH("Tour Package Name", '{INDEX} Tour Packages'!$4:$4, 0)), 0)
  ),
"")
</f>
        <v/>
      </c>
      <c r="B569" s="114" t="str">
        <f t="array" ref="B569">IFERROR(
  INDEX(
    INDEX('{INDEX} Tour Packages'!$A:$ZZ, , MATCH(B$3, '{INDEX} Tour Packages'!$4:$4, 0)),
    MATCH($F569, INDEX('{INDEX} Tour Packages'!$A:$ZZ,0, MATCH("Tour Package Name", '{INDEX} Tour Packages'!$4:$4, 0)), 0)
  ),
"")
</f>
        <v/>
      </c>
      <c r="C569" s="114" t="str">
        <f t="array" ref="C569">IFERROR(
  INDEX(
    INDEX('{INDEX} Tour Packages'!$A:$ZZ, , MATCH(C$3, '{INDEX} Tour Packages'!$4:$4, 0)),
    MATCH($F569, INDEX('{INDEX} Tour Packages'!$A:$ZZ,0, MATCH("Tour Package Name", '{INDEX} Tour Packages'!$4:$4, 0)), 0)
  ),
"")
</f>
        <v/>
      </c>
      <c r="D569" s="114" t="str">
        <f t="array" ref="D569">IFERROR(
  INDEX(
    INDEX('{INDEX} Tour Packages'!$A:$ZZ, , MATCH(D$3, '{INDEX} Tour Packages'!$4:$4, 0)),
    MATCH($F569, INDEX('{INDEX} Tour Packages'!$A:$ZZ,0, MATCH("Tour Package Name", '{INDEX} Tour Packages'!$4:$4, 0)), 0)
  ),
"")
</f>
        <v/>
      </c>
      <c r="E569" s="115" t="s">
        <v>231</v>
      </c>
      <c r="F569" s="116" t="str">
        <f>IFERROR(__xludf.DUMMYFUNCTION("LET(
  headers, 'Internal Flight Booking Form Re'!$A$1:AI$1,
  ref, $E569,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69" s="117" t="str">
        <f>IFERROR(__xludf.DUMMYFUNCTION("""COMPUTED_VALUE"""),"")</f>
        <v/>
      </c>
      <c r="H569" s="116"/>
      <c r="I569" s="116"/>
      <c r="J569" s="118"/>
      <c r="K569" s="116"/>
      <c r="L569" s="116"/>
      <c r="M569" s="116"/>
      <c r="N569" s="116"/>
      <c r="O569" s="117"/>
      <c r="P569" s="134"/>
      <c r="Q569" s="134"/>
      <c r="R569" s="134"/>
      <c r="S569" s="135"/>
      <c r="T569" s="134"/>
      <c r="U569" s="134"/>
      <c r="V569" s="134"/>
      <c r="W569" s="135"/>
      <c r="X569" s="134"/>
      <c r="Y569" s="134"/>
      <c r="Z569" s="134"/>
      <c r="AA569" s="135"/>
      <c r="AB569" s="131" t="b">
        <v>0</v>
      </c>
      <c r="AC569" s="131" t="b">
        <v>0</v>
      </c>
      <c r="AD569" s="122"/>
      <c r="AE569" s="131" t="b">
        <v>0</v>
      </c>
      <c r="AF569" s="128"/>
      <c r="AG569" s="88"/>
      <c r="AH569" s="132" t="b">
        <v>0</v>
      </c>
      <c r="AI569" s="133"/>
    </row>
    <row r="570">
      <c r="A570" s="114" t="str">
        <f t="array" ref="A570">IFERROR(
  INDEX(
    INDEX('{INDEX} Tour Packages'!$A:$ZZ, , MATCH(A$3, '{INDEX} Tour Packages'!$4:$4, 0)),
    MATCH($F570, INDEX('{INDEX} Tour Packages'!$A:$ZZ,0, MATCH("Tour Package Name", '{INDEX} Tour Packages'!$4:$4, 0)), 0)
  ),
"")
</f>
        <v/>
      </c>
      <c r="B570" s="114" t="str">
        <f t="array" ref="B570">IFERROR(
  INDEX(
    INDEX('{INDEX} Tour Packages'!$A:$ZZ, , MATCH(B$3, '{INDEX} Tour Packages'!$4:$4, 0)),
    MATCH($F570, INDEX('{INDEX} Tour Packages'!$A:$ZZ,0, MATCH("Tour Package Name", '{INDEX} Tour Packages'!$4:$4, 0)), 0)
  ),
"")
</f>
        <v/>
      </c>
      <c r="C570" s="114" t="str">
        <f t="array" ref="C570">IFERROR(
  INDEX(
    INDEX('{INDEX} Tour Packages'!$A:$ZZ, , MATCH(C$3, '{INDEX} Tour Packages'!$4:$4, 0)),
    MATCH($F570, INDEX('{INDEX} Tour Packages'!$A:$ZZ,0, MATCH("Tour Package Name", '{INDEX} Tour Packages'!$4:$4, 0)), 0)
  ),
"")
</f>
        <v/>
      </c>
      <c r="D570" s="114" t="str">
        <f t="array" ref="D570">IFERROR(
  INDEX(
    INDEX('{INDEX} Tour Packages'!$A:$ZZ, , MATCH(D$3, '{INDEX} Tour Packages'!$4:$4, 0)),
    MATCH($F570, INDEX('{INDEX} Tour Packages'!$A:$ZZ,0, MATCH("Tour Package Name", '{INDEX} Tour Packages'!$4:$4, 0)), 0)
  ),
"")
</f>
        <v/>
      </c>
      <c r="E570" s="115" t="s">
        <v>231</v>
      </c>
      <c r="F570" s="116" t="str">
        <f>IFERROR(__xludf.DUMMYFUNCTION("LET(
  headers, 'Internal Flight Booking Form Re'!$A$1:AI$1,
  ref, $E570,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0" s="117" t="str">
        <f>IFERROR(__xludf.DUMMYFUNCTION("""COMPUTED_VALUE"""),"")</f>
        <v/>
      </c>
      <c r="H570" s="116"/>
      <c r="I570" s="116"/>
      <c r="J570" s="118"/>
      <c r="K570" s="116"/>
      <c r="L570" s="116"/>
      <c r="M570" s="116"/>
      <c r="N570" s="116"/>
      <c r="O570" s="117"/>
      <c r="P570" s="134"/>
      <c r="Q570" s="134"/>
      <c r="R570" s="134"/>
      <c r="S570" s="135"/>
      <c r="T570" s="134"/>
      <c r="U570" s="134"/>
      <c r="V570" s="134"/>
      <c r="W570" s="135"/>
      <c r="X570" s="134"/>
      <c r="Y570" s="134"/>
      <c r="Z570" s="134"/>
      <c r="AA570" s="135"/>
      <c r="AB570" s="131" t="b">
        <v>0</v>
      </c>
      <c r="AC570" s="131" t="b">
        <v>0</v>
      </c>
      <c r="AD570" s="122"/>
      <c r="AE570" s="131" t="b">
        <v>0</v>
      </c>
      <c r="AF570" s="128"/>
      <c r="AG570" s="88"/>
      <c r="AH570" s="132" t="b">
        <v>0</v>
      </c>
      <c r="AI570" s="133"/>
    </row>
    <row r="571">
      <c r="A571" s="114" t="str">
        <f t="array" ref="A571">IFERROR(
  INDEX(
    INDEX('{INDEX} Tour Packages'!$A:$ZZ, , MATCH(A$3, '{INDEX} Tour Packages'!$4:$4, 0)),
    MATCH($F571, INDEX('{INDEX} Tour Packages'!$A:$ZZ,0, MATCH("Tour Package Name", '{INDEX} Tour Packages'!$4:$4, 0)), 0)
  ),
"")
</f>
        <v/>
      </c>
      <c r="B571" s="114" t="str">
        <f t="array" ref="B571">IFERROR(
  INDEX(
    INDEX('{INDEX} Tour Packages'!$A:$ZZ, , MATCH(B$3, '{INDEX} Tour Packages'!$4:$4, 0)),
    MATCH($F571, INDEX('{INDEX} Tour Packages'!$A:$ZZ,0, MATCH("Tour Package Name", '{INDEX} Tour Packages'!$4:$4, 0)), 0)
  ),
"")
</f>
        <v/>
      </c>
      <c r="C571" s="114" t="str">
        <f t="array" ref="C571">IFERROR(
  INDEX(
    INDEX('{INDEX} Tour Packages'!$A:$ZZ, , MATCH(C$3, '{INDEX} Tour Packages'!$4:$4, 0)),
    MATCH($F571, INDEX('{INDEX} Tour Packages'!$A:$ZZ,0, MATCH("Tour Package Name", '{INDEX} Tour Packages'!$4:$4, 0)), 0)
  ),
"")
</f>
        <v/>
      </c>
      <c r="D571" s="114" t="str">
        <f t="array" ref="D571">IFERROR(
  INDEX(
    INDEX('{INDEX} Tour Packages'!$A:$ZZ, , MATCH(D$3, '{INDEX} Tour Packages'!$4:$4, 0)),
    MATCH($F571, INDEX('{INDEX} Tour Packages'!$A:$ZZ,0, MATCH("Tour Package Name", '{INDEX} Tour Packages'!$4:$4, 0)), 0)
  ),
"")
</f>
        <v/>
      </c>
      <c r="E571" s="115" t="s">
        <v>231</v>
      </c>
      <c r="F571" s="116" t="str">
        <f>IFERROR(__xludf.DUMMYFUNCTION("LET(
  headers, 'Internal Flight Booking Form Re'!$A$1:AI$1,
  ref, $E571,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1" s="117" t="str">
        <f>IFERROR(__xludf.DUMMYFUNCTION("""COMPUTED_VALUE"""),"")</f>
        <v/>
      </c>
      <c r="H571" s="116"/>
      <c r="I571" s="116"/>
      <c r="J571" s="118"/>
      <c r="K571" s="116"/>
      <c r="L571" s="116"/>
      <c r="M571" s="116"/>
      <c r="N571" s="116"/>
      <c r="O571" s="117"/>
      <c r="P571" s="134"/>
      <c r="Q571" s="134"/>
      <c r="R571" s="134"/>
      <c r="S571" s="135"/>
      <c r="T571" s="134"/>
      <c r="U571" s="134"/>
      <c r="V571" s="134"/>
      <c r="W571" s="135"/>
      <c r="X571" s="134"/>
      <c r="Y571" s="134"/>
      <c r="Z571" s="134"/>
      <c r="AA571" s="135"/>
      <c r="AB571" s="131" t="b">
        <v>0</v>
      </c>
      <c r="AC571" s="131" t="b">
        <v>0</v>
      </c>
      <c r="AD571" s="122"/>
      <c r="AE571" s="131" t="b">
        <v>0</v>
      </c>
      <c r="AF571" s="128"/>
      <c r="AG571" s="88"/>
      <c r="AH571" s="132" t="b">
        <v>0</v>
      </c>
      <c r="AI571" s="133"/>
    </row>
    <row r="572">
      <c r="A572" s="114" t="str">
        <f t="array" ref="A572">IFERROR(
  INDEX(
    INDEX('{INDEX} Tour Packages'!$A:$ZZ, , MATCH(A$3, '{INDEX} Tour Packages'!$4:$4, 0)),
    MATCH($F572, INDEX('{INDEX} Tour Packages'!$A:$ZZ,0, MATCH("Tour Package Name", '{INDEX} Tour Packages'!$4:$4, 0)), 0)
  ),
"")
</f>
        <v/>
      </c>
      <c r="B572" s="114" t="str">
        <f t="array" ref="B572">IFERROR(
  INDEX(
    INDEX('{INDEX} Tour Packages'!$A:$ZZ, , MATCH(B$3, '{INDEX} Tour Packages'!$4:$4, 0)),
    MATCH($F572, INDEX('{INDEX} Tour Packages'!$A:$ZZ,0, MATCH("Tour Package Name", '{INDEX} Tour Packages'!$4:$4, 0)), 0)
  ),
"")
</f>
        <v/>
      </c>
      <c r="C572" s="114" t="str">
        <f t="array" ref="C572">IFERROR(
  INDEX(
    INDEX('{INDEX} Tour Packages'!$A:$ZZ, , MATCH(C$3, '{INDEX} Tour Packages'!$4:$4, 0)),
    MATCH($F572, INDEX('{INDEX} Tour Packages'!$A:$ZZ,0, MATCH("Tour Package Name", '{INDEX} Tour Packages'!$4:$4, 0)), 0)
  ),
"")
</f>
        <v/>
      </c>
      <c r="D572" s="114" t="str">
        <f t="array" ref="D572">IFERROR(
  INDEX(
    INDEX('{INDEX} Tour Packages'!$A:$ZZ, , MATCH(D$3, '{INDEX} Tour Packages'!$4:$4, 0)),
    MATCH($F572, INDEX('{INDEX} Tour Packages'!$A:$ZZ,0, MATCH("Tour Package Name", '{INDEX} Tour Packages'!$4:$4, 0)), 0)
  ),
"")
</f>
        <v/>
      </c>
      <c r="E572" s="115" t="s">
        <v>231</v>
      </c>
      <c r="F572" s="116" t="str">
        <f>IFERROR(__xludf.DUMMYFUNCTION("LET(
  headers, 'Internal Flight Booking Form Re'!$A$1:AI$1,
  ref, $E572,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2" s="117" t="str">
        <f>IFERROR(__xludf.DUMMYFUNCTION("""COMPUTED_VALUE"""),"")</f>
        <v/>
      </c>
      <c r="H572" s="116"/>
      <c r="I572" s="116"/>
      <c r="J572" s="118"/>
      <c r="K572" s="116"/>
      <c r="L572" s="116"/>
      <c r="M572" s="116"/>
      <c r="N572" s="116"/>
      <c r="O572" s="117"/>
      <c r="P572" s="134"/>
      <c r="Q572" s="134"/>
      <c r="R572" s="134"/>
      <c r="S572" s="135"/>
      <c r="T572" s="134"/>
      <c r="U572" s="134"/>
      <c r="V572" s="134"/>
      <c r="W572" s="135"/>
      <c r="X572" s="134"/>
      <c r="Y572" s="134"/>
      <c r="Z572" s="134"/>
      <c r="AA572" s="135"/>
      <c r="AB572" s="131" t="b">
        <v>0</v>
      </c>
      <c r="AC572" s="131" t="b">
        <v>0</v>
      </c>
      <c r="AD572" s="122"/>
      <c r="AE572" s="131" t="b">
        <v>0</v>
      </c>
      <c r="AF572" s="128"/>
      <c r="AG572" s="88"/>
      <c r="AH572" s="132" t="b">
        <v>0</v>
      </c>
      <c r="AI572" s="133"/>
    </row>
    <row r="573">
      <c r="A573" s="114" t="str">
        <f t="array" ref="A573">IFERROR(
  INDEX(
    INDEX('{INDEX} Tour Packages'!$A:$ZZ, , MATCH(A$3, '{INDEX} Tour Packages'!$4:$4, 0)),
    MATCH($F573, INDEX('{INDEX} Tour Packages'!$A:$ZZ,0, MATCH("Tour Package Name", '{INDEX} Tour Packages'!$4:$4, 0)), 0)
  ),
"")
</f>
        <v/>
      </c>
      <c r="B573" s="114" t="str">
        <f t="array" ref="B573">IFERROR(
  INDEX(
    INDEX('{INDEX} Tour Packages'!$A:$ZZ, , MATCH(B$3, '{INDEX} Tour Packages'!$4:$4, 0)),
    MATCH($F573, INDEX('{INDEX} Tour Packages'!$A:$ZZ,0, MATCH("Tour Package Name", '{INDEX} Tour Packages'!$4:$4, 0)), 0)
  ),
"")
</f>
        <v/>
      </c>
      <c r="C573" s="114" t="str">
        <f t="array" ref="C573">IFERROR(
  INDEX(
    INDEX('{INDEX} Tour Packages'!$A:$ZZ, , MATCH(C$3, '{INDEX} Tour Packages'!$4:$4, 0)),
    MATCH($F573, INDEX('{INDEX} Tour Packages'!$A:$ZZ,0, MATCH("Tour Package Name", '{INDEX} Tour Packages'!$4:$4, 0)), 0)
  ),
"")
</f>
        <v/>
      </c>
      <c r="D573" s="114" t="str">
        <f t="array" ref="D573">IFERROR(
  INDEX(
    INDEX('{INDEX} Tour Packages'!$A:$ZZ, , MATCH(D$3, '{INDEX} Tour Packages'!$4:$4, 0)),
    MATCH($F573, INDEX('{INDEX} Tour Packages'!$A:$ZZ,0, MATCH("Tour Package Name", '{INDEX} Tour Packages'!$4:$4, 0)), 0)
  ),
"")
</f>
        <v/>
      </c>
      <c r="E573" s="115" t="s">
        <v>231</v>
      </c>
      <c r="F573" s="116" t="str">
        <f>IFERROR(__xludf.DUMMYFUNCTION("LET(
  headers, 'Internal Flight Booking Form Re'!$A$1:AI$1,
  ref, $E573,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3" s="117" t="str">
        <f>IFERROR(__xludf.DUMMYFUNCTION("""COMPUTED_VALUE"""),"")</f>
        <v/>
      </c>
      <c r="H573" s="116"/>
      <c r="I573" s="116"/>
      <c r="J573" s="118"/>
      <c r="K573" s="116"/>
      <c r="L573" s="116"/>
      <c r="M573" s="116"/>
      <c r="N573" s="116"/>
      <c r="O573" s="117"/>
      <c r="P573" s="134"/>
      <c r="Q573" s="134"/>
      <c r="R573" s="134"/>
      <c r="S573" s="135"/>
      <c r="T573" s="134"/>
      <c r="U573" s="134"/>
      <c r="V573" s="134"/>
      <c r="W573" s="135"/>
      <c r="X573" s="134"/>
      <c r="Y573" s="134"/>
      <c r="Z573" s="134"/>
      <c r="AA573" s="135"/>
      <c r="AB573" s="131" t="b">
        <v>0</v>
      </c>
      <c r="AC573" s="131" t="b">
        <v>0</v>
      </c>
      <c r="AD573" s="122"/>
      <c r="AE573" s="131" t="b">
        <v>0</v>
      </c>
      <c r="AF573" s="128"/>
      <c r="AG573" s="88"/>
      <c r="AH573" s="132" t="b">
        <v>0</v>
      </c>
      <c r="AI573" s="133"/>
    </row>
    <row r="574">
      <c r="A574" s="114" t="str">
        <f t="array" ref="A574">IFERROR(
  INDEX(
    INDEX('{INDEX} Tour Packages'!$A:$ZZ, , MATCH(A$3, '{INDEX} Tour Packages'!$4:$4, 0)),
    MATCH($F574, INDEX('{INDEX} Tour Packages'!$A:$ZZ,0, MATCH("Tour Package Name", '{INDEX} Tour Packages'!$4:$4, 0)), 0)
  ),
"")
</f>
        <v/>
      </c>
      <c r="B574" s="114" t="str">
        <f t="array" ref="B574">IFERROR(
  INDEX(
    INDEX('{INDEX} Tour Packages'!$A:$ZZ, , MATCH(B$3, '{INDEX} Tour Packages'!$4:$4, 0)),
    MATCH($F574, INDEX('{INDEX} Tour Packages'!$A:$ZZ,0, MATCH("Tour Package Name", '{INDEX} Tour Packages'!$4:$4, 0)), 0)
  ),
"")
</f>
        <v/>
      </c>
      <c r="C574" s="114" t="str">
        <f t="array" ref="C574">IFERROR(
  INDEX(
    INDEX('{INDEX} Tour Packages'!$A:$ZZ, , MATCH(C$3, '{INDEX} Tour Packages'!$4:$4, 0)),
    MATCH($F574, INDEX('{INDEX} Tour Packages'!$A:$ZZ,0, MATCH("Tour Package Name", '{INDEX} Tour Packages'!$4:$4, 0)), 0)
  ),
"")
</f>
        <v/>
      </c>
      <c r="D574" s="114" t="str">
        <f t="array" ref="D574">IFERROR(
  INDEX(
    INDEX('{INDEX} Tour Packages'!$A:$ZZ, , MATCH(D$3, '{INDEX} Tour Packages'!$4:$4, 0)),
    MATCH($F574, INDEX('{INDEX} Tour Packages'!$A:$ZZ,0, MATCH("Tour Package Name", '{INDEX} Tour Packages'!$4:$4, 0)), 0)
  ),
"")
</f>
        <v/>
      </c>
      <c r="E574" s="115" t="s">
        <v>231</v>
      </c>
      <c r="F574" s="116" t="str">
        <f>IFERROR(__xludf.DUMMYFUNCTION("LET(
  headers, 'Internal Flight Booking Form Re'!$A$1:AI$1,
  ref, $E574,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4" s="117" t="str">
        <f>IFERROR(__xludf.DUMMYFUNCTION("""COMPUTED_VALUE"""),"")</f>
        <v/>
      </c>
      <c r="H574" s="116"/>
      <c r="I574" s="116"/>
      <c r="J574" s="118"/>
      <c r="K574" s="116"/>
      <c r="L574" s="116"/>
      <c r="M574" s="116"/>
      <c r="N574" s="116"/>
      <c r="O574" s="117"/>
      <c r="P574" s="134"/>
      <c r="Q574" s="134"/>
      <c r="R574" s="134"/>
      <c r="S574" s="135"/>
      <c r="T574" s="134"/>
      <c r="U574" s="134"/>
      <c r="V574" s="134"/>
      <c r="W574" s="135"/>
      <c r="X574" s="134"/>
      <c r="Y574" s="134"/>
      <c r="Z574" s="134"/>
      <c r="AA574" s="135"/>
      <c r="AB574" s="131" t="b">
        <v>0</v>
      </c>
      <c r="AC574" s="131" t="b">
        <v>0</v>
      </c>
      <c r="AD574" s="122"/>
      <c r="AE574" s="131" t="b">
        <v>0</v>
      </c>
      <c r="AF574" s="128"/>
      <c r="AG574" s="88"/>
      <c r="AH574" s="132" t="b">
        <v>0</v>
      </c>
      <c r="AI574" s="133"/>
    </row>
    <row r="575">
      <c r="A575" s="114" t="str">
        <f t="array" ref="A575">IFERROR(
  INDEX(
    INDEX('{INDEX} Tour Packages'!$A:$ZZ, , MATCH(A$3, '{INDEX} Tour Packages'!$4:$4, 0)),
    MATCH($F575, INDEX('{INDEX} Tour Packages'!$A:$ZZ,0, MATCH("Tour Package Name", '{INDEX} Tour Packages'!$4:$4, 0)), 0)
  ),
"")
</f>
        <v/>
      </c>
      <c r="B575" s="114" t="str">
        <f t="array" ref="B575">IFERROR(
  INDEX(
    INDEX('{INDEX} Tour Packages'!$A:$ZZ, , MATCH(B$3, '{INDEX} Tour Packages'!$4:$4, 0)),
    MATCH($F575, INDEX('{INDEX} Tour Packages'!$A:$ZZ,0, MATCH("Tour Package Name", '{INDEX} Tour Packages'!$4:$4, 0)), 0)
  ),
"")
</f>
        <v/>
      </c>
      <c r="C575" s="114" t="str">
        <f t="array" ref="C575">IFERROR(
  INDEX(
    INDEX('{INDEX} Tour Packages'!$A:$ZZ, , MATCH(C$3, '{INDEX} Tour Packages'!$4:$4, 0)),
    MATCH($F575, INDEX('{INDEX} Tour Packages'!$A:$ZZ,0, MATCH("Tour Package Name", '{INDEX} Tour Packages'!$4:$4, 0)), 0)
  ),
"")
</f>
        <v/>
      </c>
      <c r="D575" s="114" t="str">
        <f t="array" ref="D575">IFERROR(
  INDEX(
    INDEX('{INDEX} Tour Packages'!$A:$ZZ, , MATCH(D$3, '{INDEX} Tour Packages'!$4:$4, 0)),
    MATCH($F575, INDEX('{INDEX} Tour Packages'!$A:$ZZ,0, MATCH("Tour Package Name", '{INDEX} Tour Packages'!$4:$4, 0)), 0)
  ),
"")
</f>
        <v/>
      </c>
      <c r="E575" s="115" t="s">
        <v>231</v>
      </c>
      <c r="F575" s="116" t="str">
        <f>IFERROR(__xludf.DUMMYFUNCTION("LET(
  headers, 'Internal Flight Booking Form Re'!$A$1:AI$1,
  ref, $E575,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5" s="117" t="str">
        <f>IFERROR(__xludf.DUMMYFUNCTION("""COMPUTED_VALUE"""),"")</f>
        <v/>
      </c>
      <c r="H575" s="116"/>
      <c r="I575" s="116"/>
      <c r="J575" s="118"/>
      <c r="K575" s="116"/>
      <c r="L575" s="116"/>
      <c r="M575" s="116"/>
      <c r="N575" s="116"/>
      <c r="O575" s="117"/>
      <c r="P575" s="134"/>
      <c r="Q575" s="134"/>
      <c r="R575" s="134"/>
      <c r="S575" s="135"/>
      <c r="T575" s="134"/>
      <c r="U575" s="134"/>
      <c r="V575" s="134"/>
      <c r="W575" s="135"/>
      <c r="X575" s="134"/>
      <c r="Y575" s="134"/>
      <c r="Z575" s="134"/>
      <c r="AA575" s="135"/>
      <c r="AB575" s="131" t="b">
        <v>0</v>
      </c>
      <c r="AC575" s="131" t="b">
        <v>0</v>
      </c>
      <c r="AD575" s="122"/>
      <c r="AE575" s="131" t="b">
        <v>0</v>
      </c>
      <c r="AF575" s="128"/>
      <c r="AG575" s="88"/>
      <c r="AH575" s="132" t="b">
        <v>0</v>
      </c>
      <c r="AI575" s="133"/>
    </row>
    <row r="576">
      <c r="A576" s="114" t="str">
        <f t="array" ref="A576">IFERROR(
  INDEX(
    INDEX('{INDEX} Tour Packages'!$A:$ZZ, , MATCH(A$3, '{INDEX} Tour Packages'!$4:$4, 0)),
    MATCH($F576, INDEX('{INDEX} Tour Packages'!$A:$ZZ,0, MATCH("Tour Package Name", '{INDEX} Tour Packages'!$4:$4, 0)), 0)
  ),
"")
</f>
        <v/>
      </c>
      <c r="B576" s="114" t="str">
        <f t="array" ref="B576">IFERROR(
  INDEX(
    INDEX('{INDEX} Tour Packages'!$A:$ZZ, , MATCH(B$3, '{INDEX} Tour Packages'!$4:$4, 0)),
    MATCH($F576, INDEX('{INDEX} Tour Packages'!$A:$ZZ,0, MATCH("Tour Package Name", '{INDEX} Tour Packages'!$4:$4, 0)), 0)
  ),
"")
</f>
        <v/>
      </c>
      <c r="C576" s="114" t="str">
        <f t="array" ref="C576">IFERROR(
  INDEX(
    INDEX('{INDEX} Tour Packages'!$A:$ZZ, , MATCH(C$3, '{INDEX} Tour Packages'!$4:$4, 0)),
    MATCH($F576, INDEX('{INDEX} Tour Packages'!$A:$ZZ,0, MATCH("Tour Package Name", '{INDEX} Tour Packages'!$4:$4, 0)), 0)
  ),
"")
</f>
        <v/>
      </c>
      <c r="D576" s="114" t="str">
        <f t="array" ref="D576">IFERROR(
  INDEX(
    INDEX('{INDEX} Tour Packages'!$A:$ZZ, , MATCH(D$3, '{INDEX} Tour Packages'!$4:$4, 0)),
    MATCH($F576, INDEX('{INDEX} Tour Packages'!$A:$ZZ,0, MATCH("Tour Package Name", '{INDEX} Tour Packages'!$4:$4, 0)), 0)
  ),
"")
</f>
        <v/>
      </c>
      <c r="E576" s="115" t="s">
        <v>231</v>
      </c>
      <c r="F576" s="116" t="str">
        <f>IFERROR(__xludf.DUMMYFUNCTION("LET(
  headers, 'Internal Flight Booking Form Re'!$A$1:AI$1,
  ref, $E576,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6" s="117" t="str">
        <f>IFERROR(__xludf.DUMMYFUNCTION("""COMPUTED_VALUE"""),"")</f>
        <v/>
      </c>
      <c r="H576" s="116"/>
      <c r="I576" s="116"/>
      <c r="J576" s="118"/>
      <c r="K576" s="116"/>
      <c r="L576" s="116"/>
      <c r="M576" s="116"/>
      <c r="N576" s="116"/>
      <c r="O576" s="117"/>
      <c r="P576" s="134"/>
      <c r="Q576" s="134"/>
      <c r="R576" s="134"/>
      <c r="S576" s="135"/>
      <c r="T576" s="134"/>
      <c r="U576" s="134"/>
      <c r="V576" s="134"/>
      <c r="W576" s="135"/>
      <c r="X576" s="134"/>
      <c r="Y576" s="134"/>
      <c r="Z576" s="134"/>
      <c r="AA576" s="135"/>
      <c r="AB576" s="131" t="b">
        <v>0</v>
      </c>
      <c r="AC576" s="131" t="b">
        <v>0</v>
      </c>
      <c r="AD576" s="122"/>
      <c r="AE576" s="131" t="b">
        <v>0</v>
      </c>
      <c r="AF576" s="128"/>
      <c r="AG576" s="88"/>
      <c r="AH576" s="132" t="b">
        <v>0</v>
      </c>
      <c r="AI576" s="133"/>
    </row>
    <row r="577">
      <c r="A577" s="114" t="str">
        <f t="array" ref="A577">IFERROR(
  INDEX(
    INDEX('{INDEX} Tour Packages'!$A:$ZZ, , MATCH(A$3, '{INDEX} Tour Packages'!$4:$4, 0)),
    MATCH($F577, INDEX('{INDEX} Tour Packages'!$A:$ZZ,0, MATCH("Tour Package Name", '{INDEX} Tour Packages'!$4:$4, 0)), 0)
  ),
"")
</f>
        <v/>
      </c>
      <c r="B577" s="114" t="str">
        <f t="array" ref="B577">IFERROR(
  INDEX(
    INDEX('{INDEX} Tour Packages'!$A:$ZZ, , MATCH(B$3, '{INDEX} Tour Packages'!$4:$4, 0)),
    MATCH($F577, INDEX('{INDEX} Tour Packages'!$A:$ZZ,0, MATCH("Tour Package Name", '{INDEX} Tour Packages'!$4:$4, 0)), 0)
  ),
"")
</f>
        <v/>
      </c>
      <c r="C577" s="114" t="str">
        <f t="array" ref="C577">IFERROR(
  INDEX(
    INDEX('{INDEX} Tour Packages'!$A:$ZZ, , MATCH(C$3, '{INDEX} Tour Packages'!$4:$4, 0)),
    MATCH($F577, INDEX('{INDEX} Tour Packages'!$A:$ZZ,0, MATCH("Tour Package Name", '{INDEX} Tour Packages'!$4:$4, 0)), 0)
  ),
"")
</f>
        <v/>
      </c>
      <c r="D577" s="114" t="str">
        <f t="array" ref="D577">IFERROR(
  INDEX(
    INDEX('{INDEX} Tour Packages'!$A:$ZZ, , MATCH(D$3, '{INDEX} Tour Packages'!$4:$4, 0)),
    MATCH($F577, INDEX('{INDEX} Tour Packages'!$A:$ZZ,0, MATCH("Tour Package Name", '{INDEX} Tour Packages'!$4:$4, 0)), 0)
  ),
"")
</f>
        <v/>
      </c>
      <c r="E577" s="115" t="s">
        <v>231</v>
      </c>
      <c r="F577" s="116" t="str">
        <f>IFERROR(__xludf.DUMMYFUNCTION("LET(
  headers, 'Internal Flight Booking Form Re'!$A$1:AI$1,
  ref, $E577,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7" s="117" t="str">
        <f>IFERROR(__xludf.DUMMYFUNCTION("""COMPUTED_VALUE"""),"")</f>
        <v/>
      </c>
      <c r="H577" s="116"/>
      <c r="I577" s="116"/>
      <c r="J577" s="118"/>
      <c r="K577" s="116"/>
      <c r="L577" s="116"/>
      <c r="M577" s="116"/>
      <c r="N577" s="116"/>
      <c r="O577" s="117"/>
      <c r="P577" s="134"/>
      <c r="Q577" s="134"/>
      <c r="R577" s="134"/>
      <c r="S577" s="135"/>
      <c r="T577" s="134"/>
      <c r="U577" s="134"/>
      <c r="V577" s="134"/>
      <c r="W577" s="135"/>
      <c r="X577" s="134"/>
      <c r="Y577" s="134"/>
      <c r="Z577" s="134"/>
      <c r="AA577" s="135"/>
      <c r="AB577" s="131" t="b">
        <v>0</v>
      </c>
      <c r="AC577" s="131" t="b">
        <v>0</v>
      </c>
      <c r="AD577" s="122"/>
      <c r="AE577" s="131" t="b">
        <v>0</v>
      </c>
      <c r="AF577" s="128"/>
      <c r="AG577" s="88"/>
      <c r="AH577" s="132" t="b">
        <v>0</v>
      </c>
      <c r="AI577" s="133"/>
    </row>
    <row r="578">
      <c r="A578" s="114" t="str">
        <f t="array" ref="A578">IFERROR(
  INDEX(
    INDEX('{INDEX} Tour Packages'!$A:$ZZ, , MATCH(A$3, '{INDEX} Tour Packages'!$4:$4, 0)),
    MATCH($F578, INDEX('{INDEX} Tour Packages'!$A:$ZZ,0, MATCH("Tour Package Name", '{INDEX} Tour Packages'!$4:$4, 0)), 0)
  ),
"")
</f>
        <v/>
      </c>
      <c r="B578" s="114" t="str">
        <f t="array" ref="B578">IFERROR(
  INDEX(
    INDEX('{INDEX} Tour Packages'!$A:$ZZ, , MATCH(B$3, '{INDEX} Tour Packages'!$4:$4, 0)),
    MATCH($F578, INDEX('{INDEX} Tour Packages'!$A:$ZZ,0, MATCH("Tour Package Name", '{INDEX} Tour Packages'!$4:$4, 0)), 0)
  ),
"")
</f>
        <v/>
      </c>
      <c r="C578" s="114" t="str">
        <f t="array" ref="C578">IFERROR(
  INDEX(
    INDEX('{INDEX} Tour Packages'!$A:$ZZ, , MATCH(C$3, '{INDEX} Tour Packages'!$4:$4, 0)),
    MATCH($F578, INDEX('{INDEX} Tour Packages'!$A:$ZZ,0, MATCH("Tour Package Name", '{INDEX} Tour Packages'!$4:$4, 0)), 0)
  ),
"")
</f>
        <v/>
      </c>
      <c r="D578" s="114" t="str">
        <f t="array" ref="D578">IFERROR(
  INDEX(
    INDEX('{INDEX} Tour Packages'!$A:$ZZ, , MATCH(D$3, '{INDEX} Tour Packages'!$4:$4, 0)),
    MATCH($F578, INDEX('{INDEX} Tour Packages'!$A:$ZZ,0, MATCH("Tour Package Name", '{INDEX} Tour Packages'!$4:$4, 0)), 0)
  ),
"")
</f>
        <v/>
      </c>
      <c r="E578" s="115" t="s">
        <v>231</v>
      </c>
      <c r="F578" s="116" t="str">
        <f>IFERROR(__xludf.DUMMYFUNCTION("LET(
  headers, 'Internal Flight Booking Form Re'!$A$1:AI$1,
  ref, $E578,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8" s="117" t="str">
        <f>IFERROR(__xludf.DUMMYFUNCTION("""COMPUTED_VALUE"""),"")</f>
        <v/>
      </c>
      <c r="H578" s="116"/>
      <c r="I578" s="116"/>
      <c r="J578" s="118"/>
      <c r="K578" s="116"/>
      <c r="L578" s="116"/>
      <c r="M578" s="116"/>
      <c r="N578" s="116"/>
      <c r="O578" s="117"/>
      <c r="P578" s="134"/>
      <c r="Q578" s="134"/>
      <c r="R578" s="134"/>
      <c r="S578" s="135"/>
      <c r="T578" s="134"/>
      <c r="U578" s="134"/>
      <c r="V578" s="134"/>
      <c r="W578" s="135"/>
      <c r="X578" s="134"/>
      <c r="Y578" s="134"/>
      <c r="Z578" s="134"/>
      <c r="AA578" s="135"/>
      <c r="AB578" s="131" t="b">
        <v>0</v>
      </c>
      <c r="AC578" s="131" t="b">
        <v>0</v>
      </c>
      <c r="AD578" s="122"/>
      <c r="AE578" s="131" t="b">
        <v>0</v>
      </c>
      <c r="AF578" s="128"/>
      <c r="AG578" s="88"/>
      <c r="AH578" s="132" t="b">
        <v>0</v>
      </c>
      <c r="AI578" s="133"/>
    </row>
    <row r="579">
      <c r="A579" s="114" t="str">
        <f t="array" ref="A579">IFERROR(
  INDEX(
    INDEX('{INDEX} Tour Packages'!$A:$ZZ, , MATCH(A$3, '{INDEX} Tour Packages'!$4:$4, 0)),
    MATCH($F579, INDEX('{INDEX} Tour Packages'!$A:$ZZ,0, MATCH("Tour Package Name", '{INDEX} Tour Packages'!$4:$4, 0)), 0)
  ),
"")
</f>
        <v/>
      </c>
      <c r="B579" s="114" t="str">
        <f t="array" ref="B579">IFERROR(
  INDEX(
    INDEX('{INDEX} Tour Packages'!$A:$ZZ, , MATCH(B$3, '{INDEX} Tour Packages'!$4:$4, 0)),
    MATCH($F579, INDEX('{INDEX} Tour Packages'!$A:$ZZ,0, MATCH("Tour Package Name", '{INDEX} Tour Packages'!$4:$4, 0)), 0)
  ),
"")
</f>
        <v/>
      </c>
      <c r="C579" s="114" t="str">
        <f t="array" ref="C579">IFERROR(
  INDEX(
    INDEX('{INDEX} Tour Packages'!$A:$ZZ, , MATCH(C$3, '{INDEX} Tour Packages'!$4:$4, 0)),
    MATCH($F579, INDEX('{INDEX} Tour Packages'!$A:$ZZ,0, MATCH("Tour Package Name", '{INDEX} Tour Packages'!$4:$4, 0)), 0)
  ),
"")
</f>
        <v/>
      </c>
      <c r="D579" s="114" t="str">
        <f t="array" ref="D579">IFERROR(
  INDEX(
    INDEX('{INDEX} Tour Packages'!$A:$ZZ, , MATCH(D$3, '{INDEX} Tour Packages'!$4:$4, 0)),
    MATCH($F579, INDEX('{INDEX} Tour Packages'!$A:$ZZ,0, MATCH("Tour Package Name", '{INDEX} Tour Packages'!$4:$4, 0)), 0)
  ),
"")
</f>
        <v/>
      </c>
      <c r="E579" s="115" t="s">
        <v>231</v>
      </c>
      <c r="F579" s="116" t="str">
        <f>IFERROR(__xludf.DUMMYFUNCTION("LET(
  headers, 'Internal Flight Booking Form Re'!$A$1:AI$1,
  ref, $E579,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79" s="117" t="str">
        <f>IFERROR(__xludf.DUMMYFUNCTION("""COMPUTED_VALUE"""),"")</f>
        <v/>
      </c>
      <c r="H579" s="116"/>
      <c r="I579" s="116"/>
      <c r="J579" s="118"/>
      <c r="K579" s="116"/>
      <c r="L579" s="116"/>
      <c r="M579" s="116"/>
      <c r="N579" s="116"/>
      <c r="O579" s="117"/>
      <c r="P579" s="134"/>
      <c r="Q579" s="134"/>
      <c r="R579" s="134"/>
      <c r="S579" s="135"/>
      <c r="T579" s="134"/>
      <c r="U579" s="134"/>
      <c r="V579" s="134"/>
      <c r="W579" s="135"/>
      <c r="X579" s="134"/>
      <c r="Y579" s="134"/>
      <c r="Z579" s="134"/>
      <c r="AA579" s="135"/>
      <c r="AB579" s="131" t="b">
        <v>0</v>
      </c>
      <c r="AC579" s="131" t="b">
        <v>0</v>
      </c>
      <c r="AD579" s="122"/>
      <c r="AE579" s="131" t="b">
        <v>0</v>
      </c>
      <c r="AF579" s="128"/>
      <c r="AG579" s="88"/>
      <c r="AH579" s="132" t="b">
        <v>0</v>
      </c>
      <c r="AI579" s="133"/>
    </row>
    <row r="580">
      <c r="A580" s="114" t="str">
        <f t="array" ref="A580">IFERROR(
  INDEX(
    INDEX('{INDEX} Tour Packages'!$A:$ZZ, , MATCH(A$3, '{INDEX} Tour Packages'!$4:$4, 0)),
    MATCH($F580, INDEX('{INDEX} Tour Packages'!$A:$ZZ,0, MATCH("Tour Package Name", '{INDEX} Tour Packages'!$4:$4, 0)), 0)
  ),
"")
</f>
        <v/>
      </c>
      <c r="B580" s="114" t="str">
        <f t="array" ref="B580">IFERROR(
  INDEX(
    INDEX('{INDEX} Tour Packages'!$A:$ZZ, , MATCH(B$3, '{INDEX} Tour Packages'!$4:$4, 0)),
    MATCH($F580, INDEX('{INDEX} Tour Packages'!$A:$ZZ,0, MATCH("Tour Package Name", '{INDEX} Tour Packages'!$4:$4, 0)), 0)
  ),
"")
</f>
        <v/>
      </c>
      <c r="C580" s="114" t="str">
        <f t="array" ref="C580">IFERROR(
  INDEX(
    INDEX('{INDEX} Tour Packages'!$A:$ZZ, , MATCH(C$3, '{INDEX} Tour Packages'!$4:$4, 0)),
    MATCH($F580, INDEX('{INDEX} Tour Packages'!$A:$ZZ,0, MATCH("Tour Package Name", '{INDEX} Tour Packages'!$4:$4, 0)), 0)
  ),
"")
</f>
        <v/>
      </c>
      <c r="D580" s="114" t="str">
        <f t="array" ref="D580">IFERROR(
  INDEX(
    INDEX('{INDEX} Tour Packages'!$A:$ZZ, , MATCH(D$3, '{INDEX} Tour Packages'!$4:$4, 0)),
    MATCH($F580, INDEX('{INDEX} Tour Packages'!$A:$ZZ,0, MATCH("Tour Package Name", '{INDEX} Tour Packages'!$4:$4, 0)), 0)
  ),
"")
</f>
        <v/>
      </c>
      <c r="E580" s="115" t="s">
        <v>231</v>
      </c>
      <c r="F580" s="116" t="str">
        <f>IFERROR(__xludf.DUMMYFUNCTION("LET(
  headers, 'Internal Flight Booking Form Re'!$A$1:AI$1,
  ref, $E580,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0" s="117" t="str">
        <f>IFERROR(__xludf.DUMMYFUNCTION("""COMPUTED_VALUE"""),"")</f>
        <v/>
      </c>
      <c r="H580" s="116"/>
      <c r="I580" s="116"/>
      <c r="J580" s="118"/>
      <c r="K580" s="116"/>
      <c r="L580" s="116"/>
      <c r="M580" s="116"/>
      <c r="N580" s="116"/>
      <c r="O580" s="117"/>
      <c r="P580" s="134"/>
      <c r="Q580" s="134"/>
      <c r="R580" s="134"/>
      <c r="S580" s="135"/>
      <c r="T580" s="134"/>
      <c r="U580" s="134"/>
      <c r="V580" s="134"/>
      <c r="W580" s="135"/>
      <c r="X580" s="134"/>
      <c r="Y580" s="134"/>
      <c r="Z580" s="134"/>
      <c r="AA580" s="135"/>
      <c r="AB580" s="131" t="b">
        <v>0</v>
      </c>
      <c r="AC580" s="131" t="b">
        <v>0</v>
      </c>
      <c r="AD580" s="122"/>
      <c r="AE580" s="131" t="b">
        <v>0</v>
      </c>
      <c r="AF580" s="128"/>
      <c r="AG580" s="88"/>
      <c r="AH580" s="132" t="b">
        <v>0</v>
      </c>
      <c r="AI580" s="133"/>
    </row>
    <row r="581">
      <c r="A581" s="114" t="str">
        <f t="array" ref="A581">IFERROR(
  INDEX(
    INDEX('{INDEX} Tour Packages'!$A:$ZZ, , MATCH(A$3, '{INDEX} Tour Packages'!$4:$4, 0)),
    MATCH($F581, INDEX('{INDEX} Tour Packages'!$A:$ZZ,0, MATCH("Tour Package Name", '{INDEX} Tour Packages'!$4:$4, 0)), 0)
  ),
"")
</f>
        <v/>
      </c>
      <c r="B581" s="114" t="str">
        <f t="array" ref="B581">IFERROR(
  INDEX(
    INDEX('{INDEX} Tour Packages'!$A:$ZZ, , MATCH(B$3, '{INDEX} Tour Packages'!$4:$4, 0)),
    MATCH($F581, INDEX('{INDEX} Tour Packages'!$A:$ZZ,0, MATCH("Tour Package Name", '{INDEX} Tour Packages'!$4:$4, 0)), 0)
  ),
"")
</f>
        <v/>
      </c>
      <c r="C581" s="114" t="str">
        <f t="array" ref="C581">IFERROR(
  INDEX(
    INDEX('{INDEX} Tour Packages'!$A:$ZZ, , MATCH(C$3, '{INDEX} Tour Packages'!$4:$4, 0)),
    MATCH($F581, INDEX('{INDEX} Tour Packages'!$A:$ZZ,0, MATCH("Tour Package Name", '{INDEX} Tour Packages'!$4:$4, 0)), 0)
  ),
"")
</f>
        <v/>
      </c>
      <c r="D581" s="114" t="str">
        <f t="array" ref="D581">IFERROR(
  INDEX(
    INDEX('{INDEX} Tour Packages'!$A:$ZZ, , MATCH(D$3, '{INDEX} Tour Packages'!$4:$4, 0)),
    MATCH($F581, INDEX('{INDEX} Tour Packages'!$A:$ZZ,0, MATCH("Tour Package Name", '{INDEX} Tour Packages'!$4:$4, 0)), 0)
  ),
"")
</f>
        <v/>
      </c>
      <c r="E581" s="115" t="s">
        <v>231</v>
      </c>
      <c r="F581" s="116" t="str">
        <f>IFERROR(__xludf.DUMMYFUNCTION("LET(
  headers, 'Internal Flight Booking Form Re'!$A$1:AI$1,
  ref, $E581,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1" s="117" t="str">
        <f>IFERROR(__xludf.DUMMYFUNCTION("""COMPUTED_VALUE"""),"")</f>
        <v/>
      </c>
      <c r="H581" s="116"/>
      <c r="I581" s="116"/>
      <c r="J581" s="118"/>
      <c r="K581" s="116"/>
      <c r="L581" s="116"/>
      <c r="M581" s="116"/>
      <c r="N581" s="116"/>
      <c r="O581" s="117"/>
      <c r="P581" s="134"/>
      <c r="Q581" s="134"/>
      <c r="R581" s="134"/>
      <c r="S581" s="135"/>
      <c r="T581" s="134"/>
      <c r="U581" s="134"/>
      <c r="V581" s="134"/>
      <c r="W581" s="135"/>
      <c r="X581" s="134"/>
      <c r="Y581" s="134"/>
      <c r="Z581" s="134"/>
      <c r="AA581" s="135"/>
      <c r="AB581" s="131" t="b">
        <v>0</v>
      </c>
      <c r="AC581" s="131" t="b">
        <v>0</v>
      </c>
      <c r="AD581" s="122"/>
      <c r="AE581" s="131" t="b">
        <v>0</v>
      </c>
      <c r="AF581" s="128"/>
      <c r="AG581" s="88"/>
      <c r="AH581" s="132" t="b">
        <v>0</v>
      </c>
      <c r="AI581" s="133"/>
    </row>
    <row r="582">
      <c r="A582" s="114" t="str">
        <f t="array" ref="A582">IFERROR(
  INDEX(
    INDEX('{INDEX} Tour Packages'!$A:$ZZ, , MATCH(A$3, '{INDEX} Tour Packages'!$4:$4, 0)),
    MATCH($F582, INDEX('{INDEX} Tour Packages'!$A:$ZZ,0, MATCH("Tour Package Name", '{INDEX} Tour Packages'!$4:$4, 0)), 0)
  ),
"")
</f>
        <v/>
      </c>
      <c r="B582" s="114" t="str">
        <f t="array" ref="B582">IFERROR(
  INDEX(
    INDEX('{INDEX} Tour Packages'!$A:$ZZ, , MATCH(B$3, '{INDEX} Tour Packages'!$4:$4, 0)),
    MATCH($F582, INDEX('{INDEX} Tour Packages'!$A:$ZZ,0, MATCH("Tour Package Name", '{INDEX} Tour Packages'!$4:$4, 0)), 0)
  ),
"")
</f>
        <v/>
      </c>
      <c r="C582" s="114" t="str">
        <f t="array" ref="C582">IFERROR(
  INDEX(
    INDEX('{INDEX} Tour Packages'!$A:$ZZ, , MATCH(C$3, '{INDEX} Tour Packages'!$4:$4, 0)),
    MATCH($F582, INDEX('{INDEX} Tour Packages'!$A:$ZZ,0, MATCH("Tour Package Name", '{INDEX} Tour Packages'!$4:$4, 0)), 0)
  ),
"")
</f>
        <v/>
      </c>
      <c r="D582" s="114" t="str">
        <f t="array" ref="D582">IFERROR(
  INDEX(
    INDEX('{INDEX} Tour Packages'!$A:$ZZ, , MATCH(D$3, '{INDEX} Tour Packages'!$4:$4, 0)),
    MATCH($F582, INDEX('{INDEX} Tour Packages'!$A:$ZZ,0, MATCH("Tour Package Name", '{INDEX} Tour Packages'!$4:$4, 0)), 0)
  ),
"")
</f>
        <v/>
      </c>
      <c r="E582" s="115" t="s">
        <v>231</v>
      </c>
      <c r="F582" s="116" t="str">
        <f>IFERROR(__xludf.DUMMYFUNCTION("LET(
  headers, 'Internal Flight Booking Form Re'!$A$1:AI$1,
  ref, $E582,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2" s="117" t="str">
        <f>IFERROR(__xludf.DUMMYFUNCTION("""COMPUTED_VALUE"""),"")</f>
        <v/>
      </c>
      <c r="H582" s="116"/>
      <c r="I582" s="116"/>
      <c r="J582" s="118"/>
      <c r="K582" s="116"/>
      <c r="L582" s="116"/>
      <c r="M582" s="116"/>
      <c r="N582" s="116"/>
      <c r="O582" s="117"/>
      <c r="P582" s="134"/>
      <c r="Q582" s="134"/>
      <c r="R582" s="134"/>
      <c r="S582" s="135"/>
      <c r="T582" s="134"/>
      <c r="U582" s="134"/>
      <c r="V582" s="134"/>
      <c r="W582" s="135"/>
      <c r="X582" s="134"/>
      <c r="Y582" s="134"/>
      <c r="Z582" s="134"/>
      <c r="AA582" s="135"/>
      <c r="AB582" s="131" t="b">
        <v>0</v>
      </c>
      <c r="AC582" s="131" t="b">
        <v>0</v>
      </c>
      <c r="AD582" s="122"/>
      <c r="AE582" s="131" t="b">
        <v>0</v>
      </c>
      <c r="AF582" s="128"/>
      <c r="AG582" s="88"/>
      <c r="AH582" s="132" t="b">
        <v>0</v>
      </c>
      <c r="AI582" s="133"/>
    </row>
    <row r="583">
      <c r="A583" s="114" t="str">
        <f t="array" ref="A583">IFERROR(
  INDEX(
    INDEX('{INDEX} Tour Packages'!$A:$ZZ, , MATCH(A$3, '{INDEX} Tour Packages'!$4:$4, 0)),
    MATCH($F583, INDEX('{INDEX} Tour Packages'!$A:$ZZ,0, MATCH("Tour Package Name", '{INDEX} Tour Packages'!$4:$4, 0)), 0)
  ),
"")
</f>
        <v/>
      </c>
      <c r="B583" s="114" t="str">
        <f t="array" ref="B583">IFERROR(
  INDEX(
    INDEX('{INDEX} Tour Packages'!$A:$ZZ, , MATCH(B$3, '{INDEX} Tour Packages'!$4:$4, 0)),
    MATCH($F583, INDEX('{INDEX} Tour Packages'!$A:$ZZ,0, MATCH("Tour Package Name", '{INDEX} Tour Packages'!$4:$4, 0)), 0)
  ),
"")
</f>
        <v/>
      </c>
      <c r="C583" s="114" t="str">
        <f t="array" ref="C583">IFERROR(
  INDEX(
    INDEX('{INDEX} Tour Packages'!$A:$ZZ, , MATCH(C$3, '{INDEX} Tour Packages'!$4:$4, 0)),
    MATCH($F583, INDEX('{INDEX} Tour Packages'!$A:$ZZ,0, MATCH("Tour Package Name", '{INDEX} Tour Packages'!$4:$4, 0)), 0)
  ),
"")
</f>
        <v/>
      </c>
      <c r="D583" s="114" t="str">
        <f t="array" ref="D583">IFERROR(
  INDEX(
    INDEX('{INDEX} Tour Packages'!$A:$ZZ, , MATCH(D$3, '{INDEX} Tour Packages'!$4:$4, 0)),
    MATCH($F583, INDEX('{INDEX} Tour Packages'!$A:$ZZ,0, MATCH("Tour Package Name", '{INDEX} Tour Packages'!$4:$4, 0)), 0)
  ),
"")
</f>
        <v/>
      </c>
      <c r="E583" s="115" t="s">
        <v>231</v>
      </c>
      <c r="F583" s="116" t="str">
        <f>IFERROR(__xludf.DUMMYFUNCTION("LET(
  headers, 'Internal Flight Booking Form Re'!$A$1:AI$1,
  ref, $E583,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3" s="117" t="str">
        <f>IFERROR(__xludf.DUMMYFUNCTION("""COMPUTED_VALUE"""),"")</f>
        <v/>
      </c>
      <c r="H583" s="116"/>
      <c r="I583" s="116"/>
      <c r="J583" s="118"/>
      <c r="K583" s="116"/>
      <c r="L583" s="116"/>
      <c r="M583" s="116"/>
      <c r="N583" s="116"/>
      <c r="O583" s="117"/>
      <c r="P583" s="134"/>
      <c r="Q583" s="134"/>
      <c r="R583" s="134"/>
      <c r="S583" s="135"/>
      <c r="T583" s="134"/>
      <c r="U583" s="134"/>
      <c r="V583" s="134"/>
      <c r="W583" s="135"/>
      <c r="X583" s="134"/>
      <c r="Y583" s="134"/>
      <c r="Z583" s="134"/>
      <c r="AA583" s="135"/>
      <c r="AB583" s="131" t="b">
        <v>0</v>
      </c>
      <c r="AC583" s="131" t="b">
        <v>0</v>
      </c>
      <c r="AD583" s="122"/>
      <c r="AE583" s="131" t="b">
        <v>0</v>
      </c>
      <c r="AF583" s="128"/>
      <c r="AG583" s="88"/>
      <c r="AH583" s="132" t="b">
        <v>0</v>
      </c>
      <c r="AI583" s="133"/>
    </row>
    <row r="584">
      <c r="A584" s="114" t="str">
        <f t="array" ref="A584">IFERROR(
  INDEX(
    INDEX('{INDEX} Tour Packages'!$A:$ZZ, , MATCH(A$3, '{INDEX} Tour Packages'!$4:$4, 0)),
    MATCH($F584, INDEX('{INDEX} Tour Packages'!$A:$ZZ,0, MATCH("Tour Package Name", '{INDEX} Tour Packages'!$4:$4, 0)), 0)
  ),
"")
</f>
        <v/>
      </c>
      <c r="B584" s="114" t="str">
        <f t="array" ref="B584">IFERROR(
  INDEX(
    INDEX('{INDEX} Tour Packages'!$A:$ZZ, , MATCH(B$3, '{INDEX} Tour Packages'!$4:$4, 0)),
    MATCH($F584, INDEX('{INDEX} Tour Packages'!$A:$ZZ,0, MATCH("Tour Package Name", '{INDEX} Tour Packages'!$4:$4, 0)), 0)
  ),
"")
</f>
        <v/>
      </c>
      <c r="C584" s="114" t="str">
        <f t="array" ref="C584">IFERROR(
  INDEX(
    INDEX('{INDEX} Tour Packages'!$A:$ZZ, , MATCH(C$3, '{INDEX} Tour Packages'!$4:$4, 0)),
    MATCH($F584, INDEX('{INDEX} Tour Packages'!$A:$ZZ,0, MATCH("Tour Package Name", '{INDEX} Tour Packages'!$4:$4, 0)), 0)
  ),
"")
</f>
        <v/>
      </c>
      <c r="D584" s="114" t="str">
        <f t="array" ref="D584">IFERROR(
  INDEX(
    INDEX('{INDEX} Tour Packages'!$A:$ZZ, , MATCH(D$3, '{INDEX} Tour Packages'!$4:$4, 0)),
    MATCH($F584, INDEX('{INDEX} Tour Packages'!$A:$ZZ,0, MATCH("Tour Package Name", '{INDEX} Tour Packages'!$4:$4, 0)), 0)
  ),
"")
</f>
        <v/>
      </c>
      <c r="E584" s="115" t="s">
        <v>231</v>
      </c>
      <c r="F584" s="116" t="str">
        <f>IFERROR(__xludf.DUMMYFUNCTION("LET(
  headers, 'Internal Flight Booking Form Re'!$A$1:AI$1,
  ref, $E584,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4" s="117" t="str">
        <f>IFERROR(__xludf.DUMMYFUNCTION("""COMPUTED_VALUE"""),"")</f>
        <v/>
      </c>
      <c r="H584" s="116"/>
      <c r="I584" s="116"/>
      <c r="J584" s="118"/>
      <c r="K584" s="116"/>
      <c r="L584" s="116"/>
      <c r="M584" s="116"/>
      <c r="N584" s="116"/>
      <c r="O584" s="117"/>
      <c r="P584" s="134"/>
      <c r="Q584" s="134"/>
      <c r="R584" s="134"/>
      <c r="S584" s="135"/>
      <c r="T584" s="134"/>
      <c r="U584" s="134"/>
      <c r="V584" s="134"/>
      <c r="W584" s="135"/>
      <c r="X584" s="134"/>
      <c r="Y584" s="134"/>
      <c r="Z584" s="134"/>
      <c r="AA584" s="135"/>
      <c r="AB584" s="131" t="b">
        <v>0</v>
      </c>
      <c r="AC584" s="131" t="b">
        <v>0</v>
      </c>
      <c r="AD584" s="122"/>
      <c r="AE584" s="131" t="b">
        <v>0</v>
      </c>
      <c r="AF584" s="128"/>
      <c r="AG584" s="88"/>
      <c r="AH584" s="132" t="b">
        <v>0</v>
      </c>
      <c r="AI584" s="133"/>
    </row>
    <row r="585">
      <c r="A585" s="114" t="str">
        <f t="array" ref="A585">IFERROR(
  INDEX(
    INDEX('{INDEX} Tour Packages'!$A:$ZZ, , MATCH(A$3, '{INDEX} Tour Packages'!$4:$4, 0)),
    MATCH($F585, INDEX('{INDEX} Tour Packages'!$A:$ZZ,0, MATCH("Tour Package Name", '{INDEX} Tour Packages'!$4:$4, 0)), 0)
  ),
"")
</f>
        <v/>
      </c>
      <c r="B585" s="114" t="str">
        <f t="array" ref="B585">IFERROR(
  INDEX(
    INDEX('{INDEX} Tour Packages'!$A:$ZZ, , MATCH(B$3, '{INDEX} Tour Packages'!$4:$4, 0)),
    MATCH($F585, INDEX('{INDEX} Tour Packages'!$A:$ZZ,0, MATCH("Tour Package Name", '{INDEX} Tour Packages'!$4:$4, 0)), 0)
  ),
"")
</f>
        <v/>
      </c>
      <c r="C585" s="114" t="str">
        <f t="array" ref="C585">IFERROR(
  INDEX(
    INDEX('{INDEX} Tour Packages'!$A:$ZZ, , MATCH(C$3, '{INDEX} Tour Packages'!$4:$4, 0)),
    MATCH($F585, INDEX('{INDEX} Tour Packages'!$A:$ZZ,0, MATCH("Tour Package Name", '{INDEX} Tour Packages'!$4:$4, 0)), 0)
  ),
"")
</f>
        <v/>
      </c>
      <c r="D585" s="114" t="str">
        <f t="array" ref="D585">IFERROR(
  INDEX(
    INDEX('{INDEX} Tour Packages'!$A:$ZZ, , MATCH(D$3, '{INDEX} Tour Packages'!$4:$4, 0)),
    MATCH($F585, INDEX('{INDEX} Tour Packages'!$A:$ZZ,0, MATCH("Tour Package Name", '{INDEX} Tour Packages'!$4:$4, 0)), 0)
  ),
"")
</f>
        <v/>
      </c>
      <c r="E585" s="115" t="s">
        <v>231</v>
      </c>
      <c r="F585" s="116" t="str">
        <f>IFERROR(__xludf.DUMMYFUNCTION("LET(
  headers, 'Internal Flight Booking Form Re'!$A$1:AI$1,
  ref, $E585,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5" s="117" t="str">
        <f>IFERROR(__xludf.DUMMYFUNCTION("""COMPUTED_VALUE"""),"")</f>
        <v/>
      </c>
      <c r="H585" s="116"/>
      <c r="I585" s="116"/>
      <c r="J585" s="118"/>
      <c r="K585" s="116"/>
      <c r="L585" s="116"/>
      <c r="M585" s="116"/>
      <c r="N585" s="116"/>
      <c r="O585" s="117"/>
      <c r="P585" s="134"/>
      <c r="Q585" s="134"/>
      <c r="R585" s="134"/>
      <c r="S585" s="135"/>
      <c r="T585" s="134"/>
      <c r="U585" s="134"/>
      <c r="V585" s="134"/>
      <c r="W585" s="135"/>
      <c r="X585" s="134"/>
      <c r="Y585" s="134"/>
      <c r="Z585" s="134"/>
      <c r="AA585" s="135"/>
      <c r="AB585" s="131" t="b">
        <v>0</v>
      </c>
      <c r="AC585" s="131" t="b">
        <v>0</v>
      </c>
      <c r="AD585" s="122"/>
      <c r="AE585" s="131" t="b">
        <v>0</v>
      </c>
      <c r="AF585" s="128"/>
      <c r="AG585" s="88"/>
      <c r="AH585" s="132" t="b">
        <v>0</v>
      </c>
      <c r="AI585" s="133"/>
    </row>
    <row r="586">
      <c r="A586" s="114" t="str">
        <f t="array" ref="A586">IFERROR(
  INDEX(
    INDEX('{INDEX} Tour Packages'!$A:$ZZ, , MATCH(A$3, '{INDEX} Tour Packages'!$4:$4, 0)),
    MATCH($F586, INDEX('{INDEX} Tour Packages'!$A:$ZZ,0, MATCH("Tour Package Name", '{INDEX} Tour Packages'!$4:$4, 0)), 0)
  ),
"")
</f>
        <v/>
      </c>
      <c r="B586" s="114" t="str">
        <f t="array" ref="B586">IFERROR(
  INDEX(
    INDEX('{INDEX} Tour Packages'!$A:$ZZ, , MATCH(B$3, '{INDEX} Tour Packages'!$4:$4, 0)),
    MATCH($F586, INDEX('{INDEX} Tour Packages'!$A:$ZZ,0, MATCH("Tour Package Name", '{INDEX} Tour Packages'!$4:$4, 0)), 0)
  ),
"")
</f>
        <v/>
      </c>
      <c r="C586" s="114" t="str">
        <f t="array" ref="C586">IFERROR(
  INDEX(
    INDEX('{INDEX} Tour Packages'!$A:$ZZ, , MATCH(C$3, '{INDEX} Tour Packages'!$4:$4, 0)),
    MATCH($F586, INDEX('{INDEX} Tour Packages'!$A:$ZZ,0, MATCH("Tour Package Name", '{INDEX} Tour Packages'!$4:$4, 0)), 0)
  ),
"")
</f>
        <v/>
      </c>
      <c r="D586" s="114" t="str">
        <f t="array" ref="D586">IFERROR(
  INDEX(
    INDEX('{INDEX} Tour Packages'!$A:$ZZ, , MATCH(D$3, '{INDEX} Tour Packages'!$4:$4, 0)),
    MATCH($F586, INDEX('{INDEX} Tour Packages'!$A:$ZZ,0, MATCH("Tour Package Name", '{INDEX} Tour Packages'!$4:$4, 0)), 0)
  ),
"")
</f>
        <v/>
      </c>
      <c r="E586" s="115" t="s">
        <v>231</v>
      </c>
      <c r="F586" s="116" t="str">
        <f>IFERROR(__xludf.DUMMYFUNCTION("LET(
  headers, 'Internal Flight Booking Form Re'!$A$1:AI$1,
  ref, $E586,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6" s="117" t="str">
        <f>IFERROR(__xludf.DUMMYFUNCTION("""COMPUTED_VALUE"""),"")</f>
        <v/>
      </c>
      <c r="H586" s="116"/>
      <c r="I586" s="116"/>
      <c r="J586" s="118"/>
      <c r="K586" s="116"/>
      <c r="L586" s="116"/>
      <c r="M586" s="116"/>
      <c r="N586" s="116"/>
      <c r="O586" s="117"/>
      <c r="P586" s="134"/>
      <c r="Q586" s="134"/>
      <c r="R586" s="134"/>
      <c r="S586" s="135"/>
      <c r="T586" s="134"/>
      <c r="U586" s="134"/>
      <c r="V586" s="134"/>
      <c r="W586" s="135"/>
      <c r="X586" s="134"/>
      <c r="Y586" s="134"/>
      <c r="Z586" s="134"/>
      <c r="AA586" s="135"/>
      <c r="AB586" s="131" t="b">
        <v>0</v>
      </c>
      <c r="AC586" s="131" t="b">
        <v>0</v>
      </c>
      <c r="AD586" s="122"/>
      <c r="AE586" s="131" t="b">
        <v>0</v>
      </c>
      <c r="AF586" s="128"/>
      <c r="AG586" s="88"/>
      <c r="AH586" s="132" t="b">
        <v>0</v>
      </c>
      <c r="AI586" s="133"/>
    </row>
    <row r="587">
      <c r="A587" s="114" t="str">
        <f t="array" ref="A587">IFERROR(
  INDEX(
    INDEX('{INDEX} Tour Packages'!$A:$ZZ, , MATCH(A$3, '{INDEX} Tour Packages'!$4:$4, 0)),
    MATCH($F587, INDEX('{INDEX} Tour Packages'!$A:$ZZ,0, MATCH("Tour Package Name", '{INDEX} Tour Packages'!$4:$4, 0)), 0)
  ),
"")
</f>
        <v/>
      </c>
      <c r="B587" s="114" t="str">
        <f t="array" ref="B587">IFERROR(
  INDEX(
    INDEX('{INDEX} Tour Packages'!$A:$ZZ, , MATCH(B$3, '{INDEX} Tour Packages'!$4:$4, 0)),
    MATCH($F587, INDEX('{INDEX} Tour Packages'!$A:$ZZ,0, MATCH("Tour Package Name", '{INDEX} Tour Packages'!$4:$4, 0)), 0)
  ),
"")
</f>
        <v/>
      </c>
      <c r="C587" s="114" t="str">
        <f t="array" ref="C587">IFERROR(
  INDEX(
    INDEX('{INDEX} Tour Packages'!$A:$ZZ, , MATCH(C$3, '{INDEX} Tour Packages'!$4:$4, 0)),
    MATCH($F587, INDEX('{INDEX} Tour Packages'!$A:$ZZ,0, MATCH("Tour Package Name", '{INDEX} Tour Packages'!$4:$4, 0)), 0)
  ),
"")
</f>
        <v/>
      </c>
      <c r="D587" s="114" t="str">
        <f t="array" ref="D587">IFERROR(
  INDEX(
    INDEX('{INDEX} Tour Packages'!$A:$ZZ, , MATCH(D$3, '{INDEX} Tour Packages'!$4:$4, 0)),
    MATCH($F587, INDEX('{INDEX} Tour Packages'!$A:$ZZ,0, MATCH("Tour Package Name", '{INDEX} Tour Packages'!$4:$4, 0)), 0)
  ),
"")
</f>
        <v/>
      </c>
      <c r="E587" s="115" t="s">
        <v>231</v>
      </c>
      <c r="F587" s="116" t="str">
        <f>IFERROR(__xludf.DUMMYFUNCTION("LET(
  headers, 'Internal Flight Booking Form Re'!$A$1:AI$1,
  ref, $E587,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7" s="117" t="str">
        <f>IFERROR(__xludf.DUMMYFUNCTION("""COMPUTED_VALUE"""),"")</f>
        <v/>
      </c>
      <c r="H587" s="116"/>
      <c r="I587" s="116"/>
      <c r="J587" s="118"/>
      <c r="K587" s="116"/>
      <c r="L587" s="116"/>
      <c r="M587" s="116"/>
      <c r="N587" s="116"/>
      <c r="O587" s="117"/>
      <c r="P587" s="134"/>
      <c r="Q587" s="134"/>
      <c r="R587" s="134"/>
      <c r="S587" s="135"/>
      <c r="T587" s="134"/>
      <c r="U587" s="134"/>
      <c r="V587" s="134"/>
      <c r="W587" s="135"/>
      <c r="X587" s="134"/>
      <c r="Y587" s="134"/>
      <c r="Z587" s="134"/>
      <c r="AA587" s="135"/>
      <c r="AB587" s="131" t="b">
        <v>0</v>
      </c>
      <c r="AC587" s="131" t="b">
        <v>0</v>
      </c>
      <c r="AD587" s="122"/>
      <c r="AE587" s="131" t="b">
        <v>0</v>
      </c>
      <c r="AF587" s="128"/>
      <c r="AG587" s="88"/>
      <c r="AH587" s="132" t="b">
        <v>0</v>
      </c>
      <c r="AI587" s="133"/>
    </row>
    <row r="588">
      <c r="A588" s="114" t="str">
        <f t="array" ref="A588">IFERROR(
  INDEX(
    INDEX('{INDEX} Tour Packages'!$A:$ZZ, , MATCH(A$3, '{INDEX} Tour Packages'!$4:$4, 0)),
    MATCH($F588, INDEX('{INDEX} Tour Packages'!$A:$ZZ,0, MATCH("Tour Package Name", '{INDEX} Tour Packages'!$4:$4, 0)), 0)
  ),
"")
</f>
        <v/>
      </c>
      <c r="B588" s="114" t="str">
        <f t="array" ref="B588">IFERROR(
  INDEX(
    INDEX('{INDEX} Tour Packages'!$A:$ZZ, , MATCH(B$3, '{INDEX} Tour Packages'!$4:$4, 0)),
    MATCH($F588, INDEX('{INDEX} Tour Packages'!$A:$ZZ,0, MATCH("Tour Package Name", '{INDEX} Tour Packages'!$4:$4, 0)), 0)
  ),
"")
</f>
        <v/>
      </c>
      <c r="C588" s="114" t="str">
        <f t="array" ref="C588">IFERROR(
  INDEX(
    INDEX('{INDEX} Tour Packages'!$A:$ZZ, , MATCH(C$3, '{INDEX} Tour Packages'!$4:$4, 0)),
    MATCH($F588, INDEX('{INDEX} Tour Packages'!$A:$ZZ,0, MATCH("Tour Package Name", '{INDEX} Tour Packages'!$4:$4, 0)), 0)
  ),
"")
</f>
        <v/>
      </c>
      <c r="D588" s="114" t="str">
        <f t="array" ref="D588">IFERROR(
  INDEX(
    INDEX('{INDEX} Tour Packages'!$A:$ZZ, , MATCH(D$3, '{INDEX} Tour Packages'!$4:$4, 0)),
    MATCH($F588, INDEX('{INDEX} Tour Packages'!$A:$ZZ,0, MATCH("Tour Package Name", '{INDEX} Tour Packages'!$4:$4, 0)), 0)
  ),
"")
</f>
        <v/>
      </c>
      <c r="E588" s="115" t="s">
        <v>231</v>
      </c>
      <c r="F588" s="116" t="str">
        <f>IFERROR(__xludf.DUMMYFUNCTION("LET(
  headers, 'Internal Flight Booking Form Re'!$A$1:AI$1,
  ref, $E588,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8" s="117" t="str">
        <f>IFERROR(__xludf.DUMMYFUNCTION("""COMPUTED_VALUE"""),"")</f>
        <v/>
      </c>
      <c r="H588" s="116"/>
      <c r="I588" s="116"/>
      <c r="J588" s="118"/>
      <c r="K588" s="116"/>
      <c r="L588" s="116"/>
      <c r="M588" s="116"/>
      <c r="N588" s="116"/>
      <c r="O588" s="117"/>
      <c r="P588" s="134"/>
      <c r="Q588" s="134"/>
      <c r="R588" s="134"/>
      <c r="S588" s="135"/>
      <c r="T588" s="134"/>
      <c r="U588" s="134"/>
      <c r="V588" s="134"/>
      <c r="W588" s="135"/>
      <c r="X588" s="134"/>
      <c r="Y588" s="134"/>
      <c r="Z588" s="134"/>
      <c r="AA588" s="135"/>
      <c r="AB588" s="131" t="b">
        <v>0</v>
      </c>
      <c r="AC588" s="131" t="b">
        <v>0</v>
      </c>
      <c r="AD588" s="122"/>
      <c r="AE588" s="131" t="b">
        <v>0</v>
      </c>
      <c r="AF588" s="128"/>
      <c r="AG588" s="88"/>
      <c r="AH588" s="132" t="b">
        <v>0</v>
      </c>
      <c r="AI588" s="133"/>
    </row>
    <row r="589">
      <c r="A589" s="114" t="str">
        <f t="array" ref="A589">IFERROR(
  INDEX(
    INDEX('{INDEX} Tour Packages'!$A:$ZZ, , MATCH(A$3, '{INDEX} Tour Packages'!$4:$4, 0)),
    MATCH($F589, INDEX('{INDEX} Tour Packages'!$A:$ZZ,0, MATCH("Tour Package Name", '{INDEX} Tour Packages'!$4:$4, 0)), 0)
  ),
"")
</f>
        <v/>
      </c>
      <c r="B589" s="114" t="str">
        <f t="array" ref="B589">IFERROR(
  INDEX(
    INDEX('{INDEX} Tour Packages'!$A:$ZZ, , MATCH(B$3, '{INDEX} Tour Packages'!$4:$4, 0)),
    MATCH($F589, INDEX('{INDEX} Tour Packages'!$A:$ZZ,0, MATCH("Tour Package Name", '{INDEX} Tour Packages'!$4:$4, 0)), 0)
  ),
"")
</f>
        <v/>
      </c>
      <c r="C589" s="114" t="str">
        <f t="array" ref="C589">IFERROR(
  INDEX(
    INDEX('{INDEX} Tour Packages'!$A:$ZZ, , MATCH(C$3, '{INDEX} Tour Packages'!$4:$4, 0)),
    MATCH($F589, INDEX('{INDEX} Tour Packages'!$A:$ZZ,0, MATCH("Tour Package Name", '{INDEX} Tour Packages'!$4:$4, 0)), 0)
  ),
"")
</f>
        <v/>
      </c>
      <c r="D589" s="114" t="str">
        <f t="array" ref="D589">IFERROR(
  INDEX(
    INDEX('{INDEX} Tour Packages'!$A:$ZZ, , MATCH(D$3, '{INDEX} Tour Packages'!$4:$4, 0)),
    MATCH($F589, INDEX('{INDEX} Tour Packages'!$A:$ZZ,0, MATCH("Tour Package Name", '{INDEX} Tour Packages'!$4:$4, 0)), 0)
  ),
"")
</f>
        <v/>
      </c>
      <c r="E589" s="115" t="s">
        <v>231</v>
      </c>
      <c r="F589" s="116" t="str">
        <f>IFERROR(__xludf.DUMMYFUNCTION("LET(
  headers, 'Internal Flight Booking Form Re'!$A$1:AI$1,
  ref, $E589,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89" s="117" t="str">
        <f>IFERROR(__xludf.DUMMYFUNCTION("""COMPUTED_VALUE"""),"")</f>
        <v/>
      </c>
      <c r="H589" s="116"/>
      <c r="I589" s="116"/>
      <c r="J589" s="118"/>
      <c r="K589" s="116"/>
      <c r="L589" s="116"/>
      <c r="M589" s="116"/>
      <c r="N589" s="116"/>
      <c r="O589" s="117"/>
      <c r="P589" s="134"/>
      <c r="Q589" s="134"/>
      <c r="R589" s="134"/>
      <c r="S589" s="135"/>
      <c r="T589" s="134"/>
      <c r="U589" s="134"/>
      <c r="V589" s="134"/>
      <c r="W589" s="135"/>
      <c r="X589" s="134"/>
      <c r="Y589" s="134"/>
      <c r="Z589" s="134"/>
      <c r="AA589" s="135"/>
      <c r="AB589" s="131" t="b">
        <v>0</v>
      </c>
      <c r="AC589" s="131" t="b">
        <v>0</v>
      </c>
      <c r="AD589" s="122"/>
      <c r="AE589" s="131" t="b">
        <v>0</v>
      </c>
      <c r="AF589" s="128"/>
      <c r="AG589" s="88"/>
      <c r="AH589" s="132" t="b">
        <v>0</v>
      </c>
      <c r="AI589" s="133"/>
    </row>
    <row r="590">
      <c r="A590" s="114" t="str">
        <f t="array" ref="A590">IFERROR(
  INDEX(
    INDEX('{INDEX} Tour Packages'!$A:$ZZ, , MATCH(A$3, '{INDEX} Tour Packages'!$4:$4, 0)),
    MATCH($F590, INDEX('{INDEX} Tour Packages'!$A:$ZZ,0, MATCH("Tour Package Name", '{INDEX} Tour Packages'!$4:$4, 0)), 0)
  ),
"")
</f>
        <v/>
      </c>
      <c r="B590" s="114" t="str">
        <f t="array" ref="B590">IFERROR(
  INDEX(
    INDEX('{INDEX} Tour Packages'!$A:$ZZ, , MATCH(B$3, '{INDEX} Tour Packages'!$4:$4, 0)),
    MATCH($F590, INDEX('{INDEX} Tour Packages'!$A:$ZZ,0, MATCH("Tour Package Name", '{INDEX} Tour Packages'!$4:$4, 0)), 0)
  ),
"")
</f>
        <v/>
      </c>
      <c r="C590" s="114" t="str">
        <f t="array" ref="C590">IFERROR(
  INDEX(
    INDEX('{INDEX} Tour Packages'!$A:$ZZ, , MATCH(C$3, '{INDEX} Tour Packages'!$4:$4, 0)),
    MATCH($F590, INDEX('{INDEX} Tour Packages'!$A:$ZZ,0, MATCH("Tour Package Name", '{INDEX} Tour Packages'!$4:$4, 0)), 0)
  ),
"")
</f>
        <v/>
      </c>
      <c r="D590" s="114" t="str">
        <f t="array" ref="D590">IFERROR(
  INDEX(
    INDEX('{INDEX} Tour Packages'!$A:$ZZ, , MATCH(D$3, '{INDEX} Tour Packages'!$4:$4, 0)),
    MATCH($F590, INDEX('{INDEX} Tour Packages'!$A:$ZZ,0, MATCH("Tour Package Name", '{INDEX} Tour Packages'!$4:$4, 0)), 0)
  ),
"")
</f>
        <v/>
      </c>
      <c r="E590" s="115" t="s">
        <v>231</v>
      </c>
      <c r="F590" s="116" t="str">
        <f>IFERROR(__xludf.DUMMYFUNCTION("LET(
  headers, 'Internal Flight Booking Form Re'!$A$1:AI$1,
  ref, $E590,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0" s="117" t="str">
        <f>IFERROR(__xludf.DUMMYFUNCTION("""COMPUTED_VALUE"""),"")</f>
        <v/>
      </c>
      <c r="H590" s="116"/>
      <c r="I590" s="116"/>
      <c r="J590" s="118"/>
      <c r="K590" s="116"/>
      <c r="L590" s="116"/>
      <c r="M590" s="116"/>
      <c r="N590" s="116"/>
      <c r="O590" s="117"/>
      <c r="P590" s="134"/>
      <c r="Q590" s="134"/>
      <c r="R590" s="134"/>
      <c r="S590" s="135"/>
      <c r="T590" s="134"/>
      <c r="U590" s="134"/>
      <c r="V590" s="134"/>
      <c r="W590" s="135"/>
      <c r="X590" s="134"/>
      <c r="Y590" s="134"/>
      <c r="Z590" s="134"/>
      <c r="AA590" s="135"/>
      <c r="AB590" s="131" t="b">
        <v>0</v>
      </c>
      <c r="AC590" s="131" t="b">
        <v>0</v>
      </c>
      <c r="AD590" s="122"/>
      <c r="AE590" s="131" t="b">
        <v>0</v>
      </c>
      <c r="AF590" s="128"/>
      <c r="AG590" s="88"/>
      <c r="AH590" s="132" t="b">
        <v>0</v>
      </c>
      <c r="AI590" s="133"/>
    </row>
    <row r="591">
      <c r="A591" s="114" t="str">
        <f t="array" ref="A591">IFERROR(
  INDEX(
    INDEX('{INDEX} Tour Packages'!$A:$ZZ, , MATCH(A$3, '{INDEX} Tour Packages'!$4:$4, 0)),
    MATCH($F591, INDEX('{INDEX} Tour Packages'!$A:$ZZ,0, MATCH("Tour Package Name", '{INDEX} Tour Packages'!$4:$4, 0)), 0)
  ),
"")
</f>
        <v/>
      </c>
      <c r="B591" s="114" t="str">
        <f t="array" ref="B591">IFERROR(
  INDEX(
    INDEX('{INDEX} Tour Packages'!$A:$ZZ, , MATCH(B$3, '{INDEX} Tour Packages'!$4:$4, 0)),
    MATCH($F591, INDEX('{INDEX} Tour Packages'!$A:$ZZ,0, MATCH("Tour Package Name", '{INDEX} Tour Packages'!$4:$4, 0)), 0)
  ),
"")
</f>
        <v/>
      </c>
      <c r="C591" s="114" t="str">
        <f t="array" ref="C591">IFERROR(
  INDEX(
    INDEX('{INDEX} Tour Packages'!$A:$ZZ, , MATCH(C$3, '{INDEX} Tour Packages'!$4:$4, 0)),
    MATCH($F591, INDEX('{INDEX} Tour Packages'!$A:$ZZ,0, MATCH("Tour Package Name", '{INDEX} Tour Packages'!$4:$4, 0)), 0)
  ),
"")
</f>
        <v/>
      </c>
      <c r="D591" s="114" t="str">
        <f t="array" ref="D591">IFERROR(
  INDEX(
    INDEX('{INDEX} Tour Packages'!$A:$ZZ, , MATCH(D$3, '{INDEX} Tour Packages'!$4:$4, 0)),
    MATCH($F591, INDEX('{INDEX} Tour Packages'!$A:$ZZ,0, MATCH("Tour Package Name", '{INDEX} Tour Packages'!$4:$4, 0)), 0)
  ),
"")
</f>
        <v/>
      </c>
      <c r="E591" s="115" t="s">
        <v>231</v>
      </c>
      <c r="F591" s="116" t="str">
        <f>IFERROR(__xludf.DUMMYFUNCTION("LET(
  headers, 'Internal Flight Booking Form Re'!$A$1:AI$1,
  ref, $E591,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1" s="117" t="str">
        <f>IFERROR(__xludf.DUMMYFUNCTION("""COMPUTED_VALUE"""),"")</f>
        <v/>
      </c>
      <c r="H591" s="116"/>
      <c r="I591" s="116"/>
      <c r="J591" s="118"/>
      <c r="K591" s="116"/>
      <c r="L591" s="116"/>
      <c r="M591" s="116"/>
      <c r="N591" s="116"/>
      <c r="O591" s="117"/>
      <c r="P591" s="134"/>
      <c r="Q591" s="134"/>
      <c r="R591" s="134"/>
      <c r="S591" s="135"/>
      <c r="T591" s="134"/>
      <c r="U591" s="134"/>
      <c r="V591" s="134"/>
      <c r="W591" s="135"/>
      <c r="X591" s="134"/>
      <c r="Y591" s="134"/>
      <c r="Z591" s="134"/>
      <c r="AA591" s="135"/>
      <c r="AB591" s="131" t="b">
        <v>0</v>
      </c>
      <c r="AC591" s="131" t="b">
        <v>0</v>
      </c>
      <c r="AD591" s="122"/>
      <c r="AE591" s="131" t="b">
        <v>0</v>
      </c>
      <c r="AF591" s="128"/>
      <c r="AG591" s="88"/>
      <c r="AH591" s="132" t="b">
        <v>0</v>
      </c>
      <c r="AI591" s="133"/>
    </row>
    <row r="592">
      <c r="A592" s="114" t="str">
        <f t="array" ref="A592">IFERROR(
  INDEX(
    INDEX('{INDEX} Tour Packages'!$A:$ZZ, , MATCH(A$3, '{INDEX} Tour Packages'!$4:$4, 0)),
    MATCH($F592, INDEX('{INDEX} Tour Packages'!$A:$ZZ,0, MATCH("Tour Package Name", '{INDEX} Tour Packages'!$4:$4, 0)), 0)
  ),
"")
</f>
        <v/>
      </c>
      <c r="B592" s="114" t="str">
        <f t="array" ref="B592">IFERROR(
  INDEX(
    INDEX('{INDEX} Tour Packages'!$A:$ZZ, , MATCH(B$3, '{INDEX} Tour Packages'!$4:$4, 0)),
    MATCH($F592, INDEX('{INDEX} Tour Packages'!$A:$ZZ,0, MATCH("Tour Package Name", '{INDEX} Tour Packages'!$4:$4, 0)), 0)
  ),
"")
</f>
        <v/>
      </c>
      <c r="C592" s="114" t="str">
        <f t="array" ref="C592">IFERROR(
  INDEX(
    INDEX('{INDEX} Tour Packages'!$A:$ZZ, , MATCH(C$3, '{INDEX} Tour Packages'!$4:$4, 0)),
    MATCH($F592, INDEX('{INDEX} Tour Packages'!$A:$ZZ,0, MATCH("Tour Package Name", '{INDEX} Tour Packages'!$4:$4, 0)), 0)
  ),
"")
</f>
        <v/>
      </c>
      <c r="D592" s="114" t="str">
        <f t="array" ref="D592">IFERROR(
  INDEX(
    INDEX('{INDEX} Tour Packages'!$A:$ZZ, , MATCH(D$3, '{INDEX} Tour Packages'!$4:$4, 0)),
    MATCH($F592, INDEX('{INDEX} Tour Packages'!$A:$ZZ,0, MATCH("Tour Package Name", '{INDEX} Tour Packages'!$4:$4, 0)), 0)
  ),
"")
</f>
        <v/>
      </c>
      <c r="E592" s="115" t="s">
        <v>231</v>
      </c>
      <c r="F592" s="116" t="str">
        <f>IFERROR(__xludf.DUMMYFUNCTION("LET(
  headers, 'Internal Flight Booking Form Re'!$A$1:AI$1,
  ref, $E592,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2" s="117" t="str">
        <f>IFERROR(__xludf.DUMMYFUNCTION("""COMPUTED_VALUE"""),"")</f>
        <v/>
      </c>
      <c r="H592" s="116"/>
      <c r="I592" s="116"/>
      <c r="J592" s="118"/>
      <c r="K592" s="116"/>
      <c r="L592" s="116"/>
      <c r="M592" s="116"/>
      <c r="N592" s="116"/>
      <c r="O592" s="117"/>
      <c r="P592" s="134"/>
      <c r="Q592" s="134"/>
      <c r="R592" s="134"/>
      <c r="S592" s="135"/>
      <c r="T592" s="134"/>
      <c r="U592" s="134"/>
      <c r="V592" s="134"/>
      <c r="W592" s="135"/>
      <c r="X592" s="134"/>
      <c r="Y592" s="134"/>
      <c r="Z592" s="134"/>
      <c r="AA592" s="135"/>
      <c r="AB592" s="131" t="b">
        <v>0</v>
      </c>
      <c r="AC592" s="131" t="b">
        <v>0</v>
      </c>
      <c r="AD592" s="122"/>
      <c r="AE592" s="131" t="b">
        <v>0</v>
      </c>
      <c r="AF592" s="128"/>
      <c r="AG592" s="88"/>
      <c r="AH592" s="132" t="b">
        <v>0</v>
      </c>
      <c r="AI592" s="133"/>
    </row>
    <row r="593">
      <c r="A593" s="114" t="str">
        <f t="array" ref="A593">IFERROR(
  INDEX(
    INDEX('{INDEX} Tour Packages'!$A:$ZZ, , MATCH(A$3, '{INDEX} Tour Packages'!$4:$4, 0)),
    MATCH($F593, INDEX('{INDEX} Tour Packages'!$A:$ZZ,0, MATCH("Tour Package Name", '{INDEX} Tour Packages'!$4:$4, 0)), 0)
  ),
"")
</f>
        <v/>
      </c>
      <c r="B593" s="114" t="str">
        <f t="array" ref="B593">IFERROR(
  INDEX(
    INDEX('{INDEX} Tour Packages'!$A:$ZZ, , MATCH(B$3, '{INDEX} Tour Packages'!$4:$4, 0)),
    MATCH($F593, INDEX('{INDEX} Tour Packages'!$A:$ZZ,0, MATCH("Tour Package Name", '{INDEX} Tour Packages'!$4:$4, 0)), 0)
  ),
"")
</f>
        <v/>
      </c>
      <c r="C593" s="114" t="str">
        <f t="array" ref="C593">IFERROR(
  INDEX(
    INDEX('{INDEX} Tour Packages'!$A:$ZZ, , MATCH(C$3, '{INDEX} Tour Packages'!$4:$4, 0)),
    MATCH($F593, INDEX('{INDEX} Tour Packages'!$A:$ZZ,0, MATCH("Tour Package Name", '{INDEX} Tour Packages'!$4:$4, 0)), 0)
  ),
"")
</f>
        <v/>
      </c>
      <c r="D593" s="114" t="str">
        <f t="array" ref="D593">IFERROR(
  INDEX(
    INDEX('{INDEX} Tour Packages'!$A:$ZZ, , MATCH(D$3, '{INDEX} Tour Packages'!$4:$4, 0)),
    MATCH($F593, INDEX('{INDEX} Tour Packages'!$A:$ZZ,0, MATCH("Tour Package Name", '{INDEX} Tour Packages'!$4:$4, 0)), 0)
  ),
"")
</f>
        <v/>
      </c>
      <c r="E593" s="115" t="s">
        <v>231</v>
      </c>
      <c r="F593" s="116" t="str">
        <f>IFERROR(__xludf.DUMMYFUNCTION("LET(
  headers, 'Internal Flight Booking Form Re'!$A$1:AI$1,
  ref, $E593,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3" s="117" t="str">
        <f>IFERROR(__xludf.DUMMYFUNCTION("""COMPUTED_VALUE"""),"")</f>
        <v/>
      </c>
      <c r="H593" s="116"/>
      <c r="I593" s="116"/>
      <c r="J593" s="118"/>
      <c r="K593" s="116"/>
      <c r="L593" s="116"/>
      <c r="M593" s="116"/>
      <c r="N593" s="116"/>
      <c r="O593" s="117"/>
      <c r="P593" s="134"/>
      <c r="Q593" s="134"/>
      <c r="R593" s="134"/>
      <c r="S593" s="135"/>
      <c r="T593" s="134"/>
      <c r="U593" s="134"/>
      <c r="V593" s="134"/>
      <c r="W593" s="135"/>
      <c r="X593" s="134"/>
      <c r="Y593" s="134"/>
      <c r="Z593" s="134"/>
      <c r="AA593" s="135"/>
      <c r="AB593" s="131" t="b">
        <v>0</v>
      </c>
      <c r="AC593" s="131" t="b">
        <v>0</v>
      </c>
      <c r="AD593" s="122"/>
      <c r="AE593" s="131" t="b">
        <v>0</v>
      </c>
      <c r="AF593" s="128"/>
      <c r="AG593" s="88"/>
      <c r="AH593" s="132" t="b">
        <v>0</v>
      </c>
      <c r="AI593" s="133"/>
    </row>
    <row r="594">
      <c r="A594" s="114" t="str">
        <f t="array" ref="A594">IFERROR(
  INDEX(
    INDEX('{INDEX} Tour Packages'!$A:$ZZ, , MATCH(A$3, '{INDEX} Tour Packages'!$4:$4, 0)),
    MATCH($F594, INDEX('{INDEX} Tour Packages'!$A:$ZZ,0, MATCH("Tour Package Name", '{INDEX} Tour Packages'!$4:$4, 0)), 0)
  ),
"")
</f>
        <v/>
      </c>
      <c r="B594" s="114" t="str">
        <f t="array" ref="B594">IFERROR(
  INDEX(
    INDEX('{INDEX} Tour Packages'!$A:$ZZ, , MATCH(B$3, '{INDEX} Tour Packages'!$4:$4, 0)),
    MATCH($F594, INDEX('{INDEX} Tour Packages'!$A:$ZZ,0, MATCH("Tour Package Name", '{INDEX} Tour Packages'!$4:$4, 0)), 0)
  ),
"")
</f>
        <v/>
      </c>
      <c r="C594" s="114" t="str">
        <f t="array" ref="C594">IFERROR(
  INDEX(
    INDEX('{INDEX} Tour Packages'!$A:$ZZ, , MATCH(C$3, '{INDEX} Tour Packages'!$4:$4, 0)),
    MATCH($F594, INDEX('{INDEX} Tour Packages'!$A:$ZZ,0, MATCH("Tour Package Name", '{INDEX} Tour Packages'!$4:$4, 0)), 0)
  ),
"")
</f>
        <v/>
      </c>
      <c r="D594" s="114" t="str">
        <f t="array" ref="D594">IFERROR(
  INDEX(
    INDEX('{INDEX} Tour Packages'!$A:$ZZ, , MATCH(D$3, '{INDEX} Tour Packages'!$4:$4, 0)),
    MATCH($F594, INDEX('{INDEX} Tour Packages'!$A:$ZZ,0, MATCH("Tour Package Name", '{INDEX} Tour Packages'!$4:$4, 0)), 0)
  ),
"")
</f>
        <v/>
      </c>
      <c r="E594" s="115" t="s">
        <v>231</v>
      </c>
      <c r="F594" s="116" t="str">
        <f>IFERROR(__xludf.DUMMYFUNCTION("LET(
  headers, 'Internal Flight Booking Form Re'!$A$1:AI$1,
  ref, $E594,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4" s="117" t="str">
        <f>IFERROR(__xludf.DUMMYFUNCTION("""COMPUTED_VALUE"""),"")</f>
        <v/>
      </c>
      <c r="H594" s="116"/>
      <c r="I594" s="116"/>
      <c r="J594" s="118"/>
      <c r="K594" s="116"/>
      <c r="L594" s="116"/>
      <c r="M594" s="116"/>
      <c r="N594" s="116"/>
      <c r="O594" s="117"/>
      <c r="P594" s="134"/>
      <c r="Q594" s="134"/>
      <c r="R594" s="134"/>
      <c r="S594" s="135"/>
      <c r="T594" s="134"/>
      <c r="U594" s="134"/>
      <c r="V594" s="134"/>
      <c r="W594" s="135"/>
      <c r="X594" s="134"/>
      <c r="Y594" s="134"/>
      <c r="Z594" s="134"/>
      <c r="AA594" s="135"/>
      <c r="AB594" s="131" t="b">
        <v>0</v>
      </c>
      <c r="AC594" s="131" t="b">
        <v>0</v>
      </c>
      <c r="AD594" s="122"/>
      <c r="AE594" s="131" t="b">
        <v>0</v>
      </c>
      <c r="AF594" s="128"/>
      <c r="AG594" s="88"/>
      <c r="AH594" s="132" t="b">
        <v>0</v>
      </c>
      <c r="AI594" s="133"/>
    </row>
    <row r="595">
      <c r="A595" s="114" t="str">
        <f t="array" ref="A595">IFERROR(
  INDEX(
    INDEX('{INDEX} Tour Packages'!$A:$ZZ, , MATCH(A$3, '{INDEX} Tour Packages'!$4:$4, 0)),
    MATCH($F595, INDEX('{INDEX} Tour Packages'!$A:$ZZ,0, MATCH("Tour Package Name", '{INDEX} Tour Packages'!$4:$4, 0)), 0)
  ),
"")
</f>
        <v/>
      </c>
      <c r="B595" s="114" t="str">
        <f t="array" ref="B595">IFERROR(
  INDEX(
    INDEX('{INDEX} Tour Packages'!$A:$ZZ, , MATCH(B$3, '{INDEX} Tour Packages'!$4:$4, 0)),
    MATCH($F595, INDEX('{INDEX} Tour Packages'!$A:$ZZ,0, MATCH("Tour Package Name", '{INDEX} Tour Packages'!$4:$4, 0)), 0)
  ),
"")
</f>
        <v/>
      </c>
      <c r="C595" s="114" t="str">
        <f t="array" ref="C595">IFERROR(
  INDEX(
    INDEX('{INDEX} Tour Packages'!$A:$ZZ, , MATCH(C$3, '{INDEX} Tour Packages'!$4:$4, 0)),
    MATCH($F595, INDEX('{INDEX} Tour Packages'!$A:$ZZ,0, MATCH("Tour Package Name", '{INDEX} Tour Packages'!$4:$4, 0)), 0)
  ),
"")
</f>
        <v/>
      </c>
      <c r="D595" s="114" t="str">
        <f t="array" ref="D595">IFERROR(
  INDEX(
    INDEX('{INDEX} Tour Packages'!$A:$ZZ, , MATCH(D$3, '{INDEX} Tour Packages'!$4:$4, 0)),
    MATCH($F595, INDEX('{INDEX} Tour Packages'!$A:$ZZ,0, MATCH("Tour Package Name", '{INDEX} Tour Packages'!$4:$4, 0)), 0)
  ),
"")
</f>
        <v/>
      </c>
      <c r="E595" s="115" t="s">
        <v>231</v>
      </c>
      <c r="F595" s="116" t="str">
        <f>IFERROR(__xludf.DUMMYFUNCTION("LET(
  headers, 'Internal Flight Booking Form Re'!$A$1:AI$1,
  ref, $E595,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5" s="117" t="str">
        <f>IFERROR(__xludf.DUMMYFUNCTION("""COMPUTED_VALUE"""),"")</f>
        <v/>
      </c>
      <c r="H595" s="116"/>
      <c r="I595" s="116"/>
      <c r="J595" s="118"/>
      <c r="K595" s="116"/>
      <c r="L595" s="116"/>
      <c r="M595" s="116"/>
      <c r="N595" s="116"/>
      <c r="O595" s="117"/>
      <c r="P595" s="134"/>
      <c r="Q595" s="134"/>
      <c r="R595" s="134"/>
      <c r="S595" s="135"/>
      <c r="T595" s="134"/>
      <c r="U595" s="134"/>
      <c r="V595" s="134"/>
      <c r="W595" s="135"/>
      <c r="X595" s="134"/>
      <c r="Y595" s="134"/>
      <c r="Z595" s="134"/>
      <c r="AA595" s="135"/>
      <c r="AB595" s="131" t="b">
        <v>0</v>
      </c>
      <c r="AC595" s="131" t="b">
        <v>0</v>
      </c>
      <c r="AD595" s="122"/>
      <c r="AE595" s="131" t="b">
        <v>0</v>
      </c>
      <c r="AF595" s="128"/>
      <c r="AG595" s="88"/>
      <c r="AH595" s="132" t="b">
        <v>0</v>
      </c>
      <c r="AI595" s="133"/>
    </row>
    <row r="596">
      <c r="A596" s="114" t="str">
        <f t="array" ref="A596">IFERROR(
  INDEX(
    INDEX('{INDEX} Tour Packages'!$A:$ZZ, , MATCH(A$3, '{INDEX} Tour Packages'!$4:$4, 0)),
    MATCH($F596, INDEX('{INDEX} Tour Packages'!$A:$ZZ,0, MATCH("Tour Package Name", '{INDEX} Tour Packages'!$4:$4, 0)), 0)
  ),
"")
</f>
        <v/>
      </c>
      <c r="B596" s="114" t="str">
        <f t="array" ref="B596">IFERROR(
  INDEX(
    INDEX('{INDEX} Tour Packages'!$A:$ZZ, , MATCH(B$3, '{INDEX} Tour Packages'!$4:$4, 0)),
    MATCH($F596, INDEX('{INDEX} Tour Packages'!$A:$ZZ,0, MATCH("Tour Package Name", '{INDEX} Tour Packages'!$4:$4, 0)), 0)
  ),
"")
</f>
        <v/>
      </c>
      <c r="C596" s="114" t="str">
        <f t="array" ref="C596">IFERROR(
  INDEX(
    INDEX('{INDEX} Tour Packages'!$A:$ZZ, , MATCH(C$3, '{INDEX} Tour Packages'!$4:$4, 0)),
    MATCH($F596, INDEX('{INDEX} Tour Packages'!$A:$ZZ,0, MATCH("Tour Package Name", '{INDEX} Tour Packages'!$4:$4, 0)), 0)
  ),
"")
</f>
        <v/>
      </c>
      <c r="D596" s="114" t="str">
        <f t="array" ref="D596">IFERROR(
  INDEX(
    INDEX('{INDEX} Tour Packages'!$A:$ZZ, , MATCH(D$3, '{INDEX} Tour Packages'!$4:$4, 0)),
    MATCH($F596, INDEX('{INDEX} Tour Packages'!$A:$ZZ,0, MATCH("Tour Package Name", '{INDEX} Tour Packages'!$4:$4, 0)), 0)
  ),
"")
</f>
        <v/>
      </c>
      <c r="E596" s="115" t="s">
        <v>231</v>
      </c>
      <c r="F596" s="116" t="str">
        <f>IFERROR(__xludf.DUMMYFUNCTION("LET(
  headers, 'Internal Flight Booking Form Re'!$A$1:AI$1,
  ref, $E596,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6" s="117" t="str">
        <f>IFERROR(__xludf.DUMMYFUNCTION("""COMPUTED_VALUE"""),"")</f>
        <v/>
      </c>
      <c r="H596" s="116"/>
      <c r="I596" s="116"/>
      <c r="J596" s="118"/>
      <c r="K596" s="116"/>
      <c r="L596" s="116"/>
      <c r="M596" s="116"/>
      <c r="N596" s="116"/>
      <c r="O596" s="117"/>
      <c r="P596" s="134"/>
      <c r="Q596" s="134"/>
      <c r="R596" s="134"/>
      <c r="S596" s="135"/>
      <c r="T596" s="134"/>
      <c r="U596" s="134"/>
      <c r="V596" s="134"/>
      <c r="W596" s="135"/>
      <c r="X596" s="134"/>
      <c r="Y596" s="134"/>
      <c r="Z596" s="134"/>
      <c r="AA596" s="135"/>
      <c r="AB596" s="131" t="b">
        <v>0</v>
      </c>
      <c r="AC596" s="131" t="b">
        <v>0</v>
      </c>
      <c r="AD596" s="122"/>
      <c r="AE596" s="131" t="b">
        <v>0</v>
      </c>
      <c r="AF596" s="128"/>
      <c r="AG596" s="88"/>
      <c r="AH596" s="132" t="b">
        <v>0</v>
      </c>
      <c r="AI596" s="133"/>
    </row>
    <row r="597">
      <c r="A597" s="114" t="str">
        <f t="array" ref="A597">IFERROR(
  INDEX(
    INDEX('{INDEX} Tour Packages'!$A:$ZZ, , MATCH(A$3, '{INDEX} Tour Packages'!$4:$4, 0)),
    MATCH($F597, INDEX('{INDEX} Tour Packages'!$A:$ZZ,0, MATCH("Tour Package Name", '{INDEX} Tour Packages'!$4:$4, 0)), 0)
  ),
"")
</f>
        <v/>
      </c>
      <c r="B597" s="114" t="str">
        <f t="array" ref="B597">IFERROR(
  INDEX(
    INDEX('{INDEX} Tour Packages'!$A:$ZZ, , MATCH(B$3, '{INDEX} Tour Packages'!$4:$4, 0)),
    MATCH($F597, INDEX('{INDEX} Tour Packages'!$A:$ZZ,0, MATCH("Tour Package Name", '{INDEX} Tour Packages'!$4:$4, 0)), 0)
  ),
"")
</f>
        <v/>
      </c>
      <c r="C597" s="114" t="str">
        <f t="array" ref="C597">IFERROR(
  INDEX(
    INDEX('{INDEX} Tour Packages'!$A:$ZZ, , MATCH(C$3, '{INDEX} Tour Packages'!$4:$4, 0)),
    MATCH($F597, INDEX('{INDEX} Tour Packages'!$A:$ZZ,0, MATCH("Tour Package Name", '{INDEX} Tour Packages'!$4:$4, 0)), 0)
  ),
"")
</f>
        <v/>
      </c>
      <c r="D597" s="114" t="str">
        <f t="array" ref="D597">IFERROR(
  INDEX(
    INDEX('{INDEX} Tour Packages'!$A:$ZZ, , MATCH(D$3, '{INDEX} Tour Packages'!$4:$4, 0)),
    MATCH($F597, INDEX('{INDEX} Tour Packages'!$A:$ZZ,0, MATCH("Tour Package Name", '{INDEX} Tour Packages'!$4:$4, 0)), 0)
  ),
"")
</f>
        <v/>
      </c>
      <c r="E597" s="115" t="s">
        <v>231</v>
      </c>
      <c r="F597" s="116" t="str">
        <f>IFERROR(__xludf.DUMMYFUNCTION("LET(
  headers, 'Internal Flight Booking Form Re'!$A$1:AI$1,
  ref, $E597,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7" s="117" t="str">
        <f>IFERROR(__xludf.DUMMYFUNCTION("""COMPUTED_VALUE"""),"")</f>
        <v/>
      </c>
      <c r="H597" s="116"/>
      <c r="I597" s="116"/>
      <c r="J597" s="118"/>
      <c r="K597" s="116"/>
      <c r="L597" s="116"/>
      <c r="M597" s="116"/>
      <c r="N597" s="116"/>
      <c r="O597" s="117"/>
      <c r="P597" s="134"/>
      <c r="Q597" s="134"/>
      <c r="R597" s="134"/>
      <c r="S597" s="135"/>
      <c r="T597" s="134"/>
      <c r="U597" s="134"/>
      <c r="V597" s="134"/>
      <c r="W597" s="135"/>
      <c r="X597" s="134"/>
      <c r="Y597" s="134"/>
      <c r="Z597" s="134"/>
      <c r="AA597" s="135"/>
      <c r="AB597" s="131" t="b">
        <v>0</v>
      </c>
      <c r="AC597" s="131" t="b">
        <v>0</v>
      </c>
      <c r="AD597" s="122"/>
      <c r="AE597" s="131" t="b">
        <v>0</v>
      </c>
      <c r="AF597" s="128"/>
      <c r="AG597" s="88"/>
      <c r="AH597" s="132" t="b">
        <v>0</v>
      </c>
      <c r="AI597" s="133"/>
    </row>
    <row r="598">
      <c r="A598" s="114" t="str">
        <f t="array" ref="A598">IFERROR(
  INDEX(
    INDEX('{INDEX} Tour Packages'!$A:$ZZ, , MATCH(A$3, '{INDEX} Tour Packages'!$4:$4, 0)),
    MATCH($F598, INDEX('{INDEX} Tour Packages'!$A:$ZZ,0, MATCH("Tour Package Name", '{INDEX} Tour Packages'!$4:$4, 0)), 0)
  ),
"")
</f>
        <v/>
      </c>
      <c r="B598" s="114" t="str">
        <f t="array" ref="B598">IFERROR(
  INDEX(
    INDEX('{INDEX} Tour Packages'!$A:$ZZ, , MATCH(B$3, '{INDEX} Tour Packages'!$4:$4, 0)),
    MATCH($F598, INDEX('{INDEX} Tour Packages'!$A:$ZZ,0, MATCH("Tour Package Name", '{INDEX} Tour Packages'!$4:$4, 0)), 0)
  ),
"")
</f>
        <v/>
      </c>
      <c r="C598" s="114" t="str">
        <f t="array" ref="C598">IFERROR(
  INDEX(
    INDEX('{INDEX} Tour Packages'!$A:$ZZ, , MATCH(C$3, '{INDEX} Tour Packages'!$4:$4, 0)),
    MATCH($F598, INDEX('{INDEX} Tour Packages'!$A:$ZZ,0, MATCH("Tour Package Name", '{INDEX} Tour Packages'!$4:$4, 0)), 0)
  ),
"")
</f>
        <v/>
      </c>
      <c r="D598" s="114" t="str">
        <f t="array" ref="D598">IFERROR(
  INDEX(
    INDEX('{INDEX} Tour Packages'!$A:$ZZ, , MATCH(D$3, '{INDEX} Tour Packages'!$4:$4, 0)),
    MATCH($F598, INDEX('{INDEX} Tour Packages'!$A:$ZZ,0, MATCH("Tour Package Name", '{INDEX} Tour Packages'!$4:$4, 0)), 0)
  ),
"")
</f>
        <v/>
      </c>
      <c r="E598" s="115" t="s">
        <v>231</v>
      </c>
      <c r="F598" s="116" t="str">
        <f>IFERROR(__xludf.DUMMYFUNCTION("LET(
  headers, 'Internal Flight Booking Form Re'!$A$1:AI$1,
  ref, $E598,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8" s="117" t="str">
        <f>IFERROR(__xludf.DUMMYFUNCTION("""COMPUTED_VALUE"""),"")</f>
        <v/>
      </c>
      <c r="H598" s="116"/>
      <c r="I598" s="116"/>
      <c r="J598" s="118"/>
      <c r="K598" s="116"/>
      <c r="L598" s="116"/>
      <c r="M598" s="116"/>
      <c r="N598" s="116"/>
      <c r="O598" s="117"/>
      <c r="P598" s="134"/>
      <c r="Q598" s="134"/>
      <c r="R598" s="134"/>
      <c r="S598" s="135"/>
      <c r="T598" s="134"/>
      <c r="U598" s="134"/>
      <c r="V598" s="134"/>
      <c r="W598" s="135"/>
      <c r="X598" s="134"/>
      <c r="Y598" s="134"/>
      <c r="Z598" s="134"/>
      <c r="AA598" s="135"/>
      <c r="AB598" s="131" t="b">
        <v>0</v>
      </c>
      <c r="AC598" s="131" t="b">
        <v>0</v>
      </c>
      <c r="AD598" s="122"/>
      <c r="AE598" s="131" t="b">
        <v>0</v>
      </c>
      <c r="AF598" s="128"/>
      <c r="AG598" s="88"/>
      <c r="AH598" s="132" t="b">
        <v>0</v>
      </c>
      <c r="AI598" s="133"/>
    </row>
    <row r="599">
      <c r="A599" s="114" t="str">
        <f t="array" ref="A599">IFERROR(
  INDEX(
    INDEX('{INDEX} Tour Packages'!$A:$ZZ, , MATCH(A$3, '{INDEX} Tour Packages'!$4:$4, 0)),
    MATCH($F599, INDEX('{INDEX} Tour Packages'!$A:$ZZ,0, MATCH("Tour Package Name", '{INDEX} Tour Packages'!$4:$4, 0)), 0)
  ),
"")
</f>
        <v/>
      </c>
      <c r="B599" s="114" t="str">
        <f t="array" ref="B599">IFERROR(
  INDEX(
    INDEX('{INDEX} Tour Packages'!$A:$ZZ, , MATCH(B$3, '{INDEX} Tour Packages'!$4:$4, 0)),
    MATCH($F599, INDEX('{INDEX} Tour Packages'!$A:$ZZ,0, MATCH("Tour Package Name", '{INDEX} Tour Packages'!$4:$4, 0)), 0)
  ),
"")
</f>
        <v/>
      </c>
      <c r="C599" s="114" t="str">
        <f t="array" ref="C599">IFERROR(
  INDEX(
    INDEX('{INDEX} Tour Packages'!$A:$ZZ, , MATCH(C$3, '{INDEX} Tour Packages'!$4:$4, 0)),
    MATCH($F599, INDEX('{INDEX} Tour Packages'!$A:$ZZ,0, MATCH("Tour Package Name", '{INDEX} Tour Packages'!$4:$4, 0)), 0)
  ),
"")
</f>
        <v/>
      </c>
      <c r="D599" s="114" t="str">
        <f t="array" ref="D599">IFERROR(
  INDEX(
    INDEX('{INDEX} Tour Packages'!$A:$ZZ, , MATCH(D$3, '{INDEX} Tour Packages'!$4:$4, 0)),
    MATCH($F599, INDEX('{INDEX} Tour Packages'!$A:$ZZ,0, MATCH("Tour Package Name", '{INDEX} Tour Packages'!$4:$4, 0)), 0)
  ),
"")
</f>
        <v/>
      </c>
      <c r="E599" s="115" t="s">
        <v>231</v>
      </c>
      <c r="F599" s="116" t="str">
        <f>IFERROR(__xludf.DUMMYFUNCTION("LET(
  headers, 'Internal Flight Booking Form Re'!$A$1:AI$1,
  ref, $E599,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599" s="117" t="str">
        <f>IFERROR(__xludf.DUMMYFUNCTION("""COMPUTED_VALUE"""),"")</f>
        <v/>
      </c>
      <c r="H599" s="116"/>
      <c r="I599" s="116"/>
      <c r="J599" s="118"/>
      <c r="K599" s="116"/>
      <c r="L599" s="116"/>
      <c r="M599" s="116"/>
      <c r="N599" s="116"/>
      <c r="O599" s="117"/>
      <c r="P599" s="134"/>
      <c r="Q599" s="134"/>
      <c r="R599" s="134"/>
      <c r="S599" s="135"/>
      <c r="T599" s="134"/>
      <c r="U599" s="134"/>
      <c r="V599" s="134"/>
      <c r="W599" s="135"/>
      <c r="X599" s="134"/>
      <c r="Y599" s="134"/>
      <c r="Z599" s="134"/>
      <c r="AA599" s="135"/>
      <c r="AB599" s="131" t="b">
        <v>0</v>
      </c>
      <c r="AC599" s="131" t="b">
        <v>0</v>
      </c>
      <c r="AD599" s="122"/>
      <c r="AE599" s="131" t="b">
        <v>0</v>
      </c>
      <c r="AF599" s="128"/>
      <c r="AG599" s="88"/>
      <c r="AH599" s="132" t="b">
        <v>0</v>
      </c>
      <c r="AI599" s="133"/>
    </row>
    <row r="600">
      <c r="A600" s="114" t="str">
        <f t="array" ref="A600">IFERROR(
  INDEX(
    INDEX('{INDEX} Tour Packages'!$A:$ZZ, , MATCH(A$3, '{INDEX} Tour Packages'!$4:$4, 0)),
    MATCH($F600, INDEX('{INDEX} Tour Packages'!$A:$ZZ,0, MATCH("Tour Package Name", '{INDEX} Tour Packages'!$4:$4, 0)), 0)
  ),
"")
</f>
        <v/>
      </c>
      <c r="B600" s="114" t="str">
        <f t="array" ref="B600">IFERROR(
  INDEX(
    INDEX('{INDEX} Tour Packages'!$A:$ZZ, , MATCH(B$3, '{INDEX} Tour Packages'!$4:$4, 0)),
    MATCH($F600, INDEX('{INDEX} Tour Packages'!$A:$ZZ,0, MATCH("Tour Package Name", '{INDEX} Tour Packages'!$4:$4, 0)), 0)
  ),
"")
</f>
        <v/>
      </c>
      <c r="C600" s="114" t="str">
        <f t="array" ref="C600">IFERROR(
  INDEX(
    INDEX('{INDEX} Tour Packages'!$A:$ZZ, , MATCH(C$3, '{INDEX} Tour Packages'!$4:$4, 0)),
    MATCH($F600, INDEX('{INDEX} Tour Packages'!$A:$ZZ,0, MATCH("Tour Package Name", '{INDEX} Tour Packages'!$4:$4, 0)), 0)
  ),
"")
</f>
        <v/>
      </c>
      <c r="D600" s="114" t="str">
        <f t="array" ref="D600">IFERROR(
  INDEX(
    INDEX('{INDEX} Tour Packages'!$A:$ZZ, , MATCH(D$3, '{INDEX} Tour Packages'!$4:$4, 0)),
    MATCH($F600, INDEX('{INDEX} Tour Packages'!$A:$ZZ,0, MATCH("Tour Package Name", '{INDEX} Tour Packages'!$4:$4, 0)), 0)
  ),
"")
</f>
        <v/>
      </c>
      <c r="E600" s="115" t="s">
        <v>231</v>
      </c>
      <c r="F600" s="116" t="str">
        <f>IFERROR(__xludf.DUMMYFUNCTION("LET(
  headers, 'Internal Flight Booking Form Re'!$A$1:AI$1,
  ref, $E600,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0" s="117" t="str">
        <f>IFERROR(__xludf.DUMMYFUNCTION("""COMPUTED_VALUE"""),"")</f>
        <v/>
      </c>
      <c r="H600" s="116"/>
      <c r="I600" s="116"/>
      <c r="J600" s="118"/>
      <c r="K600" s="116"/>
      <c r="L600" s="116"/>
      <c r="M600" s="116"/>
      <c r="N600" s="116"/>
      <c r="O600" s="117"/>
      <c r="P600" s="134"/>
      <c r="Q600" s="134"/>
      <c r="R600" s="134"/>
      <c r="S600" s="135"/>
      <c r="T600" s="134"/>
      <c r="U600" s="134"/>
      <c r="V600" s="134"/>
      <c r="W600" s="135"/>
      <c r="X600" s="134"/>
      <c r="Y600" s="134"/>
      <c r="Z600" s="134"/>
      <c r="AA600" s="135"/>
      <c r="AB600" s="131" t="b">
        <v>0</v>
      </c>
      <c r="AC600" s="131" t="b">
        <v>0</v>
      </c>
      <c r="AD600" s="122"/>
      <c r="AE600" s="131" t="b">
        <v>0</v>
      </c>
      <c r="AF600" s="128"/>
      <c r="AG600" s="88"/>
      <c r="AH600" s="132" t="b">
        <v>0</v>
      </c>
      <c r="AI600" s="133"/>
    </row>
    <row r="601">
      <c r="A601" s="114" t="str">
        <f t="array" ref="A601">IFERROR(
  INDEX(
    INDEX('{INDEX} Tour Packages'!$A:$ZZ, , MATCH(A$3, '{INDEX} Tour Packages'!$4:$4, 0)),
    MATCH($F601, INDEX('{INDEX} Tour Packages'!$A:$ZZ,0, MATCH("Tour Package Name", '{INDEX} Tour Packages'!$4:$4, 0)), 0)
  ),
"")
</f>
        <v/>
      </c>
      <c r="B601" s="114" t="str">
        <f t="array" ref="B601">IFERROR(
  INDEX(
    INDEX('{INDEX} Tour Packages'!$A:$ZZ, , MATCH(B$3, '{INDEX} Tour Packages'!$4:$4, 0)),
    MATCH($F601, INDEX('{INDEX} Tour Packages'!$A:$ZZ,0, MATCH("Tour Package Name", '{INDEX} Tour Packages'!$4:$4, 0)), 0)
  ),
"")
</f>
        <v/>
      </c>
      <c r="C601" s="114" t="str">
        <f t="array" ref="C601">IFERROR(
  INDEX(
    INDEX('{INDEX} Tour Packages'!$A:$ZZ, , MATCH(C$3, '{INDEX} Tour Packages'!$4:$4, 0)),
    MATCH($F601, INDEX('{INDEX} Tour Packages'!$A:$ZZ,0, MATCH("Tour Package Name", '{INDEX} Tour Packages'!$4:$4, 0)), 0)
  ),
"")
</f>
        <v/>
      </c>
      <c r="D601" s="114" t="str">
        <f t="array" ref="D601">IFERROR(
  INDEX(
    INDEX('{INDEX} Tour Packages'!$A:$ZZ, , MATCH(D$3, '{INDEX} Tour Packages'!$4:$4, 0)),
    MATCH($F601, INDEX('{INDEX} Tour Packages'!$A:$ZZ,0, MATCH("Tour Package Name", '{INDEX} Tour Packages'!$4:$4, 0)), 0)
  ),
"")
</f>
        <v/>
      </c>
      <c r="E601" s="115" t="s">
        <v>231</v>
      </c>
      <c r="F601" s="116" t="str">
        <f>IFERROR(__xludf.DUMMYFUNCTION("LET(
  headers, 'Internal Flight Booking Form Re'!$A$1:AI$1,
  ref, $E601,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1" s="117" t="str">
        <f>IFERROR(__xludf.DUMMYFUNCTION("""COMPUTED_VALUE"""),"")</f>
        <v/>
      </c>
      <c r="H601" s="116"/>
      <c r="I601" s="116"/>
      <c r="J601" s="118"/>
      <c r="K601" s="116"/>
      <c r="L601" s="116"/>
      <c r="M601" s="116"/>
      <c r="N601" s="116"/>
      <c r="O601" s="117"/>
      <c r="P601" s="134"/>
      <c r="Q601" s="134"/>
      <c r="R601" s="134"/>
      <c r="S601" s="135"/>
      <c r="T601" s="134"/>
      <c r="U601" s="134"/>
      <c r="V601" s="134"/>
      <c r="W601" s="135"/>
      <c r="X601" s="134"/>
      <c r="Y601" s="134"/>
      <c r="Z601" s="134"/>
      <c r="AA601" s="135"/>
      <c r="AB601" s="131" t="b">
        <v>0</v>
      </c>
      <c r="AC601" s="131" t="b">
        <v>0</v>
      </c>
      <c r="AD601" s="122"/>
      <c r="AE601" s="131" t="b">
        <v>0</v>
      </c>
      <c r="AF601" s="128"/>
      <c r="AG601" s="88"/>
      <c r="AH601" s="132" t="b">
        <v>0</v>
      </c>
      <c r="AI601" s="133"/>
    </row>
    <row r="602">
      <c r="A602" s="114" t="str">
        <f t="array" ref="A602">IFERROR(
  INDEX(
    INDEX('{INDEX} Tour Packages'!$A:$ZZ, , MATCH(A$3, '{INDEX} Tour Packages'!$4:$4, 0)),
    MATCH($F602, INDEX('{INDEX} Tour Packages'!$A:$ZZ,0, MATCH("Tour Package Name", '{INDEX} Tour Packages'!$4:$4, 0)), 0)
  ),
"")
</f>
        <v/>
      </c>
      <c r="B602" s="114" t="str">
        <f t="array" ref="B602">IFERROR(
  INDEX(
    INDEX('{INDEX} Tour Packages'!$A:$ZZ, , MATCH(B$3, '{INDEX} Tour Packages'!$4:$4, 0)),
    MATCH($F602, INDEX('{INDEX} Tour Packages'!$A:$ZZ,0, MATCH("Tour Package Name", '{INDEX} Tour Packages'!$4:$4, 0)), 0)
  ),
"")
</f>
        <v/>
      </c>
      <c r="C602" s="114" t="str">
        <f t="array" ref="C602">IFERROR(
  INDEX(
    INDEX('{INDEX} Tour Packages'!$A:$ZZ, , MATCH(C$3, '{INDEX} Tour Packages'!$4:$4, 0)),
    MATCH($F602, INDEX('{INDEX} Tour Packages'!$A:$ZZ,0, MATCH("Tour Package Name", '{INDEX} Tour Packages'!$4:$4, 0)), 0)
  ),
"")
</f>
        <v/>
      </c>
      <c r="D602" s="114" t="str">
        <f t="array" ref="D602">IFERROR(
  INDEX(
    INDEX('{INDEX} Tour Packages'!$A:$ZZ, , MATCH(D$3, '{INDEX} Tour Packages'!$4:$4, 0)),
    MATCH($F602, INDEX('{INDEX} Tour Packages'!$A:$ZZ,0, MATCH("Tour Package Name", '{INDEX} Tour Packages'!$4:$4, 0)), 0)
  ),
"")
</f>
        <v/>
      </c>
      <c r="E602" s="115" t="s">
        <v>231</v>
      </c>
      <c r="F602" s="116" t="str">
        <f>IFERROR(__xludf.DUMMYFUNCTION("LET(
  headers, 'Internal Flight Booking Form Re'!$A$1:AI$1,
  ref, $E602,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2" s="117" t="str">
        <f>IFERROR(__xludf.DUMMYFUNCTION("""COMPUTED_VALUE"""),"")</f>
        <v/>
      </c>
      <c r="H602" s="116"/>
      <c r="I602" s="116"/>
      <c r="J602" s="118"/>
      <c r="K602" s="116"/>
      <c r="L602" s="116"/>
      <c r="M602" s="116"/>
      <c r="N602" s="116"/>
      <c r="O602" s="117"/>
      <c r="P602" s="134"/>
      <c r="Q602" s="134"/>
      <c r="R602" s="134"/>
      <c r="S602" s="135"/>
      <c r="T602" s="134"/>
      <c r="U602" s="134"/>
      <c r="V602" s="134"/>
      <c r="W602" s="135"/>
      <c r="X602" s="134"/>
      <c r="Y602" s="134"/>
      <c r="Z602" s="134"/>
      <c r="AA602" s="135"/>
      <c r="AB602" s="131" t="b">
        <v>0</v>
      </c>
      <c r="AC602" s="131" t="b">
        <v>0</v>
      </c>
      <c r="AD602" s="122"/>
      <c r="AE602" s="131" t="b">
        <v>0</v>
      </c>
      <c r="AF602" s="128"/>
      <c r="AG602" s="88"/>
      <c r="AH602" s="132" t="b">
        <v>0</v>
      </c>
      <c r="AI602" s="133"/>
    </row>
    <row r="603">
      <c r="A603" s="114" t="str">
        <f t="array" ref="A603">IFERROR(
  INDEX(
    INDEX('{INDEX} Tour Packages'!$A:$ZZ, , MATCH(A$3, '{INDEX} Tour Packages'!$4:$4, 0)),
    MATCH($F603, INDEX('{INDEX} Tour Packages'!$A:$ZZ,0, MATCH("Tour Package Name", '{INDEX} Tour Packages'!$4:$4, 0)), 0)
  ),
"")
</f>
        <v/>
      </c>
      <c r="B603" s="114" t="str">
        <f t="array" ref="B603">IFERROR(
  INDEX(
    INDEX('{INDEX} Tour Packages'!$A:$ZZ, , MATCH(B$3, '{INDEX} Tour Packages'!$4:$4, 0)),
    MATCH($F603, INDEX('{INDEX} Tour Packages'!$A:$ZZ,0, MATCH("Tour Package Name", '{INDEX} Tour Packages'!$4:$4, 0)), 0)
  ),
"")
</f>
        <v/>
      </c>
      <c r="C603" s="114" t="str">
        <f t="array" ref="C603">IFERROR(
  INDEX(
    INDEX('{INDEX} Tour Packages'!$A:$ZZ, , MATCH(C$3, '{INDEX} Tour Packages'!$4:$4, 0)),
    MATCH($F603, INDEX('{INDEX} Tour Packages'!$A:$ZZ,0, MATCH("Tour Package Name", '{INDEX} Tour Packages'!$4:$4, 0)), 0)
  ),
"")
</f>
        <v/>
      </c>
      <c r="D603" s="114" t="str">
        <f t="array" ref="D603">IFERROR(
  INDEX(
    INDEX('{INDEX} Tour Packages'!$A:$ZZ, , MATCH(D$3, '{INDEX} Tour Packages'!$4:$4, 0)),
    MATCH($F603, INDEX('{INDEX} Tour Packages'!$A:$ZZ,0, MATCH("Tour Package Name", '{INDEX} Tour Packages'!$4:$4, 0)), 0)
  ),
"")
</f>
        <v/>
      </c>
      <c r="E603" s="115" t="s">
        <v>231</v>
      </c>
      <c r="F603" s="116" t="str">
        <f>IFERROR(__xludf.DUMMYFUNCTION("LET(
  headers, 'Internal Flight Booking Form Re'!$A$1:AI$1,
  ref, $E603,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3" s="117" t="str">
        <f>IFERROR(__xludf.DUMMYFUNCTION("""COMPUTED_VALUE"""),"")</f>
        <v/>
      </c>
      <c r="H603" s="116"/>
      <c r="I603" s="116"/>
      <c r="J603" s="118"/>
      <c r="K603" s="116"/>
      <c r="L603" s="116"/>
      <c r="M603" s="116"/>
      <c r="N603" s="116"/>
      <c r="O603" s="117"/>
      <c r="P603" s="134"/>
      <c r="Q603" s="134"/>
      <c r="R603" s="134"/>
      <c r="S603" s="135"/>
      <c r="T603" s="134"/>
      <c r="U603" s="134"/>
      <c r="V603" s="134"/>
      <c r="W603" s="135"/>
      <c r="X603" s="134"/>
      <c r="Y603" s="134"/>
      <c r="Z603" s="134"/>
      <c r="AA603" s="135"/>
      <c r="AB603" s="131" t="b">
        <v>0</v>
      </c>
      <c r="AC603" s="131" t="b">
        <v>0</v>
      </c>
      <c r="AD603" s="122"/>
      <c r="AE603" s="131" t="b">
        <v>0</v>
      </c>
      <c r="AF603" s="128"/>
      <c r="AG603" s="88"/>
      <c r="AH603" s="132" t="b">
        <v>0</v>
      </c>
      <c r="AI603" s="133"/>
    </row>
    <row r="604">
      <c r="A604" s="114" t="str">
        <f t="array" ref="A604">IFERROR(
  INDEX(
    INDEX('{INDEX} Tour Packages'!$A:$ZZ, , MATCH(A$3, '{INDEX} Tour Packages'!$4:$4, 0)),
    MATCH($F604, INDEX('{INDEX} Tour Packages'!$A:$ZZ,0, MATCH("Tour Package Name", '{INDEX} Tour Packages'!$4:$4, 0)), 0)
  ),
"")
</f>
        <v/>
      </c>
      <c r="B604" s="114" t="str">
        <f t="array" ref="B604">IFERROR(
  INDEX(
    INDEX('{INDEX} Tour Packages'!$A:$ZZ, , MATCH(B$3, '{INDEX} Tour Packages'!$4:$4, 0)),
    MATCH($F604, INDEX('{INDEX} Tour Packages'!$A:$ZZ,0, MATCH("Tour Package Name", '{INDEX} Tour Packages'!$4:$4, 0)), 0)
  ),
"")
</f>
        <v/>
      </c>
      <c r="C604" s="114" t="str">
        <f t="array" ref="C604">IFERROR(
  INDEX(
    INDEX('{INDEX} Tour Packages'!$A:$ZZ, , MATCH(C$3, '{INDEX} Tour Packages'!$4:$4, 0)),
    MATCH($F604, INDEX('{INDEX} Tour Packages'!$A:$ZZ,0, MATCH("Tour Package Name", '{INDEX} Tour Packages'!$4:$4, 0)), 0)
  ),
"")
</f>
        <v/>
      </c>
      <c r="D604" s="114" t="str">
        <f t="array" ref="D604">IFERROR(
  INDEX(
    INDEX('{INDEX} Tour Packages'!$A:$ZZ, , MATCH(D$3, '{INDEX} Tour Packages'!$4:$4, 0)),
    MATCH($F604, INDEX('{INDEX} Tour Packages'!$A:$ZZ,0, MATCH("Tour Package Name", '{INDEX} Tour Packages'!$4:$4, 0)), 0)
  ),
"")
</f>
        <v/>
      </c>
      <c r="E604" s="115" t="s">
        <v>231</v>
      </c>
      <c r="F604" s="116" t="str">
        <f>IFERROR(__xludf.DUMMYFUNCTION("LET(
  headers, 'Internal Flight Booking Form Re'!$A$1:AI$1,
  ref, $E604,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4" s="117" t="str">
        <f>IFERROR(__xludf.DUMMYFUNCTION("""COMPUTED_VALUE"""),"")</f>
        <v/>
      </c>
      <c r="H604" s="116"/>
      <c r="I604" s="116"/>
      <c r="J604" s="118"/>
      <c r="K604" s="116"/>
      <c r="L604" s="116"/>
      <c r="M604" s="116"/>
      <c r="N604" s="116"/>
      <c r="O604" s="117"/>
      <c r="P604" s="134"/>
      <c r="Q604" s="134"/>
      <c r="R604" s="134"/>
      <c r="S604" s="135"/>
      <c r="T604" s="134"/>
      <c r="U604" s="134"/>
      <c r="V604" s="134"/>
      <c r="W604" s="135"/>
      <c r="X604" s="134"/>
      <c r="Y604" s="134"/>
      <c r="Z604" s="134"/>
      <c r="AA604" s="135"/>
      <c r="AB604" s="131" t="b">
        <v>0</v>
      </c>
      <c r="AC604" s="131" t="b">
        <v>0</v>
      </c>
      <c r="AD604" s="122"/>
      <c r="AE604" s="131" t="b">
        <v>0</v>
      </c>
      <c r="AF604" s="128"/>
      <c r="AG604" s="88"/>
      <c r="AH604" s="132" t="b">
        <v>0</v>
      </c>
      <c r="AI604" s="133"/>
    </row>
    <row r="605">
      <c r="A605" s="114" t="str">
        <f t="array" ref="A605">IFERROR(
  INDEX(
    INDEX('{INDEX} Tour Packages'!$A:$ZZ, , MATCH(A$3, '{INDEX} Tour Packages'!$4:$4, 0)),
    MATCH($F605, INDEX('{INDEX} Tour Packages'!$A:$ZZ,0, MATCH("Tour Package Name", '{INDEX} Tour Packages'!$4:$4, 0)), 0)
  ),
"")
</f>
        <v/>
      </c>
      <c r="B605" s="114" t="str">
        <f t="array" ref="B605">IFERROR(
  INDEX(
    INDEX('{INDEX} Tour Packages'!$A:$ZZ, , MATCH(B$3, '{INDEX} Tour Packages'!$4:$4, 0)),
    MATCH($F605, INDEX('{INDEX} Tour Packages'!$A:$ZZ,0, MATCH("Tour Package Name", '{INDEX} Tour Packages'!$4:$4, 0)), 0)
  ),
"")
</f>
        <v/>
      </c>
      <c r="C605" s="114" t="str">
        <f t="array" ref="C605">IFERROR(
  INDEX(
    INDEX('{INDEX} Tour Packages'!$A:$ZZ, , MATCH(C$3, '{INDEX} Tour Packages'!$4:$4, 0)),
    MATCH($F605, INDEX('{INDEX} Tour Packages'!$A:$ZZ,0, MATCH("Tour Package Name", '{INDEX} Tour Packages'!$4:$4, 0)), 0)
  ),
"")
</f>
        <v/>
      </c>
      <c r="D605" s="114" t="str">
        <f t="array" ref="D605">IFERROR(
  INDEX(
    INDEX('{INDEX} Tour Packages'!$A:$ZZ, , MATCH(D$3, '{INDEX} Tour Packages'!$4:$4, 0)),
    MATCH($F605, INDEX('{INDEX} Tour Packages'!$A:$ZZ,0, MATCH("Tour Package Name", '{INDEX} Tour Packages'!$4:$4, 0)), 0)
  ),
"")
</f>
        <v/>
      </c>
      <c r="E605" s="115" t="s">
        <v>231</v>
      </c>
      <c r="F605" s="116" t="str">
        <f>IFERROR(__xludf.DUMMYFUNCTION("LET(
  headers, 'Internal Flight Booking Form Re'!$A$1:AI$1,
  ref, $E605,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5" s="117" t="str">
        <f>IFERROR(__xludf.DUMMYFUNCTION("""COMPUTED_VALUE"""),"")</f>
        <v/>
      </c>
      <c r="H605" s="116"/>
      <c r="I605" s="116"/>
      <c r="J605" s="118"/>
      <c r="K605" s="116"/>
      <c r="L605" s="116"/>
      <c r="M605" s="116"/>
      <c r="N605" s="116"/>
      <c r="O605" s="117"/>
      <c r="P605" s="134"/>
      <c r="Q605" s="134"/>
      <c r="R605" s="134"/>
      <c r="S605" s="135"/>
      <c r="T605" s="134"/>
      <c r="U605" s="134"/>
      <c r="V605" s="134"/>
      <c r="W605" s="135"/>
      <c r="X605" s="134"/>
      <c r="Y605" s="134"/>
      <c r="Z605" s="134"/>
      <c r="AA605" s="135"/>
      <c r="AB605" s="131" t="b">
        <v>0</v>
      </c>
      <c r="AC605" s="131" t="b">
        <v>0</v>
      </c>
      <c r="AD605" s="122"/>
      <c r="AE605" s="131" t="b">
        <v>0</v>
      </c>
      <c r="AF605" s="128"/>
      <c r="AG605" s="88"/>
      <c r="AH605" s="132" t="b">
        <v>0</v>
      </c>
      <c r="AI605" s="133"/>
    </row>
    <row r="606">
      <c r="A606" s="114" t="str">
        <f t="array" ref="A606">IFERROR(
  INDEX(
    INDEX('{INDEX} Tour Packages'!$A:$ZZ, , MATCH(A$3, '{INDEX} Tour Packages'!$4:$4, 0)),
    MATCH($F606, INDEX('{INDEX} Tour Packages'!$A:$ZZ,0, MATCH("Tour Package Name", '{INDEX} Tour Packages'!$4:$4, 0)), 0)
  ),
"")
</f>
        <v/>
      </c>
      <c r="B606" s="114" t="str">
        <f t="array" ref="B606">IFERROR(
  INDEX(
    INDEX('{INDEX} Tour Packages'!$A:$ZZ, , MATCH(B$3, '{INDEX} Tour Packages'!$4:$4, 0)),
    MATCH($F606, INDEX('{INDEX} Tour Packages'!$A:$ZZ,0, MATCH("Tour Package Name", '{INDEX} Tour Packages'!$4:$4, 0)), 0)
  ),
"")
</f>
        <v/>
      </c>
      <c r="C606" s="114" t="str">
        <f t="array" ref="C606">IFERROR(
  INDEX(
    INDEX('{INDEX} Tour Packages'!$A:$ZZ, , MATCH(C$3, '{INDEX} Tour Packages'!$4:$4, 0)),
    MATCH($F606, INDEX('{INDEX} Tour Packages'!$A:$ZZ,0, MATCH("Tour Package Name", '{INDEX} Tour Packages'!$4:$4, 0)), 0)
  ),
"")
</f>
        <v/>
      </c>
      <c r="D606" s="114" t="str">
        <f t="array" ref="D606">IFERROR(
  INDEX(
    INDEX('{INDEX} Tour Packages'!$A:$ZZ, , MATCH(D$3, '{INDEX} Tour Packages'!$4:$4, 0)),
    MATCH($F606, INDEX('{INDEX} Tour Packages'!$A:$ZZ,0, MATCH("Tour Package Name", '{INDEX} Tour Packages'!$4:$4, 0)), 0)
  ),
"")
</f>
        <v/>
      </c>
      <c r="E606" s="115" t="s">
        <v>231</v>
      </c>
      <c r="F606" s="116" t="str">
        <f>IFERROR(__xludf.DUMMYFUNCTION("LET(
  headers, 'Internal Flight Booking Form Re'!$A$1:AI$1,
  ref, $E606,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6" s="117" t="str">
        <f>IFERROR(__xludf.DUMMYFUNCTION("""COMPUTED_VALUE"""),"")</f>
        <v/>
      </c>
      <c r="H606" s="116"/>
      <c r="I606" s="116"/>
      <c r="J606" s="118"/>
      <c r="K606" s="116"/>
      <c r="L606" s="116"/>
      <c r="M606" s="116"/>
      <c r="N606" s="116"/>
      <c r="O606" s="117"/>
      <c r="P606" s="134"/>
      <c r="Q606" s="134"/>
      <c r="R606" s="134"/>
      <c r="S606" s="135"/>
      <c r="T606" s="134"/>
      <c r="U606" s="134"/>
      <c r="V606" s="134"/>
      <c r="W606" s="135"/>
      <c r="X606" s="134"/>
      <c r="Y606" s="134"/>
      <c r="Z606" s="134"/>
      <c r="AA606" s="135"/>
      <c r="AB606" s="131" t="b">
        <v>0</v>
      </c>
      <c r="AC606" s="131" t="b">
        <v>0</v>
      </c>
      <c r="AD606" s="122"/>
      <c r="AE606" s="131" t="b">
        <v>0</v>
      </c>
      <c r="AF606" s="128"/>
      <c r="AG606" s="88"/>
      <c r="AH606" s="132" t="b">
        <v>0</v>
      </c>
      <c r="AI606" s="133"/>
    </row>
    <row r="607">
      <c r="A607" s="114" t="str">
        <f t="array" ref="A607">IFERROR(
  INDEX(
    INDEX('{INDEX} Tour Packages'!$A:$ZZ, , MATCH(A$3, '{INDEX} Tour Packages'!$4:$4, 0)),
    MATCH($F607, INDEX('{INDEX} Tour Packages'!$A:$ZZ,0, MATCH("Tour Package Name", '{INDEX} Tour Packages'!$4:$4, 0)), 0)
  ),
"")
</f>
        <v/>
      </c>
      <c r="B607" s="114" t="str">
        <f t="array" ref="B607">IFERROR(
  INDEX(
    INDEX('{INDEX} Tour Packages'!$A:$ZZ, , MATCH(B$3, '{INDEX} Tour Packages'!$4:$4, 0)),
    MATCH($F607, INDEX('{INDEX} Tour Packages'!$A:$ZZ,0, MATCH("Tour Package Name", '{INDEX} Tour Packages'!$4:$4, 0)), 0)
  ),
"")
</f>
        <v/>
      </c>
      <c r="C607" s="114" t="str">
        <f t="array" ref="C607">IFERROR(
  INDEX(
    INDEX('{INDEX} Tour Packages'!$A:$ZZ, , MATCH(C$3, '{INDEX} Tour Packages'!$4:$4, 0)),
    MATCH($F607, INDEX('{INDEX} Tour Packages'!$A:$ZZ,0, MATCH("Tour Package Name", '{INDEX} Tour Packages'!$4:$4, 0)), 0)
  ),
"")
</f>
        <v/>
      </c>
      <c r="D607" s="114" t="str">
        <f t="array" ref="D607">IFERROR(
  INDEX(
    INDEX('{INDEX} Tour Packages'!$A:$ZZ, , MATCH(D$3, '{INDEX} Tour Packages'!$4:$4, 0)),
    MATCH($F607, INDEX('{INDEX} Tour Packages'!$A:$ZZ,0, MATCH("Tour Package Name", '{INDEX} Tour Packages'!$4:$4, 0)), 0)
  ),
"")
</f>
        <v/>
      </c>
      <c r="E607" s="115" t="s">
        <v>231</v>
      </c>
      <c r="F607" s="116" t="str">
        <f>IFERROR(__xludf.DUMMYFUNCTION("LET(
  headers, 'Internal Flight Booking Form Re'!$A$1:AI$1,
  ref, $E607,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7" s="117" t="str">
        <f>IFERROR(__xludf.DUMMYFUNCTION("""COMPUTED_VALUE"""),"")</f>
        <v/>
      </c>
      <c r="H607" s="116"/>
      <c r="I607" s="116"/>
      <c r="J607" s="118"/>
      <c r="K607" s="116"/>
      <c r="L607" s="116"/>
      <c r="M607" s="116"/>
      <c r="N607" s="116"/>
      <c r="O607" s="117"/>
      <c r="P607" s="134"/>
      <c r="Q607" s="134"/>
      <c r="R607" s="134"/>
      <c r="S607" s="135"/>
      <c r="T607" s="134"/>
      <c r="U607" s="134"/>
      <c r="V607" s="134"/>
      <c r="W607" s="135"/>
      <c r="X607" s="134"/>
      <c r="Y607" s="134"/>
      <c r="Z607" s="134"/>
      <c r="AA607" s="135"/>
      <c r="AB607" s="131" t="b">
        <v>0</v>
      </c>
      <c r="AC607" s="131" t="b">
        <v>0</v>
      </c>
      <c r="AD607" s="122"/>
      <c r="AE607" s="131" t="b">
        <v>0</v>
      </c>
      <c r="AF607" s="128"/>
      <c r="AG607" s="88"/>
      <c r="AH607" s="132" t="b">
        <v>0</v>
      </c>
      <c r="AI607" s="133"/>
    </row>
    <row r="608">
      <c r="A608" s="114" t="str">
        <f t="array" ref="A608">IFERROR(
  INDEX(
    INDEX('{INDEX} Tour Packages'!$A:$ZZ, , MATCH(A$3, '{INDEX} Tour Packages'!$4:$4, 0)),
    MATCH($F608, INDEX('{INDEX} Tour Packages'!$A:$ZZ,0, MATCH("Tour Package Name", '{INDEX} Tour Packages'!$4:$4, 0)), 0)
  ),
"")
</f>
        <v/>
      </c>
      <c r="B608" s="114" t="str">
        <f t="array" ref="B608">IFERROR(
  INDEX(
    INDEX('{INDEX} Tour Packages'!$A:$ZZ, , MATCH(B$3, '{INDEX} Tour Packages'!$4:$4, 0)),
    MATCH($F608, INDEX('{INDEX} Tour Packages'!$A:$ZZ,0, MATCH("Tour Package Name", '{INDEX} Tour Packages'!$4:$4, 0)), 0)
  ),
"")
</f>
        <v/>
      </c>
      <c r="C608" s="114" t="str">
        <f t="array" ref="C608">IFERROR(
  INDEX(
    INDEX('{INDEX} Tour Packages'!$A:$ZZ, , MATCH(C$3, '{INDEX} Tour Packages'!$4:$4, 0)),
    MATCH($F608, INDEX('{INDEX} Tour Packages'!$A:$ZZ,0, MATCH("Tour Package Name", '{INDEX} Tour Packages'!$4:$4, 0)), 0)
  ),
"")
</f>
        <v/>
      </c>
      <c r="D608" s="114" t="str">
        <f t="array" ref="D608">IFERROR(
  INDEX(
    INDEX('{INDEX} Tour Packages'!$A:$ZZ, , MATCH(D$3, '{INDEX} Tour Packages'!$4:$4, 0)),
    MATCH($F608, INDEX('{INDEX} Tour Packages'!$A:$ZZ,0, MATCH("Tour Package Name", '{INDEX} Tour Packages'!$4:$4, 0)), 0)
  ),
"")
</f>
        <v/>
      </c>
      <c r="E608" s="115" t="s">
        <v>231</v>
      </c>
      <c r="F608" s="116" t="str">
        <f>IFERROR(__xludf.DUMMYFUNCTION("LET(
  headers, 'Internal Flight Booking Form Re'!$A$1:AI$1,
  ref, $E608,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8" s="117" t="str">
        <f>IFERROR(__xludf.DUMMYFUNCTION("""COMPUTED_VALUE"""),"")</f>
        <v/>
      </c>
      <c r="H608" s="116"/>
      <c r="I608" s="116"/>
      <c r="J608" s="118"/>
      <c r="K608" s="116"/>
      <c r="L608" s="116"/>
      <c r="M608" s="116"/>
      <c r="N608" s="116"/>
      <c r="O608" s="117"/>
      <c r="P608" s="134"/>
      <c r="Q608" s="134"/>
      <c r="R608" s="134"/>
      <c r="S608" s="135"/>
      <c r="T608" s="134"/>
      <c r="U608" s="134"/>
      <c r="V608" s="134"/>
      <c r="W608" s="135"/>
      <c r="X608" s="134"/>
      <c r="Y608" s="134"/>
      <c r="Z608" s="134"/>
      <c r="AA608" s="135"/>
      <c r="AB608" s="131" t="b">
        <v>0</v>
      </c>
      <c r="AC608" s="131" t="b">
        <v>0</v>
      </c>
      <c r="AD608" s="122"/>
      <c r="AE608" s="131" t="b">
        <v>0</v>
      </c>
      <c r="AF608" s="128"/>
      <c r="AG608" s="88"/>
      <c r="AH608" s="132" t="b">
        <v>0</v>
      </c>
      <c r="AI608" s="133"/>
    </row>
    <row r="609">
      <c r="A609" s="114" t="str">
        <f t="array" ref="A609">IFERROR(
  INDEX(
    INDEX('{INDEX} Tour Packages'!$A:$ZZ, , MATCH(A$3, '{INDEX} Tour Packages'!$4:$4, 0)),
    MATCH($F609, INDEX('{INDEX} Tour Packages'!$A:$ZZ,0, MATCH("Tour Package Name", '{INDEX} Tour Packages'!$4:$4, 0)), 0)
  ),
"")
</f>
        <v/>
      </c>
      <c r="B609" s="114" t="str">
        <f t="array" ref="B609">IFERROR(
  INDEX(
    INDEX('{INDEX} Tour Packages'!$A:$ZZ, , MATCH(B$3, '{INDEX} Tour Packages'!$4:$4, 0)),
    MATCH($F609, INDEX('{INDEX} Tour Packages'!$A:$ZZ,0, MATCH("Tour Package Name", '{INDEX} Tour Packages'!$4:$4, 0)), 0)
  ),
"")
</f>
        <v/>
      </c>
      <c r="C609" s="114" t="str">
        <f t="array" ref="C609">IFERROR(
  INDEX(
    INDEX('{INDEX} Tour Packages'!$A:$ZZ, , MATCH(C$3, '{INDEX} Tour Packages'!$4:$4, 0)),
    MATCH($F609, INDEX('{INDEX} Tour Packages'!$A:$ZZ,0, MATCH("Tour Package Name", '{INDEX} Tour Packages'!$4:$4, 0)), 0)
  ),
"")
</f>
        <v/>
      </c>
      <c r="D609" s="114" t="str">
        <f t="array" ref="D609">IFERROR(
  INDEX(
    INDEX('{INDEX} Tour Packages'!$A:$ZZ, , MATCH(D$3, '{INDEX} Tour Packages'!$4:$4, 0)),
    MATCH($F609, INDEX('{INDEX} Tour Packages'!$A:$ZZ,0, MATCH("Tour Package Name", '{INDEX} Tour Packages'!$4:$4, 0)), 0)
  ),
"")
</f>
        <v/>
      </c>
      <c r="E609" s="115" t="s">
        <v>231</v>
      </c>
      <c r="F609" s="116" t="str">
        <f>IFERROR(__xludf.DUMMYFUNCTION("LET(
  headers, 'Internal Flight Booking Form Re'!$A$1:AI$1,
  ref, $E609,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09" s="117" t="str">
        <f>IFERROR(__xludf.DUMMYFUNCTION("""COMPUTED_VALUE"""),"")</f>
        <v/>
      </c>
      <c r="H609" s="116"/>
      <c r="I609" s="116"/>
      <c r="J609" s="118"/>
      <c r="K609" s="116"/>
      <c r="L609" s="116"/>
      <c r="M609" s="116"/>
      <c r="N609" s="116"/>
      <c r="O609" s="117"/>
      <c r="P609" s="134"/>
      <c r="Q609" s="134"/>
      <c r="R609" s="134"/>
      <c r="S609" s="135"/>
      <c r="T609" s="134"/>
      <c r="U609" s="134"/>
      <c r="V609" s="134"/>
      <c r="W609" s="135"/>
      <c r="X609" s="134"/>
      <c r="Y609" s="134"/>
      <c r="Z609" s="134"/>
      <c r="AA609" s="135"/>
      <c r="AB609" s="131" t="b">
        <v>0</v>
      </c>
      <c r="AC609" s="131" t="b">
        <v>0</v>
      </c>
      <c r="AD609" s="122"/>
      <c r="AE609" s="131" t="b">
        <v>0</v>
      </c>
      <c r="AF609" s="128"/>
      <c r="AG609" s="88"/>
      <c r="AH609" s="132" t="b">
        <v>0</v>
      </c>
      <c r="AI609" s="133"/>
    </row>
    <row r="610">
      <c r="A610" s="114" t="str">
        <f t="array" ref="A610">IFERROR(
  INDEX(
    INDEX('{INDEX} Tour Packages'!$A:$ZZ, , MATCH(A$3, '{INDEX} Tour Packages'!$4:$4, 0)),
    MATCH($F610, INDEX('{INDEX} Tour Packages'!$A:$ZZ,0, MATCH("Tour Package Name", '{INDEX} Tour Packages'!$4:$4, 0)), 0)
  ),
"")
</f>
        <v/>
      </c>
      <c r="B610" s="114" t="str">
        <f t="array" ref="B610">IFERROR(
  INDEX(
    INDEX('{INDEX} Tour Packages'!$A:$ZZ, , MATCH(B$3, '{INDEX} Tour Packages'!$4:$4, 0)),
    MATCH($F610, INDEX('{INDEX} Tour Packages'!$A:$ZZ,0, MATCH("Tour Package Name", '{INDEX} Tour Packages'!$4:$4, 0)), 0)
  ),
"")
</f>
        <v/>
      </c>
      <c r="C610" s="114" t="str">
        <f t="array" ref="C610">IFERROR(
  INDEX(
    INDEX('{INDEX} Tour Packages'!$A:$ZZ, , MATCH(C$3, '{INDEX} Tour Packages'!$4:$4, 0)),
    MATCH($F610, INDEX('{INDEX} Tour Packages'!$A:$ZZ,0, MATCH("Tour Package Name", '{INDEX} Tour Packages'!$4:$4, 0)), 0)
  ),
"")
</f>
        <v/>
      </c>
      <c r="D610" s="114" t="str">
        <f t="array" ref="D610">IFERROR(
  INDEX(
    INDEX('{INDEX} Tour Packages'!$A:$ZZ, , MATCH(D$3, '{INDEX} Tour Packages'!$4:$4, 0)),
    MATCH($F610, INDEX('{INDEX} Tour Packages'!$A:$ZZ,0, MATCH("Tour Package Name", '{INDEX} Tour Packages'!$4:$4, 0)), 0)
  ),
"")
</f>
        <v/>
      </c>
      <c r="E610" s="115" t="s">
        <v>231</v>
      </c>
      <c r="F610" s="116" t="str">
        <f>IFERROR(__xludf.DUMMYFUNCTION("LET(
  headers, 'Internal Flight Booking Form Re'!$A$1:AI$1,
  ref, $E610,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0" s="117" t="str">
        <f>IFERROR(__xludf.DUMMYFUNCTION("""COMPUTED_VALUE"""),"")</f>
        <v/>
      </c>
      <c r="H610" s="116"/>
      <c r="I610" s="116"/>
      <c r="J610" s="118"/>
      <c r="K610" s="116"/>
      <c r="L610" s="116"/>
      <c r="M610" s="116"/>
      <c r="N610" s="116"/>
      <c r="O610" s="117"/>
      <c r="P610" s="134"/>
      <c r="Q610" s="134"/>
      <c r="R610" s="134"/>
      <c r="S610" s="135"/>
      <c r="T610" s="134"/>
      <c r="U610" s="134"/>
      <c r="V610" s="134"/>
      <c r="W610" s="135"/>
      <c r="X610" s="134"/>
      <c r="Y610" s="134"/>
      <c r="Z610" s="134"/>
      <c r="AA610" s="135"/>
      <c r="AB610" s="131" t="b">
        <v>0</v>
      </c>
      <c r="AC610" s="131" t="b">
        <v>0</v>
      </c>
      <c r="AD610" s="122"/>
      <c r="AE610" s="131" t="b">
        <v>0</v>
      </c>
      <c r="AF610" s="128"/>
      <c r="AG610" s="88"/>
      <c r="AH610" s="132" t="b">
        <v>0</v>
      </c>
      <c r="AI610" s="133"/>
    </row>
    <row r="611">
      <c r="A611" s="114" t="str">
        <f t="array" ref="A611">IFERROR(
  INDEX(
    INDEX('{INDEX} Tour Packages'!$A:$ZZ, , MATCH(A$3, '{INDEX} Tour Packages'!$4:$4, 0)),
    MATCH($F611, INDEX('{INDEX} Tour Packages'!$A:$ZZ,0, MATCH("Tour Package Name", '{INDEX} Tour Packages'!$4:$4, 0)), 0)
  ),
"")
</f>
        <v/>
      </c>
      <c r="B611" s="114" t="str">
        <f t="array" ref="B611">IFERROR(
  INDEX(
    INDEX('{INDEX} Tour Packages'!$A:$ZZ, , MATCH(B$3, '{INDEX} Tour Packages'!$4:$4, 0)),
    MATCH($F611, INDEX('{INDEX} Tour Packages'!$A:$ZZ,0, MATCH("Tour Package Name", '{INDEX} Tour Packages'!$4:$4, 0)), 0)
  ),
"")
</f>
        <v/>
      </c>
      <c r="C611" s="114" t="str">
        <f t="array" ref="C611">IFERROR(
  INDEX(
    INDEX('{INDEX} Tour Packages'!$A:$ZZ, , MATCH(C$3, '{INDEX} Tour Packages'!$4:$4, 0)),
    MATCH($F611, INDEX('{INDEX} Tour Packages'!$A:$ZZ,0, MATCH("Tour Package Name", '{INDEX} Tour Packages'!$4:$4, 0)), 0)
  ),
"")
</f>
        <v/>
      </c>
      <c r="D611" s="114" t="str">
        <f t="array" ref="D611">IFERROR(
  INDEX(
    INDEX('{INDEX} Tour Packages'!$A:$ZZ, , MATCH(D$3, '{INDEX} Tour Packages'!$4:$4, 0)),
    MATCH($F611, INDEX('{INDEX} Tour Packages'!$A:$ZZ,0, MATCH("Tour Package Name", '{INDEX} Tour Packages'!$4:$4, 0)), 0)
  ),
"")
</f>
        <v/>
      </c>
      <c r="E611" s="115" t="s">
        <v>231</v>
      </c>
      <c r="F611" s="116" t="str">
        <f>IFERROR(__xludf.DUMMYFUNCTION("LET(
  headers, 'Internal Flight Booking Form Re'!$A$1:AI$1,
  ref, $E611,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1" s="117" t="str">
        <f>IFERROR(__xludf.DUMMYFUNCTION("""COMPUTED_VALUE"""),"")</f>
        <v/>
      </c>
      <c r="H611" s="116"/>
      <c r="I611" s="116"/>
      <c r="J611" s="118"/>
      <c r="K611" s="116"/>
      <c r="L611" s="116"/>
      <c r="M611" s="116"/>
      <c r="N611" s="116"/>
      <c r="O611" s="117"/>
      <c r="P611" s="134"/>
      <c r="Q611" s="134"/>
      <c r="R611" s="134"/>
      <c r="S611" s="135"/>
      <c r="T611" s="134"/>
      <c r="U611" s="134"/>
      <c r="V611" s="134"/>
      <c r="W611" s="135"/>
      <c r="X611" s="134"/>
      <c r="Y611" s="134"/>
      <c r="Z611" s="134"/>
      <c r="AA611" s="135"/>
      <c r="AB611" s="131" t="b">
        <v>0</v>
      </c>
      <c r="AC611" s="131" t="b">
        <v>0</v>
      </c>
      <c r="AD611" s="122"/>
      <c r="AE611" s="131" t="b">
        <v>0</v>
      </c>
      <c r="AF611" s="128"/>
      <c r="AG611" s="88"/>
      <c r="AH611" s="132" t="b">
        <v>0</v>
      </c>
      <c r="AI611" s="133"/>
    </row>
    <row r="612">
      <c r="A612" s="114" t="str">
        <f t="array" ref="A612">IFERROR(
  INDEX(
    INDEX('{INDEX} Tour Packages'!$A:$ZZ, , MATCH(A$3, '{INDEX} Tour Packages'!$4:$4, 0)),
    MATCH($F612, INDEX('{INDEX} Tour Packages'!$A:$ZZ,0, MATCH("Tour Package Name", '{INDEX} Tour Packages'!$4:$4, 0)), 0)
  ),
"")
</f>
        <v/>
      </c>
      <c r="B612" s="114" t="str">
        <f t="array" ref="B612">IFERROR(
  INDEX(
    INDEX('{INDEX} Tour Packages'!$A:$ZZ, , MATCH(B$3, '{INDEX} Tour Packages'!$4:$4, 0)),
    MATCH($F612, INDEX('{INDEX} Tour Packages'!$A:$ZZ,0, MATCH("Tour Package Name", '{INDEX} Tour Packages'!$4:$4, 0)), 0)
  ),
"")
</f>
        <v/>
      </c>
      <c r="C612" s="114" t="str">
        <f t="array" ref="C612">IFERROR(
  INDEX(
    INDEX('{INDEX} Tour Packages'!$A:$ZZ, , MATCH(C$3, '{INDEX} Tour Packages'!$4:$4, 0)),
    MATCH($F612, INDEX('{INDEX} Tour Packages'!$A:$ZZ,0, MATCH("Tour Package Name", '{INDEX} Tour Packages'!$4:$4, 0)), 0)
  ),
"")
</f>
        <v/>
      </c>
      <c r="D612" s="114" t="str">
        <f t="array" ref="D612">IFERROR(
  INDEX(
    INDEX('{INDEX} Tour Packages'!$A:$ZZ, , MATCH(D$3, '{INDEX} Tour Packages'!$4:$4, 0)),
    MATCH($F612, INDEX('{INDEX} Tour Packages'!$A:$ZZ,0, MATCH("Tour Package Name", '{INDEX} Tour Packages'!$4:$4, 0)), 0)
  ),
"")
</f>
        <v/>
      </c>
      <c r="E612" s="115" t="s">
        <v>231</v>
      </c>
      <c r="F612" s="116" t="str">
        <f>IFERROR(__xludf.DUMMYFUNCTION("LET(
  headers, 'Internal Flight Booking Form Re'!$A$1:AI$1,
  ref, $E612,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2" s="117" t="str">
        <f>IFERROR(__xludf.DUMMYFUNCTION("""COMPUTED_VALUE"""),"")</f>
        <v/>
      </c>
      <c r="H612" s="116"/>
      <c r="I612" s="116"/>
      <c r="J612" s="118"/>
      <c r="K612" s="116"/>
      <c r="L612" s="116"/>
      <c r="M612" s="116"/>
      <c r="N612" s="116"/>
      <c r="O612" s="117"/>
      <c r="P612" s="134"/>
      <c r="Q612" s="134"/>
      <c r="R612" s="134"/>
      <c r="S612" s="135"/>
      <c r="T612" s="134"/>
      <c r="U612" s="134"/>
      <c r="V612" s="134"/>
      <c r="W612" s="135"/>
      <c r="X612" s="134"/>
      <c r="Y612" s="134"/>
      <c r="Z612" s="134"/>
      <c r="AA612" s="135"/>
      <c r="AB612" s="131" t="b">
        <v>0</v>
      </c>
      <c r="AC612" s="131" t="b">
        <v>0</v>
      </c>
      <c r="AD612" s="122"/>
      <c r="AE612" s="131" t="b">
        <v>0</v>
      </c>
      <c r="AF612" s="128"/>
      <c r="AG612" s="88"/>
      <c r="AH612" s="132" t="b">
        <v>0</v>
      </c>
      <c r="AI612" s="133"/>
    </row>
    <row r="613">
      <c r="A613" s="114" t="str">
        <f t="array" ref="A613">IFERROR(
  INDEX(
    INDEX('{INDEX} Tour Packages'!$A:$ZZ, , MATCH(A$3, '{INDEX} Tour Packages'!$4:$4, 0)),
    MATCH($F613, INDEX('{INDEX} Tour Packages'!$A:$ZZ,0, MATCH("Tour Package Name", '{INDEX} Tour Packages'!$4:$4, 0)), 0)
  ),
"")
</f>
        <v/>
      </c>
      <c r="B613" s="114" t="str">
        <f t="array" ref="B613">IFERROR(
  INDEX(
    INDEX('{INDEX} Tour Packages'!$A:$ZZ, , MATCH(B$3, '{INDEX} Tour Packages'!$4:$4, 0)),
    MATCH($F613, INDEX('{INDEX} Tour Packages'!$A:$ZZ,0, MATCH("Tour Package Name", '{INDEX} Tour Packages'!$4:$4, 0)), 0)
  ),
"")
</f>
        <v/>
      </c>
      <c r="C613" s="114" t="str">
        <f t="array" ref="C613">IFERROR(
  INDEX(
    INDEX('{INDEX} Tour Packages'!$A:$ZZ, , MATCH(C$3, '{INDEX} Tour Packages'!$4:$4, 0)),
    MATCH($F613, INDEX('{INDEX} Tour Packages'!$A:$ZZ,0, MATCH("Tour Package Name", '{INDEX} Tour Packages'!$4:$4, 0)), 0)
  ),
"")
</f>
        <v/>
      </c>
      <c r="D613" s="114" t="str">
        <f t="array" ref="D613">IFERROR(
  INDEX(
    INDEX('{INDEX} Tour Packages'!$A:$ZZ, , MATCH(D$3, '{INDEX} Tour Packages'!$4:$4, 0)),
    MATCH($F613, INDEX('{INDEX} Tour Packages'!$A:$ZZ,0, MATCH("Tour Package Name", '{INDEX} Tour Packages'!$4:$4, 0)), 0)
  ),
"")
</f>
        <v/>
      </c>
      <c r="E613" s="115" t="s">
        <v>231</v>
      </c>
      <c r="F613" s="116" t="str">
        <f>IFERROR(__xludf.DUMMYFUNCTION("LET(
  headers, 'Internal Flight Booking Form Re'!$A$1:AI$1,
  ref, $E613,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3" s="117" t="str">
        <f>IFERROR(__xludf.DUMMYFUNCTION("""COMPUTED_VALUE"""),"")</f>
        <v/>
      </c>
      <c r="H613" s="116"/>
      <c r="I613" s="116"/>
      <c r="J613" s="118"/>
      <c r="K613" s="116"/>
      <c r="L613" s="116"/>
      <c r="M613" s="116"/>
      <c r="N613" s="116"/>
      <c r="O613" s="117"/>
      <c r="P613" s="134"/>
      <c r="Q613" s="134"/>
      <c r="R613" s="134"/>
      <c r="S613" s="135"/>
      <c r="T613" s="134"/>
      <c r="U613" s="134"/>
      <c r="V613" s="134"/>
      <c r="W613" s="135"/>
      <c r="X613" s="134"/>
      <c r="Y613" s="134"/>
      <c r="Z613" s="134"/>
      <c r="AA613" s="135"/>
      <c r="AB613" s="131" t="b">
        <v>0</v>
      </c>
      <c r="AC613" s="131" t="b">
        <v>0</v>
      </c>
      <c r="AD613" s="122"/>
      <c r="AE613" s="131" t="b">
        <v>0</v>
      </c>
      <c r="AF613" s="128"/>
      <c r="AG613" s="88"/>
      <c r="AH613" s="132" t="b">
        <v>0</v>
      </c>
      <c r="AI613" s="133"/>
    </row>
    <row r="614">
      <c r="A614" s="114" t="str">
        <f t="array" ref="A614">IFERROR(
  INDEX(
    INDEX('{INDEX} Tour Packages'!$A:$ZZ, , MATCH(A$3, '{INDEX} Tour Packages'!$4:$4, 0)),
    MATCH($F614, INDEX('{INDEX} Tour Packages'!$A:$ZZ,0, MATCH("Tour Package Name", '{INDEX} Tour Packages'!$4:$4, 0)), 0)
  ),
"")
</f>
        <v/>
      </c>
      <c r="B614" s="114" t="str">
        <f t="array" ref="B614">IFERROR(
  INDEX(
    INDEX('{INDEX} Tour Packages'!$A:$ZZ, , MATCH(B$3, '{INDEX} Tour Packages'!$4:$4, 0)),
    MATCH($F614, INDEX('{INDEX} Tour Packages'!$A:$ZZ,0, MATCH("Tour Package Name", '{INDEX} Tour Packages'!$4:$4, 0)), 0)
  ),
"")
</f>
        <v/>
      </c>
      <c r="C614" s="114" t="str">
        <f t="array" ref="C614">IFERROR(
  INDEX(
    INDEX('{INDEX} Tour Packages'!$A:$ZZ, , MATCH(C$3, '{INDEX} Tour Packages'!$4:$4, 0)),
    MATCH($F614, INDEX('{INDEX} Tour Packages'!$A:$ZZ,0, MATCH("Tour Package Name", '{INDEX} Tour Packages'!$4:$4, 0)), 0)
  ),
"")
</f>
        <v/>
      </c>
      <c r="D614" s="114" t="str">
        <f t="array" ref="D614">IFERROR(
  INDEX(
    INDEX('{INDEX} Tour Packages'!$A:$ZZ, , MATCH(D$3, '{INDEX} Tour Packages'!$4:$4, 0)),
    MATCH($F614, INDEX('{INDEX} Tour Packages'!$A:$ZZ,0, MATCH("Tour Package Name", '{INDEX} Tour Packages'!$4:$4, 0)), 0)
  ),
"")
</f>
        <v/>
      </c>
      <c r="E614" s="115" t="s">
        <v>231</v>
      </c>
      <c r="F614" s="116" t="str">
        <f>IFERROR(__xludf.DUMMYFUNCTION("LET(
  headers, 'Internal Flight Booking Form Re'!$A$1:AI$1,
  ref, $E614,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4" s="117" t="str">
        <f>IFERROR(__xludf.DUMMYFUNCTION("""COMPUTED_VALUE"""),"")</f>
        <v/>
      </c>
      <c r="H614" s="116"/>
      <c r="I614" s="116"/>
      <c r="J614" s="118"/>
      <c r="K614" s="116"/>
      <c r="L614" s="116"/>
      <c r="M614" s="116"/>
      <c r="N614" s="116"/>
      <c r="O614" s="117"/>
      <c r="P614" s="134"/>
      <c r="Q614" s="134"/>
      <c r="R614" s="134"/>
      <c r="S614" s="135"/>
      <c r="T614" s="134"/>
      <c r="U614" s="134"/>
      <c r="V614" s="134"/>
      <c r="W614" s="135"/>
      <c r="X614" s="134"/>
      <c r="Y614" s="134"/>
      <c r="Z614" s="134"/>
      <c r="AA614" s="135"/>
      <c r="AB614" s="131" t="b">
        <v>0</v>
      </c>
      <c r="AC614" s="131" t="b">
        <v>0</v>
      </c>
      <c r="AD614" s="122"/>
      <c r="AE614" s="131" t="b">
        <v>0</v>
      </c>
      <c r="AF614" s="128"/>
      <c r="AG614" s="88"/>
      <c r="AH614" s="132" t="b">
        <v>0</v>
      </c>
      <c r="AI614" s="133"/>
    </row>
    <row r="615">
      <c r="A615" s="114" t="str">
        <f t="array" ref="A615">IFERROR(
  INDEX(
    INDEX('{INDEX} Tour Packages'!$A:$ZZ, , MATCH(A$3, '{INDEX} Tour Packages'!$4:$4, 0)),
    MATCH($F615, INDEX('{INDEX} Tour Packages'!$A:$ZZ,0, MATCH("Tour Package Name", '{INDEX} Tour Packages'!$4:$4, 0)), 0)
  ),
"")
</f>
        <v/>
      </c>
      <c r="B615" s="114" t="str">
        <f t="array" ref="B615">IFERROR(
  INDEX(
    INDEX('{INDEX} Tour Packages'!$A:$ZZ, , MATCH(B$3, '{INDEX} Tour Packages'!$4:$4, 0)),
    MATCH($F615, INDEX('{INDEX} Tour Packages'!$A:$ZZ,0, MATCH("Tour Package Name", '{INDEX} Tour Packages'!$4:$4, 0)), 0)
  ),
"")
</f>
        <v/>
      </c>
      <c r="C615" s="114" t="str">
        <f t="array" ref="C615">IFERROR(
  INDEX(
    INDEX('{INDEX} Tour Packages'!$A:$ZZ, , MATCH(C$3, '{INDEX} Tour Packages'!$4:$4, 0)),
    MATCH($F615, INDEX('{INDEX} Tour Packages'!$A:$ZZ,0, MATCH("Tour Package Name", '{INDEX} Tour Packages'!$4:$4, 0)), 0)
  ),
"")
</f>
        <v/>
      </c>
      <c r="D615" s="114" t="str">
        <f t="array" ref="D615">IFERROR(
  INDEX(
    INDEX('{INDEX} Tour Packages'!$A:$ZZ, , MATCH(D$3, '{INDEX} Tour Packages'!$4:$4, 0)),
    MATCH($F615, INDEX('{INDEX} Tour Packages'!$A:$ZZ,0, MATCH("Tour Package Name", '{INDEX} Tour Packages'!$4:$4, 0)), 0)
  ),
"")
</f>
        <v/>
      </c>
      <c r="E615" s="115" t="s">
        <v>231</v>
      </c>
      <c r="F615" s="116" t="str">
        <f>IFERROR(__xludf.DUMMYFUNCTION("LET(
  headers, 'Internal Flight Booking Form Re'!$A$1:AI$1,
  ref, $E615,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5" s="117" t="str">
        <f>IFERROR(__xludf.DUMMYFUNCTION("""COMPUTED_VALUE"""),"")</f>
        <v/>
      </c>
      <c r="H615" s="116"/>
      <c r="I615" s="116"/>
      <c r="J615" s="118"/>
      <c r="K615" s="116"/>
      <c r="L615" s="116"/>
      <c r="M615" s="116"/>
      <c r="N615" s="116"/>
      <c r="O615" s="117"/>
      <c r="P615" s="134"/>
      <c r="Q615" s="134"/>
      <c r="R615" s="134"/>
      <c r="S615" s="135"/>
      <c r="T615" s="134"/>
      <c r="U615" s="134"/>
      <c r="V615" s="134"/>
      <c r="W615" s="135"/>
      <c r="X615" s="134"/>
      <c r="Y615" s="134"/>
      <c r="Z615" s="134"/>
      <c r="AA615" s="135"/>
      <c r="AB615" s="131" t="b">
        <v>0</v>
      </c>
      <c r="AC615" s="131" t="b">
        <v>0</v>
      </c>
      <c r="AD615" s="122"/>
      <c r="AE615" s="131" t="b">
        <v>0</v>
      </c>
      <c r="AF615" s="128"/>
      <c r="AG615" s="88"/>
      <c r="AH615" s="132" t="b">
        <v>0</v>
      </c>
      <c r="AI615" s="133"/>
    </row>
    <row r="616">
      <c r="A616" s="114" t="str">
        <f t="array" ref="A616">IFERROR(
  INDEX(
    INDEX('{INDEX} Tour Packages'!$A:$ZZ, , MATCH(A$3, '{INDEX} Tour Packages'!$4:$4, 0)),
    MATCH($F616, INDEX('{INDEX} Tour Packages'!$A:$ZZ,0, MATCH("Tour Package Name", '{INDEX} Tour Packages'!$4:$4, 0)), 0)
  ),
"")
</f>
        <v/>
      </c>
      <c r="B616" s="114" t="str">
        <f t="array" ref="B616">IFERROR(
  INDEX(
    INDEX('{INDEX} Tour Packages'!$A:$ZZ, , MATCH(B$3, '{INDEX} Tour Packages'!$4:$4, 0)),
    MATCH($F616, INDEX('{INDEX} Tour Packages'!$A:$ZZ,0, MATCH("Tour Package Name", '{INDEX} Tour Packages'!$4:$4, 0)), 0)
  ),
"")
</f>
        <v/>
      </c>
      <c r="C616" s="114" t="str">
        <f t="array" ref="C616">IFERROR(
  INDEX(
    INDEX('{INDEX} Tour Packages'!$A:$ZZ, , MATCH(C$3, '{INDEX} Tour Packages'!$4:$4, 0)),
    MATCH($F616, INDEX('{INDEX} Tour Packages'!$A:$ZZ,0, MATCH("Tour Package Name", '{INDEX} Tour Packages'!$4:$4, 0)), 0)
  ),
"")
</f>
        <v/>
      </c>
      <c r="D616" s="114" t="str">
        <f t="array" ref="D616">IFERROR(
  INDEX(
    INDEX('{INDEX} Tour Packages'!$A:$ZZ, , MATCH(D$3, '{INDEX} Tour Packages'!$4:$4, 0)),
    MATCH($F616, INDEX('{INDEX} Tour Packages'!$A:$ZZ,0, MATCH("Tour Package Name", '{INDEX} Tour Packages'!$4:$4, 0)), 0)
  ),
"")
</f>
        <v/>
      </c>
      <c r="E616" s="115" t="s">
        <v>231</v>
      </c>
      <c r="F616" s="116" t="str">
        <f>IFERROR(__xludf.DUMMYFUNCTION("LET(
  headers, 'Internal Flight Booking Form Re'!$A$1:AI$1,
  ref, $E616,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6" s="117" t="str">
        <f>IFERROR(__xludf.DUMMYFUNCTION("""COMPUTED_VALUE"""),"")</f>
        <v/>
      </c>
      <c r="H616" s="116"/>
      <c r="I616" s="116"/>
      <c r="J616" s="118"/>
      <c r="K616" s="116"/>
      <c r="L616" s="116"/>
      <c r="M616" s="116"/>
      <c r="N616" s="116"/>
      <c r="O616" s="117"/>
      <c r="P616" s="134"/>
      <c r="Q616" s="134"/>
      <c r="R616" s="134"/>
      <c r="S616" s="135"/>
      <c r="T616" s="134"/>
      <c r="U616" s="134"/>
      <c r="V616" s="134"/>
      <c r="W616" s="135"/>
      <c r="X616" s="134"/>
      <c r="Y616" s="134"/>
      <c r="Z616" s="134"/>
      <c r="AA616" s="135"/>
      <c r="AB616" s="131" t="b">
        <v>0</v>
      </c>
      <c r="AC616" s="131" t="b">
        <v>0</v>
      </c>
      <c r="AD616" s="122"/>
      <c r="AE616" s="131" t="b">
        <v>0</v>
      </c>
      <c r="AF616" s="128"/>
      <c r="AG616" s="88"/>
      <c r="AH616" s="132" t="b">
        <v>0</v>
      </c>
      <c r="AI616" s="133"/>
    </row>
    <row r="617">
      <c r="A617" s="114" t="str">
        <f t="array" ref="A617">IFERROR(
  INDEX(
    INDEX('{INDEX} Tour Packages'!$A:$ZZ, , MATCH(A$3, '{INDEX} Tour Packages'!$4:$4, 0)),
    MATCH($F617, INDEX('{INDEX} Tour Packages'!$A:$ZZ,0, MATCH("Tour Package Name", '{INDEX} Tour Packages'!$4:$4, 0)), 0)
  ),
"")
</f>
        <v/>
      </c>
      <c r="B617" s="114" t="str">
        <f t="array" ref="B617">IFERROR(
  INDEX(
    INDEX('{INDEX} Tour Packages'!$A:$ZZ, , MATCH(B$3, '{INDEX} Tour Packages'!$4:$4, 0)),
    MATCH($F617, INDEX('{INDEX} Tour Packages'!$A:$ZZ,0, MATCH("Tour Package Name", '{INDEX} Tour Packages'!$4:$4, 0)), 0)
  ),
"")
</f>
        <v/>
      </c>
      <c r="C617" s="114" t="str">
        <f t="array" ref="C617">IFERROR(
  INDEX(
    INDEX('{INDEX} Tour Packages'!$A:$ZZ, , MATCH(C$3, '{INDEX} Tour Packages'!$4:$4, 0)),
    MATCH($F617, INDEX('{INDEX} Tour Packages'!$A:$ZZ,0, MATCH("Tour Package Name", '{INDEX} Tour Packages'!$4:$4, 0)), 0)
  ),
"")
</f>
        <v/>
      </c>
      <c r="D617" s="114" t="str">
        <f t="array" ref="D617">IFERROR(
  INDEX(
    INDEX('{INDEX} Tour Packages'!$A:$ZZ, , MATCH(D$3, '{INDEX} Tour Packages'!$4:$4, 0)),
    MATCH($F617, INDEX('{INDEX} Tour Packages'!$A:$ZZ,0, MATCH("Tour Package Name", '{INDEX} Tour Packages'!$4:$4, 0)), 0)
  ),
"")
</f>
        <v/>
      </c>
      <c r="E617" s="115" t="s">
        <v>231</v>
      </c>
      <c r="F617" s="116" t="str">
        <f>IFERROR(__xludf.DUMMYFUNCTION("LET(
  headers, 'Internal Flight Booking Form Re'!$A$1:AI$1,
  ref, $E617,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7" s="117" t="str">
        <f>IFERROR(__xludf.DUMMYFUNCTION("""COMPUTED_VALUE"""),"")</f>
        <v/>
      </c>
      <c r="H617" s="116"/>
      <c r="I617" s="116"/>
      <c r="J617" s="118"/>
      <c r="K617" s="116"/>
      <c r="L617" s="116"/>
      <c r="M617" s="116"/>
      <c r="N617" s="116"/>
      <c r="O617" s="117"/>
      <c r="P617" s="134"/>
      <c r="Q617" s="134"/>
      <c r="R617" s="134"/>
      <c r="S617" s="135"/>
      <c r="T617" s="134"/>
      <c r="U617" s="134"/>
      <c r="V617" s="134"/>
      <c r="W617" s="135"/>
      <c r="X617" s="134"/>
      <c r="Y617" s="134"/>
      <c r="Z617" s="134"/>
      <c r="AA617" s="135"/>
      <c r="AB617" s="131" t="b">
        <v>0</v>
      </c>
      <c r="AC617" s="131" t="b">
        <v>0</v>
      </c>
      <c r="AD617" s="122"/>
      <c r="AE617" s="131" t="b">
        <v>0</v>
      </c>
      <c r="AF617" s="128"/>
      <c r="AG617" s="88"/>
      <c r="AH617" s="132" t="b">
        <v>0</v>
      </c>
      <c r="AI617" s="133"/>
    </row>
    <row r="618">
      <c r="A618" s="114" t="str">
        <f t="array" ref="A618">IFERROR(
  INDEX(
    INDEX('{INDEX} Tour Packages'!$A:$ZZ, , MATCH(A$3, '{INDEX} Tour Packages'!$4:$4, 0)),
    MATCH($F618, INDEX('{INDEX} Tour Packages'!$A:$ZZ,0, MATCH("Tour Package Name", '{INDEX} Tour Packages'!$4:$4, 0)), 0)
  ),
"")
</f>
        <v/>
      </c>
      <c r="B618" s="114" t="str">
        <f t="array" ref="B618">IFERROR(
  INDEX(
    INDEX('{INDEX} Tour Packages'!$A:$ZZ, , MATCH(B$3, '{INDEX} Tour Packages'!$4:$4, 0)),
    MATCH($F618, INDEX('{INDEX} Tour Packages'!$A:$ZZ,0, MATCH("Tour Package Name", '{INDEX} Tour Packages'!$4:$4, 0)), 0)
  ),
"")
</f>
        <v/>
      </c>
      <c r="C618" s="114" t="str">
        <f t="array" ref="C618">IFERROR(
  INDEX(
    INDEX('{INDEX} Tour Packages'!$A:$ZZ, , MATCH(C$3, '{INDEX} Tour Packages'!$4:$4, 0)),
    MATCH($F618, INDEX('{INDEX} Tour Packages'!$A:$ZZ,0, MATCH("Tour Package Name", '{INDEX} Tour Packages'!$4:$4, 0)), 0)
  ),
"")
</f>
        <v/>
      </c>
      <c r="D618" s="114" t="str">
        <f t="array" ref="D618">IFERROR(
  INDEX(
    INDEX('{INDEX} Tour Packages'!$A:$ZZ, , MATCH(D$3, '{INDEX} Tour Packages'!$4:$4, 0)),
    MATCH($F618, INDEX('{INDEX} Tour Packages'!$A:$ZZ,0, MATCH("Tour Package Name", '{INDEX} Tour Packages'!$4:$4, 0)), 0)
  ),
"")
</f>
        <v/>
      </c>
      <c r="E618" s="115" t="s">
        <v>231</v>
      </c>
      <c r="F618" s="116" t="str">
        <f>IFERROR(__xludf.DUMMYFUNCTION("LET(
  headers, 'Internal Flight Booking Form Re'!$A$1:AI$1,
  ref, $E618,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8" s="117" t="str">
        <f>IFERROR(__xludf.DUMMYFUNCTION("""COMPUTED_VALUE"""),"")</f>
        <v/>
      </c>
      <c r="H618" s="116"/>
      <c r="I618" s="116"/>
      <c r="J618" s="118"/>
      <c r="K618" s="116"/>
      <c r="L618" s="116"/>
      <c r="M618" s="116"/>
      <c r="N618" s="116"/>
      <c r="O618" s="117"/>
      <c r="P618" s="134"/>
      <c r="Q618" s="134"/>
      <c r="R618" s="134"/>
      <c r="S618" s="135"/>
      <c r="T618" s="134"/>
      <c r="U618" s="134"/>
      <c r="V618" s="134"/>
      <c r="W618" s="135"/>
      <c r="X618" s="134"/>
      <c r="Y618" s="134"/>
      <c r="Z618" s="134"/>
      <c r="AA618" s="135"/>
      <c r="AB618" s="131" t="b">
        <v>0</v>
      </c>
      <c r="AC618" s="131" t="b">
        <v>0</v>
      </c>
      <c r="AD618" s="122"/>
      <c r="AE618" s="131" t="b">
        <v>0</v>
      </c>
      <c r="AF618" s="128"/>
      <c r="AG618" s="88"/>
      <c r="AH618" s="132" t="b">
        <v>0</v>
      </c>
      <c r="AI618" s="133"/>
    </row>
    <row r="619">
      <c r="A619" s="114" t="str">
        <f t="array" ref="A619">IFERROR(
  INDEX(
    INDEX('{INDEX} Tour Packages'!$A:$ZZ, , MATCH(A$3, '{INDEX} Tour Packages'!$4:$4, 0)),
    MATCH($F619, INDEX('{INDEX} Tour Packages'!$A:$ZZ,0, MATCH("Tour Package Name", '{INDEX} Tour Packages'!$4:$4, 0)), 0)
  ),
"")
</f>
        <v/>
      </c>
      <c r="B619" s="114" t="str">
        <f t="array" ref="B619">IFERROR(
  INDEX(
    INDEX('{INDEX} Tour Packages'!$A:$ZZ, , MATCH(B$3, '{INDEX} Tour Packages'!$4:$4, 0)),
    MATCH($F619, INDEX('{INDEX} Tour Packages'!$A:$ZZ,0, MATCH("Tour Package Name", '{INDEX} Tour Packages'!$4:$4, 0)), 0)
  ),
"")
</f>
        <v/>
      </c>
      <c r="C619" s="114" t="str">
        <f t="array" ref="C619">IFERROR(
  INDEX(
    INDEX('{INDEX} Tour Packages'!$A:$ZZ, , MATCH(C$3, '{INDEX} Tour Packages'!$4:$4, 0)),
    MATCH($F619, INDEX('{INDEX} Tour Packages'!$A:$ZZ,0, MATCH("Tour Package Name", '{INDEX} Tour Packages'!$4:$4, 0)), 0)
  ),
"")
</f>
        <v/>
      </c>
      <c r="D619" s="114" t="str">
        <f t="array" ref="D619">IFERROR(
  INDEX(
    INDEX('{INDEX} Tour Packages'!$A:$ZZ, , MATCH(D$3, '{INDEX} Tour Packages'!$4:$4, 0)),
    MATCH($F619, INDEX('{INDEX} Tour Packages'!$A:$ZZ,0, MATCH("Tour Package Name", '{INDEX} Tour Packages'!$4:$4, 0)), 0)
  ),
"")
</f>
        <v/>
      </c>
      <c r="E619" s="115" t="s">
        <v>231</v>
      </c>
      <c r="F619" s="116" t="str">
        <f>IFERROR(__xludf.DUMMYFUNCTION("LET(
  headers, 'Internal Flight Booking Form Re'!$A$1:AI$1,
  ref, $E619,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19" s="117" t="str">
        <f>IFERROR(__xludf.DUMMYFUNCTION("""COMPUTED_VALUE"""),"")</f>
        <v/>
      </c>
      <c r="H619" s="116"/>
      <c r="I619" s="116"/>
      <c r="J619" s="118"/>
      <c r="K619" s="116"/>
      <c r="L619" s="116"/>
      <c r="M619" s="116"/>
      <c r="N619" s="116"/>
      <c r="O619" s="117"/>
      <c r="P619" s="134"/>
      <c r="Q619" s="134"/>
      <c r="R619" s="134"/>
      <c r="S619" s="135"/>
      <c r="T619" s="134"/>
      <c r="U619" s="134"/>
      <c r="V619" s="134"/>
      <c r="W619" s="135"/>
      <c r="X619" s="134"/>
      <c r="Y619" s="134"/>
      <c r="Z619" s="134"/>
      <c r="AA619" s="135"/>
      <c r="AB619" s="131" t="b">
        <v>0</v>
      </c>
      <c r="AC619" s="131" t="b">
        <v>0</v>
      </c>
      <c r="AD619" s="122"/>
      <c r="AE619" s="131" t="b">
        <v>0</v>
      </c>
      <c r="AF619" s="128"/>
      <c r="AG619" s="88"/>
      <c r="AH619" s="132" t="b">
        <v>0</v>
      </c>
      <c r="AI619" s="133"/>
    </row>
    <row r="620">
      <c r="A620" s="114" t="str">
        <f t="array" ref="A620">IFERROR(
  INDEX(
    INDEX('{INDEX} Tour Packages'!$A:$ZZ, , MATCH(A$3, '{INDEX} Tour Packages'!$4:$4, 0)),
    MATCH($F620, INDEX('{INDEX} Tour Packages'!$A:$ZZ,0, MATCH("Tour Package Name", '{INDEX} Tour Packages'!$4:$4, 0)), 0)
  ),
"")
</f>
        <v/>
      </c>
      <c r="B620" s="114" t="str">
        <f t="array" ref="B620">IFERROR(
  INDEX(
    INDEX('{INDEX} Tour Packages'!$A:$ZZ, , MATCH(B$3, '{INDEX} Tour Packages'!$4:$4, 0)),
    MATCH($F620, INDEX('{INDEX} Tour Packages'!$A:$ZZ,0, MATCH("Tour Package Name", '{INDEX} Tour Packages'!$4:$4, 0)), 0)
  ),
"")
</f>
        <v/>
      </c>
      <c r="C620" s="114" t="str">
        <f t="array" ref="C620">IFERROR(
  INDEX(
    INDEX('{INDEX} Tour Packages'!$A:$ZZ, , MATCH(C$3, '{INDEX} Tour Packages'!$4:$4, 0)),
    MATCH($F620, INDEX('{INDEX} Tour Packages'!$A:$ZZ,0, MATCH("Tour Package Name", '{INDEX} Tour Packages'!$4:$4, 0)), 0)
  ),
"")
</f>
        <v/>
      </c>
      <c r="D620" s="114" t="str">
        <f t="array" ref="D620">IFERROR(
  INDEX(
    INDEX('{INDEX} Tour Packages'!$A:$ZZ, , MATCH(D$3, '{INDEX} Tour Packages'!$4:$4, 0)),
    MATCH($F620, INDEX('{INDEX} Tour Packages'!$A:$ZZ,0, MATCH("Tour Package Name", '{INDEX} Tour Packages'!$4:$4, 0)), 0)
  ),
"")
</f>
        <v/>
      </c>
      <c r="E620" s="115" t="s">
        <v>231</v>
      </c>
      <c r="F620" s="116" t="str">
        <f>IFERROR(__xludf.DUMMYFUNCTION("LET(
  headers, 'Internal Flight Booking Form Re'!$A$1:AI$1,
  ref, $E620,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0" s="117" t="str">
        <f>IFERROR(__xludf.DUMMYFUNCTION("""COMPUTED_VALUE"""),"")</f>
        <v/>
      </c>
      <c r="H620" s="116"/>
      <c r="I620" s="116"/>
      <c r="J620" s="118"/>
      <c r="K620" s="116"/>
      <c r="L620" s="116"/>
      <c r="M620" s="116"/>
      <c r="N620" s="116"/>
      <c r="O620" s="117"/>
      <c r="P620" s="134"/>
      <c r="Q620" s="134"/>
      <c r="R620" s="134"/>
      <c r="S620" s="135"/>
      <c r="T620" s="134"/>
      <c r="U620" s="134"/>
      <c r="V620" s="134"/>
      <c r="W620" s="135"/>
      <c r="X620" s="134"/>
      <c r="Y620" s="134"/>
      <c r="Z620" s="134"/>
      <c r="AA620" s="135"/>
      <c r="AB620" s="131" t="b">
        <v>0</v>
      </c>
      <c r="AC620" s="131" t="b">
        <v>0</v>
      </c>
      <c r="AD620" s="122"/>
      <c r="AE620" s="131" t="b">
        <v>0</v>
      </c>
      <c r="AF620" s="128"/>
      <c r="AG620" s="88"/>
      <c r="AH620" s="132" t="b">
        <v>0</v>
      </c>
      <c r="AI620" s="133"/>
    </row>
    <row r="621">
      <c r="A621" s="114" t="str">
        <f t="array" ref="A621">IFERROR(
  INDEX(
    INDEX('{INDEX} Tour Packages'!$A:$ZZ, , MATCH(A$3, '{INDEX} Tour Packages'!$4:$4, 0)),
    MATCH($F621, INDEX('{INDEX} Tour Packages'!$A:$ZZ,0, MATCH("Tour Package Name", '{INDEX} Tour Packages'!$4:$4, 0)), 0)
  ),
"")
</f>
        <v/>
      </c>
      <c r="B621" s="114" t="str">
        <f t="array" ref="B621">IFERROR(
  INDEX(
    INDEX('{INDEX} Tour Packages'!$A:$ZZ, , MATCH(B$3, '{INDEX} Tour Packages'!$4:$4, 0)),
    MATCH($F621, INDEX('{INDEX} Tour Packages'!$A:$ZZ,0, MATCH("Tour Package Name", '{INDEX} Tour Packages'!$4:$4, 0)), 0)
  ),
"")
</f>
        <v/>
      </c>
      <c r="C621" s="114" t="str">
        <f t="array" ref="C621">IFERROR(
  INDEX(
    INDEX('{INDEX} Tour Packages'!$A:$ZZ, , MATCH(C$3, '{INDEX} Tour Packages'!$4:$4, 0)),
    MATCH($F621, INDEX('{INDEX} Tour Packages'!$A:$ZZ,0, MATCH("Tour Package Name", '{INDEX} Tour Packages'!$4:$4, 0)), 0)
  ),
"")
</f>
        <v/>
      </c>
      <c r="D621" s="114" t="str">
        <f t="array" ref="D621">IFERROR(
  INDEX(
    INDEX('{INDEX} Tour Packages'!$A:$ZZ, , MATCH(D$3, '{INDEX} Tour Packages'!$4:$4, 0)),
    MATCH($F621, INDEX('{INDEX} Tour Packages'!$A:$ZZ,0, MATCH("Tour Package Name", '{INDEX} Tour Packages'!$4:$4, 0)), 0)
  ),
"")
</f>
        <v/>
      </c>
      <c r="E621" s="115" t="s">
        <v>231</v>
      </c>
      <c r="F621" s="116" t="str">
        <f>IFERROR(__xludf.DUMMYFUNCTION("LET(
  headers, 'Internal Flight Booking Form Re'!$A$1:AI$1,
  ref, $E621,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1" s="117" t="str">
        <f>IFERROR(__xludf.DUMMYFUNCTION("""COMPUTED_VALUE"""),"")</f>
        <v/>
      </c>
      <c r="H621" s="116"/>
      <c r="I621" s="116"/>
      <c r="J621" s="118"/>
      <c r="K621" s="116"/>
      <c r="L621" s="116"/>
      <c r="M621" s="116"/>
      <c r="N621" s="116"/>
      <c r="O621" s="117"/>
      <c r="P621" s="134"/>
      <c r="Q621" s="134"/>
      <c r="R621" s="134"/>
      <c r="S621" s="135"/>
      <c r="T621" s="134"/>
      <c r="U621" s="134"/>
      <c r="V621" s="134"/>
      <c r="W621" s="135"/>
      <c r="X621" s="134"/>
      <c r="Y621" s="134"/>
      <c r="Z621" s="134"/>
      <c r="AA621" s="135"/>
      <c r="AB621" s="131" t="b">
        <v>0</v>
      </c>
      <c r="AC621" s="131" t="b">
        <v>0</v>
      </c>
      <c r="AD621" s="122"/>
      <c r="AE621" s="131" t="b">
        <v>0</v>
      </c>
      <c r="AF621" s="128"/>
      <c r="AG621" s="88"/>
      <c r="AH621" s="132" t="b">
        <v>0</v>
      </c>
      <c r="AI621" s="133"/>
    </row>
    <row r="622">
      <c r="A622" s="114" t="str">
        <f t="array" ref="A622">IFERROR(
  INDEX(
    INDEX('{INDEX} Tour Packages'!$A:$ZZ, , MATCH(A$3, '{INDEX} Tour Packages'!$4:$4, 0)),
    MATCH($F622, INDEX('{INDEX} Tour Packages'!$A:$ZZ,0, MATCH("Tour Package Name", '{INDEX} Tour Packages'!$4:$4, 0)), 0)
  ),
"")
</f>
        <v/>
      </c>
      <c r="B622" s="114" t="str">
        <f t="array" ref="B622">IFERROR(
  INDEX(
    INDEX('{INDEX} Tour Packages'!$A:$ZZ, , MATCH(B$3, '{INDEX} Tour Packages'!$4:$4, 0)),
    MATCH($F622, INDEX('{INDEX} Tour Packages'!$A:$ZZ,0, MATCH("Tour Package Name", '{INDEX} Tour Packages'!$4:$4, 0)), 0)
  ),
"")
</f>
        <v/>
      </c>
      <c r="C622" s="114" t="str">
        <f t="array" ref="C622">IFERROR(
  INDEX(
    INDEX('{INDEX} Tour Packages'!$A:$ZZ, , MATCH(C$3, '{INDEX} Tour Packages'!$4:$4, 0)),
    MATCH($F622, INDEX('{INDEX} Tour Packages'!$A:$ZZ,0, MATCH("Tour Package Name", '{INDEX} Tour Packages'!$4:$4, 0)), 0)
  ),
"")
</f>
        <v/>
      </c>
      <c r="D622" s="114" t="str">
        <f t="array" ref="D622">IFERROR(
  INDEX(
    INDEX('{INDEX} Tour Packages'!$A:$ZZ, , MATCH(D$3, '{INDEX} Tour Packages'!$4:$4, 0)),
    MATCH($F622, INDEX('{INDEX} Tour Packages'!$A:$ZZ,0, MATCH("Tour Package Name", '{INDEX} Tour Packages'!$4:$4, 0)), 0)
  ),
"")
</f>
        <v/>
      </c>
      <c r="E622" s="115" t="s">
        <v>231</v>
      </c>
      <c r="F622" s="116" t="str">
        <f>IFERROR(__xludf.DUMMYFUNCTION("LET(
  headers, 'Internal Flight Booking Form Re'!$A$1:AI$1,
  ref, $E622,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2" s="117" t="str">
        <f>IFERROR(__xludf.DUMMYFUNCTION("""COMPUTED_VALUE"""),"")</f>
        <v/>
      </c>
      <c r="H622" s="116"/>
      <c r="I622" s="116"/>
      <c r="J622" s="118"/>
      <c r="K622" s="116"/>
      <c r="L622" s="116"/>
      <c r="M622" s="116"/>
      <c r="N622" s="116"/>
      <c r="O622" s="117"/>
      <c r="P622" s="134"/>
      <c r="Q622" s="134"/>
      <c r="R622" s="134"/>
      <c r="S622" s="135"/>
      <c r="T622" s="134"/>
      <c r="U622" s="134"/>
      <c r="V622" s="134"/>
      <c r="W622" s="135"/>
      <c r="X622" s="134"/>
      <c r="Y622" s="134"/>
      <c r="Z622" s="134"/>
      <c r="AA622" s="135"/>
      <c r="AB622" s="131" t="b">
        <v>0</v>
      </c>
      <c r="AC622" s="131" t="b">
        <v>0</v>
      </c>
      <c r="AD622" s="122"/>
      <c r="AE622" s="131" t="b">
        <v>0</v>
      </c>
      <c r="AF622" s="128"/>
      <c r="AG622" s="88"/>
      <c r="AH622" s="132" t="b">
        <v>0</v>
      </c>
      <c r="AI622" s="133"/>
    </row>
    <row r="623">
      <c r="A623" s="114" t="str">
        <f t="array" ref="A623">IFERROR(
  INDEX(
    INDEX('{INDEX} Tour Packages'!$A:$ZZ, , MATCH(A$3, '{INDEX} Tour Packages'!$4:$4, 0)),
    MATCH($F623, INDEX('{INDEX} Tour Packages'!$A:$ZZ,0, MATCH("Tour Package Name", '{INDEX} Tour Packages'!$4:$4, 0)), 0)
  ),
"")
</f>
        <v/>
      </c>
      <c r="B623" s="114" t="str">
        <f t="array" ref="B623">IFERROR(
  INDEX(
    INDEX('{INDEX} Tour Packages'!$A:$ZZ, , MATCH(B$3, '{INDEX} Tour Packages'!$4:$4, 0)),
    MATCH($F623, INDEX('{INDEX} Tour Packages'!$A:$ZZ,0, MATCH("Tour Package Name", '{INDEX} Tour Packages'!$4:$4, 0)), 0)
  ),
"")
</f>
        <v/>
      </c>
      <c r="C623" s="114" t="str">
        <f t="array" ref="C623">IFERROR(
  INDEX(
    INDEX('{INDEX} Tour Packages'!$A:$ZZ, , MATCH(C$3, '{INDEX} Tour Packages'!$4:$4, 0)),
    MATCH($F623, INDEX('{INDEX} Tour Packages'!$A:$ZZ,0, MATCH("Tour Package Name", '{INDEX} Tour Packages'!$4:$4, 0)), 0)
  ),
"")
</f>
        <v/>
      </c>
      <c r="D623" s="114" t="str">
        <f t="array" ref="D623">IFERROR(
  INDEX(
    INDEX('{INDEX} Tour Packages'!$A:$ZZ, , MATCH(D$3, '{INDEX} Tour Packages'!$4:$4, 0)),
    MATCH($F623, INDEX('{INDEX} Tour Packages'!$A:$ZZ,0, MATCH("Tour Package Name", '{INDEX} Tour Packages'!$4:$4, 0)), 0)
  ),
"")
</f>
        <v/>
      </c>
      <c r="E623" s="115" t="s">
        <v>231</v>
      </c>
      <c r="F623" s="116" t="str">
        <f>IFERROR(__xludf.DUMMYFUNCTION("LET(
  headers, 'Internal Flight Booking Form Re'!$A$1:AI$1,
  ref, $E623,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3" s="117" t="str">
        <f>IFERROR(__xludf.DUMMYFUNCTION("""COMPUTED_VALUE"""),"")</f>
        <v/>
      </c>
      <c r="H623" s="116"/>
      <c r="I623" s="116"/>
      <c r="J623" s="118"/>
      <c r="K623" s="116"/>
      <c r="L623" s="116"/>
      <c r="M623" s="116"/>
      <c r="N623" s="116"/>
      <c r="O623" s="117"/>
      <c r="P623" s="134"/>
      <c r="Q623" s="134"/>
      <c r="R623" s="134"/>
      <c r="S623" s="135"/>
      <c r="T623" s="134"/>
      <c r="U623" s="134"/>
      <c r="V623" s="134"/>
      <c r="W623" s="135"/>
      <c r="X623" s="134"/>
      <c r="Y623" s="134"/>
      <c r="Z623" s="134"/>
      <c r="AA623" s="135"/>
      <c r="AB623" s="131" t="b">
        <v>0</v>
      </c>
      <c r="AC623" s="131" t="b">
        <v>0</v>
      </c>
      <c r="AD623" s="122"/>
      <c r="AE623" s="131" t="b">
        <v>0</v>
      </c>
      <c r="AF623" s="128"/>
      <c r="AG623" s="88"/>
      <c r="AH623" s="132" t="b">
        <v>0</v>
      </c>
      <c r="AI623" s="133"/>
    </row>
    <row r="624">
      <c r="A624" s="114" t="str">
        <f t="array" ref="A624">IFERROR(
  INDEX(
    INDEX('{INDEX} Tour Packages'!$A:$ZZ, , MATCH(A$3, '{INDEX} Tour Packages'!$4:$4, 0)),
    MATCH($F624, INDEX('{INDEX} Tour Packages'!$A:$ZZ,0, MATCH("Tour Package Name", '{INDEX} Tour Packages'!$4:$4, 0)), 0)
  ),
"")
</f>
        <v/>
      </c>
      <c r="B624" s="114" t="str">
        <f t="array" ref="B624">IFERROR(
  INDEX(
    INDEX('{INDEX} Tour Packages'!$A:$ZZ, , MATCH(B$3, '{INDEX} Tour Packages'!$4:$4, 0)),
    MATCH($F624, INDEX('{INDEX} Tour Packages'!$A:$ZZ,0, MATCH("Tour Package Name", '{INDEX} Tour Packages'!$4:$4, 0)), 0)
  ),
"")
</f>
        <v/>
      </c>
      <c r="C624" s="114" t="str">
        <f t="array" ref="C624">IFERROR(
  INDEX(
    INDEX('{INDEX} Tour Packages'!$A:$ZZ, , MATCH(C$3, '{INDEX} Tour Packages'!$4:$4, 0)),
    MATCH($F624, INDEX('{INDEX} Tour Packages'!$A:$ZZ,0, MATCH("Tour Package Name", '{INDEX} Tour Packages'!$4:$4, 0)), 0)
  ),
"")
</f>
        <v/>
      </c>
      <c r="D624" s="114" t="str">
        <f t="array" ref="D624">IFERROR(
  INDEX(
    INDEX('{INDEX} Tour Packages'!$A:$ZZ, , MATCH(D$3, '{INDEX} Tour Packages'!$4:$4, 0)),
    MATCH($F624, INDEX('{INDEX} Tour Packages'!$A:$ZZ,0, MATCH("Tour Package Name", '{INDEX} Tour Packages'!$4:$4, 0)), 0)
  ),
"")
</f>
        <v/>
      </c>
      <c r="E624" s="115" t="s">
        <v>231</v>
      </c>
      <c r="F624" s="116" t="str">
        <f>IFERROR(__xludf.DUMMYFUNCTION("LET(
  headers, 'Internal Flight Booking Form Re'!$A$1:AI$1,
  ref, $E624,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4" s="117" t="str">
        <f>IFERROR(__xludf.DUMMYFUNCTION("""COMPUTED_VALUE"""),"")</f>
        <v/>
      </c>
      <c r="H624" s="116"/>
      <c r="I624" s="116"/>
      <c r="J624" s="118"/>
      <c r="K624" s="116"/>
      <c r="L624" s="116"/>
      <c r="M624" s="116"/>
      <c r="N624" s="116"/>
      <c r="O624" s="117"/>
      <c r="P624" s="134"/>
      <c r="Q624" s="134"/>
      <c r="R624" s="134"/>
      <c r="S624" s="135"/>
      <c r="T624" s="134"/>
      <c r="U624" s="134"/>
      <c r="V624" s="134"/>
      <c r="W624" s="135"/>
      <c r="X624" s="134"/>
      <c r="Y624" s="134"/>
      <c r="Z624" s="134"/>
      <c r="AA624" s="135"/>
      <c r="AB624" s="131" t="b">
        <v>0</v>
      </c>
      <c r="AC624" s="131" t="b">
        <v>0</v>
      </c>
      <c r="AD624" s="122"/>
      <c r="AE624" s="131" t="b">
        <v>0</v>
      </c>
      <c r="AF624" s="128"/>
      <c r="AG624" s="88"/>
      <c r="AH624" s="132" t="b">
        <v>0</v>
      </c>
      <c r="AI624" s="133"/>
    </row>
    <row r="625">
      <c r="A625" s="114" t="str">
        <f t="array" ref="A625">IFERROR(
  INDEX(
    INDEX('{INDEX} Tour Packages'!$A:$ZZ, , MATCH(A$3, '{INDEX} Tour Packages'!$4:$4, 0)),
    MATCH($F625, INDEX('{INDEX} Tour Packages'!$A:$ZZ,0, MATCH("Tour Package Name", '{INDEX} Tour Packages'!$4:$4, 0)), 0)
  ),
"")
</f>
        <v/>
      </c>
      <c r="B625" s="114" t="str">
        <f t="array" ref="B625">IFERROR(
  INDEX(
    INDEX('{INDEX} Tour Packages'!$A:$ZZ, , MATCH(B$3, '{INDEX} Tour Packages'!$4:$4, 0)),
    MATCH($F625, INDEX('{INDEX} Tour Packages'!$A:$ZZ,0, MATCH("Tour Package Name", '{INDEX} Tour Packages'!$4:$4, 0)), 0)
  ),
"")
</f>
        <v/>
      </c>
      <c r="C625" s="114" t="str">
        <f t="array" ref="C625">IFERROR(
  INDEX(
    INDEX('{INDEX} Tour Packages'!$A:$ZZ, , MATCH(C$3, '{INDEX} Tour Packages'!$4:$4, 0)),
    MATCH($F625, INDEX('{INDEX} Tour Packages'!$A:$ZZ,0, MATCH("Tour Package Name", '{INDEX} Tour Packages'!$4:$4, 0)), 0)
  ),
"")
</f>
        <v/>
      </c>
      <c r="D625" s="114" t="str">
        <f t="array" ref="D625">IFERROR(
  INDEX(
    INDEX('{INDEX} Tour Packages'!$A:$ZZ, , MATCH(D$3, '{INDEX} Tour Packages'!$4:$4, 0)),
    MATCH($F625, INDEX('{INDEX} Tour Packages'!$A:$ZZ,0, MATCH("Tour Package Name", '{INDEX} Tour Packages'!$4:$4, 0)), 0)
  ),
"")
</f>
        <v/>
      </c>
      <c r="E625" s="115" t="s">
        <v>231</v>
      </c>
      <c r="F625" s="116" t="str">
        <f>IFERROR(__xludf.DUMMYFUNCTION("LET(
  headers, 'Internal Flight Booking Form Re'!$A$1:AI$1,
  ref, $E625,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5" s="117" t="str">
        <f>IFERROR(__xludf.DUMMYFUNCTION("""COMPUTED_VALUE"""),"")</f>
        <v/>
      </c>
      <c r="H625" s="116"/>
      <c r="I625" s="116"/>
      <c r="J625" s="118"/>
      <c r="K625" s="116"/>
      <c r="L625" s="116"/>
      <c r="M625" s="116"/>
      <c r="N625" s="116"/>
      <c r="O625" s="117"/>
      <c r="P625" s="134"/>
      <c r="Q625" s="134"/>
      <c r="R625" s="134"/>
      <c r="S625" s="135"/>
      <c r="T625" s="134"/>
      <c r="U625" s="134"/>
      <c r="V625" s="134"/>
      <c r="W625" s="135"/>
      <c r="X625" s="134"/>
      <c r="Y625" s="134"/>
      <c r="Z625" s="134"/>
      <c r="AA625" s="135"/>
      <c r="AB625" s="131" t="b">
        <v>0</v>
      </c>
      <c r="AC625" s="131" t="b">
        <v>0</v>
      </c>
      <c r="AD625" s="122"/>
      <c r="AE625" s="131" t="b">
        <v>0</v>
      </c>
      <c r="AF625" s="128"/>
      <c r="AG625" s="88"/>
      <c r="AH625" s="132" t="b">
        <v>0</v>
      </c>
      <c r="AI625" s="133"/>
    </row>
    <row r="626">
      <c r="A626" s="114" t="str">
        <f t="array" ref="A626">IFERROR(
  INDEX(
    INDEX('{INDEX} Tour Packages'!$A:$ZZ, , MATCH(A$3, '{INDEX} Tour Packages'!$4:$4, 0)),
    MATCH($F626, INDEX('{INDEX} Tour Packages'!$A:$ZZ,0, MATCH("Tour Package Name", '{INDEX} Tour Packages'!$4:$4, 0)), 0)
  ),
"")
</f>
        <v/>
      </c>
      <c r="B626" s="114" t="str">
        <f t="array" ref="B626">IFERROR(
  INDEX(
    INDEX('{INDEX} Tour Packages'!$A:$ZZ, , MATCH(B$3, '{INDEX} Tour Packages'!$4:$4, 0)),
    MATCH($F626, INDEX('{INDEX} Tour Packages'!$A:$ZZ,0, MATCH("Tour Package Name", '{INDEX} Tour Packages'!$4:$4, 0)), 0)
  ),
"")
</f>
        <v/>
      </c>
      <c r="C626" s="114" t="str">
        <f t="array" ref="C626">IFERROR(
  INDEX(
    INDEX('{INDEX} Tour Packages'!$A:$ZZ, , MATCH(C$3, '{INDEX} Tour Packages'!$4:$4, 0)),
    MATCH($F626, INDEX('{INDEX} Tour Packages'!$A:$ZZ,0, MATCH("Tour Package Name", '{INDEX} Tour Packages'!$4:$4, 0)), 0)
  ),
"")
</f>
        <v/>
      </c>
      <c r="D626" s="114" t="str">
        <f t="array" ref="D626">IFERROR(
  INDEX(
    INDEX('{INDEX} Tour Packages'!$A:$ZZ, , MATCH(D$3, '{INDEX} Tour Packages'!$4:$4, 0)),
    MATCH($F626, INDEX('{INDEX} Tour Packages'!$A:$ZZ,0, MATCH("Tour Package Name", '{INDEX} Tour Packages'!$4:$4, 0)), 0)
  ),
"")
</f>
        <v/>
      </c>
      <c r="E626" s="115" t="s">
        <v>231</v>
      </c>
      <c r="F626" s="116" t="str">
        <f>IFERROR(__xludf.DUMMYFUNCTION("LET(
  headers, 'Internal Flight Booking Form Re'!$A$1:AI$1,
  ref, $E626,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6" s="117" t="str">
        <f>IFERROR(__xludf.DUMMYFUNCTION("""COMPUTED_VALUE"""),"")</f>
        <v/>
      </c>
      <c r="H626" s="116"/>
      <c r="I626" s="116"/>
      <c r="J626" s="118"/>
      <c r="K626" s="116"/>
      <c r="L626" s="116"/>
      <c r="M626" s="116"/>
      <c r="N626" s="116"/>
      <c r="O626" s="117"/>
      <c r="P626" s="134"/>
      <c r="Q626" s="134"/>
      <c r="R626" s="134"/>
      <c r="S626" s="135"/>
      <c r="T626" s="134"/>
      <c r="U626" s="134"/>
      <c r="V626" s="134"/>
      <c r="W626" s="135"/>
      <c r="X626" s="134"/>
      <c r="Y626" s="134"/>
      <c r="Z626" s="134"/>
      <c r="AA626" s="135"/>
      <c r="AB626" s="131" t="b">
        <v>0</v>
      </c>
      <c r="AC626" s="131" t="b">
        <v>0</v>
      </c>
      <c r="AD626" s="122"/>
      <c r="AE626" s="131" t="b">
        <v>0</v>
      </c>
      <c r="AF626" s="128"/>
      <c r="AG626" s="88"/>
      <c r="AH626" s="132" t="b">
        <v>0</v>
      </c>
      <c r="AI626" s="133"/>
    </row>
    <row r="627">
      <c r="A627" s="114" t="str">
        <f t="array" ref="A627">IFERROR(
  INDEX(
    INDEX('{INDEX} Tour Packages'!$A:$ZZ, , MATCH(A$3, '{INDEX} Tour Packages'!$4:$4, 0)),
    MATCH($F627, INDEX('{INDEX} Tour Packages'!$A:$ZZ,0, MATCH("Tour Package Name", '{INDEX} Tour Packages'!$4:$4, 0)), 0)
  ),
"")
</f>
        <v/>
      </c>
      <c r="B627" s="114" t="str">
        <f t="array" ref="B627">IFERROR(
  INDEX(
    INDEX('{INDEX} Tour Packages'!$A:$ZZ, , MATCH(B$3, '{INDEX} Tour Packages'!$4:$4, 0)),
    MATCH($F627, INDEX('{INDEX} Tour Packages'!$A:$ZZ,0, MATCH("Tour Package Name", '{INDEX} Tour Packages'!$4:$4, 0)), 0)
  ),
"")
</f>
        <v/>
      </c>
      <c r="C627" s="114" t="str">
        <f t="array" ref="C627">IFERROR(
  INDEX(
    INDEX('{INDEX} Tour Packages'!$A:$ZZ, , MATCH(C$3, '{INDEX} Tour Packages'!$4:$4, 0)),
    MATCH($F627, INDEX('{INDEX} Tour Packages'!$A:$ZZ,0, MATCH("Tour Package Name", '{INDEX} Tour Packages'!$4:$4, 0)), 0)
  ),
"")
</f>
        <v/>
      </c>
      <c r="D627" s="114" t="str">
        <f t="array" ref="D627">IFERROR(
  INDEX(
    INDEX('{INDEX} Tour Packages'!$A:$ZZ, , MATCH(D$3, '{INDEX} Tour Packages'!$4:$4, 0)),
    MATCH($F627, INDEX('{INDEX} Tour Packages'!$A:$ZZ,0, MATCH("Tour Package Name", '{INDEX} Tour Packages'!$4:$4, 0)), 0)
  ),
"")
</f>
        <v/>
      </c>
      <c r="E627" s="115" t="s">
        <v>231</v>
      </c>
      <c r="F627" s="116" t="str">
        <f>IFERROR(__xludf.DUMMYFUNCTION("LET(
  headers, 'Internal Flight Booking Form Re'!$A$1:AI$1,
  ref, $E627,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7" s="117" t="str">
        <f>IFERROR(__xludf.DUMMYFUNCTION("""COMPUTED_VALUE"""),"")</f>
        <v/>
      </c>
      <c r="H627" s="116"/>
      <c r="I627" s="116"/>
      <c r="J627" s="118"/>
      <c r="K627" s="116"/>
      <c r="L627" s="116"/>
      <c r="M627" s="116"/>
      <c r="N627" s="116"/>
      <c r="O627" s="117"/>
      <c r="P627" s="134"/>
      <c r="Q627" s="134"/>
      <c r="R627" s="134"/>
      <c r="S627" s="135"/>
      <c r="T627" s="134"/>
      <c r="U627" s="134"/>
      <c r="V627" s="134"/>
      <c r="W627" s="135"/>
      <c r="X627" s="134"/>
      <c r="Y627" s="134"/>
      <c r="Z627" s="134"/>
      <c r="AA627" s="135"/>
      <c r="AB627" s="131" t="b">
        <v>0</v>
      </c>
      <c r="AC627" s="131" t="b">
        <v>0</v>
      </c>
      <c r="AD627" s="122"/>
      <c r="AE627" s="131" t="b">
        <v>0</v>
      </c>
      <c r="AF627" s="128"/>
      <c r="AG627" s="88"/>
      <c r="AH627" s="132" t="b">
        <v>0</v>
      </c>
      <c r="AI627" s="133"/>
    </row>
    <row r="628">
      <c r="A628" s="114" t="str">
        <f t="array" ref="A628">IFERROR(
  INDEX(
    INDEX('{INDEX} Tour Packages'!$A:$ZZ, , MATCH(A$3, '{INDEX} Tour Packages'!$4:$4, 0)),
    MATCH($F628, INDEX('{INDEX} Tour Packages'!$A:$ZZ,0, MATCH("Tour Package Name", '{INDEX} Tour Packages'!$4:$4, 0)), 0)
  ),
"")
</f>
        <v/>
      </c>
      <c r="B628" s="114" t="str">
        <f t="array" ref="B628">IFERROR(
  INDEX(
    INDEX('{INDEX} Tour Packages'!$A:$ZZ, , MATCH(B$3, '{INDEX} Tour Packages'!$4:$4, 0)),
    MATCH($F628, INDEX('{INDEX} Tour Packages'!$A:$ZZ,0, MATCH("Tour Package Name", '{INDEX} Tour Packages'!$4:$4, 0)), 0)
  ),
"")
</f>
        <v/>
      </c>
      <c r="C628" s="114" t="str">
        <f t="array" ref="C628">IFERROR(
  INDEX(
    INDEX('{INDEX} Tour Packages'!$A:$ZZ, , MATCH(C$3, '{INDEX} Tour Packages'!$4:$4, 0)),
    MATCH($F628, INDEX('{INDEX} Tour Packages'!$A:$ZZ,0, MATCH("Tour Package Name", '{INDEX} Tour Packages'!$4:$4, 0)), 0)
  ),
"")
</f>
        <v/>
      </c>
      <c r="D628" s="114" t="str">
        <f t="array" ref="D628">IFERROR(
  INDEX(
    INDEX('{INDEX} Tour Packages'!$A:$ZZ, , MATCH(D$3, '{INDEX} Tour Packages'!$4:$4, 0)),
    MATCH($F628, INDEX('{INDEX} Tour Packages'!$A:$ZZ,0, MATCH("Tour Package Name", '{INDEX} Tour Packages'!$4:$4, 0)), 0)
  ),
"")
</f>
        <v/>
      </c>
      <c r="E628" s="115" t="s">
        <v>231</v>
      </c>
      <c r="F628" s="116" t="str">
        <f>IFERROR(__xludf.DUMMYFUNCTION("LET(
  headers, 'Internal Flight Booking Form Re'!$A$1:AI$1,
  ref, $E628,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8" s="117" t="str">
        <f>IFERROR(__xludf.DUMMYFUNCTION("""COMPUTED_VALUE"""),"")</f>
        <v/>
      </c>
      <c r="H628" s="116"/>
      <c r="I628" s="116"/>
      <c r="J628" s="118"/>
      <c r="K628" s="116"/>
      <c r="L628" s="116"/>
      <c r="M628" s="116"/>
      <c r="N628" s="116"/>
      <c r="O628" s="117"/>
      <c r="P628" s="134"/>
      <c r="Q628" s="134"/>
      <c r="R628" s="134"/>
      <c r="S628" s="135"/>
      <c r="T628" s="134"/>
      <c r="U628" s="134"/>
      <c r="V628" s="134"/>
      <c r="W628" s="135"/>
      <c r="X628" s="134"/>
      <c r="Y628" s="134"/>
      <c r="Z628" s="134"/>
      <c r="AA628" s="135"/>
      <c r="AB628" s="131" t="b">
        <v>0</v>
      </c>
      <c r="AC628" s="131" t="b">
        <v>0</v>
      </c>
      <c r="AD628" s="122"/>
      <c r="AE628" s="131" t="b">
        <v>0</v>
      </c>
      <c r="AF628" s="128"/>
      <c r="AG628" s="88"/>
      <c r="AH628" s="132" t="b">
        <v>0</v>
      </c>
      <c r="AI628" s="133"/>
    </row>
    <row r="629">
      <c r="A629" s="114" t="str">
        <f t="array" ref="A629">IFERROR(
  INDEX(
    INDEX('{INDEX} Tour Packages'!$A:$ZZ, , MATCH(A$3, '{INDEX} Tour Packages'!$4:$4, 0)),
    MATCH($F629, INDEX('{INDEX} Tour Packages'!$A:$ZZ,0, MATCH("Tour Package Name", '{INDEX} Tour Packages'!$4:$4, 0)), 0)
  ),
"")
</f>
        <v/>
      </c>
      <c r="B629" s="114" t="str">
        <f t="array" ref="B629">IFERROR(
  INDEX(
    INDEX('{INDEX} Tour Packages'!$A:$ZZ, , MATCH(B$3, '{INDEX} Tour Packages'!$4:$4, 0)),
    MATCH($F629, INDEX('{INDEX} Tour Packages'!$A:$ZZ,0, MATCH("Tour Package Name", '{INDEX} Tour Packages'!$4:$4, 0)), 0)
  ),
"")
</f>
        <v/>
      </c>
      <c r="C629" s="114" t="str">
        <f t="array" ref="C629">IFERROR(
  INDEX(
    INDEX('{INDEX} Tour Packages'!$A:$ZZ, , MATCH(C$3, '{INDEX} Tour Packages'!$4:$4, 0)),
    MATCH($F629, INDEX('{INDEX} Tour Packages'!$A:$ZZ,0, MATCH("Tour Package Name", '{INDEX} Tour Packages'!$4:$4, 0)), 0)
  ),
"")
</f>
        <v/>
      </c>
      <c r="D629" s="114" t="str">
        <f t="array" ref="D629">IFERROR(
  INDEX(
    INDEX('{INDEX} Tour Packages'!$A:$ZZ, , MATCH(D$3, '{INDEX} Tour Packages'!$4:$4, 0)),
    MATCH($F629, INDEX('{INDEX} Tour Packages'!$A:$ZZ,0, MATCH("Tour Package Name", '{INDEX} Tour Packages'!$4:$4, 0)), 0)
  ),
"")
</f>
        <v/>
      </c>
      <c r="E629" s="115" t="s">
        <v>231</v>
      </c>
      <c r="F629" s="116" t="str">
        <f>IFERROR(__xludf.DUMMYFUNCTION("LET(
  headers, 'Internal Flight Booking Form Re'!$A$1:AI$1,
  ref, $E629,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29" s="117" t="str">
        <f>IFERROR(__xludf.DUMMYFUNCTION("""COMPUTED_VALUE"""),"")</f>
        <v/>
      </c>
      <c r="H629" s="116"/>
      <c r="I629" s="116"/>
      <c r="J629" s="118"/>
      <c r="K629" s="116"/>
      <c r="L629" s="116"/>
      <c r="M629" s="116"/>
      <c r="N629" s="116"/>
      <c r="O629" s="117"/>
      <c r="P629" s="134"/>
      <c r="Q629" s="134"/>
      <c r="R629" s="134"/>
      <c r="S629" s="135"/>
      <c r="T629" s="134"/>
      <c r="U629" s="134"/>
      <c r="V629" s="134"/>
      <c r="W629" s="135"/>
      <c r="X629" s="134"/>
      <c r="Y629" s="134"/>
      <c r="Z629" s="134"/>
      <c r="AA629" s="135"/>
      <c r="AB629" s="131" t="b">
        <v>0</v>
      </c>
      <c r="AC629" s="131" t="b">
        <v>0</v>
      </c>
      <c r="AD629" s="122"/>
      <c r="AE629" s="131" t="b">
        <v>0</v>
      </c>
      <c r="AF629" s="128"/>
      <c r="AG629" s="88"/>
      <c r="AH629" s="132" t="b">
        <v>0</v>
      </c>
      <c r="AI629" s="133"/>
    </row>
    <row r="630">
      <c r="A630" s="114" t="str">
        <f t="array" ref="A630">IFERROR(
  INDEX(
    INDEX('{INDEX} Tour Packages'!$A:$ZZ, , MATCH(A$3, '{INDEX} Tour Packages'!$4:$4, 0)),
    MATCH($F630, INDEX('{INDEX} Tour Packages'!$A:$ZZ,0, MATCH("Tour Package Name", '{INDEX} Tour Packages'!$4:$4, 0)), 0)
  ),
"")
</f>
        <v/>
      </c>
      <c r="B630" s="114" t="str">
        <f t="array" ref="B630">IFERROR(
  INDEX(
    INDEX('{INDEX} Tour Packages'!$A:$ZZ, , MATCH(B$3, '{INDEX} Tour Packages'!$4:$4, 0)),
    MATCH($F630, INDEX('{INDEX} Tour Packages'!$A:$ZZ,0, MATCH("Tour Package Name", '{INDEX} Tour Packages'!$4:$4, 0)), 0)
  ),
"")
</f>
        <v/>
      </c>
      <c r="C630" s="114" t="str">
        <f t="array" ref="C630">IFERROR(
  INDEX(
    INDEX('{INDEX} Tour Packages'!$A:$ZZ, , MATCH(C$3, '{INDEX} Tour Packages'!$4:$4, 0)),
    MATCH($F630, INDEX('{INDEX} Tour Packages'!$A:$ZZ,0, MATCH("Tour Package Name", '{INDEX} Tour Packages'!$4:$4, 0)), 0)
  ),
"")
</f>
        <v/>
      </c>
      <c r="D630" s="114" t="str">
        <f t="array" ref="D630">IFERROR(
  INDEX(
    INDEX('{INDEX} Tour Packages'!$A:$ZZ, , MATCH(D$3, '{INDEX} Tour Packages'!$4:$4, 0)),
    MATCH($F630, INDEX('{INDEX} Tour Packages'!$A:$ZZ,0, MATCH("Tour Package Name", '{INDEX} Tour Packages'!$4:$4, 0)), 0)
  ),
"")
</f>
        <v/>
      </c>
      <c r="E630" s="115" t="s">
        <v>231</v>
      </c>
      <c r="F630" s="116" t="str">
        <f>IFERROR(__xludf.DUMMYFUNCTION("LET(
  headers, 'Internal Flight Booking Form Re'!$A$1:AI$1,
  ref, $E630,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0" s="117" t="str">
        <f>IFERROR(__xludf.DUMMYFUNCTION("""COMPUTED_VALUE"""),"")</f>
        <v/>
      </c>
      <c r="H630" s="116"/>
      <c r="I630" s="116"/>
      <c r="J630" s="118"/>
      <c r="K630" s="116"/>
      <c r="L630" s="116"/>
      <c r="M630" s="116"/>
      <c r="N630" s="116"/>
      <c r="O630" s="117"/>
      <c r="P630" s="134"/>
      <c r="Q630" s="134"/>
      <c r="R630" s="134"/>
      <c r="S630" s="135"/>
      <c r="T630" s="134"/>
      <c r="U630" s="134"/>
      <c r="V630" s="134"/>
      <c r="W630" s="135"/>
      <c r="X630" s="134"/>
      <c r="Y630" s="134"/>
      <c r="Z630" s="134"/>
      <c r="AA630" s="135"/>
      <c r="AB630" s="131" t="b">
        <v>0</v>
      </c>
      <c r="AC630" s="131" t="b">
        <v>0</v>
      </c>
      <c r="AD630" s="122"/>
      <c r="AE630" s="131" t="b">
        <v>0</v>
      </c>
      <c r="AF630" s="128"/>
      <c r="AG630" s="88"/>
      <c r="AH630" s="132" t="b">
        <v>0</v>
      </c>
      <c r="AI630" s="133"/>
    </row>
    <row r="631">
      <c r="A631" s="114" t="str">
        <f t="array" ref="A631">IFERROR(
  INDEX(
    INDEX('{INDEX} Tour Packages'!$A:$ZZ, , MATCH(A$3, '{INDEX} Tour Packages'!$4:$4, 0)),
    MATCH($F631, INDEX('{INDEX} Tour Packages'!$A:$ZZ,0, MATCH("Tour Package Name", '{INDEX} Tour Packages'!$4:$4, 0)), 0)
  ),
"")
</f>
        <v/>
      </c>
      <c r="B631" s="114" t="str">
        <f t="array" ref="B631">IFERROR(
  INDEX(
    INDEX('{INDEX} Tour Packages'!$A:$ZZ, , MATCH(B$3, '{INDEX} Tour Packages'!$4:$4, 0)),
    MATCH($F631, INDEX('{INDEX} Tour Packages'!$A:$ZZ,0, MATCH("Tour Package Name", '{INDEX} Tour Packages'!$4:$4, 0)), 0)
  ),
"")
</f>
        <v/>
      </c>
      <c r="C631" s="114" t="str">
        <f t="array" ref="C631">IFERROR(
  INDEX(
    INDEX('{INDEX} Tour Packages'!$A:$ZZ, , MATCH(C$3, '{INDEX} Tour Packages'!$4:$4, 0)),
    MATCH($F631, INDEX('{INDEX} Tour Packages'!$A:$ZZ,0, MATCH("Tour Package Name", '{INDEX} Tour Packages'!$4:$4, 0)), 0)
  ),
"")
</f>
        <v/>
      </c>
      <c r="D631" s="114" t="str">
        <f t="array" ref="D631">IFERROR(
  INDEX(
    INDEX('{INDEX} Tour Packages'!$A:$ZZ, , MATCH(D$3, '{INDEX} Tour Packages'!$4:$4, 0)),
    MATCH($F631, INDEX('{INDEX} Tour Packages'!$A:$ZZ,0, MATCH("Tour Package Name", '{INDEX} Tour Packages'!$4:$4, 0)), 0)
  ),
"")
</f>
        <v/>
      </c>
      <c r="E631" s="115" t="s">
        <v>231</v>
      </c>
      <c r="F631" s="116" t="str">
        <f>IFERROR(__xludf.DUMMYFUNCTION("LET(
  headers, 'Internal Flight Booking Form Re'!$A$1:AI$1,
  ref, $E631,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1" s="117" t="str">
        <f>IFERROR(__xludf.DUMMYFUNCTION("""COMPUTED_VALUE"""),"")</f>
        <v/>
      </c>
      <c r="H631" s="116"/>
      <c r="I631" s="116"/>
      <c r="J631" s="118"/>
      <c r="K631" s="116"/>
      <c r="L631" s="116"/>
      <c r="M631" s="116"/>
      <c r="N631" s="116"/>
      <c r="O631" s="117"/>
      <c r="P631" s="134"/>
      <c r="Q631" s="134"/>
      <c r="R631" s="134"/>
      <c r="S631" s="135"/>
      <c r="T631" s="134"/>
      <c r="U631" s="134"/>
      <c r="V631" s="134"/>
      <c r="W631" s="135"/>
      <c r="X631" s="134"/>
      <c r="Y631" s="134"/>
      <c r="Z631" s="134"/>
      <c r="AA631" s="135"/>
      <c r="AB631" s="131" t="b">
        <v>0</v>
      </c>
      <c r="AC631" s="131" t="b">
        <v>0</v>
      </c>
      <c r="AD631" s="122"/>
      <c r="AE631" s="131" t="b">
        <v>0</v>
      </c>
      <c r="AF631" s="128"/>
      <c r="AG631" s="88"/>
      <c r="AH631" s="132" t="b">
        <v>0</v>
      </c>
      <c r="AI631" s="133"/>
    </row>
    <row r="632">
      <c r="A632" s="114" t="str">
        <f t="array" ref="A632">IFERROR(
  INDEX(
    INDEX('{INDEX} Tour Packages'!$A:$ZZ, , MATCH(A$3, '{INDEX} Tour Packages'!$4:$4, 0)),
    MATCH($F632, INDEX('{INDEX} Tour Packages'!$A:$ZZ,0, MATCH("Tour Package Name", '{INDEX} Tour Packages'!$4:$4, 0)), 0)
  ),
"")
</f>
        <v/>
      </c>
      <c r="B632" s="114" t="str">
        <f t="array" ref="B632">IFERROR(
  INDEX(
    INDEX('{INDEX} Tour Packages'!$A:$ZZ, , MATCH(B$3, '{INDEX} Tour Packages'!$4:$4, 0)),
    MATCH($F632, INDEX('{INDEX} Tour Packages'!$A:$ZZ,0, MATCH("Tour Package Name", '{INDEX} Tour Packages'!$4:$4, 0)), 0)
  ),
"")
</f>
        <v/>
      </c>
      <c r="C632" s="114" t="str">
        <f t="array" ref="C632">IFERROR(
  INDEX(
    INDEX('{INDEX} Tour Packages'!$A:$ZZ, , MATCH(C$3, '{INDEX} Tour Packages'!$4:$4, 0)),
    MATCH($F632, INDEX('{INDEX} Tour Packages'!$A:$ZZ,0, MATCH("Tour Package Name", '{INDEX} Tour Packages'!$4:$4, 0)), 0)
  ),
"")
</f>
        <v/>
      </c>
      <c r="D632" s="114" t="str">
        <f t="array" ref="D632">IFERROR(
  INDEX(
    INDEX('{INDEX} Tour Packages'!$A:$ZZ, , MATCH(D$3, '{INDEX} Tour Packages'!$4:$4, 0)),
    MATCH($F632, INDEX('{INDEX} Tour Packages'!$A:$ZZ,0, MATCH("Tour Package Name", '{INDEX} Tour Packages'!$4:$4, 0)), 0)
  ),
"")
</f>
        <v/>
      </c>
      <c r="E632" s="115" t="s">
        <v>231</v>
      </c>
      <c r="F632" s="116" t="str">
        <f>IFERROR(__xludf.DUMMYFUNCTION("LET(
  headers, 'Internal Flight Booking Form Re'!$A$1:AI$1,
  ref, $E632,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2" s="117" t="str">
        <f>IFERROR(__xludf.DUMMYFUNCTION("""COMPUTED_VALUE"""),"")</f>
        <v/>
      </c>
      <c r="H632" s="116"/>
      <c r="I632" s="116"/>
      <c r="J632" s="118"/>
      <c r="K632" s="116"/>
      <c r="L632" s="116"/>
      <c r="M632" s="116"/>
      <c r="N632" s="116"/>
      <c r="O632" s="117"/>
      <c r="P632" s="134"/>
      <c r="Q632" s="134"/>
      <c r="R632" s="134"/>
      <c r="S632" s="135"/>
      <c r="T632" s="134"/>
      <c r="U632" s="134"/>
      <c r="V632" s="134"/>
      <c r="W632" s="135"/>
      <c r="X632" s="134"/>
      <c r="Y632" s="134"/>
      <c r="Z632" s="134"/>
      <c r="AA632" s="135"/>
      <c r="AB632" s="131" t="b">
        <v>0</v>
      </c>
      <c r="AC632" s="131" t="b">
        <v>0</v>
      </c>
      <c r="AD632" s="122"/>
      <c r="AE632" s="131" t="b">
        <v>0</v>
      </c>
      <c r="AF632" s="128"/>
      <c r="AG632" s="88"/>
      <c r="AH632" s="132" t="b">
        <v>0</v>
      </c>
      <c r="AI632" s="133"/>
    </row>
    <row r="633">
      <c r="A633" s="114" t="str">
        <f t="array" ref="A633">IFERROR(
  INDEX(
    INDEX('{INDEX} Tour Packages'!$A:$ZZ, , MATCH(A$3, '{INDEX} Tour Packages'!$4:$4, 0)),
    MATCH($F633, INDEX('{INDEX} Tour Packages'!$A:$ZZ,0, MATCH("Tour Package Name", '{INDEX} Tour Packages'!$4:$4, 0)), 0)
  ),
"")
</f>
        <v/>
      </c>
      <c r="B633" s="114" t="str">
        <f t="array" ref="B633">IFERROR(
  INDEX(
    INDEX('{INDEX} Tour Packages'!$A:$ZZ, , MATCH(B$3, '{INDEX} Tour Packages'!$4:$4, 0)),
    MATCH($F633, INDEX('{INDEX} Tour Packages'!$A:$ZZ,0, MATCH("Tour Package Name", '{INDEX} Tour Packages'!$4:$4, 0)), 0)
  ),
"")
</f>
        <v/>
      </c>
      <c r="C633" s="114" t="str">
        <f t="array" ref="C633">IFERROR(
  INDEX(
    INDEX('{INDEX} Tour Packages'!$A:$ZZ, , MATCH(C$3, '{INDEX} Tour Packages'!$4:$4, 0)),
    MATCH($F633, INDEX('{INDEX} Tour Packages'!$A:$ZZ,0, MATCH("Tour Package Name", '{INDEX} Tour Packages'!$4:$4, 0)), 0)
  ),
"")
</f>
        <v/>
      </c>
      <c r="D633" s="114" t="str">
        <f t="array" ref="D633">IFERROR(
  INDEX(
    INDEX('{INDEX} Tour Packages'!$A:$ZZ, , MATCH(D$3, '{INDEX} Tour Packages'!$4:$4, 0)),
    MATCH($F633, INDEX('{INDEX} Tour Packages'!$A:$ZZ,0, MATCH("Tour Package Name", '{INDEX} Tour Packages'!$4:$4, 0)), 0)
  ),
"")
</f>
        <v/>
      </c>
      <c r="E633" s="115" t="s">
        <v>231</v>
      </c>
      <c r="F633" s="116" t="str">
        <f>IFERROR(__xludf.DUMMYFUNCTION("LET(
  headers, 'Internal Flight Booking Form Re'!$A$1:AI$1,
  ref, $E633,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3" s="117" t="str">
        <f>IFERROR(__xludf.DUMMYFUNCTION("""COMPUTED_VALUE"""),"")</f>
        <v/>
      </c>
      <c r="H633" s="116"/>
      <c r="I633" s="116"/>
      <c r="J633" s="118"/>
      <c r="K633" s="116"/>
      <c r="L633" s="116"/>
      <c r="M633" s="116"/>
      <c r="N633" s="116"/>
      <c r="O633" s="117"/>
      <c r="P633" s="134"/>
      <c r="Q633" s="134"/>
      <c r="R633" s="134"/>
      <c r="S633" s="135"/>
      <c r="T633" s="134"/>
      <c r="U633" s="134"/>
      <c r="V633" s="134"/>
      <c r="W633" s="135"/>
      <c r="X633" s="134"/>
      <c r="Y633" s="134"/>
      <c r="Z633" s="134"/>
      <c r="AA633" s="135"/>
      <c r="AB633" s="131" t="b">
        <v>0</v>
      </c>
      <c r="AC633" s="131" t="b">
        <v>0</v>
      </c>
      <c r="AD633" s="122"/>
      <c r="AE633" s="131" t="b">
        <v>0</v>
      </c>
      <c r="AF633" s="128"/>
      <c r="AG633" s="88"/>
      <c r="AH633" s="132" t="b">
        <v>0</v>
      </c>
      <c r="AI633" s="133"/>
    </row>
    <row r="634">
      <c r="A634" s="114" t="str">
        <f t="array" ref="A634">IFERROR(
  INDEX(
    INDEX('{INDEX} Tour Packages'!$A:$ZZ, , MATCH(A$3, '{INDEX} Tour Packages'!$4:$4, 0)),
    MATCH($F634, INDEX('{INDEX} Tour Packages'!$A:$ZZ,0, MATCH("Tour Package Name", '{INDEX} Tour Packages'!$4:$4, 0)), 0)
  ),
"")
</f>
        <v/>
      </c>
      <c r="B634" s="114" t="str">
        <f t="array" ref="B634">IFERROR(
  INDEX(
    INDEX('{INDEX} Tour Packages'!$A:$ZZ, , MATCH(B$3, '{INDEX} Tour Packages'!$4:$4, 0)),
    MATCH($F634, INDEX('{INDEX} Tour Packages'!$A:$ZZ,0, MATCH("Tour Package Name", '{INDEX} Tour Packages'!$4:$4, 0)), 0)
  ),
"")
</f>
        <v/>
      </c>
      <c r="C634" s="114" t="str">
        <f t="array" ref="C634">IFERROR(
  INDEX(
    INDEX('{INDEX} Tour Packages'!$A:$ZZ, , MATCH(C$3, '{INDEX} Tour Packages'!$4:$4, 0)),
    MATCH($F634, INDEX('{INDEX} Tour Packages'!$A:$ZZ,0, MATCH("Tour Package Name", '{INDEX} Tour Packages'!$4:$4, 0)), 0)
  ),
"")
</f>
        <v/>
      </c>
      <c r="D634" s="114" t="str">
        <f t="array" ref="D634">IFERROR(
  INDEX(
    INDEX('{INDEX} Tour Packages'!$A:$ZZ, , MATCH(D$3, '{INDEX} Tour Packages'!$4:$4, 0)),
    MATCH($F634, INDEX('{INDEX} Tour Packages'!$A:$ZZ,0, MATCH("Tour Package Name", '{INDEX} Tour Packages'!$4:$4, 0)), 0)
  ),
"")
</f>
        <v/>
      </c>
      <c r="E634" s="115" t="s">
        <v>231</v>
      </c>
      <c r="F634" s="116" t="str">
        <f>IFERROR(__xludf.DUMMYFUNCTION("LET(
  headers, 'Internal Flight Booking Form Re'!$A$1:AI$1,
  ref, $E634,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4" s="117" t="str">
        <f>IFERROR(__xludf.DUMMYFUNCTION("""COMPUTED_VALUE"""),"")</f>
        <v/>
      </c>
      <c r="H634" s="116"/>
      <c r="I634" s="116"/>
      <c r="J634" s="118"/>
      <c r="K634" s="116"/>
      <c r="L634" s="116"/>
      <c r="M634" s="116"/>
      <c r="N634" s="116"/>
      <c r="O634" s="117"/>
      <c r="P634" s="134"/>
      <c r="Q634" s="134"/>
      <c r="R634" s="134"/>
      <c r="S634" s="135"/>
      <c r="T634" s="134"/>
      <c r="U634" s="134"/>
      <c r="V634" s="134"/>
      <c r="W634" s="135"/>
      <c r="X634" s="134"/>
      <c r="Y634" s="134"/>
      <c r="Z634" s="134"/>
      <c r="AA634" s="135"/>
      <c r="AB634" s="131" t="b">
        <v>0</v>
      </c>
      <c r="AC634" s="131" t="b">
        <v>0</v>
      </c>
      <c r="AD634" s="122"/>
      <c r="AE634" s="131" t="b">
        <v>0</v>
      </c>
      <c r="AF634" s="128"/>
      <c r="AG634" s="88"/>
      <c r="AH634" s="132" t="b">
        <v>0</v>
      </c>
      <c r="AI634" s="133"/>
    </row>
    <row r="635">
      <c r="A635" s="114" t="str">
        <f t="array" ref="A635">IFERROR(
  INDEX(
    INDEX('{INDEX} Tour Packages'!$A:$ZZ, , MATCH(A$3, '{INDEX} Tour Packages'!$4:$4, 0)),
    MATCH($F635, INDEX('{INDEX} Tour Packages'!$A:$ZZ,0, MATCH("Tour Package Name", '{INDEX} Tour Packages'!$4:$4, 0)), 0)
  ),
"")
</f>
        <v/>
      </c>
      <c r="B635" s="114" t="str">
        <f t="array" ref="B635">IFERROR(
  INDEX(
    INDEX('{INDEX} Tour Packages'!$A:$ZZ, , MATCH(B$3, '{INDEX} Tour Packages'!$4:$4, 0)),
    MATCH($F635, INDEX('{INDEX} Tour Packages'!$A:$ZZ,0, MATCH("Tour Package Name", '{INDEX} Tour Packages'!$4:$4, 0)), 0)
  ),
"")
</f>
        <v/>
      </c>
      <c r="C635" s="114" t="str">
        <f t="array" ref="C635">IFERROR(
  INDEX(
    INDEX('{INDEX} Tour Packages'!$A:$ZZ, , MATCH(C$3, '{INDEX} Tour Packages'!$4:$4, 0)),
    MATCH($F635, INDEX('{INDEX} Tour Packages'!$A:$ZZ,0, MATCH("Tour Package Name", '{INDEX} Tour Packages'!$4:$4, 0)), 0)
  ),
"")
</f>
        <v/>
      </c>
      <c r="D635" s="114" t="str">
        <f t="array" ref="D635">IFERROR(
  INDEX(
    INDEX('{INDEX} Tour Packages'!$A:$ZZ, , MATCH(D$3, '{INDEX} Tour Packages'!$4:$4, 0)),
    MATCH($F635, INDEX('{INDEX} Tour Packages'!$A:$ZZ,0, MATCH("Tour Package Name", '{INDEX} Tour Packages'!$4:$4, 0)), 0)
  ),
"")
</f>
        <v/>
      </c>
      <c r="E635" s="115" t="s">
        <v>231</v>
      </c>
      <c r="F635" s="116" t="str">
        <f>IFERROR(__xludf.DUMMYFUNCTION("LET(
  headers, 'Internal Flight Booking Form Re'!$A$1:AI$1,
  ref, $E635,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5" s="117" t="str">
        <f>IFERROR(__xludf.DUMMYFUNCTION("""COMPUTED_VALUE"""),"")</f>
        <v/>
      </c>
      <c r="H635" s="116"/>
      <c r="I635" s="116"/>
      <c r="J635" s="118"/>
      <c r="K635" s="116"/>
      <c r="L635" s="116"/>
      <c r="M635" s="116"/>
      <c r="N635" s="116"/>
      <c r="O635" s="117"/>
      <c r="P635" s="134"/>
      <c r="Q635" s="134"/>
      <c r="R635" s="134"/>
      <c r="S635" s="135"/>
      <c r="T635" s="134"/>
      <c r="U635" s="134"/>
      <c r="V635" s="134"/>
      <c r="W635" s="135"/>
      <c r="X635" s="134"/>
      <c r="Y635" s="134"/>
      <c r="Z635" s="134"/>
      <c r="AA635" s="135"/>
      <c r="AB635" s="131" t="b">
        <v>0</v>
      </c>
      <c r="AC635" s="131" t="b">
        <v>0</v>
      </c>
      <c r="AD635" s="122"/>
      <c r="AE635" s="131" t="b">
        <v>0</v>
      </c>
      <c r="AF635" s="128"/>
      <c r="AG635" s="88"/>
      <c r="AH635" s="132" t="b">
        <v>0</v>
      </c>
      <c r="AI635" s="133"/>
    </row>
    <row r="636">
      <c r="A636" s="114" t="str">
        <f t="array" ref="A636">IFERROR(
  INDEX(
    INDEX('{INDEX} Tour Packages'!$A:$ZZ, , MATCH(A$3, '{INDEX} Tour Packages'!$4:$4, 0)),
    MATCH($F636, INDEX('{INDEX} Tour Packages'!$A:$ZZ,0, MATCH("Tour Package Name", '{INDEX} Tour Packages'!$4:$4, 0)), 0)
  ),
"")
</f>
        <v/>
      </c>
      <c r="B636" s="114" t="str">
        <f t="array" ref="B636">IFERROR(
  INDEX(
    INDEX('{INDEX} Tour Packages'!$A:$ZZ, , MATCH(B$3, '{INDEX} Tour Packages'!$4:$4, 0)),
    MATCH($F636, INDEX('{INDEX} Tour Packages'!$A:$ZZ,0, MATCH("Tour Package Name", '{INDEX} Tour Packages'!$4:$4, 0)), 0)
  ),
"")
</f>
        <v/>
      </c>
      <c r="C636" s="114" t="str">
        <f t="array" ref="C636">IFERROR(
  INDEX(
    INDEX('{INDEX} Tour Packages'!$A:$ZZ, , MATCH(C$3, '{INDEX} Tour Packages'!$4:$4, 0)),
    MATCH($F636, INDEX('{INDEX} Tour Packages'!$A:$ZZ,0, MATCH("Tour Package Name", '{INDEX} Tour Packages'!$4:$4, 0)), 0)
  ),
"")
</f>
        <v/>
      </c>
      <c r="D636" s="114" t="str">
        <f t="array" ref="D636">IFERROR(
  INDEX(
    INDEX('{INDEX} Tour Packages'!$A:$ZZ, , MATCH(D$3, '{INDEX} Tour Packages'!$4:$4, 0)),
    MATCH($F636, INDEX('{INDEX} Tour Packages'!$A:$ZZ,0, MATCH("Tour Package Name", '{INDEX} Tour Packages'!$4:$4, 0)), 0)
  ),
"")
</f>
        <v/>
      </c>
      <c r="E636" s="115" t="s">
        <v>231</v>
      </c>
      <c r="F636" s="116" t="str">
        <f>IFERROR(__xludf.DUMMYFUNCTION("LET(
  headers, 'Internal Flight Booking Form Re'!$A$1:AI$1,
  ref, $E636,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6" s="117" t="str">
        <f>IFERROR(__xludf.DUMMYFUNCTION("""COMPUTED_VALUE"""),"")</f>
        <v/>
      </c>
      <c r="H636" s="116"/>
      <c r="I636" s="116"/>
      <c r="J636" s="118"/>
      <c r="K636" s="116"/>
      <c r="L636" s="116"/>
      <c r="M636" s="116"/>
      <c r="N636" s="116"/>
      <c r="O636" s="117"/>
      <c r="P636" s="134"/>
      <c r="Q636" s="134"/>
      <c r="R636" s="134"/>
      <c r="S636" s="135"/>
      <c r="T636" s="134"/>
      <c r="U636" s="134"/>
      <c r="V636" s="134"/>
      <c r="W636" s="135"/>
      <c r="X636" s="134"/>
      <c r="Y636" s="134"/>
      <c r="Z636" s="134"/>
      <c r="AA636" s="135"/>
      <c r="AB636" s="131" t="b">
        <v>0</v>
      </c>
      <c r="AC636" s="131" t="b">
        <v>0</v>
      </c>
      <c r="AD636" s="122"/>
      <c r="AE636" s="131" t="b">
        <v>0</v>
      </c>
      <c r="AF636" s="128"/>
      <c r="AG636" s="88"/>
      <c r="AH636" s="132" t="b">
        <v>0</v>
      </c>
      <c r="AI636" s="133"/>
    </row>
    <row r="637">
      <c r="A637" s="114" t="str">
        <f t="array" ref="A637">IFERROR(
  INDEX(
    INDEX('{INDEX} Tour Packages'!$A:$ZZ, , MATCH(A$3, '{INDEX} Tour Packages'!$4:$4, 0)),
    MATCH($F637, INDEX('{INDEX} Tour Packages'!$A:$ZZ,0, MATCH("Tour Package Name", '{INDEX} Tour Packages'!$4:$4, 0)), 0)
  ),
"")
</f>
        <v/>
      </c>
      <c r="B637" s="114" t="str">
        <f t="array" ref="B637">IFERROR(
  INDEX(
    INDEX('{INDEX} Tour Packages'!$A:$ZZ, , MATCH(B$3, '{INDEX} Tour Packages'!$4:$4, 0)),
    MATCH($F637, INDEX('{INDEX} Tour Packages'!$A:$ZZ,0, MATCH("Tour Package Name", '{INDEX} Tour Packages'!$4:$4, 0)), 0)
  ),
"")
</f>
        <v/>
      </c>
      <c r="C637" s="114" t="str">
        <f t="array" ref="C637">IFERROR(
  INDEX(
    INDEX('{INDEX} Tour Packages'!$A:$ZZ, , MATCH(C$3, '{INDEX} Tour Packages'!$4:$4, 0)),
    MATCH($F637, INDEX('{INDEX} Tour Packages'!$A:$ZZ,0, MATCH("Tour Package Name", '{INDEX} Tour Packages'!$4:$4, 0)), 0)
  ),
"")
</f>
        <v/>
      </c>
      <c r="D637" s="114" t="str">
        <f t="array" ref="D637">IFERROR(
  INDEX(
    INDEX('{INDEX} Tour Packages'!$A:$ZZ, , MATCH(D$3, '{INDEX} Tour Packages'!$4:$4, 0)),
    MATCH($F637, INDEX('{INDEX} Tour Packages'!$A:$ZZ,0, MATCH("Tour Package Name", '{INDEX} Tour Packages'!$4:$4, 0)), 0)
  ),
"")
</f>
        <v/>
      </c>
      <c r="E637" s="115" t="s">
        <v>231</v>
      </c>
      <c r="F637" s="116" t="str">
        <f>IFERROR(__xludf.DUMMYFUNCTION("LET(
  headers, 'Internal Flight Booking Form Re'!$A$1:AI$1,
  ref, $E637,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7" s="117" t="str">
        <f>IFERROR(__xludf.DUMMYFUNCTION("""COMPUTED_VALUE"""),"")</f>
        <v/>
      </c>
      <c r="H637" s="116"/>
      <c r="I637" s="116"/>
      <c r="J637" s="118"/>
      <c r="K637" s="116"/>
      <c r="L637" s="116"/>
      <c r="M637" s="116"/>
      <c r="N637" s="116"/>
      <c r="O637" s="117"/>
      <c r="P637" s="134"/>
      <c r="Q637" s="134"/>
      <c r="R637" s="134"/>
      <c r="S637" s="135"/>
      <c r="T637" s="134"/>
      <c r="U637" s="134"/>
      <c r="V637" s="134"/>
      <c r="W637" s="135"/>
      <c r="X637" s="134"/>
      <c r="Y637" s="134"/>
      <c r="Z637" s="134"/>
      <c r="AA637" s="135"/>
      <c r="AB637" s="131" t="b">
        <v>0</v>
      </c>
      <c r="AC637" s="131" t="b">
        <v>0</v>
      </c>
      <c r="AD637" s="122"/>
      <c r="AE637" s="131" t="b">
        <v>0</v>
      </c>
      <c r="AF637" s="128"/>
      <c r="AG637" s="88"/>
      <c r="AH637" s="132" t="b">
        <v>0</v>
      </c>
      <c r="AI637" s="133"/>
    </row>
    <row r="638">
      <c r="A638" s="114" t="str">
        <f t="array" ref="A638">IFERROR(
  INDEX(
    INDEX('{INDEX} Tour Packages'!$A:$ZZ, , MATCH(A$3, '{INDEX} Tour Packages'!$4:$4, 0)),
    MATCH($F638, INDEX('{INDEX} Tour Packages'!$A:$ZZ,0, MATCH("Tour Package Name", '{INDEX} Tour Packages'!$4:$4, 0)), 0)
  ),
"")
</f>
        <v/>
      </c>
      <c r="B638" s="114" t="str">
        <f t="array" ref="B638">IFERROR(
  INDEX(
    INDEX('{INDEX} Tour Packages'!$A:$ZZ, , MATCH(B$3, '{INDEX} Tour Packages'!$4:$4, 0)),
    MATCH($F638, INDEX('{INDEX} Tour Packages'!$A:$ZZ,0, MATCH("Tour Package Name", '{INDEX} Tour Packages'!$4:$4, 0)), 0)
  ),
"")
</f>
        <v/>
      </c>
      <c r="C638" s="114" t="str">
        <f t="array" ref="C638">IFERROR(
  INDEX(
    INDEX('{INDEX} Tour Packages'!$A:$ZZ, , MATCH(C$3, '{INDEX} Tour Packages'!$4:$4, 0)),
    MATCH($F638, INDEX('{INDEX} Tour Packages'!$A:$ZZ,0, MATCH("Tour Package Name", '{INDEX} Tour Packages'!$4:$4, 0)), 0)
  ),
"")
</f>
        <v/>
      </c>
      <c r="D638" s="114" t="str">
        <f t="array" ref="D638">IFERROR(
  INDEX(
    INDEX('{INDEX} Tour Packages'!$A:$ZZ, , MATCH(D$3, '{INDEX} Tour Packages'!$4:$4, 0)),
    MATCH($F638, INDEX('{INDEX} Tour Packages'!$A:$ZZ,0, MATCH("Tour Package Name", '{INDEX} Tour Packages'!$4:$4, 0)), 0)
  ),
"")
</f>
        <v/>
      </c>
      <c r="E638" s="115" t="s">
        <v>231</v>
      </c>
      <c r="F638" s="116" t="str">
        <f>IFERROR(__xludf.DUMMYFUNCTION("LET(
  headers, 'Internal Flight Booking Form Re'!$A$1:AI$1,
  ref, $E638,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8" s="117" t="str">
        <f>IFERROR(__xludf.DUMMYFUNCTION("""COMPUTED_VALUE"""),"")</f>
        <v/>
      </c>
      <c r="H638" s="116"/>
      <c r="I638" s="116"/>
      <c r="J638" s="118"/>
      <c r="K638" s="116"/>
      <c r="L638" s="116"/>
      <c r="M638" s="116"/>
      <c r="N638" s="116"/>
      <c r="O638" s="117"/>
      <c r="P638" s="134"/>
      <c r="Q638" s="134"/>
      <c r="R638" s="134"/>
      <c r="S638" s="135"/>
      <c r="T638" s="134"/>
      <c r="U638" s="134"/>
      <c r="V638" s="134"/>
      <c r="W638" s="135"/>
      <c r="X638" s="134"/>
      <c r="Y638" s="134"/>
      <c r="Z638" s="134"/>
      <c r="AA638" s="135"/>
      <c r="AB638" s="131" t="b">
        <v>0</v>
      </c>
      <c r="AC638" s="131" t="b">
        <v>0</v>
      </c>
      <c r="AD638" s="122"/>
      <c r="AE638" s="131" t="b">
        <v>0</v>
      </c>
      <c r="AF638" s="128"/>
      <c r="AG638" s="88"/>
      <c r="AH638" s="132" t="b">
        <v>0</v>
      </c>
      <c r="AI638" s="133"/>
    </row>
    <row r="639">
      <c r="A639" s="114" t="str">
        <f t="array" ref="A639">IFERROR(
  INDEX(
    INDEX('{INDEX} Tour Packages'!$A:$ZZ, , MATCH(A$3, '{INDEX} Tour Packages'!$4:$4, 0)),
    MATCH($F639, INDEX('{INDEX} Tour Packages'!$A:$ZZ,0, MATCH("Tour Package Name", '{INDEX} Tour Packages'!$4:$4, 0)), 0)
  ),
"")
</f>
        <v/>
      </c>
      <c r="B639" s="114" t="str">
        <f t="array" ref="B639">IFERROR(
  INDEX(
    INDEX('{INDEX} Tour Packages'!$A:$ZZ, , MATCH(B$3, '{INDEX} Tour Packages'!$4:$4, 0)),
    MATCH($F639, INDEX('{INDEX} Tour Packages'!$A:$ZZ,0, MATCH("Tour Package Name", '{INDEX} Tour Packages'!$4:$4, 0)), 0)
  ),
"")
</f>
        <v/>
      </c>
      <c r="C639" s="114" t="str">
        <f t="array" ref="C639">IFERROR(
  INDEX(
    INDEX('{INDEX} Tour Packages'!$A:$ZZ, , MATCH(C$3, '{INDEX} Tour Packages'!$4:$4, 0)),
    MATCH($F639, INDEX('{INDEX} Tour Packages'!$A:$ZZ,0, MATCH("Tour Package Name", '{INDEX} Tour Packages'!$4:$4, 0)), 0)
  ),
"")
</f>
        <v/>
      </c>
      <c r="D639" s="114" t="str">
        <f t="array" ref="D639">IFERROR(
  INDEX(
    INDEX('{INDEX} Tour Packages'!$A:$ZZ, , MATCH(D$3, '{INDEX} Tour Packages'!$4:$4, 0)),
    MATCH($F639, INDEX('{INDEX} Tour Packages'!$A:$ZZ,0, MATCH("Tour Package Name", '{INDEX} Tour Packages'!$4:$4, 0)), 0)
  ),
"")
</f>
        <v/>
      </c>
      <c r="E639" s="115" t="s">
        <v>231</v>
      </c>
      <c r="F639" s="116" t="str">
        <f>IFERROR(__xludf.DUMMYFUNCTION("LET(
  headers, 'Internal Flight Booking Form Re'!$A$1:AI$1,
  ref, $E639,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39" s="117" t="str">
        <f>IFERROR(__xludf.DUMMYFUNCTION("""COMPUTED_VALUE"""),"")</f>
        <v/>
      </c>
      <c r="H639" s="116"/>
      <c r="I639" s="116"/>
      <c r="J639" s="118"/>
      <c r="K639" s="116"/>
      <c r="L639" s="116"/>
      <c r="M639" s="116"/>
      <c r="N639" s="116"/>
      <c r="O639" s="117"/>
      <c r="P639" s="134"/>
      <c r="Q639" s="134"/>
      <c r="R639" s="134"/>
      <c r="S639" s="135"/>
      <c r="T639" s="134"/>
      <c r="U639" s="134"/>
      <c r="V639" s="134"/>
      <c r="W639" s="135"/>
      <c r="X639" s="134"/>
      <c r="Y639" s="134"/>
      <c r="Z639" s="134"/>
      <c r="AA639" s="135"/>
      <c r="AB639" s="131" t="b">
        <v>0</v>
      </c>
      <c r="AC639" s="131" t="b">
        <v>0</v>
      </c>
      <c r="AD639" s="122"/>
      <c r="AE639" s="131" t="b">
        <v>0</v>
      </c>
      <c r="AF639" s="128"/>
      <c r="AG639" s="88"/>
      <c r="AH639" s="132" t="b">
        <v>0</v>
      </c>
      <c r="AI639" s="133"/>
    </row>
    <row r="640">
      <c r="A640" s="114" t="str">
        <f t="array" ref="A640">IFERROR(
  INDEX(
    INDEX('{INDEX} Tour Packages'!$A:$ZZ, , MATCH(A$3, '{INDEX} Tour Packages'!$4:$4, 0)),
    MATCH($F640, INDEX('{INDEX} Tour Packages'!$A:$ZZ,0, MATCH("Tour Package Name", '{INDEX} Tour Packages'!$4:$4, 0)), 0)
  ),
"")
</f>
        <v/>
      </c>
      <c r="B640" s="114" t="str">
        <f t="array" ref="B640">IFERROR(
  INDEX(
    INDEX('{INDEX} Tour Packages'!$A:$ZZ, , MATCH(B$3, '{INDEX} Tour Packages'!$4:$4, 0)),
    MATCH($F640, INDEX('{INDEX} Tour Packages'!$A:$ZZ,0, MATCH("Tour Package Name", '{INDEX} Tour Packages'!$4:$4, 0)), 0)
  ),
"")
</f>
        <v/>
      </c>
      <c r="C640" s="114" t="str">
        <f t="array" ref="C640">IFERROR(
  INDEX(
    INDEX('{INDEX} Tour Packages'!$A:$ZZ, , MATCH(C$3, '{INDEX} Tour Packages'!$4:$4, 0)),
    MATCH($F640, INDEX('{INDEX} Tour Packages'!$A:$ZZ,0, MATCH("Tour Package Name", '{INDEX} Tour Packages'!$4:$4, 0)), 0)
  ),
"")
</f>
        <v/>
      </c>
      <c r="D640" s="114" t="str">
        <f t="array" ref="D640">IFERROR(
  INDEX(
    INDEX('{INDEX} Tour Packages'!$A:$ZZ, , MATCH(D$3, '{INDEX} Tour Packages'!$4:$4, 0)),
    MATCH($F640, INDEX('{INDEX} Tour Packages'!$A:$ZZ,0, MATCH("Tour Package Name", '{INDEX} Tour Packages'!$4:$4, 0)), 0)
  ),
"")
</f>
        <v/>
      </c>
      <c r="E640" s="115" t="s">
        <v>231</v>
      </c>
      <c r="F640" s="116" t="str">
        <f>IFERROR(__xludf.DUMMYFUNCTION("LET(
  headers, 'Internal Flight Booking Form Re'!$A$1:AI$1,
  ref, $E640,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0" s="117" t="str">
        <f>IFERROR(__xludf.DUMMYFUNCTION("""COMPUTED_VALUE"""),"")</f>
        <v/>
      </c>
      <c r="H640" s="116"/>
      <c r="I640" s="116"/>
      <c r="J640" s="118"/>
      <c r="K640" s="116"/>
      <c r="L640" s="116"/>
      <c r="M640" s="116"/>
      <c r="N640" s="116"/>
      <c r="O640" s="117"/>
      <c r="P640" s="134"/>
      <c r="Q640" s="134"/>
      <c r="R640" s="134"/>
      <c r="S640" s="135"/>
      <c r="T640" s="134"/>
      <c r="U640" s="134"/>
      <c r="V640" s="134"/>
      <c r="W640" s="135"/>
      <c r="X640" s="134"/>
      <c r="Y640" s="134"/>
      <c r="Z640" s="134"/>
      <c r="AA640" s="135"/>
      <c r="AB640" s="131" t="b">
        <v>0</v>
      </c>
      <c r="AC640" s="131" t="b">
        <v>0</v>
      </c>
      <c r="AD640" s="122"/>
      <c r="AE640" s="131" t="b">
        <v>0</v>
      </c>
      <c r="AF640" s="128"/>
      <c r="AG640" s="88"/>
      <c r="AH640" s="132" t="b">
        <v>0</v>
      </c>
      <c r="AI640" s="133"/>
    </row>
    <row r="641">
      <c r="A641" s="114" t="str">
        <f t="array" ref="A641">IFERROR(
  INDEX(
    INDEX('{INDEX} Tour Packages'!$A:$ZZ, , MATCH(A$3, '{INDEX} Tour Packages'!$4:$4, 0)),
    MATCH($F641, INDEX('{INDEX} Tour Packages'!$A:$ZZ,0, MATCH("Tour Package Name", '{INDEX} Tour Packages'!$4:$4, 0)), 0)
  ),
"")
</f>
        <v/>
      </c>
      <c r="B641" s="114" t="str">
        <f t="array" ref="B641">IFERROR(
  INDEX(
    INDEX('{INDEX} Tour Packages'!$A:$ZZ, , MATCH(B$3, '{INDEX} Tour Packages'!$4:$4, 0)),
    MATCH($F641, INDEX('{INDEX} Tour Packages'!$A:$ZZ,0, MATCH("Tour Package Name", '{INDEX} Tour Packages'!$4:$4, 0)), 0)
  ),
"")
</f>
        <v/>
      </c>
      <c r="C641" s="114" t="str">
        <f t="array" ref="C641">IFERROR(
  INDEX(
    INDEX('{INDEX} Tour Packages'!$A:$ZZ, , MATCH(C$3, '{INDEX} Tour Packages'!$4:$4, 0)),
    MATCH($F641, INDEX('{INDEX} Tour Packages'!$A:$ZZ,0, MATCH("Tour Package Name", '{INDEX} Tour Packages'!$4:$4, 0)), 0)
  ),
"")
</f>
        <v/>
      </c>
      <c r="D641" s="114" t="str">
        <f t="array" ref="D641">IFERROR(
  INDEX(
    INDEX('{INDEX} Tour Packages'!$A:$ZZ, , MATCH(D$3, '{INDEX} Tour Packages'!$4:$4, 0)),
    MATCH($F641, INDEX('{INDEX} Tour Packages'!$A:$ZZ,0, MATCH("Tour Package Name", '{INDEX} Tour Packages'!$4:$4, 0)), 0)
  ),
"")
</f>
        <v/>
      </c>
      <c r="E641" s="115" t="s">
        <v>231</v>
      </c>
      <c r="F641" s="116" t="str">
        <f>IFERROR(__xludf.DUMMYFUNCTION("LET(
  headers, 'Internal Flight Booking Form Re'!$A$1:AI$1,
  ref, $E641,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1" s="117" t="str">
        <f>IFERROR(__xludf.DUMMYFUNCTION("""COMPUTED_VALUE"""),"")</f>
        <v/>
      </c>
      <c r="H641" s="116"/>
      <c r="I641" s="116"/>
      <c r="J641" s="118"/>
      <c r="K641" s="116"/>
      <c r="L641" s="116"/>
      <c r="M641" s="116"/>
      <c r="N641" s="116"/>
      <c r="O641" s="117"/>
      <c r="P641" s="134"/>
      <c r="Q641" s="134"/>
      <c r="R641" s="134"/>
      <c r="S641" s="135"/>
      <c r="T641" s="134"/>
      <c r="U641" s="134"/>
      <c r="V641" s="134"/>
      <c r="W641" s="135"/>
      <c r="X641" s="134"/>
      <c r="Y641" s="134"/>
      <c r="Z641" s="134"/>
      <c r="AA641" s="135"/>
      <c r="AB641" s="131" t="b">
        <v>0</v>
      </c>
      <c r="AC641" s="131" t="b">
        <v>0</v>
      </c>
      <c r="AD641" s="122"/>
      <c r="AE641" s="131" t="b">
        <v>0</v>
      </c>
      <c r="AF641" s="128"/>
      <c r="AG641" s="88"/>
      <c r="AH641" s="132" t="b">
        <v>0</v>
      </c>
      <c r="AI641" s="133"/>
    </row>
    <row r="642">
      <c r="A642" s="114" t="str">
        <f t="array" ref="A642">IFERROR(
  INDEX(
    INDEX('{INDEX} Tour Packages'!$A:$ZZ, , MATCH(A$3, '{INDEX} Tour Packages'!$4:$4, 0)),
    MATCH($F642, INDEX('{INDEX} Tour Packages'!$A:$ZZ,0, MATCH("Tour Package Name", '{INDEX} Tour Packages'!$4:$4, 0)), 0)
  ),
"")
</f>
        <v/>
      </c>
      <c r="B642" s="114" t="str">
        <f t="array" ref="B642">IFERROR(
  INDEX(
    INDEX('{INDEX} Tour Packages'!$A:$ZZ, , MATCH(B$3, '{INDEX} Tour Packages'!$4:$4, 0)),
    MATCH($F642, INDEX('{INDEX} Tour Packages'!$A:$ZZ,0, MATCH("Tour Package Name", '{INDEX} Tour Packages'!$4:$4, 0)), 0)
  ),
"")
</f>
        <v/>
      </c>
      <c r="C642" s="114" t="str">
        <f t="array" ref="C642">IFERROR(
  INDEX(
    INDEX('{INDEX} Tour Packages'!$A:$ZZ, , MATCH(C$3, '{INDEX} Tour Packages'!$4:$4, 0)),
    MATCH($F642, INDEX('{INDEX} Tour Packages'!$A:$ZZ,0, MATCH("Tour Package Name", '{INDEX} Tour Packages'!$4:$4, 0)), 0)
  ),
"")
</f>
        <v/>
      </c>
      <c r="D642" s="114" t="str">
        <f t="array" ref="D642">IFERROR(
  INDEX(
    INDEX('{INDEX} Tour Packages'!$A:$ZZ, , MATCH(D$3, '{INDEX} Tour Packages'!$4:$4, 0)),
    MATCH($F642, INDEX('{INDEX} Tour Packages'!$A:$ZZ,0, MATCH("Tour Package Name", '{INDEX} Tour Packages'!$4:$4, 0)), 0)
  ),
"")
</f>
        <v/>
      </c>
      <c r="E642" s="115" t="s">
        <v>231</v>
      </c>
      <c r="F642" s="116" t="str">
        <f>IFERROR(__xludf.DUMMYFUNCTION("LET(
  headers, 'Internal Flight Booking Form Re'!$A$1:AI$1,
  ref, $E642,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2" s="117" t="str">
        <f>IFERROR(__xludf.DUMMYFUNCTION("""COMPUTED_VALUE"""),"")</f>
        <v/>
      </c>
      <c r="H642" s="116"/>
      <c r="I642" s="116"/>
      <c r="J642" s="118"/>
      <c r="K642" s="116"/>
      <c r="L642" s="116"/>
      <c r="M642" s="116"/>
      <c r="N642" s="116"/>
      <c r="O642" s="117"/>
      <c r="P642" s="134"/>
      <c r="Q642" s="134"/>
      <c r="R642" s="134"/>
      <c r="S642" s="135"/>
      <c r="T642" s="134"/>
      <c r="U642" s="134"/>
      <c r="V642" s="134"/>
      <c r="W642" s="135"/>
      <c r="X642" s="134"/>
      <c r="Y642" s="134"/>
      <c r="Z642" s="134"/>
      <c r="AA642" s="135"/>
      <c r="AB642" s="131" t="b">
        <v>0</v>
      </c>
      <c r="AC642" s="131" t="b">
        <v>0</v>
      </c>
      <c r="AD642" s="122"/>
      <c r="AE642" s="131" t="b">
        <v>0</v>
      </c>
      <c r="AF642" s="128"/>
      <c r="AG642" s="88"/>
      <c r="AH642" s="132" t="b">
        <v>0</v>
      </c>
      <c r="AI642" s="133"/>
    </row>
    <row r="643">
      <c r="A643" s="114" t="str">
        <f t="array" ref="A643">IFERROR(
  INDEX(
    INDEX('{INDEX} Tour Packages'!$A:$ZZ, , MATCH(A$3, '{INDEX} Tour Packages'!$4:$4, 0)),
    MATCH($F643, INDEX('{INDEX} Tour Packages'!$A:$ZZ,0, MATCH("Tour Package Name", '{INDEX} Tour Packages'!$4:$4, 0)), 0)
  ),
"")
</f>
        <v/>
      </c>
      <c r="B643" s="114" t="str">
        <f t="array" ref="B643">IFERROR(
  INDEX(
    INDEX('{INDEX} Tour Packages'!$A:$ZZ, , MATCH(B$3, '{INDEX} Tour Packages'!$4:$4, 0)),
    MATCH($F643, INDEX('{INDEX} Tour Packages'!$A:$ZZ,0, MATCH("Tour Package Name", '{INDEX} Tour Packages'!$4:$4, 0)), 0)
  ),
"")
</f>
        <v/>
      </c>
      <c r="C643" s="114" t="str">
        <f t="array" ref="C643">IFERROR(
  INDEX(
    INDEX('{INDEX} Tour Packages'!$A:$ZZ, , MATCH(C$3, '{INDEX} Tour Packages'!$4:$4, 0)),
    MATCH($F643, INDEX('{INDEX} Tour Packages'!$A:$ZZ,0, MATCH("Tour Package Name", '{INDEX} Tour Packages'!$4:$4, 0)), 0)
  ),
"")
</f>
        <v/>
      </c>
      <c r="D643" s="114" t="str">
        <f t="array" ref="D643">IFERROR(
  INDEX(
    INDEX('{INDEX} Tour Packages'!$A:$ZZ, , MATCH(D$3, '{INDEX} Tour Packages'!$4:$4, 0)),
    MATCH($F643, INDEX('{INDEX} Tour Packages'!$A:$ZZ,0, MATCH("Tour Package Name", '{INDEX} Tour Packages'!$4:$4, 0)), 0)
  ),
"")
</f>
        <v/>
      </c>
      <c r="E643" s="115" t="s">
        <v>231</v>
      </c>
      <c r="F643" s="116" t="str">
        <f>IFERROR(__xludf.DUMMYFUNCTION("LET(
  headers, 'Internal Flight Booking Form Re'!$A$1:AI$1,
  ref, $E643,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3" s="117" t="str">
        <f>IFERROR(__xludf.DUMMYFUNCTION("""COMPUTED_VALUE"""),"")</f>
        <v/>
      </c>
      <c r="H643" s="116"/>
      <c r="I643" s="116"/>
      <c r="J643" s="118"/>
      <c r="K643" s="116"/>
      <c r="L643" s="116"/>
      <c r="M643" s="116"/>
      <c r="N643" s="116"/>
      <c r="O643" s="117"/>
      <c r="P643" s="134"/>
      <c r="Q643" s="134"/>
      <c r="R643" s="134"/>
      <c r="S643" s="135"/>
      <c r="T643" s="134"/>
      <c r="U643" s="134"/>
      <c r="V643" s="134"/>
      <c r="W643" s="135"/>
      <c r="X643" s="134"/>
      <c r="Y643" s="134"/>
      <c r="Z643" s="134"/>
      <c r="AA643" s="135"/>
      <c r="AB643" s="131" t="b">
        <v>0</v>
      </c>
      <c r="AC643" s="131" t="b">
        <v>0</v>
      </c>
      <c r="AD643" s="122"/>
      <c r="AE643" s="131" t="b">
        <v>0</v>
      </c>
      <c r="AF643" s="128"/>
      <c r="AG643" s="88"/>
      <c r="AH643" s="132" t="b">
        <v>0</v>
      </c>
      <c r="AI643" s="133"/>
    </row>
    <row r="644">
      <c r="A644" s="114" t="str">
        <f t="array" ref="A644">IFERROR(
  INDEX(
    INDEX('{INDEX} Tour Packages'!$A:$ZZ, , MATCH(A$3, '{INDEX} Tour Packages'!$4:$4, 0)),
    MATCH($F644, INDEX('{INDEX} Tour Packages'!$A:$ZZ,0, MATCH("Tour Package Name", '{INDEX} Tour Packages'!$4:$4, 0)), 0)
  ),
"")
</f>
        <v/>
      </c>
      <c r="B644" s="114" t="str">
        <f t="array" ref="B644">IFERROR(
  INDEX(
    INDEX('{INDEX} Tour Packages'!$A:$ZZ, , MATCH(B$3, '{INDEX} Tour Packages'!$4:$4, 0)),
    MATCH($F644, INDEX('{INDEX} Tour Packages'!$A:$ZZ,0, MATCH("Tour Package Name", '{INDEX} Tour Packages'!$4:$4, 0)), 0)
  ),
"")
</f>
        <v/>
      </c>
      <c r="C644" s="114" t="str">
        <f t="array" ref="C644">IFERROR(
  INDEX(
    INDEX('{INDEX} Tour Packages'!$A:$ZZ, , MATCH(C$3, '{INDEX} Tour Packages'!$4:$4, 0)),
    MATCH($F644, INDEX('{INDEX} Tour Packages'!$A:$ZZ,0, MATCH("Tour Package Name", '{INDEX} Tour Packages'!$4:$4, 0)), 0)
  ),
"")
</f>
        <v/>
      </c>
      <c r="D644" s="114" t="str">
        <f t="array" ref="D644">IFERROR(
  INDEX(
    INDEX('{INDEX} Tour Packages'!$A:$ZZ, , MATCH(D$3, '{INDEX} Tour Packages'!$4:$4, 0)),
    MATCH($F644, INDEX('{INDEX} Tour Packages'!$A:$ZZ,0, MATCH("Tour Package Name", '{INDEX} Tour Packages'!$4:$4, 0)), 0)
  ),
"")
</f>
        <v/>
      </c>
      <c r="E644" s="115" t="s">
        <v>231</v>
      </c>
      <c r="F644" s="116" t="str">
        <f>IFERROR(__xludf.DUMMYFUNCTION("LET(
  headers, 'Internal Flight Booking Form Re'!$A$1:AI$1,
  ref, $E644,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4" s="117" t="str">
        <f>IFERROR(__xludf.DUMMYFUNCTION("""COMPUTED_VALUE"""),"")</f>
        <v/>
      </c>
      <c r="H644" s="116"/>
      <c r="I644" s="116"/>
      <c r="J644" s="118"/>
      <c r="K644" s="116"/>
      <c r="L644" s="116"/>
      <c r="M644" s="116"/>
      <c r="N644" s="116"/>
      <c r="O644" s="117"/>
      <c r="P644" s="134"/>
      <c r="Q644" s="134"/>
      <c r="R644" s="134"/>
      <c r="S644" s="135"/>
      <c r="T644" s="134"/>
      <c r="U644" s="134"/>
      <c r="V644" s="134"/>
      <c r="W644" s="135"/>
      <c r="X644" s="134"/>
      <c r="Y644" s="134"/>
      <c r="Z644" s="134"/>
      <c r="AA644" s="135"/>
      <c r="AB644" s="131" t="b">
        <v>0</v>
      </c>
      <c r="AC644" s="131" t="b">
        <v>0</v>
      </c>
      <c r="AD644" s="122"/>
      <c r="AE644" s="131" t="b">
        <v>0</v>
      </c>
      <c r="AF644" s="128"/>
      <c r="AG644" s="88"/>
      <c r="AH644" s="132" t="b">
        <v>0</v>
      </c>
      <c r="AI644" s="133"/>
    </row>
    <row r="645">
      <c r="A645" s="114" t="str">
        <f t="array" ref="A645">IFERROR(
  INDEX(
    INDEX('{INDEX} Tour Packages'!$A:$ZZ, , MATCH(A$3, '{INDEX} Tour Packages'!$4:$4, 0)),
    MATCH($F645, INDEX('{INDEX} Tour Packages'!$A:$ZZ,0, MATCH("Tour Package Name", '{INDEX} Tour Packages'!$4:$4, 0)), 0)
  ),
"")
</f>
        <v/>
      </c>
      <c r="B645" s="114" t="str">
        <f t="array" ref="B645">IFERROR(
  INDEX(
    INDEX('{INDEX} Tour Packages'!$A:$ZZ, , MATCH(B$3, '{INDEX} Tour Packages'!$4:$4, 0)),
    MATCH($F645, INDEX('{INDEX} Tour Packages'!$A:$ZZ,0, MATCH("Tour Package Name", '{INDEX} Tour Packages'!$4:$4, 0)), 0)
  ),
"")
</f>
        <v/>
      </c>
      <c r="C645" s="114" t="str">
        <f t="array" ref="C645">IFERROR(
  INDEX(
    INDEX('{INDEX} Tour Packages'!$A:$ZZ, , MATCH(C$3, '{INDEX} Tour Packages'!$4:$4, 0)),
    MATCH($F645, INDEX('{INDEX} Tour Packages'!$A:$ZZ,0, MATCH("Tour Package Name", '{INDEX} Tour Packages'!$4:$4, 0)), 0)
  ),
"")
</f>
        <v/>
      </c>
      <c r="D645" s="114" t="str">
        <f t="array" ref="D645">IFERROR(
  INDEX(
    INDEX('{INDEX} Tour Packages'!$A:$ZZ, , MATCH(D$3, '{INDEX} Tour Packages'!$4:$4, 0)),
    MATCH($F645, INDEX('{INDEX} Tour Packages'!$A:$ZZ,0, MATCH("Tour Package Name", '{INDEX} Tour Packages'!$4:$4, 0)), 0)
  ),
"")
</f>
        <v/>
      </c>
      <c r="E645" s="115" t="s">
        <v>231</v>
      </c>
      <c r="F645" s="116" t="str">
        <f>IFERROR(__xludf.DUMMYFUNCTION("LET(
  headers, 'Internal Flight Booking Form Re'!$A$1:AI$1,
  ref, $E645,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5" s="117" t="str">
        <f>IFERROR(__xludf.DUMMYFUNCTION("""COMPUTED_VALUE"""),"")</f>
        <v/>
      </c>
      <c r="H645" s="116"/>
      <c r="I645" s="116"/>
      <c r="J645" s="118"/>
      <c r="K645" s="116"/>
      <c r="L645" s="116"/>
      <c r="M645" s="116"/>
      <c r="N645" s="116"/>
      <c r="O645" s="117"/>
      <c r="P645" s="134"/>
      <c r="Q645" s="134"/>
      <c r="R645" s="134"/>
      <c r="S645" s="135"/>
      <c r="T645" s="134"/>
      <c r="U645" s="134"/>
      <c r="V645" s="134"/>
      <c r="W645" s="135"/>
      <c r="X645" s="134"/>
      <c r="Y645" s="134"/>
      <c r="Z645" s="134"/>
      <c r="AA645" s="135"/>
      <c r="AB645" s="131" t="b">
        <v>0</v>
      </c>
      <c r="AC645" s="131" t="b">
        <v>0</v>
      </c>
      <c r="AD645" s="122"/>
      <c r="AE645" s="131" t="b">
        <v>0</v>
      </c>
      <c r="AF645" s="128"/>
      <c r="AG645" s="88"/>
      <c r="AH645" s="132" t="b">
        <v>0</v>
      </c>
      <c r="AI645" s="133"/>
    </row>
    <row r="646">
      <c r="A646" s="114" t="str">
        <f t="array" ref="A646">IFERROR(
  INDEX(
    INDEX('{INDEX} Tour Packages'!$A:$ZZ, , MATCH(A$3, '{INDEX} Tour Packages'!$4:$4, 0)),
    MATCH($F646, INDEX('{INDEX} Tour Packages'!$A:$ZZ,0, MATCH("Tour Package Name", '{INDEX} Tour Packages'!$4:$4, 0)), 0)
  ),
"")
</f>
        <v/>
      </c>
      <c r="B646" s="114" t="str">
        <f t="array" ref="B646">IFERROR(
  INDEX(
    INDEX('{INDEX} Tour Packages'!$A:$ZZ, , MATCH(B$3, '{INDEX} Tour Packages'!$4:$4, 0)),
    MATCH($F646, INDEX('{INDEX} Tour Packages'!$A:$ZZ,0, MATCH("Tour Package Name", '{INDEX} Tour Packages'!$4:$4, 0)), 0)
  ),
"")
</f>
        <v/>
      </c>
      <c r="C646" s="114" t="str">
        <f t="array" ref="C646">IFERROR(
  INDEX(
    INDEX('{INDEX} Tour Packages'!$A:$ZZ, , MATCH(C$3, '{INDEX} Tour Packages'!$4:$4, 0)),
    MATCH($F646, INDEX('{INDEX} Tour Packages'!$A:$ZZ,0, MATCH("Tour Package Name", '{INDEX} Tour Packages'!$4:$4, 0)), 0)
  ),
"")
</f>
        <v/>
      </c>
      <c r="D646" s="114" t="str">
        <f t="array" ref="D646">IFERROR(
  INDEX(
    INDEX('{INDEX} Tour Packages'!$A:$ZZ, , MATCH(D$3, '{INDEX} Tour Packages'!$4:$4, 0)),
    MATCH($F646, INDEX('{INDEX} Tour Packages'!$A:$ZZ,0, MATCH("Tour Package Name", '{INDEX} Tour Packages'!$4:$4, 0)), 0)
  ),
"")
</f>
        <v/>
      </c>
      <c r="E646" s="115" t="s">
        <v>231</v>
      </c>
      <c r="F646" s="116" t="str">
        <f>IFERROR(__xludf.DUMMYFUNCTION("LET(
  headers, 'Internal Flight Booking Form Re'!$A$1:AI$1,
  ref, $E646,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6" s="117" t="str">
        <f>IFERROR(__xludf.DUMMYFUNCTION("""COMPUTED_VALUE"""),"")</f>
        <v/>
      </c>
      <c r="H646" s="116"/>
      <c r="I646" s="116"/>
      <c r="J646" s="118"/>
      <c r="K646" s="116"/>
      <c r="L646" s="116"/>
      <c r="M646" s="116"/>
      <c r="N646" s="116"/>
      <c r="O646" s="117"/>
      <c r="P646" s="134"/>
      <c r="Q646" s="134"/>
      <c r="R646" s="134"/>
      <c r="S646" s="135"/>
      <c r="T646" s="134"/>
      <c r="U646" s="134"/>
      <c r="V646" s="134"/>
      <c r="W646" s="135"/>
      <c r="X646" s="134"/>
      <c r="Y646" s="134"/>
      <c r="Z646" s="134"/>
      <c r="AA646" s="135"/>
      <c r="AB646" s="131" t="b">
        <v>0</v>
      </c>
      <c r="AC646" s="131" t="b">
        <v>0</v>
      </c>
      <c r="AD646" s="122"/>
      <c r="AE646" s="131" t="b">
        <v>0</v>
      </c>
      <c r="AF646" s="128"/>
      <c r="AG646" s="88"/>
      <c r="AH646" s="132" t="b">
        <v>0</v>
      </c>
      <c r="AI646" s="133"/>
    </row>
    <row r="647">
      <c r="A647" s="114" t="str">
        <f t="array" ref="A647">IFERROR(
  INDEX(
    INDEX('{INDEX} Tour Packages'!$A:$ZZ, , MATCH(A$3, '{INDEX} Tour Packages'!$4:$4, 0)),
    MATCH($F647, INDEX('{INDEX} Tour Packages'!$A:$ZZ,0, MATCH("Tour Package Name", '{INDEX} Tour Packages'!$4:$4, 0)), 0)
  ),
"")
</f>
        <v/>
      </c>
      <c r="B647" s="114" t="str">
        <f t="array" ref="B647">IFERROR(
  INDEX(
    INDEX('{INDEX} Tour Packages'!$A:$ZZ, , MATCH(B$3, '{INDEX} Tour Packages'!$4:$4, 0)),
    MATCH($F647, INDEX('{INDEX} Tour Packages'!$A:$ZZ,0, MATCH("Tour Package Name", '{INDEX} Tour Packages'!$4:$4, 0)), 0)
  ),
"")
</f>
        <v/>
      </c>
      <c r="C647" s="114" t="str">
        <f t="array" ref="C647">IFERROR(
  INDEX(
    INDEX('{INDEX} Tour Packages'!$A:$ZZ, , MATCH(C$3, '{INDEX} Tour Packages'!$4:$4, 0)),
    MATCH($F647, INDEX('{INDEX} Tour Packages'!$A:$ZZ,0, MATCH("Tour Package Name", '{INDEX} Tour Packages'!$4:$4, 0)), 0)
  ),
"")
</f>
        <v/>
      </c>
      <c r="D647" s="114" t="str">
        <f t="array" ref="D647">IFERROR(
  INDEX(
    INDEX('{INDEX} Tour Packages'!$A:$ZZ, , MATCH(D$3, '{INDEX} Tour Packages'!$4:$4, 0)),
    MATCH($F647, INDEX('{INDEX} Tour Packages'!$A:$ZZ,0, MATCH("Tour Package Name", '{INDEX} Tour Packages'!$4:$4, 0)), 0)
  ),
"")
</f>
        <v/>
      </c>
      <c r="E647" s="115" t="s">
        <v>231</v>
      </c>
      <c r="F647" s="116" t="str">
        <f>IFERROR(__xludf.DUMMYFUNCTION("LET(
  headers, 'Internal Flight Booking Form Re'!$A$1:AI$1,
  ref, $E647,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7" s="117" t="str">
        <f>IFERROR(__xludf.DUMMYFUNCTION("""COMPUTED_VALUE"""),"")</f>
        <v/>
      </c>
      <c r="H647" s="116"/>
      <c r="I647" s="116"/>
      <c r="J647" s="118"/>
      <c r="K647" s="116"/>
      <c r="L647" s="116"/>
      <c r="M647" s="116"/>
      <c r="N647" s="116"/>
      <c r="O647" s="117"/>
      <c r="P647" s="134"/>
      <c r="Q647" s="134"/>
      <c r="R647" s="134"/>
      <c r="S647" s="135"/>
      <c r="T647" s="134"/>
      <c r="U647" s="134"/>
      <c r="V647" s="134"/>
      <c r="W647" s="135"/>
      <c r="X647" s="134"/>
      <c r="Y647" s="134"/>
      <c r="Z647" s="134"/>
      <c r="AA647" s="135"/>
      <c r="AB647" s="131" t="b">
        <v>0</v>
      </c>
      <c r="AC647" s="131" t="b">
        <v>0</v>
      </c>
      <c r="AD647" s="122"/>
      <c r="AE647" s="131" t="b">
        <v>0</v>
      </c>
      <c r="AF647" s="128"/>
      <c r="AG647" s="88"/>
      <c r="AH647" s="132" t="b">
        <v>0</v>
      </c>
      <c r="AI647" s="133"/>
    </row>
    <row r="648">
      <c r="A648" s="114" t="str">
        <f t="array" ref="A648">IFERROR(
  INDEX(
    INDEX('{INDEX} Tour Packages'!$A:$ZZ, , MATCH(A$3, '{INDEX} Tour Packages'!$4:$4, 0)),
    MATCH($F648, INDEX('{INDEX} Tour Packages'!$A:$ZZ,0, MATCH("Tour Package Name", '{INDEX} Tour Packages'!$4:$4, 0)), 0)
  ),
"")
</f>
        <v/>
      </c>
      <c r="B648" s="114" t="str">
        <f t="array" ref="B648">IFERROR(
  INDEX(
    INDEX('{INDEX} Tour Packages'!$A:$ZZ, , MATCH(B$3, '{INDEX} Tour Packages'!$4:$4, 0)),
    MATCH($F648, INDEX('{INDEX} Tour Packages'!$A:$ZZ,0, MATCH("Tour Package Name", '{INDEX} Tour Packages'!$4:$4, 0)), 0)
  ),
"")
</f>
        <v/>
      </c>
      <c r="C648" s="114" t="str">
        <f t="array" ref="C648">IFERROR(
  INDEX(
    INDEX('{INDEX} Tour Packages'!$A:$ZZ, , MATCH(C$3, '{INDEX} Tour Packages'!$4:$4, 0)),
    MATCH($F648, INDEX('{INDEX} Tour Packages'!$A:$ZZ,0, MATCH("Tour Package Name", '{INDEX} Tour Packages'!$4:$4, 0)), 0)
  ),
"")
</f>
        <v/>
      </c>
      <c r="D648" s="114" t="str">
        <f t="array" ref="D648">IFERROR(
  INDEX(
    INDEX('{INDEX} Tour Packages'!$A:$ZZ, , MATCH(D$3, '{INDEX} Tour Packages'!$4:$4, 0)),
    MATCH($F648, INDEX('{INDEX} Tour Packages'!$A:$ZZ,0, MATCH("Tour Package Name", '{INDEX} Tour Packages'!$4:$4, 0)), 0)
  ),
"")
</f>
        <v/>
      </c>
      <c r="E648" s="115" t="s">
        <v>231</v>
      </c>
      <c r="F648" s="116" t="str">
        <f>IFERROR(__xludf.DUMMYFUNCTION("LET(
  headers, 'Internal Flight Booking Form Re'!$A$1:AI$1,
  ref, $E648,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8" s="117" t="str">
        <f>IFERROR(__xludf.DUMMYFUNCTION("""COMPUTED_VALUE"""),"")</f>
        <v/>
      </c>
      <c r="H648" s="116"/>
      <c r="I648" s="116"/>
      <c r="J648" s="118"/>
      <c r="K648" s="116"/>
      <c r="L648" s="116"/>
      <c r="M648" s="116"/>
      <c r="N648" s="116"/>
      <c r="O648" s="117"/>
      <c r="P648" s="134"/>
      <c r="Q648" s="134"/>
      <c r="R648" s="134"/>
      <c r="S648" s="135"/>
      <c r="T648" s="134"/>
      <c r="U648" s="134"/>
      <c r="V648" s="134"/>
      <c r="W648" s="135"/>
      <c r="X648" s="134"/>
      <c r="Y648" s="134"/>
      <c r="Z648" s="134"/>
      <c r="AA648" s="135"/>
      <c r="AB648" s="131" t="b">
        <v>0</v>
      </c>
      <c r="AC648" s="131" t="b">
        <v>0</v>
      </c>
      <c r="AD648" s="122"/>
      <c r="AE648" s="131" t="b">
        <v>0</v>
      </c>
      <c r="AF648" s="128"/>
      <c r="AG648" s="88"/>
      <c r="AH648" s="132" t="b">
        <v>0</v>
      </c>
      <c r="AI648" s="133"/>
    </row>
    <row r="649">
      <c r="A649" s="114" t="str">
        <f t="array" ref="A649">IFERROR(
  INDEX(
    INDEX('{INDEX} Tour Packages'!$A:$ZZ, , MATCH(A$3, '{INDEX} Tour Packages'!$4:$4, 0)),
    MATCH($F649, INDEX('{INDEX} Tour Packages'!$A:$ZZ,0, MATCH("Tour Package Name", '{INDEX} Tour Packages'!$4:$4, 0)), 0)
  ),
"")
</f>
        <v/>
      </c>
      <c r="B649" s="114" t="str">
        <f t="array" ref="B649">IFERROR(
  INDEX(
    INDEX('{INDEX} Tour Packages'!$A:$ZZ, , MATCH(B$3, '{INDEX} Tour Packages'!$4:$4, 0)),
    MATCH($F649, INDEX('{INDEX} Tour Packages'!$A:$ZZ,0, MATCH("Tour Package Name", '{INDEX} Tour Packages'!$4:$4, 0)), 0)
  ),
"")
</f>
        <v/>
      </c>
      <c r="C649" s="114" t="str">
        <f t="array" ref="C649">IFERROR(
  INDEX(
    INDEX('{INDEX} Tour Packages'!$A:$ZZ, , MATCH(C$3, '{INDEX} Tour Packages'!$4:$4, 0)),
    MATCH($F649, INDEX('{INDEX} Tour Packages'!$A:$ZZ,0, MATCH("Tour Package Name", '{INDEX} Tour Packages'!$4:$4, 0)), 0)
  ),
"")
</f>
        <v/>
      </c>
      <c r="D649" s="114" t="str">
        <f t="array" ref="D649">IFERROR(
  INDEX(
    INDEX('{INDEX} Tour Packages'!$A:$ZZ, , MATCH(D$3, '{INDEX} Tour Packages'!$4:$4, 0)),
    MATCH($F649, INDEX('{INDEX} Tour Packages'!$A:$ZZ,0, MATCH("Tour Package Name", '{INDEX} Tour Packages'!$4:$4, 0)), 0)
  ),
"")
</f>
        <v/>
      </c>
      <c r="E649" s="115" t="s">
        <v>231</v>
      </c>
      <c r="F649" s="116" t="str">
        <f>IFERROR(__xludf.DUMMYFUNCTION("LET(
  headers, 'Internal Flight Booking Form Re'!$A$1:AI$1,
  ref, $E649,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49" s="117" t="str">
        <f>IFERROR(__xludf.DUMMYFUNCTION("""COMPUTED_VALUE"""),"")</f>
        <v/>
      </c>
      <c r="H649" s="116"/>
      <c r="I649" s="116"/>
      <c r="J649" s="118"/>
      <c r="K649" s="116"/>
      <c r="L649" s="116"/>
      <c r="M649" s="116"/>
      <c r="N649" s="116"/>
      <c r="O649" s="117"/>
      <c r="P649" s="134"/>
      <c r="Q649" s="134"/>
      <c r="R649" s="134"/>
      <c r="S649" s="135"/>
      <c r="T649" s="134"/>
      <c r="U649" s="134"/>
      <c r="V649" s="134"/>
      <c r="W649" s="135"/>
      <c r="X649" s="134"/>
      <c r="Y649" s="134"/>
      <c r="Z649" s="134"/>
      <c r="AA649" s="135"/>
      <c r="AB649" s="131" t="b">
        <v>0</v>
      </c>
      <c r="AC649" s="131" t="b">
        <v>0</v>
      </c>
      <c r="AD649" s="122"/>
      <c r="AE649" s="131" t="b">
        <v>0</v>
      </c>
      <c r="AF649" s="128"/>
      <c r="AG649" s="88"/>
      <c r="AH649" s="132" t="b">
        <v>0</v>
      </c>
      <c r="AI649" s="133"/>
    </row>
    <row r="650">
      <c r="A650" s="114" t="str">
        <f t="array" ref="A650">IFERROR(
  INDEX(
    INDEX('{INDEX} Tour Packages'!$A:$ZZ, , MATCH(A$3, '{INDEX} Tour Packages'!$4:$4, 0)),
    MATCH($F650, INDEX('{INDEX} Tour Packages'!$A:$ZZ,0, MATCH("Tour Package Name", '{INDEX} Tour Packages'!$4:$4, 0)), 0)
  ),
"")
</f>
        <v/>
      </c>
      <c r="B650" s="114" t="str">
        <f t="array" ref="B650">IFERROR(
  INDEX(
    INDEX('{INDEX} Tour Packages'!$A:$ZZ, , MATCH(B$3, '{INDEX} Tour Packages'!$4:$4, 0)),
    MATCH($F650, INDEX('{INDEX} Tour Packages'!$A:$ZZ,0, MATCH("Tour Package Name", '{INDEX} Tour Packages'!$4:$4, 0)), 0)
  ),
"")
</f>
        <v/>
      </c>
      <c r="C650" s="114" t="str">
        <f t="array" ref="C650">IFERROR(
  INDEX(
    INDEX('{INDEX} Tour Packages'!$A:$ZZ, , MATCH(C$3, '{INDEX} Tour Packages'!$4:$4, 0)),
    MATCH($F650, INDEX('{INDEX} Tour Packages'!$A:$ZZ,0, MATCH("Tour Package Name", '{INDEX} Tour Packages'!$4:$4, 0)), 0)
  ),
"")
</f>
        <v/>
      </c>
      <c r="D650" s="114" t="str">
        <f t="array" ref="D650">IFERROR(
  INDEX(
    INDEX('{INDEX} Tour Packages'!$A:$ZZ, , MATCH(D$3, '{INDEX} Tour Packages'!$4:$4, 0)),
    MATCH($F650, INDEX('{INDEX} Tour Packages'!$A:$ZZ,0, MATCH("Tour Package Name", '{INDEX} Tour Packages'!$4:$4, 0)), 0)
  ),
"")
</f>
        <v/>
      </c>
      <c r="E650" s="115" t="s">
        <v>231</v>
      </c>
      <c r="F650" s="116" t="str">
        <f>IFERROR(__xludf.DUMMYFUNCTION("LET(
  headers, 'Internal Flight Booking Form Re'!$A$1:AI$1,
  ref, $E650,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0" s="117" t="str">
        <f>IFERROR(__xludf.DUMMYFUNCTION("""COMPUTED_VALUE"""),"")</f>
        <v/>
      </c>
      <c r="H650" s="116"/>
      <c r="I650" s="116"/>
      <c r="J650" s="118"/>
      <c r="K650" s="116"/>
      <c r="L650" s="116"/>
      <c r="M650" s="116"/>
      <c r="N650" s="116"/>
      <c r="O650" s="117"/>
      <c r="P650" s="134"/>
      <c r="Q650" s="134"/>
      <c r="R650" s="134"/>
      <c r="S650" s="135"/>
      <c r="T650" s="134"/>
      <c r="U650" s="134"/>
      <c r="V650" s="134"/>
      <c r="W650" s="135"/>
      <c r="X650" s="134"/>
      <c r="Y650" s="134"/>
      <c r="Z650" s="134"/>
      <c r="AA650" s="135"/>
      <c r="AB650" s="131" t="b">
        <v>0</v>
      </c>
      <c r="AC650" s="131" t="b">
        <v>0</v>
      </c>
      <c r="AD650" s="122"/>
      <c r="AE650" s="131" t="b">
        <v>0</v>
      </c>
      <c r="AF650" s="128"/>
      <c r="AG650" s="88"/>
      <c r="AH650" s="132" t="b">
        <v>0</v>
      </c>
      <c r="AI650" s="133"/>
    </row>
    <row r="651">
      <c r="A651" s="114" t="str">
        <f t="array" ref="A651">IFERROR(
  INDEX(
    INDEX('{INDEX} Tour Packages'!$A:$ZZ, , MATCH(A$3, '{INDEX} Tour Packages'!$4:$4, 0)),
    MATCH($F651, INDEX('{INDEX} Tour Packages'!$A:$ZZ,0, MATCH("Tour Package Name", '{INDEX} Tour Packages'!$4:$4, 0)), 0)
  ),
"")
</f>
        <v/>
      </c>
      <c r="B651" s="114" t="str">
        <f t="array" ref="B651">IFERROR(
  INDEX(
    INDEX('{INDEX} Tour Packages'!$A:$ZZ, , MATCH(B$3, '{INDEX} Tour Packages'!$4:$4, 0)),
    MATCH($F651, INDEX('{INDEX} Tour Packages'!$A:$ZZ,0, MATCH("Tour Package Name", '{INDEX} Tour Packages'!$4:$4, 0)), 0)
  ),
"")
</f>
        <v/>
      </c>
      <c r="C651" s="114" t="str">
        <f t="array" ref="C651">IFERROR(
  INDEX(
    INDEX('{INDEX} Tour Packages'!$A:$ZZ, , MATCH(C$3, '{INDEX} Tour Packages'!$4:$4, 0)),
    MATCH($F651, INDEX('{INDEX} Tour Packages'!$A:$ZZ,0, MATCH("Tour Package Name", '{INDEX} Tour Packages'!$4:$4, 0)), 0)
  ),
"")
</f>
        <v/>
      </c>
      <c r="D651" s="114" t="str">
        <f t="array" ref="D651">IFERROR(
  INDEX(
    INDEX('{INDEX} Tour Packages'!$A:$ZZ, , MATCH(D$3, '{INDEX} Tour Packages'!$4:$4, 0)),
    MATCH($F651, INDEX('{INDEX} Tour Packages'!$A:$ZZ,0, MATCH("Tour Package Name", '{INDEX} Tour Packages'!$4:$4, 0)), 0)
  ),
"")
</f>
        <v/>
      </c>
      <c r="E651" s="115" t="s">
        <v>231</v>
      </c>
      <c r="F651" s="116" t="str">
        <f>IFERROR(__xludf.DUMMYFUNCTION("LET(
  headers, 'Internal Flight Booking Form Re'!$A$1:AI$1,
  ref, $E651,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1" s="117" t="str">
        <f>IFERROR(__xludf.DUMMYFUNCTION("""COMPUTED_VALUE"""),"")</f>
        <v/>
      </c>
      <c r="H651" s="116"/>
      <c r="I651" s="116"/>
      <c r="J651" s="118"/>
      <c r="K651" s="116"/>
      <c r="L651" s="116"/>
      <c r="M651" s="116"/>
      <c r="N651" s="116"/>
      <c r="O651" s="117"/>
      <c r="P651" s="134"/>
      <c r="Q651" s="134"/>
      <c r="R651" s="134"/>
      <c r="S651" s="135"/>
      <c r="T651" s="134"/>
      <c r="U651" s="134"/>
      <c r="V651" s="134"/>
      <c r="W651" s="135"/>
      <c r="X651" s="134"/>
      <c r="Y651" s="134"/>
      <c r="Z651" s="134"/>
      <c r="AA651" s="135"/>
      <c r="AB651" s="131" t="b">
        <v>0</v>
      </c>
      <c r="AC651" s="131" t="b">
        <v>0</v>
      </c>
      <c r="AD651" s="122"/>
      <c r="AE651" s="131" t="b">
        <v>0</v>
      </c>
      <c r="AF651" s="128"/>
      <c r="AG651" s="88"/>
      <c r="AH651" s="132" t="b">
        <v>0</v>
      </c>
      <c r="AI651" s="133"/>
    </row>
    <row r="652">
      <c r="A652" s="114" t="str">
        <f t="array" ref="A652">IFERROR(
  INDEX(
    INDEX('{INDEX} Tour Packages'!$A:$ZZ, , MATCH(A$3, '{INDEX} Tour Packages'!$4:$4, 0)),
    MATCH($F652, INDEX('{INDEX} Tour Packages'!$A:$ZZ,0, MATCH("Tour Package Name", '{INDEX} Tour Packages'!$4:$4, 0)), 0)
  ),
"")
</f>
        <v/>
      </c>
      <c r="B652" s="114" t="str">
        <f t="array" ref="B652">IFERROR(
  INDEX(
    INDEX('{INDEX} Tour Packages'!$A:$ZZ, , MATCH(B$3, '{INDEX} Tour Packages'!$4:$4, 0)),
    MATCH($F652, INDEX('{INDEX} Tour Packages'!$A:$ZZ,0, MATCH("Tour Package Name", '{INDEX} Tour Packages'!$4:$4, 0)), 0)
  ),
"")
</f>
        <v/>
      </c>
      <c r="C652" s="114" t="str">
        <f t="array" ref="C652">IFERROR(
  INDEX(
    INDEX('{INDEX} Tour Packages'!$A:$ZZ, , MATCH(C$3, '{INDEX} Tour Packages'!$4:$4, 0)),
    MATCH($F652, INDEX('{INDEX} Tour Packages'!$A:$ZZ,0, MATCH("Tour Package Name", '{INDEX} Tour Packages'!$4:$4, 0)), 0)
  ),
"")
</f>
        <v/>
      </c>
      <c r="D652" s="114" t="str">
        <f t="array" ref="D652">IFERROR(
  INDEX(
    INDEX('{INDEX} Tour Packages'!$A:$ZZ, , MATCH(D$3, '{INDEX} Tour Packages'!$4:$4, 0)),
    MATCH($F652, INDEX('{INDEX} Tour Packages'!$A:$ZZ,0, MATCH("Tour Package Name", '{INDEX} Tour Packages'!$4:$4, 0)), 0)
  ),
"")
</f>
        <v/>
      </c>
      <c r="E652" s="115" t="s">
        <v>231</v>
      </c>
      <c r="F652" s="116" t="str">
        <f>IFERROR(__xludf.DUMMYFUNCTION("LET(
  headers, 'Internal Flight Booking Form Re'!$A$1:AI$1,
  ref, $E652,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2" s="117" t="str">
        <f>IFERROR(__xludf.DUMMYFUNCTION("""COMPUTED_VALUE"""),"")</f>
        <v/>
      </c>
      <c r="H652" s="116"/>
      <c r="I652" s="116"/>
      <c r="J652" s="118"/>
      <c r="K652" s="116"/>
      <c r="L652" s="116"/>
      <c r="M652" s="116"/>
      <c r="N652" s="116"/>
      <c r="O652" s="117"/>
      <c r="P652" s="134"/>
      <c r="Q652" s="134"/>
      <c r="R652" s="134"/>
      <c r="S652" s="135"/>
      <c r="T652" s="134"/>
      <c r="U652" s="134"/>
      <c r="V652" s="134"/>
      <c r="W652" s="135"/>
      <c r="X652" s="134"/>
      <c r="Y652" s="134"/>
      <c r="Z652" s="134"/>
      <c r="AA652" s="135"/>
      <c r="AB652" s="131" t="b">
        <v>0</v>
      </c>
      <c r="AC652" s="131" t="b">
        <v>0</v>
      </c>
      <c r="AD652" s="122"/>
      <c r="AE652" s="131" t="b">
        <v>0</v>
      </c>
      <c r="AF652" s="128"/>
      <c r="AG652" s="88"/>
      <c r="AH652" s="132" t="b">
        <v>0</v>
      </c>
      <c r="AI652" s="133"/>
    </row>
    <row r="653">
      <c r="A653" s="114" t="str">
        <f t="array" ref="A653">IFERROR(
  INDEX(
    INDEX('{INDEX} Tour Packages'!$A:$ZZ, , MATCH(A$3, '{INDEX} Tour Packages'!$4:$4, 0)),
    MATCH($F653, INDEX('{INDEX} Tour Packages'!$A:$ZZ,0, MATCH("Tour Package Name", '{INDEX} Tour Packages'!$4:$4, 0)), 0)
  ),
"")
</f>
        <v/>
      </c>
      <c r="B653" s="114" t="str">
        <f t="array" ref="B653">IFERROR(
  INDEX(
    INDEX('{INDEX} Tour Packages'!$A:$ZZ, , MATCH(B$3, '{INDEX} Tour Packages'!$4:$4, 0)),
    MATCH($F653, INDEX('{INDEX} Tour Packages'!$A:$ZZ,0, MATCH("Tour Package Name", '{INDEX} Tour Packages'!$4:$4, 0)), 0)
  ),
"")
</f>
        <v/>
      </c>
      <c r="C653" s="114" t="str">
        <f t="array" ref="C653">IFERROR(
  INDEX(
    INDEX('{INDEX} Tour Packages'!$A:$ZZ, , MATCH(C$3, '{INDEX} Tour Packages'!$4:$4, 0)),
    MATCH($F653, INDEX('{INDEX} Tour Packages'!$A:$ZZ,0, MATCH("Tour Package Name", '{INDEX} Tour Packages'!$4:$4, 0)), 0)
  ),
"")
</f>
        <v/>
      </c>
      <c r="D653" s="114" t="str">
        <f t="array" ref="D653">IFERROR(
  INDEX(
    INDEX('{INDEX} Tour Packages'!$A:$ZZ, , MATCH(D$3, '{INDEX} Tour Packages'!$4:$4, 0)),
    MATCH($F653, INDEX('{INDEX} Tour Packages'!$A:$ZZ,0, MATCH("Tour Package Name", '{INDEX} Tour Packages'!$4:$4, 0)), 0)
  ),
"")
</f>
        <v/>
      </c>
      <c r="E653" s="115" t="s">
        <v>231</v>
      </c>
      <c r="F653" s="116" t="str">
        <f>IFERROR(__xludf.DUMMYFUNCTION("LET(
  headers, 'Internal Flight Booking Form Re'!$A$1:AI$1,
  ref, $E653,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3" s="117" t="str">
        <f>IFERROR(__xludf.DUMMYFUNCTION("""COMPUTED_VALUE"""),"")</f>
        <v/>
      </c>
      <c r="H653" s="116"/>
      <c r="I653" s="116"/>
      <c r="J653" s="118"/>
      <c r="K653" s="116"/>
      <c r="L653" s="116"/>
      <c r="M653" s="116"/>
      <c r="N653" s="116"/>
      <c r="O653" s="117"/>
      <c r="P653" s="134"/>
      <c r="Q653" s="134"/>
      <c r="R653" s="134"/>
      <c r="S653" s="135"/>
      <c r="T653" s="134"/>
      <c r="U653" s="134"/>
      <c r="V653" s="134"/>
      <c r="W653" s="135"/>
      <c r="X653" s="134"/>
      <c r="Y653" s="134"/>
      <c r="Z653" s="134"/>
      <c r="AA653" s="135"/>
      <c r="AB653" s="131" t="b">
        <v>0</v>
      </c>
      <c r="AC653" s="131" t="b">
        <v>0</v>
      </c>
      <c r="AD653" s="122"/>
      <c r="AE653" s="131" t="b">
        <v>0</v>
      </c>
      <c r="AF653" s="128"/>
      <c r="AG653" s="88"/>
      <c r="AH653" s="132" t="b">
        <v>0</v>
      </c>
      <c r="AI653" s="133"/>
    </row>
    <row r="654">
      <c r="A654" s="114" t="str">
        <f t="array" ref="A654">IFERROR(
  INDEX(
    INDEX('{INDEX} Tour Packages'!$A:$ZZ, , MATCH(A$3, '{INDEX} Tour Packages'!$4:$4, 0)),
    MATCH($F654, INDEX('{INDEX} Tour Packages'!$A:$ZZ,0, MATCH("Tour Package Name", '{INDEX} Tour Packages'!$4:$4, 0)), 0)
  ),
"")
</f>
        <v/>
      </c>
      <c r="B654" s="114" t="str">
        <f t="array" ref="B654">IFERROR(
  INDEX(
    INDEX('{INDEX} Tour Packages'!$A:$ZZ, , MATCH(B$3, '{INDEX} Tour Packages'!$4:$4, 0)),
    MATCH($F654, INDEX('{INDEX} Tour Packages'!$A:$ZZ,0, MATCH("Tour Package Name", '{INDEX} Tour Packages'!$4:$4, 0)), 0)
  ),
"")
</f>
        <v/>
      </c>
      <c r="C654" s="114" t="str">
        <f t="array" ref="C654">IFERROR(
  INDEX(
    INDEX('{INDEX} Tour Packages'!$A:$ZZ, , MATCH(C$3, '{INDEX} Tour Packages'!$4:$4, 0)),
    MATCH($F654, INDEX('{INDEX} Tour Packages'!$A:$ZZ,0, MATCH("Tour Package Name", '{INDEX} Tour Packages'!$4:$4, 0)), 0)
  ),
"")
</f>
        <v/>
      </c>
      <c r="D654" s="114" t="str">
        <f t="array" ref="D654">IFERROR(
  INDEX(
    INDEX('{INDEX} Tour Packages'!$A:$ZZ, , MATCH(D$3, '{INDEX} Tour Packages'!$4:$4, 0)),
    MATCH($F654, INDEX('{INDEX} Tour Packages'!$A:$ZZ,0, MATCH("Tour Package Name", '{INDEX} Tour Packages'!$4:$4, 0)), 0)
  ),
"")
</f>
        <v/>
      </c>
      <c r="E654" s="115" t="s">
        <v>231</v>
      </c>
      <c r="F654" s="116" t="str">
        <f>IFERROR(__xludf.DUMMYFUNCTION("LET(
  headers, 'Internal Flight Booking Form Re'!$A$1:AI$1,
  ref, $E654,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4" s="117" t="str">
        <f>IFERROR(__xludf.DUMMYFUNCTION("""COMPUTED_VALUE"""),"")</f>
        <v/>
      </c>
      <c r="H654" s="116"/>
      <c r="I654" s="116"/>
      <c r="J654" s="118"/>
      <c r="K654" s="116"/>
      <c r="L654" s="116"/>
      <c r="M654" s="116"/>
      <c r="N654" s="116"/>
      <c r="O654" s="117"/>
      <c r="P654" s="134"/>
      <c r="Q654" s="134"/>
      <c r="R654" s="134"/>
      <c r="S654" s="135"/>
      <c r="T654" s="134"/>
      <c r="U654" s="134"/>
      <c r="V654" s="134"/>
      <c r="W654" s="135"/>
      <c r="X654" s="134"/>
      <c r="Y654" s="134"/>
      <c r="Z654" s="134"/>
      <c r="AA654" s="135"/>
      <c r="AB654" s="131" t="b">
        <v>0</v>
      </c>
      <c r="AC654" s="131" t="b">
        <v>0</v>
      </c>
      <c r="AD654" s="122"/>
      <c r="AE654" s="131" t="b">
        <v>0</v>
      </c>
      <c r="AF654" s="128"/>
      <c r="AG654" s="88"/>
      <c r="AH654" s="132" t="b">
        <v>0</v>
      </c>
      <c r="AI654" s="133"/>
    </row>
    <row r="655">
      <c r="A655" s="114" t="str">
        <f t="array" ref="A655">IFERROR(
  INDEX(
    INDEX('{INDEX} Tour Packages'!$A:$ZZ, , MATCH(A$3, '{INDEX} Tour Packages'!$4:$4, 0)),
    MATCH($F655, INDEX('{INDEX} Tour Packages'!$A:$ZZ,0, MATCH("Tour Package Name", '{INDEX} Tour Packages'!$4:$4, 0)), 0)
  ),
"")
</f>
        <v/>
      </c>
      <c r="B655" s="114" t="str">
        <f t="array" ref="B655">IFERROR(
  INDEX(
    INDEX('{INDEX} Tour Packages'!$A:$ZZ, , MATCH(B$3, '{INDEX} Tour Packages'!$4:$4, 0)),
    MATCH($F655, INDEX('{INDEX} Tour Packages'!$A:$ZZ,0, MATCH("Tour Package Name", '{INDEX} Tour Packages'!$4:$4, 0)), 0)
  ),
"")
</f>
        <v/>
      </c>
      <c r="C655" s="114" t="str">
        <f t="array" ref="C655">IFERROR(
  INDEX(
    INDEX('{INDEX} Tour Packages'!$A:$ZZ, , MATCH(C$3, '{INDEX} Tour Packages'!$4:$4, 0)),
    MATCH($F655, INDEX('{INDEX} Tour Packages'!$A:$ZZ,0, MATCH("Tour Package Name", '{INDEX} Tour Packages'!$4:$4, 0)), 0)
  ),
"")
</f>
        <v/>
      </c>
      <c r="D655" s="114" t="str">
        <f t="array" ref="D655">IFERROR(
  INDEX(
    INDEX('{INDEX} Tour Packages'!$A:$ZZ, , MATCH(D$3, '{INDEX} Tour Packages'!$4:$4, 0)),
    MATCH($F655, INDEX('{INDEX} Tour Packages'!$A:$ZZ,0, MATCH("Tour Package Name", '{INDEX} Tour Packages'!$4:$4, 0)), 0)
  ),
"")
</f>
        <v/>
      </c>
      <c r="E655" s="115" t="s">
        <v>231</v>
      </c>
      <c r="F655" s="116" t="str">
        <f>IFERROR(__xludf.DUMMYFUNCTION("LET(
  headers, 'Internal Flight Booking Form Re'!$A$1:AI$1,
  ref, $E655,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5" s="117" t="str">
        <f>IFERROR(__xludf.DUMMYFUNCTION("""COMPUTED_VALUE"""),"")</f>
        <v/>
      </c>
      <c r="H655" s="116"/>
      <c r="I655" s="116"/>
      <c r="J655" s="118"/>
      <c r="K655" s="116"/>
      <c r="L655" s="116"/>
      <c r="M655" s="116"/>
      <c r="N655" s="116"/>
      <c r="O655" s="117"/>
      <c r="P655" s="134"/>
      <c r="Q655" s="134"/>
      <c r="R655" s="134"/>
      <c r="S655" s="135"/>
      <c r="T655" s="134"/>
      <c r="U655" s="134"/>
      <c r="V655" s="134"/>
      <c r="W655" s="135"/>
      <c r="X655" s="134"/>
      <c r="Y655" s="134"/>
      <c r="Z655" s="134"/>
      <c r="AA655" s="135"/>
      <c r="AB655" s="131" t="b">
        <v>0</v>
      </c>
      <c r="AC655" s="131" t="b">
        <v>0</v>
      </c>
      <c r="AD655" s="122"/>
      <c r="AE655" s="131" t="b">
        <v>0</v>
      </c>
      <c r="AF655" s="128"/>
      <c r="AG655" s="88"/>
      <c r="AH655" s="132" t="b">
        <v>0</v>
      </c>
      <c r="AI655" s="133"/>
    </row>
    <row r="656">
      <c r="A656" s="114" t="str">
        <f t="array" ref="A656">IFERROR(
  INDEX(
    INDEX('{INDEX} Tour Packages'!$A:$ZZ, , MATCH(A$3, '{INDEX} Tour Packages'!$4:$4, 0)),
    MATCH($F656, INDEX('{INDEX} Tour Packages'!$A:$ZZ,0, MATCH("Tour Package Name", '{INDEX} Tour Packages'!$4:$4, 0)), 0)
  ),
"")
</f>
        <v/>
      </c>
      <c r="B656" s="114" t="str">
        <f t="array" ref="B656">IFERROR(
  INDEX(
    INDEX('{INDEX} Tour Packages'!$A:$ZZ, , MATCH(B$3, '{INDEX} Tour Packages'!$4:$4, 0)),
    MATCH($F656, INDEX('{INDEX} Tour Packages'!$A:$ZZ,0, MATCH("Tour Package Name", '{INDEX} Tour Packages'!$4:$4, 0)), 0)
  ),
"")
</f>
        <v/>
      </c>
      <c r="C656" s="114" t="str">
        <f t="array" ref="C656">IFERROR(
  INDEX(
    INDEX('{INDEX} Tour Packages'!$A:$ZZ, , MATCH(C$3, '{INDEX} Tour Packages'!$4:$4, 0)),
    MATCH($F656, INDEX('{INDEX} Tour Packages'!$A:$ZZ,0, MATCH("Tour Package Name", '{INDEX} Tour Packages'!$4:$4, 0)), 0)
  ),
"")
</f>
        <v/>
      </c>
      <c r="D656" s="114" t="str">
        <f t="array" ref="D656">IFERROR(
  INDEX(
    INDEX('{INDEX} Tour Packages'!$A:$ZZ, , MATCH(D$3, '{INDEX} Tour Packages'!$4:$4, 0)),
    MATCH($F656, INDEX('{INDEX} Tour Packages'!$A:$ZZ,0, MATCH("Tour Package Name", '{INDEX} Tour Packages'!$4:$4, 0)), 0)
  ),
"")
</f>
        <v/>
      </c>
      <c r="E656" s="115" t="s">
        <v>231</v>
      </c>
      <c r="F656" s="116" t="str">
        <f>IFERROR(__xludf.DUMMYFUNCTION("LET(
  headers, 'Internal Flight Booking Form Re'!$A$1:AI$1,
  ref, $E656,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6" s="117" t="str">
        <f>IFERROR(__xludf.DUMMYFUNCTION("""COMPUTED_VALUE"""),"")</f>
        <v/>
      </c>
      <c r="H656" s="116"/>
      <c r="I656" s="116"/>
      <c r="J656" s="118"/>
      <c r="K656" s="116"/>
      <c r="L656" s="116"/>
      <c r="M656" s="116"/>
      <c r="N656" s="116"/>
      <c r="O656" s="117"/>
      <c r="P656" s="134"/>
      <c r="Q656" s="134"/>
      <c r="R656" s="134"/>
      <c r="S656" s="135"/>
      <c r="T656" s="134"/>
      <c r="U656" s="134"/>
      <c r="V656" s="134"/>
      <c r="W656" s="135"/>
      <c r="X656" s="134"/>
      <c r="Y656" s="134"/>
      <c r="Z656" s="134"/>
      <c r="AA656" s="135"/>
      <c r="AB656" s="131" t="b">
        <v>0</v>
      </c>
      <c r="AC656" s="131" t="b">
        <v>0</v>
      </c>
      <c r="AD656" s="122"/>
      <c r="AE656" s="131" t="b">
        <v>0</v>
      </c>
      <c r="AF656" s="128"/>
      <c r="AG656" s="88"/>
      <c r="AH656" s="132" t="b">
        <v>0</v>
      </c>
      <c r="AI656" s="133"/>
    </row>
    <row r="657">
      <c r="A657" s="114" t="str">
        <f t="array" ref="A657">IFERROR(
  INDEX(
    INDEX('{INDEX} Tour Packages'!$A:$ZZ, , MATCH(A$3, '{INDEX} Tour Packages'!$4:$4, 0)),
    MATCH($F657, INDEX('{INDEX} Tour Packages'!$A:$ZZ,0, MATCH("Tour Package Name", '{INDEX} Tour Packages'!$4:$4, 0)), 0)
  ),
"")
</f>
        <v/>
      </c>
      <c r="B657" s="114" t="str">
        <f t="array" ref="B657">IFERROR(
  INDEX(
    INDEX('{INDEX} Tour Packages'!$A:$ZZ, , MATCH(B$3, '{INDEX} Tour Packages'!$4:$4, 0)),
    MATCH($F657, INDEX('{INDEX} Tour Packages'!$A:$ZZ,0, MATCH("Tour Package Name", '{INDEX} Tour Packages'!$4:$4, 0)), 0)
  ),
"")
</f>
        <v/>
      </c>
      <c r="C657" s="114" t="str">
        <f t="array" ref="C657">IFERROR(
  INDEX(
    INDEX('{INDEX} Tour Packages'!$A:$ZZ, , MATCH(C$3, '{INDEX} Tour Packages'!$4:$4, 0)),
    MATCH($F657, INDEX('{INDEX} Tour Packages'!$A:$ZZ,0, MATCH("Tour Package Name", '{INDEX} Tour Packages'!$4:$4, 0)), 0)
  ),
"")
</f>
        <v/>
      </c>
      <c r="D657" s="114" t="str">
        <f t="array" ref="D657">IFERROR(
  INDEX(
    INDEX('{INDEX} Tour Packages'!$A:$ZZ, , MATCH(D$3, '{INDEX} Tour Packages'!$4:$4, 0)),
    MATCH($F657, INDEX('{INDEX} Tour Packages'!$A:$ZZ,0, MATCH("Tour Package Name", '{INDEX} Tour Packages'!$4:$4, 0)), 0)
  ),
"")
</f>
        <v/>
      </c>
      <c r="E657" s="115" t="s">
        <v>231</v>
      </c>
      <c r="F657" s="116" t="str">
        <f>IFERROR(__xludf.DUMMYFUNCTION("LET(
  headers, 'Internal Flight Booking Form Re'!$A$1:AI$1,
  ref, $E657,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7" s="117" t="str">
        <f>IFERROR(__xludf.DUMMYFUNCTION("""COMPUTED_VALUE"""),"")</f>
        <v/>
      </c>
      <c r="H657" s="116"/>
      <c r="I657" s="116"/>
      <c r="J657" s="118"/>
      <c r="K657" s="116"/>
      <c r="L657" s="116"/>
      <c r="M657" s="116"/>
      <c r="N657" s="116"/>
      <c r="O657" s="117"/>
      <c r="P657" s="134"/>
      <c r="Q657" s="134"/>
      <c r="R657" s="134"/>
      <c r="S657" s="135"/>
      <c r="T657" s="134"/>
      <c r="U657" s="134"/>
      <c r="V657" s="134"/>
      <c r="W657" s="135"/>
      <c r="X657" s="134"/>
      <c r="Y657" s="134"/>
      <c r="Z657" s="134"/>
      <c r="AA657" s="135"/>
      <c r="AB657" s="131" t="b">
        <v>0</v>
      </c>
      <c r="AC657" s="131" t="b">
        <v>0</v>
      </c>
      <c r="AD657" s="122"/>
      <c r="AE657" s="131" t="b">
        <v>0</v>
      </c>
      <c r="AF657" s="128"/>
      <c r="AG657" s="88"/>
      <c r="AH657" s="132" t="b">
        <v>0</v>
      </c>
      <c r="AI657" s="133"/>
    </row>
    <row r="658">
      <c r="A658" s="114" t="str">
        <f t="array" ref="A658">IFERROR(
  INDEX(
    INDEX('{INDEX} Tour Packages'!$A:$ZZ, , MATCH(A$3, '{INDEX} Tour Packages'!$4:$4, 0)),
    MATCH($F658, INDEX('{INDEX} Tour Packages'!$A:$ZZ,0, MATCH("Tour Package Name", '{INDEX} Tour Packages'!$4:$4, 0)), 0)
  ),
"")
</f>
        <v/>
      </c>
      <c r="B658" s="114" t="str">
        <f t="array" ref="B658">IFERROR(
  INDEX(
    INDEX('{INDEX} Tour Packages'!$A:$ZZ, , MATCH(B$3, '{INDEX} Tour Packages'!$4:$4, 0)),
    MATCH($F658, INDEX('{INDEX} Tour Packages'!$A:$ZZ,0, MATCH("Tour Package Name", '{INDEX} Tour Packages'!$4:$4, 0)), 0)
  ),
"")
</f>
        <v/>
      </c>
      <c r="C658" s="114" t="str">
        <f t="array" ref="C658">IFERROR(
  INDEX(
    INDEX('{INDEX} Tour Packages'!$A:$ZZ, , MATCH(C$3, '{INDEX} Tour Packages'!$4:$4, 0)),
    MATCH($F658, INDEX('{INDEX} Tour Packages'!$A:$ZZ,0, MATCH("Tour Package Name", '{INDEX} Tour Packages'!$4:$4, 0)), 0)
  ),
"")
</f>
        <v/>
      </c>
      <c r="D658" s="114" t="str">
        <f t="array" ref="D658">IFERROR(
  INDEX(
    INDEX('{INDEX} Tour Packages'!$A:$ZZ, , MATCH(D$3, '{INDEX} Tour Packages'!$4:$4, 0)),
    MATCH($F658, INDEX('{INDEX} Tour Packages'!$A:$ZZ,0, MATCH("Tour Package Name", '{INDEX} Tour Packages'!$4:$4, 0)), 0)
  ),
"")
</f>
        <v/>
      </c>
      <c r="E658" s="115" t="s">
        <v>231</v>
      </c>
      <c r="F658" s="116" t="str">
        <f>IFERROR(__xludf.DUMMYFUNCTION("LET(
  headers, 'Internal Flight Booking Form Re'!$A$1:AI$1,
  ref, $E658,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8" s="117" t="str">
        <f>IFERROR(__xludf.DUMMYFUNCTION("""COMPUTED_VALUE"""),"")</f>
        <v/>
      </c>
      <c r="H658" s="116"/>
      <c r="I658" s="116"/>
      <c r="J658" s="118"/>
      <c r="K658" s="116"/>
      <c r="L658" s="116"/>
      <c r="M658" s="116"/>
      <c r="N658" s="116"/>
      <c r="O658" s="117"/>
      <c r="P658" s="134"/>
      <c r="Q658" s="134"/>
      <c r="R658" s="134"/>
      <c r="S658" s="135"/>
      <c r="T658" s="134"/>
      <c r="U658" s="134"/>
      <c r="V658" s="134"/>
      <c r="W658" s="135"/>
      <c r="X658" s="134"/>
      <c r="Y658" s="134"/>
      <c r="Z658" s="134"/>
      <c r="AA658" s="135"/>
      <c r="AB658" s="131" t="b">
        <v>0</v>
      </c>
      <c r="AC658" s="131" t="b">
        <v>0</v>
      </c>
      <c r="AD658" s="122"/>
      <c r="AE658" s="131" t="b">
        <v>0</v>
      </c>
      <c r="AF658" s="128"/>
      <c r="AG658" s="88"/>
      <c r="AH658" s="132" t="b">
        <v>0</v>
      </c>
      <c r="AI658" s="133"/>
    </row>
    <row r="659">
      <c r="A659" s="114" t="str">
        <f t="array" ref="A659">IFERROR(
  INDEX(
    INDEX('{INDEX} Tour Packages'!$A:$ZZ, , MATCH(A$3, '{INDEX} Tour Packages'!$4:$4, 0)),
    MATCH($F659, INDEX('{INDEX} Tour Packages'!$A:$ZZ,0, MATCH("Tour Package Name", '{INDEX} Tour Packages'!$4:$4, 0)), 0)
  ),
"")
</f>
        <v/>
      </c>
      <c r="B659" s="114" t="str">
        <f t="array" ref="B659">IFERROR(
  INDEX(
    INDEX('{INDEX} Tour Packages'!$A:$ZZ, , MATCH(B$3, '{INDEX} Tour Packages'!$4:$4, 0)),
    MATCH($F659, INDEX('{INDEX} Tour Packages'!$A:$ZZ,0, MATCH("Tour Package Name", '{INDEX} Tour Packages'!$4:$4, 0)), 0)
  ),
"")
</f>
        <v/>
      </c>
      <c r="C659" s="114" t="str">
        <f t="array" ref="C659">IFERROR(
  INDEX(
    INDEX('{INDEX} Tour Packages'!$A:$ZZ, , MATCH(C$3, '{INDEX} Tour Packages'!$4:$4, 0)),
    MATCH($F659, INDEX('{INDEX} Tour Packages'!$A:$ZZ,0, MATCH("Tour Package Name", '{INDEX} Tour Packages'!$4:$4, 0)), 0)
  ),
"")
</f>
        <v/>
      </c>
      <c r="D659" s="114" t="str">
        <f t="array" ref="D659">IFERROR(
  INDEX(
    INDEX('{INDEX} Tour Packages'!$A:$ZZ, , MATCH(D$3, '{INDEX} Tour Packages'!$4:$4, 0)),
    MATCH($F659, INDEX('{INDEX} Tour Packages'!$A:$ZZ,0, MATCH("Tour Package Name", '{INDEX} Tour Packages'!$4:$4, 0)), 0)
  ),
"")
</f>
        <v/>
      </c>
      <c r="E659" s="115" t="s">
        <v>231</v>
      </c>
      <c r="F659" s="116" t="str">
        <f>IFERROR(__xludf.DUMMYFUNCTION("LET(
  headers, 'Internal Flight Booking Form Re'!$A$1:AI$1,
  ref, $E659,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59" s="117" t="str">
        <f>IFERROR(__xludf.DUMMYFUNCTION("""COMPUTED_VALUE"""),"")</f>
        <v/>
      </c>
      <c r="H659" s="116"/>
      <c r="I659" s="116"/>
      <c r="J659" s="118"/>
      <c r="K659" s="116"/>
      <c r="L659" s="116"/>
      <c r="M659" s="116"/>
      <c r="N659" s="116"/>
      <c r="O659" s="117"/>
      <c r="P659" s="134"/>
      <c r="Q659" s="134"/>
      <c r="R659" s="134"/>
      <c r="S659" s="135"/>
      <c r="T659" s="134"/>
      <c r="U659" s="134"/>
      <c r="V659" s="134"/>
      <c r="W659" s="135"/>
      <c r="X659" s="134"/>
      <c r="Y659" s="134"/>
      <c r="Z659" s="134"/>
      <c r="AA659" s="135"/>
      <c r="AB659" s="131" t="b">
        <v>0</v>
      </c>
      <c r="AC659" s="131" t="b">
        <v>0</v>
      </c>
      <c r="AD659" s="122"/>
      <c r="AE659" s="131" t="b">
        <v>0</v>
      </c>
      <c r="AF659" s="128"/>
      <c r="AG659" s="88"/>
      <c r="AH659" s="132" t="b">
        <v>0</v>
      </c>
      <c r="AI659" s="133"/>
    </row>
    <row r="660">
      <c r="A660" s="114" t="str">
        <f t="array" ref="A660">IFERROR(
  INDEX(
    INDEX('{INDEX} Tour Packages'!$A:$ZZ, , MATCH(A$3, '{INDEX} Tour Packages'!$4:$4, 0)),
    MATCH($F660, INDEX('{INDEX} Tour Packages'!$A:$ZZ,0, MATCH("Tour Package Name", '{INDEX} Tour Packages'!$4:$4, 0)), 0)
  ),
"")
</f>
        <v/>
      </c>
      <c r="B660" s="114" t="str">
        <f t="array" ref="B660">IFERROR(
  INDEX(
    INDEX('{INDEX} Tour Packages'!$A:$ZZ, , MATCH(B$3, '{INDEX} Tour Packages'!$4:$4, 0)),
    MATCH($F660, INDEX('{INDEX} Tour Packages'!$A:$ZZ,0, MATCH("Tour Package Name", '{INDEX} Tour Packages'!$4:$4, 0)), 0)
  ),
"")
</f>
        <v/>
      </c>
      <c r="C660" s="114" t="str">
        <f t="array" ref="C660">IFERROR(
  INDEX(
    INDEX('{INDEX} Tour Packages'!$A:$ZZ, , MATCH(C$3, '{INDEX} Tour Packages'!$4:$4, 0)),
    MATCH($F660, INDEX('{INDEX} Tour Packages'!$A:$ZZ,0, MATCH("Tour Package Name", '{INDEX} Tour Packages'!$4:$4, 0)), 0)
  ),
"")
</f>
        <v/>
      </c>
      <c r="D660" s="114" t="str">
        <f t="array" ref="D660">IFERROR(
  INDEX(
    INDEX('{INDEX} Tour Packages'!$A:$ZZ, , MATCH(D$3, '{INDEX} Tour Packages'!$4:$4, 0)),
    MATCH($F660, INDEX('{INDEX} Tour Packages'!$A:$ZZ,0, MATCH("Tour Package Name", '{INDEX} Tour Packages'!$4:$4, 0)), 0)
  ),
"")
</f>
        <v/>
      </c>
      <c r="E660" s="115" t="s">
        <v>231</v>
      </c>
      <c r="F660" s="116" t="str">
        <f>IFERROR(__xludf.DUMMYFUNCTION("LET(
  headers, 'Internal Flight Booking Form Re'!$A$1:AI$1,
  ref, $E660,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0" s="117" t="str">
        <f>IFERROR(__xludf.DUMMYFUNCTION("""COMPUTED_VALUE"""),"")</f>
        <v/>
      </c>
      <c r="H660" s="116"/>
      <c r="I660" s="116"/>
      <c r="J660" s="118"/>
      <c r="K660" s="116"/>
      <c r="L660" s="116"/>
      <c r="M660" s="116"/>
      <c r="N660" s="116"/>
      <c r="O660" s="117"/>
      <c r="P660" s="134"/>
      <c r="Q660" s="134"/>
      <c r="R660" s="134"/>
      <c r="S660" s="135"/>
      <c r="T660" s="134"/>
      <c r="U660" s="134"/>
      <c r="V660" s="134"/>
      <c r="W660" s="135"/>
      <c r="X660" s="134"/>
      <c r="Y660" s="134"/>
      <c r="Z660" s="134"/>
      <c r="AA660" s="135"/>
      <c r="AB660" s="131" t="b">
        <v>0</v>
      </c>
      <c r="AC660" s="131" t="b">
        <v>0</v>
      </c>
      <c r="AD660" s="122"/>
      <c r="AE660" s="131" t="b">
        <v>0</v>
      </c>
      <c r="AF660" s="128"/>
      <c r="AG660" s="88"/>
      <c r="AH660" s="132" t="b">
        <v>0</v>
      </c>
      <c r="AI660" s="133"/>
    </row>
    <row r="661">
      <c r="A661" s="114" t="str">
        <f t="array" ref="A661">IFERROR(
  INDEX(
    INDEX('{INDEX} Tour Packages'!$A:$ZZ, , MATCH(A$3, '{INDEX} Tour Packages'!$4:$4, 0)),
    MATCH($F661, INDEX('{INDEX} Tour Packages'!$A:$ZZ,0, MATCH("Tour Package Name", '{INDEX} Tour Packages'!$4:$4, 0)), 0)
  ),
"")
</f>
        <v/>
      </c>
      <c r="B661" s="114" t="str">
        <f t="array" ref="B661">IFERROR(
  INDEX(
    INDEX('{INDEX} Tour Packages'!$A:$ZZ, , MATCH(B$3, '{INDEX} Tour Packages'!$4:$4, 0)),
    MATCH($F661, INDEX('{INDEX} Tour Packages'!$A:$ZZ,0, MATCH("Tour Package Name", '{INDEX} Tour Packages'!$4:$4, 0)), 0)
  ),
"")
</f>
        <v/>
      </c>
      <c r="C661" s="114" t="str">
        <f t="array" ref="C661">IFERROR(
  INDEX(
    INDEX('{INDEX} Tour Packages'!$A:$ZZ, , MATCH(C$3, '{INDEX} Tour Packages'!$4:$4, 0)),
    MATCH($F661, INDEX('{INDEX} Tour Packages'!$A:$ZZ,0, MATCH("Tour Package Name", '{INDEX} Tour Packages'!$4:$4, 0)), 0)
  ),
"")
</f>
        <v/>
      </c>
      <c r="D661" s="114" t="str">
        <f t="array" ref="D661">IFERROR(
  INDEX(
    INDEX('{INDEX} Tour Packages'!$A:$ZZ, , MATCH(D$3, '{INDEX} Tour Packages'!$4:$4, 0)),
    MATCH($F661, INDEX('{INDEX} Tour Packages'!$A:$ZZ,0, MATCH("Tour Package Name", '{INDEX} Tour Packages'!$4:$4, 0)), 0)
  ),
"")
</f>
        <v/>
      </c>
      <c r="E661" s="115" t="s">
        <v>231</v>
      </c>
      <c r="F661" s="116" t="str">
        <f>IFERROR(__xludf.DUMMYFUNCTION("LET(
  headers, 'Internal Flight Booking Form Re'!$A$1:AI$1,
  ref, $E661,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1" s="117" t="str">
        <f>IFERROR(__xludf.DUMMYFUNCTION("""COMPUTED_VALUE"""),"")</f>
        <v/>
      </c>
      <c r="H661" s="116"/>
      <c r="I661" s="116"/>
      <c r="J661" s="118"/>
      <c r="K661" s="116"/>
      <c r="L661" s="116"/>
      <c r="M661" s="116"/>
      <c r="N661" s="116"/>
      <c r="O661" s="117"/>
      <c r="P661" s="134"/>
      <c r="Q661" s="134"/>
      <c r="R661" s="134"/>
      <c r="S661" s="135"/>
      <c r="T661" s="134"/>
      <c r="U661" s="134"/>
      <c r="V661" s="134"/>
      <c r="W661" s="135"/>
      <c r="X661" s="134"/>
      <c r="Y661" s="134"/>
      <c r="Z661" s="134"/>
      <c r="AA661" s="135"/>
      <c r="AB661" s="131" t="b">
        <v>0</v>
      </c>
      <c r="AC661" s="131" t="b">
        <v>0</v>
      </c>
      <c r="AD661" s="122"/>
      <c r="AE661" s="131" t="b">
        <v>0</v>
      </c>
      <c r="AF661" s="128"/>
      <c r="AG661" s="88"/>
      <c r="AH661" s="132" t="b">
        <v>0</v>
      </c>
      <c r="AI661" s="133"/>
    </row>
    <row r="662">
      <c r="A662" s="114" t="str">
        <f t="array" ref="A662">IFERROR(
  INDEX(
    INDEX('{INDEX} Tour Packages'!$A:$ZZ, , MATCH(A$3, '{INDEX} Tour Packages'!$4:$4, 0)),
    MATCH($F662, INDEX('{INDEX} Tour Packages'!$A:$ZZ,0, MATCH("Tour Package Name", '{INDEX} Tour Packages'!$4:$4, 0)), 0)
  ),
"")
</f>
        <v/>
      </c>
      <c r="B662" s="114" t="str">
        <f t="array" ref="B662">IFERROR(
  INDEX(
    INDEX('{INDEX} Tour Packages'!$A:$ZZ, , MATCH(B$3, '{INDEX} Tour Packages'!$4:$4, 0)),
    MATCH($F662, INDEX('{INDEX} Tour Packages'!$A:$ZZ,0, MATCH("Tour Package Name", '{INDEX} Tour Packages'!$4:$4, 0)), 0)
  ),
"")
</f>
        <v/>
      </c>
      <c r="C662" s="114" t="str">
        <f t="array" ref="C662">IFERROR(
  INDEX(
    INDEX('{INDEX} Tour Packages'!$A:$ZZ, , MATCH(C$3, '{INDEX} Tour Packages'!$4:$4, 0)),
    MATCH($F662, INDEX('{INDEX} Tour Packages'!$A:$ZZ,0, MATCH("Tour Package Name", '{INDEX} Tour Packages'!$4:$4, 0)), 0)
  ),
"")
</f>
        <v/>
      </c>
      <c r="D662" s="114" t="str">
        <f t="array" ref="D662">IFERROR(
  INDEX(
    INDEX('{INDEX} Tour Packages'!$A:$ZZ, , MATCH(D$3, '{INDEX} Tour Packages'!$4:$4, 0)),
    MATCH($F662, INDEX('{INDEX} Tour Packages'!$A:$ZZ,0, MATCH("Tour Package Name", '{INDEX} Tour Packages'!$4:$4, 0)), 0)
  ),
"")
</f>
        <v/>
      </c>
      <c r="E662" s="115" t="s">
        <v>231</v>
      </c>
      <c r="F662" s="116" t="str">
        <f>IFERROR(__xludf.DUMMYFUNCTION("LET(
  headers, 'Internal Flight Booking Form Re'!$A$1:AI$1,
  ref, $E662,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2" s="117" t="str">
        <f>IFERROR(__xludf.DUMMYFUNCTION("""COMPUTED_VALUE"""),"")</f>
        <v/>
      </c>
      <c r="H662" s="116"/>
      <c r="I662" s="116"/>
      <c r="J662" s="118"/>
      <c r="K662" s="116"/>
      <c r="L662" s="116"/>
      <c r="M662" s="116"/>
      <c r="N662" s="116"/>
      <c r="O662" s="117"/>
      <c r="P662" s="134"/>
      <c r="Q662" s="134"/>
      <c r="R662" s="134"/>
      <c r="S662" s="135"/>
      <c r="T662" s="134"/>
      <c r="U662" s="134"/>
      <c r="V662" s="134"/>
      <c r="W662" s="135"/>
      <c r="X662" s="134"/>
      <c r="Y662" s="134"/>
      <c r="Z662" s="134"/>
      <c r="AA662" s="135"/>
      <c r="AB662" s="131" t="b">
        <v>0</v>
      </c>
      <c r="AC662" s="131" t="b">
        <v>0</v>
      </c>
      <c r="AD662" s="122"/>
      <c r="AE662" s="131" t="b">
        <v>0</v>
      </c>
      <c r="AF662" s="128"/>
      <c r="AG662" s="88"/>
      <c r="AH662" s="132" t="b">
        <v>0</v>
      </c>
      <c r="AI662" s="133"/>
    </row>
    <row r="663">
      <c r="A663" s="114" t="str">
        <f t="array" ref="A663">IFERROR(
  INDEX(
    INDEX('{INDEX} Tour Packages'!$A:$ZZ, , MATCH(A$3, '{INDEX} Tour Packages'!$4:$4, 0)),
    MATCH($F663, INDEX('{INDEX} Tour Packages'!$A:$ZZ,0, MATCH("Tour Package Name", '{INDEX} Tour Packages'!$4:$4, 0)), 0)
  ),
"")
</f>
        <v/>
      </c>
      <c r="B663" s="114" t="str">
        <f t="array" ref="B663">IFERROR(
  INDEX(
    INDEX('{INDEX} Tour Packages'!$A:$ZZ, , MATCH(B$3, '{INDEX} Tour Packages'!$4:$4, 0)),
    MATCH($F663, INDEX('{INDEX} Tour Packages'!$A:$ZZ,0, MATCH("Tour Package Name", '{INDEX} Tour Packages'!$4:$4, 0)), 0)
  ),
"")
</f>
        <v/>
      </c>
      <c r="C663" s="114" t="str">
        <f t="array" ref="C663">IFERROR(
  INDEX(
    INDEX('{INDEX} Tour Packages'!$A:$ZZ, , MATCH(C$3, '{INDEX} Tour Packages'!$4:$4, 0)),
    MATCH($F663, INDEX('{INDEX} Tour Packages'!$A:$ZZ,0, MATCH("Tour Package Name", '{INDEX} Tour Packages'!$4:$4, 0)), 0)
  ),
"")
</f>
        <v/>
      </c>
      <c r="D663" s="114" t="str">
        <f t="array" ref="D663">IFERROR(
  INDEX(
    INDEX('{INDEX} Tour Packages'!$A:$ZZ, , MATCH(D$3, '{INDEX} Tour Packages'!$4:$4, 0)),
    MATCH($F663, INDEX('{INDEX} Tour Packages'!$A:$ZZ,0, MATCH("Tour Package Name", '{INDEX} Tour Packages'!$4:$4, 0)), 0)
  ),
"")
</f>
        <v/>
      </c>
      <c r="E663" s="115" t="s">
        <v>231</v>
      </c>
      <c r="F663" s="116" t="str">
        <f>IFERROR(__xludf.DUMMYFUNCTION("LET(
  headers, 'Internal Flight Booking Form Re'!$A$1:AI$1,
  ref, $E663,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3" s="117" t="str">
        <f>IFERROR(__xludf.DUMMYFUNCTION("""COMPUTED_VALUE"""),"")</f>
        <v/>
      </c>
      <c r="H663" s="116"/>
      <c r="I663" s="116"/>
      <c r="J663" s="118"/>
      <c r="K663" s="116"/>
      <c r="L663" s="116"/>
      <c r="M663" s="116"/>
      <c r="N663" s="116"/>
      <c r="O663" s="117"/>
      <c r="P663" s="134"/>
      <c r="Q663" s="134"/>
      <c r="R663" s="134"/>
      <c r="S663" s="135"/>
      <c r="T663" s="134"/>
      <c r="U663" s="134"/>
      <c r="V663" s="134"/>
      <c r="W663" s="135"/>
      <c r="X663" s="134"/>
      <c r="Y663" s="134"/>
      <c r="Z663" s="134"/>
      <c r="AA663" s="135"/>
      <c r="AB663" s="131" t="b">
        <v>0</v>
      </c>
      <c r="AC663" s="131" t="b">
        <v>0</v>
      </c>
      <c r="AD663" s="122"/>
      <c r="AE663" s="131" t="b">
        <v>0</v>
      </c>
      <c r="AF663" s="128"/>
      <c r="AG663" s="88"/>
      <c r="AH663" s="132" t="b">
        <v>0</v>
      </c>
      <c r="AI663" s="133"/>
    </row>
    <row r="664">
      <c r="A664" s="114" t="str">
        <f t="array" ref="A664">IFERROR(
  INDEX(
    INDEX('{INDEX} Tour Packages'!$A:$ZZ, , MATCH(A$3, '{INDEX} Tour Packages'!$4:$4, 0)),
    MATCH($F664, INDEX('{INDEX} Tour Packages'!$A:$ZZ,0, MATCH("Tour Package Name", '{INDEX} Tour Packages'!$4:$4, 0)), 0)
  ),
"")
</f>
        <v/>
      </c>
      <c r="B664" s="114" t="str">
        <f t="array" ref="B664">IFERROR(
  INDEX(
    INDEX('{INDEX} Tour Packages'!$A:$ZZ, , MATCH(B$3, '{INDEX} Tour Packages'!$4:$4, 0)),
    MATCH($F664, INDEX('{INDEX} Tour Packages'!$A:$ZZ,0, MATCH("Tour Package Name", '{INDEX} Tour Packages'!$4:$4, 0)), 0)
  ),
"")
</f>
        <v/>
      </c>
      <c r="C664" s="114" t="str">
        <f t="array" ref="C664">IFERROR(
  INDEX(
    INDEX('{INDEX} Tour Packages'!$A:$ZZ, , MATCH(C$3, '{INDEX} Tour Packages'!$4:$4, 0)),
    MATCH($F664, INDEX('{INDEX} Tour Packages'!$A:$ZZ,0, MATCH("Tour Package Name", '{INDEX} Tour Packages'!$4:$4, 0)), 0)
  ),
"")
</f>
        <v/>
      </c>
      <c r="D664" s="114" t="str">
        <f t="array" ref="D664">IFERROR(
  INDEX(
    INDEX('{INDEX} Tour Packages'!$A:$ZZ, , MATCH(D$3, '{INDEX} Tour Packages'!$4:$4, 0)),
    MATCH($F664, INDEX('{INDEX} Tour Packages'!$A:$ZZ,0, MATCH("Tour Package Name", '{INDEX} Tour Packages'!$4:$4, 0)), 0)
  ),
"")
</f>
        <v/>
      </c>
      <c r="E664" s="115" t="s">
        <v>231</v>
      </c>
      <c r="F664" s="116" t="str">
        <f>IFERROR(__xludf.DUMMYFUNCTION("LET(
  headers, 'Internal Flight Booking Form Re'!$A$1:AI$1,
  ref, $E664,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4" s="117" t="str">
        <f>IFERROR(__xludf.DUMMYFUNCTION("""COMPUTED_VALUE"""),"")</f>
        <v/>
      </c>
      <c r="H664" s="116"/>
      <c r="I664" s="116"/>
      <c r="J664" s="118"/>
      <c r="K664" s="116"/>
      <c r="L664" s="116"/>
      <c r="M664" s="116"/>
      <c r="N664" s="116"/>
      <c r="O664" s="117"/>
      <c r="P664" s="134"/>
      <c r="Q664" s="134"/>
      <c r="R664" s="134"/>
      <c r="S664" s="135"/>
      <c r="T664" s="134"/>
      <c r="U664" s="134"/>
      <c r="V664" s="134"/>
      <c r="W664" s="135"/>
      <c r="X664" s="134"/>
      <c r="Y664" s="134"/>
      <c r="Z664" s="134"/>
      <c r="AA664" s="135"/>
      <c r="AB664" s="131" t="b">
        <v>0</v>
      </c>
      <c r="AC664" s="131" t="b">
        <v>0</v>
      </c>
      <c r="AD664" s="122"/>
      <c r="AE664" s="131" t="b">
        <v>0</v>
      </c>
      <c r="AF664" s="128"/>
      <c r="AG664" s="88"/>
      <c r="AH664" s="132" t="b">
        <v>0</v>
      </c>
      <c r="AI664" s="133"/>
    </row>
    <row r="665">
      <c r="A665" s="114" t="str">
        <f t="array" ref="A665">IFERROR(
  INDEX(
    INDEX('{INDEX} Tour Packages'!$A:$ZZ, , MATCH(A$3, '{INDEX} Tour Packages'!$4:$4, 0)),
    MATCH($F665, INDEX('{INDEX} Tour Packages'!$A:$ZZ,0, MATCH("Tour Package Name", '{INDEX} Tour Packages'!$4:$4, 0)), 0)
  ),
"")
</f>
        <v/>
      </c>
      <c r="B665" s="114" t="str">
        <f t="array" ref="B665">IFERROR(
  INDEX(
    INDEX('{INDEX} Tour Packages'!$A:$ZZ, , MATCH(B$3, '{INDEX} Tour Packages'!$4:$4, 0)),
    MATCH($F665, INDEX('{INDEX} Tour Packages'!$A:$ZZ,0, MATCH("Tour Package Name", '{INDEX} Tour Packages'!$4:$4, 0)), 0)
  ),
"")
</f>
        <v/>
      </c>
      <c r="C665" s="114" t="str">
        <f t="array" ref="C665">IFERROR(
  INDEX(
    INDEX('{INDEX} Tour Packages'!$A:$ZZ, , MATCH(C$3, '{INDEX} Tour Packages'!$4:$4, 0)),
    MATCH($F665, INDEX('{INDEX} Tour Packages'!$A:$ZZ,0, MATCH("Tour Package Name", '{INDEX} Tour Packages'!$4:$4, 0)), 0)
  ),
"")
</f>
        <v/>
      </c>
      <c r="D665" s="114" t="str">
        <f t="array" ref="D665">IFERROR(
  INDEX(
    INDEX('{INDEX} Tour Packages'!$A:$ZZ, , MATCH(D$3, '{INDEX} Tour Packages'!$4:$4, 0)),
    MATCH($F665, INDEX('{INDEX} Tour Packages'!$A:$ZZ,0, MATCH("Tour Package Name", '{INDEX} Tour Packages'!$4:$4, 0)), 0)
  ),
"")
</f>
        <v/>
      </c>
      <c r="E665" s="115" t="s">
        <v>231</v>
      </c>
      <c r="F665" s="116" t="str">
        <f>IFERROR(__xludf.DUMMYFUNCTION("LET(
  headers, 'Internal Flight Booking Form Re'!$A$1:AI$1,
  ref, $E665,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5" s="117" t="str">
        <f>IFERROR(__xludf.DUMMYFUNCTION("""COMPUTED_VALUE"""),"")</f>
        <v/>
      </c>
      <c r="H665" s="116"/>
      <c r="I665" s="116"/>
      <c r="J665" s="118"/>
      <c r="K665" s="116"/>
      <c r="L665" s="116"/>
      <c r="M665" s="116"/>
      <c r="N665" s="116"/>
      <c r="O665" s="117"/>
      <c r="P665" s="134"/>
      <c r="Q665" s="134"/>
      <c r="R665" s="134"/>
      <c r="S665" s="135"/>
      <c r="T665" s="134"/>
      <c r="U665" s="134"/>
      <c r="V665" s="134"/>
      <c r="W665" s="135"/>
      <c r="X665" s="134"/>
      <c r="Y665" s="134"/>
      <c r="Z665" s="134"/>
      <c r="AA665" s="135"/>
      <c r="AB665" s="131" t="b">
        <v>0</v>
      </c>
      <c r="AC665" s="131" t="b">
        <v>0</v>
      </c>
      <c r="AD665" s="122"/>
      <c r="AE665" s="131" t="b">
        <v>0</v>
      </c>
      <c r="AF665" s="128"/>
      <c r="AG665" s="88"/>
      <c r="AH665" s="132" t="b">
        <v>0</v>
      </c>
      <c r="AI665" s="133"/>
    </row>
    <row r="666">
      <c r="A666" s="114" t="str">
        <f t="array" ref="A666">IFERROR(
  INDEX(
    INDEX('{INDEX} Tour Packages'!$A:$ZZ, , MATCH(A$3, '{INDEX} Tour Packages'!$4:$4, 0)),
    MATCH($F666, INDEX('{INDEX} Tour Packages'!$A:$ZZ,0, MATCH("Tour Package Name", '{INDEX} Tour Packages'!$4:$4, 0)), 0)
  ),
"")
</f>
        <v/>
      </c>
      <c r="B666" s="114" t="str">
        <f t="array" ref="B666">IFERROR(
  INDEX(
    INDEX('{INDEX} Tour Packages'!$A:$ZZ, , MATCH(B$3, '{INDEX} Tour Packages'!$4:$4, 0)),
    MATCH($F666, INDEX('{INDEX} Tour Packages'!$A:$ZZ,0, MATCH("Tour Package Name", '{INDEX} Tour Packages'!$4:$4, 0)), 0)
  ),
"")
</f>
        <v/>
      </c>
      <c r="C666" s="114" t="str">
        <f t="array" ref="C666">IFERROR(
  INDEX(
    INDEX('{INDEX} Tour Packages'!$A:$ZZ, , MATCH(C$3, '{INDEX} Tour Packages'!$4:$4, 0)),
    MATCH($F666, INDEX('{INDEX} Tour Packages'!$A:$ZZ,0, MATCH("Tour Package Name", '{INDEX} Tour Packages'!$4:$4, 0)), 0)
  ),
"")
</f>
        <v/>
      </c>
      <c r="D666" s="114" t="str">
        <f t="array" ref="D666">IFERROR(
  INDEX(
    INDEX('{INDEX} Tour Packages'!$A:$ZZ, , MATCH(D$3, '{INDEX} Tour Packages'!$4:$4, 0)),
    MATCH($F666, INDEX('{INDEX} Tour Packages'!$A:$ZZ,0, MATCH("Tour Package Name", '{INDEX} Tour Packages'!$4:$4, 0)), 0)
  ),
"")
</f>
        <v/>
      </c>
      <c r="E666" s="115" t="s">
        <v>231</v>
      </c>
      <c r="F666" s="116" t="str">
        <f>IFERROR(__xludf.DUMMYFUNCTION("LET(
  headers, 'Internal Flight Booking Form Re'!$A$1:AI$1,
  ref, $E666,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6" s="117" t="str">
        <f>IFERROR(__xludf.DUMMYFUNCTION("""COMPUTED_VALUE"""),"")</f>
        <v/>
      </c>
      <c r="H666" s="116"/>
      <c r="I666" s="116"/>
      <c r="J666" s="118"/>
      <c r="K666" s="116"/>
      <c r="L666" s="116"/>
      <c r="M666" s="116"/>
      <c r="N666" s="116"/>
      <c r="O666" s="117"/>
      <c r="P666" s="134"/>
      <c r="Q666" s="134"/>
      <c r="R666" s="134"/>
      <c r="S666" s="135"/>
      <c r="T666" s="134"/>
      <c r="U666" s="134"/>
      <c r="V666" s="134"/>
      <c r="W666" s="135"/>
      <c r="X666" s="134"/>
      <c r="Y666" s="134"/>
      <c r="Z666" s="134"/>
      <c r="AA666" s="135"/>
      <c r="AB666" s="131" t="b">
        <v>0</v>
      </c>
      <c r="AC666" s="131" t="b">
        <v>0</v>
      </c>
      <c r="AD666" s="122"/>
      <c r="AE666" s="131" t="b">
        <v>0</v>
      </c>
      <c r="AF666" s="128"/>
      <c r="AG666" s="88"/>
      <c r="AH666" s="132" t="b">
        <v>0</v>
      </c>
      <c r="AI666" s="133"/>
    </row>
    <row r="667">
      <c r="A667" s="114" t="str">
        <f t="array" ref="A667">IFERROR(
  INDEX(
    INDEX('{INDEX} Tour Packages'!$A:$ZZ, , MATCH(A$3, '{INDEX} Tour Packages'!$4:$4, 0)),
    MATCH($F667, INDEX('{INDEX} Tour Packages'!$A:$ZZ,0, MATCH("Tour Package Name", '{INDEX} Tour Packages'!$4:$4, 0)), 0)
  ),
"")
</f>
        <v/>
      </c>
      <c r="B667" s="114" t="str">
        <f t="array" ref="B667">IFERROR(
  INDEX(
    INDEX('{INDEX} Tour Packages'!$A:$ZZ, , MATCH(B$3, '{INDEX} Tour Packages'!$4:$4, 0)),
    MATCH($F667, INDEX('{INDEX} Tour Packages'!$A:$ZZ,0, MATCH("Tour Package Name", '{INDEX} Tour Packages'!$4:$4, 0)), 0)
  ),
"")
</f>
        <v/>
      </c>
      <c r="C667" s="114" t="str">
        <f t="array" ref="C667">IFERROR(
  INDEX(
    INDEX('{INDEX} Tour Packages'!$A:$ZZ, , MATCH(C$3, '{INDEX} Tour Packages'!$4:$4, 0)),
    MATCH($F667, INDEX('{INDEX} Tour Packages'!$A:$ZZ,0, MATCH("Tour Package Name", '{INDEX} Tour Packages'!$4:$4, 0)), 0)
  ),
"")
</f>
        <v/>
      </c>
      <c r="D667" s="114" t="str">
        <f t="array" ref="D667">IFERROR(
  INDEX(
    INDEX('{INDEX} Tour Packages'!$A:$ZZ, , MATCH(D$3, '{INDEX} Tour Packages'!$4:$4, 0)),
    MATCH($F667, INDEX('{INDEX} Tour Packages'!$A:$ZZ,0, MATCH("Tour Package Name", '{INDEX} Tour Packages'!$4:$4, 0)), 0)
  ),
"")
</f>
        <v/>
      </c>
      <c r="E667" s="115" t="s">
        <v>231</v>
      </c>
      <c r="F667" s="116" t="str">
        <f>IFERROR(__xludf.DUMMYFUNCTION("LET(
  headers, 'Internal Flight Booking Form Re'!$A$1:AI$1,
  ref, $E667,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7" s="117" t="str">
        <f>IFERROR(__xludf.DUMMYFUNCTION("""COMPUTED_VALUE"""),"")</f>
        <v/>
      </c>
      <c r="H667" s="116"/>
      <c r="I667" s="116"/>
      <c r="J667" s="118"/>
      <c r="K667" s="116"/>
      <c r="L667" s="116"/>
      <c r="M667" s="116"/>
      <c r="N667" s="116"/>
      <c r="O667" s="117"/>
      <c r="P667" s="134"/>
      <c r="Q667" s="134"/>
      <c r="R667" s="134"/>
      <c r="S667" s="135"/>
      <c r="T667" s="134"/>
      <c r="U667" s="134"/>
      <c r="V667" s="134"/>
      <c r="W667" s="135"/>
      <c r="X667" s="134"/>
      <c r="Y667" s="134"/>
      <c r="Z667" s="134"/>
      <c r="AA667" s="135"/>
      <c r="AB667" s="131" t="b">
        <v>0</v>
      </c>
      <c r="AC667" s="131" t="b">
        <v>0</v>
      </c>
      <c r="AD667" s="122"/>
      <c r="AE667" s="131" t="b">
        <v>0</v>
      </c>
      <c r="AF667" s="128"/>
      <c r="AG667" s="88"/>
      <c r="AH667" s="132" t="b">
        <v>0</v>
      </c>
      <c r="AI667" s="133"/>
    </row>
    <row r="668">
      <c r="A668" s="114" t="str">
        <f t="array" ref="A668">IFERROR(
  INDEX(
    INDEX('{INDEX} Tour Packages'!$A:$ZZ, , MATCH(A$3, '{INDEX} Tour Packages'!$4:$4, 0)),
    MATCH($F668, INDEX('{INDEX} Tour Packages'!$A:$ZZ,0, MATCH("Tour Package Name", '{INDEX} Tour Packages'!$4:$4, 0)), 0)
  ),
"")
</f>
        <v/>
      </c>
      <c r="B668" s="114" t="str">
        <f t="array" ref="B668">IFERROR(
  INDEX(
    INDEX('{INDEX} Tour Packages'!$A:$ZZ, , MATCH(B$3, '{INDEX} Tour Packages'!$4:$4, 0)),
    MATCH($F668, INDEX('{INDEX} Tour Packages'!$A:$ZZ,0, MATCH("Tour Package Name", '{INDEX} Tour Packages'!$4:$4, 0)), 0)
  ),
"")
</f>
        <v/>
      </c>
      <c r="C668" s="114" t="str">
        <f t="array" ref="C668">IFERROR(
  INDEX(
    INDEX('{INDEX} Tour Packages'!$A:$ZZ, , MATCH(C$3, '{INDEX} Tour Packages'!$4:$4, 0)),
    MATCH($F668, INDEX('{INDEX} Tour Packages'!$A:$ZZ,0, MATCH("Tour Package Name", '{INDEX} Tour Packages'!$4:$4, 0)), 0)
  ),
"")
</f>
        <v/>
      </c>
      <c r="D668" s="114" t="str">
        <f t="array" ref="D668">IFERROR(
  INDEX(
    INDEX('{INDEX} Tour Packages'!$A:$ZZ, , MATCH(D$3, '{INDEX} Tour Packages'!$4:$4, 0)),
    MATCH($F668, INDEX('{INDEX} Tour Packages'!$A:$ZZ,0, MATCH("Tour Package Name", '{INDEX} Tour Packages'!$4:$4, 0)), 0)
  ),
"")
</f>
        <v/>
      </c>
      <c r="E668" s="115" t="s">
        <v>231</v>
      </c>
      <c r="F668" s="116" t="str">
        <f>IFERROR(__xludf.DUMMYFUNCTION("LET(
  headers, 'Internal Flight Booking Form Re'!$A$1:AI$1,
  ref, $E668,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8" s="117" t="str">
        <f>IFERROR(__xludf.DUMMYFUNCTION("""COMPUTED_VALUE"""),"")</f>
        <v/>
      </c>
      <c r="H668" s="116"/>
      <c r="I668" s="116"/>
      <c r="J668" s="118"/>
      <c r="K668" s="116"/>
      <c r="L668" s="116"/>
      <c r="M668" s="116"/>
      <c r="N668" s="116"/>
      <c r="O668" s="117"/>
      <c r="P668" s="134"/>
      <c r="Q668" s="134"/>
      <c r="R668" s="134"/>
      <c r="S668" s="135"/>
      <c r="T668" s="134"/>
      <c r="U668" s="134"/>
      <c r="V668" s="134"/>
      <c r="W668" s="135"/>
      <c r="X668" s="134"/>
      <c r="Y668" s="134"/>
      <c r="Z668" s="134"/>
      <c r="AA668" s="135"/>
      <c r="AB668" s="131" t="b">
        <v>0</v>
      </c>
      <c r="AC668" s="131" t="b">
        <v>0</v>
      </c>
      <c r="AD668" s="122"/>
      <c r="AE668" s="131" t="b">
        <v>0</v>
      </c>
      <c r="AF668" s="128"/>
      <c r="AG668" s="88"/>
      <c r="AH668" s="132" t="b">
        <v>0</v>
      </c>
      <c r="AI668" s="133"/>
    </row>
    <row r="669">
      <c r="A669" s="114" t="str">
        <f t="array" ref="A669">IFERROR(
  INDEX(
    INDEX('{INDEX} Tour Packages'!$A:$ZZ, , MATCH(A$3, '{INDEX} Tour Packages'!$4:$4, 0)),
    MATCH($F669, INDEX('{INDEX} Tour Packages'!$A:$ZZ,0, MATCH("Tour Package Name", '{INDEX} Tour Packages'!$4:$4, 0)), 0)
  ),
"")
</f>
        <v/>
      </c>
      <c r="B669" s="114" t="str">
        <f t="array" ref="B669">IFERROR(
  INDEX(
    INDEX('{INDEX} Tour Packages'!$A:$ZZ, , MATCH(B$3, '{INDEX} Tour Packages'!$4:$4, 0)),
    MATCH($F669, INDEX('{INDEX} Tour Packages'!$A:$ZZ,0, MATCH("Tour Package Name", '{INDEX} Tour Packages'!$4:$4, 0)), 0)
  ),
"")
</f>
        <v/>
      </c>
      <c r="C669" s="114" t="str">
        <f t="array" ref="C669">IFERROR(
  INDEX(
    INDEX('{INDEX} Tour Packages'!$A:$ZZ, , MATCH(C$3, '{INDEX} Tour Packages'!$4:$4, 0)),
    MATCH($F669, INDEX('{INDEX} Tour Packages'!$A:$ZZ,0, MATCH("Tour Package Name", '{INDEX} Tour Packages'!$4:$4, 0)), 0)
  ),
"")
</f>
        <v/>
      </c>
      <c r="D669" s="114" t="str">
        <f t="array" ref="D669">IFERROR(
  INDEX(
    INDEX('{INDEX} Tour Packages'!$A:$ZZ, , MATCH(D$3, '{INDEX} Tour Packages'!$4:$4, 0)),
    MATCH($F669, INDEX('{INDEX} Tour Packages'!$A:$ZZ,0, MATCH("Tour Package Name", '{INDEX} Tour Packages'!$4:$4, 0)), 0)
  ),
"")
</f>
        <v/>
      </c>
      <c r="E669" s="115" t="s">
        <v>231</v>
      </c>
      <c r="F669" s="116" t="str">
        <f>IFERROR(__xludf.DUMMYFUNCTION("LET(
  headers, 'Internal Flight Booking Form Re'!$A$1:AI$1,
  ref, $E669,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69" s="117" t="str">
        <f>IFERROR(__xludf.DUMMYFUNCTION("""COMPUTED_VALUE"""),"")</f>
        <v/>
      </c>
      <c r="H669" s="116"/>
      <c r="I669" s="116"/>
      <c r="J669" s="118"/>
      <c r="K669" s="116"/>
      <c r="L669" s="116"/>
      <c r="M669" s="116"/>
      <c r="N669" s="116"/>
      <c r="O669" s="117"/>
      <c r="P669" s="134"/>
      <c r="Q669" s="134"/>
      <c r="R669" s="134"/>
      <c r="S669" s="135"/>
      <c r="T669" s="134"/>
      <c r="U669" s="134"/>
      <c r="V669" s="134"/>
      <c r="W669" s="135"/>
      <c r="X669" s="134"/>
      <c r="Y669" s="134"/>
      <c r="Z669" s="134"/>
      <c r="AA669" s="135"/>
      <c r="AB669" s="131" t="b">
        <v>0</v>
      </c>
      <c r="AC669" s="131" t="b">
        <v>0</v>
      </c>
      <c r="AD669" s="122"/>
      <c r="AE669" s="131" t="b">
        <v>0</v>
      </c>
      <c r="AF669" s="128"/>
      <c r="AG669" s="88"/>
      <c r="AH669" s="132" t="b">
        <v>0</v>
      </c>
      <c r="AI669" s="133"/>
    </row>
    <row r="670">
      <c r="A670" s="114" t="str">
        <f t="array" ref="A670">IFERROR(
  INDEX(
    INDEX('{INDEX} Tour Packages'!$A:$ZZ, , MATCH(A$3, '{INDEX} Tour Packages'!$4:$4, 0)),
    MATCH($F670, INDEX('{INDEX} Tour Packages'!$A:$ZZ,0, MATCH("Tour Package Name", '{INDEX} Tour Packages'!$4:$4, 0)), 0)
  ),
"")
</f>
        <v/>
      </c>
      <c r="B670" s="114" t="str">
        <f t="array" ref="B670">IFERROR(
  INDEX(
    INDEX('{INDEX} Tour Packages'!$A:$ZZ, , MATCH(B$3, '{INDEX} Tour Packages'!$4:$4, 0)),
    MATCH($F670, INDEX('{INDEX} Tour Packages'!$A:$ZZ,0, MATCH("Tour Package Name", '{INDEX} Tour Packages'!$4:$4, 0)), 0)
  ),
"")
</f>
        <v/>
      </c>
      <c r="C670" s="114" t="str">
        <f t="array" ref="C670">IFERROR(
  INDEX(
    INDEX('{INDEX} Tour Packages'!$A:$ZZ, , MATCH(C$3, '{INDEX} Tour Packages'!$4:$4, 0)),
    MATCH($F670, INDEX('{INDEX} Tour Packages'!$A:$ZZ,0, MATCH("Tour Package Name", '{INDEX} Tour Packages'!$4:$4, 0)), 0)
  ),
"")
</f>
        <v/>
      </c>
      <c r="D670" s="114" t="str">
        <f t="array" ref="D670">IFERROR(
  INDEX(
    INDEX('{INDEX} Tour Packages'!$A:$ZZ, , MATCH(D$3, '{INDEX} Tour Packages'!$4:$4, 0)),
    MATCH($F670, INDEX('{INDEX} Tour Packages'!$A:$ZZ,0, MATCH("Tour Package Name", '{INDEX} Tour Packages'!$4:$4, 0)), 0)
  ),
"")
</f>
        <v/>
      </c>
      <c r="E670" s="115" t="s">
        <v>231</v>
      </c>
      <c r="F670" s="116" t="str">
        <f>IFERROR(__xludf.DUMMYFUNCTION("LET(
  headers, 'Internal Flight Booking Form Re'!$A$1:AI$1,
  ref, $E670,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0" s="117" t="str">
        <f>IFERROR(__xludf.DUMMYFUNCTION("""COMPUTED_VALUE"""),"")</f>
        <v/>
      </c>
      <c r="H670" s="116"/>
      <c r="I670" s="116"/>
      <c r="J670" s="118"/>
      <c r="K670" s="116"/>
      <c r="L670" s="116"/>
      <c r="M670" s="116"/>
      <c r="N670" s="116"/>
      <c r="O670" s="117"/>
      <c r="P670" s="134"/>
      <c r="Q670" s="134"/>
      <c r="R670" s="134"/>
      <c r="S670" s="135"/>
      <c r="T670" s="134"/>
      <c r="U670" s="134"/>
      <c r="V670" s="134"/>
      <c r="W670" s="135"/>
      <c r="X670" s="134"/>
      <c r="Y670" s="134"/>
      <c r="Z670" s="134"/>
      <c r="AA670" s="135"/>
      <c r="AB670" s="131" t="b">
        <v>0</v>
      </c>
      <c r="AC670" s="131" t="b">
        <v>0</v>
      </c>
      <c r="AD670" s="122"/>
      <c r="AE670" s="131" t="b">
        <v>0</v>
      </c>
      <c r="AF670" s="128"/>
      <c r="AG670" s="88"/>
      <c r="AH670" s="132" t="b">
        <v>0</v>
      </c>
      <c r="AI670" s="133"/>
    </row>
    <row r="671">
      <c r="A671" s="114" t="str">
        <f t="array" ref="A671">IFERROR(
  INDEX(
    INDEX('{INDEX} Tour Packages'!$A:$ZZ, , MATCH(A$3, '{INDEX} Tour Packages'!$4:$4, 0)),
    MATCH($F671, INDEX('{INDEX} Tour Packages'!$A:$ZZ,0, MATCH("Tour Package Name", '{INDEX} Tour Packages'!$4:$4, 0)), 0)
  ),
"")
</f>
        <v/>
      </c>
      <c r="B671" s="114" t="str">
        <f t="array" ref="B671">IFERROR(
  INDEX(
    INDEX('{INDEX} Tour Packages'!$A:$ZZ, , MATCH(B$3, '{INDEX} Tour Packages'!$4:$4, 0)),
    MATCH($F671, INDEX('{INDEX} Tour Packages'!$A:$ZZ,0, MATCH("Tour Package Name", '{INDEX} Tour Packages'!$4:$4, 0)), 0)
  ),
"")
</f>
        <v/>
      </c>
      <c r="C671" s="114" t="str">
        <f t="array" ref="C671">IFERROR(
  INDEX(
    INDEX('{INDEX} Tour Packages'!$A:$ZZ, , MATCH(C$3, '{INDEX} Tour Packages'!$4:$4, 0)),
    MATCH($F671, INDEX('{INDEX} Tour Packages'!$A:$ZZ,0, MATCH("Tour Package Name", '{INDEX} Tour Packages'!$4:$4, 0)), 0)
  ),
"")
</f>
        <v/>
      </c>
      <c r="D671" s="114" t="str">
        <f t="array" ref="D671">IFERROR(
  INDEX(
    INDEX('{INDEX} Tour Packages'!$A:$ZZ, , MATCH(D$3, '{INDEX} Tour Packages'!$4:$4, 0)),
    MATCH($F671, INDEX('{INDEX} Tour Packages'!$A:$ZZ,0, MATCH("Tour Package Name", '{INDEX} Tour Packages'!$4:$4, 0)), 0)
  ),
"")
</f>
        <v/>
      </c>
      <c r="E671" s="115" t="s">
        <v>231</v>
      </c>
      <c r="F671" s="116" t="str">
        <f>IFERROR(__xludf.DUMMYFUNCTION("LET(
  headers, 'Internal Flight Booking Form Re'!$A$1:AI$1,
  ref, $E671,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1" s="117" t="str">
        <f>IFERROR(__xludf.DUMMYFUNCTION("""COMPUTED_VALUE"""),"")</f>
        <v/>
      </c>
      <c r="H671" s="116"/>
      <c r="I671" s="116"/>
      <c r="J671" s="118"/>
      <c r="K671" s="116"/>
      <c r="L671" s="116"/>
      <c r="M671" s="116"/>
      <c r="N671" s="116"/>
      <c r="O671" s="117"/>
      <c r="P671" s="134"/>
      <c r="Q671" s="134"/>
      <c r="R671" s="134"/>
      <c r="S671" s="135"/>
      <c r="T671" s="134"/>
      <c r="U671" s="134"/>
      <c r="V671" s="134"/>
      <c r="W671" s="135"/>
      <c r="X671" s="134"/>
      <c r="Y671" s="134"/>
      <c r="Z671" s="134"/>
      <c r="AA671" s="135"/>
      <c r="AB671" s="131" t="b">
        <v>0</v>
      </c>
      <c r="AC671" s="131" t="b">
        <v>0</v>
      </c>
      <c r="AD671" s="122"/>
      <c r="AE671" s="131" t="b">
        <v>0</v>
      </c>
      <c r="AF671" s="128"/>
      <c r="AG671" s="88"/>
      <c r="AH671" s="132" t="b">
        <v>0</v>
      </c>
      <c r="AI671" s="133"/>
    </row>
    <row r="672">
      <c r="A672" s="114" t="str">
        <f t="array" ref="A672">IFERROR(
  INDEX(
    INDEX('{INDEX} Tour Packages'!$A:$ZZ, , MATCH(A$3, '{INDEX} Tour Packages'!$4:$4, 0)),
    MATCH($F672, INDEX('{INDEX} Tour Packages'!$A:$ZZ,0, MATCH("Tour Package Name", '{INDEX} Tour Packages'!$4:$4, 0)), 0)
  ),
"")
</f>
        <v/>
      </c>
      <c r="B672" s="114" t="str">
        <f t="array" ref="B672">IFERROR(
  INDEX(
    INDEX('{INDEX} Tour Packages'!$A:$ZZ, , MATCH(B$3, '{INDEX} Tour Packages'!$4:$4, 0)),
    MATCH($F672, INDEX('{INDEX} Tour Packages'!$A:$ZZ,0, MATCH("Tour Package Name", '{INDEX} Tour Packages'!$4:$4, 0)), 0)
  ),
"")
</f>
        <v/>
      </c>
      <c r="C672" s="114" t="str">
        <f t="array" ref="C672">IFERROR(
  INDEX(
    INDEX('{INDEX} Tour Packages'!$A:$ZZ, , MATCH(C$3, '{INDEX} Tour Packages'!$4:$4, 0)),
    MATCH($F672, INDEX('{INDEX} Tour Packages'!$A:$ZZ,0, MATCH("Tour Package Name", '{INDEX} Tour Packages'!$4:$4, 0)), 0)
  ),
"")
</f>
        <v/>
      </c>
      <c r="D672" s="114" t="str">
        <f t="array" ref="D672">IFERROR(
  INDEX(
    INDEX('{INDEX} Tour Packages'!$A:$ZZ, , MATCH(D$3, '{INDEX} Tour Packages'!$4:$4, 0)),
    MATCH($F672, INDEX('{INDEX} Tour Packages'!$A:$ZZ,0, MATCH("Tour Package Name", '{INDEX} Tour Packages'!$4:$4, 0)), 0)
  ),
"")
</f>
        <v/>
      </c>
      <c r="E672" s="115" t="s">
        <v>231</v>
      </c>
      <c r="F672" s="116" t="str">
        <f>IFERROR(__xludf.DUMMYFUNCTION("LET(
  headers, 'Internal Flight Booking Form Re'!$A$1:AI$1,
  ref, $E672,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2" s="117" t="str">
        <f>IFERROR(__xludf.DUMMYFUNCTION("""COMPUTED_VALUE"""),"")</f>
        <v/>
      </c>
      <c r="H672" s="116"/>
      <c r="I672" s="116"/>
      <c r="J672" s="118"/>
      <c r="K672" s="116"/>
      <c r="L672" s="116"/>
      <c r="M672" s="116"/>
      <c r="N672" s="116"/>
      <c r="O672" s="117"/>
      <c r="P672" s="134"/>
      <c r="Q672" s="134"/>
      <c r="R672" s="134"/>
      <c r="S672" s="135"/>
      <c r="T672" s="134"/>
      <c r="U672" s="134"/>
      <c r="V672" s="134"/>
      <c r="W672" s="135"/>
      <c r="X672" s="134"/>
      <c r="Y672" s="134"/>
      <c r="Z672" s="134"/>
      <c r="AA672" s="135"/>
      <c r="AB672" s="131" t="b">
        <v>0</v>
      </c>
      <c r="AC672" s="131" t="b">
        <v>0</v>
      </c>
      <c r="AD672" s="122"/>
      <c r="AE672" s="131" t="b">
        <v>0</v>
      </c>
      <c r="AF672" s="128"/>
      <c r="AG672" s="88"/>
      <c r="AH672" s="132" t="b">
        <v>0</v>
      </c>
      <c r="AI672" s="133"/>
    </row>
    <row r="673">
      <c r="A673" s="114" t="str">
        <f t="array" ref="A673">IFERROR(
  INDEX(
    INDEX('{INDEX} Tour Packages'!$A:$ZZ, , MATCH(A$3, '{INDEX} Tour Packages'!$4:$4, 0)),
    MATCH($F673, INDEX('{INDEX} Tour Packages'!$A:$ZZ,0, MATCH("Tour Package Name", '{INDEX} Tour Packages'!$4:$4, 0)), 0)
  ),
"")
</f>
        <v/>
      </c>
      <c r="B673" s="114" t="str">
        <f t="array" ref="B673">IFERROR(
  INDEX(
    INDEX('{INDEX} Tour Packages'!$A:$ZZ, , MATCH(B$3, '{INDEX} Tour Packages'!$4:$4, 0)),
    MATCH($F673, INDEX('{INDEX} Tour Packages'!$A:$ZZ,0, MATCH("Tour Package Name", '{INDEX} Tour Packages'!$4:$4, 0)), 0)
  ),
"")
</f>
        <v/>
      </c>
      <c r="C673" s="114" t="str">
        <f t="array" ref="C673">IFERROR(
  INDEX(
    INDEX('{INDEX} Tour Packages'!$A:$ZZ, , MATCH(C$3, '{INDEX} Tour Packages'!$4:$4, 0)),
    MATCH($F673, INDEX('{INDEX} Tour Packages'!$A:$ZZ,0, MATCH("Tour Package Name", '{INDEX} Tour Packages'!$4:$4, 0)), 0)
  ),
"")
</f>
        <v/>
      </c>
      <c r="D673" s="114" t="str">
        <f t="array" ref="D673">IFERROR(
  INDEX(
    INDEX('{INDEX} Tour Packages'!$A:$ZZ, , MATCH(D$3, '{INDEX} Tour Packages'!$4:$4, 0)),
    MATCH($F673, INDEX('{INDEX} Tour Packages'!$A:$ZZ,0, MATCH("Tour Package Name", '{INDEX} Tour Packages'!$4:$4, 0)), 0)
  ),
"")
</f>
        <v/>
      </c>
      <c r="E673" s="115" t="s">
        <v>231</v>
      </c>
      <c r="F673" s="116" t="str">
        <f>IFERROR(__xludf.DUMMYFUNCTION("LET(
  headers, 'Internal Flight Booking Form Re'!$A$1:AI$1,
  ref, $E673,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3" s="117" t="str">
        <f>IFERROR(__xludf.DUMMYFUNCTION("""COMPUTED_VALUE"""),"")</f>
        <v/>
      </c>
      <c r="H673" s="116"/>
      <c r="I673" s="116"/>
      <c r="J673" s="118"/>
      <c r="K673" s="116"/>
      <c r="L673" s="116"/>
      <c r="M673" s="116"/>
      <c r="N673" s="116"/>
      <c r="O673" s="117"/>
      <c r="P673" s="134"/>
      <c r="Q673" s="134"/>
      <c r="R673" s="134"/>
      <c r="S673" s="135"/>
      <c r="T673" s="134"/>
      <c r="U673" s="134"/>
      <c r="V673" s="134"/>
      <c r="W673" s="135"/>
      <c r="X673" s="134"/>
      <c r="Y673" s="134"/>
      <c r="Z673" s="134"/>
      <c r="AA673" s="135"/>
      <c r="AB673" s="131" t="b">
        <v>0</v>
      </c>
      <c r="AC673" s="131" t="b">
        <v>0</v>
      </c>
      <c r="AD673" s="122"/>
      <c r="AE673" s="131" t="b">
        <v>0</v>
      </c>
      <c r="AF673" s="128"/>
      <c r="AG673" s="88"/>
      <c r="AH673" s="132" t="b">
        <v>0</v>
      </c>
      <c r="AI673" s="133"/>
    </row>
    <row r="674">
      <c r="A674" s="114" t="str">
        <f t="array" ref="A674">IFERROR(
  INDEX(
    INDEX('{INDEX} Tour Packages'!$A:$ZZ, , MATCH(A$3, '{INDEX} Tour Packages'!$4:$4, 0)),
    MATCH($F674, INDEX('{INDEX} Tour Packages'!$A:$ZZ,0, MATCH("Tour Package Name", '{INDEX} Tour Packages'!$4:$4, 0)), 0)
  ),
"")
</f>
        <v/>
      </c>
      <c r="B674" s="114" t="str">
        <f t="array" ref="B674">IFERROR(
  INDEX(
    INDEX('{INDEX} Tour Packages'!$A:$ZZ, , MATCH(B$3, '{INDEX} Tour Packages'!$4:$4, 0)),
    MATCH($F674, INDEX('{INDEX} Tour Packages'!$A:$ZZ,0, MATCH("Tour Package Name", '{INDEX} Tour Packages'!$4:$4, 0)), 0)
  ),
"")
</f>
        <v/>
      </c>
      <c r="C674" s="114" t="str">
        <f t="array" ref="C674">IFERROR(
  INDEX(
    INDEX('{INDEX} Tour Packages'!$A:$ZZ, , MATCH(C$3, '{INDEX} Tour Packages'!$4:$4, 0)),
    MATCH($F674, INDEX('{INDEX} Tour Packages'!$A:$ZZ,0, MATCH("Tour Package Name", '{INDEX} Tour Packages'!$4:$4, 0)), 0)
  ),
"")
</f>
        <v/>
      </c>
      <c r="D674" s="114" t="str">
        <f t="array" ref="D674">IFERROR(
  INDEX(
    INDEX('{INDEX} Tour Packages'!$A:$ZZ, , MATCH(D$3, '{INDEX} Tour Packages'!$4:$4, 0)),
    MATCH($F674, INDEX('{INDEX} Tour Packages'!$A:$ZZ,0, MATCH("Tour Package Name", '{INDEX} Tour Packages'!$4:$4, 0)), 0)
  ),
"")
</f>
        <v/>
      </c>
      <c r="E674" s="115" t="s">
        <v>231</v>
      </c>
      <c r="F674" s="116" t="str">
        <f>IFERROR(__xludf.DUMMYFUNCTION("LET(
  headers, 'Internal Flight Booking Form Re'!$A$1:AI$1,
  ref, $E674,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4" s="117" t="str">
        <f>IFERROR(__xludf.DUMMYFUNCTION("""COMPUTED_VALUE"""),"")</f>
        <v/>
      </c>
      <c r="H674" s="116"/>
      <c r="I674" s="116"/>
      <c r="J674" s="118"/>
      <c r="K674" s="116"/>
      <c r="L674" s="116"/>
      <c r="M674" s="116"/>
      <c r="N674" s="116"/>
      <c r="O674" s="117"/>
      <c r="P674" s="134"/>
      <c r="Q674" s="134"/>
      <c r="R674" s="134"/>
      <c r="S674" s="135"/>
      <c r="T674" s="134"/>
      <c r="U674" s="134"/>
      <c r="V674" s="134"/>
      <c r="W674" s="135"/>
      <c r="X674" s="134"/>
      <c r="Y674" s="134"/>
      <c r="Z674" s="134"/>
      <c r="AA674" s="135"/>
      <c r="AB674" s="131" t="b">
        <v>0</v>
      </c>
      <c r="AC674" s="131" t="b">
        <v>0</v>
      </c>
      <c r="AD674" s="122"/>
      <c r="AE674" s="131" t="b">
        <v>0</v>
      </c>
      <c r="AF674" s="128"/>
      <c r="AG674" s="88"/>
      <c r="AH674" s="132" t="b">
        <v>0</v>
      </c>
      <c r="AI674" s="133"/>
    </row>
    <row r="675">
      <c r="A675" s="114" t="str">
        <f t="array" ref="A675">IFERROR(
  INDEX(
    INDEX('{INDEX} Tour Packages'!$A:$ZZ, , MATCH(A$3, '{INDEX} Tour Packages'!$4:$4, 0)),
    MATCH($F675, INDEX('{INDEX} Tour Packages'!$A:$ZZ,0, MATCH("Tour Package Name", '{INDEX} Tour Packages'!$4:$4, 0)), 0)
  ),
"")
</f>
        <v/>
      </c>
      <c r="B675" s="114" t="str">
        <f t="array" ref="B675">IFERROR(
  INDEX(
    INDEX('{INDEX} Tour Packages'!$A:$ZZ, , MATCH(B$3, '{INDEX} Tour Packages'!$4:$4, 0)),
    MATCH($F675, INDEX('{INDEX} Tour Packages'!$A:$ZZ,0, MATCH("Tour Package Name", '{INDEX} Tour Packages'!$4:$4, 0)), 0)
  ),
"")
</f>
        <v/>
      </c>
      <c r="C675" s="114" t="str">
        <f t="array" ref="C675">IFERROR(
  INDEX(
    INDEX('{INDEX} Tour Packages'!$A:$ZZ, , MATCH(C$3, '{INDEX} Tour Packages'!$4:$4, 0)),
    MATCH($F675, INDEX('{INDEX} Tour Packages'!$A:$ZZ,0, MATCH("Tour Package Name", '{INDEX} Tour Packages'!$4:$4, 0)), 0)
  ),
"")
</f>
        <v/>
      </c>
      <c r="D675" s="114" t="str">
        <f t="array" ref="D675">IFERROR(
  INDEX(
    INDEX('{INDEX} Tour Packages'!$A:$ZZ, , MATCH(D$3, '{INDEX} Tour Packages'!$4:$4, 0)),
    MATCH($F675, INDEX('{INDEX} Tour Packages'!$A:$ZZ,0, MATCH("Tour Package Name", '{INDEX} Tour Packages'!$4:$4, 0)), 0)
  ),
"")
</f>
        <v/>
      </c>
      <c r="E675" s="115" t="s">
        <v>231</v>
      </c>
      <c r="F675" s="116" t="str">
        <f>IFERROR(__xludf.DUMMYFUNCTION("LET(
  headers, 'Internal Flight Booking Form Re'!$A$1:AI$1,
  ref, $E675,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5" s="117" t="str">
        <f>IFERROR(__xludf.DUMMYFUNCTION("""COMPUTED_VALUE"""),"")</f>
        <v/>
      </c>
      <c r="H675" s="116"/>
      <c r="I675" s="116"/>
      <c r="J675" s="118"/>
      <c r="K675" s="116"/>
      <c r="L675" s="116"/>
      <c r="M675" s="116"/>
      <c r="N675" s="116"/>
      <c r="O675" s="117"/>
      <c r="P675" s="134"/>
      <c r="Q675" s="134"/>
      <c r="R675" s="134"/>
      <c r="S675" s="135"/>
      <c r="T675" s="134"/>
      <c r="U675" s="134"/>
      <c r="V675" s="134"/>
      <c r="W675" s="135"/>
      <c r="X675" s="134"/>
      <c r="Y675" s="134"/>
      <c r="Z675" s="134"/>
      <c r="AA675" s="135"/>
      <c r="AB675" s="131" t="b">
        <v>0</v>
      </c>
      <c r="AC675" s="131" t="b">
        <v>0</v>
      </c>
      <c r="AD675" s="122"/>
      <c r="AE675" s="131" t="b">
        <v>0</v>
      </c>
      <c r="AF675" s="128"/>
      <c r="AG675" s="88"/>
      <c r="AH675" s="132" t="b">
        <v>0</v>
      </c>
      <c r="AI675" s="133"/>
    </row>
    <row r="676">
      <c r="A676" s="114" t="str">
        <f t="array" ref="A676">IFERROR(
  INDEX(
    INDEX('{INDEX} Tour Packages'!$A:$ZZ, , MATCH(A$3, '{INDEX} Tour Packages'!$4:$4, 0)),
    MATCH($F676, INDEX('{INDEX} Tour Packages'!$A:$ZZ,0, MATCH("Tour Package Name", '{INDEX} Tour Packages'!$4:$4, 0)), 0)
  ),
"")
</f>
        <v/>
      </c>
      <c r="B676" s="114" t="str">
        <f t="array" ref="B676">IFERROR(
  INDEX(
    INDEX('{INDEX} Tour Packages'!$A:$ZZ, , MATCH(B$3, '{INDEX} Tour Packages'!$4:$4, 0)),
    MATCH($F676, INDEX('{INDEX} Tour Packages'!$A:$ZZ,0, MATCH("Tour Package Name", '{INDEX} Tour Packages'!$4:$4, 0)), 0)
  ),
"")
</f>
        <v/>
      </c>
      <c r="C676" s="114" t="str">
        <f t="array" ref="C676">IFERROR(
  INDEX(
    INDEX('{INDEX} Tour Packages'!$A:$ZZ, , MATCH(C$3, '{INDEX} Tour Packages'!$4:$4, 0)),
    MATCH($F676, INDEX('{INDEX} Tour Packages'!$A:$ZZ,0, MATCH("Tour Package Name", '{INDEX} Tour Packages'!$4:$4, 0)), 0)
  ),
"")
</f>
        <v/>
      </c>
      <c r="D676" s="114" t="str">
        <f t="array" ref="D676">IFERROR(
  INDEX(
    INDEX('{INDEX} Tour Packages'!$A:$ZZ, , MATCH(D$3, '{INDEX} Tour Packages'!$4:$4, 0)),
    MATCH($F676, INDEX('{INDEX} Tour Packages'!$A:$ZZ,0, MATCH("Tour Package Name", '{INDEX} Tour Packages'!$4:$4, 0)), 0)
  ),
"")
</f>
        <v/>
      </c>
      <c r="E676" s="115" t="s">
        <v>231</v>
      </c>
      <c r="F676" s="116" t="str">
        <f>IFERROR(__xludf.DUMMYFUNCTION("LET(
  headers, 'Internal Flight Booking Form Re'!$A$1:AI$1,
  ref, $E676,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6" s="117" t="str">
        <f>IFERROR(__xludf.DUMMYFUNCTION("""COMPUTED_VALUE"""),"")</f>
        <v/>
      </c>
      <c r="H676" s="116"/>
      <c r="I676" s="116"/>
      <c r="J676" s="118"/>
      <c r="K676" s="116"/>
      <c r="L676" s="116"/>
      <c r="M676" s="116"/>
      <c r="N676" s="116"/>
      <c r="O676" s="117"/>
      <c r="P676" s="134"/>
      <c r="Q676" s="134"/>
      <c r="R676" s="134"/>
      <c r="S676" s="135"/>
      <c r="T676" s="134"/>
      <c r="U676" s="134"/>
      <c r="V676" s="134"/>
      <c r="W676" s="135"/>
      <c r="X676" s="134"/>
      <c r="Y676" s="134"/>
      <c r="Z676" s="134"/>
      <c r="AA676" s="135"/>
      <c r="AB676" s="131" t="b">
        <v>0</v>
      </c>
      <c r="AC676" s="131" t="b">
        <v>0</v>
      </c>
      <c r="AD676" s="122"/>
      <c r="AE676" s="131" t="b">
        <v>0</v>
      </c>
      <c r="AF676" s="128"/>
      <c r="AG676" s="88"/>
      <c r="AH676" s="132" t="b">
        <v>0</v>
      </c>
      <c r="AI676" s="133"/>
    </row>
    <row r="677">
      <c r="A677" s="114" t="str">
        <f t="array" ref="A677">IFERROR(
  INDEX(
    INDEX('{INDEX} Tour Packages'!$A:$ZZ, , MATCH(A$3, '{INDEX} Tour Packages'!$4:$4, 0)),
    MATCH($F677, INDEX('{INDEX} Tour Packages'!$A:$ZZ,0, MATCH("Tour Package Name", '{INDEX} Tour Packages'!$4:$4, 0)), 0)
  ),
"")
</f>
        <v/>
      </c>
      <c r="B677" s="114" t="str">
        <f t="array" ref="B677">IFERROR(
  INDEX(
    INDEX('{INDEX} Tour Packages'!$A:$ZZ, , MATCH(B$3, '{INDEX} Tour Packages'!$4:$4, 0)),
    MATCH($F677, INDEX('{INDEX} Tour Packages'!$A:$ZZ,0, MATCH("Tour Package Name", '{INDEX} Tour Packages'!$4:$4, 0)), 0)
  ),
"")
</f>
        <v/>
      </c>
      <c r="C677" s="114" t="str">
        <f t="array" ref="C677">IFERROR(
  INDEX(
    INDEX('{INDEX} Tour Packages'!$A:$ZZ, , MATCH(C$3, '{INDEX} Tour Packages'!$4:$4, 0)),
    MATCH($F677, INDEX('{INDEX} Tour Packages'!$A:$ZZ,0, MATCH("Tour Package Name", '{INDEX} Tour Packages'!$4:$4, 0)), 0)
  ),
"")
</f>
        <v/>
      </c>
      <c r="D677" s="114" t="str">
        <f t="array" ref="D677">IFERROR(
  INDEX(
    INDEX('{INDEX} Tour Packages'!$A:$ZZ, , MATCH(D$3, '{INDEX} Tour Packages'!$4:$4, 0)),
    MATCH($F677, INDEX('{INDEX} Tour Packages'!$A:$ZZ,0, MATCH("Tour Package Name", '{INDEX} Tour Packages'!$4:$4, 0)), 0)
  ),
"")
</f>
        <v/>
      </c>
      <c r="E677" s="115" t="s">
        <v>231</v>
      </c>
      <c r="F677" s="116" t="str">
        <f>IFERROR(__xludf.DUMMYFUNCTION("LET(
  headers, 'Internal Flight Booking Form Re'!$A$1:AI$1,
  ref, $E677,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7" s="117" t="str">
        <f>IFERROR(__xludf.DUMMYFUNCTION("""COMPUTED_VALUE"""),"")</f>
        <v/>
      </c>
      <c r="H677" s="116"/>
      <c r="I677" s="116"/>
      <c r="J677" s="118"/>
      <c r="K677" s="116"/>
      <c r="L677" s="116"/>
      <c r="M677" s="116"/>
      <c r="N677" s="116"/>
      <c r="O677" s="117"/>
      <c r="P677" s="134"/>
      <c r="Q677" s="134"/>
      <c r="R677" s="134"/>
      <c r="S677" s="135"/>
      <c r="T677" s="134"/>
      <c r="U677" s="134"/>
      <c r="V677" s="134"/>
      <c r="W677" s="135"/>
      <c r="X677" s="134"/>
      <c r="Y677" s="134"/>
      <c r="Z677" s="134"/>
      <c r="AA677" s="135"/>
      <c r="AB677" s="131" t="b">
        <v>0</v>
      </c>
      <c r="AC677" s="131" t="b">
        <v>0</v>
      </c>
      <c r="AD677" s="122"/>
      <c r="AE677" s="131" t="b">
        <v>0</v>
      </c>
      <c r="AF677" s="128"/>
      <c r="AG677" s="88"/>
      <c r="AH677" s="132" t="b">
        <v>0</v>
      </c>
      <c r="AI677" s="133"/>
    </row>
    <row r="678">
      <c r="A678" s="114" t="str">
        <f t="array" ref="A678">IFERROR(
  INDEX(
    INDEX('{INDEX} Tour Packages'!$A:$ZZ, , MATCH(A$3, '{INDEX} Tour Packages'!$4:$4, 0)),
    MATCH($F678, INDEX('{INDEX} Tour Packages'!$A:$ZZ,0, MATCH("Tour Package Name", '{INDEX} Tour Packages'!$4:$4, 0)), 0)
  ),
"")
</f>
        <v/>
      </c>
      <c r="B678" s="114" t="str">
        <f t="array" ref="B678">IFERROR(
  INDEX(
    INDEX('{INDEX} Tour Packages'!$A:$ZZ, , MATCH(B$3, '{INDEX} Tour Packages'!$4:$4, 0)),
    MATCH($F678, INDEX('{INDEX} Tour Packages'!$A:$ZZ,0, MATCH("Tour Package Name", '{INDEX} Tour Packages'!$4:$4, 0)), 0)
  ),
"")
</f>
        <v/>
      </c>
      <c r="C678" s="114" t="str">
        <f t="array" ref="C678">IFERROR(
  INDEX(
    INDEX('{INDEX} Tour Packages'!$A:$ZZ, , MATCH(C$3, '{INDEX} Tour Packages'!$4:$4, 0)),
    MATCH($F678, INDEX('{INDEX} Tour Packages'!$A:$ZZ,0, MATCH("Tour Package Name", '{INDEX} Tour Packages'!$4:$4, 0)), 0)
  ),
"")
</f>
        <v/>
      </c>
      <c r="D678" s="114" t="str">
        <f t="array" ref="D678">IFERROR(
  INDEX(
    INDEX('{INDEX} Tour Packages'!$A:$ZZ, , MATCH(D$3, '{INDEX} Tour Packages'!$4:$4, 0)),
    MATCH($F678, INDEX('{INDEX} Tour Packages'!$A:$ZZ,0, MATCH("Tour Package Name", '{INDEX} Tour Packages'!$4:$4, 0)), 0)
  ),
"")
</f>
        <v/>
      </c>
      <c r="E678" s="115" t="s">
        <v>231</v>
      </c>
      <c r="F678" s="116" t="str">
        <f>IFERROR(__xludf.DUMMYFUNCTION("LET(
  headers, 'Internal Flight Booking Form Re'!$A$1:AI$1,
  ref, $E678,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8" s="117" t="str">
        <f>IFERROR(__xludf.DUMMYFUNCTION("""COMPUTED_VALUE"""),"")</f>
        <v/>
      </c>
      <c r="H678" s="116"/>
      <c r="I678" s="116"/>
      <c r="J678" s="118"/>
      <c r="K678" s="116"/>
      <c r="L678" s="116"/>
      <c r="M678" s="116"/>
      <c r="N678" s="116"/>
      <c r="O678" s="117"/>
      <c r="P678" s="134"/>
      <c r="Q678" s="134"/>
      <c r="R678" s="134"/>
      <c r="S678" s="135"/>
      <c r="T678" s="134"/>
      <c r="U678" s="134"/>
      <c r="V678" s="134"/>
      <c r="W678" s="135"/>
      <c r="X678" s="134"/>
      <c r="Y678" s="134"/>
      <c r="Z678" s="134"/>
      <c r="AA678" s="135"/>
      <c r="AB678" s="131" t="b">
        <v>0</v>
      </c>
      <c r="AC678" s="131" t="b">
        <v>0</v>
      </c>
      <c r="AD678" s="122"/>
      <c r="AE678" s="131" t="b">
        <v>0</v>
      </c>
      <c r="AF678" s="128"/>
      <c r="AG678" s="88"/>
      <c r="AH678" s="132" t="b">
        <v>0</v>
      </c>
      <c r="AI678" s="133"/>
    </row>
    <row r="679">
      <c r="A679" s="114" t="str">
        <f t="array" ref="A679">IFERROR(
  INDEX(
    INDEX('{INDEX} Tour Packages'!$A:$ZZ, , MATCH(A$3, '{INDEX} Tour Packages'!$4:$4, 0)),
    MATCH($F679, INDEX('{INDEX} Tour Packages'!$A:$ZZ,0, MATCH("Tour Package Name", '{INDEX} Tour Packages'!$4:$4, 0)), 0)
  ),
"")
</f>
        <v/>
      </c>
      <c r="B679" s="114" t="str">
        <f t="array" ref="B679">IFERROR(
  INDEX(
    INDEX('{INDEX} Tour Packages'!$A:$ZZ, , MATCH(B$3, '{INDEX} Tour Packages'!$4:$4, 0)),
    MATCH($F679, INDEX('{INDEX} Tour Packages'!$A:$ZZ,0, MATCH("Tour Package Name", '{INDEX} Tour Packages'!$4:$4, 0)), 0)
  ),
"")
</f>
        <v/>
      </c>
      <c r="C679" s="114" t="str">
        <f t="array" ref="C679">IFERROR(
  INDEX(
    INDEX('{INDEX} Tour Packages'!$A:$ZZ, , MATCH(C$3, '{INDEX} Tour Packages'!$4:$4, 0)),
    MATCH($F679, INDEX('{INDEX} Tour Packages'!$A:$ZZ,0, MATCH("Tour Package Name", '{INDEX} Tour Packages'!$4:$4, 0)), 0)
  ),
"")
</f>
        <v/>
      </c>
      <c r="D679" s="114" t="str">
        <f t="array" ref="D679">IFERROR(
  INDEX(
    INDEX('{INDEX} Tour Packages'!$A:$ZZ, , MATCH(D$3, '{INDEX} Tour Packages'!$4:$4, 0)),
    MATCH($F679, INDEX('{INDEX} Tour Packages'!$A:$ZZ,0, MATCH("Tour Package Name", '{INDEX} Tour Packages'!$4:$4, 0)), 0)
  ),
"")
</f>
        <v/>
      </c>
      <c r="E679" s="115" t="s">
        <v>231</v>
      </c>
      <c r="F679" s="116" t="str">
        <f>IFERROR(__xludf.DUMMYFUNCTION("LET(
  headers, 'Internal Flight Booking Form Re'!$A$1:AI$1,
  ref, $E679,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79" s="117" t="str">
        <f>IFERROR(__xludf.DUMMYFUNCTION("""COMPUTED_VALUE"""),"")</f>
        <v/>
      </c>
      <c r="H679" s="116"/>
      <c r="I679" s="116"/>
      <c r="J679" s="118"/>
      <c r="K679" s="116"/>
      <c r="L679" s="116"/>
      <c r="M679" s="116"/>
      <c r="N679" s="116"/>
      <c r="O679" s="117"/>
      <c r="P679" s="134"/>
      <c r="Q679" s="134"/>
      <c r="R679" s="134"/>
      <c r="S679" s="135"/>
      <c r="T679" s="134"/>
      <c r="U679" s="134"/>
      <c r="V679" s="134"/>
      <c r="W679" s="135"/>
      <c r="X679" s="134"/>
      <c r="Y679" s="134"/>
      <c r="Z679" s="134"/>
      <c r="AA679" s="135"/>
      <c r="AB679" s="131" t="b">
        <v>0</v>
      </c>
      <c r="AC679" s="131" t="b">
        <v>0</v>
      </c>
      <c r="AD679" s="122"/>
      <c r="AE679" s="131" t="b">
        <v>0</v>
      </c>
      <c r="AF679" s="128"/>
      <c r="AG679" s="88"/>
      <c r="AH679" s="132" t="b">
        <v>0</v>
      </c>
      <c r="AI679" s="133"/>
    </row>
    <row r="680">
      <c r="A680" s="114" t="str">
        <f t="array" ref="A680">IFERROR(
  INDEX(
    INDEX('{INDEX} Tour Packages'!$A:$ZZ, , MATCH(A$3, '{INDEX} Tour Packages'!$4:$4, 0)),
    MATCH($F680, INDEX('{INDEX} Tour Packages'!$A:$ZZ,0, MATCH("Tour Package Name", '{INDEX} Tour Packages'!$4:$4, 0)), 0)
  ),
"")
</f>
        <v/>
      </c>
      <c r="B680" s="114" t="str">
        <f t="array" ref="B680">IFERROR(
  INDEX(
    INDEX('{INDEX} Tour Packages'!$A:$ZZ, , MATCH(B$3, '{INDEX} Tour Packages'!$4:$4, 0)),
    MATCH($F680, INDEX('{INDEX} Tour Packages'!$A:$ZZ,0, MATCH("Tour Package Name", '{INDEX} Tour Packages'!$4:$4, 0)), 0)
  ),
"")
</f>
        <v/>
      </c>
      <c r="C680" s="114" t="str">
        <f t="array" ref="C680">IFERROR(
  INDEX(
    INDEX('{INDEX} Tour Packages'!$A:$ZZ, , MATCH(C$3, '{INDEX} Tour Packages'!$4:$4, 0)),
    MATCH($F680, INDEX('{INDEX} Tour Packages'!$A:$ZZ,0, MATCH("Tour Package Name", '{INDEX} Tour Packages'!$4:$4, 0)), 0)
  ),
"")
</f>
        <v/>
      </c>
      <c r="D680" s="114" t="str">
        <f t="array" ref="D680">IFERROR(
  INDEX(
    INDEX('{INDEX} Tour Packages'!$A:$ZZ, , MATCH(D$3, '{INDEX} Tour Packages'!$4:$4, 0)),
    MATCH($F680, INDEX('{INDEX} Tour Packages'!$A:$ZZ,0, MATCH("Tour Package Name", '{INDEX} Tour Packages'!$4:$4, 0)), 0)
  ),
"")
</f>
        <v/>
      </c>
      <c r="E680" s="115" t="s">
        <v>231</v>
      </c>
      <c r="F680" s="116" t="str">
        <f>IFERROR(__xludf.DUMMYFUNCTION("LET(
  headers, 'Internal Flight Booking Form Re'!$A$1:AI$1,
  ref, $E680,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0" s="117" t="str">
        <f>IFERROR(__xludf.DUMMYFUNCTION("""COMPUTED_VALUE"""),"")</f>
        <v/>
      </c>
      <c r="H680" s="116"/>
      <c r="I680" s="116"/>
      <c r="J680" s="118"/>
      <c r="K680" s="116"/>
      <c r="L680" s="116"/>
      <c r="M680" s="116"/>
      <c r="N680" s="116"/>
      <c r="O680" s="117"/>
      <c r="P680" s="134"/>
      <c r="Q680" s="134"/>
      <c r="R680" s="134"/>
      <c r="S680" s="135"/>
      <c r="T680" s="134"/>
      <c r="U680" s="134"/>
      <c r="V680" s="134"/>
      <c r="W680" s="135"/>
      <c r="X680" s="134"/>
      <c r="Y680" s="134"/>
      <c r="Z680" s="134"/>
      <c r="AA680" s="135"/>
      <c r="AB680" s="131" t="b">
        <v>0</v>
      </c>
      <c r="AC680" s="131" t="b">
        <v>0</v>
      </c>
      <c r="AD680" s="122"/>
      <c r="AE680" s="131" t="b">
        <v>0</v>
      </c>
      <c r="AF680" s="128"/>
      <c r="AG680" s="88"/>
      <c r="AH680" s="132" t="b">
        <v>0</v>
      </c>
      <c r="AI680" s="133"/>
    </row>
    <row r="681">
      <c r="A681" s="114" t="str">
        <f t="array" ref="A681">IFERROR(
  INDEX(
    INDEX('{INDEX} Tour Packages'!$A:$ZZ, , MATCH(A$3, '{INDEX} Tour Packages'!$4:$4, 0)),
    MATCH($F681, INDEX('{INDEX} Tour Packages'!$A:$ZZ,0, MATCH("Tour Package Name", '{INDEX} Tour Packages'!$4:$4, 0)), 0)
  ),
"")
</f>
        <v/>
      </c>
      <c r="B681" s="114" t="str">
        <f t="array" ref="B681">IFERROR(
  INDEX(
    INDEX('{INDEX} Tour Packages'!$A:$ZZ, , MATCH(B$3, '{INDEX} Tour Packages'!$4:$4, 0)),
    MATCH($F681, INDEX('{INDEX} Tour Packages'!$A:$ZZ,0, MATCH("Tour Package Name", '{INDEX} Tour Packages'!$4:$4, 0)), 0)
  ),
"")
</f>
        <v/>
      </c>
      <c r="C681" s="114" t="str">
        <f t="array" ref="C681">IFERROR(
  INDEX(
    INDEX('{INDEX} Tour Packages'!$A:$ZZ, , MATCH(C$3, '{INDEX} Tour Packages'!$4:$4, 0)),
    MATCH($F681, INDEX('{INDEX} Tour Packages'!$A:$ZZ,0, MATCH("Tour Package Name", '{INDEX} Tour Packages'!$4:$4, 0)), 0)
  ),
"")
</f>
        <v/>
      </c>
      <c r="D681" s="114" t="str">
        <f t="array" ref="D681">IFERROR(
  INDEX(
    INDEX('{INDEX} Tour Packages'!$A:$ZZ, , MATCH(D$3, '{INDEX} Tour Packages'!$4:$4, 0)),
    MATCH($F681, INDEX('{INDEX} Tour Packages'!$A:$ZZ,0, MATCH("Tour Package Name", '{INDEX} Tour Packages'!$4:$4, 0)), 0)
  ),
"")
</f>
        <v/>
      </c>
      <c r="E681" s="115" t="s">
        <v>231</v>
      </c>
      <c r="F681" s="116" t="str">
        <f>IFERROR(__xludf.DUMMYFUNCTION("LET(
  headers, 'Internal Flight Booking Form Re'!$A$1:AI$1,
  ref, $E681,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1" s="117" t="str">
        <f>IFERROR(__xludf.DUMMYFUNCTION("""COMPUTED_VALUE"""),"")</f>
        <v/>
      </c>
      <c r="H681" s="116"/>
      <c r="I681" s="116"/>
      <c r="J681" s="118"/>
      <c r="K681" s="116"/>
      <c r="L681" s="116"/>
      <c r="M681" s="116"/>
      <c r="N681" s="116"/>
      <c r="O681" s="117"/>
      <c r="P681" s="134"/>
      <c r="Q681" s="134"/>
      <c r="R681" s="134"/>
      <c r="S681" s="135"/>
      <c r="T681" s="134"/>
      <c r="U681" s="134"/>
      <c r="V681" s="134"/>
      <c r="W681" s="135"/>
      <c r="X681" s="134"/>
      <c r="Y681" s="134"/>
      <c r="Z681" s="134"/>
      <c r="AA681" s="135"/>
      <c r="AB681" s="131" t="b">
        <v>0</v>
      </c>
      <c r="AC681" s="131" t="b">
        <v>0</v>
      </c>
      <c r="AD681" s="122"/>
      <c r="AE681" s="131" t="b">
        <v>0</v>
      </c>
      <c r="AF681" s="128"/>
      <c r="AG681" s="88"/>
      <c r="AH681" s="132" t="b">
        <v>0</v>
      </c>
      <c r="AI681" s="133"/>
    </row>
    <row r="682">
      <c r="A682" s="114" t="str">
        <f t="array" ref="A682">IFERROR(
  INDEX(
    INDEX('{INDEX} Tour Packages'!$A:$ZZ, , MATCH(A$3, '{INDEX} Tour Packages'!$4:$4, 0)),
    MATCH($F682, INDEX('{INDEX} Tour Packages'!$A:$ZZ,0, MATCH("Tour Package Name", '{INDEX} Tour Packages'!$4:$4, 0)), 0)
  ),
"")
</f>
        <v/>
      </c>
      <c r="B682" s="114" t="str">
        <f t="array" ref="B682">IFERROR(
  INDEX(
    INDEX('{INDEX} Tour Packages'!$A:$ZZ, , MATCH(B$3, '{INDEX} Tour Packages'!$4:$4, 0)),
    MATCH($F682, INDEX('{INDEX} Tour Packages'!$A:$ZZ,0, MATCH("Tour Package Name", '{INDEX} Tour Packages'!$4:$4, 0)), 0)
  ),
"")
</f>
        <v/>
      </c>
      <c r="C682" s="114" t="str">
        <f t="array" ref="C682">IFERROR(
  INDEX(
    INDEX('{INDEX} Tour Packages'!$A:$ZZ, , MATCH(C$3, '{INDEX} Tour Packages'!$4:$4, 0)),
    MATCH($F682, INDEX('{INDEX} Tour Packages'!$A:$ZZ,0, MATCH("Tour Package Name", '{INDEX} Tour Packages'!$4:$4, 0)), 0)
  ),
"")
</f>
        <v/>
      </c>
      <c r="D682" s="114" t="str">
        <f t="array" ref="D682">IFERROR(
  INDEX(
    INDEX('{INDEX} Tour Packages'!$A:$ZZ, , MATCH(D$3, '{INDEX} Tour Packages'!$4:$4, 0)),
    MATCH($F682, INDEX('{INDEX} Tour Packages'!$A:$ZZ,0, MATCH("Tour Package Name", '{INDEX} Tour Packages'!$4:$4, 0)), 0)
  ),
"")
</f>
        <v/>
      </c>
      <c r="E682" s="115" t="s">
        <v>231</v>
      </c>
      <c r="F682" s="116" t="str">
        <f>IFERROR(__xludf.DUMMYFUNCTION("LET(
  headers, 'Internal Flight Booking Form Re'!$A$1:AI$1,
  ref, $E682,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2" s="117" t="str">
        <f>IFERROR(__xludf.DUMMYFUNCTION("""COMPUTED_VALUE"""),"")</f>
        <v/>
      </c>
      <c r="H682" s="116"/>
      <c r="I682" s="116"/>
      <c r="J682" s="118"/>
      <c r="K682" s="116"/>
      <c r="L682" s="116"/>
      <c r="M682" s="116"/>
      <c r="N682" s="116"/>
      <c r="O682" s="117"/>
      <c r="P682" s="134"/>
      <c r="Q682" s="134"/>
      <c r="R682" s="134"/>
      <c r="S682" s="135"/>
      <c r="T682" s="134"/>
      <c r="U682" s="134"/>
      <c r="V682" s="134"/>
      <c r="W682" s="135"/>
      <c r="X682" s="134"/>
      <c r="Y682" s="134"/>
      <c r="Z682" s="134"/>
      <c r="AA682" s="135"/>
      <c r="AB682" s="131" t="b">
        <v>0</v>
      </c>
      <c r="AC682" s="131" t="b">
        <v>0</v>
      </c>
      <c r="AD682" s="122"/>
      <c r="AE682" s="131" t="b">
        <v>0</v>
      </c>
      <c r="AF682" s="128"/>
      <c r="AG682" s="88"/>
      <c r="AH682" s="132" t="b">
        <v>0</v>
      </c>
      <c r="AI682" s="133"/>
    </row>
    <row r="683">
      <c r="A683" s="114" t="str">
        <f t="array" ref="A683">IFERROR(
  INDEX(
    INDEX('{INDEX} Tour Packages'!$A:$ZZ, , MATCH(A$3, '{INDEX} Tour Packages'!$4:$4, 0)),
    MATCH($F683, INDEX('{INDEX} Tour Packages'!$A:$ZZ,0, MATCH("Tour Package Name", '{INDEX} Tour Packages'!$4:$4, 0)), 0)
  ),
"")
</f>
        <v/>
      </c>
      <c r="B683" s="114" t="str">
        <f t="array" ref="B683">IFERROR(
  INDEX(
    INDEX('{INDEX} Tour Packages'!$A:$ZZ, , MATCH(B$3, '{INDEX} Tour Packages'!$4:$4, 0)),
    MATCH($F683, INDEX('{INDEX} Tour Packages'!$A:$ZZ,0, MATCH("Tour Package Name", '{INDEX} Tour Packages'!$4:$4, 0)), 0)
  ),
"")
</f>
        <v/>
      </c>
      <c r="C683" s="114" t="str">
        <f t="array" ref="C683">IFERROR(
  INDEX(
    INDEX('{INDEX} Tour Packages'!$A:$ZZ, , MATCH(C$3, '{INDEX} Tour Packages'!$4:$4, 0)),
    MATCH($F683, INDEX('{INDEX} Tour Packages'!$A:$ZZ,0, MATCH("Tour Package Name", '{INDEX} Tour Packages'!$4:$4, 0)), 0)
  ),
"")
</f>
        <v/>
      </c>
      <c r="D683" s="114" t="str">
        <f t="array" ref="D683">IFERROR(
  INDEX(
    INDEX('{INDEX} Tour Packages'!$A:$ZZ, , MATCH(D$3, '{INDEX} Tour Packages'!$4:$4, 0)),
    MATCH($F683, INDEX('{INDEX} Tour Packages'!$A:$ZZ,0, MATCH("Tour Package Name", '{INDEX} Tour Packages'!$4:$4, 0)), 0)
  ),
"")
</f>
        <v/>
      </c>
      <c r="E683" s="115" t="s">
        <v>231</v>
      </c>
      <c r="F683" s="116" t="str">
        <f>IFERROR(__xludf.DUMMYFUNCTION("LET(
  headers, 'Internal Flight Booking Form Re'!$A$1:AI$1,
  ref, $E683,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3" s="117" t="str">
        <f>IFERROR(__xludf.DUMMYFUNCTION("""COMPUTED_VALUE"""),"")</f>
        <v/>
      </c>
      <c r="H683" s="116"/>
      <c r="I683" s="116"/>
      <c r="J683" s="118"/>
      <c r="K683" s="116"/>
      <c r="L683" s="116"/>
      <c r="M683" s="116"/>
      <c r="N683" s="116"/>
      <c r="O683" s="117"/>
      <c r="P683" s="134"/>
      <c r="Q683" s="134"/>
      <c r="R683" s="134"/>
      <c r="S683" s="135"/>
      <c r="T683" s="134"/>
      <c r="U683" s="134"/>
      <c r="V683" s="134"/>
      <c r="W683" s="135"/>
      <c r="X683" s="134"/>
      <c r="Y683" s="134"/>
      <c r="Z683" s="134"/>
      <c r="AA683" s="135"/>
      <c r="AB683" s="131" t="b">
        <v>0</v>
      </c>
      <c r="AC683" s="131" t="b">
        <v>0</v>
      </c>
      <c r="AD683" s="122"/>
      <c r="AE683" s="131" t="b">
        <v>0</v>
      </c>
      <c r="AF683" s="128"/>
      <c r="AG683" s="88"/>
      <c r="AH683" s="132" t="b">
        <v>0</v>
      </c>
      <c r="AI683" s="133"/>
    </row>
    <row r="684">
      <c r="A684" s="114" t="str">
        <f t="array" ref="A684">IFERROR(
  INDEX(
    INDEX('{INDEX} Tour Packages'!$A:$ZZ, , MATCH(A$3, '{INDEX} Tour Packages'!$4:$4, 0)),
    MATCH($F684, INDEX('{INDEX} Tour Packages'!$A:$ZZ,0, MATCH("Tour Package Name", '{INDEX} Tour Packages'!$4:$4, 0)), 0)
  ),
"")
</f>
        <v/>
      </c>
      <c r="B684" s="114" t="str">
        <f t="array" ref="B684">IFERROR(
  INDEX(
    INDEX('{INDEX} Tour Packages'!$A:$ZZ, , MATCH(B$3, '{INDEX} Tour Packages'!$4:$4, 0)),
    MATCH($F684, INDEX('{INDEX} Tour Packages'!$A:$ZZ,0, MATCH("Tour Package Name", '{INDEX} Tour Packages'!$4:$4, 0)), 0)
  ),
"")
</f>
        <v/>
      </c>
      <c r="C684" s="114" t="str">
        <f t="array" ref="C684">IFERROR(
  INDEX(
    INDEX('{INDEX} Tour Packages'!$A:$ZZ, , MATCH(C$3, '{INDEX} Tour Packages'!$4:$4, 0)),
    MATCH($F684, INDEX('{INDEX} Tour Packages'!$A:$ZZ,0, MATCH("Tour Package Name", '{INDEX} Tour Packages'!$4:$4, 0)), 0)
  ),
"")
</f>
        <v/>
      </c>
      <c r="D684" s="114" t="str">
        <f t="array" ref="D684">IFERROR(
  INDEX(
    INDEX('{INDEX} Tour Packages'!$A:$ZZ, , MATCH(D$3, '{INDEX} Tour Packages'!$4:$4, 0)),
    MATCH($F684, INDEX('{INDEX} Tour Packages'!$A:$ZZ,0, MATCH("Tour Package Name", '{INDEX} Tour Packages'!$4:$4, 0)), 0)
  ),
"")
</f>
        <v/>
      </c>
      <c r="E684" s="115" t="s">
        <v>231</v>
      </c>
      <c r="F684" s="116" t="str">
        <f>IFERROR(__xludf.DUMMYFUNCTION("LET(
  headers, 'Internal Flight Booking Form Re'!$A$1:AI$1,
  ref, $E684,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4" s="117" t="str">
        <f>IFERROR(__xludf.DUMMYFUNCTION("""COMPUTED_VALUE"""),"")</f>
        <v/>
      </c>
      <c r="H684" s="116"/>
      <c r="I684" s="116"/>
      <c r="J684" s="118"/>
      <c r="K684" s="116"/>
      <c r="L684" s="116"/>
      <c r="M684" s="116"/>
      <c r="N684" s="116"/>
      <c r="O684" s="117"/>
      <c r="P684" s="134"/>
      <c r="Q684" s="134"/>
      <c r="R684" s="134"/>
      <c r="S684" s="135"/>
      <c r="T684" s="134"/>
      <c r="U684" s="134"/>
      <c r="V684" s="134"/>
      <c r="W684" s="135"/>
      <c r="X684" s="134"/>
      <c r="Y684" s="134"/>
      <c r="Z684" s="134"/>
      <c r="AA684" s="135"/>
      <c r="AB684" s="131" t="b">
        <v>0</v>
      </c>
      <c r="AC684" s="131" t="b">
        <v>0</v>
      </c>
      <c r="AD684" s="122"/>
      <c r="AE684" s="131" t="b">
        <v>0</v>
      </c>
      <c r="AF684" s="128"/>
      <c r="AG684" s="88"/>
      <c r="AH684" s="132" t="b">
        <v>0</v>
      </c>
      <c r="AI684" s="133"/>
    </row>
    <row r="685">
      <c r="A685" s="114" t="str">
        <f t="array" ref="A685">IFERROR(
  INDEX(
    INDEX('{INDEX} Tour Packages'!$A:$ZZ, , MATCH(A$3, '{INDEX} Tour Packages'!$4:$4, 0)),
    MATCH($F685, INDEX('{INDEX} Tour Packages'!$A:$ZZ,0, MATCH("Tour Package Name", '{INDEX} Tour Packages'!$4:$4, 0)), 0)
  ),
"")
</f>
        <v/>
      </c>
      <c r="B685" s="114" t="str">
        <f t="array" ref="B685">IFERROR(
  INDEX(
    INDEX('{INDEX} Tour Packages'!$A:$ZZ, , MATCH(B$3, '{INDEX} Tour Packages'!$4:$4, 0)),
    MATCH($F685, INDEX('{INDEX} Tour Packages'!$A:$ZZ,0, MATCH("Tour Package Name", '{INDEX} Tour Packages'!$4:$4, 0)), 0)
  ),
"")
</f>
        <v/>
      </c>
      <c r="C685" s="114" t="str">
        <f t="array" ref="C685">IFERROR(
  INDEX(
    INDEX('{INDEX} Tour Packages'!$A:$ZZ, , MATCH(C$3, '{INDEX} Tour Packages'!$4:$4, 0)),
    MATCH($F685, INDEX('{INDEX} Tour Packages'!$A:$ZZ,0, MATCH("Tour Package Name", '{INDEX} Tour Packages'!$4:$4, 0)), 0)
  ),
"")
</f>
        <v/>
      </c>
      <c r="D685" s="114" t="str">
        <f t="array" ref="D685">IFERROR(
  INDEX(
    INDEX('{INDEX} Tour Packages'!$A:$ZZ, , MATCH(D$3, '{INDEX} Tour Packages'!$4:$4, 0)),
    MATCH($F685, INDEX('{INDEX} Tour Packages'!$A:$ZZ,0, MATCH("Tour Package Name", '{INDEX} Tour Packages'!$4:$4, 0)), 0)
  ),
"")
</f>
        <v/>
      </c>
      <c r="E685" s="115" t="s">
        <v>231</v>
      </c>
      <c r="F685" s="116" t="str">
        <f>IFERROR(__xludf.DUMMYFUNCTION("LET(
  headers, 'Internal Flight Booking Form Re'!$A$1:AI$1,
  ref, $E685,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5" s="117" t="str">
        <f>IFERROR(__xludf.DUMMYFUNCTION("""COMPUTED_VALUE"""),"")</f>
        <v/>
      </c>
      <c r="H685" s="116"/>
      <c r="I685" s="116"/>
      <c r="J685" s="118"/>
      <c r="K685" s="116"/>
      <c r="L685" s="116"/>
      <c r="M685" s="116"/>
      <c r="N685" s="116"/>
      <c r="O685" s="117"/>
      <c r="P685" s="134"/>
      <c r="Q685" s="134"/>
      <c r="R685" s="134"/>
      <c r="S685" s="135"/>
      <c r="T685" s="134"/>
      <c r="U685" s="134"/>
      <c r="V685" s="134"/>
      <c r="W685" s="135"/>
      <c r="X685" s="134"/>
      <c r="Y685" s="134"/>
      <c r="Z685" s="134"/>
      <c r="AA685" s="135"/>
      <c r="AB685" s="131" t="b">
        <v>0</v>
      </c>
      <c r="AC685" s="131" t="b">
        <v>0</v>
      </c>
      <c r="AD685" s="122"/>
      <c r="AE685" s="131" t="b">
        <v>0</v>
      </c>
      <c r="AF685" s="128"/>
      <c r="AG685" s="88"/>
      <c r="AH685" s="132" t="b">
        <v>0</v>
      </c>
      <c r="AI685" s="133"/>
    </row>
    <row r="686">
      <c r="A686" s="114" t="str">
        <f t="array" ref="A686">IFERROR(
  INDEX(
    INDEX('{INDEX} Tour Packages'!$A:$ZZ, , MATCH(A$3, '{INDEX} Tour Packages'!$4:$4, 0)),
    MATCH($F686, INDEX('{INDEX} Tour Packages'!$A:$ZZ,0, MATCH("Tour Package Name", '{INDEX} Tour Packages'!$4:$4, 0)), 0)
  ),
"")
</f>
        <v/>
      </c>
      <c r="B686" s="114" t="str">
        <f t="array" ref="B686">IFERROR(
  INDEX(
    INDEX('{INDEX} Tour Packages'!$A:$ZZ, , MATCH(B$3, '{INDEX} Tour Packages'!$4:$4, 0)),
    MATCH($F686, INDEX('{INDEX} Tour Packages'!$A:$ZZ,0, MATCH("Tour Package Name", '{INDEX} Tour Packages'!$4:$4, 0)), 0)
  ),
"")
</f>
        <v/>
      </c>
      <c r="C686" s="114" t="str">
        <f t="array" ref="C686">IFERROR(
  INDEX(
    INDEX('{INDEX} Tour Packages'!$A:$ZZ, , MATCH(C$3, '{INDEX} Tour Packages'!$4:$4, 0)),
    MATCH($F686, INDEX('{INDEX} Tour Packages'!$A:$ZZ,0, MATCH("Tour Package Name", '{INDEX} Tour Packages'!$4:$4, 0)), 0)
  ),
"")
</f>
        <v/>
      </c>
      <c r="D686" s="114" t="str">
        <f t="array" ref="D686">IFERROR(
  INDEX(
    INDEX('{INDEX} Tour Packages'!$A:$ZZ, , MATCH(D$3, '{INDEX} Tour Packages'!$4:$4, 0)),
    MATCH($F686, INDEX('{INDEX} Tour Packages'!$A:$ZZ,0, MATCH("Tour Package Name", '{INDEX} Tour Packages'!$4:$4, 0)), 0)
  ),
"")
</f>
        <v/>
      </c>
      <c r="E686" s="115" t="s">
        <v>231</v>
      </c>
      <c r="F686" s="116" t="str">
        <f>IFERROR(__xludf.DUMMYFUNCTION("LET(
  headers, 'Internal Flight Booking Form Re'!$A$1:AI$1,
  ref, $E686,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6" s="117" t="str">
        <f>IFERROR(__xludf.DUMMYFUNCTION("""COMPUTED_VALUE"""),"")</f>
        <v/>
      </c>
      <c r="H686" s="116"/>
      <c r="I686" s="116"/>
      <c r="J686" s="118"/>
      <c r="K686" s="116"/>
      <c r="L686" s="116"/>
      <c r="M686" s="116"/>
      <c r="N686" s="116"/>
      <c r="O686" s="117"/>
      <c r="P686" s="134"/>
      <c r="Q686" s="134"/>
      <c r="R686" s="134"/>
      <c r="S686" s="135"/>
      <c r="T686" s="134"/>
      <c r="U686" s="134"/>
      <c r="V686" s="134"/>
      <c r="W686" s="135"/>
      <c r="X686" s="134"/>
      <c r="Y686" s="134"/>
      <c r="Z686" s="134"/>
      <c r="AA686" s="135"/>
      <c r="AB686" s="131" t="b">
        <v>0</v>
      </c>
      <c r="AC686" s="131" t="b">
        <v>0</v>
      </c>
      <c r="AD686" s="122"/>
      <c r="AE686" s="131" t="b">
        <v>0</v>
      </c>
      <c r="AF686" s="128"/>
      <c r="AG686" s="88"/>
      <c r="AH686" s="132" t="b">
        <v>0</v>
      </c>
      <c r="AI686" s="133"/>
    </row>
    <row r="687">
      <c r="A687" s="114" t="str">
        <f t="array" ref="A687">IFERROR(
  INDEX(
    INDEX('{INDEX} Tour Packages'!$A:$ZZ, , MATCH(A$3, '{INDEX} Tour Packages'!$4:$4, 0)),
    MATCH($F687, INDEX('{INDEX} Tour Packages'!$A:$ZZ,0, MATCH("Tour Package Name", '{INDEX} Tour Packages'!$4:$4, 0)), 0)
  ),
"")
</f>
        <v/>
      </c>
      <c r="B687" s="114" t="str">
        <f t="array" ref="B687">IFERROR(
  INDEX(
    INDEX('{INDEX} Tour Packages'!$A:$ZZ, , MATCH(B$3, '{INDEX} Tour Packages'!$4:$4, 0)),
    MATCH($F687, INDEX('{INDEX} Tour Packages'!$A:$ZZ,0, MATCH("Tour Package Name", '{INDEX} Tour Packages'!$4:$4, 0)), 0)
  ),
"")
</f>
        <v/>
      </c>
      <c r="C687" s="114" t="str">
        <f t="array" ref="C687">IFERROR(
  INDEX(
    INDEX('{INDEX} Tour Packages'!$A:$ZZ, , MATCH(C$3, '{INDEX} Tour Packages'!$4:$4, 0)),
    MATCH($F687, INDEX('{INDEX} Tour Packages'!$A:$ZZ,0, MATCH("Tour Package Name", '{INDEX} Tour Packages'!$4:$4, 0)), 0)
  ),
"")
</f>
        <v/>
      </c>
      <c r="D687" s="114" t="str">
        <f t="array" ref="D687">IFERROR(
  INDEX(
    INDEX('{INDEX} Tour Packages'!$A:$ZZ, , MATCH(D$3, '{INDEX} Tour Packages'!$4:$4, 0)),
    MATCH($F687, INDEX('{INDEX} Tour Packages'!$A:$ZZ,0, MATCH("Tour Package Name", '{INDEX} Tour Packages'!$4:$4, 0)), 0)
  ),
"")
</f>
        <v/>
      </c>
      <c r="E687" s="115" t="s">
        <v>231</v>
      </c>
      <c r="F687" s="116" t="str">
        <f>IFERROR(__xludf.DUMMYFUNCTION("LET(
  headers, 'Internal Flight Booking Form Re'!$A$1:AI$1,
  ref, $E687,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7" s="117" t="str">
        <f>IFERROR(__xludf.DUMMYFUNCTION("""COMPUTED_VALUE"""),"")</f>
        <v/>
      </c>
      <c r="H687" s="116"/>
      <c r="I687" s="116"/>
      <c r="J687" s="118"/>
      <c r="K687" s="116"/>
      <c r="L687" s="116"/>
      <c r="M687" s="116"/>
      <c r="N687" s="116"/>
      <c r="O687" s="117"/>
      <c r="P687" s="134"/>
      <c r="Q687" s="134"/>
      <c r="R687" s="134"/>
      <c r="S687" s="135"/>
      <c r="T687" s="134"/>
      <c r="U687" s="134"/>
      <c r="V687" s="134"/>
      <c r="W687" s="135"/>
      <c r="X687" s="134"/>
      <c r="Y687" s="134"/>
      <c r="Z687" s="134"/>
      <c r="AA687" s="135"/>
      <c r="AB687" s="131" t="b">
        <v>0</v>
      </c>
      <c r="AC687" s="131" t="b">
        <v>0</v>
      </c>
      <c r="AD687" s="122"/>
      <c r="AE687" s="131" t="b">
        <v>0</v>
      </c>
      <c r="AF687" s="128"/>
      <c r="AG687" s="88"/>
      <c r="AH687" s="132" t="b">
        <v>0</v>
      </c>
      <c r="AI687" s="133"/>
    </row>
    <row r="688">
      <c r="A688" s="114" t="str">
        <f t="array" ref="A688">IFERROR(
  INDEX(
    INDEX('{INDEX} Tour Packages'!$A:$ZZ, , MATCH(A$3, '{INDEX} Tour Packages'!$4:$4, 0)),
    MATCH($F688, INDEX('{INDEX} Tour Packages'!$A:$ZZ,0, MATCH("Tour Package Name", '{INDEX} Tour Packages'!$4:$4, 0)), 0)
  ),
"")
</f>
        <v/>
      </c>
      <c r="B688" s="114" t="str">
        <f t="array" ref="B688">IFERROR(
  INDEX(
    INDEX('{INDEX} Tour Packages'!$A:$ZZ, , MATCH(B$3, '{INDEX} Tour Packages'!$4:$4, 0)),
    MATCH($F688, INDEX('{INDEX} Tour Packages'!$A:$ZZ,0, MATCH("Tour Package Name", '{INDEX} Tour Packages'!$4:$4, 0)), 0)
  ),
"")
</f>
        <v/>
      </c>
      <c r="C688" s="114" t="str">
        <f t="array" ref="C688">IFERROR(
  INDEX(
    INDEX('{INDEX} Tour Packages'!$A:$ZZ, , MATCH(C$3, '{INDEX} Tour Packages'!$4:$4, 0)),
    MATCH($F688, INDEX('{INDEX} Tour Packages'!$A:$ZZ,0, MATCH("Tour Package Name", '{INDEX} Tour Packages'!$4:$4, 0)), 0)
  ),
"")
</f>
        <v/>
      </c>
      <c r="D688" s="114" t="str">
        <f t="array" ref="D688">IFERROR(
  INDEX(
    INDEX('{INDEX} Tour Packages'!$A:$ZZ, , MATCH(D$3, '{INDEX} Tour Packages'!$4:$4, 0)),
    MATCH($F688, INDEX('{INDEX} Tour Packages'!$A:$ZZ,0, MATCH("Tour Package Name", '{INDEX} Tour Packages'!$4:$4, 0)), 0)
  ),
"")
</f>
        <v/>
      </c>
      <c r="E688" s="115" t="s">
        <v>231</v>
      </c>
      <c r="F688" s="116" t="str">
        <f>IFERROR(__xludf.DUMMYFUNCTION("LET(
  headers, 'Internal Flight Booking Form Re'!$A$1:AI$1,
  ref, $E688,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8" s="117" t="str">
        <f>IFERROR(__xludf.DUMMYFUNCTION("""COMPUTED_VALUE"""),"")</f>
        <v/>
      </c>
      <c r="H688" s="116"/>
      <c r="I688" s="116"/>
      <c r="J688" s="118"/>
      <c r="K688" s="116"/>
      <c r="L688" s="116"/>
      <c r="M688" s="116"/>
      <c r="N688" s="116"/>
      <c r="O688" s="117"/>
      <c r="P688" s="134"/>
      <c r="Q688" s="134"/>
      <c r="R688" s="134"/>
      <c r="S688" s="135"/>
      <c r="T688" s="134"/>
      <c r="U688" s="134"/>
      <c r="V688" s="134"/>
      <c r="W688" s="135"/>
      <c r="X688" s="134"/>
      <c r="Y688" s="134"/>
      <c r="Z688" s="134"/>
      <c r="AA688" s="135"/>
      <c r="AB688" s="131" t="b">
        <v>0</v>
      </c>
      <c r="AC688" s="131" t="b">
        <v>0</v>
      </c>
      <c r="AD688" s="122"/>
      <c r="AE688" s="131" t="b">
        <v>0</v>
      </c>
      <c r="AF688" s="128"/>
      <c r="AG688" s="88"/>
      <c r="AH688" s="132" t="b">
        <v>0</v>
      </c>
      <c r="AI688" s="133"/>
    </row>
    <row r="689">
      <c r="A689" s="114" t="str">
        <f t="array" ref="A689">IFERROR(
  INDEX(
    INDEX('{INDEX} Tour Packages'!$A:$ZZ, , MATCH(A$3, '{INDEX} Tour Packages'!$4:$4, 0)),
    MATCH($F689, INDEX('{INDEX} Tour Packages'!$A:$ZZ,0, MATCH("Tour Package Name", '{INDEX} Tour Packages'!$4:$4, 0)), 0)
  ),
"")
</f>
        <v/>
      </c>
      <c r="B689" s="114" t="str">
        <f t="array" ref="B689">IFERROR(
  INDEX(
    INDEX('{INDEX} Tour Packages'!$A:$ZZ, , MATCH(B$3, '{INDEX} Tour Packages'!$4:$4, 0)),
    MATCH($F689, INDEX('{INDEX} Tour Packages'!$A:$ZZ,0, MATCH("Tour Package Name", '{INDEX} Tour Packages'!$4:$4, 0)), 0)
  ),
"")
</f>
        <v/>
      </c>
      <c r="C689" s="114" t="str">
        <f t="array" ref="C689">IFERROR(
  INDEX(
    INDEX('{INDEX} Tour Packages'!$A:$ZZ, , MATCH(C$3, '{INDEX} Tour Packages'!$4:$4, 0)),
    MATCH($F689, INDEX('{INDEX} Tour Packages'!$A:$ZZ,0, MATCH("Tour Package Name", '{INDEX} Tour Packages'!$4:$4, 0)), 0)
  ),
"")
</f>
        <v/>
      </c>
      <c r="D689" s="114" t="str">
        <f t="array" ref="D689">IFERROR(
  INDEX(
    INDEX('{INDEX} Tour Packages'!$A:$ZZ, , MATCH(D$3, '{INDEX} Tour Packages'!$4:$4, 0)),
    MATCH($F689, INDEX('{INDEX} Tour Packages'!$A:$ZZ,0, MATCH("Tour Package Name", '{INDEX} Tour Packages'!$4:$4, 0)), 0)
  ),
"")
</f>
        <v/>
      </c>
      <c r="E689" s="115" t="s">
        <v>231</v>
      </c>
      <c r="F689" s="116" t="str">
        <f>IFERROR(__xludf.DUMMYFUNCTION("LET(
  headers, 'Internal Flight Booking Form Re'!$A$1:AI$1,
  ref, $E689,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89" s="117" t="str">
        <f>IFERROR(__xludf.DUMMYFUNCTION("""COMPUTED_VALUE"""),"")</f>
        <v/>
      </c>
      <c r="H689" s="116"/>
      <c r="I689" s="116"/>
      <c r="J689" s="118"/>
      <c r="K689" s="116"/>
      <c r="L689" s="116"/>
      <c r="M689" s="116"/>
      <c r="N689" s="116"/>
      <c r="O689" s="117"/>
      <c r="P689" s="134"/>
      <c r="Q689" s="134"/>
      <c r="R689" s="134"/>
      <c r="S689" s="135"/>
      <c r="T689" s="134"/>
      <c r="U689" s="134"/>
      <c r="V689" s="134"/>
      <c r="W689" s="135"/>
      <c r="X689" s="134"/>
      <c r="Y689" s="134"/>
      <c r="Z689" s="134"/>
      <c r="AA689" s="135"/>
      <c r="AB689" s="131" t="b">
        <v>0</v>
      </c>
      <c r="AC689" s="131" t="b">
        <v>0</v>
      </c>
      <c r="AD689" s="122"/>
      <c r="AE689" s="131" t="b">
        <v>0</v>
      </c>
      <c r="AF689" s="128"/>
      <c r="AG689" s="88"/>
      <c r="AH689" s="132" t="b">
        <v>0</v>
      </c>
      <c r="AI689" s="133"/>
    </row>
    <row r="690">
      <c r="A690" s="114" t="str">
        <f t="array" ref="A690">IFERROR(
  INDEX(
    INDEX('{INDEX} Tour Packages'!$A:$ZZ, , MATCH(A$3, '{INDEX} Tour Packages'!$4:$4, 0)),
    MATCH($F690, INDEX('{INDEX} Tour Packages'!$A:$ZZ,0, MATCH("Tour Package Name", '{INDEX} Tour Packages'!$4:$4, 0)), 0)
  ),
"")
</f>
        <v/>
      </c>
      <c r="B690" s="114" t="str">
        <f t="array" ref="B690">IFERROR(
  INDEX(
    INDEX('{INDEX} Tour Packages'!$A:$ZZ, , MATCH(B$3, '{INDEX} Tour Packages'!$4:$4, 0)),
    MATCH($F690, INDEX('{INDEX} Tour Packages'!$A:$ZZ,0, MATCH("Tour Package Name", '{INDEX} Tour Packages'!$4:$4, 0)), 0)
  ),
"")
</f>
        <v/>
      </c>
      <c r="C690" s="114" t="str">
        <f t="array" ref="C690">IFERROR(
  INDEX(
    INDEX('{INDEX} Tour Packages'!$A:$ZZ, , MATCH(C$3, '{INDEX} Tour Packages'!$4:$4, 0)),
    MATCH($F690, INDEX('{INDEX} Tour Packages'!$A:$ZZ,0, MATCH("Tour Package Name", '{INDEX} Tour Packages'!$4:$4, 0)), 0)
  ),
"")
</f>
        <v/>
      </c>
      <c r="D690" s="114" t="str">
        <f t="array" ref="D690">IFERROR(
  INDEX(
    INDEX('{INDEX} Tour Packages'!$A:$ZZ, , MATCH(D$3, '{INDEX} Tour Packages'!$4:$4, 0)),
    MATCH($F690, INDEX('{INDEX} Tour Packages'!$A:$ZZ,0, MATCH("Tour Package Name", '{INDEX} Tour Packages'!$4:$4, 0)), 0)
  ),
"")
</f>
        <v/>
      </c>
      <c r="E690" s="115" t="s">
        <v>231</v>
      </c>
      <c r="F690" s="116" t="str">
        <f>IFERROR(__xludf.DUMMYFUNCTION("LET(
  headers, 'Internal Flight Booking Form Re'!$A$1:AI$1,
  ref, $E690,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0" s="117" t="str">
        <f>IFERROR(__xludf.DUMMYFUNCTION("""COMPUTED_VALUE"""),"")</f>
        <v/>
      </c>
      <c r="H690" s="116"/>
      <c r="I690" s="116"/>
      <c r="J690" s="118"/>
      <c r="K690" s="116"/>
      <c r="L690" s="116"/>
      <c r="M690" s="116"/>
      <c r="N690" s="116"/>
      <c r="O690" s="117"/>
      <c r="P690" s="134"/>
      <c r="Q690" s="134"/>
      <c r="R690" s="134"/>
      <c r="S690" s="135"/>
      <c r="T690" s="134"/>
      <c r="U690" s="134"/>
      <c r="V690" s="134"/>
      <c r="W690" s="135"/>
      <c r="X690" s="134"/>
      <c r="Y690" s="134"/>
      <c r="Z690" s="134"/>
      <c r="AA690" s="135"/>
      <c r="AB690" s="131" t="b">
        <v>0</v>
      </c>
      <c r="AC690" s="131" t="b">
        <v>0</v>
      </c>
      <c r="AD690" s="122"/>
      <c r="AE690" s="131" t="b">
        <v>0</v>
      </c>
      <c r="AF690" s="128"/>
      <c r="AG690" s="88"/>
      <c r="AH690" s="132" t="b">
        <v>0</v>
      </c>
      <c r="AI690" s="133"/>
    </row>
    <row r="691">
      <c r="A691" s="114" t="str">
        <f t="array" ref="A691">IFERROR(
  INDEX(
    INDEX('{INDEX} Tour Packages'!$A:$ZZ, , MATCH(A$3, '{INDEX} Tour Packages'!$4:$4, 0)),
    MATCH($F691, INDEX('{INDEX} Tour Packages'!$A:$ZZ,0, MATCH("Tour Package Name", '{INDEX} Tour Packages'!$4:$4, 0)), 0)
  ),
"")
</f>
        <v/>
      </c>
      <c r="B691" s="114" t="str">
        <f t="array" ref="B691">IFERROR(
  INDEX(
    INDEX('{INDEX} Tour Packages'!$A:$ZZ, , MATCH(B$3, '{INDEX} Tour Packages'!$4:$4, 0)),
    MATCH($F691, INDEX('{INDEX} Tour Packages'!$A:$ZZ,0, MATCH("Tour Package Name", '{INDEX} Tour Packages'!$4:$4, 0)), 0)
  ),
"")
</f>
        <v/>
      </c>
      <c r="C691" s="114" t="str">
        <f t="array" ref="C691">IFERROR(
  INDEX(
    INDEX('{INDEX} Tour Packages'!$A:$ZZ, , MATCH(C$3, '{INDEX} Tour Packages'!$4:$4, 0)),
    MATCH($F691, INDEX('{INDEX} Tour Packages'!$A:$ZZ,0, MATCH("Tour Package Name", '{INDEX} Tour Packages'!$4:$4, 0)), 0)
  ),
"")
</f>
        <v/>
      </c>
      <c r="D691" s="114" t="str">
        <f t="array" ref="D691">IFERROR(
  INDEX(
    INDEX('{INDEX} Tour Packages'!$A:$ZZ, , MATCH(D$3, '{INDEX} Tour Packages'!$4:$4, 0)),
    MATCH($F691, INDEX('{INDEX} Tour Packages'!$A:$ZZ,0, MATCH("Tour Package Name", '{INDEX} Tour Packages'!$4:$4, 0)), 0)
  ),
"")
</f>
        <v/>
      </c>
      <c r="E691" s="115" t="s">
        <v>231</v>
      </c>
      <c r="F691" s="116" t="str">
        <f>IFERROR(__xludf.DUMMYFUNCTION("LET(
  headers, 'Internal Flight Booking Form Re'!$A$1:AI$1,
  ref, $E691,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1" s="117" t="str">
        <f>IFERROR(__xludf.DUMMYFUNCTION("""COMPUTED_VALUE"""),"")</f>
        <v/>
      </c>
      <c r="H691" s="116"/>
      <c r="I691" s="116"/>
      <c r="J691" s="118"/>
      <c r="K691" s="116"/>
      <c r="L691" s="116"/>
      <c r="M691" s="116"/>
      <c r="N691" s="116"/>
      <c r="O691" s="117"/>
      <c r="P691" s="134"/>
      <c r="Q691" s="134"/>
      <c r="R691" s="134"/>
      <c r="S691" s="135"/>
      <c r="T691" s="134"/>
      <c r="U691" s="134"/>
      <c r="V691" s="134"/>
      <c r="W691" s="135"/>
      <c r="X691" s="134"/>
      <c r="Y691" s="134"/>
      <c r="Z691" s="134"/>
      <c r="AA691" s="135"/>
      <c r="AB691" s="131" t="b">
        <v>0</v>
      </c>
      <c r="AC691" s="131" t="b">
        <v>0</v>
      </c>
      <c r="AD691" s="122"/>
      <c r="AE691" s="131" t="b">
        <v>0</v>
      </c>
      <c r="AF691" s="128"/>
      <c r="AG691" s="88"/>
      <c r="AH691" s="132" t="b">
        <v>0</v>
      </c>
      <c r="AI691" s="133"/>
    </row>
    <row r="692">
      <c r="A692" s="114" t="str">
        <f t="array" ref="A692">IFERROR(
  INDEX(
    INDEX('{INDEX} Tour Packages'!$A:$ZZ, , MATCH(A$3, '{INDEX} Tour Packages'!$4:$4, 0)),
    MATCH($F692, INDEX('{INDEX} Tour Packages'!$A:$ZZ,0, MATCH("Tour Package Name", '{INDEX} Tour Packages'!$4:$4, 0)), 0)
  ),
"")
</f>
        <v/>
      </c>
      <c r="B692" s="114" t="str">
        <f t="array" ref="B692">IFERROR(
  INDEX(
    INDEX('{INDEX} Tour Packages'!$A:$ZZ, , MATCH(B$3, '{INDEX} Tour Packages'!$4:$4, 0)),
    MATCH($F692, INDEX('{INDEX} Tour Packages'!$A:$ZZ,0, MATCH("Tour Package Name", '{INDEX} Tour Packages'!$4:$4, 0)), 0)
  ),
"")
</f>
        <v/>
      </c>
      <c r="C692" s="114" t="str">
        <f t="array" ref="C692">IFERROR(
  INDEX(
    INDEX('{INDEX} Tour Packages'!$A:$ZZ, , MATCH(C$3, '{INDEX} Tour Packages'!$4:$4, 0)),
    MATCH($F692, INDEX('{INDEX} Tour Packages'!$A:$ZZ,0, MATCH("Tour Package Name", '{INDEX} Tour Packages'!$4:$4, 0)), 0)
  ),
"")
</f>
        <v/>
      </c>
      <c r="D692" s="114" t="str">
        <f t="array" ref="D692">IFERROR(
  INDEX(
    INDEX('{INDEX} Tour Packages'!$A:$ZZ, , MATCH(D$3, '{INDEX} Tour Packages'!$4:$4, 0)),
    MATCH($F692, INDEX('{INDEX} Tour Packages'!$A:$ZZ,0, MATCH("Tour Package Name", '{INDEX} Tour Packages'!$4:$4, 0)), 0)
  ),
"")
</f>
        <v/>
      </c>
      <c r="E692" s="115" t="s">
        <v>231</v>
      </c>
      <c r="F692" s="116" t="str">
        <f>IFERROR(__xludf.DUMMYFUNCTION("LET(
  headers, 'Internal Flight Booking Form Re'!$A$1:AI$1,
  ref, $E692,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2" s="117" t="str">
        <f>IFERROR(__xludf.DUMMYFUNCTION("""COMPUTED_VALUE"""),"")</f>
        <v/>
      </c>
      <c r="H692" s="116"/>
      <c r="I692" s="116"/>
      <c r="J692" s="118"/>
      <c r="K692" s="116"/>
      <c r="L692" s="116"/>
      <c r="M692" s="116"/>
      <c r="N692" s="116"/>
      <c r="O692" s="117"/>
      <c r="P692" s="134"/>
      <c r="Q692" s="134"/>
      <c r="R692" s="134"/>
      <c r="S692" s="135"/>
      <c r="T692" s="134"/>
      <c r="U692" s="134"/>
      <c r="V692" s="134"/>
      <c r="W692" s="135"/>
      <c r="X692" s="134"/>
      <c r="Y692" s="134"/>
      <c r="Z692" s="134"/>
      <c r="AA692" s="135"/>
      <c r="AB692" s="131" t="b">
        <v>0</v>
      </c>
      <c r="AC692" s="131" t="b">
        <v>0</v>
      </c>
      <c r="AD692" s="122"/>
      <c r="AE692" s="131" t="b">
        <v>0</v>
      </c>
      <c r="AF692" s="128"/>
      <c r="AG692" s="88"/>
      <c r="AH692" s="132" t="b">
        <v>0</v>
      </c>
      <c r="AI692" s="133"/>
    </row>
    <row r="693">
      <c r="A693" s="114" t="str">
        <f t="array" ref="A693">IFERROR(
  INDEX(
    INDEX('{INDEX} Tour Packages'!$A:$ZZ, , MATCH(A$3, '{INDEX} Tour Packages'!$4:$4, 0)),
    MATCH($F693, INDEX('{INDEX} Tour Packages'!$A:$ZZ,0, MATCH("Tour Package Name", '{INDEX} Tour Packages'!$4:$4, 0)), 0)
  ),
"")
</f>
        <v/>
      </c>
      <c r="B693" s="114" t="str">
        <f t="array" ref="B693">IFERROR(
  INDEX(
    INDEX('{INDEX} Tour Packages'!$A:$ZZ, , MATCH(B$3, '{INDEX} Tour Packages'!$4:$4, 0)),
    MATCH($F693, INDEX('{INDEX} Tour Packages'!$A:$ZZ,0, MATCH("Tour Package Name", '{INDEX} Tour Packages'!$4:$4, 0)), 0)
  ),
"")
</f>
        <v/>
      </c>
      <c r="C693" s="114" t="str">
        <f t="array" ref="C693">IFERROR(
  INDEX(
    INDEX('{INDEX} Tour Packages'!$A:$ZZ, , MATCH(C$3, '{INDEX} Tour Packages'!$4:$4, 0)),
    MATCH($F693, INDEX('{INDEX} Tour Packages'!$A:$ZZ,0, MATCH("Tour Package Name", '{INDEX} Tour Packages'!$4:$4, 0)), 0)
  ),
"")
</f>
        <v/>
      </c>
      <c r="D693" s="114" t="str">
        <f t="array" ref="D693">IFERROR(
  INDEX(
    INDEX('{INDEX} Tour Packages'!$A:$ZZ, , MATCH(D$3, '{INDEX} Tour Packages'!$4:$4, 0)),
    MATCH($F693, INDEX('{INDEX} Tour Packages'!$A:$ZZ,0, MATCH("Tour Package Name", '{INDEX} Tour Packages'!$4:$4, 0)), 0)
  ),
"")
</f>
        <v/>
      </c>
      <c r="E693" s="115" t="s">
        <v>231</v>
      </c>
      <c r="F693" s="116" t="str">
        <f>IFERROR(__xludf.DUMMYFUNCTION("LET(
  headers, 'Internal Flight Booking Form Re'!$A$1:AI$1,
  ref, $E693,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3" s="117" t="str">
        <f>IFERROR(__xludf.DUMMYFUNCTION("""COMPUTED_VALUE"""),"")</f>
        <v/>
      </c>
      <c r="H693" s="116"/>
      <c r="I693" s="116"/>
      <c r="J693" s="118"/>
      <c r="K693" s="116"/>
      <c r="L693" s="116"/>
      <c r="M693" s="116"/>
      <c r="N693" s="116"/>
      <c r="O693" s="117"/>
      <c r="P693" s="134"/>
      <c r="Q693" s="134"/>
      <c r="R693" s="134"/>
      <c r="S693" s="135"/>
      <c r="T693" s="134"/>
      <c r="U693" s="134"/>
      <c r="V693" s="134"/>
      <c r="W693" s="135"/>
      <c r="X693" s="134"/>
      <c r="Y693" s="134"/>
      <c r="Z693" s="134"/>
      <c r="AA693" s="135"/>
      <c r="AB693" s="131" t="b">
        <v>0</v>
      </c>
      <c r="AC693" s="131" t="b">
        <v>0</v>
      </c>
      <c r="AD693" s="122"/>
      <c r="AE693" s="131" t="b">
        <v>0</v>
      </c>
      <c r="AF693" s="128"/>
      <c r="AG693" s="88"/>
      <c r="AH693" s="132" t="b">
        <v>0</v>
      </c>
      <c r="AI693" s="133"/>
    </row>
    <row r="694">
      <c r="A694" s="114" t="str">
        <f t="array" ref="A694">IFERROR(
  INDEX(
    INDEX('{INDEX} Tour Packages'!$A:$ZZ, , MATCH(A$3, '{INDEX} Tour Packages'!$4:$4, 0)),
    MATCH($F694, INDEX('{INDEX} Tour Packages'!$A:$ZZ,0, MATCH("Tour Package Name", '{INDEX} Tour Packages'!$4:$4, 0)), 0)
  ),
"")
</f>
        <v/>
      </c>
      <c r="B694" s="114" t="str">
        <f t="array" ref="B694">IFERROR(
  INDEX(
    INDEX('{INDEX} Tour Packages'!$A:$ZZ, , MATCH(B$3, '{INDEX} Tour Packages'!$4:$4, 0)),
    MATCH($F694, INDEX('{INDEX} Tour Packages'!$A:$ZZ,0, MATCH("Tour Package Name", '{INDEX} Tour Packages'!$4:$4, 0)), 0)
  ),
"")
</f>
        <v/>
      </c>
      <c r="C694" s="114" t="str">
        <f t="array" ref="C694">IFERROR(
  INDEX(
    INDEX('{INDEX} Tour Packages'!$A:$ZZ, , MATCH(C$3, '{INDEX} Tour Packages'!$4:$4, 0)),
    MATCH($F694, INDEX('{INDEX} Tour Packages'!$A:$ZZ,0, MATCH("Tour Package Name", '{INDEX} Tour Packages'!$4:$4, 0)), 0)
  ),
"")
</f>
        <v/>
      </c>
      <c r="D694" s="114" t="str">
        <f t="array" ref="D694">IFERROR(
  INDEX(
    INDEX('{INDEX} Tour Packages'!$A:$ZZ, , MATCH(D$3, '{INDEX} Tour Packages'!$4:$4, 0)),
    MATCH($F694, INDEX('{INDEX} Tour Packages'!$A:$ZZ,0, MATCH("Tour Package Name", '{INDEX} Tour Packages'!$4:$4, 0)), 0)
  ),
"")
</f>
        <v/>
      </c>
      <c r="E694" s="115" t="s">
        <v>231</v>
      </c>
      <c r="F694" s="116" t="str">
        <f>IFERROR(__xludf.DUMMYFUNCTION("LET(
  headers, 'Internal Flight Booking Form Re'!$A$1:AI$1,
  ref, $E694,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4" s="117" t="str">
        <f>IFERROR(__xludf.DUMMYFUNCTION("""COMPUTED_VALUE"""),"")</f>
        <v/>
      </c>
      <c r="H694" s="116"/>
      <c r="I694" s="116"/>
      <c r="J694" s="118"/>
      <c r="K694" s="116"/>
      <c r="L694" s="116"/>
      <c r="M694" s="116"/>
      <c r="N694" s="116"/>
      <c r="O694" s="117"/>
      <c r="P694" s="134"/>
      <c r="Q694" s="134"/>
      <c r="R694" s="134"/>
      <c r="S694" s="135"/>
      <c r="T694" s="134"/>
      <c r="U694" s="134"/>
      <c r="V694" s="134"/>
      <c r="W694" s="135"/>
      <c r="X694" s="134"/>
      <c r="Y694" s="134"/>
      <c r="Z694" s="134"/>
      <c r="AA694" s="135"/>
      <c r="AB694" s="131" t="b">
        <v>0</v>
      </c>
      <c r="AC694" s="131" t="b">
        <v>0</v>
      </c>
      <c r="AD694" s="122"/>
      <c r="AE694" s="131" t="b">
        <v>0</v>
      </c>
      <c r="AF694" s="128"/>
      <c r="AG694" s="88"/>
      <c r="AH694" s="132" t="b">
        <v>0</v>
      </c>
      <c r="AI694" s="133"/>
    </row>
    <row r="695">
      <c r="A695" s="114" t="str">
        <f t="array" ref="A695">IFERROR(
  INDEX(
    INDEX('{INDEX} Tour Packages'!$A:$ZZ, , MATCH(A$3, '{INDEX} Tour Packages'!$4:$4, 0)),
    MATCH($F695, INDEX('{INDEX} Tour Packages'!$A:$ZZ,0, MATCH("Tour Package Name", '{INDEX} Tour Packages'!$4:$4, 0)), 0)
  ),
"")
</f>
        <v/>
      </c>
      <c r="B695" s="114" t="str">
        <f t="array" ref="B695">IFERROR(
  INDEX(
    INDEX('{INDEX} Tour Packages'!$A:$ZZ, , MATCH(B$3, '{INDEX} Tour Packages'!$4:$4, 0)),
    MATCH($F695, INDEX('{INDEX} Tour Packages'!$A:$ZZ,0, MATCH("Tour Package Name", '{INDEX} Tour Packages'!$4:$4, 0)), 0)
  ),
"")
</f>
        <v/>
      </c>
      <c r="C695" s="114" t="str">
        <f t="array" ref="C695">IFERROR(
  INDEX(
    INDEX('{INDEX} Tour Packages'!$A:$ZZ, , MATCH(C$3, '{INDEX} Tour Packages'!$4:$4, 0)),
    MATCH($F695, INDEX('{INDEX} Tour Packages'!$A:$ZZ,0, MATCH("Tour Package Name", '{INDEX} Tour Packages'!$4:$4, 0)), 0)
  ),
"")
</f>
        <v/>
      </c>
      <c r="D695" s="114" t="str">
        <f t="array" ref="D695">IFERROR(
  INDEX(
    INDEX('{INDEX} Tour Packages'!$A:$ZZ, , MATCH(D$3, '{INDEX} Tour Packages'!$4:$4, 0)),
    MATCH($F695, INDEX('{INDEX} Tour Packages'!$A:$ZZ,0, MATCH("Tour Package Name", '{INDEX} Tour Packages'!$4:$4, 0)), 0)
  ),
"")
</f>
        <v/>
      </c>
      <c r="E695" s="115" t="s">
        <v>231</v>
      </c>
      <c r="F695" s="116" t="str">
        <f>IFERROR(__xludf.DUMMYFUNCTION("LET(
  headers, 'Internal Flight Booking Form Re'!$A$1:AI$1,
  ref, $E695,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5" s="117" t="str">
        <f>IFERROR(__xludf.DUMMYFUNCTION("""COMPUTED_VALUE"""),"")</f>
        <v/>
      </c>
      <c r="H695" s="116"/>
      <c r="I695" s="116"/>
      <c r="J695" s="118"/>
      <c r="K695" s="116"/>
      <c r="L695" s="116"/>
      <c r="M695" s="116"/>
      <c r="N695" s="116"/>
      <c r="O695" s="117"/>
      <c r="P695" s="134"/>
      <c r="Q695" s="134"/>
      <c r="R695" s="134"/>
      <c r="S695" s="135"/>
      <c r="T695" s="134"/>
      <c r="U695" s="134"/>
      <c r="V695" s="134"/>
      <c r="W695" s="135"/>
      <c r="X695" s="134"/>
      <c r="Y695" s="134"/>
      <c r="Z695" s="134"/>
      <c r="AA695" s="135"/>
      <c r="AB695" s="131" t="b">
        <v>0</v>
      </c>
      <c r="AC695" s="131" t="b">
        <v>0</v>
      </c>
      <c r="AD695" s="122"/>
      <c r="AE695" s="131" t="b">
        <v>0</v>
      </c>
      <c r="AF695" s="128"/>
      <c r="AG695" s="88"/>
      <c r="AH695" s="132" t="b">
        <v>0</v>
      </c>
      <c r="AI695" s="133"/>
    </row>
    <row r="696">
      <c r="A696" s="114" t="str">
        <f t="array" ref="A696">IFERROR(
  INDEX(
    INDEX('{INDEX} Tour Packages'!$A:$ZZ, , MATCH(A$3, '{INDEX} Tour Packages'!$4:$4, 0)),
    MATCH($F696, INDEX('{INDEX} Tour Packages'!$A:$ZZ,0, MATCH("Tour Package Name", '{INDEX} Tour Packages'!$4:$4, 0)), 0)
  ),
"")
</f>
        <v/>
      </c>
      <c r="B696" s="114" t="str">
        <f t="array" ref="B696">IFERROR(
  INDEX(
    INDEX('{INDEX} Tour Packages'!$A:$ZZ, , MATCH(B$3, '{INDEX} Tour Packages'!$4:$4, 0)),
    MATCH($F696, INDEX('{INDEX} Tour Packages'!$A:$ZZ,0, MATCH("Tour Package Name", '{INDEX} Tour Packages'!$4:$4, 0)), 0)
  ),
"")
</f>
        <v/>
      </c>
      <c r="C696" s="114" t="str">
        <f t="array" ref="C696">IFERROR(
  INDEX(
    INDEX('{INDEX} Tour Packages'!$A:$ZZ, , MATCH(C$3, '{INDEX} Tour Packages'!$4:$4, 0)),
    MATCH($F696, INDEX('{INDEX} Tour Packages'!$A:$ZZ,0, MATCH("Tour Package Name", '{INDEX} Tour Packages'!$4:$4, 0)), 0)
  ),
"")
</f>
        <v/>
      </c>
      <c r="D696" s="114" t="str">
        <f t="array" ref="D696">IFERROR(
  INDEX(
    INDEX('{INDEX} Tour Packages'!$A:$ZZ, , MATCH(D$3, '{INDEX} Tour Packages'!$4:$4, 0)),
    MATCH($F696, INDEX('{INDEX} Tour Packages'!$A:$ZZ,0, MATCH("Tour Package Name", '{INDEX} Tour Packages'!$4:$4, 0)), 0)
  ),
"")
</f>
        <v/>
      </c>
      <c r="E696" s="115" t="s">
        <v>231</v>
      </c>
      <c r="F696" s="116" t="str">
        <f>IFERROR(__xludf.DUMMYFUNCTION("LET(
  headers, 'Internal Flight Booking Form Re'!$A$1:AI$1,
  ref, $E696,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6" s="117" t="str">
        <f>IFERROR(__xludf.DUMMYFUNCTION("""COMPUTED_VALUE"""),"")</f>
        <v/>
      </c>
      <c r="H696" s="116"/>
      <c r="I696" s="116"/>
      <c r="J696" s="118"/>
      <c r="K696" s="116"/>
      <c r="L696" s="116"/>
      <c r="M696" s="116"/>
      <c r="N696" s="116"/>
      <c r="O696" s="117"/>
      <c r="P696" s="134"/>
      <c r="Q696" s="134"/>
      <c r="R696" s="134"/>
      <c r="S696" s="135"/>
      <c r="T696" s="134"/>
      <c r="U696" s="134"/>
      <c r="V696" s="134"/>
      <c r="W696" s="135"/>
      <c r="X696" s="134"/>
      <c r="Y696" s="134"/>
      <c r="Z696" s="134"/>
      <c r="AA696" s="135"/>
      <c r="AB696" s="131" t="b">
        <v>0</v>
      </c>
      <c r="AC696" s="131" t="b">
        <v>0</v>
      </c>
      <c r="AD696" s="122"/>
      <c r="AE696" s="131" t="b">
        <v>0</v>
      </c>
      <c r="AF696" s="128"/>
      <c r="AG696" s="88"/>
      <c r="AH696" s="132" t="b">
        <v>0</v>
      </c>
      <c r="AI696" s="133"/>
    </row>
    <row r="697">
      <c r="A697" s="114" t="str">
        <f t="array" ref="A697">IFERROR(
  INDEX(
    INDEX('{INDEX} Tour Packages'!$A:$ZZ, , MATCH(A$3, '{INDEX} Tour Packages'!$4:$4, 0)),
    MATCH($F697, INDEX('{INDEX} Tour Packages'!$A:$ZZ,0, MATCH("Tour Package Name", '{INDEX} Tour Packages'!$4:$4, 0)), 0)
  ),
"")
</f>
        <v/>
      </c>
      <c r="B697" s="114" t="str">
        <f t="array" ref="B697">IFERROR(
  INDEX(
    INDEX('{INDEX} Tour Packages'!$A:$ZZ, , MATCH(B$3, '{INDEX} Tour Packages'!$4:$4, 0)),
    MATCH($F697, INDEX('{INDEX} Tour Packages'!$A:$ZZ,0, MATCH("Tour Package Name", '{INDEX} Tour Packages'!$4:$4, 0)), 0)
  ),
"")
</f>
        <v/>
      </c>
      <c r="C697" s="114" t="str">
        <f t="array" ref="C697">IFERROR(
  INDEX(
    INDEX('{INDEX} Tour Packages'!$A:$ZZ, , MATCH(C$3, '{INDEX} Tour Packages'!$4:$4, 0)),
    MATCH($F697, INDEX('{INDEX} Tour Packages'!$A:$ZZ,0, MATCH("Tour Package Name", '{INDEX} Tour Packages'!$4:$4, 0)), 0)
  ),
"")
</f>
        <v/>
      </c>
      <c r="D697" s="114" t="str">
        <f t="array" ref="D697">IFERROR(
  INDEX(
    INDEX('{INDEX} Tour Packages'!$A:$ZZ, , MATCH(D$3, '{INDEX} Tour Packages'!$4:$4, 0)),
    MATCH($F697, INDEX('{INDEX} Tour Packages'!$A:$ZZ,0, MATCH("Tour Package Name", '{INDEX} Tour Packages'!$4:$4, 0)), 0)
  ),
"")
</f>
        <v/>
      </c>
      <c r="E697" s="115" t="s">
        <v>231</v>
      </c>
      <c r="F697" s="116" t="str">
        <f>IFERROR(__xludf.DUMMYFUNCTION("LET(
  headers, 'Internal Flight Booking Form Re'!$A$1:AI$1,
  ref, $E697,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7" s="117" t="str">
        <f>IFERROR(__xludf.DUMMYFUNCTION("""COMPUTED_VALUE"""),"")</f>
        <v/>
      </c>
      <c r="H697" s="116"/>
      <c r="I697" s="116"/>
      <c r="J697" s="118"/>
      <c r="K697" s="116"/>
      <c r="L697" s="116"/>
      <c r="M697" s="116"/>
      <c r="N697" s="116"/>
      <c r="O697" s="117"/>
      <c r="P697" s="134"/>
      <c r="Q697" s="134"/>
      <c r="R697" s="134"/>
      <c r="S697" s="135"/>
      <c r="T697" s="134"/>
      <c r="U697" s="134"/>
      <c r="V697" s="134"/>
      <c r="W697" s="135"/>
      <c r="X697" s="134"/>
      <c r="Y697" s="134"/>
      <c r="Z697" s="134"/>
      <c r="AA697" s="135"/>
      <c r="AB697" s="131" t="b">
        <v>0</v>
      </c>
      <c r="AC697" s="131" t="b">
        <v>0</v>
      </c>
      <c r="AD697" s="122"/>
      <c r="AE697" s="131" t="b">
        <v>0</v>
      </c>
      <c r="AF697" s="128"/>
      <c r="AG697" s="88"/>
      <c r="AH697" s="132" t="b">
        <v>0</v>
      </c>
      <c r="AI697" s="133"/>
    </row>
    <row r="698">
      <c r="A698" s="114" t="str">
        <f t="array" ref="A698">IFERROR(
  INDEX(
    INDEX('{INDEX} Tour Packages'!$A:$ZZ, , MATCH(A$3, '{INDEX} Tour Packages'!$4:$4, 0)),
    MATCH($F698, INDEX('{INDEX} Tour Packages'!$A:$ZZ,0, MATCH("Tour Package Name", '{INDEX} Tour Packages'!$4:$4, 0)), 0)
  ),
"")
</f>
        <v/>
      </c>
      <c r="B698" s="114" t="str">
        <f t="array" ref="B698">IFERROR(
  INDEX(
    INDEX('{INDEX} Tour Packages'!$A:$ZZ, , MATCH(B$3, '{INDEX} Tour Packages'!$4:$4, 0)),
    MATCH($F698, INDEX('{INDEX} Tour Packages'!$A:$ZZ,0, MATCH("Tour Package Name", '{INDEX} Tour Packages'!$4:$4, 0)), 0)
  ),
"")
</f>
        <v/>
      </c>
      <c r="C698" s="114" t="str">
        <f t="array" ref="C698">IFERROR(
  INDEX(
    INDEX('{INDEX} Tour Packages'!$A:$ZZ, , MATCH(C$3, '{INDEX} Tour Packages'!$4:$4, 0)),
    MATCH($F698, INDEX('{INDEX} Tour Packages'!$A:$ZZ,0, MATCH("Tour Package Name", '{INDEX} Tour Packages'!$4:$4, 0)), 0)
  ),
"")
</f>
        <v/>
      </c>
      <c r="D698" s="114" t="str">
        <f t="array" ref="D698">IFERROR(
  INDEX(
    INDEX('{INDEX} Tour Packages'!$A:$ZZ, , MATCH(D$3, '{INDEX} Tour Packages'!$4:$4, 0)),
    MATCH($F698, INDEX('{INDEX} Tour Packages'!$A:$ZZ,0, MATCH("Tour Package Name", '{INDEX} Tour Packages'!$4:$4, 0)), 0)
  ),
"")
</f>
        <v/>
      </c>
      <c r="E698" s="115" t="s">
        <v>231</v>
      </c>
      <c r="F698" s="116" t="str">
        <f>IFERROR(__xludf.DUMMYFUNCTION("LET(
  headers, 'Internal Flight Booking Form Re'!$A$1:AI$1,
  ref, $E698,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8" s="117" t="str">
        <f>IFERROR(__xludf.DUMMYFUNCTION("""COMPUTED_VALUE"""),"")</f>
        <v/>
      </c>
      <c r="H698" s="116"/>
      <c r="I698" s="116"/>
      <c r="J698" s="118"/>
      <c r="K698" s="116"/>
      <c r="L698" s="116"/>
      <c r="M698" s="116"/>
      <c r="N698" s="116"/>
      <c r="O698" s="117"/>
      <c r="P698" s="134"/>
      <c r="Q698" s="134"/>
      <c r="R698" s="134"/>
      <c r="S698" s="135"/>
      <c r="T698" s="134"/>
      <c r="U698" s="134"/>
      <c r="V698" s="134"/>
      <c r="W698" s="135"/>
      <c r="X698" s="134"/>
      <c r="Y698" s="134"/>
      <c r="Z698" s="134"/>
      <c r="AA698" s="135"/>
      <c r="AB698" s="131" t="b">
        <v>0</v>
      </c>
      <c r="AC698" s="131" t="b">
        <v>0</v>
      </c>
      <c r="AD698" s="122"/>
      <c r="AE698" s="131" t="b">
        <v>0</v>
      </c>
      <c r="AF698" s="128"/>
      <c r="AG698" s="88"/>
      <c r="AH698" s="132" t="b">
        <v>0</v>
      </c>
      <c r="AI698" s="133"/>
    </row>
    <row r="699">
      <c r="A699" s="114" t="str">
        <f t="array" ref="A699">IFERROR(
  INDEX(
    INDEX('{INDEX} Tour Packages'!$A:$ZZ, , MATCH(A$3, '{INDEX} Tour Packages'!$4:$4, 0)),
    MATCH($F699, INDEX('{INDEX} Tour Packages'!$A:$ZZ,0, MATCH("Tour Package Name", '{INDEX} Tour Packages'!$4:$4, 0)), 0)
  ),
"")
</f>
        <v/>
      </c>
      <c r="B699" s="114" t="str">
        <f t="array" ref="B699">IFERROR(
  INDEX(
    INDEX('{INDEX} Tour Packages'!$A:$ZZ, , MATCH(B$3, '{INDEX} Tour Packages'!$4:$4, 0)),
    MATCH($F699, INDEX('{INDEX} Tour Packages'!$A:$ZZ,0, MATCH("Tour Package Name", '{INDEX} Tour Packages'!$4:$4, 0)), 0)
  ),
"")
</f>
        <v/>
      </c>
      <c r="C699" s="114" t="str">
        <f t="array" ref="C699">IFERROR(
  INDEX(
    INDEX('{INDEX} Tour Packages'!$A:$ZZ, , MATCH(C$3, '{INDEX} Tour Packages'!$4:$4, 0)),
    MATCH($F699, INDEX('{INDEX} Tour Packages'!$A:$ZZ,0, MATCH("Tour Package Name", '{INDEX} Tour Packages'!$4:$4, 0)), 0)
  ),
"")
</f>
        <v/>
      </c>
      <c r="D699" s="114" t="str">
        <f t="array" ref="D699">IFERROR(
  INDEX(
    INDEX('{INDEX} Tour Packages'!$A:$ZZ, , MATCH(D$3, '{INDEX} Tour Packages'!$4:$4, 0)),
    MATCH($F699, INDEX('{INDEX} Tour Packages'!$A:$ZZ,0, MATCH("Tour Package Name", '{INDEX} Tour Packages'!$4:$4, 0)), 0)
  ),
"")
</f>
        <v/>
      </c>
      <c r="E699" s="115" t="s">
        <v>231</v>
      </c>
      <c r="F699" s="116" t="str">
        <f>IFERROR(__xludf.DUMMYFUNCTION("LET(
  headers, 'Internal Flight Booking Form Re'!$A$1:AI$1,
  ref, $E699,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699" s="117" t="str">
        <f>IFERROR(__xludf.DUMMYFUNCTION("""COMPUTED_VALUE"""),"")</f>
        <v/>
      </c>
      <c r="H699" s="116"/>
      <c r="I699" s="116"/>
      <c r="J699" s="118"/>
      <c r="K699" s="116"/>
      <c r="L699" s="116"/>
      <c r="M699" s="116"/>
      <c r="N699" s="116"/>
      <c r="O699" s="117"/>
      <c r="P699" s="134"/>
      <c r="Q699" s="134"/>
      <c r="R699" s="134"/>
      <c r="S699" s="135"/>
      <c r="T699" s="134"/>
      <c r="U699" s="134"/>
      <c r="V699" s="134"/>
      <c r="W699" s="135"/>
      <c r="X699" s="134"/>
      <c r="Y699" s="134"/>
      <c r="Z699" s="134"/>
      <c r="AA699" s="135"/>
      <c r="AB699" s="131" t="b">
        <v>0</v>
      </c>
      <c r="AC699" s="131" t="b">
        <v>0</v>
      </c>
      <c r="AD699" s="122"/>
      <c r="AE699" s="131" t="b">
        <v>0</v>
      </c>
      <c r="AF699" s="128"/>
      <c r="AG699" s="88"/>
      <c r="AH699" s="132" t="b">
        <v>0</v>
      </c>
      <c r="AI699" s="133"/>
    </row>
    <row r="700">
      <c r="A700" s="114" t="str">
        <f t="array" ref="A700">IFERROR(
  INDEX(
    INDEX('{INDEX} Tour Packages'!$A:$ZZ, , MATCH(A$3, '{INDEX} Tour Packages'!$4:$4, 0)),
    MATCH($F700, INDEX('{INDEX} Tour Packages'!$A:$ZZ,0, MATCH("Tour Package Name", '{INDEX} Tour Packages'!$4:$4, 0)), 0)
  ),
"")
</f>
        <v/>
      </c>
      <c r="B700" s="114" t="str">
        <f t="array" ref="B700">IFERROR(
  INDEX(
    INDEX('{INDEX} Tour Packages'!$A:$ZZ, , MATCH(B$3, '{INDEX} Tour Packages'!$4:$4, 0)),
    MATCH($F700, INDEX('{INDEX} Tour Packages'!$A:$ZZ,0, MATCH("Tour Package Name", '{INDEX} Tour Packages'!$4:$4, 0)), 0)
  ),
"")
</f>
        <v/>
      </c>
      <c r="C700" s="114" t="str">
        <f t="array" ref="C700">IFERROR(
  INDEX(
    INDEX('{INDEX} Tour Packages'!$A:$ZZ, , MATCH(C$3, '{INDEX} Tour Packages'!$4:$4, 0)),
    MATCH($F700, INDEX('{INDEX} Tour Packages'!$A:$ZZ,0, MATCH("Tour Package Name", '{INDEX} Tour Packages'!$4:$4, 0)), 0)
  ),
"")
</f>
        <v/>
      </c>
      <c r="D700" s="114" t="str">
        <f t="array" ref="D700">IFERROR(
  INDEX(
    INDEX('{INDEX} Tour Packages'!$A:$ZZ, , MATCH(D$3, '{INDEX} Tour Packages'!$4:$4, 0)),
    MATCH($F700, INDEX('{INDEX} Tour Packages'!$A:$ZZ,0, MATCH("Tour Package Name", '{INDEX} Tour Packages'!$4:$4, 0)), 0)
  ),
"")
</f>
        <v/>
      </c>
      <c r="E700" s="115" t="s">
        <v>231</v>
      </c>
      <c r="F700" s="116" t="str">
        <f>IFERROR(__xludf.DUMMYFUNCTION("LET(
  headers, 'Internal Flight Booking Form Re'!$A$1:AI$1,
  ref, $E700,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0" s="117" t="str">
        <f>IFERROR(__xludf.DUMMYFUNCTION("""COMPUTED_VALUE"""),"")</f>
        <v/>
      </c>
      <c r="H700" s="116"/>
      <c r="I700" s="116"/>
      <c r="J700" s="118"/>
      <c r="K700" s="116"/>
      <c r="L700" s="116"/>
      <c r="M700" s="116"/>
      <c r="N700" s="116"/>
      <c r="O700" s="117"/>
      <c r="P700" s="134"/>
      <c r="Q700" s="134"/>
      <c r="R700" s="134"/>
      <c r="S700" s="135"/>
      <c r="T700" s="134"/>
      <c r="U700" s="134"/>
      <c r="V700" s="134"/>
      <c r="W700" s="135"/>
      <c r="X700" s="134"/>
      <c r="Y700" s="134"/>
      <c r="Z700" s="134"/>
      <c r="AA700" s="135"/>
      <c r="AB700" s="131" t="b">
        <v>0</v>
      </c>
      <c r="AC700" s="131" t="b">
        <v>0</v>
      </c>
      <c r="AD700" s="122"/>
      <c r="AE700" s="131" t="b">
        <v>0</v>
      </c>
      <c r="AF700" s="128"/>
      <c r="AG700" s="88"/>
      <c r="AH700" s="132" t="b">
        <v>0</v>
      </c>
      <c r="AI700" s="133"/>
    </row>
    <row r="701">
      <c r="A701" s="114" t="str">
        <f t="array" ref="A701">IFERROR(
  INDEX(
    INDEX('{INDEX} Tour Packages'!$A:$ZZ, , MATCH(A$3, '{INDEX} Tour Packages'!$4:$4, 0)),
    MATCH($F701, INDEX('{INDEX} Tour Packages'!$A:$ZZ,0, MATCH("Tour Package Name", '{INDEX} Tour Packages'!$4:$4, 0)), 0)
  ),
"")
</f>
        <v/>
      </c>
      <c r="B701" s="114" t="str">
        <f t="array" ref="B701">IFERROR(
  INDEX(
    INDEX('{INDEX} Tour Packages'!$A:$ZZ, , MATCH(B$3, '{INDEX} Tour Packages'!$4:$4, 0)),
    MATCH($F701, INDEX('{INDEX} Tour Packages'!$A:$ZZ,0, MATCH("Tour Package Name", '{INDEX} Tour Packages'!$4:$4, 0)), 0)
  ),
"")
</f>
        <v/>
      </c>
      <c r="C701" s="114" t="str">
        <f t="array" ref="C701">IFERROR(
  INDEX(
    INDEX('{INDEX} Tour Packages'!$A:$ZZ, , MATCH(C$3, '{INDEX} Tour Packages'!$4:$4, 0)),
    MATCH($F701, INDEX('{INDEX} Tour Packages'!$A:$ZZ,0, MATCH("Tour Package Name", '{INDEX} Tour Packages'!$4:$4, 0)), 0)
  ),
"")
</f>
        <v/>
      </c>
      <c r="D701" s="114" t="str">
        <f t="array" ref="D701">IFERROR(
  INDEX(
    INDEX('{INDEX} Tour Packages'!$A:$ZZ, , MATCH(D$3, '{INDEX} Tour Packages'!$4:$4, 0)),
    MATCH($F701, INDEX('{INDEX} Tour Packages'!$A:$ZZ,0, MATCH("Tour Package Name", '{INDEX} Tour Packages'!$4:$4, 0)), 0)
  ),
"")
</f>
        <v/>
      </c>
      <c r="E701" s="115" t="s">
        <v>231</v>
      </c>
      <c r="F701" s="116" t="str">
        <f>IFERROR(__xludf.DUMMYFUNCTION("LET(
  headers, 'Internal Flight Booking Form Re'!$A$1:AI$1,
  ref, $E701,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1" s="117" t="str">
        <f>IFERROR(__xludf.DUMMYFUNCTION("""COMPUTED_VALUE"""),"")</f>
        <v/>
      </c>
      <c r="H701" s="116"/>
      <c r="I701" s="116"/>
      <c r="J701" s="118"/>
      <c r="K701" s="116"/>
      <c r="L701" s="116"/>
      <c r="M701" s="116"/>
      <c r="N701" s="116"/>
      <c r="O701" s="117"/>
      <c r="P701" s="134"/>
      <c r="Q701" s="134"/>
      <c r="R701" s="134"/>
      <c r="S701" s="135"/>
      <c r="T701" s="134"/>
      <c r="U701" s="134"/>
      <c r="V701" s="134"/>
      <c r="W701" s="135"/>
      <c r="X701" s="134"/>
      <c r="Y701" s="134"/>
      <c r="Z701" s="134"/>
      <c r="AA701" s="135"/>
      <c r="AB701" s="131" t="b">
        <v>0</v>
      </c>
      <c r="AC701" s="131" t="b">
        <v>0</v>
      </c>
      <c r="AD701" s="122"/>
      <c r="AE701" s="131" t="b">
        <v>0</v>
      </c>
      <c r="AF701" s="128"/>
      <c r="AG701" s="88"/>
      <c r="AH701" s="132" t="b">
        <v>0</v>
      </c>
      <c r="AI701" s="133"/>
    </row>
    <row r="702">
      <c r="A702" s="114" t="str">
        <f t="array" ref="A702">IFERROR(
  INDEX(
    INDEX('{INDEX} Tour Packages'!$A:$ZZ, , MATCH(A$3, '{INDEX} Tour Packages'!$4:$4, 0)),
    MATCH($F702, INDEX('{INDEX} Tour Packages'!$A:$ZZ,0, MATCH("Tour Package Name", '{INDEX} Tour Packages'!$4:$4, 0)), 0)
  ),
"")
</f>
        <v/>
      </c>
      <c r="B702" s="114" t="str">
        <f t="array" ref="B702">IFERROR(
  INDEX(
    INDEX('{INDEX} Tour Packages'!$A:$ZZ, , MATCH(B$3, '{INDEX} Tour Packages'!$4:$4, 0)),
    MATCH($F702, INDEX('{INDEX} Tour Packages'!$A:$ZZ,0, MATCH("Tour Package Name", '{INDEX} Tour Packages'!$4:$4, 0)), 0)
  ),
"")
</f>
        <v/>
      </c>
      <c r="C702" s="114" t="str">
        <f t="array" ref="C702">IFERROR(
  INDEX(
    INDEX('{INDEX} Tour Packages'!$A:$ZZ, , MATCH(C$3, '{INDEX} Tour Packages'!$4:$4, 0)),
    MATCH($F702, INDEX('{INDEX} Tour Packages'!$A:$ZZ,0, MATCH("Tour Package Name", '{INDEX} Tour Packages'!$4:$4, 0)), 0)
  ),
"")
</f>
        <v/>
      </c>
      <c r="D702" s="114" t="str">
        <f t="array" ref="D702">IFERROR(
  INDEX(
    INDEX('{INDEX} Tour Packages'!$A:$ZZ, , MATCH(D$3, '{INDEX} Tour Packages'!$4:$4, 0)),
    MATCH($F702, INDEX('{INDEX} Tour Packages'!$A:$ZZ,0, MATCH("Tour Package Name", '{INDEX} Tour Packages'!$4:$4, 0)), 0)
  ),
"")
</f>
        <v/>
      </c>
      <c r="E702" s="115" t="s">
        <v>231</v>
      </c>
      <c r="F702" s="116" t="str">
        <f>IFERROR(__xludf.DUMMYFUNCTION("LET(
  headers, 'Internal Flight Booking Form Re'!$A$1:AI$1,
  ref, $E702,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2" s="117" t="str">
        <f>IFERROR(__xludf.DUMMYFUNCTION("""COMPUTED_VALUE"""),"")</f>
        <v/>
      </c>
      <c r="H702" s="116"/>
      <c r="I702" s="116"/>
      <c r="J702" s="118"/>
      <c r="K702" s="116"/>
      <c r="L702" s="116"/>
      <c r="M702" s="116"/>
      <c r="N702" s="116"/>
      <c r="O702" s="117"/>
      <c r="P702" s="134"/>
      <c r="Q702" s="134"/>
      <c r="R702" s="134"/>
      <c r="S702" s="135"/>
      <c r="T702" s="134"/>
      <c r="U702" s="134"/>
      <c r="V702" s="134"/>
      <c r="W702" s="135"/>
      <c r="X702" s="134"/>
      <c r="Y702" s="134"/>
      <c r="Z702" s="134"/>
      <c r="AA702" s="135"/>
      <c r="AB702" s="131" t="b">
        <v>0</v>
      </c>
      <c r="AC702" s="131" t="b">
        <v>0</v>
      </c>
      <c r="AD702" s="122"/>
      <c r="AE702" s="131" t="b">
        <v>0</v>
      </c>
      <c r="AF702" s="128"/>
      <c r="AG702" s="88"/>
      <c r="AH702" s="132" t="b">
        <v>0</v>
      </c>
      <c r="AI702" s="133"/>
    </row>
    <row r="703">
      <c r="A703" s="114" t="str">
        <f t="array" ref="A703">IFERROR(
  INDEX(
    INDEX('{INDEX} Tour Packages'!$A:$ZZ, , MATCH(A$3, '{INDEX} Tour Packages'!$4:$4, 0)),
    MATCH($F703, INDEX('{INDEX} Tour Packages'!$A:$ZZ,0, MATCH("Tour Package Name", '{INDEX} Tour Packages'!$4:$4, 0)), 0)
  ),
"")
</f>
        <v/>
      </c>
      <c r="B703" s="114" t="str">
        <f t="array" ref="B703">IFERROR(
  INDEX(
    INDEX('{INDEX} Tour Packages'!$A:$ZZ, , MATCH(B$3, '{INDEX} Tour Packages'!$4:$4, 0)),
    MATCH($F703, INDEX('{INDEX} Tour Packages'!$A:$ZZ,0, MATCH("Tour Package Name", '{INDEX} Tour Packages'!$4:$4, 0)), 0)
  ),
"")
</f>
        <v/>
      </c>
      <c r="C703" s="114" t="str">
        <f t="array" ref="C703">IFERROR(
  INDEX(
    INDEX('{INDEX} Tour Packages'!$A:$ZZ, , MATCH(C$3, '{INDEX} Tour Packages'!$4:$4, 0)),
    MATCH($F703, INDEX('{INDEX} Tour Packages'!$A:$ZZ,0, MATCH("Tour Package Name", '{INDEX} Tour Packages'!$4:$4, 0)), 0)
  ),
"")
</f>
        <v/>
      </c>
      <c r="D703" s="114" t="str">
        <f t="array" ref="D703">IFERROR(
  INDEX(
    INDEX('{INDEX} Tour Packages'!$A:$ZZ, , MATCH(D$3, '{INDEX} Tour Packages'!$4:$4, 0)),
    MATCH($F703, INDEX('{INDEX} Tour Packages'!$A:$ZZ,0, MATCH("Tour Package Name", '{INDEX} Tour Packages'!$4:$4, 0)), 0)
  ),
"")
</f>
        <v/>
      </c>
      <c r="E703" s="115" t="s">
        <v>231</v>
      </c>
      <c r="F703" s="116" t="str">
        <f>IFERROR(__xludf.DUMMYFUNCTION("LET(
  headers, 'Internal Flight Booking Form Re'!$A$1:AI$1,
  ref, $E703,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3" s="117" t="str">
        <f>IFERROR(__xludf.DUMMYFUNCTION("""COMPUTED_VALUE"""),"")</f>
        <v/>
      </c>
      <c r="H703" s="116"/>
      <c r="I703" s="116"/>
      <c r="J703" s="118"/>
      <c r="K703" s="116"/>
      <c r="L703" s="116"/>
      <c r="M703" s="116"/>
      <c r="N703" s="116"/>
      <c r="O703" s="117"/>
      <c r="P703" s="134"/>
      <c r="Q703" s="134"/>
      <c r="R703" s="134"/>
      <c r="S703" s="135"/>
      <c r="T703" s="134"/>
      <c r="U703" s="134"/>
      <c r="V703" s="134"/>
      <c r="W703" s="135"/>
      <c r="X703" s="134"/>
      <c r="Y703" s="134"/>
      <c r="Z703" s="134"/>
      <c r="AA703" s="135"/>
      <c r="AB703" s="131" t="b">
        <v>0</v>
      </c>
      <c r="AC703" s="131" t="b">
        <v>0</v>
      </c>
      <c r="AD703" s="122"/>
      <c r="AE703" s="131" t="b">
        <v>0</v>
      </c>
      <c r="AF703" s="128"/>
      <c r="AG703" s="88"/>
      <c r="AH703" s="132" t="b">
        <v>0</v>
      </c>
      <c r="AI703" s="133"/>
    </row>
    <row r="704">
      <c r="A704" s="114" t="str">
        <f t="array" ref="A704">IFERROR(
  INDEX(
    INDEX('{INDEX} Tour Packages'!$A:$ZZ, , MATCH(A$3, '{INDEX} Tour Packages'!$4:$4, 0)),
    MATCH($F704, INDEX('{INDEX} Tour Packages'!$A:$ZZ,0, MATCH("Tour Package Name", '{INDEX} Tour Packages'!$4:$4, 0)), 0)
  ),
"")
</f>
        <v/>
      </c>
      <c r="B704" s="114" t="str">
        <f t="array" ref="B704">IFERROR(
  INDEX(
    INDEX('{INDEX} Tour Packages'!$A:$ZZ, , MATCH(B$3, '{INDEX} Tour Packages'!$4:$4, 0)),
    MATCH($F704, INDEX('{INDEX} Tour Packages'!$A:$ZZ,0, MATCH("Tour Package Name", '{INDEX} Tour Packages'!$4:$4, 0)), 0)
  ),
"")
</f>
        <v/>
      </c>
      <c r="C704" s="114" t="str">
        <f t="array" ref="C704">IFERROR(
  INDEX(
    INDEX('{INDEX} Tour Packages'!$A:$ZZ, , MATCH(C$3, '{INDEX} Tour Packages'!$4:$4, 0)),
    MATCH($F704, INDEX('{INDEX} Tour Packages'!$A:$ZZ,0, MATCH("Tour Package Name", '{INDEX} Tour Packages'!$4:$4, 0)), 0)
  ),
"")
</f>
        <v/>
      </c>
      <c r="D704" s="114" t="str">
        <f t="array" ref="D704">IFERROR(
  INDEX(
    INDEX('{INDEX} Tour Packages'!$A:$ZZ, , MATCH(D$3, '{INDEX} Tour Packages'!$4:$4, 0)),
    MATCH($F704, INDEX('{INDEX} Tour Packages'!$A:$ZZ,0, MATCH("Tour Package Name", '{INDEX} Tour Packages'!$4:$4, 0)), 0)
  ),
"")
</f>
        <v/>
      </c>
      <c r="E704" s="115" t="s">
        <v>231</v>
      </c>
      <c r="F704" s="116" t="str">
        <f>IFERROR(__xludf.DUMMYFUNCTION("LET(
  headers, 'Internal Flight Booking Form Re'!$A$1:AI$1,
  ref, $E704,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4" s="117" t="str">
        <f>IFERROR(__xludf.DUMMYFUNCTION("""COMPUTED_VALUE"""),"")</f>
        <v/>
      </c>
      <c r="H704" s="116"/>
      <c r="I704" s="116"/>
      <c r="J704" s="118"/>
      <c r="K704" s="116"/>
      <c r="L704" s="116"/>
      <c r="M704" s="116"/>
      <c r="N704" s="116"/>
      <c r="O704" s="117"/>
      <c r="P704" s="134"/>
      <c r="Q704" s="134"/>
      <c r="R704" s="134"/>
      <c r="S704" s="135"/>
      <c r="T704" s="134"/>
      <c r="U704" s="134"/>
      <c r="V704" s="134"/>
      <c r="W704" s="135"/>
      <c r="X704" s="134"/>
      <c r="Y704" s="134"/>
      <c r="Z704" s="134"/>
      <c r="AA704" s="135"/>
      <c r="AB704" s="131" t="b">
        <v>0</v>
      </c>
      <c r="AC704" s="131" t="b">
        <v>0</v>
      </c>
      <c r="AD704" s="122"/>
      <c r="AE704" s="131" t="b">
        <v>0</v>
      </c>
      <c r="AF704" s="128"/>
      <c r="AG704" s="88"/>
      <c r="AH704" s="132" t="b">
        <v>0</v>
      </c>
      <c r="AI704" s="133"/>
    </row>
    <row r="705">
      <c r="A705" s="114" t="str">
        <f t="array" ref="A705">IFERROR(
  INDEX(
    INDEX('{INDEX} Tour Packages'!$A:$ZZ, , MATCH(A$3, '{INDEX} Tour Packages'!$4:$4, 0)),
    MATCH($F705, INDEX('{INDEX} Tour Packages'!$A:$ZZ,0, MATCH("Tour Package Name", '{INDEX} Tour Packages'!$4:$4, 0)), 0)
  ),
"")
</f>
        <v/>
      </c>
      <c r="B705" s="114" t="str">
        <f t="array" ref="B705">IFERROR(
  INDEX(
    INDEX('{INDEX} Tour Packages'!$A:$ZZ, , MATCH(B$3, '{INDEX} Tour Packages'!$4:$4, 0)),
    MATCH($F705, INDEX('{INDEX} Tour Packages'!$A:$ZZ,0, MATCH("Tour Package Name", '{INDEX} Tour Packages'!$4:$4, 0)), 0)
  ),
"")
</f>
        <v/>
      </c>
      <c r="C705" s="114" t="str">
        <f t="array" ref="C705">IFERROR(
  INDEX(
    INDEX('{INDEX} Tour Packages'!$A:$ZZ, , MATCH(C$3, '{INDEX} Tour Packages'!$4:$4, 0)),
    MATCH($F705, INDEX('{INDEX} Tour Packages'!$A:$ZZ,0, MATCH("Tour Package Name", '{INDEX} Tour Packages'!$4:$4, 0)), 0)
  ),
"")
</f>
        <v/>
      </c>
      <c r="D705" s="114" t="str">
        <f t="array" ref="D705">IFERROR(
  INDEX(
    INDEX('{INDEX} Tour Packages'!$A:$ZZ, , MATCH(D$3, '{INDEX} Tour Packages'!$4:$4, 0)),
    MATCH($F705, INDEX('{INDEX} Tour Packages'!$A:$ZZ,0, MATCH("Tour Package Name", '{INDEX} Tour Packages'!$4:$4, 0)), 0)
  ),
"")
</f>
        <v/>
      </c>
      <c r="E705" s="115" t="s">
        <v>231</v>
      </c>
      <c r="F705" s="116" t="str">
        <f>IFERROR(__xludf.DUMMYFUNCTION("LET(
  headers, 'Internal Flight Booking Form Re'!$A$1:AI$1,
  ref, $E705,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5" s="117" t="str">
        <f>IFERROR(__xludf.DUMMYFUNCTION("""COMPUTED_VALUE"""),"")</f>
        <v/>
      </c>
      <c r="H705" s="116"/>
      <c r="I705" s="116"/>
      <c r="J705" s="118"/>
      <c r="K705" s="116"/>
      <c r="L705" s="116"/>
      <c r="M705" s="116"/>
      <c r="N705" s="116"/>
      <c r="O705" s="117"/>
      <c r="P705" s="134"/>
      <c r="Q705" s="134"/>
      <c r="R705" s="134"/>
      <c r="S705" s="135"/>
      <c r="T705" s="134"/>
      <c r="U705" s="134"/>
      <c r="V705" s="134"/>
      <c r="W705" s="135"/>
      <c r="X705" s="134"/>
      <c r="Y705" s="134"/>
      <c r="Z705" s="134"/>
      <c r="AA705" s="135"/>
      <c r="AB705" s="131" t="b">
        <v>0</v>
      </c>
      <c r="AC705" s="131" t="b">
        <v>0</v>
      </c>
      <c r="AD705" s="122"/>
      <c r="AE705" s="131" t="b">
        <v>0</v>
      </c>
      <c r="AF705" s="128"/>
      <c r="AG705" s="88"/>
      <c r="AH705" s="132" t="b">
        <v>0</v>
      </c>
      <c r="AI705" s="133"/>
    </row>
    <row r="706">
      <c r="A706" s="114" t="str">
        <f t="array" ref="A706">IFERROR(
  INDEX(
    INDEX('{INDEX} Tour Packages'!$A:$ZZ, , MATCH(A$3, '{INDEX} Tour Packages'!$4:$4, 0)),
    MATCH($F706, INDEX('{INDEX} Tour Packages'!$A:$ZZ,0, MATCH("Tour Package Name", '{INDEX} Tour Packages'!$4:$4, 0)), 0)
  ),
"")
</f>
        <v/>
      </c>
      <c r="B706" s="114" t="str">
        <f t="array" ref="B706">IFERROR(
  INDEX(
    INDEX('{INDEX} Tour Packages'!$A:$ZZ, , MATCH(B$3, '{INDEX} Tour Packages'!$4:$4, 0)),
    MATCH($F706, INDEX('{INDEX} Tour Packages'!$A:$ZZ,0, MATCH("Tour Package Name", '{INDEX} Tour Packages'!$4:$4, 0)), 0)
  ),
"")
</f>
        <v/>
      </c>
      <c r="C706" s="114" t="str">
        <f t="array" ref="C706">IFERROR(
  INDEX(
    INDEX('{INDEX} Tour Packages'!$A:$ZZ, , MATCH(C$3, '{INDEX} Tour Packages'!$4:$4, 0)),
    MATCH($F706, INDEX('{INDEX} Tour Packages'!$A:$ZZ,0, MATCH("Tour Package Name", '{INDEX} Tour Packages'!$4:$4, 0)), 0)
  ),
"")
</f>
        <v/>
      </c>
      <c r="D706" s="114" t="str">
        <f t="array" ref="D706">IFERROR(
  INDEX(
    INDEX('{INDEX} Tour Packages'!$A:$ZZ, , MATCH(D$3, '{INDEX} Tour Packages'!$4:$4, 0)),
    MATCH($F706, INDEX('{INDEX} Tour Packages'!$A:$ZZ,0, MATCH("Tour Package Name", '{INDEX} Tour Packages'!$4:$4, 0)), 0)
  ),
"")
</f>
        <v/>
      </c>
      <c r="E706" s="115" t="s">
        <v>231</v>
      </c>
      <c r="F706" s="116" t="str">
        <f>IFERROR(__xludf.DUMMYFUNCTION("LET(
  headers, 'Internal Flight Booking Form Re'!$A$1:AI$1,
  ref, $E706,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6" s="117" t="str">
        <f>IFERROR(__xludf.DUMMYFUNCTION("""COMPUTED_VALUE"""),"")</f>
        <v/>
      </c>
      <c r="H706" s="116"/>
      <c r="I706" s="116"/>
      <c r="J706" s="118"/>
      <c r="K706" s="116"/>
      <c r="L706" s="116"/>
      <c r="M706" s="116"/>
      <c r="N706" s="116"/>
      <c r="O706" s="117"/>
      <c r="P706" s="134"/>
      <c r="Q706" s="134"/>
      <c r="R706" s="134"/>
      <c r="S706" s="135"/>
      <c r="T706" s="134"/>
      <c r="U706" s="134"/>
      <c r="V706" s="134"/>
      <c r="W706" s="135"/>
      <c r="X706" s="134"/>
      <c r="Y706" s="134"/>
      <c r="Z706" s="134"/>
      <c r="AA706" s="135"/>
      <c r="AB706" s="131" t="b">
        <v>0</v>
      </c>
      <c r="AC706" s="131" t="b">
        <v>0</v>
      </c>
      <c r="AD706" s="122"/>
      <c r="AE706" s="131" t="b">
        <v>0</v>
      </c>
      <c r="AF706" s="128"/>
      <c r="AG706" s="88"/>
      <c r="AH706" s="132" t="b">
        <v>0</v>
      </c>
      <c r="AI706" s="133"/>
    </row>
    <row r="707">
      <c r="A707" s="114" t="str">
        <f t="array" ref="A707">IFERROR(
  INDEX(
    INDEX('{INDEX} Tour Packages'!$A:$ZZ, , MATCH(A$3, '{INDEX} Tour Packages'!$4:$4, 0)),
    MATCH($F707, INDEX('{INDEX} Tour Packages'!$A:$ZZ,0, MATCH("Tour Package Name", '{INDEX} Tour Packages'!$4:$4, 0)), 0)
  ),
"")
</f>
        <v/>
      </c>
      <c r="B707" s="114" t="str">
        <f t="array" ref="B707">IFERROR(
  INDEX(
    INDEX('{INDEX} Tour Packages'!$A:$ZZ, , MATCH(B$3, '{INDEX} Tour Packages'!$4:$4, 0)),
    MATCH($F707, INDEX('{INDEX} Tour Packages'!$A:$ZZ,0, MATCH("Tour Package Name", '{INDEX} Tour Packages'!$4:$4, 0)), 0)
  ),
"")
</f>
        <v/>
      </c>
      <c r="C707" s="114" t="str">
        <f t="array" ref="C707">IFERROR(
  INDEX(
    INDEX('{INDEX} Tour Packages'!$A:$ZZ, , MATCH(C$3, '{INDEX} Tour Packages'!$4:$4, 0)),
    MATCH($F707, INDEX('{INDEX} Tour Packages'!$A:$ZZ,0, MATCH("Tour Package Name", '{INDEX} Tour Packages'!$4:$4, 0)), 0)
  ),
"")
</f>
        <v/>
      </c>
      <c r="D707" s="114" t="str">
        <f t="array" ref="D707">IFERROR(
  INDEX(
    INDEX('{INDEX} Tour Packages'!$A:$ZZ, , MATCH(D$3, '{INDEX} Tour Packages'!$4:$4, 0)),
    MATCH($F707, INDEX('{INDEX} Tour Packages'!$A:$ZZ,0, MATCH("Tour Package Name", '{INDEX} Tour Packages'!$4:$4, 0)), 0)
  ),
"")
</f>
        <v/>
      </c>
      <c r="E707" s="115" t="s">
        <v>231</v>
      </c>
      <c r="F707" s="116" t="str">
        <f>IFERROR(__xludf.DUMMYFUNCTION("LET(
  headers, 'Internal Flight Booking Form Re'!$A$1:AI$1,
  ref, $E707,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7" s="117" t="str">
        <f>IFERROR(__xludf.DUMMYFUNCTION("""COMPUTED_VALUE"""),"")</f>
        <v/>
      </c>
      <c r="H707" s="116"/>
      <c r="I707" s="116"/>
      <c r="J707" s="118"/>
      <c r="K707" s="116"/>
      <c r="L707" s="116"/>
      <c r="M707" s="116"/>
      <c r="N707" s="116"/>
      <c r="O707" s="117"/>
      <c r="P707" s="134"/>
      <c r="Q707" s="134"/>
      <c r="R707" s="134"/>
      <c r="S707" s="135"/>
      <c r="T707" s="134"/>
      <c r="U707" s="134"/>
      <c r="V707" s="134"/>
      <c r="W707" s="135"/>
      <c r="X707" s="134"/>
      <c r="Y707" s="134"/>
      <c r="Z707" s="134"/>
      <c r="AA707" s="135"/>
      <c r="AB707" s="131" t="b">
        <v>0</v>
      </c>
      <c r="AC707" s="131" t="b">
        <v>0</v>
      </c>
      <c r="AD707" s="122"/>
      <c r="AE707" s="131" t="b">
        <v>0</v>
      </c>
      <c r="AF707" s="128"/>
      <c r="AG707" s="88"/>
      <c r="AH707" s="132" t="b">
        <v>0</v>
      </c>
      <c r="AI707" s="133"/>
    </row>
    <row r="708">
      <c r="A708" s="114" t="str">
        <f t="array" ref="A708">IFERROR(
  INDEX(
    INDEX('{INDEX} Tour Packages'!$A:$ZZ, , MATCH(A$3, '{INDEX} Tour Packages'!$4:$4, 0)),
    MATCH($F708, INDEX('{INDEX} Tour Packages'!$A:$ZZ,0, MATCH("Tour Package Name", '{INDEX} Tour Packages'!$4:$4, 0)), 0)
  ),
"")
</f>
        <v/>
      </c>
      <c r="B708" s="114" t="str">
        <f t="array" ref="B708">IFERROR(
  INDEX(
    INDEX('{INDEX} Tour Packages'!$A:$ZZ, , MATCH(B$3, '{INDEX} Tour Packages'!$4:$4, 0)),
    MATCH($F708, INDEX('{INDEX} Tour Packages'!$A:$ZZ,0, MATCH("Tour Package Name", '{INDEX} Tour Packages'!$4:$4, 0)), 0)
  ),
"")
</f>
        <v/>
      </c>
      <c r="C708" s="114" t="str">
        <f t="array" ref="C708">IFERROR(
  INDEX(
    INDEX('{INDEX} Tour Packages'!$A:$ZZ, , MATCH(C$3, '{INDEX} Tour Packages'!$4:$4, 0)),
    MATCH($F708, INDEX('{INDEX} Tour Packages'!$A:$ZZ,0, MATCH("Tour Package Name", '{INDEX} Tour Packages'!$4:$4, 0)), 0)
  ),
"")
</f>
        <v/>
      </c>
      <c r="D708" s="114" t="str">
        <f t="array" ref="D708">IFERROR(
  INDEX(
    INDEX('{INDEX} Tour Packages'!$A:$ZZ, , MATCH(D$3, '{INDEX} Tour Packages'!$4:$4, 0)),
    MATCH($F708, INDEX('{INDEX} Tour Packages'!$A:$ZZ,0, MATCH("Tour Package Name", '{INDEX} Tour Packages'!$4:$4, 0)), 0)
  ),
"")
</f>
        <v/>
      </c>
      <c r="E708" s="115" t="s">
        <v>231</v>
      </c>
      <c r="F708" s="116" t="str">
        <f>IFERROR(__xludf.DUMMYFUNCTION("LET(
  headers, 'Internal Flight Booking Form Re'!$A$1:AI$1,
  ref, $E708,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8" s="117" t="str">
        <f>IFERROR(__xludf.DUMMYFUNCTION("""COMPUTED_VALUE"""),"")</f>
        <v/>
      </c>
      <c r="H708" s="116"/>
      <c r="I708" s="116"/>
      <c r="J708" s="118"/>
      <c r="K708" s="116"/>
      <c r="L708" s="116"/>
      <c r="M708" s="116"/>
      <c r="N708" s="116"/>
      <c r="O708" s="117"/>
      <c r="P708" s="134"/>
      <c r="Q708" s="134"/>
      <c r="R708" s="134"/>
      <c r="S708" s="135"/>
      <c r="T708" s="134"/>
      <c r="U708" s="134"/>
      <c r="V708" s="134"/>
      <c r="W708" s="135"/>
      <c r="X708" s="134"/>
      <c r="Y708" s="134"/>
      <c r="Z708" s="134"/>
      <c r="AA708" s="135"/>
      <c r="AB708" s="131" t="b">
        <v>0</v>
      </c>
      <c r="AC708" s="131" t="b">
        <v>0</v>
      </c>
      <c r="AD708" s="122"/>
      <c r="AE708" s="131" t="b">
        <v>0</v>
      </c>
      <c r="AF708" s="128"/>
      <c r="AG708" s="88"/>
      <c r="AH708" s="132" t="b">
        <v>0</v>
      </c>
      <c r="AI708" s="133"/>
    </row>
    <row r="709">
      <c r="A709" s="114" t="str">
        <f t="array" ref="A709">IFERROR(
  INDEX(
    INDEX('{INDEX} Tour Packages'!$A:$ZZ, , MATCH(A$3, '{INDEX} Tour Packages'!$4:$4, 0)),
    MATCH($F709, INDEX('{INDEX} Tour Packages'!$A:$ZZ,0, MATCH("Tour Package Name", '{INDEX} Tour Packages'!$4:$4, 0)), 0)
  ),
"")
</f>
        <v/>
      </c>
      <c r="B709" s="114" t="str">
        <f t="array" ref="B709">IFERROR(
  INDEX(
    INDEX('{INDEX} Tour Packages'!$A:$ZZ, , MATCH(B$3, '{INDEX} Tour Packages'!$4:$4, 0)),
    MATCH($F709, INDEX('{INDEX} Tour Packages'!$A:$ZZ,0, MATCH("Tour Package Name", '{INDEX} Tour Packages'!$4:$4, 0)), 0)
  ),
"")
</f>
        <v/>
      </c>
      <c r="C709" s="114" t="str">
        <f t="array" ref="C709">IFERROR(
  INDEX(
    INDEX('{INDEX} Tour Packages'!$A:$ZZ, , MATCH(C$3, '{INDEX} Tour Packages'!$4:$4, 0)),
    MATCH($F709, INDEX('{INDEX} Tour Packages'!$A:$ZZ,0, MATCH("Tour Package Name", '{INDEX} Tour Packages'!$4:$4, 0)), 0)
  ),
"")
</f>
        <v/>
      </c>
      <c r="D709" s="114" t="str">
        <f t="array" ref="D709">IFERROR(
  INDEX(
    INDEX('{INDEX} Tour Packages'!$A:$ZZ, , MATCH(D$3, '{INDEX} Tour Packages'!$4:$4, 0)),
    MATCH($F709, INDEX('{INDEX} Tour Packages'!$A:$ZZ,0, MATCH("Tour Package Name", '{INDEX} Tour Packages'!$4:$4, 0)), 0)
  ),
"")
</f>
        <v/>
      </c>
      <c r="E709" s="115" t="s">
        <v>231</v>
      </c>
      <c r="F709" s="116" t="str">
        <f>IFERROR(__xludf.DUMMYFUNCTION("LET(
  headers, 'Internal Flight Booking Form Re'!$A$1:AI$1,
  ref, $E709,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09" s="117" t="str">
        <f>IFERROR(__xludf.DUMMYFUNCTION("""COMPUTED_VALUE"""),"")</f>
        <v/>
      </c>
      <c r="H709" s="116"/>
      <c r="I709" s="116"/>
      <c r="J709" s="118"/>
      <c r="K709" s="116"/>
      <c r="L709" s="116"/>
      <c r="M709" s="116"/>
      <c r="N709" s="116"/>
      <c r="O709" s="117"/>
      <c r="P709" s="134"/>
      <c r="Q709" s="134"/>
      <c r="R709" s="134"/>
      <c r="S709" s="135"/>
      <c r="T709" s="134"/>
      <c r="U709" s="134"/>
      <c r="V709" s="134"/>
      <c r="W709" s="135"/>
      <c r="X709" s="134"/>
      <c r="Y709" s="134"/>
      <c r="Z709" s="134"/>
      <c r="AA709" s="135"/>
      <c r="AB709" s="131" t="b">
        <v>0</v>
      </c>
      <c r="AC709" s="131" t="b">
        <v>0</v>
      </c>
      <c r="AD709" s="122"/>
      <c r="AE709" s="131" t="b">
        <v>0</v>
      </c>
      <c r="AF709" s="128"/>
      <c r="AG709" s="88"/>
      <c r="AH709" s="132" t="b">
        <v>0</v>
      </c>
      <c r="AI709" s="133"/>
    </row>
    <row r="710">
      <c r="A710" s="114" t="str">
        <f t="array" ref="A710">IFERROR(
  INDEX(
    INDEX('{INDEX} Tour Packages'!$A:$ZZ, , MATCH(A$3, '{INDEX} Tour Packages'!$4:$4, 0)),
    MATCH($F710, INDEX('{INDEX} Tour Packages'!$A:$ZZ,0, MATCH("Tour Package Name", '{INDEX} Tour Packages'!$4:$4, 0)), 0)
  ),
"")
</f>
        <v/>
      </c>
      <c r="B710" s="114" t="str">
        <f t="array" ref="B710">IFERROR(
  INDEX(
    INDEX('{INDEX} Tour Packages'!$A:$ZZ, , MATCH(B$3, '{INDEX} Tour Packages'!$4:$4, 0)),
    MATCH($F710, INDEX('{INDEX} Tour Packages'!$A:$ZZ,0, MATCH("Tour Package Name", '{INDEX} Tour Packages'!$4:$4, 0)), 0)
  ),
"")
</f>
        <v/>
      </c>
      <c r="C710" s="114" t="str">
        <f t="array" ref="C710">IFERROR(
  INDEX(
    INDEX('{INDEX} Tour Packages'!$A:$ZZ, , MATCH(C$3, '{INDEX} Tour Packages'!$4:$4, 0)),
    MATCH($F710, INDEX('{INDEX} Tour Packages'!$A:$ZZ,0, MATCH("Tour Package Name", '{INDEX} Tour Packages'!$4:$4, 0)), 0)
  ),
"")
</f>
        <v/>
      </c>
      <c r="D710" s="114" t="str">
        <f t="array" ref="D710">IFERROR(
  INDEX(
    INDEX('{INDEX} Tour Packages'!$A:$ZZ, , MATCH(D$3, '{INDEX} Tour Packages'!$4:$4, 0)),
    MATCH($F710, INDEX('{INDEX} Tour Packages'!$A:$ZZ,0, MATCH("Tour Package Name", '{INDEX} Tour Packages'!$4:$4, 0)), 0)
  ),
"")
</f>
        <v/>
      </c>
      <c r="E710" s="115" t="s">
        <v>231</v>
      </c>
      <c r="F710" s="116" t="str">
        <f>IFERROR(__xludf.DUMMYFUNCTION("LET(
  headers, 'Internal Flight Booking Form Re'!$A$1:AI$1,
  ref, $E710,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0" s="117" t="str">
        <f>IFERROR(__xludf.DUMMYFUNCTION("""COMPUTED_VALUE"""),"")</f>
        <v/>
      </c>
      <c r="H710" s="116"/>
      <c r="I710" s="116"/>
      <c r="J710" s="118"/>
      <c r="K710" s="116"/>
      <c r="L710" s="116"/>
      <c r="M710" s="116"/>
      <c r="N710" s="116"/>
      <c r="O710" s="117"/>
      <c r="P710" s="134"/>
      <c r="Q710" s="134"/>
      <c r="R710" s="134"/>
      <c r="S710" s="135"/>
      <c r="T710" s="134"/>
      <c r="U710" s="134"/>
      <c r="V710" s="134"/>
      <c r="W710" s="135"/>
      <c r="X710" s="134"/>
      <c r="Y710" s="134"/>
      <c r="Z710" s="134"/>
      <c r="AA710" s="135"/>
      <c r="AB710" s="131" t="b">
        <v>0</v>
      </c>
      <c r="AC710" s="131" t="b">
        <v>0</v>
      </c>
      <c r="AD710" s="122"/>
      <c r="AE710" s="131" t="b">
        <v>0</v>
      </c>
      <c r="AF710" s="128"/>
      <c r="AG710" s="88"/>
      <c r="AH710" s="132" t="b">
        <v>0</v>
      </c>
      <c r="AI710" s="133"/>
    </row>
    <row r="711">
      <c r="A711" s="114" t="str">
        <f t="array" ref="A711">IFERROR(
  INDEX(
    INDEX('{INDEX} Tour Packages'!$A:$ZZ, , MATCH(A$3, '{INDEX} Tour Packages'!$4:$4, 0)),
    MATCH($F711, INDEX('{INDEX} Tour Packages'!$A:$ZZ,0, MATCH("Tour Package Name", '{INDEX} Tour Packages'!$4:$4, 0)), 0)
  ),
"")
</f>
        <v/>
      </c>
      <c r="B711" s="114" t="str">
        <f t="array" ref="B711">IFERROR(
  INDEX(
    INDEX('{INDEX} Tour Packages'!$A:$ZZ, , MATCH(B$3, '{INDEX} Tour Packages'!$4:$4, 0)),
    MATCH($F711, INDEX('{INDEX} Tour Packages'!$A:$ZZ,0, MATCH("Tour Package Name", '{INDEX} Tour Packages'!$4:$4, 0)), 0)
  ),
"")
</f>
        <v/>
      </c>
      <c r="C711" s="114" t="str">
        <f t="array" ref="C711">IFERROR(
  INDEX(
    INDEX('{INDEX} Tour Packages'!$A:$ZZ, , MATCH(C$3, '{INDEX} Tour Packages'!$4:$4, 0)),
    MATCH($F711, INDEX('{INDEX} Tour Packages'!$A:$ZZ,0, MATCH("Tour Package Name", '{INDEX} Tour Packages'!$4:$4, 0)), 0)
  ),
"")
</f>
        <v/>
      </c>
      <c r="D711" s="114" t="str">
        <f t="array" ref="D711">IFERROR(
  INDEX(
    INDEX('{INDEX} Tour Packages'!$A:$ZZ, , MATCH(D$3, '{INDEX} Tour Packages'!$4:$4, 0)),
    MATCH($F711, INDEX('{INDEX} Tour Packages'!$A:$ZZ,0, MATCH("Tour Package Name", '{INDEX} Tour Packages'!$4:$4, 0)), 0)
  ),
"")
</f>
        <v/>
      </c>
      <c r="E711" s="115" t="s">
        <v>231</v>
      </c>
      <c r="F711" s="116" t="str">
        <f>IFERROR(__xludf.DUMMYFUNCTION("LET(
  headers, 'Internal Flight Booking Form Re'!$A$1:AI$1,
  ref, $E711,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1" s="117" t="str">
        <f>IFERROR(__xludf.DUMMYFUNCTION("""COMPUTED_VALUE"""),"")</f>
        <v/>
      </c>
      <c r="H711" s="116"/>
      <c r="I711" s="116"/>
      <c r="J711" s="118"/>
      <c r="K711" s="116"/>
      <c r="L711" s="116"/>
      <c r="M711" s="116"/>
      <c r="N711" s="116"/>
      <c r="O711" s="117"/>
      <c r="P711" s="134"/>
      <c r="Q711" s="134"/>
      <c r="R711" s="134"/>
      <c r="S711" s="135"/>
      <c r="T711" s="134"/>
      <c r="U711" s="134"/>
      <c r="V711" s="134"/>
      <c r="W711" s="135"/>
      <c r="X711" s="134"/>
      <c r="Y711" s="134"/>
      <c r="Z711" s="134"/>
      <c r="AA711" s="135"/>
      <c r="AB711" s="131" t="b">
        <v>0</v>
      </c>
      <c r="AC711" s="131" t="b">
        <v>0</v>
      </c>
      <c r="AD711" s="122"/>
      <c r="AE711" s="131" t="b">
        <v>0</v>
      </c>
      <c r="AF711" s="128"/>
      <c r="AG711" s="88"/>
      <c r="AH711" s="132" t="b">
        <v>0</v>
      </c>
      <c r="AI711" s="133"/>
    </row>
    <row r="712">
      <c r="A712" s="114" t="str">
        <f t="array" ref="A712">IFERROR(
  INDEX(
    INDEX('{INDEX} Tour Packages'!$A:$ZZ, , MATCH(A$3, '{INDEX} Tour Packages'!$4:$4, 0)),
    MATCH($F712, INDEX('{INDEX} Tour Packages'!$A:$ZZ,0, MATCH("Tour Package Name", '{INDEX} Tour Packages'!$4:$4, 0)), 0)
  ),
"")
</f>
        <v/>
      </c>
      <c r="B712" s="114" t="str">
        <f t="array" ref="B712">IFERROR(
  INDEX(
    INDEX('{INDEX} Tour Packages'!$A:$ZZ, , MATCH(B$3, '{INDEX} Tour Packages'!$4:$4, 0)),
    MATCH($F712, INDEX('{INDEX} Tour Packages'!$A:$ZZ,0, MATCH("Tour Package Name", '{INDEX} Tour Packages'!$4:$4, 0)), 0)
  ),
"")
</f>
        <v/>
      </c>
      <c r="C712" s="114" t="str">
        <f t="array" ref="C712">IFERROR(
  INDEX(
    INDEX('{INDEX} Tour Packages'!$A:$ZZ, , MATCH(C$3, '{INDEX} Tour Packages'!$4:$4, 0)),
    MATCH($F712, INDEX('{INDEX} Tour Packages'!$A:$ZZ,0, MATCH("Tour Package Name", '{INDEX} Tour Packages'!$4:$4, 0)), 0)
  ),
"")
</f>
        <v/>
      </c>
      <c r="D712" s="114" t="str">
        <f t="array" ref="D712">IFERROR(
  INDEX(
    INDEX('{INDEX} Tour Packages'!$A:$ZZ, , MATCH(D$3, '{INDEX} Tour Packages'!$4:$4, 0)),
    MATCH($F712, INDEX('{INDEX} Tour Packages'!$A:$ZZ,0, MATCH("Tour Package Name", '{INDEX} Tour Packages'!$4:$4, 0)), 0)
  ),
"")
</f>
        <v/>
      </c>
      <c r="E712" s="115" t="s">
        <v>231</v>
      </c>
      <c r="F712" s="116" t="str">
        <f>IFERROR(__xludf.DUMMYFUNCTION("LET(
  headers, 'Internal Flight Booking Form Re'!$A$1:AI$1,
  ref, $E712,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2" s="117" t="str">
        <f>IFERROR(__xludf.DUMMYFUNCTION("""COMPUTED_VALUE"""),"")</f>
        <v/>
      </c>
      <c r="H712" s="116"/>
      <c r="I712" s="116"/>
      <c r="J712" s="118"/>
      <c r="K712" s="116"/>
      <c r="L712" s="116"/>
      <c r="M712" s="116"/>
      <c r="N712" s="116"/>
      <c r="O712" s="117"/>
      <c r="P712" s="134"/>
      <c r="Q712" s="134"/>
      <c r="R712" s="134"/>
      <c r="S712" s="135"/>
      <c r="T712" s="134"/>
      <c r="U712" s="134"/>
      <c r="V712" s="134"/>
      <c r="W712" s="135"/>
      <c r="X712" s="134"/>
      <c r="Y712" s="134"/>
      <c r="Z712" s="134"/>
      <c r="AA712" s="135"/>
      <c r="AB712" s="131" t="b">
        <v>0</v>
      </c>
      <c r="AC712" s="131" t="b">
        <v>0</v>
      </c>
      <c r="AD712" s="122"/>
      <c r="AE712" s="131" t="b">
        <v>0</v>
      </c>
      <c r="AF712" s="128"/>
      <c r="AG712" s="88"/>
      <c r="AH712" s="132" t="b">
        <v>0</v>
      </c>
      <c r="AI712" s="133"/>
    </row>
    <row r="713">
      <c r="A713" s="114" t="str">
        <f t="array" ref="A713">IFERROR(
  INDEX(
    INDEX('{INDEX} Tour Packages'!$A:$ZZ, , MATCH(A$3, '{INDEX} Tour Packages'!$4:$4, 0)),
    MATCH($F713, INDEX('{INDEX} Tour Packages'!$A:$ZZ,0, MATCH("Tour Package Name", '{INDEX} Tour Packages'!$4:$4, 0)), 0)
  ),
"")
</f>
        <v/>
      </c>
      <c r="B713" s="114" t="str">
        <f t="array" ref="B713">IFERROR(
  INDEX(
    INDEX('{INDEX} Tour Packages'!$A:$ZZ, , MATCH(B$3, '{INDEX} Tour Packages'!$4:$4, 0)),
    MATCH($F713, INDEX('{INDEX} Tour Packages'!$A:$ZZ,0, MATCH("Tour Package Name", '{INDEX} Tour Packages'!$4:$4, 0)), 0)
  ),
"")
</f>
        <v/>
      </c>
      <c r="C713" s="114" t="str">
        <f t="array" ref="C713">IFERROR(
  INDEX(
    INDEX('{INDEX} Tour Packages'!$A:$ZZ, , MATCH(C$3, '{INDEX} Tour Packages'!$4:$4, 0)),
    MATCH($F713, INDEX('{INDEX} Tour Packages'!$A:$ZZ,0, MATCH("Tour Package Name", '{INDEX} Tour Packages'!$4:$4, 0)), 0)
  ),
"")
</f>
        <v/>
      </c>
      <c r="D713" s="114" t="str">
        <f t="array" ref="D713">IFERROR(
  INDEX(
    INDEX('{INDEX} Tour Packages'!$A:$ZZ, , MATCH(D$3, '{INDEX} Tour Packages'!$4:$4, 0)),
    MATCH($F713, INDEX('{INDEX} Tour Packages'!$A:$ZZ,0, MATCH("Tour Package Name", '{INDEX} Tour Packages'!$4:$4, 0)), 0)
  ),
"")
</f>
        <v/>
      </c>
      <c r="E713" s="115" t="s">
        <v>231</v>
      </c>
      <c r="F713" s="116" t="str">
        <f>IFERROR(__xludf.DUMMYFUNCTION("LET(
  headers, 'Internal Flight Booking Form Re'!$A$1:AI$1,
  ref, $E713,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3" s="117" t="str">
        <f>IFERROR(__xludf.DUMMYFUNCTION("""COMPUTED_VALUE"""),"")</f>
        <v/>
      </c>
      <c r="H713" s="116"/>
      <c r="I713" s="116"/>
      <c r="J713" s="118"/>
      <c r="K713" s="116"/>
      <c r="L713" s="116"/>
      <c r="M713" s="116"/>
      <c r="N713" s="116"/>
      <c r="O713" s="117"/>
      <c r="P713" s="134"/>
      <c r="Q713" s="134"/>
      <c r="R713" s="134"/>
      <c r="S713" s="135"/>
      <c r="T713" s="134"/>
      <c r="U713" s="134"/>
      <c r="V713" s="134"/>
      <c r="W713" s="135"/>
      <c r="X713" s="134"/>
      <c r="Y713" s="134"/>
      <c r="Z713" s="134"/>
      <c r="AA713" s="135"/>
      <c r="AB713" s="131" t="b">
        <v>0</v>
      </c>
      <c r="AC713" s="131" t="b">
        <v>0</v>
      </c>
      <c r="AD713" s="122"/>
      <c r="AE713" s="131" t="b">
        <v>0</v>
      </c>
      <c r="AF713" s="128"/>
      <c r="AG713" s="88"/>
      <c r="AH713" s="132" t="b">
        <v>0</v>
      </c>
      <c r="AI713" s="133"/>
    </row>
    <row r="714">
      <c r="A714" s="114" t="str">
        <f t="array" ref="A714">IFERROR(
  INDEX(
    INDEX('{INDEX} Tour Packages'!$A:$ZZ, , MATCH(A$3, '{INDEX} Tour Packages'!$4:$4, 0)),
    MATCH($F714, INDEX('{INDEX} Tour Packages'!$A:$ZZ,0, MATCH("Tour Package Name", '{INDEX} Tour Packages'!$4:$4, 0)), 0)
  ),
"")
</f>
        <v/>
      </c>
      <c r="B714" s="114" t="str">
        <f t="array" ref="B714">IFERROR(
  INDEX(
    INDEX('{INDEX} Tour Packages'!$A:$ZZ, , MATCH(B$3, '{INDEX} Tour Packages'!$4:$4, 0)),
    MATCH($F714, INDEX('{INDEX} Tour Packages'!$A:$ZZ,0, MATCH("Tour Package Name", '{INDEX} Tour Packages'!$4:$4, 0)), 0)
  ),
"")
</f>
        <v/>
      </c>
      <c r="C714" s="114" t="str">
        <f t="array" ref="C714">IFERROR(
  INDEX(
    INDEX('{INDEX} Tour Packages'!$A:$ZZ, , MATCH(C$3, '{INDEX} Tour Packages'!$4:$4, 0)),
    MATCH($F714, INDEX('{INDEX} Tour Packages'!$A:$ZZ,0, MATCH("Tour Package Name", '{INDEX} Tour Packages'!$4:$4, 0)), 0)
  ),
"")
</f>
        <v/>
      </c>
      <c r="D714" s="114" t="str">
        <f t="array" ref="D714">IFERROR(
  INDEX(
    INDEX('{INDEX} Tour Packages'!$A:$ZZ, , MATCH(D$3, '{INDEX} Tour Packages'!$4:$4, 0)),
    MATCH($F714, INDEX('{INDEX} Tour Packages'!$A:$ZZ,0, MATCH("Tour Package Name", '{INDEX} Tour Packages'!$4:$4, 0)), 0)
  ),
"")
</f>
        <v/>
      </c>
      <c r="E714" s="115" t="s">
        <v>231</v>
      </c>
      <c r="F714" s="116" t="str">
        <f>IFERROR(__xludf.DUMMYFUNCTION("LET(
  headers, 'Internal Flight Booking Form Re'!$A$1:AI$1,
  ref, $E714,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4" s="117" t="str">
        <f>IFERROR(__xludf.DUMMYFUNCTION("""COMPUTED_VALUE"""),"")</f>
        <v/>
      </c>
      <c r="H714" s="116"/>
      <c r="I714" s="116"/>
      <c r="J714" s="118"/>
      <c r="K714" s="116"/>
      <c r="L714" s="116"/>
      <c r="M714" s="116"/>
      <c r="N714" s="116"/>
      <c r="O714" s="117"/>
      <c r="P714" s="134"/>
      <c r="Q714" s="134"/>
      <c r="R714" s="134"/>
      <c r="S714" s="135"/>
      <c r="T714" s="134"/>
      <c r="U714" s="134"/>
      <c r="V714" s="134"/>
      <c r="W714" s="135"/>
      <c r="X714" s="134"/>
      <c r="Y714" s="134"/>
      <c r="Z714" s="134"/>
      <c r="AA714" s="135"/>
      <c r="AB714" s="131" t="b">
        <v>0</v>
      </c>
      <c r="AC714" s="131" t="b">
        <v>0</v>
      </c>
      <c r="AD714" s="122"/>
      <c r="AE714" s="131" t="b">
        <v>0</v>
      </c>
      <c r="AF714" s="128"/>
      <c r="AG714" s="88"/>
      <c r="AH714" s="132" t="b">
        <v>0</v>
      </c>
      <c r="AI714" s="133"/>
    </row>
    <row r="715">
      <c r="A715" s="114" t="str">
        <f t="array" ref="A715">IFERROR(
  INDEX(
    INDEX('{INDEX} Tour Packages'!$A:$ZZ, , MATCH(A$3, '{INDEX} Tour Packages'!$4:$4, 0)),
    MATCH($F715, INDEX('{INDEX} Tour Packages'!$A:$ZZ,0, MATCH("Tour Package Name", '{INDEX} Tour Packages'!$4:$4, 0)), 0)
  ),
"")
</f>
        <v/>
      </c>
      <c r="B715" s="114" t="str">
        <f t="array" ref="B715">IFERROR(
  INDEX(
    INDEX('{INDEX} Tour Packages'!$A:$ZZ, , MATCH(B$3, '{INDEX} Tour Packages'!$4:$4, 0)),
    MATCH($F715, INDEX('{INDEX} Tour Packages'!$A:$ZZ,0, MATCH("Tour Package Name", '{INDEX} Tour Packages'!$4:$4, 0)), 0)
  ),
"")
</f>
        <v/>
      </c>
      <c r="C715" s="114" t="str">
        <f t="array" ref="C715">IFERROR(
  INDEX(
    INDEX('{INDEX} Tour Packages'!$A:$ZZ, , MATCH(C$3, '{INDEX} Tour Packages'!$4:$4, 0)),
    MATCH($F715, INDEX('{INDEX} Tour Packages'!$A:$ZZ,0, MATCH("Tour Package Name", '{INDEX} Tour Packages'!$4:$4, 0)), 0)
  ),
"")
</f>
        <v/>
      </c>
      <c r="D715" s="114" t="str">
        <f t="array" ref="D715">IFERROR(
  INDEX(
    INDEX('{INDEX} Tour Packages'!$A:$ZZ, , MATCH(D$3, '{INDEX} Tour Packages'!$4:$4, 0)),
    MATCH($F715, INDEX('{INDEX} Tour Packages'!$A:$ZZ,0, MATCH("Tour Package Name", '{INDEX} Tour Packages'!$4:$4, 0)), 0)
  ),
"")
</f>
        <v/>
      </c>
      <c r="E715" s="115" t="s">
        <v>231</v>
      </c>
      <c r="F715" s="116" t="str">
        <f>IFERROR(__xludf.DUMMYFUNCTION("LET(
  headers, 'Internal Flight Booking Form Re'!$A$1:AI$1,
  ref, $E715,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5" s="117" t="str">
        <f>IFERROR(__xludf.DUMMYFUNCTION("""COMPUTED_VALUE"""),"")</f>
        <v/>
      </c>
      <c r="H715" s="116"/>
      <c r="I715" s="116"/>
      <c r="J715" s="118"/>
      <c r="K715" s="116"/>
      <c r="L715" s="116"/>
      <c r="M715" s="116"/>
      <c r="N715" s="116"/>
      <c r="O715" s="117"/>
      <c r="P715" s="134"/>
      <c r="Q715" s="134"/>
      <c r="R715" s="134"/>
      <c r="S715" s="135"/>
      <c r="T715" s="134"/>
      <c r="U715" s="134"/>
      <c r="V715" s="134"/>
      <c r="W715" s="135"/>
      <c r="X715" s="134"/>
      <c r="Y715" s="134"/>
      <c r="Z715" s="134"/>
      <c r="AA715" s="135"/>
      <c r="AB715" s="131" t="b">
        <v>0</v>
      </c>
      <c r="AC715" s="131" t="b">
        <v>0</v>
      </c>
      <c r="AD715" s="122"/>
      <c r="AE715" s="131" t="b">
        <v>0</v>
      </c>
      <c r="AF715" s="128"/>
      <c r="AG715" s="88"/>
      <c r="AH715" s="132" t="b">
        <v>0</v>
      </c>
      <c r="AI715" s="133"/>
    </row>
    <row r="716">
      <c r="A716" s="114" t="str">
        <f t="array" ref="A716">IFERROR(
  INDEX(
    INDEX('{INDEX} Tour Packages'!$A:$ZZ, , MATCH(A$3, '{INDEX} Tour Packages'!$4:$4, 0)),
    MATCH($F716, INDEX('{INDEX} Tour Packages'!$A:$ZZ,0, MATCH("Tour Package Name", '{INDEX} Tour Packages'!$4:$4, 0)), 0)
  ),
"")
</f>
        <v/>
      </c>
      <c r="B716" s="114" t="str">
        <f t="array" ref="B716">IFERROR(
  INDEX(
    INDEX('{INDEX} Tour Packages'!$A:$ZZ, , MATCH(B$3, '{INDEX} Tour Packages'!$4:$4, 0)),
    MATCH($F716, INDEX('{INDEX} Tour Packages'!$A:$ZZ,0, MATCH("Tour Package Name", '{INDEX} Tour Packages'!$4:$4, 0)), 0)
  ),
"")
</f>
        <v/>
      </c>
      <c r="C716" s="114" t="str">
        <f t="array" ref="C716">IFERROR(
  INDEX(
    INDEX('{INDEX} Tour Packages'!$A:$ZZ, , MATCH(C$3, '{INDEX} Tour Packages'!$4:$4, 0)),
    MATCH($F716, INDEX('{INDEX} Tour Packages'!$A:$ZZ,0, MATCH("Tour Package Name", '{INDEX} Tour Packages'!$4:$4, 0)), 0)
  ),
"")
</f>
        <v/>
      </c>
      <c r="D716" s="114" t="str">
        <f t="array" ref="D716">IFERROR(
  INDEX(
    INDEX('{INDEX} Tour Packages'!$A:$ZZ, , MATCH(D$3, '{INDEX} Tour Packages'!$4:$4, 0)),
    MATCH($F716, INDEX('{INDEX} Tour Packages'!$A:$ZZ,0, MATCH("Tour Package Name", '{INDEX} Tour Packages'!$4:$4, 0)), 0)
  ),
"")
</f>
        <v/>
      </c>
      <c r="E716" s="115" t="s">
        <v>231</v>
      </c>
      <c r="F716" s="116" t="str">
        <f>IFERROR(__xludf.DUMMYFUNCTION("LET(
  headers, 'Internal Flight Booking Form Re'!$A$1:AI$1,
  ref, $E716,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6" s="117" t="str">
        <f>IFERROR(__xludf.DUMMYFUNCTION("""COMPUTED_VALUE"""),"")</f>
        <v/>
      </c>
      <c r="H716" s="116"/>
      <c r="I716" s="116"/>
      <c r="J716" s="118"/>
      <c r="K716" s="116"/>
      <c r="L716" s="116"/>
      <c r="M716" s="116"/>
      <c r="N716" s="116"/>
      <c r="O716" s="117"/>
      <c r="P716" s="134"/>
      <c r="Q716" s="134"/>
      <c r="R716" s="134"/>
      <c r="S716" s="135"/>
      <c r="T716" s="134"/>
      <c r="U716" s="134"/>
      <c r="V716" s="134"/>
      <c r="W716" s="135"/>
      <c r="X716" s="134"/>
      <c r="Y716" s="134"/>
      <c r="Z716" s="134"/>
      <c r="AA716" s="135"/>
      <c r="AB716" s="131" t="b">
        <v>0</v>
      </c>
      <c r="AC716" s="131" t="b">
        <v>0</v>
      </c>
      <c r="AD716" s="122"/>
      <c r="AE716" s="131" t="b">
        <v>0</v>
      </c>
      <c r="AF716" s="128"/>
      <c r="AG716" s="88"/>
      <c r="AH716" s="132" t="b">
        <v>0</v>
      </c>
      <c r="AI716" s="133"/>
    </row>
    <row r="717">
      <c r="A717" s="114" t="str">
        <f t="array" ref="A717">IFERROR(
  INDEX(
    INDEX('{INDEX} Tour Packages'!$A:$ZZ, , MATCH(A$3, '{INDEX} Tour Packages'!$4:$4, 0)),
    MATCH($F717, INDEX('{INDEX} Tour Packages'!$A:$ZZ,0, MATCH("Tour Package Name", '{INDEX} Tour Packages'!$4:$4, 0)), 0)
  ),
"")
</f>
        <v/>
      </c>
      <c r="B717" s="114" t="str">
        <f t="array" ref="B717">IFERROR(
  INDEX(
    INDEX('{INDEX} Tour Packages'!$A:$ZZ, , MATCH(B$3, '{INDEX} Tour Packages'!$4:$4, 0)),
    MATCH($F717, INDEX('{INDEX} Tour Packages'!$A:$ZZ,0, MATCH("Tour Package Name", '{INDEX} Tour Packages'!$4:$4, 0)), 0)
  ),
"")
</f>
        <v/>
      </c>
      <c r="C717" s="114" t="str">
        <f t="array" ref="C717">IFERROR(
  INDEX(
    INDEX('{INDEX} Tour Packages'!$A:$ZZ, , MATCH(C$3, '{INDEX} Tour Packages'!$4:$4, 0)),
    MATCH($F717, INDEX('{INDEX} Tour Packages'!$A:$ZZ,0, MATCH("Tour Package Name", '{INDEX} Tour Packages'!$4:$4, 0)), 0)
  ),
"")
</f>
        <v/>
      </c>
      <c r="D717" s="114" t="str">
        <f t="array" ref="D717">IFERROR(
  INDEX(
    INDEX('{INDEX} Tour Packages'!$A:$ZZ, , MATCH(D$3, '{INDEX} Tour Packages'!$4:$4, 0)),
    MATCH($F717, INDEX('{INDEX} Tour Packages'!$A:$ZZ,0, MATCH("Tour Package Name", '{INDEX} Tour Packages'!$4:$4, 0)), 0)
  ),
"")
</f>
        <v/>
      </c>
      <c r="E717" s="115" t="s">
        <v>231</v>
      </c>
      <c r="F717" s="116" t="str">
        <f>IFERROR(__xludf.DUMMYFUNCTION("LET(
  headers, 'Internal Flight Booking Form Re'!$A$1:AI$1,
  ref, $E717,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7" s="117" t="str">
        <f>IFERROR(__xludf.DUMMYFUNCTION("""COMPUTED_VALUE"""),"")</f>
        <v/>
      </c>
      <c r="H717" s="116"/>
      <c r="I717" s="116"/>
      <c r="J717" s="118"/>
      <c r="K717" s="116"/>
      <c r="L717" s="116"/>
      <c r="M717" s="116"/>
      <c r="N717" s="116"/>
      <c r="O717" s="117"/>
      <c r="P717" s="134"/>
      <c r="Q717" s="134"/>
      <c r="R717" s="134"/>
      <c r="S717" s="135"/>
      <c r="T717" s="134"/>
      <c r="U717" s="134"/>
      <c r="V717" s="134"/>
      <c r="W717" s="135"/>
      <c r="X717" s="134"/>
      <c r="Y717" s="134"/>
      <c r="Z717" s="134"/>
      <c r="AA717" s="135"/>
      <c r="AB717" s="131" t="b">
        <v>0</v>
      </c>
      <c r="AC717" s="131" t="b">
        <v>0</v>
      </c>
      <c r="AD717" s="122"/>
      <c r="AE717" s="131" t="b">
        <v>0</v>
      </c>
      <c r="AF717" s="128"/>
      <c r="AG717" s="88"/>
      <c r="AH717" s="132" t="b">
        <v>0</v>
      </c>
      <c r="AI717" s="133"/>
    </row>
    <row r="718">
      <c r="A718" s="114" t="str">
        <f t="array" ref="A718">IFERROR(
  INDEX(
    INDEX('{INDEX} Tour Packages'!$A:$ZZ, , MATCH(A$3, '{INDEX} Tour Packages'!$4:$4, 0)),
    MATCH($F718, INDEX('{INDEX} Tour Packages'!$A:$ZZ,0, MATCH("Tour Package Name", '{INDEX} Tour Packages'!$4:$4, 0)), 0)
  ),
"")
</f>
        <v/>
      </c>
      <c r="B718" s="114" t="str">
        <f t="array" ref="B718">IFERROR(
  INDEX(
    INDEX('{INDEX} Tour Packages'!$A:$ZZ, , MATCH(B$3, '{INDEX} Tour Packages'!$4:$4, 0)),
    MATCH($F718, INDEX('{INDEX} Tour Packages'!$A:$ZZ,0, MATCH("Tour Package Name", '{INDEX} Tour Packages'!$4:$4, 0)), 0)
  ),
"")
</f>
        <v/>
      </c>
      <c r="C718" s="114" t="str">
        <f t="array" ref="C718">IFERROR(
  INDEX(
    INDEX('{INDEX} Tour Packages'!$A:$ZZ, , MATCH(C$3, '{INDEX} Tour Packages'!$4:$4, 0)),
    MATCH($F718, INDEX('{INDEX} Tour Packages'!$A:$ZZ,0, MATCH("Tour Package Name", '{INDEX} Tour Packages'!$4:$4, 0)), 0)
  ),
"")
</f>
        <v/>
      </c>
      <c r="D718" s="114" t="str">
        <f t="array" ref="D718">IFERROR(
  INDEX(
    INDEX('{INDEX} Tour Packages'!$A:$ZZ, , MATCH(D$3, '{INDEX} Tour Packages'!$4:$4, 0)),
    MATCH($F718, INDEX('{INDEX} Tour Packages'!$A:$ZZ,0, MATCH("Tour Package Name", '{INDEX} Tour Packages'!$4:$4, 0)), 0)
  ),
"")
</f>
        <v/>
      </c>
      <c r="E718" s="115" t="s">
        <v>231</v>
      </c>
      <c r="F718" s="116" t="str">
        <f>IFERROR(__xludf.DUMMYFUNCTION("LET(
  headers, 'Internal Flight Booking Form Re'!$A$1:AI$1,
  ref, $E718,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8" s="117" t="str">
        <f>IFERROR(__xludf.DUMMYFUNCTION("""COMPUTED_VALUE"""),"")</f>
        <v/>
      </c>
      <c r="H718" s="116"/>
      <c r="I718" s="116"/>
      <c r="J718" s="118"/>
      <c r="K718" s="116"/>
      <c r="L718" s="116"/>
      <c r="M718" s="116"/>
      <c r="N718" s="116"/>
      <c r="O718" s="117"/>
      <c r="P718" s="134"/>
      <c r="Q718" s="134"/>
      <c r="R718" s="134"/>
      <c r="S718" s="135"/>
      <c r="T718" s="134"/>
      <c r="U718" s="134"/>
      <c r="V718" s="134"/>
      <c r="W718" s="135"/>
      <c r="X718" s="134"/>
      <c r="Y718" s="134"/>
      <c r="Z718" s="134"/>
      <c r="AA718" s="135"/>
      <c r="AB718" s="131" t="b">
        <v>0</v>
      </c>
      <c r="AC718" s="131" t="b">
        <v>0</v>
      </c>
      <c r="AD718" s="122"/>
      <c r="AE718" s="131" t="b">
        <v>0</v>
      </c>
      <c r="AF718" s="128"/>
      <c r="AG718" s="88"/>
      <c r="AH718" s="132" t="b">
        <v>0</v>
      </c>
      <c r="AI718" s="133"/>
    </row>
    <row r="719">
      <c r="A719" s="114" t="str">
        <f t="array" ref="A719">IFERROR(
  INDEX(
    INDEX('{INDEX} Tour Packages'!$A:$ZZ, , MATCH(A$3, '{INDEX} Tour Packages'!$4:$4, 0)),
    MATCH($F719, INDEX('{INDEX} Tour Packages'!$A:$ZZ,0, MATCH("Tour Package Name", '{INDEX} Tour Packages'!$4:$4, 0)), 0)
  ),
"")
</f>
        <v/>
      </c>
      <c r="B719" s="114" t="str">
        <f t="array" ref="B719">IFERROR(
  INDEX(
    INDEX('{INDEX} Tour Packages'!$A:$ZZ, , MATCH(B$3, '{INDEX} Tour Packages'!$4:$4, 0)),
    MATCH($F719, INDEX('{INDEX} Tour Packages'!$A:$ZZ,0, MATCH("Tour Package Name", '{INDEX} Tour Packages'!$4:$4, 0)), 0)
  ),
"")
</f>
        <v/>
      </c>
      <c r="C719" s="114" t="str">
        <f t="array" ref="C719">IFERROR(
  INDEX(
    INDEX('{INDEX} Tour Packages'!$A:$ZZ, , MATCH(C$3, '{INDEX} Tour Packages'!$4:$4, 0)),
    MATCH($F719, INDEX('{INDEX} Tour Packages'!$A:$ZZ,0, MATCH("Tour Package Name", '{INDEX} Tour Packages'!$4:$4, 0)), 0)
  ),
"")
</f>
        <v/>
      </c>
      <c r="D719" s="114" t="str">
        <f t="array" ref="D719">IFERROR(
  INDEX(
    INDEX('{INDEX} Tour Packages'!$A:$ZZ, , MATCH(D$3, '{INDEX} Tour Packages'!$4:$4, 0)),
    MATCH($F719, INDEX('{INDEX} Tour Packages'!$A:$ZZ,0, MATCH("Tour Package Name", '{INDEX} Tour Packages'!$4:$4, 0)), 0)
  ),
"")
</f>
        <v/>
      </c>
      <c r="E719" s="115" t="s">
        <v>231</v>
      </c>
      <c r="F719" s="116" t="str">
        <f>IFERROR(__xludf.DUMMYFUNCTION("LET(
  headers, 'Internal Flight Booking Form Re'!$A$1:AI$1,
  ref, $E719,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19" s="117" t="str">
        <f>IFERROR(__xludf.DUMMYFUNCTION("""COMPUTED_VALUE"""),"")</f>
        <v/>
      </c>
      <c r="H719" s="116"/>
      <c r="I719" s="116"/>
      <c r="J719" s="118"/>
      <c r="K719" s="116"/>
      <c r="L719" s="116"/>
      <c r="M719" s="116"/>
      <c r="N719" s="116"/>
      <c r="O719" s="117"/>
      <c r="P719" s="134"/>
      <c r="Q719" s="134"/>
      <c r="R719" s="134"/>
      <c r="S719" s="135"/>
      <c r="T719" s="134"/>
      <c r="U719" s="134"/>
      <c r="V719" s="134"/>
      <c r="W719" s="135"/>
      <c r="X719" s="134"/>
      <c r="Y719" s="134"/>
      <c r="Z719" s="134"/>
      <c r="AA719" s="135"/>
      <c r="AB719" s="131" t="b">
        <v>0</v>
      </c>
      <c r="AC719" s="131" t="b">
        <v>0</v>
      </c>
      <c r="AD719" s="122"/>
      <c r="AE719" s="131" t="b">
        <v>0</v>
      </c>
      <c r="AF719" s="128"/>
      <c r="AG719" s="88"/>
      <c r="AH719" s="132" t="b">
        <v>0</v>
      </c>
      <c r="AI719" s="133"/>
    </row>
    <row r="720">
      <c r="A720" s="114" t="str">
        <f t="array" ref="A720">IFERROR(
  INDEX(
    INDEX('{INDEX} Tour Packages'!$A:$ZZ, , MATCH(A$3, '{INDEX} Tour Packages'!$4:$4, 0)),
    MATCH($F720, INDEX('{INDEX} Tour Packages'!$A:$ZZ,0, MATCH("Tour Package Name", '{INDEX} Tour Packages'!$4:$4, 0)), 0)
  ),
"")
</f>
        <v/>
      </c>
      <c r="B720" s="114" t="str">
        <f t="array" ref="B720">IFERROR(
  INDEX(
    INDEX('{INDEX} Tour Packages'!$A:$ZZ, , MATCH(B$3, '{INDEX} Tour Packages'!$4:$4, 0)),
    MATCH($F720, INDEX('{INDEX} Tour Packages'!$A:$ZZ,0, MATCH("Tour Package Name", '{INDEX} Tour Packages'!$4:$4, 0)), 0)
  ),
"")
</f>
        <v/>
      </c>
      <c r="C720" s="114" t="str">
        <f t="array" ref="C720">IFERROR(
  INDEX(
    INDEX('{INDEX} Tour Packages'!$A:$ZZ, , MATCH(C$3, '{INDEX} Tour Packages'!$4:$4, 0)),
    MATCH($F720, INDEX('{INDEX} Tour Packages'!$A:$ZZ,0, MATCH("Tour Package Name", '{INDEX} Tour Packages'!$4:$4, 0)), 0)
  ),
"")
</f>
        <v/>
      </c>
      <c r="D720" s="114" t="str">
        <f t="array" ref="D720">IFERROR(
  INDEX(
    INDEX('{INDEX} Tour Packages'!$A:$ZZ, , MATCH(D$3, '{INDEX} Tour Packages'!$4:$4, 0)),
    MATCH($F720, INDEX('{INDEX} Tour Packages'!$A:$ZZ,0, MATCH("Tour Package Name", '{INDEX} Tour Packages'!$4:$4, 0)), 0)
  ),
"")
</f>
        <v/>
      </c>
      <c r="E720" s="115" t="s">
        <v>231</v>
      </c>
      <c r="F720" s="116" t="str">
        <f>IFERROR(__xludf.DUMMYFUNCTION("LET(
  headers, 'Internal Flight Booking Form Re'!$A$1:AI$1,
  ref, $E720,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0" s="117" t="str">
        <f>IFERROR(__xludf.DUMMYFUNCTION("""COMPUTED_VALUE"""),"")</f>
        <v/>
      </c>
      <c r="H720" s="116"/>
      <c r="I720" s="116"/>
      <c r="J720" s="118"/>
      <c r="K720" s="116"/>
      <c r="L720" s="116"/>
      <c r="M720" s="116"/>
      <c r="N720" s="116"/>
      <c r="O720" s="117"/>
      <c r="P720" s="134"/>
      <c r="Q720" s="134"/>
      <c r="R720" s="134"/>
      <c r="S720" s="135"/>
      <c r="T720" s="134"/>
      <c r="U720" s="134"/>
      <c r="V720" s="134"/>
      <c r="W720" s="135"/>
      <c r="X720" s="134"/>
      <c r="Y720" s="134"/>
      <c r="Z720" s="134"/>
      <c r="AA720" s="135"/>
      <c r="AB720" s="131" t="b">
        <v>0</v>
      </c>
      <c r="AC720" s="131" t="b">
        <v>0</v>
      </c>
      <c r="AD720" s="122"/>
      <c r="AE720" s="131" t="b">
        <v>0</v>
      </c>
      <c r="AF720" s="128"/>
      <c r="AG720" s="88"/>
      <c r="AH720" s="132" t="b">
        <v>0</v>
      </c>
      <c r="AI720" s="133"/>
    </row>
    <row r="721">
      <c r="A721" s="114" t="str">
        <f t="array" ref="A721">IFERROR(
  INDEX(
    INDEX('{INDEX} Tour Packages'!$A:$ZZ, , MATCH(A$3, '{INDEX} Tour Packages'!$4:$4, 0)),
    MATCH($F721, INDEX('{INDEX} Tour Packages'!$A:$ZZ,0, MATCH("Tour Package Name", '{INDEX} Tour Packages'!$4:$4, 0)), 0)
  ),
"")
</f>
        <v/>
      </c>
      <c r="B721" s="114" t="str">
        <f t="array" ref="B721">IFERROR(
  INDEX(
    INDEX('{INDEX} Tour Packages'!$A:$ZZ, , MATCH(B$3, '{INDEX} Tour Packages'!$4:$4, 0)),
    MATCH($F721, INDEX('{INDEX} Tour Packages'!$A:$ZZ,0, MATCH("Tour Package Name", '{INDEX} Tour Packages'!$4:$4, 0)), 0)
  ),
"")
</f>
        <v/>
      </c>
      <c r="C721" s="114" t="str">
        <f t="array" ref="C721">IFERROR(
  INDEX(
    INDEX('{INDEX} Tour Packages'!$A:$ZZ, , MATCH(C$3, '{INDEX} Tour Packages'!$4:$4, 0)),
    MATCH($F721, INDEX('{INDEX} Tour Packages'!$A:$ZZ,0, MATCH("Tour Package Name", '{INDEX} Tour Packages'!$4:$4, 0)), 0)
  ),
"")
</f>
        <v/>
      </c>
      <c r="D721" s="114" t="str">
        <f t="array" ref="D721">IFERROR(
  INDEX(
    INDEX('{INDEX} Tour Packages'!$A:$ZZ, , MATCH(D$3, '{INDEX} Tour Packages'!$4:$4, 0)),
    MATCH($F721, INDEX('{INDEX} Tour Packages'!$A:$ZZ,0, MATCH("Tour Package Name", '{INDEX} Tour Packages'!$4:$4, 0)), 0)
  ),
"")
</f>
        <v/>
      </c>
      <c r="E721" s="115" t="s">
        <v>231</v>
      </c>
      <c r="F721" s="116" t="str">
        <f>IFERROR(__xludf.DUMMYFUNCTION("LET(
  headers, 'Internal Flight Booking Form Re'!$A$1:AI$1,
  ref, $E721,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1" s="117" t="str">
        <f>IFERROR(__xludf.DUMMYFUNCTION("""COMPUTED_VALUE"""),"")</f>
        <v/>
      </c>
      <c r="H721" s="116"/>
      <c r="I721" s="116"/>
      <c r="J721" s="118"/>
      <c r="K721" s="116"/>
      <c r="L721" s="116"/>
      <c r="M721" s="116"/>
      <c r="N721" s="116"/>
      <c r="O721" s="117"/>
      <c r="P721" s="134"/>
      <c r="Q721" s="134"/>
      <c r="R721" s="134"/>
      <c r="S721" s="135"/>
      <c r="T721" s="134"/>
      <c r="U721" s="134"/>
      <c r="V721" s="134"/>
      <c r="W721" s="135"/>
      <c r="X721" s="134"/>
      <c r="Y721" s="134"/>
      <c r="Z721" s="134"/>
      <c r="AA721" s="135"/>
      <c r="AB721" s="131" t="b">
        <v>0</v>
      </c>
      <c r="AC721" s="131" t="b">
        <v>0</v>
      </c>
      <c r="AD721" s="122"/>
      <c r="AE721" s="131" t="b">
        <v>0</v>
      </c>
      <c r="AF721" s="128"/>
      <c r="AG721" s="88"/>
      <c r="AH721" s="132" t="b">
        <v>0</v>
      </c>
      <c r="AI721" s="133"/>
    </row>
    <row r="722">
      <c r="A722" s="114" t="str">
        <f t="array" ref="A722">IFERROR(
  INDEX(
    INDEX('{INDEX} Tour Packages'!$A:$ZZ, , MATCH(A$3, '{INDEX} Tour Packages'!$4:$4, 0)),
    MATCH($F722, INDEX('{INDEX} Tour Packages'!$A:$ZZ,0, MATCH("Tour Package Name", '{INDEX} Tour Packages'!$4:$4, 0)), 0)
  ),
"")
</f>
        <v/>
      </c>
      <c r="B722" s="114" t="str">
        <f t="array" ref="B722">IFERROR(
  INDEX(
    INDEX('{INDEX} Tour Packages'!$A:$ZZ, , MATCH(B$3, '{INDEX} Tour Packages'!$4:$4, 0)),
    MATCH($F722, INDEX('{INDEX} Tour Packages'!$A:$ZZ,0, MATCH("Tour Package Name", '{INDEX} Tour Packages'!$4:$4, 0)), 0)
  ),
"")
</f>
        <v/>
      </c>
      <c r="C722" s="114" t="str">
        <f t="array" ref="C722">IFERROR(
  INDEX(
    INDEX('{INDEX} Tour Packages'!$A:$ZZ, , MATCH(C$3, '{INDEX} Tour Packages'!$4:$4, 0)),
    MATCH($F722, INDEX('{INDEX} Tour Packages'!$A:$ZZ,0, MATCH("Tour Package Name", '{INDEX} Tour Packages'!$4:$4, 0)), 0)
  ),
"")
</f>
        <v/>
      </c>
      <c r="D722" s="114" t="str">
        <f t="array" ref="D722">IFERROR(
  INDEX(
    INDEX('{INDEX} Tour Packages'!$A:$ZZ, , MATCH(D$3, '{INDEX} Tour Packages'!$4:$4, 0)),
    MATCH($F722, INDEX('{INDEX} Tour Packages'!$A:$ZZ,0, MATCH("Tour Package Name", '{INDEX} Tour Packages'!$4:$4, 0)), 0)
  ),
"")
</f>
        <v/>
      </c>
      <c r="E722" s="115" t="s">
        <v>231</v>
      </c>
      <c r="F722" s="116" t="str">
        <f>IFERROR(__xludf.DUMMYFUNCTION("LET(
  headers, 'Internal Flight Booking Form Re'!$A$1:AI$1,
  ref, $E722,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2" s="117" t="str">
        <f>IFERROR(__xludf.DUMMYFUNCTION("""COMPUTED_VALUE"""),"")</f>
        <v/>
      </c>
      <c r="H722" s="116"/>
      <c r="I722" s="116"/>
      <c r="J722" s="118"/>
      <c r="K722" s="116"/>
      <c r="L722" s="116"/>
      <c r="M722" s="116"/>
      <c r="N722" s="116"/>
      <c r="O722" s="117"/>
      <c r="P722" s="134"/>
      <c r="Q722" s="134"/>
      <c r="R722" s="134"/>
      <c r="S722" s="135"/>
      <c r="T722" s="134"/>
      <c r="U722" s="134"/>
      <c r="V722" s="134"/>
      <c r="W722" s="135"/>
      <c r="X722" s="134"/>
      <c r="Y722" s="134"/>
      <c r="Z722" s="134"/>
      <c r="AA722" s="135"/>
      <c r="AB722" s="131" t="b">
        <v>0</v>
      </c>
      <c r="AC722" s="131" t="b">
        <v>0</v>
      </c>
      <c r="AD722" s="122"/>
      <c r="AE722" s="131" t="b">
        <v>0</v>
      </c>
      <c r="AF722" s="128"/>
      <c r="AG722" s="88"/>
      <c r="AH722" s="132" t="b">
        <v>0</v>
      </c>
      <c r="AI722" s="133"/>
    </row>
    <row r="723">
      <c r="A723" s="114" t="str">
        <f t="array" ref="A723">IFERROR(
  INDEX(
    INDEX('{INDEX} Tour Packages'!$A:$ZZ, , MATCH(A$3, '{INDEX} Tour Packages'!$4:$4, 0)),
    MATCH($F723, INDEX('{INDEX} Tour Packages'!$A:$ZZ,0, MATCH("Tour Package Name", '{INDEX} Tour Packages'!$4:$4, 0)), 0)
  ),
"")
</f>
        <v/>
      </c>
      <c r="B723" s="114" t="str">
        <f t="array" ref="B723">IFERROR(
  INDEX(
    INDEX('{INDEX} Tour Packages'!$A:$ZZ, , MATCH(B$3, '{INDEX} Tour Packages'!$4:$4, 0)),
    MATCH($F723, INDEX('{INDEX} Tour Packages'!$A:$ZZ,0, MATCH("Tour Package Name", '{INDEX} Tour Packages'!$4:$4, 0)), 0)
  ),
"")
</f>
        <v/>
      </c>
      <c r="C723" s="114" t="str">
        <f t="array" ref="C723">IFERROR(
  INDEX(
    INDEX('{INDEX} Tour Packages'!$A:$ZZ, , MATCH(C$3, '{INDEX} Tour Packages'!$4:$4, 0)),
    MATCH($F723, INDEX('{INDEX} Tour Packages'!$A:$ZZ,0, MATCH("Tour Package Name", '{INDEX} Tour Packages'!$4:$4, 0)), 0)
  ),
"")
</f>
        <v/>
      </c>
      <c r="D723" s="114" t="str">
        <f t="array" ref="D723">IFERROR(
  INDEX(
    INDEX('{INDEX} Tour Packages'!$A:$ZZ, , MATCH(D$3, '{INDEX} Tour Packages'!$4:$4, 0)),
    MATCH($F723, INDEX('{INDEX} Tour Packages'!$A:$ZZ,0, MATCH("Tour Package Name", '{INDEX} Tour Packages'!$4:$4, 0)), 0)
  ),
"")
</f>
        <v/>
      </c>
      <c r="E723" s="115" t="s">
        <v>231</v>
      </c>
      <c r="F723" s="116" t="str">
        <f>IFERROR(__xludf.DUMMYFUNCTION("LET(
  headers, 'Internal Flight Booking Form Re'!$A$1:AI$1,
  ref, $E723,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3" s="117" t="str">
        <f>IFERROR(__xludf.DUMMYFUNCTION("""COMPUTED_VALUE"""),"")</f>
        <v/>
      </c>
      <c r="H723" s="116"/>
      <c r="I723" s="116"/>
      <c r="J723" s="118"/>
      <c r="K723" s="116"/>
      <c r="L723" s="116"/>
      <c r="M723" s="116"/>
      <c r="N723" s="116"/>
      <c r="O723" s="117"/>
      <c r="P723" s="134"/>
      <c r="Q723" s="134"/>
      <c r="R723" s="134"/>
      <c r="S723" s="135"/>
      <c r="T723" s="134"/>
      <c r="U723" s="134"/>
      <c r="V723" s="134"/>
      <c r="W723" s="135"/>
      <c r="X723" s="134"/>
      <c r="Y723" s="134"/>
      <c r="Z723" s="134"/>
      <c r="AA723" s="135"/>
      <c r="AB723" s="131" t="b">
        <v>0</v>
      </c>
      <c r="AC723" s="131" t="b">
        <v>0</v>
      </c>
      <c r="AD723" s="122"/>
      <c r="AE723" s="131" t="b">
        <v>0</v>
      </c>
      <c r="AF723" s="128"/>
      <c r="AG723" s="88"/>
      <c r="AH723" s="132" t="b">
        <v>0</v>
      </c>
      <c r="AI723" s="133"/>
    </row>
    <row r="724">
      <c r="A724" s="114" t="str">
        <f t="array" ref="A724">IFERROR(
  INDEX(
    INDEX('{INDEX} Tour Packages'!$A:$ZZ, , MATCH(A$3, '{INDEX} Tour Packages'!$4:$4, 0)),
    MATCH($F724, INDEX('{INDEX} Tour Packages'!$A:$ZZ,0, MATCH("Tour Package Name", '{INDEX} Tour Packages'!$4:$4, 0)), 0)
  ),
"")
</f>
        <v/>
      </c>
      <c r="B724" s="114" t="str">
        <f t="array" ref="B724">IFERROR(
  INDEX(
    INDEX('{INDEX} Tour Packages'!$A:$ZZ, , MATCH(B$3, '{INDEX} Tour Packages'!$4:$4, 0)),
    MATCH($F724, INDEX('{INDEX} Tour Packages'!$A:$ZZ,0, MATCH("Tour Package Name", '{INDEX} Tour Packages'!$4:$4, 0)), 0)
  ),
"")
</f>
        <v/>
      </c>
      <c r="C724" s="114" t="str">
        <f t="array" ref="C724">IFERROR(
  INDEX(
    INDEX('{INDEX} Tour Packages'!$A:$ZZ, , MATCH(C$3, '{INDEX} Tour Packages'!$4:$4, 0)),
    MATCH($F724, INDEX('{INDEX} Tour Packages'!$A:$ZZ,0, MATCH("Tour Package Name", '{INDEX} Tour Packages'!$4:$4, 0)), 0)
  ),
"")
</f>
        <v/>
      </c>
      <c r="D724" s="114" t="str">
        <f t="array" ref="D724">IFERROR(
  INDEX(
    INDEX('{INDEX} Tour Packages'!$A:$ZZ, , MATCH(D$3, '{INDEX} Tour Packages'!$4:$4, 0)),
    MATCH($F724, INDEX('{INDEX} Tour Packages'!$A:$ZZ,0, MATCH("Tour Package Name", '{INDEX} Tour Packages'!$4:$4, 0)), 0)
  ),
"")
</f>
        <v/>
      </c>
      <c r="E724" s="115" t="s">
        <v>231</v>
      </c>
      <c r="F724" s="116" t="str">
        <f>IFERROR(__xludf.DUMMYFUNCTION("LET(
  headers, 'Internal Flight Booking Form Re'!$A$1:AI$1,
  ref, $E724,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4" s="117" t="str">
        <f>IFERROR(__xludf.DUMMYFUNCTION("""COMPUTED_VALUE"""),"")</f>
        <v/>
      </c>
      <c r="H724" s="116"/>
      <c r="I724" s="116"/>
      <c r="J724" s="118"/>
      <c r="K724" s="116"/>
      <c r="L724" s="116"/>
      <c r="M724" s="116"/>
      <c r="N724" s="116"/>
      <c r="O724" s="117"/>
      <c r="P724" s="134"/>
      <c r="Q724" s="134"/>
      <c r="R724" s="134"/>
      <c r="S724" s="135"/>
      <c r="T724" s="134"/>
      <c r="U724" s="134"/>
      <c r="V724" s="134"/>
      <c r="W724" s="135"/>
      <c r="X724" s="134"/>
      <c r="Y724" s="134"/>
      <c r="Z724" s="134"/>
      <c r="AA724" s="135"/>
      <c r="AB724" s="131" t="b">
        <v>0</v>
      </c>
      <c r="AC724" s="131" t="b">
        <v>0</v>
      </c>
      <c r="AD724" s="122"/>
      <c r="AE724" s="131" t="b">
        <v>0</v>
      </c>
      <c r="AF724" s="128"/>
      <c r="AG724" s="88"/>
      <c r="AH724" s="132" t="b">
        <v>0</v>
      </c>
      <c r="AI724" s="133"/>
    </row>
    <row r="725">
      <c r="A725" s="114" t="str">
        <f t="array" ref="A725">IFERROR(
  INDEX(
    INDEX('{INDEX} Tour Packages'!$A:$ZZ, , MATCH(A$3, '{INDEX} Tour Packages'!$4:$4, 0)),
    MATCH($F725, INDEX('{INDEX} Tour Packages'!$A:$ZZ,0, MATCH("Tour Package Name", '{INDEX} Tour Packages'!$4:$4, 0)), 0)
  ),
"")
</f>
        <v/>
      </c>
      <c r="B725" s="114" t="str">
        <f t="array" ref="B725">IFERROR(
  INDEX(
    INDEX('{INDEX} Tour Packages'!$A:$ZZ, , MATCH(B$3, '{INDEX} Tour Packages'!$4:$4, 0)),
    MATCH($F725, INDEX('{INDEX} Tour Packages'!$A:$ZZ,0, MATCH("Tour Package Name", '{INDEX} Tour Packages'!$4:$4, 0)), 0)
  ),
"")
</f>
        <v/>
      </c>
      <c r="C725" s="114" t="str">
        <f t="array" ref="C725">IFERROR(
  INDEX(
    INDEX('{INDEX} Tour Packages'!$A:$ZZ, , MATCH(C$3, '{INDEX} Tour Packages'!$4:$4, 0)),
    MATCH($F725, INDEX('{INDEX} Tour Packages'!$A:$ZZ,0, MATCH("Tour Package Name", '{INDEX} Tour Packages'!$4:$4, 0)), 0)
  ),
"")
</f>
        <v/>
      </c>
      <c r="D725" s="114" t="str">
        <f t="array" ref="D725">IFERROR(
  INDEX(
    INDEX('{INDEX} Tour Packages'!$A:$ZZ, , MATCH(D$3, '{INDEX} Tour Packages'!$4:$4, 0)),
    MATCH($F725, INDEX('{INDEX} Tour Packages'!$A:$ZZ,0, MATCH("Tour Package Name", '{INDEX} Tour Packages'!$4:$4, 0)), 0)
  ),
"")
</f>
        <v/>
      </c>
      <c r="E725" s="115" t="s">
        <v>231</v>
      </c>
      <c r="F725" s="116" t="str">
        <f>IFERROR(__xludf.DUMMYFUNCTION("LET(
  headers, 'Internal Flight Booking Form Re'!$A$1:AI$1,
  ref, $E725,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5" s="117" t="str">
        <f>IFERROR(__xludf.DUMMYFUNCTION("""COMPUTED_VALUE"""),"")</f>
        <v/>
      </c>
      <c r="H725" s="116"/>
      <c r="I725" s="116"/>
      <c r="J725" s="118"/>
      <c r="K725" s="116"/>
      <c r="L725" s="116"/>
      <c r="M725" s="116"/>
      <c r="N725" s="116"/>
      <c r="O725" s="117"/>
      <c r="P725" s="134"/>
      <c r="Q725" s="134"/>
      <c r="R725" s="134"/>
      <c r="S725" s="135"/>
      <c r="T725" s="134"/>
      <c r="U725" s="134"/>
      <c r="V725" s="134"/>
      <c r="W725" s="135"/>
      <c r="X725" s="134"/>
      <c r="Y725" s="134"/>
      <c r="Z725" s="134"/>
      <c r="AA725" s="135"/>
      <c r="AB725" s="131" t="b">
        <v>0</v>
      </c>
      <c r="AC725" s="131" t="b">
        <v>0</v>
      </c>
      <c r="AD725" s="122"/>
      <c r="AE725" s="131" t="b">
        <v>0</v>
      </c>
      <c r="AF725" s="128"/>
      <c r="AG725" s="88"/>
      <c r="AH725" s="132" t="b">
        <v>0</v>
      </c>
      <c r="AI725" s="133"/>
    </row>
    <row r="726">
      <c r="A726" s="114" t="str">
        <f t="array" ref="A726">IFERROR(
  INDEX(
    INDEX('{INDEX} Tour Packages'!$A:$ZZ, , MATCH(A$3, '{INDEX} Tour Packages'!$4:$4, 0)),
    MATCH($F726, INDEX('{INDEX} Tour Packages'!$A:$ZZ,0, MATCH("Tour Package Name", '{INDEX} Tour Packages'!$4:$4, 0)), 0)
  ),
"")
</f>
        <v/>
      </c>
      <c r="B726" s="114" t="str">
        <f t="array" ref="B726">IFERROR(
  INDEX(
    INDEX('{INDEX} Tour Packages'!$A:$ZZ, , MATCH(B$3, '{INDEX} Tour Packages'!$4:$4, 0)),
    MATCH($F726, INDEX('{INDEX} Tour Packages'!$A:$ZZ,0, MATCH("Tour Package Name", '{INDEX} Tour Packages'!$4:$4, 0)), 0)
  ),
"")
</f>
        <v/>
      </c>
      <c r="C726" s="114" t="str">
        <f t="array" ref="C726">IFERROR(
  INDEX(
    INDEX('{INDEX} Tour Packages'!$A:$ZZ, , MATCH(C$3, '{INDEX} Tour Packages'!$4:$4, 0)),
    MATCH($F726, INDEX('{INDEX} Tour Packages'!$A:$ZZ,0, MATCH("Tour Package Name", '{INDEX} Tour Packages'!$4:$4, 0)), 0)
  ),
"")
</f>
        <v/>
      </c>
      <c r="D726" s="114" t="str">
        <f t="array" ref="D726">IFERROR(
  INDEX(
    INDEX('{INDEX} Tour Packages'!$A:$ZZ, , MATCH(D$3, '{INDEX} Tour Packages'!$4:$4, 0)),
    MATCH($F726, INDEX('{INDEX} Tour Packages'!$A:$ZZ,0, MATCH("Tour Package Name", '{INDEX} Tour Packages'!$4:$4, 0)), 0)
  ),
"")
</f>
        <v/>
      </c>
      <c r="E726" s="115" t="s">
        <v>231</v>
      </c>
      <c r="F726" s="116" t="str">
        <f>IFERROR(__xludf.DUMMYFUNCTION("LET(
  headers, 'Internal Flight Booking Form Re'!$A$1:AI$1,
  ref, $E726,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6" s="117" t="str">
        <f>IFERROR(__xludf.DUMMYFUNCTION("""COMPUTED_VALUE"""),"")</f>
        <v/>
      </c>
      <c r="H726" s="116"/>
      <c r="I726" s="116"/>
      <c r="J726" s="118"/>
      <c r="K726" s="116"/>
      <c r="L726" s="116"/>
      <c r="M726" s="116"/>
      <c r="N726" s="116"/>
      <c r="O726" s="117"/>
      <c r="P726" s="134"/>
      <c r="Q726" s="134"/>
      <c r="R726" s="134"/>
      <c r="S726" s="135"/>
      <c r="T726" s="134"/>
      <c r="U726" s="134"/>
      <c r="V726" s="134"/>
      <c r="W726" s="135"/>
      <c r="X726" s="134"/>
      <c r="Y726" s="134"/>
      <c r="Z726" s="134"/>
      <c r="AA726" s="135"/>
      <c r="AB726" s="131" t="b">
        <v>0</v>
      </c>
      <c r="AC726" s="131" t="b">
        <v>0</v>
      </c>
      <c r="AD726" s="122"/>
      <c r="AE726" s="131" t="b">
        <v>0</v>
      </c>
      <c r="AF726" s="128"/>
      <c r="AG726" s="88"/>
      <c r="AH726" s="132" t="b">
        <v>0</v>
      </c>
      <c r="AI726" s="133"/>
    </row>
    <row r="727">
      <c r="A727" s="114" t="str">
        <f t="array" ref="A727">IFERROR(
  INDEX(
    INDEX('{INDEX} Tour Packages'!$A:$ZZ, , MATCH(A$3, '{INDEX} Tour Packages'!$4:$4, 0)),
    MATCH($F727, INDEX('{INDEX} Tour Packages'!$A:$ZZ,0, MATCH("Tour Package Name", '{INDEX} Tour Packages'!$4:$4, 0)), 0)
  ),
"")
</f>
        <v/>
      </c>
      <c r="B727" s="114" t="str">
        <f t="array" ref="B727">IFERROR(
  INDEX(
    INDEX('{INDEX} Tour Packages'!$A:$ZZ, , MATCH(B$3, '{INDEX} Tour Packages'!$4:$4, 0)),
    MATCH($F727, INDEX('{INDEX} Tour Packages'!$A:$ZZ,0, MATCH("Tour Package Name", '{INDEX} Tour Packages'!$4:$4, 0)), 0)
  ),
"")
</f>
        <v/>
      </c>
      <c r="C727" s="114" t="str">
        <f t="array" ref="C727">IFERROR(
  INDEX(
    INDEX('{INDEX} Tour Packages'!$A:$ZZ, , MATCH(C$3, '{INDEX} Tour Packages'!$4:$4, 0)),
    MATCH($F727, INDEX('{INDEX} Tour Packages'!$A:$ZZ,0, MATCH("Tour Package Name", '{INDEX} Tour Packages'!$4:$4, 0)), 0)
  ),
"")
</f>
        <v/>
      </c>
      <c r="D727" s="114" t="str">
        <f t="array" ref="D727">IFERROR(
  INDEX(
    INDEX('{INDEX} Tour Packages'!$A:$ZZ, , MATCH(D$3, '{INDEX} Tour Packages'!$4:$4, 0)),
    MATCH($F727, INDEX('{INDEX} Tour Packages'!$A:$ZZ,0, MATCH("Tour Package Name", '{INDEX} Tour Packages'!$4:$4, 0)), 0)
  ),
"")
</f>
        <v/>
      </c>
      <c r="E727" s="115" t="s">
        <v>231</v>
      </c>
      <c r="F727" s="116" t="str">
        <f>IFERROR(__xludf.DUMMYFUNCTION("LET(
  headers, 'Internal Flight Booking Form Re'!$A$1:AI$1,
  ref, $E727,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7" s="117" t="str">
        <f>IFERROR(__xludf.DUMMYFUNCTION("""COMPUTED_VALUE"""),"")</f>
        <v/>
      </c>
      <c r="H727" s="116"/>
      <c r="I727" s="116"/>
      <c r="J727" s="118"/>
      <c r="K727" s="116"/>
      <c r="L727" s="116"/>
      <c r="M727" s="116"/>
      <c r="N727" s="116"/>
      <c r="O727" s="117"/>
      <c r="P727" s="134"/>
      <c r="Q727" s="134"/>
      <c r="R727" s="134"/>
      <c r="S727" s="135"/>
      <c r="T727" s="134"/>
      <c r="U727" s="134"/>
      <c r="V727" s="134"/>
      <c r="W727" s="135"/>
      <c r="X727" s="134"/>
      <c r="Y727" s="134"/>
      <c r="Z727" s="134"/>
      <c r="AA727" s="135"/>
      <c r="AB727" s="131" t="b">
        <v>0</v>
      </c>
      <c r="AC727" s="131" t="b">
        <v>0</v>
      </c>
      <c r="AD727" s="122"/>
      <c r="AE727" s="131" t="b">
        <v>0</v>
      </c>
      <c r="AF727" s="128"/>
      <c r="AG727" s="88"/>
      <c r="AH727" s="132" t="b">
        <v>0</v>
      </c>
      <c r="AI727" s="133"/>
    </row>
    <row r="728">
      <c r="A728" s="114" t="str">
        <f t="array" ref="A728">IFERROR(
  INDEX(
    INDEX('{INDEX} Tour Packages'!$A:$ZZ, , MATCH(A$3, '{INDEX} Tour Packages'!$4:$4, 0)),
    MATCH($F728, INDEX('{INDEX} Tour Packages'!$A:$ZZ,0, MATCH("Tour Package Name", '{INDEX} Tour Packages'!$4:$4, 0)), 0)
  ),
"")
</f>
        <v/>
      </c>
      <c r="B728" s="114" t="str">
        <f t="array" ref="B728">IFERROR(
  INDEX(
    INDEX('{INDEX} Tour Packages'!$A:$ZZ, , MATCH(B$3, '{INDEX} Tour Packages'!$4:$4, 0)),
    MATCH($F728, INDEX('{INDEX} Tour Packages'!$A:$ZZ,0, MATCH("Tour Package Name", '{INDEX} Tour Packages'!$4:$4, 0)), 0)
  ),
"")
</f>
        <v/>
      </c>
      <c r="C728" s="114" t="str">
        <f t="array" ref="C728">IFERROR(
  INDEX(
    INDEX('{INDEX} Tour Packages'!$A:$ZZ, , MATCH(C$3, '{INDEX} Tour Packages'!$4:$4, 0)),
    MATCH($F728, INDEX('{INDEX} Tour Packages'!$A:$ZZ,0, MATCH("Tour Package Name", '{INDEX} Tour Packages'!$4:$4, 0)), 0)
  ),
"")
</f>
        <v/>
      </c>
      <c r="D728" s="114" t="str">
        <f t="array" ref="D728">IFERROR(
  INDEX(
    INDEX('{INDEX} Tour Packages'!$A:$ZZ, , MATCH(D$3, '{INDEX} Tour Packages'!$4:$4, 0)),
    MATCH($F728, INDEX('{INDEX} Tour Packages'!$A:$ZZ,0, MATCH("Tour Package Name", '{INDEX} Tour Packages'!$4:$4, 0)), 0)
  ),
"")
</f>
        <v/>
      </c>
      <c r="E728" s="115" t="s">
        <v>231</v>
      </c>
      <c r="F728" s="116" t="str">
        <f>IFERROR(__xludf.DUMMYFUNCTION("LET(
  headers, 'Internal Flight Booking Form Re'!$A$1:AI$1,
  ref, $E728,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8" s="117" t="str">
        <f>IFERROR(__xludf.DUMMYFUNCTION("""COMPUTED_VALUE"""),"")</f>
        <v/>
      </c>
      <c r="H728" s="116"/>
      <c r="I728" s="116"/>
      <c r="J728" s="118"/>
      <c r="K728" s="116"/>
      <c r="L728" s="116"/>
      <c r="M728" s="116"/>
      <c r="N728" s="116"/>
      <c r="O728" s="117"/>
      <c r="P728" s="134"/>
      <c r="Q728" s="134"/>
      <c r="R728" s="134"/>
      <c r="S728" s="135"/>
      <c r="T728" s="134"/>
      <c r="U728" s="134"/>
      <c r="V728" s="134"/>
      <c r="W728" s="135"/>
      <c r="X728" s="134"/>
      <c r="Y728" s="134"/>
      <c r="Z728" s="134"/>
      <c r="AA728" s="135"/>
      <c r="AB728" s="131" t="b">
        <v>0</v>
      </c>
      <c r="AC728" s="131" t="b">
        <v>0</v>
      </c>
      <c r="AD728" s="122"/>
      <c r="AE728" s="131" t="b">
        <v>0</v>
      </c>
      <c r="AF728" s="128"/>
      <c r="AG728" s="88"/>
      <c r="AH728" s="132" t="b">
        <v>0</v>
      </c>
      <c r="AI728" s="133"/>
    </row>
    <row r="729">
      <c r="A729" s="114" t="str">
        <f t="array" ref="A729">IFERROR(
  INDEX(
    INDEX('{INDEX} Tour Packages'!$A:$ZZ, , MATCH(A$3, '{INDEX} Tour Packages'!$4:$4, 0)),
    MATCH($F729, INDEX('{INDEX} Tour Packages'!$A:$ZZ,0, MATCH("Tour Package Name", '{INDEX} Tour Packages'!$4:$4, 0)), 0)
  ),
"")
</f>
        <v/>
      </c>
      <c r="B729" s="114" t="str">
        <f t="array" ref="B729">IFERROR(
  INDEX(
    INDEX('{INDEX} Tour Packages'!$A:$ZZ, , MATCH(B$3, '{INDEX} Tour Packages'!$4:$4, 0)),
    MATCH($F729, INDEX('{INDEX} Tour Packages'!$A:$ZZ,0, MATCH("Tour Package Name", '{INDEX} Tour Packages'!$4:$4, 0)), 0)
  ),
"")
</f>
        <v/>
      </c>
      <c r="C729" s="114" t="str">
        <f t="array" ref="C729">IFERROR(
  INDEX(
    INDEX('{INDEX} Tour Packages'!$A:$ZZ, , MATCH(C$3, '{INDEX} Tour Packages'!$4:$4, 0)),
    MATCH($F729, INDEX('{INDEX} Tour Packages'!$A:$ZZ,0, MATCH("Tour Package Name", '{INDEX} Tour Packages'!$4:$4, 0)), 0)
  ),
"")
</f>
        <v/>
      </c>
      <c r="D729" s="114" t="str">
        <f t="array" ref="D729">IFERROR(
  INDEX(
    INDEX('{INDEX} Tour Packages'!$A:$ZZ, , MATCH(D$3, '{INDEX} Tour Packages'!$4:$4, 0)),
    MATCH($F729, INDEX('{INDEX} Tour Packages'!$A:$ZZ,0, MATCH("Tour Package Name", '{INDEX} Tour Packages'!$4:$4, 0)), 0)
  ),
"")
</f>
        <v/>
      </c>
      <c r="E729" s="115" t="s">
        <v>231</v>
      </c>
      <c r="F729" s="116" t="str">
        <f>IFERROR(__xludf.DUMMYFUNCTION("LET(
  headers, 'Internal Flight Booking Form Re'!$A$1:AI$1,
  ref, $E729,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29" s="117" t="str">
        <f>IFERROR(__xludf.DUMMYFUNCTION("""COMPUTED_VALUE"""),"")</f>
        <v/>
      </c>
      <c r="H729" s="116"/>
      <c r="I729" s="116"/>
      <c r="J729" s="118"/>
      <c r="K729" s="116"/>
      <c r="L729" s="116"/>
      <c r="M729" s="116"/>
      <c r="N729" s="116"/>
      <c r="O729" s="117"/>
      <c r="P729" s="134"/>
      <c r="Q729" s="134"/>
      <c r="R729" s="134"/>
      <c r="S729" s="135"/>
      <c r="T729" s="134"/>
      <c r="U729" s="134"/>
      <c r="V729" s="134"/>
      <c r="W729" s="135"/>
      <c r="X729" s="134"/>
      <c r="Y729" s="134"/>
      <c r="Z729" s="134"/>
      <c r="AA729" s="135"/>
      <c r="AB729" s="131" t="b">
        <v>0</v>
      </c>
      <c r="AC729" s="131" t="b">
        <v>0</v>
      </c>
      <c r="AD729" s="122"/>
      <c r="AE729" s="131" t="b">
        <v>0</v>
      </c>
      <c r="AF729" s="128"/>
      <c r="AG729" s="88"/>
      <c r="AH729" s="132" t="b">
        <v>0</v>
      </c>
      <c r="AI729" s="133"/>
    </row>
    <row r="730">
      <c r="A730" s="114" t="str">
        <f t="array" ref="A730">IFERROR(
  INDEX(
    INDEX('{INDEX} Tour Packages'!$A:$ZZ, , MATCH(A$3, '{INDEX} Tour Packages'!$4:$4, 0)),
    MATCH($F730, INDEX('{INDEX} Tour Packages'!$A:$ZZ,0, MATCH("Tour Package Name", '{INDEX} Tour Packages'!$4:$4, 0)), 0)
  ),
"")
</f>
        <v/>
      </c>
      <c r="B730" s="114" t="str">
        <f t="array" ref="B730">IFERROR(
  INDEX(
    INDEX('{INDEX} Tour Packages'!$A:$ZZ, , MATCH(B$3, '{INDEX} Tour Packages'!$4:$4, 0)),
    MATCH($F730, INDEX('{INDEX} Tour Packages'!$A:$ZZ,0, MATCH("Tour Package Name", '{INDEX} Tour Packages'!$4:$4, 0)), 0)
  ),
"")
</f>
        <v/>
      </c>
      <c r="C730" s="114" t="str">
        <f t="array" ref="C730">IFERROR(
  INDEX(
    INDEX('{INDEX} Tour Packages'!$A:$ZZ, , MATCH(C$3, '{INDEX} Tour Packages'!$4:$4, 0)),
    MATCH($F730, INDEX('{INDEX} Tour Packages'!$A:$ZZ,0, MATCH("Tour Package Name", '{INDEX} Tour Packages'!$4:$4, 0)), 0)
  ),
"")
</f>
        <v/>
      </c>
      <c r="D730" s="114" t="str">
        <f t="array" ref="D730">IFERROR(
  INDEX(
    INDEX('{INDEX} Tour Packages'!$A:$ZZ, , MATCH(D$3, '{INDEX} Tour Packages'!$4:$4, 0)),
    MATCH($F730, INDEX('{INDEX} Tour Packages'!$A:$ZZ,0, MATCH("Tour Package Name", '{INDEX} Tour Packages'!$4:$4, 0)), 0)
  ),
"")
</f>
        <v/>
      </c>
      <c r="E730" s="115" t="s">
        <v>231</v>
      </c>
      <c r="F730" s="116" t="str">
        <f>IFERROR(__xludf.DUMMYFUNCTION("LET(
  headers, 'Internal Flight Booking Form Re'!$A$1:AI$1,
  ref, $E730,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0" s="117" t="str">
        <f>IFERROR(__xludf.DUMMYFUNCTION("""COMPUTED_VALUE"""),"")</f>
        <v/>
      </c>
      <c r="H730" s="116"/>
      <c r="I730" s="116"/>
      <c r="J730" s="118"/>
      <c r="K730" s="116"/>
      <c r="L730" s="116"/>
      <c r="M730" s="116"/>
      <c r="N730" s="116"/>
      <c r="O730" s="117"/>
      <c r="P730" s="134"/>
      <c r="Q730" s="134"/>
      <c r="R730" s="134"/>
      <c r="S730" s="135"/>
      <c r="T730" s="134"/>
      <c r="U730" s="134"/>
      <c r="V730" s="134"/>
      <c r="W730" s="135"/>
      <c r="X730" s="134"/>
      <c r="Y730" s="134"/>
      <c r="Z730" s="134"/>
      <c r="AA730" s="135"/>
      <c r="AB730" s="131" t="b">
        <v>0</v>
      </c>
      <c r="AC730" s="131" t="b">
        <v>0</v>
      </c>
      <c r="AD730" s="122"/>
      <c r="AE730" s="131" t="b">
        <v>0</v>
      </c>
      <c r="AF730" s="128"/>
      <c r="AG730" s="88"/>
      <c r="AH730" s="132" t="b">
        <v>0</v>
      </c>
      <c r="AI730" s="133"/>
    </row>
    <row r="731">
      <c r="A731" s="114" t="str">
        <f t="array" ref="A731">IFERROR(
  INDEX(
    INDEX('{INDEX} Tour Packages'!$A:$ZZ, , MATCH(A$3, '{INDEX} Tour Packages'!$4:$4, 0)),
    MATCH($F731, INDEX('{INDEX} Tour Packages'!$A:$ZZ,0, MATCH("Tour Package Name", '{INDEX} Tour Packages'!$4:$4, 0)), 0)
  ),
"")
</f>
        <v/>
      </c>
      <c r="B731" s="114" t="str">
        <f t="array" ref="B731">IFERROR(
  INDEX(
    INDEX('{INDEX} Tour Packages'!$A:$ZZ, , MATCH(B$3, '{INDEX} Tour Packages'!$4:$4, 0)),
    MATCH($F731, INDEX('{INDEX} Tour Packages'!$A:$ZZ,0, MATCH("Tour Package Name", '{INDEX} Tour Packages'!$4:$4, 0)), 0)
  ),
"")
</f>
        <v/>
      </c>
      <c r="C731" s="114" t="str">
        <f t="array" ref="C731">IFERROR(
  INDEX(
    INDEX('{INDEX} Tour Packages'!$A:$ZZ, , MATCH(C$3, '{INDEX} Tour Packages'!$4:$4, 0)),
    MATCH($F731, INDEX('{INDEX} Tour Packages'!$A:$ZZ,0, MATCH("Tour Package Name", '{INDEX} Tour Packages'!$4:$4, 0)), 0)
  ),
"")
</f>
        <v/>
      </c>
      <c r="D731" s="114" t="str">
        <f t="array" ref="D731">IFERROR(
  INDEX(
    INDEX('{INDEX} Tour Packages'!$A:$ZZ, , MATCH(D$3, '{INDEX} Tour Packages'!$4:$4, 0)),
    MATCH($F731, INDEX('{INDEX} Tour Packages'!$A:$ZZ,0, MATCH("Tour Package Name", '{INDEX} Tour Packages'!$4:$4, 0)), 0)
  ),
"")
</f>
        <v/>
      </c>
      <c r="E731" s="115" t="s">
        <v>231</v>
      </c>
      <c r="F731" s="116" t="str">
        <f>IFERROR(__xludf.DUMMYFUNCTION("LET(
  headers, 'Internal Flight Booking Form Re'!$A$1:AI$1,
  ref, $E731,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1" s="117" t="str">
        <f>IFERROR(__xludf.DUMMYFUNCTION("""COMPUTED_VALUE"""),"")</f>
        <v/>
      </c>
      <c r="H731" s="116"/>
      <c r="I731" s="116"/>
      <c r="J731" s="118"/>
      <c r="K731" s="116"/>
      <c r="L731" s="116"/>
      <c r="M731" s="116"/>
      <c r="N731" s="116"/>
      <c r="O731" s="117"/>
      <c r="P731" s="134"/>
      <c r="Q731" s="134"/>
      <c r="R731" s="134"/>
      <c r="S731" s="135"/>
      <c r="T731" s="134"/>
      <c r="U731" s="134"/>
      <c r="V731" s="134"/>
      <c r="W731" s="135"/>
      <c r="X731" s="134"/>
      <c r="Y731" s="134"/>
      <c r="Z731" s="134"/>
      <c r="AA731" s="135"/>
      <c r="AB731" s="131" t="b">
        <v>0</v>
      </c>
      <c r="AC731" s="131" t="b">
        <v>0</v>
      </c>
      <c r="AD731" s="122"/>
      <c r="AE731" s="131" t="b">
        <v>0</v>
      </c>
      <c r="AF731" s="128"/>
      <c r="AG731" s="88"/>
      <c r="AH731" s="132" t="b">
        <v>0</v>
      </c>
      <c r="AI731" s="133"/>
    </row>
    <row r="732">
      <c r="A732" s="114" t="str">
        <f t="array" ref="A732">IFERROR(
  INDEX(
    INDEX('{INDEX} Tour Packages'!$A:$ZZ, , MATCH(A$3, '{INDEX} Tour Packages'!$4:$4, 0)),
    MATCH($F732, INDEX('{INDEX} Tour Packages'!$A:$ZZ,0, MATCH("Tour Package Name", '{INDEX} Tour Packages'!$4:$4, 0)), 0)
  ),
"")
</f>
        <v/>
      </c>
      <c r="B732" s="114" t="str">
        <f t="array" ref="B732">IFERROR(
  INDEX(
    INDEX('{INDEX} Tour Packages'!$A:$ZZ, , MATCH(B$3, '{INDEX} Tour Packages'!$4:$4, 0)),
    MATCH($F732, INDEX('{INDEX} Tour Packages'!$A:$ZZ,0, MATCH("Tour Package Name", '{INDEX} Tour Packages'!$4:$4, 0)), 0)
  ),
"")
</f>
        <v/>
      </c>
      <c r="C732" s="114" t="str">
        <f t="array" ref="C732">IFERROR(
  INDEX(
    INDEX('{INDEX} Tour Packages'!$A:$ZZ, , MATCH(C$3, '{INDEX} Tour Packages'!$4:$4, 0)),
    MATCH($F732, INDEX('{INDEX} Tour Packages'!$A:$ZZ,0, MATCH("Tour Package Name", '{INDEX} Tour Packages'!$4:$4, 0)), 0)
  ),
"")
</f>
        <v/>
      </c>
      <c r="D732" s="114" t="str">
        <f t="array" ref="D732">IFERROR(
  INDEX(
    INDEX('{INDEX} Tour Packages'!$A:$ZZ, , MATCH(D$3, '{INDEX} Tour Packages'!$4:$4, 0)),
    MATCH($F732, INDEX('{INDEX} Tour Packages'!$A:$ZZ,0, MATCH("Tour Package Name", '{INDEX} Tour Packages'!$4:$4, 0)), 0)
  ),
"")
</f>
        <v/>
      </c>
      <c r="E732" s="115" t="s">
        <v>231</v>
      </c>
      <c r="F732" s="116" t="str">
        <f>IFERROR(__xludf.DUMMYFUNCTION("LET(
  headers, 'Internal Flight Booking Form Re'!$A$1:AI$1,
  ref, $E732,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2" s="117" t="str">
        <f>IFERROR(__xludf.DUMMYFUNCTION("""COMPUTED_VALUE"""),"")</f>
        <v/>
      </c>
      <c r="H732" s="116"/>
      <c r="I732" s="116"/>
      <c r="J732" s="118"/>
      <c r="K732" s="116"/>
      <c r="L732" s="116"/>
      <c r="M732" s="116"/>
      <c r="N732" s="116"/>
      <c r="O732" s="117"/>
      <c r="P732" s="134"/>
      <c r="Q732" s="134"/>
      <c r="R732" s="134"/>
      <c r="S732" s="135"/>
      <c r="T732" s="134"/>
      <c r="U732" s="134"/>
      <c r="V732" s="134"/>
      <c r="W732" s="135"/>
      <c r="X732" s="134"/>
      <c r="Y732" s="134"/>
      <c r="Z732" s="134"/>
      <c r="AA732" s="135"/>
      <c r="AB732" s="131" t="b">
        <v>0</v>
      </c>
      <c r="AC732" s="131" t="b">
        <v>0</v>
      </c>
      <c r="AD732" s="122"/>
      <c r="AE732" s="131" t="b">
        <v>0</v>
      </c>
      <c r="AF732" s="128"/>
      <c r="AG732" s="88"/>
      <c r="AH732" s="132" t="b">
        <v>0</v>
      </c>
      <c r="AI732" s="133"/>
    </row>
    <row r="733">
      <c r="A733" s="114" t="str">
        <f t="array" ref="A733">IFERROR(
  INDEX(
    INDEX('{INDEX} Tour Packages'!$A:$ZZ, , MATCH(A$3, '{INDEX} Tour Packages'!$4:$4, 0)),
    MATCH($F733, INDEX('{INDEX} Tour Packages'!$A:$ZZ,0, MATCH("Tour Package Name", '{INDEX} Tour Packages'!$4:$4, 0)), 0)
  ),
"")
</f>
        <v/>
      </c>
      <c r="B733" s="114" t="str">
        <f t="array" ref="B733">IFERROR(
  INDEX(
    INDEX('{INDEX} Tour Packages'!$A:$ZZ, , MATCH(B$3, '{INDEX} Tour Packages'!$4:$4, 0)),
    MATCH($F733, INDEX('{INDEX} Tour Packages'!$A:$ZZ,0, MATCH("Tour Package Name", '{INDEX} Tour Packages'!$4:$4, 0)), 0)
  ),
"")
</f>
        <v/>
      </c>
      <c r="C733" s="114" t="str">
        <f t="array" ref="C733">IFERROR(
  INDEX(
    INDEX('{INDEX} Tour Packages'!$A:$ZZ, , MATCH(C$3, '{INDEX} Tour Packages'!$4:$4, 0)),
    MATCH($F733, INDEX('{INDEX} Tour Packages'!$A:$ZZ,0, MATCH("Tour Package Name", '{INDEX} Tour Packages'!$4:$4, 0)), 0)
  ),
"")
</f>
        <v/>
      </c>
      <c r="D733" s="114" t="str">
        <f t="array" ref="D733">IFERROR(
  INDEX(
    INDEX('{INDEX} Tour Packages'!$A:$ZZ, , MATCH(D$3, '{INDEX} Tour Packages'!$4:$4, 0)),
    MATCH($F733, INDEX('{INDEX} Tour Packages'!$A:$ZZ,0, MATCH("Tour Package Name", '{INDEX} Tour Packages'!$4:$4, 0)), 0)
  ),
"")
</f>
        <v/>
      </c>
      <c r="E733" s="115" t="s">
        <v>231</v>
      </c>
      <c r="F733" s="116" t="str">
        <f>IFERROR(__xludf.DUMMYFUNCTION("LET(
  headers, 'Internal Flight Booking Form Re'!$A$1:AI$1,
  ref, $E733,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3" s="117" t="str">
        <f>IFERROR(__xludf.DUMMYFUNCTION("""COMPUTED_VALUE"""),"")</f>
        <v/>
      </c>
      <c r="H733" s="116"/>
      <c r="I733" s="116"/>
      <c r="J733" s="118"/>
      <c r="K733" s="116"/>
      <c r="L733" s="116"/>
      <c r="M733" s="116"/>
      <c r="N733" s="116"/>
      <c r="O733" s="117"/>
      <c r="P733" s="134"/>
      <c r="Q733" s="134"/>
      <c r="R733" s="134"/>
      <c r="S733" s="135"/>
      <c r="T733" s="134"/>
      <c r="U733" s="134"/>
      <c r="V733" s="134"/>
      <c r="W733" s="135"/>
      <c r="X733" s="134"/>
      <c r="Y733" s="134"/>
      <c r="Z733" s="134"/>
      <c r="AA733" s="135"/>
      <c r="AB733" s="131" t="b">
        <v>0</v>
      </c>
      <c r="AC733" s="131" t="b">
        <v>0</v>
      </c>
      <c r="AD733" s="122"/>
      <c r="AE733" s="131" t="b">
        <v>0</v>
      </c>
      <c r="AF733" s="128"/>
      <c r="AG733" s="88"/>
      <c r="AH733" s="132" t="b">
        <v>0</v>
      </c>
      <c r="AI733" s="133"/>
    </row>
    <row r="734">
      <c r="A734" s="114" t="str">
        <f t="array" ref="A734">IFERROR(
  INDEX(
    INDEX('{INDEX} Tour Packages'!$A:$ZZ, , MATCH(A$3, '{INDEX} Tour Packages'!$4:$4, 0)),
    MATCH($F734, INDEX('{INDEX} Tour Packages'!$A:$ZZ,0, MATCH("Tour Package Name", '{INDEX} Tour Packages'!$4:$4, 0)), 0)
  ),
"")
</f>
        <v/>
      </c>
      <c r="B734" s="114" t="str">
        <f t="array" ref="B734">IFERROR(
  INDEX(
    INDEX('{INDEX} Tour Packages'!$A:$ZZ, , MATCH(B$3, '{INDEX} Tour Packages'!$4:$4, 0)),
    MATCH($F734, INDEX('{INDEX} Tour Packages'!$A:$ZZ,0, MATCH("Tour Package Name", '{INDEX} Tour Packages'!$4:$4, 0)), 0)
  ),
"")
</f>
        <v/>
      </c>
      <c r="C734" s="114" t="str">
        <f t="array" ref="C734">IFERROR(
  INDEX(
    INDEX('{INDEX} Tour Packages'!$A:$ZZ, , MATCH(C$3, '{INDEX} Tour Packages'!$4:$4, 0)),
    MATCH($F734, INDEX('{INDEX} Tour Packages'!$A:$ZZ,0, MATCH("Tour Package Name", '{INDEX} Tour Packages'!$4:$4, 0)), 0)
  ),
"")
</f>
        <v/>
      </c>
      <c r="D734" s="114" t="str">
        <f t="array" ref="D734">IFERROR(
  INDEX(
    INDEX('{INDEX} Tour Packages'!$A:$ZZ, , MATCH(D$3, '{INDEX} Tour Packages'!$4:$4, 0)),
    MATCH($F734, INDEX('{INDEX} Tour Packages'!$A:$ZZ,0, MATCH("Tour Package Name", '{INDEX} Tour Packages'!$4:$4, 0)), 0)
  ),
"")
</f>
        <v/>
      </c>
      <c r="E734" s="115" t="s">
        <v>231</v>
      </c>
      <c r="F734" s="116" t="str">
        <f>IFERROR(__xludf.DUMMYFUNCTION("LET(
  headers, 'Internal Flight Booking Form Re'!$A$1:AI$1,
  ref, $E734,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4" s="117" t="str">
        <f>IFERROR(__xludf.DUMMYFUNCTION("""COMPUTED_VALUE"""),"")</f>
        <v/>
      </c>
      <c r="H734" s="116"/>
      <c r="I734" s="116"/>
      <c r="J734" s="118"/>
      <c r="K734" s="116"/>
      <c r="L734" s="116"/>
      <c r="M734" s="116"/>
      <c r="N734" s="116"/>
      <c r="O734" s="117"/>
      <c r="P734" s="134"/>
      <c r="Q734" s="134"/>
      <c r="R734" s="134"/>
      <c r="S734" s="135"/>
      <c r="T734" s="134"/>
      <c r="U734" s="134"/>
      <c r="V734" s="134"/>
      <c r="W734" s="135"/>
      <c r="X734" s="134"/>
      <c r="Y734" s="134"/>
      <c r="Z734" s="134"/>
      <c r="AA734" s="135"/>
      <c r="AB734" s="131" t="b">
        <v>0</v>
      </c>
      <c r="AC734" s="131" t="b">
        <v>0</v>
      </c>
      <c r="AD734" s="122"/>
      <c r="AE734" s="131" t="b">
        <v>0</v>
      </c>
      <c r="AF734" s="128"/>
      <c r="AG734" s="88"/>
      <c r="AH734" s="132" t="b">
        <v>0</v>
      </c>
      <c r="AI734" s="133"/>
    </row>
    <row r="735">
      <c r="A735" s="114" t="str">
        <f t="array" ref="A735">IFERROR(
  INDEX(
    INDEX('{INDEX} Tour Packages'!$A:$ZZ, , MATCH(A$3, '{INDEX} Tour Packages'!$4:$4, 0)),
    MATCH($F735, INDEX('{INDEX} Tour Packages'!$A:$ZZ,0, MATCH("Tour Package Name", '{INDEX} Tour Packages'!$4:$4, 0)), 0)
  ),
"")
</f>
        <v/>
      </c>
      <c r="B735" s="114" t="str">
        <f t="array" ref="B735">IFERROR(
  INDEX(
    INDEX('{INDEX} Tour Packages'!$A:$ZZ, , MATCH(B$3, '{INDEX} Tour Packages'!$4:$4, 0)),
    MATCH($F735, INDEX('{INDEX} Tour Packages'!$A:$ZZ,0, MATCH("Tour Package Name", '{INDEX} Tour Packages'!$4:$4, 0)), 0)
  ),
"")
</f>
        <v/>
      </c>
      <c r="C735" s="114" t="str">
        <f t="array" ref="C735">IFERROR(
  INDEX(
    INDEX('{INDEX} Tour Packages'!$A:$ZZ, , MATCH(C$3, '{INDEX} Tour Packages'!$4:$4, 0)),
    MATCH($F735, INDEX('{INDEX} Tour Packages'!$A:$ZZ,0, MATCH("Tour Package Name", '{INDEX} Tour Packages'!$4:$4, 0)), 0)
  ),
"")
</f>
        <v/>
      </c>
      <c r="D735" s="114" t="str">
        <f t="array" ref="D735">IFERROR(
  INDEX(
    INDEX('{INDEX} Tour Packages'!$A:$ZZ, , MATCH(D$3, '{INDEX} Tour Packages'!$4:$4, 0)),
    MATCH($F735, INDEX('{INDEX} Tour Packages'!$A:$ZZ,0, MATCH("Tour Package Name", '{INDEX} Tour Packages'!$4:$4, 0)), 0)
  ),
"")
</f>
        <v/>
      </c>
      <c r="E735" s="115" t="s">
        <v>231</v>
      </c>
      <c r="F735" s="116" t="str">
        <f>IFERROR(__xludf.DUMMYFUNCTION("LET(
  headers, 'Internal Flight Booking Form Re'!$A$1:AI$1,
  ref, $E735,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5" s="117" t="str">
        <f>IFERROR(__xludf.DUMMYFUNCTION("""COMPUTED_VALUE"""),"")</f>
        <v/>
      </c>
      <c r="H735" s="116"/>
      <c r="I735" s="116"/>
      <c r="J735" s="118"/>
      <c r="K735" s="116"/>
      <c r="L735" s="116"/>
      <c r="M735" s="116"/>
      <c r="N735" s="116"/>
      <c r="O735" s="117"/>
      <c r="P735" s="134"/>
      <c r="Q735" s="134"/>
      <c r="R735" s="134"/>
      <c r="S735" s="135"/>
      <c r="T735" s="134"/>
      <c r="U735" s="134"/>
      <c r="V735" s="134"/>
      <c r="W735" s="135"/>
      <c r="X735" s="134"/>
      <c r="Y735" s="134"/>
      <c r="Z735" s="134"/>
      <c r="AA735" s="135"/>
      <c r="AB735" s="131" t="b">
        <v>0</v>
      </c>
      <c r="AC735" s="131" t="b">
        <v>0</v>
      </c>
      <c r="AD735" s="122"/>
      <c r="AE735" s="131" t="b">
        <v>0</v>
      </c>
      <c r="AF735" s="128"/>
      <c r="AG735" s="88"/>
      <c r="AH735" s="132" t="b">
        <v>0</v>
      </c>
      <c r="AI735" s="133"/>
    </row>
    <row r="736">
      <c r="A736" s="114" t="str">
        <f t="array" ref="A736">IFERROR(
  INDEX(
    INDEX('{INDEX} Tour Packages'!$A:$ZZ, , MATCH(A$3, '{INDEX} Tour Packages'!$4:$4, 0)),
    MATCH($F736, INDEX('{INDEX} Tour Packages'!$A:$ZZ,0, MATCH("Tour Package Name", '{INDEX} Tour Packages'!$4:$4, 0)), 0)
  ),
"")
</f>
        <v/>
      </c>
      <c r="B736" s="114" t="str">
        <f t="array" ref="B736">IFERROR(
  INDEX(
    INDEX('{INDEX} Tour Packages'!$A:$ZZ, , MATCH(B$3, '{INDEX} Tour Packages'!$4:$4, 0)),
    MATCH($F736, INDEX('{INDEX} Tour Packages'!$A:$ZZ,0, MATCH("Tour Package Name", '{INDEX} Tour Packages'!$4:$4, 0)), 0)
  ),
"")
</f>
        <v/>
      </c>
      <c r="C736" s="114" t="str">
        <f t="array" ref="C736">IFERROR(
  INDEX(
    INDEX('{INDEX} Tour Packages'!$A:$ZZ, , MATCH(C$3, '{INDEX} Tour Packages'!$4:$4, 0)),
    MATCH($F736, INDEX('{INDEX} Tour Packages'!$A:$ZZ,0, MATCH("Tour Package Name", '{INDEX} Tour Packages'!$4:$4, 0)), 0)
  ),
"")
</f>
        <v/>
      </c>
      <c r="D736" s="114" t="str">
        <f t="array" ref="D736">IFERROR(
  INDEX(
    INDEX('{INDEX} Tour Packages'!$A:$ZZ, , MATCH(D$3, '{INDEX} Tour Packages'!$4:$4, 0)),
    MATCH($F736, INDEX('{INDEX} Tour Packages'!$A:$ZZ,0, MATCH("Tour Package Name", '{INDEX} Tour Packages'!$4:$4, 0)), 0)
  ),
"")
</f>
        <v/>
      </c>
      <c r="E736" s="115" t="s">
        <v>231</v>
      </c>
      <c r="F736" s="116" t="str">
        <f>IFERROR(__xludf.DUMMYFUNCTION("LET(
  headers, 'Internal Flight Booking Form Re'!$A$1:AI$1,
  ref, $E736,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6" s="117" t="str">
        <f>IFERROR(__xludf.DUMMYFUNCTION("""COMPUTED_VALUE"""),"")</f>
        <v/>
      </c>
      <c r="H736" s="116"/>
      <c r="I736" s="116"/>
      <c r="J736" s="118"/>
      <c r="K736" s="116"/>
      <c r="L736" s="116"/>
      <c r="M736" s="116"/>
      <c r="N736" s="116"/>
      <c r="O736" s="117"/>
      <c r="P736" s="134"/>
      <c r="Q736" s="134"/>
      <c r="R736" s="134"/>
      <c r="S736" s="135"/>
      <c r="T736" s="134"/>
      <c r="U736" s="134"/>
      <c r="V736" s="134"/>
      <c r="W736" s="135"/>
      <c r="X736" s="134"/>
      <c r="Y736" s="134"/>
      <c r="Z736" s="134"/>
      <c r="AA736" s="135"/>
      <c r="AB736" s="131" t="b">
        <v>0</v>
      </c>
      <c r="AC736" s="131" t="b">
        <v>0</v>
      </c>
      <c r="AD736" s="122"/>
      <c r="AE736" s="131" t="b">
        <v>0</v>
      </c>
      <c r="AF736" s="128"/>
      <c r="AG736" s="88"/>
      <c r="AH736" s="132" t="b">
        <v>0</v>
      </c>
      <c r="AI736" s="133"/>
    </row>
    <row r="737">
      <c r="A737" s="114" t="str">
        <f t="array" ref="A737">IFERROR(
  INDEX(
    INDEX('{INDEX} Tour Packages'!$A:$ZZ, , MATCH(A$3, '{INDEX} Tour Packages'!$4:$4, 0)),
    MATCH($F737, INDEX('{INDEX} Tour Packages'!$A:$ZZ,0, MATCH("Tour Package Name", '{INDEX} Tour Packages'!$4:$4, 0)), 0)
  ),
"")
</f>
        <v/>
      </c>
      <c r="B737" s="114" t="str">
        <f t="array" ref="B737">IFERROR(
  INDEX(
    INDEX('{INDEX} Tour Packages'!$A:$ZZ, , MATCH(B$3, '{INDEX} Tour Packages'!$4:$4, 0)),
    MATCH($F737, INDEX('{INDEX} Tour Packages'!$A:$ZZ,0, MATCH("Tour Package Name", '{INDEX} Tour Packages'!$4:$4, 0)), 0)
  ),
"")
</f>
        <v/>
      </c>
      <c r="C737" s="114" t="str">
        <f t="array" ref="C737">IFERROR(
  INDEX(
    INDEX('{INDEX} Tour Packages'!$A:$ZZ, , MATCH(C$3, '{INDEX} Tour Packages'!$4:$4, 0)),
    MATCH($F737, INDEX('{INDEX} Tour Packages'!$A:$ZZ,0, MATCH("Tour Package Name", '{INDEX} Tour Packages'!$4:$4, 0)), 0)
  ),
"")
</f>
        <v/>
      </c>
      <c r="D737" s="114" t="str">
        <f t="array" ref="D737">IFERROR(
  INDEX(
    INDEX('{INDEX} Tour Packages'!$A:$ZZ, , MATCH(D$3, '{INDEX} Tour Packages'!$4:$4, 0)),
    MATCH($F737, INDEX('{INDEX} Tour Packages'!$A:$ZZ,0, MATCH("Tour Package Name", '{INDEX} Tour Packages'!$4:$4, 0)), 0)
  ),
"")
</f>
        <v/>
      </c>
      <c r="E737" s="115" t="s">
        <v>231</v>
      </c>
      <c r="F737" s="116" t="str">
        <f>IFERROR(__xludf.DUMMYFUNCTION("LET(
  headers, 'Internal Flight Booking Form Re'!$A$1:AI$1,
  ref, $E737,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7" s="117" t="str">
        <f>IFERROR(__xludf.DUMMYFUNCTION("""COMPUTED_VALUE"""),"")</f>
        <v/>
      </c>
      <c r="H737" s="116"/>
      <c r="I737" s="116"/>
      <c r="J737" s="118"/>
      <c r="K737" s="116"/>
      <c r="L737" s="116"/>
      <c r="M737" s="116"/>
      <c r="N737" s="116"/>
      <c r="O737" s="117"/>
      <c r="P737" s="134"/>
      <c r="Q737" s="134"/>
      <c r="R737" s="134"/>
      <c r="S737" s="135"/>
      <c r="T737" s="134"/>
      <c r="U737" s="134"/>
      <c r="V737" s="134"/>
      <c r="W737" s="135"/>
      <c r="X737" s="134"/>
      <c r="Y737" s="134"/>
      <c r="Z737" s="134"/>
      <c r="AA737" s="135"/>
      <c r="AB737" s="131" t="b">
        <v>0</v>
      </c>
      <c r="AC737" s="131" t="b">
        <v>0</v>
      </c>
      <c r="AD737" s="122"/>
      <c r="AE737" s="131" t="b">
        <v>0</v>
      </c>
      <c r="AF737" s="128"/>
      <c r="AG737" s="88"/>
      <c r="AH737" s="132" t="b">
        <v>0</v>
      </c>
      <c r="AI737" s="133"/>
    </row>
    <row r="738">
      <c r="A738" s="114" t="str">
        <f t="array" ref="A738">IFERROR(
  INDEX(
    INDEX('{INDEX} Tour Packages'!$A:$ZZ, , MATCH(A$3, '{INDEX} Tour Packages'!$4:$4, 0)),
    MATCH($F738, INDEX('{INDEX} Tour Packages'!$A:$ZZ,0, MATCH("Tour Package Name", '{INDEX} Tour Packages'!$4:$4, 0)), 0)
  ),
"")
</f>
        <v/>
      </c>
      <c r="B738" s="114" t="str">
        <f t="array" ref="B738">IFERROR(
  INDEX(
    INDEX('{INDEX} Tour Packages'!$A:$ZZ, , MATCH(B$3, '{INDEX} Tour Packages'!$4:$4, 0)),
    MATCH($F738, INDEX('{INDEX} Tour Packages'!$A:$ZZ,0, MATCH("Tour Package Name", '{INDEX} Tour Packages'!$4:$4, 0)), 0)
  ),
"")
</f>
        <v/>
      </c>
      <c r="C738" s="114" t="str">
        <f t="array" ref="C738">IFERROR(
  INDEX(
    INDEX('{INDEX} Tour Packages'!$A:$ZZ, , MATCH(C$3, '{INDEX} Tour Packages'!$4:$4, 0)),
    MATCH($F738, INDEX('{INDEX} Tour Packages'!$A:$ZZ,0, MATCH("Tour Package Name", '{INDEX} Tour Packages'!$4:$4, 0)), 0)
  ),
"")
</f>
        <v/>
      </c>
      <c r="D738" s="114" t="str">
        <f t="array" ref="D738">IFERROR(
  INDEX(
    INDEX('{INDEX} Tour Packages'!$A:$ZZ, , MATCH(D$3, '{INDEX} Tour Packages'!$4:$4, 0)),
    MATCH($F738, INDEX('{INDEX} Tour Packages'!$A:$ZZ,0, MATCH("Tour Package Name", '{INDEX} Tour Packages'!$4:$4, 0)), 0)
  ),
"")
</f>
        <v/>
      </c>
      <c r="E738" s="115" t="s">
        <v>231</v>
      </c>
      <c r="F738" s="116" t="str">
        <f>IFERROR(__xludf.DUMMYFUNCTION("LET(
  headers, 'Internal Flight Booking Form Re'!$A$1:AI$1,
  ref, $E738,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8" s="117" t="str">
        <f>IFERROR(__xludf.DUMMYFUNCTION("""COMPUTED_VALUE"""),"")</f>
        <v/>
      </c>
      <c r="H738" s="116"/>
      <c r="I738" s="116"/>
      <c r="J738" s="118"/>
      <c r="K738" s="116"/>
      <c r="L738" s="116"/>
      <c r="M738" s="116"/>
      <c r="N738" s="116"/>
      <c r="O738" s="117"/>
      <c r="P738" s="134"/>
      <c r="Q738" s="134"/>
      <c r="R738" s="134"/>
      <c r="S738" s="135"/>
      <c r="T738" s="134"/>
      <c r="U738" s="134"/>
      <c r="V738" s="134"/>
      <c r="W738" s="135"/>
      <c r="X738" s="134"/>
      <c r="Y738" s="134"/>
      <c r="Z738" s="134"/>
      <c r="AA738" s="135"/>
      <c r="AB738" s="131" t="b">
        <v>0</v>
      </c>
      <c r="AC738" s="131" t="b">
        <v>0</v>
      </c>
      <c r="AD738" s="122"/>
      <c r="AE738" s="131" t="b">
        <v>0</v>
      </c>
      <c r="AF738" s="128"/>
      <c r="AG738" s="88"/>
      <c r="AH738" s="132" t="b">
        <v>0</v>
      </c>
      <c r="AI738" s="133"/>
    </row>
    <row r="739">
      <c r="A739" s="114" t="str">
        <f t="array" ref="A739">IFERROR(
  INDEX(
    INDEX('{INDEX} Tour Packages'!$A:$ZZ, , MATCH(A$3, '{INDEX} Tour Packages'!$4:$4, 0)),
    MATCH($F739, INDEX('{INDEX} Tour Packages'!$A:$ZZ,0, MATCH("Tour Package Name", '{INDEX} Tour Packages'!$4:$4, 0)), 0)
  ),
"")
</f>
        <v/>
      </c>
      <c r="B739" s="114" t="str">
        <f t="array" ref="B739">IFERROR(
  INDEX(
    INDEX('{INDEX} Tour Packages'!$A:$ZZ, , MATCH(B$3, '{INDEX} Tour Packages'!$4:$4, 0)),
    MATCH($F739, INDEX('{INDEX} Tour Packages'!$A:$ZZ,0, MATCH("Tour Package Name", '{INDEX} Tour Packages'!$4:$4, 0)), 0)
  ),
"")
</f>
        <v/>
      </c>
      <c r="C739" s="114" t="str">
        <f t="array" ref="C739">IFERROR(
  INDEX(
    INDEX('{INDEX} Tour Packages'!$A:$ZZ, , MATCH(C$3, '{INDEX} Tour Packages'!$4:$4, 0)),
    MATCH($F739, INDEX('{INDEX} Tour Packages'!$A:$ZZ,0, MATCH("Tour Package Name", '{INDEX} Tour Packages'!$4:$4, 0)), 0)
  ),
"")
</f>
        <v/>
      </c>
      <c r="D739" s="114" t="str">
        <f t="array" ref="D739">IFERROR(
  INDEX(
    INDEX('{INDEX} Tour Packages'!$A:$ZZ, , MATCH(D$3, '{INDEX} Tour Packages'!$4:$4, 0)),
    MATCH($F739, INDEX('{INDEX} Tour Packages'!$A:$ZZ,0, MATCH("Tour Package Name", '{INDEX} Tour Packages'!$4:$4, 0)), 0)
  ),
"")
</f>
        <v/>
      </c>
      <c r="E739" s="115" t="s">
        <v>231</v>
      </c>
      <c r="F739" s="116" t="str">
        <f>IFERROR(__xludf.DUMMYFUNCTION("LET(
  headers, 'Internal Flight Booking Form Re'!$A$1:AI$1,
  ref, $E739,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39" s="117" t="str">
        <f>IFERROR(__xludf.DUMMYFUNCTION("""COMPUTED_VALUE"""),"")</f>
        <v/>
      </c>
      <c r="H739" s="116"/>
      <c r="I739" s="116"/>
      <c r="J739" s="118"/>
      <c r="K739" s="116"/>
      <c r="L739" s="116"/>
      <c r="M739" s="116"/>
      <c r="N739" s="116"/>
      <c r="O739" s="117"/>
      <c r="P739" s="134"/>
      <c r="Q739" s="134"/>
      <c r="R739" s="134"/>
      <c r="S739" s="135"/>
      <c r="T739" s="134"/>
      <c r="U739" s="134"/>
      <c r="V739" s="134"/>
      <c r="W739" s="135"/>
      <c r="X739" s="134"/>
      <c r="Y739" s="134"/>
      <c r="Z739" s="134"/>
      <c r="AA739" s="135"/>
      <c r="AB739" s="131" t="b">
        <v>0</v>
      </c>
      <c r="AC739" s="131" t="b">
        <v>0</v>
      </c>
      <c r="AD739" s="122"/>
      <c r="AE739" s="131" t="b">
        <v>0</v>
      </c>
      <c r="AF739" s="128"/>
      <c r="AG739" s="88"/>
      <c r="AH739" s="132" t="b">
        <v>0</v>
      </c>
      <c r="AI739" s="133"/>
    </row>
    <row r="740">
      <c r="A740" s="114" t="str">
        <f t="array" ref="A740">IFERROR(
  INDEX(
    INDEX('{INDEX} Tour Packages'!$A:$ZZ, , MATCH(A$3, '{INDEX} Tour Packages'!$4:$4, 0)),
    MATCH($F740, INDEX('{INDEX} Tour Packages'!$A:$ZZ,0, MATCH("Tour Package Name", '{INDEX} Tour Packages'!$4:$4, 0)), 0)
  ),
"")
</f>
        <v/>
      </c>
      <c r="B740" s="114" t="str">
        <f t="array" ref="B740">IFERROR(
  INDEX(
    INDEX('{INDEX} Tour Packages'!$A:$ZZ, , MATCH(B$3, '{INDEX} Tour Packages'!$4:$4, 0)),
    MATCH($F740, INDEX('{INDEX} Tour Packages'!$A:$ZZ,0, MATCH("Tour Package Name", '{INDEX} Tour Packages'!$4:$4, 0)), 0)
  ),
"")
</f>
        <v/>
      </c>
      <c r="C740" s="114" t="str">
        <f t="array" ref="C740">IFERROR(
  INDEX(
    INDEX('{INDEX} Tour Packages'!$A:$ZZ, , MATCH(C$3, '{INDEX} Tour Packages'!$4:$4, 0)),
    MATCH($F740, INDEX('{INDEX} Tour Packages'!$A:$ZZ,0, MATCH("Tour Package Name", '{INDEX} Tour Packages'!$4:$4, 0)), 0)
  ),
"")
</f>
        <v/>
      </c>
      <c r="D740" s="114" t="str">
        <f t="array" ref="D740">IFERROR(
  INDEX(
    INDEX('{INDEX} Tour Packages'!$A:$ZZ, , MATCH(D$3, '{INDEX} Tour Packages'!$4:$4, 0)),
    MATCH($F740, INDEX('{INDEX} Tour Packages'!$A:$ZZ,0, MATCH("Tour Package Name", '{INDEX} Tour Packages'!$4:$4, 0)), 0)
  ),
"")
</f>
        <v/>
      </c>
      <c r="E740" s="115" t="s">
        <v>231</v>
      </c>
      <c r="F740" s="116" t="str">
        <f>IFERROR(__xludf.DUMMYFUNCTION("LET(
  headers, 'Internal Flight Booking Form Re'!$A$1:AI$1,
  ref, $E740,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0" s="117" t="str">
        <f>IFERROR(__xludf.DUMMYFUNCTION("""COMPUTED_VALUE"""),"")</f>
        <v/>
      </c>
      <c r="H740" s="116"/>
      <c r="I740" s="116"/>
      <c r="J740" s="118"/>
      <c r="K740" s="116"/>
      <c r="L740" s="116"/>
      <c r="M740" s="116"/>
      <c r="N740" s="116"/>
      <c r="O740" s="117"/>
      <c r="P740" s="134"/>
      <c r="Q740" s="134"/>
      <c r="R740" s="134"/>
      <c r="S740" s="135"/>
      <c r="T740" s="134"/>
      <c r="U740" s="134"/>
      <c r="V740" s="134"/>
      <c r="W740" s="135"/>
      <c r="X740" s="134"/>
      <c r="Y740" s="134"/>
      <c r="Z740" s="134"/>
      <c r="AA740" s="135"/>
      <c r="AB740" s="131" t="b">
        <v>0</v>
      </c>
      <c r="AC740" s="131" t="b">
        <v>0</v>
      </c>
      <c r="AD740" s="122"/>
      <c r="AE740" s="131" t="b">
        <v>0</v>
      </c>
      <c r="AF740" s="128"/>
      <c r="AG740" s="88"/>
      <c r="AH740" s="132" t="b">
        <v>0</v>
      </c>
      <c r="AI740" s="133"/>
    </row>
    <row r="741">
      <c r="A741" s="114" t="str">
        <f t="array" ref="A741">IFERROR(
  INDEX(
    INDEX('{INDEX} Tour Packages'!$A:$ZZ, , MATCH(A$3, '{INDEX} Tour Packages'!$4:$4, 0)),
    MATCH($F741, INDEX('{INDEX} Tour Packages'!$A:$ZZ,0, MATCH("Tour Package Name", '{INDEX} Tour Packages'!$4:$4, 0)), 0)
  ),
"")
</f>
        <v/>
      </c>
      <c r="B741" s="114" t="str">
        <f t="array" ref="B741">IFERROR(
  INDEX(
    INDEX('{INDEX} Tour Packages'!$A:$ZZ, , MATCH(B$3, '{INDEX} Tour Packages'!$4:$4, 0)),
    MATCH($F741, INDEX('{INDEX} Tour Packages'!$A:$ZZ,0, MATCH("Tour Package Name", '{INDEX} Tour Packages'!$4:$4, 0)), 0)
  ),
"")
</f>
        <v/>
      </c>
      <c r="C741" s="114" t="str">
        <f t="array" ref="C741">IFERROR(
  INDEX(
    INDEX('{INDEX} Tour Packages'!$A:$ZZ, , MATCH(C$3, '{INDEX} Tour Packages'!$4:$4, 0)),
    MATCH($F741, INDEX('{INDEX} Tour Packages'!$A:$ZZ,0, MATCH("Tour Package Name", '{INDEX} Tour Packages'!$4:$4, 0)), 0)
  ),
"")
</f>
        <v/>
      </c>
      <c r="D741" s="114" t="str">
        <f t="array" ref="D741">IFERROR(
  INDEX(
    INDEX('{INDEX} Tour Packages'!$A:$ZZ, , MATCH(D$3, '{INDEX} Tour Packages'!$4:$4, 0)),
    MATCH($F741, INDEX('{INDEX} Tour Packages'!$A:$ZZ,0, MATCH("Tour Package Name", '{INDEX} Tour Packages'!$4:$4, 0)), 0)
  ),
"")
</f>
        <v/>
      </c>
      <c r="E741" s="115" t="s">
        <v>231</v>
      </c>
      <c r="F741" s="116" t="str">
        <f>IFERROR(__xludf.DUMMYFUNCTION("LET(
  headers, 'Internal Flight Booking Form Re'!$A$1:AI$1,
  ref, $E741,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1" s="117" t="str">
        <f>IFERROR(__xludf.DUMMYFUNCTION("""COMPUTED_VALUE"""),"")</f>
        <v/>
      </c>
      <c r="H741" s="116"/>
      <c r="I741" s="116"/>
      <c r="J741" s="118"/>
      <c r="K741" s="116"/>
      <c r="L741" s="116"/>
      <c r="M741" s="116"/>
      <c r="N741" s="116"/>
      <c r="O741" s="117"/>
      <c r="P741" s="134"/>
      <c r="Q741" s="134"/>
      <c r="R741" s="134"/>
      <c r="S741" s="135"/>
      <c r="T741" s="134"/>
      <c r="U741" s="134"/>
      <c r="V741" s="134"/>
      <c r="W741" s="135"/>
      <c r="X741" s="134"/>
      <c r="Y741" s="134"/>
      <c r="Z741" s="134"/>
      <c r="AA741" s="135"/>
      <c r="AB741" s="131" t="b">
        <v>0</v>
      </c>
      <c r="AC741" s="131" t="b">
        <v>0</v>
      </c>
      <c r="AD741" s="122"/>
      <c r="AE741" s="131" t="b">
        <v>0</v>
      </c>
      <c r="AF741" s="128"/>
      <c r="AG741" s="88"/>
      <c r="AH741" s="132" t="b">
        <v>0</v>
      </c>
      <c r="AI741" s="133"/>
    </row>
    <row r="742">
      <c r="A742" s="114" t="str">
        <f t="array" ref="A742">IFERROR(
  INDEX(
    INDEX('{INDEX} Tour Packages'!$A:$ZZ, , MATCH(A$3, '{INDEX} Tour Packages'!$4:$4, 0)),
    MATCH($F742, INDEX('{INDEX} Tour Packages'!$A:$ZZ,0, MATCH("Tour Package Name", '{INDEX} Tour Packages'!$4:$4, 0)), 0)
  ),
"")
</f>
        <v/>
      </c>
      <c r="B742" s="114" t="str">
        <f t="array" ref="B742">IFERROR(
  INDEX(
    INDEX('{INDEX} Tour Packages'!$A:$ZZ, , MATCH(B$3, '{INDEX} Tour Packages'!$4:$4, 0)),
    MATCH($F742, INDEX('{INDEX} Tour Packages'!$A:$ZZ,0, MATCH("Tour Package Name", '{INDEX} Tour Packages'!$4:$4, 0)), 0)
  ),
"")
</f>
        <v/>
      </c>
      <c r="C742" s="114" t="str">
        <f t="array" ref="C742">IFERROR(
  INDEX(
    INDEX('{INDEX} Tour Packages'!$A:$ZZ, , MATCH(C$3, '{INDEX} Tour Packages'!$4:$4, 0)),
    MATCH($F742, INDEX('{INDEX} Tour Packages'!$A:$ZZ,0, MATCH("Tour Package Name", '{INDEX} Tour Packages'!$4:$4, 0)), 0)
  ),
"")
</f>
        <v/>
      </c>
      <c r="D742" s="114" t="str">
        <f t="array" ref="D742">IFERROR(
  INDEX(
    INDEX('{INDEX} Tour Packages'!$A:$ZZ, , MATCH(D$3, '{INDEX} Tour Packages'!$4:$4, 0)),
    MATCH($F742, INDEX('{INDEX} Tour Packages'!$A:$ZZ,0, MATCH("Tour Package Name", '{INDEX} Tour Packages'!$4:$4, 0)), 0)
  ),
"")
</f>
        <v/>
      </c>
      <c r="E742" s="115" t="s">
        <v>231</v>
      </c>
      <c r="F742" s="116" t="str">
        <f>IFERROR(__xludf.DUMMYFUNCTION("LET(
  headers, 'Internal Flight Booking Form Re'!$A$1:AI$1,
  ref, $E742,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2" s="117" t="str">
        <f>IFERROR(__xludf.DUMMYFUNCTION("""COMPUTED_VALUE"""),"")</f>
        <v/>
      </c>
      <c r="H742" s="116"/>
      <c r="I742" s="116"/>
      <c r="J742" s="118"/>
      <c r="K742" s="116"/>
      <c r="L742" s="116"/>
      <c r="M742" s="116"/>
      <c r="N742" s="116"/>
      <c r="O742" s="117"/>
      <c r="P742" s="134"/>
      <c r="Q742" s="134"/>
      <c r="R742" s="134"/>
      <c r="S742" s="135"/>
      <c r="T742" s="134"/>
      <c r="U742" s="134"/>
      <c r="V742" s="134"/>
      <c r="W742" s="135"/>
      <c r="X742" s="134"/>
      <c r="Y742" s="134"/>
      <c r="Z742" s="134"/>
      <c r="AA742" s="135"/>
      <c r="AB742" s="131" t="b">
        <v>0</v>
      </c>
      <c r="AC742" s="131" t="b">
        <v>0</v>
      </c>
      <c r="AD742" s="122"/>
      <c r="AE742" s="131" t="b">
        <v>0</v>
      </c>
      <c r="AF742" s="128"/>
      <c r="AG742" s="88"/>
      <c r="AH742" s="132" t="b">
        <v>0</v>
      </c>
      <c r="AI742" s="133"/>
    </row>
    <row r="743">
      <c r="A743" s="114" t="str">
        <f t="array" ref="A743">IFERROR(
  INDEX(
    INDEX('{INDEX} Tour Packages'!$A:$ZZ, , MATCH(A$3, '{INDEX} Tour Packages'!$4:$4, 0)),
    MATCH($F743, INDEX('{INDEX} Tour Packages'!$A:$ZZ,0, MATCH("Tour Package Name", '{INDEX} Tour Packages'!$4:$4, 0)), 0)
  ),
"")
</f>
        <v/>
      </c>
      <c r="B743" s="114" t="str">
        <f t="array" ref="B743">IFERROR(
  INDEX(
    INDEX('{INDEX} Tour Packages'!$A:$ZZ, , MATCH(B$3, '{INDEX} Tour Packages'!$4:$4, 0)),
    MATCH($F743, INDEX('{INDEX} Tour Packages'!$A:$ZZ,0, MATCH("Tour Package Name", '{INDEX} Tour Packages'!$4:$4, 0)), 0)
  ),
"")
</f>
        <v/>
      </c>
      <c r="C743" s="114" t="str">
        <f t="array" ref="C743">IFERROR(
  INDEX(
    INDEX('{INDEX} Tour Packages'!$A:$ZZ, , MATCH(C$3, '{INDEX} Tour Packages'!$4:$4, 0)),
    MATCH($F743, INDEX('{INDEX} Tour Packages'!$A:$ZZ,0, MATCH("Tour Package Name", '{INDEX} Tour Packages'!$4:$4, 0)), 0)
  ),
"")
</f>
        <v/>
      </c>
      <c r="D743" s="114" t="str">
        <f t="array" ref="D743">IFERROR(
  INDEX(
    INDEX('{INDEX} Tour Packages'!$A:$ZZ, , MATCH(D$3, '{INDEX} Tour Packages'!$4:$4, 0)),
    MATCH($F743, INDEX('{INDEX} Tour Packages'!$A:$ZZ,0, MATCH("Tour Package Name", '{INDEX} Tour Packages'!$4:$4, 0)), 0)
  ),
"")
</f>
        <v/>
      </c>
      <c r="E743" s="115" t="s">
        <v>231</v>
      </c>
      <c r="F743" s="116" t="str">
        <f>IFERROR(__xludf.DUMMYFUNCTION("LET(
  headers, 'Internal Flight Booking Form Re'!$A$1:AI$1,
  ref, $E743,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3" s="117" t="str">
        <f>IFERROR(__xludf.DUMMYFUNCTION("""COMPUTED_VALUE"""),"")</f>
        <v/>
      </c>
      <c r="H743" s="116"/>
      <c r="I743" s="116"/>
      <c r="J743" s="118"/>
      <c r="K743" s="116"/>
      <c r="L743" s="116"/>
      <c r="M743" s="116"/>
      <c r="N743" s="116"/>
      <c r="O743" s="117"/>
      <c r="P743" s="134"/>
      <c r="Q743" s="134"/>
      <c r="R743" s="134"/>
      <c r="S743" s="135"/>
      <c r="T743" s="134"/>
      <c r="U743" s="134"/>
      <c r="V743" s="134"/>
      <c r="W743" s="135"/>
      <c r="X743" s="134"/>
      <c r="Y743" s="134"/>
      <c r="Z743" s="134"/>
      <c r="AA743" s="135"/>
      <c r="AB743" s="131" t="b">
        <v>0</v>
      </c>
      <c r="AC743" s="131" t="b">
        <v>0</v>
      </c>
      <c r="AD743" s="122"/>
      <c r="AE743" s="131" t="b">
        <v>0</v>
      </c>
      <c r="AF743" s="128"/>
      <c r="AG743" s="88"/>
      <c r="AH743" s="132" t="b">
        <v>0</v>
      </c>
      <c r="AI743" s="133"/>
    </row>
    <row r="744">
      <c r="A744" s="114" t="str">
        <f t="array" ref="A744">IFERROR(
  INDEX(
    INDEX('{INDEX} Tour Packages'!$A:$ZZ, , MATCH(A$3, '{INDEX} Tour Packages'!$4:$4, 0)),
    MATCH($F744, INDEX('{INDEX} Tour Packages'!$A:$ZZ,0, MATCH("Tour Package Name", '{INDEX} Tour Packages'!$4:$4, 0)), 0)
  ),
"")
</f>
        <v/>
      </c>
      <c r="B744" s="114" t="str">
        <f t="array" ref="B744">IFERROR(
  INDEX(
    INDEX('{INDEX} Tour Packages'!$A:$ZZ, , MATCH(B$3, '{INDEX} Tour Packages'!$4:$4, 0)),
    MATCH($F744, INDEX('{INDEX} Tour Packages'!$A:$ZZ,0, MATCH("Tour Package Name", '{INDEX} Tour Packages'!$4:$4, 0)), 0)
  ),
"")
</f>
        <v/>
      </c>
      <c r="C744" s="114" t="str">
        <f t="array" ref="C744">IFERROR(
  INDEX(
    INDEX('{INDEX} Tour Packages'!$A:$ZZ, , MATCH(C$3, '{INDEX} Tour Packages'!$4:$4, 0)),
    MATCH($F744, INDEX('{INDEX} Tour Packages'!$A:$ZZ,0, MATCH("Tour Package Name", '{INDEX} Tour Packages'!$4:$4, 0)), 0)
  ),
"")
</f>
        <v/>
      </c>
      <c r="D744" s="114" t="str">
        <f t="array" ref="D744">IFERROR(
  INDEX(
    INDEX('{INDEX} Tour Packages'!$A:$ZZ, , MATCH(D$3, '{INDEX} Tour Packages'!$4:$4, 0)),
    MATCH($F744, INDEX('{INDEX} Tour Packages'!$A:$ZZ,0, MATCH("Tour Package Name", '{INDEX} Tour Packages'!$4:$4, 0)), 0)
  ),
"")
</f>
        <v/>
      </c>
      <c r="E744" s="115" t="s">
        <v>231</v>
      </c>
      <c r="F744" s="116" t="str">
        <f>IFERROR(__xludf.DUMMYFUNCTION("LET(
  headers, 'Internal Flight Booking Form Re'!$A$1:AI$1,
  ref, $E744,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4" s="117" t="str">
        <f>IFERROR(__xludf.DUMMYFUNCTION("""COMPUTED_VALUE"""),"")</f>
        <v/>
      </c>
      <c r="H744" s="116"/>
      <c r="I744" s="116"/>
      <c r="J744" s="118"/>
      <c r="K744" s="116"/>
      <c r="L744" s="116"/>
      <c r="M744" s="116"/>
      <c r="N744" s="116"/>
      <c r="O744" s="117"/>
      <c r="P744" s="134"/>
      <c r="Q744" s="134"/>
      <c r="R744" s="134"/>
      <c r="S744" s="135"/>
      <c r="T744" s="134"/>
      <c r="U744" s="134"/>
      <c r="V744" s="134"/>
      <c r="W744" s="135"/>
      <c r="X744" s="134"/>
      <c r="Y744" s="134"/>
      <c r="Z744" s="134"/>
      <c r="AA744" s="135"/>
      <c r="AB744" s="131" t="b">
        <v>0</v>
      </c>
      <c r="AC744" s="131" t="b">
        <v>0</v>
      </c>
      <c r="AD744" s="122"/>
      <c r="AE744" s="131" t="b">
        <v>0</v>
      </c>
      <c r="AF744" s="128"/>
      <c r="AG744" s="88"/>
      <c r="AH744" s="132" t="b">
        <v>0</v>
      </c>
      <c r="AI744" s="133"/>
    </row>
    <row r="745">
      <c r="A745" s="114" t="str">
        <f t="array" ref="A745">IFERROR(
  INDEX(
    INDEX('{INDEX} Tour Packages'!$A:$ZZ, , MATCH(A$3, '{INDEX} Tour Packages'!$4:$4, 0)),
    MATCH($F745, INDEX('{INDEX} Tour Packages'!$A:$ZZ,0, MATCH("Tour Package Name", '{INDEX} Tour Packages'!$4:$4, 0)), 0)
  ),
"")
</f>
        <v/>
      </c>
      <c r="B745" s="114" t="str">
        <f t="array" ref="B745">IFERROR(
  INDEX(
    INDEX('{INDEX} Tour Packages'!$A:$ZZ, , MATCH(B$3, '{INDEX} Tour Packages'!$4:$4, 0)),
    MATCH($F745, INDEX('{INDEX} Tour Packages'!$A:$ZZ,0, MATCH("Tour Package Name", '{INDEX} Tour Packages'!$4:$4, 0)), 0)
  ),
"")
</f>
        <v/>
      </c>
      <c r="C745" s="114" t="str">
        <f t="array" ref="C745">IFERROR(
  INDEX(
    INDEX('{INDEX} Tour Packages'!$A:$ZZ, , MATCH(C$3, '{INDEX} Tour Packages'!$4:$4, 0)),
    MATCH($F745, INDEX('{INDEX} Tour Packages'!$A:$ZZ,0, MATCH("Tour Package Name", '{INDEX} Tour Packages'!$4:$4, 0)), 0)
  ),
"")
</f>
        <v/>
      </c>
      <c r="D745" s="114" t="str">
        <f t="array" ref="D745">IFERROR(
  INDEX(
    INDEX('{INDEX} Tour Packages'!$A:$ZZ, , MATCH(D$3, '{INDEX} Tour Packages'!$4:$4, 0)),
    MATCH($F745, INDEX('{INDEX} Tour Packages'!$A:$ZZ,0, MATCH("Tour Package Name", '{INDEX} Tour Packages'!$4:$4, 0)), 0)
  ),
"")
</f>
        <v/>
      </c>
      <c r="E745" s="115" t="s">
        <v>231</v>
      </c>
      <c r="F745" s="116" t="str">
        <f>IFERROR(__xludf.DUMMYFUNCTION("LET(
  headers, 'Internal Flight Booking Form Re'!$A$1:AI$1,
  ref, $E745,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5" s="117" t="str">
        <f>IFERROR(__xludf.DUMMYFUNCTION("""COMPUTED_VALUE"""),"")</f>
        <v/>
      </c>
      <c r="H745" s="116"/>
      <c r="I745" s="116"/>
      <c r="J745" s="118"/>
      <c r="K745" s="116"/>
      <c r="L745" s="116"/>
      <c r="M745" s="116"/>
      <c r="N745" s="116"/>
      <c r="O745" s="117"/>
      <c r="P745" s="134"/>
      <c r="Q745" s="134"/>
      <c r="R745" s="134"/>
      <c r="S745" s="135"/>
      <c r="T745" s="134"/>
      <c r="U745" s="134"/>
      <c r="V745" s="134"/>
      <c r="W745" s="135"/>
      <c r="X745" s="134"/>
      <c r="Y745" s="134"/>
      <c r="Z745" s="134"/>
      <c r="AA745" s="135"/>
      <c r="AB745" s="131" t="b">
        <v>0</v>
      </c>
      <c r="AC745" s="131" t="b">
        <v>0</v>
      </c>
      <c r="AD745" s="122"/>
      <c r="AE745" s="131" t="b">
        <v>0</v>
      </c>
      <c r="AF745" s="128"/>
      <c r="AG745" s="88"/>
      <c r="AH745" s="132" t="b">
        <v>0</v>
      </c>
      <c r="AI745" s="133"/>
    </row>
    <row r="746">
      <c r="A746" s="114" t="str">
        <f t="array" ref="A746">IFERROR(
  INDEX(
    INDEX('{INDEX} Tour Packages'!$A:$ZZ, , MATCH(A$3, '{INDEX} Tour Packages'!$4:$4, 0)),
    MATCH($F746, INDEX('{INDEX} Tour Packages'!$A:$ZZ,0, MATCH("Tour Package Name", '{INDEX} Tour Packages'!$4:$4, 0)), 0)
  ),
"")
</f>
        <v/>
      </c>
      <c r="B746" s="114" t="str">
        <f t="array" ref="B746">IFERROR(
  INDEX(
    INDEX('{INDEX} Tour Packages'!$A:$ZZ, , MATCH(B$3, '{INDEX} Tour Packages'!$4:$4, 0)),
    MATCH($F746, INDEX('{INDEX} Tour Packages'!$A:$ZZ,0, MATCH("Tour Package Name", '{INDEX} Tour Packages'!$4:$4, 0)), 0)
  ),
"")
</f>
        <v/>
      </c>
      <c r="C746" s="114" t="str">
        <f t="array" ref="C746">IFERROR(
  INDEX(
    INDEX('{INDEX} Tour Packages'!$A:$ZZ, , MATCH(C$3, '{INDEX} Tour Packages'!$4:$4, 0)),
    MATCH($F746, INDEX('{INDEX} Tour Packages'!$A:$ZZ,0, MATCH("Tour Package Name", '{INDEX} Tour Packages'!$4:$4, 0)), 0)
  ),
"")
</f>
        <v/>
      </c>
      <c r="D746" s="114" t="str">
        <f t="array" ref="D746">IFERROR(
  INDEX(
    INDEX('{INDEX} Tour Packages'!$A:$ZZ, , MATCH(D$3, '{INDEX} Tour Packages'!$4:$4, 0)),
    MATCH($F746, INDEX('{INDEX} Tour Packages'!$A:$ZZ,0, MATCH("Tour Package Name", '{INDEX} Tour Packages'!$4:$4, 0)), 0)
  ),
"")
</f>
        <v/>
      </c>
      <c r="E746" s="115" t="s">
        <v>231</v>
      </c>
      <c r="F746" s="116" t="str">
        <f>IFERROR(__xludf.DUMMYFUNCTION("LET(
  headers, 'Internal Flight Booking Form Re'!$A$1:AI$1,
  ref, $E746,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6" s="117" t="str">
        <f>IFERROR(__xludf.DUMMYFUNCTION("""COMPUTED_VALUE"""),"")</f>
        <v/>
      </c>
      <c r="H746" s="116"/>
      <c r="I746" s="116"/>
      <c r="J746" s="118"/>
      <c r="K746" s="116"/>
      <c r="L746" s="116"/>
      <c r="M746" s="116"/>
      <c r="N746" s="116"/>
      <c r="O746" s="117"/>
      <c r="P746" s="134"/>
      <c r="Q746" s="134"/>
      <c r="R746" s="134"/>
      <c r="S746" s="135"/>
      <c r="T746" s="134"/>
      <c r="U746" s="134"/>
      <c r="V746" s="134"/>
      <c r="W746" s="135"/>
      <c r="X746" s="134"/>
      <c r="Y746" s="134"/>
      <c r="Z746" s="134"/>
      <c r="AA746" s="135"/>
      <c r="AB746" s="131" t="b">
        <v>0</v>
      </c>
      <c r="AC746" s="131" t="b">
        <v>0</v>
      </c>
      <c r="AD746" s="122"/>
      <c r="AE746" s="131" t="b">
        <v>0</v>
      </c>
      <c r="AF746" s="128"/>
      <c r="AG746" s="88"/>
      <c r="AH746" s="132" t="b">
        <v>0</v>
      </c>
      <c r="AI746" s="133"/>
    </row>
    <row r="747">
      <c r="A747" s="114" t="str">
        <f t="array" ref="A747">IFERROR(
  INDEX(
    INDEX('{INDEX} Tour Packages'!$A:$ZZ, , MATCH(A$3, '{INDEX} Tour Packages'!$4:$4, 0)),
    MATCH($F747, INDEX('{INDEX} Tour Packages'!$A:$ZZ,0, MATCH("Tour Package Name", '{INDEX} Tour Packages'!$4:$4, 0)), 0)
  ),
"")
</f>
        <v/>
      </c>
      <c r="B747" s="114" t="str">
        <f t="array" ref="B747">IFERROR(
  INDEX(
    INDEX('{INDEX} Tour Packages'!$A:$ZZ, , MATCH(B$3, '{INDEX} Tour Packages'!$4:$4, 0)),
    MATCH($F747, INDEX('{INDEX} Tour Packages'!$A:$ZZ,0, MATCH("Tour Package Name", '{INDEX} Tour Packages'!$4:$4, 0)), 0)
  ),
"")
</f>
        <v/>
      </c>
      <c r="C747" s="114" t="str">
        <f t="array" ref="C747">IFERROR(
  INDEX(
    INDEX('{INDEX} Tour Packages'!$A:$ZZ, , MATCH(C$3, '{INDEX} Tour Packages'!$4:$4, 0)),
    MATCH($F747, INDEX('{INDEX} Tour Packages'!$A:$ZZ,0, MATCH("Tour Package Name", '{INDEX} Tour Packages'!$4:$4, 0)), 0)
  ),
"")
</f>
        <v/>
      </c>
      <c r="D747" s="114" t="str">
        <f t="array" ref="D747">IFERROR(
  INDEX(
    INDEX('{INDEX} Tour Packages'!$A:$ZZ, , MATCH(D$3, '{INDEX} Tour Packages'!$4:$4, 0)),
    MATCH($F747, INDEX('{INDEX} Tour Packages'!$A:$ZZ,0, MATCH("Tour Package Name", '{INDEX} Tour Packages'!$4:$4, 0)), 0)
  ),
"")
</f>
        <v/>
      </c>
      <c r="E747" s="115" t="s">
        <v>231</v>
      </c>
      <c r="F747" s="116" t="str">
        <f>IFERROR(__xludf.DUMMYFUNCTION("LET(
  headers, 'Internal Flight Booking Form Re'!$A$1:AI$1,
  ref, $E747,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7" s="117" t="str">
        <f>IFERROR(__xludf.DUMMYFUNCTION("""COMPUTED_VALUE"""),"")</f>
        <v/>
      </c>
      <c r="H747" s="116"/>
      <c r="I747" s="116"/>
      <c r="J747" s="118"/>
      <c r="K747" s="116"/>
      <c r="L747" s="116"/>
      <c r="M747" s="116"/>
      <c r="N747" s="116"/>
      <c r="O747" s="117"/>
      <c r="P747" s="134"/>
      <c r="Q747" s="134"/>
      <c r="R747" s="134"/>
      <c r="S747" s="135"/>
      <c r="T747" s="134"/>
      <c r="U747" s="134"/>
      <c r="V747" s="134"/>
      <c r="W747" s="135"/>
      <c r="X747" s="134"/>
      <c r="Y747" s="134"/>
      <c r="Z747" s="134"/>
      <c r="AA747" s="135"/>
      <c r="AB747" s="131" t="b">
        <v>0</v>
      </c>
      <c r="AC747" s="131" t="b">
        <v>0</v>
      </c>
      <c r="AD747" s="122"/>
      <c r="AE747" s="131" t="b">
        <v>0</v>
      </c>
      <c r="AF747" s="128"/>
      <c r="AG747" s="88"/>
      <c r="AH747" s="132" t="b">
        <v>0</v>
      </c>
      <c r="AI747" s="133"/>
    </row>
    <row r="748">
      <c r="A748" s="114" t="str">
        <f t="array" ref="A748">IFERROR(
  INDEX(
    INDEX('{INDEX} Tour Packages'!$A:$ZZ, , MATCH(A$3, '{INDEX} Tour Packages'!$4:$4, 0)),
    MATCH($F748, INDEX('{INDEX} Tour Packages'!$A:$ZZ,0, MATCH("Tour Package Name", '{INDEX} Tour Packages'!$4:$4, 0)), 0)
  ),
"")
</f>
        <v/>
      </c>
      <c r="B748" s="114" t="str">
        <f t="array" ref="B748">IFERROR(
  INDEX(
    INDEX('{INDEX} Tour Packages'!$A:$ZZ, , MATCH(B$3, '{INDEX} Tour Packages'!$4:$4, 0)),
    MATCH($F748, INDEX('{INDEX} Tour Packages'!$A:$ZZ,0, MATCH("Tour Package Name", '{INDEX} Tour Packages'!$4:$4, 0)), 0)
  ),
"")
</f>
        <v/>
      </c>
      <c r="C748" s="114" t="str">
        <f t="array" ref="C748">IFERROR(
  INDEX(
    INDEX('{INDEX} Tour Packages'!$A:$ZZ, , MATCH(C$3, '{INDEX} Tour Packages'!$4:$4, 0)),
    MATCH($F748, INDEX('{INDEX} Tour Packages'!$A:$ZZ,0, MATCH("Tour Package Name", '{INDEX} Tour Packages'!$4:$4, 0)), 0)
  ),
"")
</f>
        <v/>
      </c>
      <c r="D748" s="114" t="str">
        <f t="array" ref="D748">IFERROR(
  INDEX(
    INDEX('{INDEX} Tour Packages'!$A:$ZZ, , MATCH(D$3, '{INDEX} Tour Packages'!$4:$4, 0)),
    MATCH($F748, INDEX('{INDEX} Tour Packages'!$A:$ZZ,0, MATCH("Tour Package Name", '{INDEX} Tour Packages'!$4:$4, 0)), 0)
  ),
"")
</f>
        <v/>
      </c>
      <c r="E748" s="115" t="s">
        <v>231</v>
      </c>
      <c r="F748" s="116" t="str">
        <f>IFERROR(__xludf.DUMMYFUNCTION("LET(
  headers, 'Internal Flight Booking Form Re'!$A$1:AI$1,
  ref, $E748,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8" s="117" t="str">
        <f>IFERROR(__xludf.DUMMYFUNCTION("""COMPUTED_VALUE"""),"")</f>
        <v/>
      </c>
      <c r="H748" s="116"/>
      <c r="I748" s="116"/>
      <c r="J748" s="118"/>
      <c r="K748" s="116"/>
      <c r="L748" s="116"/>
      <c r="M748" s="116"/>
      <c r="N748" s="116"/>
      <c r="O748" s="117"/>
      <c r="P748" s="134"/>
      <c r="Q748" s="134"/>
      <c r="R748" s="134"/>
      <c r="S748" s="135"/>
      <c r="T748" s="134"/>
      <c r="U748" s="134"/>
      <c r="V748" s="134"/>
      <c r="W748" s="135"/>
      <c r="X748" s="134"/>
      <c r="Y748" s="134"/>
      <c r="Z748" s="134"/>
      <c r="AA748" s="135"/>
      <c r="AB748" s="131" t="b">
        <v>0</v>
      </c>
      <c r="AC748" s="131" t="b">
        <v>0</v>
      </c>
      <c r="AD748" s="122"/>
      <c r="AE748" s="131" t="b">
        <v>0</v>
      </c>
      <c r="AF748" s="128"/>
      <c r="AG748" s="88"/>
      <c r="AH748" s="132" t="b">
        <v>0</v>
      </c>
      <c r="AI748" s="133"/>
    </row>
    <row r="749">
      <c r="A749" s="114" t="str">
        <f t="array" ref="A749">IFERROR(
  INDEX(
    INDEX('{INDEX} Tour Packages'!$A:$ZZ, , MATCH(A$3, '{INDEX} Tour Packages'!$4:$4, 0)),
    MATCH($F749, INDEX('{INDEX} Tour Packages'!$A:$ZZ,0, MATCH("Tour Package Name", '{INDEX} Tour Packages'!$4:$4, 0)), 0)
  ),
"")
</f>
        <v/>
      </c>
      <c r="B749" s="114" t="str">
        <f t="array" ref="B749">IFERROR(
  INDEX(
    INDEX('{INDEX} Tour Packages'!$A:$ZZ, , MATCH(B$3, '{INDEX} Tour Packages'!$4:$4, 0)),
    MATCH($F749, INDEX('{INDEX} Tour Packages'!$A:$ZZ,0, MATCH("Tour Package Name", '{INDEX} Tour Packages'!$4:$4, 0)), 0)
  ),
"")
</f>
        <v/>
      </c>
      <c r="C749" s="114" t="str">
        <f t="array" ref="C749">IFERROR(
  INDEX(
    INDEX('{INDEX} Tour Packages'!$A:$ZZ, , MATCH(C$3, '{INDEX} Tour Packages'!$4:$4, 0)),
    MATCH($F749, INDEX('{INDEX} Tour Packages'!$A:$ZZ,0, MATCH("Tour Package Name", '{INDEX} Tour Packages'!$4:$4, 0)), 0)
  ),
"")
</f>
        <v/>
      </c>
      <c r="D749" s="114" t="str">
        <f t="array" ref="D749">IFERROR(
  INDEX(
    INDEX('{INDEX} Tour Packages'!$A:$ZZ, , MATCH(D$3, '{INDEX} Tour Packages'!$4:$4, 0)),
    MATCH($F749, INDEX('{INDEX} Tour Packages'!$A:$ZZ,0, MATCH("Tour Package Name", '{INDEX} Tour Packages'!$4:$4, 0)), 0)
  ),
"")
</f>
        <v/>
      </c>
      <c r="E749" s="115" t="s">
        <v>231</v>
      </c>
      <c r="F749" s="116" t="str">
        <f>IFERROR(__xludf.DUMMYFUNCTION("LET(
  headers, 'Internal Flight Booking Form Re'!$A$1:AI$1,
  ref, $E749,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49" s="117" t="str">
        <f>IFERROR(__xludf.DUMMYFUNCTION("""COMPUTED_VALUE"""),"")</f>
        <v/>
      </c>
      <c r="H749" s="116"/>
      <c r="I749" s="116"/>
      <c r="J749" s="118"/>
      <c r="K749" s="116"/>
      <c r="L749" s="116"/>
      <c r="M749" s="116"/>
      <c r="N749" s="116"/>
      <c r="O749" s="117"/>
      <c r="P749" s="134"/>
      <c r="Q749" s="134"/>
      <c r="R749" s="134"/>
      <c r="S749" s="135"/>
      <c r="T749" s="134"/>
      <c r="U749" s="134"/>
      <c r="V749" s="134"/>
      <c r="W749" s="135"/>
      <c r="X749" s="134"/>
      <c r="Y749" s="134"/>
      <c r="Z749" s="134"/>
      <c r="AA749" s="135"/>
      <c r="AB749" s="131" t="b">
        <v>0</v>
      </c>
      <c r="AC749" s="131" t="b">
        <v>0</v>
      </c>
      <c r="AD749" s="122"/>
      <c r="AE749" s="131" t="b">
        <v>0</v>
      </c>
      <c r="AF749" s="128"/>
      <c r="AG749" s="88"/>
      <c r="AH749" s="132" t="b">
        <v>0</v>
      </c>
      <c r="AI749" s="133"/>
    </row>
    <row r="750">
      <c r="A750" s="114" t="str">
        <f t="array" ref="A750">IFERROR(
  INDEX(
    INDEX('{INDEX} Tour Packages'!$A:$ZZ, , MATCH(A$3, '{INDEX} Tour Packages'!$4:$4, 0)),
    MATCH($F750, INDEX('{INDEX} Tour Packages'!$A:$ZZ,0, MATCH("Tour Package Name", '{INDEX} Tour Packages'!$4:$4, 0)), 0)
  ),
"")
</f>
        <v/>
      </c>
      <c r="B750" s="114" t="str">
        <f t="array" ref="B750">IFERROR(
  INDEX(
    INDEX('{INDEX} Tour Packages'!$A:$ZZ, , MATCH(B$3, '{INDEX} Tour Packages'!$4:$4, 0)),
    MATCH($F750, INDEX('{INDEX} Tour Packages'!$A:$ZZ,0, MATCH("Tour Package Name", '{INDEX} Tour Packages'!$4:$4, 0)), 0)
  ),
"")
</f>
        <v/>
      </c>
      <c r="C750" s="114" t="str">
        <f t="array" ref="C750">IFERROR(
  INDEX(
    INDEX('{INDEX} Tour Packages'!$A:$ZZ, , MATCH(C$3, '{INDEX} Tour Packages'!$4:$4, 0)),
    MATCH($F750, INDEX('{INDEX} Tour Packages'!$A:$ZZ,0, MATCH("Tour Package Name", '{INDEX} Tour Packages'!$4:$4, 0)), 0)
  ),
"")
</f>
        <v/>
      </c>
      <c r="D750" s="114" t="str">
        <f t="array" ref="D750">IFERROR(
  INDEX(
    INDEX('{INDEX} Tour Packages'!$A:$ZZ, , MATCH(D$3, '{INDEX} Tour Packages'!$4:$4, 0)),
    MATCH($F750, INDEX('{INDEX} Tour Packages'!$A:$ZZ,0, MATCH("Tour Package Name", '{INDEX} Tour Packages'!$4:$4, 0)), 0)
  ),
"")
</f>
        <v/>
      </c>
      <c r="E750" s="115" t="s">
        <v>231</v>
      </c>
      <c r="F750" s="116" t="str">
        <f>IFERROR(__xludf.DUMMYFUNCTION("LET(
  headers, 'Internal Flight Booking Form Re'!$A$1:AI$1,
  ref, $E750,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0" s="117" t="str">
        <f>IFERROR(__xludf.DUMMYFUNCTION("""COMPUTED_VALUE"""),"")</f>
        <v/>
      </c>
      <c r="H750" s="116"/>
      <c r="I750" s="116"/>
      <c r="J750" s="118"/>
      <c r="K750" s="116"/>
      <c r="L750" s="116"/>
      <c r="M750" s="116"/>
      <c r="N750" s="116"/>
      <c r="O750" s="117"/>
      <c r="P750" s="134"/>
      <c r="Q750" s="134"/>
      <c r="R750" s="134"/>
      <c r="S750" s="135"/>
      <c r="T750" s="134"/>
      <c r="U750" s="134"/>
      <c r="V750" s="134"/>
      <c r="W750" s="135"/>
      <c r="X750" s="134"/>
      <c r="Y750" s="134"/>
      <c r="Z750" s="134"/>
      <c r="AA750" s="135"/>
      <c r="AB750" s="131" t="b">
        <v>0</v>
      </c>
      <c r="AC750" s="131" t="b">
        <v>0</v>
      </c>
      <c r="AD750" s="122"/>
      <c r="AE750" s="131" t="b">
        <v>0</v>
      </c>
      <c r="AF750" s="128"/>
      <c r="AG750" s="88"/>
      <c r="AH750" s="132" t="b">
        <v>0</v>
      </c>
      <c r="AI750" s="133"/>
    </row>
    <row r="751">
      <c r="A751" s="114" t="str">
        <f t="array" ref="A751">IFERROR(
  INDEX(
    INDEX('{INDEX} Tour Packages'!$A:$ZZ, , MATCH(A$3, '{INDEX} Tour Packages'!$4:$4, 0)),
    MATCH($F751, INDEX('{INDEX} Tour Packages'!$A:$ZZ,0, MATCH("Tour Package Name", '{INDEX} Tour Packages'!$4:$4, 0)), 0)
  ),
"")
</f>
        <v/>
      </c>
      <c r="B751" s="114" t="str">
        <f t="array" ref="B751">IFERROR(
  INDEX(
    INDEX('{INDEX} Tour Packages'!$A:$ZZ, , MATCH(B$3, '{INDEX} Tour Packages'!$4:$4, 0)),
    MATCH($F751, INDEX('{INDEX} Tour Packages'!$A:$ZZ,0, MATCH("Tour Package Name", '{INDEX} Tour Packages'!$4:$4, 0)), 0)
  ),
"")
</f>
        <v/>
      </c>
      <c r="C751" s="114" t="str">
        <f t="array" ref="C751">IFERROR(
  INDEX(
    INDEX('{INDEX} Tour Packages'!$A:$ZZ, , MATCH(C$3, '{INDEX} Tour Packages'!$4:$4, 0)),
    MATCH($F751, INDEX('{INDEX} Tour Packages'!$A:$ZZ,0, MATCH("Tour Package Name", '{INDEX} Tour Packages'!$4:$4, 0)), 0)
  ),
"")
</f>
        <v/>
      </c>
      <c r="D751" s="114" t="str">
        <f t="array" ref="D751">IFERROR(
  INDEX(
    INDEX('{INDEX} Tour Packages'!$A:$ZZ, , MATCH(D$3, '{INDEX} Tour Packages'!$4:$4, 0)),
    MATCH($F751, INDEX('{INDEX} Tour Packages'!$A:$ZZ,0, MATCH("Tour Package Name", '{INDEX} Tour Packages'!$4:$4, 0)), 0)
  ),
"")
</f>
        <v/>
      </c>
      <c r="E751" s="115" t="s">
        <v>231</v>
      </c>
      <c r="F751" s="116" t="str">
        <f>IFERROR(__xludf.DUMMYFUNCTION("LET(
  headers, 'Internal Flight Booking Form Re'!$A$1:AI$1,
  ref, $E751,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1" s="117" t="str">
        <f>IFERROR(__xludf.DUMMYFUNCTION("""COMPUTED_VALUE"""),"")</f>
        <v/>
      </c>
      <c r="H751" s="116"/>
      <c r="I751" s="116"/>
      <c r="J751" s="118"/>
      <c r="K751" s="116"/>
      <c r="L751" s="116"/>
      <c r="M751" s="116"/>
      <c r="N751" s="116"/>
      <c r="O751" s="117"/>
      <c r="P751" s="134"/>
      <c r="Q751" s="134"/>
      <c r="R751" s="134"/>
      <c r="S751" s="135"/>
      <c r="T751" s="134"/>
      <c r="U751" s="134"/>
      <c r="V751" s="134"/>
      <c r="W751" s="135"/>
      <c r="X751" s="134"/>
      <c r="Y751" s="134"/>
      <c r="Z751" s="134"/>
      <c r="AA751" s="135"/>
      <c r="AB751" s="131" t="b">
        <v>0</v>
      </c>
      <c r="AC751" s="131" t="b">
        <v>0</v>
      </c>
      <c r="AD751" s="122"/>
      <c r="AE751" s="131" t="b">
        <v>0</v>
      </c>
      <c r="AF751" s="128"/>
      <c r="AG751" s="88"/>
      <c r="AH751" s="132" t="b">
        <v>0</v>
      </c>
      <c r="AI751" s="133"/>
    </row>
    <row r="752">
      <c r="A752" s="114" t="str">
        <f t="array" ref="A752">IFERROR(
  INDEX(
    INDEX('{INDEX} Tour Packages'!$A:$ZZ, , MATCH(A$3, '{INDEX} Tour Packages'!$4:$4, 0)),
    MATCH($F752, INDEX('{INDEX} Tour Packages'!$A:$ZZ,0, MATCH("Tour Package Name", '{INDEX} Tour Packages'!$4:$4, 0)), 0)
  ),
"")
</f>
        <v/>
      </c>
      <c r="B752" s="114" t="str">
        <f t="array" ref="B752">IFERROR(
  INDEX(
    INDEX('{INDEX} Tour Packages'!$A:$ZZ, , MATCH(B$3, '{INDEX} Tour Packages'!$4:$4, 0)),
    MATCH($F752, INDEX('{INDEX} Tour Packages'!$A:$ZZ,0, MATCH("Tour Package Name", '{INDEX} Tour Packages'!$4:$4, 0)), 0)
  ),
"")
</f>
        <v/>
      </c>
      <c r="C752" s="114" t="str">
        <f t="array" ref="C752">IFERROR(
  INDEX(
    INDEX('{INDEX} Tour Packages'!$A:$ZZ, , MATCH(C$3, '{INDEX} Tour Packages'!$4:$4, 0)),
    MATCH($F752, INDEX('{INDEX} Tour Packages'!$A:$ZZ,0, MATCH("Tour Package Name", '{INDEX} Tour Packages'!$4:$4, 0)), 0)
  ),
"")
</f>
        <v/>
      </c>
      <c r="D752" s="114" t="str">
        <f t="array" ref="D752">IFERROR(
  INDEX(
    INDEX('{INDEX} Tour Packages'!$A:$ZZ, , MATCH(D$3, '{INDEX} Tour Packages'!$4:$4, 0)),
    MATCH($F752, INDEX('{INDEX} Tour Packages'!$A:$ZZ,0, MATCH("Tour Package Name", '{INDEX} Tour Packages'!$4:$4, 0)), 0)
  ),
"")
</f>
        <v/>
      </c>
      <c r="E752" s="115" t="s">
        <v>231</v>
      </c>
      <c r="F752" s="116" t="str">
        <f>IFERROR(__xludf.DUMMYFUNCTION("LET(
  headers, 'Internal Flight Booking Form Re'!$A$1:AI$1,
  ref, $E752,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2" s="117" t="str">
        <f>IFERROR(__xludf.DUMMYFUNCTION("""COMPUTED_VALUE"""),"")</f>
        <v/>
      </c>
      <c r="H752" s="116"/>
      <c r="I752" s="116"/>
      <c r="J752" s="118"/>
      <c r="K752" s="116"/>
      <c r="L752" s="116"/>
      <c r="M752" s="116"/>
      <c r="N752" s="116"/>
      <c r="O752" s="117"/>
      <c r="P752" s="134"/>
      <c r="Q752" s="134"/>
      <c r="R752" s="134"/>
      <c r="S752" s="135"/>
      <c r="T752" s="134"/>
      <c r="U752" s="134"/>
      <c r="V752" s="134"/>
      <c r="W752" s="135"/>
      <c r="X752" s="134"/>
      <c r="Y752" s="134"/>
      <c r="Z752" s="134"/>
      <c r="AA752" s="135"/>
      <c r="AB752" s="131" t="b">
        <v>0</v>
      </c>
      <c r="AC752" s="131" t="b">
        <v>0</v>
      </c>
      <c r="AD752" s="122"/>
      <c r="AE752" s="131" t="b">
        <v>0</v>
      </c>
      <c r="AF752" s="128"/>
      <c r="AG752" s="88"/>
      <c r="AH752" s="132" t="b">
        <v>0</v>
      </c>
      <c r="AI752" s="133"/>
    </row>
    <row r="753">
      <c r="A753" s="114" t="str">
        <f t="array" ref="A753">IFERROR(
  INDEX(
    INDEX('{INDEX} Tour Packages'!$A:$ZZ, , MATCH(A$3, '{INDEX} Tour Packages'!$4:$4, 0)),
    MATCH($F753, INDEX('{INDEX} Tour Packages'!$A:$ZZ,0, MATCH("Tour Package Name", '{INDEX} Tour Packages'!$4:$4, 0)), 0)
  ),
"")
</f>
        <v/>
      </c>
      <c r="B753" s="114" t="str">
        <f t="array" ref="B753">IFERROR(
  INDEX(
    INDEX('{INDEX} Tour Packages'!$A:$ZZ, , MATCH(B$3, '{INDEX} Tour Packages'!$4:$4, 0)),
    MATCH($F753, INDEX('{INDEX} Tour Packages'!$A:$ZZ,0, MATCH("Tour Package Name", '{INDEX} Tour Packages'!$4:$4, 0)), 0)
  ),
"")
</f>
        <v/>
      </c>
      <c r="C753" s="114" t="str">
        <f t="array" ref="C753">IFERROR(
  INDEX(
    INDEX('{INDEX} Tour Packages'!$A:$ZZ, , MATCH(C$3, '{INDEX} Tour Packages'!$4:$4, 0)),
    MATCH($F753, INDEX('{INDEX} Tour Packages'!$A:$ZZ,0, MATCH("Tour Package Name", '{INDEX} Tour Packages'!$4:$4, 0)), 0)
  ),
"")
</f>
        <v/>
      </c>
      <c r="D753" s="114" t="str">
        <f t="array" ref="D753">IFERROR(
  INDEX(
    INDEX('{INDEX} Tour Packages'!$A:$ZZ, , MATCH(D$3, '{INDEX} Tour Packages'!$4:$4, 0)),
    MATCH($F753, INDEX('{INDEX} Tour Packages'!$A:$ZZ,0, MATCH("Tour Package Name", '{INDEX} Tour Packages'!$4:$4, 0)), 0)
  ),
"")
</f>
        <v/>
      </c>
      <c r="E753" s="115" t="s">
        <v>231</v>
      </c>
      <c r="F753" s="116" t="str">
        <f>IFERROR(__xludf.DUMMYFUNCTION("LET(
  headers, 'Internal Flight Booking Form Re'!$A$1:AI$1,
  ref, $E753,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3" s="117" t="str">
        <f>IFERROR(__xludf.DUMMYFUNCTION("""COMPUTED_VALUE"""),"")</f>
        <v/>
      </c>
      <c r="H753" s="116"/>
      <c r="I753" s="116"/>
      <c r="J753" s="118"/>
      <c r="K753" s="116"/>
      <c r="L753" s="116"/>
      <c r="M753" s="116"/>
      <c r="N753" s="116"/>
      <c r="O753" s="117"/>
      <c r="P753" s="134"/>
      <c r="Q753" s="134"/>
      <c r="R753" s="134"/>
      <c r="S753" s="135"/>
      <c r="T753" s="134"/>
      <c r="U753" s="134"/>
      <c r="V753" s="134"/>
      <c r="W753" s="135"/>
      <c r="X753" s="134"/>
      <c r="Y753" s="134"/>
      <c r="Z753" s="134"/>
      <c r="AA753" s="135"/>
      <c r="AB753" s="131" t="b">
        <v>0</v>
      </c>
      <c r="AC753" s="131" t="b">
        <v>0</v>
      </c>
      <c r="AD753" s="122"/>
      <c r="AE753" s="131" t="b">
        <v>0</v>
      </c>
      <c r="AF753" s="128"/>
      <c r="AG753" s="88"/>
      <c r="AH753" s="132" t="b">
        <v>0</v>
      </c>
      <c r="AI753" s="133"/>
    </row>
    <row r="754">
      <c r="A754" s="114" t="str">
        <f t="array" ref="A754">IFERROR(
  INDEX(
    INDEX('{INDEX} Tour Packages'!$A:$ZZ, , MATCH(A$3, '{INDEX} Tour Packages'!$4:$4, 0)),
    MATCH($F754, INDEX('{INDEX} Tour Packages'!$A:$ZZ,0, MATCH("Tour Package Name", '{INDEX} Tour Packages'!$4:$4, 0)), 0)
  ),
"")
</f>
        <v/>
      </c>
      <c r="B754" s="114" t="str">
        <f t="array" ref="B754">IFERROR(
  INDEX(
    INDEX('{INDEX} Tour Packages'!$A:$ZZ, , MATCH(B$3, '{INDEX} Tour Packages'!$4:$4, 0)),
    MATCH($F754, INDEX('{INDEX} Tour Packages'!$A:$ZZ,0, MATCH("Tour Package Name", '{INDEX} Tour Packages'!$4:$4, 0)), 0)
  ),
"")
</f>
        <v/>
      </c>
      <c r="C754" s="114" t="str">
        <f t="array" ref="C754">IFERROR(
  INDEX(
    INDEX('{INDEX} Tour Packages'!$A:$ZZ, , MATCH(C$3, '{INDEX} Tour Packages'!$4:$4, 0)),
    MATCH($F754, INDEX('{INDEX} Tour Packages'!$A:$ZZ,0, MATCH("Tour Package Name", '{INDEX} Tour Packages'!$4:$4, 0)), 0)
  ),
"")
</f>
        <v/>
      </c>
      <c r="D754" s="114" t="str">
        <f t="array" ref="D754">IFERROR(
  INDEX(
    INDEX('{INDEX} Tour Packages'!$A:$ZZ, , MATCH(D$3, '{INDEX} Tour Packages'!$4:$4, 0)),
    MATCH($F754, INDEX('{INDEX} Tour Packages'!$A:$ZZ,0, MATCH("Tour Package Name", '{INDEX} Tour Packages'!$4:$4, 0)), 0)
  ),
"")
</f>
        <v/>
      </c>
      <c r="E754" s="115" t="s">
        <v>231</v>
      </c>
      <c r="F754" s="116" t="str">
        <f>IFERROR(__xludf.DUMMYFUNCTION("LET(
  headers, 'Internal Flight Booking Form Re'!$A$1:AI$1,
  ref, $E754,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4" s="117" t="str">
        <f>IFERROR(__xludf.DUMMYFUNCTION("""COMPUTED_VALUE"""),"")</f>
        <v/>
      </c>
      <c r="H754" s="116"/>
      <c r="I754" s="116"/>
      <c r="J754" s="118"/>
      <c r="K754" s="116"/>
      <c r="L754" s="116"/>
      <c r="M754" s="116"/>
      <c r="N754" s="116"/>
      <c r="O754" s="117"/>
      <c r="P754" s="134"/>
      <c r="Q754" s="134"/>
      <c r="R754" s="134"/>
      <c r="S754" s="135"/>
      <c r="T754" s="134"/>
      <c r="U754" s="134"/>
      <c r="V754" s="134"/>
      <c r="W754" s="135"/>
      <c r="X754" s="134"/>
      <c r="Y754" s="134"/>
      <c r="Z754" s="134"/>
      <c r="AA754" s="135"/>
      <c r="AB754" s="131" t="b">
        <v>0</v>
      </c>
      <c r="AC754" s="131" t="b">
        <v>0</v>
      </c>
      <c r="AD754" s="122"/>
      <c r="AE754" s="131" t="b">
        <v>0</v>
      </c>
      <c r="AF754" s="128"/>
      <c r="AG754" s="88"/>
      <c r="AH754" s="132" t="b">
        <v>0</v>
      </c>
      <c r="AI754" s="133"/>
    </row>
    <row r="755">
      <c r="A755" s="114" t="str">
        <f t="array" ref="A755">IFERROR(
  INDEX(
    INDEX('{INDEX} Tour Packages'!$A:$ZZ, , MATCH(A$3, '{INDEX} Tour Packages'!$4:$4, 0)),
    MATCH($F755, INDEX('{INDEX} Tour Packages'!$A:$ZZ,0, MATCH("Tour Package Name", '{INDEX} Tour Packages'!$4:$4, 0)), 0)
  ),
"")
</f>
        <v/>
      </c>
      <c r="B755" s="114" t="str">
        <f t="array" ref="B755">IFERROR(
  INDEX(
    INDEX('{INDEX} Tour Packages'!$A:$ZZ, , MATCH(B$3, '{INDEX} Tour Packages'!$4:$4, 0)),
    MATCH($F755, INDEX('{INDEX} Tour Packages'!$A:$ZZ,0, MATCH("Tour Package Name", '{INDEX} Tour Packages'!$4:$4, 0)), 0)
  ),
"")
</f>
        <v/>
      </c>
      <c r="C755" s="114" t="str">
        <f t="array" ref="C755">IFERROR(
  INDEX(
    INDEX('{INDEX} Tour Packages'!$A:$ZZ, , MATCH(C$3, '{INDEX} Tour Packages'!$4:$4, 0)),
    MATCH($F755, INDEX('{INDEX} Tour Packages'!$A:$ZZ,0, MATCH("Tour Package Name", '{INDEX} Tour Packages'!$4:$4, 0)), 0)
  ),
"")
</f>
        <v/>
      </c>
      <c r="D755" s="114" t="str">
        <f t="array" ref="D755">IFERROR(
  INDEX(
    INDEX('{INDEX} Tour Packages'!$A:$ZZ, , MATCH(D$3, '{INDEX} Tour Packages'!$4:$4, 0)),
    MATCH($F755, INDEX('{INDEX} Tour Packages'!$A:$ZZ,0, MATCH("Tour Package Name", '{INDEX} Tour Packages'!$4:$4, 0)), 0)
  ),
"")
</f>
        <v/>
      </c>
      <c r="E755" s="115" t="s">
        <v>231</v>
      </c>
      <c r="F755" s="116" t="str">
        <f>IFERROR(__xludf.DUMMYFUNCTION("LET(
  headers, 'Internal Flight Booking Form Re'!$A$1:AI$1,
  ref, $E755,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5" s="117" t="str">
        <f>IFERROR(__xludf.DUMMYFUNCTION("""COMPUTED_VALUE"""),"")</f>
        <v/>
      </c>
      <c r="H755" s="116"/>
      <c r="I755" s="116"/>
      <c r="J755" s="118"/>
      <c r="K755" s="116"/>
      <c r="L755" s="116"/>
      <c r="M755" s="116"/>
      <c r="N755" s="116"/>
      <c r="O755" s="117"/>
      <c r="P755" s="134"/>
      <c r="Q755" s="134"/>
      <c r="R755" s="134"/>
      <c r="S755" s="135"/>
      <c r="T755" s="134"/>
      <c r="U755" s="134"/>
      <c r="V755" s="134"/>
      <c r="W755" s="135"/>
      <c r="X755" s="134"/>
      <c r="Y755" s="134"/>
      <c r="Z755" s="134"/>
      <c r="AA755" s="135"/>
      <c r="AB755" s="131" t="b">
        <v>0</v>
      </c>
      <c r="AC755" s="131" t="b">
        <v>0</v>
      </c>
      <c r="AD755" s="122"/>
      <c r="AE755" s="131" t="b">
        <v>0</v>
      </c>
      <c r="AF755" s="128"/>
      <c r="AG755" s="88"/>
      <c r="AH755" s="132" t="b">
        <v>0</v>
      </c>
      <c r="AI755" s="133"/>
    </row>
    <row r="756">
      <c r="A756" s="114" t="str">
        <f t="array" ref="A756">IFERROR(
  INDEX(
    INDEX('{INDEX} Tour Packages'!$A:$ZZ, , MATCH(A$3, '{INDEX} Tour Packages'!$4:$4, 0)),
    MATCH($F756, INDEX('{INDEX} Tour Packages'!$A:$ZZ,0, MATCH("Tour Package Name", '{INDEX} Tour Packages'!$4:$4, 0)), 0)
  ),
"")
</f>
        <v/>
      </c>
      <c r="B756" s="114" t="str">
        <f t="array" ref="B756">IFERROR(
  INDEX(
    INDEX('{INDEX} Tour Packages'!$A:$ZZ, , MATCH(B$3, '{INDEX} Tour Packages'!$4:$4, 0)),
    MATCH($F756, INDEX('{INDEX} Tour Packages'!$A:$ZZ,0, MATCH("Tour Package Name", '{INDEX} Tour Packages'!$4:$4, 0)), 0)
  ),
"")
</f>
        <v/>
      </c>
      <c r="C756" s="114" t="str">
        <f t="array" ref="C756">IFERROR(
  INDEX(
    INDEX('{INDEX} Tour Packages'!$A:$ZZ, , MATCH(C$3, '{INDEX} Tour Packages'!$4:$4, 0)),
    MATCH($F756, INDEX('{INDEX} Tour Packages'!$A:$ZZ,0, MATCH("Tour Package Name", '{INDEX} Tour Packages'!$4:$4, 0)), 0)
  ),
"")
</f>
        <v/>
      </c>
      <c r="D756" s="114" t="str">
        <f t="array" ref="D756">IFERROR(
  INDEX(
    INDEX('{INDEX} Tour Packages'!$A:$ZZ, , MATCH(D$3, '{INDEX} Tour Packages'!$4:$4, 0)),
    MATCH($F756, INDEX('{INDEX} Tour Packages'!$A:$ZZ,0, MATCH("Tour Package Name", '{INDEX} Tour Packages'!$4:$4, 0)), 0)
  ),
"")
</f>
        <v/>
      </c>
      <c r="E756" s="115" t="s">
        <v>231</v>
      </c>
      <c r="F756" s="116" t="str">
        <f>IFERROR(__xludf.DUMMYFUNCTION("LET(
  headers, 'Internal Flight Booking Form Re'!$A$1:AI$1,
  ref, $E756,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6" s="117" t="str">
        <f>IFERROR(__xludf.DUMMYFUNCTION("""COMPUTED_VALUE"""),"")</f>
        <v/>
      </c>
      <c r="H756" s="116"/>
      <c r="I756" s="116"/>
      <c r="J756" s="118"/>
      <c r="K756" s="116"/>
      <c r="L756" s="116"/>
      <c r="M756" s="116"/>
      <c r="N756" s="116"/>
      <c r="O756" s="117"/>
      <c r="P756" s="134"/>
      <c r="Q756" s="134"/>
      <c r="R756" s="134"/>
      <c r="S756" s="135"/>
      <c r="T756" s="134"/>
      <c r="U756" s="134"/>
      <c r="V756" s="134"/>
      <c r="W756" s="135"/>
      <c r="X756" s="134"/>
      <c r="Y756" s="134"/>
      <c r="Z756" s="134"/>
      <c r="AA756" s="135"/>
      <c r="AB756" s="131" t="b">
        <v>0</v>
      </c>
      <c r="AC756" s="131" t="b">
        <v>0</v>
      </c>
      <c r="AD756" s="122"/>
      <c r="AE756" s="131" t="b">
        <v>0</v>
      </c>
      <c r="AF756" s="128"/>
      <c r="AG756" s="88"/>
      <c r="AH756" s="132" t="b">
        <v>0</v>
      </c>
      <c r="AI756" s="133"/>
    </row>
    <row r="757">
      <c r="A757" s="114" t="str">
        <f t="array" ref="A757">IFERROR(
  INDEX(
    INDEX('{INDEX} Tour Packages'!$A:$ZZ, , MATCH(A$3, '{INDEX} Tour Packages'!$4:$4, 0)),
    MATCH($F757, INDEX('{INDEX} Tour Packages'!$A:$ZZ,0, MATCH("Tour Package Name", '{INDEX} Tour Packages'!$4:$4, 0)), 0)
  ),
"")
</f>
        <v/>
      </c>
      <c r="B757" s="114" t="str">
        <f t="array" ref="B757">IFERROR(
  INDEX(
    INDEX('{INDEX} Tour Packages'!$A:$ZZ, , MATCH(B$3, '{INDEX} Tour Packages'!$4:$4, 0)),
    MATCH($F757, INDEX('{INDEX} Tour Packages'!$A:$ZZ,0, MATCH("Tour Package Name", '{INDEX} Tour Packages'!$4:$4, 0)), 0)
  ),
"")
</f>
        <v/>
      </c>
      <c r="C757" s="114" t="str">
        <f t="array" ref="C757">IFERROR(
  INDEX(
    INDEX('{INDEX} Tour Packages'!$A:$ZZ, , MATCH(C$3, '{INDEX} Tour Packages'!$4:$4, 0)),
    MATCH($F757, INDEX('{INDEX} Tour Packages'!$A:$ZZ,0, MATCH("Tour Package Name", '{INDEX} Tour Packages'!$4:$4, 0)), 0)
  ),
"")
</f>
        <v/>
      </c>
      <c r="D757" s="114" t="str">
        <f t="array" ref="D757">IFERROR(
  INDEX(
    INDEX('{INDEX} Tour Packages'!$A:$ZZ, , MATCH(D$3, '{INDEX} Tour Packages'!$4:$4, 0)),
    MATCH($F757, INDEX('{INDEX} Tour Packages'!$A:$ZZ,0, MATCH("Tour Package Name", '{INDEX} Tour Packages'!$4:$4, 0)), 0)
  ),
"")
</f>
        <v/>
      </c>
      <c r="E757" s="115" t="s">
        <v>231</v>
      </c>
      <c r="F757" s="116" t="str">
        <f>IFERROR(__xludf.DUMMYFUNCTION("LET(
  headers, 'Internal Flight Booking Form Re'!$A$1:AI$1,
  ref, $E757,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7" s="117" t="str">
        <f>IFERROR(__xludf.DUMMYFUNCTION("""COMPUTED_VALUE"""),"")</f>
        <v/>
      </c>
      <c r="H757" s="116"/>
      <c r="I757" s="116"/>
      <c r="J757" s="118"/>
      <c r="K757" s="116"/>
      <c r="L757" s="116"/>
      <c r="M757" s="116"/>
      <c r="N757" s="116"/>
      <c r="O757" s="117"/>
      <c r="P757" s="134"/>
      <c r="Q757" s="134"/>
      <c r="R757" s="134"/>
      <c r="S757" s="135"/>
      <c r="T757" s="134"/>
      <c r="U757" s="134"/>
      <c r="V757" s="134"/>
      <c r="W757" s="135"/>
      <c r="X757" s="134"/>
      <c r="Y757" s="134"/>
      <c r="Z757" s="134"/>
      <c r="AA757" s="135"/>
      <c r="AB757" s="131" t="b">
        <v>0</v>
      </c>
      <c r="AC757" s="131" t="b">
        <v>0</v>
      </c>
      <c r="AD757" s="122"/>
      <c r="AE757" s="131" t="b">
        <v>0</v>
      </c>
      <c r="AF757" s="128"/>
      <c r="AG757" s="88"/>
      <c r="AH757" s="132" t="b">
        <v>0</v>
      </c>
      <c r="AI757" s="133"/>
    </row>
    <row r="758">
      <c r="A758" s="114" t="str">
        <f t="array" ref="A758">IFERROR(
  INDEX(
    INDEX('{INDEX} Tour Packages'!$A:$ZZ, , MATCH(A$3, '{INDEX} Tour Packages'!$4:$4, 0)),
    MATCH($F758, INDEX('{INDEX} Tour Packages'!$A:$ZZ,0, MATCH("Tour Package Name", '{INDEX} Tour Packages'!$4:$4, 0)), 0)
  ),
"")
</f>
        <v/>
      </c>
      <c r="B758" s="114" t="str">
        <f t="array" ref="B758">IFERROR(
  INDEX(
    INDEX('{INDEX} Tour Packages'!$A:$ZZ, , MATCH(B$3, '{INDEX} Tour Packages'!$4:$4, 0)),
    MATCH($F758, INDEX('{INDEX} Tour Packages'!$A:$ZZ,0, MATCH("Tour Package Name", '{INDEX} Tour Packages'!$4:$4, 0)), 0)
  ),
"")
</f>
        <v/>
      </c>
      <c r="C758" s="114" t="str">
        <f t="array" ref="C758">IFERROR(
  INDEX(
    INDEX('{INDEX} Tour Packages'!$A:$ZZ, , MATCH(C$3, '{INDEX} Tour Packages'!$4:$4, 0)),
    MATCH($F758, INDEX('{INDEX} Tour Packages'!$A:$ZZ,0, MATCH("Tour Package Name", '{INDEX} Tour Packages'!$4:$4, 0)), 0)
  ),
"")
</f>
        <v/>
      </c>
      <c r="D758" s="114" t="str">
        <f t="array" ref="D758">IFERROR(
  INDEX(
    INDEX('{INDEX} Tour Packages'!$A:$ZZ, , MATCH(D$3, '{INDEX} Tour Packages'!$4:$4, 0)),
    MATCH($F758, INDEX('{INDEX} Tour Packages'!$A:$ZZ,0, MATCH("Tour Package Name", '{INDEX} Tour Packages'!$4:$4, 0)), 0)
  ),
"")
</f>
        <v/>
      </c>
      <c r="E758" s="115" t="s">
        <v>231</v>
      </c>
      <c r="F758" s="116" t="str">
        <f>IFERROR(__xludf.DUMMYFUNCTION("LET(
  headers, 'Internal Flight Booking Form Re'!$A$1:AI$1,
  ref, $E758,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8" s="117" t="str">
        <f>IFERROR(__xludf.DUMMYFUNCTION("""COMPUTED_VALUE"""),"")</f>
        <v/>
      </c>
      <c r="H758" s="116"/>
      <c r="I758" s="116"/>
      <c r="J758" s="118"/>
      <c r="K758" s="116"/>
      <c r="L758" s="116"/>
      <c r="M758" s="116"/>
      <c r="N758" s="116"/>
      <c r="O758" s="117"/>
      <c r="P758" s="134"/>
      <c r="Q758" s="134"/>
      <c r="R758" s="134"/>
      <c r="S758" s="135"/>
      <c r="T758" s="134"/>
      <c r="U758" s="134"/>
      <c r="V758" s="134"/>
      <c r="W758" s="135"/>
      <c r="X758" s="134"/>
      <c r="Y758" s="134"/>
      <c r="Z758" s="134"/>
      <c r="AA758" s="135"/>
      <c r="AB758" s="131" t="b">
        <v>0</v>
      </c>
      <c r="AC758" s="131" t="b">
        <v>0</v>
      </c>
      <c r="AD758" s="122"/>
      <c r="AE758" s="131" t="b">
        <v>0</v>
      </c>
      <c r="AF758" s="128"/>
      <c r="AG758" s="88"/>
      <c r="AH758" s="132" t="b">
        <v>0</v>
      </c>
      <c r="AI758" s="133"/>
    </row>
    <row r="759">
      <c r="A759" s="114" t="str">
        <f t="array" ref="A759">IFERROR(
  INDEX(
    INDEX('{INDEX} Tour Packages'!$A:$ZZ, , MATCH(A$3, '{INDEX} Tour Packages'!$4:$4, 0)),
    MATCH($F759, INDEX('{INDEX} Tour Packages'!$A:$ZZ,0, MATCH("Tour Package Name", '{INDEX} Tour Packages'!$4:$4, 0)), 0)
  ),
"")
</f>
        <v/>
      </c>
      <c r="B759" s="114" t="str">
        <f t="array" ref="B759">IFERROR(
  INDEX(
    INDEX('{INDEX} Tour Packages'!$A:$ZZ, , MATCH(B$3, '{INDEX} Tour Packages'!$4:$4, 0)),
    MATCH($F759, INDEX('{INDEX} Tour Packages'!$A:$ZZ,0, MATCH("Tour Package Name", '{INDEX} Tour Packages'!$4:$4, 0)), 0)
  ),
"")
</f>
        <v/>
      </c>
      <c r="C759" s="114" t="str">
        <f t="array" ref="C759">IFERROR(
  INDEX(
    INDEX('{INDEX} Tour Packages'!$A:$ZZ, , MATCH(C$3, '{INDEX} Tour Packages'!$4:$4, 0)),
    MATCH($F759, INDEX('{INDEX} Tour Packages'!$A:$ZZ,0, MATCH("Tour Package Name", '{INDEX} Tour Packages'!$4:$4, 0)), 0)
  ),
"")
</f>
        <v/>
      </c>
      <c r="D759" s="114" t="str">
        <f t="array" ref="D759">IFERROR(
  INDEX(
    INDEX('{INDEX} Tour Packages'!$A:$ZZ, , MATCH(D$3, '{INDEX} Tour Packages'!$4:$4, 0)),
    MATCH($F759, INDEX('{INDEX} Tour Packages'!$A:$ZZ,0, MATCH("Tour Package Name", '{INDEX} Tour Packages'!$4:$4, 0)), 0)
  ),
"")
</f>
        <v/>
      </c>
      <c r="E759" s="115" t="s">
        <v>231</v>
      </c>
      <c r="F759" s="116" t="str">
        <f>IFERROR(__xludf.DUMMYFUNCTION("LET(
  headers, 'Internal Flight Booking Form Re'!$A$1:AI$1,
  ref, $E759,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59" s="117" t="str">
        <f>IFERROR(__xludf.DUMMYFUNCTION("""COMPUTED_VALUE"""),"")</f>
        <v/>
      </c>
      <c r="H759" s="116"/>
      <c r="I759" s="116"/>
      <c r="J759" s="118"/>
      <c r="K759" s="116"/>
      <c r="L759" s="116"/>
      <c r="M759" s="116"/>
      <c r="N759" s="116"/>
      <c r="O759" s="117"/>
      <c r="P759" s="134"/>
      <c r="Q759" s="134"/>
      <c r="R759" s="134"/>
      <c r="S759" s="135"/>
      <c r="T759" s="134"/>
      <c r="U759" s="134"/>
      <c r="V759" s="134"/>
      <c r="W759" s="135"/>
      <c r="X759" s="134"/>
      <c r="Y759" s="134"/>
      <c r="Z759" s="134"/>
      <c r="AA759" s="135"/>
      <c r="AB759" s="131" t="b">
        <v>0</v>
      </c>
      <c r="AC759" s="131" t="b">
        <v>0</v>
      </c>
      <c r="AD759" s="122"/>
      <c r="AE759" s="131" t="b">
        <v>0</v>
      </c>
      <c r="AF759" s="128"/>
      <c r="AG759" s="88"/>
      <c r="AH759" s="132" t="b">
        <v>0</v>
      </c>
      <c r="AI759" s="133"/>
    </row>
    <row r="760">
      <c r="A760" s="114" t="str">
        <f t="array" ref="A760">IFERROR(
  INDEX(
    INDEX('{INDEX} Tour Packages'!$A:$ZZ, , MATCH(A$3, '{INDEX} Tour Packages'!$4:$4, 0)),
    MATCH($F760, INDEX('{INDEX} Tour Packages'!$A:$ZZ,0, MATCH("Tour Package Name", '{INDEX} Tour Packages'!$4:$4, 0)), 0)
  ),
"")
</f>
        <v/>
      </c>
      <c r="B760" s="114" t="str">
        <f t="array" ref="B760">IFERROR(
  INDEX(
    INDEX('{INDEX} Tour Packages'!$A:$ZZ, , MATCH(B$3, '{INDEX} Tour Packages'!$4:$4, 0)),
    MATCH($F760, INDEX('{INDEX} Tour Packages'!$A:$ZZ,0, MATCH("Tour Package Name", '{INDEX} Tour Packages'!$4:$4, 0)), 0)
  ),
"")
</f>
        <v/>
      </c>
      <c r="C760" s="114" t="str">
        <f t="array" ref="C760">IFERROR(
  INDEX(
    INDEX('{INDEX} Tour Packages'!$A:$ZZ, , MATCH(C$3, '{INDEX} Tour Packages'!$4:$4, 0)),
    MATCH($F760, INDEX('{INDEX} Tour Packages'!$A:$ZZ,0, MATCH("Tour Package Name", '{INDEX} Tour Packages'!$4:$4, 0)), 0)
  ),
"")
</f>
        <v/>
      </c>
      <c r="D760" s="114" t="str">
        <f t="array" ref="D760">IFERROR(
  INDEX(
    INDEX('{INDEX} Tour Packages'!$A:$ZZ, , MATCH(D$3, '{INDEX} Tour Packages'!$4:$4, 0)),
    MATCH($F760, INDEX('{INDEX} Tour Packages'!$A:$ZZ,0, MATCH("Tour Package Name", '{INDEX} Tour Packages'!$4:$4, 0)), 0)
  ),
"")
</f>
        <v/>
      </c>
      <c r="E760" s="115" t="s">
        <v>231</v>
      </c>
      <c r="F760" s="116" t="str">
        <f>IFERROR(__xludf.DUMMYFUNCTION("LET(
  headers, 'Internal Flight Booking Form Re'!$A$1:AI$1,
  ref, $E760,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0" s="117" t="str">
        <f>IFERROR(__xludf.DUMMYFUNCTION("""COMPUTED_VALUE"""),"")</f>
        <v/>
      </c>
      <c r="H760" s="116"/>
      <c r="I760" s="116"/>
      <c r="J760" s="118"/>
      <c r="K760" s="116"/>
      <c r="L760" s="116"/>
      <c r="M760" s="116"/>
      <c r="N760" s="116"/>
      <c r="O760" s="117"/>
      <c r="P760" s="134"/>
      <c r="Q760" s="134"/>
      <c r="R760" s="134"/>
      <c r="S760" s="135"/>
      <c r="T760" s="134"/>
      <c r="U760" s="134"/>
      <c r="V760" s="134"/>
      <c r="W760" s="135"/>
      <c r="X760" s="134"/>
      <c r="Y760" s="134"/>
      <c r="Z760" s="134"/>
      <c r="AA760" s="135"/>
      <c r="AB760" s="131" t="b">
        <v>0</v>
      </c>
      <c r="AC760" s="131" t="b">
        <v>0</v>
      </c>
      <c r="AD760" s="122"/>
      <c r="AE760" s="131" t="b">
        <v>0</v>
      </c>
      <c r="AF760" s="128"/>
      <c r="AG760" s="88"/>
      <c r="AH760" s="132" t="b">
        <v>0</v>
      </c>
      <c r="AI760" s="133"/>
    </row>
    <row r="761">
      <c r="A761" s="114" t="str">
        <f t="array" ref="A761">IFERROR(
  INDEX(
    INDEX('{INDEX} Tour Packages'!$A:$ZZ, , MATCH(A$3, '{INDEX} Tour Packages'!$4:$4, 0)),
    MATCH($F761, INDEX('{INDEX} Tour Packages'!$A:$ZZ,0, MATCH("Tour Package Name", '{INDEX} Tour Packages'!$4:$4, 0)), 0)
  ),
"")
</f>
        <v/>
      </c>
      <c r="B761" s="114" t="str">
        <f t="array" ref="B761">IFERROR(
  INDEX(
    INDEX('{INDEX} Tour Packages'!$A:$ZZ, , MATCH(B$3, '{INDEX} Tour Packages'!$4:$4, 0)),
    MATCH($F761, INDEX('{INDEX} Tour Packages'!$A:$ZZ,0, MATCH("Tour Package Name", '{INDEX} Tour Packages'!$4:$4, 0)), 0)
  ),
"")
</f>
        <v/>
      </c>
      <c r="C761" s="114" t="str">
        <f t="array" ref="C761">IFERROR(
  INDEX(
    INDEX('{INDEX} Tour Packages'!$A:$ZZ, , MATCH(C$3, '{INDEX} Tour Packages'!$4:$4, 0)),
    MATCH($F761, INDEX('{INDEX} Tour Packages'!$A:$ZZ,0, MATCH("Tour Package Name", '{INDEX} Tour Packages'!$4:$4, 0)), 0)
  ),
"")
</f>
        <v/>
      </c>
      <c r="D761" s="114" t="str">
        <f t="array" ref="D761">IFERROR(
  INDEX(
    INDEX('{INDEX} Tour Packages'!$A:$ZZ, , MATCH(D$3, '{INDEX} Tour Packages'!$4:$4, 0)),
    MATCH($F761, INDEX('{INDEX} Tour Packages'!$A:$ZZ,0, MATCH("Tour Package Name", '{INDEX} Tour Packages'!$4:$4, 0)), 0)
  ),
"")
</f>
        <v/>
      </c>
      <c r="E761" s="115" t="s">
        <v>231</v>
      </c>
      <c r="F761" s="116" t="str">
        <f>IFERROR(__xludf.DUMMYFUNCTION("LET(
  headers, 'Internal Flight Booking Form Re'!$A$1:AI$1,
  ref, $E761,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1" s="117" t="str">
        <f>IFERROR(__xludf.DUMMYFUNCTION("""COMPUTED_VALUE"""),"")</f>
        <v/>
      </c>
      <c r="H761" s="116"/>
      <c r="I761" s="116"/>
      <c r="J761" s="118"/>
      <c r="K761" s="116"/>
      <c r="L761" s="116"/>
      <c r="M761" s="116"/>
      <c r="N761" s="116"/>
      <c r="O761" s="117"/>
      <c r="P761" s="134"/>
      <c r="Q761" s="134"/>
      <c r="R761" s="134"/>
      <c r="S761" s="135"/>
      <c r="T761" s="134"/>
      <c r="U761" s="134"/>
      <c r="V761" s="134"/>
      <c r="W761" s="135"/>
      <c r="X761" s="134"/>
      <c r="Y761" s="134"/>
      <c r="Z761" s="134"/>
      <c r="AA761" s="135"/>
      <c r="AB761" s="131" t="b">
        <v>0</v>
      </c>
      <c r="AC761" s="131" t="b">
        <v>0</v>
      </c>
      <c r="AD761" s="122"/>
      <c r="AE761" s="131" t="b">
        <v>0</v>
      </c>
      <c r="AF761" s="128"/>
      <c r="AG761" s="88"/>
      <c r="AH761" s="132" t="b">
        <v>0</v>
      </c>
      <c r="AI761" s="133"/>
    </row>
    <row r="762">
      <c r="A762" s="114" t="str">
        <f t="array" ref="A762">IFERROR(
  INDEX(
    INDEX('{INDEX} Tour Packages'!$A:$ZZ, , MATCH(A$3, '{INDEX} Tour Packages'!$4:$4, 0)),
    MATCH($F762, INDEX('{INDEX} Tour Packages'!$A:$ZZ,0, MATCH("Tour Package Name", '{INDEX} Tour Packages'!$4:$4, 0)), 0)
  ),
"")
</f>
        <v/>
      </c>
      <c r="B762" s="114" t="str">
        <f t="array" ref="B762">IFERROR(
  INDEX(
    INDEX('{INDEX} Tour Packages'!$A:$ZZ, , MATCH(B$3, '{INDEX} Tour Packages'!$4:$4, 0)),
    MATCH($F762, INDEX('{INDEX} Tour Packages'!$A:$ZZ,0, MATCH("Tour Package Name", '{INDEX} Tour Packages'!$4:$4, 0)), 0)
  ),
"")
</f>
        <v/>
      </c>
      <c r="C762" s="114" t="str">
        <f t="array" ref="C762">IFERROR(
  INDEX(
    INDEX('{INDEX} Tour Packages'!$A:$ZZ, , MATCH(C$3, '{INDEX} Tour Packages'!$4:$4, 0)),
    MATCH($F762, INDEX('{INDEX} Tour Packages'!$A:$ZZ,0, MATCH("Tour Package Name", '{INDEX} Tour Packages'!$4:$4, 0)), 0)
  ),
"")
</f>
        <v/>
      </c>
      <c r="D762" s="114" t="str">
        <f t="array" ref="D762">IFERROR(
  INDEX(
    INDEX('{INDEX} Tour Packages'!$A:$ZZ, , MATCH(D$3, '{INDEX} Tour Packages'!$4:$4, 0)),
    MATCH($F762, INDEX('{INDEX} Tour Packages'!$A:$ZZ,0, MATCH("Tour Package Name", '{INDEX} Tour Packages'!$4:$4, 0)), 0)
  ),
"")
</f>
        <v/>
      </c>
      <c r="E762" s="115" t="s">
        <v>231</v>
      </c>
      <c r="F762" s="116" t="str">
        <f>IFERROR(__xludf.DUMMYFUNCTION("LET(
  headers, 'Internal Flight Booking Form Re'!$A$1:AI$1,
  ref, $E762,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2" s="117" t="str">
        <f>IFERROR(__xludf.DUMMYFUNCTION("""COMPUTED_VALUE"""),"")</f>
        <v/>
      </c>
      <c r="H762" s="116"/>
      <c r="I762" s="116"/>
      <c r="J762" s="118"/>
      <c r="K762" s="116"/>
      <c r="L762" s="116"/>
      <c r="M762" s="116"/>
      <c r="N762" s="116"/>
      <c r="O762" s="117"/>
      <c r="P762" s="134"/>
      <c r="Q762" s="134"/>
      <c r="R762" s="134"/>
      <c r="S762" s="135"/>
      <c r="T762" s="134"/>
      <c r="U762" s="134"/>
      <c r="V762" s="134"/>
      <c r="W762" s="135"/>
      <c r="X762" s="134"/>
      <c r="Y762" s="134"/>
      <c r="Z762" s="134"/>
      <c r="AA762" s="135"/>
      <c r="AB762" s="131" t="b">
        <v>0</v>
      </c>
      <c r="AC762" s="131" t="b">
        <v>0</v>
      </c>
      <c r="AD762" s="122"/>
      <c r="AE762" s="131" t="b">
        <v>0</v>
      </c>
      <c r="AF762" s="128"/>
      <c r="AG762" s="88"/>
      <c r="AH762" s="132" t="b">
        <v>0</v>
      </c>
      <c r="AI762" s="133"/>
    </row>
    <row r="763">
      <c r="A763" s="114" t="str">
        <f t="array" ref="A763">IFERROR(
  INDEX(
    INDEX('{INDEX} Tour Packages'!$A:$ZZ, , MATCH(A$3, '{INDEX} Tour Packages'!$4:$4, 0)),
    MATCH($F763, INDEX('{INDEX} Tour Packages'!$A:$ZZ,0, MATCH("Tour Package Name", '{INDEX} Tour Packages'!$4:$4, 0)), 0)
  ),
"")
</f>
        <v/>
      </c>
      <c r="B763" s="114" t="str">
        <f t="array" ref="B763">IFERROR(
  INDEX(
    INDEX('{INDEX} Tour Packages'!$A:$ZZ, , MATCH(B$3, '{INDEX} Tour Packages'!$4:$4, 0)),
    MATCH($F763, INDEX('{INDEX} Tour Packages'!$A:$ZZ,0, MATCH("Tour Package Name", '{INDEX} Tour Packages'!$4:$4, 0)), 0)
  ),
"")
</f>
        <v/>
      </c>
      <c r="C763" s="114" t="str">
        <f t="array" ref="C763">IFERROR(
  INDEX(
    INDEX('{INDEX} Tour Packages'!$A:$ZZ, , MATCH(C$3, '{INDEX} Tour Packages'!$4:$4, 0)),
    MATCH($F763, INDEX('{INDEX} Tour Packages'!$A:$ZZ,0, MATCH("Tour Package Name", '{INDEX} Tour Packages'!$4:$4, 0)), 0)
  ),
"")
</f>
        <v/>
      </c>
      <c r="D763" s="114" t="str">
        <f t="array" ref="D763">IFERROR(
  INDEX(
    INDEX('{INDEX} Tour Packages'!$A:$ZZ, , MATCH(D$3, '{INDEX} Tour Packages'!$4:$4, 0)),
    MATCH($F763, INDEX('{INDEX} Tour Packages'!$A:$ZZ,0, MATCH("Tour Package Name", '{INDEX} Tour Packages'!$4:$4, 0)), 0)
  ),
"")
</f>
        <v/>
      </c>
      <c r="E763" s="115" t="s">
        <v>231</v>
      </c>
      <c r="F763" s="116" t="str">
        <f>IFERROR(__xludf.DUMMYFUNCTION("LET(
  headers, 'Internal Flight Booking Form Re'!$A$1:AI$1,
  ref, $E763,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3" s="117" t="str">
        <f>IFERROR(__xludf.DUMMYFUNCTION("""COMPUTED_VALUE"""),"")</f>
        <v/>
      </c>
      <c r="H763" s="116"/>
      <c r="I763" s="116"/>
      <c r="J763" s="118"/>
      <c r="K763" s="116"/>
      <c r="L763" s="116"/>
      <c r="M763" s="116"/>
      <c r="N763" s="116"/>
      <c r="O763" s="117"/>
      <c r="P763" s="134"/>
      <c r="Q763" s="134"/>
      <c r="R763" s="134"/>
      <c r="S763" s="135"/>
      <c r="T763" s="134"/>
      <c r="U763" s="134"/>
      <c r="V763" s="134"/>
      <c r="W763" s="135"/>
      <c r="X763" s="134"/>
      <c r="Y763" s="134"/>
      <c r="Z763" s="134"/>
      <c r="AA763" s="135"/>
      <c r="AB763" s="131" t="b">
        <v>0</v>
      </c>
      <c r="AC763" s="131" t="b">
        <v>0</v>
      </c>
      <c r="AD763" s="122"/>
      <c r="AE763" s="131" t="b">
        <v>0</v>
      </c>
      <c r="AF763" s="128"/>
      <c r="AG763" s="88"/>
      <c r="AH763" s="132" t="b">
        <v>0</v>
      </c>
      <c r="AI763" s="133"/>
    </row>
    <row r="764">
      <c r="A764" s="114" t="str">
        <f t="array" ref="A764">IFERROR(
  INDEX(
    INDEX('{INDEX} Tour Packages'!$A:$ZZ, , MATCH(A$3, '{INDEX} Tour Packages'!$4:$4, 0)),
    MATCH($F764, INDEX('{INDEX} Tour Packages'!$A:$ZZ,0, MATCH("Tour Package Name", '{INDEX} Tour Packages'!$4:$4, 0)), 0)
  ),
"")
</f>
        <v/>
      </c>
      <c r="B764" s="114" t="str">
        <f t="array" ref="B764">IFERROR(
  INDEX(
    INDEX('{INDEX} Tour Packages'!$A:$ZZ, , MATCH(B$3, '{INDEX} Tour Packages'!$4:$4, 0)),
    MATCH($F764, INDEX('{INDEX} Tour Packages'!$A:$ZZ,0, MATCH("Tour Package Name", '{INDEX} Tour Packages'!$4:$4, 0)), 0)
  ),
"")
</f>
        <v/>
      </c>
      <c r="C764" s="114" t="str">
        <f t="array" ref="C764">IFERROR(
  INDEX(
    INDEX('{INDEX} Tour Packages'!$A:$ZZ, , MATCH(C$3, '{INDEX} Tour Packages'!$4:$4, 0)),
    MATCH($F764, INDEX('{INDEX} Tour Packages'!$A:$ZZ,0, MATCH("Tour Package Name", '{INDEX} Tour Packages'!$4:$4, 0)), 0)
  ),
"")
</f>
        <v/>
      </c>
      <c r="D764" s="114" t="str">
        <f t="array" ref="D764">IFERROR(
  INDEX(
    INDEX('{INDEX} Tour Packages'!$A:$ZZ, , MATCH(D$3, '{INDEX} Tour Packages'!$4:$4, 0)),
    MATCH($F764, INDEX('{INDEX} Tour Packages'!$A:$ZZ,0, MATCH("Tour Package Name", '{INDEX} Tour Packages'!$4:$4, 0)), 0)
  ),
"")
</f>
        <v/>
      </c>
      <c r="E764" s="115" t="s">
        <v>231</v>
      </c>
      <c r="F764" s="116" t="str">
        <f>IFERROR(__xludf.DUMMYFUNCTION("LET(
  headers, 'Internal Flight Booking Form Re'!$A$1:AI$1,
  ref, $E764,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4" s="117" t="str">
        <f>IFERROR(__xludf.DUMMYFUNCTION("""COMPUTED_VALUE"""),"")</f>
        <v/>
      </c>
      <c r="H764" s="116"/>
      <c r="I764" s="116"/>
      <c r="J764" s="118"/>
      <c r="K764" s="116"/>
      <c r="L764" s="116"/>
      <c r="M764" s="116"/>
      <c r="N764" s="116"/>
      <c r="O764" s="117"/>
      <c r="P764" s="134"/>
      <c r="Q764" s="134"/>
      <c r="R764" s="134"/>
      <c r="S764" s="135"/>
      <c r="T764" s="134"/>
      <c r="U764" s="134"/>
      <c r="V764" s="134"/>
      <c r="W764" s="135"/>
      <c r="X764" s="134"/>
      <c r="Y764" s="134"/>
      <c r="Z764" s="134"/>
      <c r="AA764" s="135"/>
      <c r="AB764" s="131" t="b">
        <v>0</v>
      </c>
      <c r="AC764" s="131" t="b">
        <v>0</v>
      </c>
      <c r="AD764" s="122"/>
      <c r="AE764" s="131" t="b">
        <v>0</v>
      </c>
      <c r="AF764" s="128"/>
      <c r="AG764" s="88"/>
      <c r="AH764" s="132" t="b">
        <v>0</v>
      </c>
      <c r="AI764" s="133"/>
    </row>
    <row r="765">
      <c r="A765" s="114" t="str">
        <f t="array" ref="A765">IFERROR(
  INDEX(
    INDEX('{INDEX} Tour Packages'!$A:$ZZ, , MATCH(A$3, '{INDEX} Tour Packages'!$4:$4, 0)),
    MATCH($F765, INDEX('{INDEX} Tour Packages'!$A:$ZZ,0, MATCH("Tour Package Name", '{INDEX} Tour Packages'!$4:$4, 0)), 0)
  ),
"")
</f>
        <v/>
      </c>
      <c r="B765" s="114" t="str">
        <f t="array" ref="B765">IFERROR(
  INDEX(
    INDEX('{INDEX} Tour Packages'!$A:$ZZ, , MATCH(B$3, '{INDEX} Tour Packages'!$4:$4, 0)),
    MATCH($F765, INDEX('{INDEX} Tour Packages'!$A:$ZZ,0, MATCH("Tour Package Name", '{INDEX} Tour Packages'!$4:$4, 0)), 0)
  ),
"")
</f>
        <v/>
      </c>
      <c r="C765" s="114" t="str">
        <f t="array" ref="C765">IFERROR(
  INDEX(
    INDEX('{INDEX} Tour Packages'!$A:$ZZ, , MATCH(C$3, '{INDEX} Tour Packages'!$4:$4, 0)),
    MATCH($F765, INDEX('{INDEX} Tour Packages'!$A:$ZZ,0, MATCH("Tour Package Name", '{INDEX} Tour Packages'!$4:$4, 0)), 0)
  ),
"")
</f>
        <v/>
      </c>
      <c r="D765" s="114" t="str">
        <f t="array" ref="D765">IFERROR(
  INDEX(
    INDEX('{INDEX} Tour Packages'!$A:$ZZ, , MATCH(D$3, '{INDEX} Tour Packages'!$4:$4, 0)),
    MATCH($F765, INDEX('{INDEX} Tour Packages'!$A:$ZZ,0, MATCH("Tour Package Name", '{INDEX} Tour Packages'!$4:$4, 0)), 0)
  ),
"")
</f>
        <v/>
      </c>
      <c r="E765" s="115" t="s">
        <v>231</v>
      </c>
      <c r="F765" s="116" t="str">
        <f>IFERROR(__xludf.DUMMYFUNCTION("LET(
  headers, 'Internal Flight Booking Form Re'!$A$1:AI$1,
  ref, $E765,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5" s="117" t="str">
        <f>IFERROR(__xludf.DUMMYFUNCTION("""COMPUTED_VALUE"""),"")</f>
        <v/>
      </c>
      <c r="H765" s="116"/>
      <c r="I765" s="116"/>
      <c r="J765" s="118"/>
      <c r="K765" s="116"/>
      <c r="L765" s="116"/>
      <c r="M765" s="116"/>
      <c r="N765" s="116"/>
      <c r="O765" s="117"/>
      <c r="P765" s="134"/>
      <c r="Q765" s="134"/>
      <c r="R765" s="134"/>
      <c r="S765" s="135"/>
      <c r="T765" s="134"/>
      <c r="U765" s="134"/>
      <c r="V765" s="134"/>
      <c r="W765" s="135"/>
      <c r="X765" s="134"/>
      <c r="Y765" s="134"/>
      <c r="Z765" s="134"/>
      <c r="AA765" s="135"/>
      <c r="AB765" s="131" t="b">
        <v>0</v>
      </c>
      <c r="AC765" s="131" t="b">
        <v>0</v>
      </c>
      <c r="AD765" s="122"/>
      <c r="AE765" s="131" t="b">
        <v>0</v>
      </c>
      <c r="AF765" s="128"/>
      <c r="AG765" s="88"/>
      <c r="AH765" s="132" t="b">
        <v>0</v>
      </c>
      <c r="AI765" s="133"/>
    </row>
    <row r="766">
      <c r="A766" s="114" t="str">
        <f t="array" ref="A766">IFERROR(
  INDEX(
    INDEX('{INDEX} Tour Packages'!$A:$ZZ, , MATCH(A$3, '{INDEX} Tour Packages'!$4:$4, 0)),
    MATCH($F766, INDEX('{INDEX} Tour Packages'!$A:$ZZ,0, MATCH("Tour Package Name", '{INDEX} Tour Packages'!$4:$4, 0)), 0)
  ),
"")
</f>
        <v/>
      </c>
      <c r="B766" s="114" t="str">
        <f t="array" ref="B766">IFERROR(
  INDEX(
    INDEX('{INDEX} Tour Packages'!$A:$ZZ, , MATCH(B$3, '{INDEX} Tour Packages'!$4:$4, 0)),
    MATCH($F766, INDEX('{INDEX} Tour Packages'!$A:$ZZ,0, MATCH("Tour Package Name", '{INDEX} Tour Packages'!$4:$4, 0)), 0)
  ),
"")
</f>
        <v/>
      </c>
      <c r="C766" s="114" t="str">
        <f t="array" ref="C766">IFERROR(
  INDEX(
    INDEX('{INDEX} Tour Packages'!$A:$ZZ, , MATCH(C$3, '{INDEX} Tour Packages'!$4:$4, 0)),
    MATCH($F766, INDEX('{INDEX} Tour Packages'!$A:$ZZ,0, MATCH("Tour Package Name", '{INDEX} Tour Packages'!$4:$4, 0)), 0)
  ),
"")
</f>
        <v/>
      </c>
      <c r="D766" s="114" t="str">
        <f t="array" ref="D766">IFERROR(
  INDEX(
    INDEX('{INDEX} Tour Packages'!$A:$ZZ, , MATCH(D$3, '{INDEX} Tour Packages'!$4:$4, 0)),
    MATCH($F766, INDEX('{INDEX} Tour Packages'!$A:$ZZ,0, MATCH("Tour Package Name", '{INDEX} Tour Packages'!$4:$4, 0)), 0)
  ),
"")
</f>
        <v/>
      </c>
      <c r="E766" s="115" t="s">
        <v>231</v>
      </c>
      <c r="F766" s="116" t="str">
        <f>IFERROR(__xludf.DUMMYFUNCTION("LET(
  headers, 'Internal Flight Booking Form Re'!$A$1:AI$1,
  ref, $E766,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6" s="117" t="str">
        <f>IFERROR(__xludf.DUMMYFUNCTION("""COMPUTED_VALUE"""),"")</f>
        <v/>
      </c>
      <c r="H766" s="116"/>
      <c r="I766" s="116"/>
      <c r="J766" s="118"/>
      <c r="K766" s="116"/>
      <c r="L766" s="116"/>
      <c r="M766" s="116"/>
      <c r="N766" s="116"/>
      <c r="O766" s="117"/>
      <c r="P766" s="134"/>
      <c r="Q766" s="134"/>
      <c r="R766" s="134"/>
      <c r="S766" s="135"/>
      <c r="T766" s="134"/>
      <c r="U766" s="134"/>
      <c r="V766" s="134"/>
      <c r="W766" s="135"/>
      <c r="X766" s="134"/>
      <c r="Y766" s="134"/>
      <c r="Z766" s="134"/>
      <c r="AA766" s="135"/>
      <c r="AB766" s="131" t="b">
        <v>0</v>
      </c>
      <c r="AC766" s="131" t="b">
        <v>0</v>
      </c>
      <c r="AD766" s="122"/>
      <c r="AE766" s="131" t="b">
        <v>0</v>
      </c>
      <c r="AF766" s="128"/>
      <c r="AG766" s="88"/>
      <c r="AH766" s="132" t="b">
        <v>0</v>
      </c>
      <c r="AI766" s="133"/>
    </row>
    <row r="767">
      <c r="A767" s="114" t="str">
        <f t="array" ref="A767">IFERROR(
  INDEX(
    INDEX('{INDEX} Tour Packages'!$A:$ZZ, , MATCH(A$3, '{INDEX} Tour Packages'!$4:$4, 0)),
    MATCH($F767, INDEX('{INDEX} Tour Packages'!$A:$ZZ,0, MATCH("Tour Package Name", '{INDEX} Tour Packages'!$4:$4, 0)), 0)
  ),
"")
</f>
        <v/>
      </c>
      <c r="B767" s="114" t="str">
        <f t="array" ref="B767">IFERROR(
  INDEX(
    INDEX('{INDEX} Tour Packages'!$A:$ZZ, , MATCH(B$3, '{INDEX} Tour Packages'!$4:$4, 0)),
    MATCH($F767, INDEX('{INDEX} Tour Packages'!$A:$ZZ,0, MATCH("Tour Package Name", '{INDEX} Tour Packages'!$4:$4, 0)), 0)
  ),
"")
</f>
        <v/>
      </c>
      <c r="C767" s="114" t="str">
        <f t="array" ref="C767">IFERROR(
  INDEX(
    INDEX('{INDEX} Tour Packages'!$A:$ZZ, , MATCH(C$3, '{INDEX} Tour Packages'!$4:$4, 0)),
    MATCH($F767, INDEX('{INDEX} Tour Packages'!$A:$ZZ,0, MATCH("Tour Package Name", '{INDEX} Tour Packages'!$4:$4, 0)), 0)
  ),
"")
</f>
        <v/>
      </c>
      <c r="D767" s="114" t="str">
        <f t="array" ref="D767">IFERROR(
  INDEX(
    INDEX('{INDEX} Tour Packages'!$A:$ZZ, , MATCH(D$3, '{INDEX} Tour Packages'!$4:$4, 0)),
    MATCH($F767, INDEX('{INDEX} Tour Packages'!$A:$ZZ,0, MATCH("Tour Package Name", '{INDEX} Tour Packages'!$4:$4, 0)), 0)
  ),
"")
</f>
        <v/>
      </c>
      <c r="E767" s="115" t="s">
        <v>231</v>
      </c>
      <c r="F767" s="116" t="str">
        <f>IFERROR(__xludf.DUMMYFUNCTION("LET(
  headers, 'Internal Flight Booking Form Re'!$A$1:AI$1,
  ref, $E767,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7" s="117" t="str">
        <f>IFERROR(__xludf.DUMMYFUNCTION("""COMPUTED_VALUE"""),"")</f>
        <v/>
      </c>
      <c r="H767" s="116"/>
      <c r="I767" s="116"/>
      <c r="J767" s="118"/>
      <c r="K767" s="116"/>
      <c r="L767" s="116"/>
      <c r="M767" s="116"/>
      <c r="N767" s="116"/>
      <c r="O767" s="117"/>
      <c r="P767" s="134"/>
      <c r="Q767" s="134"/>
      <c r="R767" s="134"/>
      <c r="S767" s="135"/>
      <c r="T767" s="134"/>
      <c r="U767" s="134"/>
      <c r="V767" s="134"/>
      <c r="W767" s="135"/>
      <c r="X767" s="134"/>
      <c r="Y767" s="134"/>
      <c r="Z767" s="134"/>
      <c r="AA767" s="135"/>
      <c r="AB767" s="131" t="b">
        <v>0</v>
      </c>
      <c r="AC767" s="131" t="b">
        <v>0</v>
      </c>
      <c r="AD767" s="122"/>
      <c r="AE767" s="131" t="b">
        <v>0</v>
      </c>
      <c r="AF767" s="128"/>
      <c r="AG767" s="88"/>
      <c r="AH767" s="132" t="b">
        <v>0</v>
      </c>
      <c r="AI767" s="133"/>
    </row>
    <row r="768">
      <c r="A768" s="114" t="str">
        <f t="array" ref="A768">IFERROR(
  INDEX(
    INDEX('{INDEX} Tour Packages'!$A:$ZZ, , MATCH(A$3, '{INDEX} Tour Packages'!$4:$4, 0)),
    MATCH($F768, INDEX('{INDEX} Tour Packages'!$A:$ZZ,0, MATCH("Tour Package Name", '{INDEX} Tour Packages'!$4:$4, 0)), 0)
  ),
"")
</f>
        <v/>
      </c>
      <c r="B768" s="114" t="str">
        <f t="array" ref="B768">IFERROR(
  INDEX(
    INDEX('{INDEX} Tour Packages'!$A:$ZZ, , MATCH(B$3, '{INDEX} Tour Packages'!$4:$4, 0)),
    MATCH($F768, INDEX('{INDEX} Tour Packages'!$A:$ZZ,0, MATCH("Tour Package Name", '{INDEX} Tour Packages'!$4:$4, 0)), 0)
  ),
"")
</f>
        <v/>
      </c>
      <c r="C768" s="114" t="str">
        <f t="array" ref="C768">IFERROR(
  INDEX(
    INDEX('{INDEX} Tour Packages'!$A:$ZZ, , MATCH(C$3, '{INDEX} Tour Packages'!$4:$4, 0)),
    MATCH($F768, INDEX('{INDEX} Tour Packages'!$A:$ZZ,0, MATCH("Tour Package Name", '{INDEX} Tour Packages'!$4:$4, 0)), 0)
  ),
"")
</f>
        <v/>
      </c>
      <c r="D768" s="114" t="str">
        <f t="array" ref="D768">IFERROR(
  INDEX(
    INDEX('{INDEX} Tour Packages'!$A:$ZZ, , MATCH(D$3, '{INDEX} Tour Packages'!$4:$4, 0)),
    MATCH($F768, INDEX('{INDEX} Tour Packages'!$A:$ZZ,0, MATCH("Tour Package Name", '{INDEX} Tour Packages'!$4:$4, 0)), 0)
  ),
"")
</f>
        <v/>
      </c>
      <c r="E768" s="115" t="s">
        <v>231</v>
      </c>
      <c r="F768" s="116" t="str">
        <f>IFERROR(__xludf.DUMMYFUNCTION("LET(
  headers, 'Internal Flight Booking Form Re'!$A$1:AI$1,
  ref, $E768,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8" s="117" t="str">
        <f>IFERROR(__xludf.DUMMYFUNCTION("""COMPUTED_VALUE"""),"")</f>
        <v/>
      </c>
      <c r="H768" s="116"/>
      <c r="I768" s="116"/>
      <c r="J768" s="118"/>
      <c r="K768" s="116"/>
      <c r="L768" s="116"/>
      <c r="M768" s="116"/>
      <c r="N768" s="116"/>
      <c r="O768" s="117"/>
      <c r="P768" s="134"/>
      <c r="Q768" s="134"/>
      <c r="R768" s="134"/>
      <c r="S768" s="135"/>
      <c r="T768" s="134"/>
      <c r="U768" s="134"/>
      <c r="V768" s="134"/>
      <c r="W768" s="135"/>
      <c r="X768" s="134"/>
      <c r="Y768" s="134"/>
      <c r="Z768" s="134"/>
      <c r="AA768" s="135"/>
      <c r="AB768" s="131" t="b">
        <v>0</v>
      </c>
      <c r="AC768" s="131" t="b">
        <v>0</v>
      </c>
      <c r="AD768" s="122"/>
      <c r="AE768" s="131" t="b">
        <v>0</v>
      </c>
      <c r="AF768" s="128"/>
      <c r="AG768" s="88"/>
      <c r="AH768" s="132" t="b">
        <v>0</v>
      </c>
      <c r="AI768" s="133"/>
    </row>
    <row r="769">
      <c r="A769" s="114" t="str">
        <f t="array" ref="A769">IFERROR(
  INDEX(
    INDEX('{INDEX} Tour Packages'!$A:$ZZ, , MATCH(A$3, '{INDEX} Tour Packages'!$4:$4, 0)),
    MATCH($F769, INDEX('{INDEX} Tour Packages'!$A:$ZZ,0, MATCH("Tour Package Name", '{INDEX} Tour Packages'!$4:$4, 0)), 0)
  ),
"")
</f>
        <v/>
      </c>
      <c r="B769" s="114" t="str">
        <f t="array" ref="B769">IFERROR(
  INDEX(
    INDEX('{INDEX} Tour Packages'!$A:$ZZ, , MATCH(B$3, '{INDEX} Tour Packages'!$4:$4, 0)),
    MATCH($F769, INDEX('{INDEX} Tour Packages'!$A:$ZZ,0, MATCH("Tour Package Name", '{INDEX} Tour Packages'!$4:$4, 0)), 0)
  ),
"")
</f>
        <v/>
      </c>
      <c r="C769" s="114" t="str">
        <f t="array" ref="C769">IFERROR(
  INDEX(
    INDEX('{INDEX} Tour Packages'!$A:$ZZ, , MATCH(C$3, '{INDEX} Tour Packages'!$4:$4, 0)),
    MATCH($F769, INDEX('{INDEX} Tour Packages'!$A:$ZZ,0, MATCH("Tour Package Name", '{INDEX} Tour Packages'!$4:$4, 0)), 0)
  ),
"")
</f>
        <v/>
      </c>
      <c r="D769" s="114" t="str">
        <f t="array" ref="D769">IFERROR(
  INDEX(
    INDEX('{INDEX} Tour Packages'!$A:$ZZ, , MATCH(D$3, '{INDEX} Tour Packages'!$4:$4, 0)),
    MATCH($F769, INDEX('{INDEX} Tour Packages'!$A:$ZZ,0, MATCH("Tour Package Name", '{INDEX} Tour Packages'!$4:$4, 0)), 0)
  ),
"")
</f>
        <v/>
      </c>
      <c r="E769" s="115" t="s">
        <v>231</v>
      </c>
      <c r="F769" s="116" t="str">
        <f>IFERROR(__xludf.DUMMYFUNCTION("LET(
  headers, 'Internal Flight Booking Form Re'!$A$1:AI$1,
  ref, $E769,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69" s="117" t="str">
        <f>IFERROR(__xludf.DUMMYFUNCTION("""COMPUTED_VALUE"""),"")</f>
        <v/>
      </c>
      <c r="H769" s="116"/>
      <c r="I769" s="116"/>
      <c r="J769" s="118"/>
      <c r="K769" s="116"/>
      <c r="L769" s="116"/>
      <c r="M769" s="116"/>
      <c r="N769" s="116"/>
      <c r="O769" s="117"/>
      <c r="P769" s="134"/>
      <c r="Q769" s="134"/>
      <c r="R769" s="134"/>
      <c r="S769" s="135"/>
      <c r="T769" s="134"/>
      <c r="U769" s="134"/>
      <c r="V769" s="134"/>
      <c r="W769" s="135"/>
      <c r="X769" s="134"/>
      <c r="Y769" s="134"/>
      <c r="Z769" s="134"/>
      <c r="AA769" s="135"/>
      <c r="AB769" s="131" t="b">
        <v>0</v>
      </c>
      <c r="AC769" s="131" t="b">
        <v>0</v>
      </c>
      <c r="AD769" s="122"/>
      <c r="AE769" s="131" t="b">
        <v>0</v>
      </c>
      <c r="AF769" s="128"/>
      <c r="AG769" s="88"/>
      <c r="AH769" s="132" t="b">
        <v>0</v>
      </c>
      <c r="AI769" s="133"/>
    </row>
    <row r="770">
      <c r="A770" s="114" t="str">
        <f t="array" ref="A770">IFERROR(
  INDEX(
    INDEX('{INDEX} Tour Packages'!$A:$ZZ, , MATCH(A$3, '{INDEX} Tour Packages'!$4:$4, 0)),
    MATCH($F770, INDEX('{INDEX} Tour Packages'!$A:$ZZ,0, MATCH("Tour Package Name", '{INDEX} Tour Packages'!$4:$4, 0)), 0)
  ),
"")
</f>
        <v/>
      </c>
      <c r="B770" s="114" t="str">
        <f t="array" ref="B770">IFERROR(
  INDEX(
    INDEX('{INDEX} Tour Packages'!$A:$ZZ, , MATCH(B$3, '{INDEX} Tour Packages'!$4:$4, 0)),
    MATCH($F770, INDEX('{INDEX} Tour Packages'!$A:$ZZ,0, MATCH("Tour Package Name", '{INDEX} Tour Packages'!$4:$4, 0)), 0)
  ),
"")
</f>
        <v/>
      </c>
      <c r="C770" s="114" t="str">
        <f t="array" ref="C770">IFERROR(
  INDEX(
    INDEX('{INDEX} Tour Packages'!$A:$ZZ, , MATCH(C$3, '{INDEX} Tour Packages'!$4:$4, 0)),
    MATCH($F770, INDEX('{INDEX} Tour Packages'!$A:$ZZ,0, MATCH("Tour Package Name", '{INDEX} Tour Packages'!$4:$4, 0)), 0)
  ),
"")
</f>
        <v/>
      </c>
      <c r="D770" s="114" t="str">
        <f t="array" ref="D770">IFERROR(
  INDEX(
    INDEX('{INDEX} Tour Packages'!$A:$ZZ, , MATCH(D$3, '{INDEX} Tour Packages'!$4:$4, 0)),
    MATCH($F770, INDEX('{INDEX} Tour Packages'!$A:$ZZ,0, MATCH("Tour Package Name", '{INDEX} Tour Packages'!$4:$4, 0)), 0)
  ),
"")
</f>
        <v/>
      </c>
      <c r="E770" s="115" t="s">
        <v>231</v>
      </c>
      <c r="F770" s="116" t="str">
        <f>IFERROR(__xludf.DUMMYFUNCTION("LET(
  headers, 'Internal Flight Booking Form Re'!$A$1:AI$1,
  ref, $E770,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0" s="117" t="str">
        <f>IFERROR(__xludf.DUMMYFUNCTION("""COMPUTED_VALUE"""),"")</f>
        <v/>
      </c>
      <c r="H770" s="116"/>
      <c r="I770" s="116"/>
      <c r="J770" s="118"/>
      <c r="K770" s="116"/>
      <c r="L770" s="116"/>
      <c r="M770" s="116"/>
      <c r="N770" s="116"/>
      <c r="O770" s="117"/>
      <c r="P770" s="134"/>
      <c r="Q770" s="134"/>
      <c r="R770" s="134"/>
      <c r="S770" s="135"/>
      <c r="T770" s="134"/>
      <c r="U770" s="134"/>
      <c r="V770" s="134"/>
      <c r="W770" s="135"/>
      <c r="X770" s="134"/>
      <c r="Y770" s="134"/>
      <c r="Z770" s="134"/>
      <c r="AA770" s="135"/>
      <c r="AB770" s="131" t="b">
        <v>0</v>
      </c>
      <c r="AC770" s="131" t="b">
        <v>0</v>
      </c>
      <c r="AD770" s="122"/>
      <c r="AE770" s="131" t="b">
        <v>0</v>
      </c>
      <c r="AF770" s="128"/>
      <c r="AG770" s="88"/>
      <c r="AH770" s="132" t="b">
        <v>0</v>
      </c>
      <c r="AI770" s="133"/>
    </row>
    <row r="771">
      <c r="A771" s="114" t="str">
        <f t="array" ref="A771">IFERROR(
  INDEX(
    INDEX('{INDEX} Tour Packages'!$A:$ZZ, , MATCH(A$3, '{INDEX} Tour Packages'!$4:$4, 0)),
    MATCH($F771, INDEX('{INDEX} Tour Packages'!$A:$ZZ,0, MATCH("Tour Package Name", '{INDEX} Tour Packages'!$4:$4, 0)), 0)
  ),
"")
</f>
        <v/>
      </c>
      <c r="B771" s="114" t="str">
        <f t="array" ref="B771">IFERROR(
  INDEX(
    INDEX('{INDEX} Tour Packages'!$A:$ZZ, , MATCH(B$3, '{INDEX} Tour Packages'!$4:$4, 0)),
    MATCH($F771, INDEX('{INDEX} Tour Packages'!$A:$ZZ,0, MATCH("Tour Package Name", '{INDEX} Tour Packages'!$4:$4, 0)), 0)
  ),
"")
</f>
        <v/>
      </c>
      <c r="C771" s="114" t="str">
        <f t="array" ref="C771">IFERROR(
  INDEX(
    INDEX('{INDEX} Tour Packages'!$A:$ZZ, , MATCH(C$3, '{INDEX} Tour Packages'!$4:$4, 0)),
    MATCH($F771, INDEX('{INDEX} Tour Packages'!$A:$ZZ,0, MATCH("Tour Package Name", '{INDEX} Tour Packages'!$4:$4, 0)), 0)
  ),
"")
</f>
        <v/>
      </c>
      <c r="D771" s="114" t="str">
        <f t="array" ref="D771">IFERROR(
  INDEX(
    INDEX('{INDEX} Tour Packages'!$A:$ZZ, , MATCH(D$3, '{INDEX} Tour Packages'!$4:$4, 0)),
    MATCH($F771, INDEX('{INDEX} Tour Packages'!$A:$ZZ,0, MATCH("Tour Package Name", '{INDEX} Tour Packages'!$4:$4, 0)), 0)
  ),
"")
</f>
        <v/>
      </c>
      <c r="E771" s="115" t="s">
        <v>231</v>
      </c>
      <c r="F771" s="116" t="str">
        <f>IFERROR(__xludf.DUMMYFUNCTION("LET(
  headers, 'Internal Flight Booking Form Re'!$A$1:AI$1,
  ref, $E771,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1" s="117" t="str">
        <f>IFERROR(__xludf.DUMMYFUNCTION("""COMPUTED_VALUE"""),"")</f>
        <v/>
      </c>
      <c r="H771" s="116"/>
      <c r="I771" s="116"/>
      <c r="J771" s="118"/>
      <c r="K771" s="116"/>
      <c r="L771" s="116"/>
      <c r="M771" s="116"/>
      <c r="N771" s="116"/>
      <c r="O771" s="117"/>
      <c r="P771" s="134"/>
      <c r="Q771" s="134"/>
      <c r="R771" s="134"/>
      <c r="S771" s="135"/>
      <c r="T771" s="134"/>
      <c r="U771" s="134"/>
      <c r="V771" s="134"/>
      <c r="W771" s="135"/>
      <c r="X771" s="134"/>
      <c r="Y771" s="134"/>
      <c r="Z771" s="134"/>
      <c r="AA771" s="135"/>
      <c r="AB771" s="131" t="b">
        <v>0</v>
      </c>
      <c r="AC771" s="131" t="b">
        <v>0</v>
      </c>
      <c r="AD771" s="122"/>
      <c r="AE771" s="131" t="b">
        <v>0</v>
      </c>
      <c r="AF771" s="128"/>
      <c r="AG771" s="88"/>
      <c r="AH771" s="132" t="b">
        <v>0</v>
      </c>
      <c r="AI771" s="133"/>
    </row>
    <row r="772">
      <c r="A772" s="114" t="str">
        <f t="array" ref="A772">IFERROR(
  INDEX(
    INDEX('{INDEX} Tour Packages'!$A:$ZZ, , MATCH(A$3, '{INDEX} Tour Packages'!$4:$4, 0)),
    MATCH($F772, INDEX('{INDEX} Tour Packages'!$A:$ZZ,0, MATCH("Tour Package Name", '{INDEX} Tour Packages'!$4:$4, 0)), 0)
  ),
"")
</f>
        <v/>
      </c>
      <c r="B772" s="114" t="str">
        <f t="array" ref="B772">IFERROR(
  INDEX(
    INDEX('{INDEX} Tour Packages'!$A:$ZZ, , MATCH(B$3, '{INDEX} Tour Packages'!$4:$4, 0)),
    MATCH($F772, INDEX('{INDEX} Tour Packages'!$A:$ZZ,0, MATCH("Tour Package Name", '{INDEX} Tour Packages'!$4:$4, 0)), 0)
  ),
"")
</f>
        <v/>
      </c>
      <c r="C772" s="114" t="str">
        <f t="array" ref="C772">IFERROR(
  INDEX(
    INDEX('{INDEX} Tour Packages'!$A:$ZZ, , MATCH(C$3, '{INDEX} Tour Packages'!$4:$4, 0)),
    MATCH($F772, INDEX('{INDEX} Tour Packages'!$A:$ZZ,0, MATCH("Tour Package Name", '{INDEX} Tour Packages'!$4:$4, 0)), 0)
  ),
"")
</f>
        <v/>
      </c>
      <c r="D772" s="114" t="str">
        <f t="array" ref="D772">IFERROR(
  INDEX(
    INDEX('{INDEX} Tour Packages'!$A:$ZZ, , MATCH(D$3, '{INDEX} Tour Packages'!$4:$4, 0)),
    MATCH($F772, INDEX('{INDEX} Tour Packages'!$A:$ZZ,0, MATCH("Tour Package Name", '{INDEX} Tour Packages'!$4:$4, 0)), 0)
  ),
"")
</f>
        <v/>
      </c>
      <c r="E772" s="115" t="s">
        <v>231</v>
      </c>
      <c r="F772" s="116" t="str">
        <f>IFERROR(__xludf.DUMMYFUNCTION("LET(
  headers, 'Internal Flight Booking Form Re'!$A$1:AI$1,
  ref, $E772,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2" s="117" t="str">
        <f>IFERROR(__xludf.DUMMYFUNCTION("""COMPUTED_VALUE"""),"")</f>
        <v/>
      </c>
      <c r="H772" s="116"/>
      <c r="I772" s="116"/>
      <c r="J772" s="118"/>
      <c r="K772" s="116"/>
      <c r="L772" s="116"/>
      <c r="M772" s="116"/>
      <c r="N772" s="116"/>
      <c r="O772" s="117"/>
      <c r="P772" s="134"/>
      <c r="Q772" s="134"/>
      <c r="R772" s="134"/>
      <c r="S772" s="135"/>
      <c r="T772" s="134"/>
      <c r="U772" s="134"/>
      <c r="V772" s="134"/>
      <c r="W772" s="135"/>
      <c r="X772" s="134"/>
      <c r="Y772" s="134"/>
      <c r="Z772" s="134"/>
      <c r="AA772" s="135"/>
      <c r="AB772" s="131" t="b">
        <v>0</v>
      </c>
      <c r="AC772" s="131" t="b">
        <v>0</v>
      </c>
      <c r="AD772" s="122"/>
      <c r="AE772" s="131" t="b">
        <v>0</v>
      </c>
      <c r="AF772" s="128"/>
      <c r="AG772" s="88"/>
      <c r="AH772" s="132" t="b">
        <v>0</v>
      </c>
      <c r="AI772" s="133"/>
    </row>
    <row r="773">
      <c r="A773" s="114" t="str">
        <f t="array" ref="A773">IFERROR(
  INDEX(
    INDEX('{INDEX} Tour Packages'!$A:$ZZ, , MATCH(A$3, '{INDEX} Tour Packages'!$4:$4, 0)),
    MATCH($F773, INDEX('{INDEX} Tour Packages'!$A:$ZZ,0, MATCH("Tour Package Name", '{INDEX} Tour Packages'!$4:$4, 0)), 0)
  ),
"")
</f>
        <v/>
      </c>
      <c r="B773" s="114" t="str">
        <f t="array" ref="B773">IFERROR(
  INDEX(
    INDEX('{INDEX} Tour Packages'!$A:$ZZ, , MATCH(B$3, '{INDEX} Tour Packages'!$4:$4, 0)),
    MATCH($F773, INDEX('{INDEX} Tour Packages'!$A:$ZZ,0, MATCH("Tour Package Name", '{INDEX} Tour Packages'!$4:$4, 0)), 0)
  ),
"")
</f>
        <v/>
      </c>
      <c r="C773" s="114" t="str">
        <f t="array" ref="C773">IFERROR(
  INDEX(
    INDEX('{INDEX} Tour Packages'!$A:$ZZ, , MATCH(C$3, '{INDEX} Tour Packages'!$4:$4, 0)),
    MATCH($F773, INDEX('{INDEX} Tour Packages'!$A:$ZZ,0, MATCH("Tour Package Name", '{INDEX} Tour Packages'!$4:$4, 0)), 0)
  ),
"")
</f>
        <v/>
      </c>
      <c r="D773" s="114" t="str">
        <f t="array" ref="D773">IFERROR(
  INDEX(
    INDEX('{INDEX} Tour Packages'!$A:$ZZ, , MATCH(D$3, '{INDEX} Tour Packages'!$4:$4, 0)),
    MATCH($F773, INDEX('{INDEX} Tour Packages'!$A:$ZZ,0, MATCH("Tour Package Name", '{INDEX} Tour Packages'!$4:$4, 0)), 0)
  ),
"")
</f>
        <v/>
      </c>
      <c r="E773" s="115" t="s">
        <v>231</v>
      </c>
      <c r="F773" s="116" t="str">
        <f>IFERROR(__xludf.DUMMYFUNCTION("LET(
  headers, 'Internal Flight Booking Form Re'!$A$1:AI$1,
  ref, $E773,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3" s="117" t="str">
        <f>IFERROR(__xludf.DUMMYFUNCTION("""COMPUTED_VALUE"""),"")</f>
        <v/>
      </c>
      <c r="H773" s="116"/>
      <c r="I773" s="116"/>
      <c r="J773" s="118"/>
      <c r="K773" s="116"/>
      <c r="L773" s="116"/>
      <c r="M773" s="116"/>
      <c r="N773" s="116"/>
      <c r="O773" s="117"/>
      <c r="P773" s="134"/>
      <c r="Q773" s="134"/>
      <c r="R773" s="134"/>
      <c r="S773" s="135"/>
      <c r="T773" s="134"/>
      <c r="U773" s="134"/>
      <c r="V773" s="134"/>
      <c r="W773" s="135"/>
      <c r="X773" s="134"/>
      <c r="Y773" s="134"/>
      <c r="Z773" s="134"/>
      <c r="AA773" s="135"/>
      <c r="AB773" s="131" t="b">
        <v>0</v>
      </c>
      <c r="AC773" s="131" t="b">
        <v>0</v>
      </c>
      <c r="AD773" s="122"/>
      <c r="AE773" s="131" t="b">
        <v>0</v>
      </c>
      <c r="AF773" s="128"/>
      <c r="AG773" s="88"/>
      <c r="AH773" s="132" t="b">
        <v>0</v>
      </c>
      <c r="AI773" s="133"/>
    </row>
    <row r="774">
      <c r="A774" s="114" t="str">
        <f t="array" ref="A774">IFERROR(
  INDEX(
    INDEX('{INDEX} Tour Packages'!$A:$ZZ, , MATCH(A$3, '{INDEX} Tour Packages'!$4:$4, 0)),
    MATCH($F774, INDEX('{INDEX} Tour Packages'!$A:$ZZ,0, MATCH("Tour Package Name", '{INDEX} Tour Packages'!$4:$4, 0)), 0)
  ),
"")
</f>
        <v/>
      </c>
      <c r="B774" s="114" t="str">
        <f t="array" ref="B774">IFERROR(
  INDEX(
    INDEX('{INDEX} Tour Packages'!$A:$ZZ, , MATCH(B$3, '{INDEX} Tour Packages'!$4:$4, 0)),
    MATCH($F774, INDEX('{INDEX} Tour Packages'!$A:$ZZ,0, MATCH("Tour Package Name", '{INDEX} Tour Packages'!$4:$4, 0)), 0)
  ),
"")
</f>
        <v/>
      </c>
      <c r="C774" s="114" t="str">
        <f t="array" ref="C774">IFERROR(
  INDEX(
    INDEX('{INDEX} Tour Packages'!$A:$ZZ, , MATCH(C$3, '{INDEX} Tour Packages'!$4:$4, 0)),
    MATCH($F774, INDEX('{INDEX} Tour Packages'!$A:$ZZ,0, MATCH("Tour Package Name", '{INDEX} Tour Packages'!$4:$4, 0)), 0)
  ),
"")
</f>
        <v/>
      </c>
      <c r="D774" s="114" t="str">
        <f t="array" ref="D774">IFERROR(
  INDEX(
    INDEX('{INDEX} Tour Packages'!$A:$ZZ, , MATCH(D$3, '{INDEX} Tour Packages'!$4:$4, 0)),
    MATCH($F774, INDEX('{INDEX} Tour Packages'!$A:$ZZ,0, MATCH("Tour Package Name", '{INDEX} Tour Packages'!$4:$4, 0)), 0)
  ),
"")
</f>
        <v/>
      </c>
      <c r="E774" s="115" t="s">
        <v>231</v>
      </c>
      <c r="F774" s="116" t="str">
        <f>IFERROR(__xludf.DUMMYFUNCTION("LET(
  headers, 'Internal Flight Booking Form Re'!$A$1:AI$1,
  ref, $E774,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4" s="117" t="str">
        <f>IFERROR(__xludf.DUMMYFUNCTION("""COMPUTED_VALUE"""),"")</f>
        <v/>
      </c>
      <c r="H774" s="116"/>
      <c r="I774" s="116"/>
      <c r="J774" s="118"/>
      <c r="K774" s="116"/>
      <c r="L774" s="116"/>
      <c r="M774" s="116"/>
      <c r="N774" s="116"/>
      <c r="O774" s="117"/>
      <c r="P774" s="134"/>
      <c r="Q774" s="134"/>
      <c r="R774" s="134"/>
      <c r="S774" s="135"/>
      <c r="T774" s="134"/>
      <c r="U774" s="134"/>
      <c r="V774" s="134"/>
      <c r="W774" s="135"/>
      <c r="X774" s="134"/>
      <c r="Y774" s="134"/>
      <c r="Z774" s="134"/>
      <c r="AA774" s="135"/>
      <c r="AB774" s="131" t="b">
        <v>0</v>
      </c>
      <c r="AC774" s="131" t="b">
        <v>0</v>
      </c>
      <c r="AD774" s="122"/>
      <c r="AE774" s="131" t="b">
        <v>0</v>
      </c>
      <c r="AF774" s="128"/>
      <c r="AG774" s="88"/>
      <c r="AH774" s="132" t="b">
        <v>0</v>
      </c>
      <c r="AI774" s="133"/>
    </row>
    <row r="775">
      <c r="A775" s="114" t="str">
        <f t="array" ref="A775">IFERROR(
  INDEX(
    INDEX('{INDEX} Tour Packages'!$A:$ZZ, , MATCH(A$3, '{INDEX} Tour Packages'!$4:$4, 0)),
    MATCH($F775, INDEX('{INDEX} Tour Packages'!$A:$ZZ,0, MATCH("Tour Package Name", '{INDEX} Tour Packages'!$4:$4, 0)), 0)
  ),
"")
</f>
        <v/>
      </c>
      <c r="B775" s="114" t="str">
        <f t="array" ref="B775">IFERROR(
  INDEX(
    INDEX('{INDEX} Tour Packages'!$A:$ZZ, , MATCH(B$3, '{INDEX} Tour Packages'!$4:$4, 0)),
    MATCH($F775, INDEX('{INDEX} Tour Packages'!$A:$ZZ,0, MATCH("Tour Package Name", '{INDEX} Tour Packages'!$4:$4, 0)), 0)
  ),
"")
</f>
        <v/>
      </c>
      <c r="C775" s="114" t="str">
        <f t="array" ref="C775">IFERROR(
  INDEX(
    INDEX('{INDEX} Tour Packages'!$A:$ZZ, , MATCH(C$3, '{INDEX} Tour Packages'!$4:$4, 0)),
    MATCH($F775, INDEX('{INDEX} Tour Packages'!$A:$ZZ,0, MATCH("Tour Package Name", '{INDEX} Tour Packages'!$4:$4, 0)), 0)
  ),
"")
</f>
        <v/>
      </c>
      <c r="D775" s="114" t="str">
        <f t="array" ref="D775">IFERROR(
  INDEX(
    INDEX('{INDEX} Tour Packages'!$A:$ZZ, , MATCH(D$3, '{INDEX} Tour Packages'!$4:$4, 0)),
    MATCH($F775, INDEX('{INDEX} Tour Packages'!$A:$ZZ,0, MATCH("Tour Package Name", '{INDEX} Tour Packages'!$4:$4, 0)), 0)
  ),
"")
</f>
        <v/>
      </c>
      <c r="E775" s="115" t="s">
        <v>231</v>
      </c>
      <c r="F775" s="116" t="str">
        <f>IFERROR(__xludf.DUMMYFUNCTION("LET(
  headers, 'Internal Flight Booking Form Re'!$A$1:AI$1,
  ref, $E775,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5" s="117" t="str">
        <f>IFERROR(__xludf.DUMMYFUNCTION("""COMPUTED_VALUE"""),"")</f>
        <v/>
      </c>
      <c r="H775" s="116"/>
      <c r="I775" s="116"/>
      <c r="J775" s="118"/>
      <c r="K775" s="116"/>
      <c r="L775" s="116"/>
      <c r="M775" s="116"/>
      <c r="N775" s="116"/>
      <c r="O775" s="117"/>
      <c r="P775" s="134"/>
      <c r="Q775" s="134"/>
      <c r="R775" s="134"/>
      <c r="S775" s="135"/>
      <c r="T775" s="134"/>
      <c r="U775" s="134"/>
      <c r="V775" s="134"/>
      <c r="W775" s="135"/>
      <c r="X775" s="134"/>
      <c r="Y775" s="134"/>
      <c r="Z775" s="134"/>
      <c r="AA775" s="135"/>
      <c r="AB775" s="131" t="b">
        <v>0</v>
      </c>
      <c r="AC775" s="131" t="b">
        <v>0</v>
      </c>
      <c r="AD775" s="122"/>
      <c r="AE775" s="131" t="b">
        <v>0</v>
      </c>
      <c r="AF775" s="128"/>
      <c r="AG775" s="88"/>
      <c r="AH775" s="132" t="b">
        <v>0</v>
      </c>
      <c r="AI775" s="133"/>
    </row>
    <row r="776">
      <c r="A776" s="114" t="str">
        <f t="array" ref="A776">IFERROR(
  INDEX(
    INDEX('{INDEX} Tour Packages'!$A:$ZZ, , MATCH(A$3, '{INDEX} Tour Packages'!$4:$4, 0)),
    MATCH($F776, INDEX('{INDEX} Tour Packages'!$A:$ZZ,0, MATCH("Tour Package Name", '{INDEX} Tour Packages'!$4:$4, 0)), 0)
  ),
"")
</f>
        <v/>
      </c>
      <c r="B776" s="114" t="str">
        <f t="array" ref="B776">IFERROR(
  INDEX(
    INDEX('{INDEX} Tour Packages'!$A:$ZZ, , MATCH(B$3, '{INDEX} Tour Packages'!$4:$4, 0)),
    MATCH($F776, INDEX('{INDEX} Tour Packages'!$A:$ZZ,0, MATCH("Tour Package Name", '{INDEX} Tour Packages'!$4:$4, 0)), 0)
  ),
"")
</f>
        <v/>
      </c>
      <c r="C776" s="114" t="str">
        <f t="array" ref="C776">IFERROR(
  INDEX(
    INDEX('{INDEX} Tour Packages'!$A:$ZZ, , MATCH(C$3, '{INDEX} Tour Packages'!$4:$4, 0)),
    MATCH($F776, INDEX('{INDEX} Tour Packages'!$A:$ZZ,0, MATCH("Tour Package Name", '{INDEX} Tour Packages'!$4:$4, 0)), 0)
  ),
"")
</f>
        <v/>
      </c>
      <c r="D776" s="114" t="str">
        <f t="array" ref="D776">IFERROR(
  INDEX(
    INDEX('{INDEX} Tour Packages'!$A:$ZZ, , MATCH(D$3, '{INDEX} Tour Packages'!$4:$4, 0)),
    MATCH($F776, INDEX('{INDEX} Tour Packages'!$A:$ZZ,0, MATCH("Tour Package Name", '{INDEX} Tour Packages'!$4:$4, 0)), 0)
  ),
"")
</f>
        <v/>
      </c>
      <c r="E776" s="115" t="s">
        <v>231</v>
      </c>
      <c r="F776" s="116" t="str">
        <f>IFERROR(__xludf.DUMMYFUNCTION("LET(
  headers, 'Internal Flight Booking Form Re'!$A$1:AI$1,
  ref, $E776,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6" s="117" t="str">
        <f>IFERROR(__xludf.DUMMYFUNCTION("""COMPUTED_VALUE"""),"")</f>
        <v/>
      </c>
      <c r="H776" s="116"/>
      <c r="I776" s="116"/>
      <c r="J776" s="118"/>
      <c r="K776" s="116"/>
      <c r="L776" s="116"/>
      <c r="M776" s="116"/>
      <c r="N776" s="116"/>
      <c r="O776" s="117"/>
      <c r="P776" s="134"/>
      <c r="Q776" s="134"/>
      <c r="R776" s="134"/>
      <c r="S776" s="135"/>
      <c r="T776" s="134"/>
      <c r="U776" s="134"/>
      <c r="V776" s="134"/>
      <c r="W776" s="135"/>
      <c r="X776" s="134"/>
      <c r="Y776" s="134"/>
      <c r="Z776" s="134"/>
      <c r="AA776" s="135"/>
      <c r="AB776" s="131" t="b">
        <v>0</v>
      </c>
      <c r="AC776" s="131" t="b">
        <v>0</v>
      </c>
      <c r="AD776" s="122"/>
      <c r="AE776" s="131" t="b">
        <v>0</v>
      </c>
      <c r="AF776" s="128"/>
      <c r="AG776" s="88"/>
      <c r="AH776" s="132" t="b">
        <v>0</v>
      </c>
      <c r="AI776" s="133"/>
    </row>
    <row r="777">
      <c r="A777" s="114" t="str">
        <f t="array" ref="A777">IFERROR(
  INDEX(
    INDEX('{INDEX} Tour Packages'!$A:$ZZ, , MATCH(A$3, '{INDEX} Tour Packages'!$4:$4, 0)),
    MATCH($F777, INDEX('{INDEX} Tour Packages'!$A:$ZZ,0, MATCH("Tour Package Name", '{INDEX} Tour Packages'!$4:$4, 0)), 0)
  ),
"")
</f>
        <v/>
      </c>
      <c r="B777" s="114" t="str">
        <f t="array" ref="B777">IFERROR(
  INDEX(
    INDEX('{INDEX} Tour Packages'!$A:$ZZ, , MATCH(B$3, '{INDEX} Tour Packages'!$4:$4, 0)),
    MATCH($F777, INDEX('{INDEX} Tour Packages'!$A:$ZZ,0, MATCH("Tour Package Name", '{INDEX} Tour Packages'!$4:$4, 0)), 0)
  ),
"")
</f>
        <v/>
      </c>
      <c r="C777" s="114" t="str">
        <f t="array" ref="C777">IFERROR(
  INDEX(
    INDEX('{INDEX} Tour Packages'!$A:$ZZ, , MATCH(C$3, '{INDEX} Tour Packages'!$4:$4, 0)),
    MATCH($F777, INDEX('{INDEX} Tour Packages'!$A:$ZZ,0, MATCH("Tour Package Name", '{INDEX} Tour Packages'!$4:$4, 0)), 0)
  ),
"")
</f>
        <v/>
      </c>
      <c r="D777" s="114" t="str">
        <f t="array" ref="D777">IFERROR(
  INDEX(
    INDEX('{INDEX} Tour Packages'!$A:$ZZ, , MATCH(D$3, '{INDEX} Tour Packages'!$4:$4, 0)),
    MATCH($F777, INDEX('{INDEX} Tour Packages'!$A:$ZZ,0, MATCH("Tour Package Name", '{INDEX} Tour Packages'!$4:$4, 0)), 0)
  ),
"")
</f>
        <v/>
      </c>
      <c r="E777" s="115" t="s">
        <v>231</v>
      </c>
      <c r="F777" s="116" t="str">
        <f>IFERROR(__xludf.DUMMYFUNCTION("LET(
  headers, 'Internal Flight Booking Form Re'!$A$1:AI$1,
  ref, $E777,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7" s="117" t="str">
        <f>IFERROR(__xludf.DUMMYFUNCTION("""COMPUTED_VALUE"""),"")</f>
        <v/>
      </c>
      <c r="H777" s="116"/>
      <c r="I777" s="116"/>
      <c r="J777" s="118"/>
      <c r="K777" s="116"/>
      <c r="L777" s="116"/>
      <c r="M777" s="116"/>
      <c r="N777" s="116"/>
      <c r="O777" s="117"/>
      <c r="P777" s="134"/>
      <c r="Q777" s="134"/>
      <c r="R777" s="134"/>
      <c r="S777" s="135"/>
      <c r="T777" s="134"/>
      <c r="U777" s="134"/>
      <c r="V777" s="134"/>
      <c r="W777" s="135"/>
      <c r="X777" s="134"/>
      <c r="Y777" s="134"/>
      <c r="Z777" s="134"/>
      <c r="AA777" s="135"/>
      <c r="AB777" s="131" t="b">
        <v>0</v>
      </c>
      <c r="AC777" s="131" t="b">
        <v>0</v>
      </c>
      <c r="AD777" s="122"/>
      <c r="AE777" s="131" t="b">
        <v>0</v>
      </c>
      <c r="AF777" s="128"/>
      <c r="AG777" s="88"/>
      <c r="AH777" s="132" t="b">
        <v>0</v>
      </c>
      <c r="AI777" s="133"/>
    </row>
    <row r="778">
      <c r="A778" s="114" t="str">
        <f t="array" ref="A778">IFERROR(
  INDEX(
    INDEX('{INDEX} Tour Packages'!$A:$ZZ, , MATCH(A$3, '{INDEX} Tour Packages'!$4:$4, 0)),
    MATCH($F778, INDEX('{INDEX} Tour Packages'!$A:$ZZ,0, MATCH("Tour Package Name", '{INDEX} Tour Packages'!$4:$4, 0)), 0)
  ),
"")
</f>
        <v/>
      </c>
      <c r="B778" s="114" t="str">
        <f t="array" ref="B778">IFERROR(
  INDEX(
    INDEX('{INDEX} Tour Packages'!$A:$ZZ, , MATCH(B$3, '{INDEX} Tour Packages'!$4:$4, 0)),
    MATCH($F778, INDEX('{INDEX} Tour Packages'!$A:$ZZ,0, MATCH("Tour Package Name", '{INDEX} Tour Packages'!$4:$4, 0)), 0)
  ),
"")
</f>
        <v/>
      </c>
      <c r="C778" s="114" t="str">
        <f t="array" ref="C778">IFERROR(
  INDEX(
    INDEX('{INDEX} Tour Packages'!$A:$ZZ, , MATCH(C$3, '{INDEX} Tour Packages'!$4:$4, 0)),
    MATCH($F778, INDEX('{INDEX} Tour Packages'!$A:$ZZ,0, MATCH("Tour Package Name", '{INDEX} Tour Packages'!$4:$4, 0)), 0)
  ),
"")
</f>
        <v/>
      </c>
      <c r="D778" s="114" t="str">
        <f t="array" ref="D778">IFERROR(
  INDEX(
    INDEX('{INDEX} Tour Packages'!$A:$ZZ, , MATCH(D$3, '{INDEX} Tour Packages'!$4:$4, 0)),
    MATCH($F778, INDEX('{INDEX} Tour Packages'!$A:$ZZ,0, MATCH("Tour Package Name", '{INDEX} Tour Packages'!$4:$4, 0)), 0)
  ),
"")
</f>
        <v/>
      </c>
      <c r="E778" s="115" t="s">
        <v>231</v>
      </c>
      <c r="F778" s="116" t="str">
        <f>IFERROR(__xludf.DUMMYFUNCTION("LET(
  headers, 'Internal Flight Booking Form Re'!$A$1:AI$1,
  ref, $E778,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8" s="117" t="str">
        <f>IFERROR(__xludf.DUMMYFUNCTION("""COMPUTED_VALUE"""),"")</f>
        <v/>
      </c>
      <c r="H778" s="116"/>
      <c r="I778" s="116"/>
      <c r="J778" s="118"/>
      <c r="K778" s="116"/>
      <c r="L778" s="116"/>
      <c r="M778" s="116"/>
      <c r="N778" s="116"/>
      <c r="O778" s="117"/>
      <c r="P778" s="134"/>
      <c r="Q778" s="134"/>
      <c r="R778" s="134"/>
      <c r="S778" s="135"/>
      <c r="T778" s="134"/>
      <c r="U778" s="134"/>
      <c r="V778" s="134"/>
      <c r="W778" s="135"/>
      <c r="X778" s="134"/>
      <c r="Y778" s="134"/>
      <c r="Z778" s="134"/>
      <c r="AA778" s="135"/>
      <c r="AB778" s="131" t="b">
        <v>0</v>
      </c>
      <c r="AC778" s="131" t="b">
        <v>0</v>
      </c>
      <c r="AD778" s="122"/>
      <c r="AE778" s="131" t="b">
        <v>0</v>
      </c>
      <c r="AF778" s="128"/>
      <c r="AG778" s="88"/>
      <c r="AH778" s="132" t="b">
        <v>0</v>
      </c>
      <c r="AI778" s="133"/>
    </row>
    <row r="779">
      <c r="A779" s="114" t="str">
        <f t="array" ref="A779">IFERROR(
  INDEX(
    INDEX('{INDEX} Tour Packages'!$A:$ZZ, , MATCH(A$3, '{INDEX} Tour Packages'!$4:$4, 0)),
    MATCH($F779, INDEX('{INDEX} Tour Packages'!$A:$ZZ,0, MATCH("Tour Package Name", '{INDEX} Tour Packages'!$4:$4, 0)), 0)
  ),
"")
</f>
        <v/>
      </c>
      <c r="B779" s="114" t="str">
        <f t="array" ref="B779">IFERROR(
  INDEX(
    INDEX('{INDEX} Tour Packages'!$A:$ZZ, , MATCH(B$3, '{INDEX} Tour Packages'!$4:$4, 0)),
    MATCH($F779, INDEX('{INDEX} Tour Packages'!$A:$ZZ,0, MATCH("Tour Package Name", '{INDEX} Tour Packages'!$4:$4, 0)), 0)
  ),
"")
</f>
        <v/>
      </c>
      <c r="C779" s="114" t="str">
        <f t="array" ref="C779">IFERROR(
  INDEX(
    INDEX('{INDEX} Tour Packages'!$A:$ZZ, , MATCH(C$3, '{INDEX} Tour Packages'!$4:$4, 0)),
    MATCH($F779, INDEX('{INDEX} Tour Packages'!$A:$ZZ,0, MATCH("Tour Package Name", '{INDEX} Tour Packages'!$4:$4, 0)), 0)
  ),
"")
</f>
        <v/>
      </c>
      <c r="D779" s="114" t="str">
        <f t="array" ref="D779">IFERROR(
  INDEX(
    INDEX('{INDEX} Tour Packages'!$A:$ZZ, , MATCH(D$3, '{INDEX} Tour Packages'!$4:$4, 0)),
    MATCH($F779, INDEX('{INDEX} Tour Packages'!$A:$ZZ,0, MATCH("Tour Package Name", '{INDEX} Tour Packages'!$4:$4, 0)), 0)
  ),
"")
</f>
        <v/>
      </c>
      <c r="E779" s="115" t="s">
        <v>231</v>
      </c>
      <c r="F779" s="116" t="str">
        <f>IFERROR(__xludf.DUMMYFUNCTION("LET(
  headers, 'Internal Flight Booking Form Re'!$A$1:AI$1,
  ref, $E779,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79" s="117" t="str">
        <f>IFERROR(__xludf.DUMMYFUNCTION("""COMPUTED_VALUE"""),"")</f>
        <v/>
      </c>
      <c r="H779" s="116"/>
      <c r="I779" s="116"/>
      <c r="J779" s="118"/>
      <c r="K779" s="116"/>
      <c r="L779" s="116"/>
      <c r="M779" s="116"/>
      <c r="N779" s="116"/>
      <c r="O779" s="117"/>
      <c r="P779" s="134"/>
      <c r="Q779" s="134"/>
      <c r="R779" s="134"/>
      <c r="S779" s="135"/>
      <c r="T779" s="134"/>
      <c r="U779" s="134"/>
      <c r="V779" s="134"/>
      <c r="W779" s="135"/>
      <c r="X779" s="134"/>
      <c r="Y779" s="134"/>
      <c r="Z779" s="134"/>
      <c r="AA779" s="135"/>
      <c r="AB779" s="131" t="b">
        <v>0</v>
      </c>
      <c r="AC779" s="131" t="b">
        <v>0</v>
      </c>
      <c r="AD779" s="122"/>
      <c r="AE779" s="131" t="b">
        <v>0</v>
      </c>
      <c r="AF779" s="128"/>
      <c r="AG779" s="88"/>
      <c r="AH779" s="132" t="b">
        <v>0</v>
      </c>
      <c r="AI779" s="133"/>
    </row>
    <row r="780">
      <c r="A780" s="114" t="str">
        <f t="array" ref="A780">IFERROR(
  INDEX(
    INDEX('{INDEX} Tour Packages'!$A:$ZZ, , MATCH(A$3, '{INDEX} Tour Packages'!$4:$4, 0)),
    MATCH($F780, INDEX('{INDEX} Tour Packages'!$A:$ZZ,0, MATCH("Tour Package Name", '{INDEX} Tour Packages'!$4:$4, 0)), 0)
  ),
"")
</f>
        <v/>
      </c>
      <c r="B780" s="114" t="str">
        <f t="array" ref="B780">IFERROR(
  INDEX(
    INDEX('{INDEX} Tour Packages'!$A:$ZZ, , MATCH(B$3, '{INDEX} Tour Packages'!$4:$4, 0)),
    MATCH($F780, INDEX('{INDEX} Tour Packages'!$A:$ZZ,0, MATCH("Tour Package Name", '{INDEX} Tour Packages'!$4:$4, 0)), 0)
  ),
"")
</f>
        <v/>
      </c>
      <c r="C780" s="114" t="str">
        <f t="array" ref="C780">IFERROR(
  INDEX(
    INDEX('{INDEX} Tour Packages'!$A:$ZZ, , MATCH(C$3, '{INDEX} Tour Packages'!$4:$4, 0)),
    MATCH($F780, INDEX('{INDEX} Tour Packages'!$A:$ZZ,0, MATCH("Tour Package Name", '{INDEX} Tour Packages'!$4:$4, 0)), 0)
  ),
"")
</f>
        <v/>
      </c>
      <c r="D780" s="114" t="str">
        <f t="array" ref="D780">IFERROR(
  INDEX(
    INDEX('{INDEX} Tour Packages'!$A:$ZZ, , MATCH(D$3, '{INDEX} Tour Packages'!$4:$4, 0)),
    MATCH($F780, INDEX('{INDEX} Tour Packages'!$A:$ZZ,0, MATCH("Tour Package Name", '{INDEX} Tour Packages'!$4:$4, 0)), 0)
  ),
"")
</f>
        <v/>
      </c>
      <c r="E780" s="115" t="s">
        <v>231</v>
      </c>
      <c r="F780" s="116" t="str">
        <f>IFERROR(__xludf.DUMMYFUNCTION("LET(
  headers, 'Internal Flight Booking Form Re'!$A$1:AI$1,
  ref, $E780,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0" s="117" t="str">
        <f>IFERROR(__xludf.DUMMYFUNCTION("""COMPUTED_VALUE"""),"")</f>
        <v/>
      </c>
      <c r="H780" s="116"/>
      <c r="I780" s="116"/>
      <c r="J780" s="118"/>
      <c r="K780" s="116"/>
      <c r="L780" s="116"/>
      <c r="M780" s="116"/>
      <c r="N780" s="116"/>
      <c r="O780" s="117"/>
      <c r="P780" s="134"/>
      <c r="Q780" s="134"/>
      <c r="R780" s="134"/>
      <c r="S780" s="135"/>
      <c r="T780" s="134"/>
      <c r="U780" s="134"/>
      <c r="V780" s="134"/>
      <c r="W780" s="135"/>
      <c r="X780" s="134"/>
      <c r="Y780" s="134"/>
      <c r="Z780" s="134"/>
      <c r="AA780" s="135"/>
      <c r="AB780" s="131" t="b">
        <v>0</v>
      </c>
      <c r="AC780" s="131" t="b">
        <v>0</v>
      </c>
      <c r="AD780" s="122"/>
      <c r="AE780" s="131" t="b">
        <v>0</v>
      </c>
      <c r="AF780" s="128"/>
      <c r="AG780" s="88"/>
      <c r="AH780" s="132" t="b">
        <v>0</v>
      </c>
      <c r="AI780" s="133"/>
    </row>
    <row r="781">
      <c r="A781" s="114" t="str">
        <f t="array" ref="A781">IFERROR(
  INDEX(
    INDEX('{INDEX} Tour Packages'!$A:$ZZ, , MATCH(A$3, '{INDEX} Tour Packages'!$4:$4, 0)),
    MATCH($F781, INDEX('{INDEX} Tour Packages'!$A:$ZZ,0, MATCH("Tour Package Name", '{INDEX} Tour Packages'!$4:$4, 0)), 0)
  ),
"")
</f>
        <v/>
      </c>
      <c r="B781" s="114" t="str">
        <f t="array" ref="B781">IFERROR(
  INDEX(
    INDEX('{INDEX} Tour Packages'!$A:$ZZ, , MATCH(B$3, '{INDEX} Tour Packages'!$4:$4, 0)),
    MATCH($F781, INDEX('{INDEX} Tour Packages'!$A:$ZZ,0, MATCH("Tour Package Name", '{INDEX} Tour Packages'!$4:$4, 0)), 0)
  ),
"")
</f>
        <v/>
      </c>
      <c r="C781" s="114" t="str">
        <f t="array" ref="C781">IFERROR(
  INDEX(
    INDEX('{INDEX} Tour Packages'!$A:$ZZ, , MATCH(C$3, '{INDEX} Tour Packages'!$4:$4, 0)),
    MATCH($F781, INDEX('{INDEX} Tour Packages'!$A:$ZZ,0, MATCH("Tour Package Name", '{INDEX} Tour Packages'!$4:$4, 0)), 0)
  ),
"")
</f>
        <v/>
      </c>
      <c r="D781" s="114" t="str">
        <f t="array" ref="D781">IFERROR(
  INDEX(
    INDEX('{INDEX} Tour Packages'!$A:$ZZ, , MATCH(D$3, '{INDEX} Tour Packages'!$4:$4, 0)),
    MATCH($F781, INDEX('{INDEX} Tour Packages'!$A:$ZZ,0, MATCH("Tour Package Name", '{INDEX} Tour Packages'!$4:$4, 0)), 0)
  ),
"")
</f>
        <v/>
      </c>
      <c r="E781" s="115" t="s">
        <v>231</v>
      </c>
      <c r="F781" s="116" t="str">
        <f>IFERROR(__xludf.DUMMYFUNCTION("LET(
  headers, 'Internal Flight Booking Form Re'!$A$1:AI$1,
  ref, $E781,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1" s="117" t="str">
        <f>IFERROR(__xludf.DUMMYFUNCTION("""COMPUTED_VALUE"""),"")</f>
        <v/>
      </c>
      <c r="H781" s="116"/>
      <c r="I781" s="116"/>
      <c r="J781" s="118"/>
      <c r="K781" s="116"/>
      <c r="L781" s="116"/>
      <c r="M781" s="116"/>
      <c r="N781" s="116"/>
      <c r="O781" s="117"/>
      <c r="P781" s="134"/>
      <c r="Q781" s="134"/>
      <c r="R781" s="134"/>
      <c r="S781" s="135"/>
      <c r="T781" s="134"/>
      <c r="U781" s="134"/>
      <c r="V781" s="134"/>
      <c r="W781" s="135"/>
      <c r="X781" s="134"/>
      <c r="Y781" s="134"/>
      <c r="Z781" s="134"/>
      <c r="AA781" s="135"/>
      <c r="AB781" s="131" t="b">
        <v>0</v>
      </c>
      <c r="AC781" s="131" t="b">
        <v>0</v>
      </c>
      <c r="AD781" s="122"/>
      <c r="AE781" s="131" t="b">
        <v>0</v>
      </c>
      <c r="AF781" s="128"/>
      <c r="AG781" s="88"/>
      <c r="AH781" s="132" t="b">
        <v>0</v>
      </c>
      <c r="AI781" s="133"/>
    </row>
    <row r="782">
      <c r="A782" s="114" t="str">
        <f t="array" ref="A782">IFERROR(
  INDEX(
    INDEX('{INDEX} Tour Packages'!$A:$ZZ, , MATCH(A$3, '{INDEX} Tour Packages'!$4:$4, 0)),
    MATCH($F782, INDEX('{INDEX} Tour Packages'!$A:$ZZ,0, MATCH("Tour Package Name", '{INDEX} Tour Packages'!$4:$4, 0)), 0)
  ),
"")
</f>
        <v/>
      </c>
      <c r="B782" s="114" t="str">
        <f t="array" ref="B782">IFERROR(
  INDEX(
    INDEX('{INDEX} Tour Packages'!$A:$ZZ, , MATCH(B$3, '{INDEX} Tour Packages'!$4:$4, 0)),
    MATCH($F782, INDEX('{INDEX} Tour Packages'!$A:$ZZ,0, MATCH("Tour Package Name", '{INDEX} Tour Packages'!$4:$4, 0)), 0)
  ),
"")
</f>
        <v/>
      </c>
      <c r="C782" s="114" t="str">
        <f t="array" ref="C782">IFERROR(
  INDEX(
    INDEX('{INDEX} Tour Packages'!$A:$ZZ, , MATCH(C$3, '{INDEX} Tour Packages'!$4:$4, 0)),
    MATCH($F782, INDEX('{INDEX} Tour Packages'!$A:$ZZ,0, MATCH("Tour Package Name", '{INDEX} Tour Packages'!$4:$4, 0)), 0)
  ),
"")
</f>
        <v/>
      </c>
      <c r="D782" s="114" t="str">
        <f t="array" ref="D782">IFERROR(
  INDEX(
    INDEX('{INDEX} Tour Packages'!$A:$ZZ, , MATCH(D$3, '{INDEX} Tour Packages'!$4:$4, 0)),
    MATCH($F782, INDEX('{INDEX} Tour Packages'!$A:$ZZ,0, MATCH("Tour Package Name", '{INDEX} Tour Packages'!$4:$4, 0)), 0)
  ),
"")
</f>
        <v/>
      </c>
      <c r="E782" s="115" t="s">
        <v>231</v>
      </c>
      <c r="F782" s="116" t="str">
        <f>IFERROR(__xludf.DUMMYFUNCTION("LET(
  headers, 'Internal Flight Booking Form Re'!$A$1:AI$1,
  ref, $E782,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2" s="117" t="str">
        <f>IFERROR(__xludf.DUMMYFUNCTION("""COMPUTED_VALUE"""),"")</f>
        <v/>
      </c>
      <c r="H782" s="116"/>
      <c r="I782" s="116"/>
      <c r="J782" s="118"/>
      <c r="K782" s="116"/>
      <c r="L782" s="116"/>
      <c r="M782" s="116"/>
      <c r="N782" s="116"/>
      <c r="O782" s="117"/>
      <c r="P782" s="134"/>
      <c r="Q782" s="134"/>
      <c r="R782" s="134"/>
      <c r="S782" s="135"/>
      <c r="T782" s="134"/>
      <c r="U782" s="134"/>
      <c r="V782" s="134"/>
      <c r="W782" s="135"/>
      <c r="X782" s="134"/>
      <c r="Y782" s="134"/>
      <c r="Z782" s="134"/>
      <c r="AA782" s="135"/>
      <c r="AB782" s="131" t="b">
        <v>0</v>
      </c>
      <c r="AC782" s="131" t="b">
        <v>0</v>
      </c>
      <c r="AD782" s="122"/>
      <c r="AE782" s="131" t="b">
        <v>0</v>
      </c>
      <c r="AF782" s="128"/>
      <c r="AG782" s="88"/>
      <c r="AH782" s="132" t="b">
        <v>0</v>
      </c>
      <c r="AI782" s="133"/>
    </row>
    <row r="783">
      <c r="A783" s="114" t="str">
        <f t="array" ref="A783">IFERROR(
  INDEX(
    INDEX('{INDEX} Tour Packages'!$A:$ZZ, , MATCH(A$3, '{INDEX} Tour Packages'!$4:$4, 0)),
    MATCH($F783, INDEX('{INDEX} Tour Packages'!$A:$ZZ,0, MATCH("Tour Package Name", '{INDEX} Tour Packages'!$4:$4, 0)), 0)
  ),
"")
</f>
        <v/>
      </c>
      <c r="B783" s="114" t="str">
        <f t="array" ref="B783">IFERROR(
  INDEX(
    INDEX('{INDEX} Tour Packages'!$A:$ZZ, , MATCH(B$3, '{INDEX} Tour Packages'!$4:$4, 0)),
    MATCH($F783, INDEX('{INDEX} Tour Packages'!$A:$ZZ,0, MATCH("Tour Package Name", '{INDEX} Tour Packages'!$4:$4, 0)), 0)
  ),
"")
</f>
        <v/>
      </c>
      <c r="C783" s="114" t="str">
        <f t="array" ref="C783">IFERROR(
  INDEX(
    INDEX('{INDEX} Tour Packages'!$A:$ZZ, , MATCH(C$3, '{INDEX} Tour Packages'!$4:$4, 0)),
    MATCH($F783, INDEX('{INDEX} Tour Packages'!$A:$ZZ,0, MATCH("Tour Package Name", '{INDEX} Tour Packages'!$4:$4, 0)), 0)
  ),
"")
</f>
        <v/>
      </c>
      <c r="D783" s="114" t="str">
        <f t="array" ref="D783">IFERROR(
  INDEX(
    INDEX('{INDEX} Tour Packages'!$A:$ZZ, , MATCH(D$3, '{INDEX} Tour Packages'!$4:$4, 0)),
    MATCH($F783, INDEX('{INDEX} Tour Packages'!$A:$ZZ,0, MATCH("Tour Package Name", '{INDEX} Tour Packages'!$4:$4, 0)), 0)
  ),
"")
</f>
        <v/>
      </c>
      <c r="E783" s="115" t="s">
        <v>231</v>
      </c>
      <c r="F783" s="116" t="str">
        <f>IFERROR(__xludf.DUMMYFUNCTION("LET(
  headers, 'Internal Flight Booking Form Re'!$A$1:AI$1,
  ref, $E783,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3" s="117" t="str">
        <f>IFERROR(__xludf.DUMMYFUNCTION("""COMPUTED_VALUE"""),"")</f>
        <v/>
      </c>
      <c r="H783" s="116"/>
      <c r="I783" s="116"/>
      <c r="J783" s="118"/>
      <c r="K783" s="116"/>
      <c r="L783" s="116"/>
      <c r="M783" s="116"/>
      <c r="N783" s="116"/>
      <c r="O783" s="117"/>
      <c r="P783" s="134"/>
      <c r="Q783" s="134"/>
      <c r="R783" s="134"/>
      <c r="S783" s="135"/>
      <c r="T783" s="134"/>
      <c r="U783" s="134"/>
      <c r="V783" s="134"/>
      <c r="W783" s="135"/>
      <c r="X783" s="134"/>
      <c r="Y783" s="134"/>
      <c r="Z783" s="134"/>
      <c r="AA783" s="135"/>
      <c r="AB783" s="131" t="b">
        <v>0</v>
      </c>
      <c r="AC783" s="131" t="b">
        <v>0</v>
      </c>
      <c r="AD783" s="122"/>
      <c r="AE783" s="131" t="b">
        <v>0</v>
      </c>
      <c r="AF783" s="128"/>
      <c r="AG783" s="88"/>
      <c r="AH783" s="132" t="b">
        <v>0</v>
      </c>
      <c r="AI783" s="133"/>
    </row>
    <row r="784">
      <c r="A784" s="114" t="str">
        <f t="array" ref="A784">IFERROR(
  INDEX(
    INDEX('{INDEX} Tour Packages'!$A:$ZZ, , MATCH(A$3, '{INDEX} Tour Packages'!$4:$4, 0)),
    MATCH($F784, INDEX('{INDEX} Tour Packages'!$A:$ZZ,0, MATCH("Tour Package Name", '{INDEX} Tour Packages'!$4:$4, 0)), 0)
  ),
"")
</f>
        <v/>
      </c>
      <c r="B784" s="114" t="str">
        <f t="array" ref="B784">IFERROR(
  INDEX(
    INDEX('{INDEX} Tour Packages'!$A:$ZZ, , MATCH(B$3, '{INDEX} Tour Packages'!$4:$4, 0)),
    MATCH($F784, INDEX('{INDEX} Tour Packages'!$A:$ZZ,0, MATCH("Tour Package Name", '{INDEX} Tour Packages'!$4:$4, 0)), 0)
  ),
"")
</f>
        <v/>
      </c>
      <c r="C784" s="114" t="str">
        <f t="array" ref="C784">IFERROR(
  INDEX(
    INDEX('{INDEX} Tour Packages'!$A:$ZZ, , MATCH(C$3, '{INDEX} Tour Packages'!$4:$4, 0)),
    MATCH($F784, INDEX('{INDEX} Tour Packages'!$A:$ZZ,0, MATCH("Tour Package Name", '{INDEX} Tour Packages'!$4:$4, 0)), 0)
  ),
"")
</f>
        <v/>
      </c>
      <c r="D784" s="114" t="str">
        <f t="array" ref="D784">IFERROR(
  INDEX(
    INDEX('{INDEX} Tour Packages'!$A:$ZZ, , MATCH(D$3, '{INDEX} Tour Packages'!$4:$4, 0)),
    MATCH($F784, INDEX('{INDEX} Tour Packages'!$A:$ZZ,0, MATCH("Tour Package Name", '{INDEX} Tour Packages'!$4:$4, 0)), 0)
  ),
"")
</f>
        <v/>
      </c>
      <c r="E784" s="115" t="s">
        <v>231</v>
      </c>
      <c r="F784" s="116" t="str">
        <f>IFERROR(__xludf.DUMMYFUNCTION("LET(
  headers, 'Internal Flight Booking Form Re'!$A$1:AI$1,
  ref, $E784,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4" s="117" t="str">
        <f>IFERROR(__xludf.DUMMYFUNCTION("""COMPUTED_VALUE"""),"")</f>
        <v/>
      </c>
      <c r="H784" s="116"/>
      <c r="I784" s="116"/>
      <c r="J784" s="118"/>
      <c r="K784" s="116"/>
      <c r="L784" s="116"/>
      <c r="M784" s="116"/>
      <c r="N784" s="116"/>
      <c r="O784" s="117"/>
      <c r="P784" s="134"/>
      <c r="Q784" s="134"/>
      <c r="R784" s="134"/>
      <c r="S784" s="135"/>
      <c r="T784" s="134"/>
      <c r="U784" s="134"/>
      <c r="V784" s="134"/>
      <c r="W784" s="135"/>
      <c r="X784" s="134"/>
      <c r="Y784" s="134"/>
      <c r="Z784" s="134"/>
      <c r="AA784" s="135"/>
      <c r="AB784" s="131" t="b">
        <v>0</v>
      </c>
      <c r="AC784" s="131" t="b">
        <v>0</v>
      </c>
      <c r="AD784" s="122"/>
      <c r="AE784" s="131" t="b">
        <v>0</v>
      </c>
      <c r="AF784" s="128"/>
      <c r="AG784" s="88"/>
      <c r="AH784" s="132" t="b">
        <v>0</v>
      </c>
      <c r="AI784" s="133"/>
    </row>
    <row r="785">
      <c r="A785" s="114" t="str">
        <f t="array" ref="A785">IFERROR(
  INDEX(
    INDEX('{INDEX} Tour Packages'!$A:$ZZ, , MATCH(A$3, '{INDEX} Tour Packages'!$4:$4, 0)),
    MATCH($F785, INDEX('{INDEX} Tour Packages'!$A:$ZZ,0, MATCH("Tour Package Name", '{INDEX} Tour Packages'!$4:$4, 0)), 0)
  ),
"")
</f>
        <v/>
      </c>
      <c r="B785" s="114" t="str">
        <f t="array" ref="B785">IFERROR(
  INDEX(
    INDEX('{INDEX} Tour Packages'!$A:$ZZ, , MATCH(B$3, '{INDEX} Tour Packages'!$4:$4, 0)),
    MATCH($F785, INDEX('{INDEX} Tour Packages'!$A:$ZZ,0, MATCH("Tour Package Name", '{INDEX} Tour Packages'!$4:$4, 0)), 0)
  ),
"")
</f>
        <v/>
      </c>
      <c r="C785" s="114" t="str">
        <f t="array" ref="C785">IFERROR(
  INDEX(
    INDEX('{INDEX} Tour Packages'!$A:$ZZ, , MATCH(C$3, '{INDEX} Tour Packages'!$4:$4, 0)),
    MATCH($F785, INDEX('{INDEX} Tour Packages'!$A:$ZZ,0, MATCH("Tour Package Name", '{INDEX} Tour Packages'!$4:$4, 0)), 0)
  ),
"")
</f>
        <v/>
      </c>
      <c r="D785" s="114" t="str">
        <f t="array" ref="D785">IFERROR(
  INDEX(
    INDEX('{INDEX} Tour Packages'!$A:$ZZ, , MATCH(D$3, '{INDEX} Tour Packages'!$4:$4, 0)),
    MATCH($F785, INDEX('{INDEX} Tour Packages'!$A:$ZZ,0, MATCH("Tour Package Name", '{INDEX} Tour Packages'!$4:$4, 0)), 0)
  ),
"")
</f>
        <v/>
      </c>
      <c r="E785" s="115" t="s">
        <v>231</v>
      </c>
      <c r="F785" s="116" t="str">
        <f>IFERROR(__xludf.DUMMYFUNCTION("LET(
  headers, 'Internal Flight Booking Form Re'!$A$1:AI$1,
  ref, $E785,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5" s="117" t="str">
        <f>IFERROR(__xludf.DUMMYFUNCTION("""COMPUTED_VALUE"""),"")</f>
        <v/>
      </c>
      <c r="H785" s="116"/>
      <c r="I785" s="116"/>
      <c r="J785" s="118"/>
      <c r="K785" s="116"/>
      <c r="L785" s="116"/>
      <c r="M785" s="116"/>
      <c r="N785" s="116"/>
      <c r="O785" s="117"/>
      <c r="P785" s="134"/>
      <c r="Q785" s="134"/>
      <c r="R785" s="134"/>
      <c r="S785" s="135"/>
      <c r="T785" s="134"/>
      <c r="U785" s="134"/>
      <c r="V785" s="134"/>
      <c r="W785" s="135"/>
      <c r="X785" s="134"/>
      <c r="Y785" s="134"/>
      <c r="Z785" s="134"/>
      <c r="AA785" s="135"/>
      <c r="AB785" s="131" t="b">
        <v>0</v>
      </c>
      <c r="AC785" s="131" t="b">
        <v>0</v>
      </c>
      <c r="AD785" s="122"/>
      <c r="AE785" s="131" t="b">
        <v>0</v>
      </c>
      <c r="AF785" s="128"/>
      <c r="AG785" s="88"/>
      <c r="AH785" s="132" t="b">
        <v>0</v>
      </c>
      <c r="AI785" s="133"/>
    </row>
    <row r="786">
      <c r="A786" s="114" t="str">
        <f t="array" ref="A786">IFERROR(
  INDEX(
    INDEX('{INDEX} Tour Packages'!$A:$ZZ, , MATCH(A$3, '{INDEX} Tour Packages'!$4:$4, 0)),
    MATCH($F786, INDEX('{INDEX} Tour Packages'!$A:$ZZ,0, MATCH("Tour Package Name", '{INDEX} Tour Packages'!$4:$4, 0)), 0)
  ),
"")
</f>
        <v/>
      </c>
      <c r="B786" s="114" t="str">
        <f t="array" ref="B786">IFERROR(
  INDEX(
    INDEX('{INDEX} Tour Packages'!$A:$ZZ, , MATCH(B$3, '{INDEX} Tour Packages'!$4:$4, 0)),
    MATCH($F786, INDEX('{INDEX} Tour Packages'!$A:$ZZ,0, MATCH("Tour Package Name", '{INDEX} Tour Packages'!$4:$4, 0)), 0)
  ),
"")
</f>
        <v/>
      </c>
      <c r="C786" s="114" t="str">
        <f t="array" ref="C786">IFERROR(
  INDEX(
    INDEX('{INDEX} Tour Packages'!$A:$ZZ, , MATCH(C$3, '{INDEX} Tour Packages'!$4:$4, 0)),
    MATCH($F786, INDEX('{INDEX} Tour Packages'!$A:$ZZ,0, MATCH("Tour Package Name", '{INDEX} Tour Packages'!$4:$4, 0)), 0)
  ),
"")
</f>
        <v/>
      </c>
      <c r="D786" s="114" t="str">
        <f t="array" ref="D786">IFERROR(
  INDEX(
    INDEX('{INDEX} Tour Packages'!$A:$ZZ, , MATCH(D$3, '{INDEX} Tour Packages'!$4:$4, 0)),
    MATCH($F786, INDEX('{INDEX} Tour Packages'!$A:$ZZ,0, MATCH("Tour Package Name", '{INDEX} Tour Packages'!$4:$4, 0)), 0)
  ),
"")
</f>
        <v/>
      </c>
      <c r="E786" s="115" t="s">
        <v>231</v>
      </c>
      <c r="F786" s="116" t="str">
        <f>IFERROR(__xludf.DUMMYFUNCTION("LET(
  headers, 'Internal Flight Booking Form Re'!$A$1:AI$1,
  ref, $E786,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6" s="117" t="str">
        <f>IFERROR(__xludf.DUMMYFUNCTION("""COMPUTED_VALUE"""),"")</f>
        <v/>
      </c>
      <c r="H786" s="116"/>
      <c r="I786" s="116"/>
      <c r="J786" s="118"/>
      <c r="K786" s="116"/>
      <c r="L786" s="116"/>
      <c r="M786" s="116"/>
      <c r="N786" s="116"/>
      <c r="O786" s="117"/>
      <c r="P786" s="134"/>
      <c r="Q786" s="134"/>
      <c r="R786" s="134"/>
      <c r="S786" s="135"/>
      <c r="T786" s="134"/>
      <c r="U786" s="134"/>
      <c r="V786" s="134"/>
      <c r="W786" s="135"/>
      <c r="X786" s="134"/>
      <c r="Y786" s="134"/>
      <c r="Z786" s="134"/>
      <c r="AA786" s="135"/>
      <c r="AB786" s="131" t="b">
        <v>0</v>
      </c>
      <c r="AC786" s="131" t="b">
        <v>0</v>
      </c>
      <c r="AD786" s="122"/>
      <c r="AE786" s="131" t="b">
        <v>0</v>
      </c>
      <c r="AF786" s="128"/>
      <c r="AG786" s="88"/>
      <c r="AH786" s="132" t="b">
        <v>0</v>
      </c>
      <c r="AI786" s="133"/>
    </row>
    <row r="787">
      <c r="A787" s="114" t="str">
        <f t="array" ref="A787">IFERROR(
  INDEX(
    INDEX('{INDEX} Tour Packages'!$A:$ZZ, , MATCH(A$3, '{INDEX} Tour Packages'!$4:$4, 0)),
    MATCH($F787, INDEX('{INDEX} Tour Packages'!$A:$ZZ,0, MATCH("Tour Package Name", '{INDEX} Tour Packages'!$4:$4, 0)), 0)
  ),
"")
</f>
        <v/>
      </c>
      <c r="B787" s="114" t="str">
        <f t="array" ref="B787">IFERROR(
  INDEX(
    INDEX('{INDEX} Tour Packages'!$A:$ZZ, , MATCH(B$3, '{INDEX} Tour Packages'!$4:$4, 0)),
    MATCH($F787, INDEX('{INDEX} Tour Packages'!$A:$ZZ,0, MATCH("Tour Package Name", '{INDEX} Tour Packages'!$4:$4, 0)), 0)
  ),
"")
</f>
        <v/>
      </c>
      <c r="C787" s="114" t="str">
        <f t="array" ref="C787">IFERROR(
  INDEX(
    INDEX('{INDEX} Tour Packages'!$A:$ZZ, , MATCH(C$3, '{INDEX} Tour Packages'!$4:$4, 0)),
    MATCH($F787, INDEX('{INDEX} Tour Packages'!$A:$ZZ,0, MATCH("Tour Package Name", '{INDEX} Tour Packages'!$4:$4, 0)), 0)
  ),
"")
</f>
        <v/>
      </c>
      <c r="D787" s="114" t="str">
        <f t="array" ref="D787">IFERROR(
  INDEX(
    INDEX('{INDEX} Tour Packages'!$A:$ZZ, , MATCH(D$3, '{INDEX} Tour Packages'!$4:$4, 0)),
    MATCH($F787, INDEX('{INDEX} Tour Packages'!$A:$ZZ,0, MATCH("Tour Package Name", '{INDEX} Tour Packages'!$4:$4, 0)), 0)
  ),
"")
</f>
        <v/>
      </c>
      <c r="E787" s="115" t="s">
        <v>231</v>
      </c>
      <c r="F787" s="116" t="str">
        <f>IFERROR(__xludf.DUMMYFUNCTION("LET(
  headers, 'Internal Flight Booking Form Re'!$A$1:AI$1,
  ref, $E787,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7" s="117" t="str">
        <f>IFERROR(__xludf.DUMMYFUNCTION("""COMPUTED_VALUE"""),"")</f>
        <v/>
      </c>
      <c r="H787" s="116"/>
      <c r="I787" s="116"/>
      <c r="J787" s="118"/>
      <c r="K787" s="116"/>
      <c r="L787" s="116"/>
      <c r="M787" s="116"/>
      <c r="N787" s="116"/>
      <c r="O787" s="117"/>
      <c r="P787" s="134"/>
      <c r="Q787" s="134"/>
      <c r="R787" s="134"/>
      <c r="S787" s="135"/>
      <c r="T787" s="134"/>
      <c r="U787" s="134"/>
      <c r="V787" s="134"/>
      <c r="W787" s="135"/>
      <c r="X787" s="134"/>
      <c r="Y787" s="134"/>
      <c r="Z787" s="134"/>
      <c r="AA787" s="135"/>
      <c r="AB787" s="131" t="b">
        <v>0</v>
      </c>
      <c r="AC787" s="131" t="b">
        <v>0</v>
      </c>
      <c r="AD787" s="122"/>
      <c r="AE787" s="131" t="b">
        <v>0</v>
      </c>
      <c r="AF787" s="128"/>
      <c r="AG787" s="88"/>
      <c r="AH787" s="132" t="b">
        <v>0</v>
      </c>
      <c r="AI787" s="133"/>
    </row>
    <row r="788">
      <c r="A788" s="114" t="str">
        <f t="array" ref="A788">IFERROR(
  INDEX(
    INDEX('{INDEX} Tour Packages'!$A:$ZZ, , MATCH(A$3, '{INDEX} Tour Packages'!$4:$4, 0)),
    MATCH($F788, INDEX('{INDEX} Tour Packages'!$A:$ZZ,0, MATCH("Tour Package Name", '{INDEX} Tour Packages'!$4:$4, 0)), 0)
  ),
"")
</f>
        <v/>
      </c>
      <c r="B788" s="114" t="str">
        <f t="array" ref="B788">IFERROR(
  INDEX(
    INDEX('{INDEX} Tour Packages'!$A:$ZZ, , MATCH(B$3, '{INDEX} Tour Packages'!$4:$4, 0)),
    MATCH($F788, INDEX('{INDEX} Tour Packages'!$A:$ZZ,0, MATCH("Tour Package Name", '{INDEX} Tour Packages'!$4:$4, 0)), 0)
  ),
"")
</f>
        <v/>
      </c>
      <c r="C788" s="114" t="str">
        <f t="array" ref="C788">IFERROR(
  INDEX(
    INDEX('{INDEX} Tour Packages'!$A:$ZZ, , MATCH(C$3, '{INDEX} Tour Packages'!$4:$4, 0)),
    MATCH($F788, INDEX('{INDEX} Tour Packages'!$A:$ZZ,0, MATCH("Tour Package Name", '{INDEX} Tour Packages'!$4:$4, 0)), 0)
  ),
"")
</f>
        <v/>
      </c>
      <c r="D788" s="114" t="str">
        <f t="array" ref="D788">IFERROR(
  INDEX(
    INDEX('{INDEX} Tour Packages'!$A:$ZZ, , MATCH(D$3, '{INDEX} Tour Packages'!$4:$4, 0)),
    MATCH($F788, INDEX('{INDEX} Tour Packages'!$A:$ZZ,0, MATCH("Tour Package Name", '{INDEX} Tour Packages'!$4:$4, 0)), 0)
  ),
"")
</f>
        <v/>
      </c>
      <c r="E788" s="115" t="s">
        <v>231</v>
      </c>
      <c r="F788" s="116" t="str">
        <f>IFERROR(__xludf.DUMMYFUNCTION("LET(
  headers, 'Internal Flight Booking Form Re'!$A$1:AI$1,
  ref, $E788,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8" s="117" t="str">
        <f>IFERROR(__xludf.DUMMYFUNCTION("""COMPUTED_VALUE"""),"")</f>
        <v/>
      </c>
      <c r="H788" s="116"/>
      <c r="I788" s="116"/>
      <c r="J788" s="118"/>
      <c r="K788" s="116"/>
      <c r="L788" s="116"/>
      <c r="M788" s="116"/>
      <c r="N788" s="116"/>
      <c r="O788" s="117"/>
      <c r="P788" s="134"/>
      <c r="Q788" s="134"/>
      <c r="R788" s="134"/>
      <c r="S788" s="135"/>
      <c r="T788" s="134"/>
      <c r="U788" s="134"/>
      <c r="V788" s="134"/>
      <c r="W788" s="135"/>
      <c r="X788" s="134"/>
      <c r="Y788" s="134"/>
      <c r="Z788" s="134"/>
      <c r="AA788" s="135"/>
      <c r="AB788" s="131" t="b">
        <v>0</v>
      </c>
      <c r="AC788" s="131" t="b">
        <v>0</v>
      </c>
      <c r="AD788" s="122"/>
      <c r="AE788" s="131" t="b">
        <v>0</v>
      </c>
      <c r="AF788" s="128"/>
      <c r="AG788" s="88"/>
      <c r="AH788" s="132" t="b">
        <v>0</v>
      </c>
      <c r="AI788" s="133"/>
    </row>
    <row r="789">
      <c r="A789" s="114" t="str">
        <f t="array" ref="A789">IFERROR(
  INDEX(
    INDEX('{INDEX} Tour Packages'!$A:$ZZ, , MATCH(A$3, '{INDEX} Tour Packages'!$4:$4, 0)),
    MATCH($F789, INDEX('{INDEX} Tour Packages'!$A:$ZZ,0, MATCH("Tour Package Name", '{INDEX} Tour Packages'!$4:$4, 0)), 0)
  ),
"")
</f>
        <v/>
      </c>
      <c r="B789" s="114" t="str">
        <f t="array" ref="B789">IFERROR(
  INDEX(
    INDEX('{INDEX} Tour Packages'!$A:$ZZ, , MATCH(B$3, '{INDEX} Tour Packages'!$4:$4, 0)),
    MATCH($F789, INDEX('{INDEX} Tour Packages'!$A:$ZZ,0, MATCH("Tour Package Name", '{INDEX} Tour Packages'!$4:$4, 0)), 0)
  ),
"")
</f>
        <v/>
      </c>
      <c r="C789" s="114" t="str">
        <f t="array" ref="C789">IFERROR(
  INDEX(
    INDEX('{INDEX} Tour Packages'!$A:$ZZ, , MATCH(C$3, '{INDEX} Tour Packages'!$4:$4, 0)),
    MATCH($F789, INDEX('{INDEX} Tour Packages'!$A:$ZZ,0, MATCH("Tour Package Name", '{INDEX} Tour Packages'!$4:$4, 0)), 0)
  ),
"")
</f>
        <v/>
      </c>
      <c r="D789" s="114" t="str">
        <f t="array" ref="D789">IFERROR(
  INDEX(
    INDEX('{INDEX} Tour Packages'!$A:$ZZ, , MATCH(D$3, '{INDEX} Tour Packages'!$4:$4, 0)),
    MATCH($F789, INDEX('{INDEX} Tour Packages'!$A:$ZZ,0, MATCH("Tour Package Name", '{INDEX} Tour Packages'!$4:$4, 0)), 0)
  ),
"")
</f>
        <v/>
      </c>
      <c r="E789" s="115" t="s">
        <v>231</v>
      </c>
      <c r="F789" s="116" t="str">
        <f>IFERROR(__xludf.DUMMYFUNCTION("LET(
  headers, 'Internal Flight Booking Form Re'!$A$1:AI$1,
  ref, $E789,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89" s="117" t="str">
        <f>IFERROR(__xludf.DUMMYFUNCTION("""COMPUTED_VALUE"""),"")</f>
        <v/>
      </c>
      <c r="H789" s="116"/>
      <c r="I789" s="116"/>
      <c r="J789" s="118"/>
      <c r="K789" s="116"/>
      <c r="L789" s="116"/>
      <c r="M789" s="116"/>
      <c r="N789" s="116"/>
      <c r="O789" s="117"/>
      <c r="P789" s="134"/>
      <c r="Q789" s="134"/>
      <c r="R789" s="134"/>
      <c r="S789" s="135"/>
      <c r="T789" s="134"/>
      <c r="U789" s="134"/>
      <c r="V789" s="134"/>
      <c r="W789" s="135"/>
      <c r="X789" s="134"/>
      <c r="Y789" s="134"/>
      <c r="Z789" s="134"/>
      <c r="AA789" s="135"/>
      <c r="AB789" s="131" t="b">
        <v>0</v>
      </c>
      <c r="AC789" s="131" t="b">
        <v>0</v>
      </c>
      <c r="AD789" s="122"/>
      <c r="AE789" s="131" t="b">
        <v>0</v>
      </c>
      <c r="AF789" s="128"/>
      <c r="AG789" s="88"/>
      <c r="AH789" s="132" t="b">
        <v>0</v>
      </c>
      <c r="AI789" s="133"/>
    </row>
    <row r="790">
      <c r="A790" s="114" t="str">
        <f t="array" ref="A790">IFERROR(
  INDEX(
    INDEX('{INDEX} Tour Packages'!$A:$ZZ, , MATCH(A$3, '{INDEX} Tour Packages'!$4:$4, 0)),
    MATCH($F790, INDEX('{INDEX} Tour Packages'!$A:$ZZ,0, MATCH("Tour Package Name", '{INDEX} Tour Packages'!$4:$4, 0)), 0)
  ),
"")
</f>
        <v/>
      </c>
      <c r="B790" s="114" t="str">
        <f t="array" ref="B790">IFERROR(
  INDEX(
    INDEX('{INDEX} Tour Packages'!$A:$ZZ, , MATCH(B$3, '{INDEX} Tour Packages'!$4:$4, 0)),
    MATCH($F790, INDEX('{INDEX} Tour Packages'!$A:$ZZ,0, MATCH("Tour Package Name", '{INDEX} Tour Packages'!$4:$4, 0)), 0)
  ),
"")
</f>
        <v/>
      </c>
      <c r="C790" s="114" t="str">
        <f t="array" ref="C790">IFERROR(
  INDEX(
    INDEX('{INDEX} Tour Packages'!$A:$ZZ, , MATCH(C$3, '{INDEX} Tour Packages'!$4:$4, 0)),
    MATCH($F790, INDEX('{INDEX} Tour Packages'!$A:$ZZ,0, MATCH("Tour Package Name", '{INDEX} Tour Packages'!$4:$4, 0)), 0)
  ),
"")
</f>
        <v/>
      </c>
      <c r="D790" s="114" t="str">
        <f t="array" ref="D790">IFERROR(
  INDEX(
    INDEX('{INDEX} Tour Packages'!$A:$ZZ, , MATCH(D$3, '{INDEX} Tour Packages'!$4:$4, 0)),
    MATCH($F790, INDEX('{INDEX} Tour Packages'!$A:$ZZ,0, MATCH("Tour Package Name", '{INDEX} Tour Packages'!$4:$4, 0)), 0)
  ),
"")
</f>
        <v/>
      </c>
      <c r="E790" s="115" t="s">
        <v>231</v>
      </c>
      <c r="F790" s="116" t="str">
        <f>IFERROR(__xludf.DUMMYFUNCTION("LET(
  headers, 'Internal Flight Booking Form Re'!$A$1:AI$1,
  ref, $E790,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0" s="117" t="str">
        <f>IFERROR(__xludf.DUMMYFUNCTION("""COMPUTED_VALUE"""),"")</f>
        <v/>
      </c>
      <c r="H790" s="116"/>
      <c r="I790" s="116"/>
      <c r="J790" s="118"/>
      <c r="K790" s="116"/>
      <c r="L790" s="116"/>
      <c r="M790" s="116"/>
      <c r="N790" s="116"/>
      <c r="O790" s="117"/>
      <c r="P790" s="134"/>
      <c r="Q790" s="134"/>
      <c r="R790" s="134"/>
      <c r="S790" s="135"/>
      <c r="T790" s="134"/>
      <c r="U790" s="134"/>
      <c r="V790" s="134"/>
      <c r="W790" s="135"/>
      <c r="X790" s="134"/>
      <c r="Y790" s="134"/>
      <c r="Z790" s="134"/>
      <c r="AA790" s="135"/>
      <c r="AB790" s="131" t="b">
        <v>0</v>
      </c>
      <c r="AC790" s="131" t="b">
        <v>0</v>
      </c>
      <c r="AD790" s="122"/>
      <c r="AE790" s="131" t="b">
        <v>0</v>
      </c>
      <c r="AF790" s="128"/>
      <c r="AG790" s="88"/>
      <c r="AH790" s="132" t="b">
        <v>0</v>
      </c>
      <c r="AI790" s="133"/>
    </row>
    <row r="791">
      <c r="A791" s="114" t="str">
        <f t="array" ref="A791">IFERROR(
  INDEX(
    INDEX('{INDEX} Tour Packages'!$A:$ZZ, , MATCH(A$3, '{INDEX} Tour Packages'!$4:$4, 0)),
    MATCH($F791, INDEX('{INDEX} Tour Packages'!$A:$ZZ,0, MATCH("Tour Package Name", '{INDEX} Tour Packages'!$4:$4, 0)), 0)
  ),
"")
</f>
        <v/>
      </c>
      <c r="B791" s="114" t="str">
        <f t="array" ref="B791">IFERROR(
  INDEX(
    INDEX('{INDEX} Tour Packages'!$A:$ZZ, , MATCH(B$3, '{INDEX} Tour Packages'!$4:$4, 0)),
    MATCH($F791, INDEX('{INDEX} Tour Packages'!$A:$ZZ,0, MATCH("Tour Package Name", '{INDEX} Tour Packages'!$4:$4, 0)), 0)
  ),
"")
</f>
        <v/>
      </c>
      <c r="C791" s="114" t="str">
        <f t="array" ref="C791">IFERROR(
  INDEX(
    INDEX('{INDEX} Tour Packages'!$A:$ZZ, , MATCH(C$3, '{INDEX} Tour Packages'!$4:$4, 0)),
    MATCH($F791, INDEX('{INDEX} Tour Packages'!$A:$ZZ,0, MATCH("Tour Package Name", '{INDEX} Tour Packages'!$4:$4, 0)), 0)
  ),
"")
</f>
        <v/>
      </c>
      <c r="D791" s="114" t="str">
        <f t="array" ref="D791">IFERROR(
  INDEX(
    INDEX('{INDEX} Tour Packages'!$A:$ZZ, , MATCH(D$3, '{INDEX} Tour Packages'!$4:$4, 0)),
    MATCH($F791, INDEX('{INDEX} Tour Packages'!$A:$ZZ,0, MATCH("Tour Package Name", '{INDEX} Tour Packages'!$4:$4, 0)), 0)
  ),
"")
</f>
        <v/>
      </c>
      <c r="E791" s="115" t="s">
        <v>231</v>
      </c>
      <c r="F791" s="116" t="str">
        <f>IFERROR(__xludf.DUMMYFUNCTION("LET(
  headers, 'Internal Flight Booking Form Re'!$A$1:AI$1,
  ref, $E791,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1" s="117" t="str">
        <f>IFERROR(__xludf.DUMMYFUNCTION("""COMPUTED_VALUE"""),"")</f>
        <v/>
      </c>
      <c r="H791" s="116"/>
      <c r="I791" s="116"/>
      <c r="J791" s="118"/>
      <c r="K791" s="116"/>
      <c r="L791" s="116"/>
      <c r="M791" s="116"/>
      <c r="N791" s="116"/>
      <c r="O791" s="117"/>
      <c r="P791" s="134"/>
      <c r="Q791" s="134"/>
      <c r="R791" s="134"/>
      <c r="S791" s="135"/>
      <c r="T791" s="134"/>
      <c r="U791" s="134"/>
      <c r="V791" s="134"/>
      <c r="W791" s="135"/>
      <c r="X791" s="134"/>
      <c r="Y791" s="134"/>
      <c r="Z791" s="134"/>
      <c r="AA791" s="135"/>
      <c r="AB791" s="131" t="b">
        <v>0</v>
      </c>
      <c r="AC791" s="131" t="b">
        <v>0</v>
      </c>
      <c r="AD791" s="122"/>
      <c r="AE791" s="131" t="b">
        <v>0</v>
      </c>
      <c r="AF791" s="128"/>
      <c r="AG791" s="88"/>
      <c r="AH791" s="132" t="b">
        <v>0</v>
      </c>
      <c r="AI791" s="133"/>
    </row>
    <row r="792">
      <c r="A792" s="114" t="str">
        <f t="array" ref="A792">IFERROR(
  INDEX(
    INDEX('{INDEX} Tour Packages'!$A:$ZZ, , MATCH(A$3, '{INDEX} Tour Packages'!$4:$4, 0)),
    MATCH($F792, INDEX('{INDEX} Tour Packages'!$A:$ZZ,0, MATCH("Tour Package Name", '{INDEX} Tour Packages'!$4:$4, 0)), 0)
  ),
"")
</f>
        <v/>
      </c>
      <c r="B792" s="114" t="str">
        <f t="array" ref="B792">IFERROR(
  INDEX(
    INDEX('{INDEX} Tour Packages'!$A:$ZZ, , MATCH(B$3, '{INDEX} Tour Packages'!$4:$4, 0)),
    MATCH($F792, INDEX('{INDEX} Tour Packages'!$A:$ZZ,0, MATCH("Tour Package Name", '{INDEX} Tour Packages'!$4:$4, 0)), 0)
  ),
"")
</f>
        <v/>
      </c>
      <c r="C792" s="114" t="str">
        <f t="array" ref="C792">IFERROR(
  INDEX(
    INDEX('{INDEX} Tour Packages'!$A:$ZZ, , MATCH(C$3, '{INDEX} Tour Packages'!$4:$4, 0)),
    MATCH($F792, INDEX('{INDEX} Tour Packages'!$A:$ZZ,0, MATCH("Tour Package Name", '{INDEX} Tour Packages'!$4:$4, 0)), 0)
  ),
"")
</f>
        <v/>
      </c>
      <c r="D792" s="114" t="str">
        <f t="array" ref="D792">IFERROR(
  INDEX(
    INDEX('{INDEX} Tour Packages'!$A:$ZZ, , MATCH(D$3, '{INDEX} Tour Packages'!$4:$4, 0)),
    MATCH($F792, INDEX('{INDEX} Tour Packages'!$A:$ZZ,0, MATCH("Tour Package Name", '{INDEX} Tour Packages'!$4:$4, 0)), 0)
  ),
"")
</f>
        <v/>
      </c>
      <c r="E792" s="115" t="s">
        <v>231</v>
      </c>
      <c r="F792" s="116" t="str">
        <f>IFERROR(__xludf.DUMMYFUNCTION("LET(
  headers, 'Internal Flight Booking Form Re'!$A$1:AI$1,
  ref, $E792,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2" s="117" t="str">
        <f>IFERROR(__xludf.DUMMYFUNCTION("""COMPUTED_VALUE"""),"")</f>
        <v/>
      </c>
      <c r="H792" s="116"/>
      <c r="I792" s="116"/>
      <c r="J792" s="118"/>
      <c r="K792" s="116"/>
      <c r="L792" s="116"/>
      <c r="M792" s="116"/>
      <c r="N792" s="116"/>
      <c r="O792" s="117"/>
      <c r="P792" s="134"/>
      <c r="Q792" s="134"/>
      <c r="R792" s="134"/>
      <c r="S792" s="135"/>
      <c r="T792" s="134"/>
      <c r="U792" s="134"/>
      <c r="V792" s="134"/>
      <c r="W792" s="135"/>
      <c r="X792" s="134"/>
      <c r="Y792" s="134"/>
      <c r="Z792" s="134"/>
      <c r="AA792" s="135"/>
      <c r="AB792" s="131" t="b">
        <v>0</v>
      </c>
      <c r="AC792" s="131" t="b">
        <v>0</v>
      </c>
      <c r="AD792" s="122"/>
      <c r="AE792" s="131" t="b">
        <v>0</v>
      </c>
      <c r="AF792" s="128"/>
      <c r="AG792" s="88"/>
      <c r="AH792" s="132" t="b">
        <v>0</v>
      </c>
      <c r="AI792" s="133"/>
    </row>
    <row r="793">
      <c r="A793" s="114" t="str">
        <f t="array" ref="A793">IFERROR(
  INDEX(
    INDEX('{INDEX} Tour Packages'!$A:$ZZ, , MATCH(A$3, '{INDEX} Tour Packages'!$4:$4, 0)),
    MATCH($F793, INDEX('{INDEX} Tour Packages'!$A:$ZZ,0, MATCH("Tour Package Name", '{INDEX} Tour Packages'!$4:$4, 0)), 0)
  ),
"")
</f>
        <v/>
      </c>
      <c r="B793" s="114" t="str">
        <f t="array" ref="B793">IFERROR(
  INDEX(
    INDEX('{INDEX} Tour Packages'!$A:$ZZ, , MATCH(B$3, '{INDEX} Tour Packages'!$4:$4, 0)),
    MATCH($F793, INDEX('{INDEX} Tour Packages'!$A:$ZZ,0, MATCH("Tour Package Name", '{INDEX} Tour Packages'!$4:$4, 0)), 0)
  ),
"")
</f>
        <v/>
      </c>
      <c r="C793" s="114" t="str">
        <f t="array" ref="C793">IFERROR(
  INDEX(
    INDEX('{INDEX} Tour Packages'!$A:$ZZ, , MATCH(C$3, '{INDEX} Tour Packages'!$4:$4, 0)),
    MATCH($F793, INDEX('{INDEX} Tour Packages'!$A:$ZZ,0, MATCH("Tour Package Name", '{INDEX} Tour Packages'!$4:$4, 0)), 0)
  ),
"")
</f>
        <v/>
      </c>
      <c r="D793" s="114" t="str">
        <f t="array" ref="D793">IFERROR(
  INDEX(
    INDEX('{INDEX} Tour Packages'!$A:$ZZ, , MATCH(D$3, '{INDEX} Tour Packages'!$4:$4, 0)),
    MATCH($F793, INDEX('{INDEX} Tour Packages'!$A:$ZZ,0, MATCH("Tour Package Name", '{INDEX} Tour Packages'!$4:$4, 0)), 0)
  ),
"")
</f>
        <v/>
      </c>
      <c r="E793" s="115" t="s">
        <v>231</v>
      </c>
      <c r="F793" s="116" t="str">
        <f>IFERROR(__xludf.DUMMYFUNCTION("LET(
  headers, 'Internal Flight Booking Form Re'!$A$1:AI$1,
  ref, $E793,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3" s="117" t="str">
        <f>IFERROR(__xludf.DUMMYFUNCTION("""COMPUTED_VALUE"""),"")</f>
        <v/>
      </c>
      <c r="H793" s="116"/>
      <c r="I793" s="116"/>
      <c r="J793" s="118"/>
      <c r="K793" s="116"/>
      <c r="L793" s="116"/>
      <c r="M793" s="116"/>
      <c r="N793" s="116"/>
      <c r="O793" s="117"/>
      <c r="P793" s="134"/>
      <c r="Q793" s="134"/>
      <c r="R793" s="134"/>
      <c r="S793" s="135"/>
      <c r="T793" s="134"/>
      <c r="U793" s="134"/>
      <c r="V793" s="134"/>
      <c r="W793" s="135"/>
      <c r="X793" s="134"/>
      <c r="Y793" s="134"/>
      <c r="Z793" s="134"/>
      <c r="AA793" s="135"/>
      <c r="AB793" s="131" t="b">
        <v>0</v>
      </c>
      <c r="AC793" s="131" t="b">
        <v>0</v>
      </c>
      <c r="AD793" s="122"/>
      <c r="AE793" s="131" t="b">
        <v>0</v>
      </c>
      <c r="AF793" s="128"/>
      <c r="AG793" s="88"/>
      <c r="AH793" s="132" t="b">
        <v>0</v>
      </c>
      <c r="AI793" s="133"/>
    </row>
    <row r="794">
      <c r="A794" s="114" t="str">
        <f t="array" ref="A794">IFERROR(
  INDEX(
    INDEX('{INDEX} Tour Packages'!$A:$ZZ, , MATCH(A$3, '{INDEX} Tour Packages'!$4:$4, 0)),
    MATCH($F794, INDEX('{INDEX} Tour Packages'!$A:$ZZ,0, MATCH("Tour Package Name", '{INDEX} Tour Packages'!$4:$4, 0)), 0)
  ),
"")
</f>
        <v/>
      </c>
      <c r="B794" s="114" t="str">
        <f t="array" ref="B794">IFERROR(
  INDEX(
    INDEX('{INDEX} Tour Packages'!$A:$ZZ, , MATCH(B$3, '{INDEX} Tour Packages'!$4:$4, 0)),
    MATCH($F794, INDEX('{INDEX} Tour Packages'!$A:$ZZ,0, MATCH("Tour Package Name", '{INDEX} Tour Packages'!$4:$4, 0)), 0)
  ),
"")
</f>
        <v/>
      </c>
      <c r="C794" s="114" t="str">
        <f t="array" ref="C794">IFERROR(
  INDEX(
    INDEX('{INDEX} Tour Packages'!$A:$ZZ, , MATCH(C$3, '{INDEX} Tour Packages'!$4:$4, 0)),
    MATCH($F794, INDEX('{INDEX} Tour Packages'!$A:$ZZ,0, MATCH("Tour Package Name", '{INDEX} Tour Packages'!$4:$4, 0)), 0)
  ),
"")
</f>
        <v/>
      </c>
      <c r="D794" s="114" t="str">
        <f t="array" ref="D794">IFERROR(
  INDEX(
    INDEX('{INDEX} Tour Packages'!$A:$ZZ, , MATCH(D$3, '{INDEX} Tour Packages'!$4:$4, 0)),
    MATCH($F794, INDEX('{INDEX} Tour Packages'!$A:$ZZ,0, MATCH("Tour Package Name", '{INDEX} Tour Packages'!$4:$4, 0)), 0)
  ),
"")
</f>
        <v/>
      </c>
      <c r="E794" s="115" t="s">
        <v>231</v>
      </c>
      <c r="F794" s="116" t="str">
        <f>IFERROR(__xludf.DUMMYFUNCTION("LET(
  headers, 'Internal Flight Booking Form Re'!$A$1:AI$1,
  ref, $E794,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4" s="117" t="str">
        <f>IFERROR(__xludf.DUMMYFUNCTION("""COMPUTED_VALUE"""),"")</f>
        <v/>
      </c>
      <c r="H794" s="116"/>
      <c r="I794" s="116"/>
      <c r="J794" s="118"/>
      <c r="K794" s="116"/>
      <c r="L794" s="116"/>
      <c r="M794" s="116"/>
      <c r="N794" s="116"/>
      <c r="O794" s="117"/>
      <c r="P794" s="134"/>
      <c r="Q794" s="134"/>
      <c r="R794" s="134"/>
      <c r="S794" s="135"/>
      <c r="T794" s="134"/>
      <c r="U794" s="134"/>
      <c r="V794" s="134"/>
      <c r="W794" s="135"/>
      <c r="X794" s="134"/>
      <c r="Y794" s="134"/>
      <c r="Z794" s="134"/>
      <c r="AA794" s="135"/>
      <c r="AB794" s="131" t="b">
        <v>0</v>
      </c>
      <c r="AC794" s="131" t="b">
        <v>0</v>
      </c>
      <c r="AD794" s="122"/>
      <c r="AE794" s="131" t="b">
        <v>0</v>
      </c>
      <c r="AF794" s="128"/>
      <c r="AG794" s="88"/>
      <c r="AH794" s="132" t="b">
        <v>0</v>
      </c>
      <c r="AI794" s="133"/>
    </row>
    <row r="795">
      <c r="A795" s="114" t="str">
        <f t="array" ref="A795">IFERROR(
  INDEX(
    INDEX('{INDEX} Tour Packages'!$A:$ZZ, , MATCH(A$3, '{INDEX} Tour Packages'!$4:$4, 0)),
    MATCH($F795, INDEX('{INDEX} Tour Packages'!$A:$ZZ,0, MATCH("Tour Package Name", '{INDEX} Tour Packages'!$4:$4, 0)), 0)
  ),
"")
</f>
        <v/>
      </c>
      <c r="B795" s="114" t="str">
        <f t="array" ref="B795">IFERROR(
  INDEX(
    INDEX('{INDEX} Tour Packages'!$A:$ZZ, , MATCH(B$3, '{INDEX} Tour Packages'!$4:$4, 0)),
    MATCH($F795, INDEX('{INDEX} Tour Packages'!$A:$ZZ,0, MATCH("Tour Package Name", '{INDEX} Tour Packages'!$4:$4, 0)), 0)
  ),
"")
</f>
        <v/>
      </c>
      <c r="C795" s="114" t="str">
        <f t="array" ref="C795">IFERROR(
  INDEX(
    INDEX('{INDEX} Tour Packages'!$A:$ZZ, , MATCH(C$3, '{INDEX} Tour Packages'!$4:$4, 0)),
    MATCH($F795, INDEX('{INDEX} Tour Packages'!$A:$ZZ,0, MATCH("Tour Package Name", '{INDEX} Tour Packages'!$4:$4, 0)), 0)
  ),
"")
</f>
        <v/>
      </c>
      <c r="D795" s="114" t="str">
        <f t="array" ref="D795">IFERROR(
  INDEX(
    INDEX('{INDEX} Tour Packages'!$A:$ZZ, , MATCH(D$3, '{INDEX} Tour Packages'!$4:$4, 0)),
    MATCH($F795, INDEX('{INDEX} Tour Packages'!$A:$ZZ,0, MATCH("Tour Package Name", '{INDEX} Tour Packages'!$4:$4, 0)), 0)
  ),
"")
</f>
        <v/>
      </c>
      <c r="E795" s="115" t="s">
        <v>231</v>
      </c>
      <c r="F795" s="116" t="str">
        <f>IFERROR(__xludf.DUMMYFUNCTION("LET(
  headers, 'Internal Flight Booking Form Re'!$A$1:AI$1,
  ref, $E795,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5" s="117" t="str">
        <f>IFERROR(__xludf.DUMMYFUNCTION("""COMPUTED_VALUE"""),"")</f>
        <v/>
      </c>
      <c r="H795" s="116"/>
      <c r="I795" s="116"/>
      <c r="J795" s="118"/>
      <c r="K795" s="116"/>
      <c r="L795" s="116"/>
      <c r="M795" s="116"/>
      <c r="N795" s="116"/>
      <c r="O795" s="117"/>
      <c r="P795" s="134"/>
      <c r="Q795" s="134"/>
      <c r="R795" s="134"/>
      <c r="S795" s="135"/>
      <c r="T795" s="134"/>
      <c r="U795" s="134"/>
      <c r="V795" s="134"/>
      <c r="W795" s="135"/>
      <c r="X795" s="134"/>
      <c r="Y795" s="134"/>
      <c r="Z795" s="134"/>
      <c r="AA795" s="135"/>
      <c r="AB795" s="131" t="b">
        <v>0</v>
      </c>
      <c r="AC795" s="131" t="b">
        <v>0</v>
      </c>
      <c r="AD795" s="122"/>
      <c r="AE795" s="131" t="b">
        <v>0</v>
      </c>
      <c r="AF795" s="128"/>
      <c r="AG795" s="88"/>
      <c r="AH795" s="132" t="b">
        <v>0</v>
      </c>
      <c r="AI795" s="133"/>
    </row>
    <row r="796">
      <c r="A796" s="114" t="str">
        <f t="array" ref="A796">IFERROR(
  INDEX(
    INDEX('{INDEX} Tour Packages'!$A:$ZZ, , MATCH(A$3, '{INDEX} Tour Packages'!$4:$4, 0)),
    MATCH($F796, INDEX('{INDEX} Tour Packages'!$A:$ZZ,0, MATCH("Tour Package Name", '{INDEX} Tour Packages'!$4:$4, 0)), 0)
  ),
"")
</f>
        <v/>
      </c>
      <c r="B796" s="114" t="str">
        <f t="array" ref="B796">IFERROR(
  INDEX(
    INDEX('{INDEX} Tour Packages'!$A:$ZZ, , MATCH(B$3, '{INDEX} Tour Packages'!$4:$4, 0)),
    MATCH($F796, INDEX('{INDEX} Tour Packages'!$A:$ZZ,0, MATCH("Tour Package Name", '{INDEX} Tour Packages'!$4:$4, 0)), 0)
  ),
"")
</f>
        <v/>
      </c>
      <c r="C796" s="114" t="str">
        <f t="array" ref="C796">IFERROR(
  INDEX(
    INDEX('{INDEX} Tour Packages'!$A:$ZZ, , MATCH(C$3, '{INDEX} Tour Packages'!$4:$4, 0)),
    MATCH($F796, INDEX('{INDEX} Tour Packages'!$A:$ZZ,0, MATCH("Tour Package Name", '{INDEX} Tour Packages'!$4:$4, 0)), 0)
  ),
"")
</f>
        <v/>
      </c>
      <c r="D796" s="114" t="str">
        <f t="array" ref="D796">IFERROR(
  INDEX(
    INDEX('{INDEX} Tour Packages'!$A:$ZZ, , MATCH(D$3, '{INDEX} Tour Packages'!$4:$4, 0)),
    MATCH($F796, INDEX('{INDEX} Tour Packages'!$A:$ZZ,0, MATCH("Tour Package Name", '{INDEX} Tour Packages'!$4:$4, 0)), 0)
  ),
"")
</f>
        <v/>
      </c>
      <c r="E796" s="115" t="s">
        <v>231</v>
      </c>
      <c r="F796" s="116" t="str">
        <f>IFERROR(__xludf.DUMMYFUNCTION("LET(
  headers, 'Internal Flight Booking Form Re'!$A$1:AI$1,
  ref, $E796,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6" s="117" t="str">
        <f>IFERROR(__xludf.DUMMYFUNCTION("""COMPUTED_VALUE"""),"")</f>
        <v/>
      </c>
      <c r="H796" s="116"/>
      <c r="I796" s="116"/>
      <c r="J796" s="118"/>
      <c r="K796" s="116"/>
      <c r="L796" s="116"/>
      <c r="M796" s="116"/>
      <c r="N796" s="116"/>
      <c r="O796" s="117"/>
      <c r="P796" s="134"/>
      <c r="Q796" s="134"/>
      <c r="R796" s="134"/>
      <c r="S796" s="135"/>
      <c r="T796" s="134"/>
      <c r="U796" s="134"/>
      <c r="V796" s="134"/>
      <c r="W796" s="135"/>
      <c r="X796" s="134"/>
      <c r="Y796" s="134"/>
      <c r="Z796" s="134"/>
      <c r="AA796" s="135"/>
      <c r="AB796" s="131" t="b">
        <v>0</v>
      </c>
      <c r="AC796" s="131" t="b">
        <v>0</v>
      </c>
      <c r="AD796" s="122"/>
      <c r="AE796" s="131" t="b">
        <v>0</v>
      </c>
      <c r="AF796" s="128"/>
      <c r="AG796" s="88"/>
      <c r="AH796" s="132" t="b">
        <v>0</v>
      </c>
      <c r="AI796" s="133"/>
    </row>
    <row r="797">
      <c r="A797" s="114" t="str">
        <f t="array" ref="A797">IFERROR(
  INDEX(
    INDEX('{INDEX} Tour Packages'!$A:$ZZ, , MATCH(A$3, '{INDEX} Tour Packages'!$4:$4, 0)),
    MATCH($F797, INDEX('{INDEX} Tour Packages'!$A:$ZZ,0, MATCH("Tour Package Name", '{INDEX} Tour Packages'!$4:$4, 0)), 0)
  ),
"")
</f>
        <v/>
      </c>
      <c r="B797" s="114" t="str">
        <f t="array" ref="B797">IFERROR(
  INDEX(
    INDEX('{INDEX} Tour Packages'!$A:$ZZ, , MATCH(B$3, '{INDEX} Tour Packages'!$4:$4, 0)),
    MATCH($F797, INDEX('{INDEX} Tour Packages'!$A:$ZZ,0, MATCH("Tour Package Name", '{INDEX} Tour Packages'!$4:$4, 0)), 0)
  ),
"")
</f>
        <v/>
      </c>
      <c r="C797" s="114" t="str">
        <f t="array" ref="C797">IFERROR(
  INDEX(
    INDEX('{INDEX} Tour Packages'!$A:$ZZ, , MATCH(C$3, '{INDEX} Tour Packages'!$4:$4, 0)),
    MATCH($F797, INDEX('{INDEX} Tour Packages'!$A:$ZZ,0, MATCH("Tour Package Name", '{INDEX} Tour Packages'!$4:$4, 0)), 0)
  ),
"")
</f>
        <v/>
      </c>
      <c r="D797" s="114" t="str">
        <f t="array" ref="D797">IFERROR(
  INDEX(
    INDEX('{INDEX} Tour Packages'!$A:$ZZ, , MATCH(D$3, '{INDEX} Tour Packages'!$4:$4, 0)),
    MATCH($F797, INDEX('{INDEX} Tour Packages'!$A:$ZZ,0, MATCH("Tour Package Name", '{INDEX} Tour Packages'!$4:$4, 0)), 0)
  ),
"")
</f>
        <v/>
      </c>
      <c r="E797" s="115" t="s">
        <v>231</v>
      </c>
      <c r="F797" s="116" t="str">
        <f>IFERROR(__xludf.DUMMYFUNCTION("LET(
  headers, 'Internal Flight Booking Form Re'!$A$1:AI$1,
  ref, $E797,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7" s="117" t="str">
        <f>IFERROR(__xludf.DUMMYFUNCTION("""COMPUTED_VALUE"""),"")</f>
        <v/>
      </c>
      <c r="H797" s="116"/>
      <c r="I797" s="116"/>
      <c r="J797" s="118"/>
      <c r="K797" s="116"/>
      <c r="L797" s="116"/>
      <c r="M797" s="116"/>
      <c r="N797" s="116"/>
      <c r="O797" s="117"/>
      <c r="P797" s="134"/>
      <c r="Q797" s="134"/>
      <c r="R797" s="134"/>
      <c r="S797" s="135"/>
      <c r="T797" s="134"/>
      <c r="U797" s="134"/>
      <c r="V797" s="134"/>
      <c r="W797" s="135"/>
      <c r="X797" s="134"/>
      <c r="Y797" s="134"/>
      <c r="Z797" s="134"/>
      <c r="AA797" s="135"/>
      <c r="AB797" s="131" t="b">
        <v>0</v>
      </c>
      <c r="AC797" s="131" t="b">
        <v>0</v>
      </c>
      <c r="AD797" s="122"/>
      <c r="AE797" s="131" t="b">
        <v>0</v>
      </c>
      <c r="AF797" s="128"/>
      <c r="AG797" s="88"/>
      <c r="AH797" s="132" t="b">
        <v>0</v>
      </c>
      <c r="AI797" s="133"/>
    </row>
    <row r="798">
      <c r="A798" s="114" t="str">
        <f t="array" ref="A798">IFERROR(
  INDEX(
    INDEX('{INDEX} Tour Packages'!$A:$ZZ, , MATCH(A$3, '{INDEX} Tour Packages'!$4:$4, 0)),
    MATCH($F798, INDEX('{INDEX} Tour Packages'!$A:$ZZ,0, MATCH("Tour Package Name", '{INDEX} Tour Packages'!$4:$4, 0)), 0)
  ),
"")
</f>
        <v/>
      </c>
      <c r="B798" s="114" t="str">
        <f t="array" ref="B798">IFERROR(
  INDEX(
    INDEX('{INDEX} Tour Packages'!$A:$ZZ, , MATCH(B$3, '{INDEX} Tour Packages'!$4:$4, 0)),
    MATCH($F798, INDEX('{INDEX} Tour Packages'!$A:$ZZ,0, MATCH("Tour Package Name", '{INDEX} Tour Packages'!$4:$4, 0)), 0)
  ),
"")
</f>
        <v/>
      </c>
      <c r="C798" s="114" t="str">
        <f t="array" ref="C798">IFERROR(
  INDEX(
    INDEX('{INDEX} Tour Packages'!$A:$ZZ, , MATCH(C$3, '{INDEX} Tour Packages'!$4:$4, 0)),
    MATCH($F798, INDEX('{INDEX} Tour Packages'!$A:$ZZ,0, MATCH("Tour Package Name", '{INDEX} Tour Packages'!$4:$4, 0)), 0)
  ),
"")
</f>
        <v/>
      </c>
      <c r="D798" s="114" t="str">
        <f t="array" ref="D798">IFERROR(
  INDEX(
    INDEX('{INDEX} Tour Packages'!$A:$ZZ, , MATCH(D$3, '{INDEX} Tour Packages'!$4:$4, 0)),
    MATCH($F798, INDEX('{INDEX} Tour Packages'!$A:$ZZ,0, MATCH("Tour Package Name", '{INDEX} Tour Packages'!$4:$4, 0)), 0)
  ),
"")
</f>
        <v/>
      </c>
      <c r="E798" s="115" t="s">
        <v>231</v>
      </c>
      <c r="F798" s="116" t="str">
        <f>IFERROR(__xludf.DUMMYFUNCTION("LET(
  headers, 'Internal Flight Booking Form Re'!$A$1:AI$1,
  ref, $E798,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8" s="117" t="str">
        <f>IFERROR(__xludf.DUMMYFUNCTION("""COMPUTED_VALUE"""),"")</f>
        <v/>
      </c>
      <c r="H798" s="116"/>
      <c r="I798" s="116"/>
      <c r="J798" s="118"/>
      <c r="K798" s="116"/>
      <c r="L798" s="116"/>
      <c r="M798" s="116"/>
      <c r="N798" s="116"/>
      <c r="O798" s="117"/>
      <c r="P798" s="134"/>
      <c r="Q798" s="134"/>
      <c r="R798" s="134"/>
      <c r="S798" s="135"/>
      <c r="T798" s="134"/>
      <c r="U798" s="134"/>
      <c r="V798" s="134"/>
      <c r="W798" s="135"/>
      <c r="X798" s="134"/>
      <c r="Y798" s="134"/>
      <c r="Z798" s="134"/>
      <c r="AA798" s="135"/>
      <c r="AB798" s="131" t="b">
        <v>0</v>
      </c>
      <c r="AC798" s="131" t="b">
        <v>0</v>
      </c>
      <c r="AD798" s="122"/>
      <c r="AE798" s="131" t="b">
        <v>0</v>
      </c>
      <c r="AF798" s="128"/>
      <c r="AG798" s="88"/>
      <c r="AH798" s="132" t="b">
        <v>0</v>
      </c>
      <c r="AI798" s="133"/>
    </row>
    <row r="799">
      <c r="A799" s="114" t="str">
        <f t="array" ref="A799">IFERROR(
  INDEX(
    INDEX('{INDEX} Tour Packages'!$A:$ZZ, , MATCH(A$3, '{INDEX} Tour Packages'!$4:$4, 0)),
    MATCH($F799, INDEX('{INDEX} Tour Packages'!$A:$ZZ,0, MATCH("Tour Package Name", '{INDEX} Tour Packages'!$4:$4, 0)), 0)
  ),
"")
</f>
        <v/>
      </c>
      <c r="B799" s="114" t="str">
        <f t="array" ref="B799">IFERROR(
  INDEX(
    INDEX('{INDEX} Tour Packages'!$A:$ZZ, , MATCH(B$3, '{INDEX} Tour Packages'!$4:$4, 0)),
    MATCH($F799, INDEX('{INDEX} Tour Packages'!$A:$ZZ,0, MATCH("Tour Package Name", '{INDEX} Tour Packages'!$4:$4, 0)), 0)
  ),
"")
</f>
        <v/>
      </c>
      <c r="C799" s="114" t="str">
        <f t="array" ref="C799">IFERROR(
  INDEX(
    INDEX('{INDEX} Tour Packages'!$A:$ZZ, , MATCH(C$3, '{INDEX} Tour Packages'!$4:$4, 0)),
    MATCH($F799, INDEX('{INDEX} Tour Packages'!$A:$ZZ,0, MATCH("Tour Package Name", '{INDEX} Tour Packages'!$4:$4, 0)), 0)
  ),
"")
</f>
        <v/>
      </c>
      <c r="D799" s="114" t="str">
        <f t="array" ref="D799">IFERROR(
  INDEX(
    INDEX('{INDEX} Tour Packages'!$A:$ZZ, , MATCH(D$3, '{INDEX} Tour Packages'!$4:$4, 0)),
    MATCH($F799, INDEX('{INDEX} Tour Packages'!$A:$ZZ,0, MATCH("Tour Package Name", '{INDEX} Tour Packages'!$4:$4, 0)), 0)
  ),
"")
</f>
        <v/>
      </c>
      <c r="E799" s="115" t="s">
        <v>231</v>
      </c>
      <c r="F799" s="116" t="str">
        <f>IFERROR(__xludf.DUMMYFUNCTION("LET(
  headers, 'Internal Flight Booking Form Re'!$A$1:AI$1,
  ref, $E799,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799" s="117" t="str">
        <f>IFERROR(__xludf.DUMMYFUNCTION("""COMPUTED_VALUE"""),"")</f>
        <v/>
      </c>
      <c r="H799" s="116"/>
      <c r="I799" s="116"/>
      <c r="J799" s="118"/>
      <c r="K799" s="116"/>
      <c r="L799" s="116"/>
      <c r="M799" s="116"/>
      <c r="N799" s="116"/>
      <c r="O799" s="117"/>
      <c r="P799" s="134"/>
      <c r="Q799" s="134"/>
      <c r="R799" s="134"/>
      <c r="S799" s="135"/>
      <c r="T799" s="134"/>
      <c r="U799" s="134"/>
      <c r="V799" s="134"/>
      <c r="W799" s="135"/>
      <c r="X799" s="134"/>
      <c r="Y799" s="134"/>
      <c r="Z799" s="134"/>
      <c r="AA799" s="135"/>
      <c r="AB799" s="131" t="b">
        <v>0</v>
      </c>
      <c r="AC799" s="131" t="b">
        <v>0</v>
      </c>
      <c r="AD799" s="122"/>
      <c r="AE799" s="131" t="b">
        <v>0</v>
      </c>
      <c r="AF799" s="128"/>
      <c r="AG799" s="88"/>
      <c r="AH799" s="132" t="b">
        <v>0</v>
      </c>
      <c r="AI799" s="133"/>
    </row>
    <row r="800">
      <c r="A800" s="114" t="str">
        <f t="array" ref="A800">IFERROR(
  INDEX(
    INDEX('{INDEX} Tour Packages'!$A:$ZZ, , MATCH(A$3, '{INDEX} Tour Packages'!$4:$4, 0)),
    MATCH($F800, INDEX('{INDEX} Tour Packages'!$A:$ZZ,0, MATCH("Tour Package Name", '{INDEX} Tour Packages'!$4:$4, 0)), 0)
  ),
"")
</f>
        <v/>
      </c>
      <c r="B800" s="114" t="str">
        <f t="array" ref="B800">IFERROR(
  INDEX(
    INDEX('{INDEX} Tour Packages'!$A:$ZZ, , MATCH(B$3, '{INDEX} Tour Packages'!$4:$4, 0)),
    MATCH($F800, INDEX('{INDEX} Tour Packages'!$A:$ZZ,0, MATCH("Tour Package Name", '{INDEX} Tour Packages'!$4:$4, 0)), 0)
  ),
"")
</f>
        <v/>
      </c>
      <c r="C800" s="114" t="str">
        <f t="array" ref="C800">IFERROR(
  INDEX(
    INDEX('{INDEX} Tour Packages'!$A:$ZZ, , MATCH(C$3, '{INDEX} Tour Packages'!$4:$4, 0)),
    MATCH($F800, INDEX('{INDEX} Tour Packages'!$A:$ZZ,0, MATCH("Tour Package Name", '{INDEX} Tour Packages'!$4:$4, 0)), 0)
  ),
"")
</f>
        <v/>
      </c>
      <c r="D800" s="114" t="str">
        <f t="array" ref="D800">IFERROR(
  INDEX(
    INDEX('{INDEX} Tour Packages'!$A:$ZZ, , MATCH(D$3, '{INDEX} Tour Packages'!$4:$4, 0)),
    MATCH($F800, INDEX('{INDEX} Tour Packages'!$A:$ZZ,0, MATCH("Tour Package Name", '{INDEX} Tour Packages'!$4:$4, 0)), 0)
  ),
"")
</f>
        <v/>
      </c>
      <c r="E800" s="115" t="s">
        <v>231</v>
      </c>
      <c r="F800" s="116" t="str">
        <f>IFERROR(__xludf.DUMMYFUNCTION("LET(
  headers, 'Internal Flight Booking Form Re'!$A$1:AI$1,
  ref, $E800,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0" s="117" t="str">
        <f>IFERROR(__xludf.DUMMYFUNCTION("""COMPUTED_VALUE"""),"")</f>
        <v/>
      </c>
      <c r="H800" s="116"/>
      <c r="I800" s="116"/>
      <c r="J800" s="118"/>
      <c r="K800" s="116"/>
      <c r="L800" s="116"/>
      <c r="M800" s="116"/>
      <c r="N800" s="116"/>
      <c r="O800" s="117"/>
      <c r="P800" s="134"/>
      <c r="Q800" s="134"/>
      <c r="R800" s="134"/>
      <c r="S800" s="135"/>
      <c r="T800" s="134"/>
      <c r="U800" s="134"/>
      <c r="V800" s="134"/>
      <c r="W800" s="135"/>
      <c r="X800" s="134"/>
      <c r="Y800" s="134"/>
      <c r="Z800" s="134"/>
      <c r="AA800" s="135"/>
      <c r="AB800" s="131" t="b">
        <v>0</v>
      </c>
      <c r="AC800" s="131" t="b">
        <v>0</v>
      </c>
      <c r="AD800" s="122"/>
      <c r="AE800" s="131" t="b">
        <v>0</v>
      </c>
      <c r="AF800" s="128"/>
      <c r="AG800" s="88"/>
      <c r="AH800" s="132" t="b">
        <v>0</v>
      </c>
      <c r="AI800" s="133"/>
    </row>
    <row r="801">
      <c r="A801" s="114" t="str">
        <f t="array" ref="A801">IFERROR(
  INDEX(
    INDEX('{INDEX} Tour Packages'!$A:$ZZ, , MATCH(A$3, '{INDEX} Tour Packages'!$4:$4, 0)),
    MATCH($F801, INDEX('{INDEX} Tour Packages'!$A:$ZZ,0, MATCH("Tour Package Name", '{INDEX} Tour Packages'!$4:$4, 0)), 0)
  ),
"")
</f>
        <v/>
      </c>
      <c r="B801" s="114" t="str">
        <f t="array" ref="B801">IFERROR(
  INDEX(
    INDEX('{INDEX} Tour Packages'!$A:$ZZ, , MATCH(B$3, '{INDEX} Tour Packages'!$4:$4, 0)),
    MATCH($F801, INDEX('{INDEX} Tour Packages'!$A:$ZZ,0, MATCH("Tour Package Name", '{INDEX} Tour Packages'!$4:$4, 0)), 0)
  ),
"")
</f>
        <v/>
      </c>
      <c r="C801" s="114" t="str">
        <f t="array" ref="C801">IFERROR(
  INDEX(
    INDEX('{INDEX} Tour Packages'!$A:$ZZ, , MATCH(C$3, '{INDEX} Tour Packages'!$4:$4, 0)),
    MATCH($F801, INDEX('{INDEX} Tour Packages'!$A:$ZZ,0, MATCH("Tour Package Name", '{INDEX} Tour Packages'!$4:$4, 0)), 0)
  ),
"")
</f>
        <v/>
      </c>
      <c r="D801" s="114" t="str">
        <f t="array" ref="D801">IFERROR(
  INDEX(
    INDEX('{INDEX} Tour Packages'!$A:$ZZ, , MATCH(D$3, '{INDEX} Tour Packages'!$4:$4, 0)),
    MATCH($F801, INDEX('{INDEX} Tour Packages'!$A:$ZZ,0, MATCH("Tour Package Name", '{INDEX} Tour Packages'!$4:$4, 0)), 0)
  ),
"")
</f>
        <v/>
      </c>
      <c r="E801" s="115" t="s">
        <v>231</v>
      </c>
      <c r="F801" s="116" t="str">
        <f>IFERROR(__xludf.DUMMYFUNCTION("LET(
  headers, 'Internal Flight Booking Form Re'!$A$1:AI$1,
  ref, $E801,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1" s="117" t="str">
        <f>IFERROR(__xludf.DUMMYFUNCTION("""COMPUTED_VALUE"""),"")</f>
        <v/>
      </c>
      <c r="H801" s="116"/>
      <c r="I801" s="116"/>
      <c r="J801" s="118"/>
      <c r="K801" s="116"/>
      <c r="L801" s="116"/>
      <c r="M801" s="116"/>
      <c r="N801" s="116"/>
      <c r="O801" s="117"/>
      <c r="P801" s="134"/>
      <c r="Q801" s="134"/>
      <c r="R801" s="134"/>
      <c r="S801" s="135"/>
      <c r="T801" s="134"/>
      <c r="U801" s="134"/>
      <c r="V801" s="134"/>
      <c r="W801" s="135"/>
      <c r="X801" s="134"/>
      <c r="Y801" s="134"/>
      <c r="Z801" s="134"/>
      <c r="AA801" s="135"/>
      <c r="AB801" s="131" t="b">
        <v>0</v>
      </c>
      <c r="AC801" s="131" t="b">
        <v>0</v>
      </c>
      <c r="AD801" s="122"/>
      <c r="AE801" s="131" t="b">
        <v>0</v>
      </c>
      <c r="AF801" s="128"/>
      <c r="AG801" s="88"/>
      <c r="AH801" s="132" t="b">
        <v>0</v>
      </c>
      <c r="AI801" s="133"/>
    </row>
    <row r="802">
      <c r="A802" s="114" t="str">
        <f t="array" ref="A802">IFERROR(
  INDEX(
    INDEX('{INDEX} Tour Packages'!$A:$ZZ, , MATCH(A$3, '{INDEX} Tour Packages'!$4:$4, 0)),
    MATCH($F802, INDEX('{INDEX} Tour Packages'!$A:$ZZ,0, MATCH("Tour Package Name", '{INDEX} Tour Packages'!$4:$4, 0)), 0)
  ),
"")
</f>
        <v/>
      </c>
      <c r="B802" s="114" t="str">
        <f t="array" ref="B802">IFERROR(
  INDEX(
    INDEX('{INDEX} Tour Packages'!$A:$ZZ, , MATCH(B$3, '{INDEX} Tour Packages'!$4:$4, 0)),
    MATCH($F802, INDEX('{INDEX} Tour Packages'!$A:$ZZ,0, MATCH("Tour Package Name", '{INDEX} Tour Packages'!$4:$4, 0)), 0)
  ),
"")
</f>
        <v/>
      </c>
      <c r="C802" s="114" t="str">
        <f t="array" ref="C802">IFERROR(
  INDEX(
    INDEX('{INDEX} Tour Packages'!$A:$ZZ, , MATCH(C$3, '{INDEX} Tour Packages'!$4:$4, 0)),
    MATCH($F802, INDEX('{INDEX} Tour Packages'!$A:$ZZ,0, MATCH("Tour Package Name", '{INDEX} Tour Packages'!$4:$4, 0)), 0)
  ),
"")
</f>
        <v/>
      </c>
      <c r="D802" s="114" t="str">
        <f t="array" ref="D802">IFERROR(
  INDEX(
    INDEX('{INDEX} Tour Packages'!$A:$ZZ, , MATCH(D$3, '{INDEX} Tour Packages'!$4:$4, 0)),
    MATCH($F802, INDEX('{INDEX} Tour Packages'!$A:$ZZ,0, MATCH("Tour Package Name", '{INDEX} Tour Packages'!$4:$4, 0)), 0)
  ),
"")
</f>
        <v/>
      </c>
      <c r="E802" s="115" t="s">
        <v>231</v>
      </c>
      <c r="F802" s="116" t="str">
        <f>IFERROR(__xludf.DUMMYFUNCTION("LET(
  headers, 'Internal Flight Booking Form Re'!$A$1:AI$1,
  ref, $E802,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2" s="117" t="str">
        <f>IFERROR(__xludf.DUMMYFUNCTION("""COMPUTED_VALUE"""),"")</f>
        <v/>
      </c>
      <c r="H802" s="116"/>
      <c r="I802" s="116"/>
      <c r="J802" s="118"/>
      <c r="K802" s="116"/>
      <c r="L802" s="116"/>
      <c r="M802" s="116"/>
      <c r="N802" s="116"/>
      <c r="O802" s="117"/>
      <c r="P802" s="134"/>
      <c r="Q802" s="134"/>
      <c r="R802" s="134"/>
      <c r="S802" s="135"/>
      <c r="T802" s="134"/>
      <c r="U802" s="134"/>
      <c r="V802" s="134"/>
      <c r="W802" s="135"/>
      <c r="X802" s="134"/>
      <c r="Y802" s="134"/>
      <c r="Z802" s="134"/>
      <c r="AA802" s="135"/>
      <c r="AB802" s="131" t="b">
        <v>0</v>
      </c>
      <c r="AC802" s="131" t="b">
        <v>0</v>
      </c>
      <c r="AD802" s="122"/>
      <c r="AE802" s="131" t="b">
        <v>0</v>
      </c>
      <c r="AF802" s="128"/>
      <c r="AG802" s="88"/>
      <c r="AH802" s="132" t="b">
        <v>0</v>
      </c>
      <c r="AI802" s="133"/>
    </row>
    <row r="803">
      <c r="A803" s="114" t="str">
        <f t="array" ref="A803">IFERROR(
  INDEX(
    INDEX('{INDEX} Tour Packages'!$A:$ZZ, , MATCH(A$3, '{INDEX} Tour Packages'!$4:$4, 0)),
    MATCH($F803, INDEX('{INDEX} Tour Packages'!$A:$ZZ,0, MATCH("Tour Package Name", '{INDEX} Tour Packages'!$4:$4, 0)), 0)
  ),
"")
</f>
        <v/>
      </c>
      <c r="B803" s="114" t="str">
        <f t="array" ref="B803">IFERROR(
  INDEX(
    INDEX('{INDEX} Tour Packages'!$A:$ZZ, , MATCH(B$3, '{INDEX} Tour Packages'!$4:$4, 0)),
    MATCH($F803, INDEX('{INDEX} Tour Packages'!$A:$ZZ,0, MATCH("Tour Package Name", '{INDEX} Tour Packages'!$4:$4, 0)), 0)
  ),
"")
</f>
        <v/>
      </c>
      <c r="C803" s="114" t="str">
        <f t="array" ref="C803">IFERROR(
  INDEX(
    INDEX('{INDEX} Tour Packages'!$A:$ZZ, , MATCH(C$3, '{INDEX} Tour Packages'!$4:$4, 0)),
    MATCH($F803, INDEX('{INDEX} Tour Packages'!$A:$ZZ,0, MATCH("Tour Package Name", '{INDEX} Tour Packages'!$4:$4, 0)), 0)
  ),
"")
</f>
        <v/>
      </c>
      <c r="D803" s="114" t="str">
        <f t="array" ref="D803">IFERROR(
  INDEX(
    INDEX('{INDEX} Tour Packages'!$A:$ZZ, , MATCH(D$3, '{INDEX} Tour Packages'!$4:$4, 0)),
    MATCH($F803, INDEX('{INDEX} Tour Packages'!$A:$ZZ,0, MATCH("Tour Package Name", '{INDEX} Tour Packages'!$4:$4, 0)), 0)
  ),
"")
</f>
        <v/>
      </c>
      <c r="E803" s="115" t="s">
        <v>231</v>
      </c>
      <c r="F803" s="116" t="str">
        <f>IFERROR(__xludf.DUMMYFUNCTION("LET(
  headers, 'Internal Flight Booking Form Re'!$A$1:AI$1,
  ref, $E803,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3" s="117" t="str">
        <f>IFERROR(__xludf.DUMMYFUNCTION("""COMPUTED_VALUE"""),"")</f>
        <v/>
      </c>
      <c r="H803" s="116"/>
      <c r="I803" s="116"/>
      <c r="J803" s="118"/>
      <c r="K803" s="116"/>
      <c r="L803" s="116"/>
      <c r="M803" s="116"/>
      <c r="N803" s="116"/>
      <c r="O803" s="117"/>
      <c r="P803" s="134"/>
      <c r="Q803" s="134"/>
      <c r="R803" s="134"/>
      <c r="S803" s="135"/>
      <c r="T803" s="134"/>
      <c r="U803" s="134"/>
      <c r="V803" s="134"/>
      <c r="W803" s="135"/>
      <c r="X803" s="134"/>
      <c r="Y803" s="134"/>
      <c r="Z803" s="134"/>
      <c r="AA803" s="135"/>
      <c r="AB803" s="131" t="b">
        <v>0</v>
      </c>
      <c r="AC803" s="131" t="b">
        <v>0</v>
      </c>
      <c r="AD803" s="122"/>
      <c r="AE803" s="131" t="b">
        <v>0</v>
      </c>
      <c r="AF803" s="128"/>
      <c r="AG803" s="88"/>
      <c r="AH803" s="132" t="b">
        <v>0</v>
      </c>
      <c r="AI803" s="133"/>
    </row>
    <row r="804">
      <c r="A804" s="114" t="str">
        <f t="array" ref="A804">IFERROR(
  INDEX(
    INDEX('{INDEX} Tour Packages'!$A:$ZZ, , MATCH(A$3, '{INDEX} Tour Packages'!$4:$4, 0)),
    MATCH($F804, INDEX('{INDEX} Tour Packages'!$A:$ZZ,0, MATCH("Tour Package Name", '{INDEX} Tour Packages'!$4:$4, 0)), 0)
  ),
"")
</f>
        <v/>
      </c>
      <c r="B804" s="114" t="str">
        <f t="array" ref="B804">IFERROR(
  INDEX(
    INDEX('{INDEX} Tour Packages'!$A:$ZZ, , MATCH(B$3, '{INDEX} Tour Packages'!$4:$4, 0)),
    MATCH($F804, INDEX('{INDEX} Tour Packages'!$A:$ZZ,0, MATCH("Tour Package Name", '{INDEX} Tour Packages'!$4:$4, 0)), 0)
  ),
"")
</f>
        <v/>
      </c>
      <c r="C804" s="114" t="str">
        <f t="array" ref="C804">IFERROR(
  INDEX(
    INDEX('{INDEX} Tour Packages'!$A:$ZZ, , MATCH(C$3, '{INDEX} Tour Packages'!$4:$4, 0)),
    MATCH($F804, INDEX('{INDEX} Tour Packages'!$A:$ZZ,0, MATCH("Tour Package Name", '{INDEX} Tour Packages'!$4:$4, 0)), 0)
  ),
"")
</f>
        <v/>
      </c>
      <c r="D804" s="114" t="str">
        <f t="array" ref="D804">IFERROR(
  INDEX(
    INDEX('{INDEX} Tour Packages'!$A:$ZZ, , MATCH(D$3, '{INDEX} Tour Packages'!$4:$4, 0)),
    MATCH($F804, INDEX('{INDEX} Tour Packages'!$A:$ZZ,0, MATCH("Tour Package Name", '{INDEX} Tour Packages'!$4:$4, 0)), 0)
  ),
"")
</f>
        <v/>
      </c>
      <c r="E804" s="115" t="s">
        <v>231</v>
      </c>
      <c r="F804" s="116" t="str">
        <f>IFERROR(__xludf.DUMMYFUNCTION("LET(
  headers, 'Internal Flight Booking Form Re'!$A$1:AI$1,
  ref, $E804,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4" s="117" t="str">
        <f>IFERROR(__xludf.DUMMYFUNCTION("""COMPUTED_VALUE"""),"")</f>
        <v/>
      </c>
      <c r="H804" s="116"/>
      <c r="I804" s="116"/>
      <c r="J804" s="118"/>
      <c r="K804" s="116"/>
      <c r="L804" s="116"/>
      <c r="M804" s="116"/>
      <c r="N804" s="116"/>
      <c r="O804" s="117"/>
      <c r="P804" s="134"/>
      <c r="Q804" s="134"/>
      <c r="R804" s="134"/>
      <c r="S804" s="135"/>
      <c r="T804" s="134"/>
      <c r="U804" s="134"/>
      <c r="V804" s="134"/>
      <c r="W804" s="135"/>
      <c r="X804" s="134"/>
      <c r="Y804" s="134"/>
      <c r="Z804" s="134"/>
      <c r="AA804" s="135"/>
      <c r="AB804" s="131" t="b">
        <v>0</v>
      </c>
      <c r="AC804" s="131" t="b">
        <v>0</v>
      </c>
      <c r="AD804" s="122"/>
      <c r="AE804" s="131" t="b">
        <v>0</v>
      </c>
      <c r="AF804" s="128"/>
      <c r="AG804" s="88"/>
      <c r="AH804" s="132" t="b">
        <v>0</v>
      </c>
      <c r="AI804" s="133"/>
    </row>
    <row r="805">
      <c r="A805" s="114" t="str">
        <f t="array" ref="A805">IFERROR(
  INDEX(
    INDEX('{INDEX} Tour Packages'!$A:$ZZ, , MATCH(A$3, '{INDEX} Tour Packages'!$4:$4, 0)),
    MATCH($F805, INDEX('{INDEX} Tour Packages'!$A:$ZZ,0, MATCH("Tour Package Name", '{INDEX} Tour Packages'!$4:$4, 0)), 0)
  ),
"")
</f>
        <v/>
      </c>
      <c r="B805" s="114" t="str">
        <f t="array" ref="B805">IFERROR(
  INDEX(
    INDEX('{INDEX} Tour Packages'!$A:$ZZ, , MATCH(B$3, '{INDEX} Tour Packages'!$4:$4, 0)),
    MATCH($F805, INDEX('{INDEX} Tour Packages'!$A:$ZZ,0, MATCH("Tour Package Name", '{INDEX} Tour Packages'!$4:$4, 0)), 0)
  ),
"")
</f>
        <v/>
      </c>
      <c r="C805" s="114" t="str">
        <f t="array" ref="C805">IFERROR(
  INDEX(
    INDEX('{INDEX} Tour Packages'!$A:$ZZ, , MATCH(C$3, '{INDEX} Tour Packages'!$4:$4, 0)),
    MATCH($F805, INDEX('{INDEX} Tour Packages'!$A:$ZZ,0, MATCH("Tour Package Name", '{INDEX} Tour Packages'!$4:$4, 0)), 0)
  ),
"")
</f>
        <v/>
      </c>
      <c r="D805" s="114" t="str">
        <f t="array" ref="D805">IFERROR(
  INDEX(
    INDEX('{INDEX} Tour Packages'!$A:$ZZ, , MATCH(D$3, '{INDEX} Tour Packages'!$4:$4, 0)),
    MATCH($F805, INDEX('{INDEX} Tour Packages'!$A:$ZZ,0, MATCH("Tour Package Name", '{INDEX} Tour Packages'!$4:$4, 0)), 0)
  ),
"")
</f>
        <v/>
      </c>
      <c r="E805" s="115" t="s">
        <v>231</v>
      </c>
      <c r="F805" s="116" t="str">
        <f>IFERROR(__xludf.DUMMYFUNCTION("LET(
  headers, 'Internal Flight Booking Form Re'!$A$1:AI$1,
  ref, $E805,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5" s="117" t="str">
        <f>IFERROR(__xludf.DUMMYFUNCTION("""COMPUTED_VALUE"""),"")</f>
        <v/>
      </c>
      <c r="H805" s="116"/>
      <c r="I805" s="116"/>
      <c r="J805" s="118"/>
      <c r="K805" s="116"/>
      <c r="L805" s="116"/>
      <c r="M805" s="116"/>
      <c r="N805" s="116"/>
      <c r="O805" s="117"/>
      <c r="P805" s="134"/>
      <c r="Q805" s="134"/>
      <c r="R805" s="134"/>
      <c r="S805" s="135"/>
      <c r="T805" s="134"/>
      <c r="U805" s="134"/>
      <c r="V805" s="134"/>
      <c r="W805" s="135"/>
      <c r="X805" s="134"/>
      <c r="Y805" s="134"/>
      <c r="Z805" s="134"/>
      <c r="AA805" s="135"/>
      <c r="AB805" s="131" t="b">
        <v>0</v>
      </c>
      <c r="AC805" s="131" t="b">
        <v>0</v>
      </c>
      <c r="AD805" s="122"/>
      <c r="AE805" s="131" t="b">
        <v>0</v>
      </c>
      <c r="AF805" s="128"/>
      <c r="AG805" s="88"/>
      <c r="AH805" s="132" t="b">
        <v>0</v>
      </c>
      <c r="AI805" s="133"/>
    </row>
    <row r="806">
      <c r="A806" s="114" t="str">
        <f t="array" ref="A806">IFERROR(
  INDEX(
    INDEX('{INDEX} Tour Packages'!$A:$ZZ, , MATCH(A$3, '{INDEX} Tour Packages'!$4:$4, 0)),
    MATCH($F806, INDEX('{INDEX} Tour Packages'!$A:$ZZ,0, MATCH("Tour Package Name", '{INDEX} Tour Packages'!$4:$4, 0)), 0)
  ),
"")
</f>
        <v/>
      </c>
      <c r="B806" s="114" t="str">
        <f t="array" ref="B806">IFERROR(
  INDEX(
    INDEX('{INDEX} Tour Packages'!$A:$ZZ, , MATCH(B$3, '{INDEX} Tour Packages'!$4:$4, 0)),
    MATCH($F806, INDEX('{INDEX} Tour Packages'!$A:$ZZ,0, MATCH("Tour Package Name", '{INDEX} Tour Packages'!$4:$4, 0)), 0)
  ),
"")
</f>
        <v/>
      </c>
      <c r="C806" s="114" t="str">
        <f t="array" ref="C806">IFERROR(
  INDEX(
    INDEX('{INDEX} Tour Packages'!$A:$ZZ, , MATCH(C$3, '{INDEX} Tour Packages'!$4:$4, 0)),
    MATCH($F806, INDEX('{INDEX} Tour Packages'!$A:$ZZ,0, MATCH("Tour Package Name", '{INDEX} Tour Packages'!$4:$4, 0)), 0)
  ),
"")
</f>
        <v/>
      </c>
      <c r="D806" s="114" t="str">
        <f t="array" ref="D806">IFERROR(
  INDEX(
    INDEX('{INDEX} Tour Packages'!$A:$ZZ, , MATCH(D$3, '{INDEX} Tour Packages'!$4:$4, 0)),
    MATCH($F806, INDEX('{INDEX} Tour Packages'!$A:$ZZ,0, MATCH("Tour Package Name", '{INDEX} Tour Packages'!$4:$4, 0)), 0)
  ),
"")
</f>
        <v/>
      </c>
      <c r="E806" s="115" t="s">
        <v>231</v>
      </c>
      <c r="F806" s="116" t="str">
        <f>IFERROR(__xludf.DUMMYFUNCTION("LET(
  headers, 'Internal Flight Booking Form Re'!$A$1:AI$1,
  ref, $E806,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6" s="117" t="str">
        <f>IFERROR(__xludf.DUMMYFUNCTION("""COMPUTED_VALUE"""),"")</f>
        <v/>
      </c>
      <c r="H806" s="116"/>
      <c r="I806" s="116"/>
      <c r="J806" s="118"/>
      <c r="K806" s="116"/>
      <c r="L806" s="116"/>
      <c r="M806" s="116"/>
      <c r="N806" s="116"/>
      <c r="O806" s="117"/>
      <c r="P806" s="134"/>
      <c r="Q806" s="134"/>
      <c r="R806" s="134"/>
      <c r="S806" s="135"/>
      <c r="T806" s="134"/>
      <c r="U806" s="134"/>
      <c r="V806" s="134"/>
      <c r="W806" s="135"/>
      <c r="X806" s="134"/>
      <c r="Y806" s="134"/>
      <c r="Z806" s="134"/>
      <c r="AA806" s="135"/>
      <c r="AB806" s="131" t="b">
        <v>0</v>
      </c>
      <c r="AC806" s="131" t="b">
        <v>0</v>
      </c>
      <c r="AD806" s="122"/>
      <c r="AE806" s="131" t="b">
        <v>0</v>
      </c>
      <c r="AF806" s="128"/>
      <c r="AG806" s="88"/>
      <c r="AH806" s="132" t="b">
        <v>0</v>
      </c>
      <c r="AI806" s="133"/>
    </row>
    <row r="807">
      <c r="A807" s="114" t="str">
        <f t="array" ref="A807">IFERROR(
  INDEX(
    INDEX('{INDEX} Tour Packages'!$A:$ZZ, , MATCH(A$3, '{INDEX} Tour Packages'!$4:$4, 0)),
    MATCH($F807, INDEX('{INDEX} Tour Packages'!$A:$ZZ,0, MATCH("Tour Package Name", '{INDEX} Tour Packages'!$4:$4, 0)), 0)
  ),
"")
</f>
        <v/>
      </c>
      <c r="B807" s="114" t="str">
        <f t="array" ref="B807">IFERROR(
  INDEX(
    INDEX('{INDEX} Tour Packages'!$A:$ZZ, , MATCH(B$3, '{INDEX} Tour Packages'!$4:$4, 0)),
    MATCH($F807, INDEX('{INDEX} Tour Packages'!$A:$ZZ,0, MATCH("Tour Package Name", '{INDEX} Tour Packages'!$4:$4, 0)), 0)
  ),
"")
</f>
        <v/>
      </c>
      <c r="C807" s="114" t="str">
        <f t="array" ref="C807">IFERROR(
  INDEX(
    INDEX('{INDEX} Tour Packages'!$A:$ZZ, , MATCH(C$3, '{INDEX} Tour Packages'!$4:$4, 0)),
    MATCH($F807, INDEX('{INDEX} Tour Packages'!$A:$ZZ,0, MATCH("Tour Package Name", '{INDEX} Tour Packages'!$4:$4, 0)), 0)
  ),
"")
</f>
        <v/>
      </c>
      <c r="D807" s="114" t="str">
        <f t="array" ref="D807">IFERROR(
  INDEX(
    INDEX('{INDEX} Tour Packages'!$A:$ZZ, , MATCH(D$3, '{INDEX} Tour Packages'!$4:$4, 0)),
    MATCH($F807, INDEX('{INDEX} Tour Packages'!$A:$ZZ,0, MATCH("Tour Package Name", '{INDEX} Tour Packages'!$4:$4, 0)), 0)
  ),
"")
</f>
        <v/>
      </c>
      <c r="E807" s="115" t="s">
        <v>231</v>
      </c>
      <c r="F807" s="116" t="str">
        <f>IFERROR(__xludf.DUMMYFUNCTION("LET(
  headers, 'Internal Flight Booking Form Re'!$A$1:AI$1,
  ref, $E807,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7" s="117" t="str">
        <f>IFERROR(__xludf.DUMMYFUNCTION("""COMPUTED_VALUE"""),"")</f>
        <v/>
      </c>
      <c r="H807" s="116"/>
      <c r="I807" s="116"/>
      <c r="J807" s="118"/>
      <c r="K807" s="116"/>
      <c r="L807" s="116"/>
      <c r="M807" s="116"/>
      <c r="N807" s="116"/>
      <c r="O807" s="117"/>
      <c r="P807" s="134"/>
      <c r="Q807" s="134"/>
      <c r="R807" s="134"/>
      <c r="S807" s="135"/>
      <c r="T807" s="134"/>
      <c r="U807" s="134"/>
      <c r="V807" s="134"/>
      <c r="W807" s="135"/>
      <c r="X807" s="134"/>
      <c r="Y807" s="134"/>
      <c r="Z807" s="134"/>
      <c r="AA807" s="135"/>
      <c r="AB807" s="131" t="b">
        <v>0</v>
      </c>
      <c r="AC807" s="131" t="b">
        <v>0</v>
      </c>
      <c r="AD807" s="122"/>
      <c r="AE807" s="131" t="b">
        <v>0</v>
      </c>
      <c r="AF807" s="128"/>
      <c r="AG807" s="88"/>
      <c r="AH807" s="132" t="b">
        <v>0</v>
      </c>
      <c r="AI807" s="133"/>
    </row>
    <row r="808">
      <c r="A808" s="114" t="str">
        <f t="array" ref="A808">IFERROR(
  INDEX(
    INDEX('{INDEX} Tour Packages'!$A:$ZZ, , MATCH(A$3, '{INDEX} Tour Packages'!$4:$4, 0)),
    MATCH($F808, INDEX('{INDEX} Tour Packages'!$A:$ZZ,0, MATCH("Tour Package Name", '{INDEX} Tour Packages'!$4:$4, 0)), 0)
  ),
"")
</f>
        <v/>
      </c>
      <c r="B808" s="114" t="str">
        <f t="array" ref="B808">IFERROR(
  INDEX(
    INDEX('{INDEX} Tour Packages'!$A:$ZZ, , MATCH(B$3, '{INDEX} Tour Packages'!$4:$4, 0)),
    MATCH($F808, INDEX('{INDEX} Tour Packages'!$A:$ZZ,0, MATCH("Tour Package Name", '{INDEX} Tour Packages'!$4:$4, 0)), 0)
  ),
"")
</f>
        <v/>
      </c>
      <c r="C808" s="114" t="str">
        <f t="array" ref="C808">IFERROR(
  INDEX(
    INDEX('{INDEX} Tour Packages'!$A:$ZZ, , MATCH(C$3, '{INDEX} Tour Packages'!$4:$4, 0)),
    MATCH($F808, INDEX('{INDEX} Tour Packages'!$A:$ZZ,0, MATCH("Tour Package Name", '{INDEX} Tour Packages'!$4:$4, 0)), 0)
  ),
"")
</f>
        <v/>
      </c>
      <c r="D808" s="114" t="str">
        <f t="array" ref="D808">IFERROR(
  INDEX(
    INDEX('{INDEX} Tour Packages'!$A:$ZZ, , MATCH(D$3, '{INDEX} Tour Packages'!$4:$4, 0)),
    MATCH($F808, INDEX('{INDEX} Tour Packages'!$A:$ZZ,0, MATCH("Tour Package Name", '{INDEX} Tour Packages'!$4:$4, 0)), 0)
  ),
"")
</f>
        <v/>
      </c>
      <c r="E808" s="115" t="s">
        <v>231</v>
      </c>
      <c r="F808" s="116" t="str">
        <f>IFERROR(__xludf.DUMMYFUNCTION("LET(
  headers, 'Internal Flight Booking Form Re'!$A$1:AI$1,
  ref, $E808,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8" s="117" t="str">
        <f>IFERROR(__xludf.DUMMYFUNCTION("""COMPUTED_VALUE"""),"")</f>
        <v/>
      </c>
      <c r="H808" s="116"/>
      <c r="I808" s="116"/>
      <c r="J808" s="118"/>
      <c r="K808" s="116"/>
      <c r="L808" s="116"/>
      <c r="M808" s="116"/>
      <c r="N808" s="116"/>
      <c r="O808" s="117"/>
      <c r="P808" s="134"/>
      <c r="Q808" s="134"/>
      <c r="R808" s="134"/>
      <c r="S808" s="135"/>
      <c r="T808" s="134"/>
      <c r="U808" s="134"/>
      <c r="V808" s="134"/>
      <c r="W808" s="135"/>
      <c r="X808" s="134"/>
      <c r="Y808" s="134"/>
      <c r="Z808" s="134"/>
      <c r="AA808" s="135"/>
      <c r="AB808" s="131" t="b">
        <v>0</v>
      </c>
      <c r="AC808" s="131" t="b">
        <v>0</v>
      </c>
      <c r="AD808" s="122"/>
      <c r="AE808" s="131" t="b">
        <v>0</v>
      </c>
      <c r="AF808" s="128"/>
      <c r="AG808" s="88"/>
      <c r="AH808" s="132" t="b">
        <v>0</v>
      </c>
      <c r="AI808" s="133"/>
    </row>
    <row r="809">
      <c r="A809" s="114" t="str">
        <f t="array" ref="A809">IFERROR(
  INDEX(
    INDEX('{INDEX} Tour Packages'!$A:$ZZ, , MATCH(A$3, '{INDEX} Tour Packages'!$4:$4, 0)),
    MATCH($F809, INDEX('{INDEX} Tour Packages'!$A:$ZZ,0, MATCH("Tour Package Name", '{INDEX} Tour Packages'!$4:$4, 0)), 0)
  ),
"")
</f>
        <v/>
      </c>
      <c r="B809" s="114" t="str">
        <f t="array" ref="B809">IFERROR(
  INDEX(
    INDEX('{INDEX} Tour Packages'!$A:$ZZ, , MATCH(B$3, '{INDEX} Tour Packages'!$4:$4, 0)),
    MATCH($F809, INDEX('{INDEX} Tour Packages'!$A:$ZZ,0, MATCH("Tour Package Name", '{INDEX} Tour Packages'!$4:$4, 0)), 0)
  ),
"")
</f>
        <v/>
      </c>
      <c r="C809" s="114" t="str">
        <f t="array" ref="C809">IFERROR(
  INDEX(
    INDEX('{INDEX} Tour Packages'!$A:$ZZ, , MATCH(C$3, '{INDEX} Tour Packages'!$4:$4, 0)),
    MATCH($F809, INDEX('{INDEX} Tour Packages'!$A:$ZZ,0, MATCH("Tour Package Name", '{INDEX} Tour Packages'!$4:$4, 0)), 0)
  ),
"")
</f>
        <v/>
      </c>
      <c r="D809" s="114" t="str">
        <f t="array" ref="D809">IFERROR(
  INDEX(
    INDEX('{INDEX} Tour Packages'!$A:$ZZ, , MATCH(D$3, '{INDEX} Tour Packages'!$4:$4, 0)),
    MATCH($F809, INDEX('{INDEX} Tour Packages'!$A:$ZZ,0, MATCH("Tour Package Name", '{INDEX} Tour Packages'!$4:$4, 0)), 0)
  ),
"")
</f>
        <v/>
      </c>
      <c r="E809" s="115" t="s">
        <v>231</v>
      </c>
      <c r="F809" s="116" t="str">
        <f>IFERROR(__xludf.DUMMYFUNCTION("LET(
  headers, 'Internal Flight Booking Form Re'!$A$1:AI$1,
  ref, $E809,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09" s="117" t="str">
        <f>IFERROR(__xludf.DUMMYFUNCTION("""COMPUTED_VALUE"""),"")</f>
        <v/>
      </c>
      <c r="H809" s="116"/>
      <c r="I809" s="116"/>
      <c r="J809" s="118"/>
      <c r="K809" s="116"/>
      <c r="L809" s="116"/>
      <c r="M809" s="116"/>
      <c r="N809" s="116"/>
      <c r="O809" s="117"/>
      <c r="P809" s="134"/>
      <c r="Q809" s="134"/>
      <c r="R809" s="134"/>
      <c r="S809" s="135"/>
      <c r="T809" s="134"/>
      <c r="U809" s="134"/>
      <c r="V809" s="134"/>
      <c r="W809" s="135"/>
      <c r="X809" s="134"/>
      <c r="Y809" s="134"/>
      <c r="Z809" s="134"/>
      <c r="AA809" s="135"/>
      <c r="AB809" s="131" t="b">
        <v>0</v>
      </c>
      <c r="AC809" s="131" t="b">
        <v>0</v>
      </c>
      <c r="AD809" s="122"/>
      <c r="AE809" s="131" t="b">
        <v>0</v>
      </c>
      <c r="AF809" s="128"/>
      <c r="AG809" s="88"/>
      <c r="AH809" s="132" t="b">
        <v>0</v>
      </c>
      <c r="AI809" s="133"/>
    </row>
    <row r="810">
      <c r="A810" s="114" t="str">
        <f t="array" ref="A810">IFERROR(
  INDEX(
    INDEX('{INDEX} Tour Packages'!$A:$ZZ, , MATCH(A$3, '{INDEX} Tour Packages'!$4:$4, 0)),
    MATCH($F810, INDEX('{INDEX} Tour Packages'!$A:$ZZ,0, MATCH("Tour Package Name", '{INDEX} Tour Packages'!$4:$4, 0)), 0)
  ),
"")
</f>
        <v/>
      </c>
      <c r="B810" s="114" t="str">
        <f t="array" ref="B810">IFERROR(
  INDEX(
    INDEX('{INDEX} Tour Packages'!$A:$ZZ, , MATCH(B$3, '{INDEX} Tour Packages'!$4:$4, 0)),
    MATCH($F810, INDEX('{INDEX} Tour Packages'!$A:$ZZ,0, MATCH("Tour Package Name", '{INDEX} Tour Packages'!$4:$4, 0)), 0)
  ),
"")
</f>
        <v/>
      </c>
      <c r="C810" s="114" t="str">
        <f t="array" ref="C810">IFERROR(
  INDEX(
    INDEX('{INDEX} Tour Packages'!$A:$ZZ, , MATCH(C$3, '{INDEX} Tour Packages'!$4:$4, 0)),
    MATCH($F810, INDEX('{INDEX} Tour Packages'!$A:$ZZ,0, MATCH("Tour Package Name", '{INDEX} Tour Packages'!$4:$4, 0)), 0)
  ),
"")
</f>
        <v/>
      </c>
      <c r="D810" s="114" t="str">
        <f t="array" ref="D810">IFERROR(
  INDEX(
    INDEX('{INDEX} Tour Packages'!$A:$ZZ, , MATCH(D$3, '{INDEX} Tour Packages'!$4:$4, 0)),
    MATCH($F810, INDEX('{INDEX} Tour Packages'!$A:$ZZ,0, MATCH("Tour Package Name", '{INDEX} Tour Packages'!$4:$4, 0)), 0)
  ),
"")
</f>
        <v/>
      </c>
      <c r="E810" s="115" t="s">
        <v>231</v>
      </c>
      <c r="F810" s="116" t="str">
        <f>IFERROR(__xludf.DUMMYFUNCTION("LET(
  headers, 'Internal Flight Booking Form Re'!$A$1:AI$1,
  ref, $E810,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0" s="117" t="str">
        <f>IFERROR(__xludf.DUMMYFUNCTION("""COMPUTED_VALUE"""),"")</f>
        <v/>
      </c>
      <c r="H810" s="116"/>
      <c r="I810" s="116"/>
      <c r="J810" s="118"/>
      <c r="K810" s="116"/>
      <c r="L810" s="116"/>
      <c r="M810" s="116"/>
      <c r="N810" s="116"/>
      <c r="O810" s="117"/>
      <c r="P810" s="134"/>
      <c r="Q810" s="134"/>
      <c r="R810" s="134"/>
      <c r="S810" s="135"/>
      <c r="T810" s="134"/>
      <c r="U810" s="134"/>
      <c r="V810" s="134"/>
      <c r="W810" s="135"/>
      <c r="X810" s="134"/>
      <c r="Y810" s="134"/>
      <c r="Z810" s="134"/>
      <c r="AA810" s="135"/>
      <c r="AB810" s="131" t="b">
        <v>0</v>
      </c>
      <c r="AC810" s="131" t="b">
        <v>0</v>
      </c>
      <c r="AD810" s="122"/>
      <c r="AE810" s="131" t="b">
        <v>0</v>
      </c>
      <c r="AF810" s="128"/>
      <c r="AG810" s="88"/>
      <c r="AH810" s="132" t="b">
        <v>0</v>
      </c>
      <c r="AI810" s="133"/>
    </row>
    <row r="811">
      <c r="A811" s="114" t="str">
        <f t="array" ref="A811">IFERROR(
  INDEX(
    INDEX('{INDEX} Tour Packages'!$A:$ZZ, , MATCH(A$3, '{INDEX} Tour Packages'!$4:$4, 0)),
    MATCH($F811, INDEX('{INDEX} Tour Packages'!$A:$ZZ,0, MATCH("Tour Package Name", '{INDEX} Tour Packages'!$4:$4, 0)), 0)
  ),
"")
</f>
        <v/>
      </c>
      <c r="B811" s="114" t="str">
        <f t="array" ref="B811">IFERROR(
  INDEX(
    INDEX('{INDEX} Tour Packages'!$A:$ZZ, , MATCH(B$3, '{INDEX} Tour Packages'!$4:$4, 0)),
    MATCH($F811, INDEX('{INDEX} Tour Packages'!$A:$ZZ,0, MATCH("Tour Package Name", '{INDEX} Tour Packages'!$4:$4, 0)), 0)
  ),
"")
</f>
        <v/>
      </c>
      <c r="C811" s="114" t="str">
        <f t="array" ref="C811">IFERROR(
  INDEX(
    INDEX('{INDEX} Tour Packages'!$A:$ZZ, , MATCH(C$3, '{INDEX} Tour Packages'!$4:$4, 0)),
    MATCH($F811, INDEX('{INDEX} Tour Packages'!$A:$ZZ,0, MATCH("Tour Package Name", '{INDEX} Tour Packages'!$4:$4, 0)), 0)
  ),
"")
</f>
        <v/>
      </c>
      <c r="D811" s="114" t="str">
        <f t="array" ref="D811">IFERROR(
  INDEX(
    INDEX('{INDEX} Tour Packages'!$A:$ZZ, , MATCH(D$3, '{INDEX} Tour Packages'!$4:$4, 0)),
    MATCH($F811, INDEX('{INDEX} Tour Packages'!$A:$ZZ,0, MATCH("Tour Package Name", '{INDEX} Tour Packages'!$4:$4, 0)), 0)
  ),
"")
</f>
        <v/>
      </c>
      <c r="E811" s="115" t="s">
        <v>231</v>
      </c>
      <c r="F811" s="116" t="str">
        <f>IFERROR(__xludf.DUMMYFUNCTION("LET(
  headers, 'Internal Flight Booking Form Re'!$A$1:AI$1,
  ref, $E811,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1" s="117" t="str">
        <f>IFERROR(__xludf.DUMMYFUNCTION("""COMPUTED_VALUE"""),"")</f>
        <v/>
      </c>
      <c r="H811" s="116"/>
      <c r="I811" s="116"/>
      <c r="J811" s="118"/>
      <c r="K811" s="116"/>
      <c r="L811" s="116"/>
      <c r="M811" s="116"/>
      <c r="N811" s="116"/>
      <c r="O811" s="117"/>
      <c r="P811" s="134"/>
      <c r="Q811" s="134"/>
      <c r="R811" s="134"/>
      <c r="S811" s="135"/>
      <c r="T811" s="134"/>
      <c r="U811" s="134"/>
      <c r="V811" s="134"/>
      <c r="W811" s="135"/>
      <c r="X811" s="134"/>
      <c r="Y811" s="134"/>
      <c r="Z811" s="134"/>
      <c r="AA811" s="135"/>
      <c r="AB811" s="131" t="b">
        <v>0</v>
      </c>
      <c r="AC811" s="131" t="b">
        <v>0</v>
      </c>
      <c r="AD811" s="122"/>
      <c r="AE811" s="131" t="b">
        <v>0</v>
      </c>
      <c r="AF811" s="128"/>
      <c r="AG811" s="88"/>
      <c r="AH811" s="132" t="b">
        <v>0</v>
      </c>
      <c r="AI811" s="133"/>
    </row>
    <row r="812">
      <c r="A812" s="114" t="str">
        <f t="array" ref="A812">IFERROR(
  INDEX(
    INDEX('{INDEX} Tour Packages'!$A:$ZZ, , MATCH(A$3, '{INDEX} Tour Packages'!$4:$4, 0)),
    MATCH($F812, INDEX('{INDEX} Tour Packages'!$A:$ZZ,0, MATCH("Tour Package Name", '{INDEX} Tour Packages'!$4:$4, 0)), 0)
  ),
"")
</f>
        <v/>
      </c>
      <c r="B812" s="114" t="str">
        <f t="array" ref="B812">IFERROR(
  INDEX(
    INDEX('{INDEX} Tour Packages'!$A:$ZZ, , MATCH(B$3, '{INDEX} Tour Packages'!$4:$4, 0)),
    MATCH($F812, INDEX('{INDEX} Tour Packages'!$A:$ZZ,0, MATCH("Tour Package Name", '{INDEX} Tour Packages'!$4:$4, 0)), 0)
  ),
"")
</f>
        <v/>
      </c>
      <c r="C812" s="114" t="str">
        <f t="array" ref="C812">IFERROR(
  INDEX(
    INDEX('{INDEX} Tour Packages'!$A:$ZZ, , MATCH(C$3, '{INDEX} Tour Packages'!$4:$4, 0)),
    MATCH($F812, INDEX('{INDEX} Tour Packages'!$A:$ZZ,0, MATCH("Tour Package Name", '{INDEX} Tour Packages'!$4:$4, 0)), 0)
  ),
"")
</f>
        <v/>
      </c>
      <c r="D812" s="114" t="str">
        <f t="array" ref="D812">IFERROR(
  INDEX(
    INDEX('{INDEX} Tour Packages'!$A:$ZZ, , MATCH(D$3, '{INDEX} Tour Packages'!$4:$4, 0)),
    MATCH($F812, INDEX('{INDEX} Tour Packages'!$A:$ZZ,0, MATCH("Tour Package Name", '{INDEX} Tour Packages'!$4:$4, 0)), 0)
  ),
"")
</f>
        <v/>
      </c>
      <c r="E812" s="115" t="s">
        <v>231</v>
      </c>
      <c r="F812" s="116" t="str">
        <f>IFERROR(__xludf.DUMMYFUNCTION("LET(
  headers, 'Internal Flight Booking Form Re'!$A$1:AI$1,
  ref, $E812,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2" s="117" t="str">
        <f>IFERROR(__xludf.DUMMYFUNCTION("""COMPUTED_VALUE"""),"")</f>
        <v/>
      </c>
      <c r="H812" s="116"/>
      <c r="I812" s="116"/>
      <c r="J812" s="118"/>
      <c r="K812" s="116"/>
      <c r="L812" s="116"/>
      <c r="M812" s="116"/>
      <c r="N812" s="116"/>
      <c r="O812" s="117"/>
      <c r="P812" s="134"/>
      <c r="Q812" s="134"/>
      <c r="R812" s="134"/>
      <c r="S812" s="135"/>
      <c r="T812" s="134"/>
      <c r="U812" s="134"/>
      <c r="V812" s="134"/>
      <c r="W812" s="135"/>
      <c r="X812" s="134"/>
      <c r="Y812" s="134"/>
      <c r="Z812" s="134"/>
      <c r="AA812" s="135"/>
      <c r="AB812" s="131" t="b">
        <v>0</v>
      </c>
      <c r="AC812" s="131" t="b">
        <v>0</v>
      </c>
      <c r="AD812" s="122"/>
      <c r="AE812" s="131" t="b">
        <v>0</v>
      </c>
      <c r="AF812" s="128"/>
      <c r="AG812" s="88"/>
      <c r="AH812" s="132" t="b">
        <v>0</v>
      </c>
      <c r="AI812" s="133"/>
    </row>
    <row r="813">
      <c r="A813" s="114" t="str">
        <f t="array" ref="A813">IFERROR(
  INDEX(
    INDEX('{INDEX} Tour Packages'!$A:$ZZ, , MATCH(A$3, '{INDEX} Tour Packages'!$4:$4, 0)),
    MATCH($F813, INDEX('{INDEX} Tour Packages'!$A:$ZZ,0, MATCH("Tour Package Name", '{INDEX} Tour Packages'!$4:$4, 0)), 0)
  ),
"")
</f>
        <v/>
      </c>
      <c r="B813" s="114" t="str">
        <f t="array" ref="B813">IFERROR(
  INDEX(
    INDEX('{INDEX} Tour Packages'!$A:$ZZ, , MATCH(B$3, '{INDEX} Tour Packages'!$4:$4, 0)),
    MATCH($F813, INDEX('{INDEX} Tour Packages'!$A:$ZZ,0, MATCH("Tour Package Name", '{INDEX} Tour Packages'!$4:$4, 0)), 0)
  ),
"")
</f>
        <v/>
      </c>
      <c r="C813" s="114" t="str">
        <f t="array" ref="C813">IFERROR(
  INDEX(
    INDEX('{INDEX} Tour Packages'!$A:$ZZ, , MATCH(C$3, '{INDEX} Tour Packages'!$4:$4, 0)),
    MATCH($F813, INDEX('{INDEX} Tour Packages'!$A:$ZZ,0, MATCH("Tour Package Name", '{INDEX} Tour Packages'!$4:$4, 0)), 0)
  ),
"")
</f>
        <v/>
      </c>
      <c r="D813" s="114" t="str">
        <f t="array" ref="D813">IFERROR(
  INDEX(
    INDEX('{INDEX} Tour Packages'!$A:$ZZ, , MATCH(D$3, '{INDEX} Tour Packages'!$4:$4, 0)),
    MATCH($F813, INDEX('{INDEX} Tour Packages'!$A:$ZZ,0, MATCH("Tour Package Name", '{INDEX} Tour Packages'!$4:$4, 0)), 0)
  ),
"")
</f>
        <v/>
      </c>
      <c r="E813" s="115" t="s">
        <v>231</v>
      </c>
      <c r="F813" s="116" t="str">
        <f>IFERROR(__xludf.DUMMYFUNCTION("LET(
  headers, 'Internal Flight Booking Form Re'!$A$1:AI$1,
  ref, $E813,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3" s="117" t="str">
        <f>IFERROR(__xludf.DUMMYFUNCTION("""COMPUTED_VALUE"""),"")</f>
        <v/>
      </c>
      <c r="H813" s="116"/>
      <c r="I813" s="116"/>
      <c r="J813" s="118"/>
      <c r="K813" s="116"/>
      <c r="L813" s="116"/>
      <c r="M813" s="116"/>
      <c r="N813" s="116"/>
      <c r="O813" s="117"/>
      <c r="P813" s="134"/>
      <c r="Q813" s="134"/>
      <c r="R813" s="134"/>
      <c r="S813" s="135"/>
      <c r="T813" s="134"/>
      <c r="U813" s="134"/>
      <c r="V813" s="134"/>
      <c r="W813" s="135"/>
      <c r="X813" s="134"/>
      <c r="Y813" s="134"/>
      <c r="Z813" s="134"/>
      <c r="AA813" s="135"/>
      <c r="AB813" s="131" t="b">
        <v>0</v>
      </c>
      <c r="AC813" s="131" t="b">
        <v>0</v>
      </c>
      <c r="AD813" s="122"/>
      <c r="AE813" s="131" t="b">
        <v>0</v>
      </c>
      <c r="AF813" s="128"/>
      <c r="AG813" s="88"/>
      <c r="AH813" s="132" t="b">
        <v>0</v>
      </c>
      <c r="AI813" s="133"/>
    </row>
    <row r="814">
      <c r="A814" s="114" t="str">
        <f t="array" ref="A814">IFERROR(
  INDEX(
    INDEX('{INDEX} Tour Packages'!$A:$ZZ, , MATCH(A$3, '{INDEX} Tour Packages'!$4:$4, 0)),
    MATCH($F814, INDEX('{INDEX} Tour Packages'!$A:$ZZ,0, MATCH("Tour Package Name", '{INDEX} Tour Packages'!$4:$4, 0)), 0)
  ),
"")
</f>
        <v/>
      </c>
      <c r="B814" s="114" t="str">
        <f t="array" ref="B814">IFERROR(
  INDEX(
    INDEX('{INDEX} Tour Packages'!$A:$ZZ, , MATCH(B$3, '{INDEX} Tour Packages'!$4:$4, 0)),
    MATCH($F814, INDEX('{INDEX} Tour Packages'!$A:$ZZ,0, MATCH("Tour Package Name", '{INDEX} Tour Packages'!$4:$4, 0)), 0)
  ),
"")
</f>
        <v/>
      </c>
      <c r="C814" s="114" t="str">
        <f t="array" ref="C814">IFERROR(
  INDEX(
    INDEX('{INDEX} Tour Packages'!$A:$ZZ, , MATCH(C$3, '{INDEX} Tour Packages'!$4:$4, 0)),
    MATCH($F814, INDEX('{INDEX} Tour Packages'!$A:$ZZ,0, MATCH("Tour Package Name", '{INDEX} Tour Packages'!$4:$4, 0)), 0)
  ),
"")
</f>
        <v/>
      </c>
      <c r="D814" s="114" t="str">
        <f t="array" ref="D814">IFERROR(
  INDEX(
    INDEX('{INDEX} Tour Packages'!$A:$ZZ, , MATCH(D$3, '{INDEX} Tour Packages'!$4:$4, 0)),
    MATCH($F814, INDEX('{INDEX} Tour Packages'!$A:$ZZ,0, MATCH("Tour Package Name", '{INDEX} Tour Packages'!$4:$4, 0)), 0)
  ),
"")
</f>
        <v/>
      </c>
      <c r="E814" s="115" t="s">
        <v>231</v>
      </c>
      <c r="F814" s="116" t="str">
        <f>IFERROR(__xludf.DUMMYFUNCTION("LET(
  headers, 'Internal Flight Booking Form Re'!$A$1:AI$1,
  ref, $E814,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4" s="117" t="str">
        <f>IFERROR(__xludf.DUMMYFUNCTION("""COMPUTED_VALUE"""),"")</f>
        <v/>
      </c>
      <c r="H814" s="116"/>
      <c r="I814" s="116"/>
      <c r="J814" s="118"/>
      <c r="K814" s="116"/>
      <c r="L814" s="116"/>
      <c r="M814" s="116"/>
      <c r="N814" s="116"/>
      <c r="O814" s="117"/>
      <c r="P814" s="134"/>
      <c r="Q814" s="134"/>
      <c r="R814" s="134"/>
      <c r="S814" s="135"/>
      <c r="T814" s="134"/>
      <c r="U814" s="134"/>
      <c r="V814" s="134"/>
      <c r="W814" s="135"/>
      <c r="X814" s="134"/>
      <c r="Y814" s="134"/>
      <c r="Z814" s="134"/>
      <c r="AA814" s="135"/>
      <c r="AB814" s="131" t="b">
        <v>0</v>
      </c>
      <c r="AC814" s="131" t="b">
        <v>0</v>
      </c>
      <c r="AD814" s="122"/>
      <c r="AE814" s="131" t="b">
        <v>0</v>
      </c>
      <c r="AF814" s="128"/>
      <c r="AG814" s="88"/>
      <c r="AH814" s="132" t="b">
        <v>0</v>
      </c>
      <c r="AI814" s="133"/>
    </row>
    <row r="815">
      <c r="A815" s="114" t="str">
        <f t="array" ref="A815">IFERROR(
  INDEX(
    INDEX('{INDEX} Tour Packages'!$A:$ZZ, , MATCH(A$3, '{INDEX} Tour Packages'!$4:$4, 0)),
    MATCH($F815, INDEX('{INDEX} Tour Packages'!$A:$ZZ,0, MATCH("Tour Package Name", '{INDEX} Tour Packages'!$4:$4, 0)), 0)
  ),
"")
</f>
        <v/>
      </c>
      <c r="B815" s="114" t="str">
        <f t="array" ref="B815">IFERROR(
  INDEX(
    INDEX('{INDEX} Tour Packages'!$A:$ZZ, , MATCH(B$3, '{INDEX} Tour Packages'!$4:$4, 0)),
    MATCH($F815, INDEX('{INDEX} Tour Packages'!$A:$ZZ,0, MATCH("Tour Package Name", '{INDEX} Tour Packages'!$4:$4, 0)), 0)
  ),
"")
</f>
        <v/>
      </c>
      <c r="C815" s="114" t="str">
        <f t="array" ref="C815">IFERROR(
  INDEX(
    INDEX('{INDEX} Tour Packages'!$A:$ZZ, , MATCH(C$3, '{INDEX} Tour Packages'!$4:$4, 0)),
    MATCH($F815, INDEX('{INDEX} Tour Packages'!$A:$ZZ,0, MATCH("Tour Package Name", '{INDEX} Tour Packages'!$4:$4, 0)), 0)
  ),
"")
</f>
        <v/>
      </c>
      <c r="D815" s="114" t="str">
        <f t="array" ref="D815">IFERROR(
  INDEX(
    INDEX('{INDEX} Tour Packages'!$A:$ZZ, , MATCH(D$3, '{INDEX} Tour Packages'!$4:$4, 0)),
    MATCH($F815, INDEX('{INDEX} Tour Packages'!$A:$ZZ,0, MATCH("Tour Package Name", '{INDEX} Tour Packages'!$4:$4, 0)), 0)
  ),
"")
</f>
        <v/>
      </c>
      <c r="E815" s="115" t="s">
        <v>231</v>
      </c>
      <c r="F815" s="116" t="str">
        <f>IFERROR(__xludf.DUMMYFUNCTION("LET(
  headers, 'Internal Flight Booking Form Re'!$A$1:AI$1,
  ref, $E815,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5" s="117" t="str">
        <f>IFERROR(__xludf.DUMMYFUNCTION("""COMPUTED_VALUE"""),"")</f>
        <v/>
      </c>
      <c r="H815" s="116"/>
      <c r="I815" s="116"/>
      <c r="J815" s="118"/>
      <c r="K815" s="116"/>
      <c r="L815" s="116"/>
      <c r="M815" s="116"/>
      <c r="N815" s="116"/>
      <c r="O815" s="117"/>
      <c r="P815" s="134"/>
      <c r="Q815" s="134"/>
      <c r="R815" s="134"/>
      <c r="S815" s="135"/>
      <c r="T815" s="134"/>
      <c r="U815" s="134"/>
      <c r="V815" s="134"/>
      <c r="W815" s="135"/>
      <c r="X815" s="134"/>
      <c r="Y815" s="134"/>
      <c r="Z815" s="134"/>
      <c r="AA815" s="135"/>
      <c r="AB815" s="131" t="b">
        <v>0</v>
      </c>
      <c r="AC815" s="131" t="b">
        <v>0</v>
      </c>
      <c r="AD815" s="122"/>
      <c r="AE815" s="131" t="b">
        <v>0</v>
      </c>
      <c r="AF815" s="128"/>
      <c r="AG815" s="88"/>
      <c r="AH815" s="132" t="b">
        <v>0</v>
      </c>
      <c r="AI815" s="133"/>
    </row>
    <row r="816">
      <c r="A816" s="114" t="str">
        <f t="array" ref="A816">IFERROR(
  INDEX(
    INDEX('{INDEX} Tour Packages'!$A:$ZZ, , MATCH(A$3, '{INDEX} Tour Packages'!$4:$4, 0)),
    MATCH($F816, INDEX('{INDEX} Tour Packages'!$A:$ZZ,0, MATCH("Tour Package Name", '{INDEX} Tour Packages'!$4:$4, 0)), 0)
  ),
"")
</f>
        <v/>
      </c>
      <c r="B816" s="114" t="str">
        <f t="array" ref="B816">IFERROR(
  INDEX(
    INDEX('{INDEX} Tour Packages'!$A:$ZZ, , MATCH(B$3, '{INDEX} Tour Packages'!$4:$4, 0)),
    MATCH($F816, INDEX('{INDEX} Tour Packages'!$A:$ZZ,0, MATCH("Tour Package Name", '{INDEX} Tour Packages'!$4:$4, 0)), 0)
  ),
"")
</f>
        <v/>
      </c>
      <c r="C816" s="114" t="str">
        <f t="array" ref="C816">IFERROR(
  INDEX(
    INDEX('{INDEX} Tour Packages'!$A:$ZZ, , MATCH(C$3, '{INDEX} Tour Packages'!$4:$4, 0)),
    MATCH($F816, INDEX('{INDEX} Tour Packages'!$A:$ZZ,0, MATCH("Tour Package Name", '{INDEX} Tour Packages'!$4:$4, 0)), 0)
  ),
"")
</f>
        <v/>
      </c>
      <c r="D816" s="114" t="str">
        <f t="array" ref="D816">IFERROR(
  INDEX(
    INDEX('{INDEX} Tour Packages'!$A:$ZZ, , MATCH(D$3, '{INDEX} Tour Packages'!$4:$4, 0)),
    MATCH($F816, INDEX('{INDEX} Tour Packages'!$A:$ZZ,0, MATCH("Tour Package Name", '{INDEX} Tour Packages'!$4:$4, 0)), 0)
  ),
"")
</f>
        <v/>
      </c>
      <c r="E816" s="115" t="s">
        <v>231</v>
      </c>
      <c r="F816" s="116" t="str">
        <f>IFERROR(__xludf.DUMMYFUNCTION("LET(
  headers, 'Internal Flight Booking Form Re'!$A$1:AI$1,
  ref, $E816,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6" s="117" t="str">
        <f>IFERROR(__xludf.DUMMYFUNCTION("""COMPUTED_VALUE"""),"")</f>
        <v/>
      </c>
      <c r="H816" s="116"/>
      <c r="I816" s="116"/>
      <c r="J816" s="118"/>
      <c r="K816" s="116"/>
      <c r="L816" s="116"/>
      <c r="M816" s="116"/>
      <c r="N816" s="116"/>
      <c r="O816" s="117"/>
      <c r="P816" s="134"/>
      <c r="Q816" s="134"/>
      <c r="R816" s="134"/>
      <c r="S816" s="135"/>
      <c r="T816" s="134"/>
      <c r="U816" s="134"/>
      <c r="V816" s="134"/>
      <c r="W816" s="135"/>
      <c r="X816" s="134"/>
      <c r="Y816" s="134"/>
      <c r="Z816" s="134"/>
      <c r="AA816" s="135"/>
      <c r="AB816" s="131" t="b">
        <v>0</v>
      </c>
      <c r="AC816" s="131" t="b">
        <v>0</v>
      </c>
      <c r="AD816" s="122"/>
      <c r="AE816" s="131" t="b">
        <v>0</v>
      </c>
      <c r="AF816" s="128"/>
      <c r="AG816" s="88"/>
      <c r="AH816" s="132" t="b">
        <v>0</v>
      </c>
      <c r="AI816" s="133"/>
    </row>
    <row r="817">
      <c r="A817" s="114" t="str">
        <f t="array" ref="A817">IFERROR(
  INDEX(
    INDEX('{INDEX} Tour Packages'!$A:$ZZ, , MATCH(A$3, '{INDEX} Tour Packages'!$4:$4, 0)),
    MATCH($F817, INDEX('{INDEX} Tour Packages'!$A:$ZZ,0, MATCH("Tour Package Name", '{INDEX} Tour Packages'!$4:$4, 0)), 0)
  ),
"")
</f>
        <v/>
      </c>
      <c r="B817" s="114" t="str">
        <f t="array" ref="B817">IFERROR(
  INDEX(
    INDEX('{INDEX} Tour Packages'!$A:$ZZ, , MATCH(B$3, '{INDEX} Tour Packages'!$4:$4, 0)),
    MATCH($F817, INDEX('{INDEX} Tour Packages'!$A:$ZZ,0, MATCH("Tour Package Name", '{INDEX} Tour Packages'!$4:$4, 0)), 0)
  ),
"")
</f>
        <v/>
      </c>
      <c r="C817" s="114" t="str">
        <f t="array" ref="C817">IFERROR(
  INDEX(
    INDEX('{INDEX} Tour Packages'!$A:$ZZ, , MATCH(C$3, '{INDEX} Tour Packages'!$4:$4, 0)),
    MATCH($F817, INDEX('{INDEX} Tour Packages'!$A:$ZZ,0, MATCH("Tour Package Name", '{INDEX} Tour Packages'!$4:$4, 0)), 0)
  ),
"")
</f>
        <v/>
      </c>
      <c r="D817" s="114" t="str">
        <f t="array" ref="D817">IFERROR(
  INDEX(
    INDEX('{INDEX} Tour Packages'!$A:$ZZ, , MATCH(D$3, '{INDEX} Tour Packages'!$4:$4, 0)),
    MATCH($F817, INDEX('{INDEX} Tour Packages'!$A:$ZZ,0, MATCH("Tour Package Name", '{INDEX} Tour Packages'!$4:$4, 0)), 0)
  ),
"")
</f>
        <v/>
      </c>
      <c r="E817" s="115" t="s">
        <v>231</v>
      </c>
      <c r="F817" s="116" t="str">
        <f>IFERROR(__xludf.DUMMYFUNCTION("LET(
  headers, 'Internal Flight Booking Form Re'!$A$1:AI$1,
  ref, $E817,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7" s="117" t="str">
        <f>IFERROR(__xludf.DUMMYFUNCTION("""COMPUTED_VALUE"""),"")</f>
        <v/>
      </c>
      <c r="H817" s="116"/>
      <c r="I817" s="116"/>
      <c r="J817" s="118"/>
      <c r="K817" s="116"/>
      <c r="L817" s="116"/>
      <c r="M817" s="116"/>
      <c r="N817" s="116"/>
      <c r="O817" s="117"/>
      <c r="P817" s="134"/>
      <c r="Q817" s="134"/>
      <c r="R817" s="134"/>
      <c r="S817" s="135"/>
      <c r="T817" s="134"/>
      <c r="U817" s="134"/>
      <c r="V817" s="134"/>
      <c r="W817" s="135"/>
      <c r="X817" s="134"/>
      <c r="Y817" s="134"/>
      <c r="Z817" s="134"/>
      <c r="AA817" s="135"/>
      <c r="AB817" s="131" t="b">
        <v>0</v>
      </c>
      <c r="AC817" s="131" t="b">
        <v>0</v>
      </c>
      <c r="AD817" s="122"/>
      <c r="AE817" s="131" t="b">
        <v>0</v>
      </c>
      <c r="AF817" s="128"/>
      <c r="AG817" s="88"/>
      <c r="AH817" s="132" t="b">
        <v>0</v>
      </c>
      <c r="AI817" s="133"/>
    </row>
    <row r="818">
      <c r="A818" s="114" t="str">
        <f t="array" ref="A818">IFERROR(
  INDEX(
    INDEX('{INDEX} Tour Packages'!$A:$ZZ, , MATCH(A$3, '{INDEX} Tour Packages'!$4:$4, 0)),
    MATCH($F818, INDEX('{INDEX} Tour Packages'!$A:$ZZ,0, MATCH("Tour Package Name", '{INDEX} Tour Packages'!$4:$4, 0)), 0)
  ),
"")
</f>
        <v/>
      </c>
      <c r="B818" s="114" t="str">
        <f t="array" ref="B818">IFERROR(
  INDEX(
    INDEX('{INDEX} Tour Packages'!$A:$ZZ, , MATCH(B$3, '{INDEX} Tour Packages'!$4:$4, 0)),
    MATCH($F818, INDEX('{INDEX} Tour Packages'!$A:$ZZ,0, MATCH("Tour Package Name", '{INDEX} Tour Packages'!$4:$4, 0)), 0)
  ),
"")
</f>
        <v/>
      </c>
      <c r="C818" s="114" t="str">
        <f t="array" ref="C818">IFERROR(
  INDEX(
    INDEX('{INDEX} Tour Packages'!$A:$ZZ, , MATCH(C$3, '{INDEX} Tour Packages'!$4:$4, 0)),
    MATCH($F818, INDEX('{INDEX} Tour Packages'!$A:$ZZ,0, MATCH("Tour Package Name", '{INDEX} Tour Packages'!$4:$4, 0)), 0)
  ),
"")
</f>
        <v/>
      </c>
      <c r="D818" s="114" t="str">
        <f t="array" ref="D818">IFERROR(
  INDEX(
    INDEX('{INDEX} Tour Packages'!$A:$ZZ, , MATCH(D$3, '{INDEX} Tour Packages'!$4:$4, 0)),
    MATCH($F818, INDEX('{INDEX} Tour Packages'!$A:$ZZ,0, MATCH("Tour Package Name", '{INDEX} Tour Packages'!$4:$4, 0)), 0)
  ),
"")
</f>
        <v/>
      </c>
      <c r="E818" s="115" t="s">
        <v>231</v>
      </c>
      <c r="F818" s="116" t="str">
        <f>IFERROR(__xludf.DUMMYFUNCTION("LET(
  headers, 'Internal Flight Booking Form Re'!$A$1:AI$1,
  ref, $E818,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8" s="117" t="str">
        <f>IFERROR(__xludf.DUMMYFUNCTION("""COMPUTED_VALUE"""),"")</f>
        <v/>
      </c>
      <c r="H818" s="116"/>
      <c r="I818" s="116"/>
      <c r="J818" s="118"/>
      <c r="K818" s="116"/>
      <c r="L818" s="116"/>
      <c r="M818" s="116"/>
      <c r="N818" s="116"/>
      <c r="O818" s="117"/>
      <c r="P818" s="134"/>
      <c r="Q818" s="134"/>
      <c r="R818" s="134"/>
      <c r="S818" s="135"/>
      <c r="T818" s="134"/>
      <c r="U818" s="134"/>
      <c r="V818" s="134"/>
      <c r="W818" s="135"/>
      <c r="X818" s="134"/>
      <c r="Y818" s="134"/>
      <c r="Z818" s="134"/>
      <c r="AA818" s="135"/>
      <c r="AB818" s="131" t="b">
        <v>0</v>
      </c>
      <c r="AC818" s="131" t="b">
        <v>0</v>
      </c>
      <c r="AD818" s="122"/>
      <c r="AE818" s="131" t="b">
        <v>0</v>
      </c>
      <c r="AF818" s="128"/>
      <c r="AG818" s="88"/>
      <c r="AH818" s="132" t="b">
        <v>0</v>
      </c>
      <c r="AI818" s="133"/>
    </row>
    <row r="819">
      <c r="A819" s="114" t="str">
        <f t="array" ref="A819">IFERROR(
  INDEX(
    INDEX('{INDEX} Tour Packages'!$A:$ZZ, , MATCH(A$3, '{INDEX} Tour Packages'!$4:$4, 0)),
    MATCH($F819, INDEX('{INDEX} Tour Packages'!$A:$ZZ,0, MATCH("Tour Package Name", '{INDEX} Tour Packages'!$4:$4, 0)), 0)
  ),
"")
</f>
        <v/>
      </c>
      <c r="B819" s="114" t="str">
        <f t="array" ref="B819">IFERROR(
  INDEX(
    INDEX('{INDEX} Tour Packages'!$A:$ZZ, , MATCH(B$3, '{INDEX} Tour Packages'!$4:$4, 0)),
    MATCH($F819, INDEX('{INDEX} Tour Packages'!$A:$ZZ,0, MATCH("Tour Package Name", '{INDEX} Tour Packages'!$4:$4, 0)), 0)
  ),
"")
</f>
        <v/>
      </c>
      <c r="C819" s="114" t="str">
        <f t="array" ref="C819">IFERROR(
  INDEX(
    INDEX('{INDEX} Tour Packages'!$A:$ZZ, , MATCH(C$3, '{INDEX} Tour Packages'!$4:$4, 0)),
    MATCH($F819, INDEX('{INDEX} Tour Packages'!$A:$ZZ,0, MATCH("Tour Package Name", '{INDEX} Tour Packages'!$4:$4, 0)), 0)
  ),
"")
</f>
        <v/>
      </c>
      <c r="D819" s="114" t="str">
        <f t="array" ref="D819">IFERROR(
  INDEX(
    INDEX('{INDEX} Tour Packages'!$A:$ZZ, , MATCH(D$3, '{INDEX} Tour Packages'!$4:$4, 0)),
    MATCH($F819, INDEX('{INDEX} Tour Packages'!$A:$ZZ,0, MATCH("Tour Package Name", '{INDEX} Tour Packages'!$4:$4, 0)), 0)
  ),
"")
</f>
        <v/>
      </c>
      <c r="E819" s="115" t="s">
        <v>231</v>
      </c>
      <c r="F819" s="116" t="str">
        <f>IFERROR(__xludf.DUMMYFUNCTION("LET(
  headers, 'Internal Flight Booking Form Re'!$A$1:AI$1,
  ref, $E819,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19" s="117" t="str">
        <f>IFERROR(__xludf.DUMMYFUNCTION("""COMPUTED_VALUE"""),"")</f>
        <v/>
      </c>
      <c r="H819" s="116"/>
      <c r="I819" s="116"/>
      <c r="J819" s="118"/>
      <c r="K819" s="116"/>
      <c r="L819" s="116"/>
      <c r="M819" s="116"/>
      <c r="N819" s="116"/>
      <c r="O819" s="117"/>
      <c r="P819" s="134"/>
      <c r="Q819" s="134"/>
      <c r="R819" s="134"/>
      <c r="S819" s="135"/>
      <c r="T819" s="134"/>
      <c r="U819" s="134"/>
      <c r="V819" s="134"/>
      <c r="W819" s="135"/>
      <c r="X819" s="134"/>
      <c r="Y819" s="134"/>
      <c r="Z819" s="134"/>
      <c r="AA819" s="135"/>
      <c r="AB819" s="131" t="b">
        <v>0</v>
      </c>
      <c r="AC819" s="131" t="b">
        <v>0</v>
      </c>
      <c r="AD819" s="122"/>
      <c r="AE819" s="131" t="b">
        <v>0</v>
      </c>
      <c r="AF819" s="128"/>
      <c r="AG819" s="88"/>
      <c r="AH819" s="132" t="b">
        <v>0</v>
      </c>
      <c r="AI819" s="133"/>
    </row>
    <row r="820">
      <c r="A820" s="114" t="str">
        <f t="array" ref="A820">IFERROR(
  INDEX(
    INDEX('{INDEX} Tour Packages'!$A:$ZZ, , MATCH(A$3, '{INDEX} Tour Packages'!$4:$4, 0)),
    MATCH($F820, INDEX('{INDEX} Tour Packages'!$A:$ZZ,0, MATCH("Tour Package Name", '{INDEX} Tour Packages'!$4:$4, 0)), 0)
  ),
"")
</f>
        <v/>
      </c>
      <c r="B820" s="114" t="str">
        <f t="array" ref="B820">IFERROR(
  INDEX(
    INDEX('{INDEX} Tour Packages'!$A:$ZZ, , MATCH(B$3, '{INDEX} Tour Packages'!$4:$4, 0)),
    MATCH($F820, INDEX('{INDEX} Tour Packages'!$A:$ZZ,0, MATCH("Tour Package Name", '{INDEX} Tour Packages'!$4:$4, 0)), 0)
  ),
"")
</f>
        <v/>
      </c>
      <c r="C820" s="114" t="str">
        <f t="array" ref="C820">IFERROR(
  INDEX(
    INDEX('{INDEX} Tour Packages'!$A:$ZZ, , MATCH(C$3, '{INDEX} Tour Packages'!$4:$4, 0)),
    MATCH($F820, INDEX('{INDEX} Tour Packages'!$A:$ZZ,0, MATCH("Tour Package Name", '{INDEX} Tour Packages'!$4:$4, 0)), 0)
  ),
"")
</f>
        <v/>
      </c>
      <c r="D820" s="114" t="str">
        <f t="array" ref="D820">IFERROR(
  INDEX(
    INDEX('{INDEX} Tour Packages'!$A:$ZZ, , MATCH(D$3, '{INDEX} Tour Packages'!$4:$4, 0)),
    MATCH($F820, INDEX('{INDEX} Tour Packages'!$A:$ZZ,0, MATCH("Tour Package Name", '{INDEX} Tour Packages'!$4:$4, 0)), 0)
  ),
"")
</f>
        <v/>
      </c>
      <c r="E820" s="115" t="s">
        <v>231</v>
      </c>
      <c r="F820" s="116" t="str">
        <f>IFERROR(__xludf.DUMMYFUNCTION("LET(
  headers, 'Internal Flight Booking Form Re'!$A$1:AI$1,
  ref, $E820,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0" s="117" t="str">
        <f>IFERROR(__xludf.DUMMYFUNCTION("""COMPUTED_VALUE"""),"")</f>
        <v/>
      </c>
      <c r="H820" s="116"/>
      <c r="I820" s="116"/>
      <c r="J820" s="118"/>
      <c r="K820" s="116"/>
      <c r="L820" s="116"/>
      <c r="M820" s="116"/>
      <c r="N820" s="116"/>
      <c r="O820" s="117"/>
      <c r="P820" s="134"/>
      <c r="Q820" s="134"/>
      <c r="R820" s="134"/>
      <c r="S820" s="135"/>
      <c r="T820" s="134"/>
      <c r="U820" s="134"/>
      <c r="V820" s="134"/>
      <c r="W820" s="135"/>
      <c r="X820" s="134"/>
      <c r="Y820" s="134"/>
      <c r="Z820" s="134"/>
      <c r="AA820" s="135"/>
      <c r="AB820" s="131" t="b">
        <v>0</v>
      </c>
      <c r="AC820" s="131" t="b">
        <v>0</v>
      </c>
      <c r="AD820" s="122"/>
      <c r="AE820" s="131" t="b">
        <v>0</v>
      </c>
      <c r="AF820" s="128"/>
      <c r="AG820" s="88"/>
      <c r="AH820" s="132" t="b">
        <v>0</v>
      </c>
      <c r="AI820" s="133"/>
    </row>
    <row r="821">
      <c r="A821" s="114" t="str">
        <f t="array" ref="A821">IFERROR(
  INDEX(
    INDEX('{INDEX} Tour Packages'!$A:$ZZ, , MATCH(A$3, '{INDEX} Tour Packages'!$4:$4, 0)),
    MATCH($F821, INDEX('{INDEX} Tour Packages'!$A:$ZZ,0, MATCH("Tour Package Name", '{INDEX} Tour Packages'!$4:$4, 0)), 0)
  ),
"")
</f>
        <v/>
      </c>
      <c r="B821" s="114" t="str">
        <f t="array" ref="B821">IFERROR(
  INDEX(
    INDEX('{INDEX} Tour Packages'!$A:$ZZ, , MATCH(B$3, '{INDEX} Tour Packages'!$4:$4, 0)),
    MATCH($F821, INDEX('{INDEX} Tour Packages'!$A:$ZZ,0, MATCH("Tour Package Name", '{INDEX} Tour Packages'!$4:$4, 0)), 0)
  ),
"")
</f>
        <v/>
      </c>
      <c r="C821" s="114" t="str">
        <f t="array" ref="C821">IFERROR(
  INDEX(
    INDEX('{INDEX} Tour Packages'!$A:$ZZ, , MATCH(C$3, '{INDEX} Tour Packages'!$4:$4, 0)),
    MATCH($F821, INDEX('{INDEX} Tour Packages'!$A:$ZZ,0, MATCH("Tour Package Name", '{INDEX} Tour Packages'!$4:$4, 0)), 0)
  ),
"")
</f>
        <v/>
      </c>
      <c r="D821" s="114" t="str">
        <f t="array" ref="D821">IFERROR(
  INDEX(
    INDEX('{INDEX} Tour Packages'!$A:$ZZ, , MATCH(D$3, '{INDEX} Tour Packages'!$4:$4, 0)),
    MATCH($F821, INDEX('{INDEX} Tour Packages'!$A:$ZZ,0, MATCH("Tour Package Name", '{INDEX} Tour Packages'!$4:$4, 0)), 0)
  ),
"")
</f>
        <v/>
      </c>
      <c r="E821" s="115" t="s">
        <v>231</v>
      </c>
      <c r="F821" s="116" t="str">
        <f>IFERROR(__xludf.DUMMYFUNCTION("LET(
  headers, 'Internal Flight Booking Form Re'!$A$1:AI$1,
  ref, $E821,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1" s="117" t="str">
        <f>IFERROR(__xludf.DUMMYFUNCTION("""COMPUTED_VALUE"""),"")</f>
        <v/>
      </c>
      <c r="H821" s="116"/>
      <c r="I821" s="116"/>
      <c r="J821" s="118"/>
      <c r="K821" s="116"/>
      <c r="L821" s="116"/>
      <c r="M821" s="116"/>
      <c r="N821" s="116"/>
      <c r="O821" s="117"/>
      <c r="P821" s="134"/>
      <c r="Q821" s="134"/>
      <c r="R821" s="134"/>
      <c r="S821" s="135"/>
      <c r="T821" s="134"/>
      <c r="U821" s="134"/>
      <c r="V821" s="134"/>
      <c r="W821" s="135"/>
      <c r="X821" s="134"/>
      <c r="Y821" s="134"/>
      <c r="Z821" s="134"/>
      <c r="AA821" s="135"/>
      <c r="AB821" s="131" t="b">
        <v>0</v>
      </c>
      <c r="AC821" s="131" t="b">
        <v>0</v>
      </c>
      <c r="AD821" s="122"/>
      <c r="AE821" s="131" t="b">
        <v>0</v>
      </c>
      <c r="AF821" s="128"/>
      <c r="AG821" s="88"/>
      <c r="AH821" s="132" t="b">
        <v>0</v>
      </c>
      <c r="AI821" s="133"/>
    </row>
    <row r="822">
      <c r="A822" s="114" t="str">
        <f t="array" ref="A822">IFERROR(
  INDEX(
    INDEX('{INDEX} Tour Packages'!$A:$ZZ, , MATCH(A$3, '{INDEX} Tour Packages'!$4:$4, 0)),
    MATCH($F822, INDEX('{INDEX} Tour Packages'!$A:$ZZ,0, MATCH("Tour Package Name", '{INDEX} Tour Packages'!$4:$4, 0)), 0)
  ),
"")
</f>
        <v/>
      </c>
      <c r="B822" s="114" t="str">
        <f t="array" ref="B822">IFERROR(
  INDEX(
    INDEX('{INDEX} Tour Packages'!$A:$ZZ, , MATCH(B$3, '{INDEX} Tour Packages'!$4:$4, 0)),
    MATCH($F822, INDEX('{INDEX} Tour Packages'!$A:$ZZ,0, MATCH("Tour Package Name", '{INDEX} Tour Packages'!$4:$4, 0)), 0)
  ),
"")
</f>
        <v/>
      </c>
      <c r="C822" s="114" t="str">
        <f t="array" ref="C822">IFERROR(
  INDEX(
    INDEX('{INDEX} Tour Packages'!$A:$ZZ, , MATCH(C$3, '{INDEX} Tour Packages'!$4:$4, 0)),
    MATCH($F822, INDEX('{INDEX} Tour Packages'!$A:$ZZ,0, MATCH("Tour Package Name", '{INDEX} Tour Packages'!$4:$4, 0)), 0)
  ),
"")
</f>
        <v/>
      </c>
      <c r="D822" s="114" t="str">
        <f t="array" ref="D822">IFERROR(
  INDEX(
    INDEX('{INDEX} Tour Packages'!$A:$ZZ, , MATCH(D$3, '{INDEX} Tour Packages'!$4:$4, 0)),
    MATCH($F822, INDEX('{INDEX} Tour Packages'!$A:$ZZ,0, MATCH("Tour Package Name", '{INDEX} Tour Packages'!$4:$4, 0)), 0)
  ),
"")
</f>
        <v/>
      </c>
      <c r="E822" s="115" t="s">
        <v>231</v>
      </c>
      <c r="F822" s="116" t="str">
        <f>IFERROR(__xludf.DUMMYFUNCTION("LET(
  headers, 'Internal Flight Booking Form Re'!$A$1:AI$1,
  ref, $E822,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2" s="117" t="str">
        <f>IFERROR(__xludf.DUMMYFUNCTION("""COMPUTED_VALUE"""),"")</f>
        <v/>
      </c>
      <c r="H822" s="116"/>
      <c r="I822" s="116"/>
      <c r="J822" s="118"/>
      <c r="K822" s="116"/>
      <c r="L822" s="116"/>
      <c r="M822" s="116"/>
      <c r="N822" s="116"/>
      <c r="O822" s="117"/>
      <c r="P822" s="134"/>
      <c r="Q822" s="134"/>
      <c r="R822" s="134"/>
      <c r="S822" s="135"/>
      <c r="T822" s="134"/>
      <c r="U822" s="134"/>
      <c r="V822" s="134"/>
      <c r="W822" s="135"/>
      <c r="X822" s="134"/>
      <c r="Y822" s="134"/>
      <c r="Z822" s="134"/>
      <c r="AA822" s="135"/>
      <c r="AB822" s="131" t="b">
        <v>0</v>
      </c>
      <c r="AC822" s="131" t="b">
        <v>0</v>
      </c>
      <c r="AD822" s="122"/>
      <c r="AE822" s="131" t="b">
        <v>0</v>
      </c>
      <c r="AF822" s="128"/>
      <c r="AG822" s="88"/>
      <c r="AH822" s="132" t="b">
        <v>0</v>
      </c>
      <c r="AI822" s="133"/>
    </row>
    <row r="823">
      <c r="A823" s="114" t="str">
        <f t="array" ref="A823">IFERROR(
  INDEX(
    INDEX('{INDEX} Tour Packages'!$A:$ZZ, , MATCH(A$3, '{INDEX} Tour Packages'!$4:$4, 0)),
    MATCH($F823, INDEX('{INDEX} Tour Packages'!$A:$ZZ,0, MATCH("Tour Package Name", '{INDEX} Tour Packages'!$4:$4, 0)), 0)
  ),
"")
</f>
        <v/>
      </c>
      <c r="B823" s="114" t="str">
        <f t="array" ref="B823">IFERROR(
  INDEX(
    INDEX('{INDEX} Tour Packages'!$A:$ZZ, , MATCH(B$3, '{INDEX} Tour Packages'!$4:$4, 0)),
    MATCH($F823, INDEX('{INDEX} Tour Packages'!$A:$ZZ,0, MATCH("Tour Package Name", '{INDEX} Tour Packages'!$4:$4, 0)), 0)
  ),
"")
</f>
        <v/>
      </c>
      <c r="C823" s="114" t="str">
        <f t="array" ref="C823">IFERROR(
  INDEX(
    INDEX('{INDEX} Tour Packages'!$A:$ZZ, , MATCH(C$3, '{INDEX} Tour Packages'!$4:$4, 0)),
    MATCH($F823, INDEX('{INDEX} Tour Packages'!$A:$ZZ,0, MATCH("Tour Package Name", '{INDEX} Tour Packages'!$4:$4, 0)), 0)
  ),
"")
</f>
        <v/>
      </c>
      <c r="D823" s="114" t="str">
        <f t="array" ref="D823">IFERROR(
  INDEX(
    INDEX('{INDEX} Tour Packages'!$A:$ZZ, , MATCH(D$3, '{INDEX} Tour Packages'!$4:$4, 0)),
    MATCH($F823, INDEX('{INDEX} Tour Packages'!$A:$ZZ,0, MATCH("Tour Package Name", '{INDEX} Tour Packages'!$4:$4, 0)), 0)
  ),
"")
</f>
        <v/>
      </c>
      <c r="E823" s="115" t="s">
        <v>231</v>
      </c>
      <c r="F823" s="116" t="str">
        <f>IFERROR(__xludf.DUMMYFUNCTION("LET(
  headers, 'Internal Flight Booking Form Re'!$A$1:AI$1,
  ref, $E823,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3" s="117" t="str">
        <f>IFERROR(__xludf.DUMMYFUNCTION("""COMPUTED_VALUE"""),"")</f>
        <v/>
      </c>
      <c r="H823" s="116"/>
      <c r="I823" s="116"/>
      <c r="J823" s="118"/>
      <c r="K823" s="116"/>
      <c r="L823" s="116"/>
      <c r="M823" s="116"/>
      <c r="N823" s="116"/>
      <c r="O823" s="117"/>
      <c r="P823" s="134"/>
      <c r="Q823" s="134"/>
      <c r="R823" s="134"/>
      <c r="S823" s="135"/>
      <c r="T823" s="134"/>
      <c r="U823" s="134"/>
      <c r="V823" s="134"/>
      <c r="W823" s="135"/>
      <c r="X823" s="134"/>
      <c r="Y823" s="134"/>
      <c r="Z823" s="134"/>
      <c r="AA823" s="135"/>
      <c r="AB823" s="131" t="b">
        <v>0</v>
      </c>
      <c r="AC823" s="131" t="b">
        <v>0</v>
      </c>
      <c r="AD823" s="122"/>
      <c r="AE823" s="131" t="b">
        <v>0</v>
      </c>
      <c r="AF823" s="128"/>
      <c r="AG823" s="88"/>
      <c r="AH823" s="132" t="b">
        <v>0</v>
      </c>
      <c r="AI823" s="133"/>
    </row>
    <row r="824">
      <c r="A824" s="114" t="str">
        <f t="array" ref="A824">IFERROR(
  INDEX(
    INDEX('{INDEX} Tour Packages'!$A:$ZZ, , MATCH(A$3, '{INDEX} Tour Packages'!$4:$4, 0)),
    MATCH($F824, INDEX('{INDEX} Tour Packages'!$A:$ZZ,0, MATCH("Tour Package Name", '{INDEX} Tour Packages'!$4:$4, 0)), 0)
  ),
"")
</f>
        <v/>
      </c>
      <c r="B824" s="114" t="str">
        <f t="array" ref="B824">IFERROR(
  INDEX(
    INDEX('{INDEX} Tour Packages'!$A:$ZZ, , MATCH(B$3, '{INDEX} Tour Packages'!$4:$4, 0)),
    MATCH($F824, INDEX('{INDEX} Tour Packages'!$A:$ZZ,0, MATCH("Tour Package Name", '{INDEX} Tour Packages'!$4:$4, 0)), 0)
  ),
"")
</f>
        <v/>
      </c>
      <c r="C824" s="114" t="str">
        <f t="array" ref="C824">IFERROR(
  INDEX(
    INDEX('{INDEX} Tour Packages'!$A:$ZZ, , MATCH(C$3, '{INDEX} Tour Packages'!$4:$4, 0)),
    MATCH($F824, INDEX('{INDEX} Tour Packages'!$A:$ZZ,0, MATCH("Tour Package Name", '{INDEX} Tour Packages'!$4:$4, 0)), 0)
  ),
"")
</f>
        <v/>
      </c>
      <c r="D824" s="114" t="str">
        <f t="array" ref="D824">IFERROR(
  INDEX(
    INDEX('{INDEX} Tour Packages'!$A:$ZZ, , MATCH(D$3, '{INDEX} Tour Packages'!$4:$4, 0)),
    MATCH($F824, INDEX('{INDEX} Tour Packages'!$A:$ZZ,0, MATCH("Tour Package Name", '{INDEX} Tour Packages'!$4:$4, 0)), 0)
  ),
"")
</f>
        <v/>
      </c>
      <c r="E824" s="115" t="s">
        <v>231</v>
      </c>
      <c r="F824" s="116" t="str">
        <f>IFERROR(__xludf.DUMMYFUNCTION("LET(
  headers, 'Internal Flight Booking Form Re'!$A$1:AI$1,
  ref, $E824,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4" s="117" t="str">
        <f>IFERROR(__xludf.DUMMYFUNCTION("""COMPUTED_VALUE"""),"")</f>
        <v/>
      </c>
      <c r="H824" s="116"/>
      <c r="I824" s="116"/>
      <c r="J824" s="118"/>
      <c r="K824" s="116"/>
      <c r="L824" s="116"/>
      <c r="M824" s="116"/>
      <c r="N824" s="116"/>
      <c r="O824" s="117"/>
      <c r="P824" s="134"/>
      <c r="Q824" s="134"/>
      <c r="R824" s="134"/>
      <c r="S824" s="135"/>
      <c r="T824" s="134"/>
      <c r="U824" s="134"/>
      <c r="V824" s="134"/>
      <c r="W824" s="135"/>
      <c r="X824" s="134"/>
      <c r="Y824" s="134"/>
      <c r="Z824" s="134"/>
      <c r="AA824" s="135"/>
      <c r="AB824" s="131" t="b">
        <v>0</v>
      </c>
      <c r="AC824" s="131" t="b">
        <v>0</v>
      </c>
      <c r="AD824" s="122"/>
      <c r="AE824" s="131" t="b">
        <v>0</v>
      </c>
      <c r="AF824" s="128"/>
      <c r="AG824" s="88"/>
      <c r="AH824" s="132" t="b">
        <v>0</v>
      </c>
      <c r="AI824" s="133"/>
    </row>
    <row r="825">
      <c r="A825" s="114" t="str">
        <f t="array" ref="A825">IFERROR(
  INDEX(
    INDEX('{INDEX} Tour Packages'!$A:$ZZ, , MATCH(A$3, '{INDEX} Tour Packages'!$4:$4, 0)),
    MATCH($F825, INDEX('{INDEX} Tour Packages'!$A:$ZZ,0, MATCH("Tour Package Name", '{INDEX} Tour Packages'!$4:$4, 0)), 0)
  ),
"")
</f>
        <v/>
      </c>
      <c r="B825" s="114" t="str">
        <f t="array" ref="B825">IFERROR(
  INDEX(
    INDEX('{INDEX} Tour Packages'!$A:$ZZ, , MATCH(B$3, '{INDEX} Tour Packages'!$4:$4, 0)),
    MATCH($F825, INDEX('{INDEX} Tour Packages'!$A:$ZZ,0, MATCH("Tour Package Name", '{INDEX} Tour Packages'!$4:$4, 0)), 0)
  ),
"")
</f>
        <v/>
      </c>
      <c r="C825" s="114" t="str">
        <f t="array" ref="C825">IFERROR(
  INDEX(
    INDEX('{INDEX} Tour Packages'!$A:$ZZ, , MATCH(C$3, '{INDEX} Tour Packages'!$4:$4, 0)),
    MATCH($F825, INDEX('{INDEX} Tour Packages'!$A:$ZZ,0, MATCH("Tour Package Name", '{INDEX} Tour Packages'!$4:$4, 0)), 0)
  ),
"")
</f>
        <v/>
      </c>
      <c r="D825" s="114" t="str">
        <f t="array" ref="D825">IFERROR(
  INDEX(
    INDEX('{INDEX} Tour Packages'!$A:$ZZ, , MATCH(D$3, '{INDEX} Tour Packages'!$4:$4, 0)),
    MATCH($F825, INDEX('{INDEX} Tour Packages'!$A:$ZZ,0, MATCH("Tour Package Name", '{INDEX} Tour Packages'!$4:$4, 0)), 0)
  ),
"")
</f>
        <v/>
      </c>
      <c r="E825" s="115" t="s">
        <v>231</v>
      </c>
      <c r="F825" s="116" t="str">
        <f>IFERROR(__xludf.DUMMYFUNCTION("LET(
  headers, 'Internal Flight Booking Form Re'!$A$1:AI$1,
  ref, $E825,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5" s="117" t="str">
        <f>IFERROR(__xludf.DUMMYFUNCTION("""COMPUTED_VALUE"""),"")</f>
        <v/>
      </c>
      <c r="H825" s="116"/>
      <c r="I825" s="116"/>
      <c r="J825" s="118"/>
      <c r="K825" s="116"/>
      <c r="L825" s="116"/>
      <c r="M825" s="116"/>
      <c r="N825" s="116"/>
      <c r="O825" s="117"/>
      <c r="P825" s="134"/>
      <c r="Q825" s="134"/>
      <c r="R825" s="134"/>
      <c r="S825" s="135"/>
      <c r="T825" s="134"/>
      <c r="U825" s="134"/>
      <c r="V825" s="134"/>
      <c r="W825" s="135"/>
      <c r="X825" s="134"/>
      <c r="Y825" s="134"/>
      <c r="Z825" s="134"/>
      <c r="AA825" s="135"/>
      <c r="AB825" s="131" t="b">
        <v>0</v>
      </c>
      <c r="AC825" s="131" t="b">
        <v>0</v>
      </c>
      <c r="AD825" s="122"/>
      <c r="AE825" s="131" t="b">
        <v>0</v>
      </c>
      <c r="AF825" s="128"/>
      <c r="AG825" s="88"/>
      <c r="AH825" s="132" t="b">
        <v>0</v>
      </c>
      <c r="AI825" s="133"/>
    </row>
    <row r="826">
      <c r="A826" s="114" t="str">
        <f t="array" ref="A826">IFERROR(
  INDEX(
    INDEX('{INDEX} Tour Packages'!$A:$ZZ, , MATCH(A$3, '{INDEX} Tour Packages'!$4:$4, 0)),
    MATCH($F826, INDEX('{INDEX} Tour Packages'!$A:$ZZ,0, MATCH("Tour Package Name", '{INDEX} Tour Packages'!$4:$4, 0)), 0)
  ),
"")
</f>
        <v/>
      </c>
      <c r="B826" s="114" t="str">
        <f t="array" ref="B826">IFERROR(
  INDEX(
    INDEX('{INDEX} Tour Packages'!$A:$ZZ, , MATCH(B$3, '{INDEX} Tour Packages'!$4:$4, 0)),
    MATCH($F826, INDEX('{INDEX} Tour Packages'!$A:$ZZ,0, MATCH("Tour Package Name", '{INDEX} Tour Packages'!$4:$4, 0)), 0)
  ),
"")
</f>
        <v/>
      </c>
      <c r="C826" s="114" t="str">
        <f t="array" ref="C826">IFERROR(
  INDEX(
    INDEX('{INDEX} Tour Packages'!$A:$ZZ, , MATCH(C$3, '{INDEX} Tour Packages'!$4:$4, 0)),
    MATCH($F826, INDEX('{INDEX} Tour Packages'!$A:$ZZ,0, MATCH("Tour Package Name", '{INDEX} Tour Packages'!$4:$4, 0)), 0)
  ),
"")
</f>
        <v/>
      </c>
      <c r="D826" s="114" t="str">
        <f t="array" ref="D826">IFERROR(
  INDEX(
    INDEX('{INDEX} Tour Packages'!$A:$ZZ, , MATCH(D$3, '{INDEX} Tour Packages'!$4:$4, 0)),
    MATCH($F826, INDEX('{INDEX} Tour Packages'!$A:$ZZ,0, MATCH("Tour Package Name", '{INDEX} Tour Packages'!$4:$4, 0)), 0)
  ),
"")
</f>
        <v/>
      </c>
      <c r="E826" s="115" t="s">
        <v>231</v>
      </c>
      <c r="F826" s="116" t="str">
        <f>IFERROR(__xludf.DUMMYFUNCTION("LET(
  headers, 'Internal Flight Booking Form Re'!$A$1:AI$1,
  ref, $E826,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6" s="117" t="str">
        <f>IFERROR(__xludf.DUMMYFUNCTION("""COMPUTED_VALUE"""),"")</f>
        <v/>
      </c>
      <c r="H826" s="116"/>
      <c r="I826" s="116"/>
      <c r="J826" s="118"/>
      <c r="K826" s="116"/>
      <c r="L826" s="116"/>
      <c r="M826" s="116"/>
      <c r="N826" s="116"/>
      <c r="O826" s="117"/>
      <c r="P826" s="134"/>
      <c r="Q826" s="134"/>
      <c r="R826" s="134"/>
      <c r="S826" s="135"/>
      <c r="T826" s="134"/>
      <c r="U826" s="134"/>
      <c r="V826" s="134"/>
      <c r="W826" s="135"/>
      <c r="X826" s="134"/>
      <c r="Y826" s="134"/>
      <c r="Z826" s="134"/>
      <c r="AA826" s="135"/>
      <c r="AB826" s="131" t="b">
        <v>0</v>
      </c>
      <c r="AC826" s="131" t="b">
        <v>0</v>
      </c>
      <c r="AD826" s="122"/>
      <c r="AE826" s="131" t="b">
        <v>0</v>
      </c>
      <c r="AF826" s="128"/>
      <c r="AG826" s="88"/>
      <c r="AH826" s="132" t="b">
        <v>0</v>
      </c>
      <c r="AI826" s="133"/>
    </row>
    <row r="827">
      <c r="A827" s="114" t="str">
        <f t="array" ref="A827">IFERROR(
  INDEX(
    INDEX('{INDEX} Tour Packages'!$A:$ZZ, , MATCH(A$3, '{INDEX} Tour Packages'!$4:$4, 0)),
    MATCH($F827, INDEX('{INDEX} Tour Packages'!$A:$ZZ,0, MATCH("Tour Package Name", '{INDEX} Tour Packages'!$4:$4, 0)), 0)
  ),
"")
</f>
        <v/>
      </c>
      <c r="B827" s="114" t="str">
        <f t="array" ref="B827">IFERROR(
  INDEX(
    INDEX('{INDEX} Tour Packages'!$A:$ZZ, , MATCH(B$3, '{INDEX} Tour Packages'!$4:$4, 0)),
    MATCH($F827, INDEX('{INDEX} Tour Packages'!$A:$ZZ,0, MATCH("Tour Package Name", '{INDEX} Tour Packages'!$4:$4, 0)), 0)
  ),
"")
</f>
        <v/>
      </c>
      <c r="C827" s="114" t="str">
        <f t="array" ref="C827">IFERROR(
  INDEX(
    INDEX('{INDEX} Tour Packages'!$A:$ZZ, , MATCH(C$3, '{INDEX} Tour Packages'!$4:$4, 0)),
    MATCH($F827, INDEX('{INDEX} Tour Packages'!$A:$ZZ,0, MATCH("Tour Package Name", '{INDEX} Tour Packages'!$4:$4, 0)), 0)
  ),
"")
</f>
        <v/>
      </c>
      <c r="D827" s="114" t="str">
        <f t="array" ref="D827">IFERROR(
  INDEX(
    INDEX('{INDEX} Tour Packages'!$A:$ZZ, , MATCH(D$3, '{INDEX} Tour Packages'!$4:$4, 0)),
    MATCH($F827, INDEX('{INDEX} Tour Packages'!$A:$ZZ,0, MATCH("Tour Package Name", '{INDEX} Tour Packages'!$4:$4, 0)), 0)
  ),
"")
</f>
        <v/>
      </c>
      <c r="E827" s="115" t="s">
        <v>231</v>
      </c>
      <c r="F827" s="116" t="str">
        <f>IFERROR(__xludf.DUMMYFUNCTION("LET(
  headers, 'Internal Flight Booking Form Re'!$A$1:AI$1,
  ref, $E827,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7" s="117" t="str">
        <f>IFERROR(__xludf.DUMMYFUNCTION("""COMPUTED_VALUE"""),"")</f>
        <v/>
      </c>
      <c r="H827" s="116"/>
      <c r="I827" s="116"/>
      <c r="J827" s="118"/>
      <c r="K827" s="116"/>
      <c r="L827" s="116"/>
      <c r="M827" s="116"/>
      <c r="N827" s="116"/>
      <c r="O827" s="117"/>
      <c r="P827" s="134"/>
      <c r="Q827" s="134"/>
      <c r="R827" s="134"/>
      <c r="S827" s="135"/>
      <c r="T827" s="134"/>
      <c r="U827" s="134"/>
      <c r="V827" s="134"/>
      <c r="W827" s="135"/>
      <c r="X827" s="134"/>
      <c r="Y827" s="134"/>
      <c r="Z827" s="134"/>
      <c r="AA827" s="135"/>
      <c r="AB827" s="131" t="b">
        <v>0</v>
      </c>
      <c r="AC827" s="131" t="b">
        <v>0</v>
      </c>
      <c r="AD827" s="122"/>
      <c r="AE827" s="131" t="b">
        <v>0</v>
      </c>
      <c r="AF827" s="128"/>
      <c r="AG827" s="88"/>
      <c r="AH827" s="132" t="b">
        <v>0</v>
      </c>
      <c r="AI827" s="133"/>
    </row>
    <row r="828">
      <c r="A828" s="114" t="str">
        <f t="array" ref="A828">IFERROR(
  INDEX(
    INDEX('{INDEX} Tour Packages'!$A:$ZZ, , MATCH(A$3, '{INDEX} Tour Packages'!$4:$4, 0)),
    MATCH($F828, INDEX('{INDEX} Tour Packages'!$A:$ZZ,0, MATCH("Tour Package Name", '{INDEX} Tour Packages'!$4:$4, 0)), 0)
  ),
"")
</f>
        <v/>
      </c>
      <c r="B828" s="114" t="str">
        <f t="array" ref="B828">IFERROR(
  INDEX(
    INDEX('{INDEX} Tour Packages'!$A:$ZZ, , MATCH(B$3, '{INDEX} Tour Packages'!$4:$4, 0)),
    MATCH($F828, INDEX('{INDEX} Tour Packages'!$A:$ZZ,0, MATCH("Tour Package Name", '{INDEX} Tour Packages'!$4:$4, 0)), 0)
  ),
"")
</f>
        <v/>
      </c>
      <c r="C828" s="114" t="str">
        <f t="array" ref="C828">IFERROR(
  INDEX(
    INDEX('{INDEX} Tour Packages'!$A:$ZZ, , MATCH(C$3, '{INDEX} Tour Packages'!$4:$4, 0)),
    MATCH($F828, INDEX('{INDEX} Tour Packages'!$A:$ZZ,0, MATCH("Tour Package Name", '{INDEX} Tour Packages'!$4:$4, 0)), 0)
  ),
"")
</f>
        <v/>
      </c>
      <c r="D828" s="114" t="str">
        <f t="array" ref="D828">IFERROR(
  INDEX(
    INDEX('{INDEX} Tour Packages'!$A:$ZZ, , MATCH(D$3, '{INDEX} Tour Packages'!$4:$4, 0)),
    MATCH($F828, INDEX('{INDEX} Tour Packages'!$A:$ZZ,0, MATCH("Tour Package Name", '{INDEX} Tour Packages'!$4:$4, 0)), 0)
  ),
"")
</f>
        <v/>
      </c>
      <c r="E828" s="115" t="s">
        <v>231</v>
      </c>
      <c r="F828" s="116" t="str">
        <f>IFERROR(__xludf.DUMMYFUNCTION("LET(
  headers, 'Internal Flight Booking Form Re'!$A$1:AI$1,
  ref, $E828,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8" s="117" t="str">
        <f>IFERROR(__xludf.DUMMYFUNCTION("""COMPUTED_VALUE"""),"")</f>
        <v/>
      </c>
      <c r="H828" s="116"/>
      <c r="I828" s="116"/>
      <c r="J828" s="118"/>
      <c r="K828" s="116"/>
      <c r="L828" s="116"/>
      <c r="M828" s="116"/>
      <c r="N828" s="116"/>
      <c r="O828" s="117"/>
      <c r="P828" s="134"/>
      <c r="Q828" s="134"/>
      <c r="R828" s="134"/>
      <c r="S828" s="135"/>
      <c r="T828" s="134"/>
      <c r="U828" s="134"/>
      <c r="V828" s="134"/>
      <c r="W828" s="135"/>
      <c r="X828" s="134"/>
      <c r="Y828" s="134"/>
      <c r="Z828" s="134"/>
      <c r="AA828" s="135"/>
      <c r="AB828" s="131" t="b">
        <v>0</v>
      </c>
      <c r="AC828" s="131" t="b">
        <v>0</v>
      </c>
      <c r="AD828" s="122"/>
      <c r="AE828" s="131" t="b">
        <v>0</v>
      </c>
      <c r="AF828" s="128"/>
      <c r="AG828" s="88"/>
      <c r="AH828" s="132" t="b">
        <v>0</v>
      </c>
      <c r="AI828" s="133"/>
    </row>
    <row r="829">
      <c r="A829" s="114" t="str">
        <f t="array" ref="A829">IFERROR(
  INDEX(
    INDEX('{INDEX} Tour Packages'!$A:$ZZ, , MATCH(A$3, '{INDEX} Tour Packages'!$4:$4, 0)),
    MATCH($F829, INDEX('{INDEX} Tour Packages'!$A:$ZZ,0, MATCH("Tour Package Name", '{INDEX} Tour Packages'!$4:$4, 0)), 0)
  ),
"")
</f>
        <v/>
      </c>
      <c r="B829" s="114" t="str">
        <f t="array" ref="B829">IFERROR(
  INDEX(
    INDEX('{INDEX} Tour Packages'!$A:$ZZ, , MATCH(B$3, '{INDEX} Tour Packages'!$4:$4, 0)),
    MATCH($F829, INDEX('{INDEX} Tour Packages'!$A:$ZZ,0, MATCH("Tour Package Name", '{INDEX} Tour Packages'!$4:$4, 0)), 0)
  ),
"")
</f>
        <v/>
      </c>
      <c r="C829" s="114" t="str">
        <f t="array" ref="C829">IFERROR(
  INDEX(
    INDEX('{INDEX} Tour Packages'!$A:$ZZ, , MATCH(C$3, '{INDEX} Tour Packages'!$4:$4, 0)),
    MATCH($F829, INDEX('{INDEX} Tour Packages'!$A:$ZZ,0, MATCH("Tour Package Name", '{INDEX} Tour Packages'!$4:$4, 0)), 0)
  ),
"")
</f>
        <v/>
      </c>
      <c r="D829" s="114" t="str">
        <f t="array" ref="D829">IFERROR(
  INDEX(
    INDEX('{INDEX} Tour Packages'!$A:$ZZ, , MATCH(D$3, '{INDEX} Tour Packages'!$4:$4, 0)),
    MATCH($F829, INDEX('{INDEX} Tour Packages'!$A:$ZZ,0, MATCH("Tour Package Name", '{INDEX} Tour Packages'!$4:$4, 0)), 0)
  ),
"")
</f>
        <v/>
      </c>
      <c r="E829" s="115" t="s">
        <v>231</v>
      </c>
      <c r="F829" s="116" t="str">
        <f>IFERROR(__xludf.DUMMYFUNCTION("LET(
  headers, 'Internal Flight Booking Form Re'!$A$1:AI$1,
  ref, $E829,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29" s="117" t="str">
        <f>IFERROR(__xludf.DUMMYFUNCTION("""COMPUTED_VALUE"""),"")</f>
        <v/>
      </c>
      <c r="H829" s="116"/>
      <c r="I829" s="116"/>
      <c r="J829" s="118"/>
      <c r="K829" s="116"/>
      <c r="L829" s="116"/>
      <c r="M829" s="116"/>
      <c r="N829" s="116"/>
      <c r="O829" s="117"/>
      <c r="P829" s="134"/>
      <c r="Q829" s="134"/>
      <c r="R829" s="134"/>
      <c r="S829" s="135"/>
      <c r="T829" s="134"/>
      <c r="U829" s="134"/>
      <c r="V829" s="134"/>
      <c r="W829" s="135"/>
      <c r="X829" s="134"/>
      <c r="Y829" s="134"/>
      <c r="Z829" s="134"/>
      <c r="AA829" s="135"/>
      <c r="AB829" s="131" t="b">
        <v>0</v>
      </c>
      <c r="AC829" s="131" t="b">
        <v>0</v>
      </c>
      <c r="AD829" s="122"/>
      <c r="AE829" s="131" t="b">
        <v>0</v>
      </c>
      <c r="AF829" s="128"/>
      <c r="AG829" s="88"/>
      <c r="AH829" s="132" t="b">
        <v>0</v>
      </c>
      <c r="AI829" s="133"/>
    </row>
    <row r="830">
      <c r="A830" s="114" t="str">
        <f t="array" ref="A830">IFERROR(
  INDEX(
    INDEX('{INDEX} Tour Packages'!$A:$ZZ, , MATCH(A$3, '{INDEX} Tour Packages'!$4:$4, 0)),
    MATCH($F830, INDEX('{INDEX} Tour Packages'!$A:$ZZ,0, MATCH("Tour Package Name", '{INDEX} Tour Packages'!$4:$4, 0)), 0)
  ),
"")
</f>
        <v/>
      </c>
      <c r="B830" s="114" t="str">
        <f t="array" ref="B830">IFERROR(
  INDEX(
    INDEX('{INDEX} Tour Packages'!$A:$ZZ, , MATCH(B$3, '{INDEX} Tour Packages'!$4:$4, 0)),
    MATCH($F830, INDEX('{INDEX} Tour Packages'!$A:$ZZ,0, MATCH("Tour Package Name", '{INDEX} Tour Packages'!$4:$4, 0)), 0)
  ),
"")
</f>
        <v/>
      </c>
      <c r="C830" s="114" t="str">
        <f t="array" ref="C830">IFERROR(
  INDEX(
    INDEX('{INDEX} Tour Packages'!$A:$ZZ, , MATCH(C$3, '{INDEX} Tour Packages'!$4:$4, 0)),
    MATCH($F830, INDEX('{INDEX} Tour Packages'!$A:$ZZ,0, MATCH("Tour Package Name", '{INDEX} Tour Packages'!$4:$4, 0)), 0)
  ),
"")
</f>
        <v/>
      </c>
      <c r="D830" s="114" t="str">
        <f t="array" ref="D830">IFERROR(
  INDEX(
    INDEX('{INDEX} Tour Packages'!$A:$ZZ, , MATCH(D$3, '{INDEX} Tour Packages'!$4:$4, 0)),
    MATCH($F830, INDEX('{INDEX} Tour Packages'!$A:$ZZ,0, MATCH("Tour Package Name", '{INDEX} Tour Packages'!$4:$4, 0)), 0)
  ),
"")
</f>
        <v/>
      </c>
      <c r="E830" s="115" t="s">
        <v>231</v>
      </c>
      <c r="F830" s="116" t="str">
        <f>IFERROR(__xludf.DUMMYFUNCTION("LET(
  headers, 'Internal Flight Booking Form Re'!$A$1:AI$1,
  ref, $E830,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0" s="117" t="str">
        <f>IFERROR(__xludf.DUMMYFUNCTION("""COMPUTED_VALUE"""),"")</f>
        <v/>
      </c>
      <c r="H830" s="116"/>
      <c r="I830" s="116"/>
      <c r="J830" s="118"/>
      <c r="K830" s="116"/>
      <c r="L830" s="116"/>
      <c r="M830" s="116"/>
      <c r="N830" s="116"/>
      <c r="O830" s="117"/>
      <c r="P830" s="134"/>
      <c r="Q830" s="134"/>
      <c r="R830" s="134"/>
      <c r="S830" s="135"/>
      <c r="T830" s="134"/>
      <c r="U830" s="134"/>
      <c r="V830" s="134"/>
      <c r="W830" s="135"/>
      <c r="X830" s="134"/>
      <c r="Y830" s="134"/>
      <c r="Z830" s="134"/>
      <c r="AA830" s="135"/>
      <c r="AB830" s="131" t="b">
        <v>0</v>
      </c>
      <c r="AC830" s="131" t="b">
        <v>0</v>
      </c>
      <c r="AD830" s="122"/>
      <c r="AE830" s="131" t="b">
        <v>0</v>
      </c>
      <c r="AF830" s="128"/>
      <c r="AG830" s="88"/>
      <c r="AH830" s="132" t="b">
        <v>0</v>
      </c>
      <c r="AI830" s="133"/>
    </row>
    <row r="831">
      <c r="A831" s="114" t="str">
        <f t="array" ref="A831">IFERROR(
  INDEX(
    INDEX('{INDEX} Tour Packages'!$A:$ZZ, , MATCH(A$3, '{INDEX} Tour Packages'!$4:$4, 0)),
    MATCH($F831, INDEX('{INDEX} Tour Packages'!$A:$ZZ,0, MATCH("Tour Package Name", '{INDEX} Tour Packages'!$4:$4, 0)), 0)
  ),
"")
</f>
        <v/>
      </c>
      <c r="B831" s="114" t="str">
        <f t="array" ref="B831">IFERROR(
  INDEX(
    INDEX('{INDEX} Tour Packages'!$A:$ZZ, , MATCH(B$3, '{INDEX} Tour Packages'!$4:$4, 0)),
    MATCH($F831, INDEX('{INDEX} Tour Packages'!$A:$ZZ,0, MATCH("Tour Package Name", '{INDEX} Tour Packages'!$4:$4, 0)), 0)
  ),
"")
</f>
        <v/>
      </c>
      <c r="C831" s="114" t="str">
        <f t="array" ref="C831">IFERROR(
  INDEX(
    INDEX('{INDEX} Tour Packages'!$A:$ZZ, , MATCH(C$3, '{INDEX} Tour Packages'!$4:$4, 0)),
    MATCH($F831, INDEX('{INDEX} Tour Packages'!$A:$ZZ,0, MATCH("Tour Package Name", '{INDEX} Tour Packages'!$4:$4, 0)), 0)
  ),
"")
</f>
        <v/>
      </c>
      <c r="D831" s="114" t="str">
        <f t="array" ref="D831">IFERROR(
  INDEX(
    INDEX('{INDEX} Tour Packages'!$A:$ZZ, , MATCH(D$3, '{INDEX} Tour Packages'!$4:$4, 0)),
    MATCH($F831, INDEX('{INDEX} Tour Packages'!$A:$ZZ,0, MATCH("Tour Package Name", '{INDEX} Tour Packages'!$4:$4, 0)), 0)
  ),
"")
</f>
        <v/>
      </c>
      <c r="E831" s="115" t="s">
        <v>231</v>
      </c>
      <c r="F831" s="116" t="str">
        <f>IFERROR(__xludf.DUMMYFUNCTION("LET(
  headers, 'Internal Flight Booking Form Re'!$A$1:AI$1,
  ref, $E831,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1" s="117" t="str">
        <f>IFERROR(__xludf.DUMMYFUNCTION("""COMPUTED_VALUE"""),"")</f>
        <v/>
      </c>
      <c r="H831" s="116"/>
      <c r="I831" s="116"/>
      <c r="J831" s="118"/>
      <c r="K831" s="116"/>
      <c r="L831" s="116"/>
      <c r="M831" s="116"/>
      <c r="N831" s="116"/>
      <c r="O831" s="117"/>
      <c r="P831" s="134"/>
      <c r="Q831" s="134"/>
      <c r="R831" s="134"/>
      <c r="S831" s="135"/>
      <c r="T831" s="134"/>
      <c r="U831" s="134"/>
      <c r="V831" s="134"/>
      <c r="W831" s="135"/>
      <c r="X831" s="134"/>
      <c r="Y831" s="134"/>
      <c r="Z831" s="134"/>
      <c r="AA831" s="135"/>
      <c r="AB831" s="131" t="b">
        <v>0</v>
      </c>
      <c r="AC831" s="131" t="b">
        <v>0</v>
      </c>
      <c r="AD831" s="122"/>
      <c r="AE831" s="131" t="b">
        <v>0</v>
      </c>
      <c r="AF831" s="128"/>
      <c r="AG831" s="88"/>
      <c r="AH831" s="132" t="b">
        <v>0</v>
      </c>
      <c r="AI831" s="133"/>
    </row>
    <row r="832">
      <c r="A832" s="114" t="str">
        <f t="array" ref="A832">IFERROR(
  INDEX(
    INDEX('{INDEX} Tour Packages'!$A:$ZZ, , MATCH(A$3, '{INDEX} Tour Packages'!$4:$4, 0)),
    MATCH($F832, INDEX('{INDEX} Tour Packages'!$A:$ZZ,0, MATCH("Tour Package Name", '{INDEX} Tour Packages'!$4:$4, 0)), 0)
  ),
"")
</f>
        <v/>
      </c>
      <c r="B832" s="114" t="str">
        <f t="array" ref="B832">IFERROR(
  INDEX(
    INDEX('{INDEX} Tour Packages'!$A:$ZZ, , MATCH(B$3, '{INDEX} Tour Packages'!$4:$4, 0)),
    MATCH($F832, INDEX('{INDEX} Tour Packages'!$A:$ZZ,0, MATCH("Tour Package Name", '{INDEX} Tour Packages'!$4:$4, 0)), 0)
  ),
"")
</f>
        <v/>
      </c>
      <c r="C832" s="114" t="str">
        <f t="array" ref="C832">IFERROR(
  INDEX(
    INDEX('{INDEX} Tour Packages'!$A:$ZZ, , MATCH(C$3, '{INDEX} Tour Packages'!$4:$4, 0)),
    MATCH($F832, INDEX('{INDEX} Tour Packages'!$A:$ZZ,0, MATCH("Tour Package Name", '{INDEX} Tour Packages'!$4:$4, 0)), 0)
  ),
"")
</f>
        <v/>
      </c>
      <c r="D832" s="114" t="str">
        <f t="array" ref="D832">IFERROR(
  INDEX(
    INDEX('{INDEX} Tour Packages'!$A:$ZZ, , MATCH(D$3, '{INDEX} Tour Packages'!$4:$4, 0)),
    MATCH($F832, INDEX('{INDEX} Tour Packages'!$A:$ZZ,0, MATCH("Tour Package Name", '{INDEX} Tour Packages'!$4:$4, 0)), 0)
  ),
"")
</f>
        <v/>
      </c>
      <c r="E832" s="115" t="s">
        <v>231</v>
      </c>
      <c r="F832" s="116" t="str">
        <f>IFERROR(__xludf.DUMMYFUNCTION("LET(
  headers, 'Internal Flight Booking Form Re'!$A$1:AI$1,
  ref, $E832,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2" s="117" t="str">
        <f>IFERROR(__xludf.DUMMYFUNCTION("""COMPUTED_VALUE"""),"")</f>
        <v/>
      </c>
      <c r="H832" s="116"/>
      <c r="I832" s="116"/>
      <c r="J832" s="118"/>
      <c r="K832" s="116"/>
      <c r="L832" s="116"/>
      <c r="M832" s="116"/>
      <c r="N832" s="116"/>
      <c r="O832" s="117"/>
      <c r="P832" s="134"/>
      <c r="Q832" s="134"/>
      <c r="R832" s="134"/>
      <c r="S832" s="135"/>
      <c r="T832" s="134"/>
      <c r="U832" s="134"/>
      <c r="V832" s="134"/>
      <c r="W832" s="135"/>
      <c r="X832" s="134"/>
      <c r="Y832" s="134"/>
      <c r="Z832" s="134"/>
      <c r="AA832" s="135"/>
      <c r="AB832" s="131" t="b">
        <v>0</v>
      </c>
      <c r="AC832" s="131" t="b">
        <v>0</v>
      </c>
      <c r="AD832" s="122"/>
      <c r="AE832" s="131" t="b">
        <v>0</v>
      </c>
      <c r="AF832" s="128"/>
      <c r="AG832" s="88"/>
      <c r="AH832" s="132" t="b">
        <v>0</v>
      </c>
      <c r="AI832" s="133"/>
    </row>
    <row r="833">
      <c r="A833" s="114" t="str">
        <f t="array" ref="A833">IFERROR(
  INDEX(
    INDEX('{INDEX} Tour Packages'!$A:$ZZ, , MATCH(A$3, '{INDEX} Tour Packages'!$4:$4, 0)),
    MATCH($F833, INDEX('{INDEX} Tour Packages'!$A:$ZZ,0, MATCH("Tour Package Name", '{INDEX} Tour Packages'!$4:$4, 0)), 0)
  ),
"")
</f>
        <v/>
      </c>
      <c r="B833" s="114" t="str">
        <f t="array" ref="B833">IFERROR(
  INDEX(
    INDEX('{INDEX} Tour Packages'!$A:$ZZ, , MATCH(B$3, '{INDEX} Tour Packages'!$4:$4, 0)),
    MATCH($F833, INDEX('{INDEX} Tour Packages'!$A:$ZZ,0, MATCH("Tour Package Name", '{INDEX} Tour Packages'!$4:$4, 0)), 0)
  ),
"")
</f>
        <v/>
      </c>
      <c r="C833" s="114" t="str">
        <f t="array" ref="C833">IFERROR(
  INDEX(
    INDEX('{INDEX} Tour Packages'!$A:$ZZ, , MATCH(C$3, '{INDEX} Tour Packages'!$4:$4, 0)),
    MATCH($F833, INDEX('{INDEX} Tour Packages'!$A:$ZZ,0, MATCH("Tour Package Name", '{INDEX} Tour Packages'!$4:$4, 0)), 0)
  ),
"")
</f>
        <v/>
      </c>
      <c r="D833" s="114" t="str">
        <f t="array" ref="D833">IFERROR(
  INDEX(
    INDEX('{INDEX} Tour Packages'!$A:$ZZ, , MATCH(D$3, '{INDEX} Tour Packages'!$4:$4, 0)),
    MATCH($F833, INDEX('{INDEX} Tour Packages'!$A:$ZZ,0, MATCH("Tour Package Name", '{INDEX} Tour Packages'!$4:$4, 0)), 0)
  ),
"")
</f>
        <v/>
      </c>
      <c r="E833" s="115" t="s">
        <v>231</v>
      </c>
      <c r="F833" s="116" t="str">
        <f>IFERROR(__xludf.DUMMYFUNCTION("LET(
  headers, 'Internal Flight Booking Form Re'!$A$1:AI$1,
  ref, $E833,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3" s="117" t="str">
        <f>IFERROR(__xludf.DUMMYFUNCTION("""COMPUTED_VALUE"""),"")</f>
        <v/>
      </c>
      <c r="H833" s="116"/>
      <c r="I833" s="116"/>
      <c r="J833" s="118"/>
      <c r="K833" s="116"/>
      <c r="L833" s="116"/>
      <c r="M833" s="116"/>
      <c r="N833" s="116"/>
      <c r="O833" s="117"/>
      <c r="P833" s="134"/>
      <c r="Q833" s="134"/>
      <c r="R833" s="134"/>
      <c r="S833" s="135"/>
      <c r="T833" s="134"/>
      <c r="U833" s="134"/>
      <c r="V833" s="134"/>
      <c r="W833" s="135"/>
      <c r="X833" s="134"/>
      <c r="Y833" s="134"/>
      <c r="Z833" s="134"/>
      <c r="AA833" s="135"/>
      <c r="AB833" s="131" t="b">
        <v>0</v>
      </c>
      <c r="AC833" s="131" t="b">
        <v>0</v>
      </c>
      <c r="AD833" s="122"/>
      <c r="AE833" s="131" t="b">
        <v>0</v>
      </c>
      <c r="AF833" s="128"/>
      <c r="AG833" s="88"/>
      <c r="AH833" s="132" t="b">
        <v>0</v>
      </c>
      <c r="AI833" s="133"/>
    </row>
    <row r="834">
      <c r="A834" s="114" t="str">
        <f t="array" ref="A834">IFERROR(
  INDEX(
    INDEX('{INDEX} Tour Packages'!$A:$ZZ, , MATCH(A$3, '{INDEX} Tour Packages'!$4:$4, 0)),
    MATCH($F834, INDEX('{INDEX} Tour Packages'!$A:$ZZ,0, MATCH("Tour Package Name", '{INDEX} Tour Packages'!$4:$4, 0)), 0)
  ),
"")
</f>
        <v/>
      </c>
      <c r="B834" s="114" t="str">
        <f t="array" ref="B834">IFERROR(
  INDEX(
    INDEX('{INDEX} Tour Packages'!$A:$ZZ, , MATCH(B$3, '{INDEX} Tour Packages'!$4:$4, 0)),
    MATCH($F834, INDEX('{INDEX} Tour Packages'!$A:$ZZ,0, MATCH("Tour Package Name", '{INDEX} Tour Packages'!$4:$4, 0)), 0)
  ),
"")
</f>
        <v/>
      </c>
      <c r="C834" s="114" t="str">
        <f t="array" ref="C834">IFERROR(
  INDEX(
    INDEX('{INDEX} Tour Packages'!$A:$ZZ, , MATCH(C$3, '{INDEX} Tour Packages'!$4:$4, 0)),
    MATCH($F834, INDEX('{INDEX} Tour Packages'!$A:$ZZ,0, MATCH("Tour Package Name", '{INDEX} Tour Packages'!$4:$4, 0)), 0)
  ),
"")
</f>
        <v/>
      </c>
      <c r="D834" s="114" t="str">
        <f t="array" ref="D834">IFERROR(
  INDEX(
    INDEX('{INDEX} Tour Packages'!$A:$ZZ, , MATCH(D$3, '{INDEX} Tour Packages'!$4:$4, 0)),
    MATCH($F834, INDEX('{INDEX} Tour Packages'!$A:$ZZ,0, MATCH("Tour Package Name", '{INDEX} Tour Packages'!$4:$4, 0)), 0)
  ),
"")
</f>
        <v/>
      </c>
      <c r="E834" s="115" t="s">
        <v>231</v>
      </c>
      <c r="F834" s="116" t="str">
        <f>IFERROR(__xludf.DUMMYFUNCTION("LET(
  headers, 'Internal Flight Booking Form Re'!$A$1:AI$1,
  ref, $E834,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4" s="117" t="str">
        <f>IFERROR(__xludf.DUMMYFUNCTION("""COMPUTED_VALUE"""),"")</f>
        <v/>
      </c>
      <c r="H834" s="116"/>
      <c r="I834" s="116"/>
      <c r="J834" s="118"/>
      <c r="K834" s="116"/>
      <c r="L834" s="116"/>
      <c r="M834" s="116"/>
      <c r="N834" s="116"/>
      <c r="O834" s="117"/>
      <c r="P834" s="134"/>
      <c r="Q834" s="134"/>
      <c r="R834" s="134"/>
      <c r="S834" s="135"/>
      <c r="T834" s="134"/>
      <c r="U834" s="134"/>
      <c r="V834" s="134"/>
      <c r="W834" s="135"/>
      <c r="X834" s="134"/>
      <c r="Y834" s="134"/>
      <c r="Z834" s="134"/>
      <c r="AA834" s="135"/>
      <c r="AB834" s="131" t="b">
        <v>0</v>
      </c>
      <c r="AC834" s="131" t="b">
        <v>0</v>
      </c>
      <c r="AD834" s="122"/>
      <c r="AE834" s="131" t="b">
        <v>0</v>
      </c>
      <c r="AF834" s="128"/>
      <c r="AG834" s="88"/>
      <c r="AH834" s="132" t="b">
        <v>0</v>
      </c>
      <c r="AI834" s="133"/>
    </row>
    <row r="835">
      <c r="A835" s="114" t="str">
        <f t="array" ref="A835">IFERROR(
  INDEX(
    INDEX('{INDEX} Tour Packages'!$A:$ZZ, , MATCH(A$3, '{INDEX} Tour Packages'!$4:$4, 0)),
    MATCH($F835, INDEX('{INDEX} Tour Packages'!$A:$ZZ,0, MATCH("Tour Package Name", '{INDEX} Tour Packages'!$4:$4, 0)), 0)
  ),
"")
</f>
        <v/>
      </c>
      <c r="B835" s="114" t="str">
        <f t="array" ref="B835">IFERROR(
  INDEX(
    INDEX('{INDEX} Tour Packages'!$A:$ZZ, , MATCH(B$3, '{INDEX} Tour Packages'!$4:$4, 0)),
    MATCH($F835, INDEX('{INDEX} Tour Packages'!$A:$ZZ,0, MATCH("Tour Package Name", '{INDEX} Tour Packages'!$4:$4, 0)), 0)
  ),
"")
</f>
        <v/>
      </c>
      <c r="C835" s="114" t="str">
        <f t="array" ref="C835">IFERROR(
  INDEX(
    INDEX('{INDEX} Tour Packages'!$A:$ZZ, , MATCH(C$3, '{INDEX} Tour Packages'!$4:$4, 0)),
    MATCH($F835, INDEX('{INDEX} Tour Packages'!$A:$ZZ,0, MATCH("Tour Package Name", '{INDEX} Tour Packages'!$4:$4, 0)), 0)
  ),
"")
</f>
        <v/>
      </c>
      <c r="D835" s="114" t="str">
        <f t="array" ref="D835">IFERROR(
  INDEX(
    INDEX('{INDEX} Tour Packages'!$A:$ZZ, , MATCH(D$3, '{INDEX} Tour Packages'!$4:$4, 0)),
    MATCH($F835, INDEX('{INDEX} Tour Packages'!$A:$ZZ,0, MATCH("Tour Package Name", '{INDEX} Tour Packages'!$4:$4, 0)), 0)
  ),
"")
</f>
        <v/>
      </c>
      <c r="E835" s="115" t="s">
        <v>231</v>
      </c>
      <c r="F835" s="116" t="str">
        <f>IFERROR(__xludf.DUMMYFUNCTION("LET(
  headers, 'Internal Flight Booking Form Re'!$A$1:AI$1,
  ref, $E835,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5" s="117" t="str">
        <f>IFERROR(__xludf.DUMMYFUNCTION("""COMPUTED_VALUE"""),"")</f>
        <v/>
      </c>
      <c r="H835" s="116"/>
      <c r="I835" s="116"/>
      <c r="J835" s="118"/>
      <c r="K835" s="116"/>
      <c r="L835" s="116"/>
      <c r="M835" s="116"/>
      <c r="N835" s="116"/>
      <c r="O835" s="117"/>
      <c r="P835" s="134"/>
      <c r="Q835" s="134"/>
      <c r="R835" s="134"/>
      <c r="S835" s="135"/>
      <c r="T835" s="134"/>
      <c r="U835" s="134"/>
      <c r="V835" s="134"/>
      <c r="W835" s="135"/>
      <c r="X835" s="134"/>
      <c r="Y835" s="134"/>
      <c r="Z835" s="134"/>
      <c r="AA835" s="135"/>
      <c r="AB835" s="131" t="b">
        <v>0</v>
      </c>
      <c r="AC835" s="131" t="b">
        <v>0</v>
      </c>
      <c r="AD835" s="122"/>
      <c r="AE835" s="131" t="b">
        <v>0</v>
      </c>
      <c r="AF835" s="128"/>
      <c r="AG835" s="88"/>
      <c r="AH835" s="132" t="b">
        <v>0</v>
      </c>
      <c r="AI835" s="133"/>
    </row>
    <row r="836">
      <c r="A836" s="114" t="str">
        <f t="array" ref="A836">IFERROR(
  INDEX(
    INDEX('{INDEX} Tour Packages'!$A:$ZZ, , MATCH(A$3, '{INDEX} Tour Packages'!$4:$4, 0)),
    MATCH($F836, INDEX('{INDEX} Tour Packages'!$A:$ZZ,0, MATCH("Tour Package Name", '{INDEX} Tour Packages'!$4:$4, 0)), 0)
  ),
"")
</f>
        <v/>
      </c>
      <c r="B836" s="114" t="str">
        <f t="array" ref="B836">IFERROR(
  INDEX(
    INDEX('{INDEX} Tour Packages'!$A:$ZZ, , MATCH(B$3, '{INDEX} Tour Packages'!$4:$4, 0)),
    MATCH($F836, INDEX('{INDEX} Tour Packages'!$A:$ZZ,0, MATCH("Tour Package Name", '{INDEX} Tour Packages'!$4:$4, 0)), 0)
  ),
"")
</f>
        <v/>
      </c>
      <c r="C836" s="114" t="str">
        <f t="array" ref="C836">IFERROR(
  INDEX(
    INDEX('{INDEX} Tour Packages'!$A:$ZZ, , MATCH(C$3, '{INDEX} Tour Packages'!$4:$4, 0)),
    MATCH($F836, INDEX('{INDEX} Tour Packages'!$A:$ZZ,0, MATCH("Tour Package Name", '{INDEX} Tour Packages'!$4:$4, 0)), 0)
  ),
"")
</f>
        <v/>
      </c>
      <c r="D836" s="114" t="str">
        <f t="array" ref="D836">IFERROR(
  INDEX(
    INDEX('{INDEX} Tour Packages'!$A:$ZZ, , MATCH(D$3, '{INDEX} Tour Packages'!$4:$4, 0)),
    MATCH($F836, INDEX('{INDEX} Tour Packages'!$A:$ZZ,0, MATCH("Tour Package Name", '{INDEX} Tour Packages'!$4:$4, 0)), 0)
  ),
"")
</f>
        <v/>
      </c>
      <c r="E836" s="115" t="s">
        <v>231</v>
      </c>
      <c r="F836" s="116" t="str">
        <f>IFERROR(__xludf.DUMMYFUNCTION("LET(
  headers, 'Internal Flight Booking Form Re'!$A$1:AI$1,
  ref, $E836,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6" s="117" t="str">
        <f>IFERROR(__xludf.DUMMYFUNCTION("""COMPUTED_VALUE"""),"")</f>
        <v/>
      </c>
      <c r="H836" s="116"/>
      <c r="I836" s="116"/>
      <c r="J836" s="118"/>
      <c r="K836" s="116"/>
      <c r="L836" s="116"/>
      <c r="M836" s="116"/>
      <c r="N836" s="116"/>
      <c r="O836" s="117"/>
      <c r="P836" s="134"/>
      <c r="Q836" s="134"/>
      <c r="R836" s="134"/>
      <c r="S836" s="135"/>
      <c r="T836" s="134"/>
      <c r="U836" s="134"/>
      <c r="V836" s="134"/>
      <c r="W836" s="135"/>
      <c r="X836" s="134"/>
      <c r="Y836" s="134"/>
      <c r="Z836" s="134"/>
      <c r="AA836" s="135"/>
      <c r="AB836" s="131" t="b">
        <v>0</v>
      </c>
      <c r="AC836" s="131" t="b">
        <v>0</v>
      </c>
      <c r="AD836" s="122"/>
      <c r="AE836" s="131" t="b">
        <v>0</v>
      </c>
      <c r="AF836" s="128"/>
      <c r="AG836" s="88"/>
      <c r="AH836" s="132" t="b">
        <v>0</v>
      </c>
      <c r="AI836" s="133"/>
    </row>
    <row r="837">
      <c r="A837" s="114" t="str">
        <f t="array" ref="A837">IFERROR(
  INDEX(
    INDEX('{INDEX} Tour Packages'!$A:$ZZ, , MATCH(A$3, '{INDEX} Tour Packages'!$4:$4, 0)),
    MATCH($F837, INDEX('{INDEX} Tour Packages'!$A:$ZZ,0, MATCH("Tour Package Name", '{INDEX} Tour Packages'!$4:$4, 0)), 0)
  ),
"")
</f>
        <v/>
      </c>
      <c r="B837" s="114" t="str">
        <f t="array" ref="B837">IFERROR(
  INDEX(
    INDEX('{INDEX} Tour Packages'!$A:$ZZ, , MATCH(B$3, '{INDEX} Tour Packages'!$4:$4, 0)),
    MATCH($F837, INDEX('{INDEX} Tour Packages'!$A:$ZZ,0, MATCH("Tour Package Name", '{INDEX} Tour Packages'!$4:$4, 0)), 0)
  ),
"")
</f>
        <v/>
      </c>
      <c r="C837" s="114" t="str">
        <f t="array" ref="C837">IFERROR(
  INDEX(
    INDEX('{INDEX} Tour Packages'!$A:$ZZ, , MATCH(C$3, '{INDEX} Tour Packages'!$4:$4, 0)),
    MATCH($F837, INDEX('{INDEX} Tour Packages'!$A:$ZZ,0, MATCH("Tour Package Name", '{INDEX} Tour Packages'!$4:$4, 0)), 0)
  ),
"")
</f>
        <v/>
      </c>
      <c r="D837" s="114" t="str">
        <f t="array" ref="D837">IFERROR(
  INDEX(
    INDEX('{INDEX} Tour Packages'!$A:$ZZ, , MATCH(D$3, '{INDEX} Tour Packages'!$4:$4, 0)),
    MATCH($F837, INDEX('{INDEX} Tour Packages'!$A:$ZZ,0, MATCH("Tour Package Name", '{INDEX} Tour Packages'!$4:$4, 0)), 0)
  ),
"")
</f>
        <v/>
      </c>
      <c r="E837" s="115" t="s">
        <v>231</v>
      </c>
      <c r="F837" s="116" t="str">
        <f>IFERROR(__xludf.DUMMYFUNCTION("LET(
  headers, 'Internal Flight Booking Form Re'!$A$1:AI$1,
  ref, $E837,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7" s="117" t="str">
        <f>IFERROR(__xludf.DUMMYFUNCTION("""COMPUTED_VALUE"""),"")</f>
        <v/>
      </c>
      <c r="H837" s="116"/>
      <c r="I837" s="116"/>
      <c r="J837" s="118"/>
      <c r="K837" s="116"/>
      <c r="L837" s="116"/>
      <c r="M837" s="116"/>
      <c r="N837" s="116"/>
      <c r="O837" s="117"/>
      <c r="P837" s="134"/>
      <c r="Q837" s="134"/>
      <c r="R837" s="134"/>
      <c r="S837" s="135"/>
      <c r="T837" s="134"/>
      <c r="U837" s="134"/>
      <c r="V837" s="134"/>
      <c r="W837" s="135"/>
      <c r="X837" s="134"/>
      <c r="Y837" s="134"/>
      <c r="Z837" s="134"/>
      <c r="AA837" s="135"/>
      <c r="AB837" s="131" t="b">
        <v>0</v>
      </c>
      <c r="AC837" s="131" t="b">
        <v>0</v>
      </c>
      <c r="AD837" s="122"/>
      <c r="AE837" s="131" t="b">
        <v>0</v>
      </c>
      <c r="AF837" s="128"/>
      <c r="AG837" s="88"/>
      <c r="AH837" s="132" t="b">
        <v>0</v>
      </c>
      <c r="AI837" s="133"/>
    </row>
    <row r="838">
      <c r="A838" s="114" t="str">
        <f t="array" ref="A838">IFERROR(
  INDEX(
    INDEX('{INDEX} Tour Packages'!$A:$ZZ, , MATCH(A$3, '{INDEX} Tour Packages'!$4:$4, 0)),
    MATCH($F838, INDEX('{INDEX} Tour Packages'!$A:$ZZ,0, MATCH("Tour Package Name", '{INDEX} Tour Packages'!$4:$4, 0)), 0)
  ),
"")
</f>
        <v/>
      </c>
      <c r="B838" s="114" t="str">
        <f t="array" ref="B838">IFERROR(
  INDEX(
    INDEX('{INDEX} Tour Packages'!$A:$ZZ, , MATCH(B$3, '{INDEX} Tour Packages'!$4:$4, 0)),
    MATCH($F838, INDEX('{INDEX} Tour Packages'!$A:$ZZ,0, MATCH("Tour Package Name", '{INDEX} Tour Packages'!$4:$4, 0)), 0)
  ),
"")
</f>
        <v/>
      </c>
      <c r="C838" s="114" t="str">
        <f t="array" ref="C838">IFERROR(
  INDEX(
    INDEX('{INDEX} Tour Packages'!$A:$ZZ, , MATCH(C$3, '{INDEX} Tour Packages'!$4:$4, 0)),
    MATCH($F838, INDEX('{INDEX} Tour Packages'!$A:$ZZ,0, MATCH("Tour Package Name", '{INDEX} Tour Packages'!$4:$4, 0)), 0)
  ),
"")
</f>
        <v/>
      </c>
      <c r="D838" s="114" t="str">
        <f t="array" ref="D838">IFERROR(
  INDEX(
    INDEX('{INDEX} Tour Packages'!$A:$ZZ, , MATCH(D$3, '{INDEX} Tour Packages'!$4:$4, 0)),
    MATCH($F838, INDEX('{INDEX} Tour Packages'!$A:$ZZ,0, MATCH("Tour Package Name", '{INDEX} Tour Packages'!$4:$4, 0)), 0)
  ),
"")
</f>
        <v/>
      </c>
      <c r="E838" s="115" t="s">
        <v>231</v>
      </c>
      <c r="F838" s="116" t="str">
        <f>IFERROR(__xludf.DUMMYFUNCTION("LET(
  headers, 'Internal Flight Booking Form Re'!$A$1:AI$1,
  ref, $E838,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8" s="117" t="str">
        <f>IFERROR(__xludf.DUMMYFUNCTION("""COMPUTED_VALUE"""),"")</f>
        <v/>
      </c>
      <c r="H838" s="116"/>
      <c r="I838" s="116"/>
      <c r="J838" s="118"/>
      <c r="K838" s="116"/>
      <c r="L838" s="116"/>
      <c r="M838" s="116"/>
      <c r="N838" s="116"/>
      <c r="O838" s="117"/>
      <c r="P838" s="134"/>
      <c r="Q838" s="134"/>
      <c r="R838" s="134"/>
      <c r="S838" s="135"/>
      <c r="T838" s="134"/>
      <c r="U838" s="134"/>
      <c r="V838" s="134"/>
      <c r="W838" s="135"/>
      <c r="X838" s="134"/>
      <c r="Y838" s="134"/>
      <c r="Z838" s="134"/>
      <c r="AA838" s="135"/>
      <c r="AB838" s="131" t="b">
        <v>0</v>
      </c>
      <c r="AC838" s="131" t="b">
        <v>0</v>
      </c>
      <c r="AD838" s="122"/>
      <c r="AE838" s="131" t="b">
        <v>0</v>
      </c>
      <c r="AF838" s="128"/>
      <c r="AG838" s="88"/>
      <c r="AH838" s="132" t="b">
        <v>0</v>
      </c>
      <c r="AI838" s="133"/>
    </row>
    <row r="839">
      <c r="A839" s="114" t="str">
        <f t="array" ref="A839">IFERROR(
  INDEX(
    INDEX('{INDEX} Tour Packages'!$A:$ZZ, , MATCH(A$3, '{INDEX} Tour Packages'!$4:$4, 0)),
    MATCH($F839, INDEX('{INDEX} Tour Packages'!$A:$ZZ,0, MATCH("Tour Package Name", '{INDEX} Tour Packages'!$4:$4, 0)), 0)
  ),
"")
</f>
        <v/>
      </c>
      <c r="B839" s="114" t="str">
        <f t="array" ref="B839">IFERROR(
  INDEX(
    INDEX('{INDEX} Tour Packages'!$A:$ZZ, , MATCH(B$3, '{INDEX} Tour Packages'!$4:$4, 0)),
    MATCH($F839, INDEX('{INDEX} Tour Packages'!$A:$ZZ,0, MATCH("Tour Package Name", '{INDEX} Tour Packages'!$4:$4, 0)), 0)
  ),
"")
</f>
        <v/>
      </c>
      <c r="C839" s="114" t="str">
        <f t="array" ref="C839">IFERROR(
  INDEX(
    INDEX('{INDEX} Tour Packages'!$A:$ZZ, , MATCH(C$3, '{INDEX} Tour Packages'!$4:$4, 0)),
    MATCH($F839, INDEX('{INDEX} Tour Packages'!$A:$ZZ,0, MATCH("Tour Package Name", '{INDEX} Tour Packages'!$4:$4, 0)), 0)
  ),
"")
</f>
        <v/>
      </c>
      <c r="D839" s="114" t="str">
        <f t="array" ref="D839">IFERROR(
  INDEX(
    INDEX('{INDEX} Tour Packages'!$A:$ZZ, , MATCH(D$3, '{INDEX} Tour Packages'!$4:$4, 0)),
    MATCH($F839, INDEX('{INDEX} Tour Packages'!$A:$ZZ,0, MATCH("Tour Package Name", '{INDEX} Tour Packages'!$4:$4, 0)), 0)
  ),
"")
</f>
        <v/>
      </c>
      <c r="E839" s="115" t="s">
        <v>231</v>
      </c>
      <c r="F839" s="116" t="str">
        <f>IFERROR(__xludf.DUMMYFUNCTION("LET(
  headers, 'Internal Flight Booking Form Re'!$A$1:AI$1,
  ref, $E839,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39" s="117" t="str">
        <f>IFERROR(__xludf.DUMMYFUNCTION("""COMPUTED_VALUE"""),"")</f>
        <v/>
      </c>
      <c r="H839" s="116"/>
      <c r="I839" s="116"/>
      <c r="J839" s="118"/>
      <c r="K839" s="116"/>
      <c r="L839" s="116"/>
      <c r="M839" s="116"/>
      <c r="N839" s="116"/>
      <c r="O839" s="117"/>
      <c r="P839" s="134"/>
      <c r="Q839" s="134"/>
      <c r="R839" s="134"/>
      <c r="S839" s="135"/>
      <c r="T839" s="134"/>
      <c r="U839" s="134"/>
      <c r="V839" s="134"/>
      <c r="W839" s="135"/>
      <c r="X839" s="134"/>
      <c r="Y839" s="134"/>
      <c r="Z839" s="134"/>
      <c r="AA839" s="135"/>
      <c r="AB839" s="131" t="b">
        <v>0</v>
      </c>
      <c r="AC839" s="131" t="b">
        <v>0</v>
      </c>
      <c r="AD839" s="122"/>
      <c r="AE839" s="131" t="b">
        <v>0</v>
      </c>
      <c r="AF839" s="128"/>
      <c r="AG839" s="88"/>
      <c r="AH839" s="132" t="b">
        <v>0</v>
      </c>
      <c r="AI839" s="133"/>
    </row>
    <row r="840">
      <c r="A840" s="114" t="str">
        <f t="array" ref="A840">IFERROR(
  INDEX(
    INDEX('{INDEX} Tour Packages'!$A:$ZZ, , MATCH(A$3, '{INDEX} Tour Packages'!$4:$4, 0)),
    MATCH($F840, INDEX('{INDEX} Tour Packages'!$A:$ZZ,0, MATCH("Tour Package Name", '{INDEX} Tour Packages'!$4:$4, 0)), 0)
  ),
"")
</f>
        <v/>
      </c>
      <c r="B840" s="114" t="str">
        <f t="array" ref="B840">IFERROR(
  INDEX(
    INDEX('{INDEX} Tour Packages'!$A:$ZZ, , MATCH(B$3, '{INDEX} Tour Packages'!$4:$4, 0)),
    MATCH($F840, INDEX('{INDEX} Tour Packages'!$A:$ZZ,0, MATCH("Tour Package Name", '{INDEX} Tour Packages'!$4:$4, 0)), 0)
  ),
"")
</f>
        <v/>
      </c>
      <c r="C840" s="114" t="str">
        <f t="array" ref="C840">IFERROR(
  INDEX(
    INDEX('{INDEX} Tour Packages'!$A:$ZZ, , MATCH(C$3, '{INDEX} Tour Packages'!$4:$4, 0)),
    MATCH($F840, INDEX('{INDEX} Tour Packages'!$A:$ZZ,0, MATCH("Tour Package Name", '{INDEX} Tour Packages'!$4:$4, 0)), 0)
  ),
"")
</f>
        <v/>
      </c>
      <c r="D840" s="114" t="str">
        <f t="array" ref="D840">IFERROR(
  INDEX(
    INDEX('{INDEX} Tour Packages'!$A:$ZZ, , MATCH(D$3, '{INDEX} Tour Packages'!$4:$4, 0)),
    MATCH($F840, INDEX('{INDEX} Tour Packages'!$A:$ZZ,0, MATCH("Tour Package Name", '{INDEX} Tour Packages'!$4:$4, 0)), 0)
  ),
"")
</f>
        <v/>
      </c>
      <c r="E840" s="115" t="s">
        <v>231</v>
      </c>
      <c r="F840" s="116" t="str">
        <f>IFERROR(__xludf.DUMMYFUNCTION("LET(
  headers, 'Internal Flight Booking Form Re'!$A$1:AI$1,
  ref, $E840,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0" s="117" t="str">
        <f>IFERROR(__xludf.DUMMYFUNCTION("""COMPUTED_VALUE"""),"")</f>
        <v/>
      </c>
      <c r="H840" s="116"/>
      <c r="I840" s="116"/>
      <c r="J840" s="118"/>
      <c r="K840" s="116"/>
      <c r="L840" s="116"/>
      <c r="M840" s="116"/>
      <c r="N840" s="116"/>
      <c r="O840" s="117"/>
      <c r="P840" s="134"/>
      <c r="Q840" s="134"/>
      <c r="R840" s="134"/>
      <c r="S840" s="135"/>
      <c r="T840" s="134"/>
      <c r="U840" s="134"/>
      <c r="V840" s="134"/>
      <c r="W840" s="135"/>
      <c r="X840" s="134"/>
      <c r="Y840" s="134"/>
      <c r="Z840" s="134"/>
      <c r="AA840" s="135"/>
      <c r="AB840" s="131" t="b">
        <v>0</v>
      </c>
      <c r="AC840" s="131" t="b">
        <v>0</v>
      </c>
      <c r="AD840" s="122"/>
      <c r="AE840" s="131" t="b">
        <v>0</v>
      </c>
      <c r="AF840" s="128"/>
      <c r="AG840" s="88"/>
      <c r="AH840" s="132" t="b">
        <v>0</v>
      </c>
      <c r="AI840" s="133"/>
    </row>
    <row r="841">
      <c r="A841" s="114" t="str">
        <f t="array" ref="A841">IFERROR(
  INDEX(
    INDEX('{INDEX} Tour Packages'!$A:$ZZ, , MATCH(A$3, '{INDEX} Tour Packages'!$4:$4, 0)),
    MATCH($F841, INDEX('{INDEX} Tour Packages'!$A:$ZZ,0, MATCH("Tour Package Name", '{INDEX} Tour Packages'!$4:$4, 0)), 0)
  ),
"")
</f>
        <v/>
      </c>
      <c r="B841" s="114" t="str">
        <f t="array" ref="B841">IFERROR(
  INDEX(
    INDEX('{INDEX} Tour Packages'!$A:$ZZ, , MATCH(B$3, '{INDEX} Tour Packages'!$4:$4, 0)),
    MATCH($F841, INDEX('{INDEX} Tour Packages'!$A:$ZZ,0, MATCH("Tour Package Name", '{INDEX} Tour Packages'!$4:$4, 0)), 0)
  ),
"")
</f>
        <v/>
      </c>
      <c r="C841" s="114" t="str">
        <f t="array" ref="C841">IFERROR(
  INDEX(
    INDEX('{INDEX} Tour Packages'!$A:$ZZ, , MATCH(C$3, '{INDEX} Tour Packages'!$4:$4, 0)),
    MATCH($F841, INDEX('{INDEX} Tour Packages'!$A:$ZZ,0, MATCH("Tour Package Name", '{INDEX} Tour Packages'!$4:$4, 0)), 0)
  ),
"")
</f>
        <v/>
      </c>
      <c r="D841" s="114" t="str">
        <f t="array" ref="D841">IFERROR(
  INDEX(
    INDEX('{INDEX} Tour Packages'!$A:$ZZ, , MATCH(D$3, '{INDEX} Tour Packages'!$4:$4, 0)),
    MATCH($F841, INDEX('{INDEX} Tour Packages'!$A:$ZZ,0, MATCH("Tour Package Name", '{INDEX} Tour Packages'!$4:$4, 0)), 0)
  ),
"")
</f>
        <v/>
      </c>
      <c r="E841" s="115" t="s">
        <v>231</v>
      </c>
      <c r="F841" s="116" t="str">
        <f>IFERROR(__xludf.DUMMYFUNCTION("LET(
  headers, 'Internal Flight Booking Form Re'!$A$1:AI$1,
  ref, $E841,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1" s="117" t="str">
        <f>IFERROR(__xludf.DUMMYFUNCTION("""COMPUTED_VALUE"""),"")</f>
        <v/>
      </c>
      <c r="H841" s="116"/>
      <c r="I841" s="116"/>
      <c r="J841" s="118"/>
      <c r="K841" s="116"/>
      <c r="L841" s="116"/>
      <c r="M841" s="116"/>
      <c r="N841" s="116"/>
      <c r="O841" s="117"/>
      <c r="P841" s="134"/>
      <c r="Q841" s="134"/>
      <c r="R841" s="134"/>
      <c r="S841" s="135"/>
      <c r="T841" s="134"/>
      <c r="U841" s="134"/>
      <c r="V841" s="134"/>
      <c r="W841" s="135"/>
      <c r="X841" s="134"/>
      <c r="Y841" s="134"/>
      <c r="Z841" s="134"/>
      <c r="AA841" s="135"/>
      <c r="AB841" s="131" t="b">
        <v>0</v>
      </c>
      <c r="AC841" s="131" t="b">
        <v>0</v>
      </c>
      <c r="AD841" s="122"/>
      <c r="AE841" s="131" t="b">
        <v>0</v>
      </c>
      <c r="AF841" s="128"/>
      <c r="AG841" s="88"/>
      <c r="AH841" s="132" t="b">
        <v>0</v>
      </c>
      <c r="AI841" s="133"/>
    </row>
    <row r="842">
      <c r="A842" s="114" t="str">
        <f t="array" ref="A842">IFERROR(
  INDEX(
    INDEX('{INDEX} Tour Packages'!$A:$ZZ, , MATCH(A$3, '{INDEX} Tour Packages'!$4:$4, 0)),
    MATCH($F842, INDEX('{INDEX} Tour Packages'!$A:$ZZ,0, MATCH("Tour Package Name", '{INDEX} Tour Packages'!$4:$4, 0)), 0)
  ),
"")
</f>
        <v/>
      </c>
      <c r="B842" s="114" t="str">
        <f t="array" ref="B842">IFERROR(
  INDEX(
    INDEX('{INDEX} Tour Packages'!$A:$ZZ, , MATCH(B$3, '{INDEX} Tour Packages'!$4:$4, 0)),
    MATCH($F842, INDEX('{INDEX} Tour Packages'!$A:$ZZ,0, MATCH("Tour Package Name", '{INDEX} Tour Packages'!$4:$4, 0)), 0)
  ),
"")
</f>
        <v/>
      </c>
      <c r="C842" s="114" t="str">
        <f t="array" ref="C842">IFERROR(
  INDEX(
    INDEX('{INDEX} Tour Packages'!$A:$ZZ, , MATCH(C$3, '{INDEX} Tour Packages'!$4:$4, 0)),
    MATCH($F842, INDEX('{INDEX} Tour Packages'!$A:$ZZ,0, MATCH("Tour Package Name", '{INDEX} Tour Packages'!$4:$4, 0)), 0)
  ),
"")
</f>
        <v/>
      </c>
      <c r="D842" s="114" t="str">
        <f t="array" ref="D842">IFERROR(
  INDEX(
    INDEX('{INDEX} Tour Packages'!$A:$ZZ, , MATCH(D$3, '{INDEX} Tour Packages'!$4:$4, 0)),
    MATCH($F842, INDEX('{INDEX} Tour Packages'!$A:$ZZ,0, MATCH("Tour Package Name", '{INDEX} Tour Packages'!$4:$4, 0)), 0)
  ),
"")
</f>
        <v/>
      </c>
      <c r="E842" s="115" t="s">
        <v>231</v>
      </c>
      <c r="F842" s="116" t="str">
        <f>IFERROR(__xludf.DUMMYFUNCTION("LET(
  headers, 'Internal Flight Booking Form Re'!$A$1:AI$1,
  ref, $E842,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2" s="117" t="str">
        <f>IFERROR(__xludf.DUMMYFUNCTION("""COMPUTED_VALUE"""),"")</f>
        <v/>
      </c>
      <c r="H842" s="116"/>
      <c r="I842" s="116"/>
      <c r="J842" s="118"/>
      <c r="K842" s="116"/>
      <c r="L842" s="116"/>
      <c r="M842" s="116"/>
      <c r="N842" s="116"/>
      <c r="O842" s="117"/>
      <c r="P842" s="134"/>
      <c r="Q842" s="134"/>
      <c r="R842" s="134"/>
      <c r="S842" s="135"/>
      <c r="T842" s="134"/>
      <c r="U842" s="134"/>
      <c r="V842" s="134"/>
      <c r="W842" s="135"/>
      <c r="X842" s="134"/>
      <c r="Y842" s="134"/>
      <c r="Z842" s="134"/>
      <c r="AA842" s="135"/>
      <c r="AB842" s="131" t="b">
        <v>0</v>
      </c>
      <c r="AC842" s="131" t="b">
        <v>0</v>
      </c>
      <c r="AD842" s="122"/>
      <c r="AE842" s="131" t="b">
        <v>0</v>
      </c>
      <c r="AF842" s="128"/>
      <c r="AG842" s="88"/>
      <c r="AH842" s="132" t="b">
        <v>0</v>
      </c>
      <c r="AI842" s="133"/>
    </row>
    <row r="843">
      <c r="A843" s="114" t="str">
        <f t="array" ref="A843">IFERROR(
  INDEX(
    INDEX('{INDEX} Tour Packages'!$A:$ZZ, , MATCH(A$3, '{INDEX} Tour Packages'!$4:$4, 0)),
    MATCH($F843, INDEX('{INDEX} Tour Packages'!$A:$ZZ,0, MATCH("Tour Package Name", '{INDEX} Tour Packages'!$4:$4, 0)), 0)
  ),
"")
</f>
        <v/>
      </c>
      <c r="B843" s="114" t="str">
        <f t="array" ref="B843">IFERROR(
  INDEX(
    INDEX('{INDEX} Tour Packages'!$A:$ZZ, , MATCH(B$3, '{INDEX} Tour Packages'!$4:$4, 0)),
    MATCH($F843, INDEX('{INDEX} Tour Packages'!$A:$ZZ,0, MATCH("Tour Package Name", '{INDEX} Tour Packages'!$4:$4, 0)), 0)
  ),
"")
</f>
        <v/>
      </c>
      <c r="C843" s="114" t="str">
        <f t="array" ref="C843">IFERROR(
  INDEX(
    INDEX('{INDEX} Tour Packages'!$A:$ZZ, , MATCH(C$3, '{INDEX} Tour Packages'!$4:$4, 0)),
    MATCH($F843, INDEX('{INDEX} Tour Packages'!$A:$ZZ,0, MATCH("Tour Package Name", '{INDEX} Tour Packages'!$4:$4, 0)), 0)
  ),
"")
</f>
        <v/>
      </c>
      <c r="D843" s="114" t="str">
        <f t="array" ref="D843">IFERROR(
  INDEX(
    INDEX('{INDEX} Tour Packages'!$A:$ZZ, , MATCH(D$3, '{INDEX} Tour Packages'!$4:$4, 0)),
    MATCH($F843, INDEX('{INDEX} Tour Packages'!$A:$ZZ,0, MATCH("Tour Package Name", '{INDEX} Tour Packages'!$4:$4, 0)), 0)
  ),
"")
</f>
        <v/>
      </c>
      <c r="E843" s="115" t="s">
        <v>231</v>
      </c>
      <c r="F843" s="116" t="str">
        <f>IFERROR(__xludf.DUMMYFUNCTION("LET(
  headers, 'Internal Flight Booking Form Re'!$A$1:AI$1,
  ref, $E843,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3" s="117" t="str">
        <f>IFERROR(__xludf.DUMMYFUNCTION("""COMPUTED_VALUE"""),"")</f>
        <v/>
      </c>
      <c r="H843" s="116"/>
      <c r="I843" s="116"/>
      <c r="J843" s="118"/>
      <c r="K843" s="116"/>
      <c r="L843" s="116"/>
      <c r="M843" s="116"/>
      <c r="N843" s="116"/>
      <c r="O843" s="117"/>
      <c r="P843" s="134"/>
      <c r="Q843" s="134"/>
      <c r="R843" s="134"/>
      <c r="S843" s="135"/>
      <c r="T843" s="134"/>
      <c r="U843" s="134"/>
      <c r="V843" s="134"/>
      <c r="W843" s="135"/>
      <c r="X843" s="134"/>
      <c r="Y843" s="134"/>
      <c r="Z843" s="134"/>
      <c r="AA843" s="135"/>
      <c r="AB843" s="131" t="b">
        <v>0</v>
      </c>
      <c r="AC843" s="131" t="b">
        <v>0</v>
      </c>
      <c r="AD843" s="122"/>
      <c r="AE843" s="131" t="b">
        <v>0</v>
      </c>
      <c r="AF843" s="128"/>
      <c r="AG843" s="88"/>
      <c r="AH843" s="132" t="b">
        <v>0</v>
      </c>
      <c r="AI843" s="133"/>
    </row>
    <row r="844">
      <c r="A844" s="114" t="str">
        <f t="array" ref="A844">IFERROR(
  INDEX(
    INDEX('{INDEX} Tour Packages'!$A:$ZZ, , MATCH(A$3, '{INDEX} Tour Packages'!$4:$4, 0)),
    MATCH($F844, INDEX('{INDEX} Tour Packages'!$A:$ZZ,0, MATCH("Tour Package Name", '{INDEX} Tour Packages'!$4:$4, 0)), 0)
  ),
"")
</f>
        <v/>
      </c>
      <c r="B844" s="114" t="str">
        <f t="array" ref="B844">IFERROR(
  INDEX(
    INDEX('{INDEX} Tour Packages'!$A:$ZZ, , MATCH(B$3, '{INDEX} Tour Packages'!$4:$4, 0)),
    MATCH($F844, INDEX('{INDEX} Tour Packages'!$A:$ZZ,0, MATCH("Tour Package Name", '{INDEX} Tour Packages'!$4:$4, 0)), 0)
  ),
"")
</f>
        <v/>
      </c>
      <c r="C844" s="114" t="str">
        <f t="array" ref="C844">IFERROR(
  INDEX(
    INDEX('{INDEX} Tour Packages'!$A:$ZZ, , MATCH(C$3, '{INDEX} Tour Packages'!$4:$4, 0)),
    MATCH($F844, INDEX('{INDEX} Tour Packages'!$A:$ZZ,0, MATCH("Tour Package Name", '{INDEX} Tour Packages'!$4:$4, 0)), 0)
  ),
"")
</f>
        <v/>
      </c>
      <c r="D844" s="114" t="str">
        <f t="array" ref="D844">IFERROR(
  INDEX(
    INDEX('{INDEX} Tour Packages'!$A:$ZZ, , MATCH(D$3, '{INDEX} Tour Packages'!$4:$4, 0)),
    MATCH($F844, INDEX('{INDEX} Tour Packages'!$A:$ZZ,0, MATCH("Tour Package Name", '{INDEX} Tour Packages'!$4:$4, 0)), 0)
  ),
"")
</f>
        <v/>
      </c>
      <c r="E844" s="115" t="s">
        <v>231</v>
      </c>
      <c r="F844" s="116" t="str">
        <f>IFERROR(__xludf.DUMMYFUNCTION("LET(
  headers, 'Internal Flight Booking Form Re'!$A$1:AI$1,
  ref, $E844,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4" s="117" t="str">
        <f>IFERROR(__xludf.DUMMYFUNCTION("""COMPUTED_VALUE"""),"")</f>
        <v/>
      </c>
      <c r="H844" s="116"/>
      <c r="I844" s="116"/>
      <c r="J844" s="118"/>
      <c r="K844" s="116"/>
      <c r="L844" s="116"/>
      <c r="M844" s="116"/>
      <c r="N844" s="116"/>
      <c r="O844" s="117"/>
      <c r="P844" s="134"/>
      <c r="Q844" s="134"/>
      <c r="R844" s="134"/>
      <c r="S844" s="135"/>
      <c r="T844" s="134"/>
      <c r="U844" s="134"/>
      <c r="V844" s="134"/>
      <c r="W844" s="135"/>
      <c r="X844" s="134"/>
      <c r="Y844" s="134"/>
      <c r="Z844" s="134"/>
      <c r="AA844" s="135"/>
      <c r="AB844" s="131" t="b">
        <v>0</v>
      </c>
      <c r="AC844" s="131" t="b">
        <v>0</v>
      </c>
      <c r="AD844" s="122"/>
      <c r="AE844" s="131" t="b">
        <v>0</v>
      </c>
      <c r="AF844" s="128"/>
      <c r="AG844" s="88"/>
      <c r="AH844" s="132" t="b">
        <v>0</v>
      </c>
      <c r="AI844" s="133"/>
    </row>
    <row r="845">
      <c r="A845" s="114" t="str">
        <f t="array" ref="A845">IFERROR(
  INDEX(
    INDEX('{INDEX} Tour Packages'!$A:$ZZ, , MATCH(A$3, '{INDEX} Tour Packages'!$4:$4, 0)),
    MATCH($F845, INDEX('{INDEX} Tour Packages'!$A:$ZZ,0, MATCH("Tour Package Name", '{INDEX} Tour Packages'!$4:$4, 0)), 0)
  ),
"")
</f>
        <v/>
      </c>
      <c r="B845" s="114" t="str">
        <f t="array" ref="B845">IFERROR(
  INDEX(
    INDEX('{INDEX} Tour Packages'!$A:$ZZ, , MATCH(B$3, '{INDEX} Tour Packages'!$4:$4, 0)),
    MATCH($F845, INDEX('{INDEX} Tour Packages'!$A:$ZZ,0, MATCH("Tour Package Name", '{INDEX} Tour Packages'!$4:$4, 0)), 0)
  ),
"")
</f>
        <v/>
      </c>
      <c r="C845" s="114" t="str">
        <f t="array" ref="C845">IFERROR(
  INDEX(
    INDEX('{INDEX} Tour Packages'!$A:$ZZ, , MATCH(C$3, '{INDEX} Tour Packages'!$4:$4, 0)),
    MATCH($F845, INDEX('{INDEX} Tour Packages'!$A:$ZZ,0, MATCH("Tour Package Name", '{INDEX} Tour Packages'!$4:$4, 0)), 0)
  ),
"")
</f>
        <v/>
      </c>
      <c r="D845" s="114" t="str">
        <f t="array" ref="D845">IFERROR(
  INDEX(
    INDEX('{INDEX} Tour Packages'!$A:$ZZ, , MATCH(D$3, '{INDEX} Tour Packages'!$4:$4, 0)),
    MATCH($F845, INDEX('{INDEX} Tour Packages'!$A:$ZZ,0, MATCH("Tour Package Name", '{INDEX} Tour Packages'!$4:$4, 0)), 0)
  ),
"")
</f>
        <v/>
      </c>
      <c r="E845" s="115" t="s">
        <v>231</v>
      </c>
      <c r="F845" s="116" t="str">
        <f>IFERROR(__xludf.DUMMYFUNCTION("LET(
  headers, 'Internal Flight Booking Form Re'!$A$1:AI$1,
  ref, $E845,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5" s="117" t="str">
        <f>IFERROR(__xludf.DUMMYFUNCTION("""COMPUTED_VALUE"""),"")</f>
        <v/>
      </c>
      <c r="H845" s="116"/>
      <c r="I845" s="116"/>
      <c r="J845" s="118"/>
      <c r="K845" s="116"/>
      <c r="L845" s="116"/>
      <c r="M845" s="116"/>
      <c r="N845" s="116"/>
      <c r="O845" s="117"/>
      <c r="P845" s="134"/>
      <c r="Q845" s="134"/>
      <c r="R845" s="134"/>
      <c r="S845" s="135"/>
      <c r="T845" s="134"/>
      <c r="U845" s="134"/>
      <c r="V845" s="134"/>
      <c r="W845" s="135"/>
      <c r="X845" s="134"/>
      <c r="Y845" s="134"/>
      <c r="Z845" s="134"/>
      <c r="AA845" s="135"/>
      <c r="AB845" s="131" t="b">
        <v>0</v>
      </c>
      <c r="AC845" s="131" t="b">
        <v>0</v>
      </c>
      <c r="AD845" s="122"/>
      <c r="AE845" s="131" t="b">
        <v>0</v>
      </c>
      <c r="AF845" s="128"/>
      <c r="AG845" s="88"/>
      <c r="AH845" s="132" t="b">
        <v>0</v>
      </c>
      <c r="AI845" s="133"/>
    </row>
    <row r="846">
      <c r="A846" s="114" t="str">
        <f t="array" ref="A846">IFERROR(
  INDEX(
    INDEX('{INDEX} Tour Packages'!$A:$ZZ, , MATCH(A$3, '{INDEX} Tour Packages'!$4:$4, 0)),
    MATCH($F846, INDEX('{INDEX} Tour Packages'!$A:$ZZ,0, MATCH("Tour Package Name", '{INDEX} Tour Packages'!$4:$4, 0)), 0)
  ),
"")
</f>
        <v/>
      </c>
      <c r="B846" s="114" t="str">
        <f t="array" ref="B846">IFERROR(
  INDEX(
    INDEX('{INDEX} Tour Packages'!$A:$ZZ, , MATCH(B$3, '{INDEX} Tour Packages'!$4:$4, 0)),
    MATCH($F846, INDEX('{INDEX} Tour Packages'!$A:$ZZ,0, MATCH("Tour Package Name", '{INDEX} Tour Packages'!$4:$4, 0)), 0)
  ),
"")
</f>
        <v/>
      </c>
      <c r="C846" s="114" t="str">
        <f t="array" ref="C846">IFERROR(
  INDEX(
    INDEX('{INDEX} Tour Packages'!$A:$ZZ, , MATCH(C$3, '{INDEX} Tour Packages'!$4:$4, 0)),
    MATCH($F846, INDEX('{INDEX} Tour Packages'!$A:$ZZ,0, MATCH("Tour Package Name", '{INDEX} Tour Packages'!$4:$4, 0)), 0)
  ),
"")
</f>
        <v/>
      </c>
      <c r="D846" s="114" t="str">
        <f t="array" ref="D846">IFERROR(
  INDEX(
    INDEX('{INDEX} Tour Packages'!$A:$ZZ, , MATCH(D$3, '{INDEX} Tour Packages'!$4:$4, 0)),
    MATCH($F846, INDEX('{INDEX} Tour Packages'!$A:$ZZ,0, MATCH("Tour Package Name", '{INDEX} Tour Packages'!$4:$4, 0)), 0)
  ),
"")
</f>
        <v/>
      </c>
      <c r="E846" s="115" t="s">
        <v>231</v>
      </c>
      <c r="F846" s="116" t="str">
        <f>IFERROR(__xludf.DUMMYFUNCTION("LET(
  headers, 'Internal Flight Booking Form Re'!$A$1:AI$1,
  ref, $E846,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6" s="117" t="str">
        <f>IFERROR(__xludf.DUMMYFUNCTION("""COMPUTED_VALUE"""),"")</f>
        <v/>
      </c>
      <c r="H846" s="116"/>
      <c r="I846" s="116"/>
      <c r="J846" s="118"/>
      <c r="K846" s="116"/>
      <c r="L846" s="116"/>
      <c r="M846" s="116"/>
      <c r="N846" s="116"/>
      <c r="O846" s="117"/>
      <c r="P846" s="134"/>
      <c r="Q846" s="134"/>
      <c r="R846" s="134"/>
      <c r="S846" s="135"/>
      <c r="T846" s="134"/>
      <c r="U846" s="134"/>
      <c r="V846" s="134"/>
      <c r="W846" s="135"/>
      <c r="X846" s="134"/>
      <c r="Y846" s="134"/>
      <c r="Z846" s="134"/>
      <c r="AA846" s="135"/>
      <c r="AB846" s="131" t="b">
        <v>0</v>
      </c>
      <c r="AC846" s="131" t="b">
        <v>0</v>
      </c>
      <c r="AD846" s="122"/>
      <c r="AE846" s="131" t="b">
        <v>0</v>
      </c>
      <c r="AF846" s="128"/>
      <c r="AG846" s="88"/>
      <c r="AH846" s="132" t="b">
        <v>0</v>
      </c>
      <c r="AI846" s="133"/>
    </row>
    <row r="847">
      <c r="A847" s="114" t="str">
        <f t="array" ref="A847">IFERROR(
  INDEX(
    INDEX('{INDEX} Tour Packages'!$A:$ZZ, , MATCH(A$3, '{INDEX} Tour Packages'!$4:$4, 0)),
    MATCH($F847, INDEX('{INDEX} Tour Packages'!$A:$ZZ,0, MATCH("Tour Package Name", '{INDEX} Tour Packages'!$4:$4, 0)), 0)
  ),
"")
</f>
        <v/>
      </c>
      <c r="B847" s="114" t="str">
        <f t="array" ref="B847">IFERROR(
  INDEX(
    INDEX('{INDEX} Tour Packages'!$A:$ZZ, , MATCH(B$3, '{INDEX} Tour Packages'!$4:$4, 0)),
    MATCH($F847, INDEX('{INDEX} Tour Packages'!$A:$ZZ,0, MATCH("Tour Package Name", '{INDEX} Tour Packages'!$4:$4, 0)), 0)
  ),
"")
</f>
        <v/>
      </c>
      <c r="C847" s="114" t="str">
        <f t="array" ref="C847">IFERROR(
  INDEX(
    INDEX('{INDEX} Tour Packages'!$A:$ZZ, , MATCH(C$3, '{INDEX} Tour Packages'!$4:$4, 0)),
    MATCH($F847, INDEX('{INDEX} Tour Packages'!$A:$ZZ,0, MATCH("Tour Package Name", '{INDEX} Tour Packages'!$4:$4, 0)), 0)
  ),
"")
</f>
        <v/>
      </c>
      <c r="D847" s="114" t="str">
        <f t="array" ref="D847">IFERROR(
  INDEX(
    INDEX('{INDEX} Tour Packages'!$A:$ZZ, , MATCH(D$3, '{INDEX} Tour Packages'!$4:$4, 0)),
    MATCH($F847, INDEX('{INDEX} Tour Packages'!$A:$ZZ,0, MATCH("Tour Package Name", '{INDEX} Tour Packages'!$4:$4, 0)), 0)
  ),
"")
</f>
        <v/>
      </c>
      <c r="E847" s="115" t="s">
        <v>231</v>
      </c>
      <c r="F847" s="116" t="str">
        <f>IFERROR(__xludf.DUMMYFUNCTION("LET(
  headers, 'Internal Flight Booking Form Re'!$A$1:AI$1,
  ref, $E847,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7" s="117" t="str">
        <f>IFERROR(__xludf.DUMMYFUNCTION("""COMPUTED_VALUE"""),"")</f>
        <v/>
      </c>
      <c r="H847" s="116"/>
      <c r="I847" s="116"/>
      <c r="J847" s="118"/>
      <c r="K847" s="116"/>
      <c r="L847" s="116"/>
      <c r="M847" s="116"/>
      <c r="N847" s="116"/>
      <c r="O847" s="117"/>
      <c r="P847" s="134"/>
      <c r="Q847" s="134"/>
      <c r="R847" s="134"/>
      <c r="S847" s="135"/>
      <c r="T847" s="134"/>
      <c r="U847" s="134"/>
      <c r="V847" s="134"/>
      <c r="W847" s="135"/>
      <c r="X847" s="134"/>
      <c r="Y847" s="134"/>
      <c r="Z847" s="134"/>
      <c r="AA847" s="135"/>
      <c r="AB847" s="131" t="b">
        <v>0</v>
      </c>
      <c r="AC847" s="131" t="b">
        <v>0</v>
      </c>
      <c r="AD847" s="122"/>
      <c r="AE847" s="131" t="b">
        <v>0</v>
      </c>
      <c r="AF847" s="128"/>
      <c r="AG847" s="88"/>
      <c r="AH847" s="132" t="b">
        <v>0</v>
      </c>
      <c r="AI847" s="133"/>
    </row>
    <row r="848">
      <c r="A848" s="114" t="str">
        <f t="array" ref="A848">IFERROR(
  INDEX(
    INDEX('{INDEX} Tour Packages'!$A:$ZZ, , MATCH(A$3, '{INDEX} Tour Packages'!$4:$4, 0)),
    MATCH($F848, INDEX('{INDEX} Tour Packages'!$A:$ZZ,0, MATCH("Tour Package Name", '{INDEX} Tour Packages'!$4:$4, 0)), 0)
  ),
"")
</f>
        <v/>
      </c>
      <c r="B848" s="114" t="str">
        <f t="array" ref="B848">IFERROR(
  INDEX(
    INDEX('{INDEX} Tour Packages'!$A:$ZZ, , MATCH(B$3, '{INDEX} Tour Packages'!$4:$4, 0)),
    MATCH($F848, INDEX('{INDEX} Tour Packages'!$A:$ZZ,0, MATCH("Tour Package Name", '{INDEX} Tour Packages'!$4:$4, 0)), 0)
  ),
"")
</f>
        <v/>
      </c>
      <c r="C848" s="114" t="str">
        <f t="array" ref="C848">IFERROR(
  INDEX(
    INDEX('{INDEX} Tour Packages'!$A:$ZZ, , MATCH(C$3, '{INDEX} Tour Packages'!$4:$4, 0)),
    MATCH($F848, INDEX('{INDEX} Tour Packages'!$A:$ZZ,0, MATCH("Tour Package Name", '{INDEX} Tour Packages'!$4:$4, 0)), 0)
  ),
"")
</f>
        <v/>
      </c>
      <c r="D848" s="114" t="str">
        <f t="array" ref="D848">IFERROR(
  INDEX(
    INDEX('{INDEX} Tour Packages'!$A:$ZZ, , MATCH(D$3, '{INDEX} Tour Packages'!$4:$4, 0)),
    MATCH($F848, INDEX('{INDEX} Tour Packages'!$A:$ZZ,0, MATCH("Tour Package Name", '{INDEX} Tour Packages'!$4:$4, 0)), 0)
  ),
"")
</f>
        <v/>
      </c>
      <c r="E848" s="115" t="s">
        <v>231</v>
      </c>
      <c r="F848" s="116" t="str">
        <f>IFERROR(__xludf.DUMMYFUNCTION("LET(
  headers, 'Internal Flight Booking Form Re'!$A$1:AI$1,
  ref, $E848,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8" s="117" t="str">
        <f>IFERROR(__xludf.DUMMYFUNCTION("""COMPUTED_VALUE"""),"")</f>
        <v/>
      </c>
      <c r="H848" s="116"/>
      <c r="I848" s="116"/>
      <c r="J848" s="118"/>
      <c r="K848" s="116"/>
      <c r="L848" s="116"/>
      <c r="M848" s="116"/>
      <c r="N848" s="116"/>
      <c r="O848" s="117"/>
      <c r="P848" s="134"/>
      <c r="Q848" s="134"/>
      <c r="R848" s="134"/>
      <c r="S848" s="135"/>
      <c r="T848" s="134"/>
      <c r="U848" s="134"/>
      <c r="V848" s="134"/>
      <c r="W848" s="135"/>
      <c r="X848" s="134"/>
      <c r="Y848" s="134"/>
      <c r="Z848" s="134"/>
      <c r="AA848" s="135"/>
      <c r="AB848" s="131" t="b">
        <v>0</v>
      </c>
      <c r="AC848" s="131" t="b">
        <v>0</v>
      </c>
      <c r="AD848" s="122"/>
      <c r="AE848" s="131" t="b">
        <v>0</v>
      </c>
      <c r="AF848" s="128"/>
      <c r="AG848" s="88"/>
      <c r="AH848" s="132" t="b">
        <v>0</v>
      </c>
      <c r="AI848" s="133"/>
    </row>
    <row r="849">
      <c r="A849" s="114" t="str">
        <f t="array" ref="A849">IFERROR(
  INDEX(
    INDEX('{INDEX} Tour Packages'!$A:$ZZ, , MATCH(A$3, '{INDEX} Tour Packages'!$4:$4, 0)),
    MATCH($F849, INDEX('{INDEX} Tour Packages'!$A:$ZZ,0, MATCH("Tour Package Name", '{INDEX} Tour Packages'!$4:$4, 0)), 0)
  ),
"")
</f>
        <v/>
      </c>
      <c r="B849" s="114" t="str">
        <f t="array" ref="B849">IFERROR(
  INDEX(
    INDEX('{INDEX} Tour Packages'!$A:$ZZ, , MATCH(B$3, '{INDEX} Tour Packages'!$4:$4, 0)),
    MATCH($F849, INDEX('{INDEX} Tour Packages'!$A:$ZZ,0, MATCH("Tour Package Name", '{INDEX} Tour Packages'!$4:$4, 0)), 0)
  ),
"")
</f>
        <v/>
      </c>
      <c r="C849" s="114" t="str">
        <f t="array" ref="C849">IFERROR(
  INDEX(
    INDEX('{INDEX} Tour Packages'!$A:$ZZ, , MATCH(C$3, '{INDEX} Tour Packages'!$4:$4, 0)),
    MATCH($F849, INDEX('{INDEX} Tour Packages'!$A:$ZZ,0, MATCH("Tour Package Name", '{INDEX} Tour Packages'!$4:$4, 0)), 0)
  ),
"")
</f>
        <v/>
      </c>
      <c r="D849" s="114" t="str">
        <f t="array" ref="D849">IFERROR(
  INDEX(
    INDEX('{INDEX} Tour Packages'!$A:$ZZ, , MATCH(D$3, '{INDEX} Tour Packages'!$4:$4, 0)),
    MATCH($F849, INDEX('{INDEX} Tour Packages'!$A:$ZZ,0, MATCH("Tour Package Name", '{INDEX} Tour Packages'!$4:$4, 0)), 0)
  ),
"")
</f>
        <v/>
      </c>
      <c r="E849" s="115" t="s">
        <v>231</v>
      </c>
      <c r="F849" s="116" t="str">
        <f>IFERROR(__xludf.DUMMYFUNCTION("LET(
  headers, 'Internal Flight Booking Form Re'!$A$1:AI$1,
  ref, $E849,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49" s="117" t="str">
        <f>IFERROR(__xludf.DUMMYFUNCTION("""COMPUTED_VALUE"""),"")</f>
        <v/>
      </c>
      <c r="H849" s="116"/>
      <c r="I849" s="116"/>
      <c r="J849" s="118"/>
      <c r="K849" s="116"/>
      <c r="L849" s="116"/>
      <c r="M849" s="116"/>
      <c r="N849" s="116"/>
      <c r="O849" s="117"/>
      <c r="P849" s="134"/>
      <c r="Q849" s="134"/>
      <c r="R849" s="134"/>
      <c r="S849" s="135"/>
      <c r="T849" s="134"/>
      <c r="U849" s="134"/>
      <c r="V849" s="134"/>
      <c r="W849" s="135"/>
      <c r="X849" s="134"/>
      <c r="Y849" s="134"/>
      <c r="Z849" s="134"/>
      <c r="AA849" s="135"/>
      <c r="AB849" s="131" t="b">
        <v>0</v>
      </c>
      <c r="AC849" s="131" t="b">
        <v>0</v>
      </c>
      <c r="AD849" s="122"/>
      <c r="AE849" s="131" t="b">
        <v>0</v>
      </c>
      <c r="AF849" s="128"/>
      <c r="AG849" s="88"/>
      <c r="AH849" s="132" t="b">
        <v>0</v>
      </c>
      <c r="AI849" s="133"/>
    </row>
    <row r="850">
      <c r="A850" s="114" t="str">
        <f t="array" ref="A850">IFERROR(
  INDEX(
    INDEX('{INDEX} Tour Packages'!$A:$ZZ, , MATCH(A$3, '{INDEX} Tour Packages'!$4:$4, 0)),
    MATCH($F850, INDEX('{INDEX} Tour Packages'!$A:$ZZ,0, MATCH("Tour Package Name", '{INDEX} Tour Packages'!$4:$4, 0)), 0)
  ),
"")
</f>
        <v/>
      </c>
      <c r="B850" s="114" t="str">
        <f t="array" ref="B850">IFERROR(
  INDEX(
    INDEX('{INDEX} Tour Packages'!$A:$ZZ, , MATCH(B$3, '{INDEX} Tour Packages'!$4:$4, 0)),
    MATCH($F850, INDEX('{INDEX} Tour Packages'!$A:$ZZ,0, MATCH("Tour Package Name", '{INDEX} Tour Packages'!$4:$4, 0)), 0)
  ),
"")
</f>
        <v/>
      </c>
      <c r="C850" s="114" t="str">
        <f t="array" ref="C850">IFERROR(
  INDEX(
    INDEX('{INDEX} Tour Packages'!$A:$ZZ, , MATCH(C$3, '{INDEX} Tour Packages'!$4:$4, 0)),
    MATCH($F850, INDEX('{INDEX} Tour Packages'!$A:$ZZ,0, MATCH("Tour Package Name", '{INDEX} Tour Packages'!$4:$4, 0)), 0)
  ),
"")
</f>
        <v/>
      </c>
      <c r="D850" s="114" t="str">
        <f t="array" ref="D850">IFERROR(
  INDEX(
    INDEX('{INDEX} Tour Packages'!$A:$ZZ, , MATCH(D$3, '{INDEX} Tour Packages'!$4:$4, 0)),
    MATCH($F850, INDEX('{INDEX} Tour Packages'!$A:$ZZ,0, MATCH("Tour Package Name", '{INDEX} Tour Packages'!$4:$4, 0)), 0)
  ),
"")
</f>
        <v/>
      </c>
      <c r="E850" s="115" t="s">
        <v>231</v>
      </c>
      <c r="F850" s="116" t="str">
        <f>IFERROR(__xludf.DUMMYFUNCTION("LET(
  headers, 'Internal Flight Booking Form Re'!$A$1:AI$1,
  ref, $E850,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0" s="117" t="str">
        <f>IFERROR(__xludf.DUMMYFUNCTION("""COMPUTED_VALUE"""),"")</f>
        <v/>
      </c>
      <c r="H850" s="116"/>
      <c r="I850" s="116"/>
      <c r="J850" s="118"/>
      <c r="K850" s="116"/>
      <c r="L850" s="116"/>
      <c r="M850" s="116"/>
      <c r="N850" s="116"/>
      <c r="O850" s="117"/>
      <c r="P850" s="134"/>
      <c r="Q850" s="134"/>
      <c r="R850" s="134"/>
      <c r="S850" s="135"/>
      <c r="T850" s="134"/>
      <c r="U850" s="134"/>
      <c r="V850" s="134"/>
      <c r="W850" s="135"/>
      <c r="X850" s="134"/>
      <c r="Y850" s="134"/>
      <c r="Z850" s="134"/>
      <c r="AA850" s="135"/>
      <c r="AB850" s="131" t="b">
        <v>0</v>
      </c>
      <c r="AC850" s="131" t="b">
        <v>0</v>
      </c>
      <c r="AD850" s="122"/>
      <c r="AE850" s="131" t="b">
        <v>0</v>
      </c>
      <c r="AF850" s="128"/>
      <c r="AG850" s="88"/>
      <c r="AH850" s="132" t="b">
        <v>0</v>
      </c>
      <c r="AI850" s="133"/>
    </row>
    <row r="851">
      <c r="A851" s="114" t="str">
        <f t="array" ref="A851">IFERROR(
  INDEX(
    INDEX('{INDEX} Tour Packages'!$A:$ZZ, , MATCH(A$3, '{INDEX} Tour Packages'!$4:$4, 0)),
    MATCH($F851, INDEX('{INDEX} Tour Packages'!$A:$ZZ,0, MATCH("Tour Package Name", '{INDEX} Tour Packages'!$4:$4, 0)), 0)
  ),
"")
</f>
        <v/>
      </c>
      <c r="B851" s="114" t="str">
        <f t="array" ref="B851">IFERROR(
  INDEX(
    INDEX('{INDEX} Tour Packages'!$A:$ZZ, , MATCH(B$3, '{INDEX} Tour Packages'!$4:$4, 0)),
    MATCH($F851, INDEX('{INDEX} Tour Packages'!$A:$ZZ,0, MATCH("Tour Package Name", '{INDEX} Tour Packages'!$4:$4, 0)), 0)
  ),
"")
</f>
        <v/>
      </c>
      <c r="C851" s="114" t="str">
        <f t="array" ref="C851">IFERROR(
  INDEX(
    INDEX('{INDEX} Tour Packages'!$A:$ZZ, , MATCH(C$3, '{INDEX} Tour Packages'!$4:$4, 0)),
    MATCH($F851, INDEX('{INDEX} Tour Packages'!$A:$ZZ,0, MATCH("Tour Package Name", '{INDEX} Tour Packages'!$4:$4, 0)), 0)
  ),
"")
</f>
        <v/>
      </c>
      <c r="D851" s="114" t="str">
        <f t="array" ref="D851">IFERROR(
  INDEX(
    INDEX('{INDEX} Tour Packages'!$A:$ZZ, , MATCH(D$3, '{INDEX} Tour Packages'!$4:$4, 0)),
    MATCH($F851, INDEX('{INDEX} Tour Packages'!$A:$ZZ,0, MATCH("Tour Package Name", '{INDEX} Tour Packages'!$4:$4, 0)), 0)
  ),
"")
</f>
        <v/>
      </c>
      <c r="E851" s="115" t="s">
        <v>231</v>
      </c>
      <c r="F851" s="116" t="str">
        <f>IFERROR(__xludf.DUMMYFUNCTION("LET(
  headers, 'Internal Flight Booking Form Re'!$A$1:AI$1,
  ref, $E851,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1" s="117" t="str">
        <f>IFERROR(__xludf.DUMMYFUNCTION("""COMPUTED_VALUE"""),"")</f>
        <v/>
      </c>
      <c r="H851" s="116"/>
      <c r="I851" s="116"/>
      <c r="J851" s="118"/>
      <c r="K851" s="116"/>
      <c r="L851" s="116"/>
      <c r="M851" s="116"/>
      <c r="N851" s="116"/>
      <c r="O851" s="117"/>
      <c r="P851" s="134"/>
      <c r="Q851" s="134"/>
      <c r="R851" s="134"/>
      <c r="S851" s="135"/>
      <c r="T851" s="134"/>
      <c r="U851" s="134"/>
      <c r="V851" s="134"/>
      <c r="W851" s="135"/>
      <c r="X851" s="134"/>
      <c r="Y851" s="134"/>
      <c r="Z851" s="134"/>
      <c r="AA851" s="135"/>
      <c r="AB851" s="131" t="b">
        <v>0</v>
      </c>
      <c r="AC851" s="131" t="b">
        <v>0</v>
      </c>
      <c r="AD851" s="122"/>
      <c r="AE851" s="131" t="b">
        <v>0</v>
      </c>
      <c r="AF851" s="128"/>
      <c r="AG851" s="88"/>
      <c r="AH851" s="132" t="b">
        <v>0</v>
      </c>
      <c r="AI851" s="133"/>
    </row>
    <row r="852">
      <c r="A852" s="114" t="str">
        <f t="array" ref="A852">IFERROR(
  INDEX(
    INDEX('{INDEX} Tour Packages'!$A:$ZZ, , MATCH(A$3, '{INDEX} Tour Packages'!$4:$4, 0)),
    MATCH($F852, INDEX('{INDEX} Tour Packages'!$A:$ZZ,0, MATCH("Tour Package Name", '{INDEX} Tour Packages'!$4:$4, 0)), 0)
  ),
"")
</f>
        <v/>
      </c>
      <c r="B852" s="114" t="str">
        <f t="array" ref="B852">IFERROR(
  INDEX(
    INDEX('{INDEX} Tour Packages'!$A:$ZZ, , MATCH(B$3, '{INDEX} Tour Packages'!$4:$4, 0)),
    MATCH($F852, INDEX('{INDEX} Tour Packages'!$A:$ZZ,0, MATCH("Tour Package Name", '{INDEX} Tour Packages'!$4:$4, 0)), 0)
  ),
"")
</f>
        <v/>
      </c>
      <c r="C852" s="114" t="str">
        <f t="array" ref="C852">IFERROR(
  INDEX(
    INDEX('{INDEX} Tour Packages'!$A:$ZZ, , MATCH(C$3, '{INDEX} Tour Packages'!$4:$4, 0)),
    MATCH($F852, INDEX('{INDEX} Tour Packages'!$A:$ZZ,0, MATCH("Tour Package Name", '{INDEX} Tour Packages'!$4:$4, 0)), 0)
  ),
"")
</f>
        <v/>
      </c>
      <c r="D852" s="114" t="str">
        <f t="array" ref="D852">IFERROR(
  INDEX(
    INDEX('{INDEX} Tour Packages'!$A:$ZZ, , MATCH(D$3, '{INDEX} Tour Packages'!$4:$4, 0)),
    MATCH($F852, INDEX('{INDEX} Tour Packages'!$A:$ZZ,0, MATCH("Tour Package Name", '{INDEX} Tour Packages'!$4:$4, 0)), 0)
  ),
"")
</f>
        <v/>
      </c>
      <c r="E852" s="115" t="s">
        <v>231</v>
      </c>
      <c r="F852" s="116" t="str">
        <f>IFERROR(__xludf.DUMMYFUNCTION("LET(
  headers, 'Internal Flight Booking Form Re'!$A$1:AI$1,
  ref, $E852,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2" s="117" t="str">
        <f>IFERROR(__xludf.DUMMYFUNCTION("""COMPUTED_VALUE"""),"")</f>
        <v/>
      </c>
      <c r="H852" s="116"/>
      <c r="I852" s="116"/>
      <c r="J852" s="118"/>
      <c r="K852" s="116"/>
      <c r="L852" s="116"/>
      <c r="M852" s="116"/>
      <c r="N852" s="116"/>
      <c r="O852" s="117"/>
      <c r="P852" s="134"/>
      <c r="Q852" s="134"/>
      <c r="R852" s="134"/>
      <c r="S852" s="135"/>
      <c r="T852" s="134"/>
      <c r="U852" s="134"/>
      <c r="V852" s="134"/>
      <c r="W852" s="135"/>
      <c r="X852" s="134"/>
      <c r="Y852" s="134"/>
      <c r="Z852" s="134"/>
      <c r="AA852" s="135"/>
      <c r="AB852" s="131" t="b">
        <v>0</v>
      </c>
      <c r="AC852" s="131" t="b">
        <v>0</v>
      </c>
      <c r="AD852" s="122"/>
      <c r="AE852" s="131" t="b">
        <v>0</v>
      </c>
      <c r="AF852" s="128"/>
      <c r="AG852" s="88"/>
      <c r="AH852" s="132" t="b">
        <v>0</v>
      </c>
      <c r="AI852" s="133"/>
    </row>
    <row r="853">
      <c r="A853" s="114" t="str">
        <f t="array" ref="A853">IFERROR(
  INDEX(
    INDEX('{INDEX} Tour Packages'!$A:$ZZ, , MATCH(A$3, '{INDEX} Tour Packages'!$4:$4, 0)),
    MATCH($F853, INDEX('{INDEX} Tour Packages'!$A:$ZZ,0, MATCH("Tour Package Name", '{INDEX} Tour Packages'!$4:$4, 0)), 0)
  ),
"")
</f>
        <v/>
      </c>
      <c r="B853" s="114" t="str">
        <f t="array" ref="B853">IFERROR(
  INDEX(
    INDEX('{INDEX} Tour Packages'!$A:$ZZ, , MATCH(B$3, '{INDEX} Tour Packages'!$4:$4, 0)),
    MATCH($F853, INDEX('{INDEX} Tour Packages'!$A:$ZZ,0, MATCH("Tour Package Name", '{INDEX} Tour Packages'!$4:$4, 0)), 0)
  ),
"")
</f>
        <v/>
      </c>
      <c r="C853" s="114" t="str">
        <f t="array" ref="C853">IFERROR(
  INDEX(
    INDEX('{INDEX} Tour Packages'!$A:$ZZ, , MATCH(C$3, '{INDEX} Tour Packages'!$4:$4, 0)),
    MATCH($F853, INDEX('{INDEX} Tour Packages'!$A:$ZZ,0, MATCH("Tour Package Name", '{INDEX} Tour Packages'!$4:$4, 0)), 0)
  ),
"")
</f>
        <v/>
      </c>
      <c r="D853" s="114" t="str">
        <f t="array" ref="D853">IFERROR(
  INDEX(
    INDEX('{INDEX} Tour Packages'!$A:$ZZ, , MATCH(D$3, '{INDEX} Tour Packages'!$4:$4, 0)),
    MATCH($F853, INDEX('{INDEX} Tour Packages'!$A:$ZZ,0, MATCH("Tour Package Name", '{INDEX} Tour Packages'!$4:$4, 0)), 0)
  ),
"")
</f>
        <v/>
      </c>
      <c r="E853" s="115" t="s">
        <v>231</v>
      </c>
      <c r="F853" s="116" t="str">
        <f>IFERROR(__xludf.DUMMYFUNCTION("LET(
  headers, 'Internal Flight Booking Form Re'!$A$1:AI$1,
  ref, $E853,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3" s="117" t="str">
        <f>IFERROR(__xludf.DUMMYFUNCTION("""COMPUTED_VALUE"""),"")</f>
        <v/>
      </c>
      <c r="H853" s="116"/>
      <c r="I853" s="116"/>
      <c r="J853" s="118"/>
      <c r="K853" s="116"/>
      <c r="L853" s="116"/>
      <c r="M853" s="116"/>
      <c r="N853" s="116"/>
      <c r="O853" s="117"/>
      <c r="P853" s="134"/>
      <c r="Q853" s="134"/>
      <c r="R853" s="134"/>
      <c r="S853" s="135"/>
      <c r="T853" s="134"/>
      <c r="U853" s="134"/>
      <c r="V853" s="134"/>
      <c r="W853" s="135"/>
      <c r="X853" s="134"/>
      <c r="Y853" s="134"/>
      <c r="Z853" s="134"/>
      <c r="AA853" s="135"/>
      <c r="AB853" s="131" t="b">
        <v>0</v>
      </c>
      <c r="AC853" s="131" t="b">
        <v>0</v>
      </c>
      <c r="AD853" s="122"/>
      <c r="AE853" s="131" t="b">
        <v>0</v>
      </c>
      <c r="AF853" s="128"/>
      <c r="AG853" s="88"/>
      <c r="AH853" s="132" t="b">
        <v>0</v>
      </c>
      <c r="AI853" s="133"/>
    </row>
    <row r="854">
      <c r="A854" s="114" t="str">
        <f t="array" ref="A854">IFERROR(
  INDEX(
    INDEX('{INDEX} Tour Packages'!$A:$ZZ, , MATCH(A$3, '{INDEX} Tour Packages'!$4:$4, 0)),
    MATCH($F854, INDEX('{INDEX} Tour Packages'!$A:$ZZ,0, MATCH("Tour Package Name", '{INDEX} Tour Packages'!$4:$4, 0)), 0)
  ),
"")
</f>
        <v/>
      </c>
      <c r="B854" s="114" t="str">
        <f t="array" ref="B854">IFERROR(
  INDEX(
    INDEX('{INDEX} Tour Packages'!$A:$ZZ, , MATCH(B$3, '{INDEX} Tour Packages'!$4:$4, 0)),
    MATCH($F854, INDEX('{INDEX} Tour Packages'!$A:$ZZ,0, MATCH("Tour Package Name", '{INDEX} Tour Packages'!$4:$4, 0)), 0)
  ),
"")
</f>
        <v/>
      </c>
      <c r="C854" s="114" t="str">
        <f t="array" ref="C854">IFERROR(
  INDEX(
    INDEX('{INDEX} Tour Packages'!$A:$ZZ, , MATCH(C$3, '{INDEX} Tour Packages'!$4:$4, 0)),
    MATCH($F854, INDEX('{INDEX} Tour Packages'!$A:$ZZ,0, MATCH("Tour Package Name", '{INDEX} Tour Packages'!$4:$4, 0)), 0)
  ),
"")
</f>
        <v/>
      </c>
      <c r="D854" s="114" t="str">
        <f t="array" ref="D854">IFERROR(
  INDEX(
    INDEX('{INDEX} Tour Packages'!$A:$ZZ, , MATCH(D$3, '{INDEX} Tour Packages'!$4:$4, 0)),
    MATCH($F854, INDEX('{INDEX} Tour Packages'!$A:$ZZ,0, MATCH("Tour Package Name", '{INDEX} Tour Packages'!$4:$4, 0)), 0)
  ),
"")
</f>
        <v/>
      </c>
      <c r="E854" s="115" t="s">
        <v>231</v>
      </c>
      <c r="F854" s="116" t="str">
        <f>IFERROR(__xludf.DUMMYFUNCTION("LET(
  headers, 'Internal Flight Booking Form Re'!$A$1:AI$1,
  ref, $E854,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4" s="117" t="str">
        <f>IFERROR(__xludf.DUMMYFUNCTION("""COMPUTED_VALUE"""),"")</f>
        <v/>
      </c>
      <c r="H854" s="116"/>
      <c r="I854" s="116"/>
      <c r="J854" s="118"/>
      <c r="K854" s="116"/>
      <c r="L854" s="116"/>
      <c r="M854" s="116"/>
      <c r="N854" s="116"/>
      <c r="O854" s="117"/>
      <c r="P854" s="134"/>
      <c r="Q854" s="134"/>
      <c r="R854" s="134"/>
      <c r="S854" s="135"/>
      <c r="T854" s="134"/>
      <c r="U854" s="134"/>
      <c r="V854" s="134"/>
      <c r="W854" s="135"/>
      <c r="X854" s="134"/>
      <c r="Y854" s="134"/>
      <c r="Z854" s="134"/>
      <c r="AA854" s="135"/>
      <c r="AB854" s="131" t="b">
        <v>0</v>
      </c>
      <c r="AC854" s="131" t="b">
        <v>0</v>
      </c>
      <c r="AD854" s="122"/>
      <c r="AE854" s="131" t="b">
        <v>0</v>
      </c>
      <c r="AF854" s="128"/>
      <c r="AG854" s="88"/>
      <c r="AH854" s="132" t="b">
        <v>0</v>
      </c>
      <c r="AI854" s="133"/>
    </row>
    <row r="855">
      <c r="A855" s="114" t="str">
        <f t="array" ref="A855">IFERROR(
  INDEX(
    INDEX('{INDEX} Tour Packages'!$A:$ZZ, , MATCH(A$3, '{INDEX} Tour Packages'!$4:$4, 0)),
    MATCH($F855, INDEX('{INDEX} Tour Packages'!$A:$ZZ,0, MATCH("Tour Package Name", '{INDEX} Tour Packages'!$4:$4, 0)), 0)
  ),
"")
</f>
        <v/>
      </c>
      <c r="B855" s="114" t="str">
        <f t="array" ref="B855">IFERROR(
  INDEX(
    INDEX('{INDEX} Tour Packages'!$A:$ZZ, , MATCH(B$3, '{INDEX} Tour Packages'!$4:$4, 0)),
    MATCH($F855, INDEX('{INDEX} Tour Packages'!$A:$ZZ,0, MATCH("Tour Package Name", '{INDEX} Tour Packages'!$4:$4, 0)), 0)
  ),
"")
</f>
        <v/>
      </c>
      <c r="C855" s="114" t="str">
        <f t="array" ref="C855">IFERROR(
  INDEX(
    INDEX('{INDEX} Tour Packages'!$A:$ZZ, , MATCH(C$3, '{INDEX} Tour Packages'!$4:$4, 0)),
    MATCH($F855, INDEX('{INDEX} Tour Packages'!$A:$ZZ,0, MATCH("Tour Package Name", '{INDEX} Tour Packages'!$4:$4, 0)), 0)
  ),
"")
</f>
        <v/>
      </c>
      <c r="D855" s="114" t="str">
        <f t="array" ref="D855">IFERROR(
  INDEX(
    INDEX('{INDEX} Tour Packages'!$A:$ZZ, , MATCH(D$3, '{INDEX} Tour Packages'!$4:$4, 0)),
    MATCH($F855, INDEX('{INDEX} Tour Packages'!$A:$ZZ,0, MATCH("Tour Package Name", '{INDEX} Tour Packages'!$4:$4, 0)), 0)
  ),
"")
</f>
        <v/>
      </c>
      <c r="E855" s="115" t="s">
        <v>231</v>
      </c>
      <c r="F855" s="116" t="str">
        <f>IFERROR(__xludf.DUMMYFUNCTION("LET(
  headers, 'Internal Flight Booking Form Re'!$A$1:AI$1,
  ref, $E855,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5" s="117" t="str">
        <f>IFERROR(__xludf.DUMMYFUNCTION("""COMPUTED_VALUE"""),"")</f>
        <v/>
      </c>
      <c r="H855" s="116"/>
      <c r="I855" s="116"/>
      <c r="J855" s="118"/>
      <c r="K855" s="116"/>
      <c r="L855" s="116"/>
      <c r="M855" s="116"/>
      <c r="N855" s="116"/>
      <c r="O855" s="117"/>
      <c r="P855" s="134"/>
      <c r="Q855" s="134"/>
      <c r="R855" s="134"/>
      <c r="S855" s="135"/>
      <c r="T855" s="134"/>
      <c r="U855" s="134"/>
      <c r="V855" s="134"/>
      <c r="W855" s="135"/>
      <c r="X855" s="134"/>
      <c r="Y855" s="134"/>
      <c r="Z855" s="134"/>
      <c r="AA855" s="135"/>
      <c r="AB855" s="131" t="b">
        <v>0</v>
      </c>
      <c r="AC855" s="131" t="b">
        <v>0</v>
      </c>
      <c r="AD855" s="122"/>
      <c r="AE855" s="131" t="b">
        <v>0</v>
      </c>
      <c r="AF855" s="128"/>
      <c r="AG855" s="88"/>
      <c r="AH855" s="132" t="b">
        <v>0</v>
      </c>
      <c r="AI855" s="133"/>
    </row>
    <row r="856">
      <c r="A856" s="114" t="str">
        <f t="array" ref="A856">IFERROR(
  INDEX(
    INDEX('{INDEX} Tour Packages'!$A:$ZZ, , MATCH(A$3, '{INDEX} Tour Packages'!$4:$4, 0)),
    MATCH($F856, INDEX('{INDEX} Tour Packages'!$A:$ZZ,0, MATCH("Tour Package Name", '{INDEX} Tour Packages'!$4:$4, 0)), 0)
  ),
"")
</f>
        <v/>
      </c>
      <c r="B856" s="114" t="str">
        <f t="array" ref="B856">IFERROR(
  INDEX(
    INDEX('{INDEX} Tour Packages'!$A:$ZZ, , MATCH(B$3, '{INDEX} Tour Packages'!$4:$4, 0)),
    MATCH($F856, INDEX('{INDEX} Tour Packages'!$A:$ZZ,0, MATCH("Tour Package Name", '{INDEX} Tour Packages'!$4:$4, 0)), 0)
  ),
"")
</f>
        <v/>
      </c>
      <c r="C856" s="114" t="str">
        <f t="array" ref="C856">IFERROR(
  INDEX(
    INDEX('{INDEX} Tour Packages'!$A:$ZZ, , MATCH(C$3, '{INDEX} Tour Packages'!$4:$4, 0)),
    MATCH($F856, INDEX('{INDEX} Tour Packages'!$A:$ZZ,0, MATCH("Tour Package Name", '{INDEX} Tour Packages'!$4:$4, 0)), 0)
  ),
"")
</f>
        <v/>
      </c>
      <c r="D856" s="114" t="str">
        <f t="array" ref="D856">IFERROR(
  INDEX(
    INDEX('{INDEX} Tour Packages'!$A:$ZZ, , MATCH(D$3, '{INDEX} Tour Packages'!$4:$4, 0)),
    MATCH($F856, INDEX('{INDEX} Tour Packages'!$A:$ZZ,0, MATCH("Tour Package Name", '{INDEX} Tour Packages'!$4:$4, 0)), 0)
  ),
"")
</f>
        <v/>
      </c>
      <c r="E856" s="115" t="s">
        <v>231</v>
      </c>
      <c r="F856" s="116" t="str">
        <f>IFERROR(__xludf.DUMMYFUNCTION("LET(
  headers, 'Internal Flight Booking Form Re'!$A$1:AI$1,
  ref, $E856,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6" s="117" t="str">
        <f>IFERROR(__xludf.DUMMYFUNCTION("""COMPUTED_VALUE"""),"")</f>
        <v/>
      </c>
      <c r="H856" s="116"/>
      <c r="I856" s="116"/>
      <c r="J856" s="118"/>
      <c r="K856" s="116"/>
      <c r="L856" s="116"/>
      <c r="M856" s="116"/>
      <c r="N856" s="116"/>
      <c r="O856" s="117"/>
      <c r="P856" s="134"/>
      <c r="Q856" s="134"/>
      <c r="R856" s="134"/>
      <c r="S856" s="135"/>
      <c r="T856" s="134"/>
      <c r="U856" s="134"/>
      <c r="V856" s="134"/>
      <c r="W856" s="135"/>
      <c r="X856" s="134"/>
      <c r="Y856" s="134"/>
      <c r="Z856" s="134"/>
      <c r="AA856" s="135"/>
      <c r="AB856" s="131" t="b">
        <v>0</v>
      </c>
      <c r="AC856" s="131" t="b">
        <v>0</v>
      </c>
      <c r="AD856" s="122"/>
      <c r="AE856" s="131" t="b">
        <v>0</v>
      </c>
      <c r="AF856" s="128"/>
      <c r="AG856" s="88"/>
      <c r="AH856" s="132" t="b">
        <v>0</v>
      </c>
      <c r="AI856" s="133"/>
    </row>
    <row r="857">
      <c r="A857" s="114" t="str">
        <f t="array" ref="A857">IFERROR(
  INDEX(
    INDEX('{INDEX} Tour Packages'!$A:$ZZ, , MATCH(A$3, '{INDEX} Tour Packages'!$4:$4, 0)),
    MATCH($F857, INDEX('{INDEX} Tour Packages'!$A:$ZZ,0, MATCH("Tour Package Name", '{INDEX} Tour Packages'!$4:$4, 0)), 0)
  ),
"")
</f>
        <v/>
      </c>
      <c r="B857" s="114" t="str">
        <f t="array" ref="B857">IFERROR(
  INDEX(
    INDEX('{INDEX} Tour Packages'!$A:$ZZ, , MATCH(B$3, '{INDEX} Tour Packages'!$4:$4, 0)),
    MATCH($F857, INDEX('{INDEX} Tour Packages'!$A:$ZZ,0, MATCH("Tour Package Name", '{INDEX} Tour Packages'!$4:$4, 0)), 0)
  ),
"")
</f>
        <v/>
      </c>
      <c r="C857" s="114" t="str">
        <f t="array" ref="C857">IFERROR(
  INDEX(
    INDEX('{INDEX} Tour Packages'!$A:$ZZ, , MATCH(C$3, '{INDEX} Tour Packages'!$4:$4, 0)),
    MATCH($F857, INDEX('{INDEX} Tour Packages'!$A:$ZZ,0, MATCH("Tour Package Name", '{INDEX} Tour Packages'!$4:$4, 0)), 0)
  ),
"")
</f>
        <v/>
      </c>
      <c r="D857" s="114" t="str">
        <f t="array" ref="D857">IFERROR(
  INDEX(
    INDEX('{INDEX} Tour Packages'!$A:$ZZ, , MATCH(D$3, '{INDEX} Tour Packages'!$4:$4, 0)),
    MATCH($F857, INDEX('{INDEX} Tour Packages'!$A:$ZZ,0, MATCH("Tour Package Name", '{INDEX} Tour Packages'!$4:$4, 0)), 0)
  ),
"")
</f>
        <v/>
      </c>
      <c r="E857" s="115" t="s">
        <v>231</v>
      </c>
      <c r="F857" s="116" t="str">
        <f>IFERROR(__xludf.DUMMYFUNCTION("LET(
  headers, 'Internal Flight Booking Form Re'!$A$1:AI$1,
  ref, $E857,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7" s="117" t="str">
        <f>IFERROR(__xludf.DUMMYFUNCTION("""COMPUTED_VALUE"""),"")</f>
        <v/>
      </c>
      <c r="H857" s="116"/>
      <c r="I857" s="116"/>
      <c r="J857" s="118"/>
      <c r="K857" s="116"/>
      <c r="L857" s="116"/>
      <c r="M857" s="116"/>
      <c r="N857" s="116"/>
      <c r="O857" s="117"/>
      <c r="P857" s="134"/>
      <c r="Q857" s="134"/>
      <c r="R857" s="134"/>
      <c r="S857" s="135"/>
      <c r="T857" s="134"/>
      <c r="U857" s="134"/>
      <c r="V857" s="134"/>
      <c r="W857" s="135"/>
      <c r="X857" s="134"/>
      <c r="Y857" s="134"/>
      <c r="Z857" s="134"/>
      <c r="AA857" s="135"/>
      <c r="AB857" s="131" t="b">
        <v>0</v>
      </c>
      <c r="AC857" s="131" t="b">
        <v>0</v>
      </c>
      <c r="AD857" s="122"/>
      <c r="AE857" s="131" t="b">
        <v>0</v>
      </c>
      <c r="AF857" s="128"/>
      <c r="AG857" s="88"/>
      <c r="AH857" s="132" t="b">
        <v>0</v>
      </c>
      <c r="AI857" s="133"/>
    </row>
    <row r="858">
      <c r="A858" s="114" t="str">
        <f t="array" ref="A858">IFERROR(
  INDEX(
    INDEX('{INDEX} Tour Packages'!$A:$ZZ, , MATCH(A$3, '{INDEX} Tour Packages'!$4:$4, 0)),
    MATCH($F858, INDEX('{INDEX} Tour Packages'!$A:$ZZ,0, MATCH("Tour Package Name", '{INDEX} Tour Packages'!$4:$4, 0)), 0)
  ),
"")
</f>
        <v/>
      </c>
      <c r="B858" s="114" t="str">
        <f t="array" ref="B858">IFERROR(
  INDEX(
    INDEX('{INDEX} Tour Packages'!$A:$ZZ, , MATCH(B$3, '{INDEX} Tour Packages'!$4:$4, 0)),
    MATCH($F858, INDEX('{INDEX} Tour Packages'!$A:$ZZ,0, MATCH("Tour Package Name", '{INDEX} Tour Packages'!$4:$4, 0)), 0)
  ),
"")
</f>
        <v/>
      </c>
      <c r="C858" s="114" t="str">
        <f t="array" ref="C858">IFERROR(
  INDEX(
    INDEX('{INDEX} Tour Packages'!$A:$ZZ, , MATCH(C$3, '{INDEX} Tour Packages'!$4:$4, 0)),
    MATCH($F858, INDEX('{INDEX} Tour Packages'!$A:$ZZ,0, MATCH("Tour Package Name", '{INDEX} Tour Packages'!$4:$4, 0)), 0)
  ),
"")
</f>
        <v/>
      </c>
      <c r="D858" s="114" t="str">
        <f t="array" ref="D858">IFERROR(
  INDEX(
    INDEX('{INDEX} Tour Packages'!$A:$ZZ, , MATCH(D$3, '{INDEX} Tour Packages'!$4:$4, 0)),
    MATCH($F858, INDEX('{INDEX} Tour Packages'!$A:$ZZ,0, MATCH("Tour Package Name", '{INDEX} Tour Packages'!$4:$4, 0)), 0)
  ),
"")
</f>
        <v/>
      </c>
      <c r="E858" s="115" t="s">
        <v>231</v>
      </c>
      <c r="F858" s="116" t="str">
        <f>IFERROR(__xludf.DUMMYFUNCTION("LET(
  headers, 'Internal Flight Booking Form Re'!$A$1:AI$1,
  ref, $E858,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8" s="117" t="str">
        <f>IFERROR(__xludf.DUMMYFUNCTION("""COMPUTED_VALUE"""),"")</f>
        <v/>
      </c>
      <c r="H858" s="116"/>
      <c r="I858" s="116"/>
      <c r="J858" s="118"/>
      <c r="K858" s="116"/>
      <c r="L858" s="116"/>
      <c r="M858" s="116"/>
      <c r="N858" s="116"/>
      <c r="O858" s="117"/>
      <c r="P858" s="134"/>
      <c r="Q858" s="134"/>
      <c r="R858" s="134"/>
      <c r="S858" s="135"/>
      <c r="T858" s="134"/>
      <c r="U858" s="134"/>
      <c r="V858" s="134"/>
      <c r="W858" s="135"/>
      <c r="X858" s="134"/>
      <c r="Y858" s="134"/>
      <c r="Z858" s="134"/>
      <c r="AA858" s="135"/>
      <c r="AB858" s="131" t="b">
        <v>0</v>
      </c>
      <c r="AC858" s="131" t="b">
        <v>0</v>
      </c>
      <c r="AD858" s="122"/>
      <c r="AE858" s="131" t="b">
        <v>0</v>
      </c>
      <c r="AF858" s="128"/>
      <c r="AG858" s="88"/>
      <c r="AH858" s="132" t="b">
        <v>0</v>
      </c>
      <c r="AI858" s="133"/>
    </row>
    <row r="859">
      <c r="A859" s="114" t="str">
        <f t="array" ref="A859">IFERROR(
  INDEX(
    INDEX('{INDEX} Tour Packages'!$A:$ZZ, , MATCH(A$3, '{INDEX} Tour Packages'!$4:$4, 0)),
    MATCH($F859, INDEX('{INDEX} Tour Packages'!$A:$ZZ,0, MATCH("Tour Package Name", '{INDEX} Tour Packages'!$4:$4, 0)), 0)
  ),
"")
</f>
        <v/>
      </c>
      <c r="B859" s="114" t="str">
        <f t="array" ref="B859">IFERROR(
  INDEX(
    INDEX('{INDEX} Tour Packages'!$A:$ZZ, , MATCH(B$3, '{INDEX} Tour Packages'!$4:$4, 0)),
    MATCH($F859, INDEX('{INDEX} Tour Packages'!$A:$ZZ,0, MATCH("Tour Package Name", '{INDEX} Tour Packages'!$4:$4, 0)), 0)
  ),
"")
</f>
        <v/>
      </c>
      <c r="C859" s="114" t="str">
        <f t="array" ref="C859">IFERROR(
  INDEX(
    INDEX('{INDEX} Tour Packages'!$A:$ZZ, , MATCH(C$3, '{INDEX} Tour Packages'!$4:$4, 0)),
    MATCH($F859, INDEX('{INDEX} Tour Packages'!$A:$ZZ,0, MATCH("Tour Package Name", '{INDEX} Tour Packages'!$4:$4, 0)), 0)
  ),
"")
</f>
        <v/>
      </c>
      <c r="D859" s="114" t="str">
        <f t="array" ref="D859">IFERROR(
  INDEX(
    INDEX('{INDEX} Tour Packages'!$A:$ZZ, , MATCH(D$3, '{INDEX} Tour Packages'!$4:$4, 0)),
    MATCH($F859, INDEX('{INDEX} Tour Packages'!$A:$ZZ,0, MATCH("Tour Package Name", '{INDEX} Tour Packages'!$4:$4, 0)), 0)
  ),
"")
</f>
        <v/>
      </c>
      <c r="E859" s="115" t="s">
        <v>231</v>
      </c>
      <c r="F859" s="116" t="str">
        <f>IFERROR(__xludf.DUMMYFUNCTION("LET(
  headers, 'Internal Flight Booking Form Re'!$A$1:AI$1,
  ref, $E859,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59" s="117" t="str">
        <f>IFERROR(__xludf.DUMMYFUNCTION("""COMPUTED_VALUE"""),"")</f>
        <v/>
      </c>
      <c r="H859" s="116"/>
      <c r="I859" s="116"/>
      <c r="J859" s="118"/>
      <c r="K859" s="116"/>
      <c r="L859" s="116"/>
      <c r="M859" s="116"/>
      <c r="N859" s="116"/>
      <c r="O859" s="117"/>
      <c r="P859" s="134"/>
      <c r="Q859" s="134"/>
      <c r="R859" s="134"/>
      <c r="S859" s="135"/>
      <c r="T859" s="134"/>
      <c r="U859" s="134"/>
      <c r="V859" s="134"/>
      <c r="W859" s="135"/>
      <c r="X859" s="134"/>
      <c r="Y859" s="134"/>
      <c r="Z859" s="134"/>
      <c r="AA859" s="135"/>
      <c r="AB859" s="131" t="b">
        <v>0</v>
      </c>
      <c r="AC859" s="131" t="b">
        <v>0</v>
      </c>
      <c r="AD859" s="122"/>
      <c r="AE859" s="131" t="b">
        <v>0</v>
      </c>
      <c r="AF859" s="128"/>
      <c r="AG859" s="88"/>
      <c r="AH859" s="132" t="b">
        <v>0</v>
      </c>
      <c r="AI859" s="133"/>
    </row>
    <row r="860">
      <c r="A860" s="114" t="str">
        <f t="array" ref="A860">IFERROR(
  INDEX(
    INDEX('{INDEX} Tour Packages'!$A:$ZZ, , MATCH(A$3, '{INDEX} Tour Packages'!$4:$4, 0)),
    MATCH($F860, INDEX('{INDEX} Tour Packages'!$A:$ZZ,0, MATCH("Tour Package Name", '{INDEX} Tour Packages'!$4:$4, 0)), 0)
  ),
"")
</f>
        <v/>
      </c>
      <c r="B860" s="114" t="str">
        <f t="array" ref="B860">IFERROR(
  INDEX(
    INDEX('{INDEX} Tour Packages'!$A:$ZZ, , MATCH(B$3, '{INDEX} Tour Packages'!$4:$4, 0)),
    MATCH($F860, INDEX('{INDEX} Tour Packages'!$A:$ZZ,0, MATCH("Tour Package Name", '{INDEX} Tour Packages'!$4:$4, 0)), 0)
  ),
"")
</f>
        <v/>
      </c>
      <c r="C860" s="114" t="str">
        <f t="array" ref="C860">IFERROR(
  INDEX(
    INDEX('{INDEX} Tour Packages'!$A:$ZZ, , MATCH(C$3, '{INDEX} Tour Packages'!$4:$4, 0)),
    MATCH($F860, INDEX('{INDEX} Tour Packages'!$A:$ZZ,0, MATCH("Tour Package Name", '{INDEX} Tour Packages'!$4:$4, 0)), 0)
  ),
"")
</f>
        <v/>
      </c>
      <c r="D860" s="114" t="str">
        <f t="array" ref="D860">IFERROR(
  INDEX(
    INDEX('{INDEX} Tour Packages'!$A:$ZZ, , MATCH(D$3, '{INDEX} Tour Packages'!$4:$4, 0)),
    MATCH($F860, INDEX('{INDEX} Tour Packages'!$A:$ZZ,0, MATCH("Tour Package Name", '{INDEX} Tour Packages'!$4:$4, 0)), 0)
  ),
"")
</f>
        <v/>
      </c>
      <c r="E860" s="115" t="s">
        <v>231</v>
      </c>
      <c r="F860" s="116" t="str">
        <f>IFERROR(__xludf.DUMMYFUNCTION("LET(
  headers, 'Internal Flight Booking Form Re'!$A$1:AI$1,
  ref, $E860,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0" s="117" t="str">
        <f>IFERROR(__xludf.DUMMYFUNCTION("""COMPUTED_VALUE"""),"")</f>
        <v/>
      </c>
      <c r="H860" s="116"/>
      <c r="I860" s="116"/>
      <c r="J860" s="118"/>
      <c r="K860" s="116"/>
      <c r="L860" s="116"/>
      <c r="M860" s="116"/>
      <c r="N860" s="116"/>
      <c r="O860" s="117"/>
      <c r="P860" s="134"/>
      <c r="Q860" s="134"/>
      <c r="R860" s="134"/>
      <c r="S860" s="135"/>
      <c r="T860" s="134"/>
      <c r="U860" s="134"/>
      <c r="V860" s="134"/>
      <c r="W860" s="135"/>
      <c r="X860" s="134"/>
      <c r="Y860" s="134"/>
      <c r="Z860" s="134"/>
      <c r="AA860" s="135"/>
      <c r="AB860" s="131" t="b">
        <v>0</v>
      </c>
      <c r="AC860" s="131" t="b">
        <v>0</v>
      </c>
      <c r="AD860" s="122"/>
      <c r="AE860" s="131" t="b">
        <v>0</v>
      </c>
      <c r="AF860" s="128"/>
      <c r="AG860" s="88"/>
      <c r="AH860" s="132" t="b">
        <v>0</v>
      </c>
      <c r="AI860" s="133"/>
    </row>
    <row r="861">
      <c r="A861" s="114" t="str">
        <f t="array" ref="A861">IFERROR(
  INDEX(
    INDEX('{INDEX} Tour Packages'!$A:$ZZ, , MATCH(A$3, '{INDEX} Tour Packages'!$4:$4, 0)),
    MATCH($F861, INDEX('{INDEX} Tour Packages'!$A:$ZZ,0, MATCH("Tour Package Name", '{INDEX} Tour Packages'!$4:$4, 0)), 0)
  ),
"")
</f>
        <v/>
      </c>
      <c r="B861" s="114" t="str">
        <f t="array" ref="B861">IFERROR(
  INDEX(
    INDEX('{INDEX} Tour Packages'!$A:$ZZ, , MATCH(B$3, '{INDEX} Tour Packages'!$4:$4, 0)),
    MATCH($F861, INDEX('{INDEX} Tour Packages'!$A:$ZZ,0, MATCH("Tour Package Name", '{INDEX} Tour Packages'!$4:$4, 0)), 0)
  ),
"")
</f>
        <v/>
      </c>
      <c r="C861" s="114" t="str">
        <f t="array" ref="C861">IFERROR(
  INDEX(
    INDEX('{INDEX} Tour Packages'!$A:$ZZ, , MATCH(C$3, '{INDEX} Tour Packages'!$4:$4, 0)),
    MATCH($F861, INDEX('{INDEX} Tour Packages'!$A:$ZZ,0, MATCH("Tour Package Name", '{INDEX} Tour Packages'!$4:$4, 0)), 0)
  ),
"")
</f>
        <v/>
      </c>
      <c r="D861" s="114" t="str">
        <f t="array" ref="D861">IFERROR(
  INDEX(
    INDEX('{INDEX} Tour Packages'!$A:$ZZ, , MATCH(D$3, '{INDEX} Tour Packages'!$4:$4, 0)),
    MATCH($F861, INDEX('{INDEX} Tour Packages'!$A:$ZZ,0, MATCH("Tour Package Name", '{INDEX} Tour Packages'!$4:$4, 0)), 0)
  ),
"")
</f>
        <v/>
      </c>
      <c r="E861" s="115" t="s">
        <v>231</v>
      </c>
      <c r="F861" s="116" t="str">
        <f>IFERROR(__xludf.DUMMYFUNCTION("LET(
  headers, 'Internal Flight Booking Form Re'!$A$1:AI$1,
  ref, $E861,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1" s="117" t="str">
        <f>IFERROR(__xludf.DUMMYFUNCTION("""COMPUTED_VALUE"""),"")</f>
        <v/>
      </c>
      <c r="H861" s="116"/>
      <c r="I861" s="116"/>
      <c r="J861" s="118"/>
      <c r="K861" s="116"/>
      <c r="L861" s="116"/>
      <c r="M861" s="116"/>
      <c r="N861" s="116"/>
      <c r="O861" s="117"/>
      <c r="P861" s="134"/>
      <c r="Q861" s="134"/>
      <c r="R861" s="134"/>
      <c r="S861" s="135"/>
      <c r="T861" s="134"/>
      <c r="U861" s="134"/>
      <c r="V861" s="134"/>
      <c r="W861" s="135"/>
      <c r="X861" s="134"/>
      <c r="Y861" s="134"/>
      <c r="Z861" s="134"/>
      <c r="AA861" s="135"/>
      <c r="AB861" s="131" t="b">
        <v>0</v>
      </c>
      <c r="AC861" s="131" t="b">
        <v>0</v>
      </c>
      <c r="AD861" s="122"/>
      <c r="AE861" s="131" t="b">
        <v>0</v>
      </c>
      <c r="AF861" s="128"/>
      <c r="AG861" s="88"/>
      <c r="AH861" s="132" t="b">
        <v>0</v>
      </c>
      <c r="AI861" s="133"/>
    </row>
    <row r="862">
      <c r="A862" s="114" t="str">
        <f t="array" ref="A862">IFERROR(
  INDEX(
    INDEX('{INDEX} Tour Packages'!$A:$ZZ, , MATCH(A$3, '{INDEX} Tour Packages'!$4:$4, 0)),
    MATCH($F862, INDEX('{INDEX} Tour Packages'!$A:$ZZ,0, MATCH("Tour Package Name", '{INDEX} Tour Packages'!$4:$4, 0)), 0)
  ),
"")
</f>
        <v/>
      </c>
      <c r="B862" s="114" t="str">
        <f t="array" ref="B862">IFERROR(
  INDEX(
    INDEX('{INDEX} Tour Packages'!$A:$ZZ, , MATCH(B$3, '{INDEX} Tour Packages'!$4:$4, 0)),
    MATCH($F862, INDEX('{INDEX} Tour Packages'!$A:$ZZ,0, MATCH("Tour Package Name", '{INDEX} Tour Packages'!$4:$4, 0)), 0)
  ),
"")
</f>
        <v/>
      </c>
      <c r="C862" s="114" t="str">
        <f t="array" ref="C862">IFERROR(
  INDEX(
    INDEX('{INDEX} Tour Packages'!$A:$ZZ, , MATCH(C$3, '{INDEX} Tour Packages'!$4:$4, 0)),
    MATCH($F862, INDEX('{INDEX} Tour Packages'!$A:$ZZ,0, MATCH("Tour Package Name", '{INDEX} Tour Packages'!$4:$4, 0)), 0)
  ),
"")
</f>
        <v/>
      </c>
      <c r="D862" s="114" t="str">
        <f t="array" ref="D862">IFERROR(
  INDEX(
    INDEX('{INDEX} Tour Packages'!$A:$ZZ, , MATCH(D$3, '{INDEX} Tour Packages'!$4:$4, 0)),
    MATCH($F862, INDEX('{INDEX} Tour Packages'!$A:$ZZ,0, MATCH("Tour Package Name", '{INDEX} Tour Packages'!$4:$4, 0)), 0)
  ),
"")
</f>
        <v/>
      </c>
      <c r="E862" s="115" t="s">
        <v>231</v>
      </c>
      <c r="F862" s="116" t="str">
        <f>IFERROR(__xludf.DUMMYFUNCTION("LET(
  headers, 'Internal Flight Booking Form Re'!$A$1:AI$1,
  ref, $E862,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2" s="117" t="str">
        <f>IFERROR(__xludf.DUMMYFUNCTION("""COMPUTED_VALUE"""),"")</f>
        <v/>
      </c>
      <c r="H862" s="116"/>
      <c r="I862" s="116"/>
      <c r="J862" s="118"/>
      <c r="K862" s="116"/>
      <c r="L862" s="116"/>
      <c r="M862" s="116"/>
      <c r="N862" s="116"/>
      <c r="O862" s="117"/>
      <c r="P862" s="134"/>
      <c r="Q862" s="134"/>
      <c r="R862" s="134"/>
      <c r="S862" s="135"/>
      <c r="T862" s="134"/>
      <c r="U862" s="134"/>
      <c r="V862" s="134"/>
      <c r="W862" s="135"/>
      <c r="X862" s="134"/>
      <c r="Y862" s="134"/>
      <c r="Z862" s="134"/>
      <c r="AA862" s="135"/>
      <c r="AB862" s="131" t="b">
        <v>0</v>
      </c>
      <c r="AC862" s="131" t="b">
        <v>0</v>
      </c>
      <c r="AD862" s="122"/>
      <c r="AE862" s="131" t="b">
        <v>0</v>
      </c>
      <c r="AF862" s="128"/>
      <c r="AG862" s="88"/>
      <c r="AH862" s="132" t="b">
        <v>0</v>
      </c>
      <c r="AI862" s="133"/>
    </row>
    <row r="863">
      <c r="A863" s="114" t="str">
        <f t="array" ref="A863">IFERROR(
  INDEX(
    INDEX('{INDEX} Tour Packages'!$A:$ZZ, , MATCH(A$3, '{INDEX} Tour Packages'!$4:$4, 0)),
    MATCH($F863, INDEX('{INDEX} Tour Packages'!$A:$ZZ,0, MATCH("Tour Package Name", '{INDEX} Tour Packages'!$4:$4, 0)), 0)
  ),
"")
</f>
        <v/>
      </c>
      <c r="B863" s="114" t="str">
        <f t="array" ref="B863">IFERROR(
  INDEX(
    INDEX('{INDEX} Tour Packages'!$A:$ZZ, , MATCH(B$3, '{INDEX} Tour Packages'!$4:$4, 0)),
    MATCH($F863, INDEX('{INDEX} Tour Packages'!$A:$ZZ,0, MATCH("Tour Package Name", '{INDEX} Tour Packages'!$4:$4, 0)), 0)
  ),
"")
</f>
        <v/>
      </c>
      <c r="C863" s="114" t="str">
        <f t="array" ref="C863">IFERROR(
  INDEX(
    INDEX('{INDEX} Tour Packages'!$A:$ZZ, , MATCH(C$3, '{INDEX} Tour Packages'!$4:$4, 0)),
    MATCH($F863, INDEX('{INDEX} Tour Packages'!$A:$ZZ,0, MATCH("Tour Package Name", '{INDEX} Tour Packages'!$4:$4, 0)), 0)
  ),
"")
</f>
        <v/>
      </c>
      <c r="D863" s="114" t="str">
        <f t="array" ref="D863">IFERROR(
  INDEX(
    INDEX('{INDEX} Tour Packages'!$A:$ZZ, , MATCH(D$3, '{INDEX} Tour Packages'!$4:$4, 0)),
    MATCH($F863, INDEX('{INDEX} Tour Packages'!$A:$ZZ,0, MATCH("Tour Package Name", '{INDEX} Tour Packages'!$4:$4, 0)), 0)
  ),
"")
</f>
        <v/>
      </c>
      <c r="E863" s="115" t="s">
        <v>231</v>
      </c>
      <c r="F863" s="116" t="str">
        <f>IFERROR(__xludf.DUMMYFUNCTION("LET(
  headers, 'Internal Flight Booking Form Re'!$A$1:AI$1,
  ref, $E863,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3" s="117" t="str">
        <f>IFERROR(__xludf.DUMMYFUNCTION("""COMPUTED_VALUE"""),"")</f>
        <v/>
      </c>
      <c r="H863" s="116"/>
      <c r="I863" s="116"/>
      <c r="J863" s="118"/>
      <c r="K863" s="116"/>
      <c r="L863" s="116"/>
      <c r="M863" s="116"/>
      <c r="N863" s="116"/>
      <c r="O863" s="117"/>
      <c r="P863" s="134"/>
      <c r="Q863" s="134"/>
      <c r="R863" s="134"/>
      <c r="S863" s="135"/>
      <c r="T863" s="134"/>
      <c r="U863" s="134"/>
      <c r="V863" s="134"/>
      <c r="W863" s="135"/>
      <c r="X863" s="134"/>
      <c r="Y863" s="134"/>
      <c r="Z863" s="134"/>
      <c r="AA863" s="135"/>
      <c r="AB863" s="131" t="b">
        <v>0</v>
      </c>
      <c r="AC863" s="131" t="b">
        <v>0</v>
      </c>
      <c r="AD863" s="122"/>
      <c r="AE863" s="131" t="b">
        <v>0</v>
      </c>
      <c r="AF863" s="128"/>
      <c r="AG863" s="88"/>
      <c r="AH863" s="132" t="b">
        <v>0</v>
      </c>
      <c r="AI863" s="133"/>
    </row>
    <row r="864">
      <c r="A864" s="114" t="str">
        <f t="array" ref="A864">IFERROR(
  INDEX(
    INDEX('{INDEX} Tour Packages'!$A:$ZZ, , MATCH(A$3, '{INDEX} Tour Packages'!$4:$4, 0)),
    MATCH($F864, INDEX('{INDEX} Tour Packages'!$A:$ZZ,0, MATCH("Tour Package Name", '{INDEX} Tour Packages'!$4:$4, 0)), 0)
  ),
"")
</f>
        <v/>
      </c>
      <c r="B864" s="114" t="str">
        <f t="array" ref="B864">IFERROR(
  INDEX(
    INDEX('{INDEX} Tour Packages'!$A:$ZZ, , MATCH(B$3, '{INDEX} Tour Packages'!$4:$4, 0)),
    MATCH($F864, INDEX('{INDEX} Tour Packages'!$A:$ZZ,0, MATCH("Tour Package Name", '{INDEX} Tour Packages'!$4:$4, 0)), 0)
  ),
"")
</f>
        <v/>
      </c>
      <c r="C864" s="114" t="str">
        <f t="array" ref="C864">IFERROR(
  INDEX(
    INDEX('{INDEX} Tour Packages'!$A:$ZZ, , MATCH(C$3, '{INDEX} Tour Packages'!$4:$4, 0)),
    MATCH($F864, INDEX('{INDEX} Tour Packages'!$A:$ZZ,0, MATCH("Tour Package Name", '{INDEX} Tour Packages'!$4:$4, 0)), 0)
  ),
"")
</f>
        <v/>
      </c>
      <c r="D864" s="114" t="str">
        <f t="array" ref="D864">IFERROR(
  INDEX(
    INDEX('{INDEX} Tour Packages'!$A:$ZZ, , MATCH(D$3, '{INDEX} Tour Packages'!$4:$4, 0)),
    MATCH($F864, INDEX('{INDEX} Tour Packages'!$A:$ZZ,0, MATCH("Tour Package Name", '{INDEX} Tour Packages'!$4:$4, 0)), 0)
  ),
"")
</f>
        <v/>
      </c>
      <c r="E864" s="115" t="s">
        <v>231</v>
      </c>
      <c r="F864" s="116" t="str">
        <f>IFERROR(__xludf.DUMMYFUNCTION("LET(
  headers, 'Internal Flight Booking Form Re'!$A$1:AI$1,
  ref, $E864,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4" s="117" t="str">
        <f>IFERROR(__xludf.DUMMYFUNCTION("""COMPUTED_VALUE"""),"")</f>
        <v/>
      </c>
      <c r="H864" s="116"/>
      <c r="I864" s="116"/>
      <c r="J864" s="118"/>
      <c r="K864" s="116"/>
      <c r="L864" s="116"/>
      <c r="M864" s="116"/>
      <c r="N864" s="116"/>
      <c r="O864" s="117"/>
      <c r="P864" s="134"/>
      <c r="Q864" s="134"/>
      <c r="R864" s="134"/>
      <c r="S864" s="135"/>
      <c r="T864" s="134"/>
      <c r="U864" s="134"/>
      <c r="V864" s="134"/>
      <c r="W864" s="135"/>
      <c r="X864" s="134"/>
      <c r="Y864" s="134"/>
      <c r="Z864" s="134"/>
      <c r="AA864" s="135"/>
      <c r="AB864" s="131" t="b">
        <v>0</v>
      </c>
      <c r="AC864" s="131" t="b">
        <v>0</v>
      </c>
      <c r="AD864" s="122"/>
      <c r="AE864" s="131" t="b">
        <v>0</v>
      </c>
      <c r="AF864" s="128"/>
      <c r="AG864" s="88"/>
      <c r="AH864" s="132" t="b">
        <v>0</v>
      </c>
      <c r="AI864" s="133"/>
    </row>
    <row r="865">
      <c r="A865" s="114" t="str">
        <f t="array" ref="A865">IFERROR(
  INDEX(
    INDEX('{INDEX} Tour Packages'!$A:$ZZ, , MATCH(A$3, '{INDEX} Tour Packages'!$4:$4, 0)),
    MATCH($F865, INDEX('{INDEX} Tour Packages'!$A:$ZZ,0, MATCH("Tour Package Name", '{INDEX} Tour Packages'!$4:$4, 0)), 0)
  ),
"")
</f>
        <v/>
      </c>
      <c r="B865" s="114" t="str">
        <f t="array" ref="B865">IFERROR(
  INDEX(
    INDEX('{INDEX} Tour Packages'!$A:$ZZ, , MATCH(B$3, '{INDEX} Tour Packages'!$4:$4, 0)),
    MATCH($F865, INDEX('{INDEX} Tour Packages'!$A:$ZZ,0, MATCH("Tour Package Name", '{INDEX} Tour Packages'!$4:$4, 0)), 0)
  ),
"")
</f>
        <v/>
      </c>
      <c r="C865" s="114" t="str">
        <f t="array" ref="C865">IFERROR(
  INDEX(
    INDEX('{INDEX} Tour Packages'!$A:$ZZ, , MATCH(C$3, '{INDEX} Tour Packages'!$4:$4, 0)),
    MATCH($F865, INDEX('{INDEX} Tour Packages'!$A:$ZZ,0, MATCH("Tour Package Name", '{INDEX} Tour Packages'!$4:$4, 0)), 0)
  ),
"")
</f>
        <v/>
      </c>
      <c r="D865" s="114" t="str">
        <f t="array" ref="D865">IFERROR(
  INDEX(
    INDEX('{INDEX} Tour Packages'!$A:$ZZ, , MATCH(D$3, '{INDEX} Tour Packages'!$4:$4, 0)),
    MATCH($F865, INDEX('{INDEX} Tour Packages'!$A:$ZZ,0, MATCH("Tour Package Name", '{INDEX} Tour Packages'!$4:$4, 0)), 0)
  ),
"")
</f>
        <v/>
      </c>
      <c r="E865" s="115" t="s">
        <v>231</v>
      </c>
      <c r="F865" s="116" t="str">
        <f>IFERROR(__xludf.DUMMYFUNCTION("LET(
  headers, 'Internal Flight Booking Form Re'!$A$1:AI$1,
  ref, $E865,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5" s="117" t="str">
        <f>IFERROR(__xludf.DUMMYFUNCTION("""COMPUTED_VALUE"""),"")</f>
        <v/>
      </c>
      <c r="H865" s="116"/>
      <c r="I865" s="116"/>
      <c r="J865" s="118"/>
      <c r="K865" s="116"/>
      <c r="L865" s="116"/>
      <c r="M865" s="116"/>
      <c r="N865" s="116"/>
      <c r="O865" s="117"/>
      <c r="P865" s="134"/>
      <c r="Q865" s="134"/>
      <c r="R865" s="134"/>
      <c r="S865" s="135"/>
      <c r="T865" s="134"/>
      <c r="U865" s="134"/>
      <c r="V865" s="134"/>
      <c r="W865" s="135"/>
      <c r="X865" s="134"/>
      <c r="Y865" s="134"/>
      <c r="Z865" s="134"/>
      <c r="AA865" s="135"/>
      <c r="AB865" s="131" t="b">
        <v>0</v>
      </c>
      <c r="AC865" s="131" t="b">
        <v>0</v>
      </c>
      <c r="AD865" s="122"/>
      <c r="AE865" s="131" t="b">
        <v>0</v>
      </c>
      <c r="AF865" s="128"/>
      <c r="AG865" s="88"/>
      <c r="AH865" s="132" t="b">
        <v>0</v>
      </c>
      <c r="AI865" s="133"/>
    </row>
    <row r="866">
      <c r="A866" s="114" t="str">
        <f t="array" ref="A866">IFERROR(
  INDEX(
    INDEX('{INDEX} Tour Packages'!$A:$ZZ, , MATCH(A$3, '{INDEX} Tour Packages'!$4:$4, 0)),
    MATCH($F866, INDEX('{INDEX} Tour Packages'!$A:$ZZ,0, MATCH("Tour Package Name", '{INDEX} Tour Packages'!$4:$4, 0)), 0)
  ),
"")
</f>
        <v/>
      </c>
      <c r="B866" s="114" t="str">
        <f t="array" ref="B866">IFERROR(
  INDEX(
    INDEX('{INDEX} Tour Packages'!$A:$ZZ, , MATCH(B$3, '{INDEX} Tour Packages'!$4:$4, 0)),
    MATCH($F866, INDEX('{INDEX} Tour Packages'!$A:$ZZ,0, MATCH("Tour Package Name", '{INDEX} Tour Packages'!$4:$4, 0)), 0)
  ),
"")
</f>
        <v/>
      </c>
      <c r="C866" s="114" t="str">
        <f t="array" ref="C866">IFERROR(
  INDEX(
    INDEX('{INDEX} Tour Packages'!$A:$ZZ, , MATCH(C$3, '{INDEX} Tour Packages'!$4:$4, 0)),
    MATCH($F866, INDEX('{INDEX} Tour Packages'!$A:$ZZ,0, MATCH("Tour Package Name", '{INDEX} Tour Packages'!$4:$4, 0)), 0)
  ),
"")
</f>
        <v/>
      </c>
      <c r="D866" s="114" t="str">
        <f t="array" ref="D866">IFERROR(
  INDEX(
    INDEX('{INDEX} Tour Packages'!$A:$ZZ, , MATCH(D$3, '{INDEX} Tour Packages'!$4:$4, 0)),
    MATCH($F866, INDEX('{INDEX} Tour Packages'!$A:$ZZ,0, MATCH("Tour Package Name", '{INDEX} Tour Packages'!$4:$4, 0)), 0)
  ),
"")
</f>
        <v/>
      </c>
      <c r="E866" s="115" t="s">
        <v>231</v>
      </c>
      <c r="F866" s="116" t="str">
        <f>IFERROR(__xludf.DUMMYFUNCTION("LET(
  headers, 'Internal Flight Booking Form Re'!$A$1:AI$1,
  ref, $E866,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6" s="117" t="str">
        <f>IFERROR(__xludf.DUMMYFUNCTION("""COMPUTED_VALUE"""),"")</f>
        <v/>
      </c>
      <c r="H866" s="116"/>
      <c r="I866" s="116"/>
      <c r="J866" s="118"/>
      <c r="K866" s="116"/>
      <c r="L866" s="116"/>
      <c r="M866" s="116"/>
      <c r="N866" s="116"/>
      <c r="O866" s="117"/>
      <c r="P866" s="134"/>
      <c r="Q866" s="134"/>
      <c r="R866" s="134"/>
      <c r="S866" s="135"/>
      <c r="T866" s="134"/>
      <c r="U866" s="134"/>
      <c r="V866" s="134"/>
      <c r="W866" s="135"/>
      <c r="X866" s="134"/>
      <c r="Y866" s="134"/>
      <c r="Z866" s="134"/>
      <c r="AA866" s="135"/>
      <c r="AB866" s="131" t="b">
        <v>0</v>
      </c>
      <c r="AC866" s="131" t="b">
        <v>0</v>
      </c>
      <c r="AD866" s="122"/>
      <c r="AE866" s="131" t="b">
        <v>0</v>
      </c>
      <c r="AF866" s="128"/>
      <c r="AG866" s="88"/>
      <c r="AH866" s="132" t="b">
        <v>0</v>
      </c>
      <c r="AI866" s="133"/>
    </row>
    <row r="867">
      <c r="A867" s="114" t="str">
        <f t="array" ref="A867">IFERROR(
  INDEX(
    INDEX('{INDEX} Tour Packages'!$A:$ZZ, , MATCH(A$3, '{INDEX} Tour Packages'!$4:$4, 0)),
    MATCH($F867, INDEX('{INDEX} Tour Packages'!$A:$ZZ,0, MATCH("Tour Package Name", '{INDEX} Tour Packages'!$4:$4, 0)), 0)
  ),
"")
</f>
        <v/>
      </c>
      <c r="B867" s="114" t="str">
        <f t="array" ref="B867">IFERROR(
  INDEX(
    INDEX('{INDEX} Tour Packages'!$A:$ZZ, , MATCH(B$3, '{INDEX} Tour Packages'!$4:$4, 0)),
    MATCH($F867, INDEX('{INDEX} Tour Packages'!$A:$ZZ,0, MATCH("Tour Package Name", '{INDEX} Tour Packages'!$4:$4, 0)), 0)
  ),
"")
</f>
        <v/>
      </c>
      <c r="C867" s="114" t="str">
        <f t="array" ref="C867">IFERROR(
  INDEX(
    INDEX('{INDEX} Tour Packages'!$A:$ZZ, , MATCH(C$3, '{INDEX} Tour Packages'!$4:$4, 0)),
    MATCH($F867, INDEX('{INDEX} Tour Packages'!$A:$ZZ,0, MATCH("Tour Package Name", '{INDEX} Tour Packages'!$4:$4, 0)), 0)
  ),
"")
</f>
        <v/>
      </c>
      <c r="D867" s="114" t="str">
        <f t="array" ref="D867">IFERROR(
  INDEX(
    INDEX('{INDEX} Tour Packages'!$A:$ZZ, , MATCH(D$3, '{INDEX} Tour Packages'!$4:$4, 0)),
    MATCH($F867, INDEX('{INDEX} Tour Packages'!$A:$ZZ,0, MATCH("Tour Package Name", '{INDEX} Tour Packages'!$4:$4, 0)), 0)
  ),
"")
</f>
        <v/>
      </c>
      <c r="E867" s="115" t="s">
        <v>231</v>
      </c>
      <c r="F867" s="116" t="str">
        <f>IFERROR(__xludf.DUMMYFUNCTION("LET(
  headers, 'Internal Flight Booking Form Re'!$A$1:AI$1,
  ref, $E867,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7" s="117" t="str">
        <f>IFERROR(__xludf.DUMMYFUNCTION("""COMPUTED_VALUE"""),"")</f>
        <v/>
      </c>
      <c r="H867" s="116"/>
      <c r="I867" s="116"/>
      <c r="J867" s="118"/>
      <c r="K867" s="116"/>
      <c r="L867" s="116"/>
      <c r="M867" s="116"/>
      <c r="N867" s="116"/>
      <c r="O867" s="117"/>
      <c r="P867" s="134"/>
      <c r="Q867" s="134"/>
      <c r="R867" s="134"/>
      <c r="S867" s="135"/>
      <c r="T867" s="134"/>
      <c r="U867" s="134"/>
      <c r="V867" s="134"/>
      <c r="W867" s="135"/>
      <c r="X867" s="134"/>
      <c r="Y867" s="134"/>
      <c r="Z867" s="134"/>
      <c r="AA867" s="135"/>
      <c r="AB867" s="131" t="b">
        <v>0</v>
      </c>
      <c r="AC867" s="131" t="b">
        <v>0</v>
      </c>
      <c r="AD867" s="122"/>
      <c r="AE867" s="131" t="b">
        <v>0</v>
      </c>
      <c r="AF867" s="128"/>
      <c r="AG867" s="88"/>
      <c r="AH867" s="132" t="b">
        <v>0</v>
      </c>
      <c r="AI867" s="133"/>
    </row>
    <row r="868">
      <c r="A868" s="114" t="str">
        <f t="array" ref="A868">IFERROR(
  INDEX(
    INDEX('{INDEX} Tour Packages'!$A:$ZZ, , MATCH(A$3, '{INDEX} Tour Packages'!$4:$4, 0)),
    MATCH($F868, INDEX('{INDEX} Tour Packages'!$A:$ZZ,0, MATCH("Tour Package Name", '{INDEX} Tour Packages'!$4:$4, 0)), 0)
  ),
"")
</f>
        <v/>
      </c>
      <c r="B868" s="114" t="str">
        <f t="array" ref="B868">IFERROR(
  INDEX(
    INDEX('{INDEX} Tour Packages'!$A:$ZZ, , MATCH(B$3, '{INDEX} Tour Packages'!$4:$4, 0)),
    MATCH($F868, INDEX('{INDEX} Tour Packages'!$A:$ZZ,0, MATCH("Tour Package Name", '{INDEX} Tour Packages'!$4:$4, 0)), 0)
  ),
"")
</f>
        <v/>
      </c>
      <c r="C868" s="114" t="str">
        <f t="array" ref="C868">IFERROR(
  INDEX(
    INDEX('{INDEX} Tour Packages'!$A:$ZZ, , MATCH(C$3, '{INDEX} Tour Packages'!$4:$4, 0)),
    MATCH($F868, INDEX('{INDEX} Tour Packages'!$A:$ZZ,0, MATCH("Tour Package Name", '{INDEX} Tour Packages'!$4:$4, 0)), 0)
  ),
"")
</f>
        <v/>
      </c>
      <c r="D868" s="114" t="str">
        <f t="array" ref="D868">IFERROR(
  INDEX(
    INDEX('{INDEX} Tour Packages'!$A:$ZZ, , MATCH(D$3, '{INDEX} Tour Packages'!$4:$4, 0)),
    MATCH($F868, INDEX('{INDEX} Tour Packages'!$A:$ZZ,0, MATCH("Tour Package Name", '{INDEX} Tour Packages'!$4:$4, 0)), 0)
  ),
"")
</f>
        <v/>
      </c>
      <c r="E868" s="115" t="s">
        <v>231</v>
      </c>
      <c r="F868" s="116" t="str">
        <f>IFERROR(__xludf.DUMMYFUNCTION("LET(
  headers, 'Internal Flight Booking Form Re'!$A$1:AI$1,
  ref, $E868,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8" s="117" t="str">
        <f>IFERROR(__xludf.DUMMYFUNCTION("""COMPUTED_VALUE"""),"")</f>
        <v/>
      </c>
      <c r="H868" s="116"/>
      <c r="I868" s="116"/>
      <c r="J868" s="118"/>
      <c r="K868" s="116"/>
      <c r="L868" s="116"/>
      <c r="M868" s="116"/>
      <c r="N868" s="116"/>
      <c r="O868" s="117"/>
      <c r="P868" s="134"/>
      <c r="Q868" s="134"/>
      <c r="R868" s="134"/>
      <c r="S868" s="135"/>
      <c r="T868" s="134"/>
      <c r="U868" s="134"/>
      <c r="V868" s="134"/>
      <c r="W868" s="135"/>
      <c r="X868" s="134"/>
      <c r="Y868" s="134"/>
      <c r="Z868" s="134"/>
      <c r="AA868" s="135"/>
      <c r="AB868" s="131" t="b">
        <v>0</v>
      </c>
      <c r="AC868" s="131" t="b">
        <v>0</v>
      </c>
      <c r="AD868" s="122"/>
      <c r="AE868" s="131" t="b">
        <v>0</v>
      </c>
      <c r="AF868" s="128"/>
      <c r="AG868" s="88"/>
      <c r="AH868" s="132" t="b">
        <v>0</v>
      </c>
      <c r="AI868" s="133"/>
    </row>
    <row r="869">
      <c r="A869" s="114" t="str">
        <f t="array" ref="A869">IFERROR(
  INDEX(
    INDEX('{INDEX} Tour Packages'!$A:$ZZ, , MATCH(A$3, '{INDEX} Tour Packages'!$4:$4, 0)),
    MATCH($F869, INDEX('{INDEX} Tour Packages'!$A:$ZZ,0, MATCH("Tour Package Name", '{INDEX} Tour Packages'!$4:$4, 0)), 0)
  ),
"")
</f>
        <v/>
      </c>
      <c r="B869" s="114" t="str">
        <f t="array" ref="B869">IFERROR(
  INDEX(
    INDEX('{INDEX} Tour Packages'!$A:$ZZ, , MATCH(B$3, '{INDEX} Tour Packages'!$4:$4, 0)),
    MATCH($F869, INDEX('{INDEX} Tour Packages'!$A:$ZZ,0, MATCH("Tour Package Name", '{INDEX} Tour Packages'!$4:$4, 0)), 0)
  ),
"")
</f>
        <v/>
      </c>
      <c r="C869" s="114" t="str">
        <f t="array" ref="C869">IFERROR(
  INDEX(
    INDEX('{INDEX} Tour Packages'!$A:$ZZ, , MATCH(C$3, '{INDEX} Tour Packages'!$4:$4, 0)),
    MATCH($F869, INDEX('{INDEX} Tour Packages'!$A:$ZZ,0, MATCH("Tour Package Name", '{INDEX} Tour Packages'!$4:$4, 0)), 0)
  ),
"")
</f>
        <v/>
      </c>
      <c r="D869" s="114" t="str">
        <f t="array" ref="D869">IFERROR(
  INDEX(
    INDEX('{INDEX} Tour Packages'!$A:$ZZ, , MATCH(D$3, '{INDEX} Tour Packages'!$4:$4, 0)),
    MATCH($F869, INDEX('{INDEX} Tour Packages'!$A:$ZZ,0, MATCH("Tour Package Name", '{INDEX} Tour Packages'!$4:$4, 0)), 0)
  ),
"")
</f>
        <v/>
      </c>
      <c r="E869" s="115" t="s">
        <v>231</v>
      </c>
      <c r="F869" s="116" t="str">
        <f>IFERROR(__xludf.DUMMYFUNCTION("LET(
  headers, 'Internal Flight Booking Form Re'!$A$1:AI$1,
  ref, $E869,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69" s="117" t="str">
        <f>IFERROR(__xludf.DUMMYFUNCTION("""COMPUTED_VALUE"""),"")</f>
        <v/>
      </c>
      <c r="H869" s="116"/>
      <c r="I869" s="116"/>
      <c r="J869" s="118"/>
      <c r="K869" s="116"/>
      <c r="L869" s="116"/>
      <c r="M869" s="116"/>
      <c r="N869" s="116"/>
      <c r="O869" s="117"/>
      <c r="P869" s="134"/>
      <c r="Q869" s="134"/>
      <c r="R869" s="134"/>
      <c r="S869" s="135"/>
      <c r="T869" s="134"/>
      <c r="U869" s="134"/>
      <c r="V869" s="134"/>
      <c r="W869" s="135"/>
      <c r="X869" s="134"/>
      <c r="Y869" s="134"/>
      <c r="Z869" s="134"/>
      <c r="AA869" s="135"/>
      <c r="AB869" s="131" t="b">
        <v>0</v>
      </c>
      <c r="AC869" s="131" t="b">
        <v>0</v>
      </c>
      <c r="AD869" s="122"/>
      <c r="AE869" s="131" t="b">
        <v>0</v>
      </c>
      <c r="AF869" s="128"/>
      <c r="AG869" s="88"/>
      <c r="AH869" s="132" t="b">
        <v>0</v>
      </c>
      <c r="AI869" s="133"/>
    </row>
    <row r="870">
      <c r="A870" s="114" t="str">
        <f t="array" ref="A870">IFERROR(
  INDEX(
    INDEX('{INDEX} Tour Packages'!$A:$ZZ, , MATCH(A$3, '{INDEX} Tour Packages'!$4:$4, 0)),
    MATCH($F870, INDEX('{INDEX} Tour Packages'!$A:$ZZ,0, MATCH("Tour Package Name", '{INDEX} Tour Packages'!$4:$4, 0)), 0)
  ),
"")
</f>
        <v/>
      </c>
      <c r="B870" s="114" t="str">
        <f t="array" ref="B870">IFERROR(
  INDEX(
    INDEX('{INDEX} Tour Packages'!$A:$ZZ, , MATCH(B$3, '{INDEX} Tour Packages'!$4:$4, 0)),
    MATCH($F870, INDEX('{INDEX} Tour Packages'!$A:$ZZ,0, MATCH("Tour Package Name", '{INDEX} Tour Packages'!$4:$4, 0)), 0)
  ),
"")
</f>
        <v/>
      </c>
      <c r="C870" s="114" t="str">
        <f t="array" ref="C870">IFERROR(
  INDEX(
    INDEX('{INDEX} Tour Packages'!$A:$ZZ, , MATCH(C$3, '{INDEX} Tour Packages'!$4:$4, 0)),
    MATCH($F870, INDEX('{INDEX} Tour Packages'!$A:$ZZ,0, MATCH("Tour Package Name", '{INDEX} Tour Packages'!$4:$4, 0)), 0)
  ),
"")
</f>
        <v/>
      </c>
      <c r="D870" s="114" t="str">
        <f t="array" ref="D870">IFERROR(
  INDEX(
    INDEX('{INDEX} Tour Packages'!$A:$ZZ, , MATCH(D$3, '{INDEX} Tour Packages'!$4:$4, 0)),
    MATCH($F870, INDEX('{INDEX} Tour Packages'!$A:$ZZ,0, MATCH("Tour Package Name", '{INDEX} Tour Packages'!$4:$4, 0)), 0)
  ),
"")
</f>
        <v/>
      </c>
      <c r="E870" s="115" t="s">
        <v>231</v>
      </c>
      <c r="F870" s="116" t="str">
        <f>IFERROR(__xludf.DUMMYFUNCTION("LET(
  headers, 'Internal Flight Booking Form Re'!$A$1:AI$1,
  ref, $E870,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0" s="117" t="str">
        <f>IFERROR(__xludf.DUMMYFUNCTION("""COMPUTED_VALUE"""),"")</f>
        <v/>
      </c>
      <c r="H870" s="116"/>
      <c r="I870" s="116"/>
      <c r="J870" s="118"/>
      <c r="K870" s="116"/>
      <c r="L870" s="116"/>
      <c r="M870" s="116"/>
      <c r="N870" s="116"/>
      <c r="O870" s="117"/>
      <c r="P870" s="134"/>
      <c r="Q870" s="134"/>
      <c r="R870" s="134"/>
      <c r="S870" s="135"/>
      <c r="T870" s="134"/>
      <c r="U870" s="134"/>
      <c r="V870" s="134"/>
      <c r="W870" s="135"/>
      <c r="X870" s="134"/>
      <c r="Y870" s="134"/>
      <c r="Z870" s="134"/>
      <c r="AA870" s="135"/>
      <c r="AB870" s="131" t="b">
        <v>0</v>
      </c>
      <c r="AC870" s="131" t="b">
        <v>0</v>
      </c>
      <c r="AD870" s="122"/>
      <c r="AE870" s="131" t="b">
        <v>0</v>
      </c>
      <c r="AF870" s="128"/>
      <c r="AG870" s="88"/>
      <c r="AH870" s="132" t="b">
        <v>0</v>
      </c>
      <c r="AI870" s="133"/>
    </row>
    <row r="871">
      <c r="A871" s="114" t="str">
        <f t="array" ref="A871">IFERROR(
  INDEX(
    INDEX('{INDEX} Tour Packages'!$A:$ZZ, , MATCH(A$3, '{INDEX} Tour Packages'!$4:$4, 0)),
    MATCH($F871, INDEX('{INDEX} Tour Packages'!$A:$ZZ,0, MATCH("Tour Package Name", '{INDEX} Tour Packages'!$4:$4, 0)), 0)
  ),
"")
</f>
        <v/>
      </c>
      <c r="B871" s="114" t="str">
        <f t="array" ref="B871">IFERROR(
  INDEX(
    INDEX('{INDEX} Tour Packages'!$A:$ZZ, , MATCH(B$3, '{INDEX} Tour Packages'!$4:$4, 0)),
    MATCH($F871, INDEX('{INDEX} Tour Packages'!$A:$ZZ,0, MATCH("Tour Package Name", '{INDEX} Tour Packages'!$4:$4, 0)), 0)
  ),
"")
</f>
        <v/>
      </c>
      <c r="C871" s="114" t="str">
        <f t="array" ref="C871">IFERROR(
  INDEX(
    INDEX('{INDEX} Tour Packages'!$A:$ZZ, , MATCH(C$3, '{INDEX} Tour Packages'!$4:$4, 0)),
    MATCH($F871, INDEX('{INDEX} Tour Packages'!$A:$ZZ,0, MATCH("Tour Package Name", '{INDEX} Tour Packages'!$4:$4, 0)), 0)
  ),
"")
</f>
        <v/>
      </c>
      <c r="D871" s="114" t="str">
        <f t="array" ref="D871">IFERROR(
  INDEX(
    INDEX('{INDEX} Tour Packages'!$A:$ZZ, , MATCH(D$3, '{INDEX} Tour Packages'!$4:$4, 0)),
    MATCH($F871, INDEX('{INDEX} Tour Packages'!$A:$ZZ,0, MATCH("Tour Package Name", '{INDEX} Tour Packages'!$4:$4, 0)), 0)
  ),
"")
</f>
        <v/>
      </c>
      <c r="E871" s="115" t="s">
        <v>231</v>
      </c>
      <c r="F871" s="116" t="str">
        <f>IFERROR(__xludf.DUMMYFUNCTION("LET(
  headers, 'Internal Flight Booking Form Re'!$A$1:AI$1,
  ref, $E871,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1" s="117" t="str">
        <f>IFERROR(__xludf.DUMMYFUNCTION("""COMPUTED_VALUE"""),"")</f>
        <v/>
      </c>
      <c r="H871" s="116"/>
      <c r="I871" s="116"/>
      <c r="J871" s="118"/>
      <c r="K871" s="116"/>
      <c r="L871" s="116"/>
      <c r="M871" s="116"/>
      <c r="N871" s="116"/>
      <c r="O871" s="117"/>
      <c r="P871" s="134"/>
      <c r="Q871" s="134"/>
      <c r="R871" s="134"/>
      <c r="S871" s="135"/>
      <c r="T871" s="134"/>
      <c r="U871" s="134"/>
      <c r="V871" s="134"/>
      <c r="W871" s="135"/>
      <c r="X871" s="134"/>
      <c r="Y871" s="134"/>
      <c r="Z871" s="134"/>
      <c r="AA871" s="135"/>
      <c r="AB871" s="131" t="b">
        <v>0</v>
      </c>
      <c r="AC871" s="131" t="b">
        <v>0</v>
      </c>
      <c r="AD871" s="122"/>
      <c r="AE871" s="131" t="b">
        <v>0</v>
      </c>
      <c r="AF871" s="128"/>
      <c r="AG871" s="88"/>
      <c r="AH871" s="132" t="b">
        <v>0</v>
      </c>
      <c r="AI871" s="133"/>
    </row>
    <row r="872">
      <c r="A872" s="114" t="str">
        <f t="array" ref="A872">IFERROR(
  INDEX(
    INDEX('{INDEX} Tour Packages'!$A:$ZZ, , MATCH(A$3, '{INDEX} Tour Packages'!$4:$4, 0)),
    MATCH($F872, INDEX('{INDEX} Tour Packages'!$A:$ZZ,0, MATCH("Tour Package Name", '{INDEX} Tour Packages'!$4:$4, 0)), 0)
  ),
"")
</f>
        <v/>
      </c>
      <c r="B872" s="114" t="str">
        <f t="array" ref="B872">IFERROR(
  INDEX(
    INDEX('{INDEX} Tour Packages'!$A:$ZZ, , MATCH(B$3, '{INDEX} Tour Packages'!$4:$4, 0)),
    MATCH($F872, INDEX('{INDEX} Tour Packages'!$A:$ZZ,0, MATCH("Tour Package Name", '{INDEX} Tour Packages'!$4:$4, 0)), 0)
  ),
"")
</f>
        <v/>
      </c>
      <c r="C872" s="114" t="str">
        <f t="array" ref="C872">IFERROR(
  INDEX(
    INDEX('{INDEX} Tour Packages'!$A:$ZZ, , MATCH(C$3, '{INDEX} Tour Packages'!$4:$4, 0)),
    MATCH($F872, INDEX('{INDEX} Tour Packages'!$A:$ZZ,0, MATCH("Tour Package Name", '{INDEX} Tour Packages'!$4:$4, 0)), 0)
  ),
"")
</f>
        <v/>
      </c>
      <c r="D872" s="114" t="str">
        <f t="array" ref="D872">IFERROR(
  INDEX(
    INDEX('{INDEX} Tour Packages'!$A:$ZZ, , MATCH(D$3, '{INDEX} Tour Packages'!$4:$4, 0)),
    MATCH($F872, INDEX('{INDEX} Tour Packages'!$A:$ZZ,0, MATCH("Tour Package Name", '{INDEX} Tour Packages'!$4:$4, 0)), 0)
  ),
"")
</f>
        <v/>
      </c>
      <c r="E872" s="115" t="s">
        <v>231</v>
      </c>
      <c r="F872" s="116" t="str">
        <f>IFERROR(__xludf.DUMMYFUNCTION("LET(
  headers, 'Internal Flight Booking Form Re'!$A$1:AI$1,
  ref, $E872,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2" s="117" t="str">
        <f>IFERROR(__xludf.DUMMYFUNCTION("""COMPUTED_VALUE"""),"")</f>
        <v/>
      </c>
      <c r="H872" s="116"/>
      <c r="I872" s="116"/>
      <c r="J872" s="118"/>
      <c r="K872" s="116"/>
      <c r="L872" s="116"/>
      <c r="M872" s="116"/>
      <c r="N872" s="116"/>
      <c r="O872" s="117"/>
      <c r="P872" s="134"/>
      <c r="Q872" s="134"/>
      <c r="R872" s="134"/>
      <c r="S872" s="135"/>
      <c r="T872" s="134"/>
      <c r="U872" s="134"/>
      <c r="V872" s="134"/>
      <c r="W872" s="135"/>
      <c r="X872" s="134"/>
      <c r="Y872" s="134"/>
      <c r="Z872" s="134"/>
      <c r="AA872" s="135"/>
      <c r="AB872" s="131" t="b">
        <v>0</v>
      </c>
      <c r="AC872" s="131" t="b">
        <v>0</v>
      </c>
      <c r="AD872" s="122"/>
      <c r="AE872" s="131" t="b">
        <v>0</v>
      </c>
      <c r="AF872" s="128"/>
      <c r="AG872" s="88"/>
      <c r="AH872" s="132" t="b">
        <v>0</v>
      </c>
      <c r="AI872" s="133"/>
    </row>
    <row r="873">
      <c r="A873" s="114" t="str">
        <f t="array" ref="A873">IFERROR(
  INDEX(
    INDEX('{INDEX} Tour Packages'!$A:$ZZ, , MATCH(A$3, '{INDEX} Tour Packages'!$4:$4, 0)),
    MATCH($F873, INDEX('{INDEX} Tour Packages'!$A:$ZZ,0, MATCH("Tour Package Name", '{INDEX} Tour Packages'!$4:$4, 0)), 0)
  ),
"")
</f>
        <v/>
      </c>
      <c r="B873" s="114" t="str">
        <f t="array" ref="B873">IFERROR(
  INDEX(
    INDEX('{INDEX} Tour Packages'!$A:$ZZ, , MATCH(B$3, '{INDEX} Tour Packages'!$4:$4, 0)),
    MATCH($F873, INDEX('{INDEX} Tour Packages'!$A:$ZZ,0, MATCH("Tour Package Name", '{INDEX} Tour Packages'!$4:$4, 0)), 0)
  ),
"")
</f>
        <v/>
      </c>
      <c r="C873" s="114" t="str">
        <f t="array" ref="C873">IFERROR(
  INDEX(
    INDEX('{INDEX} Tour Packages'!$A:$ZZ, , MATCH(C$3, '{INDEX} Tour Packages'!$4:$4, 0)),
    MATCH($F873, INDEX('{INDEX} Tour Packages'!$A:$ZZ,0, MATCH("Tour Package Name", '{INDEX} Tour Packages'!$4:$4, 0)), 0)
  ),
"")
</f>
        <v/>
      </c>
      <c r="D873" s="114" t="str">
        <f t="array" ref="D873">IFERROR(
  INDEX(
    INDEX('{INDEX} Tour Packages'!$A:$ZZ, , MATCH(D$3, '{INDEX} Tour Packages'!$4:$4, 0)),
    MATCH($F873, INDEX('{INDEX} Tour Packages'!$A:$ZZ,0, MATCH("Tour Package Name", '{INDEX} Tour Packages'!$4:$4, 0)), 0)
  ),
"")
</f>
        <v/>
      </c>
      <c r="E873" s="115" t="s">
        <v>231</v>
      </c>
      <c r="F873" s="116" t="str">
        <f>IFERROR(__xludf.DUMMYFUNCTION("LET(
  headers, 'Internal Flight Booking Form Re'!$A$1:AI$1,
  ref, $E873,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3" s="117" t="str">
        <f>IFERROR(__xludf.DUMMYFUNCTION("""COMPUTED_VALUE"""),"")</f>
        <v/>
      </c>
      <c r="H873" s="116"/>
      <c r="I873" s="116"/>
      <c r="J873" s="118"/>
      <c r="K873" s="116"/>
      <c r="L873" s="116"/>
      <c r="M873" s="116"/>
      <c r="N873" s="116"/>
      <c r="O873" s="117"/>
      <c r="P873" s="134"/>
      <c r="Q873" s="134"/>
      <c r="R873" s="134"/>
      <c r="S873" s="135"/>
      <c r="T873" s="134"/>
      <c r="U873" s="134"/>
      <c r="V873" s="134"/>
      <c r="W873" s="135"/>
      <c r="X873" s="134"/>
      <c r="Y873" s="134"/>
      <c r="Z873" s="134"/>
      <c r="AA873" s="135"/>
      <c r="AB873" s="131" t="b">
        <v>0</v>
      </c>
      <c r="AC873" s="131" t="b">
        <v>0</v>
      </c>
      <c r="AD873" s="122"/>
      <c r="AE873" s="131" t="b">
        <v>0</v>
      </c>
      <c r="AF873" s="128"/>
      <c r="AG873" s="88"/>
      <c r="AH873" s="132" t="b">
        <v>0</v>
      </c>
      <c r="AI873" s="133"/>
    </row>
    <row r="874">
      <c r="A874" s="114" t="str">
        <f t="array" ref="A874">IFERROR(
  INDEX(
    INDEX('{INDEX} Tour Packages'!$A:$ZZ, , MATCH(A$3, '{INDEX} Tour Packages'!$4:$4, 0)),
    MATCH($F874, INDEX('{INDEX} Tour Packages'!$A:$ZZ,0, MATCH("Tour Package Name", '{INDEX} Tour Packages'!$4:$4, 0)), 0)
  ),
"")
</f>
        <v/>
      </c>
      <c r="B874" s="114" t="str">
        <f t="array" ref="B874">IFERROR(
  INDEX(
    INDEX('{INDEX} Tour Packages'!$A:$ZZ, , MATCH(B$3, '{INDEX} Tour Packages'!$4:$4, 0)),
    MATCH($F874, INDEX('{INDEX} Tour Packages'!$A:$ZZ,0, MATCH("Tour Package Name", '{INDEX} Tour Packages'!$4:$4, 0)), 0)
  ),
"")
</f>
        <v/>
      </c>
      <c r="C874" s="114" t="str">
        <f t="array" ref="C874">IFERROR(
  INDEX(
    INDEX('{INDEX} Tour Packages'!$A:$ZZ, , MATCH(C$3, '{INDEX} Tour Packages'!$4:$4, 0)),
    MATCH($F874, INDEX('{INDEX} Tour Packages'!$A:$ZZ,0, MATCH("Tour Package Name", '{INDEX} Tour Packages'!$4:$4, 0)), 0)
  ),
"")
</f>
        <v/>
      </c>
      <c r="D874" s="114" t="str">
        <f t="array" ref="D874">IFERROR(
  INDEX(
    INDEX('{INDEX} Tour Packages'!$A:$ZZ, , MATCH(D$3, '{INDEX} Tour Packages'!$4:$4, 0)),
    MATCH($F874, INDEX('{INDEX} Tour Packages'!$A:$ZZ,0, MATCH("Tour Package Name", '{INDEX} Tour Packages'!$4:$4, 0)), 0)
  ),
"")
</f>
        <v/>
      </c>
      <c r="E874" s="115" t="s">
        <v>231</v>
      </c>
      <c r="F874" s="116" t="str">
        <f>IFERROR(__xludf.DUMMYFUNCTION("LET(
  headers, 'Internal Flight Booking Form Re'!$A$1:AI$1,
  ref, $E874,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4" s="117" t="str">
        <f>IFERROR(__xludf.DUMMYFUNCTION("""COMPUTED_VALUE"""),"")</f>
        <v/>
      </c>
      <c r="H874" s="116"/>
      <c r="I874" s="116"/>
      <c r="J874" s="118"/>
      <c r="K874" s="116"/>
      <c r="L874" s="116"/>
      <c r="M874" s="116"/>
      <c r="N874" s="116"/>
      <c r="O874" s="117"/>
      <c r="P874" s="134"/>
      <c r="Q874" s="134"/>
      <c r="R874" s="134"/>
      <c r="S874" s="135"/>
      <c r="T874" s="134"/>
      <c r="U874" s="134"/>
      <c r="V874" s="134"/>
      <c r="W874" s="135"/>
      <c r="X874" s="134"/>
      <c r="Y874" s="134"/>
      <c r="Z874" s="134"/>
      <c r="AA874" s="135"/>
      <c r="AB874" s="131" t="b">
        <v>0</v>
      </c>
      <c r="AC874" s="131" t="b">
        <v>0</v>
      </c>
      <c r="AD874" s="122"/>
      <c r="AE874" s="131" t="b">
        <v>0</v>
      </c>
      <c r="AF874" s="128"/>
      <c r="AG874" s="88"/>
      <c r="AH874" s="132" t="b">
        <v>0</v>
      </c>
      <c r="AI874" s="133"/>
    </row>
    <row r="875">
      <c r="A875" s="114" t="str">
        <f t="array" ref="A875">IFERROR(
  INDEX(
    INDEX('{INDEX} Tour Packages'!$A:$ZZ, , MATCH(A$3, '{INDEX} Tour Packages'!$4:$4, 0)),
    MATCH($F875, INDEX('{INDEX} Tour Packages'!$A:$ZZ,0, MATCH("Tour Package Name", '{INDEX} Tour Packages'!$4:$4, 0)), 0)
  ),
"")
</f>
        <v/>
      </c>
      <c r="B875" s="114" t="str">
        <f t="array" ref="B875">IFERROR(
  INDEX(
    INDEX('{INDEX} Tour Packages'!$A:$ZZ, , MATCH(B$3, '{INDEX} Tour Packages'!$4:$4, 0)),
    MATCH($F875, INDEX('{INDEX} Tour Packages'!$A:$ZZ,0, MATCH("Tour Package Name", '{INDEX} Tour Packages'!$4:$4, 0)), 0)
  ),
"")
</f>
        <v/>
      </c>
      <c r="C875" s="114" t="str">
        <f t="array" ref="C875">IFERROR(
  INDEX(
    INDEX('{INDEX} Tour Packages'!$A:$ZZ, , MATCH(C$3, '{INDEX} Tour Packages'!$4:$4, 0)),
    MATCH($F875, INDEX('{INDEX} Tour Packages'!$A:$ZZ,0, MATCH("Tour Package Name", '{INDEX} Tour Packages'!$4:$4, 0)), 0)
  ),
"")
</f>
        <v/>
      </c>
      <c r="D875" s="114" t="str">
        <f t="array" ref="D875">IFERROR(
  INDEX(
    INDEX('{INDEX} Tour Packages'!$A:$ZZ, , MATCH(D$3, '{INDEX} Tour Packages'!$4:$4, 0)),
    MATCH($F875, INDEX('{INDEX} Tour Packages'!$A:$ZZ,0, MATCH("Tour Package Name", '{INDEX} Tour Packages'!$4:$4, 0)), 0)
  ),
"")
</f>
        <v/>
      </c>
      <c r="E875" s="115" t="s">
        <v>231</v>
      </c>
      <c r="F875" s="116" t="str">
        <f>IFERROR(__xludf.DUMMYFUNCTION("LET(
  headers, 'Internal Flight Booking Form Re'!$A$1:AI$1,
  ref, $E875,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5" s="117" t="str">
        <f>IFERROR(__xludf.DUMMYFUNCTION("""COMPUTED_VALUE"""),"")</f>
        <v/>
      </c>
      <c r="H875" s="116"/>
      <c r="I875" s="116"/>
      <c r="J875" s="118"/>
      <c r="K875" s="116"/>
      <c r="L875" s="116"/>
      <c r="M875" s="116"/>
      <c r="N875" s="116"/>
      <c r="O875" s="117"/>
      <c r="P875" s="134"/>
      <c r="Q875" s="134"/>
      <c r="R875" s="134"/>
      <c r="S875" s="135"/>
      <c r="T875" s="134"/>
      <c r="U875" s="134"/>
      <c r="V875" s="134"/>
      <c r="W875" s="135"/>
      <c r="X875" s="134"/>
      <c r="Y875" s="134"/>
      <c r="Z875" s="134"/>
      <c r="AA875" s="135"/>
      <c r="AB875" s="131" t="b">
        <v>0</v>
      </c>
      <c r="AC875" s="131" t="b">
        <v>0</v>
      </c>
      <c r="AD875" s="122"/>
      <c r="AE875" s="131" t="b">
        <v>0</v>
      </c>
      <c r="AF875" s="128"/>
      <c r="AG875" s="88"/>
      <c r="AH875" s="132" t="b">
        <v>0</v>
      </c>
      <c r="AI875" s="133"/>
    </row>
    <row r="876">
      <c r="A876" s="114" t="str">
        <f t="array" ref="A876">IFERROR(
  INDEX(
    INDEX('{INDEX} Tour Packages'!$A:$ZZ, , MATCH(A$3, '{INDEX} Tour Packages'!$4:$4, 0)),
    MATCH($F876, INDEX('{INDEX} Tour Packages'!$A:$ZZ,0, MATCH("Tour Package Name", '{INDEX} Tour Packages'!$4:$4, 0)), 0)
  ),
"")
</f>
        <v/>
      </c>
      <c r="B876" s="114" t="str">
        <f t="array" ref="B876">IFERROR(
  INDEX(
    INDEX('{INDEX} Tour Packages'!$A:$ZZ, , MATCH(B$3, '{INDEX} Tour Packages'!$4:$4, 0)),
    MATCH($F876, INDEX('{INDEX} Tour Packages'!$A:$ZZ,0, MATCH("Tour Package Name", '{INDEX} Tour Packages'!$4:$4, 0)), 0)
  ),
"")
</f>
        <v/>
      </c>
      <c r="C876" s="114" t="str">
        <f t="array" ref="C876">IFERROR(
  INDEX(
    INDEX('{INDEX} Tour Packages'!$A:$ZZ, , MATCH(C$3, '{INDEX} Tour Packages'!$4:$4, 0)),
    MATCH($F876, INDEX('{INDEX} Tour Packages'!$A:$ZZ,0, MATCH("Tour Package Name", '{INDEX} Tour Packages'!$4:$4, 0)), 0)
  ),
"")
</f>
        <v/>
      </c>
      <c r="D876" s="114" t="str">
        <f t="array" ref="D876">IFERROR(
  INDEX(
    INDEX('{INDEX} Tour Packages'!$A:$ZZ, , MATCH(D$3, '{INDEX} Tour Packages'!$4:$4, 0)),
    MATCH($F876, INDEX('{INDEX} Tour Packages'!$A:$ZZ,0, MATCH("Tour Package Name", '{INDEX} Tour Packages'!$4:$4, 0)), 0)
  ),
"")
</f>
        <v/>
      </c>
      <c r="E876" s="115" t="s">
        <v>231</v>
      </c>
      <c r="F876" s="116" t="str">
        <f>IFERROR(__xludf.DUMMYFUNCTION("LET(
  headers, 'Internal Flight Booking Form Re'!$A$1:AI$1,
  ref, $E876,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6" s="117" t="str">
        <f>IFERROR(__xludf.DUMMYFUNCTION("""COMPUTED_VALUE"""),"")</f>
        <v/>
      </c>
      <c r="H876" s="116"/>
      <c r="I876" s="116"/>
      <c r="J876" s="118"/>
      <c r="K876" s="116"/>
      <c r="L876" s="116"/>
      <c r="M876" s="116"/>
      <c r="N876" s="116"/>
      <c r="O876" s="117"/>
      <c r="P876" s="134"/>
      <c r="Q876" s="134"/>
      <c r="R876" s="134"/>
      <c r="S876" s="135"/>
      <c r="T876" s="134"/>
      <c r="U876" s="134"/>
      <c r="V876" s="134"/>
      <c r="W876" s="135"/>
      <c r="X876" s="134"/>
      <c r="Y876" s="134"/>
      <c r="Z876" s="134"/>
      <c r="AA876" s="135"/>
      <c r="AB876" s="131" t="b">
        <v>0</v>
      </c>
      <c r="AC876" s="131" t="b">
        <v>0</v>
      </c>
      <c r="AD876" s="122"/>
      <c r="AE876" s="131" t="b">
        <v>0</v>
      </c>
      <c r="AF876" s="128"/>
      <c r="AG876" s="88"/>
      <c r="AH876" s="132" t="b">
        <v>0</v>
      </c>
      <c r="AI876" s="133"/>
    </row>
    <row r="877">
      <c r="A877" s="114" t="str">
        <f t="array" ref="A877">IFERROR(
  INDEX(
    INDEX('{INDEX} Tour Packages'!$A:$ZZ, , MATCH(A$3, '{INDEX} Tour Packages'!$4:$4, 0)),
    MATCH($F877, INDEX('{INDEX} Tour Packages'!$A:$ZZ,0, MATCH("Tour Package Name", '{INDEX} Tour Packages'!$4:$4, 0)), 0)
  ),
"")
</f>
        <v/>
      </c>
      <c r="B877" s="114" t="str">
        <f t="array" ref="B877">IFERROR(
  INDEX(
    INDEX('{INDEX} Tour Packages'!$A:$ZZ, , MATCH(B$3, '{INDEX} Tour Packages'!$4:$4, 0)),
    MATCH($F877, INDEX('{INDEX} Tour Packages'!$A:$ZZ,0, MATCH("Tour Package Name", '{INDEX} Tour Packages'!$4:$4, 0)), 0)
  ),
"")
</f>
        <v/>
      </c>
      <c r="C877" s="114" t="str">
        <f t="array" ref="C877">IFERROR(
  INDEX(
    INDEX('{INDEX} Tour Packages'!$A:$ZZ, , MATCH(C$3, '{INDEX} Tour Packages'!$4:$4, 0)),
    MATCH($F877, INDEX('{INDEX} Tour Packages'!$A:$ZZ,0, MATCH("Tour Package Name", '{INDEX} Tour Packages'!$4:$4, 0)), 0)
  ),
"")
</f>
        <v/>
      </c>
      <c r="D877" s="114" t="str">
        <f t="array" ref="D877">IFERROR(
  INDEX(
    INDEX('{INDEX} Tour Packages'!$A:$ZZ, , MATCH(D$3, '{INDEX} Tour Packages'!$4:$4, 0)),
    MATCH($F877, INDEX('{INDEX} Tour Packages'!$A:$ZZ,0, MATCH("Tour Package Name", '{INDEX} Tour Packages'!$4:$4, 0)), 0)
  ),
"")
</f>
        <v/>
      </c>
      <c r="E877" s="115" t="s">
        <v>231</v>
      </c>
      <c r="F877" s="116" t="str">
        <f>IFERROR(__xludf.DUMMYFUNCTION("LET(
  headers, 'Internal Flight Booking Form Re'!$A$1:AI$1,
  ref, $E877,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7" s="117" t="str">
        <f>IFERROR(__xludf.DUMMYFUNCTION("""COMPUTED_VALUE"""),"")</f>
        <v/>
      </c>
      <c r="H877" s="116"/>
      <c r="I877" s="116"/>
      <c r="J877" s="118"/>
      <c r="K877" s="116"/>
      <c r="L877" s="116"/>
      <c r="M877" s="116"/>
      <c r="N877" s="116"/>
      <c r="O877" s="117"/>
      <c r="P877" s="134"/>
      <c r="Q877" s="134"/>
      <c r="R877" s="134"/>
      <c r="S877" s="135"/>
      <c r="T877" s="134"/>
      <c r="U877" s="134"/>
      <c r="V877" s="134"/>
      <c r="W877" s="135"/>
      <c r="X877" s="134"/>
      <c r="Y877" s="134"/>
      <c r="Z877" s="134"/>
      <c r="AA877" s="135"/>
      <c r="AB877" s="131" t="b">
        <v>0</v>
      </c>
      <c r="AC877" s="131" t="b">
        <v>0</v>
      </c>
      <c r="AD877" s="122"/>
      <c r="AE877" s="131" t="b">
        <v>0</v>
      </c>
      <c r="AF877" s="128"/>
      <c r="AG877" s="88"/>
      <c r="AH877" s="132" t="b">
        <v>0</v>
      </c>
      <c r="AI877" s="133"/>
    </row>
    <row r="878">
      <c r="A878" s="114" t="str">
        <f t="array" ref="A878">IFERROR(
  INDEX(
    INDEX('{INDEX} Tour Packages'!$A:$ZZ, , MATCH(A$3, '{INDEX} Tour Packages'!$4:$4, 0)),
    MATCH($F878, INDEX('{INDEX} Tour Packages'!$A:$ZZ,0, MATCH("Tour Package Name", '{INDEX} Tour Packages'!$4:$4, 0)), 0)
  ),
"")
</f>
        <v/>
      </c>
      <c r="B878" s="114" t="str">
        <f t="array" ref="B878">IFERROR(
  INDEX(
    INDEX('{INDEX} Tour Packages'!$A:$ZZ, , MATCH(B$3, '{INDEX} Tour Packages'!$4:$4, 0)),
    MATCH($F878, INDEX('{INDEX} Tour Packages'!$A:$ZZ,0, MATCH("Tour Package Name", '{INDEX} Tour Packages'!$4:$4, 0)), 0)
  ),
"")
</f>
        <v/>
      </c>
      <c r="C878" s="114" t="str">
        <f t="array" ref="C878">IFERROR(
  INDEX(
    INDEX('{INDEX} Tour Packages'!$A:$ZZ, , MATCH(C$3, '{INDEX} Tour Packages'!$4:$4, 0)),
    MATCH($F878, INDEX('{INDEX} Tour Packages'!$A:$ZZ,0, MATCH("Tour Package Name", '{INDEX} Tour Packages'!$4:$4, 0)), 0)
  ),
"")
</f>
        <v/>
      </c>
      <c r="D878" s="114" t="str">
        <f t="array" ref="D878">IFERROR(
  INDEX(
    INDEX('{INDEX} Tour Packages'!$A:$ZZ, , MATCH(D$3, '{INDEX} Tour Packages'!$4:$4, 0)),
    MATCH($F878, INDEX('{INDEX} Tour Packages'!$A:$ZZ,0, MATCH("Tour Package Name", '{INDEX} Tour Packages'!$4:$4, 0)), 0)
  ),
"")
</f>
        <v/>
      </c>
      <c r="E878" s="115" t="s">
        <v>231</v>
      </c>
      <c r="F878" s="116" t="str">
        <f>IFERROR(__xludf.DUMMYFUNCTION("LET(
  headers, 'Internal Flight Booking Form Re'!$A$1:AI$1,
  ref, $E878,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8" s="117" t="str">
        <f>IFERROR(__xludf.DUMMYFUNCTION("""COMPUTED_VALUE"""),"")</f>
        <v/>
      </c>
      <c r="H878" s="116"/>
      <c r="I878" s="116"/>
      <c r="J878" s="118"/>
      <c r="K878" s="116"/>
      <c r="L878" s="116"/>
      <c r="M878" s="116"/>
      <c r="N878" s="116"/>
      <c r="O878" s="117"/>
      <c r="P878" s="134"/>
      <c r="Q878" s="134"/>
      <c r="R878" s="134"/>
      <c r="S878" s="135"/>
      <c r="T878" s="134"/>
      <c r="U878" s="134"/>
      <c r="V878" s="134"/>
      <c r="W878" s="135"/>
      <c r="X878" s="134"/>
      <c r="Y878" s="134"/>
      <c r="Z878" s="134"/>
      <c r="AA878" s="135"/>
      <c r="AB878" s="131" t="b">
        <v>0</v>
      </c>
      <c r="AC878" s="131" t="b">
        <v>0</v>
      </c>
      <c r="AD878" s="122"/>
      <c r="AE878" s="131" t="b">
        <v>0</v>
      </c>
      <c r="AF878" s="128"/>
      <c r="AG878" s="88"/>
      <c r="AH878" s="132" t="b">
        <v>0</v>
      </c>
      <c r="AI878" s="133"/>
    </row>
    <row r="879">
      <c r="A879" s="114" t="str">
        <f t="array" ref="A879">IFERROR(
  INDEX(
    INDEX('{INDEX} Tour Packages'!$A:$ZZ, , MATCH(A$3, '{INDEX} Tour Packages'!$4:$4, 0)),
    MATCH($F879, INDEX('{INDEX} Tour Packages'!$A:$ZZ,0, MATCH("Tour Package Name", '{INDEX} Tour Packages'!$4:$4, 0)), 0)
  ),
"")
</f>
        <v/>
      </c>
      <c r="B879" s="114" t="str">
        <f t="array" ref="B879">IFERROR(
  INDEX(
    INDEX('{INDEX} Tour Packages'!$A:$ZZ, , MATCH(B$3, '{INDEX} Tour Packages'!$4:$4, 0)),
    MATCH($F879, INDEX('{INDEX} Tour Packages'!$A:$ZZ,0, MATCH("Tour Package Name", '{INDEX} Tour Packages'!$4:$4, 0)), 0)
  ),
"")
</f>
        <v/>
      </c>
      <c r="C879" s="114" t="str">
        <f t="array" ref="C879">IFERROR(
  INDEX(
    INDEX('{INDEX} Tour Packages'!$A:$ZZ, , MATCH(C$3, '{INDEX} Tour Packages'!$4:$4, 0)),
    MATCH($F879, INDEX('{INDEX} Tour Packages'!$A:$ZZ,0, MATCH("Tour Package Name", '{INDEX} Tour Packages'!$4:$4, 0)), 0)
  ),
"")
</f>
        <v/>
      </c>
      <c r="D879" s="114" t="str">
        <f t="array" ref="D879">IFERROR(
  INDEX(
    INDEX('{INDEX} Tour Packages'!$A:$ZZ, , MATCH(D$3, '{INDEX} Tour Packages'!$4:$4, 0)),
    MATCH($F879, INDEX('{INDEX} Tour Packages'!$A:$ZZ,0, MATCH("Tour Package Name", '{INDEX} Tour Packages'!$4:$4, 0)), 0)
  ),
"")
</f>
        <v/>
      </c>
      <c r="E879" s="115" t="s">
        <v>231</v>
      </c>
      <c r="F879" s="116" t="str">
        <f>IFERROR(__xludf.DUMMYFUNCTION("LET(
  headers, 'Internal Flight Booking Form Re'!$A$1:AI$1,
  ref, $E879,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79" s="117" t="str">
        <f>IFERROR(__xludf.DUMMYFUNCTION("""COMPUTED_VALUE"""),"")</f>
        <v/>
      </c>
      <c r="H879" s="116"/>
      <c r="I879" s="116"/>
      <c r="J879" s="118"/>
      <c r="K879" s="116"/>
      <c r="L879" s="116"/>
      <c r="M879" s="116"/>
      <c r="N879" s="116"/>
      <c r="O879" s="117"/>
      <c r="P879" s="134"/>
      <c r="Q879" s="134"/>
      <c r="R879" s="134"/>
      <c r="S879" s="135"/>
      <c r="T879" s="134"/>
      <c r="U879" s="134"/>
      <c r="V879" s="134"/>
      <c r="W879" s="135"/>
      <c r="X879" s="134"/>
      <c r="Y879" s="134"/>
      <c r="Z879" s="134"/>
      <c r="AA879" s="135"/>
      <c r="AB879" s="131" t="b">
        <v>0</v>
      </c>
      <c r="AC879" s="131" t="b">
        <v>0</v>
      </c>
      <c r="AD879" s="122"/>
      <c r="AE879" s="131" t="b">
        <v>0</v>
      </c>
      <c r="AF879" s="128"/>
      <c r="AG879" s="88"/>
      <c r="AH879" s="132" t="b">
        <v>0</v>
      </c>
      <c r="AI879" s="133"/>
    </row>
    <row r="880">
      <c r="A880" s="114" t="str">
        <f t="array" ref="A880">IFERROR(
  INDEX(
    INDEX('{INDEX} Tour Packages'!$A:$ZZ, , MATCH(A$3, '{INDEX} Tour Packages'!$4:$4, 0)),
    MATCH($F880, INDEX('{INDEX} Tour Packages'!$A:$ZZ,0, MATCH("Tour Package Name", '{INDEX} Tour Packages'!$4:$4, 0)), 0)
  ),
"")
</f>
        <v/>
      </c>
      <c r="B880" s="114" t="str">
        <f t="array" ref="B880">IFERROR(
  INDEX(
    INDEX('{INDEX} Tour Packages'!$A:$ZZ, , MATCH(B$3, '{INDEX} Tour Packages'!$4:$4, 0)),
    MATCH($F880, INDEX('{INDEX} Tour Packages'!$A:$ZZ,0, MATCH("Tour Package Name", '{INDEX} Tour Packages'!$4:$4, 0)), 0)
  ),
"")
</f>
        <v/>
      </c>
      <c r="C880" s="114" t="str">
        <f t="array" ref="C880">IFERROR(
  INDEX(
    INDEX('{INDEX} Tour Packages'!$A:$ZZ, , MATCH(C$3, '{INDEX} Tour Packages'!$4:$4, 0)),
    MATCH($F880, INDEX('{INDEX} Tour Packages'!$A:$ZZ,0, MATCH("Tour Package Name", '{INDEX} Tour Packages'!$4:$4, 0)), 0)
  ),
"")
</f>
        <v/>
      </c>
      <c r="D880" s="114" t="str">
        <f t="array" ref="D880">IFERROR(
  INDEX(
    INDEX('{INDEX} Tour Packages'!$A:$ZZ, , MATCH(D$3, '{INDEX} Tour Packages'!$4:$4, 0)),
    MATCH($F880, INDEX('{INDEX} Tour Packages'!$A:$ZZ,0, MATCH("Tour Package Name", '{INDEX} Tour Packages'!$4:$4, 0)), 0)
  ),
"")
</f>
        <v/>
      </c>
      <c r="E880" s="115" t="s">
        <v>231</v>
      </c>
      <c r="F880" s="116" t="str">
        <f>IFERROR(__xludf.DUMMYFUNCTION("LET(
  headers, 'Internal Flight Booking Form Re'!$A$1:AI$1,
  ref, $E880,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0" s="117" t="str">
        <f>IFERROR(__xludf.DUMMYFUNCTION("""COMPUTED_VALUE"""),"")</f>
        <v/>
      </c>
      <c r="H880" s="116"/>
      <c r="I880" s="116"/>
      <c r="J880" s="118"/>
      <c r="K880" s="116"/>
      <c r="L880" s="116"/>
      <c r="M880" s="116"/>
      <c r="N880" s="116"/>
      <c r="O880" s="117"/>
      <c r="P880" s="134"/>
      <c r="Q880" s="134"/>
      <c r="R880" s="134"/>
      <c r="S880" s="135"/>
      <c r="T880" s="134"/>
      <c r="U880" s="134"/>
      <c r="V880" s="134"/>
      <c r="W880" s="135"/>
      <c r="X880" s="134"/>
      <c r="Y880" s="134"/>
      <c r="Z880" s="134"/>
      <c r="AA880" s="135"/>
      <c r="AB880" s="131" t="b">
        <v>0</v>
      </c>
      <c r="AC880" s="131" t="b">
        <v>0</v>
      </c>
      <c r="AD880" s="122"/>
      <c r="AE880" s="131" t="b">
        <v>0</v>
      </c>
      <c r="AF880" s="128"/>
      <c r="AG880" s="88"/>
      <c r="AH880" s="132" t="b">
        <v>0</v>
      </c>
      <c r="AI880" s="133"/>
    </row>
    <row r="881">
      <c r="A881" s="114" t="str">
        <f t="array" ref="A881">IFERROR(
  INDEX(
    INDEX('{INDEX} Tour Packages'!$A:$ZZ, , MATCH(A$3, '{INDEX} Tour Packages'!$4:$4, 0)),
    MATCH($F881, INDEX('{INDEX} Tour Packages'!$A:$ZZ,0, MATCH("Tour Package Name", '{INDEX} Tour Packages'!$4:$4, 0)), 0)
  ),
"")
</f>
        <v/>
      </c>
      <c r="B881" s="114" t="str">
        <f t="array" ref="B881">IFERROR(
  INDEX(
    INDEX('{INDEX} Tour Packages'!$A:$ZZ, , MATCH(B$3, '{INDEX} Tour Packages'!$4:$4, 0)),
    MATCH($F881, INDEX('{INDEX} Tour Packages'!$A:$ZZ,0, MATCH("Tour Package Name", '{INDEX} Tour Packages'!$4:$4, 0)), 0)
  ),
"")
</f>
        <v/>
      </c>
      <c r="C881" s="114" t="str">
        <f t="array" ref="C881">IFERROR(
  INDEX(
    INDEX('{INDEX} Tour Packages'!$A:$ZZ, , MATCH(C$3, '{INDEX} Tour Packages'!$4:$4, 0)),
    MATCH($F881, INDEX('{INDEX} Tour Packages'!$A:$ZZ,0, MATCH("Tour Package Name", '{INDEX} Tour Packages'!$4:$4, 0)), 0)
  ),
"")
</f>
        <v/>
      </c>
      <c r="D881" s="114" t="str">
        <f t="array" ref="D881">IFERROR(
  INDEX(
    INDEX('{INDEX} Tour Packages'!$A:$ZZ, , MATCH(D$3, '{INDEX} Tour Packages'!$4:$4, 0)),
    MATCH($F881, INDEX('{INDEX} Tour Packages'!$A:$ZZ,0, MATCH("Tour Package Name", '{INDEX} Tour Packages'!$4:$4, 0)), 0)
  ),
"")
</f>
        <v/>
      </c>
      <c r="E881" s="115" t="s">
        <v>231</v>
      </c>
      <c r="F881" s="116" t="str">
        <f>IFERROR(__xludf.DUMMYFUNCTION("LET(
  headers, 'Internal Flight Booking Form Re'!$A$1:AI$1,
  ref, $E881,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1" s="117" t="str">
        <f>IFERROR(__xludf.DUMMYFUNCTION("""COMPUTED_VALUE"""),"")</f>
        <v/>
      </c>
      <c r="H881" s="116"/>
      <c r="I881" s="116"/>
      <c r="J881" s="118"/>
      <c r="K881" s="116"/>
      <c r="L881" s="116"/>
      <c r="M881" s="116"/>
      <c r="N881" s="116"/>
      <c r="O881" s="117"/>
      <c r="P881" s="134"/>
      <c r="Q881" s="134"/>
      <c r="R881" s="134"/>
      <c r="S881" s="135"/>
      <c r="T881" s="134"/>
      <c r="U881" s="134"/>
      <c r="V881" s="134"/>
      <c r="W881" s="135"/>
      <c r="X881" s="134"/>
      <c r="Y881" s="134"/>
      <c r="Z881" s="134"/>
      <c r="AA881" s="135"/>
      <c r="AB881" s="131" t="b">
        <v>0</v>
      </c>
      <c r="AC881" s="131" t="b">
        <v>0</v>
      </c>
      <c r="AD881" s="122"/>
      <c r="AE881" s="131" t="b">
        <v>0</v>
      </c>
      <c r="AF881" s="128"/>
      <c r="AG881" s="88"/>
      <c r="AH881" s="132" t="b">
        <v>0</v>
      </c>
      <c r="AI881" s="133"/>
    </row>
    <row r="882">
      <c r="A882" s="114" t="str">
        <f t="array" ref="A882">IFERROR(
  INDEX(
    INDEX('{INDEX} Tour Packages'!$A:$ZZ, , MATCH(A$3, '{INDEX} Tour Packages'!$4:$4, 0)),
    MATCH($F882, INDEX('{INDEX} Tour Packages'!$A:$ZZ,0, MATCH("Tour Package Name", '{INDEX} Tour Packages'!$4:$4, 0)), 0)
  ),
"")
</f>
        <v/>
      </c>
      <c r="B882" s="114" t="str">
        <f t="array" ref="B882">IFERROR(
  INDEX(
    INDEX('{INDEX} Tour Packages'!$A:$ZZ, , MATCH(B$3, '{INDEX} Tour Packages'!$4:$4, 0)),
    MATCH($F882, INDEX('{INDEX} Tour Packages'!$A:$ZZ,0, MATCH("Tour Package Name", '{INDEX} Tour Packages'!$4:$4, 0)), 0)
  ),
"")
</f>
        <v/>
      </c>
      <c r="C882" s="114" t="str">
        <f t="array" ref="C882">IFERROR(
  INDEX(
    INDEX('{INDEX} Tour Packages'!$A:$ZZ, , MATCH(C$3, '{INDEX} Tour Packages'!$4:$4, 0)),
    MATCH($F882, INDEX('{INDEX} Tour Packages'!$A:$ZZ,0, MATCH("Tour Package Name", '{INDEX} Tour Packages'!$4:$4, 0)), 0)
  ),
"")
</f>
        <v/>
      </c>
      <c r="D882" s="114" t="str">
        <f t="array" ref="D882">IFERROR(
  INDEX(
    INDEX('{INDEX} Tour Packages'!$A:$ZZ, , MATCH(D$3, '{INDEX} Tour Packages'!$4:$4, 0)),
    MATCH($F882, INDEX('{INDEX} Tour Packages'!$A:$ZZ,0, MATCH("Tour Package Name", '{INDEX} Tour Packages'!$4:$4, 0)), 0)
  ),
"")
</f>
        <v/>
      </c>
      <c r="E882" s="115" t="s">
        <v>231</v>
      </c>
      <c r="F882" s="116" t="str">
        <f>IFERROR(__xludf.DUMMYFUNCTION("LET(
  headers, 'Internal Flight Booking Form Re'!$A$1:AI$1,
  ref, $E882,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2" s="117" t="str">
        <f>IFERROR(__xludf.DUMMYFUNCTION("""COMPUTED_VALUE"""),"")</f>
        <v/>
      </c>
      <c r="H882" s="116"/>
      <c r="I882" s="116"/>
      <c r="J882" s="118"/>
      <c r="K882" s="116"/>
      <c r="L882" s="116"/>
      <c r="M882" s="116"/>
      <c r="N882" s="116"/>
      <c r="O882" s="117"/>
      <c r="P882" s="134"/>
      <c r="Q882" s="134"/>
      <c r="R882" s="134"/>
      <c r="S882" s="135"/>
      <c r="T882" s="134"/>
      <c r="U882" s="134"/>
      <c r="V882" s="134"/>
      <c r="W882" s="135"/>
      <c r="X882" s="134"/>
      <c r="Y882" s="134"/>
      <c r="Z882" s="134"/>
      <c r="AA882" s="135"/>
      <c r="AB882" s="131" t="b">
        <v>0</v>
      </c>
      <c r="AC882" s="131" t="b">
        <v>0</v>
      </c>
      <c r="AD882" s="122"/>
      <c r="AE882" s="131" t="b">
        <v>0</v>
      </c>
      <c r="AF882" s="128"/>
      <c r="AG882" s="88"/>
      <c r="AH882" s="132" t="b">
        <v>0</v>
      </c>
      <c r="AI882" s="133"/>
    </row>
    <row r="883">
      <c r="A883" s="114" t="str">
        <f t="array" ref="A883">IFERROR(
  INDEX(
    INDEX('{INDEX} Tour Packages'!$A:$ZZ, , MATCH(A$3, '{INDEX} Tour Packages'!$4:$4, 0)),
    MATCH($F883, INDEX('{INDEX} Tour Packages'!$A:$ZZ,0, MATCH("Tour Package Name", '{INDEX} Tour Packages'!$4:$4, 0)), 0)
  ),
"")
</f>
        <v/>
      </c>
      <c r="B883" s="114" t="str">
        <f t="array" ref="B883">IFERROR(
  INDEX(
    INDEX('{INDEX} Tour Packages'!$A:$ZZ, , MATCH(B$3, '{INDEX} Tour Packages'!$4:$4, 0)),
    MATCH($F883, INDEX('{INDEX} Tour Packages'!$A:$ZZ,0, MATCH("Tour Package Name", '{INDEX} Tour Packages'!$4:$4, 0)), 0)
  ),
"")
</f>
        <v/>
      </c>
      <c r="C883" s="114" t="str">
        <f t="array" ref="C883">IFERROR(
  INDEX(
    INDEX('{INDEX} Tour Packages'!$A:$ZZ, , MATCH(C$3, '{INDEX} Tour Packages'!$4:$4, 0)),
    MATCH($F883, INDEX('{INDEX} Tour Packages'!$A:$ZZ,0, MATCH("Tour Package Name", '{INDEX} Tour Packages'!$4:$4, 0)), 0)
  ),
"")
</f>
        <v/>
      </c>
      <c r="D883" s="114" t="str">
        <f t="array" ref="D883">IFERROR(
  INDEX(
    INDEX('{INDEX} Tour Packages'!$A:$ZZ, , MATCH(D$3, '{INDEX} Tour Packages'!$4:$4, 0)),
    MATCH($F883, INDEX('{INDEX} Tour Packages'!$A:$ZZ,0, MATCH("Tour Package Name", '{INDEX} Tour Packages'!$4:$4, 0)), 0)
  ),
"")
</f>
        <v/>
      </c>
      <c r="E883" s="115" t="s">
        <v>231</v>
      </c>
      <c r="F883" s="116" t="str">
        <f>IFERROR(__xludf.DUMMYFUNCTION("LET(
  headers, 'Internal Flight Booking Form Re'!$A$1:AI$1,
  ref, $E883,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3" s="117" t="str">
        <f>IFERROR(__xludf.DUMMYFUNCTION("""COMPUTED_VALUE"""),"")</f>
        <v/>
      </c>
      <c r="H883" s="116"/>
      <c r="I883" s="116"/>
      <c r="J883" s="118"/>
      <c r="K883" s="116"/>
      <c r="L883" s="116"/>
      <c r="M883" s="116"/>
      <c r="N883" s="116"/>
      <c r="O883" s="117"/>
      <c r="P883" s="134"/>
      <c r="Q883" s="134"/>
      <c r="R883" s="134"/>
      <c r="S883" s="135"/>
      <c r="T883" s="134"/>
      <c r="U883" s="134"/>
      <c r="V883" s="134"/>
      <c r="W883" s="135"/>
      <c r="X883" s="134"/>
      <c r="Y883" s="134"/>
      <c r="Z883" s="134"/>
      <c r="AA883" s="135"/>
      <c r="AB883" s="131" t="b">
        <v>0</v>
      </c>
      <c r="AC883" s="131" t="b">
        <v>0</v>
      </c>
      <c r="AD883" s="122"/>
      <c r="AE883" s="131" t="b">
        <v>0</v>
      </c>
      <c r="AF883" s="128"/>
      <c r="AG883" s="88"/>
      <c r="AH883" s="132" t="b">
        <v>0</v>
      </c>
      <c r="AI883" s="133"/>
    </row>
    <row r="884">
      <c r="A884" s="114" t="str">
        <f t="array" ref="A884">IFERROR(
  INDEX(
    INDEX('{INDEX} Tour Packages'!$A:$ZZ, , MATCH(A$3, '{INDEX} Tour Packages'!$4:$4, 0)),
    MATCH($F884, INDEX('{INDEX} Tour Packages'!$A:$ZZ,0, MATCH("Tour Package Name", '{INDEX} Tour Packages'!$4:$4, 0)), 0)
  ),
"")
</f>
        <v/>
      </c>
      <c r="B884" s="114" t="str">
        <f t="array" ref="B884">IFERROR(
  INDEX(
    INDEX('{INDEX} Tour Packages'!$A:$ZZ, , MATCH(B$3, '{INDEX} Tour Packages'!$4:$4, 0)),
    MATCH($F884, INDEX('{INDEX} Tour Packages'!$A:$ZZ,0, MATCH("Tour Package Name", '{INDEX} Tour Packages'!$4:$4, 0)), 0)
  ),
"")
</f>
        <v/>
      </c>
      <c r="C884" s="114" t="str">
        <f t="array" ref="C884">IFERROR(
  INDEX(
    INDEX('{INDEX} Tour Packages'!$A:$ZZ, , MATCH(C$3, '{INDEX} Tour Packages'!$4:$4, 0)),
    MATCH($F884, INDEX('{INDEX} Tour Packages'!$A:$ZZ,0, MATCH("Tour Package Name", '{INDEX} Tour Packages'!$4:$4, 0)), 0)
  ),
"")
</f>
        <v/>
      </c>
      <c r="D884" s="114" t="str">
        <f t="array" ref="D884">IFERROR(
  INDEX(
    INDEX('{INDEX} Tour Packages'!$A:$ZZ, , MATCH(D$3, '{INDEX} Tour Packages'!$4:$4, 0)),
    MATCH($F884, INDEX('{INDEX} Tour Packages'!$A:$ZZ,0, MATCH("Tour Package Name", '{INDEX} Tour Packages'!$4:$4, 0)), 0)
  ),
"")
</f>
        <v/>
      </c>
      <c r="E884" s="115" t="s">
        <v>231</v>
      </c>
      <c r="F884" s="116" t="str">
        <f>IFERROR(__xludf.DUMMYFUNCTION("LET(
  headers, 'Internal Flight Booking Form Re'!$A$1:AI$1,
  ref, $E884,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4" s="117" t="str">
        <f>IFERROR(__xludf.DUMMYFUNCTION("""COMPUTED_VALUE"""),"")</f>
        <v/>
      </c>
      <c r="H884" s="116"/>
      <c r="I884" s="116"/>
      <c r="J884" s="118"/>
      <c r="K884" s="116"/>
      <c r="L884" s="116"/>
      <c r="M884" s="116"/>
      <c r="N884" s="116"/>
      <c r="O884" s="117"/>
      <c r="P884" s="134"/>
      <c r="Q884" s="134"/>
      <c r="R884" s="134"/>
      <c r="S884" s="135"/>
      <c r="T884" s="134"/>
      <c r="U884" s="134"/>
      <c r="V884" s="134"/>
      <c r="W884" s="135"/>
      <c r="X884" s="134"/>
      <c r="Y884" s="134"/>
      <c r="Z884" s="134"/>
      <c r="AA884" s="135"/>
      <c r="AB884" s="131" t="b">
        <v>0</v>
      </c>
      <c r="AC884" s="131" t="b">
        <v>0</v>
      </c>
      <c r="AD884" s="122"/>
      <c r="AE884" s="131" t="b">
        <v>0</v>
      </c>
      <c r="AF884" s="128"/>
      <c r="AG884" s="88"/>
      <c r="AH884" s="132" t="b">
        <v>0</v>
      </c>
      <c r="AI884" s="133"/>
    </row>
    <row r="885">
      <c r="A885" s="114" t="str">
        <f t="array" ref="A885">IFERROR(
  INDEX(
    INDEX('{INDEX} Tour Packages'!$A:$ZZ, , MATCH(A$3, '{INDEX} Tour Packages'!$4:$4, 0)),
    MATCH($F885, INDEX('{INDEX} Tour Packages'!$A:$ZZ,0, MATCH("Tour Package Name", '{INDEX} Tour Packages'!$4:$4, 0)), 0)
  ),
"")
</f>
        <v/>
      </c>
      <c r="B885" s="114" t="str">
        <f t="array" ref="B885">IFERROR(
  INDEX(
    INDEX('{INDEX} Tour Packages'!$A:$ZZ, , MATCH(B$3, '{INDEX} Tour Packages'!$4:$4, 0)),
    MATCH($F885, INDEX('{INDEX} Tour Packages'!$A:$ZZ,0, MATCH("Tour Package Name", '{INDEX} Tour Packages'!$4:$4, 0)), 0)
  ),
"")
</f>
        <v/>
      </c>
      <c r="C885" s="114" t="str">
        <f t="array" ref="C885">IFERROR(
  INDEX(
    INDEX('{INDEX} Tour Packages'!$A:$ZZ, , MATCH(C$3, '{INDEX} Tour Packages'!$4:$4, 0)),
    MATCH($F885, INDEX('{INDEX} Tour Packages'!$A:$ZZ,0, MATCH("Tour Package Name", '{INDEX} Tour Packages'!$4:$4, 0)), 0)
  ),
"")
</f>
        <v/>
      </c>
      <c r="D885" s="114" t="str">
        <f t="array" ref="D885">IFERROR(
  INDEX(
    INDEX('{INDEX} Tour Packages'!$A:$ZZ, , MATCH(D$3, '{INDEX} Tour Packages'!$4:$4, 0)),
    MATCH($F885, INDEX('{INDEX} Tour Packages'!$A:$ZZ,0, MATCH("Tour Package Name", '{INDEX} Tour Packages'!$4:$4, 0)), 0)
  ),
"")
</f>
        <v/>
      </c>
      <c r="E885" s="115" t="s">
        <v>231</v>
      </c>
      <c r="F885" s="116" t="str">
        <f>IFERROR(__xludf.DUMMYFUNCTION("LET(
  headers, 'Internal Flight Booking Form Re'!$A$1:AI$1,
  ref, $E885,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5" s="117" t="str">
        <f>IFERROR(__xludf.DUMMYFUNCTION("""COMPUTED_VALUE"""),"")</f>
        <v/>
      </c>
      <c r="H885" s="116"/>
      <c r="I885" s="116"/>
      <c r="J885" s="118"/>
      <c r="K885" s="116"/>
      <c r="L885" s="116"/>
      <c r="M885" s="116"/>
      <c r="N885" s="116"/>
      <c r="O885" s="117"/>
      <c r="P885" s="134"/>
      <c r="Q885" s="134"/>
      <c r="R885" s="134"/>
      <c r="S885" s="135"/>
      <c r="T885" s="134"/>
      <c r="U885" s="134"/>
      <c r="V885" s="134"/>
      <c r="W885" s="135"/>
      <c r="X885" s="134"/>
      <c r="Y885" s="134"/>
      <c r="Z885" s="134"/>
      <c r="AA885" s="135"/>
      <c r="AB885" s="131" t="b">
        <v>0</v>
      </c>
      <c r="AC885" s="131" t="b">
        <v>0</v>
      </c>
      <c r="AD885" s="122"/>
      <c r="AE885" s="131" t="b">
        <v>0</v>
      </c>
      <c r="AF885" s="128"/>
      <c r="AG885" s="88"/>
      <c r="AH885" s="132" t="b">
        <v>0</v>
      </c>
      <c r="AI885" s="133"/>
    </row>
    <row r="886">
      <c r="A886" s="114" t="str">
        <f t="array" ref="A886">IFERROR(
  INDEX(
    INDEX('{INDEX} Tour Packages'!$A:$ZZ, , MATCH(A$3, '{INDEX} Tour Packages'!$4:$4, 0)),
    MATCH($F886, INDEX('{INDEX} Tour Packages'!$A:$ZZ,0, MATCH("Tour Package Name", '{INDEX} Tour Packages'!$4:$4, 0)), 0)
  ),
"")
</f>
        <v/>
      </c>
      <c r="B886" s="114" t="str">
        <f t="array" ref="B886">IFERROR(
  INDEX(
    INDEX('{INDEX} Tour Packages'!$A:$ZZ, , MATCH(B$3, '{INDEX} Tour Packages'!$4:$4, 0)),
    MATCH($F886, INDEX('{INDEX} Tour Packages'!$A:$ZZ,0, MATCH("Tour Package Name", '{INDEX} Tour Packages'!$4:$4, 0)), 0)
  ),
"")
</f>
        <v/>
      </c>
      <c r="C886" s="114" t="str">
        <f t="array" ref="C886">IFERROR(
  INDEX(
    INDEX('{INDEX} Tour Packages'!$A:$ZZ, , MATCH(C$3, '{INDEX} Tour Packages'!$4:$4, 0)),
    MATCH($F886, INDEX('{INDEX} Tour Packages'!$A:$ZZ,0, MATCH("Tour Package Name", '{INDEX} Tour Packages'!$4:$4, 0)), 0)
  ),
"")
</f>
        <v/>
      </c>
      <c r="D886" s="114" t="str">
        <f t="array" ref="D886">IFERROR(
  INDEX(
    INDEX('{INDEX} Tour Packages'!$A:$ZZ, , MATCH(D$3, '{INDEX} Tour Packages'!$4:$4, 0)),
    MATCH($F886, INDEX('{INDEX} Tour Packages'!$A:$ZZ,0, MATCH("Tour Package Name", '{INDEX} Tour Packages'!$4:$4, 0)), 0)
  ),
"")
</f>
        <v/>
      </c>
      <c r="E886" s="115" t="s">
        <v>231</v>
      </c>
      <c r="F886" s="116" t="str">
        <f>IFERROR(__xludf.DUMMYFUNCTION("LET(
  headers, 'Internal Flight Booking Form Re'!$A$1:AI$1,
  ref, $E886,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6" s="117" t="str">
        <f>IFERROR(__xludf.DUMMYFUNCTION("""COMPUTED_VALUE"""),"")</f>
        <v/>
      </c>
      <c r="H886" s="116"/>
      <c r="I886" s="116"/>
      <c r="J886" s="118"/>
      <c r="K886" s="116"/>
      <c r="L886" s="116"/>
      <c r="M886" s="116"/>
      <c r="N886" s="116"/>
      <c r="O886" s="117"/>
      <c r="P886" s="134"/>
      <c r="Q886" s="134"/>
      <c r="R886" s="134"/>
      <c r="S886" s="135"/>
      <c r="T886" s="134"/>
      <c r="U886" s="134"/>
      <c r="V886" s="134"/>
      <c r="W886" s="135"/>
      <c r="X886" s="134"/>
      <c r="Y886" s="134"/>
      <c r="Z886" s="134"/>
      <c r="AA886" s="135"/>
      <c r="AB886" s="131" t="b">
        <v>0</v>
      </c>
      <c r="AC886" s="131" t="b">
        <v>0</v>
      </c>
      <c r="AD886" s="122"/>
      <c r="AE886" s="131" t="b">
        <v>0</v>
      </c>
      <c r="AF886" s="128"/>
      <c r="AG886" s="88"/>
      <c r="AH886" s="132" t="b">
        <v>0</v>
      </c>
      <c r="AI886" s="133"/>
    </row>
    <row r="887">
      <c r="A887" s="114" t="str">
        <f t="array" ref="A887">IFERROR(
  INDEX(
    INDEX('{INDEX} Tour Packages'!$A:$ZZ, , MATCH(A$3, '{INDEX} Tour Packages'!$4:$4, 0)),
    MATCH($F887, INDEX('{INDEX} Tour Packages'!$A:$ZZ,0, MATCH("Tour Package Name", '{INDEX} Tour Packages'!$4:$4, 0)), 0)
  ),
"")
</f>
        <v/>
      </c>
      <c r="B887" s="114" t="str">
        <f t="array" ref="B887">IFERROR(
  INDEX(
    INDEX('{INDEX} Tour Packages'!$A:$ZZ, , MATCH(B$3, '{INDEX} Tour Packages'!$4:$4, 0)),
    MATCH($F887, INDEX('{INDEX} Tour Packages'!$A:$ZZ,0, MATCH("Tour Package Name", '{INDEX} Tour Packages'!$4:$4, 0)), 0)
  ),
"")
</f>
        <v/>
      </c>
      <c r="C887" s="114" t="str">
        <f t="array" ref="C887">IFERROR(
  INDEX(
    INDEX('{INDEX} Tour Packages'!$A:$ZZ, , MATCH(C$3, '{INDEX} Tour Packages'!$4:$4, 0)),
    MATCH($F887, INDEX('{INDEX} Tour Packages'!$A:$ZZ,0, MATCH("Tour Package Name", '{INDEX} Tour Packages'!$4:$4, 0)), 0)
  ),
"")
</f>
        <v/>
      </c>
      <c r="D887" s="114" t="str">
        <f t="array" ref="D887">IFERROR(
  INDEX(
    INDEX('{INDEX} Tour Packages'!$A:$ZZ, , MATCH(D$3, '{INDEX} Tour Packages'!$4:$4, 0)),
    MATCH($F887, INDEX('{INDEX} Tour Packages'!$A:$ZZ,0, MATCH("Tour Package Name", '{INDEX} Tour Packages'!$4:$4, 0)), 0)
  ),
"")
</f>
        <v/>
      </c>
      <c r="E887" s="115" t="s">
        <v>231</v>
      </c>
      <c r="F887" s="116" t="str">
        <f>IFERROR(__xludf.DUMMYFUNCTION("LET(
  headers, 'Internal Flight Booking Form Re'!$A$1:AI$1,
  ref, $E887,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7" s="117" t="str">
        <f>IFERROR(__xludf.DUMMYFUNCTION("""COMPUTED_VALUE"""),"")</f>
        <v/>
      </c>
      <c r="H887" s="116"/>
      <c r="I887" s="116"/>
      <c r="J887" s="118"/>
      <c r="K887" s="116"/>
      <c r="L887" s="116"/>
      <c r="M887" s="116"/>
      <c r="N887" s="116"/>
      <c r="O887" s="117"/>
      <c r="P887" s="134"/>
      <c r="Q887" s="134"/>
      <c r="R887" s="134"/>
      <c r="S887" s="135"/>
      <c r="T887" s="134"/>
      <c r="U887" s="134"/>
      <c r="V887" s="134"/>
      <c r="W887" s="135"/>
      <c r="X887" s="134"/>
      <c r="Y887" s="134"/>
      <c r="Z887" s="134"/>
      <c r="AA887" s="135"/>
      <c r="AB887" s="131" t="b">
        <v>0</v>
      </c>
      <c r="AC887" s="131" t="b">
        <v>0</v>
      </c>
      <c r="AD887" s="122"/>
      <c r="AE887" s="131" t="b">
        <v>0</v>
      </c>
      <c r="AF887" s="128"/>
      <c r="AG887" s="88"/>
      <c r="AH887" s="132" t="b">
        <v>0</v>
      </c>
      <c r="AI887" s="133"/>
    </row>
    <row r="888">
      <c r="A888" s="114" t="str">
        <f t="array" ref="A888">IFERROR(
  INDEX(
    INDEX('{INDEX} Tour Packages'!$A:$ZZ, , MATCH(A$3, '{INDEX} Tour Packages'!$4:$4, 0)),
    MATCH($F888, INDEX('{INDEX} Tour Packages'!$A:$ZZ,0, MATCH("Tour Package Name", '{INDEX} Tour Packages'!$4:$4, 0)), 0)
  ),
"")
</f>
        <v/>
      </c>
      <c r="B888" s="114" t="str">
        <f t="array" ref="B888">IFERROR(
  INDEX(
    INDEX('{INDEX} Tour Packages'!$A:$ZZ, , MATCH(B$3, '{INDEX} Tour Packages'!$4:$4, 0)),
    MATCH($F888, INDEX('{INDEX} Tour Packages'!$A:$ZZ,0, MATCH("Tour Package Name", '{INDEX} Tour Packages'!$4:$4, 0)), 0)
  ),
"")
</f>
        <v/>
      </c>
      <c r="C888" s="114" t="str">
        <f t="array" ref="C888">IFERROR(
  INDEX(
    INDEX('{INDEX} Tour Packages'!$A:$ZZ, , MATCH(C$3, '{INDEX} Tour Packages'!$4:$4, 0)),
    MATCH($F888, INDEX('{INDEX} Tour Packages'!$A:$ZZ,0, MATCH("Tour Package Name", '{INDEX} Tour Packages'!$4:$4, 0)), 0)
  ),
"")
</f>
        <v/>
      </c>
      <c r="D888" s="114" t="str">
        <f t="array" ref="D888">IFERROR(
  INDEX(
    INDEX('{INDEX} Tour Packages'!$A:$ZZ, , MATCH(D$3, '{INDEX} Tour Packages'!$4:$4, 0)),
    MATCH($F888, INDEX('{INDEX} Tour Packages'!$A:$ZZ,0, MATCH("Tour Package Name", '{INDEX} Tour Packages'!$4:$4, 0)), 0)
  ),
"")
</f>
        <v/>
      </c>
      <c r="E888" s="115" t="s">
        <v>231</v>
      </c>
      <c r="F888" s="116" t="str">
        <f>IFERROR(__xludf.DUMMYFUNCTION("LET(
  headers, 'Internal Flight Booking Form Re'!$A$1:AI$1,
  ref, $E888,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8" s="117" t="str">
        <f>IFERROR(__xludf.DUMMYFUNCTION("""COMPUTED_VALUE"""),"")</f>
        <v/>
      </c>
      <c r="H888" s="116"/>
      <c r="I888" s="116"/>
      <c r="J888" s="118"/>
      <c r="K888" s="116"/>
      <c r="L888" s="116"/>
      <c r="M888" s="116"/>
      <c r="N888" s="116"/>
      <c r="O888" s="117"/>
      <c r="P888" s="134"/>
      <c r="Q888" s="134"/>
      <c r="R888" s="134"/>
      <c r="S888" s="135"/>
      <c r="T888" s="134"/>
      <c r="U888" s="134"/>
      <c r="V888" s="134"/>
      <c r="W888" s="135"/>
      <c r="X888" s="134"/>
      <c r="Y888" s="134"/>
      <c r="Z888" s="134"/>
      <c r="AA888" s="135"/>
      <c r="AB888" s="131" t="b">
        <v>0</v>
      </c>
      <c r="AC888" s="131" t="b">
        <v>0</v>
      </c>
      <c r="AD888" s="122"/>
      <c r="AE888" s="131" t="b">
        <v>0</v>
      </c>
      <c r="AF888" s="128"/>
      <c r="AG888" s="88"/>
      <c r="AH888" s="132" t="b">
        <v>0</v>
      </c>
      <c r="AI888" s="133"/>
    </row>
    <row r="889">
      <c r="A889" s="114" t="str">
        <f t="array" ref="A889">IFERROR(
  INDEX(
    INDEX('{INDEX} Tour Packages'!$A:$ZZ, , MATCH(A$3, '{INDEX} Tour Packages'!$4:$4, 0)),
    MATCH($F889, INDEX('{INDEX} Tour Packages'!$A:$ZZ,0, MATCH("Tour Package Name", '{INDEX} Tour Packages'!$4:$4, 0)), 0)
  ),
"")
</f>
        <v/>
      </c>
      <c r="B889" s="114" t="str">
        <f t="array" ref="B889">IFERROR(
  INDEX(
    INDEX('{INDEX} Tour Packages'!$A:$ZZ, , MATCH(B$3, '{INDEX} Tour Packages'!$4:$4, 0)),
    MATCH($F889, INDEX('{INDEX} Tour Packages'!$A:$ZZ,0, MATCH("Tour Package Name", '{INDEX} Tour Packages'!$4:$4, 0)), 0)
  ),
"")
</f>
        <v/>
      </c>
      <c r="C889" s="114" t="str">
        <f t="array" ref="C889">IFERROR(
  INDEX(
    INDEX('{INDEX} Tour Packages'!$A:$ZZ, , MATCH(C$3, '{INDEX} Tour Packages'!$4:$4, 0)),
    MATCH($F889, INDEX('{INDEX} Tour Packages'!$A:$ZZ,0, MATCH("Tour Package Name", '{INDEX} Tour Packages'!$4:$4, 0)), 0)
  ),
"")
</f>
        <v/>
      </c>
      <c r="D889" s="114" t="str">
        <f t="array" ref="D889">IFERROR(
  INDEX(
    INDEX('{INDEX} Tour Packages'!$A:$ZZ, , MATCH(D$3, '{INDEX} Tour Packages'!$4:$4, 0)),
    MATCH($F889, INDEX('{INDEX} Tour Packages'!$A:$ZZ,0, MATCH("Tour Package Name", '{INDEX} Tour Packages'!$4:$4, 0)), 0)
  ),
"")
</f>
        <v/>
      </c>
      <c r="E889" s="115" t="s">
        <v>231</v>
      </c>
      <c r="F889" s="116" t="str">
        <f>IFERROR(__xludf.DUMMYFUNCTION("LET(
  headers, 'Internal Flight Booking Form Re'!$A$1:AI$1,
  ref, $E889,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89" s="117" t="str">
        <f>IFERROR(__xludf.DUMMYFUNCTION("""COMPUTED_VALUE"""),"")</f>
        <v/>
      </c>
      <c r="H889" s="116"/>
      <c r="I889" s="116"/>
      <c r="J889" s="118"/>
      <c r="K889" s="116"/>
      <c r="L889" s="116"/>
      <c r="M889" s="116"/>
      <c r="N889" s="116"/>
      <c r="O889" s="117"/>
      <c r="P889" s="134"/>
      <c r="Q889" s="134"/>
      <c r="R889" s="134"/>
      <c r="S889" s="135"/>
      <c r="T889" s="134"/>
      <c r="U889" s="134"/>
      <c r="V889" s="134"/>
      <c r="W889" s="135"/>
      <c r="X889" s="134"/>
      <c r="Y889" s="134"/>
      <c r="Z889" s="134"/>
      <c r="AA889" s="135"/>
      <c r="AB889" s="131" t="b">
        <v>0</v>
      </c>
      <c r="AC889" s="131" t="b">
        <v>0</v>
      </c>
      <c r="AD889" s="122"/>
      <c r="AE889" s="131" t="b">
        <v>0</v>
      </c>
      <c r="AF889" s="128"/>
      <c r="AG889" s="88"/>
      <c r="AH889" s="132" t="b">
        <v>0</v>
      </c>
      <c r="AI889" s="133"/>
    </row>
    <row r="890">
      <c r="A890" s="114" t="str">
        <f t="array" ref="A890">IFERROR(
  INDEX(
    INDEX('{INDEX} Tour Packages'!$A:$ZZ, , MATCH(A$3, '{INDEX} Tour Packages'!$4:$4, 0)),
    MATCH($F890, INDEX('{INDEX} Tour Packages'!$A:$ZZ,0, MATCH("Tour Package Name", '{INDEX} Tour Packages'!$4:$4, 0)), 0)
  ),
"")
</f>
        <v/>
      </c>
      <c r="B890" s="114" t="str">
        <f t="array" ref="B890">IFERROR(
  INDEX(
    INDEX('{INDEX} Tour Packages'!$A:$ZZ, , MATCH(B$3, '{INDEX} Tour Packages'!$4:$4, 0)),
    MATCH($F890, INDEX('{INDEX} Tour Packages'!$A:$ZZ,0, MATCH("Tour Package Name", '{INDEX} Tour Packages'!$4:$4, 0)), 0)
  ),
"")
</f>
        <v/>
      </c>
      <c r="C890" s="114" t="str">
        <f t="array" ref="C890">IFERROR(
  INDEX(
    INDEX('{INDEX} Tour Packages'!$A:$ZZ, , MATCH(C$3, '{INDEX} Tour Packages'!$4:$4, 0)),
    MATCH($F890, INDEX('{INDEX} Tour Packages'!$A:$ZZ,0, MATCH("Tour Package Name", '{INDEX} Tour Packages'!$4:$4, 0)), 0)
  ),
"")
</f>
        <v/>
      </c>
      <c r="D890" s="114" t="str">
        <f t="array" ref="D890">IFERROR(
  INDEX(
    INDEX('{INDEX} Tour Packages'!$A:$ZZ, , MATCH(D$3, '{INDEX} Tour Packages'!$4:$4, 0)),
    MATCH($F890, INDEX('{INDEX} Tour Packages'!$A:$ZZ,0, MATCH("Tour Package Name", '{INDEX} Tour Packages'!$4:$4, 0)), 0)
  ),
"")
</f>
        <v/>
      </c>
      <c r="E890" s="115" t="s">
        <v>231</v>
      </c>
      <c r="F890" s="116" t="str">
        <f>IFERROR(__xludf.DUMMYFUNCTION("LET(
  headers, 'Internal Flight Booking Form Re'!$A$1:AI$1,
  ref, $E890,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0" s="117" t="str">
        <f>IFERROR(__xludf.DUMMYFUNCTION("""COMPUTED_VALUE"""),"")</f>
        <v/>
      </c>
      <c r="H890" s="116"/>
      <c r="I890" s="116"/>
      <c r="J890" s="118"/>
      <c r="K890" s="116"/>
      <c r="L890" s="116"/>
      <c r="M890" s="116"/>
      <c r="N890" s="116"/>
      <c r="O890" s="117"/>
      <c r="P890" s="134"/>
      <c r="Q890" s="134"/>
      <c r="R890" s="134"/>
      <c r="S890" s="135"/>
      <c r="T890" s="134"/>
      <c r="U890" s="134"/>
      <c r="V890" s="134"/>
      <c r="W890" s="135"/>
      <c r="X890" s="134"/>
      <c r="Y890" s="134"/>
      <c r="Z890" s="134"/>
      <c r="AA890" s="135"/>
      <c r="AB890" s="131" t="b">
        <v>0</v>
      </c>
      <c r="AC890" s="131" t="b">
        <v>0</v>
      </c>
      <c r="AD890" s="122"/>
      <c r="AE890" s="131" t="b">
        <v>0</v>
      </c>
      <c r="AF890" s="128"/>
      <c r="AG890" s="88"/>
      <c r="AH890" s="132" t="b">
        <v>0</v>
      </c>
      <c r="AI890" s="133"/>
    </row>
    <row r="891">
      <c r="A891" s="114" t="str">
        <f t="array" ref="A891">IFERROR(
  INDEX(
    INDEX('{INDEX} Tour Packages'!$A:$ZZ, , MATCH(A$3, '{INDEX} Tour Packages'!$4:$4, 0)),
    MATCH($F891, INDEX('{INDEX} Tour Packages'!$A:$ZZ,0, MATCH("Tour Package Name", '{INDEX} Tour Packages'!$4:$4, 0)), 0)
  ),
"")
</f>
        <v/>
      </c>
      <c r="B891" s="114" t="str">
        <f t="array" ref="B891">IFERROR(
  INDEX(
    INDEX('{INDEX} Tour Packages'!$A:$ZZ, , MATCH(B$3, '{INDEX} Tour Packages'!$4:$4, 0)),
    MATCH($F891, INDEX('{INDEX} Tour Packages'!$A:$ZZ,0, MATCH("Tour Package Name", '{INDEX} Tour Packages'!$4:$4, 0)), 0)
  ),
"")
</f>
        <v/>
      </c>
      <c r="C891" s="114" t="str">
        <f t="array" ref="C891">IFERROR(
  INDEX(
    INDEX('{INDEX} Tour Packages'!$A:$ZZ, , MATCH(C$3, '{INDEX} Tour Packages'!$4:$4, 0)),
    MATCH($F891, INDEX('{INDEX} Tour Packages'!$A:$ZZ,0, MATCH("Tour Package Name", '{INDEX} Tour Packages'!$4:$4, 0)), 0)
  ),
"")
</f>
        <v/>
      </c>
      <c r="D891" s="114" t="str">
        <f t="array" ref="D891">IFERROR(
  INDEX(
    INDEX('{INDEX} Tour Packages'!$A:$ZZ, , MATCH(D$3, '{INDEX} Tour Packages'!$4:$4, 0)),
    MATCH($F891, INDEX('{INDEX} Tour Packages'!$A:$ZZ,0, MATCH("Tour Package Name", '{INDEX} Tour Packages'!$4:$4, 0)), 0)
  ),
"")
</f>
        <v/>
      </c>
      <c r="E891" s="115" t="s">
        <v>231</v>
      </c>
      <c r="F891" s="116" t="str">
        <f>IFERROR(__xludf.DUMMYFUNCTION("LET(
  headers, 'Internal Flight Booking Form Re'!$A$1:AI$1,
  ref, $E891,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1" s="117" t="str">
        <f>IFERROR(__xludf.DUMMYFUNCTION("""COMPUTED_VALUE"""),"")</f>
        <v/>
      </c>
      <c r="H891" s="116"/>
      <c r="I891" s="116"/>
      <c r="J891" s="118"/>
      <c r="K891" s="116"/>
      <c r="L891" s="116"/>
      <c r="M891" s="116"/>
      <c r="N891" s="116"/>
      <c r="O891" s="117"/>
      <c r="P891" s="134"/>
      <c r="Q891" s="134"/>
      <c r="R891" s="134"/>
      <c r="S891" s="135"/>
      <c r="T891" s="134"/>
      <c r="U891" s="134"/>
      <c r="V891" s="134"/>
      <c r="W891" s="135"/>
      <c r="X891" s="134"/>
      <c r="Y891" s="134"/>
      <c r="Z891" s="134"/>
      <c r="AA891" s="135"/>
      <c r="AB891" s="131" t="b">
        <v>0</v>
      </c>
      <c r="AC891" s="131" t="b">
        <v>0</v>
      </c>
      <c r="AD891" s="122"/>
      <c r="AE891" s="131" t="b">
        <v>0</v>
      </c>
      <c r="AF891" s="128"/>
      <c r="AG891" s="88"/>
      <c r="AH891" s="132" t="b">
        <v>0</v>
      </c>
      <c r="AI891" s="133"/>
    </row>
    <row r="892">
      <c r="A892" s="114" t="str">
        <f t="array" ref="A892">IFERROR(
  INDEX(
    INDEX('{INDEX} Tour Packages'!$A:$ZZ, , MATCH(A$3, '{INDEX} Tour Packages'!$4:$4, 0)),
    MATCH($F892, INDEX('{INDEX} Tour Packages'!$A:$ZZ,0, MATCH("Tour Package Name", '{INDEX} Tour Packages'!$4:$4, 0)), 0)
  ),
"")
</f>
        <v/>
      </c>
      <c r="B892" s="114" t="str">
        <f t="array" ref="B892">IFERROR(
  INDEX(
    INDEX('{INDEX} Tour Packages'!$A:$ZZ, , MATCH(B$3, '{INDEX} Tour Packages'!$4:$4, 0)),
    MATCH($F892, INDEX('{INDEX} Tour Packages'!$A:$ZZ,0, MATCH("Tour Package Name", '{INDEX} Tour Packages'!$4:$4, 0)), 0)
  ),
"")
</f>
        <v/>
      </c>
      <c r="C892" s="114" t="str">
        <f t="array" ref="C892">IFERROR(
  INDEX(
    INDEX('{INDEX} Tour Packages'!$A:$ZZ, , MATCH(C$3, '{INDEX} Tour Packages'!$4:$4, 0)),
    MATCH($F892, INDEX('{INDEX} Tour Packages'!$A:$ZZ,0, MATCH("Tour Package Name", '{INDEX} Tour Packages'!$4:$4, 0)), 0)
  ),
"")
</f>
        <v/>
      </c>
      <c r="D892" s="114" t="str">
        <f t="array" ref="D892">IFERROR(
  INDEX(
    INDEX('{INDEX} Tour Packages'!$A:$ZZ, , MATCH(D$3, '{INDEX} Tour Packages'!$4:$4, 0)),
    MATCH($F892, INDEX('{INDEX} Tour Packages'!$A:$ZZ,0, MATCH("Tour Package Name", '{INDEX} Tour Packages'!$4:$4, 0)), 0)
  ),
"")
</f>
        <v/>
      </c>
      <c r="E892" s="115" t="s">
        <v>231</v>
      </c>
      <c r="F892" s="116" t="str">
        <f>IFERROR(__xludf.DUMMYFUNCTION("LET(
  headers, 'Internal Flight Booking Form Re'!$A$1:AI$1,
  ref, $E892,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2" s="117" t="str">
        <f>IFERROR(__xludf.DUMMYFUNCTION("""COMPUTED_VALUE"""),"")</f>
        <v/>
      </c>
      <c r="H892" s="116"/>
      <c r="I892" s="116"/>
      <c r="J892" s="118"/>
      <c r="K892" s="116"/>
      <c r="L892" s="116"/>
      <c r="M892" s="116"/>
      <c r="N892" s="116"/>
      <c r="O892" s="117"/>
      <c r="P892" s="134"/>
      <c r="Q892" s="134"/>
      <c r="R892" s="134"/>
      <c r="S892" s="135"/>
      <c r="T892" s="134"/>
      <c r="U892" s="134"/>
      <c r="V892" s="134"/>
      <c r="W892" s="135"/>
      <c r="X892" s="134"/>
      <c r="Y892" s="134"/>
      <c r="Z892" s="134"/>
      <c r="AA892" s="135"/>
      <c r="AB892" s="131" t="b">
        <v>0</v>
      </c>
      <c r="AC892" s="131" t="b">
        <v>0</v>
      </c>
      <c r="AD892" s="122"/>
      <c r="AE892" s="131" t="b">
        <v>0</v>
      </c>
      <c r="AF892" s="128"/>
      <c r="AG892" s="88"/>
      <c r="AH892" s="132" t="b">
        <v>0</v>
      </c>
      <c r="AI892" s="133"/>
    </row>
    <row r="893">
      <c r="A893" s="114" t="str">
        <f t="array" ref="A893">IFERROR(
  INDEX(
    INDEX('{INDEX} Tour Packages'!$A:$ZZ, , MATCH(A$3, '{INDEX} Tour Packages'!$4:$4, 0)),
    MATCH($F893, INDEX('{INDEX} Tour Packages'!$A:$ZZ,0, MATCH("Tour Package Name", '{INDEX} Tour Packages'!$4:$4, 0)), 0)
  ),
"")
</f>
        <v/>
      </c>
      <c r="B893" s="114" t="str">
        <f t="array" ref="B893">IFERROR(
  INDEX(
    INDEX('{INDEX} Tour Packages'!$A:$ZZ, , MATCH(B$3, '{INDEX} Tour Packages'!$4:$4, 0)),
    MATCH($F893, INDEX('{INDEX} Tour Packages'!$A:$ZZ,0, MATCH("Tour Package Name", '{INDEX} Tour Packages'!$4:$4, 0)), 0)
  ),
"")
</f>
        <v/>
      </c>
      <c r="C893" s="114" t="str">
        <f t="array" ref="C893">IFERROR(
  INDEX(
    INDEX('{INDEX} Tour Packages'!$A:$ZZ, , MATCH(C$3, '{INDEX} Tour Packages'!$4:$4, 0)),
    MATCH($F893, INDEX('{INDEX} Tour Packages'!$A:$ZZ,0, MATCH("Tour Package Name", '{INDEX} Tour Packages'!$4:$4, 0)), 0)
  ),
"")
</f>
        <v/>
      </c>
      <c r="D893" s="114" t="str">
        <f t="array" ref="D893">IFERROR(
  INDEX(
    INDEX('{INDEX} Tour Packages'!$A:$ZZ, , MATCH(D$3, '{INDEX} Tour Packages'!$4:$4, 0)),
    MATCH($F893, INDEX('{INDEX} Tour Packages'!$A:$ZZ,0, MATCH("Tour Package Name", '{INDEX} Tour Packages'!$4:$4, 0)), 0)
  ),
"")
</f>
        <v/>
      </c>
      <c r="E893" s="115" t="s">
        <v>231</v>
      </c>
      <c r="F893" s="116" t="str">
        <f>IFERROR(__xludf.DUMMYFUNCTION("LET(
  headers, 'Internal Flight Booking Form Re'!$A$1:AI$1,
  ref, $E893,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3" s="117" t="str">
        <f>IFERROR(__xludf.DUMMYFUNCTION("""COMPUTED_VALUE"""),"")</f>
        <v/>
      </c>
      <c r="H893" s="116"/>
      <c r="I893" s="116"/>
      <c r="J893" s="118"/>
      <c r="K893" s="116"/>
      <c r="L893" s="116"/>
      <c r="M893" s="116"/>
      <c r="N893" s="116"/>
      <c r="O893" s="117"/>
      <c r="P893" s="134"/>
      <c r="Q893" s="134"/>
      <c r="R893" s="134"/>
      <c r="S893" s="135"/>
      <c r="T893" s="134"/>
      <c r="U893" s="134"/>
      <c r="V893" s="134"/>
      <c r="W893" s="135"/>
      <c r="X893" s="134"/>
      <c r="Y893" s="134"/>
      <c r="Z893" s="134"/>
      <c r="AA893" s="135"/>
      <c r="AB893" s="131" t="b">
        <v>0</v>
      </c>
      <c r="AC893" s="131" t="b">
        <v>0</v>
      </c>
      <c r="AD893" s="122"/>
      <c r="AE893" s="131" t="b">
        <v>0</v>
      </c>
      <c r="AF893" s="128"/>
      <c r="AG893" s="88"/>
      <c r="AH893" s="132" t="b">
        <v>0</v>
      </c>
      <c r="AI893" s="133"/>
    </row>
    <row r="894">
      <c r="A894" s="114" t="str">
        <f t="array" ref="A894">IFERROR(
  INDEX(
    INDEX('{INDEX} Tour Packages'!$A:$ZZ, , MATCH(A$3, '{INDEX} Tour Packages'!$4:$4, 0)),
    MATCH($F894, INDEX('{INDEX} Tour Packages'!$A:$ZZ,0, MATCH("Tour Package Name", '{INDEX} Tour Packages'!$4:$4, 0)), 0)
  ),
"")
</f>
        <v/>
      </c>
      <c r="B894" s="114" t="str">
        <f t="array" ref="B894">IFERROR(
  INDEX(
    INDEX('{INDEX} Tour Packages'!$A:$ZZ, , MATCH(B$3, '{INDEX} Tour Packages'!$4:$4, 0)),
    MATCH($F894, INDEX('{INDEX} Tour Packages'!$A:$ZZ,0, MATCH("Tour Package Name", '{INDEX} Tour Packages'!$4:$4, 0)), 0)
  ),
"")
</f>
        <v/>
      </c>
      <c r="C894" s="114" t="str">
        <f t="array" ref="C894">IFERROR(
  INDEX(
    INDEX('{INDEX} Tour Packages'!$A:$ZZ, , MATCH(C$3, '{INDEX} Tour Packages'!$4:$4, 0)),
    MATCH($F894, INDEX('{INDEX} Tour Packages'!$A:$ZZ,0, MATCH("Tour Package Name", '{INDEX} Tour Packages'!$4:$4, 0)), 0)
  ),
"")
</f>
        <v/>
      </c>
      <c r="D894" s="114" t="str">
        <f t="array" ref="D894">IFERROR(
  INDEX(
    INDEX('{INDEX} Tour Packages'!$A:$ZZ, , MATCH(D$3, '{INDEX} Tour Packages'!$4:$4, 0)),
    MATCH($F894, INDEX('{INDEX} Tour Packages'!$A:$ZZ,0, MATCH("Tour Package Name", '{INDEX} Tour Packages'!$4:$4, 0)), 0)
  ),
"")
</f>
        <v/>
      </c>
      <c r="E894" s="115" t="s">
        <v>231</v>
      </c>
      <c r="F894" s="116" t="str">
        <f>IFERROR(__xludf.DUMMYFUNCTION("LET(
  headers, 'Internal Flight Booking Form Re'!$A$1:AI$1,
  ref, $E894,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4" s="117" t="str">
        <f>IFERROR(__xludf.DUMMYFUNCTION("""COMPUTED_VALUE"""),"")</f>
        <v/>
      </c>
      <c r="H894" s="116"/>
      <c r="I894" s="116"/>
      <c r="J894" s="118"/>
      <c r="K894" s="116"/>
      <c r="L894" s="116"/>
      <c r="M894" s="116"/>
      <c r="N894" s="116"/>
      <c r="O894" s="117"/>
      <c r="P894" s="134"/>
      <c r="Q894" s="134"/>
      <c r="R894" s="134"/>
      <c r="S894" s="135"/>
      <c r="T894" s="134"/>
      <c r="U894" s="134"/>
      <c r="V894" s="134"/>
      <c r="W894" s="135"/>
      <c r="X894" s="134"/>
      <c r="Y894" s="134"/>
      <c r="Z894" s="134"/>
      <c r="AA894" s="135"/>
      <c r="AB894" s="131" t="b">
        <v>0</v>
      </c>
      <c r="AC894" s="131" t="b">
        <v>0</v>
      </c>
      <c r="AD894" s="122"/>
      <c r="AE894" s="131" t="b">
        <v>0</v>
      </c>
      <c r="AF894" s="128"/>
      <c r="AG894" s="88"/>
      <c r="AH894" s="132" t="b">
        <v>0</v>
      </c>
      <c r="AI894" s="133"/>
    </row>
    <row r="895">
      <c r="A895" s="114" t="str">
        <f t="array" ref="A895">IFERROR(
  INDEX(
    INDEX('{INDEX} Tour Packages'!$A:$ZZ, , MATCH(A$3, '{INDEX} Tour Packages'!$4:$4, 0)),
    MATCH($F895, INDEX('{INDEX} Tour Packages'!$A:$ZZ,0, MATCH("Tour Package Name", '{INDEX} Tour Packages'!$4:$4, 0)), 0)
  ),
"")
</f>
        <v/>
      </c>
      <c r="B895" s="114" t="str">
        <f t="array" ref="B895">IFERROR(
  INDEX(
    INDEX('{INDEX} Tour Packages'!$A:$ZZ, , MATCH(B$3, '{INDEX} Tour Packages'!$4:$4, 0)),
    MATCH($F895, INDEX('{INDEX} Tour Packages'!$A:$ZZ,0, MATCH("Tour Package Name", '{INDEX} Tour Packages'!$4:$4, 0)), 0)
  ),
"")
</f>
        <v/>
      </c>
      <c r="C895" s="114" t="str">
        <f t="array" ref="C895">IFERROR(
  INDEX(
    INDEX('{INDEX} Tour Packages'!$A:$ZZ, , MATCH(C$3, '{INDEX} Tour Packages'!$4:$4, 0)),
    MATCH($F895, INDEX('{INDEX} Tour Packages'!$A:$ZZ,0, MATCH("Tour Package Name", '{INDEX} Tour Packages'!$4:$4, 0)), 0)
  ),
"")
</f>
        <v/>
      </c>
      <c r="D895" s="114" t="str">
        <f t="array" ref="D895">IFERROR(
  INDEX(
    INDEX('{INDEX} Tour Packages'!$A:$ZZ, , MATCH(D$3, '{INDEX} Tour Packages'!$4:$4, 0)),
    MATCH($F895, INDEX('{INDEX} Tour Packages'!$A:$ZZ,0, MATCH("Tour Package Name", '{INDEX} Tour Packages'!$4:$4, 0)), 0)
  ),
"")
</f>
        <v/>
      </c>
      <c r="E895" s="115" t="s">
        <v>231</v>
      </c>
      <c r="F895" s="116" t="str">
        <f>IFERROR(__xludf.DUMMYFUNCTION("LET(
  headers, 'Internal Flight Booking Form Re'!$A$1:AI$1,
  ref, $E895,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5" s="117" t="str">
        <f>IFERROR(__xludf.DUMMYFUNCTION("""COMPUTED_VALUE"""),"")</f>
        <v/>
      </c>
      <c r="H895" s="116"/>
      <c r="I895" s="116"/>
      <c r="J895" s="118"/>
      <c r="K895" s="116"/>
      <c r="L895" s="116"/>
      <c r="M895" s="116"/>
      <c r="N895" s="116"/>
      <c r="O895" s="117"/>
      <c r="P895" s="134"/>
      <c r="Q895" s="134"/>
      <c r="R895" s="134"/>
      <c r="S895" s="135"/>
      <c r="T895" s="134"/>
      <c r="U895" s="134"/>
      <c r="V895" s="134"/>
      <c r="W895" s="135"/>
      <c r="X895" s="134"/>
      <c r="Y895" s="134"/>
      <c r="Z895" s="134"/>
      <c r="AA895" s="135"/>
      <c r="AB895" s="131" t="b">
        <v>0</v>
      </c>
      <c r="AC895" s="131" t="b">
        <v>0</v>
      </c>
      <c r="AD895" s="122"/>
      <c r="AE895" s="131" t="b">
        <v>0</v>
      </c>
      <c r="AF895" s="128"/>
      <c r="AG895" s="88"/>
      <c r="AH895" s="132" t="b">
        <v>0</v>
      </c>
      <c r="AI895" s="133"/>
    </row>
    <row r="896">
      <c r="A896" s="114" t="str">
        <f t="array" ref="A896">IFERROR(
  INDEX(
    INDEX('{INDEX} Tour Packages'!$A:$ZZ, , MATCH(A$3, '{INDEX} Tour Packages'!$4:$4, 0)),
    MATCH($F896, INDEX('{INDEX} Tour Packages'!$A:$ZZ,0, MATCH("Tour Package Name", '{INDEX} Tour Packages'!$4:$4, 0)), 0)
  ),
"")
</f>
        <v/>
      </c>
      <c r="B896" s="114" t="str">
        <f t="array" ref="B896">IFERROR(
  INDEX(
    INDEX('{INDEX} Tour Packages'!$A:$ZZ, , MATCH(B$3, '{INDEX} Tour Packages'!$4:$4, 0)),
    MATCH($F896, INDEX('{INDEX} Tour Packages'!$A:$ZZ,0, MATCH("Tour Package Name", '{INDEX} Tour Packages'!$4:$4, 0)), 0)
  ),
"")
</f>
        <v/>
      </c>
      <c r="C896" s="114" t="str">
        <f t="array" ref="C896">IFERROR(
  INDEX(
    INDEX('{INDEX} Tour Packages'!$A:$ZZ, , MATCH(C$3, '{INDEX} Tour Packages'!$4:$4, 0)),
    MATCH($F896, INDEX('{INDEX} Tour Packages'!$A:$ZZ,0, MATCH("Tour Package Name", '{INDEX} Tour Packages'!$4:$4, 0)), 0)
  ),
"")
</f>
        <v/>
      </c>
      <c r="D896" s="114" t="str">
        <f t="array" ref="D896">IFERROR(
  INDEX(
    INDEX('{INDEX} Tour Packages'!$A:$ZZ, , MATCH(D$3, '{INDEX} Tour Packages'!$4:$4, 0)),
    MATCH($F896, INDEX('{INDEX} Tour Packages'!$A:$ZZ,0, MATCH("Tour Package Name", '{INDEX} Tour Packages'!$4:$4, 0)), 0)
  ),
"")
</f>
        <v/>
      </c>
      <c r="E896" s="115" t="s">
        <v>231</v>
      </c>
      <c r="F896" s="116" t="str">
        <f>IFERROR(__xludf.DUMMYFUNCTION("LET(
  headers, 'Internal Flight Booking Form Re'!$A$1:AI$1,
  ref, $E896,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6" s="117" t="str">
        <f>IFERROR(__xludf.DUMMYFUNCTION("""COMPUTED_VALUE"""),"")</f>
        <v/>
      </c>
      <c r="H896" s="116"/>
      <c r="I896" s="116"/>
      <c r="J896" s="118"/>
      <c r="K896" s="116"/>
      <c r="L896" s="116"/>
      <c r="M896" s="116"/>
      <c r="N896" s="116"/>
      <c r="O896" s="117"/>
      <c r="P896" s="134"/>
      <c r="Q896" s="134"/>
      <c r="R896" s="134"/>
      <c r="S896" s="135"/>
      <c r="T896" s="134"/>
      <c r="U896" s="134"/>
      <c r="V896" s="134"/>
      <c r="W896" s="135"/>
      <c r="X896" s="134"/>
      <c r="Y896" s="134"/>
      <c r="Z896" s="134"/>
      <c r="AA896" s="135"/>
      <c r="AB896" s="131" t="b">
        <v>0</v>
      </c>
      <c r="AC896" s="131" t="b">
        <v>0</v>
      </c>
      <c r="AD896" s="122"/>
      <c r="AE896" s="131" t="b">
        <v>0</v>
      </c>
      <c r="AF896" s="128"/>
      <c r="AG896" s="88"/>
      <c r="AH896" s="132" t="b">
        <v>0</v>
      </c>
      <c r="AI896" s="133"/>
    </row>
    <row r="897">
      <c r="A897" s="114" t="str">
        <f t="array" ref="A897">IFERROR(
  INDEX(
    INDEX('{INDEX} Tour Packages'!$A:$ZZ, , MATCH(A$3, '{INDEX} Tour Packages'!$4:$4, 0)),
    MATCH($F897, INDEX('{INDEX} Tour Packages'!$A:$ZZ,0, MATCH("Tour Package Name", '{INDEX} Tour Packages'!$4:$4, 0)), 0)
  ),
"")
</f>
        <v/>
      </c>
      <c r="B897" s="114" t="str">
        <f t="array" ref="B897">IFERROR(
  INDEX(
    INDEX('{INDEX} Tour Packages'!$A:$ZZ, , MATCH(B$3, '{INDEX} Tour Packages'!$4:$4, 0)),
    MATCH($F897, INDEX('{INDEX} Tour Packages'!$A:$ZZ,0, MATCH("Tour Package Name", '{INDEX} Tour Packages'!$4:$4, 0)), 0)
  ),
"")
</f>
        <v/>
      </c>
      <c r="C897" s="114" t="str">
        <f t="array" ref="C897">IFERROR(
  INDEX(
    INDEX('{INDEX} Tour Packages'!$A:$ZZ, , MATCH(C$3, '{INDEX} Tour Packages'!$4:$4, 0)),
    MATCH($F897, INDEX('{INDEX} Tour Packages'!$A:$ZZ,0, MATCH("Tour Package Name", '{INDEX} Tour Packages'!$4:$4, 0)), 0)
  ),
"")
</f>
        <v/>
      </c>
      <c r="D897" s="114" t="str">
        <f t="array" ref="D897">IFERROR(
  INDEX(
    INDEX('{INDEX} Tour Packages'!$A:$ZZ, , MATCH(D$3, '{INDEX} Tour Packages'!$4:$4, 0)),
    MATCH($F897, INDEX('{INDEX} Tour Packages'!$A:$ZZ,0, MATCH("Tour Package Name", '{INDEX} Tour Packages'!$4:$4, 0)), 0)
  ),
"")
</f>
        <v/>
      </c>
      <c r="E897" s="115" t="s">
        <v>231</v>
      </c>
      <c r="F897" s="116" t="str">
        <f>IFERROR(__xludf.DUMMYFUNCTION("LET(
  headers, 'Internal Flight Booking Form Re'!$A$1:AI$1,
  ref, $E897,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7" s="117" t="str">
        <f>IFERROR(__xludf.DUMMYFUNCTION("""COMPUTED_VALUE"""),"")</f>
        <v/>
      </c>
      <c r="H897" s="116"/>
      <c r="I897" s="116"/>
      <c r="J897" s="118"/>
      <c r="K897" s="116"/>
      <c r="L897" s="116"/>
      <c r="M897" s="116"/>
      <c r="N897" s="116"/>
      <c r="O897" s="117"/>
      <c r="P897" s="134"/>
      <c r="Q897" s="134"/>
      <c r="R897" s="134"/>
      <c r="S897" s="135"/>
      <c r="T897" s="134"/>
      <c r="U897" s="134"/>
      <c r="V897" s="134"/>
      <c r="W897" s="135"/>
      <c r="X897" s="134"/>
      <c r="Y897" s="134"/>
      <c r="Z897" s="134"/>
      <c r="AA897" s="135"/>
      <c r="AB897" s="131" t="b">
        <v>0</v>
      </c>
      <c r="AC897" s="131" t="b">
        <v>0</v>
      </c>
      <c r="AD897" s="122"/>
      <c r="AE897" s="131" t="b">
        <v>0</v>
      </c>
      <c r="AF897" s="128"/>
      <c r="AG897" s="88"/>
      <c r="AH897" s="132" t="b">
        <v>0</v>
      </c>
      <c r="AI897" s="133"/>
    </row>
    <row r="898">
      <c r="A898" s="114" t="str">
        <f t="array" ref="A898">IFERROR(
  INDEX(
    INDEX('{INDEX} Tour Packages'!$A:$ZZ, , MATCH(A$3, '{INDEX} Tour Packages'!$4:$4, 0)),
    MATCH($F898, INDEX('{INDEX} Tour Packages'!$A:$ZZ,0, MATCH("Tour Package Name", '{INDEX} Tour Packages'!$4:$4, 0)), 0)
  ),
"")
</f>
        <v/>
      </c>
      <c r="B898" s="114" t="str">
        <f t="array" ref="B898">IFERROR(
  INDEX(
    INDEX('{INDEX} Tour Packages'!$A:$ZZ, , MATCH(B$3, '{INDEX} Tour Packages'!$4:$4, 0)),
    MATCH($F898, INDEX('{INDEX} Tour Packages'!$A:$ZZ,0, MATCH("Tour Package Name", '{INDEX} Tour Packages'!$4:$4, 0)), 0)
  ),
"")
</f>
        <v/>
      </c>
      <c r="C898" s="114" t="str">
        <f t="array" ref="C898">IFERROR(
  INDEX(
    INDEX('{INDEX} Tour Packages'!$A:$ZZ, , MATCH(C$3, '{INDEX} Tour Packages'!$4:$4, 0)),
    MATCH($F898, INDEX('{INDEX} Tour Packages'!$A:$ZZ,0, MATCH("Tour Package Name", '{INDEX} Tour Packages'!$4:$4, 0)), 0)
  ),
"")
</f>
        <v/>
      </c>
      <c r="D898" s="114" t="str">
        <f t="array" ref="D898">IFERROR(
  INDEX(
    INDEX('{INDEX} Tour Packages'!$A:$ZZ, , MATCH(D$3, '{INDEX} Tour Packages'!$4:$4, 0)),
    MATCH($F898, INDEX('{INDEX} Tour Packages'!$A:$ZZ,0, MATCH("Tour Package Name", '{INDEX} Tour Packages'!$4:$4, 0)), 0)
  ),
"")
</f>
        <v/>
      </c>
      <c r="E898" s="115" t="s">
        <v>231</v>
      </c>
      <c r="F898" s="116" t="str">
        <f>IFERROR(__xludf.DUMMYFUNCTION("LET(
  headers, 'Internal Flight Booking Form Re'!$A$1:AI$1,
  ref, $E898,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8" s="117" t="str">
        <f>IFERROR(__xludf.DUMMYFUNCTION("""COMPUTED_VALUE"""),"")</f>
        <v/>
      </c>
      <c r="H898" s="116"/>
      <c r="I898" s="116"/>
      <c r="J898" s="118"/>
      <c r="K898" s="116"/>
      <c r="L898" s="116"/>
      <c r="M898" s="116"/>
      <c r="N898" s="116"/>
      <c r="O898" s="117"/>
      <c r="P898" s="134"/>
      <c r="Q898" s="134"/>
      <c r="R898" s="134"/>
      <c r="S898" s="135"/>
      <c r="T898" s="134"/>
      <c r="U898" s="134"/>
      <c r="V898" s="134"/>
      <c r="W898" s="135"/>
      <c r="X898" s="134"/>
      <c r="Y898" s="134"/>
      <c r="Z898" s="134"/>
      <c r="AA898" s="135"/>
      <c r="AB898" s="131" t="b">
        <v>0</v>
      </c>
      <c r="AC898" s="131" t="b">
        <v>0</v>
      </c>
      <c r="AD898" s="122"/>
      <c r="AE898" s="131" t="b">
        <v>0</v>
      </c>
      <c r="AF898" s="128"/>
      <c r="AG898" s="88"/>
      <c r="AH898" s="132" t="b">
        <v>0</v>
      </c>
      <c r="AI898" s="133"/>
    </row>
    <row r="899">
      <c r="A899" s="114" t="str">
        <f t="array" ref="A899">IFERROR(
  INDEX(
    INDEX('{INDEX} Tour Packages'!$A:$ZZ, , MATCH(A$3, '{INDEX} Tour Packages'!$4:$4, 0)),
    MATCH($F899, INDEX('{INDEX} Tour Packages'!$A:$ZZ,0, MATCH("Tour Package Name", '{INDEX} Tour Packages'!$4:$4, 0)), 0)
  ),
"")
</f>
        <v/>
      </c>
      <c r="B899" s="114" t="str">
        <f t="array" ref="B899">IFERROR(
  INDEX(
    INDEX('{INDEX} Tour Packages'!$A:$ZZ, , MATCH(B$3, '{INDEX} Tour Packages'!$4:$4, 0)),
    MATCH($F899, INDEX('{INDEX} Tour Packages'!$A:$ZZ,0, MATCH("Tour Package Name", '{INDEX} Tour Packages'!$4:$4, 0)), 0)
  ),
"")
</f>
        <v/>
      </c>
      <c r="C899" s="114" t="str">
        <f t="array" ref="C899">IFERROR(
  INDEX(
    INDEX('{INDEX} Tour Packages'!$A:$ZZ, , MATCH(C$3, '{INDEX} Tour Packages'!$4:$4, 0)),
    MATCH($F899, INDEX('{INDEX} Tour Packages'!$A:$ZZ,0, MATCH("Tour Package Name", '{INDEX} Tour Packages'!$4:$4, 0)), 0)
  ),
"")
</f>
        <v/>
      </c>
      <c r="D899" s="114" t="str">
        <f t="array" ref="D899">IFERROR(
  INDEX(
    INDEX('{INDEX} Tour Packages'!$A:$ZZ, , MATCH(D$3, '{INDEX} Tour Packages'!$4:$4, 0)),
    MATCH($F899, INDEX('{INDEX} Tour Packages'!$A:$ZZ,0, MATCH("Tour Package Name", '{INDEX} Tour Packages'!$4:$4, 0)), 0)
  ),
"")
</f>
        <v/>
      </c>
      <c r="E899" s="115" t="s">
        <v>231</v>
      </c>
      <c r="F899" s="116" t="str">
        <f>IFERROR(__xludf.DUMMYFUNCTION("LET(
  headers, 'Internal Flight Booking Form Re'!$A$1:AI$1,
  ref, $E899,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899" s="117" t="str">
        <f>IFERROR(__xludf.DUMMYFUNCTION("""COMPUTED_VALUE"""),"")</f>
        <v/>
      </c>
      <c r="H899" s="116"/>
      <c r="I899" s="116"/>
      <c r="J899" s="118"/>
      <c r="K899" s="116"/>
      <c r="L899" s="116"/>
      <c r="M899" s="116"/>
      <c r="N899" s="116"/>
      <c r="O899" s="117"/>
      <c r="P899" s="134"/>
      <c r="Q899" s="134"/>
      <c r="R899" s="134"/>
      <c r="S899" s="135"/>
      <c r="T899" s="134"/>
      <c r="U899" s="134"/>
      <c r="V899" s="134"/>
      <c r="W899" s="135"/>
      <c r="X899" s="134"/>
      <c r="Y899" s="134"/>
      <c r="Z899" s="134"/>
      <c r="AA899" s="135"/>
      <c r="AB899" s="131" t="b">
        <v>0</v>
      </c>
      <c r="AC899" s="131" t="b">
        <v>0</v>
      </c>
      <c r="AD899" s="122"/>
      <c r="AE899" s="131" t="b">
        <v>0</v>
      </c>
      <c r="AF899" s="128"/>
      <c r="AG899" s="88"/>
      <c r="AH899" s="132" t="b">
        <v>0</v>
      </c>
      <c r="AI899" s="133"/>
    </row>
    <row r="900">
      <c r="A900" s="114" t="str">
        <f t="array" ref="A900">IFERROR(
  INDEX(
    INDEX('{INDEX} Tour Packages'!$A:$ZZ, , MATCH(A$3, '{INDEX} Tour Packages'!$4:$4, 0)),
    MATCH($F900, INDEX('{INDEX} Tour Packages'!$A:$ZZ,0, MATCH("Tour Package Name", '{INDEX} Tour Packages'!$4:$4, 0)), 0)
  ),
"")
</f>
        <v/>
      </c>
      <c r="B900" s="114" t="str">
        <f t="array" ref="B900">IFERROR(
  INDEX(
    INDEX('{INDEX} Tour Packages'!$A:$ZZ, , MATCH(B$3, '{INDEX} Tour Packages'!$4:$4, 0)),
    MATCH($F900, INDEX('{INDEX} Tour Packages'!$A:$ZZ,0, MATCH("Tour Package Name", '{INDEX} Tour Packages'!$4:$4, 0)), 0)
  ),
"")
</f>
        <v/>
      </c>
      <c r="C900" s="114" t="str">
        <f t="array" ref="C900">IFERROR(
  INDEX(
    INDEX('{INDEX} Tour Packages'!$A:$ZZ, , MATCH(C$3, '{INDEX} Tour Packages'!$4:$4, 0)),
    MATCH($F900, INDEX('{INDEX} Tour Packages'!$A:$ZZ,0, MATCH("Tour Package Name", '{INDEX} Tour Packages'!$4:$4, 0)), 0)
  ),
"")
</f>
        <v/>
      </c>
      <c r="D900" s="114" t="str">
        <f t="array" ref="D900">IFERROR(
  INDEX(
    INDEX('{INDEX} Tour Packages'!$A:$ZZ, , MATCH(D$3, '{INDEX} Tour Packages'!$4:$4, 0)),
    MATCH($F900, INDEX('{INDEX} Tour Packages'!$A:$ZZ,0, MATCH("Tour Package Name", '{INDEX} Tour Packages'!$4:$4, 0)), 0)
  ),
"")
</f>
        <v/>
      </c>
      <c r="E900" s="115" t="s">
        <v>231</v>
      </c>
      <c r="F900" s="116" t="str">
        <f>IFERROR(__xludf.DUMMYFUNCTION("LET(
  headers, 'Internal Flight Booking Form Re'!$A$1:AI$1,
  ref, $E900,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0" s="117" t="str">
        <f>IFERROR(__xludf.DUMMYFUNCTION("""COMPUTED_VALUE"""),"")</f>
        <v/>
      </c>
      <c r="H900" s="116"/>
      <c r="I900" s="116"/>
      <c r="J900" s="118"/>
      <c r="K900" s="116"/>
      <c r="L900" s="116"/>
      <c r="M900" s="116"/>
      <c r="N900" s="116"/>
      <c r="O900" s="117"/>
      <c r="P900" s="134"/>
      <c r="Q900" s="134"/>
      <c r="R900" s="134"/>
      <c r="S900" s="135"/>
      <c r="T900" s="134"/>
      <c r="U900" s="134"/>
      <c r="V900" s="134"/>
      <c r="W900" s="135"/>
      <c r="X900" s="134"/>
      <c r="Y900" s="134"/>
      <c r="Z900" s="134"/>
      <c r="AA900" s="135"/>
      <c r="AB900" s="131" t="b">
        <v>0</v>
      </c>
      <c r="AC900" s="131" t="b">
        <v>0</v>
      </c>
      <c r="AD900" s="122"/>
      <c r="AE900" s="131" t="b">
        <v>0</v>
      </c>
      <c r="AF900" s="128"/>
      <c r="AG900" s="88"/>
      <c r="AH900" s="132" t="b">
        <v>0</v>
      </c>
      <c r="AI900" s="133"/>
    </row>
    <row r="901">
      <c r="A901" s="114" t="str">
        <f t="array" ref="A901">IFERROR(
  INDEX(
    INDEX('{INDEX} Tour Packages'!$A:$ZZ, , MATCH(A$3, '{INDEX} Tour Packages'!$4:$4, 0)),
    MATCH($F901, INDEX('{INDEX} Tour Packages'!$A:$ZZ,0, MATCH("Tour Package Name", '{INDEX} Tour Packages'!$4:$4, 0)), 0)
  ),
"")
</f>
        <v/>
      </c>
      <c r="B901" s="114" t="str">
        <f t="array" ref="B901">IFERROR(
  INDEX(
    INDEX('{INDEX} Tour Packages'!$A:$ZZ, , MATCH(B$3, '{INDEX} Tour Packages'!$4:$4, 0)),
    MATCH($F901, INDEX('{INDEX} Tour Packages'!$A:$ZZ,0, MATCH("Tour Package Name", '{INDEX} Tour Packages'!$4:$4, 0)), 0)
  ),
"")
</f>
        <v/>
      </c>
      <c r="C901" s="114" t="str">
        <f t="array" ref="C901">IFERROR(
  INDEX(
    INDEX('{INDEX} Tour Packages'!$A:$ZZ, , MATCH(C$3, '{INDEX} Tour Packages'!$4:$4, 0)),
    MATCH($F901, INDEX('{INDEX} Tour Packages'!$A:$ZZ,0, MATCH("Tour Package Name", '{INDEX} Tour Packages'!$4:$4, 0)), 0)
  ),
"")
</f>
        <v/>
      </c>
      <c r="D901" s="114" t="str">
        <f t="array" ref="D901">IFERROR(
  INDEX(
    INDEX('{INDEX} Tour Packages'!$A:$ZZ, , MATCH(D$3, '{INDEX} Tour Packages'!$4:$4, 0)),
    MATCH($F901, INDEX('{INDEX} Tour Packages'!$A:$ZZ,0, MATCH("Tour Package Name", '{INDEX} Tour Packages'!$4:$4, 0)), 0)
  ),
"")
</f>
        <v/>
      </c>
      <c r="E901" s="115" t="s">
        <v>231</v>
      </c>
      <c r="F901" s="116" t="str">
        <f>IFERROR(__xludf.DUMMYFUNCTION("LET(
  headers, 'Internal Flight Booking Form Re'!$A$1:AI$1,
  ref, $E901,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1" s="117" t="str">
        <f>IFERROR(__xludf.DUMMYFUNCTION("""COMPUTED_VALUE"""),"")</f>
        <v/>
      </c>
      <c r="H901" s="116"/>
      <c r="I901" s="116"/>
      <c r="J901" s="118"/>
      <c r="K901" s="116"/>
      <c r="L901" s="116"/>
      <c r="M901" s="116"/>
      <c r="N901" s="116"/>
      <c r="O901" s="117"/>
      <c r="P901" s="134"/>
      <c r="Q901" s="134"/>
      <c r="R901" s="134"/>
      <c r="S901" s="135"/>
      <c r="T901" s="134"/>
      <c r="U901" s="134"/>
      <c r="V901" s="134"/>
      <c r="W901" s="135"/>
      <c r="X901" s="134"/>
      <c r="Y901" s="134"/>
      <c r="Z901" s="134"/>
      <c r="AA901" s="135"/>
      <c r="AB901" s="131" t="b">
        <v>0</v>
      </c>
      <c r="AC901" s="131" t="b">
        <v>0</v>
      </c>
      <c r="AD901" s="122"/>
      <c r="AE901" s="131" t="b">
        <v>0</v>
      </c>
      <c r="AF901" s="128"/>
      <c r="AG901" s="88"/>
      <c r="AH901" s="132" t="b">
        <v>0</v>
      </c>
      <c r="AI901" s="133"/>
    </row>
    <row r="902">
      <c r="A902" s="114" t="str">
        <f t="array" ref="A902">IFERROR(
  INDEX(
    INDEX('{INDEX} Tour Packages'!$A:$ZZ, , MATCH(A$3, '{INDEX} Tour Packages'!$4:$4, 0)),
    MATCH($F902, INDEX('{INDEX} Tour Packages'!$A:$ZZ,0, MATCH("Tour Package Name", '{INDEX} Tour Packages'!$4:$4, 0)), 0)
  ),
"")
</f>
        <v/>
      </c>
      <c r="B902" s="114" t="str">
        <f t="array" ref="B902">IFERROR(
  INDEX(
    INDEX('{INDEX} Tour Packages'!$A:$ZZ, , MATCH(B$3, '{INDEX} Tour Packages'!$4:$4, 0)),
    MATCH($F902, INDEX('{INDEX} Tour Packages'!$A:$ZZ,0, MATCH("Tour Package Name", '{INDEX} Tour Packages'!$4:$4, 0)), 0)
  ),
"")
</f>
        <v/>
      </c>
      <c r="C902" s="114" t="str">
        <f t="array" ref="C902">IFERROR(
  INDEX(
    INDEX('{INDEX} Tour Packages'!$A:$ZZ, , MATCH(C$3, '{INDEX} Tour Packages'!$4:$4, 0)),
    MATCH($F902, INDEX('{INDEX} Tour Packages'!$A:$ZZ,0, MATCH("Tour Package Name", '{INDEX} Tour Packages'!$4:$4, 0)), 0)
  ),
"")
</f>
        <v/>
      </c>
      <c r="D902" s="114" t="str">
        <f t="array" ref="D902">IFERROR(
  INDEX(
    INDEX('{INDEX} Tour Packages'!$A:$ZZ, , MATCH(D$3, '{INDEX} Tour Packages'!$4:$4, 0)),
    MATCH($F902, INDEX('{INDEX} Tour Packages'!$A:$ZZ,0, MATCH("Tour Package Name", '{INDEX} Tour Packages'!$4:$4, 0)), 0)
  ),
"")
</f>
        <v/>
      </c>
      <c r="E902" s="115" t="s">
        <v>231</v>
      </c>
      <c r="F902" s="116" t="str">
        <f>IFERROR(__xludf.DUMMYFUNCTION("LET(
  headers, 'Internal Flight Booking Form Re'!$A$1:AI$1,
  ref, $E902,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2" s="117" t="str">
        <f>IFERROR(__xludf.DUMMYFUNCTION("""COMPUTED_VALUE"""),"")</f>
        <v/>
      </c>
      <c r="H902" s="116"/>
      <c r="I902" s="116"/>
      <c r="J902" s="118"/>
      <c r="K902" s="116"/>
      <c r="L902" s="116"/>
      <c r="M902" s="116"/>
      <c r="N902" s="116"/>
      <c r="O902" s="117"/>
      <c r="P902" s="134"/>
      <c r="Q902" s="134"/>
      <c r="R902" s="134"/>
      <c r="S902" s="135"/>
      <c r="T902" s="134"/>
      <c r="U902" s="134"/>
      <c r="V902" s="134"/>
      <c r="W902" s="135"/>
      <c r="X902" s="134"/>
      <c r="Y902" s="134"/>
      <c r="Z902" s="134"/>
      <c r="AA902" s="135"/>
      <c r="AB902" s="131" t="b">
        <v>0</v>
      </c>
      <c r="AC902" s="131" t="b">
        <v>0</v>
      </c>
      <c r="AD902" s="122"/>
      <c r="AE902" s="131" t="b">
        <v>0</v>
      </c>
      <c r="AF902" s="128"/>
      <c r="AG902" s="88"/>
      <c r="AH902" s="132" t="b">
        <v>0</v>
      </c>
      <c r="AI902" s="133"/>
    </row>
    <row r="903">
      <c r="A903" s="114" t="str">
        <f t="array" ref="A903">IFERROR(
  INDEX(
    INDEX('{INDEX} Tour Packages'!$A:$ZZ, , MATCH(A$3, '{INDEX} Tour Packages'!$4:$4, 0)),
    MATCH($F903, INDEX('{INDEX} Tour Packages'!$A:$ZZ,0, MATCH("Tour Package Name", '{INDEX} Tour Packages'!$4:$4, 0)), 0)
  ),
"")
</f>
        <v/>
      </c>
      <c r="B903" s="114" t="str">
        <f t="array" ref="B903">IFERROR(
  INDEX(
    INDEX('{INDEX} Tour Packages'!$A:$ZZ, , MATCH(B$3, '{INDEX} Tour Packages'!$4:$4, 0)),
    MATCH($F903, INDEX('{INDEX} Tour Packages'!$A:$ZZ,0, MATCH("Tour Package Name", '{INDEX} Tour Packages'!$4:$4, 0)), 0)
  ),
"")
</f>
        <v/>
      </c>
      <c r="C903" s="114" t="str">
        <f t="array" ref="C903">IFERROR(
  INDEX(
    INDEX('{INDEX} Tour Packages'!$A:$ZZ, , MATCH(C$3, '{INDEX} Tour Packages'!$4:$4, 0)),
    MATCH($F903, INDEX('{INDEX} Tour Packages'!$A:$ZZ,0, MATCH("Tour Package Name", '{INDEX} Tour Packages'!$4:$4, 0)), 0)
  ),
"")
</f>
        <v/>
      </c>
      <c r="D903" s="114" t="str">
        <f t="array" ref="D903">IFERROR(
  INDEX(
    INDEX('{INDEX} Tour Packages'!$A:$ZZ, , MATCH(D$3, '{INDEX} Tour Packages'!$4:$4, 0)),
    MATCH($F903, INDEX('{INDEX} Tour Packages'!$A:$ZZ,0, MATCH("Tour Package Name", '{INDEX} Tour Packages'!$4:$4, 0)), 0)
  ),
"")
</f>
        <v/>
      </c>
      <c r="E903" s="115" t="s">
        <v>231</v>
      </c>
      <c r="F903" s="116" t="str">
        <f>IFERROR(__xludf.DUMMYFUNCTION("LET(
  headers, 'Internal Flight Booking Form Re'!$A$1:AI$1,
  ref, $E903,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3" s="117" t="str">
        <f>IFERROR(__xludf.DUMMYFUNCTION("""COMPUTED_VALUE"""),"")</f>
        <v/>
      </c>
      <c r="H903" s="116"/>
      <c r="I903" s="116"/>
      <c r="J903" s="118"/>
      <c r="K903" s="116"/>
      <c r="L903" s="116"/>
      <c r="M903" s="116"/>
      <c r="N903" s="116"/>
      <c r="O903" s="117"/>
      <c r="P903" s="134"/>
      <c r="Q903" s="134"/>
      <c r="R903" s="134"/>
      <c r="S903" s="135"/>
      <c r="T903" s="134"/>
      <c r="U903" s="134"/>
      <c r="V903" s="134"/>
      <c r="W903" s="135"/>
      <c r="X903" s="134"/>
      <c r="Y903" s="134"/>
      <c r="Z903" s="134"/>
      <c r="AA903" s="135"/>
      <c r="AB903" s="131" t="b">
        <v>0</v>
      </c>
      <c r="AC903" s="131" t="b">
        <v>0</v>
      </c>
      <c r="AD903" s="122"/>
      <c r="AE903" s="131" t="b">
        <v>0</v>
      </c>
      <c r="AF903" s="128"/>
      <c r="AG903" s="88"/>
      <c r="AH903" s="132" t="b">
        <v>0</v>
      </c>
      <c r="AI903" s="133"/>
    </row>
    <row r="904">
      <c r="A904" s="114" t="str">
        <f t="array" ref="A904">IFERROR(
  INDEX(
    INDEX('{INDEX} Tour Packages'!$A:$ZZ, , MATCH(A$3, '{INDEX} Tour Packages'!$4:$4, 0)),
    MATCH($F904, INDEX('{INDEX} Tour Packages'!$A:$ZZ,0, MATCH("Tour Package Name", '{INDEX} Tour Packages'!$4:$4, 0)), 0)
  ),
"")
</f>
        <v/>
      </c>
      <c r="B904" s="114" t="str">
        <f t="array" ref="B904">IFERROR(
  INDEX(
    INDEX('{INDEX} Tour Packages'!$A:$ZZ, , MATCH(B$3, '{INDEX} Tour Packages'!$4:$4, 0)),
    MATCH($F904, INDEX('{INDEX} Tour Packages'!$A:$ZZ,0, MATCH("Tour Package Name", '{INDEX} Tour Packages'!$4:$4, 0)), 0)
  ),
"")
</f>
        <v/>
      </c>
      <c r="C904" s="114" t="str">
        <f t="array" ref="C904">IFERROR(
  INDEX(
    INDEX('{INDEX} Tour Packages'!$A:$ZZ, , MATCH(C$3, '{INDEX} Tour Packages'!$4:$4, 0)),
    MATCH($F904, INDEX('{INDEX} Tour Packages'!$A:$ZZ,0, MATCH("Tour Package Name", '{INDEX} Tour Packages'!$4:$4, 0)), 0)
  ),
"")
</f>
        <v/>
      </c>
      <c r="D904" s="114" t="str">
        <f t="array" ref="D904">IFERROR(
  INDEX(
    INDEX('{INDEX} Tour Packages'!$A:$ZZ, , MATCH(D$3, '{INDEX} Tour Packages'!$4:$4, 0)),
    MATCH($F904, INDEX('{INDEX} Tour Packages'!$A:$ZZ,0, MATCH("Tour Package Name", '{INDEX} Tour Packages'!$4:$4, 0)), 0)
  ),
"")
</f>
        <v/>
      </c>
      <c r="E904" s="115" t="s">
        <v>231</v>
      </c>
      <c r="F904" s="116" t="str">
        <f>IFERROR(__xludf.DUMMYFUNCTION("LET(
  headers, 'Internal Flight Booking Form Re'!$A$1:AI$1,
  ref, $E904,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4" s="117" t="str">
        <f>IFERROR(__xludf.DUMMYFUNCTION("""COMPUTED_VALUE"""),"")</f>
        <v/>
      </c>
      <c r="H904" s="116"/>
      <c r="I904" s="116"/>
      <c r="J904" s="118"/>
      <c r="K904" s="116"/>
      <c r="L904" s="116"/>
      <c r="M904" s="116"/>
      <c r="N904" s="116"/>
      <c r="O904" s="117"/>
      <c r="P904" s="134"/>
      <c r="Q904" s="134"/>
      <c r="R904" s="134"/>
      <c r="S904" s="135"/>
      <c r="T904" s="134"/>
      <c r="U904" s="134"/>
      <c r="V904" s="134"/>
      <c r="W904" s="135"/>
      <c r="X904" s="134"/>
      <c r="Y904" s="134"/>
      <c r="Z904" s="134"/>
      <c r="AA904" s="135"/>
      <c r="AB904" s="131" t="b">
        <v>0</v>
      </c>
      <c r="AC904" s="131" t="b">
        <v>0</v>
      </c>
      <c r="AD904" s="122"/>
      <c r="AE904" s="131" t="b">
        <v>0</v>
      </c>
      <c r="AF904" s="128"/>
      <c r="AG904" s="88"/>
      <c r="AH904" s="132" t="b">
        <v>0</v>
      </c>
      <c r="AI904" s="133"/>
    </row>
    <row r="905">
      <c r="A905" s="114" t="str">
        <f t="array" ref="A905">IFERROR(
  INDEX(
    INDEX('{INDEX} Tour Packages'!$A:$ZZ, , MATCH(A$3, '{INDEX} Tour Packages'!$4:$4, 0)),
    MATCH($F905, INDEX('{INDEX} Tour Packages'!$A:$ZZ,0, MATCH("Tour Package Name", '{INDEX} Tour Packages'!$4:$4, 0)), 0)
  ),
"")
</f>
        <v/>
      </c>
      <c r="B905" s="114" t="str">
        <f t="array" ref="B905">IFERROR(
  INDEX(
    INDEX('{INDEX} Tour Packages'!$A:$ZZ, , MATCH(B$3, '{INDEX} Tour Packages'!$4:$4, 0)),
    MATCH($F905, INDEX('{INDEX} Tour Packages'!$A:$ZZ,0, MATCH("Tour Package Name", '{INDEX} Tour Packages'!$4:$4, 0)), 0)
  ),
"")
</f>
        <v/>
      </c>
      <c r="C905" s="114" t="str">
        <f t="array" ref="C905">IFERROR(
  INDEX(
    INDEX('{INDEX} Tour Packages'!$A:$ZZ, , MATCH(C$3, '{INDEX} Tour Packages'!$4:$4, 0)),
    MATCH($F905, INDEX('{INDEX} Tour Packages'!$A:$ZZ,0, MATCH("Tour Package Name", '{INDEX} Tour Packages'!$4:$4, 0)), 0)
  ),
"")
</f>
        <v/>
      </c>
      <c r="D905" s="114" t="str">
        <f t="array" ref="D905">IFERROR(
  INDEX(
    INDEX('{INDEX} Tour Packages'!$A:$ZZ, , MATCH(D$3, '{INDEX} Tour Packages'!$4:$4, 0)),
    MATCH($F905, INDEX('{INDEX} Tour Packages'!$A:$ZZ,0, MATCH("Tour Package Name", '{INDEX} Tour Packages'!$4:$4, 0)), 0)
  ),
"")
</f>
        <v/>
      </c>
      <c r="E905" s="115" t="s">
        <v>231</v>
      </c>
      <c r="F905" s="116" t="str">
        <f>IFERROR(__xludf.DUMMYFUNCTION("LET(
  headers, 'Internal Flight Booking Form Re'!$A$1:AI$1,
  ref, $E905,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5" s="117" t="str">
        <f>IFERROR(__xludf.DUMMYFUNCTION("""COMPUTED_VALUE"""),"")</f>
        <v/>
      </c>
      <c r="H905" s="116"/>
      <c r="I905" s="116"/>
      <c r="J905" s="118"/>
      <c r="K905" s="116"/>
      <c r="L905" s="116"/>
      <c r="M905" s="116"/>
      <c r="N905" s="116"/>
      <c r="O905" s="117"/>
      <c r="P905" s="134"/>
      <c r="Q905" s="134"/>
      <c r="R905" s="134"/>
      <c r="S905" s="135"/>
      <c r="T905" s="134"/>
      <c r="U905" s="134"/>
      <c r="V905" s="134"/>
      <c r="W905" s="135"/>
      <c r="X905" s="134"/>
      <c r="Y905" s="134"/>
      <c r="Z905" s="134"/>
      <c r="AA905" s="135"/>
      <c r="AB905" s="131" t="b">
        <v>0</v>
      </c>
      <c r="AC905" s="131" t="b">
        <v>0</v>
      </c>
      <c r="AD905" s="122"/>
      <c r="AE905" s="131" t="b">
        <v>0</v>
      </c>
      <c r="AF905" s="128"/>
      <c r="AG905" s="88"/>
      <c r="AH905" s="132" t="b">
        <v>0</v>
      </c>
      <c r="AI905" s="133"/>
    </row>
    <row r="906">
      <c r="A906" s="114" t="str">
        <f t="array" ref="A906">IFERROR(
  INDEX(
    INDEX('{INDEX} Tour Packages'!$A:$ZZ, , MATCH(A$3, '{INDEX} Tour Packages'!$4:$4, 0)),
    MATCH($F906, INDEX('{INDEX} Tour Packages'!$A:$ZZ,0, MATCH("Tour Package Name", '{INDEX} Tour Packages'!$4:$4, 0)), 0)
  ),
"")
</f>
        <v/>
      </c>
      <c r="B906" s="114" t="str">
        <f t="array" ref="B906">IFERROR(
  INDEX(
    INDEX('{INDEX} Tour Packages'!$A:$ZZ, , MATCH(B$3, '{INDEX} Tour Packages'!$4:$4, 0)),
    MATCH($F906, INDEX('{INDEX} Tour Packages'!$A:$ZZ,0, MATCH("Tour Package Name", '{INDEX} Tour Packages'!$4:$4, 0)), 0)
  ),
"")
</f>
        <v/>
      </c>
      <c r="C906" s="114" t="str">
        <f t="array" ref="C906">IFERROR(
  INDEX(
    INDEX('{INDEX} Tour Packages'!$A:$ZZ, , MATCH(C$3, '{INDEX} Tour Packages'!$4:$4, 0)),
    MATCH($F906, INDEX('{INDEX} Tour Packages'!$A:$ZZ,0, MATCH("Tour Package Name", '{INDEX} Tour Packages'!$4:$4, 0)), 0)
  ),
"")
</f>
        <v/>
      </c>
      <c r="D906" s="114" t="str">
        <f t="array" ref="D906">IFERROR(
  INDEX(
    INDEX('{INDEX} Tour Packages'!$A:$ZZ, , MATCH(D$3, '{INDEX} Tour Packages'!$4:$4, 0)),
    MATCH($F906, INDEX('{INDEX} Tour Packages'!$A:$ZZ,0, MATCH("Tour Package Name", '{INDEX} Tour Packages'!$4:$4, 0)), 0)
  ),
"")
</f>
        <v/>
      </c>
      <c r="E906" s="115" t="s">
        <v>231</v>
      </c>
      <c r="F906" s="116" t="str">
        <f>IFERROR(__xludf.DUMMYFUNCTION("LET(
  headers, 'Internal Flight Booking Form Re'!$A$1:AI$1,
  ref, $E906,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6" s="117" t="str">
        <f>IFERROR(__xludf.DUMMYFUNCTION("""COMPUTED_VALUE"""),"")</f>
        <v/>
      </c>
      <c r="H906" s="116"/>
      <c r="I906" s="116"/>
      <c r="J906" s="118"/>
      <c r="K906" s="116"/>
      <c r="L906" s="116"/>
      <c r="M906" s="116"/>
      <c r="N906" s="116"/>
      <c r="O906" s="117"/>
      <c r="P906" s="134"/>
      <c r="Q906" s="134"/>
      <c r="R906" s="134"/>
      <c r="S906" s="135"/>
      <c r="T906" s="134"/>
      <c r="U906" s="134"/>
      <c r="V906" s="134"/>
      <c r="W906" s="135"/>
      <c r="X906" s="134"/>
      <c r="Y906" s="134"/>
      <c r="Z906" s="134"/>
      <c r="AA906" s="135"/>
      <c r="AB906" s="131" t="b">
        <v>0</v>
      </c>
      <c r="AC906" s="131" t="b">
        <v>0</v>
      </c>
      <c r="AD906" s="122"/>
      <c r="AE906" s="131" t="b">
        <v>0</v>
      </c>
      <c r="AF906" s="128"/>
      <c r="AG906" s="88"/>
      <c r="AH906" s="132" t="b">
        <v>0</v>
      </c>
      <c r="AI906" s="133"/>
    </row>
    <row r="907">
      <c r="A907" s="114" t="str">
        <f t="array" ref="A907">IFERROR(
  INDEX(
    INDEX('{INDEX} Tour Packages'!$A:$ZZ, , MATCH(A$3, '{INDEX} Tour Packages'!$4:$4, 0)),
    MATCH($F907, INDEX('{INDEX} Tour Packages'!$A:$ZZ,0, MATCH("Tour Package Name", '{INDEX} Tour Packages'!$4:$4, 0)), 0)
  ),
"")
</f>
        <v/>
      </c>
      <c r="B907" s="114" t="str">
        <f t="array" ref="B907">IFERROR(
  INDEX(
    INDEX('{INDEX} Tour Packages'!$A:$ZZ, , MATCH(B$3, '{INDEX} Tour Packages'!$4:$4, 0)),
    MATCH($F907, INDEX('{INDEX} Tour Packages'!$A:$ZZ,0, MATCH("Tour Package Name", '{INDEX} Tour Packages'!$4:$4, 0)), 0)
  ),
"")
</f>
        <v/>
      </c>
      <c r="C907" s="114" t="str">
        <f t="array" ref="C907">IFERROR(
  INDEX(
    INDEX('{INDEX} Tour Packages'!$A:$ZZ, , MATCH(C$3, '{INDEX} Tour Packages'!$4:$4, 0)),
    MATCH($F907, INDEX('{INDEX} Tour Packages'!$A:$ZZ,0, MATCH("Tour Package Name", '{INDEX} Tour Packages'!$4:$4, 0)), 0)
  ),
"")
</f>
        <v/>
      </c>
      <c r="D907" s="114" t="str">
        <f t="array" ref="D907">IFERROR(
  INDEX(
    INDEX('{INDEX} Tour Packages'!$A:$ZZ, , MATCH(D$3, '{INDEX} Tour Packages'!$4:$4, 0)),
    MATCH($F907, INDEX('{INDEX} Tour Packages'!$A:$ZZ,0, MATCH("Tour Package Name", '{INDEX} Tour Packages'!$4:$4, 0)), 0)
  ),
"")
</f>
        <v/>
      </c>
      <c r="E907" s="115" t="s">
        <v>231</v>
      </c>
      <c r="F907" s="116" t="str">
        <f>IFERROR(__xludf.DUMMYFUNCTION("LET(
  headers, 'Internal Flight Booking Form Re'!$A$1:AI$1,
  ref, $E907,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7" s="117" t="str">
        <f>IFERROR(__xludf.DUMMYFUNCTION("""COMPUTED_VALUE"""),"")</f>
        <v/>
      </c>
      <c r="H907" s="116"/>
      <c r="I907" s="116"/>
      <c r="J907" s="118"/>
      <c r="K907" s="116"/>
      <c r="L907" s="116"/>
      <c r="M907" s="116"/>
      <c r="N907" s="116"/>
      <c r="O907" s="117"/>
      <c r="P907" s="134"/>
      <c r="Q907" s="134"/>
      <c r="R907" s="134"/>
      <c r="S907" s="135"/>
      <c r="T907" s="134"/>
      <c r="U907" s="134"/>
      <c r="V907" s="134"/>
      <c r="W907" s="135"/>
      <c r="X907" s="134"/>
      <c r="Y907" s="134"/>
      <c r="Z907" s="134"/>
      <c r="AA907" s="135"/>
      <c r="AB907" s="131" t="b">
        <v>0</v>
      </c>
      <c r="AC907" s="131" t="b">
        <v>0</v>
      </c>
      <c r="AD907" s="122"/>
      <c r="AE907" s="131" t="b">
        <v>0</v>
      </c>
      <c r="AF907" s="128"/>
      <c r="AG907" s="88"/>
      <c r="AH907" s="132" t="b">
        <v>0</v>
      </c>
      <c r="AI907" s="133"/>
    </row>
    <row r="908">
      <c r="A908" s="114" t="str">
        <f t="array" ref="A908">IFERROR(
  INDEX(
    INDEX('{INDEX} Tour Packages'!$A:$ZZ, , MATCH(A$3, '{INDEX} Tour Packages'!$4:$4, 0)),
    MATCH($F908, INDEX('{INDEX} Tour Packages'!$A:$ZZ,0, MATCH("Tour Package Name", '{INDEX} Tour Packages'!$4:$4, 0)), 0)
  ),
"")
</f>
        <v/>
      </c>
      <c r="B908" s="114" t="str">
        <f t="array" ref="B908">IFERROR(
  INDEX(
    INDEX('{INDEX} Tour Packages'!$A:$ZZ, , MATCH(B$3, '{INDEX} Tour Packages'!$4:$4, 0)),
    MATCH($F908, INDEX('{INDEX} Tour Packages'!$A:$ZZ,0, MATCH("Tour Package Name", '{INDEX} Tour Packages'!$4:$4, 0)), 0)
  ),
"")
</f>
        <v/>
      </c>
      <c r="C908" s="114" t="str">
        <f t="array" ref="C908">IFERROR(
  INDEX(
    INDEX('{INDEX} Tour Packages'!$A:$ZZ, , MATCH(C$3, '{INDEX} Tour Packages'!$4:$4, 0)),
    MATCH($F908, INDEX('{INDEX} Tour Packages'!$A:$ZZ,0, MATCH("Tour Package Name", '{INDEX} Tour Packages'!$4:$4, 0)), 0)
  ),
"")
</f>
        <v/>
      </c>
      <c r="D908" s="114" t="str">
        <f t="array" ref="D908">IFERROR(
  INDEX(
    INDEX('{INDEX} Tour Packages'!$A:$ZZ, , MATCH(D$3, '{INDEX} Tour Packages'!$4:$4, 0)),
    MATCH($F908, INDEX('{INDEX} Tour Packages'!$A:$ZZ,0, MATCH("Tour Package Name", '{INDEX} Tour Packages'!$4:$4, 0)), 0)
  ),
"")
</f>
        <v/>
      </c>
      <c r="E908" s="115" t="s">
        <v>231</v>
      </c>
      <c r="F908" s="116" t="str">
        <f>IFERROR(__xludf.DUMMYFUNCTION("LET(
  headers, 'Internal Flight Booking Form Re'!$A$1:AI$1,
  ref, $E908,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8" s="117" t="str">
        <f>IFERROR(__xludf.DUMMYFUNCTION("""COMPUTED_VALUE"""),"")</f>
        <v/>
      </c>
      <c r="H908" s="116"/>
      <c r="I908" s="116"/>
      <c r="J908" s="118"/>
      <c r="K908" s="116"/>
      <c r="L908" s="116"/>
      <c r="M908" s="116"/>
      <c r="N908" s="116"/>
      <c r="O908" s="117"/>
      <c r="P908" s="134"/>
      <c r="Q908" s="134"/>
      <c r="R908" s="134"/>
      <c r="S908" s="135"/>
      <c r="T908" s="134"/>
      <c r="U908" s="134"/>
      <c r="V908" s="134"/>
      <c r="W908" s="135"/>
      <c r="X908" s="134"/>
      <c r="Y908" s="134"/>
      <c r="Z908" s="134"/>
      <c r="AA908" s="135"/>
      <c r="AB908" s="131" t="b">
        <v>0</v>
      </c>
      <c r="AC908" s="131" t="b">
        <v>0</v>
      </c>
      <c r="AD908" s="122"/>
      <c r="AE908" s="131" t="b">
        <v>0</v>
      </c>
      <c r="AF908" s="128"/>
      <c r="AG908" s="88"/>
      <c r="AH908" s="132" t="b">
        <v>0</v>
      </c>
      <c r="AI908" s="133"/>
    </row>
    <row r="909">
      <c r="A909" s="114" t="str">
        <f t="array" ref="A909">IFERROR(
  INDEX(
    INDEX('{INDEX} Tour Packages'!$A:$ZZ, , MATCH(A$3, '{INDEX} Tour Packages'!$4:$4, 0)),
    MATCH($F909, INDEX('{INDEX} Tour Packages'!$A:$ZZ,0, MATCH("Tour Package Name", '{INDEX} Tour Packages'!$4:$4, 0)), 0)
  ),
"")
</f>
        <v/>
      </c>
      <c r="B909" s="114" t="str">
        <f t="array" ref="B909">IFERROR(
  INDEX(
    INDEX('{INDEX} Tour Packages'!$A:$ZZ, , MATCH(B$3, '{INDEX} Tour Packages'!$4:$4, 0)),
    MATCH($F909, INDEX('{INDEX} Tour Packages'!$A:$ZZ,0, MATCH("Tour Package Name", '{INDEX} Tour Packages'!$4:$4, 0)), 0)
  ),
"")
</f>
        <v/>
      </c>
      <c r="C909" s="114" t="str">
        <f t="array" ref="C909">IFERROR(
  INDEX(
    INDEX('{INDEX} Tour Packages'!$A:$ZZ, , MATCH(C$3, '{INDEX} Tour Packages'!$4:$4, 0)),
    MATCH($F909, INDEX('{INDEX} Tour Packages'!$A:$ZZ,0, MATCH("Tour Package Name", '{INDEX} Tour Packages'!$4:$4, 0)), 0)
  ),
"")
</f>
        <v/>
      </c>
      <c r="D909" s="114" t="str">
        <f t="array" ref="D909">IFERROR(
  INDEX(
    INDEX('{INDEX} Tour Packages'!$A:$ZZ, , MATCH(D$3, '{INDEX} Tour Packages'!$4:$4, 0)),
    MATCH($F909, INDEX('{INDEX} Tour Packages'!$A:$ZZ,0, MATCH("Tour Package Name", '{INDEX} Tour Packages'!$4:$4, 0)), 0)
  ),
"")
</f>
        <v/>
      </c>
      <c r="E909" s="115" t="s">
        <v>231</v>
      </c>
      <c r="F909" s="116" t="str">
        <f>IFERROR(__xludf.DUMMYFUNCTION("LET(
  headers, 'Internal Flight Booking Form Re'!$A$1:AI$1,
  ref, $E909,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09" s="117" t="str">
        <f>IFERROR(__xludf.DUMMYFUNCTION("""COMPUTED_VALUE"""),"")</f>
        <v/>
      </c>
      <c r="H909" s="116"/>
      <c r="I909" s="116"/>
      <c r="J909" s="118"/>
      <c r="K909" s="116"/>
      <c r="L909" s="116"/>
      <c r="M909" s="116"/>
      <c r="N909" s="116"/>
      <c r="O909" s="117"/>
      <c r="P909" s="134"/>
      <c r="Q909" s="134"/>
      <c r="R909" s="134"/>
      <c r="S909" s="135"/>
      <c r="T909" s="134"/>
      <c r="U909" s="134"/>
      <c r="V909" s="134"/>
      <c r="W909" s="135"/>
      <c r="X909" s="134"/>
      <c r="Y909" s="134"/>
      <c r="Z909" s="134"/>
      <c r="AA909" s="135"/>
      <c r="AB909" s="131" t="b">
        <v>0</v>
      </c>
      <c r="AC909" s="131" t="b">
        <v>0</v>
      </c>
      <c r="AD909" s="122"/>
      <c r="AE909" s="131" t="b">
        <v>0</v>
      </c>
      <c r="AF909" s="128"/>
      <c r="AG909" s="88"/>
      <c r="AH909" s="132" t="b">
        <v>0</v>
      </c>
      <c r="AI909" s="133"/>
    </row>
    <row r="910">
      <c r="A910" s="114" t="str">
        <f t="array" ref="A910">IFERROR(
  INDEX(
    INDEX('{INDEX} Tour Packages'!$A:$ZZ, , MATCH(A$3, '{INDEX} Tour Packages'!$4:$4, 0)),
    MATCH($F910, INDEX('{INDEX} Tour Packages'!$A:$ZZ,0, MATCH("Tour Package Name", '{INDEX} Tour Packages'!$4:$4, 0)), 0)
  ),
"")
</f>
        <v/>
      </c>
      <c r="B910" s="114" t="str">
        <f t="array" ref="B910">IFERROR(
  INDEX(
    INDEX('{INDEX} Tour Packages'!$A:$ZZ, , MATCH(B$3, '{INDEX} Tour Packages'!$4:$4, 0)),
    MATCH($F910, INDEX('{INDEX} Tour Packages'!$A:$ZZ,0, MATCH("Tour Package Name", '{INDEX} Tour Packages'!$4:$4, 0)), 0)
  ),
"")
</f>
        <v/>
      </c>
      <c r="C910" s="114" t="str">
        <f t="array" ref="C910">IFERROR(
  INDEX(
    INDEX('{INDEX} Tour Packages'!$A:$ZZ, , MATCH(C$3, '{INDEX} Tour Packages'!$4:$4, 0)),
    MATCH($F910, INDEX('{INDEX} Tour Packages'!$A:$ZZ,0, MATCH("Tour Package Name", '{INDEX} Tour Packages'!$4:$4, 0)), 0)
  ),
"")
</f>
        <v/>
      </c>
      <c r="D910" s="114" t="str">
        <f t="array" ref="D910">IFERROR(
  INDEX(
    INDEX('{INDEX} Tour Packages'!$A:$ZZ, , MATCH(D$3, '{INDEX} Tour Packages'!$4:$4, 0)),
    MATCH($F910, INDEX('{INDEX} Tour Packages'!$A:$ZZ,0, MATCH("Tour Package Name", '{INDEX} Tour Packages'!$4:$4, 0)), 0)
  ),
"")
</f>
        <v/>
      </c>
      <c r="E910" s="115" t="s">
        <v>231</v>
      </c>
      <c r="F910" s="116" t="str">
        <f>IFERROR(__xludf.DUMMYFUNCTION("LET(
  headers, 'Internal Flight Booking Form Re'!$A$1:AI$1,
  ref, $E910,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0" s="117" t="str">
        <f>IFERROR(__xludf.DUMMYFUNCTION("""COMPUTED_VALUE"""),"")</f>
        <v/>
      </c>
      <c r="H910" s="116"/>
      <c r="I910" s="116"/>
      <c r="J910" s="118"/>
      <c r="K910" s="116"/>
      <c r="L910" s="116"/>
      <c r="M910" s="116"/>
      <c r="N910" s="116"/>
      <c r="O910" s="117"/>
      <c r="P910" s="134"/>
      <c r="Q910" s="134"/>
      <c r="R910" s="134"/>
      <c r="S910" s="135"/>
      <c r="T910" s="134"/>
      <c r="U910" s="134"/>
      <c r="V910" s="134"/>
      <c r="W910" s="135"/>
      <c r="X910" s="134"/>
      <c r="Y910" s="134"/>
      <c r="Z910" s="134"/>
      <c r="AA910" s="135"/>
      <c r="AB910" s="131" t="b">
        <v>0</v>
      </c>
      <c r="AC910" s="131" t="b">
        <v>0</v>
      </c>
      <c r="AD910" s="122"/>
      <c r="AE910" s="131" t="b">
        <v>0</v>
      </c>
      <c r="AF910" s="128"/>
      <c r="AG910" s="88"/>
      <c r="AH910" s="132" t="b">
        <v>0</v>
      </c>
      <c r="AI910" s="133"/>
    </row>
    <row r="911">
      <c r="A911" s="114" t="str">
        <f t="array" ref="A911">IFERROR(
  INDEX(
    INDEX('{INDEX} Tour Packages'!$A:$ZZ, , MATCH(A$3, '{INDEX} Tour Packages'!$4:$4, 0)),
    MATCH($F911, INDEX('{INDEX} Tour Packages'!$A:$ZZ,0, MATCH("Tour Package Name", '{INDEX} Tour Packages'!$4:$4, 0)), 0)
  ),
"")
</f>
        <v/>
      </c>
      <c r="B911" s="114" t="str">
        <f t="array" ref="B911">IFERROR(
  INDEX(
    INDEX('{INDEX} Tour Packages'!$A:$ZZ, , MATCH(B$3, '{INDEX} Tour Packages'!$4:$4, 0)),
    MATCH($F911, INDEX('{INDEX} Tour Packages'!$A:$ZZ,0, MATCH("Tour Package Name", '{INDEX} Tour Packages'!$4:$4, 0)), 0)
  ),
"")
</f>
        <v/>
      </c>
      <c r="C911" s="114" t="str">
        <f t="array" ref="C911">IFERROR(
  INDEX(
    INDEX('{INDEX} Tour Packages'!$A:$ZZ, , MATCH(C$3, '{INDEX} Tour Packages'!$4:$4, 0)),
    MATCH($F911, INDEX('{INDEX} Tour Packages'!$A:$ZZ,0, MATCH("Tour Package Name", '{INDEX} Tour Packages'!$4:$4, 0)), 0)
  ),
"")
</f>
        <v/>
      </c>
      <c r="D911" s="114" t="str">
        <f t="array" ref="D911">IFERROR(
  INDEX(
    INDEX('{INDEX} Tour Packages'!$A:$ZZ, , MATCH(D$3, '{INDEX} Tour Packages'!$4:$4, 0)),
    MATCH($F911, INDEX('{INDEX} Tour Packages'!$A:$ZZ,0, MATCH("Tour Package Name", '{INDEX} Tour Packages'!$4:$4, 0)), 0)
  ),
"")
</f>
        <v/>
      </c>
      <c r="E911" s="115" t="s">
        <v>231</v>
      </c>
      <c r="F911" s="116" t="str">
        <f>IFERROR(__xludf.DUMMYFUNCTION("LET(
  headers, 'Internal Flight Booking Form Re'!$A$1:AI$1,
  ref, $E911,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1" s="117" t="str">
        <f>IFERROR(__xludf.DUMMYFUNCTION("""COMPUTED_VALUE"""),"")</f>
        <v/>
      </c>
      <c r="H911" s="116"/>
      <c r="I911" s="116"/>
      <c r="J911" s="118"/>
      <c r="K911" s="116"/>
      <c r="L911" s="116"/>
      <c r="M911" s="116"/>
      <c r="N911" s="116"/>
      <c r="O911" s="117"/>
      <c r="P911" s="134"/>
      <c r="Q911" s="134"/>
      <c r="R911" s="134"/>
      <c r="S911" s="135"/>
      <c r="T911" s="134"/>
      <c r="U911" s="134"/>
      <c r="V911" s="134"/>
      <c r="W911" s="135"/>
      <c r="X911" s="134"/>
      <c r="Y911" s="134"/>
      <c r="Z911" s="134"/>
      <c r="AA911" s="135"/>
      <c r="AB911" s="131" t="b">
        <v>0</v>
      </c>
      <c r="AC911" s="131" t="b">
        <v>0</v>
      </c>
      <c r="AD911" s="122"/>
      <c r="AE911" s="131" t="b">
        <v>0</v>
      </c>
      <c r="AF911" s="128"/>
      <c r="AG911" s="88"/>
      <c r="AH911" s="132" t="b">
        <v>0</v>
      </c>
      <c r="AI911" s="133"/>
    </row>
    <row r="912">
      <c r="A912" s="114" t="str">
        <f t="array" ref="A912">IFERROR(
  INDEX(
    INDEX('{INDEX} Tour Packages'!$A:$ZZ, , MATCH(A$3, '{INDEX} Tour Packages'!$4:$4, 0)),
    MATCH($F912, INDEX('{INDEX} Tour Packages'!$A:$ZZ,0, MATCH("Tour Package Name", '{INDEX} Tour Packages'!$4:$4, 0)), 0)
  ),
"")
</f>
        <v/>
      </c>
      <c r="B912" s="114" t="str">
        <f t="array" ref="B912">IFERROR(
  INDEX(
    INDEX('{INDEX} Tour Packages'!$A:$ZZ, , MATCH(B$3, '{INDEX} Tour Packages'!$4:$4, 0)),
    MATCH($F912, INDEX('{INDEX} Tour Packages'!$A:$ZZ,0, MATCH("Tour Package Name", '{INDEX} Tour Packages'!$4:$4, 0)), 0)
  ),
"")
</f>
        <v/>
      </c>
      <c r="C912" s="114" t="str">
        <f t="array" ref="C912">IFERROR(
  INDEX(
    INDEX('{INDEX} Tour Packages'!$A:$ZZ, , MATCH(C$3, '{INDEX} Tour Packages'!$4:$4, 0)),
    MATCH($F912, INDEX('{INDEX} Tour Packages'!$A:$ZZ,0, MATCH("Tour Package Name", '{INDEX} Tour Packages'!$4:$4, 0)), 0)
  ),
"")
</f>
        <v/>
      </c>
      <c r="D912" s="114" t="str">
        <f t="array" ref="D912">IFERROR(
  INDEX(
    INDEX('{INDEX} Tour Packages'!$A:$ZZ, , MATCH(D$3, '{INDEX} Tour Packages'!$4:$4, 0)),
    MATCH($F912, INDEX('{INDEX} Tour Packages'!$A:$ZZ,0, MATCH("Tour Package Name", '{INDEX} Tour Packages'!$4:$4, 0)), 0)
  ),
"")
</f>
        <v/>
      </c>
      <c r="E912" s="115" t="s">
        <v>231</v>
      </c>
      <c r="F912" s="116" t="str">
        <f>IFERROR(__xludf.DUMMYFUNCTION("LET(
  headers, 'Internal Flight Booking Form Re'!$A$1:AI$1,
  ref, $E912,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2" s="117" t="str">
        <f>IFERROR(__xludf.DUMMYFUNCTION("""COMPUTED_VALUE"""),"")</f>
        <v/>
      </c>
      <c r="H912" s="116"/>
      <c r="I912" s="116"/>
      <c r="J912" s="118"/>
      <c r="K912" s="116"/>
      <c r="L912" s="116"/>
      <c r="M912" s="116"/>
      <c r="N912" s="116"/>
      <c r="O912" s="117"/>
      <c r="P912" s="134"/>
      <c r="Q912" s="134"/>
      <c r="R912" s="134"/>
      <c r="S912" s="135"/>
      <c r="T912" s="134"/>
      <c r="U912" s="134"/>
      <c r="V912" s="134"/>
      <c r="W912" s="135"/>
      <c r="X912" s="134"/>
      <c r="Y912" s="134"/>
      <c r="Z912" s="134"/>
      <c r="AA912" s="135"/>
      <c r="AB912" s="131" t="b">
        <v>0</v>
      </c>
      <c r="AC912" s="131" t="b">
        <v>0</v>
      </c>
      <c r="AD912" s="122"/>
      <c r="AE912" s="131" t="b">
        <v>0</v>
      </c>
      <c r="AF912" s="128"/>
      <c r="AG912" s="88"/>
      <c r="AH912" s="132" t="b">
        <v>0</v>
      </c>
      <c r="AI912" s="133"/>
    </row>
    <row r="913">
      <c r="A913" s="114" t="str">
        <f t="array" ref="A913">IFERROR(
  INDEX(
    INDEX('{INDEX} Tour Packages'!$A:$ZZ, , MATCH(A$3, '{INDEX} Tour Packages'!$4:$4, 0)),
    MATCH($F913, INDEX('{INDEX} Tour Packages'!$A:$ZZ,0, MATCH("Tour Package Name", '{INDEX} Tour Packages'!$4:$4, 0)), 0)
  ),
"")
</f>
        <v/>
      </c>
      <c r="B913" s="114" t="str">
        <f t="array" ref="B913">IFERROR(
  INDEX(
    INDEX('{INDEX} Tour Packages'!$A:$ZZ, , MATCH(B$3, '{INDEX} Tour Packages'!$4:$4, 0)),
    MATCH($F913, INDEX('{INDEX} Tour Packages'!$A:$ZZ,0, MATCH("Tour Package Name", '{INDEX} Tour Packages'!$4:$4, 0)), 0)
  ),
"")
</f>
        <v/>
      </c>
      <c r="C913" s="114" t="str">
        <f t="array" ref="C913">IFERROR(
  INDEX(
    INDEX('{INDEX} Tour Packages'!$A:$ZZ, , MATCH(C$3, '{INDEX} Tour Packages'!$4:$4, 0)),
    MATCH($F913, INDEX('{INDEX} Tour Packages'!$A:$ZZ,0, MATCH("Tour Package Name", '{INDEX} Tour Packages'!$4:$4, 0)), 0)
  ),
"")
</f>
        <v/>
      </c>
      <c r="D913" s="114" t="str">
        <f t="array" ref="D913">IFERROR(
  INDEX(
    INDEX('{INDEX} Tour Packages'!$A:$ZZ, , MATCH(D$3, '{INDEX} Tour Packages'!$4:$4, 0)),
    MATCH($F913, INDEX('{INDEX} Tour Packages'!$A:$ZZ,0, MATCH("Tour Package Name", '{INDEX} Tour Packages'!$4:$4, 0)), 0)
  ),
"")
</f>
        <v/>
      </c>
      <c r="E913" s="115" t="s">
        <v>231</v>
      </c>
      <c r="F913" s="116" t="str">
        <f>IFERROR(__xludf.DUMMYFUNCTION("LET(
  headers, 'Internal Flight Booking Form Re'!$A$1:AI$1,
  ref, $E913,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3" s="117" t="str">
        <f>IFERROR(__xludf.DUMMYFUNCTION("""COMPUTED_VALUE"""),"")</f>
        <v/>
      </c>
      <c r="H913" s="116"/>
      <c r="I913" s="116"/>
      <c r="J913" s="118"/>
      <c r="K913" s="116"/>
      <c r="L913" s="116"/>
      <c r="M913" s="116"/>
      <c r="N913" s="116"/>
      <c r="O913" s="117"/>
      <c r="P913" s="134"/>
      <c r="Q913" s="134"/>
      <c r="R913" s="134"/>
      <c r="S913" s="135"/>
      <c r="T913" s="134"/>
      <c r="U913" s="134"/>
      <c r="V913" s="134"/>
      <c r="W913" s="135"/>
      <c r="X913" s="134"/>
      <c r="Y913" s="134"/>
      <c r="Z913" s="134"/>
      <c r="AA913" s="135"/>
      <c r="AB913" s="131" t="b">
        <v>0</v>
      </c>
      <c r="AC913" s="131" t="b">
        <v>0</v>
      </c>
      <c r="AD913" s="122"/>
      <c r="AE913" s="131" t="b">
        <v>0</v>
      </c>
      <c r="AF913" s="128"/>
      <c r="AG913" s="88"/>
      <c r="AH913" s="132" t="b">
        <v>0</v>
      </c>
      <c r="AI913" s="133"/>
    </row>
    <row r="914">
      <c r="A914" s="114" t="str">
        <f t="array" ref="A914">IFERROR(
  INDEX(
    INDEX('{INDEX} Tour Packages'!$A:$ZZ, , MATCH(A$3, '{INDEX} Tour Packages'!$4:$4, 0)),
    MATCH($F914, INDEX('{INDEX} Tour Packages'!$A:$ZZ,0, MATCH("Tour Package Name", '{INDEX} Tour Packages'!$4:$4, 0)), 0)
  ),
"")
</f>
        <v/>
      </c>
      <c r="B914" s="114" t="str">
        <f t="array" ref="B914">IFERROR(
  INDEX(
    INDEX('{INDEX} Tour Packages'!$A:$ZZ, , MATCH(B$3, '{INDEX} Tour Packages'!$4:$4, 0)),
    MATCH($F914, INDEX('{INDEX} Tour Packages'!$A:$ZZ,0, MATCH("Tour Package Name", '{INDEX} Tour Packages'!$4:$4, 0)), 0)
  ),
"")
</f>
        <v/>
      </c>
      <c r="C914" s="114" t="str">
        <f t="array" ref="C914">IFERROR(
  INDEX(
    INDEX('{INDEX} Tour Packages'!$A:$ZZ, , MATCH(C$3, '{INDEX} Tour Packages'!$4:$4, 0)),
    MATCH($F914, INDEX('{INDEX} Tour Packages'!$A:$ZZ,0, MATCH("Tour Package Name", '{INDEX} Tour Packages'!$4:$4, 0)), 0)
  ),
"")
</f>
        <v/>
      </c>
      <c r="D914" s="114" t="str">
        <f t="array" ref="D914">IFERROR(
  INDEX(
    INDEX('{INDEX} Tour Packages'!$A:$ZZ, , MATCH(D$3, '{INDEX} Tour Packages'!$4:$4, 0)),
    MATCH($F914, INDEX('{INDEX} Tour Packages'!$A:$ZZ,0, MATCH("Tour Package Name", '{INDEX} Tour Packages'!$4:$4, 0)), 0)
  ),
"")
</f>
        <v/>
      </c>
      <c r="E914" s="115" t="s">
        <v>231</v>
      </c>
      <c r="F914" s="116" t="str">
        <f>IFERROR(__xludf.DUMMYFUNCTION("LET(
  headers, 'Internal Flight Booking Form Re'!$A$1:AI$1,
  ref, $E914,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4" s="117" t="str">
        <f>IFERROR(__xludf.DUMMYFUNCTION("""COMPUTED_VALUE"""),"")</f>
        <v/>
      </c>
      <c r="H914" s="116"/>
      <c r="I914" s="116"/>
      <c r="J914" s="118"/>
      <c r="K914" s="116"/>
      <c r="L914" s="116"/>
      <c r="M914" s="116"/>
      <c r="N914" s="116"/>
      <c r="O914" s="117"/>
      <c r="P914" s="134"/>
      <c r="Q914" s="134"/>
      <c r="R914" s="134"/>
      <c r="S914" s="135"/>
      <c r="T914" s="134"/>
      <c r="U914" s="134"/>
      <c r="V914" s="134"/>
      <c r="W914" s="135"/>
      <c r="X914" s="134"/>
      <c r="Y914" s="134"/>
      <c r="Z914" s="134"/>
      <c r="AA914" s="135"/>
      <c r="AB914" s="131" t="b">
        <v>0</v>
      </c>
      <c r="AC914" s="131" t="b">
        <v>0</v>
      </c>
      <c r="AD914" s="122"/>
      <c r="AE914" s="131" t="b">
        <v>0</v>
      </c>
      <c r="AF914" s="128"/>
      <c r="AG914" s="88"/>
      <c r="AH914" s="132" t="b">
        <v>0</v>
      </c>
      <c r="AI914" s="133"/>
    </row>
    <row r="915">
      <c r="A915" s="114" t="str">
        <f t="array" ref="A915">IFERROR(
  INDEX(
    INDEX('{INDEX} Tour Packages'!$A:$ZZ, , MATCH(A$3, '{INDEX} Tour Packages'!$4:$4, 0)),
    MATCH($F915, INDEX('{INDEX} Tour Packages'!$A:$ZZ,0, MATCH("Tour Package Name", '{INDEX} Tour Packages'!$4:$4, 0)), 0)
  ),
"")
</f>
        <v/>
      </c>
      <c r="B915" s="114" t="str">
        <f t="array" ref="B915">IFERROR(
  INDEX(
    INDEX('{INDEX} Tour Packages'!$A:$ZZ, , MATCH(B$3, '{INDEX} Tour Packages'!$4:$4, 0)),
    MATCH($F915, INDEX('{INDEX} Tour Packages'!$A:$ZZ,0, MATCH("Tour Package Name", '{INDEX} Tour Packages'!$4:$4, 0)), 0)
  ),
"")
</f>
        <v/>
      </c>
      <c r="C915" s="114" t="str">
        <f t="array" ref="C915">IFERROR(
  INDEX(
    INDEX('{INDEX} Tour Packages'!$A:$ZZ, , MATCH(C$3, '{INDEX} Tour Packages'!$4:$4, 0)),
    MATCH($F915, INDEX('{INDEX} Tour Packages'!$A:$ZZ,0, MATCH("Tour Package Name", '{INDEX} Tour Packages'!$4:$4, 0)), 0)
  ),
"")
</f>
        <v/>
      </c>
      <c r="D915" s="114" t="str">
        <f t="array" ref="D915">IFERROR(
  INDEX(
    INDEX('{INDEX} Tour Packages'!$A:$ZZ, , MATCH(D$3, '{INDEX} Tour Packages'!$4:$4, 0)),
    MATCH($F915, INDEX('{INDEX} Tour Packages'!$A:$ZZ,0, MATCH("Tour Package Name", '{INDEX} Tour Packages'!$4:$4, 0)), 0)
  ),
"")
</f>
        <v/>
      </c>
      <c r="E915" s="115" t="s">
        <v>231</v>
      </c>
      <c r="F915" s="116" t="str">
        <f>IFERROR(__xludf.DUMMYFUNCTION("LET(
  headers, 'Internal Flight Booking Form Re'!$A$1:AI$1,
  ref, $E915,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5" s="117" t="str">
        <f>IFERROR(__xludf.DUMMYFUNCTION("""COMPUTED_VALUE"""),"")</f>
        <v/>
      </c>
      <c r="H915" s="116"/>
      <c r="I915" s="116"/>
      <c r="J915" s="118"/>
      <c r="K915" s="116"/>
      <c r="L915" s="116"/>
      <c r="M915" s="116"/>
      <c r="N915" s="116"/>
      <c r="O915" s="117"/>
      <c r="P915" s="134"/>
      <c r="Q915" s="134"/>
      <c r="R915" s="134"/>
      <c r="S915" s="135"/>
      <c r="T915" s="134"/>
      <c r="U915" s="134"/>
      <c r="V915" s="134"/>
      <c r="W915" s="135"/>
      <c r="X915" s="134"/>
      <c r="Y915" s="134"/>
      <c r="Z915" s="134"/>
      <c r="AA915" s="135"/>
      <c r="AB915" s="131" t="b">
        <v>0</v>
      </c>
      <c r="AC915" s="131" t="b">
        <v>0</v>
      </c>
      <c r="AD915" s="122"/>
      <c r="AE915" s="131" t="b">
        <v>0</v>
      </c>
      <c r="AF915" s="128"/>
      <c r="AG915" s="88"/>
      <c r="AH915" s="132" t="b">
        <v>0</v>
      </c>
      <c r="AI915" s="133"/>
    </row>
    <row r="916">
      <c r="A916" s="114" t="str">
        <f t="array" ref="A916">IFERROR(
  INDEX(
    INDEX('{INDEX} Tour Packages'!$A:$ZZ, , MATCH(A$3, '{INDEX} Tour Packages'!$4:$4, 0)),
    MATCH($F916, INDEX('{INDEX} Tour Packages'!$A:$ZZ,0, MATCH("Tour Package Name", '{INDEX} Tour Packages'!$4:$4, 0)), 0)
  ),
"")
</f>
        <v/>
      </c>
      <c r="B916" s="114" t="str">
        <f t="array" ref="B916">IFERROR(
  INDEX(
    INDEX('{INDEX} Tour Packages'!$A:$ZZ, , MATCH(B$3, '{INDEX} Tour Packages'!$4:$4, 0)),
    MATCH($F916, INDEX('{INDEX} Tour Packages'!$A:$ZZ,0, MATCH("Tour Package Name", '{INDEX} Tour Packages'!$4:$4, 0)), 0)
  ),
"")
</f>
        <v/>
      </c>
      <c r="C916" s="114" t="str">
        <f t="array" ref="C916">IFERROR(
  INDEX(
    INDEX('{INDEX} Tour Packages'!$A:$ZZ, , MATCH(C$3, '{INDEX} Tour Packages'!$4:$4, 0)),
    MATCH($F916, INDEX('{INDEX} Tour Packages'!$A:$ZZ,0, MATCH("Tour Package Name", '{INDEX} Tour Packages'!$4:$4, 0)), 0)
  ),
"")
</f>
        <v/>
      </c>
      <c r="D916" s="114" t="str">
        <f t="array" ref="D916">IFERROR(
  INDEX(
    INDEX('{INDEX} Tour Packages'!$A:$ZZ, , MATCH(D$3, '{INDEX} Tour Packages'!$4:$4, 0)),
    MATCH($F916, INDEX('{INDEX} Tour Packages'!$A:$ZZ,0, MATCH("Tour Package Name", '{INDEX} Tour Packages'!$4:$4, 0)), 0)
  ),
"")
</f>
        <v/>
      </c>
      <c r="E916" s="115" t="s">
        <v>231</v>
      </c>
      <c r="F916" s="116" t="str">
        <f>IFERROR(__xludf.DUMMYFUNCTION("LET(
  headers, 'Internal Flight Booking Form Re'!$A$1:AI$1,
  ref, $E916,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6" s="117" t="str">
        <f>IFERROR(__xludf.DUMMYFUNCTION("""COMPUTED_VALUE"""),"")</f>
        <v/>
      </c>
      <c r="H916" s="116"/>
      <c r="I916" s="116"/>
      <c r="J916" s="118"/>
      <c r="K916" s="116"/>
      <c r="L916" s="116"/>
      <c r="M916" s="116"/>
      <c r="N916" s="116"/>
      <c r="O916" s="117"/>
      <c r="P916" s="134"/>
      <c r="Q916" s="134"/>
      <c r="R916" s="134"/>
      <c r="S916" s="135"/>
      <c r="T916" s="134"/>
      <c r="U916" s="134"/>
      <c r="V916" s="134"/>
      <c r="W916" s="135"/>
      <c r="X916" s="134"/>
      <c r="Y916" s="134"/>
      <c r="Z916" s="134"/>
      <c r="AA916" s="135"/>
      <c r="AB916" s="131" t="b">
        <v>0</v>
      </c>
      <c r="AC916" s="131" t="b">
        <v>0</v>
      </c>
      <c r="AD916" s="122"/>
      <c r="AE916" s="131" t="b">
        <v>0</v>
      </c>
      <c r="AF916" s="128"/>
      <c r="AG916" s="88"/>
      <c r="AH916" s="132" t="b">
        <v>0</v>
      </c>
      <c r="AI916" s="133"/>
    </row>
    <row r="917">
      <c r="A917" s="114" t="str">
        <f t="array" ref="A917">IFERROR(
  INDEX(
    INDEX('{INDEX} Tour Packages'!$A:$ZZ, , MATCH(A$3, '{INDEX} Tour Packages'!$4:$4, 0)),
    MATCH($F917, INDEX('{INDEX} Tour Packages'!$A:$ZZ,0, MATCH("Tour Package Name", '{INDEX} Tour Packages'!$4:$4, 0)), 0)
  ),
"")
</f>
        <v/>
      </c>
      <c r="B917" s="114" t="str">
        <f t="array" ref="B917">IFERROR(
  INDEX(
    INDEX('{INDEX} Tour Packages'!$A:$ZZ, , MATCH(B$3, '{INDEX} Tour Packages'!$4:$4, 0)),
    MATCH($F917, INDEX('{INDEX} Tour Packages'!$A:$ZZ,0, MATCH("Tour Package Name", '{INDEX} Tour Packages'!$4:$4, 0)), 0)
  ),
"")
</f>
        <v/>
      </c>
      <c r="C917" s="114" t="str">
        <f t="array" ref="C917">IFERROR(
  INDEX(
    INDEX('{INDEX} Tour Packages'!$A:$ZZ, , MATCH(C$3, '{INDEX} Tour Packages'!$4:$4, 0)),
    MATCH($F917, INDEX('{INDEX} Tour Packages'!$A:$ZZ,0, MATCH("Tour Package Name", '{INDEX} Tour Packages'!$4:$4, 0)), 0)
  ),
"")
</f>
        <v/>
      </c>
      <c r="D917" s="114" t="str">
        <f t="array" ref="D917">IFERROR(
  INDEX(
    INDEX('{INDEX} Tour Packages'!$A:$ZZ, , MATCH(D$3, '{INDEX} Tour Packages'!$4:$4, 0)),
    MATCH($F917, INDEX('{INDEX} Tour Packages'!$A:$ZZ,0, MATCH("Tour Package Name", '{INDEX} Tour Packages'!$4:$4, 0)), 0)
  ),
"")
</f>
        <v/>
      </c>
      <c r="E917" s="115" t="s">
        <v>231</v>
      </c>
      <c r="F917" s="116" t="str">
        <f>IFERROR(__xludf.DUMMYFUNCTION("LET(
  headers, 'Internal Flight Booking Form Re'!$A$1:AI$1,
  ref, $E917,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7" s="117" t="str">
        <f>IFERROR(__xludf.DUMMYFUNCTION("""COMPUTED_VALUE"""),"")</f>
        <v/>
      </c>
      <c r="H917" s="116"/>
      <c r="I917" s="116"/>
      <c r="J917" s="118"/>
      <c r="K917" s="116"/>
      <c r="L917" s="116"/>
      <c r="M917" s="116"/>
      <c r="N917" s="116"/>
      <c r="O917" s="117"/>
      <c r="P917" s="134"/>
      <c r="Q917" s="134"/>
      <c r="R917" s="134"/>
      <c r="S917" s="135"/>
      <c r="T917" s="134"/>
      <c r="U917" s="134"/>
      <c r="V917" s="134"/>
      <c r="W917" s="135"/>
      <c r="X917" s="134"/>
      <c r="Y917" s="134"/>
      <c r="Z917" s="134"/>
      <c r="AA917" s="135"/>
      <c r="AB917" s="131" t="b">
        <v>0</v>
      </c>
      <c r="AC917" s="131" t="b">
        <v>0</v>
      </c>
      <c r="AD917" s="122"/>
      <c r="AE917" s="131" t="b">
        <v>0</v>
      </c>
      <c r="AF917" s="128"/>
      <c r="AG917" s="88"/>
      <c r="AH917" s="132" t="b">
        <v>0</v>
      </c>
      <c r="AI917" s="133"/>
    </row>
    <row r="918">
      <c r="A918" s="114" t="str">
        <f t="array" ref="A918">IFERROR(
  INDEX(
    INDEX('{INDEX} Tour Packages'!$A:$ZZ, , MATCH(A$3, '{INDEX} Tour Packages'!$4:$4, 0)),
    MATCH($F918, INDEX('{INDEX} Tour Packages'!$A:$ZZ,0, MATCH("Tour Package Name", '{INDEX} Tour Packages'!$4:$4, 0)), 0)
  ),
"")
</f>
        <v/>
      </c>
      <c r="B918" s="114" t="str">
        <f t="array" ref="B918">IFERROR(
  INDEX(
    INDEX('{INDEX} Tour Packages'!$A:$ZZ, , MATCH(B$3, '{INDEX} Tour Packages'!$4:$4, 0)),
    MATCH($F918, INDEX('{INDEX} Tour Packages'!$A:$ZZ,0, MATCH("Tour Package Name", '{INDEX} Tour Packages'!$4:$4, 0)), 0)
  ),
"")
</f>
        <v/>
      </c>
      <c r="C918" s="114" t="str">
        <f t="array" ref="C918">IFERROR(
  INDEX(
    INDEX('{INDEX} Tour Packages'!$A:$ZZ, , MATCH(C$3, '{INDEX} Tour Packages'!$4:$4, 0)),
    MATCH($F918, INDEX('{INDEX} Tour Packages'!$A:$ZZ,0, MATCH("Tour Package Name", '{INDEX} Tour Packages'!$4:$4, 0)), 0)
  ),
"")
</f>
        <v/>
      </c>
      <c r="D918" s="114" t="str">
        <f t="array" ref="D918">IFERROR(
  INDEX(
    INDEX('{INDEX} Tour Packages'!$A:$ZZ, , MATCH(D$3, '{INDEX} Tour Packages'!$4:$4, 0)),
    MATCH($F918, INDEX('{INDEX} Tour Packages'!$A:$ZZ,0, MATCH("Tour Package Name", '{INDEX} Tour Packages'!$4:$4, 0)), 0)
  ),
"")
</f>
        <v/>
      </c>
      <c r="E918" s="115" t="s">
        <v>231</v>
      </c>
      <c r="F918" s="116" t="str">
        <f>IFERROR(__xludf.DUMMYFUNCTION("LET(
  headers, 'Internal Flight Booking Form Re'!$A$1:AI$1,
  ref, $E918,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8" s="117" t="str">
        <f>IFERROR(__xludf.DUMMYFUNCTION("""COMPUTED_VALUE"""),"")</f>
        <v/>
      </c>
      <c r="H918" s="116"/>
      <c r="I918" s="116"/>
      <c r="J918" s="118"/>
      <c r="K918" s="116"/>
      <c r="L918" s="116"/>
      <c r="M918" s="116"/>
      <c r="N918" s="116"/>
      <c r="O918" s="117"/>
      <c r="P918" s="134"/>
      <c r="Q918" s="134"/>
      <c r="R918" s="134"/>
      <c r="S918" s="135"/>
      <c r="T918" s="134"/>
      <c r="U918" s="134"/>
      <c r="V918" s="134"/>
      <c r="W918" s="135"/>
      <c r="X918" s="134"/>
      <c r="Y918" s="134"/>
      <c r="Z918" s="134"/>
      <c r="AA918" s="135"/>
      <c r="AB918" s="131" t="b">
        <v>0</v>
      </c>
      <c r="AC918" s="131" t="b">
        <v>0</v>
      </c>
      <c r="AD918" s="122"/>
      <c r="AE918" s="131" t="b">
        <v>0</v>
      </c>
      <c r="AF918" s="128"/>
      <c r="AG918" s="88"/>
      <c r="AH918" s="132" t="b">
        <v>0</v>
      </c>
      <c r="AI918" s="133"/>
    </row>
    <row r="919">
      <c r="A919" s="114" t="str">
        <f t="array" ref="A919">IFERROR(
  INDEX(
    INDEX('{INDEX} Tour Packages'!$A:$ZZ, , MATCH(A$3, '{INDEX} Tour Packages'!$4:$4, 0)),
    MATCH($F919, INDEX('{INDEX} Tour Packages'!$A:$ZZ,0, MATCH("Tour Package Name", '{INDEX} Tour Packages'!$4:$4, 0)), 0)
  ),
"")
</f>
        <v/>
      </c>
      <c r="B919" s="114" t="str">
        <f t="array" ref="B919">IFERROR(
  INDEX(
    INDEX('{INDEX} Tour Packages'!$A:$ZZ, , MATCH(B$3, '{INDEX} Tour Packages'!$4:$4, 0)),
    MATCH($F919, INDEX('{INDEX} Tour Packages'!$A:$ZZ,0, MATCH("Tour Package Name", '{INDEX} Tour Packages'!$4:$4, 0)), 0)
  ),
"")
</f>
        <v/>
      </c>
      <c r="C919" s="114" t="str">
        <f t="array" ref="C919">IFERROR(
  INDEX(
    INDEX('{INDEX} Tour Packages'!$A:$ZZ, , MATCH(C$3, '{INDEX} Tour Packages'!$4:$4, 0)),
    MATCH($F919, INDEX('{INDEX} Tour Packages'!$A:$ZZ,0, MATCH("Tour Package Name", '{INDEX} Tour Packages'!$4:$4, 0)), 0)
  ),
"")
</f>
        <v/>
      </c>
      <c r="D919" s="114" t="str">
        <f t="array" ref="D919">IFERROR(
  INDEX(
    INDEX('{INDEX} Tour Packages'!$A:$ZZ, , MATCH(D$3, '{INDEX} Tour Packages'!$4:$4, 0)),
    MATCH($F919, INDEX('{INDEX} Tour Packages'!$A:$ZZ,0, MATCH("Tour Package Name", '{INDEX} Tour Packages'!$4:$4, 0)), 0)
  ),
"")
</f>
        <v/>
      </c>
      <c r="E919" s="115" t="s">
        <v>231</v>
      </c>
      <c r="F919" s="116" t="str">
        <f>IFERROR(__xludf.DUMMYFUNCTION("LET(
  headers, 'Internal Flight Booking Form Re'!$A$1:AI$1,
  ref, $E919,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19" s="117" t="str">
        <f>IFERROR(__xludf.DUMMYFUNCTION("""COMPUTED_VALUE"""),"")</f>
        <v/>
      </c>
      <c r="H919" s="116"/>
      <c r="I919" s="116"/>
      <c r="J919" s="118"/>
      <c r="K919" s="116"/>
      <c r="L919" s="116"/>
      <c r="M919" s="116"/>
      <c r="N919" s="116"/>
      <c r="O919" s="117"/>
      <c r="P919" s="134"/>
      <c r="Q919" s="134"/>
      <c r="R919" s="134"/>
      <c r="S919" s="135"/>
      <c r="T919" s="134"/>
      <c r="U919" s="134"/>
      <c r="V919" s="134"/>
      <c r="W919" s="135"/>
      <c r="X919" s="134"/>
      <c r="Y919" s="134"/>
      <c r="Z919" s="134"/>
      <c r="AA919" s="135"/>
      <c r="AB919" s="131" t="b">
        <v>0</v>
      </c>
      <c r="AC919" s="131" t="b">
        <v>0</v>
      </c>
      <c r="AD919" s="122"/>
      <c r="AE919" s="131" t="b">
        <v>0</v>
      </c>
      <c r="AF919" s="128"/>
      <c r="AG919" s="88"/>
      <c r="AH919" s="132" t="b">
        <v>0</v>
      </c>
      <c r="AI919" s="133"/>
    </row>
    <row r="920">
      <c r="A920" s="114" t="str">
        <f t="array" ref="A920">IFERROR(
  INDEX(
    INDEX('{INDEX} Tour Packages'!$A:$ZZ, , MATCH(A$3, '{INDEX} Tour Packages'!$4:$4, 0)),
    MATCH($F920, INDEX('{INDEX} Tour Packages'!$A:$ZZ,0, MATCH("Tour Package Name", '{INDEX} Tour Packages'!$4:$4, 0)), 0)
  ),
"")
</f>
        <v/>
      </c>
      <c r="B920" s="114" t="str">
        <f t="array" ref="B920">IFERROR(
  INDEX(
    INDEX('{INDEX} Tour Packages'!$A:$ZZ, , MATCH(B$3, '{INDEX} Tour Packages'!$4:$4, 0)),
    MATCH($F920, INDEX('{INDEX} Tour Packages'!$A:$ZZ,0, MATCH("Tour Package Name", '{INDEX} Tour Packages'!$4:$4, 0)), 0)
  ),
"")
</f>
        <v/>
      </c>
      <c r="C920" s="114" t="str">
        <f t="array" ref="C920">IFERROR(
  INDEX(
    INDEX('{INDEX} Tour Packages'!$A:$ZZ, , MATCH(C$3, '{INDEX} Tour Packages'!$4:$4, 0)),
    MATCH($F920, INDEX('{INDEX} Tour Packages'!$A:$ZZ,0, MATCH("Tour Package Name", '{INDEX} Tour Packages'!$4:$4, 0)), 0)
  ),
"")
</f>
        <v/>
      </c>
      <c r="D920" s="114" t="str">
        <f t="array" ref="D920">IFERROR(
  INDEX(
    INDEX('{INDEX} Tour Packages'!$A:$ZZ, , MATCH(D$3, '{INDEX} Tour Packages'!$4:$4, 0)),
    MATCH($F920, INDEX('{INDEX} Tour Packages'!$A:$ZZ,0, MATCH("Tour Package Name", '{INDEX} Tour Packages'!$4:$4, 0)), 0)
  ),
"")
</f>
        <v/>
      </c>
      <c r="E920" s="115" t="s">
        <v>231</v>
      </c>
      <c r="F920" s="116" t="str">
        <f>IFERROR(__xludf.DUMMYFUNCTION("LET(
  headers, 'Internal Flight Booking Form Re'!$A$1:AI$1,
  ref, $E920,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0" s="117" t="str">
        <f>IFERROR(__xludf.DUMMYFUNCTION("""COMPUTED_VALUE"""),"")</f>
        <v/>
      </c>
      <c r="H920" s="116"/>
      <c r="I920" s="116"/>
      <c r="J920" s="118"/>
      <c r="K920" s="116"/>
      <c r="L920" s="116"/>
      <c r="M920" s="116"/>
      <c r="N920" s="116"/>
      <c r="O920" s="117"/>
      <c r="P920" s="134"/>
      <c r="Q920" s="134"/>
      <c r="R920" s="134"/>
      <c r="S920" s="135"/>
      <c r="T920" s="134"/>
      <c r="U920" s="134"/>
      <c r="V920" s="134"/>
      <c r="W920" s="135"/>
      <c r="X920" s="134"/>
      <c r="Y920" s="134"/>
      <c r="Z920" s="134"/>
      <c r="AA920" s="135"/>
      <c r="AB920" s="131" t="b">
        <v>0</v>
      </c>
      <c r="AC920" s="131" t="b">
        <v>0</v>
      </c>
      <c r="AD920" s="122"/>
      <c r="AE920" s="131" t="b">
        <v>0</v>
      </c>
      <c r="AF920" s="128"/>
      <c r="AG920" s="88"/>
      <c r="AH920" s="132" t="b">
        <v>0</v>
      </c>
      <c r="AI920" s="133"/>
    </row>
    <row r="921">
      <c r="A921" s="114" t="str">
        <f t="array" ref="A921">IFERROR(
  INDEX(
    INDEX('{INDEX} Tour Packages'!$A:$ZZ, , MATCH(A$3, '{INDEX} Tour Packages'!$4:$4, 0)),
    MATCH($F921, INDEX('{INDEX} Tour Packages'!$A:$ZZ,0, MATCH("Tour Package Name", '{INDEX} Tour Packages'!$4:$4, 0)), 0)
  ),
"")
</f>
        <v/>
      </c>
      <c r="B921" s="114" t="str">
        <f t="array" ref="B921">IFERROR(
  INDEX(
    INDEX('{INDEX} Tour Packages'!$A:$ZZ, , MATCH(B$3, '{INDEX} Tour Packages'!$4:$4, 0)),
    MATCH($F921, INDEX('{INDEX} Tour Packages'!$A:$ZZ,0, MATCH("Tour Package Name", '{INDEX} Tour Packages'!$4:$4, 0)), 0)
  ),
"")
</f>
        <v/>
      </c>
      <c r="C921" s="114" t="str">
        <f t="array" ref="C921">IFERROR(
  INDEX(
    INDEX('{INDEX} Tour Packages'!$A:$ZZ, , MATCH(C$3, '{INDEX} Tour Packages'!$4:$4, 0)),
    MATCH($F921, INDEX('{INDEX} Tour Packages'!$A:$ZZ,0, MATCH("Tour Package Name", '{INDEX} Tour Packages'!$4:$4, 0)), 0)
  ),
"")
</f>
        <v/>
      </c>
      <c r="D921" s="114" t="str">
        <f t="array" ref="D921">IFERROR(
  INDEX(
    INDEX('{INDEX} Tour Packages'!$A:$ZZ, , MATCH(D$3, '{INDEX} Tour Packages'!$4:$4, 0)),
    MATCH($F921, INDEX('{INDEX} Tour Packages'!$A:$ZZ,0, MATCH("Tour Package Name", '{INDEX} Tour Packages'!$4:$4, 0)), 0)
  ),
"")
</f>
        <v/>
      </c>
      <c r="E921" s="115" t="s">
        <v>231</v>
      </c>
      <c r="F921" s="116" t="str">
        <f>IFERROR(__xludf.DUMMYFUNCTION("LET(
  headers, 'Internal Flight Booking Form Re'!$A$1:AI$1,
  ref, $E921,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1" s="117" t="str">
        <f>IFERROR(__xludf.DUMMYFUNCTION("""COMPUTED_VALUE"""),"")</f>
        <v/>
      </c>
      <c r="H921" s="116"/>
      <c r="I921" s="116"/>
      <c r="J921" s="118"/>
      <c r="K921" s="116"/>
      <c r="L921" s="116"/>
      <c r="M921" s="116"/>
      <c r="N921" s="116"/>
      <c r="O921" s="117"/>
      <c r="P921" s="134"/>
      <c r="Q921" s="134"/>
      <c r="R921" s="134"/>
      <c r="S921" s="135"/>
      <c r="T921" s="134"/>
      <c r="U921" s="134"/>
      <c r="V921" s="134"/>
      <c r="W921" s="135"/>
      <c r="X921" s="134"/>
      <c r="Y921" s="134"/>
      <c r="Z921" s="134"/>
      <c r="AA921" s="135"/>
      <c r="AB921" s="131" t="b">
        <v>0</v>
      </c>
      <c r="AC921" s="131" t="b">
        <v>0</v>
      </c>
      <c r="AD921" s="122"/>
      <c r="AE921" s="131" t="b">
        <v>0</v>
      </c>
      <c r="AF921" s="128"/>
      <c r="AG921" s="88"/>
      <c r="AH921" s="132" t="b">
        <v>0</v>
      </c>
      <c r="AI921" s="133"/>
    </row>
    <row r="922">
      <c r="A922" s="114" t="str">
        <f t="array" ref="A922">IFERROR(
  INDEX(
    INDEX('{INDEX} Tour Packages'!$A:$ZZ, , MATCH(A$3, '{INDEX} Tour Packages'!$4:$4, 0)),
    MATCH($F922, INDEX('{INDEX} Tour Packages'!$A:$ZZ,0, MATCH("Tour Package Name", '{INDEX} Tour Packages'!$4:$4, 0)), 0)
  ),
"")
</f>
        <v/>
      </c>
      <c r="B922" s="114" t="str">
        <f t="array" ref="B922">IFERROR(
  INDEX(
    INDEX('{INDEX} Tour Packages'!$A:$ZZ, , MATCH(B$3, '{INDEX} Tour Packages'!$4:$4, 0)),
    MATCH($F922, INDEX('{INDEX} Tour Packages'!$A:$ZZ,0, MATCH("Tour Package Name", '{INDEX} Tour Packages'!$4:$4, 0)), 0)
  ),
"")
</f>
        <v/>
      </c>
      <c r="C922" s="114" t="str">
        <f t="array" ref="C922">IFERROR(
  INDEX(
    INDEX('{INDEX} Tour Packages'!$A:$ZZ, , MATCH(C$3, '{INDEX} Tour Packages'!$4:$4, 0)),
    MATCH($F922, INDEX('{INDEX} Tour Packages'!$A:$ZZ,0, MATCH("Tour Package Name", '{INDEX} Tour Packages'!$4:$4, 0)), 0)
  ),
"")
</f>
        <v/>
      </c>
      <c r="D922" s="114" t="str">
        <f t="array" ref="D922">IFERROR(
  INDEX(
    INDEX('{INDEX} Tour Packages'!$A:$ZZ, , MATCH(D$3, '{INDEX} Tour Packages'!$4:$4, 0)),
    MATCH($F922, INDEX('{INDEX} Tour Packages'!$A:$ZZ,0, MATCH("Tour Package Name", '{INDEX} Tour Packages'!$4:$4, 0)), 0)
  ),
"")
</f>
        <v/>
      </c>
      <c r="E922" s="115" t="s">
        <v>231</v>
      </c>
      <c r="F922" s="116" t="str">
        <f>IFERROR(__xludf.DUMMYFUNCTION("LET(
  headers, 'Internal Flight Booking Form Re'!$A$1:AI$1,
  ref, $E922,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2" s="117" t="str">
        <f>IFERROR(__xludf.DUMMYFUNCTION("""COMPUTED_VALUE"""),"")</f>
        <v/>
      </c>
      <c r="H922" s="116"/>
      <c r="I922" s="116"/>
      <c r="J922" s="118"/>
      <c r="K922" s="116"/>
      <c r="L922" s="116"/>
      <c r="M922" s="116"/>
      <c r="N922" s="116"/>
      <c r="O922" s="117"/>
      <c r="P922" s="134"/>
      <c r="Q922" s="134"/>
      <c r="R922" s="134"/>
      <c r="S922" s="135"/>
      <c r="T922" s="134"/>
      <c r="U922" s="134"/>
      <c r="V922" s="134"/>
      <c r="W922" s="135"/>
      <c r="X922" s="134"/>
      <c r="Y922" s="134"/>
      <c r="Z922" s="134"/>
      <c r="AA922" s="135"/>
      <c r="AB922" s="131" t="b">
        <v>0</v>
      </c>
      <c r="AC922" s="131" t="b">
        <v>0</v>
      </c>
      <c r="AD922" s="122"/>
      <c r="AE922" s="131" t="b">
        <v>0</v>
      </c>
      <c r="AF922" s="128"/>
      <c r="AG922" s="88"/>
      <c r="AH922" s="132" t="b">
        <v>0</v>
      </c>
      <c r="AI922" s="133"/>
    </row>
    <row r="923">
      <c r="A923" s="114" t="str">
        <f t="array" ref="A923">IFERROR(
  INDEX(
    INDEX('{INDEX} Tour Packages'!$A:$ZZ, , MATCH(A$3, '{INDEX} Tour Packages'!$4:$4, 0)),
    MATCH($F923, INDEX('{INDEX} Tour Packages'!$A:$ZZ,0, MATCH("Tour Package Name", '{INDEX} Tour Packages'!$4:$4, 0)), 0)
  ),
"")
</f>
        <v/>
      </c>
      <c r="B923" s="114" t="str">
        <f t="array" ref="B923">IFERROR(
  INDEX(
    INDEX('{INDEX} Tour Packages'!$A:$ZZ, , MATCH(B$3, '{INDEX} Tour Packages'!$4:$4, 0)),
    MATCH($F923, INDEX('{INDEX} Tour Packages'!$A:$ZZ,0, MATCH("Tour Package Name", '{INDEX} Tour Packages'!$4:$4, 0)), 0)
  ),
"")
</f>
        <v/>
      </c>
      <c r="C923" s="114" t="str">
        <f t="array" ref="C923">IFERROR(
  INDEX(
    INDEX('{INDEX} Tour Packages'!$A:$ZZ, , MATCH(C$3, '{INDEX} Tour Packages'!$4:$4, 0)),
    MATCH($F923, INDEX('{INDEX} Tour Packages'!$A:$ZZ,0, MATCH("Tour Package Name", '{INDEX} Tour Packages'!$4:$4, 0)), 0)
  ),
"")
</f>
        <v/>
      </c>
      <c r="D923" s="114" t="str">
        <f t="array" ref="D923">IFERROR(
  INDEX(
    INDEX('{INDEX} Tour Packages'!$A:$ZZ, , MATCH(D$3, '{INDEX} Tour Packages'!$4:$4, 0)),
    MATCH($F923, INDEX('{INDEX} Tour Packages'!$A:$ZZ,0, MATCH("Tour Package Name", '{INDEX} Tour Packages'!$4:$4, 0)), 0)
  ),
"")
</f>
        <v/>
      </c>
      <c r="E923" s="115" t="s">
        <v>231</v>
      </c>
      <c r="F923" s="116" t="str">
        <f>IFERROR(__xludf.DUMMYFUNCTION("LET(
  headers, 'Internal Flight Booking Form Re'!$A$1:AI$1,
  ref, $E923,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3" s="117" t="str">
        <f>IFERROR(__xludf.DUMMYFUNCTION("""COMPUTED_VALUE"""),"")</f>
        <v/>
      </c>
      <c r="H923" s="116"/>
      <c r="I923" s="116"/>
      <c r="J923" s="118"/>
      <c r="K923" s="116"/>
      <c r="L923" s="116"/>
      <c r="M923" s="116"/>
      <c r="N923" s="116"/>
      <c r="O923" s="117"/>
      <c r="P923" s="134"/>
      <c r="Q923" s="134"/>
      <c r="R923" s="134"/>
      <c r="S923" s="135"/>
      <c r="T923" s="134"/>
      <c r="U923" s="134"/>
      <c r="V923" s="134"/>
      <c r="W923" s="135"/>
      <c r="X923" s="134"/>
      <c r="Y923" s="134"/>
      <c r="Z923" s="134"/>
      <c r="AA923" s="135"/>
      <c r="AB923" s="131" t="b">
        <v>0</v>
      </c>
      <c r="AC923" s="131" t="b">
        <v>0</v>
      </c>
      <c r="AD923" s="122"/>
      <c r="AE923" s="131" t="b">
        <v>0</v>
      </c>
      <c r="AF923" s="128"/>
      <c r="AG923" s="88"/>
      <c r="AH923" s="132" t="b">
        <v>0</v>
      </c>
      <c r="AI923" s="133"/>
    </row>
    <row r="924">
      <c r="A924" s="114" t="str">
        <f t="array" ref="A924">IFERROR(
  INDEX(
    INDEX('{INDEX} Tour Packages'!$A:$ZZ, , MATCH(A$3, '{INDEX} Tour Packages'!$4:$4, 0)),
    MATCH($F924, INDEX('{INDEX} Tour Packages'!$A:$ZZ,0, MATCH("Tour Package Name", '{INDEX} Tour Packages'!$4:$4, 0)), 0)
  ),
"")
</f>
        <v/>
      </c>
      <c r="B924" s="114" t="str">
        <f t="array" ref="B924">IFERROR(
  INDEX(
    INDEX('{INDEX} Tour Packages'!$A:$ZZ, , MATCH(B$3, '{INDEX} Tour Packages'!$4:$4, 0)),
    MATCH($F924, INDEX('{INDEX} Tour Packages'!$A:$ZZ,0, MATCH("Tour Package Name", '{INDEX} Tour Packages'!$4:$4, 0)), 0)
  ),
"")
</f>
        <v/>
      </c>
      <c r="C924" s="114" t="str">
        <f t="array" ref="C924">IFERROR(
  INDEX(
    INDEX('{INDEX} Tour Packages'!$A:$ZZ, , MATCH(C$3, '{INDEX} Tour Packages'!$4:$4, 0)),
    MATCH($F924, INDEX('{INDEX} Tour Packages'!$A:$ZZ,0, MATCH("Tour Package Name", '{INDEX} Tour Packages'!$4:$4, 0)), 0)
  ),
"")
</f>
        <v/>
      </c>
      <c r="D924" s="114" t="str">
        <f t="array" ref="D924">IFERROR(
  INDEX(
    INDEX('{INDEX} Tour Packages'!$A:$ZZ, , MATCH(D$3, '{INDEX} Tour Packages'!$4:$4, 0)),
    MATCH($F924, INDEX('{INDEX} Tour Packages'!$A:$ZZ,0, MATCH("Tour Package Name", '{INDEX} Tour Packages'!$4:$4, 0)), 0)
  ),
"")
</f>
        <v/>
      </c>
      <c r="E924" s="115" t="s">
        <v>231</v>
      </c>
      <c r="F924" s="116" t="str">
        <f>IFERROR(__xludf.DUMMYFUNCTION("LET(
  headers, 'Internal Flight Booking Form Re'!$A$1:AI$1,
  ref, $E924,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4" s="117" t="str">
        <f>IFERROR(__xludf.DUMMYFUNCTION("""COMPUTED_VALUE"""),"")</f>
        <v/>
      </c>
      <c r="H924" s="116"/>
      <c r="I924" s="116"/>
      <c r="J924" s="118"/>
      <c r="K924" s="116"/>
      <c r="L924" s="116"/>
      <c r="M924" s="116"/>
      <c r="N924" s="116"/>
      <c r="O924" s="117"/>
      <c r="P924" s="134"/>
      <c r="Q924" s="134"/>
      <c r="R924" s="134"/>
      <c r="S924" s="135"/>
      <c r="T924" s="134"/>
      <c r="U924" s="134"/>
      <c r="V924" s="134"/>
      <c r="W924" s="135"/>
      <c r="X924" s="134"/>
      <c r="Y924" s="134"/>
      <c r="Z924" s="134"/>
      <c r="AA924" s="135"/>
      <c r="AB924" s="131" t="b">
        <v>0</v>
      </c>
      <c r="AC924" s="131" t="b">
        <v>0</v>
      </c>
      <c r="AD924" s="122"/>
      <c r="AE924" s="131" t="b">
        <v>0</v>
      </c>
      <c r="AF924" s="128"/>
      <c r="AG924" s="88"/>
      <c r="AH924" s="132" t="b">
        <v>0</v>
      </c>
      <c r="AI924" s="133"/>
    </row>
    <row r="925">
      <c r="A925" s="114" t="str">
        <f t="array" ref="A925">IFERROR(
  INDEX(
    INDEX('{INDEX} Tour Packages'!$A:$ZZ, , MATCH(A$3, '{INDEX} Tour Packages'!$4:$4, 0)),
    MATCH($F925, INDEX('{INDEX} Tour Packages'!$A:$ZZ,0, MATCH("Tour Package Name", '{INDEX} Tour Packages'!$4:$4, 0)), 0)
  ),
"")
</f>
        <v/>
      </c>
      <c r="B925" s="114" t="str">
        <f t="array" ref="B925">IFERROR(
  INDEX(
    INDEX('{INDEX} Tour Packages'!$A:$ZZ, , MATCH(B$3, '{INDEX} Tour Packages'!$4:$4, 0)),
    MATCH($F925, INDEX('{INDEX} Tour Packages'!$A:$ZZ,0, MATCH("Tour Package Name", '{INDEX} Tour Packages'!$4:$4, 0)), 0)
  ),
"")
</f>
        <v/>
      </c>
      <c r="C925" s="114" t="str">
        <f t="array" ref="C925">IFERROR(
  INDEX(
    INDEX('{INDEX} Tour Packages'!$A:$ZZ, , MATCH(C$3, '{INDEX} Tour Packages'!$4:$4, 0)),
    MATCH($F925, INDEX('{INDEX} Tour Packages'!$A:$ZZ,0, MATCH("Tour Package Name", '{INDEX} Tour Packages'!$4:$4, 0)), 0)
  ),
"")
</f>
        <v/>
      </c>
      <c r="D925" s="114" t="str">
        <f t="array" ref="D925">IFERROR(
  INDEX(
    INDEX('{INDEX} Tour Packages'!$A:$ZZ, , MATCH(D$3, '{INDEX} Tour Packages'!$4:$4, 0)),
    MATCH($F925, INDEX('{INDEX} Tour Packages'!$A:$ZZ,0, MATCH("Tour Package Name", '{INDEX} Tour Packages'!$4:$4, 0)), 0)
  ),
"")
</f>
        <v/>
      </c>
      <c r="E925" s="115" t="s">
        <v>231</v>
      </c>
      <c r="F925" s="116" t="str">
        <f>IFERROR(__xludf.DUMMYFUNCTION("LET(
  headers, 'Internal Flight Booking Form Re'!$A$1:AI$1,
  ref, $E925,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5" s="117" t="str">
        <f>IFERROR(__xludf.DUMMYFUNCTION("""COMPUTED_VALUE"""),"")</f>
        <v/>
      </c>
      <c r="H925" s="116"/>
      <c r="I925" s="116"/>
      <c r="J925" s="118"/>
      <c r="K925" s="116"/>
      <c r="L925" s="116"/>
      <c r="M925" s="116"/>
      <c r="N925" s="116"/>
      <c r="O925" s="117"/>
      <c r="P925" s="134"/>
      <c r="Q925" s="134"/>
      <c r="R925" s="134"/>
      <c r="S925" s="135"/>
      <c r="T925" s="134"/>
      <c r="U925" s="134"/>
      <c r="V925" s="134"/>
      <c r="W925" s="135"/>
      <c r="X925" s="134"/>
      <c r="Y925" s="134"/>
      <c r="Z925" s="134"/>
      <c r="AA925" s="135"/>
      <c r="AB925" s="131" t="b">
        <v>0</v>
      </c>
      <c r="AC925" s="131" t="b">
        <v>0</v>
      </c>
      <c r="AD925" s="122"/>
      <c r="AE925" s="131" t="b">
        <v>0</v>
      </c>
      <c r="AF925" s="128"/>
      <c r="AG925" s="88"/>
      <c r="AH925" s="132" t="b">
        <v>0</v>
      </c>
      <c r="AI925" s="133"/>
    </row>
    <row r="926">
      <c r="A926" s="114" t="str">
        <f t="array" ref="A926">IFERROR(
  INDEX(
    INDEX('{INDEX} Tour Packages'!$A:$ZZ, , MATCH(A$3, '{INDEX} Tour Packages'!$4:$4, 0)),
    MATCH($F926, INDEX('{INDEX} Tour Packages'!$A:$ZZ,0, MATCH("Tour Package Name", '{INDEX} Tour Packages'!$4:$4, 0)), 0)
  ),
"")
</f>
        <v/>
      </c>
      <c r="B926" s="114" t="str">
        <f t="array" ref="B926">IFERROR(
  INDEX(
    INDEX('{INDEX} Tour Packages'!$A:$ZZ, , MATCH(B$3, '{INDEX} Tour Packages'!$4:$4, 0)),
    MATCH($F926, INDEX('{INDEX} Tour Packages'!$A:$ZZ,0, MATCH("Tour Package Name", '{INDEX} Tour Packages'!$4:$4, 0)), 0)
  ),
"")
</f>
        <v/>
      </c>
      <c r="C926" s="114" t="str">
        <f t="array" ref="C926">IFERROR(
  INDEX(
    INDEX('{INDEX} Tour Packages'!$A:$ZZ, , MATCH(C$3, '{INDEX} Tour Packages'!$4:$4, 0)),
    MATCH($F926, INDEX('{INDEX} Tour Packages'!$A:$ZZ,0, MATCH("Tour Package Name", '{INDEX} Tour Packages'!$4:$4, 0)), 0)
  ),
"")
</f>
        <v/>
      </c>
      <c r="D926" s="114" t="str">
        <f t="array" ref="D926">IFERROR(
  INDEX(
    INDEX('{INDEX} Tour Packages'!$A:$ZZ, , MATCH(D$3, '{INDEX} Tour Packages'!$4:$4, 0)),
    MATCH($F926, INDEX('{INDEX} Tour Packages'!$A:$ZZ,0, MATCH("Tour Package Name", '{INDEX} Tour Packages'!$4:$4, 0)), 0)
  ),
"")
</f>
        <v/>
      </c>
      <c r="E926" s="115" t="s">
        <v>231</v>
      </c>
      <c r="F926" s="116" t="str">
        <f>IFERROR(__xludf.DUMMYFUNCTION("LET(
  headers, 'Internal Flight Booking Form Re'!$A$1:AI$1,
  ref, $E926,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6" s="117" t="str">
        <f>IFERROR(__xludf.DUMMYFUNCTION("""COMPUTED_VALUE"""),"")</f>
        <v/>
      </c>
      <c r="H926" s="116"/>
      <c r="I926" s="116"/>
      <c r="J926" s="118"/>
      <c r="K926" s="116"/>
      <c r="L926" s="116"/>
      <c r="M926" s="116"/>
      <c r="N926" s="116"/>
      <c r="O926" s="117"/>
      <c r="P926" s="134"/>
      <c r="Q926" s="134"/>
      <c r="R926" s="134"/>
      <c r="S926" s="135"/>
      <c r="T926" s="134"/>
      <c r="U926" s="134"/>
      <c r="V926" s="134"/>
      <c r="W926" s="135"/>
      <c r="X926" s="134"/>
      <c r="Y926" s="134"/>
      <c r="Z926" s="134"/>
      <c r="AA926" s="135"/>
      <c r="AB926" s="131" t="b">
        <v>0</v>
      </c>
      <c r="AC926" s="131" t="b">
        <v>0</v>
      </c>
      <c r="AD926" s="122"/>
      <c r="AE926" s="131" t="b">
        <v>0</v>
      </c>
      <c r="AF926" s="128"/>
      <c r="AG926" s="88"/>
      <c r="AH926" s="132" t="b">
        <v>0</v>
      </c>
      <c r="AI926" s="133"/>
    </row>
    <row r="927">
      <c r="A927" s="114" t="str">
        <f t="array" ref="A927">IFERROR(
  INDEX(
    INDEX('{INDEX} Tour Packages'!$A:$ZZ, , MATCH(A$3, '{INDEX} Tour Packages'!$4:$4, 0)),
    MATCH($F927, INDEX('{INDEX} Tour Packages'!$A:$ZZ,0, MATCH("Tour Package Name", '{INDEX} Tour Packages'!$4:$4, 0)), 0)
  ),
"")
</f>
        <v/>
      </c>
      <c r="B927" s="114" t="str">
        <f t="array" ref="B927">IFERROR(
  INDEX(
    INDEX('{INDEX} Tour Packages'!$A:$ZZ, , MATCH(B$3, '{INDEX} Tour Packages'!$4:$4, 0)),
    MATCH($F927, INDEX('{INDEX} Tour Packages'!$A:$ZZ,0, MATCH("Tour Package Name", '{INDEX} Tour Packages'!$4:$4, 0)), 0)
  ),
"")
</f>
        <v/>
      </c>
      <c r="C927" s="114" t="str">
        <f t="array" ref="C927">IFERROR(
  INDEX(
    INDEX('{INDEX} Tour Packages'!$A:$ZZ, , MATCH(C$3, '{INDEX} Tour Packages'!$4:$4, 0)),
    MATCH($F927, INDEX('{INDEX} Tour Packages'!$A:$ZZ,0, MATCH("Tour Package Name", '{INDEX} Tour Packages'!$4:$4, 0)), 0)
  ),
"")
</f>
        <v/>
      </c>
      <c r="D927" s="114" t="str">
        <f t="array" ref="D927">IFERROR(
  INDEX(
    INDEX('{INDEX} Tour Packages'!$A:$ZZ, , MATCH(D$3, '{INDEX} Tour Packages'!$4:$4, 0)),
    MATCH($F927, INDEX('{INDEX} Tour Packages'!$A:$ZZ,0, MATCH("Tour Package Name", '{INDEX} Tour Packages'!$4:$4, 0)), 0)
  ),
"")
</f>
        <v/>
      </c>
      <c r="E927" s="115" t="s">
        <v>231</v>
      </c>
      <c r="F927" s="116" t="str">
        <f>IFERROR(__xludf.DUMMYFUNCTION("LET(
  headers, 'Internal Flight Booking Form Re'!$A$1:AI$1,
  ref, $E927,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7" s="117" t="str">
        <f>IFERROR(__xludf.DUMMYFUNCTION("""COMPUTED_VALUE"""),"")</f>
        <v/>
      </c>
      <c r="H927" s="116"/>
      <c r="I927" s="116"/>
      <c r="J927" s="118"/>
      <c r="K927" s="116"/>
      <c r="L927" s="116"/>
      <c r="M927" s="116"/>
      <c r="N927" s="116"/>
      <c r="O927" s="117"/>
      <c r="P927" s="134"/>
      <c r="Q927" s="134"/>
      <c r="R927" s="134"/>
      <c r="S927" s="135"/>
      <c r="T927" s="134"/>
      <c r="U927" s="134"/>
      <c r="V927" s="134"/>
      <c r="W927" s="135"/>
      <c r="X927" s="134"/>
      <c r="Y927" s="134"/>
      <c r="Z927" s="134"/>
      <c r="AA927" s="135"/>
      <c r="AB927" s="131" t="b">
        <v>0</v>
      </c>
      <c r="AC927" s="131" t="b">
        <v>0</v>
      </c>
      <c r="AD927" s="122"/>
      <c r="AE927" s="131" t="b">
        <v>0</v>
      </c>
      <c r="AF927" s="128"/>
      <c r="AG927" s="88"/>
      <c r="AH927" s="132" t="b">
        <v>0</v>
      </c>
      <c r="AI927" s="133"/>
    </row>
    <row r="928">
      <c r="A928" s="114" t="str">
        <f t="array" ref="A928">IFERROR(
  INDEX(
    INDEX('{INDEX} Tour Packages'!$A:$ZZ, , MATCH(A$3, '{INDEX} Tour Packages'!$4:$4, 0)),
    MATCH($F928, INDEX('{INDEX} Tour Packages'!$A:$ZZ,0, MATCH("Tour Package Name", '{INDEX} Tour Packages'!$4:$4, 0)), 0)
  ),
"")
</f>
        <v/>
      </c>
      <c r="B928" s="114" t="str">
        <f t="array" ref="B928">IFERROR(
  INDEX(
    INDEX('{INDEX} Tour Packages'!$A:$ZZ, , MATCH(B$3, '{INDEX} Tour Packages'!$4:$4, 0)),
    MATCH($F928, INDEX('{INDEX} Tour Packages'!$A:$ZZ,0, MATCH("Tour Package Name", '{INDEX} Tour Packages'!$4:$4, 0)), 0)
  ),
"")
</f>
        <v/>
      </c>
      <c r="C928" s="114" t="str">
        <f t="array" ref="C928">IFERROR(
  INDEX(
    INDEX('{INDEX} Tour Packages'!$A:$ZZ, , MATCH(C$3, '{INDEX} Tour Packages'!$4:$4, 0)),
    MATCH($F928, INDEX('{INDEX} Tour Packages'!$A:$ZZ,0, MATCH("Tour Package Name", '{INDEX} Tour Packages'!$4:$4, 0)), 0)
  ),
"")
</f>
        <v/>
      </c>
      <c r="D928" s="114" t="str">
        <f t="array" ref="D928">IFERROR(
  INDEX(
    INDEX('{INDEX} Tour Packages'!$A:$ZZ, , MATCH(D$3, '{INDEX} Tour Packages'!$4:$4, 0)),
    MATCH($F928, INDEX('{INDEX} Tour Packages'!$A:$ZZ,0, MATCH("Tour Package Name", '{INDEX} Tour Packages'!$4:$4, 0)), 0)
  ),
"")
</f>
        <v/>
      </c>
      <c r="E928" s="115" t="s">
        <v>231</v>
      </c>
      <c r="F928" s="116" t="str">
        <f>IFERROR(__xludf.DUMMYFUNCTION("LET(
  headers, 'Internal Flight Booking Form Re'!$A$1:AI$1,
  ref, $E928,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8" s="117" t="str">
        <f>IFERROR(__xludf.DUMMYFUNCTION("""COMPUTED_VALUE"""),"")</f>
        <v/>
      </c>
      <c r="H928" s="116"/>
      <c r="I928" s="116"/>
      <c r="J928" s="118"/>
      <c r="K928" s="116"/>
      <c r="L928" s="116"/>
      <c r="M928" s="116"/>
      <c r="N928" s="116"/>
      <c r="O928" s="117"/>
      <c r="P928" s="134"/>
      <c r="Q928" s="134"/>
      <c r="R928" s="134"/>
      <c r="S928" s="135"/>
      <c r="T928" s="134"/>
      <c r="U928" s="134"/>
      <c r="V928" s="134"/>
      <c r="W928" s="135"/>
      <c r="X928" s="134"/>
      <c r="Y928" s="134"/>
      <c r="Z928" s="134"/>
      <c r="AA928" s="135"/>
      <c r="AB928" s="131" t="b">
        <v>0</v>
      </c>
      <c r="AC928" s="131" t="b">
        <v>0</v>
      </c>
      <c r="AD928" s="122"/>
      <c r="AE928" s="131" t="b">
        <v>0</v>
      </c>
      <c r="AF928" s="128"/>
      <c r="AG928" s="88"/>
      <c r="AH928" s="132" t="b">
        <v>0</v>
      </c>
      <c r="AI928" s="133"/>
    </row>
    <row r="929">
      <c r="A929" s="114" t="str">
        <f t="array" ref="A929">IFERROR(
  INDEX(
    INDEX('{INDEX} Tour Packages'!$A:$ZZ, , MATCH(A$3, '{INDEX} Tour Packages'!$4:$4, 0)),
    MATCH($F929, INDEX('{INDEX} Tour Packages'!$A:$ZZ,0, MATCH("Tour Package Name", '{INDEX} Tour Packages'!$4:$4, 0)), 0)
  ),
"")
</f>
        <v/>
      </c>
      <c r="B929" s="114" t="str">
        <f t="array" ref="B929">IFERROR(
  INDEX(
    INDEX('{INDEX} Tour Packages'!$A:$ZZ, , MATCH(B$3, '{INDEX} Tour Packages'!$4:$4, 0)),
    MATCH($F929, INDEX('{INDEX} Tour Packages'!$A:$ZZ,0, MATCH("Tour Package Name", '{INDEX} Tour Packages'!$4:$4, 0)), 0)
  ),
"")
</f>
        <v/>
      </c>
      <c r="C929" s="114" t="str">
        <f t="array" ref="C929">IFERROR(
  INDEX(
    INDEX('{INDEX} Tour Packages'!$A:$ZZ, , MATCH(C$3, '{INDEX} Tour Packages'!$4:$4, 0)),
    MATCH($F929, INDEX('{INDEX} Tour Packages'!$A:$ZZ,0, MATCH("Tour Package Name", '{INDEX} Tour Packages'!$4:$4, 0)), 0)
  ),
"")
</f>
        <v/>
      </c>
      <c r="D929" s="114" t="str">
        <f t="array" ref="D929">IFERROR(
  INDEX(
    INDEX('{INDEX} Tour Packages'!$A:$ZZ, , MATCH(D$3, '{INDEX} Tour Packages'!$4:$4, 0)),
    MATCH($F929, INDEX('{INDEX} Tour Packages'!$A:$ZZ,0, MATCH("Tour Package Name", '{INDEX} Tour Packages'!$4:$4, 0)), 0)
  ),
"")
</f>
        <v/>
      </c>
      <c r="E929" s="115" t="s">
        <v>231</v>
      </c>
      <c r="F929" s="116" t="str">
        <f>IFERROR(__xludf.DUMMYFUNCTION("LET(
  headers, 'Internal Flight Booking Form Re'!$A$1:AI$1,
  ref, $E929,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29" s="117" t="str">
        <f>IFERROR(__xludf.DUMMYFUNCTION("""COMPUTED_VALUE"""),"")</f>
        <v/>
      </c>
      <c r="H929" s="116"/>
      <c r="I929" s="116"/>
      <c r="J929" s="118"/>
      <c r="K929" s="116"/>
      <c r="L929" s="116"/>
      <c r="M929" s="116"/>
      <c r="N929" s="116"/>
      <c r="O929" s="117"/>
      <c r="P929" s="134"/>
      <c r="Q929" s="134"/>
      <c r="R929" s="134"/>
      <c r="S929" s="135"/>
      <c r="T929" s="134"/>
      <c r="U929" s="134"/>
      <c r="V929" s="134"/>
      <c r="W929" s="135"/>
      <c r="X929" s="134"/>
      <c r="Y929" s="134"/>
      <c r="Z929" s="134"/>
      <c r="AA929" s="135"/>
      <c r="AB929" s="131" t="b">
        <v>0</v>
      </c>
      <c r="AC929" s="131" t="b">
        <v>0</v>
      </c>
      <c r="AD929" s="122"/>
      <c r="AE929" s="131" t="b">
        <v>0</v>
      </c>
      <c r="AF929" s="128"/>
      <c r="AG929" s="88"/>
      <c r="AH929" s="132" t="b">
        <v>0</v>
      </c>
      <c r="AI929" s="133"/>
    </row>
    <row r="930">
      <c r="A930" s="114" t="str">
        <f t="array" ref="A930">IFERROR(
  INDEX(
    INDEX('{INDEX} Tour Packages'!$A:$ZZ, , MATCH(A$3, '{INDEX} Tour Packages'!$4:$4, 0)),
    MATCH($F930, INDEX('{INDEX} Tour Packages'!$A:$ZZ,0, MATCH("Tour Package Name", '{INDEX} Tour Packages'!$4:$4, 0)), 0)
  ),
"")
</f>
        <v/>
      </c>
      <c r="B930" s="114" t="str">
        <f t="array" ref="B930">IFERROR(
  INDEX(
    INDEX('{INDEX} Tour Packages'!$A:$ZZ, , MATCH(B$3, '{INDEX} Tour Packages'!$4:$4, 0)),
    MATCH($F930, INDEX('{INDEX} Tour Packages'!$A:$ZZ,0, MATCH("Tour Package Name", '{INDEX} Tour Packages'!$4:$4, 0)), 0)
  ),
"")
</f>
        <v/>
      </c>
      <c r="C930" s="114" t="str">
        <f t="array" ref="C930">IFERROR(
  INDEX(
    INDEX('{INDEX} Tour Packages'!$A:$ZZ, , MATCH(C$3, '{INDEX} Tour Packages'!$4:$4, 0)),
    MATCH($F930, INDEX('{INDEX} Tour Packages'!$A:$ZZ,0, MATCH("Tour Package Name", '{INDEX} Tour Packages'!$4:$4, 0)), 0)
  ),
"")
</f>
        <v/>
      </c>
      <c r="D930" s="114" t="str">
        <f t="array" ref="D930">IFERROR(
  INDEX(
    INDEX('{INDEX} Tour Packages'!$A:$ZZ, , MATCH(D$3, '{INDEX} Tour Packages'!$4:$4, 0)),
    MATCH($F930, INDEX('{INDEX} Tour Packages'!$A:$ZZ,0, MATCH("Tour Package Name", '{INDEX} Tour Packages'!$4:$4, 0)), 0)
  ),
"")
</f>
        <v/>
      </c>
      <c r="E930" s="115" t="s">
        <v>231</v>
      </c>
      <c r="F930" s="116" t="str">
        <f>IFERROR(__xludf.DUMMYFUNCTION("LET(
  headers, 'Internal Flight Booking Form Re'!$A$1:AI$1,
  ref, $E930,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0" s="117" t="str">
        <f>IFERROR(__xludf.DUMMYFUNCTION("""COMPUTED_VALUE"""),"")</f>
        <v/>
      </c>
      <c r="H930" s="116"/>
      <c r="I930" s="116"/>
      <c r="J930" s="118"/>
      <c r="K930" s="116"/>
      <c r="L930" s="116"/>
      <c r="M930" s="116"/>
      <c r="N930" s="116"/>
      <c r="O930" s="117"/>
      <c r="P930" s="134"/>
      <c r="Q930" s="134"/>
      <c r="R930" s="134"/>
      <c r="S930" s="135"/>
      <c r="T930" s="134"/>
      <c r="U930" s="134"/>
      <c r="V930" s="134"/>
      <c r="W930" s="135"/>
      <c r="X930" s="134"/>
      <c r="Y930" s="134"/>
      <c r="Z930" s="134"/>
      <c r="AA930" s="135"/>
      <c r="AB930" s="131" t="b">
        <v>0</v>
      </c>
      <c r="AC930" s="131" t="b">
        <v>0</v>
      </c>
      <c r="AD930" s="122"/>
      <c r="AE930" s="131" t="b">
        <v>0</v>
      </c>
      <c r="AF930" s="128"/>
      <c r="AG930" s="88"/>
      <c r="AH930" s="132" t="b">
        <v>0</v>
      </c>
      <c r="AI930" s="133"/>
    </row>
    <row r="931">
      <c r="A931" s="114" t="str">
        <f t="array" ref="A931">IFERROR(
  INDEX(
    INDEX('{INDEX} Tour Packages'!$A:$ZZ, , MATCH(A$3, '{INDEX} Tour Packages'!$4:$4, 0)),
    MATCH($F931, INDEX('{INDEX} Tour Packages'!$A:$ZZ,0, MATCH("Tour Package Name", '{INDEX} Tour Packages'!$4:$4, 0)), 0)
  ),
"")
</f>
        <v/>
      </c>
      <c r="B931" s="114" t="str">
        <f t="array" ref="B931">IFERROR(
  INDEX(
    INDEX('{INDEX} Tour Packages'!$A:$ZZ, , MATCH(B$3, '{INDEX} Tour Packages'!$4:$4, 0)),
    MATCH($F931, INDEX('{INDEX} Tour Packages'!$A:$ZZ,0, MATCH("Tour Package Name", '{INDEX} Tour Packages'!$4:$4, 0)), 0)
  ),
"")
</f>
        <v/>
      </c>
      <c r="C931" s="114" t="str">
        <f t="array" ref="C931">IFERROR(
  INDEX(
    INDEX('{INDEX} Tour Packages'!$A:$ZZ, , MATCH(C$3, '{INDEX} Tour Packages'!$4:$4, 0)),
    MATCH($F931, INDEX('{INDEX} Tour Packages'!$A:$ZZ,0, MATCH("Tour Package Name", '{INDEX} Tour Packages'!$4:$4, 0)), 0)
  ),
"")
</f>
        <v/>
      </c>
      <c r="D931" s="114" t="str">
        <f t="array" ref="D931">IFERROR(
  INDEX(
    INDEX('{INDEX} Tour Packages'!$A:$ZZ, , MATCH(D$3, '{INDEX} Tour Packages'!$4:$4, 0)),
    MATCH($F931, INDEX('{INDEX} Tour Packages'!$A:$ZZ,0, MATCH("Tour Package Name", '{INDEX} Tour Packages'!$4:$4, 0)), 0)
  ),
"")
</f>
        <v/>
      </c>
      <c r="E931" s="115" t="s">
        <v>231</v>
      </c>
      <c r="F931" s="116" t="str">
        <f>IFERROR(__xludf.DUMMYFUNCTION("LET(
  headers, 'Internal Flight Booking Form Re'!$A$1:AI$1,
  ref, $E931,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1" s="117" t="str">
        <f>IFERROR(__xludf.DUMMYFUNCTION("""COMPUTED_VALUE"""),"")</f>
        <v/>
      </c>
      <c r="H931" s="116"/>
      <c r="I931" s="116"/>
      <c r="J931" s="118"/>
      <c r="K931" s="116"/>
      <c r="L931" s="116"/>
      <c r="M931" s="116"/>
      <c r="N931" s="116"/>
      <c r="O931" s="117"/>
      <c r="P931" s="134"/>
      <c r="Q931" s="134"/>
      <c r="R931" s="134"/>
      <c r="S931" s="135"/>
      <c r="T931" s="134"/>
      <c r="U931" s="134"/>
      <c r="V931" s="134"/>
      <c r="W931" s="135"/>
      <c r="X931" s="134"/>
      <c r="Y931" s="134"/>
      <c r="Z931" s="134"/>
      <c r="AA931" s="135"/>
      <c r="AB931" s="131" t="b">
        <v>0</v>
      </c>
      <c r="AC931" s="131" t="b">
        <v>0</v>
      </c>
      <c r="AD931" s="122"/>
      <c r="AE931" s="131" t="b">
        <v>0</v>
      </c>
      <c r="AF931" s="128"/>
      <c r="AG931" s="88"/>
      <c r="AH931" s="132" t="b">
        <v>0</v>
      </c>
      <c r="AI931" s="133"/>
    </row>
    <row r="932">
      <c r="A932" s="114" t="str">
        <f t="array" ref="A932">IFERROR(
  INDEX(
    INDEX('{INDEX} Tour Packages'!$A:$ZZ, , MATCH(A$3, '{INDEX} Tour Packages'!$4:$4, 0)),
    MATCH($F932, INDEX('{INDEX} Tour Packages'!$A:$ZZ,0, MATCH("Tour Package Name", '{INDEX} Tour Packages'!$4:$4, 0)), 0)
  ),
"")
</f>
        <v/>
      </c>
      <c r="B932" s="114" t="str">
        <f t="array" ref="B932">IFERROR(
  INDEX(
    INDEX('{INDEX} Tour Packages'!$A:$ZZ, , MATCH(B$3, '{INDEX} Tour Packages'!$4:$4, 0)),
    MATCH($F932, INDEX('{INDEX} Tour Packages'!$A:$ZZ,0, MATCH("Tour Package Name", '{INDEX} Tour Packages'!$4:$4, 0)), 0)
  ),
"")
</f>
        <v/>
      </c>
      <c r="C932" s="114" t="str">
        <f t="array" ref="C932">IFERROR(
  INDEX(
    INDEX('{INDEX} Tour Packages'!$A:$ZZ, , MATCH(C$3, '{INDEX} Tour Packages'!$4:$4, 0)),
    MATCH($F932, INDEX('{INDEX} Tour Packages'!$A:$ZZ,0, MATCH("Tour Package Name", '{INDEX} Tour Packages'!$4:$4, 0)), 0)
  ),
"")
</f>
        <v/>
      </c>
      <c r="D932" s="114" t="str">
        <f t="array" ref="D932">IFERROR(
  INDEX(
    INDEX('{INDEX} Tour Packages'!$A:$ZZ, , MATCH(D$3, '{INDEX} Tour Packages'!$4:$4, 0)),
    MATCH($F932, INDEX('{INDEX} Tour Packages'!$A:$ZZ,0, MATCH("Tour Package Name", '{INDEX} Tour Packages'!$4:$4, 0)), 0)
  ),
"")
</f>
        <v/>
      </c>
      <c r="E932" s="115" t="s">
        <v>231</v>
      </c>
      <c r="F932" s="116" t="str">
        <f>IFERROR(__xludf.DUMMYFUNCTION("LET(
  headers, 'Internal Flight Booking Form Re'!$A$1:AI$1,
  ref, $E932,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2" s="117" t="str">
        <f>IFERROR(__xludf.DUMMYFUNCTION("""COMPUTED_VALUE"""),"")</f>
        <v/>
      </c>
      <c r="H932" s="116"/>
      <c r="I932" s="116"/>
      <c r="J932" s="118"/>
      <c r="K932" s="116"/>
      <c r="L932" s="116"/>
      <c r="M932" s="116"/>
      <c r="N932" s="116"/>
      <c r="O932" s="117"/>
      <c r="P932" s="134"/>
      <c r="Q932" s="134"/>
      <c r="R932" s="134"/>
      <c r="S932" s="135"/>
      <c r="T932" s="134"/>
      <c r="U932" s="134"/>
      <c r="V932" s="134"/>
      <c r="W932" s="135"/>
      <c r="X932" s="134"/>
      <c r="Y932" s="134"/>
      <c r="Z932" s="134"/>
      <c r="AA932" s="135"/>
      <c r="AB932" s="131" t="b">
        <v>0</v>
      </c>
      <c r="AC932" s="131" t="b">
        <v>0</v>
      </c>
      <c r="AD932" s="122"/>
      <c r="AE932" s="131" t="b">
        <v>0</v>
      </c>
      <c r="AF932" s="128"/>
      <c r="AG932" s="88"/>
      <c r="AH932" s="132" t="b">
        <v>0</v>
      </c>
      <c r="AI932" s="133"/>
    </row>
    <row r="933">
      <c r="A933" s="114" t="str">
        <f t="array" ref="A933">IFERROR(
  INDEX(
    INDEX('{INDEX} Tour Packages'!$A:$ZZ, , MATCH(A$3, '{INDEX} Tour Packages'!$4:$4, 0)),
    MATCH($F933, INDEX('{INDEX} Tour Packages'!$A:$ZZ,0, MATCH("Tour Package Name", '{INDEX} Tour Packages'!$4:$4, 0)), 0)
  ),
"")
</f>
        <v/>
      </c>
      <c r="B933" s="114" t="str">
        <f t="array" ref="B933">IFERROR(
  INDEX(
    INDEX('{INDEX} Tour Packages'!$A:$ZZ, , MATCH(B$3, '{INDEX} Tour Packages'!$4:$4, 0)),
    MATCH($F933, INDEX('{INDEX} Tour Packages'!$A:$ZZ,0, MATCH("Tour Package Name", '{INDEX} Tour Packages'!$4:$4, 0)), 0)
  ),
"")
</f>
        <v/>
      </c>
      <c r="C933" s="114" t="str">
        <f t="array" ref="C933">IFERROR(
  INDEX(
    INDEX('{INDEX} Tour Packages'!$A:$ZZ, , MATCH(C$3, '{INDEX} Tour Packages'!$4:$4, 0)),
    MATCH($F933, INDEX('{INDEX} Tour Packages'!$A:$ZZ,0, MATCH("Tour Package Name", '{INDEX} Tour Packages'!$4:$4, 0)), 0)
  ),
"")
</f>
        <v/>
      </c>
      <c r="D933" s="114" t="str">
        <f t="array" ref="D933">IFERROR(
  INDEX(
    INDEX('{INDEX} Tour Packages'!$A:$ZZ, , MATCH(D$3, '{INDEX} Tour Packages'!$4:$4, 0)),
    MATCH($F933, INDEX('{INDEX} Tour Packages'!$A:$ZZ,0, MATCH("Tour Package Name", '{INDEX} Tour Packages'!$4:$4, 0)), 0)
  ),
"")
</f>
        <v/>
      </c>
      <c r="E933" s="115" t="s">
        <v>231</v>
      </c>
      <c r="F933" s="116" t="str">
        <f>IFERROR(__xludf.DUMMYFUNCTION("LET(
  headers, 'Internal Flight Booking Form Re'!$A$1:AI$1,
  ref, $E933,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3" s="117" t="str">
        <f>IFERROR(__xludf.DUMMYFUNCTION("""COMPUTED_VALUE"""),"")</f>
        <v/>
      </c>
      <c r="H933" s="116"/>
      <c r="I933" s="116"/>
      <c r="J933" s="118"/>
      <c r="K933" s="116"/>
      <c r="L933" s="116"/>
      <c r="M933" s="116"/>
      <c r="N933" s="116"/>
      <c r="O933" s="117"/>
      <c r="P933" s="134"/>
      <c r="Q933" s="134"/>
      <c r="R933" s="134"/>
      <c r="S933" s="135"/>
      <c r="T933" s="134"/>
      <c r="U933" s="134"/>
      <c r="V933" s="134"/>
      <c r="W933" s="135"/>
      <c r="X933" s="134"/>
      <c r="Y933" s="134"/>
      <c r="Z933" s="134"/>
      <c r="AA933" s="135"/>
      <c r="AB933" s="131" t="b">
        <v>0</v>
      </c>
      <c r="AC933" s="131" t="b">
        <v>0</v>
      </c>
      <c r="AD933" s="122"/>
      <c r="AE933" s="131" t="b">
        <v>0</v>
      </c>
      <c r="AF933" s="128"/>
      <c r="AG933" s="88"/>
      <c r="AH933" s="132" t="b">
        <v>0</v>
      </c>
      <c r="AI933" s="133"/>
    </row>
    <row r="934">
      <c r="A934" s="114" t="str">
        <f t="array" ref="A934">IFERROR(
  INDEX(
    INDEX('{INDEX} Tour Packages'!$A:$ZZ, , MATCH(A$3, '{INDEX} Tour Packages'!$4:$4, 0)),
    MATCH($F934, INDEX('{INDEX} Tour Packages'!$A:$ZZ,0, MATCH("Tour Package Name", '{INDEX} Tour Packages'!$4:$4, 0)), 0)
  ),
"")
</f>
        <v/>
      </c>
      <c r="B934" s="114" t="str">
        <f t="array" ref="B934">IFERROR(
  INDEX(
    INDEX('{INDEX} Tour Packages'!$A:$ZZ, , MATCH(B$3, '{INDEX} Tour Packages'!$4:$4, 0)),
    MATCH($F934, INDEX('{INDEX} Tour Packages'!$A:$ZZ,0, MATCH("Tour Package Name", '{INDEX} Tour Packages'!$4:$4, 0)), 0)
  ),
"")
</f>
        <v/>
      </c>
      <c r="C934" s="114" t="str">
        <f t="array" ref="C934">IFERROR(
  INDEX(
    INDEX('{INDEX} Tour Packages'!$A:$ZZ, , MATCH(C$3, '{INDEX} Tour Packages'!$4:$4, 0)),
    MATCH($F934, INDEX('{INDEX} Tour Packages'!$A:$ZZ,0, MATCH("Tour Package Name", '{INDEX} Tour Packages'!$4:$4, 0)), 0)
  ),
"")
</f>
        <v/>
      </c>
      <c r="D934" s="114" t="str">
        <f t="array" ref="D934">IFERROR(
  INDEX(
    INDEX('{INDEX} Tour Packages'!$A:$ZZ, , MATCH(D$3, '{INDEX} Tour Packages'!$4:$4, 0)),
    MATCH($F934, INDEX('{INDEX} Tour Packages'!$A:$ZZ,0, MATCH("Tour Package Name", '{INDEX} Tour Packages'!$4:$4, 0)), 0)
  ),
"")
</f>
        <v/>
      </c>
      <c r="E934" s="115" t="s">
        <v>231</v>
      </c>
      <c r="F934" s="116" t="str">
        <f>IFERROR(__xludf.DUMMYFUNCTION("LET(
  headers, 'Internal Flight Booking Form Re'!$A$1:AI$1,
  ref, $E934,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4" s="117" t="str">
        <f>IFERROR(__xludf.DUMMYFUNCTION("""COMPUTED_VALUE"""),"")</f>
        <v/>
      </c>
      <c r="H934" s="116"/>
      <c r="I934" s="116"/>
      <c r="J934" s="118"/>
      <c r="K934" s="116"/>
      <c r="L934" s="116"/>
      <c r="M934" s="116"/>
      <c r="N934" s="116"/>
      <c r="O934" s="117"/>
      <c r="P934" s="134"/>
      <c r="Q934" s="134"/>
      <c r="R934" s="134"/>
      <c r="S934" s="135"/>
      <c r="T934" s="134"/>
      <c r="U934" s="134"/>
      <c r="V934" s="134"/>
      <c r="W934" s="135"/>
      <c r="X934" s="134"/>
      <c r="Y934" s="134"/>
      <c r="Z934" s="134"/>
      <c r="AA934" s="135"/>
      <c r="AB934" s="131" t="b">
        <v>0</v>
      </c>
      <c r="AC934" s="131" t="b">
        <v>0</v>
      </c>
      <c r="AD934" s="122"/>
      <c r="AE934" s="131" t="b">
        <v>0</v>
      </c>
      <c r="AF934" s="128"/>
      <c r="AG934" s="88"/>
      <c r="AH934" s="132" t="b">
        <v>0</v>
      </c>
      <c r="AI934" s="133"/>
    </row>
    <row r="935">
      <c r="A935" s="114" t="str">
        <f t="array" ref="A935">IFERROR(
  INDEX(
    INDEX('{INDEX} Tour Packages'!$A:$ZZ, , MATCH(A$3, '{INDEX} Tour Packages'!$4:$4, 0)),
    MATCH($F935, INDEX('{INDEX} Tour Packages'!$A:$ZZ,0, MATCH("Tour Package Name", '{INDEX} Tour Packages'!$4:$4, 0)), 0)
  ),
"")
</f>
        <v/>
      </c>
      <c r="B935" s="114" t="str">
        <f t="array" ref="B935">IFERROR(
  INDEX(
    INDEX('{INDEX} Tour Packages'!$A:$ZZ, , MATCH(B$3, '{INDEX} Tour Packages'!$4:$4, 0)),
    MATCH($F935, INDEX('{INDEX} Tour Packages'!$A:$ZZ,0, MATCH("Tour Package Name", '{INDEX} Tour Packages'!$4:$4, 0)), 0)
  ),
"")
</f>
        <v/>
      </c>
      <c r="C935" s="114" t="str">
        <f t="array" ref="C935">IFERROR(
  INDEX(
    INDEX('{INDEX} Tour Packages'!$A:$ZZ, , MATCH(C$3, '{INDEX} Tour Packages'!$4:$4, 0)),
    MATCH($F935, INDEX('{INDEX} Tour Packages'!$A:$ZZ,0, MATCH("Tour Package Name", '{INDEX} Tour Packages'!$4:$4, 0)), 0)
  ),
"")
</f>
        <v/>
      </c>
      <c r="D935" s="114" t="str">
        <f t="array" ref="D935">IFERROR(
  INDEX(
    INDEX('{INDEX} Tour Packages'!$A:$ZZ, , MATCH(D$3, '{INDEX} Tour Packages'!$4:$4, 0)),
    MATCH($F935, INDEX('{INDEX} Tour Packages'!$A:$ZZ,0, MATCH("Tour Package Name", '{INDEX} Tour Packages'!$4:$4, 0)), 0)
  ),
"")
</f>
        <v/>
      </c>
      <c r="E935" s="115" t="s">
        <v>231</v>
      </c>
      <c r="F935" s="116" t="str">
        <f>IFERROR(__xludf.DUMMYFUNCTION("LET(
  headers, 'Internal Flight Booking Form Re'!$A$1:AI$1,
  ref, $E935,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5" s="117" t="str">
        <f>IFERROR(__xludf.DUMMYFUNCTION("""COMPUTED_VALUE"""),"")</f>
        <v/>
      </c>
      <c r="H935" s="116"/>
      <c r="I935" s="116"/>
      <c r="J935" s="118"/>
      <c r="K935" s="116"/>
      <c r="L935" s="116"/>
      <c r="M935" s="116"/>
      <c r="N935" s="116"/>
      <c r="O935" s="117"/>
      <c r="P935" s="134"/>
      <c r="Q935" s="134"/>
      <c r="R935" s="134"/>
      <c r="S935" s="135"/>
      <c r="T935" s="134"/>
      <c r="U935" s="134"/>
      <c r="V935" s="134"/>
      <c r="W935" s="135"/>
      <c r="X935" s="134"/>
      <c r="Y935" s="134"/>
      <c r="Z935" s="134"/>
      <c r="AA935" s="135"/>
      <c r="AB935" s="131" t="b">
        <v>0</v>
      </c>
      <c r="AC935" s="131" t="b">
        <v>0</v>
      </c>
      <c r="AD935" s="122"/>
      <c r="AE935" s="131" t="b">
        <v>0</v>
      </c>
      <c r="AF935" s="128"/>
      <c r="AG935" s="88"/>
      <c r="AH935" s="132" t="b">
        <v>0</v>
      </c>
      <c r="AI935" s="133"/>
    </row>
    <row r="936">
      <c r="A936" s="114" t="str">
        <f t="array" ref="A936">IFERROR(
  INDEX(
    INDEX('{INDEX} Tour Packages'!$A:$ZZ, , MATCH(A$3, '{INDEX} Tour Packages'!$4:$4, 0)),
    MATCH($F936, INDEX('{INDEX} Tour Packages'!$A:$ZZ,0, MATCH("Tour Package Name", '{INDEX} Tour Packages'!$4:$4, 0)), 0)
  ),
"")
</f>
        <v/>
      </c>
      <c r="B936" s="114" t="str">
        <f t="array" ref="B936">IFERROR(
  INDEX(
    INDEX('{INDEX} Tour Packages'!$A:$ZZ, , MATCH(B$3, '{INDEX} Tour Packages'!$4:$4, 0)),
    MATCH($F936, INDEX('{INDEX} Tour Packages'!$A:$ZZ,0, MATCH("Tour Package Name", '{INDEX} Tour Packages'!$4:$4, 0)), 0)
  ),
"")
</f>
        <v/>
      </c>
      <c r="C936" s="114" t="str">
        <f t="array" ref="C936">IFERROR(
  INDEX(
    INDEX('{INDEX} Tour Packages'!$A:$ZZ, , MATCH(C$3, '{INDEX} Tour Packages'!$4:$4, 0)),
    MATCH($F936, INDEX('{INDEX} Tour Packages'!$A:$ZZ,0, MATCH("Tour Package Name", '{INDEX} Tour Packages'!$4:$4, 0)), 0)
  ),
"")
</f>
        <v/>
      </c>
      <c r="D936" s="114" t="str">
        <f t="array" ref="D936">IFERROR(
  INDEX(
    INDEX('{INDEX} Tour Packages'!$A:$ZZ, , MATCH(D$3, '{INDEX} Tour Packages'!$4:$4, 0)),
    MATCH($F936, INDEX('{INDEX} Tour Packages'!$A:$ZZ,0, MATCH("Tour Package Name", '{INDEX} Tour Packages'!$4:$4, 0)), 0)
  ),
"")
</f>
        <v/>
      </c>
      <c r="E936" s="115" t="s">
        <v>231</v>
      </c>
      <c r="F936" s="116" t="str">
        <f>IFERROR(__xludf.DUMMYFUNCTION("LET(
  headers, 'Internal Flight Booking Form Re'!$A$1:AI$1,
  ref, $E936,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6" s="117" t="str">
        <f>IFERROR(__xludf.DUMMYFUNCTION("""COMPUTED_VALUE"""),"")</f>
        <v/>
      </c>
      <c r="H936" s="116"/>
      <c r="I936" s="116"/>
      <c r="J936" s="118"/>
      <c r="K936" s="116"/>
      <c r="L936" s="116"/>
      <c r="M936" s="116"/>
      <c r="N936" s="116"/>
      <c r="O936" s="117"/>
      <c r="P936" s="134"/>
      <c r="Q936" s="134"/>
      <c r="R936" s="134"/>
      <c r="S936" s="135"/>
      <c r="T936" s="134"/>
      <c r="U936" s="134"/>
      <c r="V936" s="134"/>
      <c r="W936" s="135"/>
      <c r="X936" s="134"/>
      <c r="Y936" s="134"/>
      <c r="Z936" s="134"/>
      <c r="AA936" s="135"/>
      <c r="AB936" s="131" t="b">
        <v>0</v>
      </c>
      <c r="AC936" s="131" t="b">
        <v>0</v>
      </c>
      <c r="AD936" s="122"/>
      <c r="AE936" s="131" t="b">
        <v>0</v>
      </c>
      <c r="AF936" s="128"/>
      <c r="AG936" s="88"/>
      <c r="AH936" s="132" t="b">
        <v>0</v>
      </c>
      <c r="AI936" s="133"/>
    </row>
    <row r="937">
      <c r="A937" s="114" t="str">
        <f t="array" ref="A937">IFERROR(
  INDEX(
    INDEX('{INDEX} Tour Packages'!$A:$ZZ, , MATCH(A$3, '{INDEX} Tour Packages'!$4:$4, 0)),
    MATCH($F937, INDEX('{INDEX} Tour Packages'!$A:$ZZ,0, MATCH("Tour Package Name", '{INDEX} Tour Packages'!$4:$4, 0)), 0)
  ),
"")
</f>
        <v/>
      </c>
      <c r="B937" s="114" t="str">
        <f t="array" ref="B937">IFERROR(
  INDEX(
    INDEX('{INDEX} Tour Packages'!$A:$ZZ, , MATCH(B$3, '{INDEX} Tour Packages'!$4:$4, 0)),
    MATCH($F937, INDEX('{INDEX} Tour Packages'!$A:$ZZ,0, MATCH("Tour Package Name", '{INDEX} Tour Packages'!$4:$4, 0)), 0)
  ),
"")
</f>
        <v/>
      </c>
      <c r="C937" s="114" t="str">
        <f t="array" ref="C937">IFERROR(
  INDEX(
    INDEX('{INDEX} Tour Packages'!$A:$ZZ, , MATCH(C$3, '{INDEX} Tour Packages'!$4:$4, 0)),
    MATCH($F937, INDEX('{INDEX} Tour Packages'!$A:$ZZ,0, MATCH("Tour Package Name", '{INDEX} Tour Packages'!$4:$4, 0)), 0)
  ),
"")
</f>
        <v/>
      </c>
      <c r="D937" s="114" t="str">
        <f t="array" ref="D937">IFERROR(
  INDEX(
    INDEX('{INDEX} Tour Packages'!$A:$ZZ, , MATCH(D$3, '{INDEX} Tour Packages'!$4:$4, 0)),
    MATCH($F937, INDEX('{INDEX} Tour Packages'!$A:$ZZ,0, MATCH("Tour Package Name", '{INDEX} Tour Packages'!$4:$4, 0)), 0)
  ),
"")
</f>
        <v/>
      </c>
      <c r="E937" s="115" t="s">
        <v>231</v>
      </c>
      <c r="F937" s="116" t="str">
        <f>IFERROR(__xludf.DUMMYFUNCTION("LET(
  headers, 'Internal Flight Booking Form Re'!$A$1:AI$1,
  ref, $E937,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7" s="117" t="str">
        <f>IFERROR(__xludf.DUMMYFUNCTION("""COMPUTED_VALUE"""),"")</f>
        <v/>
      </c>
      <c r="H937" s="116"/>
      <c r="I937" s="116"/>
      <c r="J937" s="118"/>
      <c r="K937" s="116"/>
      <c r="L937" s="116"/>
      <c r="M937" s="116"/>
      <c r="N937" s="116"/>
      <c r="O937" s="117"/>
      <c r="P937" s="134"/>
      <c r="Q937" s="134"/>
      <c r="R937" s="134"/>
      <c r="S937" s="135"/>
      <c r="T937" s="134"/>
      <c r="U937" s="134"/>
      <c r="V937" s="134"/>
      <c r="W937" s="135"/>
      <c r="X937" s="134"/>
      <c r="Y937" s="134"/>
      <c r="Z937" s="134"/>
      <c r="AA937" s="135"/>
      <c r="AB937" s="131" t="b">
        <v>0</v>
      </c>
      <c r="AC937" s="131" t="b">
        <v>0</v>
      </c>
      <c r="AD937" s="122"/>
      <c r="AE937" s="131" t="b">
        <v>0</v>
      </c>
      <c r="AF937" s="128"/>
      <c r="AG937" s="88"/>
      <c r="AH937" s="132" t="b">
        <v>0</v>
      </c>
      <c r="AI937" s="133"/>
    </row>
    <row r="938">
      <c r="A938" s="114" t="str">
        <f t="array" ref="A938">IFERROR(
  INDEX(
    INDEX('{INDEX} Tour Packages'!$A:$ZZ, , MATCH(A$3, '{INDEX} Tour Packages'!$4:$4, 0)),
    MATCH($F938, INDEX('{INDEX} Tour Packages'!$A:$ZZ,0, MATCH("Tour Package Name", '{INDEX} Tour Packages'!$4:$4, 0)), 0)
  ),
"")
</f>
        <v/>
      </c>
      <c r="B938" s="114" t="str">
        <f t="array" ref="B938">IFERROR(
  INDEX(
    INDEX('{INDEX} Tour Packages'!$A:$ZZ, , MATCH(B$3, '{INDEX} Tour Packages'!$4:$4, 0)),
    MATCH($F938, INDEX('{INDEX} Tour Packages'!$A:$ZZ,0, MATCH("Tour Package Name", '{INDEX} Tour Packages'!$4:$4, 0)), 0)
  ),
"")
</f>
        <v/>
      </c>
      <c r="C938" s="114" t="str">
        <f t="array" ref="C938">IFERROR(
  INDEX(
    INDEX('{INDEX} Tour Packages'!$A:$ZZ, , MATCH(C$3, '{INDEX} Tour Packages'!$4:$4, 0)),
    MATCH($F938, INDEX('{INDEX} Tour Packages'!$A:$ZZ,0, MATCH("Tour Package Name", '{INDEX} Tour Packages'!$4:$4, 0)), 0)
  ),
"")
</f>
        <v/>
      </c>
      <c r="D938" s="114" t="str">
        <f t="array" ref="D938">IFERROR(
  INDEX(
    INDEX('{INDEX} Tour Packages'!$A:$ZZ, , MATCH(D$3, '{INDEX} Tour Packages'!$4:$4, 0)),
    MATCH($F938, INDEX('{INDEX} Tour Packages'!$A:$ZZ,0, MATCH("Tour Package Name", '{INDEX} Tour Packages'!$4:$4, 0)), 0)
  ),
"")
</f>
        <v/>
      </c>
      <c r="E938" s="115" t="s">
        <v>231</v>
      </c>
      <c r="F938" s="116" t="str">
        <f>IFERROR(__xludf.DUMMYFUNCTION("LET(
  headers, 'Internal Flight Booking Form Re'!$A$1:AI$1,
  ref, $E938,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8" s="117" t="str">
        <f>IFERROR(__xludf.DUMMYFUNCTION("""COMPUTED_VALUE"""),"")</f>
        <v/>
      </c>
      <c r="H938" s="116"/>
      <c r="I938" s="116"/>
      <c r="J938" s="118"/>
      <c r="K938" s="116"/>
      <c r="L938" s="116"/>
      <c r="M938" s="116"/>
      <c r="N938" s="116"/>
      <c r="O938" s="117"/>
      <c r="P938" s="134"/>
      <c r="Q938" s="134"/>
      <c r="R938" s="134"/>
      <c r="S938" s="135"/>
      <c r="T938" s="134"/>
      <c r="U938" s="134"/>
      <c r="V938" s="134"/>
      <c r="W938" s="135"/>
      <c r="X938" s="134"/>
      <c r="Y938" s="134"/>
      <c r="Z938" s="134"/>
      <c r="AA938" s="135"/>
      <c r="AB938" s="131" t="b">
        <v>0</v>
      </c>
      <c r="AC938" s="131" t="b">
        <v>0</v>
      </c>
      <c r="AD938" s="122"/>
      <c r="AE938" s="131" t="b">
        <v>0</v>
      </c>
      <c r="AF938" s="128"/>
      <c r="AG938" s="88"/>
      <c r="AH938" s="132" t="b">
        <v>0</v>
      </c>
      <c r="AI938" s="133"/>
    </row>
    <row r="939">
      <c r="A939" s="114" t="str">
        <f t="array" ref="A939">IFERROR(
  INDEX(
    INDEX('{INDEX} Tour Packages'!$A:$ZZ, , MATCH(A$3, '{INDEX} Tour Packages'!$4:$4, 0)),
    MATCH($F939, INDEX('{INDEX} Tour Packages'!$A:$ZZ,0, MATCH("Tour Package Name", '{INDEX} Tour Packages'!$4:$4, 0)), 0)
  ),
"")
</f>
        <v/>
      </c>
      <c r="B939" s="114" t="str">
        <f t="array" ref="B939">IFERROR(
  INDEX(
    INDEX('{INDEX} Tour Packages'!$A:$ZZ, , MATCH(B$3, '{INDEX} Tour Packages'!$4:$4, 0)),
    MATCH($F939, INDEX('{INDEX} Tour Packages'!$A:$ZZ,0, MATCH("Tour Package Name", '{INDEX} Tour Packages'!$4:$4, 0)), 0)
  ),
"")
</f>
        <v/>
      </c>
      <c r="C939" s="114" t="str">
        <f t="array" ref="C939">IFERROR(
  INDEX(
    INDEX('{INDEX} Tour Packages'!$A:$ZZ, , MATCH(C$3, '{INDEX} Tour Packages'!$4:$4, 0)),
    MATCH($F939, INDEX('{INDEX} Tour Packages'!$A:$ZZ,0, MATCH("Tour Package Name", '{INDEX} Tour Packages'!$4:$4, 0)), 0)
  ),
"")
</f>
        <v/>
      </c>
      <c r="D939" s="114" t="str">
        <f t="array" ref="D939">IFERROR(
  INDEX(
    INDEX('{INDEX} Tour Packages'!$A:$ZZ, , MATCH(D$3, '{INDEX} Tour Packages'!$4:$4, 0)),
    MATCH($F939, INDEX('{INDEX} Tour Packages'!$A:$ZZ,0, MATCH("Tour Package Name", '{INDEX} Tour Packages'!$4:$4, 0)), 0)
  ),
"")
</f>
        <v/>
      </c>
      <c r="E939" s="115" t="s">
        <v>231</v>
      </c>
      <c r="F939" s="116" t="str">
        <f>IFERROR(__xludf.DUMMYFUNCTION("LET(
  headers, 'Internal Flight Booking Form Re'!$A$1:AI$1,
  ref, $E939,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39" s="117" t="str">
        <f>IFERROR(__xludf.DUMMYFUNCTION("""COMPUTED_VALUE"""),"")</f>
        <v/>
      </c>
      <c r="H939" s="116"/>
      <c r="I939" s="116"/>
      <c r="J939" s="118"/>
      <c r="K939" s="116"/>
      <c r="L939" s="116"/>
      <c r="M939" s="116"/>
      <c r="N939" s="116"/>
      <c r="O939" s="117"/>
      <c r="P939" s="134"/>
      <c r="Q939" s="134"/>
      <c r="R939" s="134"/>
      <c r="S939" s="135"/>
      <c r="T939" s="134"/>
      <c r="U939" s="134"/>
      <c r="V939" s="134"/>
      <c r="W939" s="135"/>
      <c r="X939" s="134"/>
      <c r="Y939" s="134"/>
      <c r="Z939" s="134"/>
      <c r="AA939" s="135"/>
      <c r="AB939" s="131" t="b">
        <v>0</v>
      </c>
      <c r="AC939" s="131" t="b">
        <v>0</v>
      </c>
      <c r="AD939" s="122"/>
      <c r="AE939" s="131" t="b">
        <v>0</v>
      </c>
      <c r="AF939" s="128"/>
      <c r="AG939" s="88"/>
      <c r="AH939" s="132" t="b">
        <v>0</v>
      </c>
      <c r="AI939" s="133"/>
    </row>
    <row r="940">
      <c r="A940" s="114" t="str">
        <f t="array" ref="A940">IFERROR(
  INDEX(
    INDEX('{INDEX} Tour Packages'!$A:$ZZ, , MATCH(A$3, '{INDEX} Tour Packages'!$4:$4, 0)),
    MATCH($F940, INDEX('{INDEX} Tour Packages'!$A:$ZZ,0, MATCH("Tour Package Name", '{INDEX} Tour Packages'!$4:$4, 0)), 0)
  ),
"")
</f>
        <v/>
      </c>
      <c r="B940" s="114" t="str">
        <f t="array" ref="B940">IFERROR(
  INDEX(
    INDEX('{INDEX} Tour Packages'!$A:$ZZ, , MATCH(B$3, '{INDEX} Tour Packages'!$4:$4, 0)),
    MATCH($F940, INDEX('{INDEX} Tour Packages'!$A:$ZZ,0, MATCH("Tour Package Name", '{INDEX} Tour Packages'!$4:$4, 0)), 0)
  ),
"")
</f>
        <v/>
      </c>
      <c r="C940" s="114" t="str">
        <f t="array" ref="C940">IFERROR(
  INDEX(
    INDEX('{INDEX} Tour Packages'!$A:$ZZ, , MATCH(C$3, '{INDEX} Tour Packages'!$4:$4, 0)),
    MATCH($F940, INDEX('{INDEX} Tour Packages'!$A:$ZZ,0, MATCH("Tour Package Name", '{INDEX} Tour Packages'!$4:$4, 0)), 0)
  ),
"")
</f>
        <v/>
      </c>
      <c r="D940" s="114" t="str">
        <f t="array" ref="D940">IFERROR(
  INDEX(
    INDEX('{INDEX} Tour Packages'!$A:$ZZ, , MATCH(D$3, '{INDEX} Tour Packages'!$4:$4, 0)),
    MATCH($F940, INDEX('{INDEX} Tour Packages'!$A:$ZZ,0, MATCH("Tour Package Name", '{INDEX} Tour Packages'!$4:$4, 0)), 0)
  ),
"")
</f>
        <v/>
      </c>
      <c r="E940" s="115" t="s">
        <v>231</v>
      </c>
      <c r="F940" s="116" t="str">
        <f>IFERROR(__xludf.DUMMYFUNCTION("LET(
  headers, 'Internal Flight Booking Form Re'!$A$1:AI$1,
  ref, $E940,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0" s="117" t="str">
        <f>IFERROR(__xludf.DUMMYFUNCTION("""COMPUTED_VALUE"""),"")</f>
        <v/>
      </c>
      <c r="H940" s="116"/>
      <c r="I940" s="116"/>
      <c r="J940" s="118"/>
      <c r="K940" s="116"/>
      <c r="L940" s="116"/>
      <c r="M940" s="116"/>
      <c r="N940" s="116"/>
      <c r="O940" s="117"/>
      <c r="P940" s="134"/>
      <c r="Q940" s="134"/>
      <c r="R940" s="134"/>
      <c r="S940" s="135"/>
      <c r="T940" s="134"/>
      <c r="U940" s="134"/>
      <c r="V940" s="134"/>
      <c r="W940" s="135"/>
      <c r="X940" s="134"/>
      <c r="Y940" s="134"/>
      <c r="Z940" s="134"/>
      <c r="AA940" s="135"/>
      <c r="AB940" s="131" t="b">
        <v>0</v>
      </c>
      <c r="AC940" s="131" t="b">
        <v>0</v>
      </c>
      <c r="AD940" s="122"/>
      <c r="AE940" s="131" t="b">
        <v>0</v>
      </c>
      <c r="AF940" s="128"/>
      <c r="AG940" s="88"/>
      <c r="AH940" s="132" t="b">
        <v>0</v>
      </c>
      <c r="AI940" s="133"/>
    </row>
    <row r="941">
      <c r="A941" s="114" t="str">
        <f t="array" ref="A941">IFERROR(
  INDEX(
    INDEX('{INDEX} Tour Packages'!$A:$ZZ, , MATCH(A$3, '{INDEX} Tour Packages'!$4:$4, 0)),
    MATCH($F941, INDEX('{INDEX} Tour Packages'!$A:$ZZ,0, MATCH("Tour Package Name", '{INDEX} Tour Packages'!$4:$4, 0)), 0)
  ),
"")
</f>
        <v/>
      </c>
      <c r="B941" s="114" t="str">
        <f t="array" ref="B941">IFERROR(
  INDEX(
    INDEX('{INDEX} Tour Packages'!$A:$ZZ, , MATCH(B$3, '{INDEX} Tour Packages'!$4:$4, 0)),
    MATCH($F941, INDEX('{INDEX} Tour Packages'!$A:$ZZ,0, MATCH("Tour Package Name", '{INDEX} Tour Packages'!$4:$4, 0)), 0)
  ),
"")
</f>
        <v/>
      </c>
      <c r="C941" s="114" t="str">
        <f t="array" ref="C941">IFERROR(
  INDEX(
    INDEX('{INDEX} Tour Packages'!$A:$ZZ, , MATCH(C$3, '{INDEX} Tour Packages'!$4:$4, 0)),
    MATCH($F941, INDEX('{INDEX} Tour Packages'!$A:$ZZ,0, MATCH("Tour Package Name", '{INDEX} Tour Packages'!$4:$4, 0)), 0)
  ),
"")
</f>
        <v/>
      </c>
      <c r="D941" s="114" t="str">
        <f t="array" ref="D941">IFERROR(
  INDEX(
    INDEX('{INDEX} Tour Packages'!$A:$ZZ, , MATCH(D$3, '{INDEX} Tour Packages'!$4:$4, 0)),
    MATCH($F941, INDEX('{INDEX} Tour Packages'!$A:$ZZ,0, MATCH("Tour Package Name", '{INDEX} Tour Packages'!$4:$4, 0)), 0)
  ),
"")
</f>
        <v/>
      </c>
      <c r="E941" s="115" t="s">
        <v>231</v>
      </c>
      <c r="F941" s="116" t="str">
        <f>IFERROR(__xludf.DUMMYFUNCTION("LET(
  headers, 'Internal Flight Booking Form Re'!$A$1:AI$1,
  ref, $E941,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1" s="117" t="str">
        <f>IFERROR(__xludf.DUMMYFUNCTION("""COMPUTED_VALUE"""),"")</f>
        <v/>
      </c>
      <c r="H941" s="116"/>
      <c r="I941" s="116"/>
      <c r="J941" s="118"/>
      <c r="K941" s="116"/>
      <c r="L941" s="116"/>
      <c r="M941" s="116"/>
      <c r="N941" s="116"/>
      <c r="O941" s="117"/>
      <c r="P941" s="134"/>
      <c r="Q941" s="134"/>
      <c r="R941" s="134"/>
      <c r="S941" s="135"/>
      <c r="T941" s="134"/>
      <c r="U941" s="134"/>
      <c r="V941" s="134"/>
      <c r="W941" s="135"/>
      <c r="X941" s="134"/>
      <c r="Y941" s="134"/>
      <c r="Z941" s="134"/>
      <c r="AA941" s="135"/>
      <c r="AB941" s="131" t="b">
        <v>0</v>
      </c>
      <c r="AC941" s="131" t="b">
        <v>0</v>
      </c>
      <c r="AD941" s="122"/>
      <c r="AE941" s="131" t="b">
        <v>0</v>
      </c>
      <c r="AF941" s="128"/>
      <c r="AG941" s="88"/>
      <c r="AH941" s="132" t="b">
        <v>0</v>
      </c>
      <c r="AI941" s="133"/>
    </row>
    <row r="942">
      <c r="A942" s="114" t="str">
        <f t="array" ref="A942">IFERROR(
  INDEX(
    INDEX('{INDEX} Tour Packages'!$A:$ZZ, , MATCH(A$3, '{INDEX} Tour Packages'!$4:$4, 0)),
    MATCH($F942, INDEX('{INDEX} Tour Packages'!$A:$ZZ,0, MATCH("Tour Package Name", '{INDEX} Tour Packages'!$4:$4, 0)), 0)
  ),
"")
</f>
        <v/>
      </c>
      <c r="B942" s="114" t="str">
        <f t="array" ref="B942">IFERROR(
  INDEX(
    INDEX('{INDEX} Tour Packages'!$A:$ZZ, , MATCH(B$3, '{INDEX} Tour Packages'!$4:$4, 0)),
    MATCH($F942, INDEX('{INDEX} Tour Packages'!$A:$ZZ,0, MATCH("Tour Package Name", '{INDEX} Tour Packages'!$4:$4, 0)), 0)
  ),
"")
</f>
        <v/>
      </c>
      <c r="C942" s="114" t="str">
        <f t="array" ref="C942">IFERROR(
  INDEX(
    INDEX('{INDEX} Tour Packages'!$A:$ZZ, , MATCH(C$3, '{INDEX} Tour Packages'!$4:$4, 0)),
    MATCH($F942, INDEX('{INDEX} Tour Packages'!$A:$ZZ,0, MATCH("Tour Package Name", '{INDEX} Tour Packages'!$4:$4, 0)), 0)
  ),
"")
</f>
        <v/>
      </c>
      <c r="D942" s="114" t="str">
        <f t="array" ref="D942">IFERROR(
  INDEX(
    INDEX('{INDEX} Tour Packages'!$A:$ZZ, , MATCH(D$3, '{INDEX} Tour Packages'!$4:$4, 0)),
    MATCH($F942, INDEX('{INDEX} Tour Packages'!$A:$ZZ,0, MATCH("Tour Package Name", '{INDEX} Tour Packages'!$4:$4, 0)), 0)
  ),
"")
</f>
        <v/>
      </c>
      <c r="E942" s="115" t="s">
        <v>231</v>
      </c>
      <c r="F942" s="116" t="str">
        <f>IFERROR(__xludf.DUMMYFUNCTION("LET(
  headers, 'Internal Flight Booking Form Re'!$A$1:AI$1,
  ref, $E942,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2" s="117" t="str">
        <f>IFERROR(__xludf.DUMMYFUNCTION("""COMPUTED_VALUE"""),"")</f>
        <v/>
      </c>
      <c r="H942" s="116"/>
      <c r="I942" s="116"/>
      <c r="J942" s="118"/>
      <c r="K942" s="116"/>
      <c r="L942" s="116"/>
      <c r="M942" s="116"/>
      <c r="N942" s="116"/>
      <c r="O942" s="117"/>
      <c r="P942" s="134"/>
      <c r="Q942" s="134"/>
      <c r="R942" s="134"/>
      <c r="S942" s="135"/>
      <c r="T942" s="134"/>
      <c r="U942" s="134"/>
      <c r="V942" s="134"/>
      <c r="W942" s="135"/>
      <c r="X942" s="134"/>
      <c r="Y942" s="134"/>
      <c r="Z942" s="134"/>
      <c r="AA942" s="135"/>
      <c r="AB942" s="131" t="b">
        <v>0</v>
      </c>
      <c r="AC942" s="131" t="b">
        <v>0</v>
      </c>
      <c r="AD942" s="122"/>
      <c r="AE942" s="131" t="b">
        <v>0</v>
      </c>
      <c r="AF942" s="128"/>
      <c r="AG942" s="88"/>
      <c r="AH942" s="132" t="b">
        <v>0</v>
      </c>
      <c r="AI942" s="133"/>
    </row>
    <row r="943">
      <c r="A943" s="114" t="str">
        <f t="array" ref="A943">IFERROR(
  INDEX(
    INDEX('{INDEX} Tour Packages'!$A:$ZZ, , MATCH(A$3, '{INDEX} Tour Packages'!$4:$4, 0)),
    MATCH($F943, INDEX('{INDEX} Tour Packages'!$A:$ZZ,0, MATCH("Tour Package Name", '{INDEX} Tour Packages'!$4:$4, 0)), 0)
  ),
"")
</f>
        <v/>
      </c>
      <c r="B943" s="114" t="str">
        <f t="array" ref="B943">IFERROR(
  INDEX(
    INDEX('{INDEX} Tour Packages'!$A:$ZZ, , MATCH(B$3, '{INDEX} Tour Packages'!$4:$4, 0)),
    MATCH($F943, INDEX('{INDEX} Tour Packages'!$A:$ZZ,0, MATCH("Tour Package Name", '{INDEX} Tour Packages'!$4:$4, 0)), 0)
  ),
"")
</f>
        <v/>
      </c>
      <c r="C943" s="114" t="str">
        <f t="array" ref="C943">IFERROR(
  INDEX(
    INDEX('{INDEX} Tour Packages'!$A:$ZZ, , MATCH(C$3, '{INDEX} Tour Packages'!$4:$4, 0)),
    MATCH($F943, INDEX('{INDEX} Tour Packages'!$A:$ZZ,0, MATCH("Tour Package Name", '{INDEX} Tour Packages'!$4:$4, 0)), 0)
  ),
"")
</f>
        <v/>
      </c>
      <c r="D943" s="114" t="str">
        <f t="array" ref="D943">IFERROR(
  INDEX(
    INDEX('{INDEX} Tour Packages'!$A:$ZZ, , MATCH(D$3, '{INDEX} Tour Packages'!$4:$4, 0)),
    MATCH($F943, INDEX('{INDEX} Tour Packages'!$A:$ZZ,0, MATCH("Tour Package Name", '{INDEX} Tour Packages'!$4:$4, 0)), 0)
  ),
"")
</f>
        <v/>
      </c>
      <c r="E943" s="115" t="s">
        <v>231</v>
      </c>
      <c r="F943" s="116" t="str">
        <f>IFERROR(__xludf.DUMMYFUNCTION("LET(
  headers, 'Internal Flight Booking Form Re'!$A$1:AI$1,
  ref, $E943,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3" s="117" t="str">
        <f>IFERROR(__xludf.DUMMYFUNCTION("""COMPUTED_VALUE"""),"")</f>
        <v/>
      </c>
      <c r="H943" s="116"/>
      <c r="I943" s="116"/>
      <c r="J943" s="118"/>
      <c r="K943" s="116"/>
      <c r="L943" s="116"/>
      <c r="M943" s="116"/>
      <c r="N943" s="116"/>
      <c r="O943" s="117"/>
      <c r="P943" s="134"/>
      <c r="Q943" s="134"/>
      <c r="R943" s="134"/>
      <c r="S943" s="135"/>
      <c r="T943" s="134"/>
      <c r="U943" s="134"/>
      <c r="V943" s="134"/>
      <c r="W943" s="135"/>
      <c r="X943" s="134"/>
      <c r="Y943" s="134"/>
      <c r="Z943" s="134"/>
      <c r="AA943" s="135"/>
      <c r="AB943" s="131" t="b">
        <v>0</v>
      </c>
      <c r="AC943" s="131" t="b">
        <v>0</v>
      </c>
      <c r="AD943" s="122"/>
      <c r="AE943" s="131" t="b">
        <v>0</v>
      </c>
      <c r="AF943" s="128"/>
      <c r="AG943" s="88"/>
      <c r="AH943" s="132" t="b">
        <v>0</v>
      </c>
      <c r="AI943" s="133"/>
    </row>
    <row r="944">
      <c r="A944" s="114" t="str">
        <f t="array" ref="A944">IFERROR(
  INDEX(
    INDEX('{INDEX} Tour Packages'!$A:$ZZ, , MATCH(A$3, '{INDEX} Tour Packages'!$4:$4, 0)),
    MATCH($F944, INDEX('{INDEX} Tour Packages'!$A:$ZZ,0, MATCH("Tour Package Name", '{INDEX} Tour Packages'!$4:$4, 0)), 0)
  ),
"")
</f>
        <v/>
      </c>
      <c r="B944" s="114" t="str">
        <f t="array" ref="B944">IFERROR(
  INDEX(
    INDEX('{INDEX} Tour Packages'!$A:$ZZ, , MATCH(B$3, '{INDEX} Tour Packages'!$4:$4, 0)),
    MATCH($F944, INDEX('{INDEX} Tour Packages'!$A:$ZZ,0, MATCH("Tour Package Name", '{INDEX} Tour Packages'!$4:$4, 0)), 0)
  ),
"")
</f>
        <v/>
      </c>
      <c r="C944" s="114" t="str">
        <f t="array" ref="C944">IFERROR(
  INDEX(
    INDEX('{INDEX} Tour Packages'!$A:$ZZ, , MATCH(C$3, '{INDEX} Tour Packages'!$4:$4, 0)),
    MATCH($F944, INDEX('{INDEX} Tour Packages'!$A:$ZZ,0, MATCH("Tour Package Name", '{INDEX} Tour Packages'!$4:$4, 0)), 0)
  ),
"")
</f>
        <v/>
      </c>
      <c r="D944" s="114" t="str">
        <f t="array" ref="D944">IFERROR(
  INDEX(
    INDEX('{INDEX} Tour Packages'!$A:$ZZ, , MATCH(D$3, '{INDEX} Tour Packages'!$4:$4, 0)),
    MATCH($F944, INDEX('{INDEX} Tour Packages'!$A:$ZZ,0, MATCH("Tour Package Name", '{INDEX} Tour Packages'!$4:$4, 0)), 0)
  ),
"")
</f>
        <v/>
      </c>
      <c r="E944" s="115" t="s">
        <v>231</v>
      </c>
      <c r="F944" s="116" t="str">
        <f>IFERROR(__xludf.DUMMYFUNCTION("LET(
  headers, 'Internal Flight Booking Form Re'!$A$1:AI$1,
  ref, $E944,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4" s="117" t="str">
        <f>IFERROR(__xludf.DUMMYFUNCTION("""COMPUTED_VALUE"""),"")</f>
        <v/>
      </c>
      <c r="H944" s="116"/>
      <c r="I944" s="116"/>
      <c r="J944" s="118"/>
      <c r="K944" s="116"/>
      <c r="L944" s="116"/>
      <c r="M944" s="116"/>
      <c r="N944" s="116"/>
      <c r="O944" s="117"/>
      <c r="P944" s="134"/>
      <c r="Q944" s="134"/>
      <c r="R944" s="134"/>
      <c r="S944" s="135"/>
      <c r="T944" s="134"/>
      <c r="U944" s="134"/>
      <c r="V944" s="134"/>
      <c r="W944" s="135"/>
      <c r="X944" s="134"/>
      <c r="Y944" s="134"/>
      <c r="Z944" s="134"/>
      <c r="AA944" s="135"/>
      <c r="AB944" s="131" t="b">
        <v>0</v>
      </c>
      <c r="AC944" s="131" t="b">
        <v>0</v>
      </c>
      <c r="AD944" s="122"/>
      <c r="AE944" s="131" t="b">
        <v>0</v>
      </c>
      <c r="AF944" s="128"/>
      <c r="AG944" s="88"/>
      <c r="AH944" s="132" t="b">
        <v>0</v>
      </c>
      <c r="AI944" s="133"/>
    </row>
    <row r="945">
      <c r="A945" s="114" t="str">
        <f t="array" ref="A945">IFERROR(
  INDEX(
    INDEX('{INDEX} Tour Packages'!$A:$ZZ, , MATCH(A$3, '{INDEX} Tour Packages'!$4:$4, 0)),
    MATCH($F945, INDEX('{INDEX} Tour Packages'!$A:$ZZ,0, MATCH("Tour Package Name", '{INDEX} Tour Packages'!$4:$4, 0)), 0)
  ),
"")
</f>
        <v/>
      </c>
      <c r="B945" s="114" t="str">
        <f t="array" ref="B945">IFERROR(
  INDEX(
    INDEX('{INDEX} Tour Packages'!$A:$ZZ, , MATCH(B$3, '{INDEX} Tour Packages'!$4:$4, 0)),
    MATCH($F945, INDEX('{INDEX} Tour Packages'!$A:$ZZ,0, MATCH("Tour Package Name", '{INDEX} Tour Packages'!$4:$4, 0)), 0)
  ),
"")
</f>
        <v/>
      </c>
      <c r="C945" s="114" t="str">
        <f t="array" ref="C945">IFERROR(
  INDEX(
    INDEX('{INDEX} Tour Packages'!$A:$ZZ, , MATCH(C$3, '{INDEX} Tour Packages'!$4:$4, 0)),
    MATCH($F945, INDEX('{INDEX} Tour Packages'!$A:$ZZ,0, MATCH("Tour Package Name", '{INDEX} Tour Packages'!$4:$4, 0)), 0)
  ),
"")
</f>
        <v/>
      </c>
      <c r="D945" s="114" t="str">
        <f t="array" ref="D945">IFERROR(
  INDEX(
    INDEX('{INDEX} Tour Packages'!$A:$ZZ, , MATCH(D$3, '{INDEX} Tour Packages'!$4:$4, 0)),
    MATCH($F945, INDEX('{INDEX} Tour Packages'!$A:$ZZ,0, MATCH("Tour Package Name", '{INDEX} Tour Packages'!$4:$4, 0)), 0)
  ),
"")
</f>
        <v/>
      </c>
      <c r="E945" s="115" t="s">
        <v>231</v>
      </c>
      <c r="F945" s="116" t="str">
        <f>IFERROR(__xludf.DUMMYFUNCTION("LET(
  headers, 'Internal Flight Booking Form Re'!$A$1:AI$1,
  ref, $E945,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5" s="117" t="str">
        <f>IFERROR(__xludf.DUMMYFUNCTION("""COMPUTED_VALUE"""),"")</f>
        <v/>
      </c>
      <c r="H945" s="116"/>
      <c r="I945" s="116"/>
      <c r="J945" s="118"/>
      <c r="K945" s="116"/>
      <c r="L945" s="116"/>
      <c r="M945" s="116"/>
      <c r="N945" s="116"/>
      <c r="O945" s="117"/>
      <c r="P945" s="134"/>
      <c r="Q945" s="134"/>
      <c r="R945" s="134"/>
      <c r="S945" s="135"/>
      <c r="T945" s="134"/>
      <c r="U945" s="134"/>
      <c r="V945" s="134"/>
      <c r="W945" s="135"/>
      <c r="X945" s="134"/>
      <c r="Y945" s="134"/>
      <c r="Z945" s="134"/>
      <c r="AA945" s="135"/>
      <c r="AB945" s="131" t="b">
        <v>0</v>
      </c>
      <c r="AC945" s="131" t="b">
        <v>0</v>
      </c>
      <c r="AD945" s="122"/>
      <c r="AE945" s="131" t="b">
        <v>0</v>
      </c>
      <c r="AF945" s="128"/>
      <c r="AG945" s="88"/>
      <c r="AH945" s="132" t="b">
        <v>0</v>
      </c>
      <c r="AI945" s="133"/>
    </row>
    <row r="946">
      <c r="A946" s="114" t="str">
        <f t="array" ref="A946">IFERROR(
  INDEX(
    INDEX('{INDEX} Tour Packages'!$A:$ZZ, , MATCH(A$3, '{INDEX} Tour Packages'!$4:$4, 0)),
    MATCH($F946, INDEX('{INDEX} Tour Packages'!$A:$ZZ,0, MATCH("Tour Package Name", '{INDEX} Tour Packages'!$4:$4, 0)), 0)
  ),
"")
</f>
        <v/>
      </c>
      <c r="B946" s="114" t="str">
        <f t="array" ref="B946">IFERROR(
  INDEX(
    INDEX('{INDEX} Tour Packages'!$A:$ZZ, , MATCH(B$3, '{INDEX} Tour Packages'!$4:$4, 0)),
    MATCH($F946, INDEX('{INDEX} Tour Packages'!$A:$ZZ,0, MATCH("Tour Package Name", '{INDEX} Tour Packages'!$4:$4, 0)), 0)
  ),
"")
</f>
        <v/>
      </c>
      <c r="C946" s="114" t="str">
        <f t="array" ref="C946">IFERROR(
  INDEX(
    INDEX('{INDEX} Tour Packages'!$A:$ZZ, , MATCH(C$3, '{INDEX} Tour Packages'!$4:$4, 0)),
    MATCH($F946, INDEX('{INDEX} Tour Packages'!$A:$ZZ,0, MATCH("Tour Package Name", '{INDEX} Tour Packages'!$4:$4, 0)), 0)
  ),
"")
</f>
        <v/>
      </c>
      <c r="D946" s="114" t="str">
        <f t="array" ref="D946">IFERROR(
  INDEX(
    INDEX('{INDEX} Tour Packages'!$A:$ZZ, , MATCH(D$3, '{INDEX} Tour Packages'!$4:$4, 0)),
    MATCH($F946, INDEX('{INDEX} Tour Packages'!$A:$ZZ,0, MATCH("Tour Package Name", '{INDEX} Tour Packages'!$4:$4, 0)), 0)
  ),
"")
</f>
        <v/>
      </c>
      <c r="E946" s="115" t="s">
        <v>231</v>
      </c>
      <c r="F946" s="116" t="str">
        <f>IFERROR(__xludf.DUMMYFUNCTION("LET(
  headers, 'Internal Flight Booking Form Re'!$A$1:AI$1,
  ref, $E946,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6" s="117" t="str">
        <f>IFERROR(__xludf.DUMMYFUNCTION("""COMPUTED_VALUE"""),"")</f>
        <v/>
      </c>
      <c r="H946" s="116"/>
      <c r="I946" s="116"/>
      <c r="J946" s="118"/>
      <c r="K946" s="116"/>
      <c r="L946" s="116"/>
      <c r="M946" s="116"/>
      <c r="N946" s="116"/>
      <c r="O946" s="117"/>
      <c r="P946" s="134"/>
      <c r="Q946" s="134"/>
      <c r="R946" s="134"/>
      <c r="S946" s="135"/>
      <c r="T946" s="134"/>
      <c r="U946" s="134"/>
      <c r="V946" s="134"/>
      <c r="W946" s="135"/>
      <c r="X946" s="134"/>
      <c r="Y946" s="134"/>
      <c r="Z946" s="134"/>
      <c r="AA946" s="135"/>
      <c r="AB946" s="131" t="b">
        <v>0</v>
      </c>
      <c r="AC946" s="131" t="b">
        <v>0</v>
      </c>
      <c r="AD946" s="122"/>
      <c r="AE946" s="131" t="b">
        <v>0</v>
      </c>
      <c r="AF946" s="128"/>
      <c r="AG946" s="88"/>
      <c r="AH946" s="132" t="b">
        <v>0</v>
      </c>
      <c r="AI946" s="133"/>
    </row>
    <row r="947">
      <c r="A947" s="114" t="str">
        <f t="array" ref="A947">IFERROR(
  INDEX(
    INDEX('{INDEX} Tour Packages'!$A:$ZZ, , MATCH(A$3, '{INDEX} Tour Packages'!$4:$4, 0)),
    MATCH($F947, INDEX('{INDEX} Tour Packages'!$A:$ZZ,0, MATCH("Tour Package Name", '{INDEX} Tour Packages'!$4:$4, 0)), 0)
  ),
"")
</f>
        <v/>
      </c>
      <c r="B947" s="114" t="str">
        <f t="array" ref="B947">IFERROR(
  INDEX(
    INDEX('{INDEX} Tour Packages'!$A:$ZZ, , MATCH(B$3, '{INDEX} Tour Packages'!$4:$4, 0)),
    MATCH($F947, INDEX('{INDEX} Tour Packages'!$A:$ZZ,0, MATCH("Tour Package Name", '{INDEX} Tour Packages'!$4:$4, 0)), 0)
  ),
"")
</f>
        <v/>
      </c>
      <c r="C947" s="114" t="str">
        <f t="array" ref="C947">IFERROR(
  INDEX(
    INDEX('{INDEX} Tour Packages'!$A:$ZZ, , MATCH(C$3, '{INDEX} Tour Packages'!$4:$4, 0)),
    MATCH($F947, INDEX('{INDEX} Tour Packages'!$A:$ZZ,0, MATCH("Tour Package Name", '{INDEX} Tour Packages'!$4:$4, 0)), 0)
  ),
"")
</f>
        <v/>
      </c>
      <c r="D947" s="114" t="str">
        <f t="array" ref="D947">IFERROR(
  INDEX(
    INDEX('{INDEX} Tour Packages'!$A:$ZZ, , MATCH(D$3, '{INDEX} Tour Packages'!$4:$4, 0)),
    MATCH($F947, INDEX('{INDEX} Tour Packages'!$A:$ZZ,0, MATCH("Tour Package Name", '{INDEX} Tour Packages'!$4:$4, 0)), 0)
  ),
"")
</f>
        <v/>
      </c>
      <c r="E947" s="115" t="s">
        <v>231</v>
      </c>
      <c r="F947" s="116" t="str">
        <f>IFERROR(__xludf.DUMMYFUNCTION("LET(
  headers, 'Internal Flight Booking Form Re'!$A$1:AI$1,
  ref, $E947,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7" s="117" t="str">
        <f>IFERROR(__xludf.DUMMYFUNCTION("""COMPUTED_VALUE"""),"")</f>
        <v/>
      </c>
      <c r="H947" s="116"/>
      <c r="I947" s="116"/>
      <c r="J947" s="118"/>
      <c r="K947" s="116"/>
      <c r="L947" s="116"/>
      <c r="M947" s="116"/>
      <c r="N947" s="116"/>
      <c r="O947" s="117"/>
      <c r="P947" s="134"/>
      <c r="Q947" s="134"/>
      <c r="R947" s="134"/>
      <c r="S947" s="135"/>
      <c r="T947" s="134"/>
      <c r="U947" s="134"/>
      <c r="V947" s="134"/>
      <c r="W947" s="135"/>
      <c r="X947" s="134"/>
      <c r="Y947" s="134"/>
      <c r="Z947" s="134"/>
      <c r="AA947" s="135"/>
      <c r="AB947" s="131" t="b">
        <v>0</v>
      </c>
      <c r="AC947" s="131" t="b">
        <v>0</v>
      </c>
      <c r="AD947" s="122"/>
      <c r="AE947" s="131" t="b">
        <v>0</v>
      </c>
      <c r="AF947" s="128"/>
      <c r="AG947" s="88"/>
      <c r="AH947" s="132" t="b">
        <v>0</v>
      </c>
      <c r="AI947" s="133"/>
    </row>
    <row r="948">
      <c r="A948" s="114" t="str">
        <f t="array" ref="A948">IFERROR(
  INDEX(
    INDEX('{INDEX} Tour Packages'!$A:$ZZ, , MATCH(A$3, '{INDEX} Tour Packages'!$4:$4, 0)),
    MATCH($F948, INDEX('{INDEX} Tour Packages'!$A:$ZZ,0, MATCH("Tour Package Name", '{INDEX} Tour Packages'!$4:$4, 0)), 0)
  ),
"")
</f>
        <v/>
      </c>
      <c r="B948" s="114" t="str">
        <f t="array" ref="B948">IFERROR(
  INDEX(
    INDEX('{INDEX} Tour Packages'!$A:$ZZ, , MATCH(B$3, '{INDEX} Tour Packages'!$4:$4, 0)),
    MATCH($F948, INDEX('{INDEX} Tour Packages'!$A:$ZZ,0, MATCH("Tour Package Name", '{INDEX} Tour Packages'!$4:$4, 0)), 0)
  ),
"")
</f>
        <v/>
      </c>
      <c r="C948" s="114" t="str">
        <f t="array" ref="C948">IFERROR(
  INDEX(
    INDEX('{INDEX} Tour Packages'!$A:$ZZ, , MATCH(C$3, '{INDEX} Tour Packages'!$4:$4, 0)),
    MATCH($F948, INDEX('{INDEX} Tour Packages'!$A:$ZZ,0, MATCH("Tour Package Name", '{INDEX} Tour Packages'!$4:$4, 0)), 0)
  ),
"")
</f>
        <v/>
      </c>
      <c r="D948" s="114" t="str">
        <f t="array" ref="D948">IFERROR(
  INDEX(
    INDEX('{INDEX} Tour Packages'!$A:$ZZ, , MATCH(D$3, '{INDEX} Tour Packages'!$4:$4, 0)),
    MATCH($F948, INDEX('{INDEX} Tour Packages'!$A:$ZZ,0, MATCH("Tour Package Name", '{INDEX} Tour Packages'!$4:$4, 0)), 0)
  ),
"")
</f>
        <v/>
      </c>
      <c r="E948" s="115" t="s">
        <v>231</v>
      </c>
      <c r="F948" s="116" t="str">
        <f>IFERROR(__xludf.DUMMYFUNCTION("LET(
  headers, 'Internal Flight Booking Form Re'!$A$1:AI$1,
  ref, $E948,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8" s="117" t="str">
        <f>IFERROR(__xludf.DUMMYFUNCTION("""COMPUTED_VALUE"""),"")</f>
        <v/>
      </c>
      <c r="H948" s="116"/>
      <c r="I948" s="116"/>
      <c r="J948" s="118"/>
      <c r="K948" s="116"/>
      <c r="L948" s="116"/>
      <c r="M948" s="116"/>
      <c r="N948" s="116"/>
      <c r="O948" s="117"/>
      <c r="P948" s="134"/>
      <c r="Q948" s="134"/>
      <c r="R948" s="134"/>
      <c r="S948" s="135"/>
      <c r="T948" s="134"/>
      <c r="U948" s="134"/>
      <c r="V948" s="134"/>
      <c r="W948" s="135"/>
      <c r="X948" s="134"/>
      <c r="Y948" s="134"/>
      <c r="Z948" s="134"/>
      <c r="AA948" s="135"/>
      <c r="AB948" s="131" t="b">
        <v>0</v>
      </c>
      <c r="AC948" s="131" t="b">
        <v>0</v>
      </c>
      <c r="AD948" s="122"/>
      <c r="AE948" s="131" t="b">
        <v>0</v>
      </c>
      <c r="AF948" s="128"/>
      <c r="AG948" s="88"/>
      <c r="AH948" s="132" t="b">
        <v>0</v>
      </c>
      <c r="AI948" s="133"/>
    </row>
    <row r="949">
      <c r="A949" s="114" t="str">
        <f t="array" ref="A949">IFERROR(
  INDEX(
    INDEX('{INDEX} Tour Packages'!$A:$ZZ, , MATCH(A$3, '{INDEX} Tour Packages'!$4:$4, 0)),
    MATCH($F949, INDEX('{INDEX} Tour Packages'!$A:$ZZ,0, MATCH("Tour Package Name", '{INDEX} Tour Packages'!$4:$4, 0)), 0)
  ),
"")
</f>
        <v/>
      </c>
      <c r="B949" s="114" t="str">
        <f t="array" ref="B949">IFERROR(
  INDEX(
    INDEX('{INDEX} Tour Packages'!$A:$ZZ, , MATCH(B$3, '{INDEX} Tour Packages'!$4:$4, 0)),
    MATCH($F949, INDEX('{INDEX} Tour Packages'!$A:$ZZ,0, MATCH("Tour Package Name", '{INDEX} Tour Packages'!$4:$4, 0)), 0)
  ),
"")
</f>
        <v/>
      </c>
      <c r="C949" s="114" t="str">
        <f t="array" ref="C949">IFERROR(
  INDEX(
    INDEX('{INDEX} Tour Packages'!$A:$ZZ, , MATCH(C$3, '{INDEX} Tour Packages'!$4:$4, 0)),
    MATCH($F949, INDEX('{INDEX} Tour Packages'!$A:$ZZ,0, MATCH("Tour Package Name", '{INDEX} Tour Packages'!$4:$4, 0)), 0)
  ),
"")
</f>
        <v/>
      </c>
      <c r="D949" s="114" t="str">
        <f t="array" ref="D949">IFERROR(
  INDEX(
    INDEX('{INDEX} Tour Packages'!$A:$ZZ, , MATCH(D$3, '{INDEX} Tour Packages'!$4:$4, 0)),
    MATCH($F949, INDEX('{INDEX} Tour Packages'!$A:$ZZ,0, MATCH("Tour Package Name", '{INDEX} Tour Packages'!$4:$4, 0)), 0)
  ),
"")
</f>
        <v/>
      </c>
      <c r="E949" s="115" t="s">
        <v>231</v>
      </c>
      <c r="F949" s="116" t="str">
        <f>IFERROR(__xludf.DUMMYFUNCTION("LET(
  headers, 'Internal Flight Booking Form Re'!$A$1:AI$1,
  ref, $E949,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49" s="117" t="str">
        <f>IFERROR(__xludf.DUMMYFUNCTION("""COMPUTED_VALUE"""),"")</f>
        <v/>
      </c>
      <c r="H949" s="116"/>
      <c r="I949" s="116"/>
      <c r="J949" s="118"/>
      <c r="K949" s="116"/>
      <c r="L949" s="116"/>
      <c r="M949" s="116"/>
      <c r="N949" s="116"/>
      <c r="O949" s="117"/>
      <c r="P949" s="134"/>
      <c r="Q949" s="134"/>
      <c r="R949" s="134"/>
      <c r="S949" s="135"/>
      <c r="T949" s="134"/>
      <c r="U949" s="134"/>
      <c r="V949" s="134"/>
      <c r="W949" s="135"/>
      <c r="X949" s="134"/>
      <c r="Y949" s="134"/>
      <c r="Z949" s="134"/>
      <c r="AA949" s="135"/>
      <c r="AB949" s="131" t="b">
        <v>0</v>
      </c>
      <c r="AC949" s="131" t="b">
        <v>0</v>
      </c>
      <c r="AD949" s="122"/>
      <c r="AE949" s="131" t="b">
        <v>0</v>
      </c>
      <c r="AF949" s="128"/>
      <c r="AG949" s="88"/>
      <c r="AH949" s="132" t="b">
        <v>0</v>
      </c>
      <c r="AI949" s="133"/>
    </row>
    <row r="950">
      <c r="A950" s="114" t="str">
        <f t="array" ref="A950">IFERROR(
  INDEX(
    INDEX('{INDEX} Tour Packages'!$A:$ZZ, , MATCH(A$3, '{INDEX} Tour Packages'!$4:$4, 0)),
    MATCH($F950, INDEX('{INDEX} Tour Packages'!$A:$ZZ,0, MATCH("Tour Package Name", '{INDEX} Tour Packages'!$4:$4, 0)), 0)
  ),
"")
</f>
        <v/>
      </c>
      <c r="B950" s="114" t="str">
        <f t="array" ref="B950">IFERROR(
  INDEX(
    INDEX('{INDEX} Tour Packages'!$A:$ZZ, , MATCH(B$3, '{INDEX} Tour Packages'!$4:$4, 0)),
    MATCH($F950, INDEX('{INDEX} Tour Packages'!$A:$ZZ,0, MATCH("Tour Package Name", '{INDEX} Tour Packages'!$4:$4, 0)), 0)
  ),
"")
</f>
        <v/>
      </c>
      <c r="C950" s="114" t="str">
        <f t="array" ref="C950">IFERROR(
  INDEX(
    INDEX('{INDEX} Tour Packages'!$A:$ZZ, , MATCH(C$3, '{INDEX} Tour Packages'!$4:$4, 0)),
    MATCH($F950, INDEX('{INDEX} Tour Packages'!$A:$ZZ,0, MATCH("Tour Package Name", '{INDEX} Tour Packages'!$4:$4, 0)), 0)
  ),
"")
</f>
        <v/>
      </c>
      <c r="D950" s="114" t="str">
        <f t="array" ref="D950">IFERROR(
  INDEX(
    INDEX('{INDEX} Tour Packages'!$A:$ZZ, , MATCH(D$3, '{INDEX} Tour Packages'!$4:$4, 0)),
    MATCH($F950, INDEX('{INDEX} Tour Packages'!$A:$ZZ,0, MATCH("Tour Package Name", '{INDEX} Tour Packages'!$4:$4, 0)), 0)
  ),
"")
</f>
        <v/>
      </c>
      <c r="E950" s="115" t="s">
        <v>231</v>
      </c>
      <c r="F950" s="116" t="str">
        <f>IFERROR(__xludf.DUMMYFUNCTION("LET(
  headers, 'Internal Flight Booking Form Re'!$A$1:AI$1,
  ref, $E950,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0" s="117" t="str">
        <f>IFERROR(__xludf.DUMMYFUNCTION("""COMPUTED_VALUE"""),"")</f>
        <v/>
      </c>
      <c r="H950" s="116"/>
      <c r="I950" s="116"/>
      <c r="J950" s="118"/>
      <c r="K950" s="116"/>
      <c r="L950" s="116"/>
      <c r="M950" s="116"/>
      <c r="N950" s="116"/>
      <c r="O950" s="117"/>
      <c r="P950" s="134"/>
      <c r="Q950" s="134"/>
      <c r="R950" s="134"/>
      <c r="S950" s="135"/>
      <c r="T950" s="134"/>
      <c r="U950" s="134"/>
      <c r="V950" s="134"/>
      <c r="W950" s="135"/>
      <c r="X950" s="134"/>
      <c r="Y950" s="134"/>
      <c r="Z950" s="134"/>
      <c r="AA950" s="135"/>
      <c r="AB950" s="131" t="b">
        <v>0</v>
      </c>
      <c r="AC950" s="131" t="b">
        <v>0</v>
      </c>
      <c r="AD950" s="122"/>
      <c r="AE950" s="131" t="b">
        <v>0</v>
      </c>
      <c r="AF950" s="128"/>
      <c r="AG950" s="88"/>
      <c r="AH950" s="132" t="b">
        <v>0</v>
      </c>
      <c r="AI950" s="133"/>
    </row>
    <row r="951">
      <c r="A951" s="114" t="str">
        <f t="array" ref="A951">IFERROR(
  INDEX(
    INDEX('{INDEX} Tour Packages'!$A:$ZZ, , MATCH(A$3, '{INDEX} Tour Packages'!$4:$4, 0)),
    MATCH($F951, INDEX('{INDEX} Tour Packages'!$A:$ZZ,0, MATCH("Tour Package Name", '{INDEX} Tour Packages'!$4:$4, 0)), 0)
  ),
"")
</f>
        <v/>
      </c>
      <c r="B951" s="114" t="str">
        <f t="array" ref="B951">IFERROR(
  INDEX(
    INDEX('{INDEX} Tour Packages'!$A:$ZZ, , MATCH(B$3, '{INDEX} Tour Packages'!$4:$4, 0)),
    MATCH($F951, INDEX('{INDEX} Tour Packages'!$A:$ZZ,0, MATCH("Tour Package Name", '{INDEX} Tour Packages'!$4:$4, 0)), 0)
  ),
"")
</f>
        <v/>
      </c>
      <c r="C951" s="114" t="str">
        <f t="array" ref="C951">IFERROR(
  INDEX(
    INDEX('{INDEX} Tour Packages'!$A:$ZZ, , MATCH(C$3, '{INDEX} Tour Packages'!$4:$4, 0)),
    MATCH($F951, INDEX('{INDEX} Tour Packages'!$A:$ZZ,0, MATCH("Tour Package Name", '{INDEX} Tour Packages'!$4:$4, 0)), 0)
  ),
"")
</f>
        <v/>
      </c>
      <c r="D951" s="114" t="str">
        <f t="array" ref="D951">IFERROR(
  INDEX(
    INDEX('{INDEX} Tour Packages'!$A:$ZZ, , MATCH(D$3, '{INDEX} Tour Packages'!$4:$4, 0)),
    MATCH($F951, INDEX('{INDEX} Tour Packages'!$A:$ZZ,0, MATCH("Tour Package Name", '{INDEX} Tour Packages'!$4:$4, 0)), 0)
  ),
"")
</f>
        <v/>
      </c>
      <c r="E951" s="115" t="s">
        <v>231</v>
      </c>
      <c r="F951" s="116" t="str">
        <f>IFERROR(__xludf.DUMMYFUNCTION("LET(
  headers, 'Internal Flight Booking Form Re'!$A$1:AI$1,
  ref, $E951,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1" s="117" t="str">
        <f>IFERROR(__xludf.DUMMYFUNCTION("""COMPUTED_VALUE"""),"")</f>
        <v/>
      </c>
      <c r="H951" s="116"/>
      <c r="I951" s="116"/>
      <c r="J951" s="118"/>
      <c r="K951" s="116"/>
      <c r="L951" s="116"/>
      <c r="M951" s="116"/>
      <c r="N951" s="116"/>
      <c r="O951" s="117"/>
      <c r="P951" s="134"/>
      <c r="Q951" s="134"/>
      <c r="R951" s="134"/>
      <c r="S951" s="135"/>
      <c r="T951" s="134"/>
      <c r="U951" s="134"/>
      <c r="V951" s="134"/>
      <c r="W951" s="135"/>
      <c r="X951" s="134"/>
      <c r="Y951" s="134"/>
      <c r="Z951" s="134"/>
      <c r="AA951" s="135"/>
      <c r="AB951" s="131" t="b">
        <v>0</v>
      </c>
      <c r="AC951" s="131" t="b">
        <v>0</v>
      </c>
      <c r="AD951" s="122"/>
      <c r="AE951" s="131" t="b">
        <v>0</v>
      </c>
      <c r="AF951" s="128"/>
      <c r="AG951" s="88"/>
      <c r="AH951" s="132" t="b">
        <v>0</v>
      </c>
      <c r="AI951" s="133"/>
    </row>
    <row r="952">
      <c r="A952" s="114" t="str">
        <f t="array" ref="A952">IFERROR(
  INDEX(
    INDEX('{INDEX} Tour Packages'!$A:$ZZ, , MATCH(A$3, '{INDEX} Tour Packages'!$4:$4, 0)),
    MATCH($F952, INDEX('{INDEX} Tour Packages'!$A:$ZZ,0, MATCH("Tour Package Name", '{INDEX} Tour Packages'!$4:$4, 0)), 0)
  ),
"")
</f>
        <v/>
      </c>
      <c r="B952" s="114" t="str">
        <f t="array" ref="B952">IFERROR(
  INDEX(
    INDEX('{INDEX} Tour Packages'!$A:$ZZ, , MATCH(B$3, '{INDEX} Tour Packages'!$4:$4, 0)),
    MATCH($F952, INDEX('{INDEX} Tour Packages'!$A:$ZZ,0, MATCH("Tour Package Name", '{INDEX} Tour Packages'!$4:$4, 0)), 0)
  ),
"")
</f>
        <v/>
      </c>
      <c r="C952" s="114" t="str">
        <f t="array" ref="C952">IFERROR(
  INDEX(
    INDEX('{INDEX} Tour Packages'!$A:$ZZ, , MATCH(C$3, '{INDEX} Tour Packages'!$4:$4, 0)),
    MATCH($F952, INDEX('{INDEX} Tour Packages'!$A:$ZZ,0, MATCH("Tour Package Name", '{INDEX} Tour Packages'!$4:$4, 0)), 0)
  ),
"")
</f>
        <v/>
      </c>
      <c r="D952" s="114" t="str">
        <f t="array" ref="D952">IFERROR(
  INDEX(
    INDEX('{INDEX} Tour Packages'!$A:$ZZ, , MATCH(D$3, '{INDEX} Tour Packages'!$4:$4, 0)),
    MATCH($F952, INDEX('{INDEX} Tour Packages'!$A:$ZZ,0, MATCH("Tour Package Name", '{INDEX} Tour Packages'!$4:$4, 0)), 0)
  ),
"")
</f>
        <v/>
      </c>
      <c r="E952" s="115" t="s">
        <v>231</v>
      </c>
      <c r="F952" s="116" t="str">
        <f>IFERROR(__xludf.DUMMYFUNCTION("LET(
  headers, 'Internal Flight Booking Form Re'!$A$1:AI$1,
  ref, $E952,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2" s="117" t="str">
        <f>IFERROR(__xludf.DUMMYFUNCTION("""COMPUTED_VALUE"""),"")</f>
        <v/>
      </c>
      <c r="H952" s="116"/>
      <c r="I952" s="116"/>
      <c r="J952" s="118"/>
      <c r="K952" s="116"/>
      <c r="L952" s="116"/>
      <c r="M952" s="116"/>
      <c r="N952" s="116"/>
      <c r="O952" s="117"/>
      <c r="P952" s="134"/>
      <c r="Q952" s="134"/>
      <c r="R952" s="134"/>
      <c r="S952" s="135"/>
      <c r="T952" s="134"/>
      <c r="U952" s="134"/>
      <c r="V952" s="134"/>
      <c r="W952" s="135"/>
      <c r="X952" s="134"/>
      <c r="Y952" s="134"/>
      <c r="Z952" s="134"/>
      <c r="AA952" s="135"/>
      <c r="AB952" s="131" t="b">
        <v>0</v>
      </c>
      <c r="AC952" s="131" t="b">
        <v>0</v>
      </c>
      <c r="AD952" s="122"/>
      <c r="AE952" s="131" t="b">
        <v>0</v>
      </c>
      <c r="AF952" s="128"/>
      <c r="AG952" s="88"/>
      <c r="AH952" s="132" t="b">
        <v>0</v>
      </c>
      <c r="AI952" s="133"/>
    </row>
    <row r="953">
      <c r="A953" s="114" t="str">
        <f t="array" ref="A953">IFERROR(
  INDEX(
    INDEX('{INDEX} Tour Packages'!$A:$ZZ, , MATCH(A$3, '{INDEX} Tour Packages'!$4:$4, 0)),
    MATCH($F953, INDEX('{INDEX} Tour Packages'!$A:$ZZ,0, MATCH("Tour Package Name", '{INDEX} Tour Packages'!$4:$4, 0)), 0)
  ),
"")
</f>
        <v/>
      </c>
      <c r="B953" s="114" t="str">
        <f t="array" ref="B953">IFERROR(
  INDEX(
    INDEX('{INDEX} Tour Packages'!$A:$ZZ, , MATCH(B$3, '{INDEX} Tour Packages'!$4:$4, 0)),
    MATCH($F953, INDEX('{INDEX} Tour Packages'!$A:$ZZ,0, MATCH("Tour Package Name", '{INDEX} Tour Packages'!$4:$4, 0)), 0)
  ),
"")
</f>
        <v/>
      </c>
      <c r="C953" s="114" t="str">
        <f t="array" ref="C953">IFERROR(
  INDEX(
    INDEX('{INDEX} Tour Packages'!$A:$ZZ, , MATCH(C$3, '{INDEX} Tour Packages'!$4:$4, 0)),
    MATCH($F953, INDEX('{INDEX} Tour Packages'!$A:$ZZ,0, MATCH("Tour Package Name", '{INDEX} Tour Packages'!$4:$4, 0)), 0)
  ),
"")
</f>
        <v/>
      </c>
      <c r="D953" s="114" t="str">
        <f t="array" ref="D953">IFERROR(
  INDEX(
    INDEX('{INDEX} Tour Packages'!$A:$ZZ, , MATCH(D$3, '{INDEX} Tour Packages'!$4:$4, 0)),
    MATCH($F953, INDEX('{INDEX} Tour Packages'!$A:$ZZ,0, MATCH("Tour Package Name", '{INDEX} Tour Packages'!$4:$4, 0)), 0)
  ),
"")
</f>
        <v/>
      </c>
      <c r="E953" s="115" t="s">
        <v>231</v>
      </c>
      <c r="F953" s="116" t="str">
        <f>IFERROR(__xludf.DUMMYFUNCTION("LET(
  headers, 'Internal Flight Booking Form Re'!$A$1:AI$1,
  ref, $E953,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3" s="117" t="str">
        <f>IFERROR(__xludf.DUMMYFUNCTION("""COMPUTED_VALUE"""),"")</f>
        <v/>
      </c>
      <c r="H953" s="116"/>
      <c r="I953" s="116"/>
      <c r="J953" s="118"/>
      <c r="K953" s="116"/>
      <c r="L953" s="116"/>
      <c r="M953" s="116"/>
      <c r="N953" s="116"/>
      <c r="O953" s="117"/>
      <c r="P953" s="134"/>
      <c r="Q953" s="134"/>
      <c r="R953" s="134"/>
      <c r="S953" s="135"/>
      <c r="T953" s="134"/>
      <c r="U953" s="134"/>
      <c r="V953" s="134"/>
      <c r="W953" s="135"/>
      <c r="X953" s="134"/>
      <c r="Y953" s="134"/>
      <c r="Z953" s="134"/>
      <c r="AA953" s="135"/>
      <c r="AB953" s="131" t="b">
        <v>0</v>
      </c>
      <c r="AC953" s="131" t="b">
        <v>0</v>
      </c>
      <c r="AD953" s="122"/>
      <c r="AE953" s="131" t="b">
        <v>0</v>
      </c>
      <c r="AF953" s="128"/>
      <c r="AG953" s="88"/>
      <c r="AH953" s="132" t="b">
        <v>0</v>
      </c>
      <c r="AI953" s="133"/>
    </row>
    <row r="954">
      <c r="A954" s="114" t="str">
        <f t="array" ref="A954">IFERROR(
  INDEX(
    INDEX('{INDEX} Tour Packages'!$A:$ZZ, , MATCH(A$3, '{INDEX} Tour Packages'!$4:$4, 0)),
    MATCH($F954, INDEX('{INDEX} Tour Packages'!$A:$ZZ,0, MATCH("Tour Package Name", '{INDEX} Tour Packages'!$4:$4, 0)), 0)
  ),
"")
</f>
        <v/>
      </c>
      <c r="B954" s="114" t="str">
        <f t="array" ref="B954">IFERROR(
  INDEX(
    INDEX('{INDEX} Tour Packages'!$A:$ZZ, , MATCH(B$3, '{INDEX} Tour Packages'!$4:$4, 0)),
    MATCH($F954, INDEX('{INDEX} Tour Packages'!$A:$ZZ,0, MATCH("Tour Package Name", '{INDEX} Tour Packages'!$4:$4, 0)), 0)
  ),
"")
</f>
        <v/>
      </c>
      <c r="C954" s="114" t="str">
        <f t="array" ref="C954">IFERROR(
  INDEX(
    INDEX('{INDEX} Tour Packages'!$A:$ZZ, , MATCH(C$3, '{INDEX} Tour Packages'!$4:$4, 0)),
    MATCH($F954, INDEX('{INDEX} Tour Packages'!$A:$ZZ,0, MATCH("Tour Package Name", '{INDEX} Tour Packages'!$4:$4, 0)), 0)
  ),
"")
</f>
        <v/>
      </c>
      <c r="D954" s="114" t="str">
        <f t="array" ref="D954">IFERROR(
  INDEX(
    INDEX('{INDEX} Tour Packages'!$A:$ZZ, , MATCH(D$3, '{INDEX} Tour Packages'!$4:$4, 0)),
    MATCH($F954, INDEX('{INDEX} Tour Packages'!$A:$ZZ,0, MATCH("Tour Package Name", '{INDEX} Tour Packages'!$4:$4, 0)), 0)
  ),
"")
</f>
        <v/>
      </c>
      <c r="E954" s="115" t="s">
        <v>231</v>
      </c>
      <c r="F954" s="116" t="str">
        <f>IFERROR(__xludf.DUMMYFUNCTION("LET(
  headers, 'Internal Flight Booking Form Re'!$A$1:AI$1,
  ref, $E954,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4" s="117" t="str">
        <f>IFERROR(__xludf.DUMMYFUNCTION("""COMPUTED_VALUE"""),"")</f>
        <v/>
      </c>
      <c r="H954" s="116"/>
      <c r="I954" s="116"/>
      <c r="J954" s="118"/>
      <c r="K954" s="116"/>
      <c r="L954" s="116"/>
      <c r="M954" s="116"/>
      <c r="N954" s="116"/>
      <c r="O954" s="117"/>
      <c r="P954" s="134"/>
      <c r="Q954" s="134"/>
      <c r="R954" s="134"/>
      <c r="S954" s="135"/>
      <c r="T954" s="134"/>
      <c r="U954" s="134"/>
      <c r="V954" s="134"/>
      <c r="W954" s="135"/>
      <c r="X954" s="134"/>
      <c r="Y954" s="134"/>
      <c r="Z954" s="134"/>
      <c r="AA954" s="135"/>
      <c r="AB954" s="131" t="b">
        <v>0</v>
      </c>
      <c r="AC954" s="131" t="b">
        <v>0</v>
      </c>
      <c r="AD954" s="122"/>
      <c r="AE954" s="131" t="b">
        <v>0</v>
      </c>
      <c r="AF954" s="128"/>
      <c r="AG954" s="88"/>
      <c r="AH954" s="132" t="b">
        <v>0</v>
      </c>
      <c r="AI954" s="133"/>
    </row>
    <row r="955">
      <c r="A955" s="114" t="str">
        <f t="array" ref="A955">IFERROR(
  INDEX(
    INDEX('{INDEX} Tour Packages'!$A:$ZZ, , MATCH(A$3, '{INDEX} Tour Packages'!$4:$4, 0)),
    MATCH($F955, INDEX('{INDEX} Tour Packages'!$A:$ZZ,0, MATCH("Tour Package Name", '{INDEX} Tour Packages'!$4:$4, 0)), 0)
  ),
"")
</f>
        <v/>
      </c>
      <c r="B955" s="114" t="str">
        <f t="array" ref="B955">IFERROR(
  INDEX(
    INDEX('{INDEX} Tour Packages'!$A:$ZZ, , MATCH(B$3, '{INDEX} Tour Packages'!$4:$4, 0)),
    MATCH($F955, INDEX('{INDEX} Tour Packages'!$A:$ZZ,0, MATCH("Tour Package Name", '{INDEX} Tour Packages'!$4:$4, 0)), 0)
  ),
"")
</f>
        <v/>
      </c>
      <c r="C955" s="114" t="str">
        <f t="array" ref="C955">IFERROR(
  INDEX(
    INDEX('{INDEX} Tour Packages'!$A:$ZZ, , MATCH(C$3, '{INDEX} Tour Packages'!$4:$4, 0)),
    MATCH($F955, INDEX('{INDEX} Tour Packages'!$A:$ZZ,0, MATCH("Tour Package Name", '{INDEX} Tour Packages'!$4:$4, 0)), 0)
  ),
"")
</f>
        <v/>
      </c>
      <c r="D955" s="114" t="str">
        <f t="array" ref="D955">IFERROR(
  INDEX(
    INDEX('{INDEX} Tour Packages'!$A:$ZZ, , MATCH(D$3, '{INDEX} Tour Packages'!$4:$4, 0)),
    MATCH($F955, INDEX('{INDEX} Tour Packages'!$A:$ZZ,0, MATCH("Tour Package Name", '{INDEX} Tour Packages'!$4:$4, 0)), 0)
  ),
"")
</f>
        <v/>
      </c>
      <c r="E955" s="115" t="s">
        <v>231</v>
      </c>
      <c r="F955" s="116" t="str">
        <f>IFERROR(__xludf.DUMMYFUNCTION("LET(
  headers, 'Internal Flight Booking Form Re'!$A$1:AI$1,
  ref, $E955,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5" s="117" t="str">
        <f>IFERROR(__xludf.DUMMYFUNCTION("""COMPUTED_VALUE"""),"")</f>
        <v/>
      </c>
      <c r="H955" s="116"/>
      <c r="I955" s="116"/>
      <c r="J955" s="118"/>
      <c r="K955" s="116"/>
      <c r="L955" s="116"/>
      <c r="M955" s="116"/>
      <c r="N955" s="116"/>
      <c r="O955" s="117"/>
      <c r="P955" s="134"/>
      <c r="Q955" s="134"/>
      <c r="R955" s="134"/>
      <c r="S955" s="135"/>
      <c r="T955" s="134"/>
      <c r="U955" s="134"/>
      <c r="V955" s="134"/>
      <c r="W955" s="135"/>
      <c r="X955" s="134"/>
      <c r="Y955" s="134"/>
      <c r="Z955" s="134"/>
      <c r="AA955" s="135"/>
      <c r="AB955" s="131" t="b">
        <v>0</v>
      </c>
      <c r="AC955" s="131" t="b">
        <v>0</v>
      </c>
      <c r="AD955" s="122"/>
      <c r="AE955" s="131" t="b">
        <v>0</v>
      </c>
      <c r="AF955" s="128"/>
      <c r="AG955" s="88"/>
      <c r="AH955" s="132" t="b">
        <v>0</v>
      </c>
      <c r="AI955" s="133"/>
    </row>
    <row r="956">
      <c r="A956" s="114" t="str">
        <f t="array" ref="A956">IFERROR(
  INDEX(
    INDEX('{INDEX} Tour Packages'!$A:$ZZ, , MATCH(A$3, '{INDEX} Tour Packages'!$4:$4, 0)),
    MATCH($F956, INDEX('{INDEX} Tour Packages'!$A:$ZZ,0, MATCH("Tour Package Name", '{INDEX} Tour Packages'!$4:$4, 0)), 0)
  ),
"")
</f>
        <v/>
      </c>
      <c r="B956" s="114" t="str">
        <f t="array" ref="B956">IFERROR(
  INDEX(
    INDEX('{INDEX} Tour Packages'!$A:$ZZ, , MATCH(B$3, '{INDEX} Tour Packages'!$4:$4, 0)),
    MATCH($F956, INDEX('{INDEX} Tour Packages'!$A:$ZZ,0, MATCH("Tour Package Name", '{INDEX} Tour Packages'!$4:$4, 0)), 0)
  ),
"")
</f>
        <v/>
      </c>
      <c r="C956" s="114" t="str">
        <f t="array" ref="C956">IFERROR(
  INDEX(
    INDEX('{INDEX} Tour Packages'!$A:$ZZ, , MATCH(C$3, '{INDEX} Tour Packages'!$4:$4, 0)),
    MATCH($F956, INDEX('{INDEX} Tour Packages'!$A:$ZZ,0, MATCH("Tour Package Name", '{INDEX} Tour Packages'!$4:$4, 0)), 0)
  ),
"")
</f>
        <v/>
      </c>
      <c r="D956" s="114" t="str">
        <f t="array" ref="D956">IFERROR(
  INDEX(
    INDEX('{INDEX} Tour Packages'!$A:$ZZ, , MATCH(D$3, '{INDEX} Tour Packages'!$4:$4, 0)),
    MATCH($F956, INDEX('{INDEX} Tour Packages'!$A:$ZZ,0, MATCH("Tour Package Name", '{INDEX} Tour Packages'!$4:$4, 0)), 0)
  ),
"")
</f>
        <v/>
      </c>
      <c r="E956" s="115" t="s">
        <v>231</v>
      </c>
      <c r="F956" s="116" t="str">
        <f>IFERROR(__xludf.DUMMYFUNCTION("LET(
  headers, 'Internal Flight Booking Form Re'!$A$1:AI$1,
  ref, $E956,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6" s="117" t="str">
        <f>IFERROR(__xludf.DUMMYFUNCTION("""COMPUTED_VALUE"""),"")</f>
        <v/>
      </c>
      <c r="H956" s="116"/>
      <c r="I956" s="116"/>
      <c r="J956" s="118"/>
      <c r="K956" s="116"/>
      <c r="L956" s="116"/>
      <c r="M956" s="116"/>
      <c r="N956" s="116"/>
      <c r="O956" s="117"/>
      <c r="P956" s="134"/>
      <c r="Q956" s="134"/>
      <c r="R956" s="134"/>
      <c r="S956" s="135"/>
      <c r="T956" s="134"/>
      <c r="U956" s="134"/>
      <c r="V956" s="134"/>
      <c r="W956" s="135"/>
      <c r="X956" s="134"/>
      <c r="Y956" s="134"/>
      <c r="Z956" s="134"/>
      <c r="AA956" s="135"/>
      <c r="AB956" s="131" t="b">
        <v>0</v>
      </c>
      <c r="AC956" s="131" t="b">
        <v>0</v>
      </c>
      <c r="AD956" s="122"/>
      <c r="AE956" s="131" t="b">
        <v>0</v>
      </c>
      <c r="AF956" s="128"/>
      <c r="AG956" s="88"/>
      <c r="AH956" s="132" t="b">
        <v>0</v>
      </c>
      <c r="AI956" s="133"/>
    </row>
    <row r="957">
      <c r="A957" s="114" t="str">
        <f t="array" ref="A957">IFERROR(
  INDEX(
    INDEX('{INDEX} Tour Packages'!$A:$ZZ, , MATCH(A$3, '{INDEX} Tour Packages'!$4:$4, 0)),
    MATCH($F957, INDEX('{INDEX} Tour Packages'!$A:$ZZ,0, MATCH("Tour Package Name", '{INDEX} Tour Packages'!$4:$4, 0)), 0)
  ),
"")
</f>
        <v/>
      </c>
      <c r="B957" s="114" t="str">
        <f t="array" ref="B957">IFERROR(
  INDEX(
    INDEX('{INDEX} Tour Packages'!$A:$ZZ, , MATCH(B$3, '{INDEX} Tour Packages'!$4:$4, 0)),
    MATCH($F957, INDEX('{INDEX} Tour Packages'!$A:$ZZ,0, MATCH("Tour Package Name", '{INDEX} Tour Packages'!$4:$4, 0)), 0)
  ),
"")
</f>
        <v/>
      </c>
      <c r="C957" s="114" t="str">
        <f t="array" ref="C957">IFERROR(
  INDEX(
    INDEX('{INDEX} Tour Packages'!$A:$ZZ, , MATCH(C$3, '{INDEX} Tour Packages'!$4:$4, 0)),
    MATCH($F957, INDEX('{INDEX} Tour Packages'!$A:$ZZ,0, MATCH("Tour Package Name", '{INDEX} Tour Packages'!$4:$4, 0)), 0)
  ),
"")
</f>
        <v/>
      </c>
      <c r="D957" s="114" t="str">
        <f t="array" ref="D957">IFERROR(
  INDEX(
    INDEX('{INDEX} Tour Packages'!$A:$ZZ, , MATCH(D$3, '{INDEX} Tour Packages'!$4:$4, 0)),
    MATCH($F957, INDEX('{INDEX} Tour Packages'!$A:$ZZ,0, MATCH("Tour Package Name", '{INDEX} Tour Packages'!$4:$4, 0)), 0)
  ),
"")
</f>
        <v/>
      </c>
      <c r="E957" s="115" t="s">
        <v>231</v>
      </c>
      <c r="F957" s="116" t="str">
        <f>IFERROR(__xludf.DUMMYFUNCTION("LET(
  headers, 'Internal Flight Booking Form Re'!$A$1:AI$1,
  ref, $E957,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7" s="117" t="str">
        <f>IFERROR(__xludf.DUMMYFUNCTION("""COMPUTED_VALUE"""),"")</f>
        <v/>
      </c>
      <c r="H957" s="116"/>
      <c r="I957" s="116"/>
      <c r="J957" s="118"/>
      <c r="K957" s="116"/>
      <c r="L957" s="116"/>
      <c r="M957" s="116"/>
      <c r="N957" s="116"/>
      <c r="O957" s="117"/>
      <c r="P957" s="134"/>
      <c r="Q957" s="134"/>
      <c r="R957" s="134"/>
      <c r="S957" s="135"/>
      <c r="T957" s="134"/>
      <c r="U957" s="134"/>
      <c r="V957" s="134"/>
      <c r="W957" s="135"/>
      <c r="X957" s="134"/>
      <c r="Y957" s="134"/>
      <c r="Z957" s="134"/>
      <c r="AA957" s="135"/>
      <c r="AB957" s="131" t="b">
        <v>0</v>
      </c>
      <c r="AC957" s="131" t="b">
        <v>0</v>
      </c>
      <c r="AD957" s="122"/>
      <c r="AE957" s="131" t="b">
        <v>0</v>
      </c>
      <c r="AF957" s="128"/>
      <c r="AG957" s="88"/>
      <c r="AH957" s="132" t="b">
        <v>0</v>
      </c>
      <c r="AI957" s="133"/>
    </row>
    <row r="958">
      <c r="A958" s="114" t="str">
        <f t="array" ref="A958">IFERROR(
  INDEX(
    INDEX('{INDEX} Tour Packages'!$A:$ZZ, , MATCH(A$3, '{INDEX} Tour Packages'!$4:$4, 0)),
    MATCH($F958, INDEX('{INDEX} Tour Packages'!$A:$ZZ,0, MATCH("Tour Package Name", '{INDEX} Tour Packages'!$4:$4, 0)), 0)
  ),
"")
</f>
        <v/>
      </c>
      <c r="B958" s="114" t="str">
        <f t="array" ref="B958">IFERROR(
  INDEX(
    INDEX('{INDEX} Tour Packages'!$A:$ZZ, , MATCH(B$3, '{INDEX} Tour Packages'!$4:$4, 0)),
    MATCH($F958, INDEX('{INDEX} Tour Packages'!$A:$ZZ,0, MATCH("Tour Package Name", '{INDEX} Tour Packages'!$4:$4, 0)), 0)
  ),
"")
</f>
        <v/>
      </c>
      <c r="C958" s="114" t="str">
        <f t="array" ref="C958">IFERROR(
  INDEX(
    INDEX('{INDEX} Tour Packages'!$A:$ZZ, , MATCH(C$3, '{INDEX} Tour Packages'!$4:$4, 0)),
    MATCH($F958, INDEX('{INDEX} Tour Packages'!$A:$ZZ,0, MATCH("Tour Package Name", '{INDEX} Tour Packages'!$4:$4, 0)), 0)
  ),
"")
</f>
        <v/>
      </c>
      <c r="D958" s="114" t="str">
        <f t="array" ref="D958">IFERROR(
  INDEX(
    INDEX('{INDEX} Tour Packages'!$A:$ZZ, , MATCH(D$3, '{INDEX} Tour Packages'!$4:$4, 0)),
    MATCH($F958, INDEX('{INDEX} Tour Packages'!$A:$ZZ,0, MATCH("Tour Package Name", '{INDEX} Tour Packages'!$4:$4, 0)), 0)
  ),
"")
</f>
        <v/>
      </c>
      <c r="E958" s="115" t="s">
        <v>231</v>
      </c>
      <c r="F958" s="116" t="str">
        <f>IFERROR(__xludf.DUMMYFUNCTION("LET(
  headers, 'Internal Flight Booking Form Re'!$A$1:AI$1,
  ref, $E958,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8" s="117" t="str">
        <f>IFERROR(__xludf.DUMMYFUNCTION("""COMPUTED_VALUE"""),"")</f>
        <v/>
      </c>
      <c r="H958" s="116"/>
      <c r="I958" s="116"/>
      <c r="J958" s="118"/>
      <c r="K958" s="116"/>
      <c r="L958" s="116"/>
      <c r="M958" s="116"/>
      <c r="N958" s="116"/>
      <c r="O958" s="117"/>
      <c r="P958" s="134"/>
      <c r="Q958" s="134"/>
      <c r="R958" s="134"/>
      <c r="S958" s="135"/>
      <c r="T958" s="134"/>
      <c r="U958" s="134"/>
      <c r="V958" s="134"/>
      <c r="W958" s="135"/>
      <c r="X958" s="134"/>
      <c r="Y958" s="134"/>
      <c r="Z958" s="134"/>
      <c r="AA958" s="135"/>
      <c r="AB958" s="131" t="b">
        <v>0</v>
      </c>
      <c r="AC958" s="131" t="b">
        <v>0</v>
      </c>
      <c r="AD958" s="122"/>
      <c r="AE958" s="131" t="b">
        <v>0</v>
      </c>
      <c r="AF958" s="128"/>
      <c r="AG958" s="88"/>
      <c r="AH958" s="132" t="b">
        <v>0</v>
      </c>
      <c r="AI958" s="133"/>
    </row>
    <row r="959">
      <c r="A959" s="114" t="str">
        <f t="array" ref="A959">IFERROR(
  INDEX(
    INDEX('{INDEX} Tour Packages'!$A:$ZZ, , MATCH(A$3, '{INDEX} Tour Packages'!$4:$4, 0)),
    MATCH($F959, INDEX('{INDEX} Tour Packages'!$A:$ZZ,0, MATCH("Tour Package Name", '{INDEX} Tour Packages'!$4:$4, 0)), 0)
  ),
"")
</f>
        <v/>
      </c>
      <c r="B959" s="114" t="str">
        <f t="array" ref="B959">IFERROR(
  INDEX(
    INDEX('{INDEX} Tour Packages'!$A:$ZZ, , MATCH(B$3, '{INDEX} Tour Packages'!$4:$4, 0)),
    MATCH($F959, INDEX('{INDEX} Tour Packages'!$A:$ZZ,0, MATCH("Tour Package Name", '{INDEX} Tour Packages'!$4:$4, 0)), 0)
  ),
"")
</f>
        <v/>
      </c>
      <c r="C959" s="114" t="str">
        <f t="array" ref="C959">IFERROR(
  INDEX(
    INDEX('{INDEX} Tour Packages'!$A:$ZZ, , MATCH(C$3, '{INDEX} Tour Packages'!$4:$4, 0)),
    MATCH($F959, INDEX('{INDEX} Tour Packages'!$A:$ZZ,0, MATCH("Tour Package Name", '{INDEX} Tour Packages'!$4:$4, 0)), 0)
  ),
"")
</f>
        <v/>
      </c>
      <c r="D959" s="114" t="str">
        <f t="array" ref="D959">IFERROR(
  INDEX(
    INDEX('{INDEX} Tour Packages'!$A:$ZZ, , MATCH(D$3, '{INDEX} Tour Packages'!$4:$4, 0)),
    MATCH($F959, INDEX('{INDEX} Tour Packages'!$A:$ZZ,0, MATCH("Tour Package Name", '{INDEX} Tour Packages'!$4:$4, 0)), 0)
  ),
"")
</f>
        <v/>
      </c>
      <c r="E959" s="115" t="s">
        <v>231</v>
      </c>
      <c r="F959" s="116" t="str">
        <f>IFERROR(__xludf.DUMMYFUNCTION("LET(
  headers, 'Internal Flight Booking Form Re'!$A$1:AI$1,
  ref, $E959,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59" s="117" t="str">
        <f>IFERROR(__xludf.DUMMYFUNCTION("""COMPUTED_VALUE"""),"")</f>
        <v/>
      </c>
      <c r="H959" s="116"/>
      <c r="I959" s="116"/>
      <c r="J959" s="118"/>
      <c r="K959" s="116"/>
      <c r="L959" s="116"/>
      <c r="M959" s="116"/>
      <c r="N959" s="116"/>
      <c r="O959" s="117"/>
      <c r="P959" s="134"/>
      <c r="Q959" s="134"/>
      <c r="R959" s="134"/>
      <c r="S959" s="135"/>
      <c r="T959" s="134"/>
      <c r="U959" s="134"/>
      <c r="V959" s="134"/>
      <c r="W959" s="135"/>
      <c r="X959" s="134"/>
      <c r="Y959" s="134"/>
      <c r="Z959" s="134"/>
      <c r="AA959" s="135"/>
      <c r="AB959" s="131" t="b">
        <v>0</v>
      </c>
      <c r="AC959" s="131" t="b">
        <v>0</v>
      </c>
      <c r="AD959" s="122"/>
      <c r="AE959" s="131" t="b">
        <v>0</v>
      </c>
      <c r="AF959" s="128"/>
      <c r="AG959" s="88"/>
      <c r="AH959" s="132" t="b">
        <v>0</v>
      </c>
      <c r="AI959" s="133"/>
    </row>
    <row r="960">
      <c r="A960" s="114" t="str">
        <f t="array" ref="A960">IFERROR(
  INDEX(
    INDEX('{INDEX} Tour Packages'!$A:$ZZ, , MATCH(A$3, '{INDEX} Tour Packages'!$4:$4, 0)),
    MATCH($F960, INDEX('{INDEX} Tour Packages'!$A:$ZZ,0, MATCH("Tour Package Name", '{INDEX} Tour Packages'!$4:$4, 0)), 0)
  ),
"")
</f>
        <v/>
      </c>
      <c r="B960" s="114" t="str">
        <f t="array" ref="B960">IFERROR(
  INDEX(
    INDEX('{INDEX} Tour Packages'!$A:$ZZ, , MATCH(B$3, '{INDEX} Tour Packages'!$4:$4, 0)),
    MATCH($F960, INDEX('{INDEX} Tour Packages'!$A:$ZZ,0, MATCH("Tour Package Name", '{INDEX} Tour Packages'!$4:$4, 0)), 0)
  ),
"")
</f>
        <v/>
      </c>
      <c r="C960" s="114" t="str">
        <f t="array" ref="C960">IFERROR(
  INDEX(
    INDEX('{INDEX} Tour Packages'!$A:$ZZ, , MATCH(C$3, '{INDEX} Tour Packages'!$4:$4, 0)),
    MATCH($F960, INDEX('{INDEX} Tour Packages'!$A:$ZZ,0, MATCH("Tour Package Name", '{INDEX} Tour Packages'!$4:$4, 0)), 0)
  ),
"")
</f>
        <v/>
      </c>
      <c r="D960" s="114" t="str">
        <f t="array" ref="D960">IFERROR(
  INDEX(
    INDEX('{INDEX} Tour Packages'!$A:$ZZ, , MATCH(D$3, '{INDEX} Tour Packages'!$4:$4, 0)),
    MATCH($F960, INDEX('{INDEX} Tour Packages'!$A:$ZZ,0, MATCH("Tour Package Name", '{INDEX} Tour Packages'!$4:$4, 0)), 0)
  ),
"")
</f>
        <v/>
      </c>
      <c r="E960" s="115" t="s">
        <v>231</v>
      </c>
      <c r="F960" s="116" t="str">
        <f>IFERROR(__xludf.DUMMYFUNCTION("LET(
  headers, 'Internal Flight Booking Form Re'!$A$1:AI$1,
  ref, $E960,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0" s="117" t="str">
        <f>IFERROR(__xludf.DUMMYFUNCTION("""COMPUTED_VALUE"""),"")</f>
        <v/>
      </c>
      <c r="H960" s="116"/>
      <c r="I960" s="116"/>
      <c r="J960" s="118"/>
      <c r="K960" s="116"/>
      <c r="L960" s="116"/>
      <c r="M960" s="116"/>
      <c r="N960" s="116"/>
      <c r="O960" s="117"/>
      <c r="P960" s="134"/>
      <c r="Q960" s="134"/>
      <c r="R960" s="134"/>
      <c r="S960" s="135"/>
      <c r="T960" s="134"/>
      <c r="U960" s="134"/>
      <c r="V960" s="134"/>
      <c r="W960" s="135"/>
      <c r="X960" s="134"/>
      <c r="Y960" s="134"/>
      <c r="Z960" s="134"/>
      <c r="AA960" s="135"/>
      <c r="AB960" s="131" t="b">
        <v>0</v>
      </c>
      <c r="AC960" s="131" t="b">
        <v>0</v>
      </c>
      <c r="AD960" s="122"/>
      <c r="AE960" s="131" t="b">
        <v>0</v>
      </c>
      <c r="AF960" s="128"/>
      <c r="AG960" s="88"/>
      <c r="AH960" s="132" t="b">
        <v>0</v>
      </c>
      <c r="AI960" s="133"/>
    </row>
    <row r="961">
      <c r="A961" s="114" t="str">
        <f t="array" ref="A961">IFERROR(
  INDEX(
    INDEX('{INDEX} Tour Packages'!$A:$ZZ, , MATCH(A$3, '{INDEX} Tour Packages'!$4:$4, 0)),
    MATCH($F961, INDEX('{INDEX} Tour Packages'!$A:$ZZ,0, MATCH("Tour Package Name", '{INDEX} Tour Packages'!$4:$4, 0)), 0)
  ),
"")
</f>
        <v/>
      </c>
      <c r="B961" s="114" t="str">
        <f t="array" ref="B961">IFERROR(
  INDEX(
    INDEX('{INDEX} Tour Packages'!$A:$ZZ, , MATCH(B$3, '{INDEX} Tour Packages'!$4:$4, 0)),
    MATCH($F961, INDEX('{INDEX} Tour Packages'!$A:$ZZ,0, MATCH("Tour Package Name", '{INDEX} Tour Packages'!$4:$4, 0)), 0)
  ),
"")
</f>
        <v/>
      </c>
      <c r="C961" s="114" t="str">
        <f t="array" ref="C961">IFERROR(
  INDEX(
    INDEX('{INDEX} Tour Packages'!$A:$ZZ, , MATCH(C$3, '{INDEX} Tour Packages'!$4:$4, 0)),
    MATCH($F961, INDEX('{INDEX} Tour Packages'!$A:$ZZ,0, MATCH("Tour Package Name", '{INDEX} Tour Packages'!$4:$4, 0)), 0)
  ),
"")
</f>
        <v/>
      </c>
      <c r="D961" s="114" t="str">
        <f t="array" ref="D961">IFERROR(
  INDEX(
    INDEX('{INDEX} Tour Packages'!$A:$ZZ, , MATCH(D$3, '{INDEX} Tour Packages'!$4:$4, 0)),
    MATCH($F961, INDEX('{INDEX} Tour Packages'!$A:$ZZ,0, MATCH("Tour Package Name", '{INDEX} Tour Packages'!$4:$4, 0)), 0)
  ),
"")
</f>
        <v/>
      </c>
      <c r="E961" s="115" t="s">
        <v>231</v>
      </c>
      <c r="F961" s="116" t="str">
        <f>IFERROR(__xludf.DUMMYFUNCTION("LET(
  headers, 'Internal Flight Booking Form Re'!$A$1:AI$1,
  ref, $E961,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1" s="117" t="str">
        <f>IFERROR(__xludf.DUMMYFUNCTION("""COMPUTED_VALUE"""),"")</f>
        <v/>
      </c>
      <c r="H961" s="116"/>
      <c r="I961" s="116"/>
      <c r="J961" s="118"/>
      <c r="K961" s="116"/>
      <c r="L961" s="116"/>
      <c r="M961" s="116"/>
      <c r="N961" s="116"/>
      <c r="O961" s="117"/>
      <c r="P961" s="134"/>
      <c r="Q961" s="134"/>
      <c r="R961" s="134"/>
      <c r="S961" s="135"/>
      <c r="T961" s="134"/>
      <c r="U961" s="134"/>
      <c r="V961" s="134"/>
      <c r="W961" s="135"/>
      <c r="X961" s="134"/>
      <c r="Y961" s="134"/>
      <c r="Z961" s="134"/>
      <c r="AA961" s="135"/>
      <c r="AB961" s="131" t="b">
        <v>0</v>
      </c>
      <c r="AC961" s="131" t="b">
        <v>0</v>
      </c>
      <c r="AD961" s="122"/>
      <c r="AE961" s="131" t="b">
        <v>0</v>
      </c>
      <c r="AF961" s="128"/>
      <c r="AG961" s="88"/>
      <c r="AH961" s="132" t="b">
        <v>0</v>
      </c>
      <c r="AI961" s="133"/>
    </row>
    <row r="962">
      <c r="A962" s="114" t="str">
        <f t="array" ref="A962">IFERROR(
  INDEX(
    INDEX('{INDEX} Tour Packages'!$A:$ZZ, , MATCH(A$3, '{INDEX} Tour Packages'!$4:$4, 0)),
    MATCH($F962, INDEX('{INDEX} Tour Packages'!$A:$ZZ,0, MATCH("Tour Package Name", '{INDEX} Tour Packages'!$4:$4, 0)), 0)
  ),
"")
</f>
        <v/>
      </c>
      <c r="B962" s="114" t="str">
        <f t="array" ref="B962">IFERROR(
  INDEX(
    INDEX('{INDEX} Tour Packages'!$A:$ZZ, , MATCH(B$3, '{INDEX} Tour Packages'!$4:$4, 0)),
    MATCH($F962, INDEX('{INDEX} Tour Packages'!$A:$ZZ,0, MATCH("Tour Package Name", '{INDEX} Tour Packages'!$4:$4, 0)), 0)
  ),
"")
</f>
        <v/>
      </c>
      <c r="C962" s="114" t="str">
        <f t="array" ref="C962">IFERROR(
  INDEX(
    INDEX('{INDEX} Tour Packages'!$A:$ZZ, , MATCH(C$3, '{INDEX} Tour Packages'!$4:$4, 0)),
    MATCH($F962, INDEX('{INDEX} Tour Packages'!$A:$ZZ,0, MATCH("Tour Package Name", '{INDEX} Tour Packages'!$4:$4, 0)), 0)
  ),
"")
</f>
        <v/>
      </c>
      <c r="D962" s="114" t="str">
        <f t="array" ref="D962">IFERROR(
  INDEX(
    INDEX('{INDEX} Tour Packages'!$A:$ZZ, , MATCH(D$3, '{INDEX} Tour Packages'!$4:$4, 0)),
    MATCH($F962, INDEX('{INDEX} Tour Packages'!$A:$ZZ,0, MATCH("Tour Package Name", '{INDEX} Tour Packages'!$4:$4, 0)), 0)
  ),
"")
</f>
        <v/>
      </c>
      <c r="E962" s="115" t="s">
        <v>231</v>
      </c>
      <c r="F962" s="116" t="str">
        <f>IFERROR(__xludf.DUMMYFUNCTION("LET(
  headers, 'Internal Flight Booking Form Re'!$A$1:AI$1,
  ref, $E962,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2" s="117" t="str">
        <f>IFERROR(__xludf.DUMMYFUNCTION("""COMPUTED_VALUE"""),"")</f>
        <v/>
      </c>
      <c r="H962" s="116"/>
      <c r="I962" s="116"/>
      <c r="J962" s="118"/>
      <c r="K962" s="116"/>
      <c r="L962" s="116"/>
      <c r="M962" s="116"/>
      <c r="N962" s="116"/>
      <c r="O962" s="117"/>
      <c r="P962" s="134"/>
      <c r="Q962" s="134"/>
      <c r="R962" s="134"/>
      <c r="S962" s="135"/>
      <c r="T962" s="134"/>
      <c r="U962" s="134"/>
      <c r="V962" s="134"/>
      <c r="W962" s="135"/>
      <c r="X962" s="134"/>
      <c r="Y962" s="134"/>
      <c r="Z962" s="134"/>
      <c r="AA962" s="135"/>
      <c r="AB962" s="131" t="b">
        <v>0</v>
      </c>
      <c r="AC962" s="131" t="b">
        <v>0</v>
      </c>
      <c r="AD962" s="122"/>
      <c r="AE962" s="131" t="b">
        <v>0</v>
      </c>
      <c r="AF962" s="128"/>
      <c r="AG962" s="88"/>
      <c r="AH962" s="132" t="b">
        <v>0</v>
      </c>
      <c r="AI962" s="133"/>
    </row>
    <row r="963">
      <c r="A963" s="114" t="str">
        <f t="array" ref="A963">IFERROR(
  INDEX(
    INDEX('{INDEX} Tour Packages'!$A:$ZZ, , MATCH(A$3, '{INDEX} Tour Packages'!$4:$4, 0)),
    MATCH($F963, INDEX('{INDEX} Tour Packages'!$A:$ZZ,0, MATCH("Tour Package Name", '{INDEX} Tour Packages'!$4:$4, 0)), 0)
  ),
"")
</f>
        <v/>
      </c>
      <c r="B963" s="114" t="str">
        <f t="array" ref="B963">IFERROR(
  INDEX(
    INDEX('{INDEX} Tour Packages'!$A:$ZZ, , MATCH(B$3, '{INDEX} Tour Packages'!$4:$4, 0)),
    MATCH($F963, INDEX('{INDEX} Tour Packages'!$A:$ZZ,0, MATCH("Tour Package Name", '{INDEX} Tour Packages'!$4:$4, 0)), 0)
  ),
"")
</f>
        <v/>
      </c>
      <c r="C963" s="114" t="str">
        <f t="array" ref="C963">IFERROR(
  INDEX(
    INDEX('{INDEX} Tour Packages'!$A:$ZZ, , MATCH(C$3, '{INDEX} Tour Packages'!$4:$4, 0)),
    MATCH($F963, INDEX('{INDEX} Tour Packages'!$A:$ZZ,0, MATCH("Tour Package Name", '{INDEX} Tour Packages'!$4:$4, 0)), 0)
  ),
"")
</f>
        <v/>
      </c>
      <c r="D963" s="114" t="str">
        <f t="array" ref="D963">IFERROR(
  INDEX(
    INDEX('{INDEX} Tour Packages'!$A:$ZZ, , MATCH(D$3, '{INDEX} Tour Packages'!$4:$4, 0)),
    MATCH($F963, INDEX('{INDEX} Tour Packages'!$A:$ZZ,0, MATCH("Tour Package Name", '{INDEX} Tour Packages'!$4:$4, 0)), 0)
  ),
"")
</f>
        <v/>
      </c>
      <c r="E963" s="115" t="s">
        <v>231</v>
      </c>
      <c r="F963" s="116" t="str">
        <f>IFERROR(__xludf.DUMMYFUNCTION("LET(
  headers, 'Internal Flight Booking Form Re'!$A$1:AI$1,
  ref, $E963,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3" s="117" t="str">
        <f>IFERROR(__xludf.DUMMYFUNCTION("""COMPUTED_VALUE"""),"")</f>
        <v/>
      </c>
      <c r="H963" s="116"/>
      <c r="I963" s="116"/>
      <c r="J963" s="118"/>
      <c r="K963" s="116"/>
      <c r="L963" s="116"/>
      <c r="M963" s="116"/>
      <c r="N963" s="116"/>
      <c r="O963" s="117"/>
      <c r="P963" s="134"/>
      <c r="Q963" s="134"/>
      <c r="R963" s="134"/>
      <c r="S963" s="135"/>
      <c r="T963" s="134"/>
      <c r="U963" s="134"/>
      <c r="V963" s="134"/>
      <c r="W963" s="135"/>
      <c r="X963" s="134"/>
      <c r="Y963" s="134"/>
      <c r="Z963" s="134"/>
      <c r="AA963" s="135"/>
      <c r="AB963" s="131" t="b">
        <v>0</v>
      </c>
      <c r="AC963" s="131" t="b">
        <v>0</v>
      </c>
      <c r="AD963" s="122"/>
      <c r="AE963" s="131" t="b">
        <v>0</v>
      </c>
      <c r="AF963" s="128"/>
      <c r="AG963" s="88"/>
      <c r="AH963" s="132" t="b">
        <v>0</v>
      </c>
      <c r="AI963" s="133"/>
    </row>
    <row r="964">
      <c r="A964" s="114" t="str">
        <f t="array" ref="A964">IFERROR(
  INDEX(
    INDEX('{INDEX} Tour Packages'!$A:$ZZ, , MATCH(A$3, '{INDEX} Tour Packages'!$4:$4, 0)),
    MATCH($F964, INDEX('{INDEX} Tour Packages'!$A:$ZZ,0, MATCH("Tour Package Name", '{INDEX} Tour Packages'!$4:$4, 0)), 0)
  ),
"")
</f>
        <v/>
      </c>
      <c r="B964" s="114" t="str">
        <f t="array" ref="B964">IFERROR(
  INDEX(
    INDEX('{INDEX} Tour Packages'!$A:$ZZ, , MATCH(B$3, '{INDEX} Tour Packages'!$4:$4, 0)),
    MATCH($F964, INDEX('{INDEX} Tour Packages'!$A:$ZZ,0, MATCH("Tour Package Name", '{INDEX} Tour Packages'!$4:$4, 0)), 0)
  ),
"")
</f>
        <v/>
      </c>
      <c r="C964" s="114" t="str">
        <f t="array" ref="C964">IFERROR(
  INDEX(
    INDEX('{INDEX} Tour Packages'!$A:$ZZ, , MATCH(C$3, '{INDEX} Tour Packages'!$4:$4, 0)),
    MATCH($F964, INDEX('{INDEX} Tour Packages'!$A:$ZZ,0, MATCH("Tour Package Name", '{INDEX} Tour Packages'!$4:$4, 0)), 0)
  ),
"")
</f>
        <v/>
      </c>
      <c r="D964" s="114" t="str">
        <f t="array" ref="D964">IFERROR(
  INDEX(
    INDEX('{INDEX} Tour Packages'!$A:$ZZ, , MATCH(D$3, '{INDEX} Tour Packages'!$4:$4, 0)),
    MATCH($F964, INDEX('{INDEX} Tour Packages'!$A:$ZZ,0, MATCH("Tour Package Name", '{INDEX} Tour Packages'!$4:$4, 0)), 0)
  ),
"")
</f>
        <v/>
      </c>
      <c r="E964" s="115" t="s">
        <v>231</v>
      </c>
      <c r="F964" s="116" t="str">
        <f>IFERROR(__xludf.DUMMYFUNCTION("LET(
  headers, 'Internal Flight Booking Form Re'!$A$1:AI$1,
  ref, $E964,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4" s="117" t="str">
        <f>IFERROR(__xludf.DUMMYFUNCTION("""COMPUTED_VALUE"""),"")</f>
        <v/>
      </c>
      <c r="H964" s="116"/>
      <c r="I964" s="116"/>
      <c r="J964" s="118"/>
      <c r="K964" s="116"/>
      <c r="L964" s="116"/>
      <c r="M964" s="116"/>
      <c r="N964" s="116"/>
      <c r="O964" s="117"/>
      <c r="P964" s="134"/>
      <c r="Q964" s="134"/>
      <c r="R964" s="134"/>
      <c r="S964" s="135"/>
      <c r="T964" s="134"/>
      <c r="U964" s="134"/>
      <c r="V964" s="134"/>
      <c r="W964" s="135"/>
      <c r="X964" s="134"/>
      <c r="Y964" s="134"/>
      <c r="Z964" s="134"/>
      <c r="AA964" s="135"/>
      <c r="AB964" s="131" t="b">
        <v>0</v>
      </c>
      <c r="AC964" s="131" t="b">
        <v>0</v>
      </c>
      <c r="AD964" s="122"/>
      <c r="AE964" s="131" t="b">
        <v>0</v>
      </c>
      <c r="AF964" s="128"/>
      <c r="AG964" s="88"/>
      <c r="AH964" s="132" t="b">
        <v>0</v>
      </c>
      <c r="AI964" s="133"/>
    </row>
    <row r="965">
      <c r="A965" s="114" t="str">
        <f t="array" ref="A965">IFERROR(
  INDEX(
    INDEX('{INDEX} Tour Packages'!$A:$ZZ, , MATCH(A$3, '{INDEX} Tour Packages'!$4:$4, 0)),
    MATCH($F965, INDEX('{INDEX} Tour Packages'!$A:$ZZ,0, MATCH("Tour Package Name", '{INDEX} Tour Packages'!$4:$4, 0)), 0)
  ),
"")
</f>
        <v/>
      </c>
      <c r="B965" s="114" t="str">
        <f t="array" ref="B965">IFERROR(
  INDEX(
    INDEX('{INDEX} Tour Packages'!$A:$ZZ, , MATCH(B$3, '{INDEX} Tour Packages'!$4:$4, 0)),
    MATCH($F965, INDEX('{INDEX} Tour Packages'!$A:$ZZ,0, MATCH("Tour Package Name", '{INDEX} Tour Packages'!$4:$4, 0)), 0)
  ),
"")
</f>
        <v/>
      </c>
      <c r="C965" s="114" t="str">
        <f t="array" ref="C965">IFERROR(
  INDEX(
    INDEX('{INDEX} Tour Packages'!$A:$ZZ, , MATCH(C$3, '{INDEX} Tour Packages'!$4:$4, 0)),
    MATCH($F965, INDEX('{INDEX} Tour Packages'!$A:$ZZ,0, MATCH("Tour Package Name", '{INDEX} Tour Packages'!$4:$4, 0)), 0)
  ),
"")
</f>
        <v/>
      </c>
      <c r="D965" s="114" t="str">
        <f t="array" ref="D965">IFERROR(
  INDEX(
    INDEX('{INDEX} Tour Packages'!$A:$ZZ, , MATCH(D$3, '{INDEX} Tour Packages'!$4:$4, 0)),
    MATCH($F965, INDEX('{INDEX} Tour Packages'!$A:$ZZ,0, MATCH("Tour Package Name", '{INDEX} Tour Packages'!$4:$4, 0)), 0)
  ),
"")
</f>
        <v/>
      </c>
      <c r="E965" s="115" t="s">
        <v>231</v>
      </c>
      <c r="F965" s="116" t="str">
        <f>IFERROR(__xludf.DUMMYFUNCTION("LET(
  headers, 'Internal Flight Booking Form Re'!$A$1:AI$1,
  ref, $E965,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5" s="117" t="str">
        <f>IFERROR(__xludf.DUMMYFUNCTION("""COMPUTED_VALUE"""),"")</f>
        <v/>
      </c>
      <c r="H965" s="116"/>
      <c r="I965" s="116"/>
      <c r="J965" s="118"/>
      <c r="K965" s="116"/>
      <c r="L965" s="116"/>
      <c r="M965" s="116"/>
      <c r="N965" s="116"/>
      <c r="O965" s="117"/>
      <c r="P965" s="134"/>
      <c r="Q965" s="134"/>
      <c r="R965" s="134"/>
      <c r="S965" s="135"/>
      <c r="T965" s="134"/>
      <c r="U965" s="134"/>
      <c r="V965" s="134"/>
      <c r="W965" s="135"/>
      <c r="X965" s="134"/>
      <c r="Y965" s="134"/>
      <c r="Z965" s="134"/>
      <c r="AA965" s="135"/>
      <c r="AB965" s="131" t="b">
        <v>0</v>
      </c>
      <c r="AC965" s="131" t="b">
        <v>0</v>
      </c>
      <c r="AD965" s="122"/>
      <c r="AE965" s="131" t="b">
        <v>0</v>
      </c>
      <c r="AF965" s="128"/>
      <c r="AG965" s="88"/>
      <c r="AH965" s="132" t="b">
        <v>0</v>
      </c>
      <c r="AI965" s="133"/>
    </row>
    <row r="966">
      <c r="A966" s="114" t="str">
        <f t="array" ref="A966">IFERROR(
  INDEX(
    INDEX('{INDEX} Tour Packages'!$A:$ZZ, , MATCH(A$3, '{INDEX} Tour Packages'!$4:$4, 0)),
    MATCH($F966, INDEX('{INDEX} Tour Packages'!$A:$ZZ,0, MATCH("Tour Package Name", '{INDEX} Tour Packages'!$4:$4, 0)), 0)
  ),
"")
</f>
        <v/>
      </c>
      <c r="B966" s="114" t="str">
        <f t="array" ref="B966">IFERROR(
  INDEX(
    INDEX('{INDEX} Tour Packages'!$A:$ZZ, , MATCH(B$3, '{INDEX} Tour Packages'!$4:$4, 0)),
    MATCH($F966, INDEX('{INDEX} Tour Packages'!$A:$ZZ,0, MATCH("Tour Package Name", '{INDEX} Tour Packages'!$4:$4, 0)), 0)
  ),
"")
</f>
        <v/>
      </c>
      <c r="C966" s="114" t="str">
        <f t="array" ref="C966">IFERROR(
  INDEX(
    INDEX('{INDEX} Tour Packages'!$A:$ZZ, , MATCH(C$3, '{INDEX} Tour Packages'!$4:$4, 0)),
    MATCH($F966, INDEX('{INDEX} Tour Packages'!$A:$ZZ,0, MATCH("Tour Package Name", '{INDEX} Tour Packages'!$4:$4, 0)), 0)
  ),
"")
</f>
        <v/>
      </c>
      <c r="D966" s="114" t="str">
        <f t="array" ref="D966">IFERROR(
  INDEX(
    INDEX('{INDEX} Tour Packages'!$A:$ZZ, , MATCH(D$3, '{INDEX} Tour Packages'!$4:$4, 0)),
    MATCH($F966, INDEX('{INDEX} Tour Packages'!$A:$ZZ,0, MATCH("Tour Package Name", '{INDEX} Tour Packages'!$4:$4, 0)), 0)
  ),
"")
</f>
        <v/>
      </c>
      <c r="E966" s="115" t="s">
        <v>231</v>
      </c>
      <c r="F966" s="116" t="str">
        <f>IFERROR(__xludf.DUMMYFUNCTION("LET(
  headers, 'Internal Flight Booking Form Re'!$A$1:AI$1,
  ref, $E966,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6" s="117" t="str">
        <f>IFERROR(__xludf.DUMMYFUNCTION("""COMPUTED_VALUE"""),"")</f>
        <v/>
      </c>
      <c r="H966" s="116"/>
      <c r="I966" s="116"/>
      <c r="J966" s="118"/>
      <c r="K966" s="116"/>
      <c r="L966" s="116"/>
      <c r="M966" s="116"/>
      <c r="N966" s="116"/>
      <c r="O966" s="117"/>
      <c r="P966" s="134"/>
      <c r="Q966" s="134"/>
      <c r="R966" s="134"/>
      <c r="S966" s="135"/>
      <c r="T966" s="134"/>
      <c r="U966" s="134"/>
      <c r="V966" s="134"/>
      <c r="W966" s="135"/>
      <c r="X966" s="134"/>
      <c r="Y966" s="134"/>
      <c r="Z966" s="134"/>
      <c r="AA966" s="135"/>
      <c r="AB966" s="131" t="b">
        <v>0</v>
      </c>
      <c r="AC966" s="131" t="b">
        <v>0</v>
      </c>
      <c r="AD966" s="122"/>
      <c r="AE966" s="131" t="b">
        <v>0</v>
      </c>
      <c r="AF966" s="128"/>
      <c r="AG966" s="88"/>
      <c r="AH966" s="132" t="b">
        <v>0</v>
      </c>
      <c r="AI966" s="133"/>
    </row>
    <row r="967">
      <c r="A967" s="114" t="str">
        <f t="array" ref="A967">IFERROR(
  INDEX(
    INDEX('{INDEX} Tour Packages'!$A:$ZZ, , MATCH(A$3, '{INDEX} Tour Packages'!$4:$4, 0)),
    MATCH($F967, INDEX('{INDEX} Tour Packages'!$A:$ZZ,0, MATCH("Tour Package Name", '{INDEX} Tour Packages'!$4:$4, 0)), 0)
  ),
"")
</f>
        <v/>
      </c>
      <c r="B967" s="114" t="str">
        <f t="array" ref="B967">IFERROR(
  INDEX(
    INDEX('{INDEX} Tour Packages'!$A:$ZZ, , MATCH(B$3, '{INDEX} Tour Packages'!$4:$4, 0)),
    MATCH($F967, INDEX('{INDEX} Tour Packages'!$A:$ZZ,0, MATCH("Tour Package Name", '{INDEX} Tour Packages'!$4:$4, 0)), 0)
  ),
"")
</f>
        <v/>
      </c>
      <c r="C967" s="114" t="str">
        <f t="array" ref="C967">IFERROR(
  INDEX(
    INDEX('{INDEX} Tour Packages'!$A:$ZZ, , MATCH(C$3, '{INDEX} Tour Packages'!$4:$4, 0)),
    MATCH($F967, INDEX('{INDEX} Tour Packages'!$A:$ZZ,0, MATCH("Tour Package Name", '{INDEX} Tour Packages'!$4:$4, 0)), 0)
  ),
"")
</f>
        <v/>
      </c>
      <c r="D967" s="114" t="str">
        <f t="array" ref="D967">IFERROR(
  INDEX(
    INDEX('{INDEX} Tour Packages'!$A:$ZZ, , MATCH(D$3, '{INDEX} Tour Packages'!$4:$4, 0)),
    MATCH($F967, INDEX('{INDEX} Tour Packages'!$A:$ZZ,0, MATCH("Tour Package Name", '{INDEX} Tour Packages'!$4:$4, 0)), 0)
  ),
"")
</f>
        <v/>
      </c>
      <c r="E967" s="115" t="s">
        <v>231</v>
      </c>
      <c r="F967" s="116" t="str">
        <f>IFERROR(__xludf.DUMMYFUNCTION("LET(
  headers, 'Internal Flight Booking Form Re'!$A$1:AI$1,
  ref, $E967,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7" s="117" t="str">
        <f>IFERROR(__xludf.DUMMYFUNCTION("""COMPUTED_VALUE"""),"")</f>
        <v/>
      </c>
      <c r="H967" s="116"/>
      <c r="I967" s="116"/>
      <c r="J967" s="118"/>
      <c r="K967" s="116"/>
      <c r="L967" s="116"/>
      <c r="M967" s="116"/>
      <c r="N967" s="116"/>
      <c r="O967" s="117"/>
      <c r="P967" s="134"/>
      <c r="Q967" s="134"/>
      <c r="R967" s="134"/>
      <c r="S967" s="135"/>
      <c r="T967" s="134"/>
      <c r="U967" s="134"/>
      <c r="V967" s="134"/>
      <c r="W967" s="135"/>
      <c r="X967" s="134"/>
      <c r="Y967" s="134"/>
      <c r="Z967" s="134"/>
      <c r="AA967" s="135"/>
      <c r="AB967" s="131" t="b">
        <v>0</v>
      </c>
      <c r="AC967" s="131" t="b">
        <v>0</v>
      </c>
      <c r="AD967" s="122"/>
      <c r="AE967" s="131" t="b">
        <v>0</v>
      </c>
      <c r="AF967" s="128"/>
      <c r="AG967" s="88"/>
      <c r="AH967" s="132" t="b">
        <v>0</v>
      </c>
      <c r="AI967" s="133"/>
    </row>
    <row r="968">
      <c r="A968" s="114" t="str">
        <f t="array" ref="A968">IFERROR(
  INDEX(
    INDEX('{INDEX} Tour Packages'!$A:$ZZ, , MATCH(A$3, '{INDEX} Tour Packages'!$4:$4, 0)),
    MATCH($F968, INDEX('{INDEX} Tour Packages'!$A:$ZZ,0, MATCH("Tour Package Name", '{INDEX} Tour Packages'!$4:$4, 0)), 0)
  ),
"")
</f>
        <v/>
      </c>
      <c r="B968" s="114" t="str">
        <f t="array" ref="B968">IFERROR(
  INDEX(
    INDEX('{INDEX} Tour Packages'!$A:$ZZ, , MATCH(B$3, '{INDEX} Tour Packages'!$4:$4, 0)),
    MATCH($F968, INDEX('{INDEX} Tour Packages'!$A:$ZZ,0, MATCH("Tour Package Name", '{INDEX} Tour Packages'!$4:$4, 0)), 0)
  ),
"")
</f>
        <v/>
      </c>
      <c r="C968" s="114" t="str">
        <f t="array" ref="C968">IFERROR(
  INDEX(
    INDEX('{INDEX} Tour Packages'!$A:$ZZ, , MATCH(C$3, '{INDEX} Tour Packages'!$4:$4, 0)),
    MATCH($F968, INDEX('{INDEX} Tour Packages'!$A:$ZZ,0, MATCH("Tour Package Name", '{INDEX} Tour Packages'!$4:$4, 0)), 0)
  ),
"")
</f>
        <v/>
      </c>
      <c r="D968" s="114" t="str">
        <f t="array" ref="D968">IFERROR(
  INDEX(
    INDEX('{INDEX} Tour Packages'!$A:$ZZ, , MATCH(D$3, '{INDEX} Tour Packages'!$4:$4, 0)),
    MATCH($F968, INDEX('{INDEX} Tour Packages'!$A:$ZZ,0, MATCH("Tour Package Name", '{INDEX} Tour Packages'!$4:$4, 0)), 0)
  ),
"")
</f>
        <v/>
      </c>
      <c r="E968" s="115" t="s">
        <v>231</v>
      </c>
      <c r="F968" s="116" t="str">
        <f>IFERROR(__xludf.DUMMYFUNCTION("LET(
  headers, 'Internal Flight Booking Form Re'!$A$1:AI$1,
  ref, $E968,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8" s="117" t="str">
        <f>IFERROR(__xludf.DUMMYFUNCTION("""COMPUTED_VALUE"""),"")</f>
        <v/>
      </c>
      <c r="H968" s="116"/>
      <c r="I968" s="116"/>
      <c r="J968" s="118"/>
      <c r="K968" s="116"/>
      <c r="L968" s="116"/>
      <c r="M968" s="116"/>
      <c r="N968" s="116"/>
      <c r="O968" s="117"/>
      <c r="P968" s="134"/>
      <c r="Q968" s="134"/>
      <c r="R968" s="134"/>
      <c r="S968" s="135"/>
      <c r="T968" s="134"/>
      <c r="U968" s="134"/>
      <c r="V968" s="134"/>
      <c r="W968" s="135"/>
      <c r="X968" s="134"/>
      <c r="Y968" s="134"/>
      <c r="Z968" s="134"/>
      <c r="AA968" s="135"/>
      <c r="AB968" s="131" t="b">
        <v>0</v>
      </c>
      <c r="AC968" s="131" t="b">
        <v>0</v>
      </c>
      <c r="AD968" s="122"/>
      <c r="AE968" s="131" t="b">
        <v>0</v>
      </c>
      <c r="AF968" s="128"/>
      <c r="AG968" s="88"/>
      <c r="AH968" s="132" t="b">
        <v>0</v>
      </c>
      <c r="AI968" s="133"/>
    </row>
    <row r="969">
      <c r="A969" s="114" t="str">
        <f t="array" ref="A969">IFERROR(
  INDEX(
    INDEX('{INDEX} Tour Packages'!$A:$ZZ, , MATCH(A$3, '{INDEX} Tour Packages'!$4:$4, 0)),
    MATCH($F969, INDEX('{INDEX} Tour Packages'!$A:$ZZ,0, MATCH("Tour Package Name", '{INDEX} Tour Packages'!$4:$4, 0)), 0)
  ),
"")
</f>
        <v/>
      </c>
      <c r="B969" s="114" t="str">
        <f t="array" ref="B969">IFERROR(
  INDEX(
    INDEX('{INDEX} Tour Packages'!$A:$ZZ, , MATCH(B$3, '{INDEX} Tour Packages'!$4:$4, 0)),
    MATCH($F969, INDEX('{INDEX} Tour Packages'!$A:$ZZ,0, MATCH("Tour Package Name", '{INDEX} Tour Packages'!$4:$4, 0)), 0)
  ),
"")
</f>
        <v/>
      </c>
      <c r="C969" s="114" t="str">
        <f t="array" ref="C969">IFERROR(
  INDEX(
    INDEX('{INDEX} Tour Packages'!$A:$ZZ, , MATCH(C$3, '{INDEX} Tour Packages'!$4:$4, 0)),
    MATCH($F969, INDEX('{INDEX} Tour Packages'!$A:$ZZ,0, MATCH("Tour Package Name", '{INDEX} Tour Packages'!$4:$4, 0)), 0)
  ),
"")
</f>
        <v/>
      </c>
      <c r="D969" s="114" t="str">
        <f t="array" ref="D969">IFERROR(
  INDEX(
    INDEX('{INDEX} Tour Packages'!$A:$ZZ, , MATCH(D$3, '{INDEX} Tour Packages'!$4:$4, 0)),
    MATCH($F969, INDEX('{INDEX} Tour Packages'!$A:$ZZ,0, MATCH("Tour Package Name", '{INDEX} Tour Packages'!$4:$4, 0)), 0)
  ),
"")
</f>
        <v/>
      </c>
      <c r="E969" s="115" t="s">
        <v>231</v>
      </c>
      <c r="F969" s="116" t="str">
        <f>IFERROR(__xludf.DUMMYFUNCTION("LET(
  headers, 'Internal Flight Booking Form Re'!$A$1:AI$1,
  ref, $E969,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69" s="117" t="str">
        <f>IFERROR(__xludf.DUMMYFUNCTION("""COMPUTED_VALUE"""),"")</f>
        <v/>
      </c>
      <c r="H969" s="116"/>
      <c r="I969" s="116"/>
      <c r="J969" s="118"/>
      <c r="K969" s="116"/>
      <c r="L969" s="116"/>
      <c r="M969" s="116"/>
      <c r="N969" s="116"/>
      <c r="O969" s="117"/>
      <c r="P969" s="134"/>
      <c r="Q969" s="134"/>
      <c r="R969" s="134"/>
      <c r="S969" s="135"/>
      <c r="T969" s="134"/>
      <c r="U969" s="134"/>
      <c r="V969" s="134"/>
      <c r="W969" s="135"/>
      <c r="X969" s="134"/>
      <c r="Y969" s="134"/>
      <c r="Z969" s="134"/>
      <c r="AA969" s="135"/>
      <c r="AB969" s="131" t="b">
        <v>0</v>
      </c>
      <c r="AC969" s="131" t="b">
        <v>0</v>
      </c>
      <c r="AD969" s="122"/>
      <c r="AE969" s="131" t="b">
        <v>0</v>
      </c>
      <c r="AF969" s="128"/>
      <c r="AG969" s="88"/>
      <c r="AH969" s="132" t="b">
        <v>0</v>
      </c>
      <c r="AI969" s="133"/>
    </row>
    <row r="970">
      <c r="A970" s="114" t="str">
        <f t="array" ref="A970">IFERROR(
  INDEX(
    INDEX('{INDEX} Tour Packages'!$A:$ZZ, , MATCH(A$3, '{INDEX} Tour Packages'!$4:$4, 0)),
    MATCH($F970, INDEX('{INDEX} Tour Packages'!$A:$ZZ,0, MATCH("Tour Package Name", '{INDEX} Tour Packages'!$4:$4, 0)), 0)
  ),
"")
</f>
        <v/>
      </c>
      <c r="B970" s="114" t="str">
        <f t="array" ref="B970">IFERROR(
  INDEX(
    INDEX('{INDEX} Tour Packages'!$A:$ZZ, , MATCH(B$3, '{INDEX} Tour Packages'!$4:$4, 0)),
    MATCH($F970, INDEX('{INDEX} Tour Packages'!$A:$ZZ,0, MATCH("Tour Package Name", '{INDEX} Tour Packages'!$4:$4, 0)), 0)
  ),
"")
</f>
        <v/>
      </c>
      <c r="C970" s="114" t="str">
        <f t="array" ref="C970">IFERROR(
  INDEX(
    INDEX('{INDEX} Tour Packages'!$A:$ZZ, , MATCH(C$3, '{INDEX} Tour Packages'!$4:$4, 0)),
    MATCH($F970, INDEX('{INDEX} Tour Packages'!$A:$ZZ,0, MATCH("Tour Package Name", '{INDEX} Tour Packages'!$4:$4, 0)), 0)
  ),
"")
</f>
        <v/>
      </c>
      <c r="D970" s="114" t="str">
        <f t="array" ref="D970">IFERROR(
  INDEX(
    INDEX('{INDEX} Tour Packages'!$A:$ZZ, , MATCH(D$3, '{INDEX} Tour Packages'!$4:$4, 0)),
    MATCH($F970, INDEX('{INDEX} Tour Packages'!$A:$ZZ,0, MATCH("Tour Package Name", '{INDEX} Tour Packages'!$4:$4, 0)), 0)
  ),
"")
</f>
        <v/>
      </c>
      <c r="E970" s="115" t="s">
        <v>231</v>
      </c>
      <c r="F970" s="116" t="str">
        <f>IFERROR(__xludf.DUMMYFUNCTION("LET(
  headers, 'Internal Flight Booking Form Re'!$A$1:AI$1,
  ref, $E970,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0" s="117" t="str">
        <f>IFERROR(__xludf.DUMMYFUNCTION("""COMPUTED_VALUE"""),"")</f>
        <v/>
      </c>
      <c r="H970" s="116"/>
      <c r="I970" s="116"/>
      <c r="J970" s="118"/>
      <c r="K970" s="116"/>
      <c r="L970" s="116"/>
      <c r="M970" s="116"/>
      <c r="N970" s="116"/>
      <c r="O970" s="117"/>
      <c r="P970" s="134"/>
      <c r="Q970" s="134"/>
      <c r="R970" s="134"/>
      <c r="S970" s="135"/>
      <c r="T970" s="134"/>
      <c r="U970" s="134"/>
      <c r="V970" s="134"/>
      <c r="W970" s="135"/>
      <c r="X970" s="134"/>
      <c r="Y970" s="134"/>
      <c r="Z970" s="134"/>
      <c r="AA970" s="135"/>
      <c r="AB970" s="131" t="b">
        <v>0</v>
      </c>
      <c r="AC970" s="131" t="b">
        <v>0</v>
      </c>
      <c r="AD970" s="122"/>
      <c r="AE970" s="131" t="b">
        <v>0</v>
      </c>
      <c r="AF970" s="128"/>
      <c r="AG970" s="88"/>
      <c r="AH970" s="132" t="b">
        <v>0</v>
      </c>
      <c r="AI970" s="133"/>
    </row>
    <row r="971">
      <c r="A971" s="114" t="str">
        <f t="array" ref="A971">IFERROR(
  INDEX(
    INDEX('{INDEX} Tour Packages'!$A:$ZZ, , MATCH(A$3, '{INDEX} Tour Packages'!$4:$4, 0)),
    MATCH($F971, INDEX('{INDEX} Tour Packages'!$A:$ZZ,0, MATCH("Tour Package Name", '{INDEX} Tour Packages'!$4:$4, 0)), 0)
  ),
"")
</f>
        <v/>
      </c>
      <c r="B971" s="114" t="str">
        <f t="array" ref="B971">IFERROR(
  INDEX(
    INDEX('{INDEX} Tour Packages'!$A:$ZZ, , MATCH(B$3, '{INDEX} Tour Packages'!$4:$4, 0)),
    MATCH($F971, INDEX('{INDEX} Tour Packages'!$A:$ZZ,0, MATCH("Tour Package Name", '{INDEX} Tour Packages'!$4:$4, 0)), 0)
  ),
"")
</f>
        <v/>
      </c>
      <c r="C971" s="114" t="str">
        <f t="array" ref="C971">IFERROR(
  INDEX(
    INDEX('{INDEX} Tour Packages'!$A:$ZZ, , MATCH(C$3, '{INDEX} Tour Packages'!$4:$4, 0)),
    MATCH($F971, INDEX('{INDEX} Tour Packages'!$A:$ZZ,0, MATCH("Tour Package Name", '{INDEX} Tour Packages'!$4:$4, 0)), 0)
  ),
"")
</f>
        <v/>
      </c>
      <c r="D971" s="114" t="str">
        <f t="array" ref="D971">IFERROR(
  INDEX(
    INDEX('{INDEX} Tour Packages'!$A:$ZZ, , MATCH(D$3, '{INDEX} Tour Packages'!$4:$4, 0)),
    MATCH($F971, INDEX('{INDEX} Tour Packages'!$A:$ZZ,0, MATCH("Tour Package Name", '{INDEX} Tour Packages'!$4:$4, 0)), 0)
  ),
"")
</f>
        <v/>
      </c>
      <c r="E971" s="115" t="s">
        <v>231</v>
      </c>
      <c r="F971" s="116" t="str">
        <f>IFERROR(__xludf.DUMMYFUNCTION("LET(
  headers, 'Internal Flight Booking Form Re'!$A$1:AI$1,
  ref, $E971,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1" s="117" t="str">
        <f>IFERROR(__xludf.DUMMYFUNCTION("""COMPUTED_VALUE"""),"")</f>
        <v/>
      </c>
      <c r="H971" s="116"/>
      <c r="I971" s="116"/>
      <c r="J971" s="118"/>
      <c r="K971" s="116"/>
      <c r="L971" s="116"/>
      <c r="M971" s="116"/>
      <c r="N971" s="116"/>
      <c r="O971" s="117"/>
      <c r="P971" s="134"/>
      <c r="Q971" s="134"/>
      <c r="R971" s="134"/>
      <c r="S971" s="135"/>
      <c r="T971" s="134"/>
      <c r="U971" s="134"/>
      <c r="V971" s="134"/>
      <c r="W971" s="135"/>
      <c r="X971" s="134"/>
      <c r="Y971" s="134"/>
      <c r="Z971" s="134"/>
      <c r="AA971" s="135"/>
      <c r="AB971" s="131" t="b">
        <v>0</v>
      </c>
      <c r="AC971" s="131" t="b">
        <v>0</v>
      </c>
      <c r="AD971" s="122"/>
      <c r="AE971" s="131" t="b">
        <v>0</v>
      </c>
      <c r="AF971" s="128"/>
      <c r="AG971" s="88"/>
      <c r="AH971" s="132" t="b">
        <v>0</v>
      </c>
      <c r="AI971" s="133"/>
    </row>
    <row r="972">
      <c r="A972" s="114" t="str">
        <f t="array" ref="A972">IFERROR(
  INDEX(
    INDEX('{INDEX} Tour Packages'!$A:$ZZ, , MATCH(A$3, '{INDEX} Tour Packages'!$4:$4, 0)),
    MATCH($F972, INDEX('{INDEX} Tour Packages'!$A:$ZZ,0, MATCH("Tour Package Name", '{INDEX} Tour Packages'!$4:$4, 0)), 0)
  ),
"")
</f>
        <v/>
      </c>
      <c r="B972" s="114" t="str">
        <f t="array" ref="B972">IFERROR(
  INDEX(
    INDEX('{INDEX} Tour Packages'!$A:$ZZ, , MATCH(B$3, '{INDEX} Tour Packages'!$4:$4, 0)),
    MATCH($F972, INDEX('{INDEX} Tour Packages'!$A:$ZZ,0, MATCH("Tour Package Name", '{INDEX} Tour Packages'!$4:$4, 0)), 0)
  ),
"")
</f>
        <v/>
      </c>
      <c r="C972" s="114" t="str">
        <f t="array" ref="C972">IFERROR(
  INDEX(
    INDEX('{INDEX} Tour Packages'!$A:$ZZ, , MATCH(C$3, '{INDEX} Tour Packages'!$4:$4, 0)),
    MATCH($F972, INDEX('{INDEX} Tour Packages'!$A:$ZZ,0, MATCH("Tour Package Name", '{INDEX} Tour Packages'!$4:$4, 0)), 0)
  ),
"")
</f>
        <v/>
      </c>
      <c r="D972" s="114" t="str">
        <f t="array" ref="D972">IFERROR(
  INDEX(
    INDEX('{INDEX} Tour Packages'!$A:$ZZ, , MATCH(D$3, '{INDEX} Tour Packages'!$4:$4, 0)),
    MATCH($F972, INDEX('{INDEX} Tour Packages'!$A:$ZZ,0, MATCH("Tour Package Name", '{INDEX} Tour Packages'!$4:$4, 0)), 0)
  ),
"")
</f>
        <v/>
      </c>
      <c r="E972" s="115" t="s">
        <v>231</v>
      </c>
      <c r="F972" s="116" t="str">
        <f>IFERROR(__xludf.DUMMYFUNCTION("LET(
  headers, 'Internal Flight Booking Form Re'!$A$1:AI$1,
  ref, $E972,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2" s="117" t="str">
        <f>IFERROR(__xludf.DUMMYFUNCTION("""COMPUTED_VALUE"""),"")</f>
        <v/>
      </c>
      <c r="H972" s="116"/>
      <c r="I972" s="116"/>
      <c r="J972" s="118"/>
      <c r="K972" s="116"/>
      <c r="L972" s="116"/>
      <c r="M972" s="116"/>
      <c r="N972" s="116"/>
      <c r="O972" s="117"/>
      <c r="P972" s="134"/>
      <c r="Q972" s="134"/>
      <c r="R972" s="134"/>
      <c r="S972" s="135"/>
      <c r="T972" s="134"/>
      <c r="U972" s="134"/>
      <c r="V972" s="134"/>
      <c r="W972" s="135"/>
      <c r="X972" s="134"/>
      <c r="Y972" s="134"/>
      <c r="Z972" s="134"/>
      <c r="AA972" s="135"/>
      <c r="AB972" s="131" t="b">
        <v>0</v>
      </c>
      <c r="AC972" s="131" t="b">
        <v>0</v>
      </c>
      <c r="AD972" s="122"/>
      <c r="AE972" s="131" t="b">
        <v>0</v>
      </c>
      <c r="AF972" s="128"/>
      <c r="AG972" s="88"/>
      <c r="AH972" s="132" t="b">
        <v>0</v>
      </c>
      <c r="AI972" s="133"/>
    </row>
    <row r="973">
      <c r="A973" s="114" t="str">
        <f t="array" ref="A973">IFERROR(
  INDEX(
    INDEX('{INDEX} Tour Packages'!$A:$ZZ, , MATCH(A$3, '{INDEX} Tour Packages'!$4:$4, 0)),
    MATCH($F973, INDEX('{INDEX} Tour Packages'!$A:$ZZ,0, MATCH("Tour Package Name", '{INDEX} Tour Packages'!$4:$4, 0)), 0)
  ),
"")
</f>
        <v/>
      </c>
      <c r="B973" s="114" t="str">
        <f t="array" ref="B973">IFERROR(
  INDEX(
    INDEX('{INDEX} Tour Packages'!$A:$ZZ, , MATCH(B$3, '{INDEX} Tour Packages'!$4:$4, 0)),
    MATCH($F973, INDEX('{INDEX} Tour Packages'!$A:$ZZ,0, MATCH("Tour Package Name", '{INDEX} Tour Packages'!$4:$4, 0)), 0)
  ),
"")
</f>
        <v/>
      </c>
      <c r="C973" s="114" t="str">
        <f t="array" ref="C973">IFERROR(
  INDEX(
    INDEX('{INDEX} Tour Packages'!$A:$ZZ, , MATCH(C$3, '{INDEX} Tour Packages'!$4:$4, 0)),
    MATCH($F973, INDEX('{INDEX} Tour Packages'!$A:$ZZ,0, MATCH("Tour Package Name", '{INDEX} Tour Packages'!$4:$4, 0)), 0)
  ),
"")
</f>
        <v/>
      </c>
      <c r="D973" s="114" t="str">
        <f t="array" ref="D973">IFERROR(
  INDEX(
    INDEX('{INDEX} Tour Packages'!$A:$ZZ, , MATCH(D$3, '{INDEX} Tour Packages'!$4:$4, 0)),
    MATCH($F973, INDEX('{INDEX} Tour Packages'!$A:$ZZ,0, MATCH("Tour Package Name", '{INDEX} Tour Packages'!$4:$4, 0)), 0)
  ),
"")
</f>
        <v/>
      </c>
      <c r="E973" s="115" t="s">
        <v>231</v>
      </c>
      <c r="F973" s="116" t="str">
        <f>IFERROR(__xludf.DUMMYFUNCTION("LET(
  headers, 'Internal Flight Booking Form Re'!$A$1:AI$1,
  ref, $E973,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3" s="117" t="str">
        <f>IFERROR(__xludf.DUMMYFUNCTION("""COMPUTED_VALUE"""),"")</f>
        <v/>
      </c>
      <c r="H973" s="116"/>
      <c r="I973" s="116"/>
      <c r="J973" s="118"/>
      <c r="K973" s="116"/>
      <c r="L973" s="116"/>
      <c r="M973" s="116"/>
      <c r="N973" s="116"/>
      <c r="O973" s="117"/>
      <c r="P973" s="134"/>
      <c r="Q973" s="134"/>
      <c r="R973" s="134"/>
      <c r="S973" s="135"/>
      <c r="T973" s="134"/>
      <c r="U973" s="134"/>
      <c r="V973" s="134"/>
      <c r="W973" s="135"/>
      <c r="X973" s="134"/>
      <c r="Y973" s="134"/>
      <c r="Z973" s="134"/>
      <c r="AA973" s="135"/>
      <c r="AB973" s="131" t="b">
        <v>0</v>
      </c>
      <c r="AC973" s="131" t="b">
        <v>0</v>
      </c>
      <c r="AD973" s="122"/>
      <c r="AE973" s="131" t="b">
        <v>0</v>
      </c>
      <c r="AF973" s="128"/>
      <c r="AG973" s="88"/>
      <c r="AH973" s="132" t="b">
        <v>0</v>
      </c>
      <c r="AI973" s="133"/>
    </row>
    <row r="974">
      <c r="A974" s="114" t="str">
        <f t="array" ref="A974">IFERROR(
  INDEX(
    INDEX('{INDEX} Tour Packages'!$A:$ZZ, , MATCH(A$3, '{INDEX} Tour Packages'!$4:$4, 0)),
    MATCH($F974, INDEX('{INDEX} Tour Packages'!$A:$ZZ,0, MATCH("Tour Package Name", '{INDEX} Tour Packages'!$4:$4, 0)), 0)
  ),
"")
</f>
        <v/>
      </c>
      <c r="B974" s="114" t="str">
        <f t="array" ref="B974">IFERROR(
  INDEX(
    INDEX('{INDEX} Tour Packages'!$A:$ZZ, , MATCH(B$3, '{INDEX} Tour Packages'!$4:$4, 0)),
    MATCH($F974, INDEX('{INDEX} Tour Packages'!$A:$ZZ,0, MATCH("Tour Package Name", '{INDEX} Tour Packages'!$4:$4, 0)), 0)
  ),
"")
</f>
        <v/>
      </c>
      <c r="C974" s="114" t="str">
        <f t="array" ref="C974">IFERROR(
  INDEX(
    INDEX('{INDEX} Tour Packages'!$A:$ZZ, , MATCH(C$3, '{INDEX} Tour Packages'!$4:$4, 0)),
    MATCH($F974, INDEX('{INDEX} Tour Packages'!$A:$ZZ,0, MATCH("Tour Package Name", '{INDEX} Tour Packages'!$4:$4, 0)), 0)
  ),
"")
</f>
        <v/>
      </c>
      <c r="D974" s="114" t="str">
        <f t="array" ref="D974">IFERROR(
  INDEX(
    INDEX('{INDEX} Tour Packages'!$A:$ZZ, , MATCH(D$3, '{INDEX} Tour Packages'!$4:$4, 0)),
    MATCH($F974, INDEX('{INDEX} Tour Packages'!$A:$ZZ,0, MATCH("Tour Package Name", '{INDEX} Tour Packages'!$4:$4, 0)), 0)
  ),
"")
</f>
        <v/>
      </c>
      <c r="E974" s="115" t="s">
        <v>231</v>
      </c>
      <c r="F974" s="116" t="str">
        <f>IFERROR(__xludf.DUMMYFUNCTION("LET(
  headers, 'Internal Flight Booking Form Re'!$A$1:AI$1,
  ref, $E974,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4" s="117" t="str">
        <f>IFERROR(__xludf.DUMMYFUNCTION("""COMPUTED_VALUE"""),"")</f>
        <v/>
      </c>
      <c r="H974" s="116"/>
      <c r="I974" s="116"/>
      <c r="J974" s="118"/>
      <c r="K974" s="116"/>
      <c r="L974" s="116"/>
      <c r="M974" s="116"/>
      <c r="N974" s="116"/>
      <c r="O974" s="117"/>
      <c r="P974" s="134"/>
      <c r="Q974" s="134"/>
      <c r="R974" s="134"/>
      <c r="S974" s="135"/>
      <c r="T974" s="134"/>
      <c r="U974" s="134"/>
      <c r="V974" s="134"/>
      <c r="W974" s="135"/>
      <c r="X974" s="134"/>
      <c r="Y974" s="134"/>
      <c r="Z974" s="134"/>
      <c r="AA974" s="135"/>
      <c r="AB974" s="131" t="b">
        <v>0</v>
      </c>
      <c r="AC974" s="131" t="b">
        <v>0</v>
      </c>
      <c r="AD974" s="122"/>
      <c r="AE974" s="131" t="b">
        <v>0</v>
      </c>
      <c r="AF974" s="128"/>
      <c r="AG974" s="88"/>
      <c r="AH974" s="132" t="b">
        <v>0</v>
      </c>
      <c r="AI974" s="133"/>
    </row>
    <row r="975">
      <c r="A975" s="114" t="str">
        <f t="array" ref="A975">IFERROR(
  INDEX(
    INDEX('{INDEX} Tour Packages'!$A:$ZZ, , MATCH(A$3, '{INDEX} Tour Packages'!$4:$4, 0)),
    MATCH($F975, INDEX('{INDEX} Tour Packages'!$A:$ZZ,0, MATCH("Tour Package Name", '{INDEX} Tour Packages'!$4:$4, 0)), 0)
  ),
"")
</f>
        <v/>
      </c>
      <c r="B975" s="114" t="str">
        <f t="array" ref="B975">IFERROR(
  INDEX(
    INDEX('{INDEX} Tour Packages'!$A:$ZZ, , MATCH(B$3, '{INDEX} Tour Packages'!$4:$4, 0)),
    MATCH($F975, INDEX('{INDEX} Tour Packages'!$A:$ZZ,0, MATCH("Tour Package Name", '{INDEX} Tour Packages'!$4:$4, 0)), 0)
  ),
"")
</f>
        <v/>
      </c>
      <c r="C975" s="114" t="str">
        <f t="array" ref="C975">IFERROR(
  INDEX(
    INDEX('{INDEX} Tour Packages'!$A:$ZZ, , MATCH(C$3, '{INDEX} Tour Packages'!$4:$4, 0)),
    MATCH($F975, INDEX('{INDEX} Tour Packages'!$A:$ZZ,0, MATCH("Tour Package Name", '{INDEX} Tour Packages'!$4:$4, 0)), 0)
  ),
"")
</f>
        <v/>
      </c>
      <c r="D975" s="114" t="str">
        <f t="array" ref="D975">IFERROR(
  INDEX(
    INDEX('{INDEX} Tour Packages'!$A:$ZZ, , MATCH(D$3, '{INDEX} Tour Packages'!$4:$4, 0)),
    MATCH($F975, INDEX('{INDEX} Tour Packages'!$A:$ZZ,0, MATCH("Tour Package Name", '{INDEX} Tour Packages'!$4:$4, 0)), 0)
  ),
"")
</f>
        <v/>
      </c>
      <c r="E975" s="115" t="s">
        <v>231</v>
      </c>
      <c r="F975" s="116" t="str">
        <f>IFERROR(__xludf.DUMMYFUNCTION("LET(
  headers, 'Internal Flight Booking Form Re'!$A$1:AI$1,
  ref, $E975,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5" s="117" t="str">
        <f>IFERROR(__xludf.DUMMYFUNCTION("""COMPUTED_VALUE"""),"")</f>
        <v/>
      </c>
      <c r="H975" s="116"/>
      <c r="I975" s="116"/>
      <c r="J975" s="118"/>
      <c r="K975" s="116"/>
      <c r="L975" s="116"/>
      <c r="M975" s="116"/>
      <c r="N975" s="116"/>
      <c r="O975" s="117"/>
      <c r="P975" s="134"/>
      <c r="Q975" s="134"/>
      <c r="R975" s="134"/>
      <c r="S975" s="135"/>
      <c r="T975" s="134"/>
      <c r="U975" s="134"/>
      <c r="V975" s="134"/>
      <c r="W975" s="135"/>
      <c r="X975" s="134"/>
      <c r="Y975" s="134"/>
      <c r="Z975" s="134"/>
      <c r="AA975" s="135"/>
      <c r="AB975" s="131" t="b">
        <v>0</v>
      </c>
      <c r="AC975" s="131" t="b">
        <v>0</v>
      </c>
      <c r="AD975" s="122"/>
      <c r="AE975" s="131" t="b">
        <v>0</v>
      </c>
      <c r="AF975" s="128"/>
      <c r="AG975" s="88"/>
      <c r="AH975" s="132" t="b">
        <v>0</v>
      </c>
      <c r="AI975" s="133"/>
    </row>
    <row r="976">
      <c r="A976" s="114" t="str">
        <f t="array" ref="A976">IFERROR(
  INDEX(
    INDEX('{INDEX} Tour Packages'!$A:$ZZ, , MATCH(A$3, '{INDEX} Tour Packages'!$4:$4, 0)),
    MATCH($F976, INDEX('{INDEX} Tour Packages'!$A:$ZZ,0, MATCH("Tour Package Name", '{INDEX} Tour Packages'!$4:$4, 0)), 0)
  ),
"")
</f>
        <v/>
      </c>
      <c r="B976" s="114" t="str">
        <f t="array" ref="B976">IFERROR(
  INDEX(
    INDEX('{INDEX} Tour Packages'!$A:$ZZ, , MATCH(B$3, '{INDEX} Tour Packages'!$4:$4, 0)),
    MATCH($F976, INDEX('{INDEX} Tour Packages'!$A:$ZZ,0, MATCH("Tour Package Name", '{INDEX} Tour Packages'!$4:$4, 0)), 0)
  ),
"")
</f>
        <v/>
      </c>
      <c r="C976" s="114" t="str">
        <f t="array" ref="C976">IFERROR(
  INDEX(
    INDEX('{INDEX} Tour Packages'!$A:$ZZ, , MATCH(C$3, '{INDEX} Tour Packages'!$4:$4, 0)),
    MATCH($F976, INDEX('{INDEX} Tour Packages'!$A:$ZZ,0, MATCH("Tour Package Name", '{INDEX} Tour Packages'!$4:$4, 0)), 0)
  ),
"")
</f>
        <v/>
      </c>
      <c r="D976" s="114" t="str">
        <f t="array" ref="D976">IFERROR(
  INDEX(
    INDEX('{INDEX} Tour Packages'!$A:$ZZ, , MATCH(D$3, '{INDEX} Tour Packages'!$4:$4, 0)),
    MATCH($F976, INDEX('{INDEX} Tour Packages'!$A:$ZZ,0, MATCH("Tour Package Name", '{INDEX} Tour Packages'!$4:$4, 0)), 0)
  ),
"")
</f>
        <v/>
      </c>
      <c r="E976" s="115" t="s">
        <v>231</v>
      </c>
      <c r="F976" s="116" t="str">
        <f>IFERROR(__xludf.DUMMYFUNCTION("LET(
  headers, 'Internal Flight Booking Form Re'!$A$1:AI$1,
  ref, $E976,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6" s="117" t="str">
        <f>IFERROR(__xludf.DUMMYFUNCTION("""COMPUTED_VALUE"""),"")</f>
        <v/>
      </c>
      <c r="H976" s="116"/>
      <c r="I976" s="116"/>
      <c r="J976" s="118"/>
      <c r="K976" s="116"/>
      <c r="L976" s="116"/>
      <c r="M976" s="116"/>
      <c r="N976" s="116"/>
      <c r="O976" s="117"/>
      <c r="P976" s="134"/>
      <c r="Q976" s="134"/>
      <c r="R976" s="134"/>
      <c r="S976" s="135"/>
      <c r="T976" s="134"/>
      <c r="U976" s="134"/>
      <c r="V976" s="134"/>
      <c r="W976" s="135"/>
      <c r="X976" s="134"/>
      <c r="Y976" s="134"/>
      <c r="Z976" s="134"/>
      <c r="AA976" s="135"/>
      <c r="AB976" s="131" t="b">
        <v>0</v>
      </c>
      <c r="AC976" s="131" t="b">
        <v>0</v>
      </c>
      <c r="AD976" s="122"/>
      <c r="AE976" s="131" t="b">
        <v>0</v>
      </c>
      <c r="AF976" s="128"/>
      <c r="AG976" s="88"/>
      <c r="AH976" s="132" t="b">
        <v>0</v>
      </c>
      <c r="AI976" s="133"/>
    </row>
    <row r="977">
      <c r="A977" s="114" t="str">
        <f t="array" ref="A977">IFERROR(
  INDEX(
    INDEX('{INDEX} Tour Packages'!$A:$ZZ, , MATCH(A$3, '{INDEX} Tour Packages'!$4:$4, 0)),
    MATCH($F977, INDEX('{INDEX} Tour Packages'!$A:$ZZ,0, MATCH("Tour Package Name", '{INDEX} Tour Packages'!$4:$4, 0)), 0)
  ),
"")
</f>
        <v/>
      </c>
      <c r="B977" s="114" t="str">
        <f t="array" ref="B977">IFERROR(
  INDEX(
    INDEX('{INDEX} Tour Packages'!$A:$ZZ, , MATCH(B$3, '{INDEX} Tour Packages'!$4:$4, 0)),
    MATCH($F977, INDEX('{INDEX} Tour Packages'!$A:$ZZ,0, MATCH("Tour Package Name", '{INDEX} Tour Packages'!$4:$4, 0)), 0)
  ),
"")
</f>
        <v/>
      </c>
      <c r="C977" s="114" t="str">
        <f t="array" ref="C977">IFERROR(
  INDEX(
    INDEX('{INDEX} Tour Packages'!$A:$ZZ, , MATCH(C$3, '{INDEX} Tour Packages'!$4:$4, 0)),
    MATCH($F977, INDEX('{INDEX} Tour Packages'!$A:$ZZ,0, MATCH("Tour Package Name", '{INDEX} Tour Packages'!$4:$4, 0)), 0)
  ),
"")
</f>
        <v/>
      </c>
      <c r="D977" s="114" t="str">
        <f t="array" ref="D977">IFERROR(
  INDEX(
    INDEX('{INDEX} Tour Packages'!$A:$ZZ, , MATCH(D$3, '{INDEX} Tour Packages'!$4:$4, 0)),
    MATCH($F977, INDEX('{INDEX} Tour Packages'!$A:$ZZ,0, MATCH("Tour Package Name", '{INDEX} Tour Packages'!$4:$4, 0)), 0)
  ),
"")
</f>
        <v/>
      </c>
      <c r="E977" s="115" t="s">
        <v>231</v>
      </c>
      <c r="F977" s="116" t="str">
        <f>IFERROR(__xludf.DUMMYFUNCTION("LET(
  headers, 'Internal Flight Booking Form Re'!$A$1:AI$1,
  ref, $E977,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7" s="117" t="str">
        <f>IFERROR(__xludf.DUMMYFUNCTION("""COMPUTED_VALUE"""),"")</f>
        <v/>
      </c>
      <c r="H977" s="116"/>
      <c r="I977" s="116"/>
      <c r="J977" s="118"/>
      <c r="K977" s="116"/>
      <c r="L977" s="116"/>
      <c r="M977" s="116"/>
      <c r="N977" s="116"/>
      <c r="O977" s="117"/>
      <c r="P977" s="134"/>
      <c r="Q977" s="134"/>
      <c r="R977" s="134"/>
      <c r="S977" s="135"/>
      <c r="T977" s="134"/>
      <c r="U977" s="134"/>
      <c r="V977" s="134"/>
      <c r="W977" s="135"/>
      <c r="X977" s="134"/>
      <c r="Y977" s="134"/>
      <c r="Z977" s="134"/>
      <c r="AA977" s="135"/>
      <c r="AB977" s="131" t="b">
        <v>0</v>
      </c>
      <c r="AC977" s="131" t="b">
        <v>0</v>
      </c>
      <c r="AD977" s="122"/>
      <c r="AE977" s="131" t="b">
        <v>0</v>
      </c>
      <c r="AF977" s="128"/>
      <c r="AG977" s="88"/>
      <c r="AH977" s="132" t="b">
        <v>0</v>
      </c>
      <c r="AI977" s="133"/>
    </row>
    <row r="978">
      <c r="A978" s="114" t="str">
        <f t="array" ref="A978">IFERROR(
  INDEX(
    INDEX('{INDEX} Tour Packages'!$A:$ZZ, , MATCH(A$3, '{INDEX} Tour Packages'!$4:$4, 0)),
    MATCH($F978, INDEX('{INDEX} Tour Packages'!$A:$ZZ,0, MATCH("Tour Package Name", '{INDEX} Tour Packages'!$4:$4, 0)), 0)
  ),
"")
</f>
        <v/>
      </c>
      <c r="B978" s="114" t="str">
        <f t="array" ref="B978">IFERROR(
  INDEX(
    INDEX('{INDEX} Tour Packages'!$A:$ZZ, , MATCH(B$3, '{INDEX} Tour Packages'!$4:$4, 0)),
    MATCH($F978, INDEX('{INDEX} Tour Packages'!$A:$ZZ,0, MATCH("Tour Package Name", '{INDEX} Tour Packages'!$4:$4, 0)), 0)
  ),
"")
</f>
        <v/>
      </c>
      <c r="C978" s="114" t="str">
        <f t="array" ref="C978">IFERROR(
  INDEX(
    INDEX('{INDEX} Tour Packages'!$A:$ZZ, , MATCH(C$3, '{INDEX} Tour Packages'!$4:$4, 0)),
    MATCH($F978, INDEX('{INDEX} Tour Packages'!$A:$ZZ,0, MATCH("Tour Package Name", '{INDEX} Tour Packages'!$4:$4, 0)), 0)
  ),
"")
</f>
        <v/>
      </c>
      <c r="D978" s="114" t="str">
        <f t="array" ref="D978">IFERROR(
  INDEX(
    INDEX('{INDEX} Tour Packages'!$A:$ZZ, , MATCH(D$3, '{INDEX} Tour Packages'!$4:$4, 0)),
    MATCH($F978, INDEX('{INDEX} Tour Packages'!$A:$ZZ,0, MATCH("Tour Package Name", '{INDEX} Tour Packages'!$4:$4, 0)), 0)
  ),
"")
</f>
        <v/>
      </c>
      <c r="E978" s="115" t="s">
        <v>231</v>
      </c>
      <c r="F978" s="116" t="str">
        <f>IFERROR(__xludf.DUMMYFUNCTION("LET(
  headers, 'Internal Flight Booking Form Re'!$A$1:AI$1,
  ref, $E978,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8" s="117" t="str">
        <f>IFERROR(__xludf.DUMMYFUNCTION("""COMPUTED_VALUE"""),"")</f>
        <v/>
      </c>
      <c r="H978" s="116"/>
      <c r="I978" s="116"/>
      <c r="J978" s="118"/>
      <c r="K978" s="116"/>
      <c r="L978" s="116"/>
      <c r="M978" s="116"/>
      <c r="N978" s="116"/>
      <c r="O978" s="117"/>
      <c r="P978" s="134"/>
      <c r="Q978" s="134"/>
      <c r="R978" s="134"/>
      <c r="S978" s="135"/>
      <c r="T978" s="134"/>
      <c r="U978" s="134"/>
      <c r="V978" s="134"/>
      <c r="W978" s="135"/>
      <c r="X978" s="134"/>
      <c r="Y978" s="134"/>
      <c r="Z978" s="134"/>
      <c r="AA978" s="135"/>
      <c r="AB978" s="131" t="b">
        <v>0</v>
      </c>
      <c r="AC978" s="131" t="b">
        <v>0</v>
      </c>
      <c r="AD978" s="122"/>
      <c r="AE978" s="131" t="b">
        <v>0</v>
      </c>
      <c r="AF978" s="128"/>
      <c r="AG978" s="88"/>
      <c r="AH978" s="132" t="b">
        <v>0</v>
      </c>
      <c r="AI978" s="133"/>
    </row>
    <row r="979">
      <c r="A979" s="114" t="str">
        <f t="array" ref="A979">IFERROR(
  INDEX(
    INDEX('{INDEX} Tour Packages'!$A:$ZZ, , MATCH(A$3, '{INDEX} Tour Packages'!$4:$4, 0)),
    MATCH($F979, INDEX('{INDEX} Tour Packages'!$A:$ZZ,0, MATCH("Tour Package Name", '{INDEX} Tour Packages'!$4:$4, 0)), 0)
  ),
"")
</f>
        <v/>
      </c>
      <c r="B979" s="114" t="str">
        <f t="array" ref="B979">IFERROR(
  INDEX(
    INDEX('{INDEX} Tour Packages'!$A:$ZZ, , MATCH(B$3, '{INDEX} Tour Packages'!$4:$4, 0)),
    MATCH($F979, INDEX('{INDEX} Tour Packages'!$A:$ZZ,0, MATCH("Tour Package Name", '{INDEX} Tour Packages'!$4:$4, 0)), 0)
  ),
"")
</f>
        <v/>
      </c>
      <c r="C979" s="114" t="str">
        <f t="array" ref="C979">IFERROR(
  INDEX(
    INDEX('{INDEX} Tour Packages'!$A:$ZZ, , MATCH(C$3, '{INDEX} Tour Packages'!$4:$4, 0)),
    MATCH($F979, INDEX('{INDEX} Tour Packages'!$A:$ZZ,0, MATCH("Tour Package Name", '{INDEX} Tour Packages'!$4:$4, 0)), 0)
  ),
"")
</f>
        <v/>
      </c>
      <c r="D979" s="114" t="str">
        <f t="array" ref="D979">IFERROR(
  INDEX(
    INDEX('{INDEX} Tour Packages'!$A:$ZZ, , MATCH(D$3, '{INDEX} Tour Packages'!$4:$4, 0)),
    MATCH($F979, INDEX('{INDEX} Tour Packages'!$A:$ZZ,0, MATCH("Tour Package Name", '{INDEX} Tour Packages'!$4:$4, 0)), 0)
  ),
"")
</f>
        <v/>
      </c>
      <c r="E979" s="115" t="s">
        <v>231</v>
      </c>
      <c r="F979" s="116" t="str">
        <f>IFERROR(__xludf.DUMMYFUNCTION("LET(
  headers, 'Internal Flight Booking Form Re'!$A$1:AI$1,
  ref, $E979,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79" s="117" t="str">
        <f>IFERROR(__xludf.DUMMYFUNCTION("""COMPUTED_VALUE"""),"")</f>
        <v/>
      </c>
      <c r="H979" s="116"/>
      <c r="I979" s="116"/>
      <c r="J979" s="118"/>
      <c r="K979" s="116"/>
      <c r="L979" s="116"/>
      <c r="M979" s="116"/>
      <c r="N979" s="116"/>
      <c r="O979" s="117"/>
      <c r="P979" s="134"/>
      <c r="Q979" s="134"/>
      <c r="R979" s="134"/>
      <c r="S979" s="135"/>
      <c r="T979" s="134"/>
      <c r="U979" s="134"/>
      <c r="V979" s="134"/>
      <c r="W979" s="135"/>
      <c r="X979" s="134"/>
      <c r="Y979" s="134"/>
      <c r="Z979" s="134"/>
      <c r="AA979" s="135"/>
      <c r="AB979" s="131" t="b">
        <v>0</v>
      </c>
      <c r="AC979" s="131" t="b">
        <v>0</v>
      </c>
      <c r="AD979" s="122"/>
      <c r="AE979" s="131" t="b">
        <v>0</v>
      </c>
      <c r="AF979" s="128"/>
      <c r="AG979" s="88"/>
      <c r="AH979" s="132" t="b">
        <v>0</v>
      </c>
      <c r="AI979" s="133"/>
    </row>
    <row r="980">
      <c r="A980" s="114" t="str">
        <f t="array" ref="A980">IFERROR(
  INDEX(
    INDEX('{INDEX} Tour Packages'!$A:$ZZ, , MATCH(A$3, '{INDEX} Tour Packages'!$4:$4, 0)),
    MATCH($F980, INDEX('{INDEX} Tour Packages'!$A:$ZZ,0, MATCH("Tour Package Name", '{INDEX} Tour Packages'!$4:$4, 0)), 0)
  ),
"")
</f>
        <v/>
      </c>
      <c r="B980" s="114" t="str">
        <f t="array" ref="B980">IFERROR(
  INDEX(
    INDEX('{INDEX} Tour Packages'!$A:$ZZ, , MATCH(B$3, '{INDEX} Tour Packages'!$4:$4, 0)),
    MATCH($F980, INDEX('{INDEX} Tour Packages'!$A:$ZZ,0, MATCH("Tour Package Name", '{INDEX} Tour Packages'!$4:$4, 0)), 0)
  ),
"")
</f>
        <v/>
      </c>
      <c r="C980" s="114" t="str">
        <f t="array" ref="C980">IFERROR(
  INDEX(
    INDEX('{INDEX} Tour Packages'!$A:$ZZ, , MATCH(C$3, '{INDEX} Tour Packages'!$4:$4, 0)),
    MATCH($F980, INDEX('{INDEX} Tour Packages'!$A:$ZZ,0, MATCH("Tour Package Name", '{INDEX} Tour Packages'!$4:$4, 0)), 0)
  ),
"")
</f>
        <v/>
      </c>
      <c r="D980" s="114" t="str">
        <f t="array" ref="D980">IFERROR(
  INDEX(
    INDEX('{INDEX} Tour Packages'!$A:$ZZ, , MATCH(D$3, '{INDEX} Tour Packages'!$4:$4, 0)),
    MATCH($F980, INDEX('{INDEX} Tour Packages'!$A:$ZZ,0, MATCH("Tour Package Name", '{INDEX} Tour Packages'!$4:$4, 0)), 0)
  ),
"")
</f>
        <v/>
      </c>
      <c r="E980" s="115" t="s">
        <v>231</v>
      </c>
      <c r="F980" s="116" t="str">
        <f>IFERROR(__xludf.DUMMYFUNCTION("LET(
  headers, 'Internal Flight Booking Form Re'!$A$1:AI$1,
  ref, $E980,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0" s="117" t="str">
        <f>IFERROR(__xludf.DUMMYFUNCTION("""COMPUTED_VALUE"""),"")</f>
        <v/>
      </c>
      <c r="H980" s="116"/>
      <c r="I980" s="116"/>
      <c r="J980" s="118"/>
      <c r="K980" s="116"/>
      <c r="L980" s="116"/>
      <c r="M980" s="116"/>
      <c r="N980" s="116"/>
      <c r="O980" s="117"/>
      <c r="P980" s="134"/>
      <c r="Q980" s="134"/>
      <c r="R980" s="134"/>
      <c r="S980" s="135"/>
      <c r="T980" s="134"/>
      <c r="U980" s="134"/>
      <c r="V980" s="134"/>
      <c r="W980" s="135"/>
      <c r="X980" s="134"/>
      <c r="Y980" s="134"/>
      <c r="Z980" s="134"/>
      <c r="AA980" s="135"/>
      <c r="AB980" s="131" t="b">
        <v>0</v>
      </c>
      <c r="AC980" s="131" t="b">
        <v>0</v>
      </c>
      <c r="AD980" s="122"/>
      <c r="AE980" s="131" t="b">
        <v>0</v>
      </c>
      <c r="AF980" s="128"/>
      <c r="AG980" s="88"/>
      <c r="AH980" s="132" t="b">
        <v>0</v>
      </c>
      <c r="AI980" s="133"/>
    </row>
    <row r="981">
      <c r="A981" s="114" t="str">
        <f t="array" ref="A981">IFERROR(
  INDEX(
    INDEX('{INDEX} Tour Packages'!$A:$ZZ, , MATCH(A$3, '{INDEX} Tour Packages'!$4:$4, 0)),
    MATCH($F981, INDEX('{INDEX} Tour Packages'!$A:$ZZ,0, MATCH("Tour Package Name", '{INDEX} Tour Packages'!$4:$4, 0)), 0)
  ),
"")
</f>
        <v/>
      </c>
      <c r="B981" s="114" t="str">
        <f t="array" ref="B981">IFERROR(
  INDEX(
    INDEX('{INDEX} Tour Packages'!$A:$ZZ, , MATCH(B$3, '{INDEX} Tour Packages'!$4:$4, 0)),
    MATCH($F981, INDEX('{INDEX} Tour Packages'!$A:$ZZ,0, MATCH("Tour Package Name", '{INDEX} Tour Packages'!$4:$4, 0)), 0)
  ),
"")
</f>
        <v/>
      </c>
      <c r="C981" s="114" t="str">
        <f t="array" ref="C981">IFERROR(
  INDEX(
    INDEX('{INDEX} Tour Packages'!$A:$ZZ, , MATCH(C$3, '{INDEX} Tour Packages'!$4:$4, 0)),
    MATCH($F981, INDEX('{INDEX} Tour Packages'!$A:$ZZ,0, MATCH("Tour Package Name", '{INDEX} Tour Packages'!$4:$4, 0)), 0)
  ),
"")
</f>
        <v/>
      </c>
      <c r="D981" s="114" t="str">
        <f t="array" ref="D981">IFERROR(
  INDEX(
    INDEX('{INDEX} Tour Packages'!$A:$ZZ, , MATCH(D$3, '{INDEX} Tour Packages'!$4:$4, 0)),
    MATCH($F981, INDEX('{INDEX} Tour Packages'!$A:$ZZ,0, MATCH("Tour Package Name", '{INDEX} Tour Packages'!$4:$4, 0)), 0)
  ),
"")
</f>
        <v/>
      </c>
      <c r="E981" s="115" t="s">
        <v>231</v>
      </c>
      <c r="F981" s="116" t="str">
        <f>IFERROR(__xludf.DUMMYFUNCTION("LET(
  headers, 'Internal Flight Booking Form Re'!$A$1:AI$1,
  ref, $E981,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1" s="117" t="str">
        <f>IFERROR(__xludf.DUMMYFUNCTION("""COMPUTED_VALUE"""),"")</f>
        <v/>
      </c>
      <c r="H981" s="116"/>
      <c r="I981" s="116"/>
      <c r="J981" s="118"/>
      <c r="K981" s="116"/>
      <c r="L981" s="116"/>
      <c r="M981" s="116"/>
      <c r="N981" s="116"/>
      <c r="O981" s="117"/>
      <c r="P981" s="134"/>
      <c r="Q981" s="134"/>
      <c r="R981" s="134"/>
      <c r="S981" s="135"/>
      <c r="T981" s="134"/>
      <c r="U981" s="134"/>
      <c r="V981" s="134"/>
      <c r="W981" s="135"/>
      <c r="X981" s="134"/>
      <c r="Y981" s="134"/>
      <c r="Z981" s="134"/>
      <c r="AA981" s="135"/>
      <c r="AB981" s="131" t="b">
        <v>0</v>
      </c>
      <c r="AC981" s="131" t="b">
        <v>0</v>
      </c>
      <c r="AD981" s="122"/>
      <c r="AE981" s="131" t="b">
        <v>0</v>
      </c>
      <c r="AF981" s="128"/>
      <c r="AG981" s="88"/>
      <c r="AH981" s="132" t="b">
        <v>0</v>
      </c>
      <c r="AI981" s="133"/>
    </row>
    <row r="982">
      <c r="A982" s="114" t="str">
        <f t="array" ref="A982">IFERROR(
  INDEX(
    INDEX('{INDEX} Tour Packages'!$A:$ZZ, , MATCH(A$3, '{INDEX} Tour Packages'!$4:$4, 0)),
    MATCH($F982, INDEX('{INDEX} Tour Packages'!$A:$ZZ,0, MATCH("Tour Package Name", '{INDEX} Tour Packages'!$4:$4, 0)), 0)
  ),
"")
</f>
        <v/>
      </c>
      <c r="B982" s="114" t="str">
        <f t="array" ref="B982">IFERROR(
  INDEX(
    INDEX('{INDEX} Tour Packages'!$A:$ZZ, , MATCH(B$3, '{INDEX} Tour Packages'!$4:$4, 0)),
    MATCH($F982, INDEX('{INDEX} Tour Packages'!$A:$ZZ,0, MATCH("Tour Package Name", '{INDEX} Tour Packages'!$4:$4, 0)), 0)
  ),
"")
</f>
        <v/>
      </c>
      <c r="C982" s="114" t="str">
        <f t="array" ref="C982">IFERROR(
  INDEX(
    INDEX('{INDEX} Tour Packages'!$A:$ZZ, , MATCH(C$3, '{INDEX} Tour Packages'!$4:$4, 0)),
    MATCH($F982, INDEX('{INDEX} Tour Packages'!$A:$ZZ,0, MATCH("Tour Package Name", '{INDEX} Tour Packages'!$4:$4, 0)), 0)
  ),
"")
</f>
        <v/>
      </c>
      <c r="D982" s="114" t="str">
        <f t="array" ref="D982">IFERROR(
  INDEX(
    INDEX('{INDEX} Tour Packages'!$A:$ZZ, , MATCH(D$3, '{INDEX} Tour Packages'!$4:$4, 0)),
    MATCH($F982, INDEX('{INDEX} Tour Packages'!$A:$ZZ,0, MATCH("Tour Package Name", '{INDEX} Tour Packages'!$4:$4, 0)), 0)
  ),
"")
</f>
        <v/>
      </c>
      <c r="E982" s="115" t="s">
        <v>231</v>
      </c>
      <c r="F982" s="116" t="str">
        <f>IFERROR(__xludf.DUMMYFUNCTION("LET(
  headers, 'Internal Flight Booking Form Re'!$A$1:AI$1,
  ref, $E982,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2" s="117" t="str">
        <f>IFERROR(__xludf.DUMMYFUNCTION("""COMPUTED_VALUE"""),"")</f>
        <v/>
      </c>
      <c r="H982" s="116"/>
      <c r="I982" s="116"/>
      <c r="J982" s="118"/>
      <c r="K982" s="116"/>
      <c r="L982" s="116"/>
      <c r="M982" s="116"/>
      <c r="N982" s="116"/>
      <c r="O982" s="117"/>
      <c r="P982" s="134"/>
      <c r="Q982" s="134"/>
      <c r="R982" s="134"/>
      <c r="S982" s="135"/>
      <c r="T982" s="134"/>
      <c r="U982" s="134"/>
      <c r="V982" s="134"/>
      <c r="W982" s="135"/>
      <c r="X982" s="134"/>
      <c r="Y982" s="134"/>
      <c r="Z982" s="134"/>
      <c r="AA982" s="135"/>
      <c r="AB982" s="131" t="b">
        <v>0</v>
      </c>
      <c r="AC982" s="131" t="b">
        <v>0</v>
      </c>
      <c r="AD982" s="122"/>
      <c r="AE982" s="131" t="b">
        <v>0</v>
      </c>
      <c r="AF982" s="128"/>
      <c r="AG982" s="88"/>
      <c r="AH982" s="132" t="b">
        <v>0</v>
      </c>
      <c r="AI982" s="133"/>
    </row>
    <row r="983">
      <c r="A983" s="114" t="str">
        <f t="array" ref="A983">IFERROR(
  INDEX(
    INDEX('{INDEX} Tour Packages'!$A:$ZZ, , MATCH(A$3, '{INDEX} Tour Packages'!$4:$4, 0)),
    MATCH($F983, INDEX('{INDEX} Tour Packages'!$A:$ZZ,0, MATCH("Tour Package Name", '{INDEX} Tour Packages'!$4:$4, 0)), 0)
  ),
"")
</f>
        <v/>
      </c>
      <c r="B983" s="114" t="str">
        <f t="array" ref="B983">IFERROR(
  INDEX(
    INDEX('{INDEX} Tour Packages'!$A:$ZZ, , MATCH(B$3, '{INDEX} Tour Packages'!$4:$4, 0)),
    MATCH($F983, INDEX('{INDEX} Tour Packages'!$A:$ZZ,0, MATCH("Tour Package Name", '{INDEX} Tour Packages'!$4:$4, 0)), 0)
  ),
"")
</f>
        <v/>
      </c>
      <c r="C983" s="114" t="str">
        <f t="array" ref="C983">IFERROR(
  INDEX(
    INDEX('{INDEX} Tour Packages'!$A:$ZZ, , MATCH(C$3, '{INDEX} Tour Packages'!$4:$4, 0)),
    MATCH($F983, INDEX('{INDEX} Tour Packages'!$A:$ZZ,0, MATCH("Tour Package Name", '{INDEX} Tour Packages'!$4:$4, 0)), 0)
  ),
"")
</f>
        <v/>
      </c>
      <c r="D983" s="114" t="str">
        <f t="array" ref="D983">IFERROR(
  INDEX(
    INDEX('{INDEX} Tour Packages'!$A:$ZZ, , MATCH(D$3, '{INDEX} Tour Packages'!$4:$4, 0)),
    MATCH($F983, INDEX('{INDEX} Tour Packages'!$A:$ZZ,0, MATCH("Tour Package Name", '{INDEX} Tour Packages'!$4:$4, 0)), 0)
  ),
"")
</f>
        <v/>
      </c>
      <c r="E983" s="115" t="s">
        <v>231</v>
      </c>
      <c r="F983" s="116" t="str">
        <f>IFERROR(__xludf.DUMMYFUNCTION("LET(
  headers, 'Internal Flight Booking Form Re'!$A$1:AI$1,
  ref, $E983,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3" s="117" t="str">
        <f>IFERROR(__xludf.DUMMYFUNCTION("""COMPUTED_VALUE"""),"")</f>
        <v/>
      </c>
      <c r="H983" s="116"/>
      <c r="I983" s="116"/>
      <c r="J983" s="118"/>
      <c r="K983" s="116"/>
      <c r="L983" s="116"/>
      <c r="M983" s="116"/>
      <c r="N983" s="116"/>
      <c r="O983" s="117"/>
      <c r="P983" s="134"/>
      <c r="Q983" s="134"/>
      <c r="R983" s="134"/>
      <c r="S983" s="135"/>
      <c r="T983" s="134"/>
      <c r="U983" s="134"/>
      <c r="V983" s="134"/>
      <c r="W983" s="135"/>
      <c r="X983" s="134"/>
      <c r="Y983" s="134"/>
      <c r="Z983" s="134"/>
      <c r="AA983" s="135"/>
      <c r="AB983" s="131" t="b">
        <v>0</v>
      </c>
      <c r="AC983" s="131" t="b">
        <v>0</v>
      </c>
      <c r="AD983" s="122"/>
      <c r="AE983" s="131" t="b">
        <v>0</v>
      </c>
      <c r="AF983" s="128"/>
      <c r="AG983" s="88"/>
      <c r="AH983" s="132" t="b">
        <v>0</v>
      </c>
      <c r="AI983" s="133"/>
    </row>
    <row r="984">
      <c r="A984" s="114" t="str">
        <f t="array" ref="A984">IFERROR(
  INDEX(
    INDEX('{INDEX} Tour Packages'!$A:$ZZ, , MATCH(A$3, '{INDEX} Tour Packages'!$4:$4, 0)),
    MATCH($F984, INDEX('{INDEX} Tour Packages'!$A:$ZZ,0, MATCH("Tour Package Name", '{INDEX} Tour Packages'!$4:$4, 0)), 0)
  ),
"")
</f>
        <v/>
      </c>
      <c r="B984" s="114" t="str">
        <f t="array" ref="B984">IFERROR(
  INDEX(
    INDEX('{INDEX} Tour Packages'!$A:$ZZ, , MATCH(B$3, '{INDEX} Tour Packages'!$4:$4, 0)),
    MATCH($F984, INDEX('{INDEX} Tour Packages'!$A:$ZZ,0, MATCH("Tour Package Name", '{INDEX} Tour Packages'!$4:$4, 0)), 0)
  ),
"")
</f>
        <v/>
      </c>
      <c r="C984" s="114" t="str">
        <f t="array" ref="C984">IFERROR(
  INDEX(
    INDEX('{INDEX} Tour Packages'!$A:$ZZ, , MATCH(C$3, '{INDEX} Tour Packages'!$4:$4, 0)),
    MATCH($F984, INDEX('{INDEX} Tour Packages'!$A:$ZZ,0, MATCH("Tour Package Name", '{INDEX} Tour Packages'!$4:$4, 0)), 0)
  ),
"")
</f>
        <v/>
      </c>
      <c r="D984" s="114" t="str">
        <f t="array" ref="D984">IFERROR(
  INDEX(
    INDEX('{INDEX} Tour Packages'!$A:$ZZ, , MATCH(D$3, '{INDEX} Tour Packages'!$4:$4, 0)),
    MATCH($F984, INDEX('{INDEX} Tour Packages'!$A:$ZZ,0, MATCH("Tour Package Name", '{INDEX} Tour Packages'!$4:$4, 0)), 0)
  ),
"")
</f>
        <v/>
      </c>
      <c r="E984" s="115" t="s">
        <v>231</v>
      </c>
      <c r="F984" s="116" t="str">
        <f>IFERROR(__xludf.DUMMYFUNCTION("LET(
  headers, 'Internal Flight Booking Form Re'!$A$1:AI$1,
  ref, $E984,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4" s="117" t="str">
        <f>IFERROR(__xludf.DUMMYFUNCTION("""COMPUTED_VALUE"""),"")</f>
        <v/>
      </c>
      <c r="H984" s="116"/>
      <c r="I984" s="116"/>
      <c r="J984" s="118"/>
      <c r="K984" s="116"/>
      <c r="L984" s="116"/>
      <c r="M984" s="116"/>
      <c r="N984" s="116"/>
      <c r="O984" s="117"/>
      <c r="P984" s="134"/>
      <c r="Q984" s="134"/>
      <c r="R984" s="134"/>
      <c r="S984" s="135"/>
      <c r="T984" s="134"/>
      <c r="U984" s="134"/>
      <c r="V984" s="134"/>
      <c r="W984" s="135"/>
      <c r="X984" s="134"/>
      <c r="Y984" s="134"/>
      <c r="Z984" s="134"/>
      <c r="AA984" s="135"/>
      <c r="AB984" s="131" t="b">
        <v>0</v>
      </c>
      <c r="AC984" s="131" t="b">
        <v>0</v>
      </c>
      <c r="AD984" s="122"/>
      <c r="AE984" s="131" t="b">
        <v>0</v>
      </c>
      <c r="AF984" s="128"/>
      <c r="AG984" s="88"/>
      <c r="AH984" s="132" t="b">
        <v>0</v>
      </c>
      <c r="AI984" s="133"/>
    </row>
    <row r="985">
      <c r="A985" s="114" t="str">
        <f t="array" ref="A985">IFERROR(
  INDEX(
    INDEX('{INDEX} Tour Packages'!$A:$ZZ, , MATCH(A$3, '{INDEX} Tour Packages'!$4:$4, 0)),
    MATCH($F985, INDEX('{INDEX} Tour Packages'!$A:$ZZ,0, MATCH("Tour Package Name", '{INDEX} Tour Packages'!$4:$4, 0)), 0)
  ),
"")
</f>
        <v/>
      </c>
      <c r="B985" s="114" t="str">
        <f t="array" ref="B985">IFERROR(
  INDEX(
    INDEX('{INDEX} Tour Packages'!$A:$ZZ, , MATCH(B$3, '{INDEX} Tour Packages'!$4:$4, 0)),
    MATCH($F985, INDEX('{INDEX} Tour Packages'!$A:$ZZ,0, MATCH("Tour Package Name", '{INDEX} Tour Packages'!$4:$4, 0)), 0)
  ),
"")
</f>
        <v/>
      </c>
      <c r="C985" s="114" t="str">
        <f t="array" ref="C985">IFERROR(
  INDEX(
    INDEX('{INDEX} Tour Packages'!$A:$ZZ, , MATCH(C$3, '{INDEX} Tour Packages'!$4:$4, 0)),
    MATCH($F985, INDEX('{INDEX} Tour Packages'!$A:$ZZ,0, MATCH("Tour Package Name", '{INDEX} Tour Packages'!$4:$4, 0)), 0)
  ),
"")
</f>
        <v/>
      </c>
      <c r="D985" s="114" t="str">
        <f t="array" ref="D985">IFERROR(
  INDEX(
    INDEX('{INDEX} Tour Packages'!$A:$ZZ, , MATCH(D$3, '{INDEX} Tour Packages'!$4:$4, 0)),
    MATCH($F985, INDEX('{INDEX} Tour Packages'!$A:$ZZ,0, MATCH("Tour Package Name", '{INDEX} Tour Packages'!$4:$4, 0)), 0)
  ),
"")
</f>
        <v/>
      </c>
      <c r="E985" s="115" t="s">
        <v>231</v>
      </c>
      <c r="F985" s="116" t="str">
        <f>IFERROR(__xludf.DUMMYFUNCTION("LET(
  headers, 'Internal Flight Booking Form Re'!$A$1:AI$1,
  ref, $E985,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5" s="117" t="str">
        <f>IFERROR(__xludf.DUMMYFUNCTION("""COMPUTED_VALUE"""),"")</f>
        <v/>
      </c>
      <c r="H985" s="116"/>
      <c r="I985" s="116"/>
      <c r="J985" s="118"/>
      <c r="K985" s="116"/>
      <c r="L985" s="116"/>
      <c r="M985" s="116"/>
      <c r="N985" s="116"/>
      <c r="O985" s="117"/>
      <c r="P985" s="134"/>
      <c r="Q985" s="134"/>
      <c r="R985" s="134"/>
      <c r="S985" s="135"/>
      <c r="T985" s="134"/>
      <c r="U985" s="134"/>
      <c r="V985" s="134"/>
      <c r="W985" s="135"/>
      <c r="X985" s="134"/>
      <c r="Y985" s="134"/>
      <c r="Z985" s="134"/>
      <c r="AA985" s="135"/>
      <c r="AB985" s="131" t="b">
        <v>0</v>
      </c>
      <c r="AC985" s="131" t="b">
        <v>0</v>
      </c>
      <c r="AD985" s="122"/>
      <c r="AE985" s="131" t="b">
        <v>0</v>
      </c>
      <c r="AF985" s="128"/>
      <c r="AG985" s="88"/>
      <c r="AH985" s="132" t="b">
        <v>0</v>
      </c>
      <c r="AI985" s="133"/>
    </row>
    <row r="986">
      <c r="A986" s="114" t="str">
        <f t="array" ref="A986">IFERROR(
  INDEX(
    INDEX('{INDEX} Tour Packages'!$A:$ZZ, , MATCH(A$3, '{INDEX} Tour Packages'!$4:$4, 0)),
    MATCH($F986, INDEX('{INDEX} Tour Packages'!$A:$ZZ,0, MATCH("Tour Package Name", '{INDEX} Tour Packages'!$4:$4, 0)), 0)
  ),
"")
</f>
        <v/>
      </c>
      <c r="B986" s="114" t="str">
        <f t="array" ref="B986">IFERROR(
  INDEX(
    INDEX('{INDEX} Tour Packages'!$A:$ZZ, , MATCH(B$3, '{INDEX} Tour Packages'!$4:$4, 0)),
    MATCH($F986, INDEX('{INDEX} Tour Packages'!$A:$ZZ,0, MATCH("Tour Package Name", '{INDEX} Tour Packages'!$4:$4, 0)), 0)
  ),
"")
</f>
        <v/>
      </c>
      <c r="C986" s="114" t="str">
        <f t="array" ref="C986">IFERROR(
  INDEX(
    INDEX('{INDEX} Tour Packages'!$A:$ZZ, , MATCH(C$3, '{INDEX} Tour Packages'!$4:$4, 0)),
    MATCH($F986, INDEX('{INDEX} Tour Packages'!$A:$ZZ,0, MATCH("Tour Package Name", '{INDEX} Tour Packages'!$4:$4, 0)), 0)
  ),
"")
</f>
        <v/>
      </c>
      <c r="D986" s="114" t="str">
        <f t="array" ref="D986">IFERROR(
  INDEX(
    INDEX('{INDEX} Tour Packages'!$A:$ZZ, , MATCH(D$3, '{INDEX} Tour Packages'!$4:$4, 0)),
    MATCH($F986, INDEX('{INDEX} Tour Packages'!$A:$ZZ,0, MATCH("Tour Package Name", '{INDEX} Tour Packages'!$4:$4, 0)), 0)
  ),
"")
</f>
        <v/>
      </c>
      <c r="E986" s="115" t="s">
        <v>231</v>
      </c>
      <c r="F986" s="116" t="str">
        <f>IFERROR(__xludf.DUMMYFUNCTION("LET(
  headers, 'Internal Flight Booking Form Re'!$A$1:AI$1,
  ref, $E986,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6" s="117" t="str">
        <f>IFERROR(__xludf.DUMMYFUNCTION("""COMPUTED_VALUE"""),"")</f>
        <v/>
      </c>
      <c r="H986" s="116"/>
      <c r="I986" s="116"/>
      <c r="J986" s="118"/>
      <c r="K986" s="116"/>
      <c r="L986" s="116"/>
      <c r="M986" s="116"/>
      <c r="N986" s="116"/>
      <c r="O986" s="117"/>
      <c r="P986" s="134"/>
      <c r="Q986" s="134"/>
      <c r="R986" s="134"/>
      <c r="S986" s="135"/>
      <c r="T986" s="134"/>
      <c r="U986" s="134"/>
      <c r="V986" s="134"/>
      <c r="W986" s="135"/>
      <c r="X986" s="134"/>
      <c r="Y986" s="134"/>
      <c r="Z986" s="134"/>
      <c r="AA986" s="135"/>
      <c r="AB986" s="131" t="b">
        <v>0</v>
      </c>
      <c r="AC986" s="131" t="b">
        <v>0</v>
      </c>
      <c r="AD986" s="122"/>
      <c r="AE986" s="131" t="b">
        <v>0</v>
      </c>
      <c r="AF986" s="128"/>
      <c r="AG986" s="88"/>
      <c r="AH986" s="132" t="b">
        <v>0</v>
      </c>
      <c r="AI986" s="133"/>
    </row>
    <row r="987">
      <c r="A987" s="114" t="str">
        <f t="array" ref="A987">IFERROR(
  INDEX(
    INDEX('{INDEX} Tour Packages'!$A:$ZZ, , MATCH(A$3, '{INDEX} Tour Packages'!$4:$4, 0)),
    MATCH($F987, INDEX('{INDEX} Tour Packages'!$A:$ZZ,0, MATCH("Tour Package Name", '{INDEX} Tour Packages'!$4:$4, 0)), 0)
  ),
"")
</f>
        <v/>
      </c>
      <c r="B987" s="114" t="str">
        <f t="array" ref="B987">IFERROR(
  INDEX(
    INDEX('{INDEX} Tour Packages'!$A:$ZZ, , MATCH(B$3, '{INDEX} Tour Packages'!$4:$4, 0)),
    MATCH($F987, INDEX('{INDEX} Tour Packages'!$A:$ZZ,0, MATCH("Tour Package Name", '{INDEX} Tour Packages'!$4:$4, 0)), 0)
  ),
"")
</f>
        <v/>
      </c>
      <c r="C987" s="114" t="str">
        <f t="array" ref="C987">IFERROR(
  INDEX(
    INDEX('{INDEX} Tour Packages'!$A:$ZZ, , MATCH(C$3, '{INDEX} Tour Packages'!$4:$4, 0)),
    MATCH($F987, INDEX('{INDEX} Tour Packages'!$A:$ZZ,0, MATCH("Tour Package Name", '{INDEX} Tour Packages'!$4:$4, 0)), 0)
  ),
"")
</f>
        <v/>
      </c>
      <c r="D987" s="114" t="str">
        <f t="array" ref="D987">IFERROR(
  INDEX(
    INDEX('{INDEX} Tour Packages'!$A:$ZZ, , MATCH(D$3, '{INDEX} Tour Packages'!$4:$4, 0)),
    MATCH($F987, INDEX('{INDEX} Tour Packages'!$A:$ZZ,0, MATCH("Tour Package Name", '{INDEX} Tour Packages'!$4:$4, 0)), 0)
  ),
"")
</f>
        <v/>
      </c>
      <c r="E987" s="115" t="s">
        <v>231</v>
      </c>
      <c r="F987" s="116" t="str">
        <f>IFERROR(__xludf.DUMMYFUNCTION("LET(
  headers, 'Internal Flight Booking Form Re'!$A$1:AI$1,
  ref, $E987,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7" s="117" t="str">
        <f>IFERROR(__xludf.DUMMYFUNCTION("""COMPUTED_VALUE"""),"")</f>
        <v/>
      </c>
      <c r="H987" s="116"/>
      <c r="I987" s="116"/>
      <c r="J987" s="118"/>
      <c r="K987" s="116"/>
      <c r="L987" s="116"/>
      <c r="M987" s="116"/>
      <c r="N987" s="116"/>
      <c r="O987" s="117"/>
      <c r="P987" s="134"/>
      <c r="Q987" s="134"/>
      <c r="R987" s="134"/>
      <c r="S987" s="135"/>
      <c r="T987" s="134"/>
      <c r="U987" s="134"/>
      <c r="V987" s="134"/>
      <c r="W987" s="135"/>
      <c r="X987" s="134"/>
      <c r="Y987" s="134"/>
      <c r="Z987" s="134"/>
      <c r="AA987" s="135"/>
      <c r="AB987" s="131" t="b">
        <v>0</v>
      </c>
      <c r="AC987" s="131" t="b">
        <v>0</v>
      </c>
      <c r="AD987" s="122"/>
      <c r="AE987" s="131" t="b">
        <v>0</v>
      </c>
      <c r="AF987" s="128"/>
      <c r="AG987" s="88"/>
      <c r="AH987" s="132" t="b">
        <v>0</v>
      </c>
      <c r="AI987" s="133"/>
    </row>
    <row r="988">
      <c r="A988" s="114" t="str">
        <f t="array" ref="A988">IFERROR(
  INDEX(
    INDEX('{INDEX} Tour Packages'!$A:$ZZ, , MATCH(A$3, '{INDEX} Tour Packages'!$4:$4, 0)),
    MATCH($F988, INDEX('{INDEX} Tour Packages'!$A:$ZZ,0, MATCH("Tour Package Name", '{INDEX} Tour Packages'!$4:$4, 0)), 0)
  ),
"")
</f>
        <v/>
      </c>
      <c r="B988" s="114" t="str">
        <f t="array" ref="B988">IFERROR(
  INDEX(
    INDEX('{INDEX} Tour Packages'!$A:$ZZ, , MATCH(B$3, '{INDEX} Tour Packages'!$4:$4, 0)),
    MATCH($F988, INDEX('{INDEX} Tour Packages'!$A:$ZZ,0, MATCH("Tour Package Name", '{INDEX} Tour Packages'!$4:$4, 0)), 0)
  ),
"")
</f>
        <v/>
      </c>
      <c r="C988" s="114" t="str">
        <f t="array" ref="C988">IFERROR(
  INDEX(
    INDEX('{INDEX} Tour Packages'!$A:$ZZ, , MATCH(C$3, '{INDEX} Tour Packages'!$4:$4, 0)),
    MATCH($F988, INDEX('{INDEX} Tour Packages'!$A:$ZZ,0, MATCH("Tour Package Name", '{INDEX} Tour Packages'!$4:$4, 0)), 0)
  ),
"")
</f>
        <v/>
      </c>
      <c r="D988" s="114" t="str">
        <f t="array" ref="D988">IFERROR(
  INDEX(
    INDEX('{INDEX} Tour Packages'!$A:$ZZ, , MATCH(D$3, '{INDEX} Tour Packages'!$4:$4, 0)),
    MATCH($F988, INDEX('{INDEX} Tour Packages'!$A:$ZZ,0, MATCH("Tour Package Name", '{INDEX} Tour Packages'!$4:$4, 0)), 0)
  ),
"")
</f>
        <v/>
      </c>
      <c r="E988" s="115" t="s">
        <v>231</v>
      </c>
      <c r="F988" s="116" t="str">
        <f>IFERROR(__xludf.DUMMYFUNCTION("LET(
  headers, 'Internal Flight Booking Form Re'!$A$1:AI$1,
  ref, $E988,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8" s="117" t="str">
        <f>IFERROR(__xludf.DUMMYFUNCTION("""COMPUTED_VALUE"""),"")</f>
        <v/>
      </c>
      <c r="H988" s="116"/>
      <c r="I988" s="116"/>
      <c r="J988" s="118"/>
      <c r="K988" s="116"/>
      <c r="L988" s="116"/>
      <c r="M988" s="116"/>
      <c r="N988" s="116"/>
      <c r="O988" s="117"/>
      <c r="P988" s="134"/>
      <c r="Q988" s="134"/>
      <c r="R988" s="134"/>
      <c r="S988" s="135"/>
      <c r="T988" s="134"/>
      <c r="U988" s="134"/>
      <c r="V988" s="134"/>
      <c r="W988" s="135"/>
      <c r="X988" s="134"/>
      <c r="Y988" s="134"/>
      <c r="Z988" s="134"/>
      <c r="AA988" s="135"/>
      <c r="AB988" s="131" t="b">
        <v>0</v>
      </c>
      <c r="AC988" s="131" t="b">
        <v>0</v>
      </c>
      <c r="AD988" s="122"/>
      <c r="AE988" s="131" t="b">
        <v>0</v>
      </c>
      <c r="AF988" s="128"/>
      <c r="AG988" s="88"/>
      <c r="AH988" s="132" t="b">
        <v>0</v>
      </c>
      <c r="AI988" s="133"/>
    </row>
    <row r="989">
      <c r="A989" s="114" t="str">
        <f t="array" ref="A989">IFERROR(
  INDEX(
    INDEX('{INDEX} Tour Packages'!$A:$ZZ, , MATCH(A$3, '{INDEX} Tour Packages'!$4:$4, 0)),
    MATCH($F989, INDEX('{INDEX} Tour Packages'!$A:$ZZ,0, MATCH("Tour Package Name", '{INDEX} Tour Packages'!$4:$4, 0)), 0)
  ),
"")
</f>
        <v/>
      </c>
      <c r="B989" s="114" t="str">
        <f t="array" ref="B989">IFERROR(
  INDEX(
    INDEX('{INDEX} Tour Packages'!$A:$ZZ, , MATCH(B$3, '{INDEX} Tour Packages'!$4:$4, 0)),
    MATCH($F989, INDEX('{INDEX} Tour Packages'!$A:$ZZ,0, MATCH("Tour Package Name", '{INDEX} Tour Packages'!$4:$4, 0)), 0)
  ),
"")
</f>
        <v/>
      </c>
      <c r="C989" s="114" t="str">
        <f t="array" ref="C989">IFERROR(
  INDEX(
    INDEX('{INDEX} Tour Packages'!$A:$ZZ, , MATCH(C$3, '{INDEX} Tour Packages'!$4:$4, 0)),
    MATCH($F989, INDEX('{INDEX} Tour Packages'!$A:$ZZ,0, MATCH("Tour Package Name", '{INDEX} Tour Packages'!$4:$4, 0)), 0)
  ),
"")
</f>
        <v/>
      </c>
      <c r="D989" s="114" t="str">
        <f t="array" ref="D989">IFERROR(
  INDEX(
    INDEX('{INDEX} Tour Packages'!$A:$ZZ, , MATCH(D$3, '{INDEX} Tour Packages'!$4:$4, 0)),
    MATCH($F989, INDEX('{INDEX} Tour Packages'!$A:$ZZ,0, MATCH("Tour Package Name", '{INDEX} Tour Packages'!$4:$4, 0)), 0)
  ),
"")
</f>
        <v/>
      </c>
      <c r="E989" s="115" t="s">
        <v>231</v>
      </c>
      <c r="F989" s="116" t="str">
        <f>IFERROR(__xludf.DUMMYFUNCTION("LET(
  headers, 'Internal Flight Booking Form Re'!$A$1:AI$1,
  ref, $E989,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89" s="117" t="str">
        <f>IFERROR(__xludf.DUMMYFUNCTION("""COMPUTED_VALUE"""),"")</f>
        <v/>
      </c>
      <c r="H989" s="116"/>
      <c r="I989" s="116"/>
      <c r="J989" s="118"/>
      <c r="K989" s="116"/>
      <c r="L989" s="116"/>
      <c r="M989" s="116"/>
      <c r="N989" s="116"/>
      <c r="O989" s="117"/>
      <c r="P989" s="134"/>
      <c r="Q989" s="134"/>
      <c r="R989" s="134"/>
      <c r="S989" s="135"/>
      <c r="T989" s="134"/>
      <c r="U989" s="134"/>
      <c r="V989" s="134"/>
      <c r="W989" s="135"/>
      <c r="X989" s="134"/>
      <c r="Y989" s="134"/>
      <c r="Z989" s="134"/>
      <c r="AA989" s="135"/>
      <c r="AB989" s="131" t="b">
        <v>0</v>
      </c>
      <c r="AC989" s="131" t="b">
        <v>0</v>
      </c>
      <c r="AD989" s="122"/>
      <c r="AE989" s="131" t="b">
        <v>0</v>
      </c>
      <c r="AF989" s="128"/>
      <c r="AG989" s="88"/>
      <c r="AH989" s="132" t="b">
        <v>0</v>
      </c>
      <c r="AI989" s="133"/>
    </row>
    <row r="990">
      <c r="A990" s="114" t="str">
        <f t="array" ref="A990">IFERROR(
  INDEX(
    INDEX('{INDEX} Tour Packages'!$A:$ZZ, , MATCH(A$3, '{INDEX} Tour Packages'!$4:$4, 0)),
    MATCH($F990, INDEX('{INDEX} Tour Packages'!$A:$ZZ,0, MATCH("Tour Package Name", '{INDEX} Tour Packages'!$4:$4, 0)), 0)
  ),
"")
</f>
        <v/>
      </c>
      <c r="B990" s="114" t="str">
        <f t="array" ref="B990">IFERROR(
  INDEX(
    INDEX('{INDEX} Tour Packages'!$A:$ZZ, , MATCH(B$3, '{INDEX} Tour Packages'!$4:$4, 0)),
    MATCH($F990, INDEX('{INDEX} Tour Packages'!$A:$ZZ,0, MATCH("Tour Package Name", '{INDEX} Tour Packages'!$4:$4, 0)), 0)
  ),
"")
</f>
        <v/>
      </c>
      <c r="C990" s="114" t="str">
        <f t="array" ref="C990">IFERROR(
  INDEX(
    INDEX('{INDEX} Tour Packages'!$A:$ZZ, , MATCH(C$3, '{INDEX} Tour Packages'!$4:$4, 0)),
    MATCH($F990, INDEX('{INDEX} Tour Packages'!$A:$ZZ,0, MATCH("Tour Package Name", '{INDEX} Tour Packages'!$4:$4, 0)), 0)
  ),
"")
</f>
        <v/>
      </c>
      <c r="D990" s="114" t="str">
        <f t="array" ref="D990">IFERROR(
  INDEX(
    INDEX('{INDEX} Tour Packages'!$A:$ZZ, , MATCH(D$3, '{INDEX} Tour Packages'!$4:$4, 0)),
    MATCH($F990, INDEX('{INDEX} Tour Packages'!$A:$ZZ,0, MATCH("Tour Package Name", '{INDEX} Tour Packages'!$4:$4, 0)), 0)
  ),
"")
</f>
        <v/>
      </c>
      <c r="E990" s="115" t="s">
        <v>231</v>
      </c>
      <c r="F990" s="116" t="str">
        <f>IFERROR(__xludf.DUMMYFUNCTION("LET(
  headers, 'Internal Flight Booking Form Re'!$A$1:AI$1,
  ref, $E990,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0" s="117" t="str">
        <f>IFERROR(__xludf.DUMMYFUNCTION("""COMPUTED_VALUE"""),"")</f>
        <v/>
      </c>
      <c r="H990" s="116"/>
      <c r="I990" s="116"/>
      <c r="J990" s="118"/>
      <c r="K990" s="116"/>
      <c r="L990" s="116"/>
      <c r="M990" s="116"/>
      <c r="N990" s="116"/>
      <c r="O990" s="117"/>
      <c r="P990" s="134"/>
      <c r="Q990" s="134"/>
      <c r="R990" s="134"/>
      <c r="S990" s="135"/>
      <c r="T990" s="134"/>
      <c r="U990" s="134"/>
      <c r="V990" s="134"/>
      <c r="W990" s="135"/>
      <c r="X990" s="134"/>
      <c r="Y990" s="134"/>
      <c r="Z990" s="134"/>
      <c r="AA990" s="135"/>
      <c r="AB990" s="131" t="b">
        <v>0</v>
      </c>
      <c r="AC990" s="131" t="b">
        <v>0</v>
      </c>
      <c r="AD990" s="122"/>
      <c r="AE990" s="131" t="b">
        <v>0</v>
      </c>
      <c r="AF990" s="128"/>
      <c r="AG990" s="88"/>
      <c r="AH990" s="132" t="b">
        <v>0</v>
      </c>
      <c r="AI990" s="133"/>
    </row>
    <row r="991">
      <c r="A991" s="114" t="str">
        <f t="array" ref="A991">IFERROR(
  INDEX(
    INDEX('{INDEX} Tour Packages'!$A:$ZZ, , MATCH(A$3, '{INDEX} Tour Packages'!$4:$4, 0)),
    MATCH($F991, INDEX('{INDEX} Tour Packages'!$A:$ZZ,0, MATCH("Tour Package Name", '{INDEX} Tour Packages'!$4:$4, 0)), 0)
  ),
"")
</f>
        <v/>
      </c>
      <c r="B991" s="114" t="str">
        <f t="array" ref="B991">IFERROR(
  INDEX(
    INDEX('{INDEX} Tour Packages'!$A:$ZZ, , MATCH(B$3, '{INDEX} Tour Packages'!$4:$4, 0)),
    MATCH($F991, INDEX('{INDEX} Tour Packages'!$A:$ZZ,0, MATCH("Tour Package Name", '{INDEX} Tour Packages'!$4:$4, 0)), 0)
  ),
"")
</f>
        <v/>
      </c>
      <c r="C991" s="114" t="str">
        <f t="array" ref="C991">IFERROR(
  INDEX(
    INDEX('{INDEX} Tour Packages'!$A:$ZZ, , MATCH(C$3, '{INDEX} Tour Packages'!$4:$4, 0)),
    MATCH($F991, INDEX('{INDEX} Tour Packages'!$A:$ZZ,0, MATCH("Tour Package Name", '{INDEX} Tour Packages'!$4:$4, 0)), 0)
  ),
"")
</f>
        <v/>
      </c>
      <c r="D991" s="114" t="str">
        <f t="array" ref="D991">IFERROR(
  INDEX(
    INDEX('{INDEX} Tour Packages'!$A:$ZZ, , MATCH(D$3, '{INDEX} Tour Packages'!$4:$4, 0)),
    MATCH($F991, INDEX('{INDEX} Tour Packages'!$A:$ZZ,0, MATCH("Tour Package Name", '{INDEX} Tour Packages'!$4:$4, 0)), 0)
  ),
"")
</f>
        <v/>
      </c>
      <c r="E991" s="115" t="s">
        <v>231</v>
      </c>
      <c r="F991" s="116" t="str">
        <f>IFERROR(__xludf.DUMMYFUNCTION("LET(
  headers, 'Internal Flight Booking Form Re'!$A$1:AI$1,
  ref, $E991,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1" s="117" t="str">
        <f>IFERROR(__xludf.DUMMYFUNCTION("""COMPUTED_VALUE"""),"")</f>
        <v/>
      </c>
      <c r="H991" s="116"/>
      <c r="I991" s="116"/>
      <c r="J991" s="118"/>
      <c r="K991" s="116"/>
      <c r="L991" s="116"/>
      <c r="M991" s="116"/>
      <c r="N991" s="116"/>
      <c r="O991" s="117"/>
      <c r="P991" s="134"/>
      <c r="Q991" s="134"/>
      <c r="R991" s="134"/>
      <c r="S991" s="135"/>
      <c r="T991" s="134"/>
      <c r="U991" s="134"/>
      <c r="V991" s="134"/>
      <c r="W991" s="135"/>
      <c r="X991" s="134"/>
      <c r="Y991" s="134"/>
      <c r="Z991" s="134"/>
      <c r="AA991" s="135"/>
      <c r="AB991" s="131" t="b">
        <v>0</v>
      </c>
      <c r="AC991" s="131" t="b">
        <v>0</v>
      </c>
      <c r="AD991" s="122"/>
      <c r="AE991" s="131" t="b">
        <v>0</v>
      </c>
      <c r="AF991" s="128"/>
      <c r="AG991" s="88"/>
      <c r="AH991" s="132" t="b">
        <v>0</v>
      </c>
      <c r="AI991" s="133"/>
    </row>
    <row r="992">
      <c r="A992" s="114" t="str">
        <f t="array" ref="A992">IFERROR(
  INDEX(
    INDEX('{INDEX} Tour Packages'!$A:$ZZ, , MATCH(A$3, '{INDEX} Tour Packages'!$4:$4, 0)),
    MATCH($F992, INDEX('{INDEX} Tour Packages'!$A:$ZZ,0, MATCH("Tour Package Name", '{INDEX} Tour Packages'!$4:$4, 0)), 0)
  ),
"")
</f>
        <v/>
      </c>
      <c r="B992" s="114" t="str">
        <f t="array" ref="B992">IFERROR(
  INDEX(
    INDEX('{INDEX} Tour Packages'!$A:$ZZ, , MATCH(B$3, '{INDEX} Tour Packages'!$4:$4, 0)),
    MATCH($F992, INDEX('{INDEX} Tour Packages'!$A:$ZZ,0, MATCH("Tour Package Name", '{INDEX} Tour Packages'!$4:$4, 0)), 0)
  ),
"")
</f>
        <v/>
      </c>
      <c r="C992" s="114" t="str">
        <f t="array" ref="C992">IFERROR(
  INDEX(
    INDEX('{INDEX} Tour Packages'!$A:$ZZ, , MATCH(C$3, '{INDEX} Tour Packages'!$4:$4, 0)),
    MATCH($F992, INDEX('{INDEX} Tour Packages'!$A:$ZZ,0, MATCH("Tour Package Name", '{INDEX} Tour Packages'!$4:$4, 0)), 0)
  ),
"")
</f>
        <v/>
      </c>
      <c r="D992" s="114" t="str">
        <f t="array" ref="D992">IFERROR(
  INDEX(
    INDEX('{INDEX} Tour Packages'!$A:$ZZ, , MATCH(D$3, '{INDEX} Tour Packages'!$4:$4, 0)),
    MATCH($F992, INDEX('{INDEX} Tour Packages'!$A:$ZZ,0, MATCH("Tour Package Name", '{INDEX} Tour Packages'!$4:$4, 0)), 0)
  ),
"")
</f>
        <v/>
      </c>
      <c r="E992" s="115" t="s">
        <v>231</v>
      </c>
      <c r="F992" s="116" t="str">
        <f>IFERROR(__xludf.DUMMYFUNCTION("LET(
  headers, 'Internal Flight Booking Form Re'!$A$1:AI$1,
  ref, $E992,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2" s="117" t="str">
        <f>IFERROR(__xludf.DUMMYFUNCTION("""COMPUTED_VALUE"""),"")</f>
        <v/>
      </c>
      <c r="H992" s="116"/>
      <c r="I992" s="116"/>
      <c r="J992" s="118"/>
      <c r="K992" s="116"/>
      <c r="L992" s="116"/>
      <c r="M992" s="116"/>
      <c r="N992" s="116"/>
      <c r="O992" s="117"/>
      <c r="P992" s="134"/>
      <c r="Q992" s="134"/>
      <c r="R992" s="134"/>
      <c r="S992" s="135"/>
      <c r="T992" s="134"/>
      <c r="U992" s="134"/>
      <c r="V992" s="134"/>
      <c r="W992" s="135"/>
      <c r="X992" s="134"/>
      <c r="Y992" s="134"/>
      <c r="Z992" s="134"/>
      <c r="AA992" s="135"/>
      <c r="AB992" s="131" t="b">
        <v>0</v>
      </c>
      <c r="AC992" s="131" t="b">
        <v>0</v>
      </c>
      <c r="AD992" s="122"/>
      <c r="AE992" s="131" t="b">
        <v>0</v>
      </c>
      <c r="AF992" s="128"/>
      <c r="AG992" s="88"/>
      <c r="AH992" s="132" t="b">
        <v>0</v>
      </c>
      <c r="AI992" s="133"/>
    </row>
    <row r="993">
      <c r="A993" s="114" t="str">
        <f t="array" ref="A993">IFERROR(
  INDEX(
    INDEX('{INDEX} Tour Packages'!$A:$ZZ, , MATCH(A$3, '{INDEX} Tour Packages'!$4:$4, 0)),
    MATCH($F993, INDEX('{INDEX} Tour Packages'!$A:$ZZ,0, MATCH("Tour Package Name", '{INDEX} Tour Packages'!$4:$4, 0)), 0)
  ),
"")
</f>
        <v/>
      </c>
      <c r="B993" s="114" t="str">
        <f t="array" ref="B993">IFERROR(
  INDEX(
    INDEX('{INDEX} Tour Packages'!$A:$ZZ, , MATCH(B$3, '{INDEX} Tour Packages'!$4:$4, 0)),
    MATCH($F993, INDEX('{INDEX} Tour Packages'!$A:$ZZ,0, MATCH("Tour Package Name", '{INDEX} Tour Packages'!$4:$4, 0)), 0)
  ),
"")
</f>
        <v/>
      </c>
      <c r="C993" s="114" t="str">
        <f t="array" ref="C993">IFERROR(
  INDEX(
    INDEX('{INDEX} Tour Packages'!$A:$ZZ, , MATCH(C$3, '{INDEX} Tour Packages'!$4:$4, 0)),
    MATCH($F993, INDEX('{INDEX} Tour Packages'!$A:$ZZ,0, MATCH("Tour Package Name", '{INDEX} Tour Packages'!$4:$4, 0)), 0)
  ),
"")
</f>
        <v/>
      </c>
      <c r="D993" s="114" t="str">
        <f t="array" ref="D993">IFERROR(
  INDEX(
    INDEX('{INDEX} Tour Packages'!$A:$ZZ, , MATCH(D$3, '{INDEX} Tour Packages'!$4:$4, 0)),
    MATCH($F993, INDEX('{INDEX} Tour Packages'!$A:$ZZ,0, MATCH("Tour Package Name", '{INDEX} Tour Packages'!$4:$4, 0)), 0)
  ),
"")
</f>
        <v/>
      </c>
      <c r="E993" s="115" t="s">
        <v>231</v>
      </c>
      <c r="F993" s="116" t="str">
        <f>IFERROR(__xludf.DUMMYFUNCTION("LET(
  headers, 'Internal Flight Booking Form Re'!$A$1:AI$1,
  ref, $E993,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3" s="117" t="str">
        <f>IFERROR(__xludf.DUMMYFUNCTION("""COMPUTED_VALUE"""),"")</f>
        <v/>
      </c>
      <c r="H993" s="116"/>
      <c r="I993" s="116"/>
      <c r="J993" s="118"/>
      <c r="K993" s="116"/>
      <c r="L993" s="116"/>
      <c r="M993" s="116"/>
      <c r="N993" s="116"/>
      <c r="O993" s="117"/>
      <c r="P993" s="134"/>
      <c r="Q993" s="134"/>
      <c r="R993" s="134"/>
      <c r="S993" s="135"/>
      <c r="T993" s="134"/>
      <c r="U993" s="134"/>
      <c r="V993" s="134"/>
      <c r="W993" s="135"/>
      <c r="X993" s="134"/>
      <c r="Y993" s="134"/>
      <c r="Z993" s="134"/>
      <c r="AA993" s="135"/>
      <c r="AB993" s="131" t="b">
        <v>0</v>
      </c>
      <c r="AC993" s="131" t="b">
        <v>0</v>
      </c>
      <c r="AD993" s="122"/>
      <c r="AE993" s="131" t="b">
        <v>0</v>
      </c>
      <c r="AF993" s="128"/>
      <c r="AG993" s="88"/>
      <c r="AH993" s="132" t="b">
        <v>0</v>
      </c>
      <c r="AI993" s="133"/>
    </row>
    <row r="994">
      <c r="A994" s="114" t="str">
        <f t="array" ref="A994">IFERROR(
  INDEX(
    INDEX('{INDEX} Tour Packages'!$A:$ZZ, , MATCH(A$3, '{INDEX} Tour Packages'!$4:$4, 0)),
    MATCH($F994, INDEX('{INDEX} Tour Packages'!$A:$ZZ,0, MATCH("Tour Package Name", '{INDEX} Tour Packages'!$4:$4, 0)), 0)
  ),
"")
</f>
        <v/>
      </c>
      <c r="B994" s="114" t="str">
        <f t="array" ref="B994">IFERROR(
  INDEX(
    INDEX('{INDEX} Tour Packages'!$A:$ZZ, , MATCH(B$3, '{INDEX} Tour Packages'!$4:$4, 0)),
    MATCH($F994, INDEX('{INDEX} Tour Packages'!$A:$ZZ,0, MATCH("Tour Package Name", '{INDEX} Tour Packages'!$4:$4, 0)), 0)
  ),
"")
</f>
        <v/>
      </c>
      <c r="C994" s="114" t="str">
        <f t="array" ref="C994">IFERROR(
  INDEX(
    INDEX('{INDEX} Tour Packages'!$A:$ZZ, , MATCH(C$3, '{INDEX} Tour Packages'!$4:$4, 0)),
    MATCH($F994, INDEX('{INDEX} Tour Packages'!$A:$ZZ,0, MATCH("Tour Package Name", '{INDEX} Tour Packages'!$4:$4, 0)), 0)
  ),
"")
</f>
        <v/>
      </c>
      <c r="D994" s="114" t="str">
        <f t="array" ref="D994">IFERROR(
  INDEX(
    INDEX('{INDEX} Tour Packages'!$A:$ZZ, , MATCH(D$3, '{INDEX} Tour Packages'!$4:$4, 0)),
    MATCH($F994, INDEX('{INDEX} Tour Packages'!$A:$ZZ,0, MATCH("Tour Package Name", '{INDEX} Tour Packages'!$4:$4, 0)), 0)
  ),
"")
</f>
        <v/>
      </c>
      <c r="E994" s="115" t="s">
        <v>231</v>
      </c>
      <c r="F994" s="116" t="str">
        <f>IFERROR(__xludf.DUMMYFUNCTION("LET(
  headers, 'Internal Flight Booking Form Re'!$A$1:AI$1,
  ref, $E994,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4" s="117" t="str">
        <f>IFERROR(__xludf.DUMMYFUNCTION("""COMPUTED_VALUE"""),"")</f>
        <v/>
      </c>
      <c r="H994" s="116"/>
      <c r="I994" s="116"/>
      <c r="J994" s="118"/>
      <c r="K994" s="116"/>
      <c r="L994" s="116"/>
      <c r="M994" s="116"/>
      <c r="N994" s="116"/>
      <c r="O994" s="117"/>
      <c r="P994" s="134"/>
      <c r="Q994" s="134"/>
      <c r="R994" s="134"/>
      <c r="S994" s="135"/>
      <c r="T994" s="134"/>
      <c r="U994" s="134"/>
      <c r="V994" s="134"/>
      <c r="W994" s="135"/>
      <c r="X994" s="134"/>
      <c r="Y994" s="134"/>
      <c r="Z994" s="134"/>
      <c r="AA994" s="135"/>
      <c r="AB994" s="131" t="b">
        <v>0</v>
      </c>
      <c r="AC994" s="131" t="b">
        <v>0</v>
      </c>
      <c r="AD994" s="122"/>
      <c r="AE994" s="131" t="b">
        <v>0</v>
      </c>
      <c r="AF994" s="128"/>
      <c r="AG994" s="88"/>
      <c r="AH994" s="132" t="b">
        <v>0</v>
      </c>
      <c r="AI994" s="133"/>
    </row>
    <row r="995">
      <c r="A995" s="114" t="str">
        <f t="array" ref="A995">IFERROR(
  INDEX(
    INDEX('{INDEX} Tour Packages'!$A:$ZZ, , MATCH(A$3, '{INDEX} Tour Packages'!$4:$4, 0)),
    MATCH($F995, INDEX('{INDEX} Tour Packages'!$A:$ZZ,0, MATCH("Tour Package Name", '{INDEX} Tour Packages'!$4:$4, 0)), 0)
  ),
"")
</f>
        <v/>
      </c>
      <c r="B995" s="114" t="str">
        <f t="array" ref="B995">IFERROR(
  INDEX(
    INDEX('{INDEX} Tour Packages'!$A:$ZZ, , MATCH(B$3, '{INDEX} Tour Packages'!$4:$4, 0)),
    MATCH($F995, INDEX('{INDEX} Tour Packages'!$A:$ZZ,0, MATCH("Tour Package Name", '{INDEX} Tour Packages'!$4:$4, 0)), 0)
  ),
"")
</f>
        <v/>
      </c>
      <c r="C995" s="114" t="str">
        <f t="array" ref="C995">IFERROR(
  INDEX(
    INDEX('{INDEX} Tour Packages'!$A:$ZZ, , MATCH(C$3, '{INDEX} Tour Packages'!$4:$4, 0)),
    MATCH($F995, INDEX('{INDEX} Tour Packages'!$A:$ZZ,0, MATCH("Tour Package Name", '{INDEX} Tour Packages'!$4:$4, 0)), 0)
  ),
"")
</f>
        <v/>
      </c>
      <c r="D995" s="114" t="str">
        <f t="array" ref="D995">IFERROR(
  INDEX(
    INDEX('{INDEX} Tour Packages'!$A:$ZZ, , MATCH(D$3, '{INDEX} Tour Packages'!$4:$4, 0)),
    MATCH($F995, INDEX('{INDEX} Tour Packages'!$A:$ZZ,0, MATCH("Tour Package Name", '{INDEX} Tour Packages'!$4:$4, 0)), 0)
  ),
"")
</f>
        <v/>
      </c>
      <c r="E995" s="115" t="s">
        <v>231</v>
      </c>
      <c r="F995" s="116" t="str">
        <f>IFERROR(__xludf.DUMMYFUNCTION("LET(
  headers, 'Internal Flight Booking Form Re'!$A$1:AI$1,
  ref, $E995,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5" s="117" t="str">
        <f>IFERROR(__xludf.DUMMYFUNCTION("""COMPUTED_VALUE"""),"")</f>
        <v/>
      </c>
      <c r="H995" s="116"/>
      <c r="I995" s="116"/>
      <c r="J995" s="118"/>
      <c r="K995" s="116"/>
      <c r="L995" s="116"/>
      <c r="M995" s="116"/>
      <c r="N995" s="116"/>
      <c r="O995" s="117"/>
      <c r="P995" s="134"/>
      <c r="Q995" s="134"/>
      <c r="R995" s="134"/>
      <c r="S995" s="135"/>
      <c r="T995" s="134"/>
      <c r="U995" s="134"/>
      <c r="V995" s="134"/>
      <c r="W995" s="135"/>
      <c r="X995" s="134"/>
      <c r="Y995" s="134"/>
      <c r="Z995" s="134"/>
      <c r="AA995" s="135"/>
      <c r="AB995" s="131" t="b">
        <v>0</v>
      </c>
      <c r="AC995" s="131" t="b">
        <v>0</v>
      </c>
      <c r="AD995" s="122"/>
      <c r="AE995" s="131" t="b">
        <v>0</v>
      </c>
      <c r="AF995" s="128"/>
      <c r="AG995" s="88"/>
      <c r="AH995" s="132" t="b">
        <v>0</v>
      </c>
      <c r="AI995" s="133"/>
    </row>
    <row r="996">
      <c r="A996" s="114" t="str">
        <f t="array" ref="A996">IFERROR(
  INDEX(
    INDEX('{INDEX} Tour Packages'!$A:$ZZ, , MATCH(A$3, '{INDEX} Tour Packages'!$4:$4, 0)),
    MATCH($F996, INDEX('{INDEX} Tour Packages'!$A:$ZZ,0, MATCH("Tour Package Name", '{INDEX} Tour Packages'!$4:$4, 0)), 0)
  ),
"")
</f>
        <v/>
      </c>
      <c r="B996" s="114" t="str">
        <f t="array" ref="B996">IFERROR(
  INDEX(
    INDEX('{INDEX} Tour Packages'!$A:$ZZ, , MATCH(B$3, '{INDEX} Tour Packages'!$4:$4, 0)),
    MATCH($F996, INDEX('{INDEX} Tour Packages'!$A:$ZZ,0, MATCH("Tour Package Name", '{INDEX} Tour Packages'!$4:$4, 0)), 0)
  ),
"")
</f>
        <v/>
      </c>
      <c r="C996" s="114" t="str">
        <f t="array" ref="C996">IFERROR(
  INDEX(
    INDEX('{INDEX} Tour Packages'!$A:$ZZ, , MATCH(C$3, '{INDEX} Tour Packages'!$4:$4, 0)),
    MATCH($F996, INDEX('{INDEX} Tour Packages'!$A:$ZZ,0, MATCH("Tour Package Name", '{INDEX} Tour Packages'!$4:$4, 0)), 0)
  ),
"")
</f>
        <v/>
      </c>
      <c r="D996" s="114" t="str">
        <f t="array" ref="D996">IFERROR(
  INDEX(
    INDEX('{INDEX} Tour Packages'!$A:$ZZ, , MATCH(D$3, '{INDEX} Tour Packages'!$4:$4, 0)),
    MATCH($F996, INDEX('{INDEX} Tour Packages'!$A:$ZZ,0, MATCH("Tour Package Name", '{INDEX} Tour Packages'!$4:$4, 0)), 0)
  ),
"")
</f>
        <v/>
      </c>
      <c r="E996" s="115" t="s">
        <v>231</v>
      </c>
      <c r="F996" s="116" t="str">
        <f>IFERROR(__xludf.DUMMYFUNCTION("LET(
  headers, 'Internal Flight Booking Form Re'!$A$1:AI$1,
  ref, $E996,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6" s="117" t="str">
        <f>IFERROR(__xludf.DUMMYFUNCTION("""COMPUTED_VALUE"""),"")</f>
        <v/>
      </c>
      <c r="H996" s="116"/>
      <c r="I996" s="116"/>
      <c r="J996" s="118"/>
      <c r="K996" s="116"/>
      <c r="L996" s="116"/>
      <c r="M996" s="116"/>
      <c r="N996" s="116"/>
      <c r="O996" s="117"/>
      <c r="P996" s="134"/>
      <c r="Q996" s="134"/>
      <c r="R996" s="134"/>
      <c r="S996" s="135"/>
      <c r="T996" s="134"/>
      <c r="U996" s="134"/>
      <c r="V996" s="134"/>
      <c r="W996" s="135"/>
      <c r="X996" s="134"/>
      <c r="Y996" s="134"/>
      <c r="Z996" s="134"/>
      <c r="AA996" s="135"/>
      <c r="AB996" s="131" t="b">
        <v>0</v>
      </c>
      <c r="AC996" s="131" t="b">
        <v>0</v>
      </c>
      <c r="AD996" s="122"/>
      <c r="AE996" s="131" t="b">
        <v>0</v>
      </c>
      <c r="AF996" s="128"/>
      <c r="AG996" s="88"/>
      <c r="AH996" s="132" t="b">
        <v>0</v>
      </c>
      <c r="AI996" s="133"/>
    </row>
    <row r="997">
      <c r="A997" s="114" t="str">
        <f t="array" ref="A997">IFERROR(
  INDEX(
    INDEX('{INDEX} Tour Packages'!$A:$ZZ, , MATCH(A$3, '{INDEX} Tour Packages'!$4:$4, 0)),
    MATCH($F997, INDEX('{INDEX} Tour Packages'!$A:$ZZ,0, MATCH("Tour Package Name", '{INDEX} Tour Packages'!$4:$4, 0)), 0)
  ),
"")
</f>
        <v/>
      </c>
      <c r="B997" s="114" t="str">
        <f t="array" ref="B997">IFERROR(
  INDEX(
    INDEX('{INDEX} Tour Packages'!$A:$ZZ, , MATCH(B$3, '{INDEX} Tour Packages'!$4:$4, 0)),
    MATCH($F997, INDEX('{INDEX} Tour Packages'!$A:$ZZ,0, MATCH("Tour Package Name", '{INDEX} Tour Packages'!$4:$4, 0)), 0)
  ),
"")
</f>
        <v/>
      </c>
      <c r="C997" s="114" t="str">
        <f t="array" ref="C997">IFERROR(
  INDEX(
    INDEX('{INDEX} Tour Packages'!$A:$ZZ, , MATCH(C$3, '{INDEX} Tour Packages'!$4:$4, 0)),
    MATCH($F997, INDEX('{INDEX} Tour Packages'!$A:$ZZ,0, MATCH("Tour Package Name", '{INDEX} Tour Packages'!$4:$4, 0)), 0)
  ),
"")
</f>
        <v/>
      </c>
      <c r="D997" s="114" t="str">
        <f t="array" ref="D997">IFERROR(
  INDEX(
    INDEX('{INDEX} Tour Packages'!$A:$ZZ, , MATCH(D$3, '{INDEX} Tour Packages'!$4:$4, 0)),
    MATCH($F997, INDEX('{INDEX} Tour Packages'!$A:$ZZ,0, MATCH("Tour Package Name", '{INDEX} Tour Packages'!$4:$4, 0)), 0)
  ),
"")
</f>
        <v/>
      </c>
      <c r="E997" s="115" t="s">
        <v>231</v>
      </c>
      <c r="F997" s="116" t="str">
        <f>IFERROR(__xludf.DUMMYFUNCTION("LET(
  headers, 'Internal Flight Booking Form Re'!$A$1:AI$1,
  ref, $E997,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7" s="117" t="str">
        <f>IFERROR(__xludf.DUMMYFUNCTION("""COMPUTED_VALUE"""),"")</f>
        <v/>
      </c>
      <c r="H997" s="116"/>
      <c r="I997" s="116"/>
      <c r="J997" s="118"/>
      <c r="K997" s="116"/>
      <c r="L997" s="116"/>
      <c r="M997" s="116"/>
      <c r="N997" s="116"/>
      <c r="O997" s="117"/>
      <c r="P997" s="134"/>
      <c r="Q997" s="134"/>
      <c r="R997" s="134"/>
      <c r="S997" s="135"/>
      <c r="T997" s="134"/>
      <c r="U997" s="134"/>
      <c r="V997" s="134"/>
      <c r="W997" s="135"/>
      <c r="X997" s="134"/>
      <c r="Y997" s="134"/>
      <c r="Z997" s="134"/>
      <c r="AA997" s="135"/>
      <c r="AB997" s="131" t="b">
        <v>0</v>
      </c>
      <c r="AC997" s="131" t="b">
        <v>0</v>
      </c>
      <c r="AD997" s="122"/>
      <c r="AE997" s="131" t="b">
        <v>0</v>
      </c>
      <c r="AF997" s="128"/>
      <c r="AG997" s="88"/>
      <c r="AH997" s="132" t="b">
        <v>0</v>
      </c>
      <c r="AI997" s="133"/>
    </row>
    <row r="998">
      <c r="A998" s="114" t="str">
        <f t="array" ref="A998">IFERROR(
  INDEX(
    INDEX('{INDEX} Tour Packages'!$A:$ZZ, , MATCH(A$3, '{INDEX} Tour Packages'!$4:$4, 0)),
    MATCH($F998, INDEX('{INDEX} Tour Packages'!$A:$ZZ,0, MATCH("Tour Package Name", '{INDEX} Tour Packages'!$4:$4, 0)), 0)
  ),
"")
</f>
        <v/>
      </c>
      <c r="B998" s="114" t="str">
        <f t="array" ref="B998">IFERROR(
  INDEX(
    INDEX('{INDEX} Tour Packages'!$A:$ZZ, , MATCH(B$3, '{INDEX} Tour Packages'!$4:$4, 0)),
    MATCH($F998, INDEX('{INDEX} Tour Packages'!$A:$ZZ,0, MATCH("Tour Package Name", '{INDEX} Tour Packages'!$4:$4, 0)), 0)
  ),
"")
</f>
        <v/>
      </c>
      <c r="C998" s="114" t="str">
        <f t="array" ref="C998">IFERROR(
  INDEX(
    INDEX('{INDEX} Tour Packages'!$A:$ZZ, , MATCH(C$3, '{INDEX} Tour Packages'!$4:$4, 0)),
    MATCH($F998, INDEX('{INDEX} Tour Packages'!$A:$ZZ,0, MATCH("Tour Package Name", '{INDEX} Tour Packages'!$4:$4, 0)), 0)
  ),
"")
</f>
        <v/>
      </c>
      <c r="D998" s="114" t="str">
        <f t="array" ref="D998">IFERROR(
  INDEX(
    INDEX('{INDEX} Tour Packages'!$A:$ZZ, , MATCH(D$3, '{INDEX} Tour Packages'!$4:$4, 0)),
    MATCH($F998, INDEX('{INDEX} Tour Packages'!$A:$ZZ,0, MATCH("Tour Package Name", '{INDEX} Tour Packages'!$4:$4, 0)), 0)
  ),
"")
</f>
        <v/>
      </c>
      <c r="E998" s="115" t="s">
        <v>231</v>
      </c>
      <c r="F998" s="116" t="str">
        <f>IFERROR(__xludf.DUMMYFUNCTION("LET(
  headers, 'Internal Flight Booking Form Re'!$A$1:AI$1,
  ref, $E998,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8" s="117" t="str">
        <f>IFERROR(__xludf.DUMMYFUNCTION("""COMPUTED_VALUE"""),"")</f>
        <v/>
      </c>
      <c r="H998" s="116"/>
      <c r="I998" s="116"/>
      <c r="J998" s="118"/>
      <c r="K998" s="116"/>
      <c r="L998" s="116"/>
      <c r="M998" s="116"/>
      <c r="N998" s="116"/>
      <c r="O998" s="117"/>
      <c r="P998" s="134"/>
      <c r="Q998" s="134"/>
      <c r="R998" s="134"/>
      <c r="S998" s="135"/>
      <c r="T998" s="134"/>
      <c r="U998" s="134"/>
      <c r="V998" s="134"/>
      <c r="W998" s="135"/>
      <c r="X998" s="134"/>
      <c r="Y998" s="134"/>
      <c r="Z998" s="134"/>
      <c r="AA998" s="135"/>
      <c r="AB998" s="131" t="b">
        <v>0</v>
      </c>
      <c r="AC998" s="131" t="b">
        <v>0</v>
      </c>
      <c r="AD998" s="122"/>
      <c r="AE998" s="131" t="b">
        <v>0</v>
      </c>
      <c r="AF998" s="128"/>
      <c r="AG998" s="88"/>
      <c r="AH998" s="132" t="b">
        <v>0</v>
      </c>
      <c r="AI998" s="133"/>
    </row>
    <row r="999">
      <c r="A999" s="114" t="str">
        <f t="array" ref="A999">IFERROR(
  INDEX(
    INDEX('{INDEX} Tour Packages'!$A:$ZZ, , MATCH(A$3, '{INDEX} Tour Packages'!$4:$4, 0)),
    MATCH($F999, INDEX('{INDEX} Tour Packages'!$A:$ZZ,0, MATCH("Tour Package Name", '{INDEX} Tour Packages'!$4:$4, 0)), 0)
  ),
"")
</f>
        <v/>
      </c>
      <c r="B999" s="114" t="str">
        <f t="array" ref="B999">IFERROR(
  INDEX(
    INDEX('{INDEX} Tour Packages'!$A:$ZZ, , MATCH(B$3, '{INDEX} Tour Packages'!$4:$4, 0)),
    MATCH($F999, INDEX('{INDEX} Tour Packages'!$A:$ZZ,0, MATCH("Tour Package Name", '{INDEX} Tour Packages'!$4:$4, 0)), 0)
  ),
"")
</f>
        <v/>
      </c>
      <c r="C999" s="114" t="str">
        <f t="array" ref="C999">IFERROR(
  INDEX(
    INDEX('{INDEX} Tour Packages'!$A:$ZZ, , MATCH(C$3, '{INDEX} Tour Packages'!$4:$4, 0)),
    MATCH($F999, INDEX('{INDEX} Tour Packages'!$A:$ZZ,0, MATCH("Tour Package Name", '{INDEX} Tour Packages'!$4:$4, 0)), 0)
  ),
"")
</f>
        <v/>
      </c>
      <c r="D999" s="114" t="str">
        <f t="array" ref="D999">IFERROR(
  INDEX(
    INDEX('{INDEX} Tour Packages'!$A:$ZZ, , MATCH(D$3, '{INDEX} Tour Packages'!$4:$4, 0)),
    MATCH($F999, INDEX('{INDEX} Tour Packages'!$A:$ZZ,0, MATCH("Tour Package Name", '{INDEX} Tour Packages'!$4:$4, 0)), 0)
  ),
"")
</f>
        <v/>
      </c>
      <c r="E999" s="115" t="s">
        <v>231</v>
      </c>
      <c r="F999" s="116" t="str">
        <f>IFERROR(__xludf.DUMMYFUNCTION("LET(
  headers, 'Internal Flight Booking Form Re'!$A$1:AI$1,
  ref, $E999,
  rows, 'Internal Flight Booking Form Re'!$A$2:$ZZ2605,
  rowNum, MATCH(ref, INDEX(rows, , MATCH(""Booking Reference"", headers, 0)), 0),
  pkgCol, MATCH(""Tour Package Name"", he"&amp;"aders,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 S"&amp;"unset"", MATCH(""Tour Dates for Philippines Sunset"", headers, 0),
    ""Maldives Bucketlist"", MATCH(""Tour Dates for Maldives Bucketlist"", headers, 0),
    ""Sri Lanka Wander Tour"", MATCH(""Tour Dates for Sri Lanka Wander Tour"", headers, 0),
    ""Ar"&amp;"gentina’s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ro"&amp;"wNum, emailCol),
    INDEX(rows, rowNum, govIDCol),
    INDEX(rows, rowNum, idNumCol)
  }
)
"),"")</f>
        <v/>
      </c>
      <c r="G999" s="117" t="str">
        <f>IFERROR(__xludf.DUMMYFUNCTION("""COMPUTED_VALUE"""),"")</f>
        <v/>
      </c>
      <c r="H999" s="116"/>
      <c r="I999" s="116"/>
      <c r="J999" s="118"/>
      <c r="K999" s="116"/>
      <c r="L999" s="116"/>
      <c r="M999" s="116"/>
      <c r="N999" s="116"/>
      <c r="O999" s="117"/>
      <c r="P999" s="134"/>
      <c r="Q999" s="134"/>
      <c r="R999" s="134"/>
      <c r="S999" s="135"/>
      <c r="T999" s="134"/>
      <c r="U999" s="134"/>
      <c r="V999" s="134"/>
      <c r="W999" s="135"/>
      <c r="X999" s="134"/>
      <c r="Y999" s="134"/>
      <c r="Z999" s="134"/>
      <c r="AA999" s="135"/>
      <c r="AB999" s="131" t="b">
        <v>0</v>
      </c>
      <c r="AC999" s="131" t="b">
        <v>0</v>
      </c>
      <c r="AD999" s="122"/>
      <c r="AE999" s="131" t="b">
        <v>0</v>
      </c>
      <c r="AF999" s="128"/>
      <c r="AG999" s="88"/>
      <c r="AH999" s="132" t="b">
        <v>0</v>
      </c>
      <c r="AI999" s="133"/>
    </row>
    <row r="1000">
      <c r="A1000" s="114" t="str">
        <f t="array" ref="A1000">IFERROR(
  INDEX(
    INDEX('{INDEX} Tour Packages'!$A:$ZZ, , MATCH(A$3, '{INDEX} Tour Packages'!$4:$4, 0)),
    MATCH($F1000, INDEX('{INDEX} Tour Packages'!$A:$ZZ,0, MATCH("Tour Package Name", '{INDEX} Tour Packages'!$4:$4, 0)), 0)
  ),
"")
</f>
        <v/>
      </c>
      <c r="B1000" s="114" t="str">
        <f t="array" ref="B1000">IFERROR(
  INDEX(
    INDEX('{INDEX} Tour Packages'!$A:$ZZ, , MATCH(B$3, '{INDEX} Tour Packages'!$4:$4, 0)),
    MATCH($F1000, INDEX('{INDEX} Tour Packages'!$A:$ZZ,0, MATCH("Tour Package Name", '{INDEX} Tour Packages'!$4:$4, 0)), 0)
  ),
"")
</f>
        <v/>
      </c>
      <c r="C1000" s="114" t="str">
        <f t="array" ref="C1000">IFERROR(
  INDEX(
    INDEX('{INDEX} Tour Packages'!$A:$ZZ, , MATCH(C$3, '{INDEX} Tour Packages'!$4:$4, 0)),
    MATCH($F1000, INDEX('{INDEX} Tour Packages'!$A:$ZZ,0, MATCH("Tour Package Name", '{INDEX} Tour Packages'!$4:$4, 0)), 0)
  ),
"")
</f>
        <v/>
      </c>
      <c r="D1000" s="114" t="str">
        <f t="array" ref="D1000">IFERROR(
  INDEX(
    INDEX('{INDEX} Tour Packages'!$A:$ZZ, , MATCH(D$3, '{INDEX} Tour Packages'!$4:$4, 0)),
    MATCH($F1000, INDEX('{INDEX} Tour Packages'!$A:$ZZ,0, MATCH("Tour Package Name", '{INDEX} Tour Packages'!$4:$4, 0)), 0)
  ),
"")
</f>
        <v/>
      </c>
      <c r="E1000" s="115" t="s">
        <v>231</v>
      </c>
      <c r="F1000" s="116" t="str">
        <f>IFERROR(__xludf.DUMMYFUNCTION("LET(
  headers, 'Internal Flight Booking Form Re'!$A$1:AI$1,
  ref, $E1000,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0" s="117" t="str">
        <f>IFERROR(__xludf.DUMMYFUNCTION("""COMPUTED_VALUE"""),"")</f>
        <v/>
      </c>
      <c r="H1000" s="116"/>
      <c r="I1000" s="116"/>
      <c r="J1000" s="118"/>
      <c r="K1000" s="116"/>
      <c r="L1000" s="116"/>
      <c r="M1000" s="116"/>
      <c r="N1000" s="116"/>
      <c r="O1000" s="117"/>
      <c r="P1000" s="134"/>
      <c r="Q1000" s="134"/>
      <c r="R1000" s="134"/>
      <c r="S1000" s="135"/>
      <c r="T1000" s="134"/>
      <c r="U1000" s="134"/>
      <c r="V1000" s="134"/>
      <c r="W1000" s="135"/>
      <c r="X1000" s="134"/>
      <c r="Y1000" s="134"/>
      <c r="Z1000" s="134"/>
      <c r="AA1000" s="135"/>
      <c r="AB1000" s="131" t="b">
        <v>0</v>
      </c>
      <c r="AC1000" s="131" t="b">
        <v>0</v>
      </c>
      <c r="AD1000" s="122"/>
      <c r="AE1000" s="131" t="b">
        <v>0</v>
      </c>
      <c r="AF1000" s="128"/>
      <c r="AG1000" s="88"/>
      <c r="AH1000" s="132" t="b">
        <v>0</v>
      </c>
      <c r="AI1000" s="133"/>
    </row>
    <row r="1001">
      <c r="A1001" s="114" t="str">
        <f t="array" ref="A1001">IFERROR(
  INDEX(
    INDEX('{INDEX} Tour Packages'!$A:$ZZ, , MATCH(A$3, '{INDEX} Tour Packages'!$4:$4, 0)),
    MATCH($F1001, INDEX('{INDEX} Tour Packages'!$A:$ZZ,0, MATCH("Tour Package Name", '{INDEX} Tour Packages'!$4:$4, 0)), 0)
  ),
"")
</f>
        <v/>
      </c>
      <c r="B1001" s="114" t="str">
        <f t="array" ref="B1001">IFERROR(
  INDEX(
    INDEX('{INDEX} Tour Packages'!$A:$ZZ, , MATCH(B$3, '{INDEX} Tour Packages'!$4:$4, 0)),
    MATCH($F1001, INDEX('{INDEX} Tour Packages'!$A:$ZZ,0, MATCH("Tour Package Name", '{INDEX} Tour Packages'!$4:$4, 0)), 0)
  ),
"")
</f>
        <v/>
      </c>
      <c r="C1001" s="114" t="str">
        <f t="array" ref="C1001">IFERROR(
  INDEX(
    INDEX('{INDEX} Tour Packages'!$A:$ZZ, , MATCH(C$3, '{INDEX} Tour Packages'!$4:$4, 0)),
    MATCH($F1001, INDEX('{INDEX} Tour Packages'!$A:$ZZ,0, MATCH("Tour Package Name", '{INDEX} Tour Packages'!$4:$4, 0)), 0)
  ),
"")
</f>
        <v/>
      </c>
      <c r="D1001" s="114" t="str">
        <f t="array" ref="D1001">IFERROR(
  INDEX(
    INDEX('{INDEX} Tour Packages'!$A:$ZZ, , MATCH(D$3, '{INDEX} Tour Packages'!$4:$4, 0)),
    MATCH($F1001, INDEX('{INDEX} Tour Packages'!$A:$ZZ,0, MATCH("Tour Package Name", '{INDEX} Tour Packages'!$4:$4, 0)), 0)
  ),
"")
</f>
        <v/>
      </c>
      <c r="E1001" s="115" t="s">
        <v>231</v>
      </c>
      <c r="F1001" s="116" t="str">
        <f>IFERROR(__xludf.DUMMYFUNCTION("LET(
  headers, 'Internal Flight Booking Form Re'!$A$1:AI$1,
  ref, $E1001,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1" s="117" t="str">
        <f>IFERROR(__xludf.DUMMYFUNCTION("""COMPUTED_VALUE"""),"")</f>
        <v/>
      </c>
      <c r="H1001" s="116"/>
      <c r="I1001" s="116"/>
      <c r="J1001" s="118"/>
      <c r="K1001" s="116"/>
      <c r="L1001" s="116"/>
      <c r="M1001" s="116"/>
      <c r="N1001" s="116"/>
      <c r="O1001" s="117"/>
      <c r="P1001" s="134"/>
      <c r="Q1001" s="134"/>
      <c r="R1001" s="134"/>
      <c r="S1001" s="135"/>
      <c r="T1001" s="134"/>
      <c r="U1001" s="134"/>
      <c r="V1001" s="134"/>
      <c r="W1001" s="135"/>
      <c r="X1001" s="134"/>
      <c r="Y1001" s="134"/>
      <c r="Z1001" s="134"/>
      <c r="AA1001" s="135"/>
      <c r="AB1001" s="131" t="b">
        <v>0</v>
      </c>
      <c r="AC1001" s="131" t="b">
        <v>0</v>
      </c>
      <c r="AD1001" s="122"/>
      <c r="AE1001" s="131" t="b">
        <v>0</v>
      </c>
      <c r="AF1001" s="128"/>
      <c r="AG1001" s="88"/>
      <c r="AH1001" s="132" t="b">
        <v>0</v>
      </c>
      <c r="AI1001" s="133"/>
    </row>
    <row r="1002">
      <c r="A1002" s="114" t="str">
        <f t="array" ref="A1002">IFERROR(
  INDEX(
    INDEX('{INDEX} Tour Packages'!$A:$ZZ, , MATCH(A$3, '{INDEX} Tour Packages'!$4:$4, 0)),
    MATCH($F1002, INDEX('{INDEX} Tour Packages'!$A:$ZZ,0, MATCH("Tour Package Name", '{INDEX} Tour Packages'!$4:$4, 0)), 0)
  ),
"")
</f>
        <v/>
      </c>
      <c r="B1002" s="114" t="str">
        <f t="array" ref="B1002">IFERROR(
  INDEX(
    INDEX('{INDEX} Tour Packages'!$A:$ZZ, , MATCH(B$3, '{INDEX} Tour Packages'!$4:$4, 0)),
    MATCH($F1002, INDEX('{INDEX} Tour Packages'!$A:$ZZ,0, MATCH("Tour Package Name", '{INDEX} Tour Packages'!$4:$4, 0)), 0)
  ),
"")
</f>
        <v/>
      </c>
      <c r="C1002" s="114" t="str">
        <f t="array" ref="C1002">IFERROR(
  INDEX(
    INDEX('{INDEX} Tour Packages'!$A:$ZZ, , MATCH(C$3, '{INDEX} Tour Packages'!$4:$4, 0)),
    MATCH($F1002, INDEX('{INDEX} Tour Packages'!$A:$ZZ,0, MATCH("Tour Package Name", '{INDEX} Tour Packages'!$4:$4, 0)), 0)
  ),
"")
</f>
        <v/>
      </c>
      <c r="D1002" s="114" t="str">
        <f t="array" ref="D1002">IFERROR(
  INDEX(
    INDEX('{INDEX} Tour Packages'!$A:$ZZ, , MATCH(D$3, '{INDEX} Tour Packages'!$4:$4, 0)),
    MATCH($F1002, INDEX('{INDEX} Tour Packages'!$A:$ZZ,0, MATCH("Tour Package Name", '{INDEX} Tour Packages'!$4:$4, 0)), 0)
  ),
"")
</f>
        <v/>
      </c>
      <c r="E1002" s="115" t="s">
        <v>231</v>
      </c>
      <c r="F1002" s="116" t="str">
        <f>IFERROR(__xludf.DUMMYFUNCTION("LET(
  headers, 'Internal Flight Booking Form Re'!$A$1:AI$1,
  ref, $E1002,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2" s="117" t="str">
        <f>IFERROR(__xludf.DUMMYFUNCTION("""COMPUTED_VALUE"""),"")</f>
        <v/>
      </c>
      <c r="H1002" s="116"/>
      <c r="I1002" s="116"/>
      <c r="J1002" s="118"/>
      <c r="K1002" s="116"/>
      <c r="L1002" s="116"/>
      <c r="M1002" s="116"/>
      <c r="N1002" s="116"/>
      <c r="O1002" s="117"/>
      <c r="P1002" s="134"/>
      <c r="Q1002" s="134"/>
      <c r="R1002" s="134"/>
      <c r="S1002" s="135"/>
      <c r="T1002" s="134"/>
      <c r="U1002" s="134"/>
      <c r="V1002" s="134"/>
      <c r="W1002" s="135"/>
      <c r="X1002" s="134"/>
      <c r="Y1002" s="134"/>
      <c r="Z1002" s="134"/>
      <c r="AA1002" s="135"/>
      <c r="AB1002" s="131" t="b">
        <v>0</v>
      </c>
      <c r="AC1002" s="131" t="b">
        <v>0</v>
      </c>
      <c r="AD1002" s="122"/>
      <c r="AE1002" s="131" t="b">
        <v>0</v>
      </c>
      <c r="AF1002" s="128"/>
      <c r="AG1002" s="88"/>
      <c r="AH1002" s="132" t="b">
        <v>0</v>
      </c>
      <c r="AI1002" s="133"/>
    </row>
    <row r="1003">
      <c r="A1003" s="114" t="str">
        <f t="array" ref="A1003">IFERROR(
  INDEX(
    INDEX('{INDEX} Tour Packages'!$A:$ZZ, , MATCH(A$3, '{INDEX} Tour Packages'!$4:$4, 0)),
    MATCH($F1003, INDEX('{INDEX} Tour Packages'!$A:$ZZ,0, MATCH("Tour Package Name", '{INDEX} Tour Packages'!$4:$4, 0)), 0)
  ),
"")
</f>
        <v/>
      </c>
      <c r="B1003" s="114" t="str">
        <f t="array" ref="B1003">IFERROR(
  INDEX(
    INDEX('{INDEX} Tour Packages'!$A:$ZZ, , MATCH(B$3, '{INDEX} Tour Packages'!$4:$4, 0)),
    MATCH($F1003, INDEX('{INDEX} Tour Packages'!$A:$ZZ,0, MATCH("Tour Package Name", '{INDEX} Tour Packages'!$4:$4, 0)), 0)
  ),
"")
</f>
        <v/>
      </c>
      <c r="C1003" s="114" t="str">
        <f t="array" ref="C1003">IFERROR(
  INDEX(
    INDEX('{INDEX} Tour Packages'!$A:$ZZ, , MATCH(C$3, '{INDEX} Tour Packages'!$4:$4, 0)),
    MATCH($F1003, INDEX('{INDEX} Tour Packages'!$A:$ZZ,0, MATCH("Tour Package Name", '{INDEX} Tour Packages'!$4:$4, 0)), 0)
  ),
"")
</f>
        <v/>
      </c>
      <c r="D1003" s="114" t="str">
        <f t="array" ref="D1003">IFERROR(
  INDEX(
    INDEX('{INDEX} Tour Packages'!$A:$ZZ, , MATCH(D$3, '{INDEX} Tour Packages'!$4:$4, 0)),
    MATCH($F1003, INDEX('{INDEX} Tour Packages'!$A:$ZZ,0, MATCH("Tour Package Name", '{INDEX} Tour Packages'!$4:$4, 0)), 0)
  ),
"")
</f>
        <v/>
      </c>
      <c r="E1003" s="115" t="s">
        <v>231</v>
      </c>
      <c r="F1003" s="116" t="str">
        <f>IFERROR(__xludf.DUMMYFUNCTION("LET(
  headers, 'Internal Flight Booking Form Re'!$A$1:AI$1,
  ref, $E1003,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3" s="117" t="str">
        <f>IFERROR(__xludf.DUMMYFUNCTION("""COMPUTED_VALUE"""),"")</f>
        <v/>
      </c>
      <c r="H1003" s="116"/>
      <c r="I1003" s="116"/>
      <c r="J1003" s="118"/>
      <c r="K1003" s="116"/>
      <c r="L1003" s="116"/>
      <c r="M1003" s="116"/>
      <c r="N1003" s="116"/>
      <c r="O1003" s="117"/>
      <c r="P1003" s="126"/>
      <c r="Q1003" s="126"/>
      <c r="R1003" s="126"/>
      <c r="S1003" s="120"/>
      <c r="T1003" s="126"/>
      <c r="U1003" s="126"/>
      <c r="V1003" s="126"/>
      <c r="W1003" s="120"/>
      <c r="X1003" s="126"/>
      <c r="Y1003" s="126"/>
      <c r="Z1003" s="126"/>
      <c r="AA1003" s="120"/>
      <c r="AB1003" s="121" t="b">
        <v>0</v>
      </c>
      <c r="AC1003" s="121" t="b">
        <v>0</v>
      </c>
      <c r="AD1003" s="122"/>
      <c r="AE1003" s="121" t="b">
        <v>0</v>
      </c>
      <c r="AF1003" s="128"/>
      <c r="AG1003" s="88"/>
      <c r="AH1003" s="132" t="b">
        <v>0</v>
      </c>
      <c r="AI1003" s="133"/>
    </row>
    <row r="1004">
      <c r="A1004" s="114"/>
      <c r="B1004" s="114"/>
      <c r="C1004" s="114"/>
      <c r="D1004" s="114"/>
      <c r="E1004" s="115" t="s">
        <v>231</v>
      </c>
      <c r="F1004" s="116" t="str">
        <f>IFERROR(__xludf.DUMMYFUNCTION("LET(
  headers, 'Internal Flight Booking Form Re'!$A$1:AI$1,
  ref, $E1004,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4" s="117" t="str">
        <f>IFERROR(__xludf.DUMMYFUNCTION("""COMPUTED_VALUE"""),"")</f>
        <v/>
      </c>
      <c r="H1004" s="116"/>
      <c r="I1004" s="116"/>
      <c r="J1004" s="118"/>
      <c r="K1004" s="116"/>
      <c r="L1004" s="116"/>
      <c r="M1004" s="116"/>
      <c r="N1004" s="116"/>
      <c r="O1004" s="116"/>
      <c r="P1004" s="126"/>
      <c r="Q1004" s="126"/>
      <c r="R1004" s="126"/>
      <c r="S1004" s="136"/>
      <c r="T1004" s="126"/>
      <c r="U1004" s="126"/>
      <c r="V1004" s="126"/>
      <c r="W1004" s="136"/>
      <c r="X1004" s="126"/>
      <c r="Y1004" s="126"/>
      <c r="Z1004" s="126"/>
      <c r="AA1004" s="136"/>
      <c r="AB1004" s="121" t="b">
        <v>0</v>
      </c>
      <c r="AC1004" s="121" t="b">
        <v>0</v>
      </c>
      <c r="AD1004" s="122"/>
      <c r="AE1004" s="121" t="b">
        <v>0</v>
      </c>
      <c r="AF1004" s="128"/>
      <c r="AG1004" s="137"/>
      <c r="AH1004" s="138" t="b">
        <v>0</v>
      </c>
      <c r="AI1004" s="133"/>
    </row>
    <row r="1005">
      <c r="A1005" s="114"/>
      <c r="B1005" s="114"/>
      <c r="C1005" s="114"/>
      <c r="D1005" s="114"/>
      <c r="E1005" s="115" t="s">
        <v>231</v>
      </c>
      <c r="F1005" s="116" t="str">
        <f>IFERROR(__xludf.DUMMYFUNCTION("LET(
  headers, 'Internal Flight Booking Form Re'!$A$1:AI$1,
  ref, $E1005,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5" s="117" t="str">
        <f>IFERROR(__xludf.DUMMYFUNCTION("""COMPUTED_VALUE"""),"")</f>
        <v/>
      </c>
      <c r="H1005" s="116"/>
      <c r="I1005" s="116"/>
      <c r="J1005" s="118"/>
      <c r="K1005" s="116"/>
      <c r="L1005" s="116"/>
      <c r="M1005" s="116"/>
      <c r="N1005" s="116"/>
      <c r="O1005" s="116"/>
      <c r="P1005" s="126"/>
      <c r="Q1005" s="126"/>
      <c r="R1005" s="126"/>
      <c r="S1005" s="136"/>
      <c r="T1005" s="126"/>
      <c r="U1005" s="126"/>
      <c r="V1005" s="126"/>
      <c r="W1005" s="136"/>
      <c r="X1005" s="126"/>
      <c r="Y1005" s="126"/>
      <c r="Z1005" s="126"/>
      <c r="AA1005" s="136"/>
      <c r="AB1005" s="121" t="b">
        <v>0</v>
      </c>
      <c r="AC1005" s="121" t="b">
        <v>0</v>
      </c>
      <c r="AD1005" s="122"/>
      <c r="AE1005" s="121" t="b">
        <v>0</v>
      </c>
      <c r="AF1005" s="128"/>
      <c r="AG1005" s="137"/>
      <c r="AH1005" s="138" t="b">
        <v>0</v>
      </c>
      <c r="AI1005" s="133"/>
    </row>
    <row r="1006">
      <c r="A1006" s="114"/>
      <c r="B1006" s="114"/>
      <c r="C1006" s="114"/>
      <c r="D1006" s="114"/>
      <c r="E1006" s="115" t="s">
        <v>231</v>
      </c>
      <c r="F1006" s="116" t="str">
        <f>IFERROR(__xludf.DUMMYFUNCTION("LET(
  headers, 'Internal Flight Booking Form Re'!$A$1:AI$1,
  ref, $E1006,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6" s="117" t="str">
        <f>IFERROR(__xludf.DUMMYFUNCTION("""COMPUTED_VALUE"""),"")</f>
        <v/>
      </c>
      <c r="H1006" s="116"/>
      <c r="I1006" s="116"/>
      <c r="J1006" s="118"/>
      <c r="K1006" s="116"/>
      <c r="L1006" s="116"/>
      <c r="M1006" s="116"/>
      <c r="N1006" s="116"/>
      <c r="O1006" s="116"/>
      <c r="P1006" s="126"/>
      <c r="Q1006" s="126"/>
      <c r="R1006" s="126"/>
      <c r="S1006" s="136"/>
      <c r="T1006" s="126"/>
      <c r="U1006" s="126"/>
      <c r="V1006" s="126"/>
      <c r="W1006" s="136"/>
      <c r="X1006" s="126"/>
      <c r="Y1006" s="126"/>
      <c r="Z1006" s="126"/>
      <c r="AA1006" s="136"/>
      <c r="AB1006" s="121" t="b">
        <v>0</v>
      </c>
      <c r="AC1006" s="121" t="b">
        <v>0</v>
      </c>
      <c r="AD1006" s="122"/>
      <c r="AE1006" s="121" t="b">
        <v>0</v>
      </c>
      <c r="AF1006" s="128"/>
      <c r="AG1006" s="137"/>
      <c r="AH1006" s="138" t="b">
        <v>0</v>
      </c>
      <c r="AI1006" s="133"/>
    </row>
    <row r="1007">
      <c r="A1007" s="114"/>
      <c r="B1007" s="114"/>
      <c r="C1007" s="114"/>
      <c r="D1007" s="114"/>
      <c r="E1007" s="115" t="s">
        <v>231</v>
      </c>
      <c r="F1007" s="116" t="str">
        <f>IFERROR(__xludf.DUMMYFUNCTION("LET(
  headers, 'Internal Flight Booking Form Re'!$A$1:AI$1,
  ref, $E1007,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7" s="117" t="str">
        <f>IFERROR(__xludf.DUMMYFUNCTION("""COMPUTED_VALUE"""),"")</f>
        <v/>
      </c>
      <c r="H1007" s="116"/>
      <c r="I1007" s="116"/>
      <c r="J1007" s="118"/>
      <c r="K1007" s="116"/>
      <c r="L1007" s="116"/>
      <c r="M1007" s="116"/>
      <c r="N1007" s="116"/>
      <c r="O1007" s="116"/>
      <c r="P1007" s="126"/>
      <c r="Q1007" s="126"/>
      <c r="R1007" s="126"/>
      <c r="S1007" s="136"/>
      <c r="T1007" s="126"/>
      <c r="U1007" s="126"/>
      <c r="V1007" s="126"/>
      <c r="W1007" s="136"/>
      <c r="X1007" s="126"/>
      <c r="Y1007" s="126"/>
      <c r="Z1007" s="126"/>
      <c r="AA1007" s="136"/>
      <c r="AB1007" s="121" t="b">
        <v>0</v>
      </c>
      <c r="AC1007" s="121" t="b">
        <v>0</v>
      </c>
      <c r="AD1007" s="122"/>
      <c r="AE1007" s="121" t="b">
        <v>0</v>
      </c>
      <c r="AF1007" s="128"/>
      <c r="AG1007" s="137"/>
      <c r="AH1007" s="138" t="b">
        <v>0</v>
      </c>
      <c r="AI1007" s="133"/>
    </row>
    <row r="1008">
      <c r="A1008" s="114"/>
      <c r="B1008" s="114"/>
      <c r="C1008" s="114"/>
      <c r="D1008" s="114"/>
      <c r="E1008" s="115" t="s">
        <v>231</v>
      </c>
      <c r="F1008" s="116" t="str">
        <f>IFERROR(__xludf.DUMMYFUNCTION("LET(
  headers, 'Internal Flight Booking Form Re'!$A$1:AI$1,
  ref, $E1008,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8" s="117" t="str">
        <f>IFERROR(__xludf.DUMMYFUNCTION("""COMPUTED_VALUE"""),"")</f>
        <v/>
      </c>
      <c r="H1008" s="116"/>
      <c r="I1008" s="116"/>
      <c r="J1008" s="118"/>
      <c r="K1008" s="116"/>
      <c r="L1008" s="116"/>
      <c r="M1008" s="116"/>
      <c r="N1008" s="116"/>
      <c r="O1008" s="116"/>
      <c r="P1008" s="126"/>
      <c r="Q1008" s="126"/>
      <c r="R1008" s="126"/>
      <c r="S1008" s="136"/>
      <c r="T1008" s="126"/>
      <c r="U1008" s="126"/>
      <c r="V1008" s="126"/>
      <c r="W1008" s="136"/>
      <c r="X1008" s="126"/>
      <c r="Y1008" s="126"/>
      <c r="Z1008" s="126"/>
      <c r="AA1008" s="136"/>
      <c r="AB1008" s="121" t="b">
        <v>0</v>
      </c>
      <c r="AC1008" s="121" t="b">
        <v>0</v>
      </c>
      <c r="AD1008" s="122"/>
      <c r="AE1008" s="121" t="b">
        <v>0</v>
      </c>
      <c r="AF1008" s="128"/>
      <c r="AG1008" s="137"/>
      <c r="AH1008" s="138" t="b">
        <v>0</v>
      </c>
      <c r="AI1008" s="133"/>
    </row>
    <row r="1009">
      <c r="A1009" s="114"/>
      <c r="B1009" s="114"/>
      <c r="C1009" s="114"/>
      <c r="D1009" s="114"/>
      <c r="E1009" s="115" t="s">
        <v>231</v>
      </c>
      <c r="F1009" s="116" t="str">
        <f>IFERROR(__xludf.DUMMYFUNCTION("LET(
  headers, 'Internal Flight Booking Form Re'!$A$1:AI$1,
  ref, $E1009,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09" s="117" t="str">
        <f>IFERROR(__xludf.DUMMYFUNCTION("""COMPUTED_VALUE"""),"")</f>
        <v/>
      </c>
      <c r="H1009" s="116"/>
      <c r="I1009" s="116"/>
      <c r="J1009" s="118"/>
      <c r="K1009" s="116"/>
      <c r="L1009" s="116"/>
      <c r="M1009" s="116"/>
      <c r="N1009" s="116"/>
      <c r="O1009" s="116"/>
      <c r="P1009" s="126"/>
      <c r="Q1009" s="126"/>
      <c r="R1009" s="126"/>
      <c r="S1009" s="136"/>
      <c r="T1009" s="126"/>
      <c r="U1009" s="126"/>
      <c r="V1009" s="126"/>
      <c r="W1009" s="136"/>
      <c r="X1009" s="126"/>
      <c r="Y1009" s="126"/>
      <c r="Z1009" s="126"/>
      <c r="AA1009" s="136"/>
      <c r="AB1009" s="121" t="b">
        <v>0</v>
      </c>
      <c r="AC1009" s="121" t="b">
        <v>0</v>
      </c>
      <c r="AD1009" s="122"/>
      <c r="AE1009" s="121" t="b">
        <v>0</v>
      </c>
      <c r="AF1009" s="128"/>
      <c r="AG1009" s="137"/>
      <c r="AH1009" s="138" t="b">
        <v>0</v>
      </c>
      <c r="AI1009" s="133"/>
    </row>
    <row r="1010">
      <c r="A1010" s="114"/>
      <c r="B1010" s="114"/>
      <c r="C1010" s="114"/>
      <c r="D1010" s="114"/>
      <c r="E1010" s="115" t="s">
        <v>231</v>
      </c>
      <c r="F1010" s="116" t="str">
        <f>IFERROR(__xludf.DUMMYFUNCTION("LET(
  headers, 'Internal Flight Booking Form Re'!$A$1:AI$1,
  ref, $E1010,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0" s="117" t="str">
        <f>IFERROR(__xludf.DUMMYFUNCTION("""COMPUTED_VALUE"""),"")</f>
        <v/>
      </c>
      <c r="H1010" s="116"/>
      <c r="I1010" s="116"/>
      <c r="J1010" s="118"/>
      <c r="K1010" s="116"/>
      <c r="L1010" s="116"/>
      <c r="M1010" s="116"/>
      <c r="N1010" s="116"/>
      <c r="O1010" s="116"/>
      <c r="P1010" s="126"/>
      <c r="Q1010" s="126"/>
      <c r="R1010" s="126"/>
      <c r="S1010" s="136"/>
      <c r="T1010" s="126"/>
      <c r="U1010" s="126"/>
      <c r="V1010" s="126"/>
      <c r="W1010" s="136"/>
      <c r="X1010" s="126"/>
      <c r="Y1010" s="126"/>
      <c r="Z1010" s="126"/>
      <c r="AA1010" s="136"/>
      <c r="AB1010" s="121" t="b">
        <v>0</v>
      </c>
      <c r="AC1010" s="121" t="b">
        <v>0</v>
      </c>
      <c r="AD1010" s="122"/>
      <c r="AE1010" s="121" t="b">
        <v>0</v>
      </c>
      <c r="AF1010" s="128"/>
      <c r="AG1010" s="137"/>
      <c r="AH1010" s="138" t="b">
        <v>0</v>
      </c>
      <c r="AI1010" s="133"/>
    </row>
    <row r="1011">
      <c r="A1011" s="114"/>
      <c r="B1011" s="114"/>
      <c r="C1011" s="114"/>
      <c r="D1011" s="114"/>
      <c r="E1011" s="115" t="s">
        <v>231</v>
      </c>
      <c r="F1011" s="116" t="str">
        <f>IFERROR(__xludf.DUMMYFUNCTION("LET(
  headers, 'Internal Flight Booking Form Re'!$A$1:AI$1,
  ref, $E1011,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1" s="117" t="str">
        <f>IFERROR(__xludf.DUMMYFUNCTION("""COMPUTED_VALUE"""),"")</f>
        <v/>
      </c>
      <c r="H1011" s="116"/>
      <c r="I1011" s="116"/>
      <c r="J1011" s="118"/>
      <c r="K1011" s="116"/>
      <c r="L1011" s="116"/>
      <c r="M1011" s="116"/>
      <c r="N1011" s="116"/>
      <c r="O1011" s="116"/>
      <c r="P1011" s="126"/>
      <c r="Q1011" s="126"/>
      <c r="R1011" s="126"/>
      <c r="S1011" s="136"/>
      <c r="T1011" s="126"/>
      <c r="U1011" s="126"/>
      <c r="V1011" s="126"/>
      <c r="W1011" s="136"/>
      <c r="X1011" s="126"/>
      <c r="Y1011" s="126"/>
      <c r="Z1011" s="126"/>
      <c r="AA1011" s="136"/>
      <c r="AB1011" s="121" t="b">
        <v>0</v>
      </c>
      <c r="AC1011" s="121" t="b">
        <v>0</v>
      </c>
      <c r="AD1011" s="122"/>
      <c r="AE1011" s="121" t="b">
        <v>0</v>
      </c>
      <c r="AF1011" s="128"/>
      <c r="AG1011" s="137"/>
      <c r="AH1011" s="138" t="b">
        <v>0</v>
      </c>
      <c r="AI1011" s="133"/>
    </row>
    <row r="1012">
      <c r="A1012" s="114"/>
      <c r="B1012" s="114"/>
      <c r="C1012" s="114"/>
      <c r="D1012" s="114"/>
      <c r="E1012" s="115" t="s">
        <v>231</v>
      </c>
      <c r="F1012" s="116" t="str">
        <f>IFERROR(__xludf.DUMMYFUNCTION("LET(
  headers, 'Internal Flight Booking Form Re'!$A$1:AI$1,
  ref, $E1012,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2" s="117" t="str">
        <f>IFERROR(__xludf.DUMMYFUNCTION("""COMPUTED_VALUE"""),"")</f>
        <v/>
      </c>
      <c r="H1012" s="116"/>
      <c r="I1012" s="116"/>
      <c r="J1012" s="118"/>
      <c r="K1012" s="116"/>
      <c r="L1012" s="116"/>
      <c r="M1012" s="116"/>
      <c r="N1012" s="116"/>
      <c r="O1012" s="116"/>
      <c r="P1012" s="126"/>
      <c r="Q1012" s="126"/>
      <c r="R1012" s="126"/>
      <c r="S1012" s="136"/>
      <c r="T1012" s="126"/>
      <c r="U1012" s="126"/>
      <c r="V1012" s="126"/>
      <c r="W1012" s="136"/>
      <c r="X1012" s="126"/>
      <c r="Y1012" s="126"/>
      <c r="Z1012" s="126"/>
      <c r="AA1012" s="136"/>
      <c r="AB1012" s="121" t="b">
        <v>0</v>
      </c>
      <c r="AC1012" s="121" t="b">
        <v>0</v>
      </c>
      <c r="AD1012" s="122"/>
      <c r="AE1012" s="121" t="b">
        <v>0</v>
      </c>
      <c r="AF1012" s="128"/>
      <c r="AG1012" s="137"/>
      <c r="AH1012" s="138" t="b">
        <v>0</v>
      </c>
      <c r="AI1012" s="133"/>
    </row>
    <row r="1013">
      <c r="A1013" s="114"/>
      <c r="B1013" s="114"/>
      <c r="C1013" s="114"/>
      <c r="D1013" s="114"/>
      <c r="E1013" s="115" t="s">
        <v>231</v>
      </c>
      <c r="F1013" s="116" t="str">
        <f>IFERROR(__xludf.DUMMYFUNCTION("LET(
  headers, 'Internal Flight Booking Form Re'!$A$1:AI$1,
  ref, $E1013,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3" s="117" t="str">
        <f>IFERROR(__xludf.DUMMYFUNCTION("""COMPUTED_VALUE"""),"")</f>
        <v/>
      </c>
      <c r="H1013" s="116"/>
      <c r="I1013" s="116"/>
      <c r="J1013" s="118"/>
      <c r="K1013" s="116"/>
      <c r="L1013" s="116"/>
      <c r="M1013" s="116"/>
      <c r="N1013" s="116"/>
      <c r="O1013" s="116"/>
      <c r="P1013" s="126"/>
      <c r="Q1013" s="126"/>
      <c r="R1013" s="126"/>
      <c r="S1013" s="136"/>
      <c r="T1013" s="126"/>
      <c r="U1013" s="126"/>
      <c r="V1013" s="126"/>
      <c r="W1013" s="136"/>
      <c r="X1013" s="126"/>
      <c r="Y1013" s="126"/>
      <c r="Z1013" s="126"/>
      <c r="AA1013" s="136"/>
      <c r="AB1013" s="121" t="b">
        <v>0</v>
      </c>
      <c r="AC1013" s="121" t="b">
        <v>0</v>
      </c>
      <c r="AD1013" s="122"/>
      <c r="AE1013" s="121" t="b">
        <v>0</v>
      </c>
      <c r="AF1013" s="128"/>
      <c r="AG1013" s="137"/>
      <c r="AH1013" s="138" t="b">
        <v>0</v>
      </c>
      <c r="AI1013" s="133"/>
    </row>
    <row r="1014">
      <c r="A1014" s="114"/>
      <c r="B1014" s="114"/>
      <c r="C1014" s="114"/>
      <c r="D1014" s="114"/>
      <c r="E1014" s="115" t="s">
        <v>231</v>
      </c>
      <c r="F1014" s="116" t="str">
        <f>IFERROR(__xludf.DUMMYFUNCTION("LET(
  headers, 'Internal Flight Booking Form Re'!$A$1:AI$1,
  ref, $E1014,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4" s="117" t="str">
        <f>IFERROR(__xludf.DUMMYFUNCTION("""COMPUTED_VALUE"""),"")</f>
        <v/>
      </c>
      <c r="H1014" s="116"/>
      <c r="I1014" s="116"/>
      <c r="J1014" s="118"/>
      <c r="K1014" s="116"/>
      <c r="L1014" s="116"/>
      <c r="M1014" s="116"/>
      <c r="N1014" s="116"/>
      <c r="O1014" s="116"/>
      <c r="P1014" s="126"/>
      <c r="Q1014" s="126"/>
      <c r="R1014" s="126"/>
      <c r="S1014" s="136"/>
      <c r="T1014" s="126"/>
      <c r="U1014" s="126"/>
      <c r="V1014" s="126"/>
      <c r="W1014" s="136"/>
      <c r="X1014" s="126"/>
      <c r="Y1014" s="126"/>
      <c r="Z1014" s="126"/>
      <c r="AA1014" s="136"/>
      <c r="AB1014" s="121" t="b">
        <v>0</v>
      </c>
      <c r="AC1014" s="121" t="b">
        <v>0</v>
      </c>
      <c r="AD1014" s="122"/>
      <c r="AE1014" s="121" t="b">
        <v>0</v>
      </c>
      <c r="AF1014" s="128"/>
      <c r="AG1014" s="137"/>
      <c r="AH1014" s="138" t="b">
        <v>0</v>
      </c>
      <c r="AI1014" s="133"/>
    </row>
    <row r="1015">
      <c r="A1015" s="114"/>
      <c r="B1015" s="114"/>
      <c r="C1015" s="114"/>
      <c r="D1015" s="114"/>
      <c r="E1015" s="115" t="s">
        <v>231</v>
      </c>
      <c r="F1015" s="116" t="str">
        <f>IFERROR(__xludf.DUMMYFUNCTION("LET(
  headers, 'Internal Flight Booking Form Re'!$A$1:AI$1,
  ref, $E1015,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5" s="117" t="str">
        <f>IFERROR(__xludf.DUMMYFUNCTION("""COMPUTED_VALUE"""),"")</f>
        <v/>
      </c>
      <c r="H1015" s="116"/>
      <c r="I1015" s="116"/>
      <c r="J1015" s="118"/>
      <c r="K1015" s="116"/>
      <c r="L1015" s="116"/>
      <c r="M1015" s="116"/>
      <c r="N1015" s="116"/>
      <c r="O1015" s="116"/>
      <c r="P1015" s="126"/>
      <c r="Q1015" s="126"/>
      <c r="R1015" s="126"/>
      <c r="S1015" s="136"/>
      <c r="T1015" s="126"/>
      <c r="U1015" s="126"/>
      <c r="V1015" s="126"/>
      <c r="W1015" s="136"/>
      <c r="X1015" s="126"/>
      <c r="Y1015" s="126"/>
      <c r="Z1015" s="126"/>
      <c r="AA1015" s="136"/>
      <c r="AB1015" s="121" t="b">
        <v>0</v>
      </c>
      <c r="AC1015" s="121" t="b">
        <v>0</v>
      </c>
      <c r="AD1015" s="122"/>
      <c r="AE1015" s="121" t="b">
        <v>0</v>
      </c>
      <c r="AF1015" s="128"/>
      <c r="AG1015" s="137"/>
      <c r="AH1015" s="138" t="b">
        <v>0</v>
      </c>
      <c r="AI1015" s="133"/>
    </row>
    <row r="1016">
      <c r="A1016" s="114"/>
      <c r="B1016" s="114"/>
      <c r="C1016" s="114"/>
      <c r="D1016" s="114"/>
      <c r="E1016" s="115" t="s">
        <v>231</v>
      </c>
      <c r="F1016" s="116" t="str">
        <f>IFERROR(__xludf.DUMMYFUNCTION("LET(
  headers, 'Internal Flight Booking Form Re'!$A$1:AI$1,
  ref, $E1016,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6" s="117" t="str">
        <f>IFERROR(__xludf.DUMMYFUNCTION("""COMPUTED_VALUE"""),"")</f>
        <v/>
      </c>
      <c r="H1016" s="116"/>
      <c r="I1016" s="116"/>
      <c r="J1016" s="118"/>
      <c r="K1016" s="116"/>
      <c r="L1016" s="116"/>
      <c r="M1016" s="116"/>
      <c r="N1016" s="116"/>
      <c r="O1016" s="116"/>
      <c r="P1016" s="126"/>
      <c r="Q1016" s="126"/>
      <c r="R1016" s="126"/>
      <c r="S1016" s="136"/>
      <c r="T1016" s="126"/>
      <c r="U1016" s="126"/>
      <c r="V1016" s="126"/>
      <c r="W1016" s="136"/>
      <c r="X1016" s="126"/>
      <c r="Y1016" s="126"/>
      <c r="Z1016" s="126"/>
      <c r="AA1016" s="136"/>
      <c r="AB1016" s="121" t="b">
        <v>0</v>
      </c>
      <c r="AC1016" s="121" t="b">
        <v>0</v>
      </c>
      <c r="AD1016" s="122"/>
      <c r="AE1016" s="121" t="b">
        <v>0</v>
      </c>
      <c r="AF1016" s="128"/>
      <c r="AG1016" s="137"/>
      <c r="AH1016" s="138" t="b">
        <v>0</v>
      </c>
      <c r="AI1016" s="133"/>
    </row>
    <row r="1017">
      <c r="A1017" s="114"/>
      <c r="B1017" s="114"/>
      <c r="C1017" s="114"/>
      <c r="D1017" s="114"/>
      <c r="E1017" s="115" t="s">
        <v>231</v>
      </c>
      <c r="F1017" s="116" t="str">
        <f>IFERROR(__xludf.DUMMYFUNCTION("LET(
  headers, 'Internal Flight Booking Form Re'!$A$1:AI$1,
  ref, $E1017,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7" s="117" t="str">
        <f>IFERROR(__xludf.DUMMYFUNCTION("""COMPUTED_VALUE"""),"")</f>
        <v/>
      </c>
      <c r="H1017" s="116"/>
      <c r="I1017" s="116"/>
      <c r="J1017" s="118"/>
      <c r="K1017" s="116"/>
      <c r="L1017" s="116"/>
      <c r="M1017" s="116"/>
      <c r="N1017" s="116"/>
      <c r="O1017" s="116"/>
      <c r="P1017" s="126"/>
      <c r="Q1017" s="126"/>
      <c r="R1017" s="126"/>
      <c r="S1017" s="136"/>
      <c r="T1017" s="126"/>
      <c r="U1017" s="126"/>
      <c r="V1017" s="126"/>
      <c r="W1017" s="136"/>
      <c r="X1017" s="126"/>
      <c r="Y1017" s="126"/>
      <c r="Z1017" s="126"/>
      <c r="AA1017" s="136"/>
      <c r="AB1017" s="121" t="b">
        <v>0</v>
      </c>
      <c r="AC1017" s="121" t="b">
        <v>0</v>
      </c>
      <c r="AD1017" s="122"/>
      <c r="AE1017" s="121" t="b">
        <v>0</v>
      </c>
      <c r="AF1017" s="128"/>
      <c r="AG1017" s="137"/>
      <c r="AH1017" s="138" t="b">
        <v>0</v>
      </c>
      <c r="AI1017" s="133"/>
    </row>
    <row r="1018">
      <c r="A1018" s="114"/>
      <c r="B1018" s="114"/>
      <c r="C1018" s="114"/>
      <c r="D1018" s="114"/>
      <c r="E1018" s="115" t="s">
        <v>231</v>
      </c>
      <c r="F1018" s="116" t="str">
        <f>IFERROR(__xludf.DUMMYFUNCTION("LET(
  headers, 'Internal Flight Booking Form Re'!$A$1:AI$1,
  ref, $E1018,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8" s="117" t="str">
        <f>IFERROR(__xludf.DUMMYFUNCTION("""COMPUTED_VALUE"""),"")</f>
        <v/>
      </c>
      <c r="H1018" s="116"/>
      <c r="I1018" s="116"/>
      <c r="J1018" s="118"/>
      <c r="K1018" s="116"/>
      <c r="L1018" s="116"/>
      <c r="M1018" s="116"/>
      <c r="N1018" s="116"/>
      <c r="O1018" s="116"/>
      <c r="P1018" s="126"/>
      <c r="Q1018" s="126"/>
      <c r="R1018" s="126"/>
      <c r="S1018" s="136"/>
      <c r="T1018" s="126"/>
      <c r="U1018" s="126"/>
      <c r="V1018" s="126"/>
      <c r="W1018" s="136"/>
      <c r="X1018" s="126"/>
      <c r="Y1018" s="126"/>
      <c r="Z1018" s="126"/>
      <c r="AA1018" s="136"/>
      <c r="AB1018" s="121" t="b">
        <v>0</v>
      </c>
      <c r="AC1018" s="121" t="b">
        <v>0</v>
      </c>
      <c r="AD1018" s="122"/>
      <c r="AE1018" s="121" t="b">
        <v>0</v>
      </c>
      <c r="AF1018" s="128"/>
      <c r="AG1018" s="137"/>
      <c r="AH1018" s="138" t="b">
        <v>0</v>
      </c>
      <c r="AI1018" s="133"/>
    </row>
    <row r="1019">
      <c r="A1019" s="114"/>
      <c r="B1019" s="114"/>
      <c r="C1019" s="114"/>
      <c r="D1019" s="114"/>
      <c r="E1019" s="115" t="s">
        <v>231</v>
      </c>
      <c r="F1019" s="116" t="str">
        <f>IFERROR(__xludf.DUMMYFUNCTION("LET(
  headers, 'Internal Flight Booking Form Re'!$A$1:AI$1,
  ref, $E1019,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19" s="117" t="str">
        <f>IFERROR(__xludf.DUMMYFUNCTION("""COMPUTED_VALUE"""),"")</f>
        <v/>
      </c>
      <c r="H1019" s="116"/>
      <c r="I1019" s="116"/>
      <c r="J1019" s="118"/>
      <c r="K1019" s="116"/>
      <c r="L1019" s="116"/>
      <c r="M1019" s="116"/>
      <c r="N1019" s="116"/>
      <c r="O1019" s="116"/>
      <c r="P1019" s="126"/>
      <c r="Q1019" s="126"/>
      <c r="R1019" s="126"/>
      <c r="S1019" s="136"/>
      <c r="T1019" s="126"/>
      <c r="U1019" s="126"/>
      <c r="V1019" s="126"/>
      <c r="W1019" s="136"/>
      <c r="X1019" s="126"/>
      <c r="Y1019" s="126"/>
      <c r="Z1019" s="126"/>
      <c r="AA1019" s="136"/>
      <c r="AB1019" s="121" t="b">
        <v>0</v>
      </c>
      <c r="AC1019" s="121" t="b">
        <v>0</v>
      </c>
      <c r="AD1019" s="122"/>
      <c r="AE1019" s="121" t="b">
        <v>0</v>
      </c>
      <c r="AF1019" s="128"/>
      <c r="AG1019" s="137"/>
      <c r="AH1019" s="138" t="b">
        <v>0</v>
      </c>
      <c r="AI1019" s="133"/>
    </row>
    <row r="1020">
      <c r="A1020" s="114"/>
      <c r="B1020" s="114"/>
      <c r="C1020" s="114"/>
      <c r="D1020" s="114"/>
      <c r="E1020" s="115" t="s">
        <v>231</v>
      </c>
      <c r="F1020" s="116" t="str">
        <f>IFERROR(__xludf.DUMMYFUNCTION("LET(
  headers, 'Internal Flight Booking Form Re'!$A$1:AI$1,
  ref, $E1020,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0" s="117" t="str">
        <f>IFERROR(__xludf.DUMMYFUNCTION("""COMPUTED_VALUE"""),"")</f>
        <v/>
      </c>
      <c r="H1020" s="116"/>
      <c r="I1020" s="116"/>
      <c r="J1020" s="118"/>
      <c r="K1020" s="116"/>
      <c r="L1020" s="116"/>
      <c r="M1020" s="116"/>
      <c r="N1020" s="116"/>
      <c r="O1020" s="116"/>
      <c r="P1020" s="126"/>
      <c r="Q1020" s="126"/>
      <c r="R1020" s="126"/>
      <c r="S1020" s="136"/>
      <c r="T1020" s="126"/>
      <c r="U1020" s="126"/>
      <c r="V1020" s="126"/>
      <c r="W1020" s="136"/>
      <c r="X1020" s="126"/>
      <c r="Y1020" s="126"/>
      <c r="Z1020" s="126"/>
      <c r="AA1020" s="136"/>
      <c r="AB1020" s="121" t="b">
        <v>0</v>
      </c>
      <c r="AC1020" s="121" t="b">
        <v>0</v>
      </c>
      <c r="AD1020" s="122"/>
      <c r="AE1020" s="121" t="b">
        <v>0</v>
      </c>
      <c r="AF1020" s="128"/>
      <c r="AG1020" s="137"/>
      <c r="AH1020" s="138" t="b">
        <v>0</v>
      </c>
      <c r="AI1020" s="133"/>
    </row>
    <row r="1021">
      <c r="A1021" s="114"/>
      <c r="B1021" s="114"/>
      <c r="C1021" s="114"/>
      <c r="D1021" s="114"/>
      <c r="E1021" s="115" t="s">
        <v>231</v>
      </c>
      <c r="F1021" s="116" t="str">
        <f>IFERROR(__xludf.DUMMYFUNCTION("LET(
  headers, 'Internal Flight Booking Form Re'!$A$1:AI$1,
  ref, $E1021,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1" s="117" t="str">
        <f>IFERROR(__xludf.DUMMYFUNCTION("""COMPUTED_VALUE"""),"")</f>
        <v/>
      </c>
      <c r="H1021" s="116"/>
      <c r="I1021" s="116"/>
      <c r="J1021" s="118"/>
      <c r="K1021" s="116"/>
      <c r="L1021" s="116"/>
      <c r="M1021" s="116"/>
      <c r="N1021" s="116"/>
      <c r="O1021" s="116"/>
      <c r="P1021" s="126"/>
      <c r="Q1021" s="126"/>
      <c r="R1021" s="126"/>
      <c r="S1021" s="136"/>
      <c r="T1021" s="126"/>
      <c r="U1021" s="126"/>
      <c r="V1021" s="126"/>
      <c r="W1021" s="136"/>
      <c r="X1021" s="126"/>
      <c r="Y1021" s="126"/>
      <c r="Z1021" s="126"/>
      <c r="AA1021" s="136"/>
      <c r="AB1021" s="121" t="b">
        <v>0</v>
      </c>
      <c r="AC1021" s="121" t="b">
        <v>0</v>
      </c>
      <c r="AD1021" s="122"/>
      <c r="AE1021" s="121" t="b">
        <v>0</v>
      </c>
      <c r="AF1021" s="128"/>
      <c r="AG1021" s="137"/>
      <c r="AH1021" s="138" t="b">
        <v>0</v>
      </c>
      <c r="AI1021" s="133"/>
    </row>
    <row r="1022">
      <c r="A1022" s="114"/>
      <c r="B1022" s="114"/>
      <c r="C1022" s="114"/>
      <c r="D1022" s="114"/>
      <c r="E1022" s="115" t="s">
        <v>231</v>
      </c>
      <c r="F1022" s="116" t="str">
        <f>IFERROR(__xludf.DUMMYFUNCTION("LET(
  headers, 'Internal Flight Booking Form Re'!$A$1:AI$1,
  ref, $E1022,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2" s="117" t="str">
        <f>IFERROR(__xludf.DUMMYFUNCTION("""COMPUTED_VALUE"""),"")</f>
        <v/>
      </c>
      <c r="H1022" s="116"/>
      <c r="I1022" s="116"/>
      <c r="J1022" s="118"/>
      <c r="K1022" s="116"/>
      <c r="L1022" s="116"/>
      <c r="M1022" s="116"/>
      <c r="N1022" s="116"/>
      <c r="O1022" s="116"/>
      <c r="P1022" s="126"/>
      <c r="Q1022" s="126"/>
      <c r="R1022" s="126"/>
      <c r="S1022" s="136"/>
      <c r="T1022" s="126"/>
      <c r="U1022" s="126"/>
      <c r="V1022" s="126"/>
      <c r="W1022" s="136"/>
      <c r="X1022" s="126"/>
      <c r="Y1022" s="126"/>
      <c r="Z1022" s="126"/>
      <c r="AA1022" s="136"/>
      <c r="AB1022" s="121" t="b">
        <v>0</v>
      </c>
      <c r="AC1022" s="121" t="b">
        <v>0</v>
      </c>
      <c r="AD1022" s="122"/>
      <c r="AE1022" s="121" t="b">
        <v>0</v>
      </c>
      <c r="AF1022" s="128"/>
      <c r="AG1022" s="137"/>
      <c r="AH1022" s="138" t="b">
        <v>0</v>
      </c>
      <c r="AI1022" s="133"/>
    </row>
    <row r="1023">
      <c r="A1023" s="114"/>
      <c r="B1023" s="114"/>
      <c r="C1023" s="114"/>
      <c r="D1023" s="114"/>
      <c r="E1023" s="115" t="s">
        <v>231</v>
      </c>
      <c r="F1023" s="116" t="str">
        <f>IFERROR(__xludf.DUMMYFUNCTION("LET(
  headers, 'Internal Flight Booking Form Re'!$A$1:AI$1,
  ref, $E1023,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3" s="117" t="str">
        <f>IFERROR(__xludf.DUMMYFUNCTION("""COMPUTED_VALUE"""),"")</f>
        <v/>
      </c>
      <c r="H1023" s="116"/>
      <c r="I1023" s="116"/>
      <c r="J1023" s="118"/>
      <c r="K1023" s="116"/>
      <c r="L1023" s="116"/>
      <c r="M1023" s="116"/>
      <c r="N1023" s="116"/>
      <c r="O1023" s="116"/>
      <c r="P1023" s="126"/>
      <c r="Q1023" s="126"/>
      <c r="R1023" s="126"/>
      <c r="S1023" s="136"/>
      <c r="T1023" s="126"/>
      <c r="U1023" s="126"/>
      <c r="V1023" s="126"/>
      <c r="W1023" s="136"/>
      <c r="X1023" s="126"/>
      <c r="Y1023" s="126"/>
      <c r="Z1023" s="126"/>
      <c r="AA1023" s="136"/>
      <c r="AB1023" s="121" t="b">
        <v>0</v>
      </c>
      <c r="AC1023" s="121" t="b">
        <v>0</v>
      </c>
      <c r="AD1023" s="122"/>
      <c r="AE1023" s="121" t="b">
        <v>0</v>
      </c>
      <c r="AF1023" s="128"/>
      <c r="AG1023" s="137"/>
      <c r="AH1023" s="138" t="b">
        <v>0</v>
      </c>
      <c r="AI1023" s="133"/>
    </row>
    <row r="1024">
      <c r="A1024" s="114"/>
      <c r="B1024" s="114"/>
      <c r="C1024" s="114"/>
      <c r="D1024" s="114"/>
      <c r="E1024" s="115" t="s">
        <v>231</v>
      </c>
      <c r="F1024" s="116" t="str">
        <f>IFERROR(__xludf.DUMMYFUNCTION("LET(
  headers, 'Internal Flight Booking Form Re'!$A$1:AI$1,
  ref, $E1024,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4" s="117" t="str">
        <f>IFERROR(__xludf.DUMMYFUNCTION("""COMPUTED_VALUE"""),"")</f>
        <v/>
      </c>
      <c r="H1024" s="116"/>
      <c r="I1024" s="116"/>
      <c r="J1024" s="118"/>
      <c r="K1024" s="116"/>
      <c r="L1024" s="116"/>
      <c r="M1024" s="116"/>
      <c r="N1024" s="116"/>
      <c r="O1024" s="116"/>
      <c r="P1024" s="126"/>
      <c r="Q1024" s="126"/>
      <c r="R1024" s="126"/>
      <c r="S1024" s="136"/>
      <c r="T1024" s="126"/>
      <c r="U1024" s="126"/>
      <c r="V1024" s="126"/>
      <c r="W1024" s="136"/>
      <c r="X1024" s="126"/>
      <c r="Y1024" s="126"/>
      <c r="Z1024" s="126"/>
      <c r="AA1024" s="136"/>
      <c r="AB1024" s="121" t="b">
        <v>0</v>
      </c>
      <c r="AC1024" s="121" t="b">
        <v>0</v>
      </c>
      <c r="AD1024" s="122"/>
      <c r="AE1024" s="121" t="b">
        <v>0</v>
      </c>
      <c r="AF1024" s="128"/>
      <c r="AG1024" s="137"/>
      <c r="AH1024" s="138" t="b">
        <v>0</v>
      </c>
      <c r="AI1024" s="133"/>
    </row>
    <row r="1025">
      <c r="A1025" s="114"/>
      <c r="B1025" s="114"/>
      <c r="C1025" s="114"/>
      <c r="D1025" s="114"/>
      <c r="E1025" s="115" t="s">
        <v>231</v>
      </c>
      <c r="F1025" s="116" t="str">
        <f>IFERROR(__xludf.DUMMYFUNCTION("LET(
  headers, 'Internal Flight Booking Form Re'!$A$1:AI$1,
  ref, $E1025,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5" s="117" t="str">
        <f>IFERROR(__xludf.DUMMYFUNCTION("""COMPUTED_VALUE"""),"")</f>
        <v/>
      </c>
      <c r="H1025" s="116"/>
      <c r="I1025" s="116"/>
      <c r="J1025" s="118"/>
      <c r="K1025" s="116"/>
      <c r="L1025" s="116"/>
      <c r="M1025" s="116"/>
      <c r="N1025" s="116"/>
      <c r="O1025" s="116"/>
      <c r="P1025" s="126"/>
      <c r="Q1025" s="126"/>
      <c r="R1025" s="126"/>
      <c r="S1025" s="136"/>
      <c r="T1025" s="126"/>
      <c r="U1025" s="126"/>
      <c r="V1025" s="126"/>
      <c r="W1025" s="136"/>
      <c r="X1025" s="126"/>
      <c r="Y1025" s="126"/>
      <c r="Z1025" s="126"/>
      <c r="AA1025" s="136"/>
      <c r="AB1025" s="121" t="b">
        <v>0</v>
      </c>
      <c r="AC1025" s="121" t="b">
        <v>0</v>
      </c>
      <c r="AD1025" s="122"/>
      <c r="AE1025" s="121" t="b">
        <v>0</v>
      </c>
      <c r="AF1025" s="128"/>
      <c r="AG1025" s="137"/>
      <c r="AH1025" s="138" t="b">
        <v>0</v>
      </c>
      <c r="AI1025" s="133"/>
    </row>
    <row r="1026">
      <c r="A1026" s="114"/>
      <c r="B1026" s="114"/>
      <c r="C1026" s="114"/>
      <c r="D1026" s="114"/>
      <c r="E1026" s="115" t="s">
        <v>231</v>
      </c>
      <c r="F1026" s="116" t="str">
        <f>IFERROR(__xludf.DUMMYFUNCTION("LET(
  headers, 'Internal Flight Booking Form Re'!$A$1:AI$1,
  ref, $E1026,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6" s="117" t="str">
        <f>IFERROR(__xludf.DUMMYFUNCTION("""COMPUTED_VALUE"""),"")</f>
        <v/>
      </c>
      <c r="H1026" s="116"/>
      <c r="I1026" s="116"/>
      <c r="J1026" s="118"/>
      <c r="K1026" s="116"/>
      <c r="L1026" s="116"/>
      <c r="M1026" s="116"/>
      <c r="N1026" s="116"/>
      <c r="O1026" s="116"/>
      <c r="P1026" s="126"/>
      <c r="Q1026" s="126"/>
      <c r="R1026" s="126"/>
      <c r="S1026" s="136"/>
      <c r="T1026" s="126"/>
      <c r="U1026" s="126"/>
      <c r="V1026" s="126"/>
      <c r="W1026" s="136"/>
      <c r="X1026" s="126"/>
      <c r="Y1026" s="126"/>
      <c r="Z1026" s="126"/>
      <c r="AA1026" s="136"/>
      <c r="AB1026" s="121" t="b">
        <v>0</v>
      </c>
      <c r="AC1026" s="121" t="b">
        <v>0</v>
      </c>
      <c r="AD1026" s="122"/>
      <c r="AE1026" s="121" t="b">
        <v>0</v>
      </c>
      <c r="AF1026" s="128"/>
      <c r="AG1026" s="137"/>
      <c r="AH1026" s="138" t="b">
        <v>0</v>
      </c>
      <c r="AI1026" s="133"/>
    </row>
    <row r="1027">
      <c r="A1027" s="114"/>
      <c r="B1027" s="114"/>
      <c r="C1027" s="114"/>
      <c r="D1027" s="114"/>
      <c r="E1027" s="115" t="s">
        <v>231</v>
      </c>
      <c r="F1027" s="116" t="str">
        <f>IFERROR(__xludf.DUMMYFUNCTION("LET(
  headers, 'Internal Flight Booking Form Re'!$A$1:AI$1,
  ref, $E1027,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7" s="117" t="str">
        <f>IFERROR(__xludf.DUMMYFUNCTION("""COMPUTED_VALUE"""),"")</f>
        <v/>
      </c>
      <c r="H1027" s="116"/>
      <c r="I1027" s="116"/>
      <c r="J1027" s="118"/>
      <c r="K1027" s="116"/>
      <c r="L1027" s="116"/>
      <c r="M1027" s="116"/>
      <c r="N1027" s="116"/>
      <c r="O1027" s="116"/>
      <c r="P1027" s="126"/>
      <c r="Q1027" s="126"/>
      <c r="R1027" s="126"/>
      <c r="S1027" s="136"/>
      <c r="T1027" s="126"/>
      <c r="U1027" s="126"/>
      <c r="V1027" s="126"/>
      <c r="W1027" s="136"/>
      <c r="X1027" s="126"/>
      <c r="Y1027" s="126"/>
      <c r="Z1027" s="126"/>
      <c r="AA1027" s="136"/>
      <c r="AB1027" s="121" t="b">
        <v>0</v>
      </c>
      <c r="AC1027" s="121" t="b">
        <v>0</v>
      </c>
      <c r="AD1027" s="122"/>
      <c r="AE1027" s="121" t="b">
        <v>0</v>
      </c>
      <c r="AF1027" s="128"/>
      <c r="AG1027" s="137"/>
      <c r="AH1027" s="138" t="b">
        <v>0</v>
      </c>
      <c r="AI1027" s="133"/>
    </row>
    <row r="1028">
      <c r="A1028" s="114"/>
      <c r="B1028" s="114"/>
      <c r="C1028" s="114"/>
      <c r="D1028" s="114"/>
      <c r="E1028" s="115" t="s">
        <v>231</v>
      </c>
      <c r="F1028" s="116" t="str">
        <f>IFERROR(__xludf.DUMMYFUNCTION("LET(
  headers, 'Internal Flight Booking Form Re'!$A$1:AI$1,
  ref, $E1028,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8" s="117" t="str">
        <f>IFERROR(__xludf.DUMMYFUNCTION("""COMPUTED_VALUE"""),"")</f>
        <v/>
      </c>
      <c r="H1028" s="116"/>
      <c r="I1028" s="116"/>
      <c r="J1028" s="118"/>
      <c r="K1028" s="116"/>
      <c r="L1028" s="116"/>
      <c r="M1028" s="116"/>
      <c r="N1028" s="116"/>
      <c r="O1028" s="116"/>
      <c r="P1028" s="126"/>
      <c r="Q1028" s="126"/>
      <c r="R1028" s="126"/>
      <c r="S1028" s="136"/>
      <c r="T1028" s="126"/>
      <c r="U1028" s="126"/>
      <c r="V1028" s="126"/>
      <c r="W1028" s="136"/>
      <c r="X1028" s="126"/>
      <c r="Y1028" s="126"/>
      <c r="Z1028" s="126"/>
      <c r="AA1028" s="136"/>
      <c r="AB1028" s="121" t="b">
        <v>0</v>
      </c>
      <c r="AC1028" s="121" t="b">
        <v>0</v>
      </c>
      <c r="AD1028" s="122"/>
      <c r="AE1028" s="121" t="b">
        <v>0</v>
      </c>
      <c r="AF1028" s="128"/>
      <c r="AG1028" s="137"/>
      <c r="AH1028" s="138" t="b">
        <v>0</v>
      </c>
      <c r="AI1028" s="133"/>
    </row>
    <row r="1029">
      <c r="A1029" s="114"/>
      <c r="B1029" s="114"/>
      <c r="C1029" s="114"/>
      <c r="D1029" s="114"/>
      <c r="E1029" s="115" t="s">
        <v>231</v>
      </c>
      <c r="F1029" s="116" t="str">
        <f>IFERROR(__xludf.DUMMYFUNCTION("LET(
  headers, 'Internal Flight Booking Form Re'!$A$1:AI$1,
  ref, $E1029,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29" s="117" t="str">
        <f>IFERROR(__xludf.DUMMYFUNCTION("""COMPUTED_VALUE"""),"")</f>
        <v/>
      </c>
      <c r="H1029" s="116"/>
      <c r="I1029" s="116"/>
      <c r="J1029" s="118"/>
      <c r="K1029" s="116"/>
      <c r="L1029" s="116"/>
      <c r="M1029" s="116"/>
      <c r="N1029" s="116"/>
      <c r="O1029" s="116"/>
      <c r="P1029" s="126"/>
      <c r="Q1029" s="126"/>
      <c r="R1029" s="126"/>
      <c r="S1029" s="136"/>
      <c r="T1029" s="126"/>
      <c r="U1029" s="126"/>
      <c r="V1029" s="126"/>
      <c r="W1029" s="136"/>
      <c r="X1029" s="126"/>
      <c r="Y1029" s="126"/>
      <c r="Z1029" s="126"/>
      <c r="AA1029" s="136"/>
      <c r="AB1029" s="121" t="b">
        <v>0</v>
      </c>
      <c r="AC1029" s="121" t="b">
        <v>0</v>
      </c>
      <c r="AD1029" s="122"/>
      <c r="AE1029" s="121" t="b">
        <v>0</v>
      </c>
      <c r="AF1029" s="128"/>
      <c r="AG1029" s="137"/>
      <c r="AH1029" s="138" t="b">
        <v>0</v>
      </c>
      <c r="AI1029" s="133"/>
    </row>
    <row r="1030">
      <c r="A1030" s="114"/>
      <c r="B1030" s="114"/>
      <c r="C1030" s="114"/>
      <c r="D1030" s="114"/>
      <c r="E1030" s="115" t="s">
        <v>231</v>
      </c>
      <c r="F1030" s="116" t="str">
        <f>IFERROR(__xludf.DUMMYFUNCTION("LET(
  headers, 'Internal Flight Booking Form Re'!$A$1:AI$1,
  ref, $E1030,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0" s="117" t="str">
        <f>IFERROR(__xludf.DUMMYFUNCTION("""COMPUTED_VALUE"""),"")</f>
        <v/>
      </c>
      <c r="H1030" s="116"/>
      <c r="I1030" s="116"/>
      <c r="J1030" s="118"/>
      <c r="K1030" s="116"/>
      <c r="L1030" s="116"/>
      <c r="M1030" s="116"/>
      <c r="N1030" s="116"/>
      <c r="O1030" s="116"/>
      <c r="P1030" s="126"/>
      <c r="Q1030" s="126"/>
      <c r="R1030" s="126"/>
      <c r="S1030" s="136"/>
      <c r="T1030" s="126"/>
      <c r="U1030" s="126"/>
      <c r="V1030" s="126"/>
      <c r="W1030" s="136"/>
      <c r="X1030" s="126"/>
      <c r="Y1030" s="126"/>
      <c r="Z1030" s="126"/>
      <c r="AA1030" s="136"/>
      <c r="AB1030" s="121" t="b">
        <v>0</v>
      </c>
      <c r="AC1030" s="121" t="b">
        <v>0</v>
      </c>
      <c r="AD1030" s="122"/>
      <c r="AE1030" s="121" t="b">
        <v>0</v>
      </c>
      <c r="AF1030" s="128"/>
      <c r="AG1030" s="137"/>
      <c r="AH1030" s="138" t="b">
        <v>0</v>
      </c>
      <c r="AI1030" s="133"/>
    </row>
    <row r="1031">
      <c r="A1031" s="114"/>
      <c r="B1031" s="114"/>
      <c r="C1031" s="114"/>
      <c r="D1031" s="114"/>
      <c r="E1031" s="115" t="s">
        <v>231</v>
      </c>
      <c r="F1031" s="116" t="str">
        <f>IFERROR(__xludf.DUMMYFUNCTION("LET(
  headers, 'Internal Flight Booking Form Re'!$A$1:AI$1,
  ref, $E1031,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1" s="117" t="str">
        <f>IFERROR(__xludf.DUMMYFUNCTION("""COMPUTED_VALUE"""),"")</f>
        <v/>
      </c>
      <c r="H1031" s="116"/>
      <c r="I1031" s="116"/>
      <c r="J1031" s="118"/>
      <c r="K1031" s="116"/>
      <c r="L1031" s="116"/>
      <c r="M1031" s="116"/>
      <c r="N1031" s="116"/>
      <c r="O1031" s="116"/>
      <c r="P1031" s="126"/>
      <c r="Q1031" s="126"/>
      <c r="R1031" s="126"/>
      <c r="S1031" s="136"/>
      <c r="T1031" s="126"/>
      <c r="U1031" s="126"/>
      <c r="V1031" s="126"/>
      <c r="W1031" s="136"/>
      <c r="X1031" s="126"/>
      <c r="Y1031" s="126"/>
      <c r="Z1031" s="126"/>
      <c r="AA1031" s="136"/>
      <c r="AB1031" s="121" t="b">
        <v>0</v>
      </c>
      <c r="AC1031" s="121" t="b">
        <v>0</v>
      </c>
      <c r="AD1031" s="122"/>
      <c r="AE1031" s="121" t="b">
        <v>0</v>
      </c>
      <c r="AF1031" s="128"/>
      <c r="AG1031" s="137"/>
      <c r="AH1031" s="138" t="b">
        <v>0</v>
      </c>
      <c r="AI1031" s="133"/>
    </row>
    <row r="1032">
      <c r="A1032" s="114"/>
      <c r="B1032" s="114"/>
      <c r="C1032" s="114"/>
      <c r="D1032" s="114"/>
      <c r="E1032" s="115" t="s">
        <v>231</v>
      </c>
      <c r="F1032" s="116" t="str">
        <f>IFERROR(__xludf.DUMMYFUNCTION("LET(
  headers, 'Internal Flight Booking Form Re'!$A$1:AI$1,
  ref, $E1032,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2" s="117" t="str">
        <f>IFERROR(__xludf.DUMMYFUNCTION("""COMPUTED_VALUE"""),"")</f>
        <v/>
      </c>
      <c r="H1032" s="116"/>
      <c r="I1032" s="116"/>
      <c r="J1032" s="118"/>
      <c r="K1032" s="116"/>
      <c r="L1032" s="116"/>
      <c r="M1032" s="116"/>
      <c r="N1032" s="116"/>
      <c r="O1032" s="116"/>
      <c r="P1032" s="126"/>
      <c r="Q1032" s="126"/>
      <c r="R1032" s="126"/>
      <c r="S1032" s="136"/>
      <c r="T1032" s="126"/>
      <c r="U1032" s="126"/>
      <c r="V1032" s="126"/>
      <c r="W1032" s="136"/>
      <c r="X1032" s="126"/>
      <c r="Y1032" s="126"/>
      <c r="Z1032" s="126"/>
      <c r="AA1032" s="136"/>
      <c r="AB1032" s="121" t="b">
        <v>0</v>
      </c>
      <c r="AC1032" s="121" t="b">
        <v>0</v>
      </c>
      <c r="AD1032" s="122"/>
      <c r="AE1032" s="121" t="b">
        <v>0</v>
      </c>
      <c r="AF1032" s="128"/>
      <c r="AG1032" s="137"/>
      <c r="AH1032" s="138" t="b">
        <v>0</v>
      </c>
      <c r="AI1032" s="133"/>
    </row>
    <row r="1033">
      <c r="A1033" s="114"/>
      <c r="B1033" s="114"/>
      <c r="C1033" s="114"/>
      <c r="D1033" s="114"/>
      <c r="E1033" s="115" t="s">
        <v>231</v>
      </c>
      <c r="F1033" s="116" t="str">
        <f>IFERROR(__xludf.DUMMYFUNCTION("LET(
  headers, 'Internal Flight Booking Form Re'!$A$1:AI$1,
  ref, $E1033,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3" s="117" t="str">
        <f>IFERROR(__xludf.DUMMYFUNCTION("""COMPUTED_VALUE"""),"")</f>
        <v/>
      </c>
      <c r="H1033" s="116"/>
      <c r="I1033" s="116"/>
      <c r="J1033" s="118"/>
      <c r="K1033" s="116"/>
      <c r="L1033" s="116"/>
      <c r="M1033" s="116"/>
      <c r="N1033" s="116"/>
      <c r="O1033" s="116"/>
      <c r="P1033" s="126"/>
      <c r="Q1033" s="126"/>
      <c r="R1033" s="126"/>
      <c r="S1033" s="136"/>
      <c r="T1033" s="126"/>
      <c r="U1033" s="126"/>
      <c r="V1033" s="126"/>
      <c r="W1033" s="136"/>
      <c r="X1033" s="126"/>
      <c r="Y1033" s="126"/>
      <c r="Z1033" s="126"/>
      <c r="AA1033" s="136"/>
      <c r="AB1033" s="121" t="b">
        <v>0</v>
      </c>
      <c r="AC1033" s="121" t="b">
        <v>0</v>
      </c>
      <c r="AD1033" s="122"/>
      <c r="AE1033" s="121" t="b">
        <v>0</v>
      </c>
      <c r="AF1033" s="128"/>
      <c r="AG1033" s="137"/>
      <c r="AH1033" s="138" t="b">
        <v>0</v>
      </c>
      <c r="AI1033" s="133"/>
    </row>
    <row r="1034">
      <c r="A1034" s="114"/>
      <c r="B1034" s="114"/>
      <c r="C1034" s="114"/>
      <c r="D1034" s="114"/>
      <c r="E1034" s="115" t="s">
        <v>231</v>
      </c>
      <c r="F1034" s="116" t="str">
        <f>IFERROR(__xludf.DUMMYFUNCTION("LET(
  headers, 'Internal Flight Booking Form Re'!$A$1:AI$1,
  ref, $E1034,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4" s="117" t="str">
        <f>IFERROR(__xludf.DUMMYFUNCTION("""COMPUTED_VALUE"""),"")</f>
        <v/>
      </c>
      <c r="H1034" s="116"/>
      <c r="I1034" s="116"/>
      <c r="J1034" s="118"/>
      <c r="K1034" s="116"/>
      <c r="L1034" s="116"/>
      <c r="M1034" s="116"/>
      <c r="N1034" s="116"/>
      <c r="O1034" s="116"/>
      <c r="P1034" s="126"/>
      <c r="Q1034" s="126"/>
      <c r="R1034" s="126"/>
      <c r="S1034" s="136"/>
      <c r="T1034" s="126"/>
      <c r="U1034" s="126"/>
      <c r="V1034" s="126"/>
      <c r="W1034" s="136"/>
      <c r="X1034" s="126"/>
      <c r="Y1034" s="126"/>
      <c r="Z1034" s="126"/>
      <c r="AA1034" s="136"/>
      <c r="AB1034" s="121" t="b">
        <v>0</v>
      </c>
      <c r="AC1034" s="121" t="b">
        <v>0</v>
      </c>
      <c r="AD1034" s="122"/>
      <c r="AE1034" s="121" t="b">
        <v>0</v>
      </c>
      <c r="AF1034" s="128"/>
      <c r="AG1034" s="137"/>
      <c r="AH1034" s="138" t="b">
        <v>0</v>
      </c>
      <c r="AI1034" s="133"/>
    </row>
    <row r="1035">
      <c r="A1035" s="114"/>
      <c r="B1035" s="114"/>
      <c r="C1035" s="114"/>
      <c r="D1035" s="114"/>
      <c r="E1035" s="115" t="s">
        <v>231</v>
      </c>
      <c r="F1035" s="116" t="str">
        <f>IFERROR(__xludf.DUMMYFUNCTION("LET(
  headers, 'Internal Flight Booking Form Re'!$A$1:AI$1,
  ref, $E1035,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5" s="117" t="str">
        <f>IFERROR(__xludf.DUMMYFUNCTION("""COMPUTED_VALUE"""),"")</f>
        <v/>
      </c>
      <c r="H1035" s="116"/>
      <c r="I1035" s="116"/>
      <c r="J1035" s="118"/>
      <c r="K1035" s="116"/>
      <c r="L1035" s="116"/>
      <c r="M1035" s="116"/>
      <c r="N1035" s="116"/>
      <c r="O1035" s="116"/>
      <c r="P1035" s="126"/>
      <c r="Q1035" s="126"/>
      <c r="R1035" s="126"/>
      <c r="S1035" s="136"/>
      <c r="T1035" s="126"/>
      <c r="U1035" s="126"/>
      <c r="V1035" s="126"/>
      <c r="W1035" s="136"/>
      <c r="X1035" s="126"/>
      <c r="Y1035" s="126"/>
      <c r="Z1035" s="126"/>
      <c r="AA1035" s="136"/>
      <c r="AB1035" s="121" t="b">
        <v>0</v>
      </c>
      <c r="AC1035" s="121" t="b">
        <v>0</v>
      </c>
      <c r="AD1035" s="122"/>
      <c r="AE1035" s="121" t="b">
        <v>0</v>
      </c>
      <c r="AF1035" s="128"/>
      <c r="AG1035" s="137"/>
      <c r="AH1035" s="138" t="b">
        <v>0</v>
      </c>
      <c r="AI1035" s="133"/>
    </row>
    <row r="1036">
      <c r="A1036" s="114"/>
      <c r="B1036" s="114"/>
      <c r="C1036" s="114"/>
      <c r="D1036" s="114"/>
      <c r="E1036" s="115" t="s">
        <v>231</v>
      </c>
      <c r="F1036" s="116" t="str">
        <f>IFERROR(__xludf.DUMMYFUNCTION("LET(
  headers, 'Internal Flight Booking Form Re'!$A$1:AI$1,
  ref, $E1036,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6" s="117" t="str">
        <f>IFERROR(__xludf.DUMMYFUNCTION("""COMPUTED_VALUE"""),"")</f>
        <v/>
      </c>
      <c r="H1036" s="116"/>
      <c r="I1036" s="116"/>
      <c r="J1036" s="118"/>
      <c r="K1036" s="116"/>
      <c r="L1036" s="116"/>
      <c r="M1036" s="116"/>
      <c r="N1036" s="116"/>
      <c r="O1036" s="116"/>
      <c r="P1036" s="126"/>
      <c r="Q1036" s="126"/>
      <c r="R1036" s="126"/>
      <c r="S1036" s="136"/>
      <c r="T1036" s="126"/>
      <c r="U1036" s="126"/>
      <c r="V1036" s="126"/>
      <c r="W1036" s="136"/>
      <c r="X1036" s="126"/>
      <c r="Y1036" s="126"/>
      <c r="Z1036" s="126"/>
      <c r="AA1036" s="136"/>
      <c r="AB1036" s="121" t="b">
        <v>0</v>
      </c>
      <c r="AC1036" s="121" t="b">
        <v>0</v>
      </c>
      <c r="AD1036" s="122"/>
      <c r="AE1036" s="121" t="b">
        <v>0</v>
      </c>
      <c r="AF1036" s="128"/>
      <c r="AG1036" s="137"/>
      <c r="AH1036" s="138" t="b">
        <v>0</v>
      </c>
      <c r="AI1036" s="133"/>
    </row>
    <row r="1037">
      <c r="A1037" s="114"/>
      <c r="B1037" s="114"/>
      <c r="C1037" s="114"/>
      <c r="D1037" s="114"/>
      <c r="E1037" s="115" t="s">
        <v>231</v>
      </c>
      <c r="F1037" s="116" t="str">
        <f>IFERROR(__xludf.DUMMYFUNCTION("LET(
  headers, 'Internal Flight Booking Form Re'!$A$1:AI$1,
  ref, $E1037,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7" s="117" t="str">
        <f>IFERROR(__xludf.DUMMYFUNCTION("""COMPUTED_VALUE"""),"")</f>
        <v/>
      </c>
      <c r="H1037" s="116"/>
      <c r="I1037" s="116"/>
      <c r="J1037" s="118"/>
      <c r="K1037" s="116"/>
      <c r="L1037" s="116"/>
      <c r="M1037" s="116"/>
      <c r="N1037" s="116"/>
      <c r="O1037" s="116"/>
      <c r="P1037" s="126"/>
      <c r="Q1037" s="126"/>
      <c r="R1037" s="126"/>
      <c r="S1037" s="136"/>
      <c r="T1037" s="126"/>
      <c r="U1037" s="126"/>
      <c r="V1037" s="126"/>
      <c r="W1037" s="136"/>
      <c r="X1037" s="126"/>
      <c r="Y1037" s="126"/>
      <c r="Z1037" s="126"/>
      <c r="AA1037" s="136"/>
      <c r="AB1037" s="121" t="b">
        <v>0</v>
      </c>
      <c r="AC1037" s="121" t="b">
        <v>0</v>
      </c>
      <c r="AD1037" s="122"/>
      <c r="AE1037" s="121" t="b">
        <v>0</v>
      </c>
      <c r="AF1037" s="128"/>
      <c r="AG1037" s="137"/>
      <c r="AH1037" s="138" t="b">
        <v>0</v>
      </c>
      <c r="AI1037" s="133"/>
    </row>
    <row r="1038">
      <c r="A1038" s="114"/>
      <c r="B1038" s="114"/>
      <c r="C1038" s="114"/>
      <c r="D1038" s="114"/>
      <c r="E1038" s="115" t="s">
        <v>231</v>
      </c>
      <c r="F1038" s="116" t="str">
        <f>IFERROR(__xludf.DUMMYFUNCTION("LET(
  headers, 'Internal Flight Booking Form Re'!$A$1:AI$1,
  ref, $E1038,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8" s="117" t="str">
        <f>IFERROR(__xludf.DUMMYFUNCTION("""COMPUTED_VALUE"""),"")</f>
        <v/>
      </c>
      <c r="H1038" s="116"/>
      <c r="I1038" s="116"/>
      <c r="J1038" s="118"/>
      <c r="K1038" s="116"/>
      <c r="L1038" s="116"/>
      <c r="M1038" s="116"/>
      <c r="N1038" s="116"/>
      <c r="O1038" s="116"/>
      <c r="P1038" s="126"/>
      <c r="Q1038" s="126"/>
      <c r="R1038" s="126"/>
      <c r="S1038" s="136"/>
      <c r="T1038" s="126"/>
      <c r="U1038" s="126"/>
      <c r="V1038" s="126"/>
      <c r="W1038" s="136"/>
      <c r="X1038" s="126"/>
      <c r="Y1038" s="126"/>
      <c r="Z1038" s="126"/>
      <c r="AA1038" s="136"/>
      <c r="AB1038" s="121" t="b">
        <v>0</v>
      </c>
      <c r="AC1038" s="121" t="b">
        <v>0</v>
      </c>
      <c r="AD1038" s="122"/>
      <c r="AE1038" s="121" t="b">
        <v>0</v>
      </c>
      <c r="AF1038" s="128"/>
      <c r="AG1038" s="137"/>
      <c r="AH1038" s="138" t="b">
        <v>0</v>
      </c>
      <c r="AI1038" s="133"/>
    </row>
    <row r="1039">
      <c r="A1039" s="114"/>
      <c r="B1039" s="114"/>
      <c r="C1039" s="114"/>
      <c r="D1039" s="114"/>
      <c r="E1039" s="115" t="s">
        <v>231</v>
      </c>
      <c r="F1039" s="116" t="str">
        <f>IFERROR(__xludf.DUMMYFUNCTION("LET(
  headers, 'Internal Flight Booking Form Re'!$A$1:AI$1,
  ref, $E1039,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39" s="117" t="str">
        <f>IFERROR(__xludf.DUMMYFUNCTION("""COMPUTED_VALUE"""),"")</f>
        <v/>
      </c>
      <c r="H1039" s="116"/>
      <c r="I1039" s="116"/>
      <c r="J1039" s="118"/>
      <c r="K1039" s="116"/>
      <c r="L1039" s="116"/>
      <c r="M1039" s="116"/>
      <c r="N1039" s="116"/>
      <c r="O1039" s="116"/>
      <c r="P1039" s="126"/>
      <c r="Q1039" s="126"/>
      <c r="R1039" s="126"/>
      <c r="S1039" s="136"/>
      <c r="T1039" s="126"/>
      <c r="U1039" s="126"/>
      <c r="V1039" s="126"/>
      <c r="W1039" s="136"/>
      <c r="X1039" s="126"/>
      <c r="Y1039" s="126"/>
      <c r="Z1039" s="126"/>
      <c r="AA1039" s="136"/>
      <c r="AB1039" s="121" t="b">
        <v>0</v>
      </c>
      <c r="AC1039" s="121" t="b">
        <v>0</v>
      </c>
      <c r="AD1039" s="122"/>
      <c r="AE1039" s="121" t="b">
        <v>0</v>
      </c>
      <c r="AF1039" s="128"/>
      <c r="AG1039" s="137"/>
      <c r="AH1039" s="138" t="b">
        <v>0</v>
      </c>
      <c r="AI1039" s="133"/>
    </row>
    <row r="1040">
      <c r="A1040" s="114"/>
      <c r="B1040" s="114"/>
      <c r="C1040" s="114"/>
      <c r="D1040" s="114"/>
      <c r="E1040" s="115" t="s">
        <v>231</v>
      </c>
      <c r="F1040" s="116" t="str">
        <f>IFERROR(__xludf.DUMMYFUNCTION("LET(
  headers, 'Internal Flight Booking Form Re'!$A$1:AI$1,
  ref, $E1040,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0" s="117" t="str">
        <f>IFERROR(__xludf.DUMMYFUNCTION("""COMPUTED_VALUE"""),"")</f>
        <v/>
      </c>
      <c r="H1040" s="116"/>
      <c r="I1040" s="116"/>
      <c r="J1040" s="118"/>
      <c r="K1040" s="116"/>
      <c r="L1040" s="116"/>
      <c r="M1040" s="116"/>
      <c r="N1040" s="116"/>
      <c r="O1040" s="116"/>
      <c r="P1040" s="126"/>
      <c r="Q1040" s="126"/>
      <c r="R1040" s="126"/>
      <c r="S1040" s="136"/>
      <c r="T1040" s="126"/>
      <c r="U1040" s="126"/>
      <c r="V1040" s="126"/>
      <c r="W1040" s="136"/>
      <c r="X1040" s="126"/>
      <c r="Y1040" s="126"/>
      <c r="Z1040" s="126"/>
      <c r="AA1040" s="136"/>
      <c r="AB1040" s="121" t="b">
        <v>0</v>
      </c>
      <c r="AC1040" s="121" t="b">
        <v>0</v>
      </c>
      <c r="AD1040" s="122"/>
      <c r="AE1040" s="121" t="b">
        <v>0</v>
      </c>
      <c r="AF1040" s="128"/>
      <c r="AG1040" s="137"/>
      <c r="AH1040" s="138" t="b">
        <v>0</v>
      </c>
      <c r="AI1040" s="133"/>
    </row>
    <row r="1041">
      <c r="A1041" s="114"/>
      <c r="B1041" s="114"/>
      <c r="C1041" s="114"/>
      <c r="D1041" s="114"/>
      <c r="E1041" s="115" t="s">
        <v>231</v>
      </c>
      <c r="F1041" s="116" t="str">
        <f>IFERROR(__xludf.DUMMYFUNCTION("LET(
  headers, 'Internal Flight Booking Form Re'!$A$1:AI$1,
  ref, $E1041,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1" s="117" t="str">
        <f>IFERROR(__xludf.DUMMYFUNCTION("""COMPUTED_VALUE"""),"")</f>
        <v/>
      </c>
      <c r="H1041" s="116"/>
      <c r="I1041" s="116"/>
      <c r="J1041" s="118"/>
      <c r="K1041" s="116"/>
      <c r="L1041" s="116"/>
      <c r="M1041" s="116"/>
      <c r="N1041" s="116"/>
      <c r="O1041" s="116"/>
      <c r="P1041" s="126"/>
      <c r="Q1041" s="126"/>
      <c r="R1041" s="126"/>
      <c r="S1041" s="136"/>
      <c r="T1041" s="126"/>
      <c r="U1041" s="126"/>
      <c r="V1041" s="126"/>
      <c r="W1041" s="136"/>
      <c r="X1041" s="126"/>
      <c r="Y1041" s="126"/>
      <c r="Z1041" s="126"/>
      <c r="AA1041" s="136"/>
      <c r="AB1041" s="121" t="b">
        <v>0</v>
      </c>
      <c r="AC1041" s="121" t="b">
        <v>0</v>
      </c>
      <c r="AD1041" s="122"/>
      <c r="AE1041" s="121" t="b">
        <v>0</v>
      </c>
      <c r="AF1041" s="128"/>
      <c r="AG1041" s="137"/>
      <c r="AH1041" s="138" t="b">
        <v>0</v>
      </c>
      <c r="AI1041" s="133"/>
    </row>
    <row r="1042">
      <c r="A1042" s="114"/>
      <c r="B1042" s="114"/>
      <c r="C1042" s="114"/>
      <c r="D1042" s="114"/>
      <c r="E1042" s="115" t="s">
        <v>231</v>
      </c>
      <c r="F1042" s="116" t="str">
        <f>IFERROR(__xludf.DUMMYFUNCTION("LET(
  headers, 'Internal Flight Booking Form Re'!$A$1:AI$1,
  ref, $E1042,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2" s="117" t="str">
        <f>IFERROR(__xludf.DUMMYFUNCTION("""COMPUTED_VALUE"""),"")</f>
        <v/>
      </c>
      <c r="H1042" s="116"/>
      <c r="I1042" s="116"/>
      <c r="J1042" s="118"/>
      <c r="K1042" s="116"/>
      <c r="L1042" s="116"/>
      <c r="M1042" s="116"/>
      <c r="N1042" s="116"/>
      <c r="O1042" s="116"/>
      <c r="P1042" s="126"/>
      <c r="Q1042" s="126"/>
      <c r="R1042" s="126"/>
      <c r="S1042" s="136"/>
      <c r="T1042" s="126"/>
      <c r="U1042" s="126"/>
      <c r="V1042" s="126"/>
      <c r="W1042" s="136"/>
      <c r="X1042" s="126"/>
      <c r="Y1042" s="126"/>
      <c r="Z1042" s="126"/>
      <c r="AA1042" s="136"/>
      <c r="AB1042" s="121" t="b">
        <v>0</v>
      </c>
      <c r="AC1042" s="121" t="b">
        <v>0</v>
      </c>
      <c r="AD1042" s="122"/>
      <c r="AE1042" s="121" t="b">
        <v>0</v>
      </c>
      <c r="AF1042" s="128"/>
      <c r="AG1042" s="137"/>
      <c r="AH1042" s="138" t="b">
        <v>0</v>
      </c>
      <c r="AI1042" s="133"/>
    </row>
    <row r="1043">
      <c r="A1043" s="114"/>
      <c r="B1043" s="114"/>
      <c r="C1043" s="114"/>
      <c r="D1043" s="114"/>
      <c r="E1043" s="115" t="s">
        <v>231</v>
      </c>
      <c r="F1043" s="116" t="str">
        <f>IFERROR(__xludf.DUMMYFUNCTION("LET(
  headers, 'Internal Flight Booking Form Re'!$A$1:AI$1,
  ref, $E1043,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3" s="117" t="str">
        <f>IFERROR(__xludf.DUMMYFUNCTION("""COMPUTED_VALUE"""),"")</f>
        <v/>
      </c>
      <c r="H1043" s="116"/>
      <c r="I1043" s="116"/>
      <c r="J1043" s="118"/>
      <c r="K1043" s="116"/>
      <c r="L1043" s="116"/>
      <c r="M1043" s="116"/>
      <c r="N1043" s="116"/>
      <c r="O1043" s="116"/>
      <c r="P1043" s="126"/>
      <c r="Q1043" s="126"/>
      <c r="R1043" s="126"/>
      <c r="S1043" s="136"/>
      <c r="T1043" s="126"/>
      <c r="U1043" s="126"/>
      <c r="V1043" s="126"/>
      <c r="W1043" s="136"/>
      <c r="X1043" s="126"/>
      <c r="Y1043" s="126"/>
      <c r="Z1043" s="126"/>
      <c r="AA1043" s="136"/>
      <c r="AB1043" s="121" t="b">
        <v>0</v>
      </c>
      <c r="AC1043" s="121" t="b">
        <v>0</v>
      </c>
      <c r="AD1043" s="122"/>
      <c r="AE1043" s="121" t="b">
        <v>0</v>
      </c>
      <c r="AF1043" s="128"/>
      <c r="AG1043" s="137"/>
      <c r="AH1043" s="138" t="b">
        <v>0</v>
      </c>
      <c r="AI1043" s="133"/>
    </row>
    <row r="1044">
      <c r="A1044" s="114"/>
      <c r="B1044" s="114"/>
      <c r="C1044" s="114"/>
      <c r="D1044" s="114"/>
      <c r="E1044" s="115" t="s">
        <v>231</v>
      </c>
      <c r="F1044" s="116" t="str">
        <f>IFERROR(__xludf.DUMMYFUNCTION("LET(
  headers, 'Internal Flight Booking Form Re'!$A$1:AI$1,
  ref, $E1044,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4" s="117" t="str">
        <f>IFERROR(__xludf.DUMMYFUNCTION("""COMPUTED_VALUE"""),"")</f>
        <v/>
      </c>
      <c r="H1044" s="116"/>
      <c r="I1044" s="116"/>
      <c r="J1044" s="118"/>
      <c r="K1044" s="116"/>
      <c r="L1044" s="116"/>
      <c r="M1044" s="116"/>
      <c r="N1044" s="116"/>
      <c r="O1044" s="116"/>
      <c r="P1044" s="126"/>
      <c r="Q1044" s="126"/>
      <c r="R1044" s="126"/>
      <c r="S1044" s="136"/>
      <c r="T1044" s="126"/>
      <c r="U1044" s="126"/>
      <c r="V1044" s="126"/>
      <c r="W1044" s="136"/>
      <c r="X1044" s="126"/>
      <c r="Y1044" s="126"/>
      <c r="Z1044" s="126"/>
      <c r="AA1044" s="136"/>
      <c r="AB1044" s="121" t="b">
        <v>0</v>
      </c>
      <c r="AC1044" s="121" t="b">
        <v>0</v>
      </c>
      <c r="AD1044" s="122"/>
      <c r="AE1044" s="121" t="b">
        <v>0</v>
      </c>
      <c r="AF1044" s="128"/>
      <c r="AG1044" s="137"/>
      <c r="AH1044" s="138" t="b">
        <v>0</v>
      </c>
      <c r="AI1044" s="133"/>
    </row>
    <row r="1045">
      <c r="A1045" s="114"/>
      <c r="B1045" s="114"/>
      <c r="C1045" s="114"/>
      <c r="D1045" s="114"/>
      <c r="E1045" s="115" t="s">
        <v>231</v>
      </c>
      <c r="F1045" s="116" t="str">
        <f>IFERROR(__xludf.DUMMYFUNCTION("LET(
  headers, 'Internal Flight Booking Form Re'!$A$1:AI$1,
  ref, $E1045,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5" s="117" t="str">
        <f>IFERROR(__xludf.DUMMYFUNCTION("""COMPUTED_VALUE"""),"")</f>
        <v/>
      </c>
      <c r="H1045" s="116"/>
      <c r="I1045" s="116"/>
      <c r="J1045" s="118"/>
      <c r="K1045" s="116"/>
      <c r="L1045" s="116"/>
      <c r="M1045" s="116"/>
      <c r="N1045" s="116"/>
      <c r="O1045" s="116"/>
      <c r="P1045" s="126"/>
      <c r="Q1045" s="126"/>
      <c r="R1045" s="126"/>
      <c r="S1045" s="136"/>
      <c r="T1045" s="126"/>
      <c r="U1045" s="126"/>
      <c r="V1045" s="126"/>
      <c r="W1045" s="136"/>
      <c r="X1045" s="126"/>
      <c r="Y1045" s="126"/>
      <c r="Z1045" s="126"/>
      <c r="AA1045" s="136"/>
      <c r="AB1045" s="121" t="b">
        <v>0</v>
      </c>
      <c r="AC1045" s="121" t="b">
        <v>0</v>
      </c>
      <c r="AD1045" s="122"/>
      <c r="AE1045" s="121" t="b">
        <v>0</v>
      </c>
      <c r="AF1045" s="128"/>
      <c r="AG1045" s="137"/>
      <c r="AH1045" s="138" t="b">
        <v>0</v>
      </c>
      <c r="AI1045" s="133"/>
    </row>
    <row r="1046">
      <c r="A1046" s="114"/>
      <c r="B1046" s="114"/>
      <c r="C1046" s="114"/>
      <c r="D1046" s="114"/>
      <c r="E1046" s="115" t="s">
        <v>231</v>
      </c>
      <c r="F1046" s="116" t="str">
        <f>IFERROR(__xludf.DUMMYFUNCTION("LET(
  headers, 'Internal Flight Booking Form Re'!$A$1:AI$1,
  ref, $E1046,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6" s="117" t="str">
        <f>IFERROR(__xludf.DUMMYFUNCTION("""COMPUTED_VALUE"""),"")</f>
        <v/>
      </c>
      <c r="H1046" s="116"/>
      <c r="I1046" s="116"/>
      <c r="J1046" s="118"/>
      <c r="K1046" s="116"/>
      <c r="L1046" s="116"/>
      <c r="M1046" s="116"/>
      <c r="N1046" s="116"/>
      <c r="O1046" s="116"/>
      <c r="P1046" s="126"/>
      <c r="Q1046" s="126"/>
      <c r="R1046" s="126"/>
      <c r="S1046" s="136"/>
      <c r="T1046" s="126"/>
      <c r="U1046" s="126"/>
      <c r="V1046" s="126"/>
      <c r="W1046" s="136"/>
      <c r="X1046" s="126"/>
      <c r="Y1046" s="126"/>
      <c r="Z1046" s="126"/>
      <c r="AA1046" s="136"/>
      <c r="AB1046" s="121" t="b">
        <v>0</v>
      </c>
      <c r="AC1046" s="121" t="b">
        <v>0</v>
      </c>
      <c r="AD1046" s="122"/>
      <c r="AE1046" s="121" t="b">
        <v>0</v>
      </c>
      <c r="AF1046" s="128"/>
      <c r="AG1046" s="137"/>
      <c r="AH1046" s="138" t="b">
        <v>0</v>
      </c>
      <c r="AI1046" s="133"/>
    </row>
    <row r="1047">
      <c r="A1047" s="114"/>
      <c r="B1047" s="114"/>
      <c r="C1047" s="114"/>
      <c r="D1047" s="114"/>
      <c r="E1047" s="115" t="s">
        <v>231</v>
      </c>
      <c r="F1047" s="116" t="str">
        <f>IFERROR(__xludf.DUMMYFUNCTION("LET(
  headers, 'Internal Flight Booking Form Re'!$A$1:AI$1,
  ref, $E1047,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7" s="117" t="str">
        <f>IFERROR(__xludf.DUMMYFUNCTION("""COMPUTED_VALUE"""),"")</f>
        <v/>
      </c>
      <c r="H1047" s="116"/>
      <c r="I1047" s="116"/>
      <c r="J1047" s="118"/>
      <c r="K1047" s="116"/>
      <c r="L1047" s="116"/>
      <c r="M1047" s="116"/>
      <c r="N1047" s="116"/>
      <c r="O1047" s="116"/>
      <c r="P1047" s="126"/>
      <c r="Q1047" s="126"/>
      <c r="R1047" s="126"/>
      <c r="S1047" s="136"/>
      <c r="T1047" s="126"/>
      <c r="U1047" s="126"/>
      <c r="V1047" s="126"/>
      <c r="W1047" s="136"/>
      <c r="X1047" s="126"/>
      <c r="Y1047" s="126"/>
      <c r="Z1047" s="126"/>
      <c r="AA1047" s="136"/>
      <c r="AB1047" s="121" t="b">
        <v>0</v>
      </c>
      <c r="AC1047" s="121" t="b">
        <v>0</v>
      </c>
      <c r="AD1047" s="122"/>
      <c r="AE1047" s="121" t="b">
        <v>0</v>
      </c>
      <c r="AF1047" s="128"/>
      <c r="AG1047" s="137"/>
      <c r="AH1047" s="138" t="b">
        <v>0</v>
      </c>
      <c r="AI1047" s="133"/>
    </row>
    <row r="1048">
      <c r="A1048" s="114"/>
      <c r="B1048" s="114"/>
      <c r="C1048" s="114"/>
      <c r="D1048" s="114"/>
      <c r="E1048" s="115" t="s">
        <v>231</v>
      </c>
      <c r="F1048" s="116" t="str">
        <f>IFERROR(__xludf.DUMMYFUNCTION("LET(
  headers, 'Internal Flight Booking Form Re'!$A$1:AI$1,
  ref, $E1048,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8" s="117" t="str">
        <f>IFERROR(__xludf.DUMMYFUNCTION("""COMPUTED_VALUE"""),"")</f>
        <v/>
      </c>
      <c r="H1048" s="116"/>
      <c r="I1048" s="116"/>
      <c r="J1048" s="118"/>
      <c r="K1048" s="116"/>
      <c r="L1048" s="116"/>
      <c r="M1048" s="116"/>
      <c r="N1048" s="116"/>
      <c r="O1048" s="116"/>
      <c r="P1048" s="126"/>
      <c r="Q1048" s="126"/>
      <c r="R1048" s="126"/>
      <c r="S1048" s="136"/>
      <c r="T1048" s="126"/>
      <c r="U1048" s="126"/>
      <c r="V1048" s="126"/>
      <c r="W1048" s="136"/>
      <c r="X1048" s="126"/>
      <c r="Y1048" s="126"/>
      <c r="Z1048" s="126"/>
      <c r="AA1048" s="136"/>
      <c r="AB1048" s="121" t="b">
        <v>0</v>
      </c>
      <c r="AC1048" s="121" t="b">
        <v>0</v>
      </c>
      <c r="AD1048" s="122"/>
      <c r="AE1048" s="121" t="b">
        <v>0</v>
      </c>
      <c r="AF1048" s="128"/>
      <c r="AG1048" s="137"/>
      <c r="AH1048" s="138" t="b">
        <v>0</v>
      </c>
      <c r="AI1048" s="133"/>
    </row>
    <row r="1049">
      <c r="A1049" s="114"/>
      <c r="B1049" s="114"/>
      <c r="C1049" s="114"/>
      <c r="D1049" s="114"/>
      <c r="E1049" s="115" t="s">
        <v>231</v>
      </c>
      <c r="F1049" s="116" t="str">
        <f>IFERROR(__xludf.DUMMYFUNCTION("LET(
  headers, 'Internal Flight Booking Form Re'!$A$1:AI$1,
  ref, $E1049,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49" s="117" t="str">
        <f>IFERROR(__xludf.DUMMYFUNCTION("""COMPUTED_VALUE"""),"")</f>
        <v/>
      </c>
      <c r="H1049" s="116"/>
      <c r="I1049" s="116"/>
      <c r="J1049" s="118"/>
      <c r="K1049" s="116"/>
      <c r="L1049" s="116"/>
      <c r="M1049" s="116"/>
      <c r="N1049" s="116"/>
      <c r="O1049" s="116"/>
      <c r="P1049" s="126"/>
      <c r="Q1049" s="126"/>
      <c r="R1049" s="126"/>
      <c r="S1049" s="136"/>
      <c r="T1049" s="126"/>
      <c r="U1049" s="126"/>
      <c r="V1049" s="126"/>
      <c r="W1049" s="136"/>
      <c r="X1049" s="126"/>
      <c r="Y1049" s="126"/>
      <c r="Z1049" s="126"/>
      <c r="AA1049" s="136"/>
      <c r="AB1049" s="121" t="b">
        <v>0</v>
      </c>
      <c r="AC1049" s="121" t="b">
        <v>0</v>
      </c>
      <c r="AD1049" s="122"/>
      <c r="AE1049" s="121" t="b">
        <v>0</v>
      </c>
      <c r="AF1049" s="128"/>
      <c r="AG1049" s="137"/>
      <c r="AH1049" s="138" t="b">
        <v>0</v>
      </c>
      <c r="AI1049" s="133"/>
    </row>
    <row r="1050">
      <c r="A1050" s="114"/>
      <c r="B1050" s="114"/>
      <c r="C1050" s="114"/>
      <c r="D1050" s="114"/>
      <c r="E1050" s="115" t="s">
        <v>231</v>
      </c>
      <c r="F1050" s="116" t="str">
        <f>IFERROR(__xludf.DUMMYFUNCTION("LET(
  headers, 'Internal Flight Booking Form Re'!$A$1:AI$1,
  ref, $E1050,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0" s="117" t="str">
        <f>IFERROR(__xludf.DUMMYFUNCTION("""COMPUTED_VALUE"""),"")</f>
        <v/>
      </c>
      <c r="H1050" s="116"/>
      <c r="I1050" s="116"/>
      <c r="J1050" s="118"/>
      <c r="K1050" s="116"/>
      <c r="L1050" s="116"/>
      <c r="M1050" s="116"/>
      <c r="N1050" s="116"/>
      <c r="O1050" s="116"/>
      <c r="P1050" s="126"/>
      <c r="Q1050" s="126"/>
      <c r="R1050" s="126"/>
      <c r="S1050" s="136"/>
      <c r="T1050" s="126"/>
      <c r="U1050" s="126"/>
      <c r="V1050" s="126"/>
      <c r="W1050" s="136"/>
      <c r="X1050" s="126"/>
      <c r="Y1050" s="126"/>
      <c r="Z1050" s="126"/>
      <c r="AA1050" s="136"/>
      <c r="AB1050" s="121" t="b">
        <v>0</v>
      </c>
      <c r="AC1050" s="121" t="b">
        <v>0</v>
      </c>
      <c r="AD1050" s="122"/>
      <c r="AE1050" s="121" t="b">
        <v>0</v>
      </c>
      <c r="AF1050" s="128"/>
      <c r="AG1050" s="137"/>
      <c r="AH1050" s="138" t="b">
        <v>0</v>
      </c>
      <c r="AI1050" s="133"/>
    </row>
    <row r="1051">
      <c r="A1051" s="114"/>
      <c r="B1051" s="114"/>
      <c r="C1051" s="114"/>
      <c r="D1051" s="114"/>
      <c r="E1051" s="115" t="s">
        <v>231</v>
      </c>
      <c r="F1051" s="116" t="str">
        <f>IFERROR(__xludf.DUMMYFUNCTION("LET(
  headers, 'Internal Flight Booking Form Re'!$A$1:AI$1,
  ref, $E1051,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1" s="117" t="str">
        <f>IFERROR(__xludf.DUMMYFUNCTION("""COMPUTED_VALUE"""),"")</f>
        <v/>
      </c>
      <c r="H1051" s="116"/>
      <c r="I1051" s="116"/>
      <c r="J1051" s="118"/>
      <c r="K1051" s="116"/>
      <c r="L1051" s="116"/>
      <c r="M1051" s="116"/>
      <c r="N1051" s="116"/>
      <c r="O1051" s="116"/>
      <c r="P1051" s="126"/>
      <c r="Q1051" s="126"/>
      <c r="R1051" s="126"/>
      <c r="S1051" s="136"/>
      <c r="T1051" s="126"/>
      <c r="U1051" s="126"/>
      <c r="V1051" s="126"/>
      <c r="W1051" s="136"/>
      <c r="X1051" s="126"/>
      <c r="Y1051" s="126"/>
      <c r="Z1051" s="126"/>
      <c r="AA1051" s="136"/>
      <c r="AB1051" s="121" t="b">
        <v>0</v>
      </c>
      <c r="AC1051" s="121" t="b">
        <v>0</v>
      </c>
      <c r="AD1051" s="122"/>
      <c r="AE1051" s="121" t="b">
        <v>0</v>
      </c>
      <c r="AF1051" s="128"/>
      <c r="AG1051" s="137"/>
      <c r="AH1051" s="138" t="b">
        <v>0</v>
      </c>
      <c r="AI1051" s="133"/>
    </row>
    <row r="1052">
      <c r="A1052" s="114"/>
      <c r="B1052" s="114"/>
      <c r="C1052" s="114"/>
      <c r="D1052" s="114"/>
      <c r="E1052" s="115" t="s">
        <v>231</v>
      </c>
      <c r="F1052" s="116" t="str">
        <f>IFERROR(__xludf.DUMMYFUNCTION("LET(
  headers, 'Internal Flight Booking Form Re'!$A$1:AI$1,
  ref, $E1052,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2" s="117" t="str">
        <f>IFERROR(__xludf.DUMMYFUNCTION("""COMPUTED_VALUE"""),"")</f>
        <v/>
      </c>
      <c r="H1052" s="116"/>
      <c r="I1052" s="116"/>
      <c r="J1052" s="118"/>
      <c r="K1052" s="116"/>
      <c r="L1052" s="116"/>
      <c r="M1052" s="116"/>
      <c r="N1052" s="116"/>
      <c r="O1052" s="116"/>
      <c r="P1052" s="126"/>
      <c r="Q1052" s="126"/>
      <c r="R1052" s="126"/>
      <c r="S1052" s="136"/>
      <c r="T1052" s="126"/>
      <c r="U1052" s="126"/>
      <c r="V1052" s="126"/>
      <c r="W1052" s="136"/>
      <c r="X1052" s="126"/>
      <c r="Y1052" s="126"/>
      <c r="Z1052" s="126"/>
      <c r="AA1052" s="136"/>
      <c r="AB1052" s="121" t="b">
        <v>0</v>
      </c>
      <c r="AC1052" s="121" t="b">
        <v>0</v>
      </c>
      <c r="AD1052" s="122"/>
      <c r="AE1052" s="121" t="b">
        <v>0</v>
      </c>
      <c r="AF1052" s="128"/>
      <c r="AG1052" s="137"/>
      <c r="AH1052" s="138" t="b">
        <v>0</v>
      </c>
      <c r="AI1052" s="133"/>
    </row>
    <row r="1053">
      <c r="A1053" s="114"/>
      <c r="B1053" s="114"/>
      <c r="C1053" s="114"/>
      <c r="D1053" s="114"/>
      <c r="E1053" s="115" t="s">
        <v>231</v>
      </c>
      <c r="F1053" s="116" t="str">
        <f>IFERROR(__xludf.DUMMYFUNCTION("LET(
  headers, 'Internal Flight Booking Form Re'!$A$1:AI$1,
  ref, $E1053,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3" s="117" t="str">
        <f>IFERROR(__xludf.DUMMYFUNCTION("""COMPUTED_VALUE"""),"")</f>
        <v/>
      </c>
      <c r="H1053" s="116"/>
      <c r="I1053" s="116"/>
      <c r="J1053" s="118"/>
      <c r="K1053" s="116"/>
      <c r="L1053" s="116"/>
      <c r="M1053" s="116"/>
      <c r="N1053" s="116"/>
      <c r="O1053" s="116"/>
      <c r="P1053" s="126"/>
      <c r="Q1053" s="126"/>
      <c r="R1053" s="126"/>
      <c r="S1053" s="136"/>
      <c r="T1053" s="126"/>
      <c r="U1053" s="126"/>
      <c r="V1053" s="126"/>
      <c r="W1053" s="136"/>
      <c r="X1053" s="126"/>
      <c r="Y1053" s="126"/>
      <c r="Z1053" s="126"/>
      <c r="AA1053" s="136"/>
      <c r="AB1053" s="121" t="b">
        <v>0</v>
      </c>
      <c r="AC1053" s="121" t="b">
        <v>0</v>
      </c>
      <c r="AD1053" s="122"/>
      <c r="AE1053" s="121" t="b">
        <v>0</v>
      </c>
      <c r="AF1053" s="128"/>
      <c r="AG1053" s="137"/>
      <c r="AH1053" s="138" t="b">
        <v>0</v>
      </c>
      <c r="AI1053" s="133"/>
    </row>
    <row r="1054">
      <c r="A1054" s="114"/>
      <c r="B1054" s="114"/>
      <c r="C1054" s="114"/>
      <c r="D1054" s="114"/>
      <c r="E1054" s="115" t="s">
        <v>231</v>
      </c>
      <c r="F1054" s="116" t="str">
        <f>IFERROR(__xludf.DUMMYFUNCTION("LET(
  headers, 'Internal Flight Booking Form Re'!$A$1:AI$1,
  ref, $E1054,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4" s="117" t="str">
        <f>IFERROR(__xludf.DUMMYFUNCTION("""COMPUTED_VALUE"""),"")</f>
        <v/>
      </c>
      <c r="H1054" s="116"/>
      <c r="I1054" s="116"/>
      <c r="J1054" s="118"/>
      <c r="K1054" s="116"/>
      <c r="L1054" s="116"/>
      <c r="M1054" s="116"/>
      <c r="N1054" s="116"/>
      <c r="O1054" s="116"/>
      <c r="P1054" s="126"/>
      <c r="Q1054" s="126"/>
      <c r="R1054" s="126"/>
      <c r="S1054" s="136"/>
      <c r="T1054" s="126"/>
      <c r="U1054" s="126"/>
      <c r="V1054" s="126"/>
      <c r="W1054" s="136"/>
      <c r="X1054" s="126"/>
      <c r="Y1054" s="126"/>
      <c r="Z1054" s="126"/>
      <c r="AA1054" s="136"/>
      <c r="AB1054" s="121" t="b">
        <v>0</v>
      </c>
      <c r="AC1054" s="121" t="b">
        <v>0</v>
      </c>
      <c r="AD1054" s="122"/>
      <c r="AE1054" s="121" t="b">
        <v>0</v>
      </c>
      <c r="AF1054" s="128"/>
      <c r="AG1054" s="137"/>
      <c r="AH1054" s="138" t="b">
        <v>0</v>
      </c>
      <c r="AI1054" s="133"/>
    </row>
    <row r="1055">
      <c r="A1055" s="114"/>
      <c r="B1055" s="114"/>
      <c r="C1055" s="114"/>
      <c r="D1055" s="114"/>
      <c r="E1055" s="115" t="s">
        <v>231</v>
      </c>
      <c r="F1055" s="116" t="str">
        <f>IFERROR(__xludf.DUMMYFUNCTION("LET(
  headers, 'Internal Flight Booking Form Re'!$A$1:AI$1,
  ref, $E1055,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5" s="117" t="str">
        <f>IFERROR(__xludf.DUMMYFUNCTION("""COMPUTED_VALUE"""),"")</f>
        <v/>
      </c>
      <c r="H1055" s="116"/>
      <c r="I1055" s="116"/>
      <c r="J1055" s="118"/>
      <c r="K1055" s="116"/>
      <c r="L1055" s="116"/>
      <c r="M1055" s="116"/>
      <c r="N1055" s="116"/>
      <c r="O1055" s="116"/>
      <c r="P1055" s="126"/>
      <c r="Q1055" s="126"/>
      <c r="R1055" s="126"/>
      <c r="S1055" s="136"/>
      <c r="T1055" s="126"/>
      <c r="U1055" s="126"/>
      <c r="V1055" s="126"/>
      <c r="W1055" s="136"/>
      <c r="X1055" s="126"/>
      <c r="Y1055" s="126"/>
      <c r="Z1055" s="126"/>
      <c r="AA1055" s="136"/>
      <c r="AB1055" s="121" t="b">
        <v>0</v>
      </c>
      <c r="AC1055" s="121" t="b">
        <v>0</v>
      </c>
      <c r="AD1055" s="122"/>
      <c r="AE1055" s="121" t="b">
        <v>0</v>
      </c>
      <c r="AF1055" s="128"/>
      <c r="AG1055" s="137"/>
      <c r="AH1055" s="138" t="b">
        <v>0</v>
      </c>
      <c r="AI1055" s="133"/>
    </row>
    <row r="1056">
      <c r="A1056" s="114"/>
      <c r="B1056" s="114"/>
      <c r="C1056" s="114"/>
      <c r="D1056" s="114"/>
      <c r="E1056" s="115" t="s">
        <v>231</v>
      </c>
      <c r="F1056" s="116" t="str">
        <f>IFERROR(__xludf.DUMMYFUNCTION("LET(
  headers, 'Internal Flight Booking Form Re'!$A$1:AI$1,
  ref, $E1056,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6" s="117" t="str">
        <f>IFERROR(__xludf.DUMMYFUNCTION("""COMPUTED_VALUE"""),"")</f>
        <v/>
      </c>
      <c r="H1056" s="116"/>
      <c r="I1056" s="116"/>
      <c r="J1056" s="118"/>
      <c r="K1056" s="116"/>
      <c r="L1056" s="116"/>
      <c r="M1056" s="116"/>
      <c r="N1056" s="116"/>
      <c r="O1056" s="116"/>
      <c r="P1056" s="126"/>
      <c r="Q1056" s="126"/>
      <c r="R1056" s="126"/>
      <c r="S1056" s="136"/>
      <c r="T1056" s="126"/>
      <c r="U1056" s="126"/>
      <c r="V1056" s="126"/>
      <c r="W1056" s="136"/>
      <c r="X1056" s="126"/>
      <c r="Y1056" s="126"/>
      <c r="Z1056" s="126"/>
      <c r="AA1056" s="136"/>
      <c r="AB1056" s="121" t="b">
        <v>0</v>
      </c>
      <c r="AC1056" s="121" t="b">
        <v>0</v>
      </c>
      <c r="AD1056" s="122"/>
      <c r="AE1056" s="121" t="b">
        <v>0</v>
      </c>
      <c r="AF1056" s="128"/>
      <c r="AG1056" s="137"/>
      <c r="AH1056" s="138" t="b">
        <v>0</v>
      </c>
      <c r="AI1056" s="133"/>
    </row>
    <row r="1057">
      <c r="A1057" s="114"/>
      <c r="B1057" s="114"/>
      <c r="C1057" s="114"/>
      <c r="D1057" s="114"/>
      <c r="E1057" s="115" t="s">
        <v>231</v>
      </c>
      <c r="F1057" s="116" t="str">
        <f>IFERROR(__xludf.DUMMYFUNCTION("LET(
  headers, 'Internal Flight Booking Form Re'!$A$1:AI$1,
  ref, $E1057,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7" s="117" t="str">
        <f>IFERROR(__xludf.DUMMYFUNCTION("""COMPUTED_VALUE"""),"")</f>
        <v/>
      </c>
      <c r="H1057" s="116"/>
      <c r="I1057" s="116"/>
      <c r="J1057" s="118"/>
      <c r="K1057" s="116"/>
      <c r="L1057" s="116"/>
      <c r="M1057" s="116"/>
      <c r="N1057" s="116"/>
      <c r="O1057" s="116"/>
      <c r="P1057" s="126"/>
      <c r="Q1057" s="126"/>
      <c r="R1057" s="126"/>
      <c r="S1057" s="136"/>
      <c r="T1057" s="126"/>
      <c r="U1057" s="126"/>
      <c r="V1057" s="126"/>
      <c r="W1057" s="136"/>
      <c r="X1057" s="126"/>
      <c r="Y1057" s="126"/>
      <c r="Z1057" s="126"/>
      <c r="AA1057" s="136"/>
      <c r="AB1057" s="121" t="b">
        <v>0</v>
      </c>
      <c r="AC1057" s="121" t="b">
        <v>0</v>
      </c>
      <c r="AD1057" s="122"/>
      <c r="AE1057" s="121" t="b">
        <v>0</v>
      </c>
      <c r="AF1057" s="128"/>
      <c r="AG1057" s="137"/>
      <c r="AH1057" s="138" t="b">
        <v>0</v>
      </c>
      <c r="AI1057" s="133"/>
    </row>
    <row r="1058">
      <c r="A1058" s="114"/>
      <c r="B1058" s="114"/>
      <c r="C1058" s="114"/>
      <c r="D1058" s="114"/>
      <c r="E1058" s="115" t="s">
        <v>231</v>
      </c>
      <c r="F1058" s="116" t="str">
        <f>IFERROR(__xludf.DUMMYFUNCTION("LET(
  headers, 'Internal Flight Booking Form Re'!$A$1:AI$1,
  ref, $E1058,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8" s="117" t="str">
        <f>IFERROR(__xludf.DUMMYFUNCTION("""COMPUTED_VALUE"""),"")</f>
        <v/>
      </c>
      <c r="H1058" s="116"/>
      <c r="I1058" s="116"/>
      <c r="J1058" s="118"/>
      <c r="K1058" s="116"/>
      <c r="L1058" s="116"/>
      <c r="M1058" s="116"/>
      <c r="N1058" s="116"/>
      <c r="O1058" s="116"/>
      <c r="P1058" s="126"/>
      <c r="Q1058" s="126"/>
      <c r="R1058" s="126"/>
      <c r="S1058" s="136"/>
      <c r="T1058" s="126"/>
      <c r="U1058" s="126"/>
      <c r="V1058" s="126"/>
      <c r="W1058" s="136"/>
      <c r="X1058" s="126"/>
      <c r="Y1058" s="126"/>
      <c r="Z1058" s="126"/>
      <c r="AA1058" s="136"/>
      <c r="AB1058" s="121" t="b">
        <v>0</v>
      </c>
      <c r="AC1058" s="121" t="b">
        <v>0</v>
      </c>
      <c r="AD1058" s="122"/>
      <c r="AE1058" s="121" t="b">
        <v>0</v>
      </c>
      <c r="AF1058" s="128"/>
      <c r="AG1058" s="137"/>
      <c r="AH1058" s="138" t="b">
        <v>0</v>
      </c>
      <c r="AI1058" s="133"/>
    </row>
    <row r="1059">
      <c r="A1059" s="114"/>
      <c r="B1059" s="114"/>
      <c r="C1059" s="114"/>
      <c r="D1059" s="114"/>
      <c r="E1059" s="115" t="s">
        <v>231</v>
      </c>
      <c r="F1059" s="116" t="str">
        <f>IFERROR(__xludf.DUMMYFUNCTION("LET(
  headers, 'Internal Flight Booking Form Re'!$A$1:AI$1,
  ref, $E1059,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59" s="117" t="str">
        <f>IFERROR(__xludf.DUMMYFUNCTION("""COMPUTED_VALUE"""),"")</f>
        <v/>
      </c>
      <c r="H1059" s="116"/>
      <c r="I1059" s="116"/>
      <c r="J1059" s="118"/>
      <c r="K1059" s="116"/>
      <c r="L1059" s="116"/>
      <c r="M1059" s="116"/>
      <c r="N1059" s="116"/>
      <c r="O1059" s="116"/>
      <c r="P1059" s="126"/>
      <c r="Q1059" s="126"/>
      <c r="R1059" s="126"/>
      <c r="S1059" s="136"/>
      <c r="T1059" s="126"/>
      <c r="U1059" s="126"/>
      <c r="V1059" s="126"/>
      <c r="W1059" s="136"/>
      <c r="X1059" s="126"/>
      <c r="Y1059" s="126"/>
      <c r="Z1059" s="126"/>
      <c r="AA1059" s="136"/>
      <c r="AB1059" s="121" t="b">
        <v>0</v>
      </c>
      <c r="AC1059" s="121" t="b">
        <v>0</v>
      </c>
      <c r="AD1059" s="122"/>
      <c r="AE1059" s="121" t="b">
        <v>0</v>
      </c>
      <c r="AF1059" s="128"/>
      <c r="AG1059" s="137"/>
      <c r="AH1059" s="138" t="b">
        <v>0</v>
      </c>
      <c r="AI1059" s="133"/>
    </row>
    <row r="1060">
      <c r="A1060" s="114"/>
      <c r="B1060" s="114"/>
      <c r="C1060" s="114"/>
      <c r="D1060" s="114"/>
      <c r="E1060" s="115" t="s">
        <v>231</v>
      </c>
      <c r="F1060" s="116" t="str">
        <f>IFERROR(__xludf.DUMMYFUNCTION("LET(
  headers, 'Internal Flight Booking Form Re'!$A$1:AI$1,
  ref, $E1060,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0" s="117" t="str">
        <f>IFERROR(__xludf.DUMMYFUNCTION("""COMPUTED_VALUE"""),"")</f>
        <v/>
      </c>
      <c r="H1060" s="116"/>
      <c r="I1060" s="116"/>
      <c r="J1060" s="118"/>
      <c r="K1060" s="116"/>
      <c r="L1060" s="116"/>
      <c r="M1060" s="116"/>
      <c r="N1060" s="116"/>
      <c r="O1060" s="116"/>
      <c r="P1060" s="126"/>
      <c r="Q1060" s="126"/>
      <c r="R1060" s="126"/>
      <c r="S1060" s="136"/>
      <c r="T1060" s="126"/>
      <c r="U1060" s="126"/>
      <c r="V1060" s="126"/>
      <c r="W1060" s="136"/>
      <c r="X1060" s="126"/>
      <c r="Y1060" s="126"/>
      <c r="Z1060" s="126"/>
      <c r="AA1060" s="136"/>
      <c r="AB1060" s="121" t="b">
        <v>0</v>
      </c>
      <c r="AC1060" s="121" t="b">
        <v>0</v>
      </c>
      <c r="AD1060" s="122"/>
      <c r="AE1060" s="121" t="b">
        <v>0</v>
      </c>
      <c r="AF1060" s="128"/>
      <c r="AG1060" s="137"/>
      <c r="AH1060" s="138" t="b">
        <v>0</v>
      </c>
      <c r="AI1060" s="133"/>
    </row>
    <row r="1061">
      <c r="A1061" s="114"/>
      <c r="B1061" s="114"/>
      <c r="C1061" s="114"/>
      <c r="D1061" s="114"/>
      <c r="E1061" s="115" t="s">
        <v>231</v>
      </c>
      <c r="F1061" s="116" t="str">
        <f>IFERROR(__xludf.DUMMYFUNCTION("LET(
  headers, 'Internal Flight Booking Form Re'!$A$1:AI$1,
  ref, $E1061,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1" s="117" t="str">
        <f>IFERROR(__xludf.DUMMYFUNCTION("""COMPUTED_VALUE"""),"")</f>
        <v/>
      </c>
      <c r="H1061" s="116"/>
      <c r="I1061" s="116"/>
      <c r="J1061" s="118"/>
      <c r="K1061" s="116"/>
      <c r="L1061" s="116"/>
      <c r="M1061" s="116"/>
      <c r="N1061" s="116"/>
      <c r="O1061" s="116"/>
      <c r="P1061" s="126"/>
      <c r="Q1061" s="126"/>
      <c r="R1061" s="126"/>
      <c r="S1061" s="136"/>
      <c r="T1061" s="126"/>
      <c r="U1061" s="126"/>
      <c r="V1061" s="126"/>
      <c r="W1061" s="136"/>
      <c r="X1061" s="126"/>
      <c r="Y1061" s="126"/>
      <c r="Z1061" s="126"/>
      <c r="AA1061" s="136"/>
      <c r="AB1061" s="121" t="b">
        <v>0</v>
      </c>
      <c r="AC1061" s="121" t="b">
        <v>0</v>
      </c>
      <c r="AD1061" s="122"/>
      <c r="AE1061" s="121" t="b">
        <v>0</v>
      </c>
      <c r="AF1061" s="128"/>
      <c r="AG1061" s="137"/>
      <c r="AH1061" s="138" t="b">
        <v>0</v>
      </c>
      <c r="AI1061" s="133"/>
    </row>
    <row r="1062">
      <c r="A1062" s="114"/>
      <c r="B1062" s="114"/>
      <c r="C1062" s="114"/>
      <c r="D1062" s="114"/>
      <c r="E1062" s="115" t="s">
        <v>231</v>
      </c>
      <c r="F1062" s="116" t="str">
        <f>IFERROR(__xludf.DUMMYFUNCTION("LET(
  headers, 'Internal Flight Booking Form Re'!$A$1:AI$1,
  ref, $E1062,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2" s="117" t="str">
        <f>IFERROR(__xludf.DUMMYFUNCTION("""COMPUTED_VALUE"""),"")</f>
        <v/>
      </c>
      <c r="H1062" s="116"/>
      <c r="I1062" s="116"/>
      <c r="J1062" s="118"/>
      <c r="K1062" s="116"/>
      <c r="L1062" s="116"/>
      <c r="M1062" s="116"/>
      <c r="N1062" s="116"/>
      <c r="O1062" s="116"/>
      <c r="P1062" s="126"/>
      <c r="Q1062" s="126"/>
      <c r="R1062" s="126"/>
      <c r="S1062" s="136"/>
      <c r="T1062" s="126"/>
      <c r="U1062" s="126"/>
      <c r="V1062" s="126"/>
      <c r="W1062" s="136"/>
      <c r="X1062" s="126"/>
      <c r="Y1062" s="126"/>
      <c r="Z1062" s="126"/>
      <c r="AA1062" s="136"/>
      <c r="AB1062" s="121" t="b">
        <v>0</v>
      </c>
      <c r="AC1062" s="121" t="b">
        <v>0</v>
      </c>
      <c r="AD1062" s="122"/>
      <c r="AE1062" s="121" t="b">
        <v>0</v>
      </c>
      <c r="AF1062" s="128"/>
      <c r="AG1062" s="137"/>
      <c r="AH1062" s="138" t="b">
        <v>0</v>
      </c>
      <c r="AI1062" s="133"/>
    </row>
    <row r="1063">
      <c r="A1063" s="114"/>
      <c r="B1063" s="114"/>
      <c r="C1063" s="114"/>
      <c r="D1063" s="114"/>
      <c r="E1063" s="115" t="s">
        <v>231</v>
      </c>
      <c r="F1063" s="116" t="str">
        <f>IFERROR(__xludf.DUMMYFUNCTION("LET(
  headers, 'Internal Flight Booking Form Re'!$A$1:AI$1,
  ref, $E1063,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3" s="117" t="str">
        <f>IFERROR(__xludf.DUMMYFUNCTION("""COMPUTED_VALUE"""),"")</f>
        <v/>
      </c>
      <c r="H1063" s="116"/>
      <c r="I1063" s="116"/>
      <c r="J1063" s="118"/>
      <c r="K1063" s="116"/>
      <c r="L1063" s="116"/>
      <c r="M1063" s="116"/>
      <c r="N1063" s="116"/>
      <c r="O1063" s="116"/>
      <c r="P1063" s="126"/>
      <c r="Q1063" s="126"/>
      <c r="R1063" s="126"/>
      <c r="S1063" s="136"/>
      <c r="T1063" s="126"/>
      <c r="U1063" s="126"/>
      <c r="V1063" s="126"/>
      <c r="W1063" s="136"/>
      <c r="X1063" s="126"/>
      <c r="Y1063" s="126"/>
      <c r="Z1063" s="126"/>
      <c r="AA1063" s="136"/>
      <c r="AB1063" s="121" t="b">
        <v>0</v>
      </c>
      <c r="AC1063" s="121" t="b">
        <v>0</v>
      </c>
      <c r="AD1063" s="122"/>
      <c r="AE1063" s="121" t="b">
        <v>0</v>
      </c>
      <c r="AF1063" s="128"/>
      <c r="AG1063" s="137"/>
      <c r="AH1063" s="138" t="b">
        <v>0</v>
      </c>
      <c r="AI1063" s="133"/>
    </row>
    <row r="1064">
      <c r="A1064" s="114"/>
      <c r="B1064" s="114"/>
      <c r="C1064" s="114"/>
      <c r="D1064" s="114"/>
      <c r="E1064" s="115" t="s">
        <v>231</v>
      </c>
      <c r="F1064" s="116" t="str">
        <f>IFERROR(__xludf.DUMMYFUNCTION("LET(
  headers, 'Internal Flight Booking Form Re'!$A$1:AI$1,
  ref, $E1064,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4" s="117" t="str">
        <f>IFERROR(__xludf.DUMMYFUNCTION("""COMPUTED_VALUE"""),"")</f>
        <v/>
      </c>
      <c r="H1064" s="116"/>
      <c r="I1064" s="116"/>
      <c r="J1064" s="118"/>
      <c r="K1064" s="116"/>
      <c r="L1064" s="116"/>
      <c r="M1064" s="116"/>
      <c r="N1064" s="116"/>
      <c r="O1064" s="116"/>
      <c r="P1064" s="126"/>
      <c r="Q1064" s="126"/>
      <c r="R1064" s="126"/>
      <c r="S1064" s="136"/>
      <c r="T1064" s="126"/>
      <c r="U1064" s="126"/>
      <c r="V1064" s="126"/>
      <c r="W1064" s="136"/>
      <c r="X1064" s="126"/>
      <c r="Y1064" s="126"/>
      <c r="Z1064" s="126"/>
      <c r="AA1064" s="136"/>
      <c r="AB1064" s="121" t="b">
        <v>0</v>
      </c>
      <c r="AC1064" s="121" t="b">
        <v>0</v>
      </c>
      <c r="AD1064" s="122"/>
      <c r="AE1064" s="121" t="b">
        <v>0</v>
      </c>
      <c r="AF1064" s="128"/>
      <c r="AG1064" s="137"/>
      <c r="AH1064" s="138" t="b">
        <v>0</v>
      </c>
      <c r="AI1064" s="133"/>
    </row>
    <row r="1065">
      <c r="A1065" s="114"/>
      <c r="B1065" s="114"/>
      <c r="C1065" s="114"/>
      <c r="D1065" s="114"/>
      <c r="E1065" s="115" t="s">
        <v>231</v>
      </c>
      <c r="F1065" s="116" t="str">
        <f>IFERROR(__xludf.DUMMYFUNCTION("LET(
  headers, 'Internal Flight Booking Form Re'!$A$1:AI$1,
  ref, $E1065,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5" s="117" t="str">
        <f>IFERROR(__xludf.DUMMYFUNCTION("""COMPUTED_VALUE"""),"")</f>
        <v/>
      </c>
      <c r="H1065" s="116"/>
      <c r="I1065" s="116"/>
      <c r="J1065" s="118"/>
      <c r="K1065" s="116"/>
      <c r="L1065" s="116"/>
      <c r="M1065" s="116"/>
      <c r="N1065" s="116"/>
      <c r="O1065" s="116"/>
      <c r="P1065" s="126"/>
      <c r="Q1065" s="126"/>
      <c r="R1065" s="126"/>
      <c r="S1065" s="136"/>
      <c r="T1065" s="126"/>
      <c r="U1065" s="126"/>
      <c r="V1065" s="126"/>
      <c r="W1065" s="136"/>
      <c r="X1065" s="126"/>
      <c r="Y1065" s="126"/>
      <c r="Z1065" s="126"/>
      <c r="AA1065" s="136"/>
      <c r="AB1065" s="121" t="b">
        <v>0</v>
      </c>
      <c r="AC1065" s="121" t="b">
        <v>0</v>
      </c>
      <c r="AD1065" s="122"/>
      <c r="AE1065" s="121" t="b">
        <v>0</v>
      </c>
      <c r="AF1065" s="128"/>
      <c r="AG1065" s="137"/>
      <c r="AH1065" s="138" t="b">
        <v>0</v>
      </c>
      <c r="AI1065" s="133"/>
    </row>
    <row r="1066">
      <c r="A1066" s="114"/>
      <c r="B1066" s="114"/>
      <c r="C1066" s="114"/>
      <c r="D1066" s="114"/>
      <c r="E1066" s="115" t="s">
        <v>231</v>
      </c>
      <c r="F1066" s="116" t="str">
        <f>IFERROR(__xludf.DUMMYFUNCTION("LET(
  headers, 'Internal Flight Booking Form Re'!$A$1:AI$1,
  ref, $E1066,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6" s="117" t="str">
        <f>IFERROR(__xludf.DUMMYFUNCTION("""COMPUTED_VALUE"""),"")</f>
        <v/>
      </c>
      <c r="H1066" s="116"/>
      <c r="I1066" s="116"/>
      <c r="J1066" s="118"/>
      <c r="K1066" s="116"/>
      <c r="L1066" s="116"/>
      <c r="M1066" s="116"/>
      <c r="N1066" s="116"/>
      <c r="O1066" s="116"/>
      <c r="P1066" s="126"/>
      <c r="Q1066" s="126"/>
      <c r="R1066" s="126"/>
      <c r="S1066" s="136"/>
      <c r="T1066" s="126"/>
      <c r="U1066" s="126"/>
      <c r="V1066" s="126"/>
      <c r="W1066" s="136"/>
      <c r="X1066" s="126"/>
      <c r="Y1066" s="126"/>
      <c r="Z1066" s="126"/>
      <c r="AA1066" s="136"/>
      <c r="AB1066" s="121" t="b">
        <v>0</v>
      </c>
      <c r="AC1066" s="121" t="b">
        <v>0</v>
      </c>
      <c r="AD1066" s="122"/>
      <c r="AE1066" s="121" t="b">
        <v>0</v>
      </c>
      <c r="AF1066" s="128"/>
      <c r="AG1066" s="137"/>
      <c r="AH1066" s="138" t="b">
        <v>0</v>
      </c>
      <c r="AI1066" s="133"/>
    </row>
    <row r="1067">
      <c r="A1067" s="114"/>
      <c r="B1067" s="114"/>
      <c r="C1067" s="114"/>
      <c r="D1067" s="114"/>
      <c r="E1067" s="115" t="s">
        <v>231</v>
      </c>
      <c r="F1067" s="116" t="str">
        <f>IFERROR(__xludf.DUMMYFUNCTION("LET(
  headers, 'Internal Flight Booking Form Re'!$A$1:AI$1,
  ref, $E1067,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7" s="117" t="str">
        <f>IFERROR(__xludf.DUMMYFUNCTION("""COMPUTED_VALUE"""),"")</f>
        <v/>
      </c>
      <c r="H1067" s="116"/>
      <c r="I1067" s="116"/>
      <c r="J1067" s="118"/>
      <c r="K1067" s="116"/>
      <c r="L1067" s="116"/>
      <c r="M1067" s="116"/>
      <c r="N1067" s="116"/>
      <c r="O1067" s="116"/>
      <c r="P1067" s="126"/>
      <c r="Q1067" s="126"/>
      <c r="R1067" s="126"/>
      <c r="S1067" s="136"/>
      <c r="T1067" s="126"/>
      <c r="U1067" s="126"/>
      <c r="V1067" s="126"/>
      <c r="W1067" s="136"/>
      <c r="X1067" s="126"/>
      <c r="Y1067" s="126"/>
      <c r="Z1067" s="126"/>
      <c r="AA1067" s="136"/>
      <c r="AB1067" s="121" t="b">
        <v>0</v>
      </c>
      <c r="AC1067" s="121" t="b">
        <v>0</v>
      </c>
      <c r="AD1067" s="122"/>
      <c r="AE1067" s="121" t="b">
        <v>0</v>
      </c>
      <c r="AF1067" s="128"/>
      <c r="AG1067" s="137"/>
      <c r="AH1067" s="138" t="b">
        <v>0</v>
      </c>
      <c r="AI1067" s="133"/>
    </row>
    <row r="1068">
      <c r="A1068" s="114"/>
      <c r="B1068" s="114"/>
      <c r="C1068" s="114"/>
      <c r="D1068" s="114"/>
      <c r="E1068" s="115" t="s">
        <v>231</v>
      </c>
      <c r="F1068" s="116" t="str">
        <f>IFERROR(__xludf.DUMMYFUNCTION("LET(
  headers, 'Internal Flight Booking Form Re'!$A$1:AI$1,
  ref, $E1068,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8" s="117" t="str">
        <f>IFERROR(__xludf.DUMMYFUNCTION("""COMPUTED_VALUE"""),"")</f>
        <v/>
      </c>
      <c r="H1068" s="116"/>
      <c r="I1068" s="116"/>
      <c r="J1068" s="118"/>
      <c r="K1068" s="116"/>
      <c r="L1068" s="116"/>
      <c r="M1068" s="116"/>
      <c r="N1068" s="116"/>
      <c r="O1068" s="116"/>
      <c r="P1068" s="126"/>
      <c r="Q1068" s="126"/>
      <c r="R1068" s="126"/>
      <c r="S1068" s="136"/>
      <c r="T1068" s="126"/>
      <c r="U1068" s="126"/>
      <c r="V1068" s="126"/>
      <c r="W1068" s="136"/>
      <c r="X1068" s="126"/>
      <c r="Y1068" s="126"/>
      <c r="Z1068" s="126"/>
      <c r="AA1068" s="136"/>
      <c r="AB1068" s="121" t="b">
        <v>0</v>
      </c>
      <c r="AC1068" s="121" t="b">
        <v>0</v>
      </c>
      <c r="AD1068" s="122"/>
      <c r="AE1068" s="121" t="b">
        <v>0</v>
      </c>
      <c r="AF1068" s="128"/>
      <c r="AG1068" s="137"/>
      <c r="AH1068" s="138" t="b">
        <v>0</v>
      </c>
      <c r="AI1068" s="133"/>
    </row>
    <row r="1069">
      <c r="A1069" s="114"/>
      <c r="B1069" s="114"/>
      <c r="C1069" s="114"/>
      <c r="D1069" s="114"/>
      <c r="E1069" s="115" t="s">
        <v>231</v>
      </c>
      <c r="F1069" s="116" t="str">
        <f>IFERROR(__xludf.DUMMYFUNCTION("LET(
  headers, 'Internal Flight Booking Form Re'!$A$1:AI$1,
  ref, $E1069,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69" s="117" t="str">
        <f>IFERROR(__xludf.DUMMYFUNCTION("""COMPUTED_VALUE"""),"")</f>
        <v/>
      </c>
      <c r="H1069" s="116"/>
      <c r="I1069" s="116"/>
      <c r="J1069" s="118"/>
      <c r="K1069" s="116"/>
      <c r="L1069" s="116"/>
      <c r="M1069" s="116"/>
      <c r="N1069" s="116"/>
      <c r="O1069" s="116"/>
      <c r="P1069" s="126"/>
      <c r="Q1069" s="126"/>
      <c r="R1069" s="126"/>
      <c r="S1069" s="136"/>
      <c r="T1069" s="126"/>
      <c r="U1069" s="126"/>
      <c r="V1069" s="126"/>
      <c r="W1069" s="136"/>
      <c r="X1069" s="126"/>
      <c r="Y1069" s="126"/>
      <c r="Z1069" s="126"/>
      <c r="AA1069" s="136"/>
      <c r="AB1069" s="121" t="b">
        <v>0</v>
      </c>
      <c r="AC1069" s="121" t="b">
        <v>0</v>
      </c>
      <c r="AD1069" s="122"/>
      <c r="AE1069" s="121" t="b">
        <v>0</v>
      </c>
      <c r="AF1069" s="128"/>
      <c r="AG1069" s="137"/>
      <c r="AH1069" s="138" t="b">
        <v>0</v>
      </c>
      <c r="AI1069" s="133"/>
    </row>
    <row r="1070">
      <c r="A1070" s="114"/>
      <c r="B1070" s="114"/>
      <c r="C1070" s="114"/>
      <c r="D1070" s="114"/>
      <c r="E1070" s="115" t="s">
        <v>231</v>
      </c>
      <c r="F1070" s="116" t="str">
        <f>IFERROR(__xludf.DUMMYFUNCTION("LET(
  headers, 'Internal Flight Booking Form Re'!$A$1:AI$1,
  ref, $E1070,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0" s="117" t="str">
        <f>IFERROR(__xludf.DUMMYFUNCTION("""COMPUTED_VALUE"""),"")</f>
        <v/>
      </c>
      <c r="H1070" s="116"/>
      <c r="I1070" s="116"/>
      <c r="J1070" s="118"/>
      <c r="K1070" s="116"/>
      <c r="L1070" s="116"/>
      <c r="M1070" s="116"/>
      <c r="N1070" s="116"/>
      <c r="O1070" s="116"/>
      <c r="P1070" s="126"/>
      <c r="Q1070" s="126"/>
      <c r="R1070" s="126"/>
      <c r="S1070" s="136"/>
      <c r="T1070" s="126"/>
      <c r="U1070" s="126"/>
      <c r="V1070" s="126"/>
      <c r="W1070" s="136"/>
      <c r="X1070" s="126"/>
      <c r="Y1070" s="126"/>
      <c r="Z1070" s="126"/>
      <c r="AA1070" s="136"/>
      <c r="AB1070" s="121" t="b">
        <v>0</v>
      </c>
      <c r="AC1070" s="121" t="b">
        <v>0</v>
      </c>
      <c r="AD1070" s="122"/>
      <c r="AE1070" s="121" t="b">
        <v>0</v>
      </c>
      <c r="AF1070" s="128"/>
      <c r="AG1070" s="137"/>
      <c r="AH1070" s="138" t="b">
        <v>0</v>
      </c>
      <c r="AI1070" s="133"/>
    </row>
    <row r="1071">
      <c r="A1071" s="114"/>
      <c r="B1071" s="114"/>
      <c r="C1071" s="114"/>
      <c r="D1071" s="114"/>
      <c r="E1071" s="115" t="s">
        <v>231</v>
      </c>
      <c r="F1071" s="116" t="str">
        <f>IFERROR(__xludf.DUMMYFUNCTION("LET(
  headers, 'Internal Flight Booking Form Re'!$A$1:AI$1,
  ref, $E1071,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1" s="117" t="str">
        <f>IFERROR(__xludf.DUMMYFUNCTION("""COMPUTED_VALUE"""),"")</f>
        <v/>
      </c>
      <c r="H1071" s="116"/>
      <c r="I1071" s="116"/>
      <c r="J1071" s="118"/>
      <c r="K1071" s="116"/>
      <c r="L1071" s="116"/>
      <c r="M1071" s="116"/>
      <c r="N1071" s="116"/>
      <c r="O1071" s="116"/>
      <c r="P1071" s="126"/>
      <c r="Q1071" s="126"/>
      <c r="R1071" s="126"/>
      <c r="S1071" s="136"/>
      <c r="T1071" s="126"/>
      <c r="U1071" s="126"/>
      <c r="V1071" s="126"/>
      <c r="W1071" s="136"/>
      <c r="X1071" s="126"/>
      <c r="Y1071" s="126"/>
      <c r="Z1071" s="126"/>
      <c r="AA1071" s="136"/>
      <c r="AB1071" s="121" t="b">
        <v>0</v>
      </c>
      <c r="AC1071" s="121" t="b">
        <v>0</v>
      </c>
      <c r="AD1071" s="122"/>
      <c r="AE1071" s="121" t="b">
        <v>0</v>
      </c>
      <c r="AF1071" s="128"/>
      <c r="AG1071" s="137"/>
      <c r="AH1071" s="138" t="b">
        <v>0</v>
      </c>
      <c r="AI1071" s="133"/>
    </row>
    <row r="1072">
      <c r="A1072" s="114"/>
      <c r="B1072" s="114"/>
      <c r="C1072" s="114"/>
      <c r="D1072" s="114"/>
      <c r="E1072" s="115" t="s">
        <v>231</v>
      </c>
      <c r="F1072" s="116" t="str">
        <f>IFERROR(__xludf.DUMMYFUNCTION("LET(
  headers, 'Internal Flight Booking Form Re'!$A$1:AI$1,
  ref, $E1072,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2" s="117" t="str">
        <f>IFERROR(__xludf.DUMMYFUNCTION("""COMPUTED_VALUE"""),"")</f>
        <v/>
      </c>
      <c r="H1072" s="116"/>
      <c r="I1072" s="116"/>
      <c r="J1072" s="118"/>
      <c r="K1072" s="116"/>
      <c r="L1072" s="116"/>
      <c r="M1072" s="116"/>
      <c r="N1072" s="116"/>
      <c r="O1072" s="116"/>
      <c r="P1072" s="126"/>
      <c r="Q1072" s="126"/>
      <c r="R1072" s="126"/>
      <c r="S1072" s="136"/>
      <c r="T1072" s="126"/>
      <c r="U1072" s="126"/>
      <c r="V1072" s="126"/>
      <c r="W1072" s="136"/>
      <c r="X1072" s="126"/>
      <c r="Y1072" s="126"/>
      <c r="Z1072" s="126"/>
      <c r="AA1072" s="136"/>
      <c r="AB1072" s="121" t="b">
        <v>0</v>
      </c>
      <c r="AC1072" s="121" t="b">
        <v>0</v>
      </c>
      <c r="AD1072" s="122"/>
      <c r="AE1072" s="121" t="b">
        <v>0</v>
      </c>
      <c r="AF1072" s="128"/>
      <c r="AG1072" s="137"/>
      <c r="AH1072" s="138" t="b">
        <v>0</v>
      </c>
      <c r="AI1072" s="133"/>
    </row>
    <row r="1073">
      <c r="A1073" s="114"/>
      <c r="B1073" s="114"/>
      <c r="C1073" s="114"/>
      <c r="D1073" s="114"/>
      <c r="E1073" s="115" t="s">
        <v>231</v>
      </c>
      <c r="F1073" s="116" t="str">
        <f>IFERROR(__xludf.DUMMYFUNCTION("LET(
  headers, 'Internal Flight Booking Form Re'!$A$1:AI$1,
  ref, $E1073,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3" s="117" t="str">
        <f>IFERROR(__xludf.DUMMYFUNCTION("""COMPUTED_VALUE"""),"")</f>
        <v/>
      </c>
      <c r="H1073" s="116"/>
      <c r="I1073" s="116"/>
      <c r="J1073" s="118"/>
      <c r="K1073" s="116"/>
      <c r="L1073" s="116"/>
      <c r="M1073" s="116"/>
      <c r="N1073" s="116"/>
      <c r="O1073" s="116"/>
      <c r="P1073" s="126"/>
      <c r="Q1073" s="126"/>
      <c r="R1073" s="126"/>
      <c r="S1073" s="136"/>
      <c r="T1073" s="126"/>
      <c r="U1073" s="126"/>
      <c r="V1073" s="126"/>
      <c r="W1073" s="136"/>
      <c r="X1073" s="126"/>
      <c r="Y1073" s="126"/>
      <c r="Z1073" s="126"/>
      <c r="AA1073" s="136"/>
      <c r="AB1073" s="121" t="b">
        <v>0</v>
      </c>
      <c r="AC1073" s="121" t="b">
        <v>0</v>
      </c>
      <c r="AD1073" s="122"/>
      <c r="AE1073" s="121" t="b">
        <v>0</v>
      </c>
      <c r="AF1073" s="128"/>
      <c r="AG1073" s="137"/>
      <c r="AH1073" s="138" t="b">
        <v>0</v>
      </c>
      <c r="AI1073" s="133"/>
    </row>
    <row r="1074">
      <c r="A1074" s="114"/>
      <c r="B1074" s="114"/>
      <c r="C1074" s="114"/>
      <c r="D1074" s="114"/>
      <c r="E1074" s="115" t="s">
        <v>231</v>
      </c>
      <c r="F1074" s="116" t="str">
        <f>IFERROR(__xludf.DUMMYFUNCTION("LET(
  headers, 'Internal Flight Booking Form Re'!$A$1:AI$1,
  ref, $E1074,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4" s="117" t="str">
        <f>IFERROR(__xludf.DUMMYFUNCTION("""COMPUTED_VALUE"""),"")</f>
        <v/>
      </c>
      <c r="H1074" s="116"/>
      <c r="I1074" s="116"/>
      <c r="J1074" s="118"/>
      <c r="K1074" s="116"/>
      <c r="L1074" s="116"/>
      <c r="M1074" s="116"/>
      <c r="N1074" s="116"/>
      <c r="O1074" s="116"/>
      <c r="P1074" s="126"/>
      <c r="Q1074" s="126"/>
      <c r="R1074" s="126"/>
      <c r="S1074" s="136"/>
      <c r="T1074" s="126"/>
      <c r="U1074" s="126"/>
      <c r="V1074" s="126"/>
      <c r="W1074" s="136"/>
      <c r="X1074" s="126"/>
      <c r="Y1074" s="126"/>
      <c r="Z1074" s="126"/>
      <c r="AA1074" s="136"/>
      <c r="AB1074" s="121" t="b">
        <v>0</v>
      </c>
      <c r="AC1074" s="121" t="b">
        <v>0</v>
      </c>
      <c r="AD1074" s="122"/>
      <c r="AE1074" s="121" t="b">
        <v>0</v>
      </c>
      <c r="AF1074" s="128"/>
      <c r="AG1074" s="137"/>
      <c r="AH1074" s="138" t="b">
        <v>0</v>
      </c>
      <c r="AI1074" s="133"/>
    </row>
    <row r="1075">
      <c r="A1075" s="114"/>
      <c r="B1075" s="114"/>
      <c r="C1075" s="114"/>
      <c r="D1075" s="114"/>
      <c r="E1075" s="115" t="s">
        <v>231</v>
      </c>
      <c r="F1075" s="116" t="str">
        <f>IFERROR(__xludf.DUMMYFUNCTION("LET(
  headers, 'Internal Flight Booking Form Re'!$A$1:AI$1,
  ref, $E1075,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5" s="117" t="str">
        <f>IFERROR(__xludf.DUMMYFUNCTION("""COMPUTED_VALUE"""),"")</f>
        <v/>
      </c>
      <c r="H1075" s="116"/>
      <c r="I1075" s="116"/>
      <c r="J1075" s="118"/>
      <c r="K1075" s="116"/>
      <c r="L1075" s="116"/>
      <c r="M1075" s="116"/>
      <c r="N1075" s="116"/>
      <c r="O1075" s="116"/>
      <c r="P1075" s="126"/>
      <c r="Q1075" s="126"/>
      <c r="R1075" s="126"/>
      <c r="S1075" s="136"/>
      <c r="T1075" s="126"/>
      <c r="U1075" s="126"/>
      <c r="V1075" s="126"/>
      <c r="W1075" s="136"/>
      <c r="X1075" s="126"/>
      <c r="Y1075" s="126"/>
      <c r="Z1075" s="126"/>
      <c r="AA1075" s="136"/>
      <c r="AB1075" s="121" t="b">
        <v>0</v>
      </c>
      <c r="AC1075" s="121" t="b">
        <v>0</v>
      </c>
      <c r="AD1075" s="122"/>
      <c r="AE1075" s="121" t="b">
        <v>0</v>
      </c>
      <c r="AF1075" s="128"/>
      <c r="AG1075" s="137"/>
      <c r="AH1075" s="138" t="b">
        <v>0</v>
      </c>
      <c r="AI1075" s="133"/>
    </row>
    <row r="1076">
      <c r="A1076" s="114"/>
      <c r="B1076" s="114"/>
      <c r="C1076" s="114"/>
      <c r="D1076" s="114"/>
      <c r="E1076" s="115" t="s">
        <v>231</v>
      </c>
      <c r="F1076" s="116" t="str">
        <f>IFERROR(__xludf.DUMMYFUNCTION("LET(
  headers, 'Internal Flight Booking Form Re'!$A$1:AI$1,
  ref, $E1076,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6" s="117" t="str">
        <f>IFERROR(__xludf.DUMMYFUNCTION("""COMPUTED_VALUE"""),"")</f>
        <v/>
      </c>
      <c r="H1076" s="116"/>
      <c r="I1076" s="116"/>
      <c r="J1076" s="118"/>
      <c r="K1076" s="116"/>
      <c r="L1076" s="116"/>
      <c r="M1076" s="116"/>
      <c r="N1076" s="116"/>
      <c r="O1076" s="116"/>
      <c r="P1076" s="126"/>
      <c r="Q1076" s="126"/>
      <c r="R1076" s="126"/>
      <c r="S1076" s="136"/>
      <c r="T1076" s="126"/>
      <c r="U1076" s="126"/>
      <c r="V1076" s="126"/>
      <c r="W1076" s="136"/>
      <c r="X1076" s="126"/>
      <c r="Y1076" s="126"/>
      <c r="Z1076" s="126"/>
      <c r="AA1076" s="136"/>
      <c r="AB1076" s="121" t="b">
        <v>0</v>
      </c>
      <c r="AC1076" s="121" t="b">
        <v>0</v>
      </c>
      <c r="AD1076" s="122"/>
      <c r="AE1076" s="121" t="b">
        <v>0</v>
      </c>
      <c r="AF1076" s="128"/>
      <c r="AG1076" s="137"/>
      <c r="AH1076" s="138" t="b">
        <v>0</v>
      </c>
      <c r="AI1076" s="133"/>
    </row>
    <row r="1077">
      <c r="A1077" s="114"/>
      <c r="B1077" s="114"/>
      <c r="C1077" s="114"/>
      <c r="D1077" s="114"/>
      <c r="E1077" s="115" t="s">
        <v>231</v>
      </c>
      <c r="F1077" s="116" t="str">
        <f>IFERROR(__xludf.DUMMYFUNCTION("LET(
  headers, 'Internal Flight Booking Form Re'!$A$1:AI$1,
  ref, $E1077,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7" s="117" t="str">
        <f>IFERROR(__xludf.DUMMYFUNCTION("""COMPUTED_VALUE"""),"")</f>
        <v/>
      </c>
      <c r="H1077" s="116"/>
      <c r="I1077" s="116"/>
      <c r="J1077" s="118"/>
      <c r="K1077" s="116"/>
      <c r="L1077" s="116"/>
      <c r="M1077" s="116"/>
      <c r="N1077" s="116"/>
      <c r="O1077" s="116"/>
      <c r="P1077" s="126"/>
      <c r="Q1077" s="126"/>
      <c r="R1077" s="126"/>
      <c r="S1077" s="136"/>
      <c r="T1077" s="126"/>
      <c r="U1077" s="126"/>
      <c r="V1077" s="126"/>
      <c r="W1077" s="136"/>
      <c r="X1077" s="126"/>
      <c r="Y1077" s="126"/>
      <c r="Z1077" s="126"/>
      <c r="AA1077" s="136"/>
      <c r="AB1077" s="121" t="b">
        <v>0</v>
      </c>
      <c r="AC1077" s="121" t="b">
        <v>0</v>
      </c>
      <c r="AD1077" s="122"/>
      <c r="AE1077" s="121" t="b">
        <v>0</v>
      </c>
      <c r="AF1077" s="128"/>
      <c r="AG1077" s="137"/>
      <c r="AH1077" s="138" t="b">
        <v>0</v>
      </c>
      <c r="AI1077" s="133"/>
    </row>
    <row r="1078">
      <c r="A1078" s="114"/>
      <c r="B1078" s="114"/>
      <c r="C1078" s="114"/>
      <c r="D1078" s="114"/>
      <c r="E1078" s="115" t="s">
        <v>231</v>
      </c>
      <c r="F1078" s="116" t="str">
        <f>IFERROR(__xludf.DUMMYFUNCTION("LET(
  headers, 'Internal Flight Booking Form Re'!$A$1:AI$1,
  ref, $E1078,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8" s="117" t="str">
        <f>IFERROR(__xludf.DUMMYFUNCTION("""COMPUTED_VALUE"""),"")</f>
        <v/>
      </c>
      <c r="H1078" s="116"/>
      <c r="I1078" s="116"/>
      <c r="J1078" s="118"/>
      <c r="K1078" s="116"/>
      <c r="L1078" s="116"/>
      <c r="M1078" s="116"/>
      <c r="N1078" s="116"/>
      <c r="O1078" s="116"/>
      <c r="P1078" s="126"/>
      <c r="Q1078" s="126"/>
      <c r="R1078" s="126"/>
      <c r="S1078" s="136"/>
      <c r="T1078" s="126"/>
      <c r="U1078" s="126"/>
      <c r="V1078" s="126"/>
      <c r="W1078" s="136"/>
      <c r="X1078" s="126"/>
      <c r="Y1078" s="126"/>
      <c r="Z1078" s="126"/>
      <c r="AA1078" s="136"/>
      <c r="AB1078" s="121" t="b">
        <v>0</v>
      </c>
      <c r="AC1078" s="121" t="b">
        <v>0</v>
      </c>
      <c r="AD1078" s="122"/>
      <c r="AE1078" s="121" t="b">
        <v>0</v>
      </c>
      <c r="AF1078" s="128"/>
      <c r="AG1078" s="137"/>
      <c r="AH1078" s="138" t="b">
        <v>0</v>
      </c>
      <c r="AI1078" s="133"/>
    </row>
    <row r="1079">
      <c r="A1079" s="114"/>
      <c r="B1079" s="114"/>
      <c r="C1079" s="114"/>
      <c r="D1079" s="114"/>
      <c r="E1079" s="115" t="s">
        <v>231</v>
      </c>
      <c r="F1079" s="116" t="str">
        <f>IFERROR(__xludf.DUMMYFUNCTION("LET(
  headers, 'Internal Flight Booking Form Re'!$A$1:AI$1,
  ref, $E1079,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79" s="117" t="str">
        <f>IFERROR(__xludf.DUMMYFUNCTION("""COMPUTED_VALUE"""),"")</f>
        <v/>
      </c>
      <c r="H1079" s="116"/>
      <c r="I1079" s="116"/>
      <c r="J1079" s="118"/>
      <c r="K1079" s="116"/>
      <c r="L1079" s="116"/>
      <c r="M1079" s="116"/>
      <c r="N1079" s="116"/>
      <c r="O1079" s="116"/>
      <c r="P1079" s="126"/>
      <c r="Q1079" s="126"/>
      <c r="R1079" s="126"/>
      <c r="S1079" s="136"/>
      <c r="T1079" s="126"/>
      <c r="U1079" s="126"/>
      <c r="V1079" s="126"/>
      <c r="W1079" s="136"/>
      <c r="X1079" s="126"/>
      <c r="Y1079" s="126"/>
      <c r="Z1079" s="126"/>
      <c r="AA1079" s="136"/>
      <c r="AB1079" s="121" t="b">
        <v>0</v>
      </c>
      <c r="AC1079" s="121" t="b">
        <v>0</v>
      </c>
      <c r="AD1079" s="122"/>
      <c r="AE1079" s="121" t="b">
        <v>0</v>
      </c>
      <c r="AF1079" s="128"/>
      <c r="AG1079" s="137"/>
      <c r="AH1079" s="138" t="b">
        <v>0</v>
      </c>
      <c r="AI1079" s="133"/>
    </row>
    <row r="1080">
      <c r="A1080" s="114"/>
      <c r="B1080" s="114"/>
      <c r="C1080" s="114"/>
      <c r="D1080" s="114"/>
      <c r="E1080" s="115" t="s">
        <v>231</v>
      </c>
      <c r="F1080" s="116" t="str">
        <f>IFERROR(__xludf.DUMMYFUNCTION("LET(
  headers, 'Internal Flight Booking Form Re'!$A$1:AI$1,
  ref, $E1080,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0" s="117" t="str">
        <f>IFERROR(__xludf.DUMMYFUNCTION("""COMPUTED_VALUE"""),"")</f>
        <v/>
      </c>
      <c r="H1080" s="116"/>
      <c r="I1080" s="116"/>
      <c r="J1080" s="118"/>
      <c r="K1080" s="116"/>
      <c r="L1080" s="116"/>
      <c r="M1080" s="116"/>
      <c r="N1080" s="116"/>
      <c r="O1080" s="116"/>
      <c r="P1080" s="126"/>
      <c r="Q1080" s="126"/>
      <c r="R1080" s="126"/>
      <c r="S1080" s="136"/>
      <c r="T1080" s="126"/>
      <c r="U1080" s="126"/>
      <c r="V1080" s="126"/>
      <c r="W1080" s="136"/>
      <c r="X1080" s="126"/>
      <c r="Y1080" s="126"/>
      <c r="Z1080" s="126"/>
      <c r="AA1080" s="136"/>
      <c r="AB1080" s="121" t="b">
        <v>0</v>
      </c>
      <c r="AC1080" s="121" t="b">
        <v>0</v>
      </c>
      <c r="AD1080" s="122"/>
      <c r="AE1080" s="121" t="b">
        <v>0</v>
      </c>
      <c r="AF1080" s="128"/>
      <c r="AG1080" s="137"/>
      <c r="AH1080" s="138" t="b">
        <v>0</v>
      </c>
      <c r="AI1080" s="133"/>
    </row>
    <row r="1081">
      <c r="A1081" s="114"/>
      <c r="B1081" s="114"/>
      <c r="C1081" s="114"/>
      <c r="D1081" s="114"/>
      <c r="E1081" s="115" t="s">
        <v>231</v>
      </c>
      <c r="F1081" s="116" t="str">
        <f>IFERROR(__xludf.DUMMYFUNCTION("LET(
  headers, 'Internal Flight Booking Form Re'!$A$1:AI$1,
  ref, $E1081,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1" s="117" t="str">
        <f>IFERROR(__xludf.DUMMYFUNCTION("""COMPUTED_VALUE"""),"")</f>
        <v/>
      </c>
      <c r="H1081" s="116"/>
      <c r="I1081" s="116"/>
      <c r="J1081" s="118"/>
      <c r="K1081" s="116"/>
      <c r="L1081" s="116"/>
      <c r="M1081" s="116"/>
      <c r="N1081" s="116"/>
      <c r="O1081" s="116"/>
      <c r="P1081" s="126"/>
      <c r="Q1081" s="126"/>
      <c r="R1081" s="126"/>
      <c r="S1081" s="136"/>
      <c r="T1081" s="126"/>
      <c r="U1081" s="126"/>
      <c r="V1081" s="126"/>
      <c r="W1081" s="136"/>
      <c r="X1081" s="126"/>
      <c r="Y1081" s="126"/>
      <c r="Z1081" s="126"/>
      <c r="AA1081" s="136"/>
      <c r="AB1081" s="121" t="b">
        <v>0</v>
      </c>
      <c r="AC1081" s="121" t="b">
        <v>0</v>
      </c>
      <c r="AD1081" s="122"/>
      <c r="AE1081" s="121" t="b">
        <v>0</v>
      </c>
      <c r="AF1081" s="128"/>
      <c r="AG1081" s="137"/>
      <c r="AH1081" s="138" t="b">
        <v>0</v>
      </c>
      <c r="AI1081" s="133"/>
    </row>
    <row r="1082">
      <c r="A1082" s="114"/>
      <c r="B1082" s="114"/>
      <c r="C1082" s="114"/>
      <c r="D1082" s="114"/>
      <c r="E1082" s="115" t="s">
        <v>231</v>
      </c>
      <c r="F1082" s="116" t="str">
        <f>IFERROR(__xludf.DUMMYFUNCTION("LET(
  headers, 'Internal Flight Booking Form Re'!$A$1:AI$1,
  ref, $E1082,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2" s="117" t="str">
        <f>IFERROR(__xludf.DUMMYFUNCTION("""COMPUTED_VALUE"""),"")</f>
        <v/>
      </c>
      <c r="H1082" s="116"/>
      <c r="I1082" s="116"/>
      <c r="J1082" s="118"/>
      <c r="K1082" s="116"/>
      <c r="L1082" s="116"/>
      <c r="M1082" s="116"/>
      <c r="N1082" s="116"/>
      <c r="O1082" s="116"/>
      <c r="P1082" s="126"/>
      <c r="Q1082" s="126"/>
      <c r="R1082" s="126"/>
      <c r="S1082" s="136"/>
      <c r="T1082" s="126"/>
      <c r="U1082" s="126"/>
      <c r="V1082" s="126"/>
      <c r="W1082" s="136"/>
      <c r="X1082" s="126"/>
      <c r="Y1082" s="126"/>
      <c r="Z1082" s="126"/>
      <c r="AA1082" s="136"/>
      <c r="AB1082" s="121" t="b">
        <v>0</v>
      </c>
      <c r="AC1082" s="121" t="b">
        <v>0</v>
      </c>
      <c r="AD1082" s="122"/>
      <c r="AE1082" s="121" t="b">
        <v>0</v>
      </c>
      <c r="AF1082" s="128"/>
      <c r="AG1082" s="137"/>
      <c r="AH1082" s="138" t="b">
        <v>0</v>
      </c>
      <c r="AI1082" s="133"/>
    </row>
    <row r="1083">
      <c r="A1083" s="114"/>
      <c r="B1083" s="114"/>
      <c r="C1083" s="114"/>
      <c r="D1083" s="114"/>
      <c r="E1083" s="115" t="s">
        <v>231</v>
      </c>
      <c r="F1083" s="116" t="str">
        <f>IFERROR(__xludf.DUMMYFUNCTION("LET(
  headers, 'Internal Flight Booking Form Re'!$A$1:AI$1,
  ref, $E1083,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3" s="117" t="str">
        <f>IFERROR(__xludf.DUMMYFUNCTION("""COMPUTED_VALUE"""),"")</f>
        <v/>
      </c>
      <c r="H1083" s="116"/>
      <c r="I1083" s="116"/>
      <c r="J1083" s="118"/>
      <c r="K1083" s="116"/>
      <c r="L1083" s="116"/>
      <c r="M1083" s="116"/>
      <c r="N1083" s="116"/>
      <c r="O1083" s="116"/>
      <c r="P1083" s="126"/>
      <c r="Q1083" s="126"/>
      <c r="R1083" s="126"/>
      <c r="S1083" s="136"/>
      <c r="T1083" s="126"/>
      <c r="U1083" s="126"/>
      <c r="V1083" s="126"/>
      <c r="W1083" s="136"/>
      <c r="X1083" s="126"/>
      <c r="Y1083" s="126"/>
      <c r="Z1083" s="126"/>
      <c r="AA1083" s="136"/>
      <c r="AB1083" s="121" t="b">
        <v>0</v>
      </c>
      <c r="AC1083" s="121" t="b">
        <v>0</v>
      </c>
      <c r="AD1083" s="122"/>
      <c r="AE1083" s="121" t="b">
        <v>0</v>
      </c>
      <c r="AF1083" s="128"/>
      <c r="AG1083" s="137"/>
      <c r="AH1083" s="138" t="b">
        <v>0</v>
      </c>
      <c r="AI1083" s="133"/>
    </row>
    <row r="1084">
      <c r="A1084" s="114"/>
      <c r="B1084" s="114"/>
      <c r="C1084" s="114"/>
      <c r="D1084" s="114"/>
      <c r="E1084" s="115" t="s">
        <v>231</v>
      </c>
      <c r="F1084" s="116" t="str">
        <f>IFERROR(__xludf.DUMMYFUNCTION("LET(
  headers, 'Internal Flight Booking Form Re'!$A$1:AI$1,
  ref, $E1084,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4" s="117" t="str">
        <f>IFERROR(__xludf.DUMMYFUNCTION("""COMPUTED_VALUE"""),"")</f>
        <v/>
      </c>
      <c r="H1084" s="116"/>
      <c r="I1084" s="116"/>
      <c r="J1084" s="118"/>
      <c r="K1084" s="116"/>
      <c r="L1084" s="116"/>
      <c r="M1084" s="116"/>
      <c r="N1084" s="116"/>
      <c r="O1084" s="116"/>
      <c r="P1084" s="126"/>
      <c r="Q1084" s="126"/>
      <c r="R1084" s="126"/>
      <c r="S1084" s="136"/>
      <c r="T1084" s="126"/>
      <c r="U1084" s="126"/>
      <c r="V1084" s="126"/>
      <c r="W1084" s="136"/>
      <c r="X1084" s="126"/>
      <c r="Y1084" s="126"/>
      <c r="Z1084" s="126"/>
      <c r="AA1084" s="136"/>
      <c r="AB1084" s="121" t="b">
        <v>0</v>
      </c>
      <c r="AC1084" s="121" t="b">
        <v>0</v>
      </c>
      <c r="AD1084" s="122"/>
      <c r="AE1084" s="121" t="b">
        <v>0</v>
      </c>
      <c r="AF1084" s="128"/>
      <c r="AG1084" s="137"/>
      <c r="AH1084" s="138" t="b">
        <v>0</v>
      </c>
      <c r="AI1084" s="133"/>
    </row>
    <row r="1085">
      <c r="A1085" s="114"/>
      <c r="B1085" s="114"/>
      <c r="C1085" s="114"/>
      <c r="D1085" s="114"/>
      <c r="E1085" s="115" t="s">
        <v>231</v>
      </c>
      <c r="F1085" s="116" t="str">
        <f>IFERROR(__xludf.DUMMYFUNCTION("LET(
  headers, 'Internal Flight Booking Form Re'!$A$1:AI$1,
  ref, $E1085,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5" s="117" t="str">
        <f>IFERROR(__xludf.DUMMYFUNCTION("""COMPUTED_VALUE"""),"")</f>
        <v/>
      </c>
      <c r="H1085" s="116"/>
      <c r="I1085" s="116"/>
      <c r="J1085" s="118"/>
      <c r="K1085" s="116"/>
      <c r="L1085" s="116"/>
      <c r="M1085" s="116"/>
      <c r="N1085" s="116"/>
      <c r="O1085" s="116"/>
      <c r="P1085" s="126"/>
      <c r="Q1085" s="126"/>
      <c r="R1085" s="126"/>
      <c r="S1085" s="136"/>
      <c r="T1085" s="126"/>
      <c r="U1085" s="126"/>
      <c r="V1085" s="126"/>
      <c r="W1085" s="136"/>
      <c r="X1085" s="126"/>
      <c r="Y1085" s="126"/>
      <c r="Z1085" s="126"/>
      <c r="AA1085" s="136"/>
      <c r="AB1085" s="121" t="b">
        <v>0</v>
      </c>
      <c r="AC1085" s="121" t="b">
        <v>0</v>
      </c>
      <c r="AD1085" s="122"/>
      <c r="AE1085" s="121" t="b">
        <v>0</v>
      </c>
      <c r="AF1085" s="128"/>
      <c r="AG1085" s="137"/>
      <c r="AH1085" s="138" t="b">
        <v>0</v>
      </c>
      <c r="AI1085" s="133"/>
    </row>
    <row r="1086">
      <c r="A1086" s="114"/>
      <c r="B1086" s="114"/>
      <c r="C1086" s="114"/>
      <c r="D1086" s="114"/>
      <c r="E1086" s="115" t="s">
        <v>231</v>
      </c>
      <c r="F1086" s="116" t="str">
        <f>IFERROR(__xludf.DUMMYFUNCTION("LET(
  headers, 'Internal Flight Booking Form Re'!$A$1:AI$1,
  ref, $E1086,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6" s="117" t="str">
        <f>IFERROR(__xludf.DUMMYFUNCTION("""COMPUTED_VALUE"""),"")</f>
        <v/>
      </c>
      <c r="H1086" s="116"/>
      <c r="I1086" s="116"/>
      <c r="J1086" s="118"/>
      <c r="K1086" s="116"/>
      <c r="L1086" s="116"/>
      <c r="M1086" s="116"/>
      <c r="N1086" s="116"/>
      <c r="O1086" s="116"/>
      <c r="P1086" s="126"/>
      <c r="Q1086" s="126"/>
      <c r="R1086" s="126"/>
      <c r="S1086" s="136"/>
      <c r="T1086" s="126"/>
      <c r="U1086" s="126"/>
      <c r="V1086" s="126"/>
      <c r="W1086" s="136"/>
      <c r="X1086" s="126"/>
      <c r="Y1086" s="126"/>
      <c r="Z1086" s="126"/>
      <c r="AA1086" s="136"/>
      <c r="AB1086" s="121" t="b">
        <v>0</v>
      </c>
      <c r="AC1086" s="121" t="b">
        <v>0</v>
      </c>
      <c r="AD1086" s="122"/>
      <c r="AE1086" s="121" t="b">
        <v>0</v>
      </c>
      <c r="AF1086" s="128"/>
      <c r="AG1086" s="137"/>
      <c r="AH1086" s="138" t="b">
        <v>0</v>
      </c>
      <c r="AI1086" s="133"/>
    </row>
    <row r="1087">
      <c r="A1087" s="114"/>
      <c r="B1087" s="114"/>
      <c r="C1087" s="114"/>
      <c r="D1087" s="114"/>
      <c r="E1087" s="115" t="s">
        <v>231</v>
      </c>
      <c r="F1087" s="116" t="str">
        <f>IFERROR(__xludf.DUMMYFUNCTION("LET(
  headers, 'Internal Flight Booking Form Re'!$A$1:AI$1,
  ref, $E1087,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7" s="117" t="str">
        <f>IFERROR(__xludf.DUMMYFUNCTION("""COMPUTED_VALUE"""),"")</f>
        <v/>
      </c>
      <c r="H1087" s="116"/>
      <c r="I1087" s="116"/>
      <c r="J1087" s="118"/>
      <c r="K1087" s="116"/>
      <c r="L1087" s="116"/>
      <c r="M1087" s="116"/>
      <c r="N1087" s="116"/>
      <c r="O1087" s="116"/>
      <c r="P1087" s="126"/>
      <c r="Q1087" s="126"/>
      <c r="R1087" s="126"/>
      <c r="S1087" s="136"/>
      <c r="T1087" s="126"/>
      <c r="U1087" s="126"/>
      <c r="V1087" s="126"/>
      <c r="W1087" s="136"/>
      <c r="X1087" s="126"/>
      <c r="Y1087" s="126"/>
      <c r="Z1087" s="126"/>
      <c r="AA1087" s="136"/>
      <c r="AB1087" s="121" t="b">
        <v>0</v>
      </c>
      <c r="AC1087" s="121" t="b">
        <v>0</v>
      </c>
      <c r="AD1087" s="122"/>
      <c r="AE1087" s="121" t="b">
        <v>0</v>
      </c>
      <c r="AF1087" s="128"/>
      <c r="AG1087" s="137"/>
      <c r="AH1087" s="138" t="b">
        <v>0</v>
      </c>
      <c r="AI1087" s="133"/>
    </row>
    <row r="1088">
      <c r="A1088" s="114"/>
      <c r="B1088" s="114"/>
      <c r="C1088" s="114"/>
      <c r="D1088" s="114"/>
      <c r="E1088" s="115" t="s">
        <v>231</v>
      </c>
      <c r="F1088" s="116" t="str">
        <f>IFERROR(__xludf.DUMMYFUNCTION("LET(
  headers, 'Internal Flight Booking Form Re'!$A$1:AI$1,
  ref, $E1088,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8" s="117" t="str">
        <f>IFERROR(__xludf.DUMMYFUNCTION("""COMPUTED_VALUE"""),"")</f>
        <v/>
      </c>
      <c r="H1088" s="116"/>
      <c r="I1088" s="116"/>
      <c r="J1088" s="118"/>
      <c r="K1088" s="116"/>
      <c r="L1088" s="116"/>
      <c r="M1088" s="116"/>
      <c r="N1088" s="116"/>
      <c r="O1088" s="116"/>
      <c r="P1088" s="126"/>
      <c r="Q1088" s="126"/>
      <c r="R1088" s="126"/>
      <c r="S1088" s="136"/>
      <c r="T1088" s="126"/>
      <c r="U1088" s="126"/>
      <c r="V1088" s="126"/>
      <c r="W1088" s="136"/>
      <c r="X1088" s="126"/>
      <c r="Y1088" s="126"/>
      <c r="Z1088" s="126"/>
      <c r="AA1088" s="136"/>
      <c r="AB1088" s="121" t="b">
        <v>0</v>
      </c>
      <c r="AC1088" s="121" t="b">
        <v>0</v>
      </c>
      <c r="AD1088" s="122"/>
      <c r="AE1088" s="121" t="b">
        <v>0</v>
      </c>
      <c r="AF1088" s="128"/>
      <c r="AG1088" s="137"/>
      <c r="AH1088" s="138" t="b">
        <v>0</v>
      </c>
      <c r="AI1088" s="133"/>
    </row>
    <row r="1089">
      <c r="A1089" s="114"/>
      <c r="B1089" s="114"/>
      <c r="C1089" s="114"/>
      <c r="D1089" s="114"/>
      <c r="E1089" s="115" t="s">
        <v>231</v>
      </c>
      <c r="F1089" s="116" t="str">
        <f>IFERROR(__xludf.DUMMYFUNCTION("LET(
  headers, 'Internal Flight Booking Form Re'!$A$1:AI$1,
  ref, $E1089,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89" s="117" t="str">
        <f>IFERROR(__xludf.DUMMYFUNCTION("""COMPUTED_VALUE"""),"")</f>
        <v/>
      </c>
      <c r="H1089" s="116"/>
      <c r="I1089" s="116"/>
      <c r="J1089" s="118"/>
      <c r="K1089" s="116"/>
      <c r="L1089" s="116"/>
      <c r="M1089" s="116"/>
      <c r="N1089" s="116"/>
      <c r="O1089" s="116"/>
      <c r="P1089" s="126"/>
      <c r="Q1089" s="126"/>
      <c r="R1089" s="126"/>
      <c r="S1089" s="136"/>
      <c r="T1089" s="126"/>
      <c r="U1089" s="126"/>
      <c r="V1089" s="126"/>
      <c r="W1089" s="136"/>
      <c r="X1089" s="126"/>
      <c r="Y1089" s="126"/>
      <c r="Z1089" s="126"/>
      <c r="AA1089" s="136"/>
      <c r="AB1089" s="121" t="b">
        <v>0</v>
      </c>
      <c r="AC1089" s="121" t="b">
        <v>0</v>
      </c>
      <c r="AD1089" s="122"/>
      <c r="AE1089" s="121" t="b">
        <v>0</v>
      </c>
      <c r="AF1089" s="128"/>
      <c r="AG1089" s="137"/>
      <c r="AH1089" s="138" t="b">
        <v>0</v>
      </c>
      <c r="AI1089" s="133"/>
    </row>
    <row r="1090">
      <c r="A1090" s="114"/>
      <c r="B1090" s="114"/>
      <c r="C1090" s="114"/>
      <c r="D1090" s="114"/>
      <c r="E1090" s="115" t="s">
        <v>231</v>
      </c>
      <c r="F1090" s="116" t="str">
        <f>IFERROR(__xludf.DUMMYFUNCTION("LET(
  headers, 'Internal Flight Booking Form Re'!$A$1:AI$1,
  ref, $E1090,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0" s="117" t="str">
        <f>IFERROR(__xludf.DUMMYFUNCTION("""COMPUTED_VALUE"""),"")</f>
        <v/>
      </c>
      <c r="H1090" s="116"/>
      <c r="I1090" s="116"/>
      <c r="J1090" s="118"/>
      <c r="K1090" s="116"/>
      <c r="L1090" s="116"/>
      <c r="M1090" s="116"/>
      <c r="N1090" s="116"/>
      <c r="O1090" s="116"/>
      <c r="P1090" s="126"/>
      <c r="Q1090" s="126"/>
      <c r="R1090" s="126"/>
      <c r="S1090" s="136"/>
      <c r="T1090" s="126"/>
      <c r="U1090" s="126"/>
      <c r="V1090" s="126"/>
      <c r="W1090" s="136"/>
      <c r="X1090" s="126"/>
      <c r="Y1090" s="126"/>
      <c r="Z1090" s="126"/>
      <c r="AA1090" s="136"/>
      <c r="AB1090" s="121" t="b">
        <v>0</v>
      </c>
      <c r="AC1090" s="121" t="b">
        <v>0</v>
      </c>
      <c r="AD1090" s="122"/>
      <c r="AE1090" s="121" t="b">
        <v>0</v>
      </c>
      <c r="AF1090" s="128"/>
      <c r="AG1090" s="137"/>
      <c r="AH1090" s="138" t="b">
        <v>0</v>
      </c>
      <c r="AI1090" s="133"/>
    </row>
    <row r="1091">
      <c r="A1091" s="114"/>
      <c r="B1091" s="114"/>
      <c r="C1091" s="114"/>
      <c r="D1091" s="114"/>
      <c r="E1091" s="115" t="s">
        <v>231</v>
      </c>
      <c r="F1091" s="116" t="str">
        <f>IFERROR(__xludf.DUMMYFUNCTION("LET(
  headers, 'Internal Flight Booking Form Re'!$A$1:AI$1,
  ref, $E1091,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1" s="117" t="str">
        <f>IFERROR(__xludf.DUMMYFUNCTION("""COMPUTED_VALUE"""),"")</f>
        <v/>
      </c>
      <c r="H1091" s="116"/>
      <c r="I1091" s="116"/>
      <c r="J1091" s="118"/>
      <c r="K1091" s="116"/>
      <c r="L1091" s="116"/>
      <c r="M1091" s="116"/>
      <c r="N1091" s="116"/>
      <c r="O1091" s="116"/>
      <c r="P1091" s="126"/>
      <c r="Q1091" s="126"/>
      <c r="R1091" s="126"/>
      <c r="S1091" s="136"/>
      <c r="T1091" s="126"/>
      <c r="U1091" s="126"/>
      <c r="V1091" s="126"/>
      <c r="W1091" s="136"/>
      <c r="X1091" s="126"/>
      <c r="Y1091" s="126"/>
      <c r="Z1091" s="126"/>
      <c r="AA1091" s="136"/>
      <c r="AB1091" s="121" t="b">
        <v>0</v>
      </c>
      <c r="AC1091" s="121" t="b">
        <v>0</v>
      </c>
      <c r="AD1091" s="122"/>
      <c r="AE1091" s="121" t="b">
        <v>0</v>
      </c>
      <c r="AF1091" s="128"/>
      <c r="AG1091" s="137"/>
      <c r="AH1091" s="138" t="b">
        <v>0</v>
      </c>
      <c r="AI1091" s="133"/>
    </row>
    <row r="1092">
      <c r="A1092" s="114"/>
      <c r="B1092" s="114"/>
      <c r="C1092" s="114"/>
      <c r="D1092" s="114"/>
      <c r="E1092" s="115" t="s">
        <v>231</v>
      </c>
      <c r="F1092" s="116" t="str">
        <f>IFERROR(__xludf.DUMMYFUNCTION("LET(
  headers, 'Internal Flight Booking Form Re'!$A$1:AI$1,
  ref, $E1092,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2" s="117" t="str">
        <f>IFERROR(__xludf.DUMMYFUNCTION("""COMPUTED_VALUE"""),"")</f>
        <v/>
      </c>
      <c r="H1092" s="116"/>
      <c r="I1092" s="116"/>
      <c r="J1092" s="118"/>
      <c r="K1092" s="116"/>
      <c r="L1092" s="116"/>
      <c r="M1092" s="116"/>
      <c r="N1092" s="116"/>
      <c r="O1092" s="116"/>
      <c r="P1092" s="126"/>
      <c r="Q1092" s="126"/>
      <c r="R1092" s="126"/>
      <c r="S1092" s="136"/>
      <c r="T1092" s="126"/>
      <c r="U1092" s="126"/>
      <c r="V1092" s="126"/>
      <c r="W1092" s="136"/>
      <c r="X1092" s="126"/>
      <c r="Y1092" s="126"/>
      <c r="Z1092" s="126"/>
      <c r="AA1092" s="136"/>
      <c r="AB1092" s="121" t="b">
        <v>0</v>
      </c>
      <c r="AC1092" s="121" t="b">
        <v>0</v>
      </c>
      <c r="AD1092" s="122"/>
      <c r="AE1092" s="121" t="b">
        <v>0</v>
      </c>
      <c r="AF1092" s="128"/>
      <c r="AG1092" s="137"/>
      <c r="AH1092" s="138" t="b">
        <v>0</v>
      </c>
      <c r="AI1092" s="133"/>
    </row>
    <row r="1093">
      <c r="A1093" s="114"/>
      <c r="B1093" s="114"/>
      <c r="C1093" s="114"/>
      <c r="D1093" s="114"/>
      <c r="E1093" s="115" t="s">
        <v>231</v>
      </c>
      <c r="F1093" s="116" t="str">
        <f>IFERROR(__xludf.DUMMYFUNCTION("LET(
  headers, 'Internal Flight Booking Form Re'!$A$1:AI$1,
  ref, $E1093,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3" s="117" t="str">
        <f>IFERROR(__xludf.DUMMYFUNCTION("""COMPUTED_VALUE"""),"")</f>
        <v/>
      </c>
      <c r="H1093" s="116"/>
      <c r="I1093" s="116"/>
      <c r="J1093" s="118"/>
      <c r="K1093" s="116"/>
      <c r="L1093" s="116"/>
      <c r="M1093" s="116"/>
      <c r="N1093" s="116"/>
      <c r="O1093" s="116"/>
      <c r="P1093" s="126"/>
      <c r="Q1093" s="126"/>
      <c r="R1093" s="126"/>
      <c r="S1093" s="136"/>
      <c r="T1093" s="126"/>
      <c r="U1093" s="126"/>
      <c r="V1093" s="126"/>
      <c r="W1093" s="136"/>
      <c r="X1093" s="126"/>
      <c r="Y1093" s="126"/>
      <c r="Z1093" s="126"/>
      <c r="AA1093" s="136"/>
      <c r="AB1093" s="121" t="b">
        <v>0</v>
      </c>
      <c r="AC1093" s="121" t="b">
        <v>0</v>
      </c>
      <c r="AD1093" s="122"/>
      <c r="AE1093" s="121" t="b">
        <v>0</v>
      </c>
      <c r="AF1093" s="128"/>
      <c r="AG1093" s="137"/>
      <c r="AH1093" s="138" t="b">
        <v>0</v>
      </c>
      <c r="AI1093" s="133"/>
    </row>
    <row r="1094">
      <c r="A1094" s="114"/>
      <c r="B1094" s="114"/>
      <c r="C1094" s="114"/>
      <c r="D1094" s="114"/>
      <c r="E1094" s="115" t="s">
        <v>231</v>
      </c>
      <c r="F1094" s="116" t="str">
        <f>IFERROR(__xludf.DUMMYFUNCTION("LET(
  headers, 'Internal Flight Booking Form Re'!$A$1:AI$1,
  ref, $E1094,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4" s="117" t="str">
        <f>IFERROR(__xludf.DUMMYFUNCTION("""COMPUTED_VALUE"""),"")</f>
        <v/>
      </c>
      <c r="H1094" s="116"/>
      <c r="I1094" s="116"/>
      <c r="J1094" s="118"/>
      <c r="K1094" s="116"/>
      <c r="L1094" s="116"/>
      <c r="M1094" s="116"/>
      <c r="N1094" s="116"/>
      <c r="O1094" s="116"/>
      <c r="P1094" s="126"/>
      <c r="Q1094" s="126"/>
      <c r="R1094" s="126"/>
      <c r="S1094" s="136"/>
      <c r="T1094" s="126"/>
      <c r="U1094" s="126"/>
      <c r="V1094" s="126"/>
      <c r="W1094" s="136"/>
      <c r="X1094" s="126"/>
      <c r="Y1094" s="126"/>
      <c r="Z1094" s="126"/>
      <c r="AA1094" s="136"/>
      <c r="AB1094" s="121" t="b">
        <v>0</v>
      </c>
      <c r="AC1094" s="121" t="b">
        <v>0</v>
      </c>
      <c r="AD1094" s="122"/>
      <c r="AE1094" s="121" t="b">
        <v>0</v>
      </c>
      <c r="AF1094" s="128"/>
      <c r="AG1094" s="137"/>
      <c r="AH1094" s="138" t="b">
        <v>0</v>
      </c>
      <c r="AI1094" s="133"/>
    </row>
    <row r="1095">
      <c r="A1095" s="114"/>
      <c r="B1095" s="114"/>
      <c r="C1095" s="114"/>
      <c r="D1095" s="114"/>
      <c r="E1095" s="115" t="s">
        <v>231</v>
      </c>
      <c r="F1095" s="116" t="str">
        <f>IFERROR(__xludf.DUMMYFUNCTION("LET(
  headers, 'Internal Flight Booking Form Re'!$A$1:AI$1,
  ref, $E1095,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5" s="117" t="str">
        <f>IFERROR(__xludf.DUMMYFUNCTION("""COMPUTED_VALUE"""),"")</f>
        <v/>
      </c>
      <c r="H1095" s="116"/>
      <c r="I1095" s="116"/>
      <c r="J1095" s="118"/>
      <c r="K1095" s="116"/>
      <c r="L1095" s="116"/>
      <c r="M1095" s="116"/>
      <c r="N1095" s="116"/>
      <c r="O1095" s="116"/>
      <c r="P1095" s="126"/>
      <c r="Q1095" s="126"/>
      <c r="R1095" s="126"/>
      <c r="S1095" s="136"/>
      <c r="T1095" s="126"/>
      <c r="U1095" s="126"/>
      <c r="V1095" s="126"/>
      <c r="W1095" s="136"/>
      <c r="X1095" s="126"/>
      <c r="Y1095" s="126"/>
      <c r="Z1095" s="126"/>
      <c r="AA1095" s="136"/>
      <c r="AB1095" s="121" t="b">
        <v>0</v>
      </c>
      <c r="AC1095" s="121" t="b">
        <v>0</v>
      </c>
      <c r="AD1095" s="122"/>
      <c r="AE1095" s="121" t="b">
        <v>0</v>
      </c>
      <c r="AF1095" s="128"/>
      <c r="AG1095" s="137"/>
      <c r="AH1095" s="138" t="b">
        <v>0</v>
      </c>
      <c r="AI1095" s="133"/>
    </row>
    <row r="1096">
      <c r="A1096" s="114"/>
      <c r="B1096" s="114"/>
      <c r="C1096" s="114"/>
      <c r="D1096" s="114"/>
      <c r="E1096" s="115" t="s">
        <v>231</v>
      </c>
      <c r="F1096" s="116" t="str">
        <f>IFERROR(__xludf.DUMMYFUNCTION("LET(
  headers, 'Internal Flight Booking Form Re'!$A$1:AI$1,
  ref, $E1096,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6" s="117" t="str">
        <f>IFERROR(__xludf.DUMMYFUNCTION("""COMPUTED_VALUE"""),"")</f>
        <v/>
      </c>
      <c r="H1096" s="116"/>
      <c r="I1096" s="116"/>
      <c r="J1096" s="118"/>
      <c r="K1096" s="116"/>
      <c r="L1096" s="116"/>
      <c r="M1096" s="116"/>
      <c r="N1096" s="116"/>
      <c r="O1096" s="116"/>
      <c r="P1096" s="126"/>
      <c r="Q1096" s="126"/>
      <c r="R1096" s="126"/>
      <c r="S1096" s="136"/>
      <c r="T1096" s="126"/>
      <c r="U1096" s="126"/>
      <c r="V1096" s="126"/>
      <c r="W1096" s="136"/>
      <c r="X1096" s="126"/>
      <c r="Y1096" s="126"/>
      <c r="Z1096" s="126"/>
      <c r="AA1096" s="136"/>
      <c r="AB1096" s="121" t="b">
        <v>0</v>
      </c>
      <c r="AC1096" s="121" t="b">
        <v>0</v>
      </c>
      <c r="AD1096" s="122"/>
      <c r="AE1096" s="121" t="b">
        <v>0</v>
      </c>
      <c r="AF1096" s="128"/>
      <c r="AG1096" s="137"/>
      <c r="AH1096" s="138" t="b">
        <v>0</v>
      </c>
      <c r="AI1096" s="133"/>
    </row>
    <row r="1097">
      <c r="A1097" s="114"/>
      <c r="B1097" s="114"/>
      <c r="C1097" s="114"/>
      <c r="D1097" s="114"/>
      <c r="E1097" s="115" t="s">
        <v>231</v>
      </c>
      <c r="F1097" s="116" t="str">
        <f>IFERROR(__xludf.DUMMYFUNCTION("LET(
  headers, 'Internal Flight Booking Form Re'!$A$1:AI$1,
  ref, $E1097,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7" s="117" t="str">
        <f>IFERROR(__xludf.DUMMYFUNCTION("""COMPUTED_VALUE"""),"")</f>
        <v/>
      </c>
      <c r="H1097" s="116"/>
      <c r="I1097" s="116"/>
      <c r="J1097" s="118"/>
      <c r="K1097" s="116"/>
      <c r="L1097" s="116"/>
      <c r="M1097" s="116"/>
      <c r="N1097" s="116"/>
      <c r="O1097" s="116"/>
      <c r="P1097" s="126"/>
      <c r="Q1097" s="126"/>
      <c r="R1097" s="126"/>
      <c r="S1097" s="136"/>
      <c r="T1097" s="126"/>
      <c r="U1097" s="126"/>
      <c r="V1097" s="126"/>
      <c r="W1097" s="136"/>
      <c r="X1097" s="126"/>
      <c r="Y1097" s="126"/>
      <c r="Z1097" s="126"/>
      <c r="AA1097" s="136"/>
      <c r="AB1097" s="121" t="b">
        <v>0</v>
      </c>
      <c r="AC1097" s="121" t="b">
        <v>0</v>
      </c>
      <c r="AD1097" s="122"/>
      <c r="AE1097" s="121" t="b">
        <v>0</v>
      </c>
      <c r="AF1097" s="128"/>
      <c r="AG1097" s="137"/>
      <c r="AH1097" s="138" t="b">
        <v>0</v>
      </c>
      <c r="AI1097" s="133"/>
    </row>
    <row r="1098">
      <c r="A1098" s="114"/>
      <c r="B1098" s="114"/>
      <c r="C1098" s="114"/>
      <c r="D1098" s="114"/>
      <c r="E1098" s="115" t="s">
        <v>231</v>
      </c>
      <c r="F1098" s="116" t="str">
        <f>IFERROR(__xludf.DUMMYFUNCTION("LET(
  headers, 'Internal Flight Booking Form Re'!$A$1:AI$1,
  ref, $E1098,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8" s="117" t="str">
        <f>IFERROR(__xludf.DUMMYFUNCTION("""COMPUTED_VALUE"""),"")</f>
        <v/>
      </c>
      <c r="H1098" s="116"/>
      <c r="I1098" s="116"/>
      <c r="J1098" s="118"/>
      <c r="K1098" s="116"/>
      <c r="L1098" s="116"/>
      <c r="M1098" s="116"/>
      <c r="N1098" s="116"/>
      <c r="O1098" s="116"/>
      <c r="P1098" s="126"/>
      <c r="Q1098" s="126"/>
      <c r="R1098" s="126"/>
      <c r="S1098" s="136"/>
      <c r="T1098" s="126"/>
      <c r="U1098" s="126"/>
      <c r="V1098" s="126"/>
      <c r="W1098" s="136"/>
      <c r="X1098" s="126"/>
      <c r="Y1098" s="126"/>
      <c r="Z1098" s="126"/>
      <c r="AA1098" s="136"/>
      <c r="AB1098" s="121" t="b">
        <v>0</v>
      </c>
      <c r="AC1098" s="121" t="b">
        <v>0</v>
      </c>
      <c r="AD1098" s="122"/>
      <c r="AE1098" s="121" t="b">
        <v>0</v>
      </c>
      <c r="AF1098" s="128"/>
      <c r="AG1098" s="137"/>
      <c r="AH1098" s="138" t="b">
        <v>0</v>
      </c>
      <c r="AI1098" s="133"/>
    </row>
    <row r="1099">
      <c r="A1099" s="114"/>
      <c r="B1099" s="114"/>
      <c r="C1099" s="114"/>
      <c r="D1099" s="114"/>
      <c r="E1099" s="115" t="s">
        <v>231</v>
      </c>
      <c r="F1099" s="116" t="str">
        <f>IFERROR(__xludf.DUMMYFUNCTION("LET(
  headers, 'Internal Flight Booking Form Re'!$A$1:AI$1,
  ref, $E1099,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099" s="117" t="str">
        <f>IFERROR(__xludf.DUMMYFUNCTION("""COMPUTED_VALUE"""),"")</f>
        <v/>
      </c>
      <c r="H1099" s="116"/>
      <c r="I1099" s="116"/>
      <c r="J1099" s="118"/>
      <c r="K1099" s="116"/>
      <c r="L1099" s="116"/>
      <c r="M1099" s="116"/>
      <c r="N1099" s="116"/>
      <c r="O1099" s="116"/>
      <c r="P1099" s="126"/>
      <c r="Q1099" s="126"/>
      <c r="R1099" s="126"/>
      <c r="S1099" s="136"/>
      <c r="T1099" s="126"/>
      <c r="U1099" s="126"/>
      <c r="V1099" s="126"/>
      <c r="W1099" s="136"/>
      <c r="X1099" s="126"/>
      <c r="Y1099" s="126"/>
      <c r="Z1099" s="126"/>
      <c r="AA1099" s="136"/>
      <c r="AB1099" s="121" t="b">
        <v>0</v>
      </c>
      <c r="AC1099" s="121" t="b">
        <v>0</v>
      </c>
      <c r="AD1099" s="122"/>
      <c r="AE1099" s="121" t="b">
        <v>0</v>
      </c>
      <c r="AF1099" s="128"/>
      <c r="AG1099" s="137"/>
      <c r="AH1099" s="138" t="b">
        <v>0</v>
      </c>
      <c r="AI1099" s="133"/>
    </row>
    <row r="1100">
      <c r="A1100" s="114"/>
      <c r="B1100" s="114"/>
      <c r="C1100" s="114"/>
      <c r="D1100" s="114"/>
      <c r="E1100" s="115" t="s">
        <v>231</v>
      </c>
      <c r="F1100" s="116" t="str">
        <f>IFERROR(__xludf.DUMMYFUNCTION("LET(
  headers, 'Internal Flight Booking Form Re'!$A$1:AI$1,
  ref, $E1100,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0" s="117" t="str">
        <f>IFERROR(__xludf.DUMMYFUNCTION("""COMPUTED_VALUE"""),"")</f>
        <v/>
      </c>
      <c r="H1100" s="116"/>
      <c r="I1100" s="116"/>
      <c r="J1100" s="118"/>
      <c r="K1100" s="116"/>
      <c r="L1100" s="116"/>
      <c r="M1100" s="116"/>
      <c r="N1100" s="116"/>
      <c r="O1100" s="116"/>
      <c r="P1100" s="126"/>
      <c r="Q1100" s="126"/>
      <c r="R1100" s="126"/>
      <c r="S1100" s="136"/>
      <c r="T1100" s="126"/>
      <c r="U1100" s="126"/>
      <c r="V1100" s="126"/>
      <c r="W1100" s="136"/>
      <c r="X1100" s="126"/>
      <c r="Y1100" s="126"/>
      <c r="Z1100" s="126"/>
      <c r="AA1100" s="136"/>
      <c r="AB1100" s="121" t="b">
        <v>0</v>
      </c>
      <c r="AC1100" s="121" t="b">
        <v>0</v>
      </c>
      <c r="AD1100" s="122"/>
      <c r="AE1100" s="121" t="b">
        <v>0</v>
      </c>
      <c r="AF1100" s="128"/>
      <c r="AG1100" s="137"/>
      <c r="AH1100" s="138" t="b">
        <v>0</v>
      </c>
      <c r="AI1100" s="133"/>
    </row>
    <row r="1101">
      <c r="A1101" s="114"/>
      <c r="B1101" s="114"/>
      <c r="C1101" s="114"/>
      <c r="D1101" s="114"/>
      <c r="E1101" s="115" t="s">
        <v>231</v>
      </c>
      <c r="F1101" s="116" t="str">
        <f>IFERROR(__xludf.DUMMYFUNCTION("LET(
  headers, 'Internal Flight Booking Form Re'!$A$1:AI$1,
  ref, $E1101,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1" s="117" t="str">
        <f>IFERROR(__xludf.DUMMYFUNCTION("""COMPUTED_VALUE"""),"")</f>
        <v/>
      </c>
      <c r="H1101" s="116"/>
      <c r="I1101" s="116"/>
      <c r="J1101" s="118"/>
      <c r="K1101" s="116"/>
      <c r="L1101" s="116"/>
      <c r="M1101" s="116"/>
      <c r="N1101" s="116"/>
      <c r="O1101" s="116"/>
      <c r="P1101" s="126"/>
      <c r="Q1101" s="126"/>
      <c r="R1101" s="126"/>
      <c r="S1101" s="136"/>
      <c r="T1101" s="126"/>
      <c r="U1101" s="126"/>
      <c r="V1101" s="126"/>
      <c r="W1101" s="136"/>
      <c r="X1101" s="126"/>
      <c r="Y1101" s="126"/>
      <c r="Z1101" s="126"/>
      <c r="AA1101" s="136"/>
      <c r="AB1101" s="121" t="b">
        <v>0</v>
      </c>
      <c r="AC1101" s="121" t="b">
        <v>0</v>
      </c>
      <c r="AD1101" s="122"/>
      <c r="AE1101" s="121" t="b">
        <v>0</v>
      </c>
      <c r="AF1101" s="128"/>
      <c r="AG1101" s="137"/>
      <c r="AH1101" s="138" t="b">
        <v>0</v>
      </c>
      <c r="AI1101" s="133"/>
    </row>
    <row r="1102">
      <c r="A1102" s="114"/>
      <c r="B1102" s="114"/>
      <c r="C1102" s="114"/>
      <c r="D1102" s="114"/>
      <c r="E1102" s="115" t="s">
        <v>231</v>
      </c>
      <c r="F1102" s="116" t="str">
        <f>IFERROR(__xludf.DUMMYFUNCTION("LET(
  headers, 'Internal Flight Booking Form Re'!$A$1:AI$1,
  ref, $E1102,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2" s="117" t="str">
        <f>IFERROR(__xludf.DUMMYFUNCTION("""COMPUTED_VALUE"""),"")</f>
        <v/>
      </c>
      <c r="H1102" s="116"/>
      <c r="I1102" s="116"/>
      <c r="J1102" s="118"/>
      <c r="K1102" s="116"/>
      <c r="L1102" s="116"/>
      <c r="M1102" s="116"/>
      <c r="N1102" s="116"/>
      <c r="O1102" s="116"/>
      <c r="P1102" s="126"/>
      <c r="Q1102" s="126"/>
      <c r="R1102" s="126"/>
      <c r="S1102" s="136"/>
      <c r="T1102" s="126"/>
      <c r="U1102" s="126"/>
      <c r="V1102" s="126"/>
      <c r="W1102" s="136"/>
      <c r="X1102" s="126"/>
      <c r="Y1102" s="126"/>
      <c r="Z1102" s="126"/>
      <c r="AA1102" s="136"/>
      <c r="AB1102" s="121" t="b">
        <v>0</v>
      </c>
      <c r="AC1102" s="121" t="b">
        <v>0</v>
      </c>
      <c r="AD1102" s="122"/>
      <c r="AE1102" s="121" t="b">
        <v>0</v>
      </c>
      <c r="AF1102" s="128"/>
      <c r="AG1102" s="137"/>
      <c r="AH1102" s="138" t="b">
        <v>0</v>
      </c>
      <c r="AI1102" s="133"/>
    </row>
    <row r="1103">
      <c r="A1103" s="114"/>
      <c r="B1103" s="114"/>
      <c r="C1103" s="114"/>
      <c r="D1103" s="114"/>
      <c r="E1103" s="115" t="s">
        <v>231</v>
      </c>
      <c r="F1103" s="116" t="str">
        <f>IFERROR(__xludf.DUMMYFUNCTION("LET(
  headers, 'Internal Flight Booking Form Re'!$A$1:AI$1,
  ref, $E1103,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3" s="117" t="str">
        <f>IFERROR(__xludf.DUMMYFUNCTION("""COMPUTED_VALUE"""),"")</f>
        <v/>
      </c>
      <c r="H1103" s="116"/>
      <c r="I1103" s="116"/>
      <c r="J1103" s="118"/>
      <c r="K1103" s="116"/>
      <c r="L1103" s="116"/>
      <c r="M1103" s="116"/>
      <c r="N1103" s="116"/>
      <c r="O1103" s="116"/>
      <c r="P1103" s="126"/>
      <c r="Q1103" s="126"/>
      <c r="R1103" s="126"/>
      <c r="S1103" s="136"/>
      <c r="T1103" s="126"/>
      <c r="U1103" s="126"/>
      <c r="V1103" s="126"/>
      <c r="W1103" s="136"/>
      <c r="X1103" s="126"/>
      <c r="Y1103" s="126"/>
      <c r="Z1103" s="126"/>
      <c r="AA1103" s="136"/>
      <c r="AB1103" s="121" t="b">
        <v>0</v>
      </c>
      <c r="AC1103" s="121" t="b">
        <v>0</v>
      </c>
      <c r="AD1103" s="122"/>
      <c r="AE1103" s="121" t="b">
        <v>0</v>
      </c>
      <c r="AF1103" s="128"/>
      <c r="AG1103" s="137"/>
      <c r="AH1103" s="138" t="b">
        <v>0</v>
      </c>
      <c r="AI1103" s="133"/>
    </row>
    <row r="1104">
      <c r="A1104" s="114"/>
      <c r="B1104" s="114"/>
      <c r="C1104" s="114"/>
      <c r="D1104" s="114"/>
      <c r="E1104" s="115" t="s">
        <v>231</v>
      </c>
      <c r="F1104" s="116" t="str">
        <f>IFERROR(__xludf.DUMMYFUNCTION("LET(
  headers, 'Internal Flight Booking Form Re'!$A$1:AI$1,
  ref, $E1104,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4" s="117" t="str">
        <f>IFERROR(__xludf.DUMMYFUNCTION("""COMPUTED_VALUE"""),"")</f>
        <v/>
      </c>
      <c r="H1104" s="116"/>
      <c r="I1104" s="116"/>
      <c r="J1104" s="118"/>
      <c r="K1104" s="116"/>
      <c r="L1104" s="116"/>
      <c r="M1104" s="116"/>
      <c r="N1104" s="116"/>
      <c r="O1104" s="116"/>
      <c r="P1104" s="126"/>
      <c r="Q1104" s="126"/>
      <c r="R1104" s="126"/>
      <c r="S1104" s="136"/>
      <c r="T1104" s="126"/>
      <c r="U1104" s="126"/>
      <c r="V1104" s="126"/>
      <c r="W1104" s="136"/>
      <c r="X1104" s="126"/>
      <c r="Y1104" s="126"/>
      <c r="Z1104" s="126"/>
      <c r="AA1104" s="136"/>
      <c r="AB1104" s="121" t="b">
        <v>0</v>
      </c>
      <c r="AC1104" s="121" t="b">
        <v>0</v>
      </c>
      <c r="AD1104" s="122"/>
      <c r="AE1104" s="121" t="b">
        <v>0</v>
      </c>
      <c r="AF1104" s="128"/>
      <c r="AG1104" s="137"/>
      <c r="AH1104" s="138" t="b">
        <v>0</v>
      </c>
      <c r="AI1104" s="133"/>
    </row>
    <row r="1105">
      <c r="A1105" s="114"/>
      <c r="B1105" s="114"/>
      <c r="C1105" s="114"/>
      <c r="D1105" s="114"/>
      <c r="E1105" s="115" t="s">
        <v>231</v>
      </c>
      <c r="F1105" s="116" t="str">
        <f>IFERROR(__xludf.DUMMYFUNCTION("LET(
  headers, 'Internal Flight Booking Form Re'!$A$1:AI$1,
  ref, $E1105,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5" s="117" t="str">
        <f>IFERROR(__xludf.DUMMYFUNCTION("""COMPUTED_VALUE"""),"")</f>
        <v/>
      </c>
      <c r="H1105" s="116"/>
      <c r="I1105" s="116"/>
      <c r="J1105" s="118"/>
      <c r="K1105" s="116"/>
      <c r="L1105" s="116"/>
      <c r="M1105" s="116"/>
      <c r="N1105" s="116"/>
      <c r="O1105" s="116"/>
      <c r="P1105" s="126"/>
      <c r="Q1105" s="126"/>
      <c r="R1105" s="126"/>
      <c r="S1105" s="136"/>
      <c r="T1105" s="126"/>
      <c r="U1105" s="126"/>
      <c r="V1105" s="126"/>
      <c r="W1105" s="136"/>
      <c r="X1105" s="126"/>
      <c r="Y1105" s="126"/>
      <c r="Z1105" s="126"/>
      <c r="AA1105" s="136"/>
      <c r="AB1105" s="121" t="b">
        <v>0</v>
      </c>
      <c r="AC1105" s="121" t="b">
        <v>0</v>
      </c>
      <c r="AD1105" s="122"/>
      <c r="AE1105" s="121" t="b">
        <v>0</v>
      </c>
      <c r="AF1105" s="128"/>
      <c r="AG1105" s="137"/>
      <c r="AH1105" s="138" t="b">
        <v>0</v>
      </c>
      <c r="AI1105" s="133"/>
    </row>
    <row r="1106">
      <c r="A1106" s="114"/>
      <c r="B1106" s="114"/>
      <c r="C1106" s="114"/>
      <c r="D1106" s="114"/>
      <c r="E1106" s="115" t="s">
        <v>231</v>
      </c>
      <c r="F1106" s="116" t="str">
        <f>IFERROR(__xludf.DUMMYFUNCTION("LET(
  headers, 'Internal Flight Booking Form Re'!$A$1:AI$1,
  ref, $E1106,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6" s="117" t="str">
        <f>IFERROR(__xludf.DUMMYFUNCTION("""COMPUTED_VALUE"""),"")</f>
        <v/>
      </c>
      <c r="H1106" s="116"/>
      <c r="I1106" s="116"/>
      <c r="J1106" s="118"/>
      <c r="K1106" s="116"/>
      <c r="L1106" s="116"/>
      <c r="M1106" s="116"/>
      <c r="N1106" s="116"/>
      <c r="O1106" s="116"/>
      <c r="P1106" s="126"/>
      <c r="Q1106" s="126"/>
      <c r="R1106" s="126"/>
      <c r="S1106" s="136"/>
      <c r="T1106" s="126"/>
      <c r="U1106" s="126"/>
      <c r="V1106" s="126"/>
      <c r="W1106" s="136"/>
      <c r="X1106" s="126"/>
      <c r="Y1106" s="126"/>
      <c r="Z1106" s="126"/>
      <c r="AA1106" s="136"/>
      <c r="AB1106" s="121" t="b">
        <v>0</v>
      </c>
      <c r="AC1106" s="121" t="b">
        <v>0</v>
      </c>
      <c r="AD1106" s="122"/>
      <c r="AE1106" s="121" t="b">
        <v>0</v>
      </c>
      <c r="AF1106" s="128"/>
      <c r="AG1106" s="137"/>
      <c r="AH1106" s="138" t="b">
        <v>0</v>
      </c>
      <c r="AI1106" s="133"/>
    </row>
    <row r="1107">
      <c r="A1107" s="114"/>
      <c r="B1107" s="114"/>
      <c r="C1107" s="114"/>
      <c r="D1107" s="114"/>
      <c r="E1107" s="115" t="s">
        <v>231</v>
      </c>
      <c r="F1107" s="116" t="str">
        <f>IFERROR(__xludf.DUMMYFUNCTION("LET(
  headers, 'Internal Flight Booking Form Re'!$A$1:AI$1,
  ref, $E1107,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7" s="117" t="str">
        <f>IFERROR(__xludf.DUMMYFUNCTION("""COMPUTED_VALUE"""),"")</f>
        <v/>
      </c>
      <c r="H1107" s="116"/>
      <c r="I1107" s="116"/>
      <c r="J1107" s="118"/>
      <c r="K1107" s="116"/>
      <c r="L1107" s="116"/>
      <c r="M1107" s="116"/>
      <c r="N1107" s="116"/>
      <c r="O1107" s="116"/>
      <c r="P1107" s="126"/>
      <c r="Q1107" s="126"/>
      <c r="R1107" s="126"/>
      <c r="S1107" s="136"/>
      <c r="T1107" s="126"/>
      <c r="U1107" s="126"/>
      <c r="V1107" s="126"/>
      <c r="W1107" s="136"/>
      <c r="X1107" s="126"/>
      <c r="Y1107" s="126"/>
      <c r="Z1107" s="126"/>
      <c r="AA1107" s="136"/>
      <c r="AB1107" s="121" t="b">
        <v>0</v>
      </c>
      <c r="AC1107" s="121" t="b">
        <v>0</v>
      </c>
      <c r="AD1107" s="122"/>
      <c r="AE1107" s="121" t="b">
        <v>0</v>
      </c>
      <c r="AF1107" s="128"/>
      <c r="AG1107" s="137"/>
      <c r="AH1107" s="138" t="b">
        <v>0</v>
      </c>
      <c r="AI1107" s="133"/>
    </row>
    <row r="1108">
      <c r="A1108" s="114"/>
      <c r="B1108" s="114"/>
      <c r="C1108" s="114"/>
      <c r="D1108" s="114"/>
      <c r="E1108" s="115" t="s">
        <v>231</v>
      </c>
      <c r="F1108" s="116" t="str">
        <f>IFERROR(__xludf.DUMMYFUNCTION("LET(
  headers, 'Internal Flight Booking Form Re'!$A$1:AI$1,
  ref, $E1108,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8" s="117" t="str">
        <f>IFERROR(__xludf.DUMMYFUNCTION("""COMPUTED_VALUE"""),"")</f>
        <v/>
      </c>
      <c r="H1108" s="116"/>
      <c r="I1108" s="116"/>
      <c r="J1108" s="118"/>
      <c r="K1108" s="116"/>
      <c r="L1108" s="116"/>
      <c r="M1108" s="116"/>
      <c r="N1108" s="116"/>
      <c r="O1108" s="116"/>
      <c r="P1108" s="126"/>
      <c r="Q1108" s="126"/>
      <c r="R1108" s="126"/>
      <c r="S1108" s="136"/>
      <c r="T1108" s="126"/>
      <c r="U1108" s="126"/>
      <c r="V1108" s="126"/>
      <c r="W1108" s="136"/>
      <c r="X1108" s="126"/>
      <c r="Y1108" s="126"/>
      <c r="Z1108" s="126"/>
      <c r="AA1108" s="136"/>
      <c r="AB1108" s="121" t="b">
        <v>0</v>
      </c>
      <c r="AC1108" s="121" t="b">
        <v>0</v>
      </c>
      <c r="AD1108" s="122"/>
      <c r="AE1108" s="121" t="b">
        <v>0</v>
      </c>
      <c r="AF1108" s="128"/>
      <c r="AG1108" s="137"/>
      <c r="AH1108" s="138" t="b">
        <v>0</v>
      </c>
      <c r="AI1108" s="133"/>
    </row>
    <row r="1109">
      <c r="A1109" s="114"/>
      <c r="B1109" s="114"/>
      <c r="C1109" s="114"/>
      <c r="D1109" s="114"/>
      <c r="E1109" s="115" t="s">
        <v>231</v>
      </c>
      <c r="F1109" s="116" t="str">
        <f>IFERROR(__xludf.DUMMYFUNCTION("LET(
  headers, 'Internal Flight Booking Form Re'!$A$1:AI$1,
  ref, $E1109,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09" s="117" t="str">
        <f>IFERROR(__xludf.DUMMYFUNCTION("""COMPUTED_VALUE"""),"")</f>
        <v/>
      </c>
      <c r="H1109" s="116"/>
      <c r="I1109" s="116"/>
      <c r="J1109" s="118"/>
      <c r="K1109" s="116"/>
      <c r="L1109" s="116"/>
      <c r="M1109" s="116"/>
      <c r="N1109" s="116"/>
      <c r="O1109" s="116"/>
      <c r="P1109" s="126"/>
      <c r="Q1109" s="126"/>
      <c r="R1109" s="126"/>
      <c r="S1109" s="136"/>
      <c r="T1109" s="126"/>
      <c r="U1109" s="126"/>
      <c r="V1109" s="126"/>
      <c r="W1109" s="136"/>
      <c r="X1109" s="126"/>
      <c r="Y1109" s="126"/>
      <c r="Z1109" s="126"/>
      <c r="AA1109" s="136"/>
      <c r="AB1109" s="121" t="b">
        <v>0</v>
      </c>
      <c r="AC1109" s="121" t="b">
        <v>0</v>
      </c>
      <c r="AD1109" s="122"/>
      <c r="AE1109" s="121" t="b">
        <v>0</v>
      </c>
      <c r="AF1109" s="128"/>
      <c r="AG1109" s="137"/>
      <c r="AH1109" s="138" t="b">
        <v>0</v>
      </c>
      <c r="AI1109" s="133"/>
    </row>
    <row r="1110">
      <c r="A1110" s="114"/>
      <c r="B1110" s="114"/>
      <c r="C1110" s="114"/>
      <c r="D1110" s="114"/>
      <c r="E1110" s="115" t="s">
        <v>231</v>
      </c>
      <c r="F1110" s="116" t="str">
        <f>IFERROR(__xludf.DUMMYFUNCTION("LET(
  headers, 'Internal Flight Booking Form Re'!$A$1:AI$1,
  ref, $E1110,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0" s="117" t="str">
        <f>IFERROR(__xludf.DUMMYFUNCTION("""COMPUTED_VALUE"""),"")</f>
        <v/>
      </c>
      <c r="H1110" s="116"/>
      <c r="I1110" s="116"/>
      <c r="J1110" s="118"/>
      <c r="K1110" s="116"/>
      <c r="L1110" s="116"/>
      <c r="M1110" s="116"/>
      <c r="N1110" s="116"/>
      <c r="O1110" s="116"/>
      <c r="P1110" s="126"/>
      <c r="Q1110" s="126"/>
      <c r="R1110" s="126"/>
      <c r="S1110" s="136"/>
      <c r="T1110" s="126"/>
      <c r="U1110" s="126"/>
      <c r="V1110" s="126"/>
      <c r="W1110" s="136"/>
      <c r="X1110" s="126"/>
      <c r="Y1110" s="126"/>
      <c r="Z1110" s="126"/>
      <c r="AA1110" s="136"/>
      <c r="AB1110" s="121" t="b">
        <v>0</v>
      </c>
      <c r="AC1110" s="121" t="b">
        <v>0</v>
      </c>
      <c r="AD1110" s="122"/>
      <c r="AE1110" s="121" t="b">
        <v>0</v>
      </c>
      <c r="AF1110" s="128"/>
      <c r="AG1110" s="137"/>
      <c r="AH1110" s="138" t="b">
        <v>0</v>
      </c>
      <c r="AI1110" s="133"/>
    </row>
    <row r="1111">
      <c r="A1111" s="114"/>
      <c r="B1111" s="114"/>
      <c r="C1111" s="114"/>
      <c r="D1111" s="114"/>
      <c r="E1111" s="115" t="s">
        <v>231</v>
      </c>
      <c r="F1111" s="116" t="str">
        <f>IFERROR(__xludf.DUMMYFUNCTION("LET(
  headers, 'Internal Flight Booking Form Re'!$A$1:AI$1,
  ref, $E1111,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1" s="117" t="str">
        <f>IFERROR(__xludf.DUMMYFUNCTION("""COMPUTED_VALUE"""),"")</f>
        <v/>
      </c>
      <c r="H1111" s="116"/>
      <c r="I1111" s="116"/>
      <c r="J1111" s="118"/>
      <c r="K1111" s="116"/>
      <c r="L1111" s="116"/>
      <c r="M1111" s="116"/>
      <c r="N1111" s="116"/>
      <c r="O1111" s="116"/>
      <c r="P1111" s="126"/>
      <c r="Q1111" s="126"/>
      <c r="R1111" s="126"/>
      <c r="S1111" s="136"/>
      <c r="T1111" s="126"/>
      <c r="U1111" s="126"/>
      <c r="V1111" s="126"/>
      <c r="W1111" s="136"/>
      <c r="X1111" s="126"/>
      <c r="Y1111" s="126"/>
      <c r="Z1111" s="126"/>
      <c r="AA1111" s="136"/>
      <c r="AB1111" s="121" t="b">
        <v>0</v>
      </c>
      <c r="AC1111" s="121" t="b">
        <v>0</v>
      </c>
      <c r="AD1111" s="122"/>
      <c r="AE1111" s="121" t="b">
        <v>0</v>
      </c>
      <c r="AF1111" s="128"/>
      <c r="AG1111" s="137"/>
      <c r="AH1111" s="138" t="b">
        <v>0</v>
      </c>
      <c r="AI1111" s="133"/>
    </row>
    <row r="1112">
      <c r="A1112" s="114"/>
      <c r="B1112" s="114"/>
      <c r="C1112" s="114"/>
      <c r="D1112" s="114"/>
      <c r="E1112" s="115" t="s">
        <v>231</v>
      </c>
      <c r="F1112" s="116" t="str">
        <f>IFERROR(__xludf.DUMMYFUNCTION("LET(
  headers, 'Internal Flight Booking Form Re'!$A$1:AI$1,
  ref, $E1112,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2" s="117" t="str">
        <f>IFERROR(__xludf.DUMMYFUNCTION("""COMPUTED_VALUE"""),"")</f>
        <v/>
      </c>
      <c r="H1112" s="116"/>
      <c r="I1112" s="116"/>
      <c r="J1112" s="118"/>
      <c r="K1112" s="116"/>
      <c r="L1112" s="116"/>
      <c r="M1112" s="116"/>
      <c r="N1112" s="116"/>
      <c r="O1112" s="116"/>
      <c r="P1112" s="126"/>
      <c r="Q1112" s="126"/>
      <c r="R1112" s="126"/>
      <c r="S1112" s="136"/>
      <c r="T1112" s="126"/>
      <c r="U1112" s="126"/>
      <c r="V1112" s="126"/>
      <c r="W1112" s="136"/>
      <c r="X1112" s="126"/>
      <c r="Y1112" s="126"/>
      <c r="Z1112" s="126"/>
      <c r="AA1112" s="136"/>
      <c r="AB1112" s="121" t="b">
        <v>0</v>
      </c>
      <c r="AC1112" s="121" t="b">
        <v>0</v>
      </c>
      <c r="AD1112" s="122"/>
      <c r="AE1112" s="121" t="b">
        <v>0</v>
      </c>
      <c r="AF1112" s="128"/>
      <c r="AG1112" s="137"/>
      <c r="AH1112" s="138" t="b">
        <v>0</v>
      </c>
      <c r="AI1112" s="133"/>
    </row>
    <row r="1113">
      <c r="A1113" s="114"/>
      <c r="B1113" s="114"/>
      <c r="C1113" s="114"/>
      <c r="D1113" s="114"/>
      <c r="E1113" s="115" t="s">
        <v>231</v>
      </c>
      <c r="F1113" s="116" t="str">
        <f>IFERROR(__xludf.DUMMYFUNCTION("LET(
  headers, 'Internal Flight Booking Form Re'!$A$1:AI$1,
  ref, $E1113,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3" s="117" t="str">
        <f>IFERROR(__xludf.DUMMYFUNCTION("""COMPUTED_VALUE"""),"")</f>
        <v/>
      </c>
      <c r="H1113" s="116"/>
      <c r="I1113" s="116"/>
      <c r="J1113" s="118"/>
      <c r="K1113" s="116"/>
      <c r="L1113" s="116"/>
      <c r="M1113" s="116"/>
      <c r="N1113" s="116"/>
      <c r="O1113" s="116"/>
      <c r="P1113" s="126"/>
      <c r="Q1113" s="126"/>
      <c r="R1113" s="126"/>
      <c r="S1113" s="136"/>
      <c r="T1113" s="126"/>
      <c r="U1113" s="126"/>
      <c r="V1113" s="126"/>
      <c r="W1113" s="136"/>
      <c r="X1113" s="126"/>
      <c r="Y1113" s="126"/>
      <c r="Z1113" s="126"/>
      <c r="AA1113" s="136"/>
      <c r="AB1113" s="121" t="b">
        <v>0</v>
      </c>
      <c r="AC1113" s="121" t="b">
        <v>0</v>
      </c>
      <c r="AD1113" s="122"/>
      <c r="AE1113" s="121" t="b">
        <v>0</v>
      </c>
      <c r="AF1113" s="128"/>
      <c r="AG1113" s="137"/>
      <c r="AH1113" s="138" t="b">
        <v>0</v>
      </c>
      <c r="AI1113" s="133"/>
    </row>
    <row r="1114">
      <c r="A1114" s="114"/>
      <c r="B1114" s="114"/>
      <c r="C1114" s="114"/>
      <c r="D1114" s="114"/>
      <c r="E1114" s="115" t="s">
        <v>231</v>
      </c>
      <c r="F1114" s="116" t="str">
        <f>IFERROR(__xludf.DUMMYFUNCTION("LET(
  headers, 'Internal Flight Booking Form Re'!$A$1:AI$1,
  ref, $E1114,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4" s="117" t="str">
        <f>IFERROR(__xludf.DUMMYFUNCTION("""COMPUTED_VALUE"""),"")</f>
        <v/>
      </c>
      <c r="H1114" s="116"/>
      <c r="I1114" s="116"/>
      <c r="J1114" s="118"/>
      <c r="K1114" s="116"/>
      <c r="L1114" s="116"/>
      <c r="M1114" s="116"/>
      <c r="N1114" s="116"/>
      <c r="O1114" s="116"/>
      <c r="P1114" s="126"/>
      <c r="Q1114" s="126"/>
      <c r="R1114" s="126"/>
      <c r="S1114" s="136"/>
      <c r="T1114" s="126"/>
      <c r="U1114" s="126"/>
      <c r="V1114" s="126"/>
      <c r="W1114" s="136"/>
      <c r="X1114" s="126"/>
      <c r="Y1114" s="126"/>
      <c r="Z1114" s="126"/>
      <c r="AA1114" s="136"/>
      <c r="AB1114" s="121" t="b">
        <v>0</v>
      </c>
      <c r="AC1114" s="121" t="b">
        <v>0</v>
      </c>
      <c r="AD1114" s="122"/>
      <c r="AE1114" s="121" t="b">
        <v>0</v>
      </c>
      <c r="AF1114" s="128"/>
      <c r="AG1114" s="137"/>
      <c r="AH1114" s="138" t="b">
        <v>0</v>
      </c>
      <c r="AI1114" s="133"/>
    </row>
    <row r="1115">
      <c r="A1115" s="114"/>
      <c r="B1115" s="114"/>
      <c r="C1115" s="114"/>
      <c r="D1115" s="114"/>
      <c r="E1115" s="115" t="s">
        <v>231</v>
      </c>
      <c r="F1115" s="116" t="str">
        <f>IFERROR(__xludf.DUMMYFUNCTION("LET(
  headers, 'Internal Flight Booking Form Re'!$A$1:AI$1,
  ref, $E1115,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5" s="117" t="str">
        <f>IFERROR(__xludf.DUMMYFUNCTION("""COMPUTED_VALUE"""),"")</f>
        <v/>
      </c>
      <c r="H1115" s="116"/>
      <c r="I1115" s="116"/>
      <c r="J1115" s="118"/>
      <c r="K1115" s="116"/>
      <c r="L1115" s="116"/>
      <c r="M1115" s="116"/>
      <c r="N1115" s="116"/>
      <c r="O1115" s="116"/>
      <c r="P1115" s="126"/>
      <c r="Q1115" s="126"/>
      <c r="R1115" s="126"/>
      <c r="S1115" s="136"/>
      <c r="T1115" s="126"/>
      <c r="U1115" s="126"/>
      <c r="V1115" s="126"/>
      <c r="W1115" s="136"/>
      <c r="X1115" s="126"/>
      <c r="Y1115" s="126"/>
      <c r="Z1115" s="126"/>
      <c r="AA1115" s="136"/>
      <c r="AB1115" s="121" t="b">
        <v>0</v>
      </c>
      <c r="AC1115" s="121" t="b">
        <v>0</v>
      </c>
      <c r="AD1115" s="122"/>
      <c r="AE1115" s="121" t="b">
        <v>0</v>
      </c>
      <c r="AF1115" s="128"/>
      <c r="AG1115" s="137"/>
      <c r="AH1115" s="138" t="b">
        <v>0</v>
      </c>
      <c r="AI1115" s="133"/>
    </row>
    <row r="1116">
      <c r="A1116" s="114"/>
      <c r="B1116" s="114"/>
      <c r="C1116" s="114"/>
      <c r="D1116" s="114"/>
      <c r="E1116" s="115" t="s">
        <v>231</v>
      </c>
      <c r="F1116" s="116" t="str">
        <f>IFERROR(__xludf.DUMMYFUNCTION("LET(
  headers, 'Internal Flight Booking Form Re'!$A$1:AI$1,
  ref, $E1116,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6" s="117" t="str">
        <f>IFERROR(__xludf.DUMMYFUNCTION("""COMPUTED_VALUE"""),"")</f>
        <v/>
      </c>
      <c r="H1116" s="116"/>
      <c r="I1116" s="116"/>
      <c r="J1116" s="118"/>
      <c r="K1116" s="116"/>
      <c r="L1116" s="116"/>
      <c r="M1116" s="116"/>
      <c r="N1116" s="116"/>
      <c r="O1116" s="116"/>
      <c r="P1116" s="126"/>
      <c r="Q1116" s="126"/>
      <c r="R1116" s="126"/>
      <c r="S1116" s="136"/>
      <c r="T1116" s="126"/>
      <c r="U1116" s="126"/>
      <c r="V1116" s="126"/>
      <c r="W1116" s="136"/>
      <c r="X1116" s="126"/>
      <c r="Y1116" s="126"/>
      <c r="Z1116" s="126"/>
      <c r="AA1116" s="136"/>
      <c r="AB1116" s="121" t="b">
        <v>0</v>
      </c>
      <c r="AC1116" s="121" t="b">
        <v>0</v>
      </c>
      <c r="AD1116" s="122"/>
      <c r="AE1116" s="121" t="b">
        <v>0</v>
      </c>
      <c r="AF1116" s="128"/>
      <c r="AG1116" s="137"/>
      <c r="AH1116" s="138" t="b">
        <v>0</v>
      </c>
      <c r="AI1116" s="133"/>
    </row>
    <row r="1117">
      <c r="A1117" s="114"/>
      <c r="B1117" s="114"/>
      <c r="C1117" s="114"/>
      <c r="D1117" s="114"/>
      <c r="E1117" s="115" t="s">
        <v>231</v>
      </c>
      <c r="F1117" s="116" t="str">
        <f>IFERROR(__xludf.DUMMYFUNCTION("LET(
  headers, 'Internal Flight Booking Form Re'!$A$1:AI$1,
  ref, $E1117,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7" s="117" t="str">
        <f>IFERROR(__xludf.DUMMYFUNCTION("""COMPUTED_VALUE"""),"")</f>
        <v/>
      </c>
      <c r="H1117" s="116"/>
      <c r="I1117" s="116"/>
      <c r="J1117" s="118"/>
      <c r="K1117" s="116"/>
      <c r="L1117" s="116"/>
      <c r="M1117" s="116"/>
      <c r="N1117" s="116"/>
      <c r="O1117" s="116"/>
      <c r="P1117" s="126"/>
      <c r="Q1117" s="126"/>
      <c r="R1117" s="126"/>
      <c r="S1117" s="136"/>
      <c r="T1117" s="126"/>
      <c r="U1117" s="126"/>
      <c r="V1117" s="126"/>
      <c r="W1117" s="136"/>
      <c r="X1117" s="126"/>
      <c r="Y1117" s="126"/>
      <c r="Z1117" s="126"/>
      <c r="AA1117" s="136"/>
      <c r="AB1117" s="121" t="b">
        <v>0</v>
      </c>
      <c r="AC1117" s="121" t="b">
        <v>0</v>
      </c>
      <c r="AD1117" s="122"/>
      <c r="AE1117" s="121" t="b">
        <v>0</v>
      </c>
      <c r="AF1117" s="128"/>
      <c r="AG1117" s="137"/>
      <c r="AH1117" s="138" t="b">
        <v>0</v>
      </c>
      <c r="AI1117" s="133"/>
    </row>
    <row r="1118">
      <c r="A1118" s="114"/>
      <c r="B1118" s="114"/>
      <c r="C1118" s="114"/>
      <c r="D1118" s="114"/>
      <c r="E1118" s="115" t="s">
        <v>231</v>
      </c>
      <c r="F1118" s="116" t="str">
        <f>IFERROR(__xludf.DUMMYFUNCTION("LET(
  headers, 'Internal Flight Booking Form Re'!$A$1:AI$1,
  ref, $E1118,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8" s="117" t="str">
        <f>IFERROR(__xludf.DUMMYFUNCTION("""COMPUTED_VALUE"""),"")</f>
        <v/>
      </c>
      <c r="H1118" s="116"/>
      <c r="I1118" s="116"/>
      <c r="J1118" s="118"/>
      <c r="K1118" s="116"/>
      <c r="L1118" s="116"/>
      <c r="M1118" s="116"/>
      <c r="N1118" s="116"/>
      <c r="O1118" s="116"/>
      <c r="P1118" s="126"/>
      <c r="Q1118" s="126"/>
      <c r="R1118" s="126"/>
      <c r="S1118" s="136"/>
      <c r="T1118" s="126"/>
      <c r="U1118" s="126"/>
      <c r="V1118" s="126"/>
      <c r="W1118" s="136"/>
      <c r="X1118" s="126"/>
      <c r="Y1118" s="126"/>
      <c r="Z1118" s="126"/>
      <c r="AA1118" s="136"/>
      <c r="AB1118" s="121" t="b">
        <v>0</v>
      </c>
      <c r="AC1118" s="121" t="b">
        <v>0</v>
      </c>
      <c r="AD1118" s="122"/>
      <c r="AE1118" s="121" t="b">
        <v>0</v>
      </c>
      <c r="AF1118" s="128"/>
      <c r="AG1118" s="137"/>
      <c r="AH1118" s="138" t="b">
        <v>0</v>
      </c>
      <c r="AI1118" s="133"/>
    </row>
    <row r="1119">
      <c r="A1119" s="114"/>
      <c r="B1119" s="114"/>
      <c r="C1119" s="114"/>
      <c r="D1119" s="114"/>
      <c r="E1119" s="115" t="s">
        <v>231</v>
      </c>
      <c r="F1119" s="116" t="str">
        <f>IFERROR(__xludf.DUMMYFUNCTION("LET(
  headers, 'Internal Flight Booking Form Re'!$A$1:AI$1,
  ref, $E1119,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19" s="117" t="str">
        <f>IFERROR(__xludf.DUMMYFUNCTION("""COMPUTED_VALUE"""),"")</f>
        <v/>
      </c>
      <c r="H1119" s="116"/>
      <c r="I1119" s="116"/>
      <c r="J1119" s="118"/>
      <c r="K1119" s="116"/>
      <c r="L1119" s="116"/>
      <c r="M1119" s="116"/>
      <c r="N1119" s="116"/>
      <c r="O1119" s="116"/>
      <c r="P1119" s="126"/>
      <c r="Q1119" s="126"/>
      <c r="R1119" s="126"/>
      <c r="S1119" s="136"/>
      <c r="T1119" s="126"/>
      <c r="U1119" s="126"/>
      <c r="V1119" s="126"/>
      <c r="W1119" s="136"/>
      <c r="X1119" s="126"/>
      <c r="Y1119" s="126"/>
      <c r="Z1119" s="126"/>
      <c r="AA1119" s="136"/>
      <c r="AB1119" s="121" t="b">
        <v>0</v>
      </c>
      <c r="AC1119" s="121" t="b">
        <v>0</v>
      </c>
      <c r="AD1119" s="122"/>
      <c r="AE1119" s="121" t="b">
        <v>0</v>
      </c>
      <c r="AF1119" s="128"/>
      <c r="AG1119" s="137"/>
      <c r="AH1119" s="138" t="b">
        <v>0</v>
      </c>
      <c r="AI1119" s="133"/>
    </row>
    <row r="1120">
      <c r="A1120" s="114"/>
      <c r="B1120" s="114"/>
      <c r="C1120" s="114"/>
      <c r="D1120" s="114"/>
      <c r="E1120" s="115" t="s">
        <v>231</v>
      </c>
      <c r="F1120" s="116" t="str">
        <f>IFERROR(__xludf.DUMMYFUNCTION("LET(
  headers, 'Internal Flight Booking Form Re'!$A$1:AI$1,
  ref, $E1120,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0" s="117" t="str">
        <f>IFERROR(__xludf.DUMMYFUNCTION("""COMPUTED_VALUE"""),"")</f>
        <v/>
      </c>
      <c r="H1120" s="116"/>
      <c r="I1120" s="116"/>
      <c r="J1120" s="118"/>
      <c r="K1120" s="116"/>
      <c r="L1120" s="116"/>
      <c r="M1120" s="116"/>
      <c r="N1120" s="116"/>
      <c r="O1120" s="116"/>
      <c r="P1120" s="126"/>
      <c r="Q1120" s="126"/>
      <c r="R1120" s="126"/>
      <c r="S1120" s="136"/>
      <c r="T1120" s="126"/>
      <c r="U1120" s="126"/>
      <c r="V1120" s="126"/>
      <c r="W1120" s="136"/>
      <c r="X1120" s="126"/>
      <c r="Y1120" s="126"/>
      <c r="Z1120" s="126"/>
      <c r="AA1120" s="136"/>
      <c r="AB1120" s="121" t="b">
        <v>0</v>
      </c>
      <c r="AC1120" s="121" t="b">
        <v>0</v>
      </c>
      <c r="AD1120" s="122"/>
      <c r="AE1120" s="121" t="b">
        <v>0</v>
      </c>
      <c r="AF1120" s="128"/>
      <c r="AG1120" s="137"/>
      <c r="AH1120" s="138" t="b">
        <v>0</v>
      </c>
      <c r="AI1120" s="133"/>
    </row>
    <row r="1121">
      <c r="A1121" s="114"/>
      <c r="B1121" s="114"/>
      <c r="C1121" s="114"/>
      <c r="D1121" s="114"/>
      <c r="E1121" s="115" t="s">
        <v>231</v>
      </c>
      <c r="F1121" s="116" t="str">
        <f>IFERROR(__xludf.DUMMYFUNCTION("LET(
  headers, 'Internal Flight Booking Form Re'!$A$1:AI$1,
  ref, $E1121,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1" s="117" t="str">
        <f>IFERROR(__xludf.DUMMYFUNCTION("""COMPUTED_VALUE"""),"")</f>
        <v/>
      </c>
      <c r="H1121" s="116"/>
      <c r="I1121" s="116"/>
      <c r="J1121" s="118"/>
      <c r="K1121" s="116"/>
      <c r="L1121" s="116"/>
      <c r="M1121" s="116"/>
      <c r="N1121" s="116"/>
      <c r="O1121" s="116"/>
      <c r="P1121" s="126"/>
      <c r="Q1121" s="126"/>
      <c r="R1121" s="126"/>
      <c r="S1121" s="136"/>
      <c r="T1121" s="126"/>
      <c r="U1121" s="126"/>
      <c r="V1121" s="126"/>
      <c r="W1121" s="136"/>
      <c r="X1121" s="126"/>
      <c r="Y1121" s="126"/>
      <c r="Z1121" s="126"/>
      <c r="AA1121" s="136"/>
      <c r="AB1121" s="121" t="b">
        <v>0</v>
      </c>
      <c r="AC1121" s="121" t="b">
        <v>0</v>
      </c>
      <c r="AD1121" s="122"/>
      <c r="AE1121" s="121" t="b">
        <v>0</v>
      </c>
      <c r="AF1121" s="128"/>
      <c r="AG1121" s="137"/>
      <c r="AH1121" s="138" t="b">
        <v>0</v>
      </c>
      <c r="AI1121" s="133"/>
    </row>
    <row r="1122">
      <c r="A1122" s="114"/>
      <c r="B1122" s="114"/>
      <c r="C1122" s="114"/>
      <c r="D1122" s="114"/>
      <c r="E1122" s="115" t="s">
        <v>231</v>
      </c>
      <c r="F1122" s="116" t="str">
        <f>IFERROR(__xludf.DUMMYFUNCTION("LET(
  headers, 'Internal Flight Booking Form Re'!$A$1:AI$1,
  ref, $E1122,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2" s="117" t="str">
        <f>IFERROR(__xludf.DUMMYFUNCTION("""COMPUTED_VALUE"""),"")</f>
        <v/>
      </c>
      <c r="H1122" s="116"/>
      <c r="I1122" s="116"/>
      <c r="J1122" s="118"/>
      <c r="K1122" s="116"/>
      <c r="L1122" s="116"/>
      <c r="M1122" s="116"/>
      <c r="N1122" s="116"/>
      <c r="O1122" s="116"/>
      <c r="P1122" s="126"/>
      <c r="Q1122" s="126"/>
      <c r="R1122" s="126"/>
      <c r="S1122" s="136"/>
      <c r="T1122" s="126"/>
      <c r="U1122" s="126"/>
      <c r="V1122" s="126"/>
      <c r="W1122" s="136"/>
      <c r="X1122" s="126"/>
      <c r="Y1122" s="126"/>
      <c r="Z1122" s="126"/>
      <c r="AA1122" s="136"/>
      <c r="AB1122" s="121" t="b">
        <v>0</v>
      </c>
      <c r="AC1122" s="121" t="b">
        <v>0</v>
      </c>
      <c r="AD1122" s="122"/>
      <c r="AE1122" s="121" t="b">
        <v>0</v>
      </c>
      <c r="AF1122" s="128"/>
      <c r="AG1122" s="137"/>
      <c r="AH1122" s="138" t="b">
        <v>0</v>
      </c>
      <c r="AI1122" s="133"/>
    </row>
    <row r="1123">
      <c r="A1123" s="114"/>
      <c r="B1123" s="114"/>
      <c r="C1123" s="114"/>
      <c r="D1123" s="114"/>
      <c r="E1123" s="115" t="s">
        <v>231</v>
      </c>
      <c r="F1123" s="116" t="str">
        <f>IFERROR(__xludf.DUMMYFUNCTION("LET(
  headers, 'Internal Flight Booking Form Re'!$A$1:AI$1,
  ref, $E1123,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3" s="117" t="str">
        <f>IFERROR(__xludf.DUMMYFUNCTION("""COMPUTED_VALUE"""),"")</f>
        <v/>
      </c>
      <c r="H1123" s="116"/>
      <c r="I1123" s="116"/>
      <c r="J1123" s="118"/>
      <c r="K1123" s="116"/>
      <c r="L1123" s="116"/>
      <c r="M1123" s="116"/>
      <c r="N1123" s="116"/>
      <c r="O1123" s="116"/>
      <c r="P1123" s="126"/>
      <c r="Q1123" s="126"/>
      <c r="R1123" s="126"/>
      <c r="S1123" s="136"/>
      <c r="T1123" s="126"/>
      <c r="U1123" s="126"/>
      <c r="V1123" s="126"/>
      <c r="W1123" s="136"/>
      <c r="X1123" s="126"/>
      <c r="Y1123" s="126"/>
      <c r="Z1123" s="126"/>
      <c r="AA1123" s="136"/>
      <c r="AB1123" s="121" t="b">
        <v>0</v>
      </c>
      <c r="AC1123" s="121" t="b">
        <v>0</v>
      </c>
      <c r="AD1123" s="122"/>
      <c r="AE1123" s="121" t="b">
        <v>0</v>
      </c>
      <c r="AF1123" s="128"/>
      <c r="AG1123" s="137"/>
      <c r="AH1123" s="138" t="b">
        <v>0</v>
      </c>
      <c r="AI1123" s="133"/>
    </row>
    <row r="1124">
      <c r="A1124" s="114"/>
      <c r="B1124" s="114"/>
      <c r="C1124" s="114"/>
      <c r="D1124" s="114"/>
      <c r="E1124" s="115" t="s">
        <v>231</v>
      </c>
      <c r="F1124" s="116" t="str">
        <f>IFERROR(__xludf.DUMMYFUNCTION("LET(
  headers, 'Internal Flight Booking Form Re'!$A$1:AI$1,
  ref, $E1124,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4" s="117" t="str">
        <f>IFERROR(__xludf.DUMMYFUNCTION("""COMPUTED_VALUE"""),"")</f>
        <v/>
      </c>
      <c r="H1124" s="116"/>
      <c r="I1124" s="116"/>
      <c r="J1124" s="118"/>
      <c r="K1124" s="116"/>
      <c r="L1124" s="116"/>
      <c r="M1124" s="116"/>
      <c r="N1124" s="116"/>
      <c r="O1124" s="116"/>
      <c r="P1124" s="126"/>
      <c r="Q1124" s="126"/>
      <c r="R1124" s="126"/>
      <c r="S1124" s="136"/>
      <c r="T1124" s="126"/>
      <c r="U1124" s="126"/>
      <c r="V1124" s="126"/>
      <c r="W1124" s="136"/>
      <c r="X1124" s="126"/>
      <c r="Y1124" s="126"/>
      <c r="Z1124" s="126"/>
      <c r="AA1124" s="136"/>
      <c r="AB1124" s="121" t="b">
        <v>0</v>
      </c>
      <c r="AC1124" s="121" t="b">
        <v>0</v>
      </c>
      <c r="AD1124" s="122"/>
      <c r="AE1124" s="121" t="b">
        <v>0</v>
      </c>
      <c r="AF1124" s="128"/>
      <c r="AG1124" s="137"/>
      <c r="AH1124" s="138" t="b">
        <v>0</v>
      </c>
      <c r="AI1124" s="133"/>
    </row>
    <row r="1125">
      <c r="A1125" s="114"/>
      <c r="B1125" s="114"/>
      <c r="C1125" s="114"/>
      <c r="D1125" s="114"/>
      <c r="E1125" s="115" t="s">
        <v>231</v>
      </c>
      <c r="F1125" s="116" t="str">
        <f>IFERROR(__xludf.DUMMYFUNCTION("LET(
  headers, 'Internal Flight Booking Form Re'!$A$1:AI$1,
  ref, $E1125,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5" s="117" t="str">
        <f>IFERROR(__xludf.DUMMYFUNCTION("""COMPUTED_VALUE"""),"")</f>
        <v/>
      </c>
      <c r="H1125" s="116"/>
      <c r="I1125" s="116"/>
      <c r="J1125" s="118"/>
      <c r="K1125" s="116"/>
      <c r="L1125" s="116"/>
      <c r="M1125" s="116"/>
      <c r="N1125" s="116"/>
      <c r="O1125" s="116"/>
      <c r="P1125" s="126"/>
      <c r="Q1125" s="126"/>
      <c r="R1125" s="126"/>
      <c r="S1125" s="136"/>
      <c r="T1125" s="126"/>
      <c r="U1125" s="126"/>
      <c r="V1125" s="126"/>
      <c r="W1125" s="136"/>
      <c r="X1125" s="126"/>
      <c r="Y1125" s="126"/>
      <c r="Z1125" s="126"/>
      <c r="AA1125" s="136"/>
      <c r="AB1125" s="121" t="b">
        <v>0</v>
      </c>
      <c r="AC1125" s="121" t="b">
        <v>0</v>
      </c>
      <c r="AD1125" s="122"/>
      <c r="AE1125" s="121" t="b">
        <v>0</v>
      </c>
      <c r="AF1125" s="128"/>
      <c r="AG1125" s="137"/>
      <c r="AH1125" s="138" t="b">
        <v>0</v>
      </c>
      <c r="AI1125" s="133"/>
    </row>
    <row r="1126">
      <c r="A1126" s="114"/>
      <c r="B1126" s="114"/>
      <c r="C1126" s="114"/>
      <c r="D1126" s="114"/>
      <c r="E1126" s="115" t="s">
        <v>231</v>
      </c>
      <c r="F1126" s="116" t="str">
        <f>IFERROR(__xludf.DUMMYFUNCTION("LET(
  headers, 'Internal Flight Booking Form Re'!$A$1:AI$1,
  ref, $E1126,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6" s="117" t="str">
        <f>IFERROR(__xludf.DUMMYFUNCTION("""COMPUTED_VALUE"""),"")</f>
        <v/>
      </c>
      <c r="H1126" s="116"/>
      <c r="I1126" s="116"/>
      <c r="J1126" s="118"/>
      <c r="K1126" s="116"/>
      <c r="L1126" s="116"/>
      <c r="M1126" s="116"/>
      <c r="N1126" s="116"/>
      <c r="O1126" s="116"/>
      <c r="P1126" s="126"/>
      <c r="Q1126" s="126"/>
      <c r="R1126" s="126"/>
      <c r="S1126" s="136"/>
      <c r="T1126" s="126"/>
      <c r="U1126" s="126"/>
      <c r="V1126" s="126"/>
      <c r="W1126" s="136"/>
      <c r="X1126" s="126"/>
      <c r="Y1126" s="126"/>
      <c r="Z1126" s="126"/>
      <c r="AA1126" s="136"/>
      <c r="AB1126" s="121" t="b">
        <v>0</v>
      </c>
      <c r="AC1126" s="121" t="b">
        <v>0</v>
      </c>
      <c r="AD1126" s="122"/>
      <c r="AE1126" s="121" t="b">
        <v>0</v>
      </c>
      <c r="AF1126" s="128"/>
      <c r="AG1126" s="137"/>
      <c r="AH1126" s="138" t="b">
        <v>0</v>
      </c>
      <c r="AI1126" s="133"/>
    </row>
    <row r="1127">
      <c r="A1127" s="114"/>
      <c r="B1127" s="114"/>
      <c r="C1127" s="114"/>
      <c r="D1127" s="114"/>
      <c r="E1127" s="115" t="s">
        <v>231</v>
      </c>
      <c r="F1127" s="116" t="str">
        <f>IFERROR(__xludf.DUMMYFUNCTION("LET(
  headers, 'Internal Flight Booking Form Re'!$A$1:AI$1,
  ref, $E1127,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7" s="117" t="str">
        <f>IFERROR(__xludf.DUMMYFUNCTION("""COMPUTED_VALUE"""),"")</f>
        <v/>
      </c>
      <c r="H1127" s="116"/>
      <c r="I1127" s="116"/>
      <c r="J1127" s="118"/>
      <c r="K1127" s="116"/>
      <c r="L1127" s="116"/>
      <c r="M1127" s="116"/>
      <c r="N1127" s="116"/>
      <c r="O1127" s="116"/>
      <c r="P1127" s="126"/>
      <c r="Q1127" s="126"/>
      <c r="R1127" s="126"/>
      <c r="S1127" s="136"/>
      <c r="T1127" s="126"/>
      <c r="U1127" s="126"/>
      <c r="V1127" s="126"/>
      <c r="W1127" s="136"/>
      <c r="X1127" s="126"/>
      <c r="Y1127" s="126"/>
      <c r="Z1127" s="126"/>
      <c r="AA1127" s="136"/>
      <c r="AB1127" s="121" t="b">
        <v>0</v>
      </c>
      <c r="AC1127" s="121" t="b">
        <v>0</v>
      </c>
      <c r="AD1127" s="122"/>
      <c r="AE1127" s="121" t="b">
        <v>0</v>
      </c>
      <c r="AF1127" s="128"/>
      <c r="AG1127" s="137"/>
      <c r="AH1127" s="138" t="b">
        <v>0</v>
      </c>
      <c r="AI1127" s="133"/>
    </row>
    <row r="1128">
      <c r="A1128" s="114"/>
      <c r="B1128" s="114"/>
      <c r="C1128" s="114"/>
      <c r="D1128" s="114"/>
      <c r="E1128" s="115" t="s">
        <v>231</v>
      </c>
      <c r="F1128" s="116" t="str">
        <f>IFERROR(__xludf.DUMMYFUNCTION("LET(
  headers, 'Internal Flight Booking Form Re'!$A$1:AI$1,
  ref, $E1128,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8" s="117" t="str">
        <f>IFERROR(__xludf.DUMMYFUNCTION("""COMPUTED_VALUE"""),"")</f>
        <v/>
      </c>
      <c r="H1128" s="116"/>
      <c r="I1128" s="116"/>
      <c r="J1128" s="118"/>
      <c r="K1128" s="116"/>
      <c r="L1128" s="116"/>
      <c r="M1128" s="116"/>
      <c r="N1128" s="116"/>
      <c r="O1128" s="116"/>
      <c r="P1128" s="126"/>
      <c r="Q1128" s="126"/>
      <c r="R1128" s="126"/>
      <c r="S1128" s="136"/>
      <c r="T1128" s="126"/>
      <c r="U1128" s="126"/>
      <c r="V1128" s="126"/>
      <c r="W1128" s="136"/>
      <c r="X1128" s="126"/>
      <c r="Y1128" s="126"/>
      <c r="Z1128" s="126"/>
      <c r="AA1128" s="136"/>
      <c r="AB1128" s="121" t="b">
        <v>0</v>
      </c>
      <c r="AC1128" s="121" t="b">
        <v>0</v>
      </c>
      <c r="AD1128" s="122"/>
      <c r="AE1128" s="121" t="b">
        <v>0</v>
      </c>
      <c r="AF1128" s="128"/>
      <c r="AG1128" s="137"/>
      <c r="AH1128" s="138" t="b">
        <v>0</v>
      </c>
      <c r="AI1128" s="133"/>
    </row>
    <row r="1129">
      <c r="A1129" s="114"/>
      <c r="B1129" s="114"/>
      <c r="C1129" s="114"/>
      <c r="D1129" s="114"/>
      <c r="E1129" s="115" t="s">
        <v>231</v>
      </c>
      <c r="F1129" s="116" t="str">
        <f>IFERROR(__xludf.DUMMYFUNCTION("LET(
  headers, 'Internal Flight Booking Form Re'!$A$1:AI$1,
  ref, $E1129,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29" s="117" t="str">
        <f>IFERROR(__xludf.DUMMYFUNCTION("""COMPUTED_VALUE"""),"")</f>
        <v/>
      </c>
      <c r="H1129" s="116"/>
      <c r="I1129" s="116"/>
      <c r="J1129" s="118"/>
      <c r="K1129" s="116"/>
      <c r="L1129" s="116"/>
      <c r="M1129" s="116"/>
      <c r="N1129" s="116"/>
      <c r="O1129" s="116"/>
      <c r="P1129" s="126"/>
      <c r="Q1129" s="126"/>
      <c r="R1129" s="126"/>
      <c r="S1129" s="136"/>
      <c r="T1129" s="126"/>
      <c r="U1129" s="126"/>
      <c r="V1129" s="126"/>
      <c r="W1129" s="136"/>
      <c r="X1129" s="126"/>
      <c r="Y1129" s="126"/>
      <c r="Z1129" s="126"/>
      <c r="AA1129" s="136"/>
      <c r="AB1129" s="121" t="b">
        <v>0</v>
      </c>
      <c r="AC1129" s="121" t="b">
        <v>0</v>
      </c>
      <c r="AD1129" s="122"/>
      <c r="AE1129" s="121" t="b">
        <v>0</v>
      </c>
      <c r="AF1129" s="128"/>
      <c r="AG1129" s="137"/>
      <c r="AH1129" s="138" t="b">
        <v>0</v>
      </c>
      <c r="AI1129" s="133"/>
    </row>
    <row r="1130">
      <c r="A1130" s="114"/>
      <c r="B1130" s="114"/>
      <c r="C1130" s="114"/>
      <c r="D1130" s="114"/>
      <c r="E1130" s="115" t="s">
        <v>231</v>
      </c>
      <c r="F1130" s="116" t="str">
        <f>IFERROR(__xludf.DUMMYFUNCTION("LET(
  headers, 'Internal Flight Booking Form Re'!$A$1:AI$1,
  ref, $E1130,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0" s="117" t="str">
        <f>IFERROR(__xludf.DUMMYFUNCTION("""COMPUTED_VALUE"""),"")</f>
        <v/>
      </c>
      <c r="H1130" s="116"/>
      <c r="I1130" s="116"/>
      <c r="J1130" s="118"/>
      <c r="K1130" s="116"/>
      <c r="L1130" s="116"/>
      <c r="M1130" s="116"/>
      <c r="N1130" s="116"/>
      <c r="O1130" s="116"/>
      <c r="P1130" s="126"/>
      <c r="Q1130" s="126"/>
      <c r="R1130" s="126"/>
      <c r="S1130" s="136"/>
      <c r="T1130" s="126"/>
      <c r="U1130" s="126"/>
      <c r="V1130" s="126"/>
      <c r="W1130" s="136"/>
      <c r="X1130" s="126"/>
      <c r="Y1130" s="126"/>
      <c r="Z1130" s="126"/>
      <c r="AA1130" s="136"/>
      <c r="AB1130" s="121" t="b">
        <v>0</v>
      </c>
      <c r="AC1130" s="121" t="b">
        <v>0</v>
      </c>
      <c r="AD1130" s="122"/>
      <c r="AE1130" s="121" t="b">
        <v>0</v>
      </c>
      <c r="AF1130" s="128"/>
      <c r="AG1130" s="137"/>
      <c r="AH1130" s="138" t="b">
        <v>0</v>
      </c>
      <c r="AI1130" s="133"/>
    </row>
    <row r="1131">
      <c r="A1131" s="114"/>
      <c r="B1131" s="114"/>
      <c r="C1131" s="114"/>
      <c r="D1131" s="114"/>
      <c r="E1131" s="115" t="s">
        <v>231</v>
      </c>
      <c r="F1131" s="116" t="str">
        <f>IFERROR(__xludf.DUMMYFUNCTION("LET(
  headers, 'Internal Flight Booking Form Re'!$A$1:AI$1,
  ref, $E1131,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1" s="117" t="str">
        <f>IFERROR(__xludf.DUMMYFUNCTION("""COMPUTED_VALUE"""),"")</f>
        <v/>
      </c>
      <c r="H1131" s="116"/>
      <c r="I1131" s="116"/>
      <c r="J1131" s="118"/>
      <c r="K1131" s="116"/>
      <c r="L1131" s="116"/>
      <c r="M1131" s="116"/>
      <c r="N1131" s="116"/>
      <c r="O1131" s="116"/>
      <c r="P1131" s="126"/>
      <c r="Q1131" s="126"/>
      <c r="R1131" s="126"/>
      <c r="S1131" s="136"/>
      <c r="T1131" s="126"/>
      <c r="U1131" s="126"/>
      <c r="V1131" s="126"/>
      <c r="W1131" s="136"/>
      <c r="X1131" s="126"/>
      <c r="Y1131" s="126"/>
      <c r="Z1131" s="126"/>
      <c r="AA1131" s="136"/>
      <c r="AB1131" s="121" t="b">
        <v>0</v>
      </c>
      <c r="AC1131" s="121" t="b">
        <v>0</v>
      </c>
      <c r="AD1131" s="122"/>
      <c r="AE1131" s="121" t="b">
        <v>0</v>
      </c>
      <c r="AF1131" s="128"/>
      <c r="AG1131" s="137"/>
      <c r="AH1131" s="138" t="b">
        <v>0</v>
      </c>
      <c r="AI1131" s="133"/>
    </row>
    <row r="1132">
      <c r="A1132" s="114"/>
      <c r="B1132" s="114"/>
      <c r="C1132" s="114"/>
      <c r="D1132" s="114"/>
      <c r="E1132" s="115" t="s">
        <v>231</v>
      </c>
      <c r="F1132" s="116" t="str">
        <f>IFERROR(__xludf.DUMMYFUNCTION("LET(
  headers, 'Internal Flight Booking Form Re'!$A$1:AI$1,
  ref, $E1132,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2" s="117" t="str">
        <f>IFERROR(__xludf.DUMMYFUNCTION("""COMPUTED_VALUE"""),"")</f>
        <v/>
      </c>
      <c r="H1132" s="116"/>
      <c r="I1132" s="116"/>
      <c r="J1132" s="118"/>
      <c r="K1132" s="116"/>
      <c r="L1132" s="116"/>
      <c r="M1132" s="116"/>
      <c r="N1132" s="116"/>
      <c r="O1132" s="116"/>
      <c r="P1132" s="126"/>
      <c r="Q1132" s="126"/>
      <c r="R1132" s="126"/>
      <c r="S1132" s="136"/>
      <c r="T1132" s="126"/>
      <c r="U1132" s="126"/>
      <c r="V1132" s="126"/>
      <c r="W1132" s="136"/>
      <c r="X1132" s="126"/>
      <c r="Y1132" s="126"/>
      <c r="Z1132" s="126"/>
      <c r="AA1132" s="136"/>
      <c r="AB1132" s="121" t="b">
        <v>0</v>
      </c>
      <c r="AC1132" s="121" t="b">
        <v>0</v>
      </c>
      <c r="AD1132" s="122"/>
      <c r="AE1132" s="121" t="b">
        <v>0</v>
      </c>
      <c r="AF1132" s="128"/>
      <c r="AG1132" s="137"/>
      <c r="AH1132" s="138" t="b">
        <v>0</v>
      </c>
      <c r="AI1132" s="133"/>
    </row>
    <row r="1133">
      <c r="A1133" s="114"/>
      <c r="B1133" s="114"/>
      <c r="C1133" s="114"/>
      <c r="D1133" s="114"/>
      <c r="E1133" s="115" t="s">
        <v>231</v>
      </c>
      <c r="F1133" s="116" t="str">
        <f>IFERROR(__xludf.DUMMYFUNCTION("LET(
  headers, 'Internal Flight Booking Form Re'!$A$1:AI$1,
  ref, $E1133,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3" s="117" t="str">
        <f>IFERROR(__xludf.DUMMYFUNCTION("""COMPUTED_VALUE"""),"")</f>
        <v/>
      </c>
      <c r="H1133" s="116"/>
      <c r="I1133" s="116"/>
      <c r="J1133" s="118"/>
      <c r="K1133" s="116"/>
      <c r="L1133" s="116"/>
      <c r="M1133" s="116"/>
      <c r="N1133" s="116"/>
      <c r="O1133" s="116"/>
      <c r="P1133" s="126"/>
      <c r="Q1133" s="126"/>
      <c r="R1133" s="126"/>
      <c r="S1133" s="136"/>
      <c r="T1133" s="126"/>
      <c r="U1133" s="126"/>
      <c r="V1133" s="126"/>
      <c r="W1133" s="136"/>
      <c r="X1133" s="126"/>
      <c r="Y1133" s="126"/>
      <c r="Z1133" s="126"/>
      <c r="AA1133" s="136"/>
      <c r="AB1133" s="121" t="b">
        <v>0</v>
      </c>
      <c r="AC1133" s="121" t="b">
        <v>0</v>
      </c>
      <c r="AD1133" s="122"/>
      <c r="AE1133" s="121" t="b">
        <v>0</v>
      </c>
      <c r="AF1133" s="128"/>
      <c r="AG1133" s="137"/>
      <c r="AH1133" s="138" t="b">
        <v>0</v>
      </c>
      <c r="AI1133" s="133"/>
    </row>
    <row r="1134">
      <c r="A1134" s="114"/>
      <c r="B1134" s="114"/>
      <c r="C1134" s="114"/>
      <c r="D1134" s="114"/>
      <c r="E1134" s="115" t="s">
        <v>231</v>
      </c>
      <c r="F1134" s="116" t="str">
        <f>IFERROR(__xludf.DUMMYFUNCTION("LET(
  headers, 'Internal Flight Booking Form Re'!$A$1:AI$1,
  ref, $E1134,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4" s="117" t="str">
        <f>IFERROR(__xludf.DUMMYFUNCTION("""COMPUTED_VALUE"""),"")</f>
        <v/>
      </c>
      <c r="H1134" s="116"/>
      <c r="I1134" s="116"/>
      <c r="J1134" s="118"/>
      <c r="K1134" s="116"/>
      <c r="L1134" s="116"/>
      <c r="M1134" s="116"/>
      <c r="N1134" s="116"/>
      <c r="O1134" s="116"/>
      <c r="P1134" s="126"/>
      <c r="Q1134" s="126"/>
      <c r="R1134" s="126"/>
      <c r="S1134" s="136"/>
      <c r="T1134" s="126"/>
      <c r="U1134" s="126"/>
      <c r="V1134" s="126"/>
      <c r="W1134" s="136"/>
      <c r="X1134" s="126"/>
      <c r="Y1134" s="126"/>
      <c r="Z1134" s="126"/>
      <c r="AA1134" s="136"/>
      <c r="AB1134" s="121" t="b">
        <v>0</v>
      </c>
      <c r="AC1134" s="121" t="b">
        <v>0</v>
      </c>
      <c r="AD1134" s="122"/>
      <c r="AE1134" s="121" t="b">
        <v>0</v>
      </c>
      <c r="AF1134" s="128"/>
      <c r="AG1134" s="137"/>
      <c r="AH1134" s="138" t="b">
        <v>0</v>
      </c>
      <c r="AI1134" s="133"/>
    </row>
    <row r="1135">
      <c r="A1135" s="114"/>
      <c r="B1135" s="114"/>
      <c r="C1135" s="114"/>
      <c r="D1135" s="114"/>
      <c r="E1135" s="115" t="s">
        <v>231</v>
      </c>
      <c r="F1135" s="116" t="str">
        <f>IFERROR(__xludf.DUMMYFUNCTION("LET(
  headers, 'Internal Flight Booking Form Re'!$A$1:AI$1,
  ref, $E1135,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5" s="117" t="str">
        <f>IFERROR(__xludf.DUMMYFUNCTION("""COMPUTED_VALUE"""),"")</f>
        <v/>
      </c>
      <c r="H1135" s="116"/>
      <c r="I1135" s="116"/>
      <c r="J1135" s="118"/>
      <c r="K1135" s="116"/>
      <c r="L1135" s="116"/>
      <c r="M1135" s="116"/>
      <c r="N1135" s="116"/>
      <c r="O1135" s="116"/>
      <c r="P1135" s="126"/>
      <c r="Q1135" s="126"/>
      <c r="R1135" s="126"/>
      <c r="S1135" s="136"/>
      <c r="T1135" s="126"/>
      <c r="U1135" s="126"/>
      <c r="V1135" s="126"/>
      <c r="W1135" s="136"/>
      <c r="X1135" s="126"/>
      <c r="Y1135" s="126"/>
      <c r="Z1135" s="126"/>
      <c r="AA1135" s="136"/>
      <c r="AB1135" s="121" t="b">
        <v>0</v>
      </c>
      <c r="AC1135" s="121" t="b">
        <v>0</v>
      </c>
      <c r="AD1135" s="122"/>
      <c r="AE1135" s="121" t="b">
        <v>0</v>
      </c>
      <c r="AF1135" s="128"/>
      <c r="AG1135" s="137"/>
      <c r="AH1135" s="138" t="b">
        <v>0</v>
      </c>
      <c r="AI1135" s="133"/>
    </row>
    <row r="1136">
      <c r="A1136" s="114"/>
      <c r="B1136" s="114"/>
      <c r="C1136" s="114"/>
      <c r="D1136" s="114"/>
      <c r="E1136" s="115" t="s">
        <v>231</v>
      </c>
      <c r="F1136" s="116" t="str">
        <f>IFERROR(__xludf.DUMMYFUNCTION("LET(
  headers, 'Internal Flight Booking Form Re'!$A$1:AI$1,
  ref, $E1136,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6" s="117" t="str">
        <f>IFERROR(__xludf.DUMMYFUNCTION("""COMPUTED_VALUE"""),"")</f>
        <v/>
      </c>
      <c r="H1136" s="116"/>
      <c r="I1136" s="116"/>
      <c r="J1136" s="118"/>
      <c r="K1136" s="116"/>
      <c r="L1136" s="116"/>
      <c r="M1136" s="116"/>
      <c r="N1136" s="116"/>
      <c r="O1136" s="116"/>
      <c r="P1136" s="126"/>
      <c r="Q1136" s="126"/>
      <c r="R1136" s="126"/>
      <c r="S1136" s="136"/>
      <c r="T1136" s="126"/>
      <c r="U1136" s="126"/>
      <c r="V1136" s="126"/>
      <c r="W1136" s="136"/>
      <c r="X1136" s="126"/>
      <c r="Y1136" s="126"/>
      <c r="Z1136" s="126"/>
      <c r="AA1136" s="136"/>
      <c r="AB1136" s="121" t="b">
        <v>0</v>
      </c>
      <c r="AC1136" s="121" t="b">
        <v>0</v>
      </c>
      <c r="AD1136" s="122"/>
      <c r="AE1136" s="121" t="b">
        <v>0</v>
      </c>
      <c r="AF1136" s="128"/>
      <c r="AG1136" s="137"/>
      <c r="AH1136" s="138" t="b">
        <v>0</v>
      </c>
      <c r="AI1136" s="133"/>
    </row>
    <row r="1137">
      <c r="A1137" s="114"/>
      <c r="B1137" s="114"/>
      <c r="C1137" s="114"/>
      <c r="D1137" s="114"/>
      <c r="E1137" s="115" t="s">
        <v>231</v>
      </c>
      <c r="F1137" s="116" t="str">
        <f>IFERROR(__xludf.DUMMYFUNCTION("LET(
  headers, 'Internal Flight Booking Form Re'!$A$1:AI$1,
  ref, $E1137,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7" s="117" t="str">
        <f>IFERROR(__xludf.DUMMYFUNCTION("""COMPUTED_VALUE"""),"")</f>
        <v/>
      </c>
      <c r="H1137" s="116"/>
      <c r="I1137" s="116"/>
      <c r="J1137" s="118"/>
      <c r="K1137" s="116"/>
      <c r="L1137" s="116"/>
      <c r="M1137" s="116"/>
      <c r="N1137" s="116"/>
      <c r="O1137" s="116"/>
      <c r="P1137" s="126"/>
      <c r="Q1137" s="126"/>
      <c r="R1137" s="126"/>
      <c r="S1137" s="136"/>
      <c r="T1137" s="126"/>
      <c r="U1137" s="126"/>
      <c r="V1137" s="126"/>
      <c r="W1137" s="136"/>
      <c r="X1137" s="126"/>
      <c r="Y1137" s="126"/>
      <c r="Z1137" s="126"/>
      <c r="AA1137" s="136"/>
      <c r="AB1137" s="121" t="b">
        <v>0</v>
      </c>
      <c r="AC1137" s="121" t="b">
        <v>0</v>
      </c>
      <c r="AD1137" s="122"/>
      <c r="AE1137" s="121" t="b">
        <v>0</v>
      </c>
      <c r="AF1137" s="128"/>
      <c r="AG1137" s="137"/>
      <c r="AH1137" s="138" t="b">
        <v>0</v>
      </c>
      <c r="AI1137" s="133"/>
    </row>
    <row r="1138">
      <c r="A1138" s="114"/>
      <c r="B1138" s="114"/>
      <c r="C1138" s="114"/>
      <c r="D1138" s="114"/>
      <c r="E1138" s="115" t="s">
        <v>231</v>
      </c>
      <c r="F1138" s="116" t="str">
        <f>IFERROR(__xludf.DUMMYFUNCTION("LET(
  headers, 'Internal Flight Booking Form Re'!$A$1:AI$1,
  ref, $E1138,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8" s="117" t="str">
        <f>IFERROR(__xludf.DUMMYFUNCTION("""COMPUTED_VALUE"""),"")</f>
        <v/>
      </c>
      <c r="H1138" s="116"/>
      <c r="I1138" s="116"/>
      <c r="J1138" s="118"/>
      <c r="K1138" s="116"/>
      <c r="L1138" s="116"/>
      <c r="M1138" s="116"/>
      <c r="N1138" s="116"/>
      <c r="O1138" s="116"/>
      <c r="P1138" s="126"/>
      <c r="Q1138" s="126"/>
      <c r="R1138" s="126"/>
      <c r="S1138" s="136"/>
      <c r="T1138" s="126"/>
      <c r="U1138" s="126"/>
      <c r="V1138" s="126"/>
      <c r="W1138" s="136"/>
      <c r="X1138" s="126"/>
      <c r="Y1138" s="126"/>
      <c r="Z1138" s="126"/>
      <c r="AA1138" s="136"/>
      <c r="AB1138" s="121" t="b">
        <v>0</v>
      </c>
      <c r="AC1138" s="121" t="b">
        <v>0</v>
      </c>
      <c r="AD1138" s="122"/>
      <c r="AE1138" s="121" t="b">
        <v>0</v>
      </c>
      <c r="AF1138" s="128"/>
      <c r="AG1138" s="137"/>
      <c r="AH1138" s="138" t="b">
        <v>0</v>
      </c>
      <c r="AI1138" s="133"/>
    </row>
    <row r="1139">
      <c r="A1139" s="114"/>
      <c r="B1139" s="114"/>
      <c r="C1139" s="114"/>
      <c r="D1139" s="114"/>
      <c r="E1139" s="115" t="s">
        <v>231</v>
      </c>
      <c r="F1139" s="116" t="str">
        <f>IFERROR(__xludf.DUMMYFUNCTION("LET(
  headers, 'Internal Flight Booking Form Re'!$A$1:AI$1,
  ref, $E1139,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39" s="117" t="str">
        <f>IFERROR(__xludf.DUMMYFUNCTION("""COMPUTED_VALUE"""),"")</f>
        <v/>
      </c>
      <c r="H1139" s="116"/>
      <c r="I1139" s="116"/>
      <c r="J1139" s="118"/>
      <c r="K1139" s="116"/>
      <c r="L1139" s="116"/>
      <c r="M1139" s="116"/>
      <c r="N1139" s="116"/>
      <c r="O1139" s="116"/>
      <c r="P1139" s="126"/>
      <c r="Q1139" s="126"/>
      <c r="R1139" s="126"/>
      <c r="S1139" s="136"/>
      <c r="T1139" s="126"/>
      <c r="U1139" s="126"/>
      <c r="V1139" s="126"/>
      <c r="W1139" s="136"/>
      <c r="X1139" s="126"/>
      <c r="Y1139" s="126"/>
      <c r="Z1139" s="126"/>
      <c r="AA1139" s="136"/>
      <c r="AB1139" s="121" t="b">
        <v>0</v>
      </c>
      <c r="AC1139" s="121" t="b">
        <v>0</v>
      </c>
      <c r="AD1139" s="122"/>
      <c r="AE1139" s="121" t="b">
        <v>0</v>
      </c>
      <c r="AF1139" s="128"/>
      <c r="AG1139" s="137"/>
      <c r="AH1139" s="138" t="b">
        <v>0</v>
      </c>
      <c r="AI1139" s="133"/>
    </row>
    <row r="1140">
      <c r="A1140" s="114"/>
      <c r="B1140" s="114"/>
      <c r="C1140" s="114"/>
      <c r="D1140" s="114"/>
      <c r="E1140" s="115" t="s">
        <v>231</v>
      </c>
      <c r="F1140" s="116" t="str">
        <f>IFERROR(__xludf.DUMMYFUNCTION("LET(
  headers, 'Internal Flight Booking Form Re'!$A$1:AI$1,
  ref, $E1140,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0" s="117" t="str">
        <f>IFERROR(__xludf.DUMMYFUNCTION("""COMPUTED_VALUE"""),"")</f>
        <v/>
      </c>
      <c r="H1140" s="116"/>
      <c r="I1140" s="116"/>
      <c r="J1140" s="118"/>
      <c r="K1140" s="116"/>
      <c r="L1140" s="116"/>
      <c r="M1140" s="116"/>
      <c r="N1140" s="116"/>
      <c r="O1140" s="116"/>
      <c r="P1140" s="126"/>
      <c r="Q1140" s="126"/>
      <c r="R1140" s="126"/>
      <c r="S1140" s="136"/>
      <c r="T1140" s="126"/>
      <c r="U1140" s="126"/>
      <c r="V1140" s="126"/>
      <c r="W1140" s="136"/>
      <c r="X1140" s="126"/>
      <c r="Y1140" s="126"/>
      <c r="Z1140" s="126"/>
      <c r="AA1140" s="136"/>
      <c r="AB1140" s="121" t="b">
        <v>0</v>
      </c>
      <c r="AC1140" s="121" t="b">
        <v>0</v>
      </c>
      <c r="AD1140" s="122"/>
      <c r="AE1140" s="121" t="b">
        <v>0</v>
      </c>
      <c r="AF1140" s="128"/>
      <c r="AG1140" s="137"/>
      <c r="AH1140" s="138" t="b">
        <v>0</v>
      </c>
      <c r="AI1140" s="133"/>
    </row>
    <row r="1141">
      <c r="A1141" s="114"/>
      <c r="B1141" s="114"/>
      <c r="C1141" s="114"/>
      <c r="D1141" s="114"/>
      <c r="E1141" s="115" t="s">
        <v>231</v>
      </c>
      <c r="F1141" s="116" t="str">
        <f>IFERROR(__xludf.DUMMYFUNCTION("LET(
  headers, 'Internal Flight Booking Form Re'!$A$1:AI$1,
  ref, $E1141,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1" s="117" t="str">
        <f>IFERROR(__xludf.DUMMYFUNCTION("""COMPUTED_VALUE"""),"")</f>
        <v/>
      </c>
      <c r="H1141" s="116"/>
      <c r="I1141" s="116"/>
      <c r="J1141" s="118"/>
      <c r="K1141" s="116"/>
      <c r="L1141" s="116"/>
      <c r="M1141" s="116"/>
      <c r="N1141" s="116"/>
      <c r="O1141" s="116"/>
      <c r="P1141" s="126"/>
      <c r="Q1141" s="126"/>
      <c r="R1141" s="126"/>
      <c r="S1141" s="136"/>
      <c r="T1141" s="126"/>
      <c r="U1141" s="126"/>
      <c r="V1141" s="126"/>
      <c r="W1141" s="136"/>
      <c r="X1141" s="126"/>
      <c r="Y1141" s="126"/>
      <c r="Z1141" s="126"/>
      <c r="AA1141" s="136"/>
      <c r="AB1141" s="121" t="b">
        <v>0</v>
      </c>
      <c r="AC1141" s="121" t="b">
        <v>0</v>
      </c>
      <c r="AD1141" s="122"/>
      <c r="AE1141" s="121" t="b">
        <v>0</v>
      </c>
      <c r="AF1141" s="128"/>
      <c r="AG1141" s="137"/>
      <c r="AH1141" s="138" t="b">
        <v>0</v>
      </c>
      <c r="AI1141" s="133"/>
    </row>
    <row r="1142">
      <c r="A1142" s="114"/>
      <c r="B1142" s="114"/>
      <c r="C1142" s="114"/>
      <c r="D1142" s="114"/>
      <c r="E1142" s="115" t="s">
        <v>231</v>
      </c>
      <c r="F1142" s="116" t="str">
        <f>IFERROR(__xludf.DUMMYFUNCTION("LET(
  headers, 'Internal Flight Booking Form Re'!$A$1:AI$1,
  ref, $E1142,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2" s="117" t="str">
        <f>IFERROR(__xludf.DUMMYFUNCTION("""COMPUTED_VALUE"""),"")</f>
        <v/>
      </c>
      <c r="H1142" s="116"/>
      <c r="I1142" s="116"/>
      <c r="J1142" s="118"/>
      <c r="K1142" s="116"/>
      <c r="L1142" s="116"/>
      <c r="M1142" s="116"/>
      <c r="N1142" s="116"/>
      <c r="O1142" s="116"/>
      <c r="P1142" s="126"/>
      <c r="Q1142" s="126"/>
      <c r="R1142" s="126"/>
      <c r="S1142" s="136"/>
      <c r="T1142" s="126"/>
      <c r="U1142" s="126"/>
      <c r="V1142" s="126"/>
      <c r="W1142" s="136"/>
      <c r="X1142" s="126"/>
      <c r="Y1142" s="126"/>
      <c r="Z1142" s="126"/>
      <c r="AA1142" s="136"/>
      <c r="AB1142" s="121" t="b">
        <v>0</v>
      </c>
      <c r="AC1142" s="121" t="b">
        <v>0</v>
      </c>
      <c r="AD1142" s="122"/>
      <c r="AE1142" s="121" t="b">
        <v>0</v>
      </c>
      <c r="AF1142" s="128"/>
      <c r="AG1142" s="137"/>
      <c r="AH1142" s="138" t="b">
        <v>0</v>
      </c>
      <c r="AI1142" s="133"/>
    </row>
    <row r="1143">
      <c r="A1143" s="114"/>
      <c r="B1143" s="114"/>
      <c r="C1143" s="114"/>
      <c r="D1143" s="114"/>
      <c r="E1143" s="115" t="s">
        <v>231</v>
      </c>
      <c r="F1143" s="116" t="str">
        <f>IFERROR(__xludf.DUMMYFUNCTION("LET(
  headers, 'Internal Flight Booking Form Re'!$A$1:AI$1,
  ref, $E1143,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3" s="117" t="str">
        <f>IFERROR(__xludf.DUMMYFUNCTION("""COMPUTED_VALUE"""),"")</f>
        <v/>
      </c>
      <c r="H1143" s="116"/>
      <c r="I1143" s="116"/>
      <c r="J1143" s="118"/>
      <c r="K1143" s="116"/>
      <c r="L1143" s="116"/>
      <c r="M1143" s="116"/>
      <c r="N1143" s="116"/>
      <c r="O1143" s="116"/>
      <c r="P1143" s="126"/>
      <c r="Q1143" s="126"/>
      <c r="R1143" s="126"/>
      <c r="S1143" s="136"/>
      <c r="T1143" s="126"/>
      <c r="U1143" s="126"/>
      <c r="V1143" s="126"/>
      <c r="W1143" s="136"/>
      <c r="X1143" s="126"/>
      <c r="Y1143" s="126"/>
      <c r="Z1143" s="126"/>
      <c r="AA1143" s="136"/>
      <c r="AB1143" s="121" t="b">
        <v>0</v>
      </c>
      <c r="AC1143" s="121" t="b">
        <v>0</v>
      </c>
      <c r="AD1143" s="122"/>
      <c r="AE1143" s="121" t="b">
        <v>0</v>
      </c>
      <c r="AF1143" s="128"/>
      <c r="AG1143" s="137"/>
      <c r="AH1143" s="138" t="b">
        <v>0</v>
      </c>
      <c r="AI1143" s="133"/>
    </row>
    <row r="1144">
      <c r="A1144" s="114"/>
      <c r="B1144" s="114"/>
      <c r="C1144" s="114"/>
      <c r="D1144" s="114"/>
      <c r="E1144" s="115" t="s">
        <v>231</v>
      </c>
      <c r="F1144" s="116" t="str">
        <f>IFERROR(__xludf.DUMMYFUNCTION("LET(
  headers, 'Internal Flight Booking Form Re'!$A$1:AI$1,
  ref, $E1144,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4" s="117" t="str">
        <f>IFERROR(__xludf.DUMMYFUNCTION("""COMPUTED_VALUE"""),"")</f>
        <v/>
      </c>
      <c r="H1144" s="116"/>
      <c r="I1144" s="116"/>
      <c r="J1144" s="118"/>
      <c r="K1144" s="116"/>
      <c r="L1144" s="116"/>
      <c r="M1144" s="116"/>
      <c r="N1144" s="116"/>
      <c r="O1144" s="116"/>
      <c r="P1144" s="126"/>
      <c r="Q1144" s="126"/>
      <c r="R1144" s="126"/>
      <c r="S1144" s="136"/>
      <c r="T1144" s="126"/>
      <c r="U1144" s="126"/>
      <c r="V1144" s="126"/>
      <c r="W1144" s="136"/>
      <c r="X1144" s="126"/>
      <c r="Y1144" s="126"/>
      <c r="Z1144" s="126"/>
      <c r="AA1144" s="136"/>
      <c r="AB1144" s="121" t="b">
        <v>0</v>
      </c>
      <c r="AC1144" s="121" t="b">
        <v>0</v>
      </c>
      <c r="AD1144" s="122"/>
      <c r="AE1144" s="121" t="b">
        <v>0</v>
      </c>
      <c r="AF1144" s="128"/>
      <c r="AG1144" s="137"/>
      <c r="AH1144" s="138" t="b">
        <v>0</v>
      </c>
      <c r="AI1144" s="133"/>
    </row>
    <row r="1145">
      <c r="A1145" s="114"/>
      <c r="B1145" s="114"/>
      <c r="C1145" s="114"/>
      <c r="D1145" s="114"/>
      <c r="E1145" s="115" t="s">
        <v>231</v>
      </c>
      <c r="F1145" s="116" t="str">
        <f>IFERROR(__xludf.DUMMYFUNCTION("LET(
  headers, 'Internal Flight Booking Form Re'!$A$1:AI$1,
  ref, $E1145,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5" s="117" t="str">
        <f>IFERROR(__xludf.DUMMYFUNCTION("""COMPUTED_VALUE"""),"")</f>
        <v/>
      </c>
      <c r="H1145" s="116"/>
      <c r="I1145" s="116"/>
      <c r="J1145" s="118"/>
      <c r="K1145" s="116"/>
      <c r="L1145" s="116"/>
      <c r="M1145" s="116"/>
      <c r="N1145" s="116"/>
      <c r="O1145" s="116"/>
      <c r="P1145" s="126"/>
      <c r="Q1145" s="126"/>
      <c r="R1145" s="126"/>
      <c r="S1145" s="136"/>
      <c r="T1145" s="126"/>
      <c r="U1145" s="126"/>
      <c r="V1145" s="126"/>
      <c r="W1145" s="136"/>
      <c r="X1145" s="126"/>
      <c r="Y1145" s="126"/>
      <c r="Z1145" s="126"/>
      <c r="AA1145" s="136"/>
      <c r="AB1145" s="121" t="b">
        <v>0</v>
      </c>
      <c r="AC1145" s="121" t="b">
        <v>0</v>
      </c>
      <c r="AD1145" s="122"/>
      <c r="AE1145" s="121" t="b">
        <v>0</v>
      </c>
      <c r="AF1145" s="128"/>
      <c r="AG1145" s="137"/>
      <c r="AH1145" s="138" t="b">
        <v>0</v>
      </c>
      <c r="AI1145" s="133"/>
    </row>
    <row r="1146">
      <c r="A1146" s="114"/>
      <c r="B1146" s="114"/>
      <c r="C1146" s="114"/>
      <c r="D1146" s="114"/>
      <c r="E1146" s="115" t="s">
        <v>231</v>
      </c>
      <c r="F1146" s="116" t="str">
        <f>IFERROR(__xludf.DUMMYFUNCTION("LET(
  headers, 'Internal Flight Booking Form Re'!$A$1:AI$1,
  ref, $E1146,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6" s="117" t="str">
        <f>IFERROR(__xludf.DUMMYFUNCTION("""COMPUTED_VALUE"""),"")</f>
        <v/>
      </c>
      <c r="H1146" s="116"/>
      <c r="I1146" s="116"/>
      <c r="J1146" s="118"/>
      <c r="K1146" s="116"/>
      <c r="L1146" s="116"/>
      <c r="M1146" s="116"/>
      <c r="N1146" s="116"/>
      <c r="O1146" s="116"/>
      <c r="P1146" s="126"/>
      <c r="Q1146" s="126"/>
      <c r="R1146" s="126"/>
      <c r="S1146" s="136"/>
      <c r="T1146" s="126"/>
      <c r="U1146" s="126"/>
      <c r="V1146" s="126"/>
      <c r="W1146" s="136"/>
      <c r="X1146" s="126"/>
      <c r="Y1146" s="126"/>
      <c r="Z1146" s="126"/>
      <c r="AA1146" s="136"/>
      <c r="AB1146" s="121" t="b">
        <v>0</v>
      </c>
      <c r="AC1146" s="121" t="b">
        <v>0</v>
      </c>
      <c r="AD1146" s="122"/>
      <c r="AE1146" s="121" t="b">
        <v>0</v>
      </c>
      <c r="AF1146" s="128"/>
      <c r="AG1146" s="137"/>
      <c r="AH1146" s="138" t="b">
        <v>0</v>
      </c>
      <c r="AI1146" s="133"/>
    </row>
    <row r="1147">
      <c r="A1147" s="114"/>
      <c r="B1147" s="114"/>
      <c r="C1147" s="114"/>
      <c r="D1147" s="114"/>
      <c r="E1147" s="115" t="s">
        <v>231</v>
      </c>
      <c r="F1147" s="116" t="str">
        <f>IFERROR(__xludf.DUMMYFUNCTION("LET(
  headers, 'Internal Flight Booking Form Re'!$A$1:AI$1,
  ref, $E1147,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7" s="117" t="str">
        <f>IFERROR(__xludf.DUMMYFUNCTION("""COMPUTED_VALUE"""),"")</f>
        <v/>
      </c>
      <c r="H1147" s="116"/>
      <c r="I1147" s="116"/>
      <c r="J1147" s="118"/>
      <c r="K1147" s="116"/>
      <c r="L1147" s="116"/>
      <c r="M1147" s="116"/>
      <c r="N1147" s="116"/>
      <c r="O1147" s="116"/>
      <c r="P1147" s="126"/>
      <c r="Q1147" s="126"/>
      <c r="R1147" s="126"/>
      <c r="S1147" s="136"/>
      <c r="T1147" s="126"/>
      <c r="U1147" s="126"/>
      <c r="V1147" s="126"/>
      <c r="W1147" s="136"/>
      <c r="X1147" s="126"/>
      <c r="Y1147" s="126"/>
      <c r="Z1147" s="126"/>
      <c r="AA1147" s="136"/>
      <c r="AB1147" s="121" t="b">
        <v>0</v>
      </c>
      <c r="AC1147" s="121" t="b">
        <v>0</v>
      </c>
      <c r="AD1147" s="122"/>
      <c r="AE1147" s="121" t="b">
        <v>0</v>
      </c>
      <c r="AF1147" s="128"/>
      <c r="AG1147" s="137"/>
      <c r="AH1147" s="138" t="b">
        <v>0</v>
      </c>
      <c r="AI1147" s="133"/>
    </row>
    <row r="1148">
      <c r="A1148" s="114"/>
      <c r="B1148" s="114"/>
      <c r="C1148" s="114"/>
      <c r="D1148" s="114"/>
      <c r="E1148" s="115" t="s">
        <v>231</v>
      </c>
      <c r="F1148" s="116" t="str">
        <f>IFERROR(__xludf.DUMMYFUNCTION("LET(
  headers, 'Internal Flight Booking Form Re'!$A$1:AI$1,
  ref, $E1148,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8" s="117" t="str">
        <f>IFERROR(__xludf.DUMMYFUNCTION("""COMPUTED_VALUE"""),"")</f>
        <v/>
      </c>
      <c r="H1148" s="116"/>
      <c r="I1148" s="116"/>
      <c r="J1148" s="118"/>
      <c r="K1148" s="116"/>
      <c r="L1148" s="116"/>
      <c r="M1148" s="116"/>
      <c r="N1148" s="116"/>
      <c r="O1148" s="116"/>
      <c r="P1148" s="126"/>
      <c r="Q1148" s="126"/>
      <c r="R1148" s="126"/>
      <c r="S1148" s="136"/>
      <c r="T1148" s="126"/>
      <c r="U1148" s="126"/>
      <c r="V1148" s="126"/>
      <c r="W1148" s="136"/>
      <c r="X1148" s="126"/>
      <c r="Y1148" s="126"/>
      <c r="Z1148" s="126"/>
      <c r="AA1148" s="136"/>
      <c r="AB1148" s="121" t="b">
        <v>0</v>
      </c>
      <c r="AC1148" s="121" t="b">
        <v>0</v>
      </c>
      <c r="AD1148" s="122"/>
      <c r="AE1148" s="121" t="b">
        <v>0</v>
      </c>
      <c r="AF1148" s="128"/>
      <c r="AG1148" s="137"/>
      <c r="AH1148" s="138" t="b">
        <v>0</v>
      </c>
      <c r="AI1148" s="133"/>
    </row>
    <row r="1149">
      <c r="A1149" s="114"/>
      <c r="B1149" s="114"/>
      <c r="C1149" s="114"/>
      <c r="D1149" s="114"/>
      <c r="E1149" s="115" t="s">
        <v>231</v>
      </c>
      <c r="F1149" s="116" t="str">
        <f>IFERROR(__xludf.DUMMYFUNCTION("LET(
  headers, 'Internal Flight Booking Form Re'!$A$1:AI$1,
  ref, $E1149,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49" s="117" t="str">
        <f>IFERROR(__xludf.DUMMYFUNCTION("""COMPUTED_VALUE"""),"")</f>
        <v/>
      </c>
      <c r="H1149" s="116"/>
      <c r="I1149" s="116"/>
      <c r="J1149" s="118"/>
      <c r="K1149" s="116"/>
      <c r="L1149" s="116"/>
      <c r="M1149" s="116"/>
      <c r="N1149" s="116"/>
      <c r="O1149" s="116"/>
      <c r="P1149" s="126"/>
      <c r="Q1149" s="126"/>
      <c r="R1149" s="126"/>
      <c r="S1149" s="136"/>
      <c r="T1149" s="126"/>
      <c r="U1149" s="126"/>
      <c r="V1149" s="126"/>
      <c r="W1149" s="136"/>
      <c r="X1149" s="126"/>
      <c r="Y1149" s="126"/>
      <c r="Z1149" s="126"/>
      <c r="AA1149" s="136"/>
      <c r="AB1149" s="121" t="b">
        <v>0</v>
      </c>
      <c r="AC1149" s="121" t="b">
        <v>0</v>
      </c>
      <c r="AD1149" s="122"/>
      <c r="AE1149" s="121" t="b">
        <v>0</v>
      </c>
      <c r="AF1149" s="128"/>
      <c r="AG1149" s="137"/>
      <c r="AH1149" s="138" t="b">
        <v>0</v>
      </c>
      <c r="AI1149" s="133"/>
    </row>
    <row r="1150">
      <c r="A1150" s="114"/>
      <c r="B1150" s="114"/>
      <c r="C1150" s="114"/>
      <c r="D1150" s="114"/>
      <c r="E1150" s="115" t="s">
        <v>231</v>
      </c>
      <c r="F1150" s="116" t="str">
        <f>IFERROR(__xludf.DUMMYFUNCTION("LET(
  headers, 'Internal Flight Booking Form Re'!$A$1:AI$1,
  ref, $E1150,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0" s="117" t="str">
        <f>IFERROR(__xludf.DUMMYFUNCTION("""COMPUTED_VALUE"""),"")</f>
        <v/>
      </c>
      <c r="H1150" s="116"/>
      <c r="I1150" s="116"/>
      <c r="J1150" s="118"/>
      <c r="K1150" s="116"/>
      <c r="L1150" s="116"/>
      <c r="M1150" s="116"/>
      <c r="N1150" s="116"/>
      <c r="O1150" s="116"/>
      <c r="P1150" s="126"/>
      <c r="Q1150" s="126"/>
      <c r="R1150" s="126"/>
      <c r="S1150" s="136"/>
      <c r="T1150" s="126"/>
      <c r="U1150" s="126"/>
      <c r="V1150" s="126"/>
      <c r="W1150" s="136"/>
      <c r="X1150" s="126"/>
      <c r="Y1150" s="126"/>
      <c r="Z1150" s="126"/>
      <c r="AA1150" s="136"/>
      <c r="AB1150" s="121" t="b">
        <v>0</v>
      </c>
      <c r="AC1150" s="121" t="b">
        <v>0</v>
      </c>
      <c r="AD1150" s="122"/>
      <c r="AE1150" s="121" t="b">
        <v>0</v>
      </c>
      <c r="AF1150" s="128"/>
      <c r="AG1150" s="137"/>
      <c r="AH1150" s="138" t="b">
        <v>0</v>
      </c>
      <c r="AI1150" s="133"/>
    </row>
    <row r="1151">
      <c r="A1151" s="114"/>
      <c r="B1151" s="114"/>
      <c r="C1151" s="114"/>
      <c r="D1151" s="114"/>
      <c r="E1151" s="115" t="s">
        <v>231</v>
      </c>
      <c r="F1151" s="116" t="str">
        <f>IFERROR(__xludf.DUMMYFUNCTION("LET(
  headers, 'Internal Flight Booking Form Re'!$A$1:AI$1,
  ref, $E1151,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1" s="117" t="str">
        <f>IFERROR(__xludf.DUMMYFUNCTION("""COMPUTED_VALUE"""),"")</f>
        <v/>
      </c>
      <c r="H1151" s="116"/>
      <c r="I1151" s="116"/>
      <c r="J1151" s="118"/>
      <c r="K1151" s="116"/>
      <c r="L1151" s="116"/>
      <c r="M1151" s="116"/>
      <c r="N1151" s="116"/>
      <c r="O1151" s="116"/>
      <c r="P1151" s="126"/>
      <c r="Q1151" s="126"/>
      <c r="R1151" s="126"/>
      <c r="S1151" s="136"/>
      <c r="T1151" s="126"/>
      <c r="U1151" s="126"/>
      <c r="V1151" s="126"/>
      <c r="W1151" s="136"/>
      <c r="X1151" s="126"/>
      <c r="Y1151" s="126"/>
      <c r="Z1151" s="126"/>
      <c r="AA1151" s="136"/>
      <c r="AB1151" s="121" t="b">
        <v>0</v>
      </c>
      <c r="AC1151" s="121" t="b">
        <v>0</v>
      </c>
      <c r="AD1151" s="122"/>
      <c r="AE1151" s="121" t="b">
        <v>0</v>
      </c>
      <c r="AF1151" s="128"/>
      <c r="AG1151" s="137"/>
      <c r="AH1151" s="138" t="b">
        <v>0</v>
      </c>
      <c r="AI1151" s="133"/>
    </row>
    <row r="1152">
      <c r="A1152" s="114"/>
      <c r="B1152" s="114"/>
      <c r="C1152" s="114"/>
      <c r="D1152" s="114"/>
      <c r="E1152" s="115" t="s">
        <v>231</v>
      </c>
      <c r="F1152" s="116" t="str">
        <f>IFERROR(__xludf.DUMMYFUNCTION("LET(
  headers, 'Internal Flight Booking Form Re'!$A$1:AI$1,
  ref, $E1152,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2" s="117" t="str">
        <f>IFERROR(__xludf.DUMMYFUNCTION("""COMPUTED_VALUE"""),"")</f>
        <v/>
      </c>
      <c r="H1152" s="116"/>
      <c r="I1152" s="116"/>
      <c r="J1152" s="118"/>
      <c r="K1152" s="116"/>
      <c r="L1152" s="116"/>
      <c r="M1152" s="116"/>
      <c r="N1152" s="116"/>
      <c r="O1152" s="116"/>
      <c r="P1152" s="126"/>
      <c r="Q1152" s="126"/>
      <c r="R1152" s="126"/>
      <c r="S1152" s="136"/>
      <c r="T1152" s="126"/>
      <c r="U1152" s="126"/>
      <c r="V1152" s="126"/>
      <c r="W1152" s="136"/>
      <c r="X1152" s="126"/>
      <c r="Y1152" s="126"/>
      <c r="Z1152" s="126"/>
      <c r="AA1152" s="136"/>
      <c r="AB1152" s="121" t="b">
        <v>0</v>
      </c>
      <c r="AC1152" s="121" t="b">
        <v>0</v>
      </c>
      <c r="AD1152" s="122"/>
      <c r="AE1152" s="121" t="b">
        <v>0</v>
      </c>
      <c r="AF1152" s="128"/>
      <c r="AG1152" s="137"/>
      <c r="AH1152" s="138" t="b">
        <v>0</v>
      </c>
      <c r="AI1152" s="133"/>
    </row>
    <row r="1153">
      <c r="A1153" s="114"/>
      <c r="B1153" s="114"/>
      <c r="C1153" s="114"/>
      <c r="D1153" s="114"/>
      <c r="E1153" s="115" t="s">
        <v>231</v>
      </c>
      <c r="F1153" s="116" t="str">
        <f>IFERROR(__xludf.DUMMYFUNCTION("LET(
  headers, 'Internal Flight Booking Form Re'!$A$1:AI$1,
  ref, $E1153,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3" s="117" t="str">
        <f>IFERROR(__xludf.DUMMYFUNCTION("""COMPUTED_VALUE"""),"")</f>
        <v/>
      </c>
      <c r="H1153" s="116"/>
      <c r="I1153" s="116"/>
      <c r="J1153" s="118"/>
      <c r="K1153" s="116"/>
      <c r="L1153" s="116"/>
      <c r="M1153" s="116"/>
      <c r="N1153" s="116"/>
      <c r="O1153" s="116"/>
      <c r="P1153" s="126"/>
      <c r="Q1153" s="126"/>
      <c r="R1153" s="126"/>
      <c r="S1153" s="136"/>
      <c r="T1153" s="126"/>
      <c r="U1153" s="126"/>
      <c r="V1153" s="126"/>
      <c r="W1153" s="136"/>
      <c r="X1153" s="126"/>
      <c r="Y1153" s="126"/>
      <c r="Z1153" s="126"/>
      <c r="AA1153" s="136"/>
      <c r="AB1153" s="121" t="b">
        <v>0</v>
      </c>
      <c r="AC1153" s="121" t="b">
        <v>0</v>
      </c>
      <c r="AD1153" s="122"/>
      <c r="AE1153" s="121" t="b">
        <v>0</v>
      </c>
      <c r="AF1153" s="128"/>
      <c r="AG1153" s="137"/>
      <c r="AH1153" s="138" t="b">
        <v>0</v>
      </c>
      <c r="AI1153" s="133"/>
    </row>
    <row r="1154">
      <c r="A1154" s="114"/>
      <c r="B1154" s="114"/>
      <c r="C1154" s="114"/>
      <c r="D1154" s="114"/>
      <c r="E1154" s="115" t="s">
        <v>231</v>
      </c>
      <c r="F1154" s="116" t="str">
        <f>IFERROR(__xludf.DUMMYFUNCTION("LET(
  headers, 'Internal Flight Booking Form Re'!$A$1:AI$1,
  ref, $E1154,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4" s="117" t="str">
        <f>IFERROR(__xludf.DUMMYFUNCTION("""COMPUTED_VALUE"""),"")</f>
        <v/>
      </c>
      <c r="H1154" s="116"/>
      <c r="I1154" s="116"/>
      <c r="J1154" s="118"/>
      <c r="K1154" s="116"/>
      <c r="L1154" s="116"/>
      <c r="M1154" s="116"/>
      <c r="N1154" s="116"/>
      <c r="O1154" s="116"/>
      <c r="P1154" s="126"/>
      <c r="Q1154" s="126"/>
      <c r="R1154" s="126"/>
      <c r="S1154" s="136"/>
      <c r="T1154" s="126"/>
      <c r="U1154" s="126"/>
      <c r="V1154" s="126"/>
      <c r="W1154" s="136"/>
      <c r="X1154" s="126"/>
      <c r="Y1154" s="126"/>
      <c r="Z1154" s="126"/>
      <c r="AA1154" s="136"/>
      <c r="AB1154" s="121" t="b">
        <v>0</v>
      </c>
      <c r="AC1154" s="121" t="b">
        <v>0</v>
      </c>
      <c r="AD1154" s="122"/>
      <c r="AE1154" s="121" t="b">
        <v>0</v>
      </c>
      <c r="AF1154" s="128"/>
      <c r="AG1154" s="137"/>
      <c r="AH1154" s="138" t="b">
        <v>0</v>
      </c>
      <c r="AI1154" s="133"/>
    </row>
    <row r="1155">
      <c r="A1155" s="114"/>
      <c r="B1155" s="114"/>
      <c r="C1155" s="114"/>
      <c r="D1155" s="114"/>
      <c r="E1155" s="115" t="s">
        <v>231</v>
      </c>
      <c r="F1155" s="116" t="str">
        <f>IFERROR(__xludf.DUMMYFUNCTION("LET(
  headers, 'Internal Flight Booking Form Re'!$A$1:AI$1,
  ref, $E1155,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5" s="117" t="str">
        <f>IFERROR(__xludf.DUMMYFUNCTION("""COMPUTED_VALUE"""),"")</f>
        <v/>
      </c>
      <c r="H1155" s="116"/>
      <c r="I1155" s="116"/>
      <c r="J1155" s="118"/>
      <c r="K1155" s="116"/>
      <c r="L1155" s="116"/>
      <c r="M1155" s="116"/>
      <c r="N1155" s="116"/>
      <c r="O1155" s="116"/>
      <c r="P1155" s="126"/>
      <c r="Q1155" s="126"/>
      <c r="R1155" s="126"/>
      <c r="S1155" s="136"/>
      <c r="T1155" s="126"/>
      <c r="U1155" s="126"/>
      <c r="V1155" s="126"/>
      <c r="W1155" s="136"/>
      <c r="X1155" s="126"/>
      <c r="Y1155" s="126"/>
      <c r="Z1155" s="126"/>
      <c r="AA1155" s="136"/>
      <c r="AB1155" s="121" t="b">
        <v>0</v>
      </c>
      <c r="AC1155" s="121" t="b">
        <v>0</v>
      </c>
      <c r="AD1155" s="122"/>
      <c r="AE1155" s="121" t="b">
        <v>0</v>
      </c>
      <c r="AF1155" s="128"/>
      <c r="AG1155" s="137"/>
      <c r="AH1155" s="138" t="b">
        <v>0</v>
      </c>
      <c r="AI1155" s="133"/>
    </row>
    <row r="1156">
      <c r="A1156" s="114"/>
      <c r="B1156" s="114"/>
      <c r="C1156" s="114"/>
      <c r="D1156" s="114"/>
      <c r="E1156" s="115" t="s">
        <v>231</v>
      </c>
      <c r="F1156" s="116" t="str">
        <f>IFERROR(__xludf.DUMMYFUNCTION("LET(
  headers, 'Internal Flight Booking Form Re'!$A$1:AI$1,
  ref, $E1156,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6" s="117" t="str">
        <f>IFERROR(__xludf.DUMMYFUNCTION("""COMPUTED_VALUE"""),"")</f>
        <v/>
      </c>
      <c r="H1156" s="116"/>
      <c r="I1156" s="116"/>
      <c r="J1156" s="118"/>
      <c r="K1156" s="116"/>
      <c r="L1156" s="116"/>
      <c r="M1156" s="116"/>
      <c r="N1156" s="116"/>
      <c r="O1156" s="116"/>
      <c r="P1156" s="126"/>
      <c r="Q1156" s="126"/>
      <c r="R1156" s="126"/>
      <c r="S1156" s="136"/>
      <c r="T1156" s="126"/>
      <c r="U1156" s="126"/>
      <c r="V1156" s="126"/>
      <c r="W1156" s="136"/>
      <c r="X1156" s="126"/>
      <c r="Y1156" s="126"/>
      <c r="Z1156" s="126"/>
      <c r="AA1156" s="136"/>
      <c r="AB1156" s="121" t="b">
        <v>0</v>
      </c>
      <c r="AC1156" s="121" t="b">
        <v>0</v>
      </c>
      <c r="AD1156" s="122"/>
      <c r="AE1156" s="121" t="b">
        <v>0</v>
      </c>
      <c r="AF1156" s="128"/>
      <c r="AG1156" s="137"/>
      <c r="AH1156" s="138" t="b">
        <v>0</v>
      </c>
      <c r="AI1156" s="133"/>
    </row>
    <row r="1157">
      <c r="A1157" s="114"/>
      <c r="B1157" s="114"/>
      <c r="C1157" s="114"/>
      <c r="D1157" s="114"/>
      <c r="E1157" s="115" t="s">
        <v>231</v>
      </c>
      <c r="F1157" s="116" t="str">
        <f>IFERROR(__xludf.DUMMYFUNCTION("LET(
  headers, 'Internal Flight Booking Form Re'!$A$1:AI$1,
  ref, $E1157,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7" s="117" t="str">
        <f>IFERROR(__xludf.DUMMYFUNCTION("""COMPUTED_VALUE"""),"")</f>
        <v/>
      </c>
      <c r="H1157" s="116"/>
      <c r="I1157" s="116"/>
      <c r="J1157" s="118"/>
      <c r="K1157" s="116"/>
      <c r="L1157" s="116"/>
      <c r="M1157" s="116"/>
      <c r="N1157" s="116"/>
      <c r="O1157" s="116"/>
      <c r="P1157" s="126"/>
      <c r="Q1157" s="126"/>
      <c r="R1157" s="126"/>
      <c r="S1157" s="136"/>
      <c r="T1157" s="126"/>
      <c r="U1157" s="126"/>
      <c r="V1157" s="126"/>
      <c r="W1157" s="136"/>
      <c r="X1157" s="126"/>
      <c r="Y1157" s="126"/>
      <c r="Z1157" s="126"/>
      <c r="AA1157" s="136"/>
      <c r="AB1157" s="121" t="b">
        <v>0</v>
      </c>
      <c r="AC1157" s="121" t="b">
        <v>0</v>
      </c>
      <c r="AD1157" s="122"/>
      <c r="AE1157" s="121" t="b">
        <v>0</v>
      </c>
      <c r="AF1157" s="128"/>
      <c r="AG1157" s="137"/>
      <c r="AH1157" s="138" t="b">
        <v>0</v>
      </c>
      <c r="AI1157" s="133"/>
    </row>
    <row r="1158">
      <c r="A1158" s="114"/>
      <c r="B1158" s="114"/>
      <c r="C1158" s="114"/>
      <c r="D1158" s="114"/>
      <c r="E1158" s="115" t="s">
        <v>231</v>
      </c>
      <c r="F1158" s="116" t="str">
        <f>IFERROR(__xludf.DUMMYFUNCTION("LET(
  headers, 'Internal Flight Booking Form Re'!$A$1:AI$1,
  ref, $E1158,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8" s="117" t="str">
        <f>IFERROR(__xludf.DUMMYFUNCTION("""COMPUTED_VALUE"""),"")</f>
        <v/>
      </c>
      <c r="H1158" s="116"/>
      <c r="I1158" s="116"/>
      <c r="J1158" s="118"/>
      <c r="K1158" s="116"/>
      <c r="L1158" s="116"/>
      <c r="M1158" s="116"/>
      <c r="N1158" s="116"/>
      <c r="O1158" s="116"/>
      <c r="P1158" s="126"/>
      <c r="Q1158" s="126"/>
      <c r="R1158" s="126"/>
      <c r="S1158" s="136"/>
      <c r="T1158" s="126"/>
      <c r="U1158" s="126"/>
      <c r="V1158" s="126"/>
      <c r="W1158" s="136"/>
      <c r="X1158" s="126"/>
      <c r="Y1158" s="126"/>
      <c r="Z1158" s="126"/>
      <c r="AA1158" s="136"/>
      <c r="AB1158" s="121" t="b">
        <v>0</v>
      </c>
      <c r="AC1158" s="121" t="b">
        <v>0</v>
      </c>
      <c r="AD1158" s="122"/>
      <c r="AE1158" s="121" t="b">
        <v>0</v>
      </c>
      <c r="AF1158" s="128"/>
      <c r="AG1158" s="137"/>
      <c r="AH1158" s="138" t="b">
        <v>0</v>
      </c>
      <c r="AI1158" s="133"/>
    </row>
    <row r="1159">
      <c r="A1159" s="114"/>
      <c r="B1159" s="114"/>
      <c r="C1159" s="114"/>
      <c r="D1159" s="114"/>
      <c r="E1159" s="115" t="s">
        <v>231</v>
      </c>
      <c r="F1159" s="116" t="str">
        <f>IFERROR(__xludf.DUMMYFUNCTION("LET(
  headers, 'Internal Flight Booking Form Re'!$A$1:AI$1,
  ref, $E1159,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59" s="117" t="str">
        <f>IFERROR(__xludf.DUMMYFUNCTION("""COMPUTED_VALUE"""),"")</f>
        <v/>
      </c>
      <c r="H1159" s="116"/>
      <c r="I1159" s="116"/>
      <c r="J1159" s="118"/>
      <c r="K1159" s="116"/>
      <c r="L1159" s="116"/>
      <c r="M1159" s="116"/>
      <c r="N1159" s="116"/>
      <c r="O1159" s="116"/>
      <c r="P1159" s="126"/>
      <c r="Q1159" s="126"/>
      <c r="R1159" s="126"/>
      <c r="S1159" s="136"/>
      <c r="T1159" s="126"/>
      <c r="U1159" s="126"/>
      <c r="V1159" s="126"/>
      <c r="W1159" s="136"/>
      <c r="X1159" s="126"/>
      <c r="Y1159" s="126"/>
      <c r="Z1159" s="126"/>
      <c r="AA1159" s="136"/>
      <c r="AB1159" s="121" t="b">
        <v>0</v>
      </c>
      <c r="AC1159" s="121" t="b">
        <v>0</v>
      </c>
      <c r="AD1159" s="122"/>
      <c r="AE1159" s="121" t="b">
        <v>0</v>
      </c>
      <c r="AF1159" s="128"/>
      <c r="AG1159" s="137"/>
      <c r="AH1159" s="138" t="b">
        <v>0</v>
      </c>
      <c r="AI1159" s="133"/>
    </row>
    <row r="1160">
      <c r="A1160" s="114"/>
      <c r="B1160" s="114"/>
      <c r="C1160" s="114"/>
      <c r="D1160" s="114"/>
      <c r="E1160" s="115" t="s">
        <v>231</v>
      </c>
      <c r="F1160" s="116" t="str">
        <f>IFERROR(__xludf.DUMMYFUNCTION("LET(
  headers, 'Internal Flight Booking Form Re'!$A$1:AI$1,
  ref, $E1160,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0" s="117" t="str">
        <f>IFERROR(__xludf.DUMMYFUNCTION("""COMPUTED_VALUE"""),"")</f>
        <v/>
      </c>
      <c r="H1160" s="116"/>
      <c r="I1160" s="116"/>
      <c r="J1160" s="118"/>
      <c r="K1160" s="116"/>
      <c r="L1160" s="116"/>
      <c r="M1160" s="116"/>
      <c r="N1160" s="116"/>
      <c r="O1160" s="116"/>
      <c r="P1160" s="126"/>
      <c r="Q1160" s="126"/>
      <c r="R1160" s="126"/>
      <c r="S1160" s="136"/>
      <c r="T1160" s="126"/>
      <c r="U1160" s="126"/>
      <c r="V1160" s="126"/>
      <c r="W1160" s="136"/>
      <c r="X1160" s="126"/>
      <c r="Y1160" s="126"/>
      <c r="Z1160" s="126"/>
      <c r="AA1160" s="136"/>
      <c r="AB1160" s="121" t="b">
        <v>0</v>
      </c>
      <c r="AC1160" s="121" t="b">
        <v>0</v>
      </c>
      <c r="AD1160" s="122"/>
      <c r="AE1160" s="121" t="b">
        <v>0</v>
      </c>
      <c r="AF1160" s="128"/>
      <c r="AG1160" s="137"/>
      <c r="AH1160" s="138" t="b">
        <v>0</v>
      </c>
      <c r="AI1160" s="133"/>
    </row>
    <row r="1161">
      <c r="A1161" s="114"/>
      <c r="B1161" s="114"/>
      <c r="C1161" s="114"/>
      <c r="D1161" s="114"/>
      <c r="E1161" s="115" t="s">
        <v>231</v>
      </c>
      <c r="F1161" s="116" t="str">
        <f>IFERROR(__xludf.DUMMYFUNCTION("LET(
  headers, 'Internal Flight Booking Form Re'!$A$1:AI$1,
  ref, $E1161,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1" s="117" t="str">
        <f>IFERROR(__xludf.DUMMYFUNCTION("""COMPUTED_VALUE"""),"")</f>
        <v/>
      </c>
      <c r="H1161" s="116"/>
      <c r="I1161" s="116"/>
      <c r="J1161" s="118"/>
      <c r="K1161" s="116"/>
      <c r="L1161" s="116"/>
      <c r="M1161" s="116"/>
      <c r="N1161" s="116"/>
      <c r="O1161" s="116"/>
      <c r="P1161" s="126"/>
      <c r="Q1161" s="126"/>
      <c r="R1161" s="126"/>
      <c r="S1161" s="136"/>
      <c r="T1161" s="126"/>
      <c r="U1161" s="126"/>
      <c r="V1161" s="126"/>
      <c r="W1161" s="136"/>
      <c r="X1161" s="126"/>
      <c r="Y1161" s="126"/>
      <c r="Z1161" s="126"/>
      <c r="AA1161" s="136"/>
      <c r="AB1161" s="121" t="b">
        <v>0</v>
      </c>
      <c r="AC1161" s="121" t="b">
        <v>0</v>
      </c>
      <c r="AD1161" s="122"/>
      <c r="AE1161" s="121" t="b">
        <v>0</v>
      </c>
      <c r="AF1161" s="128"/>
      <c r="AG1161" s="137"/>
      <c r="AH1161" s="138" t="b">
        <v>0</v>
      </c>
      <c r="AI1161" s="133"/>
    </row>
    <row r="1162">
      <c r="A1162" s="114"/>
      <c r="B1162" s="114"/>
      <c r="C1162" s="114"/>
      <c r="D1162" s="114"/>
      <c r="E1162" s="115" t="s">
        <v>231</v>
      </c>
      <c r="F1162" s="116" t="str">
        <f>IFERROR(__xludf.DUMMYFUNCTION("LET(
  headers, 'Internal Flight Booking Form Re'!$A$1:AI$1,
  ref, $E1162,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2" s="117" t="str">
        <f>IFERROR(__xludf.DUMMYFUNCTION("""COMPUTED_VALUE"""),"")</f>
        <v/>
      </c>
      <c r="H1162" s="116"/>
      <c r="I1162" s="116"/>
      <c r="J1162" s="118"/>
      <c r="K1162" s="116"/>
      <c r="L1162" s="116"/>
      <c r="M1162" s="116"/>
      <c r="N1162" s="116"/>
      <c r="O1162" s="116"/>
      <c r="P1162" s="126"/>
      <c r="Q1162" s="126"/>
      <c r="R1162" s="126"/>
      <c r="S1162" s="136"/>
      <c r="T1162" s="126"/>
      <c r="U1162" s="126"/>
      <c r="V1162" s="126"/>
      <c r="W1162" s="136"/>
      <c r="X1162" s="126"/>
      <c r="Y1162" s="126"/>
      <c r="Z1162" s="126"/>
      <c r="AA1162" s="136"/>
      <c r="AB1162" s="121" t="b">
        <v>0</v>
      </c>
      <c r="AC1162" s="121" t="b">
        <v>0</v>
      </c>
      <c r="AD1162" s="122"/>
      <c r="AE1162" s="121" t="b">
        <v>0</v>
      </c>
      <c r="AF1162" s="128"/>
      <c r="AG1162" s="137"/>
      <c r="AH1162" s="138" t="b">
        <v>0</v>
      </c>
      <c r="AI1162" s="133"/>
    </row>
    <row r="1163">
      <c r="A1163" s="114"/>
      <c r="B1163" s="114"/>
      <c r="C1163" s="114"/>
      <c r="D1163" s="114"/>
      <c r="E1163" s="115" t="s">
        <v>231</v>
      </c>
      <c r="F1163" s="116" t="str">
        <f>IFERROR(__xludf.DUMMYFUNCTION("LET(
  headers, 'Internal Flight Booking Form Re'!$A$1:AI$1,
  ref, $E1163,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3" s="117" t="str">
        <f>IFERROR(__xludf.DUMMYFUNCTION("""COMPUTED_VALUE"""),"")</f>
        <v/>
      </c>
      <c r="H1163" s="116"/>
      <c r="I1163" s="116"/>
      <c r="J1163" s="118"/>
      <c r="K1163" s="116"/>
      <c r="L1163" s="116"/>
      <c r="M1163" s="116"/>
      <c r="N1163" s="116"/>
      <c r="O1163" s="116"/>
      <c r="P1163" s="126"/>
      <c r="Q1163" s="126"/>
      <c r="R1163" s="126"/>
      <c r="S1163" s="136"/>
      <c r="T1163" s="126"/>
      <c r="U1163" s="126"/>
      <c r="V1163" s="126"/>
      <c r="W1163" s="136"/>
      <c r="X1163" s="126"/>
      <c r="Y1163" s="126"/>
      <c r="Z1163" s="126"/>
      <c r="AA1163" s="136"/>
      <c r="AB1163" s="121" t="b">
        <v>0</v>
      </c>
      <c r="AC1163" s="121" t="b">
        <v>0</v>
      </c>
      <c r="AD1163" s="122"/>
      <c r="AE1163" s="121" t="b">
        <v>0</v>
      </c>
      <c r="AF1163" s="128"/>
      <c r="AG1163" s="137"/>
      <c r="AH1163" s="138" t="b">
        <v>0</v>
      </c>
      <c r="AI1163" s="133"/>
    </row>
    <row r="1164">
      <c r="A1164" s="114"/>
      <c r="B1164" s="114"/>
      <c r="C1164" s="114"/>
      <c r="D1164" s="114"/>
      <c r="E1164" s="115" t="s">
        <v>231</v>
      </c>
      <c r="F1164" s="116" t="str">
        <f>IFERROR(__xludf.DUMMYFUNCTION("LET(
  headers, 'Internal Flight Booking Form Re'!$A$1:AI$1,
  ref, $E1164,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4" s="117" t="str">
        <f>IFERROR(__xludf.DUMMYFUNCTION("""COMPUTED_VALUE"""),"")</f>
        <v/>
      </c>
      <c r="H1164" s="116"/>
      <c r="I1164" s="116"/>
      <c r="J1164" s="118"/>
      <c r="K1164" s="116"/>
      <c r="L1164" s="116"/>
      <c r="M1164" s="116"/>
      <c r="N1164" s="116"/>
      <c r="O1164" s="116"/>
      <c r="P1164" s="126"/>
      <c r="Q1164" s="126"/>
      <c r="R1164" s="126"/>
      <c r="S1164" s="136"/>
      <c r="T1164" s="126"/>
      <c r="U1164" s="126"/>
      <c r="V1164" s="126"/>
      <c r="W1164" s="136"/>
      <c r="X1164" s="126"/>
      <c r="Y1164" s="126"/>
      <c r="Z1164" s="126"/>
      <c r="AA1164" s="136"/>
      <c r="AB1164" s="121" t="b">
        <v>0</v>
      </c>
      <c r="AC1164" s="121" t="b">
        <v>0</v>
      </c>
      <c r="AD1164" s="122"/>
      <c r="AE1164" s="121" t="b">
        <v>0</v>
      </c>
      <c r="AF1164" s="128"/>
      <c r="AG1164" s="137"/>
      <c r="AH1164" s="138" t="b">
        <v>0</v>
      </c>
      <c r="AI1164" s="133"/>
    </row>
    <row r="1165">
      <c r="A1165" s="114"/>
      <c r="B1165" s="114"/>
      <c r="C1165" s="114"/>
      <c r="D1165" s="114"/>
      <c r="E1165" s="115" t="s">
        <v>231</v>
      </c>
      <c r="F1165" s="116" t="str">
        <f>IFERROR(__xludf.DUMMYFUNCTION("LET(
  headers, 'Internal Flight Booking Form Re'!$A$1:AI$1,
  ref, $E1165,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5" s="117" t="str">
        <f>IFERROR(__xludf.DUMMYFUNCTION("""COMPUTED_VALUE"""),"")</f>
        <v/>
      </c>
      <c r="H1165" s="116"/>
      <c r="I1165" s="116"/>
      <c r="J1165" s="118"/>
      <c r="K1165" s="116"/>
      <c r="L1165" s="116"/>
      <c r="M1165" s="116"/>
      <c r="N1165" s="116"/>
      <c r="O1165" s="116"/>
      <c r="P1165" s="126"/>
      <c r="Q1165" s="126"/>
      <c r="R1165" s="126"/>
      <c r="S1165" s="136"/>
      <c r="T1165" s="126"/>
      <c r="U1165" s="126"/>
      <c r="V1165" s="126"/>
      <c r="W1165" s="136"/>
      <c r="X1165" s="126"/>
      <c r="Y1165" s="126"/>
      <c r="Z1165" s="126"/>
      <c r="AA1165" s="136"/>
      <c r="AB1165" s="121" t="b">
        <v>0</v>
      </c>
      <c r="AC1165" s="121" t="b">
        <v>0</v>
      </c>
      <c r="AD1165" s="122"/>
      <c r="AE1165" s="121" t="b">
        <v>0</v>
      </c>
      <c r="AF1165" s="128"/>
      <c r="AG1165" s="137"/>
      <c r="AH1165" s="138" t="b">
        <v>0</v>
      </c>
      <c r="AI1165" s="133"/>
    </row>
    <row r="1166">
      <c r="A1166" s="114"/>
      <c r="B1166" s="114"/>
      <c r="C1166" s="114"/>
      <c r="D1166" s="114"/>
      <c r="E1166" s="115" t="s">
        <v>231</v>
      </c>
      <c r="F1166" s="116" t="str">
        <f>IFERROR(__xludf.DUMMYFUNCTION("LET(
  headers, 'Internal Flight Booking Form Re'!$A$1:AI$1,
  ref, $E1166,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6" s="117" t="str">
        <f>IFERROR(__xludf.DUMMYFUNCTION("""COMPUTED_VALUE"""),"")</f>
        <v/>
      </c>
      <c r="H1166" s="116"/>
      <c r="I1166" s="116"/>
      <c r="J1166" s="118"/>
      <c r="K1166" s="116"/>
      <c r="L1166" s="116"/>
      <c r="M1166" s="116"/>
      <c r="N1166" s="116"/>
      <c r="O1166" s="116"/>
      <c r="P1166" s="126"/>
      <c r="Q1166" s="126"/>
      <c r="R1166" s="126"/>
      <c r="S1166" s="136"/>
      <c r="T1166" s="126"/>
      <c r="U1166" s="126"/>
      <c r="V1166" s="126"/>
      <c r="W1166" s="136"/>
      <c r="X1166" s="126"/>
      <c r="Y1166" s="126"/>
      <c r="Z1166" s="126"/>
      <c r="AA1166" s="136"/>
      <c r="AB1166" s="121" t="b">
        <v>0</v>
      </c>
      <c r="AC1166" s="121" t="b">
        <v>0</v>
      </c>
      <c r="AD1166" s="122"/>
      <c r="AE1166" s="121" t="b">
        <v>0</v>
      </c>
      <c r="AF1166" s="128"/>
      <c r="AG1166" s="137"/>
      <c r="AH1166" s="138" t="b">
        <v>0</v>
      </c>
      <c r="AI1166" s="133"/>
    </row>
    <row r="1167">
      <c r="A1167" s="114"/>
      <c r="B1167" s="114"/>
      <c r="C1167" s="114"/>
      <c r="D1167" s="114"/>
      <c r="E1167" s="115" t="s">
        <v>231</v>
      </c>
      <c r="F1167" s="116" t="str">
        <f>IFERROR(__xludf.DUMMYFUNCTION("LET(
  headers, 'Internal Flight Booking Form Re'!$A$1:AI$1,
  ref, $E1167,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7" s="117" t="str">
        <f>IFERROR(__xludf.DUMMYFUNCTION("""COMPUTED_VALUE"""),"")</f>
        <v/>
      </c>
      <c r="H1167" s="116"/>
      <c r="I1167" s="116"/>
      <c r="J1167" s="118"/>
      <c r="K1167" s="116"/>
      <c r="L1167" s="116"/>
      <c r="M1167" s="116"/>
      <c r="N1167" s="116"/>
      <c r="O1167" s="116"/>
      <c r="P1167" s="126"/>
      <c r="Q1167" s="126"/>
      <c r="R1167" s="126"/>
      <c r="S1167" s="136"/>
      <c r="T1167" s="126"/>
      <c r="U1167" s="126"/>
      <c r="V1167" s="126"/>
      <c r="W1167" s="136"/>
      <c r="X1167" s="126"/>
      <c r="Y1167" s="126"/>
      <c r="Z1167" s="126"/>
      <c r="AA1167" s="136"/>
      <c r="AB1167" s="121" t="b">
        <v>0</v>
      </c>
      <c r="AC1167" s="121" t="b">
        <v>0</v>
      </c>
      <c r="AD1167" s="122"/>
      <c r="AE1167" s="121" t="b">
        <v>0</v>
      </c>
      <c r="AF1167" s="128"/>
      <c r="AG1167" s="137"/>
      <c r="AH1167" s="138" t="b">
        <v>0</v>
      </c>
      <c r="AI1167" s="133"/>
    </row>
    <row r="1168">
      <c r="A1168" s="114"/>
      <c r="B1168" s="114"/>
      <c r="C1168" s="114"/>
      <c r="D1168" s="114"/>
      <c r="E1168" s="115" t="s">
        <v>231</v>
      </c>
      <c r="F1168" s="116" t="str">
        <f>IFERROR(__xludf.DUMMYFUNCTION("LET(
  headers, 'Internal Flight Booking Form Re'!$A$1:AI$1,
  ref, $E1168,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8" s="117" t="str">
        <f>IFERROR(__xludf.DUMMYFUNCTION("""COMPUTED_VALUE"""),"")</f>
        <v/>
      </c>
      <c r="H1168" s="116"/>
      <c r="I1168" s="116"/>
      <c r="J1168" s="118"/>
      <c r="K1168" s="116"/>
      <c r="L1168" s="116"/>
      <c r="M1168" s="116"/>
      <c r="N1168" s="116"/>
      <c r="O1168" s="116"/>
      <c r="P1168" s="126"/>
      <c r="Q1168" s="126"/>
      <c r="R1168" s="126"/>
      <c r="S1168" s="136"/>
      <c r="T1168" s="126"/>
      <c r="U1168" s="126"/>
      <c r="V1168" s="126"/>
      <c r="W1168" s="136"/>
      <c r="X1168" s="126"/>
      <c r="Y1168" s="126"/>
      <c r="Z1168" s="126"/>
      <c r="AA1168" s="136"/>
      <c r="AB1168" s="121" t="b">
        <v>0</v>
      </c>
      <c r="AC1168" s="121" t="b">
        <v>0</v>
      </c>
      <c r="AD1168" s="122"/>
      <c r="AE1168" s="121" t="b">
        <v>0</v>
      </c>
      <c r="AF1168" s="128"/>
      <c r="AG1168" s="137"/>
      <c r="AH1168" s="138" t="b">
        <v>0</v>
      </c>
      <c r="AI1168" s="133"/>
    </row>
    <row r="1169">
      <c r="A1169" s="114"/>
      <c r="B1169" s="114"/>
      <c r="C1169" s="114"/>
      <c r="D1169" s="114"/>
      <c r="E1169" s="115" t="s">
        <v>231</v>
      </c>
      <c r="F1169" s="116" t="str">
        <f>IFERROR(__xludf.DUMMYFUNCTION("LET(
  headers, 'Internal Flight Booking Form Re'!$A$1:AI$1,
  ref, $E1169,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69" s="117" t="str">
        <f>IFERROR(__xludf.DUMMYFUNCTION("""COMPUTED_VALUE"""),"")</f>
        <v/>
      </c>
      <c r="H1169" s="116"/>
      <c r="I1169" s="116"/>
      <c r="J1169" s="118"/>
      <c r="K1169" s="116"/>
      <c r="L1169" s="116"/>
      <c r="M1169" s="116"/>
      <c r="N1169" s="116"/>
      <c r="O1169" s="116"/>
      <c r="P1169" s="126"/>
      <c r="Q1169" s="126"/>
      <c r="R1169" s="126"/>
      <c r="S1169" s="136"/>
      <c r="T1169" s="126"/>
      <c r="U1169" s="126"/>
      <c r="V1169" s="126"/>
      <c r="W1169" s="136"/>
      <c r="X1169" s="126"/>
      <c r="Y1169" s="126"/>
      <c r="Z1169" s="126"/>
      <c r="AA1169" s="136"/>
      <c r="AB1169" s="121" t="b">
        <v>0</v>
      </c>
      <c r="AC1169" s="121" t="b">
        <v>0</v>
      </c>
      <c r="AD1169" s="122"/>
      <c r="AE1169" s="121" t="b">
        <v>0</v>
      </c>
      <c r="AF1169" s="128"/>
      <c r="AG1169" s="137"/>
      <c r="AH1169" s="138" t="b">
        <v>0</v>
      </c>
      <c r="AI1169" s="133"/>
    </row>
    <row r="1170">
      <c r="A1170" s="114"/>
      <c r="B1170" s="114"/>
      <c r="C1170" s="114"/>
      <c r="D1170" s="114"/>
      <c r="E1170" s="115" t="s">
        <v>231</v>
      </c>
      <c r="F1170" s="116" t="str">
        <f>IFERROR(__xludf.DUMMYFUNCTION("LET(
  headers, 'Internal Flight Booking Form Re'!$A$1:AI$1,
  ref, $E1170,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0" s="117" t="str">
        <f>IFERROR(__xludf.DUMMYFUNCTION("""COMPUTED_VALUE"""),"")</f>
        <v/>
      </c>
      <c r="H1170" s="116"/>
      <c r="I1170" s="116"/>
      <c r="J1170" s="118"/>
      <c r="K1170" s="116"/>
      <c r="L1170" s="116"/>
      <c r="M1170" s="116"/>
      <c r="N1170" s="116"/>
      <c r="O1170" s="116"/>
      <c r="P1170" s="126"/>
      <c r="Q1170" s="126"/>
      <c r="R1170" s="126"/>
      <c r="S1170" s="136"/>
      <c r="T1170" s="126"/>
      <c r="U1170" s="126"/>
      <c r="V1170" s="126"/>
      <c r="W1170" s="136"/>
      <c r="X1170" s="126"/>
      <c r="Y1170" s="126"/>
      <c r="Z1170" s="126"/>
      <c r="AA1170" s="136"/>
      <c r="AB1170" s="121" t="b">
        <v>0</v>
      </c>
      <c r="AC1170" s="121" t="b">
        <v>0</v>
      </c>
      <c r="AD1170" s="122"/>
      <c r="AE1170" s="121" t="b">
        <v>0</v>
      </c>
      <c r="AF1170" s="128"/>
      <c r="AG1170" s="137"/>
      <c r="AH1170" s="138" t="b">
        <v>0</v>
      </c>
      <c r="AI1170" s="133"/>
    </row>
    <row r="1171">
      <c r="A1171" s="114"/>
      <c r="B1171" s="114"/>
      <c r="C1171" s="114"/>
      <c r="D1171" s="114"/>
      <c r="E1171" s="115" t="s">
        <v>231</v>
      </c>
      <c r="F1171" s="116" t="str">
        <f>IFERROR(__xludf.DUMMYFUNCTION("LET(
  headers, 'Internal Flight Booking Form Re'!$A$1:AI$1,
  ref, $E1171,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1" s="117" t="str">
        <f>IFERROR(__xludf.DUMMYFUNCTION("""COMPUTED_VALUE"""),"")</f>
        <v/>
      </c>
      <c r="H1171" s="116"/>
      <c r="I1171" s="116"/>
      <c r="J1171" s="118"/>
      <c r="K1171" s="116"/>
      <c r="L1171" s="116"/>
      <c r="M1171" s="116"/>
      <c r="N1171" s="116"/>
      <c r="O1171" s="116"/>
      <c r="P1171" s="126"/>
      <c r="Q1171" s="126"/>
      <c r="R1171" s="126"/>
      <c r="S1171" s="136"/>
      <c r="T1171" s="126"/>
      <c r="U1171" s="126"/>
      <c r="V1171" s="126"/>
      <c r="W1171" s="136"/>
      <c r="X1171" s="126"/>
      <c r="Y1171" s="126"/>
      <c r="Z1171" s="126"/>
      <c r="AA1171" s="136"/>
      <c r="AB1171" s="121" t="b">
        <v>0</v>
      </c>
      <c r="AC1171" s="121" t="b">
        <v>0</v>
      </c>
      <c r="AD1171" s="122"/>
      <c r="AE1171" s="121" t="b">
        <v>0</v>
      </c>
      <c r="AF1171" s="128"/>
      <c r="AG1171" s="137"/>
      <c r="AH1171" s="138" t="b">
        <v>0</v>
      </c>
      <c r="AI1171" s="133"/>
    </row>
    <row r="1172">
      <c r="A1172" s="114"/>
      <c r="B1172" s="114"/>
      <c r="C1172" s="114"/>
      <c r="D1172" s="114"/>
      <c r="E1172" s="115" t="s">
        <v>231</v>
      </c>
      <c r="F1172" s="116" t="str">
        <f>IFERROR(__xludf.DUMMYFUNCTION("LET(
  headers, 'Internal Flight Booking Form Re'!$A$1:AI$1,
  ref, $E1172,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2" s="117" t="str">
        <f>IFERROR(__xludf.DUMMYFUNCTION("""COMPUTED_VALUE"""),"")</f>
        <v/>
      </c>
      <c r="H1172" s="116"/>
      <c r="I1172" s="116"/>
      <c r="J1172" s="118"/>
      <c r="K1172" s="116"/>
      <c r="L1172" s="116"/>
      <c r="M1172" s="116"/>
      <c r="N1172" s="116"/>
      <c r="O1172" s="116"/>
      <c r="P1172" s="126"/>
      <c r="Q1172" s="126"/>
      <c r="R1172" s="126"/>
      <c r="S1172" s="136"/>
      <c r="T1172" s="126"/>
      <c r="U1172" s="126"/>
      <c r="V1172" s="126"/>
      <c r="W1172" s="136"/>
      <c r="X1172" s="126"/>
      <c r="Y1172" s="126"/>
      <c r="Z1172" s="126"/>
      <c r="AA1172" s="136"/>
      <c r="AB1172" s="121" t="b">
        <v>0</v>
      </c>
      <c r="AC1172" s="121" t="b">
        <v>0</v>
      </c>
      <c r="AD1172" s="122"/>
      <c r="AE1172" s="121" t="b">
        <v>0</v>
      </c>
      <c r="AF1172" s="128"/>
      <c r="AG1172" s="137"/>
      <c r="AH1172" s="138" t="b">
        <v>0</v>
      </c>
      <c r="AI1172" s="133"/>
    </row>
    <row r="1173">
      <c r="A1173" s="114"/>
      <c r="B1173" s="114"/>
      <c r="C1173" s="114"/>
      <c r="D1173" s="114"/>
      <c r="E1173" s="115" t="s">
        <v>231</v>
      </c>
      <c r="F1173" s="116" t="str">
        <f>IFERROR(__xludf.DUMMYFUNCTION("LET(
  headers, 'Internal Flight Booking Form Re'!$A$1:AI$1,
  ref, $E1173,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3" s="117" t="str">
        <f>IFERROR(__xludf.DUMMYFUNCTION("""COMPUTED_VALUE"""),"")</f>
        <v/>
      </c>
      <c r="H1173" s="116"/>
      <c r="I1173" s="116"/>
      <c r="J1173" s="118"/>
      <c r="K1173" s="116"/>
      <c r="L1173" s="116"/>
      <c r="M1173" s="116"/>
      <c r="N1173" s="116"/>
      <c r="O1173" s="116"/>
      <c r="P1173" s="126"/>
      <c r="Q1173" s="126"/>
      <c r="R1173" s="126"/>
      <c r="S1173" s="136"/>
      <c r="T1173" s="126"/>
      <c r="U1173" s="126"/>
      <c r="V1173" s="126"/>
      <c r="W1173" s="136"/>
      <c r="X1173" s="126"/>
      <c r="Y1173" s="126"/>
      <c r="Z1173" s="126"/>
      <c r="AA1173" s="136"/>
      <c r="AB1173" s="121" t="b">
        <v>0</v>
      </c>
      <c r="AC1173" s="121" t="b">
        <v>0</v>
      </c>
      <c r="AD1173" s="122"/>
      <c r="AE1173" s="121" t="b">
        <v>0</v>
      </c>
      <c r="AF1173" s="128"/>
      <c r="AG1173" s="137"/>
      <c r="AH1173" s="138" t="b">
        <v>0</v>
      </c>
      <c r="AI1173" s="133"/>
    </row>
    <row r="1174">
      <c r="A1174" s="114"/>
      <c r="B1174" s="114"/>
      <c r="C1174" s="114"/>
      <c r="D1174" s="114"/>
      <c r="E1174" s="115" t="s">
        <v>231</v>
      </c>
      <c r="F1174" s="116" t="str">
        <f>IFERROR(__xludf.DUMMYFUNCTION("LET(
  headers, 'Internal Flight Booking Form Re'!$A$1:AI$1,
  ref, $E1174,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4" s="117" t="str">
        <f>IFERROR(__xludf.DUMMYFUNCTION("""COMPUTED_VALUE"""),"")</f>
        <v/>
      </c>
      <c r="H1174" s="116"/>
      <c r="I1174" s="116"/>
      <c r="J1174" s="118"/>
      <c r="K1174" s="116"/>
      <c r="L1174" s="116"/>
      <c r="M1174" s="116"/>
      <c r="N1174" s="116"/>
      <c r="O1174" s="116"/>
      <c r="P1174" s="126"/>
      <c r="Q1174" s="126"/>
      <c r="R1174" s="126"/>
      <c r="S1174" s="136"/>
      <c r="T1174" s="126"/>
      <c r="U1174" s="126"/>
      <c r="V1174" s="126"/>
      <c r="W1174" s="136"/>
      <c r="X1174" s="126"/>
      <c r="Y1174" s="126"/>
      <c r="Z1174" s="126"/>
      <c r="AA1174" s="136"/>
      <c r="AB1174" s="121" t="b">
        <v>0</v>
      </c>
      <c r="AC1174" s="121" t="b">
        <v>0</v>
      </c>
      <c r="AD1174" s="122"/>
      <c r="AE1174" s="121" t="b">
        <v>0</v>
      </c>
      <c r="AF1174" s="128"/>
      <c r="AG1174" s="137"/>
      <c r="AH1174" s="138" t="b">
        <v>0</v>
      </c>
      <c r="AI1174" s="133"/>
    </row>
    <row r="1175">
      <c r="A1175" s="114"/>
      <c r="B1175" s="114"/>
      <c r="C1175" s="114"/>
      <c r="D1175" s="114"/>
      <c r="E1175" s="115" t="s">
        <v>231</v>
      </c>
      <c r="F1175" s="116" t="str">
        <f>IFERROR(__xludf.DUMMYFUNCTION("LET(
  headers, 'Internal Flight Booking Form Re'!$A$1:AI$1,
  ref, $E1175,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5" s="117" t="str">
        <f>IFERROR(__xludf.DUMMYFUNCTION("""COMPUTED_VALUE"""),"")</f>
        <v/>
      </c>
      <c r="H1175" s="116"/>
      <c r="I1175" s="116"/>
      <c r="J1175" s="118"/>
      <c r="K1175" s="116"/>
      <c r="L1175" s="116"/>
      <c r="M1175" s="116"/>
      <c r="N1175" s="116"/>
      <c r="O1175" s="116"/>
      <c r="P1175" s="126"/>
      <c r="Q1175" s="126"/>
      <c r="R1175" s="126"/>
      <c r="S1175" s="136"/>
      <c r="T1175" s="126"/>
      <c r="U1175" s="126"/>
      <c r="V1175" s="126"/>
      <c r="W1175" s="136"/>
      <c r="X1175" s="126"/>
      <c r="Y1175" s="126"/>
      <c r="Z1175" s="126"/>
      <c r="AA1175" s="136"/>
      <c r="AB1175" s="121" t="b">
        <v>0</v>
      </c>
      <c r="AC1175" s="121" t="b">
        <v>0</v>
      </c>
      <c r="AD1175" s="122"/>
      <c r="AE1175" s="121" t="b">
        <v>0</v>
      </c>
      <c r="AF1175" s="128"/>
      <c r="AG1175" s="137"/>
      <c r="AH1175" s="138" t="b">
        <v>0</v>
      </c>
      <c r="AI1175" s="133"/>
    </row>
    <row r="1176">
      <c r="A1176" s="114"/>
      <c r="B1176" s="114"/>
      <c r="C1176" s="114"/>
      <c r="D1176" s="114"/>
      <c r="E1176" s="115" t="s">
        <v>231</v>
      </c>
      <c r="F1176" s="116" t="str">
        <f>IFERROR(__xludf.DUMMYFUNCTION("LET(
  headers, 'Internal Flight Booking Form Re'!$A$1:AI$1,
  ref, $E1176,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6" s="117" t="str">
        <f>IFERROR(__xludf.DUMMYFUNCTION("""COMPUTED_VALUE"""),"")</f>
        <v/>
      </c>
      <c r="H1176" s="116"/>
      <c r="I1176" s="116"/>
      <c r="J1176" s="118"/>
      <c r="K1176" s="116"/>
      <c r="L1176" s="116"/>
      <c r="M1176" s="116"/>
      <c r="N1176" s="116"/>
      <c r="O1176" s="116"/>
      <c r="P1176" s="126"/>
      <c r="Q1176" s="126"/>
      <c r="R1176" s="126"/>
      <c r="S1176" s="136"/>
      <c r="T1176" s="126"/>
      <c r="U1176" s="126"/>
      <c r="V1176" s="126"/>
      <c r="W1176" s="136"/>
      <c r="X1176" s="126"/>
      <c r="Y1176" s="126"/>
      <c r="Z1176" s="126"/>
      <c r="AA1176" s="136"/>
      <c r="AB1176" s="121" t="b">
        <v>0</v>
      </c>
      <c r="AC1176" s="121" t="b">
        <v>0</v>
      </c>
      <c r="AD1176" s="122"/>
      <c r="AE1176" s="121" t="b">
        <v>0</v>
      </c>
      <c r="AF1176" s="128"/>
      <c r="AG1176" s="137"/>
      <c r="AH1176" s="138" t="b">
        <v>0</v>
      </c>
      <c r="AI1176" s="133"/>
    </row>
    <row r="1177">
      <c r="A1177" s="114"/>
      <c r="B1177" s="114"/>
      <c r="C1177" s="114"/>
      <c r="D1177" s="114"/>
      <c r="E1177" s="115" t="s">
        <v>231</v>
      </c>
      <c r="F1177" s="116" t="str">
        <f>IFERROR(__xludf.DUMMYFUNCTION("LET(
  headers, 'Internal Flight Booking Form Re'!$A$1:AI$1,
  ref, $E1177,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7" s="117" t="str">
        <f>IFERROR(__xludf.DUMMYFUNCTION("""COMPUTED_VALUE"""),"")</f>
        <v/>
      </c>
      <c r="H1177" s="116"/>
      <c r="I1177" s="116"/>
      <c r="J1177" s="118"/>
      <c r="K1177" s="116"/>
      <c r="L1177" s="116"/>
      <c r="M1177" s="116"/>
      <c r="N1177" s="116"/>
      <c r="O1177" s="116"/>
      <c r="P1177" s="126"/>
      <c r="Q1177" s="126"/>
      <c r="R1177" s="126"/>
      <c r="S1177" s="136"/>
      <c r="T1177" s="126"/>
      <c r="U1177" s="126"/>
      <c r="V1177" s="126"/>
      <c r="W1177" s="136"/>
      <c r="X1177" s="126"/>
      <c r="Y1177" s="126"/>
      <c r="Z1177" s="126"/>
      <c r="AA1177" s="136"/>
      <c r="AB1177" s="121" t="b">
        <v>0</v>
      </c>
      <c r="AC1177" s="121" t="b">
        <v>0</v>
      </c>
      <c r="AD1177" s="122"/>
      <c r="AE1177" s="121" t="b">
        <v>0</v>
      </c>
      <c r="AF1177" s="128"/>
      <c r="AG1177" s="137"/>
      <c r="AH1177" s="138" t="b">
        <v>0</v>
      </c>
      <c r="AI1177" s="133"/>
    </row>
    <row r="1178">
      <c r="A1178" s="114"/>
      <c r="B1178" s="114"/>
      <c r="C1178" s="114"/>
      <c r="D1178" s="114"/>
      <c r="E1178" s="115" t="s">
        <v>231</v>
      </c>
      <c r="F1178" s="116" t="str">
        <f>IFERROR(__xludf.DUMMYFUNCTION("LET(
  headers, 'Internal Flight Booking Form Re'!$A$1:AI$1,
  ref, $E1178,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8" s="117" t="str">
        <f>IFERROR(__xludf.DUMMYFUNCTION("""COMPUTED_VALUE"""),"")</f>
        <v/>
      </c>
      <c r="H1178" s="116"/>
      <c r="I1178" s="116"/>
      <c r="J1178" s="118"/>
      <c r="K1178" s="116"/>
      <c r="L1178" s="116"/>
      <c r="M1178" s="116"/>
      <c r="N1178" s="116"/>
      <c r="O1178" s="116"/>
      <c r="P1178" s="126"/>
      <c r="Q1178" s="126"/>
      <c r="R1178" s="126"/>
      <c r="S1178" s="136"/>
      <c r="T1178" s="126"/>
      <c r="U1178" s="126"/>
      <c r="V1178" s="126"/>
      <c r="W1178" s="136"/>
      <c r="X1178" s="126"/>
      <c r="Y1178" s="126"/>
      <c r="Z1178" s="126"/>
      <c r="AA1178" s="136"/>
      <c r="AB1178" s="121" t="b">
        <v>0</v>
      </c>
      <c r="AC1178" s="121" t="b">
        <v>0</v>
      </c>
      <c r="AD1178" s="122"/>
      <c r="AE1178" s="121" t="b">
        <v>0</v>
      </c>
      <c r="AF1178" s="128"/>
      <c r="AG1178" s="137"/>
      <c r="AH1178" s="138" t="b">
        <v>0</v>
      </c>
      <c r="AI1178" s="133"/>
    </row>
    <row r="1179">
      <c r="A1179" s="114"/>
      <c r="B1179" s="114"/>
      <c r="C1179" s="114"/>
      <c r="D1179" s="114"/>
      <c r="E1179" s="115" t="s">
        <v>231</v>
      </c>
      <c r="F1179" s="116" t="str">
        <f>IFERROR(__xludf.DUMMYFUNCTION("LET(
  headers, 'Internal Flight Booking Form Re'!$A$1:AI$1,
  ref, $E1179,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79" s="117" t="str">
        <f>IFERROR(__xludf.DUMMYFUNCTION("""COMPUTED_VALUE"""),"")</f>
        <v/>
      </c>
      <c r="H1179" s="116"/>
      <c r="I1179" s="116"/>
      <c r="J1179" s="118"/>
      <c r="K1179" s="116"/>
      <c r="L1179" s="116"/>
      <c r="M1179" s="116"/>
      <c r="N1179" s="116"/>
      <c r="O1179" s="116"/>
      <c r="P1179" s="126"/>
      <c r="Q1179" s="126"/>
      <c r="R1179" s="126"/>
      <c r="S1179" s="136"/>
      <c r="T1179" s="126"/>
      <c r="U1179" s="126"/>
      <c r="V1179" s="126"/>
      <c r="W1179" s="136"/>
      <c r="X1179" s="126"/>
      <c r="Y1179" s="126"/>
      <c r="Z1179" s="126"/>
      <c r="AA1179" s="136"/>
      <c r="AB1179" s="121" t="b">
        <v>0</v>
      </c>
      <c r="AC1179" s="121" t="b">
        <v>0</v>
      </c>
      <c r="AD1179" s="122"/>
      <c r="AE1179" s="121" t="b">
        <v>0</v>
      </c>
      <c r="AF1179" s="128"/>
      <c r="AG1179" s="137"/>
      <c r="AH1179" s="138" t="b">
        <v>0</v>
      </c>
      <c r="AI1179" s="133"/>
    </row>
    <row r="1180">
      <c r="A1180" s="114"/>
      <c r="B1180" s="114"/>
      <c r="C1180" s="114"/>
      <c r="D1180" s="114"/>
      <c r="E1180" s="115" t="s">
        <v>231</v>
      </c>
      <c r="F1180" s="116" t="str">
        <f>IFERROR(__xludf.DUMMYFUNCTION("LET(
  headers, 'Internal Flight Booking Form Re'!$A$1:AI$1,
  ref, $E1180,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0" s="117" t="str">
        <f>IFERROR(__xludf.DUMMYFUNCTION("""COMPUTED_VALUE"""),"")</f>
        <v/>
      </c>
      <c r="H1180" s="116"/>
      <c r="I1180" s="116"/>
      <c r="J1180" s="118"/>
      <c r="K1180" s="116"/>
      <c r="L1180" s="116"/>
      <c r="M1180" s="116"/>
      <c r="N1180" s="116"/>
      <c r="O1180" s="116"/>
      <c r="P1180" s="126"/>
      <c r="Q1180" s="126"/>
      <c r="R1180" s="126"/>
      <c r="S1180" s="136"/>
      <c r="T1180" s="126"/>
      <c r="U1180" s="126"/>
      <c r="V1180" s="126"/>
      <c r="W1180" s="136"/>
      <c r="X1180" s="126"/>
      <c r="Y1180" s="126"/>
      <c r="Z1180" s="126"/>
      <c r="AA1180" s="136"/>
      <c r="AB1180" s="121" t="b">
        <v>0</v>
      </c>
      <c r="AC1180" s="121" t="b">
        <v>0</v>
      </c>
      <c r="AD1180" s="122"/>
      <c r="AE1180" s="121" t="b">
        <v>0</v>
      </c>
      <c r="AF1180" s="128"/>
      <c r="AG1180" s="137"/>
      <c r="AH1180" s="138" t="b">
        <v>0</v>
      </c>
      <c r="AI1180" s="133"/>
    </row>
    <row r="1181">
      <c r="A1181" s="114"/>
      <c r="B1181" s="114"/>
      <c r="C1181" s="114"/>
      <c r="D1181" s="114"/>
      <c r="E1181" s="115" t="s">
        <v>231</v>
      </c>
      <c r="F1181" s="116" t="str">
        <f>IFERROR(__xludf.DUMMYFUNCTION("LET(
  headers, 'Internal Flight Booking Form Re'!$A$1:AI$1,
  ref, $E1181,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1" s="117" t="str">
        <f>IFERROR(__xludf.DUMMYFUNCTION("""COMPUTED_VALUE"""),"")</f>
        <v/>
      </c>
      <c r="H1181" s="116"/>
      <c r="I1181" s="116"/>
      <c r="J1181" s="118"/>
      <c r="K1181" s="116"/>
      <c r="L1181" s="116"/>
      <c r="M1181" s="116"/>
      <c r="N1181" s="116"/>
      <c r="O1181" s="116"/>
      <c r="P1181" s="126"/>
      <c r="Q1181" s="126"/>
      <c r="R1181" s="126"/>
      <c r="S1181" s="136"/>
      <c r="T1181" s="126"/>
      <c r="U1181" s="126"/>
      <c r="V1181" s="126"/>
      <c r="W1181" s="136"/>
      <c r="X1181" s="126"/>
      <c r="Y1181" s="126"/>
      <c r="Z1181" s="126"/>
      <c r="AA1181" s="136"/>
      <c r="AB1181" s="121" t="b">
        <v>0</v>
      </c>
      <c r="AC1181" s="121" t="b">
        <v>0</v>
      </c>
      <c r="AD1181" s="122"/>
      <c r="AE1181" s="121" t="b">
        <v>0</v>
      </c>
      <c r="AF1181" s="128"/>
      <c r="AG1181" s="137"/>
      <c r="AH1181" s="138" t="b">
        <v>0</v>
      </c>
      <c r="AI1181" s="133"/>
    </row>
    <row r="1182">
      <c r="A1182" s="114"/>
      <c r="B1182" s="114"/>
      <c r="C1182" s="114"/>
      <c r="D1182" s="114"/>
      <c r="E1182" s="115" t="s">
        <v>231</v>
      </c>
      <c r="F1182" s="116" t="str">
        <f>IFERROR(__xludf.DUMMYFUNCTION("LET(
  headers, 'Internal Flight Booking Form Re'!$A$1:AI$1,
  ref, $E1182,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2" s="117" t="str">
        <f>IFERROR(__xludf.DUMMYFUNCTION("""COMPUTED_VALUE"""),"")</f>
        <v/>
      </c>
      <c r="H1182" s="116"/>
      <c r="I1182" s="116"/>
      <c r="J1182" s="118"/>
      <c r="K1182" s="116"/>
      <c r="L1182" s="116"/>
      <c r="M1182" s="116"/>
      <c r="N1182" s="116"/>
      <c r="O1182" s="116"/>
      <c r="P1182" s="126"/>
      <c r="Q1182" s="126"/>
      <c r="R1182" s="126"/>
      <c r="S1182" s="136"/>
      <c r="T1182" s="126"/>
      <c r="U1182" s="126"/>
      <c r="V1182" s="126"/>
      <c r="W1182" s="136"/>
      <c r="X1182" s="126"/>
      <c r="Y1182" s="126"/>
      <c r="Z1182" s="126"/>
      <c r="AA1182" s="136"/>
      <c r="AB1182" s="121" t="b">
        <v>0</v>
      </c>
      <c r="AC1182" s="121" t="b">
        <v>0</v>
      </c>
      <c r="AD1182" s="122"/>
      <c r="AE1182" s="121" t="b">
        <v>0</v>
      </c>
      <c r="AF1182" s="128"/>
      <c r="AG1182" s="137"/>
      <c r="AH1182" s="138" t="b">
        <v>0</v>
      </c>
      <c r="AI1182" s="133"/>
    </row>
    <row r="1183">
      <c r="A1183" s="114"/>
      <c r="B1183" s="114"/>
      <c r="C1183" s="114"/>
      <c r="D1183" s="114"/>
      <c r="E1183" s="115" t="s">
        <v>231</v>
      </c>
      <c r="F1183" s="116" t="str">
        <f>IFERROR(__xludf.DUMMYFUNCTION("LET(
  headers, 'Internal Flight Booking Form Re'!$A$1:AI$1,
  ref, $E1183,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3" s="117" t="str">
        <f>IFERROR(__xludf.DUMMYFUNCTION("""COMPUTED_VALUE"""),"")</f>
        <v/>
      </c>
      <c r="H1183" s="116"/>
      <c r="I1183" s="116"/>
      <c r="J1183" s="118"/>
      <c r="K1183" s="116"/>
      <c r="L1183" s="116"/>
      <c r="M1183" s="116"/>
      <c r="N1183" s="116"/>
      <c r="O1183" s="116"/>
      <c r="P1183" s="126"/>
      <c r="Q1183" s="126"/>
      <c r="R1183" s="126"/>
      <c r="S1183" s="136"/>
      <c r="T1183" s="126"/>
      <c r="U1183" s="126"/>
      <c r="V1183" s="126"/>
      <c r="W1183" s="136"/>
      <c r="X1183" s="126"/>
      <c r="Y1183" s="126"/>
      <c r="Z1183" s="126"/>
      <c r="AA1183" s="136"/>
      <c r="AB1183" s="121" t="b">
        <v>0</v>
      </c>
      <c r="AC1183" s="121" t="b">
        <v>0</v>
      </c>
      <c r="AD1183" s="122"/>
      <c r="AE1183" s="121" t="b">
        <v>0</v>
      </c>
      <c r="AF1183" s="128"/>
      <c r="AG1183" s="137"/>
      <c r="AH1183" s="138" t="b">
        <v>0</v>
      </c>
      <c r="AI1183" s="133"/>
    </row>
    <row r="1184">
      <c r="A1184" s="114"/>
      <c r="B1184" s="114"/>
      <c r="C1184" s="114"/>
      <c r="D1184" s="114"/>
      <c r="E1184" s="115" t="s">
        <v>231</v>
      </c>
      <c r="F1184" s="116" t="str">
        <f>IFERROR(__xludf.DUMMYFUNCTION("LET(
  headers, 'Internal Flight Booking Form Re'!$A$1:AI$1,
  ref, $E1184,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4" s="117" t="str">
        <f>IFERROR(__xludf.DUMMYFUNCTION("""COMPUTED_VALUE"""),"")</f>
        <v/>
      </c>
      <c r="H1184" s="116"/>
      <c r="I1184" s="116"/>
      <c r="J1184" s="118"/>
      <c r="K1184" s="116"/>
      <c r="L1184" s="116"/>
      <c r="M1184" s="116"/>
      <c r="N1184" s="116"/>
      <c r="O1184" s="116"/>
      <c r="P1184" s="126"/>
      <c r="Q1184" s="126"/>
      <c r="R1184" s="126"/>
      <c r="S1184" s="136"/>
      <c r="T1184" s="126"/>
      <c r="U1184" s="126"/>
      <c r="V1184" s="126"/>
      <c r="W1184" s="136"/>
      <c r="X1184" s="126"/>
      <c r="Y1184" s="126"/>
      <c r="Z1184" s="126"/>
      <c r="AA1184" s="136"/>
      <c r="AB1184" s="121" t="b">
        <v>0</v>
      </c>
      <c r="AC1184" s="121" t="b">
        <v>0</v>
      </c>
      <c r="AD1184" s="122"/>
      <c r="AE1184" s="121" t="b">
        <v>0</v>
      </c>
      <c r="AF1184" s="128"/>
      <c r="AG1184" s="137"/>
      <c r="AH1184" s="138" t="b">
        <v>0</v>
      </c>
      <c r="AI1184" s="133"/>
    </row>
    <row r="1185">
      <c r="A1185" s="114"/>
      <c r="B1185" s="114"/>
      <c r="C1185" s="114"/>
      <c r="D1185" s="114"/>
      <c r="E1185" s="115" t="s">
        <v>231</v>
      </c>
      <c r="F1185" s="116" t="str">
        <f>IFERROR(__xludf.DUMMYFUNCTION("LET(
  headers, 'Internal Flight Booking Form Re'!$A$1:AI$1,
  ref, $E1185,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5" s="117" t="str">
        <f>IFERROR(__xludf.DUMMYFUNCTION("""COMPUTED_VALUE"""),"")</f>
        <v/>
      </c>
      <c r="H1185" s="116"/>
      <c r="I1185" s="116"/>
      <c r="J1185" s="118"/>
      <c r="K1185" s="116"/>
      <c r="L1185" s="116"/>
      <c r="M1185" s="116"/>
      <c r="N1185" s="116"/>
      <c r="O1185" s="116"/>
      <c r="P1185" s="126"/>
      <c r="Q1185" s="126"/>
      <c r="R1185" s="126"/>
      <c r="S1185" s="136"/>
      <c r="T1185" s="126"/>
      <c r="U1185" s="126"/>
      <c r="V1185" s="126"/>
      <c r="W1185" s="136"/>
      <c r="X1185" s="126"/>
      <c r="Y1185" s="126"/>
      <c r="Z1185" s="126"/>
      <c r="AA1185" s="136"/>
      <c r="AB1185" s="121" t="b">
        <v>0</v>
      </c>
      <c r="AC1185" s="121" t="b">
        <v>0</v>
      </c>
      <c r="AD1185" s="122"/>
      <c r="AE1185" s="121" t="b">
        <v>0</v>
      </c>
      <c r="AF1185" s="128"/>
      <c r="AG1185" s="137"/>
      <c r="AH1185" s="138" t="b">
        <v>0</v>
      </c>
      <c r="AI1185" s="133"/>
    </row>
    <row r="1186">
      <c r="A1186" s="114"/>
      <c r="B1186" s="114"/>
      <c r="C1186" s="114"/>
      <c r="D1186" s="114"/>
      <c r="E1186" s="115" t="s">
        <v>231</v>
      </c>
      <c r="F1186" s="116" t="str">
        <f>IFERROR(__xludf.DUMMYFUNCTION("LET(
  headers, 'Internal Flight Booking Form Re'!$A$1:AI$1,
  ref, $E1186,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6" s="117" t="str">
        <f>IFERROR(__xludf.DUMMYFUNCTION("""COMPUTED_VALUE"""),"")</f>
        <v/>
      </c>
      <c r="H1186" s="116"/>
      <c r="I1186" s="116"/>
      <c r="J1186" s="118"/>
      <c r="K1186" s="116"/>
      <c r="L1186" s="116"/>
      <c r="M1186" s="116"/>
      <c r="N1186" s="116"/>
      <c r="O1186" s="116"/>
      <c r="P1186" s="126"/>
      <c r="Q1186" s="126"/>
      <c r="R1186" s="126"/>
      <c r="S1186" s="136"/>
      <c r="T1186" s="126"/>
      <c r="U1186" s="126"/>
      <c r="V1186" s="126"/>
      <c r="W1186" s="136"/>
      <c r="X1186" s="126"/>
      <c r="Y1186" s="126"/>
      <c r="Z1186" s="126"/>
      <c r="AA1186" s="136"/>
      <c r="AB1186" s="121" t="b">
        <v>0</v>
      </c>
      <c r="AC1186" s="121" t="b">
        <v>0</v>
      </c>
      <c r="AD1186" s="122"/>
      <c r="AE1186" s="121" t="b">
        <v>0</v>
      </c>
      <c r="AF1186" s="128"/>
      <c r="AG1186" s="137"/>
      <c r="AH1186" s="138" t="b">
        <v>0</v>
      </c>
      <c r="AI1186" s="133"/>
    </row>
    <row r="1187">
      <c r="A1187" s="114"/>
      <c r="B1187" s="114"/>
      <c r="C1187" s="114"/>
      <c r="D1187" s="114"/>
      <c r="E1187" s="115" t="s">
        <v>231</v>
      </c>
      <c r="F1187" s="116" t="str">
        <f>IFERROR(__xludf.DUMMYFUNCTION("LET(
  headers, 'Internal Flight Booking Form Re'!$A$1:AI$1,
  ref, $E1187,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7" s="117" t="str">
        <f>IFERROR(__xludf.DUMMYFUNCTION("""COMPUTED_VALUE"""),"")</f>
        <v/>
      </c>
      <c r="H1187" s="116"/>
      <c r="I1187" s="116"/>
      <c r="J1187" s="118"/>
      <c r="K1187" s="116"/>
      <c r="L1187" s="116"/>
      <c r="M1187" s="116"/>
      <c r="N1187" s="116"/>
      <c r="O1187" s="116"/>
      <c r="P1187" s="126"/>
      <c r="Q1187" s="126"/>
      <c r="R1187" s="126"/>
      <c r="S1187" s="136"/>
      <c r="T1187" s="126"/>
      <c r="U1187" s="126"/>
      <c r="V1187" s="126"/>
      <c r="W1187" s="136"/>
      <c r="X1187" s="126"/>
      <c r="Y1187" s="126"/>
      <c r="Z1187" s="126"/>
      <c r="AA1187" s="136"/>
      <c r="AB1187" s="121" t="b">
        <v>0</v>
      </c>
      <c r="AC1187" s="121" t="b">
        <v>0</v>
      </c>
      <c r="AD1187" s="122"/>
      <c r="AE1187" s="121" t="b">
        <v>0</v>
      </c>
      <c r="AF1187" s="128"/>
      <c r="AG1187" s="137"/>
      <c r="AH1187" s="138" t="b">
        <v>0</v>
      </c>
      <c r="AI1187" s="133"/>
    </row>
    <row r="1188">
      <c r="A1188" s="114"/>
      <c r="B1188" s="114"/>
      <c r="C1188" s="114"/>
      <c r="D1188" s="114"/>
      <c r="E1188" s="115" t="s">
        <v>231</v>
      </c>
      <c r="F1188" s="116" t="str">
        <f>IFERROR(__xludf.DUMMYFUNCTION("LET(
  headers, 'Internal Flight Booking Form Re'!$A$1:AI$1,
  ref, $E1188,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8" s="117" t="str">
        <f>IFERROR(__xludf.DUMMYFUNCTION("""COMPUTED_VALUE"""),"")</f>
        <v/>
      </c>
      <c r="H1188" s="116"/>
      <c r="I1188" s="116"/>
      <c r="J1188" s="118"/>
      <c r="K1188" s="116"/>
      <c r="L1188" s="116"/>
      <c r="M1188" s="116"/>
      <c r="N1188" s="116"/>
      <c r="O1188" s="116"/>
      <c r="P1188" s="126"/>
      <c r="Q1188" s="126"/>
      <c r="R1188" s="126"/>
      <c r="S1188" s="136"/>
      <c r="T1188" s="126"/>
      <c r="U1188" s="126"/>
      <c r="V1188" s="126"/>
      <c r="W1188" s="136"/>
      <c r="X1188" s="126"/>
      <c r="Y1188" s="126"/>
      <c r="Z1188" s="126"/>
      <c r="AA1188" s="136"/>
      <c r="AB1188" s="121" t="b">
        <v>0</v>
      </c>
      <c r="AC1188" s="121" t="b">
        <v>0</v>
      </c>
      <c r="AD1188" s="122"/>
      <c r="AE1188" s="121" t="b">
        <v>0</v>
      </c>
      <c r="AF1188" s="128"/>
      <c r="AG1188" s="137"/>
      <c r="AH1188" s="138" t="b">
        <v>0</v>
      </c>
      <c r="AI1188" s="133"/>
    </row>
    <row r="1189">
      <c r="A1189" s="114"/>
      <c r="B1189" s="114"/>
      <c r="C1189" s="114"/>
      <c r="D1189" s="114"/>
      <c r="E1189" s="115" t="s">
        <v>231</v>
      </c>
      <c r="F1189" s="116" t="str">
        <f>IFERROR(__xludf.DUMMYFUNCTION("LET(
  headers, 'Internal Flight Booking Form Re'!$A$1:AI$1,
  ref, $E1189,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89" s="117" t="str">
        <f>IFERROR(__xludf.DUMMYFUNCTION("""COMPUTED_VALUE"""),"")</f>
        <v/>
      </c>
      <c r="H1189" s="116"/>
      <c r="I1189" s="116"/>
      <c r="J1189" s="118"/>
      <c r="K1189" s="116"/>
      <c r="L1189" s="116"/>
      <c r="M1189" s="116"/>
      <c r="N1189" s="116"/>
      <c r="O1189" s="116"/>
      <c r="P1189" s="126"/>
      <c r="Q1189" s="126"/>
      <c r="R1189" s="126"/>
      <c r="S1189" s="136"/>
      <c r="T1189" s="126"/>
      <c r="U1189" s="126"/>
      <c r="V1189" s="126"/>
      <c r="W1189" s="136"/>
      <c r="X1189" s="126"/>
      <c r="Y1189" s="126"/>
      <c r="Z1189" s="126"/>
      <c r="AA1189" s="136"/>
      <c r="AB1189" s="121" t="b">
        <v>0</v>
      </c>
      <c r="AC1189" s="121" t="b">
        <v>0</v>
      </c>
      <c r="AD1189" s="122"/>
      <c r="AE1189" s="121" t="b">
        <v>0</v>
      </c>
      <c r="AF1189" s="128"/>
      <c r="AG1189" s="137"/>
      <c r="AH1189" s="138" t="b">
        <v>0</v>
      </c>
      <c r="AI1189" s="133"/>
    </row>
    <row r="1190">
      <c r="A1190" s="114"/>
      <c r="B1190" s="114"/>
      <c r="C1190" s="114"/>
      <c r="D1190" s="114"/>
      <c r="E1190" s="115" t="s">
        <v>231</v>
      </c>
      <c r="F1190" s="116" t="str">
        <f>IFERROR(__xludf.DUMMYFUNCTION("LET(
  headers, 'Internal Flight Booking Form Re'!$A$1:AI$1,
  ref, $E1190,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0" s="117" t="str">
        <f>IFERROR(__xludf.DUMMYFUNCTION("""COMPUTED_VALUE"""),"")</f>
        <v/>
      </c>
      <c r="H1190" s="116"/>
      <c r="I1190" s="116"/>
      <c r="J1190" s="118"/>
      <c r="K1190" s="116"/>
      <c r="L1190" s="116"/>
      <c r="M1190" s="116"/>
      <c r="N1190" s="116"/>
      <c r="O1190" s="116"/>
      <c r="P1190" s="126"/>
      <c r="Q1190" s="126"/>
      <c r="R1190" s="126"/>
      <c r="S1190" s="136"/>
      <c r="T1190" s="126"/>
      <c r="U1190" s="126"/>
      <c r="V1190" s="126"/>
      <c r="W1190" s="136"/>
      <c r="X1190" s="126"/>
      <c r="Y1190" s="126"/>
      <c r="Z1190" s="126"/>
      <c r="AA1190" s="136"/>
      <c r="AB1190" s="121" t="b">
        <v>0</v>
      </c>
      <c r="AC1190" s="121" t="b">
        <v>0</v>
      </c>
      <c r="AD1190" s="122"/>
      <c r="AE1190" s="121" t="b">
        <v>0</v>
      </c>
      <c r="AF1190" s="128"/>
      <c r="AG1190" s="137"/>
      <c r="AH1190" s="138" t="b">
        <v>0</v>
      </c>
      <c r="AI1190" s="133"/>
    </row>
    <row r="1191">
      <c r="A1191" s="114"/>
      <c r="B1191" s="114"/>
      <c r="C1191" s="114"/>
      <c r="D1191" s="114"/>
      <c r="E1191" s="115" t="s">
        <v>231</v>
      </c>
      <c r="F1191" s="116" t="str">
        <f>IFERROR(__xludf.DUMMYFUNCTION("LET(
  headers, 'Internal Flight Booking Form Re'!$A$1:AI$1,
  ref, $E1191,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1" s="117" t="str">
        <f>IFERROR(__xludf.DUMMYFUNCTION("""COMPUTED_VALUE"""),"")</f>
        <v/>
      </c>
      <c r="H1191" s="116"/>
      <c r="I1191" s="116"/>
      <c r="J1191" s="118"/>
      <c r="K1191" s="116"/>
      <c r="L1191" s="116"/>
      <c r="M1191" s="116"/>
      <c r="N1191" s="116"/>
      <c r="O1191" s="116"/>
      <c r="P1191" s="126"/>
      <c r="Q1191" s="126"/>
      <c r="R1191" s="126"/>
      <c r="S1191" s="136"/>
      <c r="T1191" s="126"/>
      <c r="U1191" s="126"/>
      <c r="V1191" s="126"/>
      <c r="W1191" s="136"/>
      <c r="X1191" s="126"/>
      <c r="Y1191" s="126"/>
      <c r="Z1191" s="126"/>
      <c r="AA1191" s="136"/>
      <c r="AB1191" s="121" t="b">
        <v>0</v>
      </c>
      <c r="AC1191" s="121" t="b">
        <v>0</v>
      </c>
      <c r="AD1191" s="122"/>
      <c r="AE1191" s="121" t="b">
        <v>0</v>
      </c>
      <c r="AF1191" s="128"/>
      <c r="AG1191" s="137"/>
      <c r="AH1191" s="138" t="b">
        <v>0</v>
      </c>
      <c r="AI1191" s="133"/>
    </row>
    <row r="1192">
      <c r="A1192" s="114"/>
      <c r="B1192" s="114"/>
      <c r="C1192" s="114"/>
      <c r="D1192" s="114"/>
      <c r="E1192" s="115" t="s">
        <v>231</v>
      </c>
      <c r="F1192" s="116" t="str">
        <f>IFERROR(__xludf.DUMMYFUNCTION("LET(
  headers, 'Internal Flight Booking Form Re'!$A$1:AI$1,
  ref, $E1192,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2" s="117" t="str">
        <f>IFERROR(__xludf.DUMMYFUNCTION("""COMPUTED_VALUE"""),"")</f>
        <v/>
      </c>
      <c r="H1192" s="116"/>
      <c r="I1192" s="116"/>
      <c r="J1192" s="118"/>
      <c r="K1192" s="116"/>
      <c r="L1192" s="116"/>
      <c r="M1192" s="116"/>
      <c r="N1192" s="116"/>
      <c r="O1192" s="116"/>
      <c r="P1192" s="126"/>
      <c r="Q1192" s="126"/>
      <c r="R1192" s="126"/>
      <c r="S1192" s="136"/>
      <c r="T1192" s="126"/>
      <c r="U1192" s="126"/>
      <c r="V1192" s="126"/>
      <c r="W1192" s="136"/>
      <c r="X1192" s="126"/>
      <c r="Y1192" s="126"/>
      <c r="Z1192" s="126"/>
      <c r="AA1192" s="136"/>
      <c r="AB1192" s="121" t="b">
        <v>0</v>
      </c>
      <c r="AC1192" s="121" t="b">
        <v>0</v>
      </c>
      <c r="AD1192" s="122"/>
      <c r="AE1192" s="121" t="b">
        <v>0</v>
      </c>
      <c r="AF1192" s="128"/>
      <c r="AG1192" s="137"/>
      <c r="AH1192" s="138" t="b">
        <v>0</v>
      </c>
      <c r="AI1192" s="133"/>
    </row>
    <row r="1193">
      <c r="A1193" s="114"/>
      <c r="B1193" s="114"/>
      <c r="C1193" s="114"/>
      <c r="D1193" s="114"/>
      <c r="E1193" s="115" t="s">
        <v>231</v>
      </c>
      <c r="F1193" s="116" t="str">
        <f>IFERROR(__xludf.DUMMYFUNCTION("LET(
  headers, 'Internal Flight Booking Form Re'!$A$1:AI$1,
  ref, $E1193,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3" s="117" t="str">
        <f>IFERROR(__xludf.DUMMYFUNCTION("""COMPUTED_VALUE"""),"")</f>
        <v/>
      </c>
      <c r="H1193" s="116"/>
      <c r="I1193" s="116"/>
      <c r="J1193" s="118"/>
      <c r="K1193" s="116"/>
      <c r="L1193" s="116"/>
      <c r="M1193" s="116"/>
      <c r="N1193" s="116"/>
      <c r="O1193" s="116"/>
      <c r="P1193" s="126"/>
      <c r="Q1193" s="126"/>
      <c r="R1193" s="126"/>
      <c r="S1193" s="136"/>
      <c r="T1193" s="126"/>
      <c r="U1193" s="126"/>
      <c r="V1193" s="126"/>
      <c r="W1193" s="136"/>
      <c r="X1193" s="126"/>
      <c r="Y1193" s="126"/>
      <c r="Z1193" s="126"/>
      <c r="AA1193" s="136"/>
      <c r="AB1193" s="121" t="b">
        <v>0</v>
      </c>
      <c r="AC1193" s="121" t="b">
        <v>0</v>
      </c>
      <c r="AD1193" s="122"/>
      <c r="AE1193" s="121" t="b">
        <v>0</v>
      </c>
      <c r="AF1193" s="128"/>
      <c r="AG1193" s="137"/>
      <c r="AH1193" s="138" t="b">
        <v>0</v>
      </c>
      <c r="AI1193" s="133"/>
    </row>
    <row r="1194">
      <c r="A1194" s="114"/>
      <c r="B1194" s="114"/>
      <c r="C1194" s="114"/>
      <c r="D1194" s="114"/>
      <c r="E1194" s="115" t="s">
        <v>231</v>
      </c>
      <c r="F1194" s="116" t="str">
        <f>IFERROR(__xludf.DUMMYFUNCTION("LET(
  headers, 'Internal Flight Booking Form Re'!$A$1:AI$1,
  ref, $E1194,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4" s="117" t="str">
        <f>IFERROR(__xludf.DUMMYFUNCTION("""COMPUTED_VALUE"""),"")</f>
        <v/>
      </c>
      <c r="H1194" s="116"/>
      <c r="I1194" s="116"/>
      <c r="J1194" s="118"/>
      <c r="K1194" s="116"/>
      <c r="L1194" s="116"/>
      <c r="M1194" s="116"/>
      <c r="N1194" s="116"/>
      <c r="O1194" s="116"/>
      <c r="P1194" s="126"/>
      <c r="Q1194" s="126"/>
      <c r="R1194" s="126"/>
      <c r="S1194" s="136"/>
      <c r="T1194" s="126"/>
      <c r="U1194" s="126"/>
      <c r="V1194" s="126"/>
      <c r="W1194" s="136"/>
      <c r="X1194" s="126"/>
      <c r="Y1194" s="126"/>
      <c r="Z1194" s="126"/>
      <c r="AA1194" s="136"/>
      <c r="AB1194" s="121" t="b">
        <v>0</v>
      </c>
      <c r="AC1194" s="121" t="b">
        <v>0</v>
      </c>
      <c r="AD1194" s="122"/>
      <c r="AE1194" s="121" t="b">
        <v>0</v>
      </c>
      <c r="AF1194" s="128"/>
      <c r="AG1194" s="137"/>
      <c r="AH1194" s="138" t="b">
        <v>0</v>
      </c>
      <c r="AI1194" s="133"/>
    </row>
    <row r="1195">
      <c r="A1195" s="114"/>
      <c r="B1195" s="114"/>
      <c r="C1195" s="114"/>
      <c r="D1195" s="114"/>
      <c r="E1195" s="115" t="s">
        <v>231</v>
      </c>
      <c r="F1195" s="116" t="str">
        <f>IFERROR(__xludf.DUMMYFUNCTION("LET(
  headers, 'Internal Flight Booking Form Re'!$A$1:AI$1,
  ref, $E1195,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5" s="117" t="str">
        <f>IFERROR(__xludf.DUMMYFUNCTION("""COMPUTED_VALUE"""),"")</f>
        <v/>
      </c>
      <c r="H1195" s="116"/>
      <c r="I1195" s="116"/>
      <c r="J1195" s="118"/>
      <c r="K1195" s="116"/>
      <c r="L1195" s="116"/>
      <c r="M1195" s="116"/>
      <c r="N1195" s="116"/>
      <c r="O1195" s="116"/>
      <c r="P1195" s="126"/>
      <c r="Q1195" s="126"/>
      <c r="R1195" s="126"/>
      <c r="S1195" s="136"/>
      <c r="T1195" s="126"/>
      <c r="U1195" s="126"/>
      <c r="V1195" s="126"/>
      <c r="W1195" s="136"/>
      <c r="X1195" s="126"/>
      <c r="Y1195" s="126"/>
      <c r="Z1195" s="126"/>
      <c r="AA1195" s="136"/>
      <c r="AB1195" s="121" t="b">
        <v>0</v>
      </c>
      <c r="AC1195" s="121" t="b">
        <v>0</v>
      </c>
      <c r="AD1195" s="122"/>
      <c r="AE1195" s="121" t="b">
        <v>0</v>
      </c>
      <c r="AF1195" s="128"/>
      <c r="AG1195" s="137"/>
      <c r="AH1195" s="138" t="b">
        <v>0</v>
      </c>
      <c r="AI1195" s="133"/>
    </row>
    <row r="1196">
      <c r="A1196" s="114"/>
      <c r="B1196" s="114"/>
      <c r="C1196" s="114"/>
      <c r="D1196" s="114"/>
      <c r="E1196" s="115" t="s">
        <v>231</v>
      </c>
      <c r="F1196" s="116" t="str">
        <f>IFERROR(__xludf.DUMMYFUNCTION("LET(
  headers, 'Internal Flight Booking Form Re'!$A$1:AI$1,
  ref, $E1196,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6" s="117" t="str">
        <f>IFERROR(__xludf.DUMMYFUNCTION("""COMPUTED_VALUE"""),"")</f>
        <v/>
      </c>
      <c r="H1196" s="116"/>
      <c r="I1196" s="116"/>
      <c r="J1196" s="118"/>
      <c r="K1196" s="116"/>
      <c r="L1196" s="116"/>
      <c r="M1196" s="116"/>
      <c r="N1196" s="116"/>
      <c r="O1196" s="116"/>
      <c r="P1196" s="126"/>
      <c r="Q1196" s="126"/>
      <c r="R1196" s="126"/>
      <c r="S1196" s="136"/>
      <c r="T1196" s="126"/>
      <c r="U1196" s="126"/>
      <c r="V1196" s="126"/>
      <c r="W1196" s="136"/>
      <c r="X1196" s="126"/>
      <c r="Y1196" s="126"/>
      <c r="Z1196" s="126"/>
      <c r="AA1196" s="136"/>
      <c r="AB1196" s="121" t="b">
        <v>0</v>
      </c>
      <c r="AC1196" s="121" t="b">
        <v>0</v>
      </c>
      <c r="AD1196" s="122"/>
      <c r="AE1196" s="121" t="b">
        <v>0</v>
      </c>
      <c r="AF1196" s="128"/>
      <c r="AG1196" s="137"/>
      <c r="AH1196" s="138" t="b">
        <v>0</v>
      </c>
      <c r="AI1196" s="133"/>
    </row>
    <row r="1197">
      <c r="A1197" s="114"/>
      <c r="B1197" s="114"/>
      <c r="C1197" s="114"/>
      <c r="D1197" s="114"/>
      <c r="E1197" s="115" t="s">
        <v>231</v>
      </c>
      <c r="F1197" s="116" t="str">
        <f>IFERROR(__xludf.DUMMYFUNCTION("LET(
  headers, 'Internal Flight Booking Form Re'!$A$1:AI$1,
  ref, $E1197,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7" s="117" t="str">
        <f>IFERROR(__xludf.DUMMYFUNCTION("""COMPUTED_VALUE"""),"")</f>
        <v/>
      </c>
      <c r="H1197" s="116"/>
      <c r="I1197" s="116"/>
      <c r="J1197" s="118"/>
      <c r="K1197" s="116"/>
      <c r="L1197" s="116"/>
      <c r="M1197" s="116"/>
      <c r="N1197" s="116"/>
      <c r="O1197" s="116"/>
      <c r="P1197" s="126"/>
      <c r="Q1197" s="126"/>
      <c r="R1197" s="126"/>
      <c r="S1197" s="136"/>
      <c r="T1197" s="126"/>
      <c r="U1197" s="126"/>
      <c r="V1197" s="126"/>
      <c r="W1197" s="136"/>
      <c r="X1197" s="126"/>
      <c r="Y1197" s="126"/>
      <c r="Z1197" s="126"/>
      <c r="AA1197" s="136"/>
      <c r="AB1197" s="121" t="b">
        <v>0</v>
      </c>
      <c r="AC1197" s="121" t="b">
        <v>0</v>
      </c>
      <c r="AD1197" s="122"/>
      <c r="AE1197" s="121" t="b">
        <v>0</v>
      </c>
      <c r="AF1197" s="128"/>
      <c r="AG1197" s="137"/>
      <c r="AH1197" s="138" t="b">
        <v>0</v>
      </c>
      <c r="AI1197" s="133"/>
    </row>
    <row r="1198">
      <c r="A1198" s="114"/>
      <c r="B1198" s="114"/>
      <c r="C1198" s="114"/>
      <c r="D1198" s="114"/>
      <c r="E1198" s="115" t="s">
        <v>231</v>
      </c>
      <c r="F1198" s="116" t="str">
        <f>IFERROR(__xludf.DUMMYFUNCTION("LET(
  headers, 'Internal Flight Booking Form Re'!$A$1:AI$1,
  ref, $E1198,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8" s="117" t="str">
        <f>IFERROR(__xludf.DUMMYFUNCTION("""COMPUTED_VALUE"""),"")</f>
        <v/>
      </c>
      <c r="H1198" s="116"/>
      <c r="I1198" s="116"/>
      <c r="J1198" s="118"/>
      <c r="K1198" s="116"/>
      <c r="L1198" s="116"/>
      <c r="M1198" s="116"/>
      <c r="N1198" s="116"/>
      <c r="O1198" s="116"/>
      <c r="P1198" s="126"/>
      <c r="Q1198" s="126"/>
      <c r="R1198" s="126"/>
      <c r="S1198" s="136"/>
      <c r="T1198" s="126"/>
      <c r="U1198" s="126"/>
      <c r="V1198" s="126"/>
      <c r="W1198" s="136"/>
      <c r="X1198" s="126"/>
      <c r="Y1198" s="126"/>
      <c r="Z1198" s="126"/>
      <c r="AA1198" s="136"/>
      <c r="AB1198" s="121" t="b">
        <v>0</v>
      </c>
      <c r="AC1198" s="121" t="b">
        <v>0</v>
      </c>
      <c r="AD1198" s="122"/>
      <c r="AE1198" s="121" t="b">
        <v>0</v>
      </c>
      <c r="AF1198" s="128"/>
      <c r="AG1198" s="137"/>
      <c r="AH1198" s="138" t="b">
        <v>0</v>
      </c>
      <c r="AI1198" s="133"/>
    </row>
    <row r="1199">
      <c r="A1199" s="114"/>
      <c r="B1199" s="114"/>
      <c r="C1199" s="114"/>
      <c r="D1199" s="114"/>
      <c r="E1199" s="115" t="s">
        <v>231</v>
      </c>
      <c r="F1199" s="116" t="str">
        <f>IFERROR(__xludf.DUMMYFUNCTION("LET(
  headers, 'Internal Flight Booking Form Re'!$A$1:AI$1,
  ref, $E1199,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199" s="117" t="str">
        <f>IFERROR(__xludf.DUMMYFUNCTION("""COMPUTED_VALUE"""),"")</f>
        <v/>
      </c>
      <c r="H1199" s="116"/>
      <c r="I1199" s="116"/>
      <c r="J1199" s="118"/>
      <c r="K1199" s="116"/>
      <c r="L1199" s="116"/>
      <c r="M1199" s="116"/>
      <c r="N1199" s="116"/>
      <c r="O1199" s="116"/>
      <c r="P1199" s="126"/>
      <c r="Q1199" s="126"/>
      <c r="R1199" s="126"/>
      <c r="S1199" s="136"/>
      <c r="T1199" s="126"/>
      <c r="U1199" s="126"/>
      <c r="V1199" s="126"/>
      <c r="W1199" s="136"/>
      <c r="X1199" s="126"/>
      <c r="Y1199" s="126"/>
      <c r="Z1199" s="126"/>
      <c r="AA1199" s="136"/>
      <c r="AB1199" s="121" t="b">
        <v>0</v>
      </c>
      <c r="AC1199" s="121" t="b">
        <v>0</v>
      </c>
      <c r="AD1199" s="122"/>
      <c r="AE1199" s="121" t="b">
        <v>0</v>
      </c>
      <c r="AF1199" s="128"/>
      <c r="AG1199" s="137"/>
      <c r="AH1199" s="138" t="b">
        <v>0</v>
      </c>
      <c r="AI1199" s="133"/>
    </row>
    <row r="1200">
      <c r="A1200" s="114"/>
      <c r="B1200" s="114"/>
      <c r="C1200" s="114"/>
      <c r="D1200" s="114"/>
      <c r="E1200" s="115" t="s">
        <v>231</v>
      </c>
      <c r="F1200" s="116" t="str">
        <f>IFERROR(__xludf.DUMMYFUNCTION("LET(
  headers, 'Internal Flight Booking Form Re'!$A$1:AI$1,
  ref, $E1200,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0" s="117" t="str">
        <f>IFERROR(__xludf.DUMMYFUNCTION("""COMPUTED_VALUE"""),"")</f>
        <v/>
      </c>
      <c r="H1200" s="116"/>
      <c r="I1200" s="116"/>
      <c r="J1200" s="118"/>
      <c r="K1200" s="116"/>
      <c r="L1200" s="116"/>
      <c r="M1200" s="116"/>
      <c r="N1200" s="116"/>
      <c r="O1200" s="116"/>
      <c r="P1200" s="126"/>
      <c r="Q1200" s="126"/>
      <c r="R1200" s="126"/>
      <c r="S1200" s="136"/>
      <c r="T1200" s="126"/>
      <c r="U1200" s="126"/>
      <c r="V1200" s="126"/>
      <c r="W1200" s="136"/>
      <c r="X1200" s="126"/>
      <c r="Y1200" s="126"/>
      <c r="Z1200" s="126"/>
      <c r="AA1200" s="136"/>
      <c r="AB1200" s="121" t="b">
        <v>0</v>
      </c>
      <c r="AC1200" s="121" t="b">
        <v>0</v>
      </c>
      <c r="AD1200" s="122"/>
      <c r="AE1200" s="121" t="b">
        <v>0</v>
      </c>
      <c r="AF1200" s="128"/>
      <c r="AG1200" s="137"/>
      <c r="AH1200" s="138" t="b">
        <v>0</v>
      </c>
      <c r="AI1200" s="133"/>
    </row>
    <row r="1201">
      <c r="A1201" s="114"/>
      <c r="B1201" s="114"/>
      <c r="C1201" s="114"/>
      <c r="D1201" s="114"/>
      <c r="E1201" s="115" t="s">
        <v>231</v>
      </c>
      <c r="F1201" s="116" t="str">
        <f>IFERROR(__xludf.DUMMYFUNCTION("LET(
  headers, 'Internal Flight Booking Form Re'!$A$1:AI$1,
  ref, $E1201,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1" s="117" t="str">
        <f>IFERROR(__xludf.DUMMYFUNCTION("""COMPUTED_VALUE"""),"")</f>
        <v/>
      </c>
      <c r="H1201" s="116"/>
      <c r="I1201" s="116"/>
      <c r="J1201" s="118"/>
      <c r="K1201" s="116"/>
      <c r="L1201" s="116"/>
      <c r="M1201" s="116"/>
      <c r="N1201" s="116"/>
      <c r="O1201" s="116"/>
      <c r="P1201" s="126"/>
      <c r="Q1201" s="126"/>
      <c r="R1201" s="126"/>
      <c r="S1201" s="136"/>
      <c r="T1201" s="126"/>
      <c r="U1201" s="126"/>
      <c r="V1201" s="126"/>
      <c r="W1201" s="136"/>
      <c r="X1201" s="126"/>
      <c r="Y1201" s="126"/>
      <c r="Z1201" s="126"/>
      <c r="AA1201" s="136"/>
      <c r="AB1201" s="121" t="b">
        <v>0</v>
      </c>
      <c r="AC1201" s="121" t="b">
        <v>0</v>
      </c>
      <c r="AD1201" s="122"/>
      <c r="AE1201" s="121" t="b">
        <v>0</v>
      </c>
      <c r="AF1201" s="128"/>
      <c r="AG1201" s="137"/>
      <c r="AH1201" s="138" t="b">
        <v>0</v>
      </c>
      <c r="AI1201" s="133"/>
    </row>
    <row r="1202">
      <c r="A1202" s="114"/>
      <c r="B1202" s="114"/>
      <c r="C1202" s="114"/>
      <c r="D1202" s="114"/>
      <c r="E1202" s="115" t="s">
        <v>231</v>
      </c>
      <c r="F1202" s="116" t="str">
        <f>IFERROR(__xludf.DUMMYFUNCTION("LET(
  headers, 'Internal Flight Booking Form Re'!$A$1:AI$1,
  ref, $E1202,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2" s="117" t="str">
        <f>IFERROR(__xludf.DUMMYFUNCTION("""COMPUTED_VALUE"""),"")</f>
        <v/>
      </c>
      <c r="H1202" s="116"/>
      <c r="I1202" s="116"/>
      <c r="J1202" s="118"/>
      <c r="K1202" s="116"/>
      <c r="L1202" s="116"/>
      <c r="M1202" s="116"/>
      <c r="N1202" s="116"/>
      <c r="O1202" s="116"/>
      <c r="P1202" s="126"/>
      <c r="Q1202" s="126"/>
      <c r="R1202" s="126"/>
      <c r="S1202" s="136"/>
      <c r="T1202" s="126"/>
      <c r="U1202" s="126"/>
      <c r="V1202" s="126"/>
      <c r="W1202" s="136"/>
      <c r="X1202" s="126"/>
      <c r="Y1202" s="126"/>
      <c r="Z1202" s="126"/>
      <c r="AA1202" s="136"/>
      <c r="AB1202" s="121" t="b">
        <v>0</v>
      </c>
      <c r="AC1202" s="121" t="b">
        <v>0</v>
      </c>
      <c r="AD1202" s="122"/>
      <c r="AE1202" s="121" t="b">
        <v>0</v>
      </c>
      <c r="AF1202" s="128"/>
      <c r="AG1202" s="137"/>
      <c r="AH1202" s="138" t="b">
        <v>0</v>
      </c>
      <c r="AI1202" s="133"/>
    </row>
    <row r="1203">
      <c r="A1203" s="114"/>
      <c r="B1203" s="114"/>
      <c r="C1203" s="114"/>
      <c r="D1203" s="114"/>
      <c r="E1203" s="115" t="s">
        <v>231</v>
      </c>
      <c r="F1203" s="116" t="str">
        <f>IFERROR(__xludf.DUMMYFUNCTION("LET(
  headers, 'Internal Flight Booking Form Re'!$A$1:AI$1,
  ref, $E1203,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3" s="117" t="str">
        <f>IFERROR(__xludf.DUMMYFUNCTION("""COMPUTED_VALUE"""),"")</f>
        <v/>
      </c>
      <c r="H1203" s="116"/>
      <c r="I1203" s="116"/>
      <c r="J1203" s="118"/>
      <c r="K1203" s="116"/>
      <c r="L1203" s="116"/>
      <c r="M1203" s="116"/>
      <c r="N1203" s="116"/>
      <c r="O1203" s="116"/>
      <c r="P1203" s="126"/>
      <c r="Q1203" s="126"/>
      <c r="R1203" s="126"/>
      <c r="S1203" s="136"/>
      <c r="T1203" s="126"/>
      <c r="U1203" s="126"/>
      <c r="V1203" s="126"/>
      <c r="W1203" s="136"/>
      <c r="X1203" s="126"/>
      <c r="Y1203" s="126"/>
      <c r="Z1203" s="126"/>
      <c r="AA1203" s="136"/>
      <c r="AB1203" s="121" t="b">
        <v>0</v>
      </c>
      <c r="AC1203" s="121" t="b">
        <v>0</v>
      </c>
      <c r="AD1203" s="122"/>
      <c r="AE1203" s="121" t="b">
        <v>0</v>
      </c>
      <c r="AF1203" s="128"/>
      <c r="AG1203" s="137"/>
      <c r="AH1203" s="138" t="b">
        <v>0</v>
      </c>
      <c r="AI1203" s="133"/>
    </row>
    <row r="1204">
      <c r="A1204" s="114"/>
      <c r="B1204" s="114"/>
      <c r="C1204" s="114"/>
      <c r="D1204" s="114"/>
      <c r="E1204" s="115" t="s">
        <v>231</v>
      </c>
      <c r="F1204" s="116" t="str">
        <f>IFERROR(__xludf.DUMMYFUNCTION("LET(
  headers, 'Internal Flight Booking Form Re'!$A$1:AI$1,
  ref, $E1204,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4" s="117" t="str">
        <f>IFERROR(__xludf.DUMMYFUNCTION("""COMPUTED_VALUE"""),"")</f>
        <v/>
      </c>
      <c r="H1204" s="116"/>
      <c r="I1204" s="116"/>
      <c r="J1204" s="118"/>
      <c r="K1204" s="116"/>
      <c r="L1204" s="116"/>
      <c r="M1204" s="116"/>
      <c r="N1204" s="116"/>
      <c r="O1204" s="116"/>
      <c r="P1204" s="126"/>
      <c r="Q1204" s="126"/>
      <c r="R1204" s="126"/>
      <c r="S1204" s="136"/>
      <c r="T1204" s="126"/>
      <c r="U1204" s="126"/>
      <c r="V1204" s="126"/>
      <c r="W1204" s="136"/>
      <c r="X1204" s="126"/>
      <c r="Y1204" s="126"/>
      <c r="Z1204" s="126"/>
      <c r="AA1204" s="136"/>
      <c r="AB1204" s="121" t="b">
        <v>0</v>
      </c>
      <c r="AC1204" s="121" t="b">
        <v>0</v>
      </c>
      <c r="AD1204" s="122"/>
      <c r="AE1204" s="121" t="b">
        <v>0</v>
      </c>
      <c r="AF1204" s="128"/>
      <c r="AG1204" s="137"/>
      <c r="AH1204" s="138" t="b">
        <v>0</v>
      </c>
      <c r="AI1204" s="133"/>
    </row>
    <row r="1205">
      <c r="A1205" s="114"/>
      <c r="B1205" s="114"/>
      <c r="C1205" s="114"/>
      <c r="D1205" s="114"/>
      <c r="E1205" s="115" t="s">
        <v>231</v>
      </c>
      <c r="F1205" s="116" t="str">
        <f>IFERROR(__xludf.DUMMYFUNCTION("LET(
  headers, 'Internal Flight Booking Form Re'!$A$1:AI$1,
  ref, $E1205,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5" s="117" t="str">
        <f>IFERROR(__xludf.DUMMYFUNCTION("""COMPUTED_VALUE"""),"")</f>
        <v/>
      </c>
      <c r="H1205" s="116"/>
      <c r="I1205" s="116"/>
      <c r="J1205" s="118"/>
      <c r="K1205" s="116"/>
      <c r="L1205" s="116"/>
      <c r="M1205" s="116"/>
      <c r="N1205" s="116"/>
      <c r="O1205" s="116"/>
      <c r="P1205" s="126"/>
      <c r="Q1205" s="126"/>
      <c r="R1205" s="126"/>
      <c r="S1205" s="136"/>
      <c r="T1205" s="126"/>
      <c r="U1205" s="126"/>
      <c r="V1205" s="126"/>
      <c r="W1205" s="136"/>
      <c r="X1205" s="126"/>
      <c r="Y1205" s="126"/>
      <c r="Z1205" s="126"/>
      <c r="AA1205" s="136"/>
      <c r="AB1205" s="121" t="b">
        <v>0</v>
      </c>
      <c r="AC1205" s="121" t="b">
        <v>0</v>
      </c>
      <c r="AD1205" s="122"/>
      <c r="AE1205" s="121" t="b">
        <v>0</v>
      </c>
      <c r="AF1205" s="128"/>
      <c r="AG1205" s="137"/>
      <c r="AH1205" s="138" t="b">
        <v>0</v>
      </c>
      <c r="AI1205" s="133"/>
    </row>
    <row r="1206">
      <c r="A1206" s="114"/>
      <c r="B1206" s="114"/>
      <c r="C1206" s="114"/>
      <c r="D1206" s="114"/>
      <c r="E1206" s="115" t="s">
        <v>231</v>
      </c>
      <c r="F1206" s="116" t="str">
        <f>IFERROR(__xludf.DUMMYFUNCTION("LET(
  headers, 'Internal Flight Booking Form Re'!$A$1:AI$1,
  ref, $E1206,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6" s="117" t="str">
        <f>IFERROR(__xludf.DUMMYFUNCTION("""COMPUTED_VALUE"""),"")</f>
        <v/>
      </c>
      <c r="H1206" s="116"/>
      <c r="I1206" s="116"/>
      <c r="J1206" s="118"/>
      <c r="K1206" s="116"/>
      <c r="L1206" s="116"/>
      <c r="M1206" s="116"/>
      <c r="N1206" s="116"/>
      <c r="O1206" s="116"/>
      <c r="P1206" s="126"/>
      <c r="Q1206" s="126"/>
      <c r="R1206" s="126"/>
      <c r="S1206" s="136"/>
      <c r="T1206" s="126"/>
      <c r="U1206" s="126"/>
      <c r="V1206" s="126"/>
      <c r="W1206" s="136"/>
      <c r="X1206" s="126"/>
      <c r="Y1206" s="126"/>
      <c r="Z1206" s="126"/>
      <c r="AA1206" s="136"/>
      <c r="AB1206" s="121" t="b">
        <v>0</v>
      </c>
      <c r="AC1206" s="121" t="b">
        <v>0</v>
      </c>
      <c r="AD1206" s="122"/>
      <c r="AE1206" s="121" t="b">
        <v>0</v>
      </c>
      <c r="AF1206" s="128"/>
      <c r="AG1206" s="137"/>
      <c r="AH1206" s="138" t="b">
        <v>0</v>
      </c>
      <c r="AI1206" s="133"/>
    </row>
    <row r="1207">
      <c r="A1207" s="114"/>
      <c r="B1207" s="114"/>
      <c r="C1207" s="114"/>
      <c r="D1207" s="114"/>
      <c r="E1207" s="115" t="s">
        <v>231</v>
      </c>
      <c r="F1207" s="116" t="str">
        <f>IFERROR(__xludf.DUMMYFUNCTION("LET(
  headers, 'Internal Flight Booking Form Re'!$A$1:AI$1,
  ref, $E1207,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7" s="117" t="str">
        <f>IFERROR(__xludf.DUMMYFUNCTION("""COMPUTED_VALUE"""),"")</f>
        <v/>
      </c>
      <c r="H1207" s="116"/>
      <c r="I1207" s="116"/>
      <c r="J1207" s="118"/>
      <c r="K1207" s="116"/>
      <c r="L1207" s="116"/>
      <c r="M1207" s="116"/>
      <c r="N1207" s="116"/>
      <c r="O1207" s="116"/>
      <c r="P1207" s="126"/>
      <c r="Q1207" s="126"/>
      <c r="R1207" s="126"/>
      <c r="S1207" s="136"/>
      <c r="T1207" s="126"/>
      <c r="U1207" s="126"/>
      <c r="V1207" s="126"/>
      <c r="W1207" s="136"/>
      <c r="X1207" s="126"/>
      <c r="Y1207" s="126"/>
      <c r="Z1207" s="126"/>
      <c r="AA1207" s="136"/>
      <c r="AB1207" s="121" t="b">
        <v>0</v>
      </c>
      <c r="AC1207" s="121" t="b">
        <v>0</v>
      </c>
      <c r="AD1207" s="122"/>
      <c r="AE1207" s="121" t="b">
        <v>0</v>
      </c>
      <c r="AF1207" s="128"/>
      <c r="AG1207" s="137"/>
      <c r="AH1207" s="138" t="b">
        <v>0</v>
      </c>
      <c r="AI1207" s="133"/>
    </row>
    <row r="1208">
      <c r="A1208" s="114"/>
      <c r="B1208" s="114"/>
      <c r="C1208" s="114"/>
      <c r="D1208" s="114"/>
      <c r="E1208" s="115" t="s">
        <v>231</v>
      </c>
      <c r="F1208" s="116" t="str">
        <f>IFERROR(__xludf.DUMMYFUNCTION("LET(
  headers, 'Internal Flight Booking Form Re'!$A$1:AI$1,
  ref, $E1208,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8" s="117" t="str">
        <f>IFERROR(__xludf.DUMMYFUNCTION("""COMPUTED_VALUE"""),"")</f>
        <v/>
      </c>
      <c r="H1208" s="116"/>
      <c r="I1208" s="116"/>
      <c r="J1208" s="118"/>
      <c r="K1208" s="116"/>
      <c r="L1208" s="116"/>
      <c r="M1208" s="116"/>
      <c r="N1208" s="116"/>
      <c r="O1208" s="116"/>
      <c r="P1208" s="126"/>
      <c r="Q1208" s="126"/>
      <c r="R1208" s="126"/>
      <c r="S1208" s="136"/>
      <c r="T1208" s="126"/>
      <c r="U1208" s="126"/>
      <c r="V1208" s="126"/>
      <c r="W1208" s="136"/>
      <c r="X1208" s="126"/>
      <c r="Y1208" s="126"/>
      <c r="Z1208" s="126"/>
      <c r="AA1208" s="136"/>
      <c r="AB1208" s="121" t="b">
        <v>0</v>
      </c>
      <c r="AC1208" s="121" t="b">
        <v>0</v>
      </c>
      <c r="AD1208" s="122"/>
      <c r="AE1208" s="121" t="b">
        <v>0</v>
      </c>
      <c r="AF1208" s="128"/>
      <c r="AG1208" s="137"/>
      <c r="AH1208" s="138" t="b">
        <v>0</v>
      </c>
      <c r="AI1208" s="133"/>
    </row>
    <row r="1209">
      <c r="A1209" s="114"/>
      <c r="B1209" s="114"/>
      <c r="C1209" s="114"/>
      <c r="D1209" s="114"/>
      <c r="E1209" s="115" t="s">
        <v>231</v>
      </c>
      <c r="F1209" s="116" t="str">
        <f>IFERROR(__xludf.DUMMYFUNCTION("LET(
  headers, 'Internal Flight Booking Form Re'!$A$1:AI$1,
  ref, $E1209,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09" s="117" t="str">
        <f>IFERROR(__xludf.DUMMYFUNCTION("""COMPUTED_VALUE"""),"")</f>
        <v/>
      </c>
      <c r="H1209" s="116"/>
      <c r="I1209" s="116"/>
      <c r="J1209" s="118"/>
      <c r="K1209" s="116"/>
      <c r="L1209" s="116"/>
      <c r="M1209" s="116"/>
      <c r="N1209" s="116"/>
      <c r="O1209" s="116"/>
      <c r="P1209" s="126"/>
      <c r="Q1209" s="126"/>
      <c r="R1209" s="126"/>
      <c r="S1209" s="136"/>
      <c r="T1209" s="126"/>
      <c r="U1209" s="126"/>
      <c r="V1209" s="126"/>
      <c r="W1209" s="136"/>
      <c r="X1209" s="126"/>
      <c r="Y1209" s="126"/>
      <c r="Z1209" s="126"/>
      <c r="AA1209" s="136"/>
      <c r="AB1209" s="121" t="b">
        <v>0</v>
      </c>
      <c r="AC1209" s="121" t="b">
        <v>0</v>
      </c>
      <c r="AD1209" s="122"/>
      <c r="AE1209" s="121" t="b">
        <v>0</v>
      </c>
      <c r="AF1209" s="128"/>
      <c r="AG1209" s="137"/>
      <c r="AH1209" s="138" t="b">
        <v>0</v>
      </c>
      <c r="AI1209" s="133"/>
    </row>
    <row r="1210">
      <c r="A1210" s="114"/>
      <c r="B1210" s="114"/>
      <c r="C1210" s="114"/>
      <c r="D1210" s="114"/>
      <c r="E1210" s="115" t="s">
        <v>231</v>
      </c>
      <c r="F1210" s="116" t="str">
        <f>IFERROR(__xludf.DUMMYFUNCTION("LET(
  headers, 'Internal Flight Booking Form Re'!$A$1:AI$1,
  ref, $E1210,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0" s="117" t="str">
        <f>IFERROR(__xludf.DUMMYFUNCTION("""COMPUTED_VALUE"""),"")</f>
        <v/>
      </c>
      <c r="H1210" s="116"/>
      <c r="I1210" s="116"/>
      <c r="J1210" s="118"/>
      <c r="K1210" s="116"/>
      <c r="L1210" s="116"/>
      <c r="M1210" s="116"/>
      <c r="N1210" s="116"/>
      <c r="O1210" s="116"/>
      <c r="P1210" s="126"/>
      <c r="Q1210" s="126"/>
      <c r="R1210" s="126"/>
      <c r="S1210" s="136"/>
      <c r="T1210" s="126"/>
      <c r="U1210" s="126"/>
      <c r="V1210" s="126"/>
      <c r="W1210" s="136"/>
      <c r="X1210" s="126"/>
      <c r="Y1210" s="126"/>
      <c r="Z1210" s="126"/>
      <c r="AA1210" s="136"/>
      <c r="AB1210" s="121" t="b">
        <v>0</v>
      </c>
      <c r="AC1210" s="121" t="b">
        <v>0</v>
      </c>
      <c r="AD1210" s="122"/>
      <c r="AE1210" s="121" t="b">
        <v>0</v>
      </c>
      <c r="AF1210" s="128"/>
      <c r="AG1210" s="137"/>
      <c r="AH1210" s="138" t="b">
        <v>0</v>
      </c>
      <c r="AI1210" s="133"/>
    </row>
    <row r="1211">
      <c r="A1211" s="114"/>
      <c r="B1211" s="114"/>
      <c r="C1211" s="114"/>
      <c r="D1211" s="114"/>
      <c r="E1211" s="115" t="s">
        <v>231</v>
      </c>
      <c r="F1211" s="116" t="str">
        <f>IFERROR(__xludf.DUMMYFUNCTION("LET(
  headers, 'Internal Flight Booking Form Re'!$A$1:AI$1,
  ref, $E1211,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1" s="117" t="str">
        <f>IFERROR(__xludf.DUMMYFUNCTION("""COMPUTED_VALUE"""),"")</f>
        <v/>
      </c>
      <c r="H1211" s="116"/>
      <c r="I1211" s="116"/>
      <c r="J1211" s="118"/>
      <c r="K1211" s="116"/>
      <c r="L1211" s="116"/>
      <c r="M1211" s="116"/>
      <c r="N1211" s="116"/>
      <c r="O1211" s="116"/>
      <c r="P1211" s="126"/>
      <c r="Q1211" s="126"/>
      <c r="R1211" s="126"/>
      <c r="S1211" s="136"/>
      <c r="T1211" s="126"/>
      <c r="U1211" s="126"/>
      <c r="V1211" s="126"/>
      <c r="W1211" s="136"/>
      <c r="X1211" s="126"/>
      <c r="Y1211" s="126"/>
      <c r="Z1211" s="126"/>
      <c r="AA1211" s="136"/>
      <c r="AB1211" s="121" t="b">
        <v>0</v>
      </c>
      <c r="AC1211" s="121" t="b">
        <v>0</v>
      </c>
      <c r="AD1211" s="122"/>
      <c r="AE1211" s="121" t="b">
        <v>0</v>
      </c>
      <c r="AF1211" s="128"/>
      <c r="AG1211" s="137"/>
      <c r="AH1211" s="138" t="b">
        <v>0</v>
      </c>
      <c r="AI1211" s="133"/>
    </row>
    <row r="1212">
      <c r="A1212" s="114"/>
      <c r="B1212" s="114"/>
      <c r="C1212" s="114"/>
      <c r="D1212" s="114"/>
      <c r="E1212" s="115" t="s">
        <v>231</v>
      </c>
      <c r="F1212" s="116" t="str">
        <f>IFERROR(__xludf.DUMMYFUNCTION("LET(
  headers, 'Internal Flight Booking Form Re'!$A$1:AI$1,
  ref, $E1212,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2" s="117" t="str">
        <f>IFERROR(__xludf.DUMMYFUNCTION("""COMPUTED_VALUE"""),"")</f>
        <v/>
      </c>
      <c r="H1212" s="116"/>
      <c r="I1212" s="116"/>
      <c r="J1212" s="118"/>
      <c r="K1212" s="116"/>
      <c r="L1212" s="116"/>
      <c r="M1212" s="116"/>
      <c r="N1212" s="116"/>
      <c r="O1212" s="116"/>
      <c r="P1212" s="126"/>
      <c r="Q1212" s="126"/>
      <c r="R1212" s="126"/>
      <c r="S1212" s="136"/>
      <c r="T1212" s="126"/>
      <c r="U1212" s="126"/>
      <c r="V1212" s="126"/>
      <c r="W1212" s="136"/>
      <c r="X1212" s="126"/>
      <c r="Y1212" s="126"/>
      <c r="Z1212" s="126"/>
      <c r="AA1212" s="136"/>
      <c r="AB1212" s="121" t="b">
        <v>0</v>
      </c>
      <c r="AC1212" s="121" t="b">
        <v>0</v>
      </c>
      <c r="AD1212" s="122"/>
      <c r="AE1212" s="121" t="b">
        <v>0</v>
      </c>
      <c r="AF1212" s="128"/>
      <c r="AG1212" s="137"/>
      <c r="AH1212" s="138" t="b">
        <v>0</v>
      </c>
      <c r="AI1212" s="133"/>
    </row>
    <row r="1213">
      <c r="A1213" s="114"/>
      <c r="B1213" s="114"/>
      <c r="C1213" s="114"/>
      <c r="D1213" s="114"/>
      <c r="E1213" s="115" t="s">
        <v>231</v>
      </c>
      <c r="F1213" s="116" t="str">
        <f>IFERROR(__xludf.DUMMYFUNCTION("LET(
  headers, 'Internal Flight Booking Form Re'!$A$1:AI$1,
  ref, $E1213,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3" s="117" t="str">
        <f>IFERROR(__xludf.DUMMYFUNCTION("""COMPUTED_VALUE"""),"")</f>
        <v/>
      </c>
      <c r="H1213" s="116"/>
      <c r="I1213" s="116"/>
      <c r="J1213" s="118"/>
      <c r="K1213" s="116"/>
      <c r="L1213" s="116"/>
      <c r="M1213" s="116"/>
      <c r="N1213" s="116"/>
      <c r="O1213" s="116"/>
      <c r="P1213" s="126"/>
      <c r="Q1213" s="126"/>
      <c r="R1213" s="126"/>
      <c r="S1213" s="136"/>
      <c r="T1213" s="126"/>
      <c r="U1213" s="126"/>
      <c r="V1213" s="126"/>
      <c r="W1213" s="136"/>
      <c r="X1213" s="126"/>
      <c r="Y1213" s="126"/>
      <c r="Z1213" s="126"/>
      <c r="AA1213" s="136"/>
      <c r="AB1213" s="121" t="b">
        <v>0</v>
      </c>
      <c r="AC1213" s="121" t="b">
        <v>0</v>
      </c>
      <c r="AD1213" s="122"/>
      <c r="AE1213" s="121" t="b">
        <v>0</v>
      </c>
      <c r="AF1213" s="128"/>
      <c r="AG1213" s="137"/>
      <c r="AH1213" s="138" t="b">
        <v>0</v>
      </c>
      <c r="AI1213" s="133"/>
    </row>
    <row r="1214">
      <c r="A1214" s="114"/>
      <c r="B1214" s="114"/>
      <c r="C1214" s="114"/>
      <c r="D1214" s="114"/>
      <c r="E1214" s="115" t="s">
        <v>231</v>
      </c>
      <c r="F1214" s="116" t="str">
        <f>IFERROR(__xludf.DUMMYFUNCTION("LET(
  headers, 'Internal Flight Booking Form Re'!$A$1:AI$1,
  ref, $E1214,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4" s="117" t="str">
        <f>IFERROR(__xludf.DUMMYFUNCTION("""COMPUTED_VALUE"""),"")</f>
        <v/>
      </c>
      <c r="H1214" s="116"/>
      <c r="I1214" s="116"/>
      <c r="J1214" s="118"/>
      <c r="K1214" s="116"/>
      <c r="L1214" s="116"/>
      <c r="M1214" s="116"/>
      <c r="N1214" s="116"/>
      <c r="O1214" s="116"/>
      <c r="P1214" s="126"/>
      <c r="Q1214" s="126"/>
      <c r="R1214" s="126"/>
      <c r="S1214" s="136"/>
      <c r="T1214" s="126"/>
      <c r="U1214" s="126"/>
      <c r="V1214" s="126"/>
      <c r="W1214" s="136"/>
      <c r="X1214" s="126"/>
      <c r="Y1214" s="126"/>
      <c r="Z1214" s="126"/>
      <c r="AA1214" s="136"/>
      <c r="AB1214" s="121" t="b">
        <v>0</v>
      </c>
      <c r="AC1214" s="121" t="b">
        <v>0</v>
      </c>
      <c r="AD1214" s="122"/>
      <c r="AE1214" s="121" t="b">
        <v>0</v>
      </c>
      <c r="AF1214" s="128"/>
      <c r="AG1214" s="137"/>
      <c r="AH1214" s="138" t="b">
        <v>0</v>
      </c>
      <c r="AI1214" s="133"/>
    </row>
    <row r="1215">
      <c r="A1215" s="114"/>
      <c r="B1215" s="114"/>
      <c r="C1215" s="114"/>
      <c r="D1215" s="114"/>
      <c r="E1215" s="115" t="s">
        <v>231</v>
      </c>
      <c r="F1215" s="116" t="str">
        <f>IFERROR(__xludf.DUMMYFUNCTION("LET(
  headers, 'Internal Flight Booking Form Re'!$A$1:AI$1,
  ref, $E1215,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5" s="117" t="str">
        <f>IFERROR(__xludf.DUMMYFUNCTION("""COMPUTED_VALUE"""),"")</f>
        <v/>
      </c>
      <c r="H1215" s="116"/>
      <c r="I1215" s="116"/>
      <c r="J1215" s="118"/>
      <c r="K1215" s="116"/>
      <c r="L1215" s="116"/>
      <c r="M1215" s="116"/>
      <c r="N1215" s="116"/>
      <c r="O1215" s="116"/>
      <c r="P1215" s="126"/>
      <c r="Q1215" s="126"/>
      <c r="R1215" s="126"/>
      <c r="S1215" s="136"/>
      <c r="T1215" s="126"/>
      <c r="U1215" s="126"/>
      <c r="V1215" s="126"/>
      <c r="W1215" s="136"/>
      <c r="X1215" s="126"/>
      <c r="Y1215" s="126"/>
      <c r="Z1215" s="126"/>
      <c r="AA1215" s="136"/>
      <c r="AB1215" s="121" t="b">
        <v>0</v>
      </c>
      <c r="AC1215" s="121" t="b">
        <v>0</v>
      </c>
      <c r="AD1215" s="122"/>
      <c r="AE1215" s="121" t="b">
        <v>0</v>
      </c>
      <c r="AF1215" s="128"/>
      <c r="AG1215" s="137"/>
      <c r="AH1215" s="138" t="b">
        <v>0</v>
      </c>
      <c r="AI1215" s="133"/>
    </row>
    <row r="1216">
      <c r="A1216" s="114"/>
      <c r="B1216" s="114"/>
      <c r="C1216" s="114"/>
      <c r="D1216" s="114"/>
      <c r="E1216" s="115" t="s">
        <v>231</v>
      </c>
      <c r="F1216" s="116" t="str">
        <f>IFERROR(__xludf.DUMMYFUNCTION("LET(
  headers, 'Internal Flight Booking Form Re'!$A$1:AI$1,
  ref, $E1216,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6" s="117" t="str">
        <f>IFERROR(__xludf.DUMMYFUNCTION("""COMPUTED_VALUE"""),"")</f>
        <v/>
      </c>
      <c r="H1216" s="116"/>
      <c r="I1216" s="116"/>
      <c r="J1216" s="118"/>
      <c r="K1216" s="116"/>
      <c r="L1216" s="116"/>
      <c r="M1216" s="116"/>
      <c r="N1216" s="116"/>
      <c r="O1216" s="116"/>
      <c r="P1216" s="126"/>
      <c r="Q1216" s="126"/>
      <c r="R1216" s="126"/>
      <c r="S1216" s="136"/>
      <c r="T1216" s="126"/>
      <c r="U1216" s="126"/>
      <c r="V1216" s="126"/>
      <c r="W1216" s="136"/>
      <c r="X1216" s="126"/>
      <c r="Y1216" s="126"/>
      <c r="Z1216" s="126"/>
      <c r="AA1216" s="136"/>
      <c r="AB1216" s="121" t="b">
        <v>0</v>
      </c>
      <c r="AC1216" s="121" t="b">
        <v>0</v>
      </c>
      <c r="AD1216" s="122"/>
      <c r="AE1216" s="121" t="b">
        <v>0</v>
      </c>
      <c r="AF1216" s="128"/>
      <c r="AG1216" s="137"/>
      <c r="AH1216" s="138" t="b">
        <v>0</v>
      </c>
      <c r="AI1216" s="133"/>
    </row>
    <row r="1217">
      <c r="A1217" s="114"/>
      <c r="B1217" s="114"/>
      <c r="C1217" s="114"/>
      <c r="D1217" s="114"/>
      <c r="E1217" s="115" t="s">
        <v>231</v>
      </c>
      <c r="F1217" s="116" t="str">
        <f>IFERROR(__xludf.DUMMYFUNCTION("LET(
  headers, 'Internal Flight Booking Form Re'!$A$1:AI$1,
  ref, $E1217,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7" s="117" t="str">
        <f>IFERROR(__xludf.DUMMYFUNCTION("""COMPUTED_VALUE"""),"")</f>
        <v/>
      </c>
      <c r="H1217" s="116"/>
      <c r="I1217" s="116"/>
      <c r="J1217" s="118"/>
      <c r="K1217" s="116"/>
      <c r="L1217" s="116"/>
      <c r="M1217" s="116"/>
      <c r="N1217" s="116"/>
      <c r="O1217" s="116"/>
      <c r="P1217" s="126"/>
      <c r="Q1217" s="126"/>
      <c r="R1217" s="126"/>
      <c r="S1217" s="136"/>
      <c r="T1217" s="126"/>
      <c r="U1217" s="126"/>
      <c r="V1217" s="126"/>
      <c r="W1217" s="136"/>
      <c r="X1217" s="126"/>
      <c r="Y1217" s="126"/>
      <c r="Z1217" s="126"/>
      <c r="AA1217" s="136"/>
      <c r="AB1217" s="121" t="b">
        <v>0</v>
      </c>
      <c r="AC1217" s="121" t="b">
        <v>0</v>
      </c>
      <c r="AD1217" s="122"/>
      <c r="AE1217" s="121" t="b">
        <v>0</v>
      </c>
      <c r="AF1217" s="128"/>
      <c r="AG1217" s="137"/>
      <c r="AH1217" s="138" t="b">
        <v>0</v>
      </c>
      <c r="AI1217" s="133"/>
    </row>
    <row r="1218">
      <c r="A1218" s="114"/>
      <c r="B1218" s="114"/>
      <c r="C1218" s="114"/>
      <c r="D1218" s="114"/>
      <c r="E1218" s="115" t="s">
        <v>231</v>
      </c>
      <c r="F1218" s="116" t="str">
        <f>IFERROR(__xludf.DUMMYFUNCTION("LET(
  headers, 'Internal Flight Booking Form Re'!$A$1:AI$1,
  ref, $E1218,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8" s="117" t="str">
        <f>IFERROR(__xludf.DUMMYFUNCTION("""COMPUTED_VALUE"""),"")</f>
        <v/>
      </c>
      <c r="H1218" s="116"/>
      <c r="I1218" s="116"/>
      <c r="J1218" s="118"/>
      <c r="K1218" s="116"/>
      <c r="L1218" s="116"/>
      <c r="M1218" s="116"/>
      <c r="N1218" s="116"/>
      <c r="O1218" s="116"/>
      <c r="P1218" s="126"/>
      <c r="Q1218" s="126"/>
      <c r="R1218" s="126"/>
      <c r="S1218" s="136"/>
      <c r="T1218" s="126"/>
      <c r="U1218" s="126"/>
      <c r="V1218" s="126"/>
      <c r="W1218" s="136"/>
      <c r="X1218" s="126"/>
      <c r="Y1218" s="126"/>
      <c r="Z1218" s="126"/>
      <c r="AA1218" s="136"/>
      <c r="AB1218" s="121" t="b">
        <v>0</v>
      </c>
      <c r="AC1218" s="121" t="b">
        <v>0</v>
      </c>
      <c r="AD1218" s="122"/>
      <c r="AE1218" s="121" t="b">
        <v>0</v>
      </c>
      <c r="AF1218" s="128"/>
      <c r="AG1218" s="137"/>
      <c r="AH1218" s="138" t="b">
        <v>0</v>
      </c>
      <c r="AI1218" s="133"/>
    </row>
    <row r="1219">
      <c r="A1219" s="114"/>
      <c r="B1219" s="114"/>
      <c r="C1219" s="114"/>
      <c r="D1219" s="114"/>
      <c r="E1219" s="115" t="s">
        <v>231</v>
      </c>
      <c r="F1219" s="116" t="str">
        <f>IFERROR(__xludf.DUMMYFUNCTION("LET(
  headers, 'Internal Flight Booking Form Re'!$A$1:AI$1,
  ref, $E1219,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19" s="117" t="str">
        <f>IFERROR(__xludf.DUMMYFUNCTION("""COMPUTED_VALUE"""),"")</f>
        <v/>
      </c>
      <c r="H1219" s="116"/>
      <c r="I1219" s="116"/>
      <c r="J1219" s="118"/>
      <c r="K1219" s="116"/>
      <c r="L1219" s="116"/>
      <c r="M1219" s="116"/>
      <c r="N1219" s="116"/>
      <c r="O1219" s="116"/>
      <c r="P1219" s="126"/>
      <c r="Q1219" s="126"/>
      <c r="R1219" s="126"/>
      <c r="S1219" s="136"/>
      <c r="T1219" s="126"/>
      <c r="U1219" s="126"/>
      <c r="V1219" s="126"/>
      <c r="W1219" s="136"/>
      <c r="X1219" s="126"/>
      <c r="Y1219" s="126"/>
      <c r="Z1219" s="126"/>
      <c r="AA1219" s="136"/>
      <c r="AB1219" s="121" t="b">
        <v>0</v>
      </c>
      <c r="AC1219" s="121" t="b">
        <v>0</v>
      </c>
      <c r="AD1219" s="122"/>
      <c r="AE1219" s="121" t="b">
        <v>0</v>
      </c>
      <c r="AF1219" s="128"/>
      <c r="AG1219" s="137"/>
      <c r="AH1219" s="138" t="b">
        <v>0</v>
      </c>
      <c r="AI1219" s="133"/>
    </row>
    <row r="1220">
      <c r="A1220" s="114"/>
      <c r="B1220" s="114"/>
      <c r="C1220" s="114"/>
      <c r="D1220" s="114"/>
      <c r="E1220" s="115" t="s">
        <v>231</v>
      </c>
      <c r="F1220" s="116" t="str">
        <f>IFERROR(__xludf.DUMMYFUNCTION("LET(
  headers, 'Internal Flight Booking Form Re'!$A$1:AI$1,
  ref, $E1220,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0" s="117" t="str">
        <f>IFERROR(__xludf.DUMMYFUNCTION("""COMPUTED_VALUE"""),"")</f>
        <v/>
      </c>
      <c r="H1220" s="116"/>
      <c r="I1220" s="116"/>
      <c r="J1220" s="118"/>
      <c r="K1220" s="116"/>
      <c r="L1220" s="116"/>
      <c r="M1220" s="116"/>
      <c r="N1220" s="116"/>
      <c r="O1220" s="116"/>
      <c r="P1220" s="126"/>
      <c r="Q1220" s="126"/>
      <c r="R1220" s="126"/>
      <c r="S1220" s="136"/>
      <c r="T1220" s="126"/>
      <c r="U1220" s="126"/>
      <c r="V1220" s="126"/>
      <c r="W1220" s="136"/>
      <c r="X1220" s="126"/>
      <c r="Y1220" s="126"/>
      <c r="Z1220" s="126"/>
      <c r="AA1220" s="136"/>
      <c r="AB1220" s="121" t="b">
        <v>0</v>
      </c>
      <c r="AC1220" s="121" t="b">
        <v>0</v>
      </c>
      <c r="AD1220" s="122"/>
      <c r="AE1220" s="121" t="b">
        <v>0</v>
      </c>
      <c r="AF1220" s="128"/>
      <c r="AG1220" s="137"/>
      <c r="AH1220" s="138" t="b">
        <v>0</v>
      </c>
      <c r="AI1220" s="133"/>
    </row>
    <row r="1221">
      <c r="A1221" s="114"/>
      <c r="B1221" s="114"/>
      <c r="C1221" s="114"/>
      <c r="D1221" s="114"/>
      <c r="E1221" s="115" t="s">
        <v>231</v>
      </c>
      <c r="F1221" s="116" t="str">
        <f>IFERROR(__xludf.DUMMYFUNCTION("LET(
  headers, 'Internal Flight Booking Form Re'!$A$1:AI$1,
  ref, $E1221,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1" s="117" t="str">
        <f>IFERROR(__xludf.DUMMYFUNCTION("""COMPUTED_VALUE"""),"")</f>
        <v/>
      </c>
      <c r="H1221" s="116"/>
      <c r="I1221" s="116"/>
      <c r="J1221" s="118"/>
      <c r="K1221" s="116"/>
      <c r="L1221" s="116"/>
      <c r="M1221" s="116"/>
      <c r="N1221" s="116"/>
      <c r="O1221" s="116"/>
      <c r="P1221" s="126"/>
      <c r="Q1221" s="126"/>
      <c r="R1221" s="126"/>
      <c r="S1221" s="136"/>
      <c r="T1221" s="126"/>
      <c r="U1221" s="126"/>
      <c r="V1221" s="126"/>
      <c r="W1221" s="136"/>
      <c r="X1221" s="126"/>
      <c r="Y1221" s="126"/>
      <c r="Z1221" s="126"/>
      <c r="AA1221" s="136"/>
      <c r="AB1221" s="121" t="b">
        <v>0</v>
      </c>
      <c r="AC1221" s="121" t="b">
        <v>0</v>
      </c>
      <c r="AD1221" s="122"/>
      <c r="AE1221" s="121" t="b">
        <v>0</v>
      </c>
      <c r="AF1221" s="128"/>
      <c r="AG1221" s="137"/>
      <c r="AH1221" s="138" t="b">
        <v>0</v>
      </c>
      <c r="AI1221" s="133"/>
    </row>
    <row r="1222">
      <c r="A1222" s="114"/>
      <c r="B1222" s="114"/>
      <c r="C1222" s="114"/>
      <c r="D1222" s="114"/>
      <c r="E1222" s="115" t="s">
        <v>231</v>
      </c>
      <c r="F1222" s="116" t="str">
        <f>IFERROR(__xludf.DUMMYFUNCTION("LET(
  headers, 'Internal Flight Booking Form Re'!$A$1:AI$1,
  ref, $E1222,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2" s="117" t="str">
        <f>IFERROR(__xludf.DUMMYFUNCTION("""COMPUTED_VALUE"""),"")</f>
        <v/>
      </c>
      <c r="H1222" s="116"/>
      <c r="I1222" s="116"/>
      <c r="J1222" s="118"/>
      <c r="K1222" s="116"/>
      <c r="L1222" s="116"/>
      <c r="M1222" s="116"/>
      <c r="N1222" s="116"/>
      <c r="O1222" s="116"/>
      <c r="P1222" s="126"/>
      <c r="Q1222" s="126"/>
      <c r="R1222" s="126"/>
      <c r="S1222" s="136"/>
      <c r="T1222" s="126"/>
      <c r="U1222" s="126"/>
      <c r="V1222" s="126"/>
      <c r="W1222" s="136"/>
      <c r="X1222" s="126"/>
      <c r="Y1222" s="126"/>
      <c r="Z1222" s="126"/>
      <c r="AA1222" s="136"/>
      <c r="AB1222" s="121" t="b">
        <v>0</v>
      </c>
      <c r="AC1222" s="121" t="b">
        <v>0</v>
      </c>
      <c r="AD1222" s="122"/>
      <c r="AE1222" s="121" t="b">
        <v>0</v>
      </c>
      <c r="AF1222" s="128"/>
      <c r="AG1222" s="137"/>
      <c r="AH1222" s="138" t="b">
        <v>0</v>
      </c>
      <c r="AI1222" s="133"/>
    </row>
    <row r="1223">
      <c r="A1223" s="114"/>
      <c r="B1223" s="114"/>
      <c r="C1223" s="114"/>
      <c r="D1223" s="114"/>
      <c r="E1223" s="115" t="s">
        <v>231</v>
      </c>
      <c r="F1223" s="116" t="str">
        <f>IFERROR(__xludf.DUMMYFUNCTION("LET(
  headers, 'Internal Flight Booking Form Re'!$A$1:AI$1,
  ref, $E1223,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3" s="117" t="str">
        <f>IFERROR(__xludf.DUMMYFUNCTION("""COMPUTED_VALUE"""),"")</f>
        <v/>
      </c>
      <c r="H1223" s="116"/>
      <c r="I1223" s="116"/>
      <c r="J1223" s="118"/>
      <c r="K1223" s="116"/>
      <c r="L1223" s="116"/>
      <c r="M1223" s="116"/>
      <c r="N1223" s="116"/>
      <c r="O1223" s="116"/>
      <c r="P1223" s="126"/>
      <c r="Q1223" s="126"/>
      <c r="R1223" s="126"/>
      <c r="S1223" s="136"/>
      <c r="T1223" s="126"/>
      <c r="U1223" s="126"/>
      <c r="V1223" s="126"/>
      <c r="W1223" s="136"/>
      <c r="X1223" s="126"/>
      <c r="Y1223" s="126"/>
      <c r="Z1223" s="126"/>
      <c r="AA1223" s="136"/>
      <c r="AB1223" s="121" t="b">
        <v>0</v>
      </c>
      <c r="AC1223" s="121" t="b">
        <v>0</v>
      </c>
      <c r="AD1223" s="122"/>
      <c r="AE1223" s="121" t="b">
        <v>0</v>
      </c>
      <c r="AF1223" s="128"/>
      <c r="AG1223" s="137"/>
      <c r="AH1223" s="138" t="b">
        <v>0</v>
      </c>
      <c r="AI1223" s="133"/>
    </row>
    <row r="1224">
      <c r="A1224" s="114"/>
      <c r="B1224" s="114"/>
      <c r="C1224" s="114"/>
      <c r="D1224" s="114"/>
      <c r="E1224" s="115" t="s">
        <v>231</v>
      </c>
      <c r="F1224" s="116" t="str">
        <f>IFERROR(__xludf.DUMMYFUNCTION("LET(
  headers, 'Internal Flight Booking Form Re'!$A$1:AI$1,
  ref, $E1224,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4" s="117" t="str">
        <f>IFERROR(__xludf.DUMMYFUNCTION("""COMPUTED_VALUE"""),"")</f>
        <v/>
      </c>
      <c r="H1224" s="116"/>
      <c r="I1224" s="116"/>
      <c r="J1224" s="118"/>
      <c r="K1224" s="116"/>
      <c r="L1224" s="116"/>
      <c r="M1224" s="116"/>
      <c r="N1224" s="116"/>
      <c r="O1224" s="116"/>
      <c r="P1224" s="126"/>
      <c r="Q1224" s="126"/>
      <c r="R1224" s="126"/>
      <c r="S1224" s="136"/>
      <c r="T1224" s="126"/>
      <c r="U1224" s="126"/>
      <c r="V1224" s="126"/>
      <c r="W1224" s="136"/>
      <c r="X1224" s="126"/>
      <c r="Y1224" s="126"/>
      <c r="Z1224" s="126"/>
      <c r="AA1224" s="136"/>
      <c r="AB1224" s="121" t="b">
        <v>0</v>
      </c>
      <c r="AC1224" s="121" t="b">
        <v>0</v>
      </c>
      <c r="AD1224" s="122"/>
      <c r="AE1224" s="121" t="b">
        <v>0</v>
      </c>
      <c r="AF1224" s="128"/>
      <c r="AG1224" s="137"/>
      <c r="AH1224" s="138" t="b">
        <v>0</v>
      </c>
      <c r="AI1224" s="133"/>
    </row>
    <row r="1225">
      <c r="A1225" s="114"/>
      <c r="B1225" s="114"/>
      <c r="C1225" s="114"/>
      <c r="D1225" s="114"/>
      <c r="E1225" s="115" t="s">
        <v>231</v>
      </c>
      <c r="F1225" s="116" t="str">
        <f>IFERROR(__xludf.DUMMYFUNCTION("LET(
  headers, 'Internal Flight Booking Form Re'!$A$1:AI$1,
  ref, $E1225,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5" s="117" t="str">
        <f>IFERROR(__xludf.DUMMYFUNCTION("""COMPUTED_VALUE"""),"")</f>
        <v/>
      </c>
      <c r="H1225" s="116"/>
      <c r="I1225" s="116"/>
      <c r="J1225" s="118"/>
      <c r="K1225" s="116"/>
      <c r="L1225" s="116"/>
      <c r="M1225" s="116"/>
      <c r="N1225" s="116"/>
      <c r="O1225" s="116"/>
      <c r="P1225" s="126"/>
      <c r="Q1225" s="126"/>
      <c r="R1225" s="126"/>
      <c r="S1225" s="136"/>
      <c r="T1225" s="126"/>
      <c r="U1225" s="126"/>
      <c r="V1225" s="126"/>
      <c r="W1225" s="136"/>
      <c r="X1225" s="126"/>
      <c r="Y1225" s="126"/>
      <c r="Z1225" s="126"/>
      <c r="AA1225" s="136"/>
      <c r="AB1225" s="121" t="b">
        <v>0</v>
      </c>
      <c r="AC1225" s="121" t="b">
        <v>0</v>
      </c>
      <c r="AD1225" s="122"/>
      <c r="AE1225" s="121" t="b">
        <v>0</v>
      </c>
      <c r="AF1225" s="128"/>
      <c r="AG1225" s="137"/>
      <c r="AH1225" s="138" t="b">
        <v>0</v>
      </c>
      <c r="AI1225" s="133"/>
    </row>
    <row r="1226">
      <c r="A1226" s="114"/>
      <c r="B1226" s="114"/>
      <c r="C1226" s="114"/>
      <c r="D1226" s="114"/>
      <c r="E1226" s="115" t="s">
        <v>231</v>
      </c>
      <c r="F1226" s="116" t="str">
        <f>IFERROR(__xludf.DUMMYFUNCTION("LET(
  headers, 'Internal Flight Booking Form Re'!$A$1:AI$1,
  ref, $E1226,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6" s="117" t="str">
        <f>IFERROR(__xludf.DUMMYFUNCTION("""COMPUTED_VALUE"""),"")</f>
        <v/>
      </c>
      <c r="H1226" s="116"/>
      <c r="I1226" s="116"/>
      <c r="J1226" s="118"/>
      <c r="K1226" s="116"/>
      <c r="L1226" s="116"/>
      <c r="M1226" s="116"/>
      <c r="N1226" s="116"/>
      <c r="O1226" s="116"/>
      <c r="P1226" s="126"/>
      <c r="Q1226" s="126"/>
      <c r="R1226" s="126"/>
      <c r="S1226" s="136"/>
      <c r="T1226" s="126"/>
      <c r="U1226" s="126"/>
      <c r="V1226" s="126"/>
      <c r="W1226" s="136"/>
      <c r="X1226" s="126"/>
      <c r="Y1226" s="126"/>
      <c r="Z1226" s="126"/>
      <c r="AA1226" s="136"/>
      <c r="AB1226" s="121" t="b">
        <v>0</v>
      </c>
      <c r="AC1226" s="121" t="b">
        <v>0</v>
      </c>
      <c r="AD1226" s="122"/>
      <c r="AE1226" s="121" t="b">
        <v>0</v>
      </c>
      <c r="AF1226" s="128"/>
      <c r="AG1226" s="137"/>
      <c r="AH1226" s="138" t="b">
        <v>0</v>
      </c>
      <c r="AI1226" s="133"/>
    </row>
    <row r="1227">
      <c r="A1227" s="114"/>
      <c r="B1227" s="114"/>
      <c r="C1227" s="114"/>
      <c r="D1227" s="114"/>
      <c r="E1227" s="115" t="s">
        <v>231</v>
      </c>
      <c r="F1227" s="116" t="str">
        <f>IFERROR(__xludf.DUMMYFUNCTION("LET(
  headers, 'Internal Flight Booking Form Re'!$A$1:AI$1,
  ref, $E1227,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7" s="117" t="str">
        <f>IFERROR(__xludf.DUMMYFUNCTION("""COMPUTED_VALUE"""),"")</f>
        <v/>
      </c>
      <c r="H1227" s="116"/>
      <c r="I1227" s="116"/>
      <c r="J1227" s="118"/>
      <c r="K1227" s="116"/>
      <c r="L1227" s="116"/>
      <c r="M1227" s="116"/>
      <c r="N1227" s="116"/>
      <c r="O1227" s="116"/>
      <c r="P1227" s="126"/>
      <c r="Q1227" s="126"/>
      <c r="R1227" s="126"/>
      <c r="S1227" s="136"/>
      <c r="T1227" s="126"/>
      <c r="U1227" s="126"/>
      <c r="V1227" s="126"/>
      <c r="W1227" s="136"/>
      <c r="X1227" s="126"/>
      <c r="Y1227" s="126"/>
      <c r="Z1227" s="126"/>
      <c r="AA1227" s="136"/>
      <c r="AB1227" s="121" t="b">
        <v>0</v>
      </c>
      <c r="AC1227" s="121" t="b">
        <v>0</v>
      </c>
      <c r="AD1227" s="122"/>
      <c r="AE1227" s="121" t="b">
        <v>0</v>
      </c>
      <c r="AF1227" s="128"/>
      <c r="AG1227" s="137"/>
      <c r="AH1227" s="138" t="b">
        <v>0</v>
      </c>
      <c r="AI1227" s="133"/>
    </row>
    <row r="1228">
      <c r="A1228" s="114"/>
      <c r="B1228" s="114"/>
      <c r="C1228" s="114"/>
      <c r="D1228" s="114"/>
      <c r="E1228" s="115" t="s">
        <v>231</v>
      </c>
      <c r="F1228" s="116" t="str">
        <f>IFERROR(__xludf.DUMMYFUNCTION("LET(
  headers, 'Internal Flight Booking Form Re'!$A$1:AI$1,
  ref, $E1228,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8" s="117" t="str">
        <f>IFERROR(__xludf.DUMMYFUNCTION("""COMPUTED_VALUE"""),"")</f>
        <v/>
      </c>
      <c r="H1228" s="116"/>
      <c r="I1228" s="116"/>
      <c r="J1228" s="118"/>
      <c r="K1228" s="116"/>
      <c r="L1228" s="116"/>
      <c r="M1228" s="116"/>
      <c r="N1228" s="116"/>
      <c r="O1228" s="116"/>
      <c r="P1228" s="126"/>
      <c r="Q1228" s="126"/>
      <c r="R1228" s="126"/>
      <c r="S1228" s="136"/>
      <c r="T1228" s="126"/>
      <c r="U1228" s="126"/>
      <c r="V1228" s="126"/>
      <c r="W1228" s="136"/>
      <c r="X1228" s="126"/>
      <c r="Y1228" s="126"/>
      <c r="Z1228" s="126"/>
      <c r="AA1228" s="136"/>
      <c r="AB1228" s="121" t="b">
        <v>0</v>
      </c>
      <c r="AC1228" s="121" t="b">
        <v>0</v>
      </c>
      <c r="AD1228" s="122"/>
      <c r="AE1228" s="121" t="b">
        <v>0</v>
      </c>
      <c r="AF1228" s="128"/>
      <c r="AG1228" s="137"/>
      <c r="AH1228" s="138" t="b">
        <v>0</v>
      </c>
      <c r="AI1228" s="133"/>
    </row>
    <row r="1229">
      <c r="A1229" s="114"/>
      <c r="B1229" s="114"/>
      <c r="C1229" s="114"/>
      <c r="D1229" s="114"/>
      <c r="E1229" s="115" t="s">
        <v>231</v>
      </c>
      <c r="F1229" s="116" t="str">
        <f>IFERROR(__xludf.DUMMYFUNCTION("LET(
  headers, 'Internal Flight Booking Form Re'!$A$1:AI$1,
  ref, $E1229,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29" s="117" t="str">
        <f>IFERROR(__xludf.DUMMYFUNCTION("""COMPUTED_VALUE"""),"")</f>
        <v/>
      </c>
      <c r="H1229" s="116"/>
      <c r="I1229" s="116"/>
      <c r="J1229" s="118"/>
      <c r="K1229" s="116"/>
      <c r="L1229" s="116"/>
      <c r="M1229" s="116"/>
      <c r="N1229" s="116"/>
      <c r="O1229" s="116"/>
      <c r="P1229" s="126"/>
      <c r="Q1229" s="126"/>
      <c r="R1229" s="126"/>
      <c r="S1229" s="136"/>
      <c r="T1229" s="126"/>
      <c r="U1229" s="126"/>
      <c r="V1229" s="126"/>
      <c r="W1229" s="136"/>
      <c r="X1229" s="126"/>
      <c r="Y1229" s="126"/>
      <c r="Z1229" s="126"/>
      <c r="AA1229" s="136"/>
      <c r="AB1229" s="121" t="b">
        <v>0</v>
      </c>
      <c r="AC1229" s="121" t="b">
        <v>0</v>
      </c>
      <c r="AD1229" s="122"/>
      <c r="AE1229" s="121" t="b">
        <v>0</v>
      </c>
      <c r="AF1229" s="128"/>
      <c r="AG1229" s="137"/>
      <c r="AH1229" s="138" t="b">
        <v>0</v>
      </c>
      <c r="AI1229" s="133"/>
    </row>
    <row r="1230">
      <c r="A1230" s="114"/>
      <c r="B1230" s="114"/>
      <c r="C1230" s="114"/>
      <c r="D1230" s="114"/>
      <c r="E1230" s="115" t="s">
        <v>231</v>
      </c>
      <c r="F1230" s="116" t="str">
        <f>IFERROR(__xludf.DUMMYFUNCTION("LET(
  headers, 'Internal Flight Booking Form Re'!$A$1:AI$1,
  ref, $E1230,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0" s="117" t="str">
        <f>IFERROR(__xludf.DUMMYFUNCTION("""COMPUTED_VALUE"""),"")</f>
        <v/>
      </c>
      <c r="H1230" s="116"/>
      <c r="I1230" s="116"/>
      <c r="J1230" s="118"/>
      <c r="K1230" s="116"/>
      <c r="L1230" s="116"/>
      <c r="M1230" s="116"/>
      <c r="N1230" s="116"/>
      <c r="O1230" s="116"/>
      <c r="P1230" s="126"/>
      <c r="Q1230" s="126"/>
      <c r="R1230" s="126"/>
      <c r="S1230" s="136"/>
      <c r="T1230" s="126"/>
      <c r="U1230" s="126"/>
      <c r="V1230" s="126"/>
      <c r="W1230" s="136"/>
      <c r="X1230" s="126"/>
      <c r="Y1230" s="126"/>
      <c r="Z1230" s="126"/>
      <c r="AA1230" s="136"/>
      <c r="AB1230" s="121" t="b">
        <v>0</v>
      </c>
      <c r="AC1230" s="121" t="b">
        <v>0</v>
      </c>
      <c r="AD1230" s="122"/>
      <c r="AE1230" s="121" t="b">
        <v>0</v>
      </c>
      <c r="AF1230" s="128"/>
      <c r="AG1230" s="137"/>
      <c r="AH1230" s="138" t="b">
        <v>0</v>
      </c>
      <c r="AI1230" s="133"/>
    </row>
    <row r="1231">
      <c r="A1231" s="114"/>
      <c r="B1231" s="114"/>
      <c r="C1231" s="114"/>
      <c r="D1231" s="114"/>
      <c r="E1231" s="115" t="s">
        <v>231</v>
      </c>
      <c r="F1231" s="116" t="str">
        <f>IFERROR(__xludf.DUMMYFUNCTION("LET(
  headers, 'Internal Flight Booking Form Re'!$A$1:AI$1,
  ref, $E1231,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1" s="117" t="str">
        <f>IFERROR(__xludf.DUMMYFUNCTION("""COMPUTED_VALUE"""),"")</f>
        <v/>
      </c>
      <c r="H1231" s="116"/>
      <c r="I1231" s="116"/>
      <c r="J1231" s="118"/>
      <c r="K1231" s="116"/>
      <c r="L1231" s="116"/>
      <c r="M1231" s="116"/>
      <c r="N1231" s="116"/>
      <c r="O1231" s="116"/>
      <c r="P1231" s="126"/>
      <c r="Q1231" s="126"/>
      <c r="R1231" s="126"/>
      <c r="S1231" s="136"/>
      <c r="T1231" s="126"/>
      <c r="U1231" s="126"/>
      <c r="V1231" s="126"/>
      <c r="W1231" s="136"/>
      <c r="X1231" s="126"/>
      <c r="Y1231" s="126"/>
      <c r="Z1231" s="126"/>
      <c r="AA1231" s="136"/>
      <c r="AB1231" s="121" t="b">
        <v>0</v>
      </c>
      <c r="AC1231" s="121" t="b">
        <v>0</v>
      </c>
      <c r="AD1231" s="122"/>
      <c r="AE1231" s="121" t="b">
        <v>0</v>
      </c>
      <c r="AF1231" s="128"/>
      <c r="AG1231" s="137"/>
      <c r="AH1231" s="138" t="b">
        <v>0</v>
      </c>
      <c r="AI1231" s="133"/>
    </row>
    <row r="1232">
      <c r="A1232" s="114"/>
      <c r="B1232" s="114"/>
      <c r="C1232" s="114"/>
      <c r="D1232" s="114"/>
      <c r="E1232" s="115" t="s">
        <v>231</v>
      </c>
      <c r="F1232" s="116" t="str">
        <f>IFERROR(__xludf.DUMMYFUNCTION("LET(
  headers, 'Internal Flight Booking Form Re'!$A$1:AI$1,
  ref, $E1232,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2" s="117" t="str">
        <f>IFERROR(__xludf.DUMMYFUNCTION("""COMPUTED_VALUE"""),"")</f>
        <v/>
      </c>
      <c r="H1232" s="116"/>
      <c r="I1232" s="116"/>
      <c r="J1232" s="118"/>
      <c r="K1232" s="116"/>
      <c r="L1232" s="116"/>
      <c r="M1232" s="116"/>
      <c r="N1232" s="116"/>
      <c r="O1232" s="116"/>
      <c r="P1232" s="126"/>
      <c r="Q1232" s="126"/>
      <c r="R1232" s="126"/>
      <c r="S1232" s="136"/>
      <c r="T1232" s="126"/>
      <c r="U1232" s="126"/>
      <c r="V1232" s="126"/>
      <c r="W1232" s="136"/>
      <c r="X1232" s="126"/>
      <c r="Y1232" s="126"/>
      <c r="Z1232" s="126"/>
      <c r="AA1232" s="136"/>
      <c r="AB1232" s="121" t="b">
        <v>0</v>
      </c>
      <c r="AC1232" s="121" t="b">
        <v>0</v>
      </c>
      <c r="AD1232" s="122"/>
      <c r="AE1232" s="121" t="b">
        <v>0</v>
      </c>
      <c r="AF1232" s="128"/>
      <c r="AG1232" s="137"/>
      <c r="AH1232" s="138" t="b">
        <v>0</v>
      </c>
      <c r="AI1232" s="133"/>
    </row>
    <row r="1233">
      <c r="A1233" s="114"/>
      <c r="B1233" s="114"/>
      <c r="C1233" s="114"/>
      <c r="D1233" s="114"/>
      <c r="E1233" s="115" t="s">
        <v>231</v>
      </c>
      <c r="F1233" s="116" t="str">
        <f>IFERROR(__xludf.DUMMYFUNCTION("LET(
  headers, 'Internal Flight Booking Form Re'!$A$1:AI$1,
  ref, $E1233,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3" s="117" t="str">
        <f>IFERROR(__xludf.DUMMYFUNCTION("""COMPUTED_VALUE"""),"")</f>
        <v/>
      </c>
      <c r="H1233" s="116"/>
      <c r="I1233" s="116"/>
      <c r="J1233" s="118"/>
      <c r="K1233" s="116"/>
      <c r="L1233" s="116"/>
      <c r="M1233" s="116"/>
      <c r="N1233" s="116"/>
      <c r="O1233" s="116"/>
      <c r="P1233" s="126"/>
      <c r="Q1233" s="126"/>
      <c r="R1233" s="126"/>
      <c r="S1233" s="136"/>
      <c r="T1233" s="126"/>
      <c r="U1233" s="126"/>
      <c r="V1233" s="126"/>
      <c r="W1233" s="136"/>
      <c r="X1233" s="126"/>
      <c r="Y1233" s="126"/>
      <c r="Z1233" s="126"/>
      <c r="AA1233" s="136"/>
      <c r="AB1233" s="121" t="b">
        <v>0</v>
      </c>
      <c r="AC1233" s="121" t="b">
        <v>0</v>
      </c>
      <c r="AD1233" s="122"/>
      <c r="AE1233" s="121" t="b">
        <v>0</v>
      </c>
      <c r="AF1233" s="128"/>
      <c r="AG1233" s="137"/>
      <c r="AH1233" s="138" t="b">
        <v>0</v>
      </c>
      <c r="AI1233" s="133"/>
    </row>
    <row r="1234">
      <c r="A1234" s="114"/>
      <c r="B1234" s="114"/>
      <c r="C1234" s="114"/>
      <c r="D1234" s="114"/>
      <c r="E1234" s="115" t="s">
        <v>231</v>
      </c>
      <c r="F1234" s="116" t="str">
        <f>IFERROR(__xludf.DUMMYFUNCTION("LET(
  headers, 'Internal Flight Booking Form Re'!$A$1:AI$1,
  ref, $E1234,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4" s="117" t="str">
        <f>IFERROR(__xludf.DUMMYFUNCTION("""COMPUTED_VALUE"""),"")</f>
        <v/>
      </c>
      <c r="H1234" s="116"/>
      <c r="I1234" s="116"/>
      <c r="J1234" s="118"/>
      <c r="K1234" s="116"/>
      <c r="L1234" s="116"/>
      <c r="M1234" s="116"/>
      <c r="N1234" s="116"/>
      <c r="O1234" s="116"/>
      <c r="P1234" s="126"/>
      <c r="Q1234" s="126"/>
      <c r="R1234" s="126"/>
      <c r="S1234" s="136"/>
      <c r="T1234" s="126"/>
      <c r="U1234" s="126"/>
      <c r="V1234" s="126"/>
      <c r="W1234" s="136"/>
      <c r="X1234" s="126"/>
      <c r="Y1234" s="126"/>
      <c r="Z1234" s="126"/>
      <c r="AA1234" s="136"/>
      <c r="AB1234" s="121" t="b">
        <v>0</v>
      </c>
      <c r="AC1234" s="121" t="b">
        <v>0</v>
      </c>
      <c r="AD1234" s="122"/>
      <c r="AE1234" s="121" t="b">
        <v>0</v>
      </c>
      <c r="AF1234" s="128"/>
      <c r="AG1234" s="137"/>
      <c r="AH1234" s="138" t="b">
        <v>0</v>
      </c>
      <c r="AI1234" s="133"/>
    </row>
    <row r="1235">
      <c r="A1235" s="114"/>
      <c r="B1235" s="114"/>
      <c r="C1235" s="114"/>
      <c r="D1235" s="114"/>
      <c r="E1235" s="115" t="s">
        <v>231</v>
      </c>
      <c r="F1235" s="116" t="str">
        <f>IFERROR(__xludf.DUMMYFUNCTION("LET(
  headers, 'Internal Flight Booking Form Re'!$A$1:AI$1,
  ref, $E1235,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5" s="117" t="str">
        <f>IFERROR(__xludf.DUMMYFUNCTION("""COMPUTED_VALUE"""),"")</f>
        <v/>
      </c>
      <c r="H1235" s="116"/>
      <c r="I1235" s="116"/>
      <c r="J1235" s="118"/>
      <c r="K1235" s="116"/>
      <c r="L1235" s="116"/>
      <c r="M1235" s="116"/>
      <c r="N1235" s="116"/>
      <c r="O1235" s="116"/>
      <c r="P1235" s="126"/>
      <c r="Q1235" s="126"/>
      <c r="R1235" s="126"/>
      <c r="S1235" s="136"/>
      <c r="T1235" s="126"/>
      <c r="U1235" s="126"/>
      <c r="V1235" s="126"/>
      <c r="W1235" s="136"/>
      <c r="X1235" s="126"/>
      <c r="Y1235" s="126"/>
      <c r="Z1235" s="126"/>
      <c r="AA1235" s="136"/>
      <c r="AB1235" s="121" t="b">
        <v>0</v>
      </c>
      <c r="AC1235" s="121" t="b">
        <v>0</v>
      </c>
      <c r="AD1235" s="122"/>
      <c r="AE1235" s="121" t="b">
        <v>0</v>
      </c>
      <c r="AF1235" s="128"/>
      <c r="AG1235" s="137"/>
      <c r="AH1235" s="138" t="b">
        <v>0</v>
      </c>
      <c r="AI1235" s="133"/>
    </row>
    <row r="1236">
      <c r="A1236" s="114"/>
      <c r="B1236" s="114"/>
      <c r="C1236" s="114"/>
      <c r="D1236" s="114"/>
      <c r="E1236" s="115" t="s">
        <v>231</v>
      </c>
      <c r="F1236" s="116" t="str">
        <f>IFERROR(__xludf.DUMMYFUNCTION("LET(
  headers, 'Internal Flight Booking Form Re'!$A$1:AI$1,
  ref, $E1236,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6" s="117" t="str">
        <f>IFERROR(__xludf.DUMMYFUNCTION("""COMPUTED_VALUE"""),"")</f>
        <v/>
      </c>
      <c r="H1236" s="116"/>
      <c r="I1236" s="116"/>
      <c r="J1236" s="118"/>
      <c r="K1236" s="116"/>
      <c r="L1236" s="116"/>
      <c r="M1236" s="116"/>
      <c r="N1236" s="116"/>
      <c r="O1236" s="116"/>
      <c r="P1236" s="126"/>
      <c r="Q1236" s="126"/>
      <c r="R1236" s="126"/>
      <c r="S1236" s="136"/>
      <c r="T1236" s="126"/>
      <c r="U1236" s="126"/>
      <c r="V1236" s="126"/>
      <c r="W1236" s="136"/>
      <c r="X1236" s="126"/>
      <c r="Y1236" s="126"/>
      <c r="Z1236" s="126"/>
      <c r="AA1236" s="136"/>
      <c r="AB1236" s="121" t="b">
        <v>0</v>
      </c>
      <c r="AC1236" s="121" t="b">
        <v>0</v>
      </c>
      <c r="AD1236" s="122"/>
      <c r="AE1236" s="121" t="b">
        <v>0</v>
      </c>
      <c r="AF1236" s="128"/>
      <c r="AG1236" s="137"/>
      <c r="AH1236" s="138" t="b">
        <v>0</v>
      </c>
      <c r="AI1236" s="133"/>
    </row>
    <row r="1237">
      <c r="A1237" s="114"/>
      <c r="B1237" s="114"/>
      <c r="C1237" s="114"/>
      <c r="D1237" s="114"/>
      <c r="E1237" s="115" t="s">
        <v>231</v>
      </c>
      <c r="F1237" s="116" t="str">
        <f>IFERROR(__xludf.DUMMYFUNCTION("LET(
  headers, 'Internal Flight Booking Form Re'!$A$1:AI$1,
  ref, $E1237,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7" s="117" t="str">
        <f>IFERROR(__xludf.DUMMYFUNCTION("""COMPUTED_VALUE"""),"")</f>
        <v/>
      </c>
      <c r="H1237" s="116"/>
      <c r="I1237" s="116"/>
      <c r="J1237" s="118"/>
      <c r="K1237" s="116"/>
      <c r="L1237" s="116"/>
      <c r="M1237" s="116"/>
      <c r="N1237" s="116"/>
      <c r="O1237" s="116"/>
      <c r="P1237" s="126"/>
      <c r="Q1237" s="126"/>
      <c r="R1237" s="126"/>
      <c r="S1237" s="136"/>
      <c r="T1237" s="126"/>
      <c r="U1237" s="126"/>
      <c r="V1237" s="126"/>
      <c r="W1237" s="136"/>
      <c r="X1237" s="126"/>
      <c r="Y1237" s="126"/>
      <c r="Z1237" s="126"/>
      <c r="AA1237" s="136"/>
      <c r="AB1237" s="121" t="b">
        <v>0</v>
      </c>
      <c r="AC1237" s="121" t="b">
        <v>0</v>
      </c>
      <c r="AD1237" s="122"/>
      <c r="AE1237" s="121" t="b">
        <v>0</v>
      </c>
      <c r="AF1237" s="128"/>
      <c r="AG1237" s="137"/>
      <c r="AH1237" s="138" t="b">
        <v>0</v>
      </c>
      <c r="AI1237" s="133"/>
    </row>
    <row r="1238">
      <c r="A1238" s="114"/>
      <c r="B1238" s="114"/>
      <c r="C1238" s="114"/>
      <c r="D1238" s="114"/>
      <c r="E1238" s="115" t="s">
        <v>231</v>
      </c>
      <c r="F1238" s="116" t="str">
        <f>IFERROR(__xludf.DUMMYFUNCTION("LET(
  headers, 'Internal Flight Booking Form Re'!$A$1:AI$1,
  ref, $E1238,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8" s="117" t="str">
        <f>IFERROR(__xludf.DUMMYFUNCTION("""COMPUTED_VALUE"""),"")</f>
        <v/>
      </c>
      <c r="H1238" s="116"/>
      <c r="I1238" s="116"/>
      <c r="J1238" s="118"/>
      <c r="K1238" s="116"/>
      <c r="L1238" s="116"/>
      <c r="M1238" s="116"/>
      <c r="N1238" s="116"/>
      <c r="O1238" s="116"/>
      <c r="P1238" s="126"/>
      <c r="Q1238" s="126"/>
      <c r="R1238" s="126"/>
      <c r="S1238" s="136"/>
      <c r="T1238" s="126"/>
      <c r="U1238" s="126"/>
      <c r="V1238" s="126"/>
      <c r="W1238" s="136"/>
      <c r="X1238" s="126"/>
      <c r="Y1238" s="126"/>
      <c r="Z1238" s="126"/>
      <c r="AA1238" s="136"/>
      <c r="AB1238" s="121" t="b">
        <v>0</v>
      </c>
      <c r="AC1238" s="121" t="b">
        <v>0</v>
      </c>
      <c r="AD1238" s="122"/>
      <c r="AE1238" s="121" t="b">
        <v>0</v>
      </c>
      <c r="AF1238" s="128"/>
      <c r="AG1238" s="137"/>
      <c r="AH1238" s="138" t="b">
        <v>0</v>
      </c>
      <c r="AI1238" s="133"/>
    </row>
    <row r="1239">
      <c r="A1239" s="114"/>
      <c r="B1239" s="114"/>
      <c r="C1239" s="114"/>
      <c r="D1239" s="114"/>
      <c r="E1239" s="115" t="s">
        <v>231</v>
      </c>
      <c r="F1239" s="116" t="str">
        <f>IFERROR(__xludf.DUMMYFUNCTION("LET(
  headers, 'Internal Flight Booking Form Re'!$A$1:AI$1,
  ref, $E1239,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39" s="117" t="str">
        <f>IFERROR(__xludf.DUMMYFUNCTION("""COMPUTED_VALUE"""),"")</f>
        <v/>
      </c>
      <c r="H1239" s="116"/>
      <c r="I1239" s="116"/>
      <c r="J1239" s="118"/>
      <c r="K1239" s="116"/>
      <c r="L1239" s="116"/>
      <c r="M1239" s="116"/>
      <c r="N1239" s="116"/>
      <c r="O1239" s="116"/>
      <c r="P1239" s="126"/>
      <c r="Q1239" s="126"/>
      <c r="R1239" s="126"/>
      <c r="S1239" s="136"/>
      <c r="T1239" s="126"/>
      <c r="U1239" s="126"/>
      <c r="V1239" s="126"/>
      <c r="W1239" s="136"/>
      <c r="X1239" s="126"/>
      <c r="Y1239" s="126"/>
      <c r="Z1239" s="126"/>
      <c r="AA1239" s="136"/>
      <c r="AB1239" s="121" t="b">
        <v>0</v>
      </c>
      <c r="AC1239" s="121" t="b">
        <v>0</v>
      </c>
      <c r="AD1239" s="122"/>
      <c r="AE1239" s="121" t="b">
        <v>0</v>
      </c>
      <c r="AF1239" s="128"/>
      <c r="AG1239" s="137"/>
      <c r="AH1239" s="138" t="b">
        <v>0</v>
      </c>
      <c r="AI1239" s="133"/>
    </row>
    <row r="1240">
      <c r="A1240" s="114"/>
      <c r="B1240" s="114"/>
      <c r="C1240" s="114"/>
      <c r="D1240" s="114"/>
      <c r="E1240" s="115" t="s">
        <v>231</v>
      </c>
      <c r="F1240" s="116" t="str">
        <f>IFERROR(__xludf.DUMMYFUNCTION("LET(
  headers, 'Internal Flight Booking Form Re'!$A$1:AI$1,
  ref, $E1240,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0" s="117" t="str">
        <f>IFERROR(__xludf.DUMMYFUNCTION("""COMPUTED_VALUE"""),"")</f>
        <v/>
      </c>
      <c r="H1240" s="116"/>
      <c r="I1240" s="116"/>
      <c r="J1240" s="118"/>
      <c r="K1240" s="116"/>
      <c r="L1240" s="116"/>
      <c r="M1240" s="116"/>
      <c r="N1240" s="116"/>
      <c r="O1240" s="116"/>
      <c r="P1240" s="126"/>
      <c r="Q1240" s="126"/>
      <c r="R1240" s="126"/>
      <c r="S1240" s="136"/>
      <c r="T1240" s="126"/>
      <c r="U1240" s="126"/>
      <c r="V1240" s="126"/>
      <c r="W1240" s="136"/>
      <c r="X1240" s="126"/>
      <c r="Y1240" s="126"/>
      <c r="Z1240" s="126"/>
      <c r="AA1240" s="136"/>
      <c r="AB1240" s="121" t="b">
        <v>0</v>
      </c>
      <c r="AC1240" s="121" t="b">
        <v>0</v>
      </c>
      <c r="AD1240" s="122"/>
      <c r="AE1240" s="121" t="b">
        <v>0</v>
      </c>
      <c r="AF1240" s="128"/>
      <c r="AG1240" s="137"/>
      <c r="AH1240" s="138" t="b">
        <v>0</v>
      </c>
      <c r="AI1240" s="133"/>
    </row>
    <row r="1241">
      <c r="A1241" s="114"/>
      <c r="B1241" s="114"/>
      <c r="C1241" s="114"/>
      <c r="D1241" s="114"/>
      <c r="E1241" s="115" t="s">
        <v>231</v>
      </c>
      <c r="F1241" s="116" t="str">
        <f>IFERROR(__xludf.DUMMYFUNCTION("LET(
  headers, 'Internal Flight Booking Form Re'!$A$1:AI$1,
  ref, $E1241,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1" s="117" t="str">
        <f>IFERROR(__xludf.DUMMYFUNCTION("""COMPUTED_VALUE"""),"")</f>
        <v/>
      </c>
      <c r="H1241" s="116"/>
      <c r="I1241" s="116"/>
      <c r="J1241" s="118"/>
      <c r="K1241" s="116"/>
      <c r="L1241" s="116"/>
      <c r="M1241" s="116"/>
      <c r="N1241" s="116"/>
      <c r="O1241" s="116"/>
      <c r="P1241" s="126"/>
      <c r="Q1241" s="126"/>
      <c r="R1241" s="126"/>
      <c r="S1241" s="136"/>
      <c r="T1241" s="126"/>
      <c r="U1241" s="126"/>
      <c r="V1241" s="126"/>
      <c r="W1241" s="136"/>
      <c r="X1241" s="126"/>
      <c r="Y1241" s="126"/>
      <c r="Z1241" s="126"/>
      <c r="AA1241" s="136"/>
      <c r="AB1241" s="121" t="b">
        <v>0</v>
      </c>
      <c r="AC1241" s="121" t="b">
        <v>0</v>
      </c>
      <c r="AD1241" s="122"/>
      <c r="AE1241" s="121" t="b">
        <v>0</v>
      </c>
      <c r="AF1241" s="128"/>
      <c r="AG1241" s="137"/>
      <c r="AH1241" s="138" t="b">
        <v>0</v>
      </c>
      <c r="AI1241" s="133"/>
    </row>
    <row r="1242">
      <c r="A1242" s="114"/>
      <c r="B1242" s="114"/>
      <c r="C1242" s="114"/>
      <c r="D1242" s="114"/>
      <c r="E1242" s="115" t="s">
        <v>231</v>
      </c>
      <c r="F1242" s="116" t="str">
        <f>IFERROR(__xludf.DUMMYFUNCTION("LET(
  headers, 'Internal Flight Booking Form Re'!$A$1:AI$1,
  ref, $E1242,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2" s="117" t="str">
        <f>IFERROR(__xludf.DUMMYFUNCTION("""COMPUTED_VALUE"""),"")</f>
        <v/>
      </c>
      <c r="H1242" s="116"/>
      <c r="I1242" s="116"/>
      <c r="J1242" s="118"/>
      <c r="K1242" s="116"/>
      <c r="L1242" s="116"/>
      <c r="M1242" s="116"/>
      <c r="N1242" s="116"/>
      <c r="O1242" s="116"/>
      <c r="P1242" s="126"/>
      <c r="Q1242" s="126"/>
      <c r="R1242" s="126"/>
      <c r="S1242" s="136"/>
      <c r="T1242" s="126"/>
      <c r="U1242" s="126"/>
      <c r="V1242" s="126"/>
      <c r="W1242" s="136"/>
      <c r="X1242" s="126"/>
      <c r="Y1242" s="126"/>
      <c r="Z1242" s="126"/>
      <c r="AA1242" s="136"/>
      <c r="AB1242" s="121" t="b">
        <v>0</v>
      </c>
      <c r="AC1242" s="121" t="b">
        <v>0</v>
      </c>
      <c r="AD1242" s="122"/>
      <c r="AE1242" s="121" t="b">
        <v>0</v>
      </c>
      <c r="AF1242" s="128"/>
      <c r="AG1242" s="137"/>
      <c r="AH1242" s="138" t="b">
        <v>0</v>
      </c>
      <c r="AI1242" s="133"/>
    </row>
    <row r="1243">
      <c r="A1243" s="114"/>
      <c r="B1243" s="114"/>
      <c r="C1243" s="114"/>
      <c r="D1243" s="114"/>
      <c r="E1243" s="115" t="s">
        <v>231</v>
      </c>
      <c r="F1243" s="116" t="str">
        <f>IFERROR(__xludf.DUMMYFUNCTION("LET(
  headers, 'Internal Flight Booking Form Re'!$A$1:AI$1,
  ref, $E1243,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3" s="117" t="str">
        <f>IFERROR(__xludf.DUMMYFUNCTION("""COMPUTED_VALUE"""),"")</f>
        <v/>
      </c>
      <c r="H1243" s="116"/>
      <c r="I1243" s="116"/>
      <c r="J1243" s="118"/>
      <c r="K1243" s="116"/>
      <c r="L1243" s="116"/>
      <c r="M1243" s="116"/>
      <c r="N1243" s="116"/>
      <c r="O1243" s="116"/>
      <c r="P1243" s="126"/>
      <c r="Q1243" s="126"/>
      <c r="R1243" s="126"/>
      <c r="S1243" s="136"/>
      <c r="T1243" s="126"/>
      <c r="U1243" s="126"/>
      <c r="V1243" s="126"/>
      <c r="W1243" s="136"/>
      <c r="X1243" s="126"/>
      <c r="Y1243" s="126"/>
      <c r="Z1243" s="126"/>
      <c r="AA1243" s="136"/>
      <c r="AB1243" s="121" t="b">
        <v>0</v>
      </c>
      <c r="AC1243" s="121" t="b">
        <v>0</v>
      </c>
      <c r="AD1243" s="122"/>
      <c r="AE1243" s="121" t="b">
        <v>0</v>
      </c>
      <c r="AF1243" s="128"/>
      <c r="AG1243" s="137"/>
      <c r="AH1243" s="138" t="b">
        <v>0</v>
      </c>
      <c r="AI1243" s="133"/>
    </row>
    <row r="1244">
      <c r="A1244" s="114"/>
      <c r="B1244" s="114"/>
      <c r="C1244" s="114"/>
      <c r="D1244" s="114"/>
      <c r="E1244" s="115" t="s">
        <v>231</v>
      </c>
      <c r="F1244" s="116" t="str">
        <f>IFERROR(__xludf.DUMMYFUNCTION("LET(
  headers, 'Internal Flight Booking Form Re'!$A$1:AI$1,
  ref, $E1244,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4" s="117" t="str">
        <f>IFERROR(__xludf.DUMMYFUNCTION("""COMPUTED_VALUE"""),"")</f>
        <v/>
      </c>
      <c r="H1244" s="116"/>
      <c r="I1244" s="116"/>
      <c r="J1244" s="118"/>
      <c r="K1244" s="116"/>
      <c r="L1244" s="116"/>
      <c r="M1244" s="116"/>
      <c r="N1244" s="116"/>
      <c r="O1244" s="116"/>
      <c r="P1244" s="126"/>
      <c r="Q1244" s="126"/>
      <c r="R1244" s="126"/>
      <c r="S1244" s="136"/>
      <c r="T1244" s="126"/>
      <c r="U1244" s="126"/>
      <c r="V1244" s="126"/>
      <c r="W1244" s="136"/>
      <c r="X1244" s="126"/>
      <c r="Y1244" s="126"/>
      <c r="Z1244" s="126"/>
      <c r="AA1244" s="136"/>
      <c r="AB1244" s="121" t="b">
        <v>0</v>
      </c>
      <c r="AC1244" s="121" t="b">
        <v>0</v>
      </c>
      <c r="AD1244" s="122"/>
      <c r="AE1244" s="121" t="b">
        <v>0</v>
      </c>
      <c r="AF1244" s="128"/>
      <c r="AG1244" s="137"/>
      <c r="AH1244" s="138" t="b">
        <v>0</v>
      </c>
      <c r="AI1244" s="133"/>
    </row>
    <row r="1245">
      <c r="A1245" s="114"/>
      <c r="B1245" s="114"/>
      <c r="C1245" s="114"/>
      <c r="D1245" s="114"/>
      <c r="E1245" s="115" t="s">
        <v>231</v>
      </c>
      <c r="F1245" s="116" t="str">
        <f>IFERROR(__xludf.DUMMYFUNCTION("LET(
  headers, 'Internal Flight Booking Form Re'!$A$1:AI$1,
  ref, $E1245,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5" s="117" t="str">
        <f>IFERROR(__xludf.DUMMYFUNCTION("""COMPUTED_VALUE"""),"")</f>
        <v/>
      </c>
      <c r="H1245" s="116"/>
      <c r="I1245" s="116"/>
      <c r="J1245" s="118"/>
      <c r="K1245" s="116"/>
      <c r="L1245" s="116"/>
      <c r="M1245" s="116"/>
      <c r="N1245" s="116"/>
      <c r="O1245" s="116"/>
      <c r="P1245" s="126"/>
      <c r="Q1245" s="126"/>
      <c r="R1245" s="126"/>
      <c r="S1245" s="136"/>
      <c r="T1245" s="126"/>
      <c r="U1245" s="126"/>
      <c r="V1245" s="126"/>
      <c r="W1245" s="136"/>
      <c r="X1245" s="126"/>
      <c r="Y1245" s="126"/>
      <c r="Z1245" s="126"/>
      <c r="AA1245" s="136"/>
      <c r="AB1245" s="121" t="b">
        <v>0</v>
      </c>
      <c r="AC1245" s="121" t="b">
        <v>0</v>
      </c>
      <c r="AD1245" s="122"/>
      <c r="AE1245" s="121" t="b">
        <v>0</v>
      </c>
      <c r="AF1245" s="128"/>
      <c r="AG1245" s="137"/>
      <c r="AH1245" s="138" t="b">
        <v>0</v>
      </c>
      <c r="AI1245" s="133"/>
    </row>
    <row r="1246">
      <c r="A1246" s="114"/>
      <c r="B1246" s="114"/>
      <c r="C1246" s="114"/>
      <c r="D1246" s="114"/>
      <c r="E1246" s="115" t="s">
        <v>231</v>
      </c>
      <c r="F1246" s="116" t="str">
        <f>IFERROR(__xludf.DUMMYFUNCTION("LET(
  headers, 'Internal Flight Booking Form Re'!$A$1:AI$1,
  ref, $E1246,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6" s="117" t="str">
        <f>IFERROR(__xludf.DUMMYFUNCTION("""COMPUTED_VALUE"""),"")</f>
        <v/>
      </c>
      <c r="H1246" s="116"/>
      <c r="I1246" s="116"/>
      <c r="J1246" s="118"/>
      <c r="K1246" s="116"/>
      <c r="L1246" s="116"/>
      <c r="M1246" s="116"/>
      <c r="N1246" s="116"/>
      <c r="O1246" s="116"/>
      <c r="P1246" s="126"/>
      <c r="Q1246" s="126"/>
      <c r="R1246" s="126"/>
      <c r="S1246" s="136"/>
      <c r="T1246" s="126"/>
      <c r="U1246" s="126"/>
      <c r="V1246" s="126"/>
      <c r="W1246" s="136"/>
      <c r="X1246" s="126"/>
      <c r="Y1246" s="126"/>
      <c r="Z1246" s="126"/>
      <c r="AA1246" s="136"/>
      <c r="AB1246" s="121" t="b">
        <v>0</v>
      </c>
      <c r="AC1246" s="121" t="b">
        <v>0</v>
      </c>
      <c r="AD1246" s="122"/>
      <c r="AE1246" s="121" t="b">
        <v>0</v>
      </c>
      <c r="AF1246" s="128"/>
      <c r="AG1246" s="137"/>
      <c r="AH1246" s="138" t="b">
        <v>0</v>
      </c>
      <c r="AI1246" s="133"/>
    </row>
    <row r="1247">
      <c r="A1247" s="114"/>
      <c r="B1247" s="114"/>
      <c r="C1247" s="114"/>
      <c r="D1247" s="114"/>
      <c r="E1247" s="115" t="s">
        <v>231</v>
      </c>
      <c r="F1247" s="116" t="str">
        <f>IFERROR(__xludf.DUMMYFUNCTION("LET(
  headers, 'Internal Flight Booking Form Re'!$A$1:AI$1,
  ref, $E1247,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7" s="117" t="str">
        <f>IFERROR(__xludf.DUMMYFUNCTION("""COMPUTED_VALUE"""),"")</f>
        <v/>
      </c>
      <c r="H1247" s="116"/>
      <c r="I1247" s="116"/>
      <c r="J1247" s="118"/>
      <c r="K1247" s="116"/>
      <c r="L1247" s="116"/>
      <c r="M1247" s="116"/>
      <c r="N1247" s="116"/>
      <c r="O1247" s="116"/>
      <c r="P1247" s="126"/>
      <c r="Q1247" s="126"/>
      <c r="R1247" s="126"/>
      <c r="S1247" s="136"/>
      <c r="T1247" s="126"/>
      <c r="U1247" s="126"/>
      <c r="V1247" s="126"/>
      <c r="W1247" s="136"/>
      <c r="X1247" s="126"/>
      <c r="Y1247" s="126"/>
      <c r="Z1247" s="126"/>
      <c r="AA1247" s="136"/>
      <c r="AB1247" s="121" t="b">
        <v>0</v>
      </c>
      <c r="AC1247" s="121" t="b">
        <v>0</v>
      </c>
      <c r="AD1247" s="122"/>
      <c r="AE1247" s="121" t="b">
        <v>0</v>
      </c>
      <c r="AF1247" s="128"/>
      <c r="AG1247" s="137"/>
      <c r="AH1247" s="138" t="b">
        <v>0</v>
      </c>
      <c r="AI1247" s="133"/>
    </row>
    <row r="1248">
      <c r="A1248" s="114"/>
      <c r="B1248" s="114"/>
      <c r="C1248" s="114"/>
      <c r="D1248" s="114"/>
      <c r="E1248" s="115" t="s">
        <v>231</v>
      </c>
      <c r="F1248" s="116" t="str">
        <f>IFERROR(__xludf.DUMMYFUNCTION("LET(
  headers, 'Internal Flight Booking Form Re'!$A$1:AI$1,
  ref, $E1248,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8" s="117" t="str">
        <f>IFERROR(__xludf.DUMMYFUNCTION("""COMPUTED_VALUE"""),"")</f>
        <v/>
      </c>
      <c r="H1248" s="116"/>
      <c r="I1248" s="116"/>
      <c r="J1248" s="118"/>
      <c r="K1248" s="116"/>
      <c r="L1248" s="116"/>
      <c r="M1248" s="116"/>
      <c r="N1248" s="116"/>
      <c r="O1248" s="116"/>
      <c r="P1248" s="126"/>
      <c r="Q1248" s="126"/>
      <c r="R1248" s="126"/>
      <c r="S1248" s="136"/>
      <c r="T1248" s="126"/>
      <c r="U1248" s="126"/>
      <c r="V1248" s="126"/>
      <c r="W1248" s="136"/>
      <c r="X1248" s="126"/>
      <c r="Y1248" s="126"/>
      <c r="Z1248" s="126"/>
      <c r="AA1248" s="136"/>
      <c r="AB1248" s="121" t="b">
        <v>0</v>
      </c>
      <c r="AC1248" s="121" t="b">
        <v>0</v>
      </c>
      <c r="AD1248" s="122"/>
      <c r="AE1248" s="121" t="b">
        <v>0</v>
      </c>
      <c r="AF1248" s="128"/>
      <c r="AG1248" s="137"/>
      <c r="AH1248" s="138" t="b">
        <v>0</v>
      </c>
      <c r="AI1248" s="133"/>
    </row>
    <row r="1249">
      <c r="A1249" s="114"/>
      <c r="B1249" s="114"/>
      <c r="C1249" s="114"/>
      <c r="D1249" s="114"/>
      <c r="E1249" s="115" t="s">
        <v>231</v>
      </c>
      <c r="F1249" s="116" t="str">
        <f>IFERROR(__xludf.DUMMYFUNCTION("LET(
  headers, 'Internal Flight Booking Form Re'!$A$1:AI$1,
  ref, $E1249,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49" s="117" t="str">
        <f>IFERROR(__xludf.DUMMYFUNCTION("""COMPUTED_VALUE"""),"")</f>
        <v/>
      </c>
      <c r="H1249" s="116"/>
      <c r="I1249" s="116"/>
      <c r="J1249" s="118"/>
      <c r="K1249" s="116"/>
      <c r="L1249" s="116"/>
      <c r="M1249" s="116"/>
      <c r="N1249" s="116"/>
      <c r="O1249" s="116"/>
      <c r="P1249" s="126"/>
      <c r="Q1249" s="126"/>
      <c r="R1249" s="126"/>
      <c r="S1249" s="136"/>
      <c r="T1249" s="126"/>
      <c r="U1249" s="126"/>
      <c r="V1249" s="126"/>
      <c r="W1249" s="136"/>
      <c r="X1249" s="126"/>
      <c r="Y1249" s="126"/>
      <c r="Z1249" s="126"/>
      <c r="AA1249" s="136"/>
      <c r="AB1249" s="121" t="b">
        <v>0</v>
      </c>
      <c r="AC1249" s="121" t="b">
        <v>0</v>
      </c>
      <c r="AD1249" s="122"/>
      <c r="AE1249" s="121" t="b">
        <v>0</v>
      </c>
      <c r="AF1249" s="128"/>
      <c r="AG1249" s="137"/>
      <c r="AH1249" s="138" t="b">
        <v>0</v>
      </c>
      <c r="AI1249" s="133"/>
    </row>
    <row r="1250">
      <c r="A1250" s="114"/>
      <c r="B1250" s="114"/>
      <c r="C1250" s="114"/>
      <c r="D1250" s="114"/>
      <c r="E1250" s="115" t="s">
        <v>231</v>
      </c>
      <c r="F1250" s="116" t="str">
        <f>IFERROR(__xludf.DUMMYFUNCTION("LET(
  headers, 'Internal Flight Booking Form Re'!$A$1:AI$1,
  ref, $E1250,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0" s="117" t="str">
        <f>IFERROR(__xludf.DUMMYFUNCTION("""COMPUTED_VALUE"""),"")</f>
        <v/>
      </c>
      <c r="H1250" s="116"/>
      <c r="I1250" s="116"/>
      <c r="J1250" s="118"/>
      <c r="K1250" s="116"/>
      <c r="L1250" s="116"/>
      <c r="M1250" s="116"/>
      <c r="N1250" s="116"/>
      <c r="O1250" s="116"/>
      <c r="P1250" s="126"/>
      <c r="Q1250" s="126"/>
      <c r="R1250" s="126"/>
      <c r="S1250" s="136"/>
      <c r="T1250" s="126"/>
      <c r="U1250" s="126"/>
      <c r="V1250" s="126"/>
      <c r="W1250" s="136"/>
      <c r="X1250" s="126"/>
      <c r="Y1250" s="126"/>
      <c r="Z1250" s="126"/>
      <c r="AA1250" s="136"/>
      <c r="AB1250" s="121" t="b">
        <v>0</v>
      </c>
      <c r="AC1250" s="121" t="b">
        <v>0</v>
      </c>
      <c r="AD1250" s="122"/>
      <c r="AE1250" s="121" t="b">
        <v>0</v>
      </c>
      <c r="AF1250" s="128"/>
      <c r="AG1250" s="137"/>
      <c r="AH1250" s="138" t="b">
        <v>0</v>
      </c>
      <c r="AI1250" s="133"/>
    </row>
    <row r="1251">
      <c r="A1251" s="114"/>
      <c r="B1251" s="114"/>
      <c r="C1251" s="114"/>
      <c r="D1251" s="114"/>
      <c r="E1251" s="115" t="s">
        <v>231</v>
      </c>
      <c r="F1251" s="116" t="str">
        <f>IFERROR(__xludf.DUMMYFUNCTION("LET(
  headers, 'Internal Flight Booking Form Re'!$A$1:AI$1,
  ref, $E1251,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1" s="117" t="str">
        <f>IFERROR(__xludf.DUMMYFUNCTION("""COMPUTED_VALUE"""),"")</f>
        <v/>
      </c>
      <c r="H1251" s="116"/>
      <c r="I1251" s="116"/>
      <c r="J1251" s="118"/>
      <c r="K1251" s="116"/>
      <c r="L1251" s="116"/>
      <c r="M1251" s="116"/>
      <c r="N1251" s="116"/>
      <c r="O1251" s="116"/>
      <c r="P1251" s="126"/>
      <c r="Q1251" s="126"/>
      <c r="R1251" s="126"/>
      <c r="S1251" s="136"/>
      <c r="T1251" s="126"/>
      <c r="U1251" s="126"/>
      <c r="V1251" s="126"/>
      <c r="W1251" s="136"/>
      <c r="X1251" s="126"/>
      <c r="Y1251" s="126"/>
      <c r="Z1251" s="126"/>
      <c r="AA1251" s="136"/>
      <c r="AB1251" s="121" t="b">
        <v>0</v>
      </c>
      <c r="AC1251" s="121" t="b">
        <v>0</v>
      </c>
      <c r="AD1251" s="122"/>
      <c r="AE1251" s="121" t="b">
        <v>0</v>
      </c>
      <c r="AF1251" s="128"/>
      <c r="AG1251" s="137"/>
      <c r="AH1251" s="138" t="b">
        <v>0</v>
      </c>
      <c r="AI1251" s="133"/>
    </row>
    <row r="1252">
      <c r="A1252" s="114"/>
      <c r="B1252" s="114"/>
      <c r="C1252" s="114"/>
      <c r="D1252" s="114"/>
      <c r="E1252" s="115" t="s">
        <v>231</v>
      </c>
      <c r="F1252" s="116" t="str">
        <f>IFERROR(__xludf.DUMMYFUNCTION("LET(
  headers, 'Internal Flight Booking Form Re'!$A$1:AI$1,
  ref, $E1252,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2" s="117" t="str">
        <f>IFERROR(__xludf.DUMMYFUNCTION("""COMPUTED_VALUE"""),"")</f>
        <v/>
      </c>
      <c r="H1252" s="116"/>
      <c r="I1252" s="116"/>
      <c r="J1252" s="118"/>
      <c r="K1252" s="116"/>
      <c r="L1252" s="116"/>
      <c r="M1252" s="116"/>
      <c r="N1252" s="116"/>
      <c r="O1252" s="116"/>
      <c r="P1252" s="126"/>
      <c r="Q1252" s="126"/>
      <c r="R1252" s="126"/>
      <c r="S1252" s="136"/>
      <c r="T1252" s="126"/>
      <c r="U1252" s="126"/>
      <c r="V1252" s="126"/>
      <c r="W1252" s="136"/>
      <c r="X1252" s="126"/>
      <c r="Y1252" s="126"/>
      <c r="Z1252" s="126"/>
      <c r="AA1252" s="136"/>
      <c r="AB1252" s="121" t="b">
        <v>0</v>
      </c>
      <c r="AC1252" s="121" t="b">
        <v>0</v>
      </c>
      <c r="AD1252" s="122"/>
      <c r="AE1252" s="121" t="b">
        <v>0</v>
      </c>
      <c r="AF1252" s="128"/>
      <c r="AG1252" s="137"/>
      <c r="AH1252" s="138" t="b">
        <v>0</v>
      </c>
      <c r="AI1252" s="133"/>
    </row>
    <row r="1253">
      <c r="A1253" s="114"/>
      <c r="B1253" s="114"/>
      <c r="C1253" s="114"/>
      <c r="D1253" s="114"/>
      <c r="E1253" s="115" t="s">
        <v>231</v>
      </c>
      <c r="F1253" s="116" t="str">
        <f>IFERROR(__xludf.DUMMYFUNCTION("LET(
  headers, 'Internal Flight Booking Form Re'!$A$1:AI$1,
  ref, $E1253,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3" s="117" t="str">
        <f>IFERROR(__xludf.DUMMYFUNCTION("""COMPUTED_VALUE"""),"")</f>
        <v/>
      </c>
      <c r="H1253" s="116"/>
      <c r="I1253" s="116"/>
      <c r="J1253" s="118"/>
      <c r="K1253" s="116"/>
      <c r="L1253" s="116"/>
      <c r="M1253" s="116"/>
      <c r="N1253" s="116"/>
      <c r="O1253" s="116"/>
      <c r="P1253" s="126"/>
      <c r="Q1253" s="126"/>
      <c r="R1253" s="126"/>
      <c r="S1253" s="136"/>
      <c r="T1253" s="126"/>
      <c r="U1253" s="126"/>
      <c r="V1253" s="126"/>
      <c r="W1253" s="136"/>
      <c r="X1253" s="126"/>
      <c r="Y1253" s="126"/>
      <c r="Z1253" s="126"/>
      <c r="AA1253" s="136"/>
      <c r="AB1253" s="121" t="b">
        <v>0</v>
      </c>
      <c r="AC1253" s="121" t="b">
        <v>0</v>
      </c>
      <c r="AD1253" s="122"/>
      <c r="AE1253" s="121" t="b">
        <v>0</v>
      </c>
      <c r="AF1253" s="128"/>
      <c r="AG1253" s="137"/>
      <c r="AH1253" s="138" t="b">
        <v>0</v>
      </c>
      <c r="AI1253" s="133"/>
    </row>
    <row r="1254">
      <c r="A1254" s="114"/>
      <c r="B1254" s="114"/>
      <c r="C1254" s="114"/>
      <c r="D1254" s="114"/>
      <c r="E1254" s="115" t="s">
        <v>231</v>
      </c>
      <c r="F1254" s="116" t="str">
        <f>IFERROR(__xludf.DUMMYFUNCTION("LET(
  headers, 'Internal Flight Booking Form Re'!$A$1:AI$1,
  ref, $E1254,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4" s="117" t="str">
        <f>IFERROR(__xludf.DUMMYFUNCTION("""COMPUTED_VALUE"""),"")</f>
        <v/>
      </c>
      <c r="H1254" s="116"/>
      <c r="I1254" s="116"/>
      <c r="J1254" s="118"/>
      <c r="K1254" s="116"/>
      <c r="L1254" s="116"/>
      <c r="M1254" s="116"/>
      <c r="N1254" s="116"/>
      <c r="O1254" s="116"/>
      <c r="P1254" s="126"/>
      <c r="Q1254" s="126"/>
      <c r="R1254" s="126"/>
      <c r="S1254" s="136"/>
      <c r="T1254" s="126"/>
      <c r="U1254" s="126"/>
      <c r="V1254" s="126"/>
      <c r="W1254" s="136"/>
      <c r="X1254" s="126"/>
      <c r="Y1254" s="126"/>
      <c r="Z1254" s="126"/>
      <c r="AA1254" s="136"/>
      <c r="AB1254" s="121" t="b">
        <v>0</v>
      </c>
      <c r="AC1254" s="121" t="b">
        <v>0</v>
      </c>
      <c r="AD1254" s="122"/>
      <c r="AE1254" s="121" t="b">
        <v>0</v>
      </c>
      <c r="AF1254" s="128"/>
      <c r="AG1254" s="137"/>
      <c r="AH1254" s="138" t="b">
        <v>0</v>
      </c>
      <c r="AI1254" s="133"/>
    </row>
    <row r="1255">
      <c r="A1255" s="114"/>
      <c r="B1255" s="114"/>
      <c r="C1255" s="114"/>
      <c r="D1255" s="114"/>
      <c r="E1255" s="115" t="s">
        <v>231</v>
      </c>
      <c r="F1255" s="116" t="str">
        <f>IFERROR(__xludf.DUMMYFUNCTION("LET(
  headers, 'Internal Flight Booking Form Re'!$A$1:AI$1,
  ref, $E1255,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5" s="117" t="str">
        <f>IFERROR(__xludf.DUMMYFUNCTION("""COMPUTED_VALUE"""),"")</f>
        <v/>
      </c>
      <c r="H1255" s="116"/>
      <c r="I1255" s="116"/>
      <c r="J1255" s="118"/>
      <c r="K1255" s="116"/>
      <c r="L1255" s="116"/>
      <c r="M1255" s="116"/>
      <c r="N1255" s="116"/>
      <c r="O1255" s="116"/>
      <c r="P1255" s="126"/>
      <c r="Q1255" s="126"/>
      <c r="R1255" s="126"/>
      <c r="S1255" s="136"/>
      <c r="T1255" s="126"/>
      <c r="U1255" s="126"/>
      <c r="V1255" s="126"/>
      <c r="W1255" s="136"/>
      <c r="X1255" s="126"/>
      <c r="Y1255" s="126"/>
      <c r="Z1255" s="126"/>
      <c r="AA1255" s="136"/>
      <c r="AB1255" s="121" t="b">
        <v>0</v>
      </c>
      <c r="AC1255" s="121" t="b">
        <v>0</v>
      </c>
      <c r="AD1255" s="122"/>
      <c r="AE1255" s="121" t="b">
        <v>0</v>
      </c>
      <c r="AF1255" s="128"/>
      <c r="AG1255" s="137"/>
      <c r="AH1255" s="138" t="b">
        <v>0</v>
      </c>
      <c r="AI1255" s="133"/>
    </row>
    <row r="1256">
      <c r="A1256" s="114"/>
      <c r="B1256" s="114"/>
      <c r="C1256" s="114"/>
      <c r="D1256" s="114"/>
      <c r="E1256" s="115" t="s">
        <v>231</v>
      </c>
      <c r="F1256" s="116" t="str">
        <f>IFERROR(__xludf.DUMMYFUNCTION("LET(
  headers, 'Internal Flight Booking Form Re'!$A$1:AI$1,
  ref, $E1256,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6" s="117" t="str">
        <f>IFERROR(__xludf.DUMMYFUNCTION("""COMPUTED_VALUE"""),"")</f>
        <v/>
      </c>
      <c r="H1256" s="116"/>
      <c r="I1256" s="116"/>
      <c r="J1256" s="118"/>
      <c r="K1256" s="116"/>
      <c r="L1256" s="116"/>
      <c r="M1256" s="116"/>
      <c r="N1256" s="116"/>
      <c r="O1256" s="116"/>
      <c r="P1256" s="126"/>
      <c r="Q1256" s="126"/>
      <c r="R1256" s="126"/>
      <c r="S1256" s="136"/>
      <c r="T1256" s="126"/>
      <c r="U1256" s="126"/>
      <c r="V1256" s="126"/>
      <c r="W1256" s="136"/>
      <c r="X1256" s="126"/>
      <c r="Y1256" s="126"/>
      <c r="Z1256" s="126"/>
      <c r="AA1256" s="136"/>
      <c r="AB1256" s="121" t="b">
        <v>0</v>
      </c>
      <c r="AC1256" s="121" t="b">
        <v>0</v>
      </c>
      <c r="AD1256" s="122"/>
      <c r="AE1256" s="121" t="b">
        <v>0</v>
      </c>
      <c r="AF1256" s="128"/>
      <c r="AG1256" s="137"/>
      <c r="AH1256" s="138" t="b">
        <v>0</v>
      </c>
      <c r="AI1256" s="133"/>
    </row>
    <row r="1257">
      <c r="A1257" s="114"/>
      <c r="B1257" s="114"/>
      <c r="C1257" s="114"/>
      <c r="D1257" s="114"/>
      <c r="E1257" s="115" t="s">
        <v>231</v>
      </c>
      <c r="F1257" s="116" t="str">
        <f>IFERROR(__xludf.DUMMYFUNCTION("LET(
  headers, 'Internal Flight Booking Form Re'!$A$1:AI$1,
  ref, $E1257,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7" s="117" t="str">
        <f>IFERROR(__xludf.DUMMYFUNCTION("""COMPUTED_VALUE"""),"")</f>
        <v/>
      </c>
      <c r="H1257" s="116"/>
      <c r="I1257" s="116"/>
      <c r="J1257" s="118"/>
      <c r="K1257" s="116"/>
      <c r="L1257" s="116"/>
      <c r="M1257" s="116"/>
      <c r="N1257" s="116"/>
      <c r="O1257" s="116"/>
      <c r="P1257" s="126"/>
      <c r="Q1257" s="126"/>
      <c r="R1257" s="126"/>
      <c r="S1257" s="136"/>
      <c r="T1257" s="126"/>
      <c r="U1257" s="126"/>
      <c r="V1257" s="126"/>
      <c r="W1257" s="136"/>
      <c r="X1257" s="126"/>
      <c r="Y1257" s="126"/>
      <c r="Z1257" s="126"/>
      <c r="AA1257" s="136"/>
      <c r="AB1257" s="121" t="b">
        <v>0</v>
      </c>
      <c r="AC1257" s="121" t="b">
        <v>0</v>
      </c>
      <c r="AD1257" s="122"/>
      <c r="AE1257" s="121" t="b">
        <v>0</v>
      </c>
      <c r="AF1257" s="128"/>
      <c r="AG1257" s="137"/>
      <c r="AH1257" s="138" t="b">
        <v>0</v>
      </c>
      <c r="AI1257" s="133"/>
    </row>
    <row r="1258">
      <c r="A1258" s="114"/>
      <c r="B1258" s="114"/>
      <c r="C1258" s="114"/>
      <c r="D1258" s="114"/>
      <c r="E1258" s="115" t="s">
        <v>231</v>
      </c>
      <c r="F1258" s="116" t="str">
        <f>IFERROR(__xludf.DUMMYFUNCTION("LET(
  headers, 'Internal Flight Booking Form Re'!$A$1:AI$1,
  ref, $E1258,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8" s="117" t="str">
        <f>IFERROR(__xludf.DUMMYFUNCTION("""COMPUTED_VALUE"""),"")</f>
        <v/>
      </c>
      <c r="H1258" s="116"/>
      <c r="I1258" s="116"/>
      <c r="J1258" s="118"/>
      <c r="K1258" s="116"/>
      <c r="L1258" s="116"/>
      <c r="M1258" s="116"/>
      <c r="N1258" s="116"/>
      <c r="O1258" s="116"/>
      <c r="P1258" s="126"/>
      <c r="Q1258" s="126"/>
      <c r="R1258" s="126"/>
      <c r="S1258" s="136"/>
      <c r="T1258" s="126"/>
      <c r="U1258" s="126"/>
      <c r="V1258" s="126"/>
      <c r="W1258" s="136"/>
      <c r="X1258" s="126"/>
      <c r="Y1258" s="126"/>
      <c r="Z1258" s="126"/>
      <c r="AA1258" s="136"/>
      <c r="AB1258" s="121" t="b">
        <v>0</v>
      </c>
      <c r="AC1258" s="121" t="b">
        <v>0</v>
      </c>
      <c r="AD1258" s="122"/>
      <c r="AE1258" s="121" t="b">
        <v>0</v>
      </c>
      <c r="AF1258" s="128"/>
      <c r="AG1258" s="137"/>
      <c r="AH1258" s="138" t="b">
        <v>0</v>
      </c>
      <c r="AI1258" s="133"/>
    </row>
    <row r="1259">
      <c r="A1259" s="114"/>
      <c r="B1259" s="114"/>
      <c r="C1259" s="114"/>
      <c r="D1259" s="114"/>
      <c r="E1259" s="115" t="s">
        <v>231</v>
      </c>
      <c r="F1259" s="116" t="str">
        <f>IFERROR(__xludf.DUMMYFUNCTION("LET(
  headers, 'Internal Flight Booking Form Re'!$A$1:AI$1,
  ref, $E1259,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59" s="117" t="str">
        <f>IFERROR(__xludf.DUMMYFUNCTION("""COMPUTED_VALUE"""),"")</f>
        <v/>
      </c>
      <c r="H1259" s="116"/>
      <c r="I1259" s="116"/>
      <c r="J1259" s="118"/>
      <c r="K1259" s="116"/>
      <c r="L1259" s="116"/>
      <c r="M1259" s="116"/>
      <c r="N1259" s="116"/>
      <c r="O1259" s="116"/>
      <c r="P1259" s="126"/>
      <c r="Q1259" s="126"/>
      <c r="R1259" s="126"/>
      <c r="S1259" s="136"/>
      <c r="T1259" s="126"/>
      <c r="U1259" s="126"/>
      <c r="V1259" s="126"/>
      <c r="W1259" s="136"/>
      <c r="X1259" s="126"/>
      <c r="Y1259" s="126"/>
      <c r="Z1259" s="126"/>
      <c r="AA1259" s="136"/>
      <c r="AB1259" s="121" t="b">
        <v>0</v>
      </c>
      <c r="AC1259" s="121" t="b">
        <v>0</v>
      </c>
      <c r="AD1259" s="122"/>
      <c r="AE1259" s="121" t="b">
        <v>0</v>
      </c>
      <c r="AF1259" s="128"/>
      <c r="AG1259" s="137"/>
      <c r="AH1259" s="138" t="b">
        <v>0</v>
      </c>
      <c r="AI1259" s="133"/>
    </row>
    <row r="1260">
      <c r="A1260" s="114"/>
      <c r="B1260" s="114"/>
      <c r="C1260" s="114"/>
      <c r="D1260" s="114"/>
      <c r="E1260" s="115" t="s">
        <v>231</v>
      </c>
      <c r="F1260" s="116" t="str">
        <f>IFERROR(__xludf.DUMMYFUNCTION("LET(
  headers, 'Internal Flight Booking Form Re'!$A$1:AI$1,
  ref, $E1260,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0" s="117" t="str">
        <f>IFERROR(__xludf.DUMMYFUNCTION("""COMPUTED_VALUE"""),"")</f>
        <v/>
      </c>
      <c r="H1260" s="116"/>
      <c r="I1260" s="116"/>
      <c r="J1260" s="118"/>
      <c r="K1260" s="116"/>
      <c r="L1260" s="116"/>
      <c r="M1260" s="116"/>
      <c r="N1260" s="116"/>
      <c r="O1260" s="116"/>
      <c r="P1260" s="126"/>
      <c r="Q1260" s="126"/>
      <c r="R1260" s="126"/>
      <c r="S1260" s="136"/>
      <c r="T1260" s="126"/>
      <c r="U1260" s="126"/>
      <c r="V1260" s="126"/>
      <c r="W1260" s="136"/>
      <c r="X1260" s="126"/>
      <c r="Y1260" s="126"/>
      <c r="Z1260" s="126"/>
      <c r="AA1260" s="136"/>
      <c r="AB1260" s="121" t="b">
        <v>0</v>
      </c>
      <c r="AC1260" s="121" t="b">
        <v>0</v>
      </c>
      <c r="AD1260" s="122"/>
      <c r="AE1260" s="121" t="b">
        <v>0</v>
      </c>
      <c r="AF1260" s="128"/>
      <c r="AG1260" s="137"/>
      <c r="AH1260" s="138" t="b">
        <v>0</v>
      </c>
      <c r="AI1260" s="133"/>
    </row>
    <row r="1261">
      <c r="A1261" s="114"/>
      <c r="B1261" s="114"/>
      <c r="C1261" s="114"/>
      <c r="D1261" s="114"/>
      <c r="E1261" s="115" t="s">
        <v>231</v>
      </c>
      <c r="F1261" s="116" t="str">
        <f>IFERROR(__xludf.DUMMYFUNCTION("LET(
  headers, 'Internal Flight Booking Form Re'!$A$1:AI$1,
  ref, $E1261,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1" s="117" t="str">
        <f>IFERROR(__xludf.DUMMYFUNCTION("""COMPUTED_VALUE"""),"")</f>
        <v/>
      </c>
      <c r="H1261" s="116"/>
      <c r="I1261" s="116"/>
      <c r="J1261" s="118"/>
      <c r="K1261" s="116"/>
      <c r="L1261" s="116"/>
      <c r="M1261" s="116"/>
      <c r="N1261" s="116"/>
      <c r="O1261" s="116"/>
      <c r="P1261" s="126"/>
      <c r="Q1261" s="126"/>
      <c r="R1261" s="126"/>
      <c r="S1261" s="136"/>
      <c r="T1261" s="126"/>
      <c r="U1261" s="126"/>
      <c r="V1261" s="126"/>
      <c r="W1261" s="136"/>
      <c r="X1261" s="126"/>
      <c r="Y1261" s="126"/>
      <c r="Z1261" s="126"/>
      <c r="AA1261" s="136"/>
      <c r="AB1261" s="121" t="b">
        <v>0</v>
      </c>
      <c r="AC1261" s="121" t="b">
        <v>0</v>
      </c>
      <c r="AD1261" s="122"/>
      <c r="AE1261" s="121" t="b">
        <v>0</v>
      </c>
      <c r="AF1261" s="128"/>
      <c r="AG1261" s="137"/>
      <c r="AH1261" s="138" t="b">
        <v>0</v>
      </c>
      <c r="AI1261" s="133"/>
    </row>
    <row r="1262">
      <c r="A1262" s="114"/>
      <c r="B1262" s="114"/>
      <c r="C1262" s="114"/>
      <c r="D1262" s="114"/>
      <c r="E1262" s="115" t="s">
        <v>231</v>
      </c>
      <c r="F1262" s="116" t="str">
        <f>IFERROR(__xludf.DUMMYFUNCTION("LET(
  headers, 'Internal Flight Booking Form Re'!$A$1:AI$1,
  ref, $E1262,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2" s="117" t="str">
        <f>IFERROR(__xludf.DUMMYFUNCTION("""COMPUTED_VALUE"""),"")</f>
        <v/>
      </c>
      <c r="H1262" s="116"/>
      <c r="I1262" s="116"/>
      <c r="J1262" s="118"/>
      <c r="K1262" s="116"/>
      <c r="L1262" s="116"/>
      <c r="M1262" s="116"/>
      <c r="N1262" s="116"/>
      <c r="O1262" s="116"/>
      <c r="P1262" s="126"/>
      <c r="Q1262" s="126"/>
      <c r="R1262" s="126"/>
      <c r="S1262" s="136"/>
      <c r="T1262" s="126"/>
      <c r="U1262" s="126"/>
      <c r="V1262" s="126"/>
      <c r="W1262" s="136"/>
      <c r="X1262" s="126"/>
      <c r="Y1262" s="126"/>
      <c r="Z1262" s="126"/>
      <c r="AA1262" s="136"/>
      <c r="AB1262" s="121" t="b">
        <v>0</v>
      </c>
      <c r="AC1262" s="121" t="b">
        <v>0</v>
      </c>
      <c r="AD1262" s="122"/>
      <c r="AE1262" s="121" t="b">
        <v>0</v>
      </c>
      <c r="AF1262" s="128"/>
      <c r="AG1262" s="137"/>
      <c r="AH1262" s="138" t="b">
        <v>0</v>
      </c>
      <c r="AI1262" s="133"/>
    </row>
    <row r="1263">
      <c r="A1263" s="114"/>
      <c r="B1263" s="114"/>
      <c r="C1263" s="114"/>
      <c r="D1263" s="114"/>
      <c r="E1263" s="115" t="s">
        <v>231</v>
      </c>
      <c r="F1263" s="116" t="str">
        <f>IFERROR(__xludf.DUMMYFUNCTION("LET(
  headers, 'Internal Flight Booking Form Re'!$A$1:AI$1,
  ref, $E1263,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3" s="117" t="str">
        <f>IFERROR(__xludf.DUMMYFUNCTION("""COMPUTED_VALUE"""),"")</f>
        <v/>
      </c>
      <c r="H1263" s="116"/>
      <c r="I1263" s="116"/>
      <c r="J1263" s="118"/>
      <c r="K1263" s="116"/>
      <c r="L1263" s="116"/>
      <c r="M1263" s="116"/>
      <c r="N1263" s="116"/>
      <c r="O1263" s="116"/>
      <c r="P1263" s="126"/>
      <c r="Q1263" s="126"/>
      <c r="R1263" s="126"/>
      <c r="S1263" s="136"/>
      <c r="T1263" s="126"/>
      <c r="U1263" s="126"/>
      <c r="V1263" s="126"/>
      <c r="W1263" s="136"/>
      <c r="X1263" s="126"/>
      <c r="Y1263" s="126"/>
      <c r="Z1263" s="126"/>
      <c r="AA1263" s="136"/>
      <c r="AB1263" s="121" t="b">
        <v>0</v>
      </c>
      <c r="AC1263" s="121" t="b">
        <v>0</v>
      </c>
      <c r="AD1263" s="122"/>
      <c r="AE1263" s="121" t="b">
        <v>0</v>
      </c>
      <c r="AF1263" s="128"/>
      <c r="AG1263" s="137"/>
      <c r="AH1263" s="138" t="b">
        <v>0</v>
      </c>
      <c r="AI1263" s="133"/>
    </row>
    <row r="1264">
      <c r="A1264" s="114"/>
      <c r="B1264" s="114"/>
      <c r="C1264" s="114"/>
      <c r="D1264" s="114"/>
      <c r="E1264" s="115" t="s">
        <v>231</v>
      </c>
      <c r="F1264" s="116" t="str">
        <f>IFERROR(__xludf.DUMMYFUNCTION("LET(
  headers, 'Internal Flight Booking Form Re'!$A$1:AI$1,
  ref, $E1264,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4" s="117" t="str">
        <f>IFERROR(__xludf.DUMMYFUNCTION("""COMPUTED_VALUE"""),"")</f>
        <v/>
      </c>
      <c r="H1264" s="116"/>
      <c r="I1264" s="116"/>
      <c r="J1264" s="118"/>
      <c r="K1264" s="116"/>
      <c r="L1264" s="116"/>
      <c r="M1264" s="116"/>
      <c r="N1264" s="116"/>
      <c r="O1264" s="116"/>
      <c r="P1264" s="126"/>
      <c r="Q1264" s="126"/>
      <c r="R1264" s="126"/>
      <c r="S1264" s="136"/>
      <c r="T1264" s="126"/>
      <c r="U1264" s="126"/>
      <c r="V1264" s="126"/>
      <c r="W1264" s="136"/>
      <c r="X1264" s="126"/>
      <c r="Y1264" s="126"/>
      <c r="Z1264" s="126"/>
      <c r="AA1264" s="136"/>
      <c r="AB1264" s="121" t="b">
        <v>0</v>
      </c>
      <c r="AC1264" s="121" t="b">
        <v>0</v>
      </c>
      <c r="AD1264" s="122"/>
      <c r="AE1264" s="121" t="b">
        <v>0</v>
      </c>
      <c r="AF1264" s="128"/>
      <c r="AG1264" s="137"/>
      <c r="AH1264" s="138" t="b">
        <v>0</v>
      </c>
      <c r="AI1264" s="133"/>
    </row>
    <row r="1265">
      <c r="A1265" s="114"/>
      <c r="B1265" s="114"/>
      <c r="C1265" s="114"/>
      <c r="D1265" s="114"/>
      <c r="E1265" s="115" t="s">
        <v>231</v>
      </c>
      <c r="F1265" s="116" t="str">
        <f>IFERROR(__xludf.DUMMYFUNCTION("LET(
  headers, 'Internal Flight Booking Form Re'!$A$1:AI$1,
  ref, $E1265,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5" s="117" t="str">
        <f>IFERROR(__xludf.DUMMYFUNCTION("""COMPUTED_VALUE"""),"")</f>
        <v/>
      </c>
      <c r="H1265" s="116"/>
      <c r="I1265" s="116"/>
      <c r="J1265" s="118"/>
      <c r="K1265" s="116"/>
      <c r="L1265" s="116"/>
      <c r="M1265" s="116"/>
      <c r="N1265" s="116"/>
      <c r="O1265" s="116"/>
      <c r="P1265" s="126"/>
      <c r="Q1265" s="126"/>
      <c r="R1265" s="126"/>
      <c r="S1265" s="136"/>
      <c r="T1265" s="126"/>
      <c r="U1265" s="126"/>
      <c r="V1265" s="126"/>
      <c r="W1265" s="136"/>
      <c r="X1265" s="126"/>
      <c r="Y1265" s="126"/>
      <c r="Z1265" s="126"/>
      <c r="AA1265" s="136"/>
      <c r="AB1265" s="121" t="b">
        <v>0</v>
      </c>
      <c r="AC1265" s="121" t="b">
        <v>0</v>
      </c>
      <c r="AD1265" s="122"/>
      <c r="AE1265" s="121" t="b">
        <v>0</v>
      </c>
      <c r="AF1265" s="128"/>
      <c r="AG1265" s="137"/>
      <c r="AH1265" s="138" t="b">
        <v>0</v>
      </c>
      <c r="AI1265" s="133"/>
    </row>
    <row r="1266">
      <c r="A1266" s="114"/>
      <c r="B1266" s="114"/>
      <c r="C1266" s="114"/>
      <c r="D1266" s="114"/>
      <c r="E1266" s="115" t="s">
        <v>231</v>
      </c>
      <c r="F1266" s="116" t="str">
        <f>IFERROR(__xludf.DUMMYFUNCTION("LET(
  headers, 'Internal Flight Booking Form Re'!$A$1:AI$1,
  ref, $E1266,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6" s="117" t="str">
        <f>IFERROR(__xludf.DUMMYFUNCTION("""COMPUTED_VALUE"""),"")</f>
        <v/>
      </c>
      <c r="H1266" s="116"/>
      <c r="I1266" s="116"/>
      <c r="J1266" s="118"/>
      <c r="K1266" s="116"/>
      <c r="L1266" s="116"/>
      <c r="M1266" s="116"/>
      <c r="N1266" s="116"/>
      <c r="O1266" s="116"/>
      <c r="P1266" s="126"/>
      <c r="Q1266" s="126"/>
      <c r="R1266" s="126"/>
      <c r="S1266" s="136"/>
      <c r="T1266" s="126"/>
      <c r="U1266" s="126"/>
      <c r="V1266" s="126"/>
      <c r="W1266" s="136"/>
      <c r="X1266" s="126"/>
      <c r="Y1266" s="126"/>
      <c r="Z1266" s="126"/>
      <c r="AA1266" s="136"/>
      <c r="AB1266" s="121" t="b">
        <v>0</v>
      </c>
      <c r="AC1266" s="121" t="b">
        <v>0</v>
      </c>
      <c r="AD1266" s="122"/>
      <c r="AE1266" s="121" t="b">
        <v>0</v>
      </c>
      <c r="AF1266" s="128"/>
      <c r="AG1266" s="137"/>
      <c r="AH1266" s="138" t="b">
        <v>0</v>
      </c>
      <c r="AI1266" s="133"/>
    </row>
    <row r="1267">
      <c r="A1267" s="114"/>
      <c r="B1267" s="114"/>
      <c r="C1267" s="114"/>
      <c r="D1267" s="114"/>
      <c r="E1267" s="115" t="s">
        <v>231</v>
      </c>
      <c r="F1267" s="116" t="str">
        <f>IFERROR(__xludf.DUMMYFUNCTION("LET(
  headers, 'Internal Flight Booking Form Re'!$A$1:AI$1,
  ref, $E1267,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7" s="117" t="str">
        <f>IFERROR(__xludf.DUMMYFUNCTION("""COMPUTED_VALUE"""),"")</f>
        <v/>
      </c>
      <c r="H1267" s="116"/>
      <c r="I1267" s="116"/>
      <c r="J1267" s="118"/>
      <c r="K1267" s="116"/>
      <c r="L1267" s="116"/>
      <c r="M1267" s="116"/>
      <c r="N1267" s="116"/>
      <c r="O1267" s="116"/>
      <c r="P1267" s="126"/>
      <c r="Q1267" s="126"/>
      <c r="R1267" s="126"/>
      <c r="S1267" s="136"/>
      <c r="T1267" s="126"/>
      <c r="U1267" s="126"/>
      <c r="V1267" s="126"/>
      <c r="W1267" s="136"/>
      <c r="X1267" s="126"/>
      <c r="Y1267" s="126"/>
      <c r="Z1267" s="126"/>
      <c r="AA1267" s="136"/>
      <c r="AB1267" s="121" t="b">
        <v>0</v>
      </c>
      <c r="AC1267" s="121" t="b">
        <v>0</v>
      </c>
      <c r="AD1267" s="122"/>
      <c r="AE1267" s="121" t="b">
        <v>0</v>
      </c>
      <c r="AF1267" s="128"/>
      <c r="AG1267" s="137"/>
      <c r="AH1267" s="138" t="b">
        <v>0</v>
      </c>
      <c r="AI1267" s="133"/>
    </row>
    <row r="1268">
      <c r="A1268" s="114"/>
      <c r="B1268" s="114"/>
      <c r="C1268" s="114"/>
      <c r="D1268" s="114"/>
      <c r="E1268" s="115" t="s">
        <v>231</v>
      </c>
      <c r="F1268" s="116" t="str">
        <f>IFERROR(__xludf.DUMMYFUNCTION("LET(
  headers, 'Internal Flight Booking Form Re'!$A$1:AI$1,
  ref, $E1268,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8" s="117" t="str">
        <f>IFERROR(__xludf.DUMMYFUNCTION("""COMPUTED_VALUE"""),"")</f>
        <v/>
      </c>
      <c r="H1268" s="116"/>
      <c r="I1268" s="116"/>
      <c r="J1268" s="118"/>
      <c r="K1268" s="116"/>
      <c r="L1268" s="116"/>
      <c r="M1268" s="116"/>
      <c r="N1268" s="116"/>
      <c r="O1268" s="116"/>
      <c r="P1268" s="126"/>
      <c r="Q1268" s="126"/>
      <c r="R1268" s="126"/>
      <c r="S1268" s="136"/>
      <c r="T1268" s="126"/>
      <c r="U1268" s="126"/>
      <c r="V1268" s="126"/>
      <c r="W1268" s="136"/>
      <c r="X1268" s="126"/>
      <c r="Y1268" s="126"/>
      <c r="Z1268" s="126"/>
      <c r="AA1268" s="136"/>
      <c r="AB1268" s="121" t="b">
        <v>0</v>
      </c>
      <c r="AC1268" s="121" t="b">
        <v>0</v>
      </c>
      <c r="AD1268" s="122"/>
      <c r="AE1268" s="121" t="b">
        <v>0</v>
      </c>
      <c r="AF1268" s="128"/>
      <c r="AG1268" s="137"/>
      <c r="AH1268" s="138" t="b">
        <v>0</v>
      </c>
      <c r="AI1268" s="133"/>
    </row>
    <row r="1269">
      <c r="A1269" s="114"/>
      <c r="B1269" s="114"/>
      <c r="C1269" s="114"/>
      <c r="D1269" s="114"/>
      <c r="E1269" s="115" t="s">
        <v>231</v>
      </c>
      <c r="F1269" s="116" t="str">
        <f>IFERROR(__xludf.DUMMYFUNCTION("LET(
  headers, 'Internal Flight Booking Form Re'!$A$1:AI$1,
  ref, $E1269,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69" s="117" t="str">
        <f>IFERROR(__xludf.DUMMYFUNCTION("""COMPUTED_VALUE"""),"")</f>
        <v/>
      </c>
      <c r="H1269" s="116"/>
      <c r="I1269" s="116"/>
      <c r="J1269" s="118"/>
      <c r="K1269" s="116"/>
      <c r="L1269" s="116"/>
      <c r="M1269" s="116"/>
      <c r="N1269" s="116"/>
      <c r="O1269" s="116"/>
      <c r="P1269" s="126"/>
      <c r="Q1269" s="126"/>
      <c r="R1269" s="126"/>
      <c r="S1269" s="136"/>
      <c r="T1269" s="126"/>
      <c r="U1269" s="126"/>
      <c r="V1269" s="126"/>
      <c r="W1269" s="136"/>
      <c r="X1269" s="126"/>
      <c r="Y1269" s="126"/>
      <c r="Z1269" s="126"/>
      <c r="AA1269" s="136"/>
      <c r="AB1269" s="121" t="b">
        <v>0</v>
      </c>
      <c r="AC1269" s="121" t="b">
        <v>0</v>
      </c>
      <c r="AD1269" s="122"/>
      <c r="AE1269" s="121" t="b">
        <v>0</v>
      </c>
      <c r="AF1269" s="128"/>
      <c r="AG1269" s="137"/>
      <c r="AH1269" s="138" t="b">
        <v>0</v>
      </c>
      <c r="AI1269" s="133"/>
    </row>
    <row r="1270">
      <c r="A1270" s="114"/>
      <c r="B1270" s="114"/>
      <c r="C1270" s="114"/>
      <c r="D1270" s="114"/>
      <c r="E1270" s="115" t="s">
        <v>231</v>
      </c>
      <c r="F1270" s="116" t="str">
        <f>IFERROR(__xludf.DUMMYFUNCTION("LET(
  headers, 'Internal Flight Booking Form Re'!$A$1:AI$1,
  ref, $E1270,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0" s="117" t="str">
        <f>IFERROR(__xludf.DUMMYFUNCTION("""COMPUTED_VALUE"""),"")</f>
        <v/>
      </c>
      <c r="H1270" s="116"/>
      <c r="I1270" s="116"/>
      <c r="J1270" s="118"/>
      <c r="K1270" s="116"/>
      <c r="L1270" s="116"/>
      <c r="M1270" s="116"/>
      <c r="N1270" s="116"/>
      <c r="O1270" s="116"/>
      <c r="P1270" s="126"/>
      <c r="Q1270" s="126"/>
      <c r="R1270" s="126"/>
      <c r="S1270" s="136"/>
      <c r="T1270" s="126"/>
      <c r="U1270" s="126"/>
      <c r="V1270" s="126"/>
      <c r="W1270" s="136"/>
      <c r="X1270" s="126"/>
      <c r="Y1270" s="126"/>
      <c r="Z1270" s="126"/>
      <c r="AA1270" s="136"/>
      <c r="AB1270" s="121" t="b">
        <v>0</v>
      </c>
      <c r="AC1270" s="121" t="b">
        <v>0</v>
      </c>
      <c r="AD1270" s="122"/>
      <c r="AE1270" s="121" t="b">
        <v>0</v>
      </c>
      <c r="AF1270" s="128"/>
      <c r="AG1270" s="137"/>
      <c r="AH1270" s="138" t="b">
        <v>0</v>
      </c>
      <c r="AI1270" s="133"/>
    </row>
    <row r="1271">
      <c r="A1271" s="114"/>
      <c r="B1271" s="114"/>
      <c r="C1271" s="114"/>
      <c r="D1271" s="114"/>
      <c r="E1271" s="115" t="s">
        <v>231</v>
      </c>
      <c r="F1271" s="116" t="str">
        <f>IFERROR(__xludf.DUMMYFUNCTION("LET(
  headers, 'Internal Flight Booking Form Re'!$A$1:AI$1,
  ref, $E1271,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1" s="117" t="str">
        <f>IFERROR(__xludf.DUMMYFUNCTION("""COMPUTED_VALUE"""),"")</f>
        <v/>
      </c>
      <c r="H1271" s="116"/>
      <c r="I1271" s="116"/>
      <c r="J1271" s="118"/>
      <c r="K1271" s="116"/>
      <c r="L1271" s="116"/>
      <c r="M1271" s="116"/>
      <c r="N1271" s="116"/>
      <c r="O1271" s="116"/>
      <c r="P1271" s="126"/>
      <c r="Q1271" s="126"/>
      <c r="R1271" s="126"/>
      <c r="S1271" s="136"/>
      <c r="T1271" s="126"/>
      <c r="U1271" s="126"/>
      <c r="V1271" s="126"/>
      <c r="W1271" s="136"/>
      <c r="X1271" s="126"/>
      <c r="Y1271" s="126"/>
      <c r="Z1271" s="126"/>
      <c r="AA1271" s="136"/>
      <c r="AB1271" s="121" t="b">
        <v>0</v>
      </c>
      <c r="AC1271" s="121" t="b">
        <v>0</v>
      </c>
      <c r="AD1271" s="122"/>
      <c r="AE1271" s="121" t="b">
        <v>0</v>
      </c>
      <c r="AF1271" s="128"/>
      <c r="AG1271" s="137"/>
      <c r="AH1271" s="138" t="b">
        <v>0</v>
      </c>
      <c r="AI1271" s="133"/>
    </row>
    <row r="1272">
      <c r="A1272" s="114"/>
      <c r="B1272" s="114"/>
      <c r="C1272" s="114"/>
      <c r="D1272" s="114"/>
      <c r="E1272" s="115" t="s">
        <v>231</v>
      </c>
      <c r="F1272" s="116" t="str">
        <f>IFERROR(__xludf.DUMMYFUNCTION("LET(
  headers, 'Internal Flight Booking Form Re'!$A$1:AI$1,
  ref, $E1272,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2" s="117" t="str">
        <f>IFERROR(__xludf.DUMMYFUNCTION("""COMPUTED_VALUE"""),"")</f>
        <v/>
      </c>
      <c r="H1272" s="116"/>
      <c r="I1272" s="116"/>
      <c r="J1272" s="118"/>
      <c r="K1272" s="116"/>
      <c r="L1272" s="116"/>
      <c r="M1272" s="116"/>
      <c r="N1272" s="116"/>
      <c r="O1272" s="116"/>
      <c r="P1272" s="126"/>
      <c r="Q1272" s="126"/>
      <c r="R1272" s="126"/>
      <c r="S1272" s="136"/>
      <c r="T1272" s="126"/>
      <c r="U1272" s="126"/>
      <c r="V1272" s="126"/>
      <c r="W1272" s="136"/>
      <c r="X1272" s="126"/>
      <c r="Y1272" s="126"/>
      <c r="Z1272" s="126"/>
      <c r="AA1272" s="136"/>
      <c r="AB1272" s="121" t="b">
        <v>0</v>
      </c>
      <c r="AC1272" s="121" t="b">
        <v>0</v>
      </c>
      <c r="AD1272" s="122"/>
      <c r="AE1272" s="121" t="b">
        <v>0</v>
      </c>
      <c r="AF1272" s="128"/>
      <c r="AG1272" s="137"/>
      <c r="AH1272" s="138" t="b">
        <v>0</v>
      </c>
      <c r="AI1272" s="133"/>
    </row>
    <row r="1273">
      <c r="A1273" s="114"/>
      <c r="B1273" s="114"/>
      <c r="C1273" s="114"/>
      <c r="D1273" s="114"/>
      <c r="E1273" s="115" t="s">
        <v>231</v>
      </c>
      <c r="F1273" s="116" t="str">
        <f>IFERROR(__xludf.DUMMYFUNCTION("LET(
  headers, 'Internal Flight Booking Form Re'!$A$1:AI$1,
  ref, $E1273,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3" s="117" t="str">
        <f>IFERROR(__xludf.DUMMYFUNCTION("""COMPUTED_VALUE"""),"")</f>
        <v/>
      </c>
      <c r="H1273" s="116"/>
      <c r="I1273" s="116"/>
      <c r="J1273" s="118"/>
      <c r="K1273" s="116"/>
      <c r="L1273" s="116"/>
      <c r="M1273" s="116"/>
      <c r="N1273" s="116"/>
      <c r="O1273" s="116"/>
      <c r="P1273" s="126"/>
      <c r="Q1273" s="126"/>
      <c r="R1273" s="126"/>
      <c r="S1273" s="136"/>
      <c r="T1273" s="126"/>
      <c r="U1273" s="126"/>
      <c r="V1273" s="126"/>
      <c r="W1273" s="136"/>
      <c r="X1273" s="126"/>
      <c r="Y1273" s="126"/>
      <c r="Z1273" s="126"/>
      <c r="AA1273" s="136"/>
      <c r="AB1273" s="121" t="b">
        <v>0</v>
      </c>
      <c r="AC1273" s="121" t="b">
        <v>0</v>
      </c>
      <c r="AD1273" s="122"/>
      <c r="AE1273" s="121" t="b">
        <v>0</v>
      </c>
      <c r="AF1273" s="128"/>
      <c r="AG1273" s="137"/>
      <c r="AH1273" s="138" t="b">
        <v>0</v>
      </c>
      <c r="AI1273" s="133"/>
    </row>
    <row r="1274">
      <c r="A1274" s="114"/>
      <c r="B1274" s="114"/>
      <c r="C1274" s="114"/>
      <c r="D1274" s="114"/>
      <c r="E1274" s="115" t="s">
        <v>231</v>
      </c>
      <c r="F1274" s="116" t="str">
        <f>IFERROR(__xludf.DUMMYFUNCTION("LET(
  headers, 'Internal Flight Booking Form Re'!$A$1:AI$1,
  ref, $E1274,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4" s="117" t="str">
        <f>IFERROR(__xludf.DUMMYFUNCTION("""COMPUTED_VALUE"""),"")</f>
        <v/>
      </c>
      <c r="H1274" s="116"/>
      <c r="I1274" s="116"/>
      <c r="J1274" s="118"/>
      <c r="K1274" s="116"/>
      <c r="L1274" s="116"/>
      <c r="M1274" s="116"/>
      <c r="N1274" s="116"/>
      <c r="O1274" s="116"/>
      <c r="P1274" s="126"/>
      <c r="Q1274" s="126"/>
      <c r="R1274" s="126"/>
      <c r="S1274" s="136"/>
      <c r="T1274" s="126"/>
      <c r="U1274" s="126"/>
      <c r="V1274" s="126"/>
      <c r="W1274" s="136"/>
      <c r="X1274" s="126"/>
      <c r="Y1274" s="126"/>
      <c r="Z1274" s="126"/>
      <c r="AA1274" s="136"/>
      <c r="AB1274" s="121" t="b">
        <v>0</v>
      </c>
      <c r="AC1274" s="121" t="b">
        <v>0</v>
      </c>
      <c r="AD1274" s="122"/>
      <c r="AE1274" s="121" t="b">
        <v>0</v>
      </c>
      <c r="AF1274" s="128"/>
      <c r="AG1274" s="137"/>
      <c r="AH1274" s="138" t="b">
        <v>0</v>
      </c>
      <c r="AI1274" s="133"/>
    </row>
    <row r="1275">
      <c r="A1275" s="114"/>
      <c r="B1275" s="114"/>
      <c r="C1275" s="114"/>
      <c r="D1275" s="114"/>
      <c r="E1275" s="115" t="s">
        <v>231</v>
      </c>
      <c r="F1275" s="116" t="str">
        <f>IFERROR(__xludf.DUMMYFUNCTION("LET(
  headers, 'Internal Flight Booking Form Re'!$A$1:AI$1,
  ref, $E1275,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5" s="117" t="str">
        <f>IFERROR(__xludf.DUMMYFUNCTION("""COMPUTED_VALUE"""),"")</f>
        <v/>
      </c>
      <c r="H1275" s="116"/>
      <c r="I1275" s="116"/>
      <c r="J1275" s="118"/>
      <c r="K1275" s="116"/>
      <c r="L1275" s="116"/>
      <c r="M1275" s="116"/>
      <c r="N1275" s="116"/>
      <c r="O1275" s="116"/>
      <c r="P1275" s="126"/>
      <c r="Q1275" s="126"/>
      <c r="R1275" s="126"/>
      <c r="S1275" s="136"/>
      <c r="T1275" s="126"/>
      <c r="U1275" s="126"/>
      <c r="V1275" s="126"/>
      <c r="W1275" s="136"/>
      <c r="X1275" s="126"/>
      <c r="Y1275" s="126"/>
      <c r="Z1275" s="126"/>
      <c r="AA1275" s="136"/>
      <c r="AB1275" s="121" t="b">
        <v>0</v>
      </c>
      <c r="AC1275" s="121" t="b">
        <v>0</v>
      </c>
      <c r="AD1275" s="122"/>
      <c r="AE1275" s="121" t="b">
        <v>0</v>
      </c>
      <c r="AF1275" s="128"/>
      <c r="AG1275" s="137"/>
      <c r="AH1275" s="138" t="b">
        <v>0</v>
      </c>
      <c r="AI1275" s="133"/>
    </row>
    <row r="1276">
      <c r="A1276" s="114"/>
      <c r="B1276" s="114"/>
      <c r="C1276" s="114"/>
      <c r="D1276" s="114"/>
      <c r="E1276" s="115" t="s">
        <v>231</v>
      </c>
      <c r="F1276" s="116" t="str">
        <f>IFERROR(__xludf.DUMMYFUNCTION("LET(
  headers, 'Internal Flight Booking Form Re'!$A$1:AI$1,
  ref, $E1276,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6" s="117" t="str">
        <f>IFERROR(__xludf.DUMMYFUNCTION("""COMPUTED_VALUE"""),"")</f>
        <v/>
      </c>
      <c r="H1276" s="116"/>
      <c r="I1276" s="116"/>
      <c r="J1276" s="118"/>
      <c r="K1276" s="116"/>
      <c r="L1276" s="116"/>
      <c r="M1276" s="116"/>
      <c r="N1276" s="116"/>
      <c r="O1276" s="116"/>
      <c r="P1276" s="126"/>
      <c r="Q1276" s="126"/>
      <c r="R1276" s="126"/>
      <c r="S1276" s="136"/>
      <c r="T1276" s="126"/>
      <c r="U1276" s="126"/>
      <c r="V1276" s="126"/>
      <c r="W1276" s="136"/>
      <c r="X1276" s="126"/>
      <c r="Y1276" s="126"/>
      <c r="Z1276" s="126"/>
      <c r="AA1276" s="136"/>
      <c r="AB1276" s="121" t="b">
        <v>0</v>
      </c>
      <c r="AC1276" s="121" t="b">
        <v>0</v>
      </c>
      <c r="AD1276" s="122"/>
      <c r="AE1276" s="121" t="b">
        <v>0</v>
      </c>
      <c r="AF1276" s="128"/>
      <c r="AG1276" s="137"/>
      <c r="AH1276" s="138" t="b">
        <v>0</v>
      </c>
      <c r="AI1276" s="133"/>
    </row>
    <row r="1277">
      <c r="A1277" s="114"/>
      <c r="B1277" s="114"/>
      <c r="C1277" s="114"/>
      <c r="D1277" s="114"/>
      <c r="E1277" s="115" t="s">
        <v>231</v>
      </c>
      <c r="F1277" s="116" t="str">
        <f>IFERROR(__xludf.DUMMYFUNCTION("LET(
  headers, 'Internal Flight Booking Form Re'!$A$1:AI$1,
  ref, $E1277,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7" s="117" t="str">
        <f>IFERROR(__xludf.DUMMYFUNCTION("""COMPUTED_VALUE"""),"")</f>
        <v/>
      </c>
      <c r="H1277" s="116"/>
      <c r="I1277" s="116"/>
      <c r="J1277" s="118"/>
      <c r="K1277" s="116"/>
      <c r="L1277" s="116"/>
      <c r="M1277" s="116"/>
      <c r="N1277" s="116"/>
      <c r="O1277" s="116"/>
      <c r="P1277" s="126"/>
      <c r="Q1277" s="126"/>
      <c r="R1277" s="126"/>
      <c r="S1277" s="136"/>
      <c r="T1277" s="126"/>
      <c r="U1277" s="126"/>
      <c r="V1277" s="126"/>
      <c r="W1277" s="136"/>
      <c r="X1277" s="126"/>
      <c r="Y1277" s="126"/>
      <c r="Z1277" s="126"/>
      <c r="AA1277" s="136"/>
      <c r="AB1277" s="121" t="b">
        <v>0</v>
      </c>
      <c r="AC1277" s="121" t="b">
        <v>0</v>
      </c>
      <c r="AD1277" s="122"/>
      <c r="AE1277" s="121" t="b">
        <v>0</v>
      </c>
      <c r="AF1277" s="128"/>
      <c r="AG1277" s="137"/>
      <c r="AH1277" s="138" t="b">
        <v>0</v>
      </c>
      <c r="AI1277" s="133"/>
    </row>
    <row r="1278">
      <c r="A1278" s="114"/>
      <c r="B1278" s="114"/>
      <c r="C1278" s="114"/>
      <c r="D1278" s="114"/>
      <c r="E1278" s="115" t="s">
        <v>231</v>
      </c>
      <c r="F1278" s="116" t="str">
        <f>IFERROR(__xludf.DUMMYFUNCTION("LET(
  headers, 'Internal Flight Booking Form Re'!$A$1:AI$1,
  ref, $E1278,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8" s="117" t="str">
        <f>IFERROR(__xludf.DUMMYFUNCTION("""COMPUTED_VALUE"""),"")</f>
        <v/>
      </c>
      <c r="H1278" s="116"/>
      <c r="I1278" s="116"/>
      <c r="J1278" s="118"/>
      <c r="K1278" s="116"/>
      <c r="L1278" s="116"/>
      <c r="M1278" s="116"/>
      <c r="N1278" s="116"/>
      <c r="O1278" s="116"/>
      <c r="P1278" s="126"/>
      <c r="Q1278" s="126"/>
      <c r="R1278" s="126"/>
      <c r="S1278" s="136"/>
      <c r="T1278" s="126"/>
      <c r="U1278" s="126"/>
      <c r="V1278" s="126"/>
      <c r="W1278" s="136"/>
      <c r="X1278" s="126"/>
      <c r="Y1278" s="126"/>
      <c r="Z1278" s="126"/>
      <c r="AA1278" s="136"/>
      <c r="AB1278" s="121" t="b">
        <v>0</v>
      </c>
      <c r="AC1278" s="121" t="b">
        <v>0</v>
      </c>
      <c r="AD1278" s="122"/>
      <c r="AE1278" s="121" t="b">
        <v>0</v>
      </c>
      <c r="AF1278" s="128"/>
      <c r="AG1278" s="137"/>
      <c r="AH1278" s="138" t="b">
        <v>0</v>
      </c>
      <c r="AI1278" s="133"/>
    </row>
    <row r="1279">
      <c r="A1279" s="114"/>
      <c r="B1279" s="114"/>
      <c r="C1279" s="114"/>
      <c r="D1279" s="114"/>
      <c r="E1279" s="115" t="s">
        <v>231</v>
      </c>
      <c r="F1279" s="116" t="str">
        <f>IFERROR(__xludf.DUMMYFUNCTION("LET(
  headers, 'Internal Flight Booking Form Re'!$A$1:AI$1,
  ref, $E1279,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79" s="117" t="str">
        <f>IFERROR(__xludf.DUMMYFUNCTION("""COMPUTED_VALUE"""),"")</f>
        <v/>
      </c>
      <c r="H1279" s="116"/>
      <c r="I1279" s="116"/>
      <c r="J1279" s="118"/>
      <c r="K1279" s="116"/>
      <c r="L1279" s="116"/>
      <c r="M1279" s="116"/>
      <c r="N1279" s="116"/>
      <c r="O1279" s="116"/>
      <c r="P1279" s="126"/>
      <c r="Q1279" s="126"/>
      <c r="R1279" s="126"/>
      <c r="S1279" s="136"/>
      <c r="T1279" s="126"/>
      <c r="U1279" s="126"/>
      <c r="V1279" s="126"/>
      <c r="W1279" s="136"/>
      <c r="X1279" s="126"/>
      <c r="Y1279" s="126"/>
      <c r="Z1279" s="126"/>
      <c r="AA1279" s="136"/>
      <c r="AB1279" s="121" t="b">
        <v>0</v>
      </c>
      <c r="AC1279" s="121" t="b">
        <v>0</v>
      </c>
      <c r="AD1279" s="122"/>
      <c r="AE1279" s="121" t="b">
        <v>0</v>
      </c>
      <c r="AF1279" s="128"/>
      <c r="AG1279" s="137"/>
      <c r="AH1279" s="138" t="b">
        <v>0</v>
      </c>
      <c r="AI1279" s="133"/>
    </row>
    <row r="1280">
      <c r="A1280" s="114"/>
      <c r="B1280" s="114"/>
      <c r="C1280" s="114"/>
      <c r="D1280" s="114"/>
      <c r="E1280" s="115" t="s">
        <v>231</v>
      </c>
      <c r="F1280" s="116" t="str">
        <f>IFERROR(__xludf.DUMMYFUNCTION("LET(
  headers, 'Internal Flight Booking Form Re'!$A$1:AI$1,
  ref, $E1280,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0" s="117" t="str">
        <f>IFERROR(__xludf.DUMMYFUNCTION("""COMPUTED_VALUE"""),"")</f>
        <v/>
      </c>
      <c r="H1280" s="116"/>
      <c r="I1280" s="116"/>
      <c r="J1280" s="118"/>
      <c r="K1280" s="116"/>
      <c r="L1280" s="116"/>
      <c r="M1280" s="116"/>
      <c r="N1280" s="116"/>
      <c r="O1280" s="116"/>
      <c r="P1280" s="126"/>
      <c r="Q1280" s="126"/>
      <c r="R1280" s="126"/>
      <c r="S1280" s="136"/>
      <c r="T1280" s="126"/>
      <c r="U1280" s="126"/>
      <c r="V1280" s="126"/>
      <c r="W1280" s="136"/>
      <c r="X1280" s="126"/>
      <c r="Y1280" s="126"/>
      <c r="Z1280" s="126"/>
      <c r="AA1280" s="136"/>
      <c r="AB1280" s="121" t="b">
        <v>0</v>
      </c>
      <c r="AC1280" s="121" t="b">
        <v>0</v>
      </c>
      <c r="AD1280" s="122"/>
      <c r="AE1280" s="121" t="b">
        <v>0</v>
      </c>
      <c r="AF1280" s="128"/>
      <c r="AG1280" s="137"/>
      <c r="AH1280" s="138" t="b">
        <v>0</v>
      </c>
      <c r="AI1280" s="133"/>
    </row>
    <row r="1281">
      <c r="A1281" s="114"/>
      <c r="B1281" s="114"/>
      <c r="C1281" s="114"/>
      <c r="D1281" s="114"/>
      <c r="E1281" s="115" t="s">
        <v>231</v>
      </c>
      <c r="F1281" s="116" t="str">
        <f>IFERROR(__xludf.DUMMYFUNCTION("LET(
  headers, 'Internal Flight Booking Form Re'!$A$1:AI$1,
  ref, $E1281,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1" s="117" t="str">
        <f>IFERROR(__xludf.DUMMYFUNCTION("""COMPUTED_VALUE"""),"")</f>
        <v/>
      </c>
      <c r="H1281" s="116"/>
      <c r="I1281" s="116"/>
      <c r="J1281" s="118"/>
      <c r="K1281" s="116"/>
      <c r="L1281" s="116"/>
      <c r="M1281" s="116"/>
      <c r="N1281" s="116"/>
      <c r="O1281" s="116"/>
      <c r="P1281" s="126"/>
      <c r="Q1281" s="126"/>
      <c r="R1281" s="126"/>
      <c r="S1281" s="136"/>
      <c r="T1281" s="126"/>
      <c r="U1281" s="126"/>
      <c r="V1281" s="126"/>
      <c r="W1281" s="136"/>
      <c r="X1281" s="126"/>
      <c r="Y1281" s="126"/>
      <c r="Z1281" s="126"/>
      <c r="AA1281" s="136"/>
      <c r="AB1281" s="121" t="b">
        <v>0</v>
      </c>
      <c r="AC1281" s="121" t="b">
        <v>0</v>
      </c>
      <c r="AD1281" s="122"/>
      <c r="AE1281" s="121" t="b">
        <v>0</v>
      </c>
      <c r="AF1281" s="128"/>
      <c r="AG1281" s="137"/>
      <c r="AH1281" s="138" t="b">
        <v>0</v>
      </c>
      <c r="AI1281" s="133"/>
    </row>
    <row r="1282">
      <c r="A1282" s="114"/>
      <c r="B1282" s="114"/>
      <c r="C1282" s="114"/>
      <c r="D1282" s="114"/>
      <c r="E1282" s="115" t="s">
        <v>231</v>
      </c>
      <c r="F1282" s="116" t="str">
        <f>IFERROR(__xludf.DUMMYFUNCTION("LET(
  headers, 'Internal Flight Booking Form Re'!$A$1:AI$1,
  ref, $E1282,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2" s="117" t="str">
        <f>IFERROR(__xludf.DUMMYFUNCTION("""COMPUTED_VALUE"""),"")</f>
        <v/>
      </c>
      <c r="H1282" s="116"/>
      <c r="I1282" s="116"/>
      <c r="J1282" s="118"/>
      <c r="K1282" s="116"/>
      <c r="L1282" s="116"/>
      <c r="M1282" s="116"/>
      <c r="N1282" s="116"/>
      <c r="O1282" s="116"/>
      <c r="P1282" s="126"/>
      <c r="Q1282" s="126"/>
      <c r="R1282" s="126"/>
      <c r="S1282" s="136"/>
      <c r="T1282" s="126"/>
      <c r="U1282" s="126"/>
      <c r="V1282" s="126"/>
      <c r="W1282" s="136"/>
      <c r="X1282" s="126"/>
      <c r="Y1282" s="126"/>
      <c r="Z1282" s="126"/>
      <c r="AA1282" s="136"/>
      <c r="AB1282" s="121" t="b">
        <v>0</v>
      </c>
      <c r="AC1282" s="121" t="b">
        <v>0</v>
      </c>
      <c r="AD1282" s="122"/>
      <c r="AE1282" s="121" t="b">
        <v>0</v>
      </c>
      <c r="AF1282" s="128"/>
      <c r="AG1282" s="137"/>
      <c r="AH1282" s="138" t="b">
        <v>0</v>
      </c>
      <c r="AI1282" s="133"/>
    </row>
    <row r="1283">
      <c r="A1283" s="114"/>
      <c r="B1283" s="114"/>
      <c r="C1283" s="114"/>
      <c r="D1283" s="114"/>
      <c r="E1283" s="115" t="s">
        <v>231</v>
      </c>
      <c r="F1283" s="116" t="str">
        <f>IFERROR(__xludf.DUMMYFUNCTION("LET(
  headers, 'Internal Flight Booking Form Re'!$A$1:AI$1,
  ref, $E1283,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3" s="117" t="str">
        <f>IFERROR(__xludf.DUMMYFUNCTION("""COMPUTED_VALUE"""),"")</f>
        <v/>
      </c>
      <c r="H1283" s="116"/>
      <c r="I1283" s="116"/>
      <c r="J1283" s="118"/>
      <c r="K1283" s="116"/>
      <c r="L1283" s="116"/>
      <c r="M1283" s="116"/>
      <c r="N1283" s="116"/>
      <c r="O1283" s="116"/>
      <c r="P1283" s="126"/>
      <c r="Q1283" s="126"/>
      <c r="R1283" s="126"/>
      <c r="S1283" s="136"/>
      <c r="T1283" s="126"/>
      <c r="U1283" s="126"/>
      <c r="V1283" s="126"/>
      <c r="W1283" s="136"/>
      <c r="X1283" s="126"/>
      <c r="Y1283" s="126"/>
      <c r="Z1283" s="126"/>
      <c r="AA1283" s="136"/>
      <c r="AB1283" s="121" t="b">
        <v>0</v>
      </c>
      <c r="AC1283" s="121" t="b">
        <v>0</v>
      </c>
      <c r="AD1283" s="122"/>
      <c r="AE1283" s="121" t="b">
        <v>0</v>
      </c>
      <c r="AF1283" s="128"/>
      <c r="AG1283" s="137"/>
      <c r="AH1283" s="138" t="b">
        <v>0</v>
      </c>
      <c r="AI1283" s="133"/>
    </row>
    <row r="1284">
      <c r="A1284" s="114"/>
      <c r="B1284" s="114"/>
      <c r="C1284" s="114"/>
      <c r="D1284" s="114"/>
      <c r="E1284" s="115" t="s">
        <v>231</v>
      </c>
      <c r="F1284" s="116" t="str">
        <f>IFERROR(__xludf.DUMMYFUNCTION("LET(
  headers, 'Internal Flight Booking Form Re'!$A$1:AI$1,
  ref, $E1284,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4" s="117" t="str">
        <f>IFERROR(__xludf.DUMMYFUNCTION("""COMPUTED_VALUE"""),"")</f>
        <v/>
      </c>
      <c r="H1284" s="116"/>
      <c r="I1284" s="116"/>
      <c r="J1284" s="118"/>
      <c r="K1284" s="116"/>
      <c r="L1284" s="116"/>
      <c r="M1284" s="116"/>
      <c r="N1284" s="116"/>
      <c r="O1284" s="116"/>
      <c r="P1284" s="126"/>
      <c r="Q1284" s="126"/>
      <c r="R1284" s="126"/>
      <c r="S1284" s="136"/>
      <c r="T1284" s="126"/>
      <c r="U1284" s="126"/>
      <c r="V1284" s="126"/>
      <c r="W1284" s="136"/>
      <c r="X1284" s="126"/>
      <c r="Y1284" s="126"/>
      <c r="Z1284" s="126"/>
      <c r="AA1284" s="136"/>
      <c r="AB1284" s="121" t="b">
        <v>0</v>
      </c>
      <c r="AC1284" s="121" t="b">
        <v>0</v>
      </c>
      <c r="AD1284" s="122"/>
      <c r="AE1284" s="121" t="b">
        <v>0</v>
      </c>
      <c r="AF1284" s="128"/>
      <c r="AG1284" s="137"/>
      <c r="AH1284" s="138" t="b">
        <v>0</v>
      </c>
      <c r="AI1284" s="133"/>
    </row>
    <row r="1285">
      <c r="A1285" s="114"/>
      <c r="B1285" s="114"/>
      <c r="C1285" s="114"/>
      <c r="D1285" s="114"/>
      <c r="E1285" s="115" t="s">
        <v>231</v>
      </c>
      <c r="F1285" s="116" t="str">
        <f>IFERROR(__xludf.DUMMYFUNCTION("LET(
  headers, 'Internal Flight Booking Form Re'!$A$1:AI$1,
  ref, $E1285,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5" s="117" t="str">
        <f>IFERROR(__xludf.DUMMYFUNCTION("""COMPUTED_VALUE"""),"")</f>
        <v/>
      </c>
      <c r="H1285" s="116"/>
      <c r="I1285" s="116"/>
      <c r="J1285" s="118"/>
      <c r="K1285" s="116"/>
      <c r="L1285" s="116"/>
      <c r="M1285" s="116"/>
      <c r="N1285" s="116"/>
      <c r="O1285" s="116"/>
      <c r="P1285" s="126"/>
      <c r="Q1285" s="126"/>
      <c r="R1285" s="126"/>
      <c r="S1285" s="136"/>
      <c r="T1285" s="126"/>
      <c r="U1285" s="126"/>
      <c r="V1285" s="126"/>
      <c r="W1285" s="136"/>
      <c r="X1285" s="126"/>
      <c r="Y1285" s="126"/>
      <c r="Z1285" s="126"/>
      <c r="AA1285" s="136"/>
      <c r="AB1285" s="121" t="b">
        <v>0</v>
      </c>
      <c r="AC1285" s="121" t="b">
        <v>0</v>
      </c>
      <c r="AD1285" s="122"/>
      <c r="AE1285" s="121" t="b">
        <v>0</v>
      </c>
      <c r="AF1285" s="128"/>
      <c r="AG1285" s="137"/>
      <c r="AH1285" s="138" t="b">
        <v>0</v>
      </c>
      <c r="AI1285" s="133"/>
    </row>
    <row r="1286">
      <c r="A1286" s="114"/>
      <c r="B1286" s="114"/>
      <c r="C1286" s="114"/>
      <c r="D1286" s="114"/>
      <c r="E1286" s="115" t="s">
        <v>231</v>
      </c>
      <c r="F1286" s="116" t="str">
        <f>IFERROR(__xludf.DUMMYFUNCTION("LET(
  headers, 'Internal Flight Booking Form Re'!$A$1:AI$1,
  ref, $E1286,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6" s="117" t="str">
        <f>IFERROR(__xludf.DUMMYFUNCTION("""COMPUTED_VALUE"""),"")</f>
        <v/>
      </c>
      <c r="H1286" s="116"/>
      <c r="I1286" s="116"/>
      <c r="J1286" s="118"/>
      <c r="K1286" s="116"/>
      <c r="L1286" s="116"/>
      <c r="M1286" s="116"/>
      <c r="N1286" s="116"/>
      <c r="O1286" s="116"/>
      <c r="P1286" s="126"/>
      <c r="Q1286" s="126"/>
      <c r="R1286" s="126"/>
      <c r="S1286" s="136"/>
      <c r="T1286" s="126"/>
      <c r="U1286" s="126"/>
      <c r="V1286" s="126"/>
      <c r="W1286" s="136"/>
      <c r="X1286" s="126"/>
      <c r="Y1286" s="126"/>
      <c r="Z1286" s="126"/>
      <c r="AA1286" s="136"/>
      <c r="AB1286" s="121" t="b">
        <v>0</v>
      </c>
      <c r="AC1286" s="121" t="b">
        <v>0</v>
      </c>
      <c r="AD1286" s="122"/>
      <c r="AE1286" s="121" t="b">
        <v>0</v>
      </c>
      <c r="AF1286" s="128"/>
      <c r="AG1286" s="137"/>
      <c r="AH1286" s="138" t="b">
        <v>0</v>
      </c>
      <c r="AI1286" s="133"/>
    </row>
    <row r="1287">
      <c r="A1287" s="114"/>
      <c r="B1287" s="114"/>
      <c r="C1287" s="114"/>
      <c r="D1287" s="114"/>
      <c r="E1287" s="115" t="s">
        <v>231</v>
      </c>
      <c r="F1287" s="116" t="str">
        <f>IFERROR(__xludf.DUMMYFUNCTION("LET(
  headers, 'Internal Flight Booking Form Re'!$A$1:AI$1,
  ref, $E1287,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7" s="117" t="str">
        <f>IFERROR(__xludf.DUMMYFUNCTION("""COMPUTED_VALUE"""),"")</f>
        <v/>
      </c>
      <c r="H1287" s="116"/>
      <c r="I1287" s="116"/>
      <c r="J1287" s="118"/>
      <c r="K1287" s="116"/>
      <c r="L1287" s="116"/>
      <c r="M1287" s="116"/>
      <c r="N1287" s="116"/>
      <c r="O1287" s="116"/>
      <c r="P1287" s="126"/>
      <c r="Q1287" s="126"/>
      <c r="R1287" s="126"/>
      <c r="S1287" s="136"/>
      <c r="T1287" s="126"/>
      <c r="U1287" s="126"/>
      <c r="V1287" s="126"/>
      <c r="W1287" s="136"/>
      <c r="X1287" s="126"/>
      <c r="Y1287" s="126"/>
      <c r="Z1287" s="126"/>
      <c r="AA1287" s="136"/>
      <c r="AB1287" s="121" t="b">
        <v>0</v>
      </c>
      <c r="AC1287" s="121" t="b">
        <v>0</v>
      </c>
      <c r="AD1287" s="122"/>
      <c r="AE1287" s="121" t="b">
        <v>0</v>
      </c>
      <c r="AF1287" s="128"/>
      <c r="AG1287" s="137"/>
      <c r="AH1287" s="138" t="b">
        <v>0</v>
      </c>
      <c r="AI1287" s="133"/>
    </row>
    <row r="1288">
      <c r="A1288" s="114"/>
      <c r="B1288" s="114"/>
      <c r="C1288" s="114"/>
      <c r="D1288" s="114"/>
      <c r="E1288" s="115" t="s">
        <v>231</v>
      </c>
      <c r="F1288" s="116" t="str">
        <f>IFERROR(__xludf.DUMMYFUNCTION("LET(
  headers, 'Internal Flight Booking Form Re'!$A$1:AI$1,
  ref, $E1288,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8" s="117" t="str">
        <f>IFERROR(__xludf.DUMMYFUNCTION("""COMPUTED_VALUE"""),"")</f>
        <v/>
      </c>
      <c r="H1288" s="116"/>
      <c r="I1288" s="116"/>
      <c r="J1288" s="118"/>
      <c r="K1288" s="116"/>
      <c r="L1288" s="116"/>
      <c r="M1288" s="116"/>
      <c r="N1288" s="116"/>
      <c r="O1288" s="116"/>
      <c r="P1288" s="126"/>
      <c r="Q1288" s="126"/>
      <c r="R1288" s="126"/>
      <c r="S1288" s="136"/>
      <c r="T1288" s="126"/>
      <c r="U1288" s="126"/>
      <c r="V1288" s="126"/>
      <c r="W1288" s="136"/>
      <c r="X1288" s="126"/>
      <c r="Y1288" s="126"/>
      <c r="Z1288" s="126"/>
      <c r="AA1288" s="136"/>
      <c r="AB1288" s="121" t="b">
        <v>0</v>
      </c>
      <c r="AC1288" s="121" t="b">
        <v>0</v>
      </c>
      <c r="AD1288" s="122"/>
      <c r="AE1288" s="121" t="b">
        <v>0</v>
      </c>
      <c r="AF1288" s="128"/>
      <c r="AG1288" s="137"/>
      <c r="AH1288" s="138" t="b">
        <v>0</v>
      </c>
      <c r="AI1288" s="133"/>
    </row>
    <row r="1289">
      <c r="A1289" s="114"/>
      <c r="B1289" s="114"/>
      <c r="C1289" s="114"/>
      <c r="D1289" s="114"/>
      <c r="E1289" s="115" t="s">
        <v>231</v>
      </c>
      <c r="F1289" s="116" t="str">
        <f>IFERROR(__xludf.DUMMYFUNCTION("LET(
  headers, 'Internal Flight Booking Form Re'!$A$1:AI$1,
  ref, $E1289,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89" s="117" t="str">
        <f>IFERROR(__xludf.DUMMYFUNCTION("""COMPUTED_VALUE"""),"")</f>
        <v/>
      </c>
      <c r="H1289" s="116"/>
      <c r="I1289" s="116"/>
      <c r="J1289" s="118"/>
      <c r="K1289" s="116"/>
      <c r="L1289" s="116"/>
      <c r="M1289" s="116"/>
      <c r="N1289" s="116"/>
      <c r="O1289" s="116"/>
      <c r="P1289" s="126"/>
      <c r="Q1289" s="126"/>
      <c r="R1289" s="126"/>
      <c r="S1289" s="136"/>
      <c r="T1289" s="126"/>
      <c r="U1289" s="126"/>
      <c r="V1289" s="126"/>
      <c r="W1289" s="136"/>
      <c r="X1289" s="126"/>
      <c r="Y1289" s="126"/>
      <c r="Z1289" s="126"/>
      <c r="AA1289" s="136"/>
      <c r="AB1289" s="121" t="b">
        <v>0</v>
      </c>
      <c r="AC1289" s="121" t="b">
        <v>0</v>
      </c>
      <c r="AD1289" s="122"/>
      <c r="AE1289" s="121" t="b">
        <v>0</v>
      </c>
      <c r="AF1289" s="128"/>
      <c r="AG1289" s="137"/>
      <c r="AH1289" s="138" t="b">
        <v>0</v>
      </c>
      <c r="AI1289" s="133"/>
    </row>
    <row r="1290">
      <c r="A1290" s="114"/>
      <c r="B1290" s="114"/>
      <c r="C1290" s="114"/>
      <c r="D1290" s="114"/>
      <c r="E1290" s="115" t="s">
        <v>231</v>
      </c>
      <c r="F1290" s="116" t="str">
        <f>IFERROR(__xludf.DUMMYFUNCTION("LET(
  headers, 'Internal Flight Booking Form Re'!$A$1:AI$1,
  ref, $E1290,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0" s="117" t="str">
        <f>IFERROR(__xludf.DUMMYFUNCTION("""COMPUTED_VALUE"""),"")</f>
        <v/>
      </c>
      <c r="H1290" s="116"/>
      <c r="I1290" s="116"/>
      <c r="J1290" s="118"/>
      <c r="K1290" s="116"/>
      <c r="L1290" s="116"/>
      <c r="M1290" s="116"/>
      <c r="N1290" s="116"/>
      <c r="O1290" s="116"/>
      <c r="P1290" s="126"/>
      <c r="Q1290" s="126"/>
      <c r="R1290" s="126"/>
      <c r="S1290" s="136"/>
      <c r="T1290" s="126"/>
      <c r="U1290" s="126"/>
      <c r="V1290" s="126"/>
      <c r="W1290" s="136"/>
      <c r="X1290" s="126"/>
      <c r="Y1290" s="126"/>
      <c r="Z1290" s="126"/>
      <c r="AA1290" s="136"/>
      <c r="AB1290" s="121" t="b">
        <v>0</v>
      </c>
      <c r="AC1290" s="121" t="b">
        <v>0</v>
      </c>
      <c r="AD1290" s="122"/>
      <c r="AE1290" s="121" t="b">
        <v>0</v>
      </c>
      <c r="AF1290" s="128"/>
      <c r="AG1290" s="137"/>
      <c r="AH1290" s="138" t="b">
        <v>0</v>
      </c>
      <c r="AI1290" s="133"/>
    </row>
    <row r="1291">
      <c r="A1291" s="114"/>
      <c r="B1291" s="114"/>
      <c r="C1291" s="114"/>
      <c r="D1291" s="114"/>
      <c r="E1291" s="115" t="s">
        <v>231</v>
      </c>
      <c r="F1291" s="116" t="str">
        <f>IFERROR(__xludf.DUMMYFUNCTION("LET(
  headers, 'Internal Flight Booking Form Re'!$A$1:AI$1,
  ref, $E1291,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1" s="117" t="str">
        <f>IFERROR(__xludf.DUMMYFUNCTION("""COMPUTED_VALUE"""),"")</f>
        <v/>
      </c>
      <c r="H1291" s="116"/>
      <c r="I1291" s="116"/>
      <c r="J1291" s="118"/>
      <c r="K1291" s="116"/>
      <c r="L1291" s="116"/>
      <c r="M1291" s="116"/>
      <c r="N1291" s="116"/>
      <c r="O1291" s="116"/>
      <c r="P1291" s="126"/>
      <c r="Q1291" s="126"/>
      <c r="R1291" s="126"/>
      <c r="S1291" s="136"/>
      <c r="T1291" s="126"/>
      <c r="U1291" s="126"/>
      <c r="V1291" s="126"/>
      <c r="W1291" s="136"/>
      <c r="X1291" s="126"/>
      <c r="Y1291" s="126"/>
      <c r="Z1291" s="126"/>
      <c r="AA1291" s="136"/>
      <c r="AB1291" s="121" t="b">
        <v>0</v>
      </c>
      <c r="AC1291" s="121" t="b">
        <v>0</v>
      </c>
      <c r="AD1291" s="122"/>
      <c r="AE1291" s="121" t="b">
        <v>0</v>
      </c>
      <c r="AF1291" s="128"/>
      <c r="AG1291" s="137"/>
      <c r="AH1291" s="138" t="b">
        <v>0</v>
      </c>
      <c r="AI1291" s="133"/>
    </row>
    <row r="1292">
      <c r="A1292" s="114"/>
      <c r="B1292" s="114"/>
      <c r="C1292" s="114"/>
      <c r="D1292" s="114"/>
      <c r="E1292" s="115" t="s">
        <v>231</v>
      </c>
      <c r="F1292" s="116" t="str">
        <f>IFERROR(__xludf.DUMMYFUNCTION("LET(
  headers, 'Internal Flight Booking Form Re'!$A$1:AI$1,
  ref, $E1292,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2" s="117" t="str">
        <f>IFERROR(__xludf.DUMMYFUNCTION("""COMPUTED_VALUE"""),"")</f>
        <v/>
      </c>
      <c r="H1292" s="116"/>
      <c r="I1292" s="116"/>
      <c r="J1292" s="118"/>
      <c r="K1292" s="116"/>
      <c r="L1292" s="116"/>
      <c r="M1292" s="116"/>
      <c r="N1292" s="116"/>
      <c r="O1292" s="116"/>
      <c r="P1292" s="126"/>
      <c r="Q1292" s="126"/>
      <c r="R1292" s="126"/>
      <c r="S1292" s="136"/>
      <c r="T1292" s="126"/>
      <c r="U1292" s="126"/>
      <c r="V1292" s="126"/>
      <c r="W1292" s="136"/>
      <c r="X1292" s="126"/>
      <c r="Y1292" s="126"/>
      <c r="Z1292" s="126"/>
      <c r="AA1292" s="136"/>
      <c r="AB1292" s="121" t="b">
        <v>0</v>
      </c>
      <c r="AC1292" s="121" t="b">
        <v>0</v>
      </c>
      <c r="AD1292" s="122"/>
      <c r="AE1292" s="121" t="b">
        <v>0</v>
      </c>
      <c r="AF1292" s="128"/>
      <c r="AG1292" s="137"/>
      <c r="AH1292" s="138" t="b">
        <v>0</v>
      </c>
      <c r="AI1292" s="133"/>
    </row>
    <row r="1293">
      <c r="A1293" s="114"/>
      <c r="B1293" s="114"/>
      <c r="C1293" s="114"/>
      <c r="D1293" s="114"/>
      <c r="E1293" s="115" t="s">
        <v>231</v>
      </c>
      <c r="F1293" s="116" t="str">
        <f>IFERROR(__xludf.DUMMYFUNCTION("LET(
  headers, 'Internal Flight Booking Form Re'!$A$1:AI$1,
  ref, $E1293,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3" s="117" t="str">
        <f>IFERROR(__xludf.DUMMYFUNCTION("""COMPUTED_VALUE"""),"")</f>
        <v/>
      </c>
      <c r="H1293" s="116"/>
      <c r="I1293" s="116"/>
      <c r="J1293" s="118"/>
      <c r="K1293" s="116"/>
      <c r="L1293" s="116"/>
      <c r="M1293" s="116"/>
      <c r="N1293" s="116"/>
      <c r="O1293" s="116"/>
      <c r="P1293" s="126"/>
      <c r="Q1293" s="126"/>
      <c r="R1293" s="126"/>
      <c r="S1293" s="136"/>
      <c r="T1293" s="126"/>
      <c r="U1293" s="126"/>
      <c r="V1293" s="126"/>
      <c r="W1293" s="136"/>
      <c r="X1293" s="126"/>
      <c r="Y1293" s="126"/>
      <c r="Z1293" s="126"/>
      <c r="AA1293" s="136"/>
      <c r="AB1293" s="121" t="b">
        <v>0</v>
      </c>
      <c r="AC1293" s="121" t="b">
        <v>0</v>
      </c>
      <c r="AD1293" s="122"/>
      <c r="AE1293" s="121" t="b">
        <v>0</v>
      </c>
      <c r="AF1293" s="128"/>
      <c r="AG1293" s="137"/>
      <c r="AH1293" s="138" t="b">
        <v>0</v>
      </c>
      <c r="AI1293" s="133"/>
    </row>
    <row r="1294">
      <c r="A1294" s="114"/>
      <c r="B1294" s="114"/>
      <c r="C1294" s="114"/>
      <c r="D1294" s="114"/>
      <c r="E1294" s="115" t="s">
        <v>231</v>
      </c>
      <c r="F1294" s="116" t="str">
        <f>IFERROR(__xludf.DUMMYFUNCTION("LET(
  headers, 'Internal Flight Booking Form Re'!$A$1:AI$1,
  ref, $E1294,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4" s="117" t="str">
        <f>IFERROR(__xludf.DUMMYFUNCTION("""COMPUTED_VALUE"""),"")</f>
        <v/>
      </c>
      <c r="H1294" s="116"/>
      <c r="I1294" s="116"/>
      <c r="J1294" s="118"/>
      <c r="K1294" s="116"/>
      <c r="L1294" s="116"/>
      <c r="M1294" s="116"/>
      <c r="N1294" s="116"/>
      <c r="O1294" s="116"/>
      <c r="P1294" s="126"/>
      <c r="Q1294" s="126"/>
      <c r="R1294" s="126"/>
      <c r="S1294" s="136"/>
      <c r="T1294" s="126"/>
      <c r="U1294" s="126"/>
      <c r="V1294" s="126"/>
      <c r="W1294" s="136"/>
      <c r="X1294" s="126"/>
      <c r="Y1294" s="126"/>
      <c r="Z1294" s="126"/>
      <c r="AA1294" s="136"/>
      <c r="AB1294" s="121" t="b">
        <v>0</v>
      </c>
      <c r="AC1294" s="121" t="b">
        <v>0</v>
      </c>
      <c r="AD1294" s="122"/>
      <c r="AE1294" s="121" t="b">
        <v>0</v>
      </c>
      <c r="AF1294" s="128"/>
      <c r="AG1294" s="137"/>
      <c r="AH1294" s="138" t="b">
        <v>0</v>
      </c>
      <c r="AI1294" s="133"/>
    </row>
    <row r="1295">
      <c r="A1295" s="114"/>
      <c r="B1295" s="114"/>
      <c r="C1295" s="114"/>
      <c r="D1295" s="114"/>
      <c r="E1295" s="115" t="s">
        <v>231</v>
      </c>
      <c r="F1295" s="116" t="str">
        <f>IFERROR(__xludf.DUMMYFUNCTION("LET(
  headers, 'Internal Flight Booking Form Re'!$A$1:AI$1,
  ref, $E1295,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5" s="117" t="str">
        <f>IFERROR(__xludf.DUMMYFUNCTION("""COMPUTED_VALUE"""),"")</f>
        <v/>
      </c>
      <c r="H1295" s="116"/>
      <c r="I1295" s="116"/>
      <c r="J1295" s="118"/>
      <c r="K1295" s="116"/>
      <c r="L1295" s="116"/>
      <c r="M1295" s="116"/>
      <c r="N1295" s="116"/>
      <c r="O1295" s="116"/>
      <c r="P1295" s="126"/>
      <c r="Q1295" s="126"/>
      <c r="R1295" s="126"/>
      <c r="S1295" s="136"/>
      <c r="T1295" s="126"/>
      <c r="U1295" s="126"/>
      <c r="V1295" s="126"/>
      <c r="W1295" s="136"/>
      <c r="X1295" s="126"/>
      <c r="Y1295" s="126"/>
      <c r="Z1295" s="126"/>
      <c r="AA1295" s="136"/>
      <c r="AB1295" s="121" t="b">
        <v>0</v>
      </c>
      <c r="AC1295" s="121" t="b">
        <v>0</v>
      </c>
      <c r="AD1295" s="122"/>
      <c r="AE1295" s="121" t="b">
        <v>0</v>
      </c>
      <c r="AF1295" s="128"/>
      <c r="AG1295" s="137"/>
      <c r="AH1295" s="138" t="b">
        <v>0</v>
      </c>
      <c r="AI1295" s="133"/>
    </row>
    <row r="1296">
      <c r="A1296" s="114"/>
      <c r="B1296" s="114"/>
      <c r="C1296" s="114"/>
      <c r="D1296" s="114"/>
      <c r="E1296" s="115" t="s">
        <v>231</v>
      </c>
      <c r="F1296" s="116" t="str">
        <f>IFERROR(__xludf.DUMMYFUNCTION("LET(
  headers, 'Internal Flight Booking Form Re'!$A$1:AI$1,
  ref, $E1296,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6" s="117" t="str">
        <f>IFERROR(__xludf.DUMMYFUNCTION("""COMPUTED_VALUE"""),"")</f>
        <v/>
      </c>
      <c r="H1296" s="116"/>
      <c r="I1296" s="116"/>
      <c r="J1296" s="118"/>
      <c r="K1296" s="116"/>
      <c r="L1296" s="116"/>
      <c r="M1296" s="116"/>
      <c r="N1296" s="116"/>
      <c r="O1296" s="116"/>
      <c r="P1296" s="126"/>
      <c r="Q1296" s="126"/>
      <c r="R1296" s="126"/>
      <c r="S1296" s="136"/>
      <c r="T1296" s="126"/>
      <c r="U1296" s="126"/>
      <c r="V1296" s="126"/>
      <c r="W1296" s="136"/>
      <c r="X1296" s="126"/>
      <c r="Y1296" s="126"/>
      <c r="Z1296" s="126"/>
      <c r="AA1296" s="136"/>
      <c r="AB1296" s="121" t="b">
        <v>0</v>
      </c>
      <c r="AC1296" s="121" t="b">
        <v>0</v>
      </c>
      <c r="AD1296" s="122"/>
      <c r="AE1296" s="121" t="b">
        <v>0</v>
      </c>
      <c r="AF1296" s="128"/>
      <c r="AG1296" s="137"/>
      <c r="AH1296" s="138" t="b">
        <v>0</v>
      </c>
      <c r="AI1296" s="133"/>
    </row>
    <row r="1297">
      <c r="A1297" s="114"/>
      <c r="B1297" s="114"/>
      <c r="C1297" s="114"/>
      <c r="D1297" s="114"/>
      <c r="E1297" s="115" t="s">
        <v>231</v>
      </c>
      <c r="F1297" s="116" t="str">
        <f>IFERROR(__xludf.DUMMYFUNCTION("LET(
  headers, 'Internal Flight Booking Form Re'!$A$1:AI$1,
  ref, $E1297,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7" s="117" t="str">
        <f>IFERROR(__xludf.DUMMYFUNCTION("""COMPUTED_VALUE"""),"")</f>
        <v/>
      </c>
      <c r="H1297" s="116"/>
      <c r="I1297" s="116"/>
      <c r="J1297" s="118"/>
      <c r="K1297" s="116"/>
      <c r="L1297" s="116"/>
      <c r="M1297" s="116"/>
      <c r="N1297" s="116"/>
      <c r="O1297" s="116"/>
      <c r="P1297" s="126"/>
      <c r="Q1297" s="126"/>
      <c r="R1297" s="126"/>
      <c r="S1297" s="136"/>
      <c r="T1297" s="126"/>
      <c r="U1297" s="126"/>
      <c r="V1297" s="126"/>
      <c r="W1297" s="136"/>
      <c r="X1297" s="126"/>
      <c r="Y1297" s="126"/>
      <c r="Z1297" s="126"/>
      <c r="AA1297" s="136"/>
      <c r="AB1297" s="121" t="b">
        <v>0</v>
      </c>
      <c r="AC1297" s="121" t="b">
        <v>0</v>
      </c>
      <c r="AD1297" s="122"/>
      <c r="AE1297" s="121" t="b">
        <v>0</v>
      </c>
      <c r="AF1297" s="128"/>
      <c r="AG1297" s="137"/>
      <c r="AH1297" s="138" t="b">
        <v>0</v>
      </c>
      <c r="AI1297" s="133"/>
    </row>
    <row r="1298">
      <c r="A1298" s="114"/>
      <c r="B1298" s="114"/>
      <c r="C1298" s="114"/>
      <c r="D1298" s="114"/>
      <c r="E1298" s="115" t="s">
        <v>231</v>
      </c>
      <c r="F1298" s="116" t="str">
        <f>IFERROR(__xludf.DUMMYFUNCTION("LET(
  headers, 'Internal Flight Booking Form Re'!$A$1:AI$1,
  ref, $E1298,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8" s="117" t="str">
        <f>IFERROR(__xludf.DUMMYFUNCTION("""COMPUTED_VALUE"""),"")</f>
        <v/>
      </c>
      <c r="H1298" s="116"/>
      <c r="I1298" s="116"/>
      <c r="J1298" s="118"/>
      <c r="K1298" s="116"/>
      <c r="L1298" s="116"/>
      <c r="M1298" s="116"/>
      <c r="N1298" s="116"/>
      <c r="O1298" s="116"/>
      <c r="P1298" s="126"/>
      <c r="Q1298" s="126"/>
      <c r="R1298" s="126"/>
      <c r="S1298" s="136"/>
      <c r="T1298" s="126"/>
      <c r="U1298" s="126"/>
      <c r="V1298" s="126"/>
      <c r="W1298" s="136"/>
      <c r="X1298" s="126"/>
      <c r="Y1298" s="126"/>
      <c r="Z1298" s="126"/>
      <c r="AA1298" s="136"/>
      <c r="AB1298" s="121" t="b">
        <v>0</v>
      </c>
      <c r="AC1298" s="121" t="b">
        <v>0</v>
      </c>
      <c r="AD1298" s="122"/>
      <c r="AE1298" s="121" t="b">
        <v>0</v>
      </c>
      <c r="AF1298" s="128"/>
      <c r="AG1298" s="137"/>
      <c r="AH1298" s="138" t="b">
        <v>0</v>
      </c>
      <c r="AI1298" s="133"/>
    </row>
    <row r="1299">
      <c r="A1299" s="114"/>
      <c r="B1299" s="114"/>
      <c r="C1299" s="114"/>
      <c r="D1299" s="114"/>
      <c r="E1299" s="115" t="s">
        <v>231</v>
      </c>
      <c r="F1299" s="116" t="str">
        <f>IFERROR(__xludf.DUMMYFUNCTION("LET(
  headers, 'Internal Flight Booking Form Re'!$A$1:AI$1,
  ref, $E1299,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299" s="117" t="str">
        <f>IFERROR(__xludf.DUMMYFUNCTION("""COMPUTED_VALUE"""),"")</f>
        <v/>
      </c>
      <c r="H1299" s="116"/>
      <c r="I1299" s="116"/>
      <c r="J1299" s="118"/>
      <c r="K1299" s="116"/>
      <c r="L1299" s="116"/>
      <c r="M1299" s="116"/>
      <c r="N1299" s="116"/>
      <c r="O1299" s="116"/>
      <c r="P1299" s="126"/>
      <c r="Q1299" s="126"/>
      <c r="R1299" s="126"/>
      <c r="S1299" s="136"/>
      <c r="T1299" s="126"/>
      <c r="U1299" s="126"/>
      <c r="V1299" s="126"/>
      <c r="W1299" s="136"/>
      <c r="X1299" s="126"/>
      <c r="Y1299" s="126"/>
      <c r="Z1299" s="126"/>
      <c r="AA1299" s="136"/>
      <c r="AB1299" s="121" t="b">
        <v>0</v>
      </c>
      <c r="AC1299" s="121" t="b">
        <v>0</v>
      </c>
      <c r="AD1299" s="122"/>
      <c r="AE1299" s="121" t="b">
        <v>0</v>
      </c>
      <c r="AF1299" s="128"/>
      <c r="AG1299" s="137"/>
      <c r="AH1299" s="138" t="b">
        <v>0</v>
      </c>
      <c r="AI1299" s="133"/>
    </row>
    <row r="1300">
      <c r="A1300" s="114"/>
      <c r="B1300" s="114"/>
      <c r="C1300" s="114"/>
      <c r="D1300" s="114"/>
      <c r="E1300" s="115" t="s">
        <v>231</v>
      </c>
      <c r="F1300" s="116" t="str">
        <f>IFERROR(__xludf.DUMMYFUNCTION("LET(
  headers, 'Internal Flight Booking Form Re'!$A$1:AI$1,
  ref, $E1300,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0" s="117" t="str">
        <f>IFERROR(__xludf.DUMMYFUNCTION("""COMPUTED_VALUE"""),"")</f>
        <v/>
      </c>
      <c r="H1300" s="116"/>
      <c r="I1300" s="116"/>
      <c r="J1300" s="118"/>
      <c r="K1300" s="116"/>
      <c r="L1300" s="116"/>
      <c r="M1300" s="116"/>
      <c r="N1300" s="116"/>
      <c r="O1300" s="116"/>
      <c r="P1300" s="126"/>
      <c r="Q1300" s="126"/>
      <c r="R1300" s="126"/>
      <c r="S1300" s="136"/>
      <c r="T1300" s="126"/>
      <c r="U1300" s="126"/>
      <c r="V1300" s="126"/>
      <c r="W1300" s="136"/>
      <c r="X1300" s="126"/>
      <c r="Y1300" s="126"/>
      <c r="Z1300" s="126"/>
      <c r="AA1300" s="136"/>
      <c r="AB1300" s="121" t="b">
        <v>0</v>
      </c>
      <c r="AC1300" s="121" t="b">
        <v>0</v>
      </c>
      <c r="AD1300" s="122"/>
      <c r="AE1300" s="121" t="b">
        <v>0</v>
      </c>
      <c r="AF1300" s="128"/>
      <c r="AG1300" s="137"/>
      <c r="AH1300" s="138" t="b">
        <v>0</v>
      </c>
      <c r="AI1300" s="133"/>
    </row>
    <row r="1301">
      <c r="A1301" s="114"/>
      <c r="B1301" s="114"/>
      <c r="C1301" s="114"/>
      <c r="D1301" s="114"/>
      <c r="E1301" s="115" t="s">
        <v>231</v>
      </c>
      <c r="F1301" s="116" t="str">
        <f>IFERROR(__xludf.DUMMYFUNCTION("LET(
  headers, 'Internal Flight Booking Form Re'!$A$1:AI$1,
  ref, $E1301,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1" s="117" t="str">
        <f>IFERROR(__xludf.DUMMYFUNCTION("""COMPUTED_VALUE"""),"")</f>
        <v/>
      </c>
      <c r="H1301" s="116"/>
      <c r="I1301" s="116"/>
      <c r="J1301" s="118"/>
      <c r="K1301" s="116"/>
      <c r="L1301" s="116"/>
      <c r="M1301" s="116"/>
      <c r="N1301" s="116"/>
      <c r="O1301" s="116"/>
      <c r="P1301" s="126"/>
      <c r="Q1301" s="126"/>
      <c r="R1301" s="126"/>
      <c r="S1301" s="136"/>
      <c r="T1301" s="126"/>
      <c r="U1301" s="126"/>
      <c r="V1301" s="126"/>
      <c r="W1301" s="136"/>
      <c r="X1301" s="126"/>
      <c r="Y1301" s="126"/>
      <c r="Z1301" s="126"/>
      <c r="AA1301" s="136"/>
      <c r="AB1301" s="121" t="b">
        <v>0</v>
      </c>
      <c r="AC1301" s="121" t="b">
        <v>0</v>
      </c>
      <c r="AD1301" s="122"/>
      <c r="AE1301" s="121" t="b">
        <v>0</v>
      </c>
      <c r="AF1301" s="128"/>
      <c r="AG1301" s="137"/>
      <c r="AH1301" s="138" t="b">
        <v>0</v>
      </c>
      <c r="AI1301" s="133"/>
    </row>
    <row r="1302">
      <c r="A1302" s="114"/>
      <c r="B1302" s="114"/>
      <c r="C1302" s="114"/>
      <c r="D1302" s="114"/>
      <c r="E1302" s="115" t="s">
        <v>231</v>
      </c>
      <c r="F1302" s="116" t="str">
        <f>IFERROR(__xludf.DUMMYFUNCTION("LET(
  headers, 'Internal Flight Booking Form Re'!$A$1:AI$1,
  ref, $E1302,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2" s="117" t="str">
        <f>IFERROR(__xludf.DUMMYFUNCTION("""COMPUTED_VALUE"""),"")</f>
        <v/>
      </c>
      <c r="H1302" s="116"/>
      <c r="I1302" s="116"/>
      <c r="J1302" s="118"/>
      <c r="K1302" s="116"/>
      <c r="L1302" s="116"/>
      <c r="M1302" s="116"/>
      <c r="N1302" s="116"/>
      <c r="O1302" s="116"/>
      <c r="P1302" s="126"/>
      <c r="Q1302" s="126"/>
      <c r="R1302" s="126"/>
      <c r="S1302" s="136"/>
      <c r="T1302" s="126"/>
      <c r="U1302" s="126"/>
      <c r="V1302" s="126"/>
      <c r="W1302" s="136"/>
      <c r="X1302" s="126"/>
      <c r="Y1302" s="126"/>
      <c r="Z1302" s="126"/>
      <c r="AA1302" s="136"/>
      <c r="AB1302" s="121" t="b">
        <v>0</v>
      </c>
      <c r="AC1302" s="121" t="b">
        <v>0</v>
      </c>
      <c r="AD1302" s="122"/>
      <c r="AE1302" s="121" t="b">
        <v>0</v>
      </c>
      <c r="AF1302" s="128"/>
      <c r="AG1302" s="137"/>
      <c r="AH1302" s="138" t="b">
        <v>0</v>
      </c>
      <c r="AI1302" s="133"/>
    </row>
    <row r="1303">
      <c r="A1303" s="114"/>
      <c r="B1303" s="114"/>
      <c r="C1303" s="114"/>
      <c r="D1303" s="114"/>
      <c r="E1303" s="115" t="s">
        <v>231</v>
      </c>
      <c r="F1303" s="116" t="str">
        <f>IFERROR(__xludf.DUMMYFUNCTION("LET(
  headers, 'Internal Flight Booking Form Re'!$A$1:AI$1,
  ref, $E1303,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3" s="117" t="str">
        <f>IFERROR(__xludf.DUMMYFUNCTION("""COMPUTED_VALUE"""),"")</f>
        <v/>
      </c>
      <c r="H1303" s="116"/>
      <c r="I1303" s="116"/>
      <c r="J1303" s="118"/>
      <c r="K1303" s="116"/>
      <c r="L1303" s="116"/>
      <c r="M1303" s="116"/>
      <c r="N1303" s="116"/>
      <c r="O1303" s="116"/>
      <c r="P1303" s="126"/>
      <c r="Q1303" s="126"/>
      <c r="R1303" s="126"/>
      <c r="S1303" s="136"/>
      <c r="T1303" s="126"/>
      <c r="U1303" s="126"/>
      <c r="V1303" s="126"/>
      <c r="W1303" s="136"/>
      <c r="X1303" s="126"/>
      <c r="Y1303" s="126"/>
      <c r="Z1303" s="126"/>
      <c r="AA1303" s="136"/>
      <c r="AB1303" s="121" t="b">
        <v>0</v>
      </c>
      <c r="AC1303" s="121" t="b">
        <v>0</v>
      </c>
      <c r="AD1303" s="122"/>
      <c r="AE1303" s="121" t="b">
        <v>0</v>
      </c>
      <c r="AF1303" s="128"/>
      <c r="AG1303" s="137"/>
      <c r="AH1303" s="138" t="b">
        <v>0</v>
      </c>
      <c r="AI1303" s="133"/>
    </row>
    <row r="1304">
      <c r="A1304" s="114"/>
      <c r="B1304" s="114"/>
      <c r="C1304" s="114"/>
      <c r="D1304" s="114"/>
      <c r="E1304" s="115" t="s">
        <v>231</v>
      </c>
      <c r="F1304" s="116" t="str">
        <f>IFERROR(__xludf.DUMMYFUNCTION("LET(
  headers, 'Internal Flight Booking Form Re'!$A$1:AI$1,
  ref, $E1304,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4" s="117" t="str">
        <f>IFERROR(__xludf.DUMMYFUNCTION("""COMPUTED_VALUE"""),"")</f>
        <v/>
      </c>
      <c r="H1304" s="116"/>
      <c r="I1304" s="116"/>
      <c r="J1304" s="118"/>
      <c r="K1304" s="116"/>
      <c r="L1304" s="116"/>
      <c r="M1304" s="116"/>
      <c r="N1304" s="116"/>
      <c r="O1304" s="116"/>
      <c r="P1304" s="126"/>
      <c r="Q1304" s="126"/>
      <c r="R1304" s="126"/>
      <c r="S1304" s="136"/>
      <c r="T1304" s="126"/>
      <c r="U1304" s="126"/>
      <c r="V1304" s="126"/>
      <c r="W1304" s="136"/>
      <c r="X1304" s="126"/>
      <c r="Y1304" s="126"/>
      <c r="Z1304" s="126"/>
      <c r="AA1304" s="136"/>
      <c r="AB1304" s="121" t="b">
        <v>0</v>
      </c>
      <c r="AC1304" s="121" t="b">
        <v>0</v>
      </c>
      <c r="AD1304" s="122"/>
      <c r="AE1304" s="121" t="b">
        <v>0</v>
      </c>
      <c r="AF1304" s="128"/>
      <c r="AG1304" s="137"/>
      <c r="AH1304" s="138" t="b">
        <v>0</v>
      </c>
      <c r="AI1304" s="133"/>
    </row>
    <row r="1305">
      <c r="A1305" s="114"/>
      <c r="B1305" s="114"/>
      <c r="C1305" s="114"/>
      <c r="D1305" s="114"/>
      <c r="E1305" s="115" t="s">
        <v>231</v>
      </c>
      <c r="F1305" s="116" t="str">
        <f>IFERROR(__xludf.DUMMYFUNCTION("LET(
  headers, 'Internal Flight Booking Form Re'!$A$1:AI$1,
  ref, $E1305,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5" s="117" t="str">
        <f>IFERROR(__xludf.DUMMYFUNCTION("""COMPUTED_VALUE"""),"")</f>
        <v/>
      </c>
      <c r="H1305" s="116"/>
      <c r="I1305" s="116"/>
      <c r="J1305" s="118"/>
      <c r="K1305" s="116"/>
      <c r="L1305" s="116"/>
      <c r="M1305" s="116"/>
      <c r="N1305" s="116"/>
      <c r="O1305" s="116"/>
      <c r="P1305" s="126"/>
      <c r="Q1305" s="126"/>
      <c r="R1305" s="126"/>
      <c r="S1305" s="136"/>
      <c r="T1305" s="126"/>
      <c r="U1305" s="126"/>
      <c r="V1305" s="126"/>
      <c r="W1305" s="136"/>
      <c r="X1305" s="126"/>
      <c r="Y1305" s="126"/>
      <c r="Z1305" s="126"/>
      <c r="AA1305" s="136"/>
      <c r="AB1305" s="121" t="b">
        <v>0</v>
      </c>
      <c r="AC1305" s="121" t="b">
        <v>0</v>
      </c>
      <c r="AD1305" s="122"/>
      <c r="AE1305" s="121" t="b">
        <v>0</v>
      </c>
      <c r="AF1305" s="128"/>
      <c r="AG1305" s="137"/>
      <c r="AH1305" s="138" t="b">
        <v>0</v>
      </c>
      <c r="AI1305" s="133"/>
    </row>
    <row r="1306">
      <c r="A1306" s="114"/>
      <c r="B1306" s="114"/>
      <c r="C1306" s="114"/>
      <c r="D1306" s="114"/>
      <c r="E1306" s="115" t="s">
        <v>231</v>
      </c>
      <c r="F1306" s="116" t="str">
        <f>IFERROR(__xludf.DUMMYFUNCTION("LET(
  headers, 'Internal Flight Booking Form Re'!$A$1:AI$1,
  ref, $E1306,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6" s="117" t="str">
        <f>IFERROR(__xludf.DUMMYFUNCTION("""COMPUTED_VALUE"""),"")</f>
        <v/>
      </c>
      <c r="H1306" s="116"/>
      <c r="I1306" s="116"/>
      <c r="J1306" s="118"/>
      <c r="K1306" s="116"/>
      <c r="L1306" s="116"/>
      <c r="M1306" s="116"/>
      <c r="N1306" s="116"/>
      <c r="O1306" s="116"/>
      <c r="P1306" s="126"/>
      <c r="Q1306" s="126"/>
      <c r="R1306" s="126"/>
      <c r="S1306" s="136"/>
      <c r="T1306" s="126"/>
      <c r="U1306" s="126"/>
      <c r="V1306" s="126"/>
      <c r="W1306" s="136"/>
      <c r="X1306" s="126"/>
      <c r="Y1306" s="126"/>
      <c r="Z1306" s="126"/>
      <c r="AA1306" s="136"/>
      <c r="AB1306" s="121" t="b">
        <v>0</v>
      </c>
      <c r="AC1306" s="121" t="b">
        <v>0</v>
      </c>
      <c r="AD1306" s="122"/>
      <c r="AE1306" s="121" t="b">
        <v>0</v>
      </c>
      <c r="AF1306" s="128"/>
      <c r="AG1306" s="137"/>
      <c r="AH1306" s="138" t="b">
        <v>0</v>
      </c>
      <c r="AI1306" s="133"/>
    </row>
    <row r="1307">
      <c r="A1307" s="114"/>
      <c r="B1307" s="114"/>
      <c r="C1307" s="114"/>
      <c r="D1307" s="114"/>
      <c r="E1307" s="115" t="s">
        <v>231</v>
      </c>
      <c r="F1307" s="116" t="str">
        <f>IFERROR(__xludf.DUMMYFUNCTION("LET(
  headers, 'Internal Flight Booking Form Re'!$A$1:AI$1,
  ref, $E1307,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7" s="117" t="str">
        <f>IFERROR(__xludf.DUMMYFUNCTION("""COMPUTED_VALUE"""),"")</f>
        <v/>
      </c>
      <c r="H1307" s="116"/>
      <c r="I1307" s="116"/>
      <c r="J1307" s="118"/>
      <c r="K1307" s="116"/>
      <c r="L1307" s="116"/>
      <c r="M1307" s="116"/>
      <c r="N1307" s="116"/>
      <c r="O1307" s="116"/>
      <c r="P1307" s="126"/>
      <c r="Q1307" s="126"/>
      <c r="R1307" s="126"/>
      <c r="S1307" s="136"/>
      <c r="T1307" s="126"/>
      <c r="U1307" s="126"/>
      <c r="V1307" s="126"/>
      <c r="W1307" s="136"/>
      <c r="X1307" s="126"/>
      <c r="Y1307" s="126"/>
      <c r="Z1307" s="126"/>
      <c r="AA1307" s="136"/>
      <c r="AB1307" s="121" t="b">
        <v>0</v>
      </c>
      <c r="AC1307" s="121" t="b">
        <v>0</v>
      </c>
      <c r="AD1307" s="122"/>
      <c r="AE1307" s="121" t="b">
        <v>0</v>
      </c>
      <c r="AF1307" s="128"/>
      <c r="AG1307" s="137"/>
      <c r="AH1307" s="138" t="b">
        <v>0</v>
      </c>
      <c r="AI1307" s="133"/>
    </row>
    <row r="1308">
      <c r="A1308" s="114"/>
      <c r="B1308" s="114"/>
      <c r="C1308" s="114"/>
      <c r="D1308" s="114"/>
      <c r="E1308" s="115" t="s">
        <v>231</v>
      </c>
      <c r="F1308" s="116" t="str">
        <f>IFERROR(__xludf.DUMMYFUNCTION("LET(
  headers, 'Internal Flight Booking Form Re'!$A$1:AI$1,
  ref, $E1308,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8" s="117" t="str">
        <f>IFERROR(__xludf.DUMMYFUNCTION("""COMPUTED_VALUE"""),"")</f>
        <v/>
      </c>
      <c r="H1308" s="116"/>
      <c r="I1308" s="116"/>
      <c r="J1308" s="118"/>
      <c r="K1308" s="116"/>
      <c r="L1308" s="116"/>
      <c r="M1308" s="116"/>
      <c r="N1308" s="116"/>
      <c r="O1308" s="116"/>
      <c r="P1308" s="126"/>
      <c r="Q1308" s="126"/>
      <c r="R1308" s="126"/>
      <c r="S1308" s="136"/>
      <c r="T1308" s="126"/>
      <c r="U1308" s="126"/>
      <c r="V1308" s="126"/>
      <c r="W1308" s="136"/>
      <c r="X1308" s="126"/>
      <c r="Y1308" s="126"/>
      <c r="Z1308" s="126"/>
      <c r="AA1308" s="136"/>
      <c r="AB1308" s="121" t="b">
        <v>0</v>
      </c>
      <c r="AC1308" s="121" t="b">
        <v>0</v>
      </c>
      <c r="AD1308" s="122"/>
      <c r="AE1308" s="121" t="b">
        <v>0</v>
      </c>
      <c r="AF1308" s="128"/>
      <c r="AG1308" s="137"/>
      <c r="AH1308" s="138" t="b">
        <v>0</v>
      </c>
      <c r="AI1308" s="133"/>
    </row>
    <row r="1309">
      <c r="A1309" s="114"/>
      <c r="B1309" s="114"/>
      <c r="C1309" s="114"/>
      <c r="D1309" s="114"/>
      <c r="E1309" s="115" t="s">
        <v>231</v>
      </c>
      <c r="F1309" s="116" t="str">
        <f>IFERROR(__xludf.DUMMYFUNCTION("LET(
  headers, 'Internal Flight Booking Form Re'!$A$1:AI$1,
  ref, $E1309,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09" s="117" t="str">
        <f>IFERROR(__xludf.DUMMYFUNCTION("""COMPUTED_VALUE"""),"")</f>
        <v/>
      </c>
      <c r="H1309" s="116"/>
      <c r="I1309" s="116"/>
      <c r="J1309" s="118"/>
      <c r="K1309" s="116"/>
      <c r="L1309" s="116"/>
      <c r="M1309" s="116"/>
      <c r="N1309" s="116"/>
      <c r="O1309" s="116"/>
      <c r="P1309" s="126"/>
      <c r="Q1309" s="126"/>
      <c r="R1309" s="126"/>
      <c r="S1309" s="136"/>
      <c r="T1309" s="126"/>
      <c r="U1309" s="126"/>
      <c r="V1309" s="126"/>
      <c r="W1309" s="136"/>
      <c r="X1309" s="126"/>
      <c r="Y1309" s="126"/>
      <c r="Z1309" s="126"/>
      <c r="AA1309" s="136"/>
      <c r="AB1309" s="121" t="b">
        <v>0</v>
      </c>
      <c r="AC1309" s="121" t="b">
        <v>0</v>
      </c>
      <c r="AD1309" s="122"/>
      <c r="AE1309" s="121" t="b">
        <v>0</v>
      </c>
      <c r="AF1309" s="128"/>
      <c r="AG1309" s="137"/>
      <c r="AH1309" s="138" t="b">
        <v>0</v>
      </c>
      <c r="AI1309" s="133"/>
    </row>
    <row r="1310">
      <c r="A1310" s="114"/>
      <c r="B1310" s="114"/>
      <c r="C1310" s="114"/>
      <c r="D1310" s="114"/>
      <c r="E1310" s="115" t="s">
        <v>231</v>
      </c>
      <c r="F1310" s="116" t="str">
        <f>IFERROR(__xludf.DUMMYFUNCTION("LET(
  headers, 'Internal Flight Booking Form Re'!$A$1:AI$1,
  ref, $E1310,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0" s="117" t="str">
        <f>IFERROR(__xludf.DUMMYFUNCTION("""COMPUTED_VALUE"""),"")</f>
        <v/>
      </c>
      <c r="H1310" s="116"/>
      <c r="I1310" s="116"/>
      <c r="J1310" s="118"/>
      <c r="K1310" s="116"/>
      <c r="L1310" s="116"/>
      <c r="M1310" s="116"/>
      <c r="N1310" s="116"/>
      <c r="O1310" s="116"/>
      <c r="P1310" s="126"/>
      <c r="Q1310" s="126"/>
      <c r="R1310" s="126"/>
      <c r="S1310" s="136"/>
      <c r="T1310" s="126"/>
      <c r="U1310" s="126"/>
      <c r="V1310" s="126"/>
      <c r="W1310" s="136"/>
      <c r="X1310" s="126"/>
      <c r="Y1310" s="126"/>
      <c r="Z1310" s="126"/>
      <c r="AA1310" s="136"/>
      <c r="AB1310" s="121" t="b">
        <v>0</v>
      </c>
      <c r="AC1310" s="121" t="b">
        <v>0</v>
      </c>
      <c r="AD1310" s="122"/>
      <c r="AE1310" s="121" t="b">
        <v>0</v>
      </c>
      <c r="AF1310" s="128"/>
      <c r="AG1310" s="137"/>
      <c r="AH1310" s="138" t="b">
        <v>0</v>
      </c>
      <c r="AI1310" s="133"/>
    </row>
    <row r="1311">
      <c r="A1311" s="114"/>
      <c r="B1311" s="114"/>
      <c r="C1311" s="114"/>
      <c r="D1311" s="114"/>
      <c r="E1311" s="115" t="s">
        <v>231</v>
      </c>
      <c r="F1311" s="116" t="str">
        <f>IFERROR(__xludf.DUMMYFUNCTION("LET(
  headers, 'Internal Flight Booking Form Re'!$A$1:AI$1,
  ref, $E1311,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1" s="117" t="str">
        <f>IFERROR(__xludf.DUMMYFUNCTION("""COMPUTED_VALUE"""),"")</f>
        <v/>
      </c>
      <c r="H1311" s="116"/>
      <c r="I1311" s="116"/>
      <c r="J1311" s="118"/>
      <c r="K1311" s="116"/>
      <c r="L1311" s="116"/>
      <c r="M1311" s="116"/>
      <c r="N1311" s="116"/>
      <c r="O1311" s="116"/>
      <c r="P1311" s="126"/>
      <c r="Q1311" s="126"/>
      <c r="R1311" s="126"/>
      <c r="S1311" s="136"/>
      <c r="T1311" s="126"/>
      <c r="U1311" s="126"/>
      <c r="V1311" s="126"/>
      <c r="W1311" s="136"/>
      <c r="X1311" s="126"/>
      <c r="Y1311" s="126"/>
      <c r="Z1311" s="126"/>
      <c r="AA1311" s="136"/>
      <c r="AB1311" s="121" t="b">
        <v>0</v>
      </c>
      <c r="AC1311" s="121" t="b">
        <v>0</v>
      </c>
      <c r="AD1311" s="122"/>
      <c r="AE1311" s="121" t="b">
        <v>0</v>
      </c>
      <c r="AF1311" s="128"/>
      <c r="AG1311" s="137"/>
      <c r="AH1311" s="138" t="b">
        <v>0</v>
      </c>
      <c r="AI1311" s="133"/>
    </row>
    <row r="1312">
      <c r="A1312" s="114"/>
      <c r="B1312" s="114"/>
      <c r="C1312" s="114"/>
      <c r="D1312" s="114"/>
      <c r="E1312" s="115" t="s">
        <v>231</v>
      </c>
      <c r="F1312" s="116" t="str">
        <f>IFERROR(__xludf.DUMMYFUNCTION("LET(
  headers, 'Internal Flight Booking Form Re'!$A$1:AI$1,
  ref, $E1312,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2" s="117" t="str">
        <f>IFERROR(__xludf.DUMMYFUNCTION("""COMPUTED_VALUE"""),"")</f>
        <v/>
      </c>
      <c r="H1312" s="116"/>
      <c r="I1312" s="116"/>
      <c r="J1312" s="118"/>
      <c r="K1312" s="116"/>
      <c r="L1312" s="116"/>
      <c r="M1312" s="116"/>
      <c r="N1312" s="116"/>
      <c r="O1312" s="116"/>
      <c r="P1312" s="126"/>
      <c r="Q1312" s="126"/>
      <c r="R1312" s="126"/>
      <c r="S1312" s="136"/>
      <c r="T1312" s="126"/>
      <c r="U1312" s="126"/>
      <c r="V1312" s="126"/>
      <c r="W1312" s="136"/>
      <c r="X1312" s="126"/>
      <c r="Y1312" s="126"/>
      <c r="Z1312" s="126"/>
      <c r="AA1312" s="136"/>
      <c r="AB1312" s="121" t="b">
        <v>0</v>
      </c>
      <c r="AC1312" s="121" t="b">
        <v>0</v>
      </c>
      <c r="AD1312" s="122"/>
      <c r="AE1312" s="121" t="b">
        <v>0</v>
      </c>
      <c r="AF1312" s="128"/>
      <c r="AG1312" s="137"/>
      <c r="AH1312" s="138" t="b">
        <v>0</v>
      </c>
      <c r="AI1312" s="133"/>
    </row>
    <row r="1313">
      <c r="A1313" s="114"/>
      <c r="B1313" s="114"/>
      <c r="C1313" s="114"/>
      <c r="D1313" s="114"/>
      <c r="E1313" s="115" t="s">
        <v>231</v>
      </c>
      <c r="F1313" s="116" t="str">
        <f>IFERROR(__xludf.DUMMYFUNCTION("LET(
  headers, 'Internal Flight Booking Form Re'!$A$1:AI$1,
  ref, $E1313,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3" s="117" t="str">
        <f>IFERROR(__xludf.DUMMYFUNCTION("""COMPUTED_VALUE"""),"")</f>
        <v/>
      </c>
      <c r="H1313" s="116"/>
      <c r="I1313" s="116"/>
      <c r="J1313" s="118"/>
      <c r="K1313" s="116"/>
      <c r="L1313" s="116"/>
      <c r="M1313" s="116"/>
      <c r="N1313" s="116"/>
      <c r="O1313" s="116"/>
      <c r="P1313" s="126"/>
      <c r="Q1313" s="126"/>
      <c r="R1313" s="126"/>
      <c r="S1313" s="136"/>
      <c r="T1313" s="126"/>
      <c r="U1313" s="126"/>
      <c r="V1313" s="126"/>
      <c r="W1313" s="136"/>
      <c r="X1313" s="126"/>
      <c r="Y1313" s="126"/>
      <c r="Z1313" s="126"/>
      <c r="AA1313" s="136"/>
      <c r="AB1313" s="121" t="b">
        <v>0</v>
      </c>
      <c r="AC1313" s="121" t="b">
        <v>0</v>
      </c>
      <c r="AD1313" s="122"/>
      <c r="AE1313" s="121" t="b">
        <v>0</v>
      </c>
      <c r="AF1313" s="128"/>
      <c r="AG1313" s="137"/>
      <c r="AH1313" s="138" t="b">
        <v>0</v>
      </c>
      <c r="AI1313" s="133"/>
    </row>
    <row r="1314">
      <c r="A1314" s="114"/>
      <c r="B1314" s="114"/>
      <c r="C1314" s="114"/>
      <c r="D1314" s="114"/>
      <c r="E1314" s="115" t="s">
        <v>231</v>
      </c>
      <c r="F1314" s="116" t="str">
        <f>IFERROR(__xludf.DUMMYFUNCTION("LET(
  headers, 'Internal Flight Booking Form Re'!$A$1:AI$1,
  ref, $E1314,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4" s="117" t="str">
        <f>IFERROR(__xludf.DUMMYFUNCTION("""COMPUTED_VALUE"""),"")</f>
        <v/>
      </c>
      <c r="H1314" s="116"/>
      <c r="I1314" s="116"/>
      <c r="J1314" s="118"/>
      <c r="K1314" s="116"/>
      <c r="L1314" s="116"/>
      <c r="M1314" s="116"/>
      <c r="N1314" s="116"/>
      <c r="O1314" s="116"/>
      <c r="P1314" s="126"/>
      <c r="Q1314" s="126"/>
      <c r="R1314" s="126"/>
      <c r="S1314" s="136"/>
      <c r="T1314" s="126"/>
      <c r="U1314" s="126"/>
      <c r="V1314" s="126"/>
      <c r="W1314" s="136"/>
      <c r="X1314" s="126"/>
      <c r="Y1314" s="126"/>
      <c r="Z1314" s="126"/>
      <c r="AA1314" s="136"/>
      <c r="AB1314" s="121" t="b">
        <v>0</v>
      </c>
      <c r="AC1314" s="121" t="b">
        <v>0</v>
      </c>
      <c r="AD1314" s="122"/>
      <c r="AE1314" s="121" t="b">
        <v>0</v>
      </c>
      <c r="AF1314" s="128"/>
      <c r="AG1314" s="137"/>
      <c r="AH1314" s="138" t="b">
        <v>0</v>
      </c>
      <c r="AI1314" s="133"/>
    </row>
    <row r="1315">
      <c r="A1315" s="114"/>
      <c r="B1315" s="114"/>
      <c r="C1315" s="114"/>
      <c r="D1315" s="114"/>
      <c r="E1315" s="115" t="s">
        <v>231</v>
      </c>
      <c r="F1315" s="116" t="str">
        <f>IFERROR(__xludf.DUMMYFUNCTION("LET(
  headers, 'Internal Flight Booking Form Re'!$A$1:AI$1,
  ref, $E1315,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5" s="117" t="str">
        <f>IFERROR(__xludf.DUMMYFUNCTION("""COMPUTED_VALUE"""),"")</f>
        <v/>
      </c>
      <c r="H1315" s="116"/>
      <c r="I1315" s="116"/>
      <c r="J1315" s="118"/>
      <c r="K1315" s="116"/>
      <c r="L1315" s="116"/>
      <c r="M1315" s="116"/>
      <c r="N1315" s="116"/>
      <c r="O1315" s="116"/>
      <c r="P1315" s="126"/>
      <c r="Q1315" s="126"/>
      <c r="R1315" s="126"/>
      <c r="S1315" s="136"/>
      <c r="T1315" s="126"/>
      <c r="U1315" s="126"/>
      <c r="V1315" s="126"/>
      <c r="W1315" s="136"/>
      <c r="X1315" s="126"/>
      <c r="Y1315" s="126"/>
      <c r="Z1315" s="126"/>
      <c r="AA1315" s="136"/>
      <c r="AB1315" s="121" t="b">
        <v>0</v>
      </c>
      <c r="AC1315" s="121" t="b">
        <v>0</v>
      </c>
      <c r="AD1315" s="122"/>
      <c r="AE1315" s="121" t="b">
        <v>0</v>
      </c>
      <c r="AF1315" s="128"/>
      <c r="AG1315" s="137"/>
      <c r="AH1315" s="138" t="b">
        <v>0</v>
      </c>
      <c r="AI1315" s="133"/>
    </row>
    <row r="1316">
      <c r="A1316" s="114"/>
      <c r="B1316" s="114"/>
      <c r="C1316" s="114"/>
      <c r="D1316" s="114"/>
      <c r="E1316" s="115" t="s">
        <v>231</v>
      </c>
      <c r="F1316" s="116" t="str">
        <f>IFERROR(__xludf.DUMMYFUNCTION("LET(
  headers, 'Internal Flight Booking Form Re'!$A$1:AI$1,
  ref, $E1316,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6" s="117" t="str">
        <f>IFERROR(__xludf.DUMMYFUNCTION("""COMPUTED_VALUE"""),"")</f>
        <v/>
      </c>
      <c r="H1316" s="116"/>
      <c r="I1316" s="116"/>
      <c r="J1316" s="118"/>
      <c r="K1316" s="116"/>
      <c r="L1316" s="116"/>
      <c r="M1316" s="116"/>
      <c r="N1316" s="116"/>
      <c r="O1316" s="116"/>
      <c r="P1316" s="126"/>
      <c r="Q1316" s="126"/>
      <c r="R1316" s="126"/>
      <c r="S1316" s="136"/>
      <c r="T1316" s="126"/>
      <c r="U1316" s="126"/>
      <c r="V1316" s="126"/>
      <c r="W1316" s="136"/>
      <c r="X1316" s="126"/>
      <c r="Y1316" s="126"/>
      <c r="Z1316" s="126"/>
      <c r="AA1316" s="136"/>
      <c r="AB1316" s="121" t="b">
        <v>0</v>
      </c>
      <c r="AC1316" s="121" t="b">
        <v>0</v>
      </c>
      <c r="AD1316" s="122"/>
      <c r="AE1316" s="121" t="b">
        <v>0</v>
      </c>
      <c r="AF1316" s="128"/>
      <c r="AG1316" s="137"/>
      <c r="AH1316" s="138" t="b">
        <v>0</v>
      </c>
      <c r="AI1316" s="133"/>
    </row>
    <row r="1317">
      <c r="A1317" s="114"/>
      <c r="B1317" s="114"/>
      <c r="C1317" s="114"/>
      <c r="D1317" s="114"/>
      <c r="E1317" s="115" t="s">
        <v>231</v>
      </c>
      <c r="F1317" s="116" t="str">
        <f>IFERROR(__xludf.DUMMYFUNCTION("LET(
  headers, 'Internal Flight Booking Form Re'!$A$1:AI$1,
  ref, $E1317,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7" s="117" t="str">
        <f>IFERROR(__xludf.DUMMYFUNCTION("""COMPUTED_VALUE"""),"")</f>
        <v/>
      </c>
      <c r="H1317" s="116"/>
      <c r="I1317" s="116"/>
      <c r="J1317" s="118"/>
      <c r="K1317" s="116"/>
      <c r="L1317" s="116"/>
      <c r="M1317" s="116"/>
      <c r="N1317" s="116"/>
      <c r="O1317" s="116"/>
      <c r="P1317" s="126"/>
      <c r="Q1317" s="126"/>
      <c r="R1317" s="126"/>
      <c r="S1317" s="136"/>
      <c r="T1317" s="126"/>
      <c r="U1317" s="126"/>
      <c r="V1317" s="126"/>
      <c r="W1317" s="136"/>
      <c r="X1317" s="126"/>
      <c r="Y1317" s="126"/>
      <c r="Z1317" s="126"/>
      <c r="AA1317" s="136"/>
      <c r="AB1317" s="121" t="b">
        <v>0</v>
      </c>
      <c r="AC1317" s="121" t="b">
        <v>0</v>
      </c>
      <c r="AD1317" s="122"/>
      <c r="AE1317" s="121" t="b">
        <v>0</v>
      </c>
      <c r="AF1317" s="128"/>
      <c r="AG1317" s="137"/>
      <c r="AH1317" s="138" t="b">
        <v>0</v>
      </c>
      <c r="AI1317" s="133"/>
    </row>
    <row r="1318">
      <c r="A1318" s="114"/>
      <c r="B1318" s="114"/>
      <c r="C1318" s="114"/>
      <c r="D1318" s="114"/>
      <c r="E1318" s="115" t="s">
        <v>231</v>
      </c>
      <c r="F1318" s="116" t="str">
        <f>IFERROR(__xludf.DUMMYFUNCTION("LET(
  headers, 'Internal Flight Booking Form Re'!$A$1:AI$1,
  ref, $E1318,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8" s="117" t="str">
        <f>IFERROR(__xludf.DUMMYFUNCTION("""COMPUTED_VALUE"""),"")</f>
        <v/>
      </c>
      <c r="H1318" s="116"/>
      <c r="I1318" s="116"/>
      <c r="J1318" s="118"/>
      <c r="K1318" s="116"/>
      <c r="L1318" s="116"/>
      <c r="M1318" s="116"/>
      <c r="N1318" s="116"/>
      <c r="O1318" s="116"/>
      <c r="P1318" s="126"/>
      <c r="Q1318" s="126"/>
      <c r="R1318" s="126"/>
      <c r="S1318" s="136"/>
      <c r="T1318" s="126"/>
      <c r="U1318" s="126"/>
      <c r="V1318" s="126"/>
      <c r="W1318" s="136"/>
      <c r="X1318" s="126"/>
      <c r="Y1318" s="126"/>
      <c r="Z1318" s="126"/>
      <c r="AA1318" s="136"/>
      <c r="AB1318" s="121" t="b">
        <v>0</v>
      </c>
      <c r="AC1318" s="121" t="b">
        <v>0</v>
      </c>
      <c r="AD1318" s="122"/>
      <c r="AE1318" s="121" t="b">
        <v>0</v>
      </c>
      <c r="AF1318" s="128"/>
      <c r="AG1318" s="137"/>
      <c r="AH1318" s="138" t="b">
        <v>0</v>
      </c>
      <c r="AI1318" s="133"/>
    </row>
    <row r="1319">
      <c r="A1319" s="114"/>
      <c r="B1319" s="114"/>
      <c r="C1319" s="114"/>
      <c r="D1319" s="114"/>
      <c r="E1319" s="115" t="s">
        <v>231</v>
      </c>
      <c r="F1319" s="116" t="str">
        <f>IFERROR(__xludf.DUMMYFUNCTION("LET(
  headers, 'Internal Flight Booking Form Re'!$A$1:AI$1,
  ref, $E1319,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19" s="117" t="str">
        <f>IFERROR(__xludf.DUMMYFUNCTION("""COMPUTED_VALUE"""),"")</f>
        <v/>
      </c>
      <c r="H1319" s="116"/>
      <c r="I1319" s="116"/>
      <c r="J1319" s="118"/>
      <c r="K1319" s="116"/>
      <c r="L1319" s="116"/>
      <c r="M1319" s="116"/>
      <c r="N1319" s="116"/>
      <c r="O1319" s="116"/>
      <c r="P1319" s="126"/>
      <c r="Q1319" s="126"/>
      <c r="R1319" s="126"/>
      <c r="S1319" s="136"/>
      <c r="T1319" s="126"/>
      <c r="U1319" s="126"/>
      <c r="V1319" s="126"/>
      <c r="W1319" s="136"/>
      <c r="X1319" s="126"/>
      <c r="Y1319" s="126"/>
      <c r="Z1319" s="126"/>
      <c r="AA1319" s="136"/>
      <c r="AB1319" s="121" t="b">
        <v>0</v>
      </c>
      <c r="AC1319" s="121" t="b">
        <v>0</v>
      </c>
      <c r="AD1319" s="122"/>
      <c r="AE1319" s="121" t="b">
        <v>0</v>
      </c>
      <c r="AF1319" s="128"/>
      <c r="AG1319" s="137"/>
      <c r="AH1319" s="138" t="b">
        <v>0</v>
      </c>
      <c r="AI1319" s="133"/>
    </row>
    <row r="1320">
      <c r="A1320" s="114"/>
      <c r="B1320" s="114"/>
      <c r="C1320" s="114"/>
      <c r="D1320" s="114"/>
      <c r="E1320" s="115" t="s">
        <v>231</v>
      </c>
      <c r="F1320" s="116" t="str">
        <f>IFERROR(__xludf.DUMMYFUNCTION("LET(
  headers, 'Internal Flight Booking Form Re'!$A$1:AI$1,
  ref, $E1320,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0" s="117" t="str">
        <f>IFERROR(__xludf.DUMMYFUNCTION("""COMPUTED_VALUE"""),"")</f>
        <v/>
      </c>
      <c r="H1320" s="116"/>
      <c r="I1320" s="116"/>
      <c r="J1320" s="118"/>
      <c r="K1320" s="116"/>
      <c r="L1320" s="116"/>
      <c r="M1320" s="116"/>
      <c r="N1320" s="116"/>
      <c r="O1320" s="116"/>
      <c r="P1320" s="126"/>
      <c r="Q1320" s="126"/>
      <c r="R1320" s="126"/>
      <c r="S1320" s="136"/>
      <c r="T1320" s="126"/>
      <c r="U1320" s="126"/>
      <c r="V1320" s="126"/>
      <c r="W1320" s="136"/>
      <c r="X1320" s="126"/>
      <c r="Y1320" s="126"/>
      <c r="Z1320" s="126"/>
      <c r="AA1320" s="136"/>
      <c r="AB1320" s="121" t="b">
        <v>0</v>
      </c>
      <c r="AC1320" s="121" t="b">
        <v>0</v>
      </c>
      <c r="AD1320" s="122"/>
      <c r="AE1320" s="121" t="b">
        <v>0</v>
      </c>
      <c r="AF1320" s="128"/>
      <c r="AG1320" s="137"/>
      <c r="AH1320" s="138" t="b">
        <v>0</v>
      </c>
      <c r="AI1320" s="133"/>
    </row>
    <row r="1321">
      <c r="A1321" s="114"/>
      <c r="B1321" s="114"/>
      <c r="C1321" s="114"/>
      <c r="D1321" s="114"/>
      <c r="E1321" s="115" t="s">
        <v>231</v>
      </c>
      <c r="F1321" s="116" t="str">
        <f>IFERROR(__xludf.DUMMYFUNCTION("LET(
  headers, 'Internal Flight Booking Form Re'!$A$1:AI$1,
  ref, $E1321,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1" s="117" t="str">
        <f>IFERROR(__xludf.DUMMYFUNCTION("""COMPUTED_VALUE"""),"")</f>
        <v/>
      </c>
      <c r="H1321" s="116"/>
      <c r="I1321" s="116"/>
      <c r="J1321" s="118"/>
      <c r="K1321" s="116"/>
      <c r="L1321" s="116"/>
      <c r="M1321" s="116"/>
      <c r="N1321" s="116"/>
      <c r="O1321" s="116"/>
      <c r="P1321" s="126"/>
      <c r="Q1321" s="126"/>
      <c r="R1321" s="126"/>
      <c r="S1321" s="136"/>
      <c r="T1321" s="126"/>
      <c r="U1321" s="126"/>
      <c r="V1321" s="126"/>
      <c r="W1321" s="136"/>
      <c r="X1321" s="126"/>
      <c r="Y1321" s="126"/>
      <c r="Z1321" s="126"/>
      <c r="AA1321" s="136"/>
      <c r="AB1321" s="121" t="b">
        <v>0</v>
      </c>
      <c r="AC1321" s="121" t="b">
        <v>0</v>
      </c>
      <c r="AD1321" s="122"/>
      <c r="AE1321" s="121" t="b">
        <v>0</v>
      </c>
      <c r="AF1321" s="128"/>
      <c r="AG1321" s="137"/>
      <c r="AH1321" s="138" t="b">
        <v>0</v>
      </c>
      <c r="AI1321" s="133"/>
    </row>
    <row r="1322">
      <c r="A1322" s="114"/>
      <c r="B1322" s="114"/>
      <c r="C1322" s="114"/>
      <c r="D1322" s="114"/>
      <c r="E1322" s="115" t="s">
        <v>231</v>
      </c>
      <c r="F1322" s="116" t="str">
        <f>IFERROR(__xludf.DUMMYFUNCTION("LET(
  headers, 'Internal Flight Booking Form Re'!$A$1:AI$1,
  ref, $E1322,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2" s="117" t="str">
        <f>IFERROR(__xludf.DUMMYFUNCTION("""COMPUTED_VALUE"""),"")</f>
        <v/>
      </c>
      <c r="H1322" s="116"/>
      <c r="I1322" s="116"/>
      <c r="J1322" s="118"/>
      <c r="K1322" s="116"/>
      <c r="L1322" s="116"/>
      <c r="M1322" s="116"/>
      <c r="N1322" s="116"/>
      <c r="O1322" s="116"/>
      <c r="P1322" s="126"/>
      <c r="Q1322" s="126"/>
      <c r="R1322" s="126"/>
      <c r="S1322" s="136"/>
      <c r="T1322" s="126"/>
      <c r="U1322" s="126"/>
      <c r="V1322" s="126"/>
      <c r="W1322" s="136"/>
      <c r="X1322" s="126"/>
      <c r="Y1322" s="126"/>
      <c r="Z1322" s="126"/>
      <c r="AA1322" s="136"/>
      <c r="AB1322" s="121" t="b">
        <v>0</v>
      </c>
      <c r="AC1322" s="121" t="b">
        <v>0</v>
      </c>
      <c r="AD1322" s="122"/>
      <c r="AE1322" s="121" t="b">
        <v>0</v>
      </c>
      <c r="AF1322" s="128"/>
      <c r="AG1322" s="137"/>
      <c r="AH1322" s="138" t="b">
        <v>0</v>
      </c>
      <c r="AI1322" s="133"/>
    </row>
    <row r="1323">
      <c r="A1323" s="114"/>
      <c r="B1323" s="114"/>
      <c r="C1323" s="114"/>
      <c r="D1323" s="114"/>
      <c r="E1323" s="115" t="s">
        <v>231</v>
      </c>
      <c r="F1323" s="116" t="str">
        <f>IFERROR(__xludf.DUMMYFUNCTION("LET(
  headers, 'Internal Flight Booking Form Re'!$A$1:AI$1,
  ref, $E1323,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3" s="117" t="str">
        <f>IFERROR(__xludf.DUMMYFUNCTION("""COMPUTED_VALUE"""),"")</f>
        <v/>
      </c>
      <c r="H1323" s="116"/>
      <c r="I1323" s="116"/>
      <c r="J1323" s="118"/>
      <c r="K1323" s="116"/>
      <c r="L1323" s="116"/>
      <c r="M1323" s="116"/>
      <c r="N1323" s="116"/>
      <c r="O1323" s="116"/>
      <c r="P1323" s="126"/>
      <c r="Q1323" s="126"/>
      <c r="R1323" s="126"/>
      <c r="S1323" s="136"/>
      <c r="T1323" s="126"/>
      <c r="U1323" s="126"/>
      <c r="V1323" s="126"/>
      <c r="W1323" s="136"/>
      <c r="X1323" s="126"/>
      <c r="Y1323" s="126"/>
      <c r="Z1323" s="126"/>
      <c r="AA1323" s="136"/>
      <c r="AB1323" s="121" t="b">
        <v>0</v>
      </c>
      <c r="AC1323" s="121" t="b">
        <v>0</v>
      </c>
      <c r="AD1323" s="122"/>
      <c r="AE1323" s="121" t="b">
        <v>0</v>
      </c>
      <c r="AF1323" s="128"/>
      <c r="AG1323" s="137"/>
      <c r="AH1323" s="138" t="b">
        <v>0</v>
      </c>
      <c r="AI1323" s="133"/>
    </row>
    <row r="1324">
      <c r="A1324" s="114"/>
      <c r="B1324" s="114"/>
      <c r="C1324" s="114"/>
      <c r="D1324" s="114"/>
      <c r="E1324" s="115" t="s">
        <v>231</v>
      </c>
      <c r="F1324" s="116" t="str">
        <f>IFERROR(__xludf.DUMMYFUNCTION("LET(
  headers, 'Internal Flight Booking Form Re'!$A$1:AI$1,
  ref, $E1324,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4" s="117" t="str">
        <f>IFERROR(__xludf.DUMMYFUNCTION("""COMPUTED_VALUE"""),"")</f>
        <v/>
      </c>
      <c r="H1324" s="116"/>
      <c r="I1324" s="116"/>
      <c r="J1324" s="118"/>
      <c r="K1324" s="116"/>
      <c r="L1324" s="116"/>
      <c r="M1324" s="116"/>
      <c r="N1324" s="116"/>
      <c r="O1324" s="116"/>
      <c r="P1324" s="126"/>
      <c r="Q1324" s="126"/>
      <c r="R1324" s="126"/>
      <c r="S1324" s="136"/>
      <c r="T1324" s="126"/>
      <c r="U1324" s="126"/>
      <c r="V1324" s="126"/>
      <c r="W1324" s="136"/>
      <c r="X1324" s="126"/>
      <c r="Y1324" s="126"/>
      <c r="Z1324" s="126"/>
      <c r="AA1324" s="136"/>
      <c r="AB1324" s="121" t="b">
        <v>0</v>
      </c>
      <c r="AC1324" s="121" t="b">
        <v>0</v>
      </c>
      <c r="AD1324" s="122"/>
      <c r="AE1324" s="121" t="b">
        <v>0</v>
      </c>
      <c r="AF1324" s="128"/>
      <c r="AG1324" s="137"/>
      <c r="AH1324" s="138" t="b">
        <v>0</v>
      </c>
      <c r="AI1324" s="133"/>
    </row>
    <row r="1325">
      <c r="A1325" s="114"/>
      <c r="B1325" s="114"/>
      <c r="C1325" s="114"/>
      <c r="D1325" s="114"/>
      <c r="E1325" s="115" t="s">
        <v>231</v>
      </c>
      <c r="F1325" s="116" t="str">
        <f>IFERROR(__xludf.DUMMYFUNCTION("LET(
  headers, 'Internal Flight Booking Form Re'!$A$1:AI$1,
  ref, $E1325,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5" s="117" t="str">
        <f>IFERROR(__xludf.DUMMYFUNCTION("""COMPUTED_VALUE"""),"")</f>
        <v/>
      </c>
      <c r="H1325" s="116"/>
      <c r="I1325" s="116"/>
      <c r="J1325" s="118"/>
      <c r="K1325" s="116"/>
      <c r="L1325" s="116"/>
      <c r="M1325" s="116"/>
      <c r="N1325" s="116"/>
      <c r="O1325" s="116"/>
      <c r="P1325" s="126"/>
      <c r="Q1325" s="126"/>
      <c r="R1325" s="126"/>
      <c r="S1325" s="136"/>
      <c r="T1325" s="126"/>
      <c r="U1325" s="126"/>
      <c r="V1325" s="126"/>
      <c r="W1325" s="136"/>
      <c r="X1325" s="126"/>
      <c r="Y1325" s="126"/>
      <c r="Z1325" s="126"/>
      <c r="AA1325" s="136"/>
      <c r="AB1325" s="121" t="b">
        <v>0</v>
      </c>
      <c r="AC1325" s="121" t="b">
        <v>0</v>
      </c>
      <c r="AD1325" s="122"/>
      <c r="AE1325" s="121" t="b">
        <v>0</v>
      </c>
      <c r="AF1325" s="128"/>
      <c r="AG1325" s="137"/>
      <c r="AH1325" s="138" t="b">
        <v>0</v>
      </c>
      <c r="AI1325" s="133"/>
    </row>
    <row r="1326">
      <c r="A1326" s="114"/>
      <c r="B1326" s="114"/>
      <c r="C1326" s="114"/>
      <c r="D1326" s="114"/>
      <c r="E1326" s="115" t="s">
        <v>231</v>
      </c>
      <c r="F1326" s="116" t="str">
        <f>IFERROR(__xludf.DUMMYFUNCTION("LET(
  headers, 'Internal Flight Booking Form Re'!$A$1:AI$1,
  ref, $E1326,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6" s="117" t="str">
        <f>IFERROR(__xludf.DUMMYFUNCTION("""COMPUTED_VALUE"""),"")</f>
        <v/>
      </c>
      <c r="H1326" s="116"/>
      <c r="I1326" s="116"/>
      <c r="J1326" s="118"/>
      <c r="K1326" s="116"/>
      <c r="L1326" s="116"/>
      <c r="M1326" s="116"/>
      <c r="N1326" s="116"/>
      <c r="O1326" s="116"/>
      <c r="P1326" s="126"/>
      <c r="Q1326" s="126"/>
      <c r="R1326" s="126"/>
      <c r="S1326" s="136"/>
      <c r="T1326" s="126"/>
      <c r="U1326" s="126"/>
      <c r="V1326" s="126"/>
      <c r="W1326" s="136"/>
      <c r="X1326" s="126"/>
      <c r="Y1326" s="126"/>
      <c r="Z1326" s="126"/>
      <c r="AA1326" s="136"/>
      <c r="AB1326" s="121" t="b">
        <v>0</v>
      </c>
      <c r="AC1326" s="121" t="b">
        <v>0</v>
      </c>
      <c r="AD1326" s="122"/>
      <c r="AE1326" s="121" t="b">
        <v>0</v>
      </c>
      <c r="AF1326" s="128"/>
      <c r="AG1326" s="137"/>
      <c r="AH1326" s="138" t="b">
        <v>0</v>
      </c>
      <c r="AI1326" s="133"/>
    </row>
    <row r="1327">
      <c r="A1327" s="114"/>
      <c r="B1327" s="114"/>
      <c r="C1327" s="114"/>
      <c r="D1327" s="114"/>
      <c r="E1327" s="115" t="s">
        <v>231</v>
      </c>
      <c r="F1327" s="116" t="str">
        <f>IFERROR(__xludf.DUMMYFUNCTION("LET(
  headers, 'Internal Flight Booking Form Re'!$A$1:AI$1,
  ref, $E1327,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7" s="117" t="str">
        <f>IFERROR(__xludf.DUMMYFUNCTION("""COMPUTED_VALUE"""),"")</f>
        <v/>
      </c>
      <c r="H1327" s="116"/>
      <c r="I1327" s="116"/>
      <c r="J1327" s="118"/>
      <c r="K1327" s="116"/>
      <c r="L1327" s="116"/>
      <c r="M1327" s="116"/>
      <c r="N1327" s="116"/>
      <c r="O1327" s="116"/>
      <c r="P1327" s="126"/>
      <c r="Q1327" s="126"/>
      <c r="R1327" s="126"/>
      <c r="S1327" s="136"/>
      <c r="T1327" s="126"/>
      <c r="U1327" s="126"/>
      <c r="V1327" s="126"/>
      <c r="W1327" s="136"/>
      <c r="X1327" s="126"/>
      <c r="Y1327" s="126"/>
      <c r="Z1327" s="126"/>
      <c r="AA1327" s="136"/>
      <c r="AB1327" s="121" t="b">
        <v>0</v>
      </c>
      <c r="AC1327" s="121" t="b">
        <v>0</v>
      </c>
      <c r="AD1327" s="122"/>
      <c r="AE1327" s="121" t="b">
        <v>0</v>
      </c>
      <c r="AF1327" s="128"/>
      <c r="AG1327" s="137"/>
      <c r="AH1327" s="138" t="b">
        <v>0</v>
      </c>
      <c r="AI1327" s="133"/>
    </row>
    <row r="1328">
      <c r="A1328" s="114"/>
      <c r="B1328" s="114"/>
      <c r="C1328" s="114"/>
      <c r="D1328" s="114"/>
      <c r="E1328" s="115" t="s">
        <v>231</v>
      </c>
      <c r="F1328" s="116" t="str">
        <f>IFERROR(__xludf.DUMMYFUNCTION("LET(
  headers, 'Internal Flight Booking Form Re'!$A$1:AI$1,
  ref, $E1328,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8" s="117" t="str">
        <f>IFERROR(__xludf.DUMMYFUNCTION("""COMPUTED_VALUE"""),"")</f>
        <v/>
      </c>
      <c r="H1328" s="116"/>
      <c r="I1328" s="116"/>
      <c r="J1328" s="118"/>
      <c r="K1328" s="116"/>
      <c r="L1328" s="116"/>
      <c r="M1328" s="116"/>
      <c r="N1328" s="116"/>
      <c r="O1328" s="116"/>
      <c r="P1328" s="126"/>
      <c r="Q1328" s="126"/>
      <c r="R1328" s="126"/>
      <c r="S1328" s="136"/>
      <c r="T1328" s="126"/>
      <c r="U1328" s="126"/>
      <c r="V1328" s="126"/>
      <c r="W1328" s="136"/>
      <c r="X1328" s="126"/>
      <c r="Y1328" s="126"/>
      <c r="Z1328" s="126"/>
      <c r="AA1328" s="136"/>
      <c r="AB1328" s="121" t="b">
        <v>0</v>
      </c>
      <c r="AC1328" s="121" t="b">
        <v>0</v>
      </c>
      <c r="AD1328" s="122"/>
      <c r="AE1328" s="121" t="b">
        <v>0</v>
      </c>
      <c r="AF1328" s="128"/>
      <c r="AG1328" s="137"/>
      <c r="AH1328" s="138" t="b">
        <v>0</v>
      </c>
      <c r="AI1328" s="133"/>
    </row>
    <row r="1329">
      <c r="A1329" s="114"/>
      <c r="B1329" s="114"/>
      <c r="C1329" s="114"/>
      <c r="D1329" s="114"/>
      <c r="E1329" s="115" t="s">
        <v>231</v>
      </c>
      <c r="F1329" s="116" t="str">
        <f>IFERROR(__xludf.DUMMYFUNCTION("LET(
  headers, 'Internal Flight Booking Form Re'!$A$1:AI$1,
  ref, $E1329,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29" s="117" t="str">
        <f>IFERROR(__xludf.DUMMYFUNCTION("""COMPUTED_VALUE"""),"")</f>
        <v/>
      </c>
      <c r="H1329" s="116"/>
      <c r="I1329" s="116"/>
      <c r="J1329" s="118"/>
      <c r="K1329" s="116"/>
      <c r="L1329" s="116"/>
      <c r="M1329" s="116"/>
      <c r="N1329" s="116"/>
      <c r="O1329" s="116"/>
      <c r="P1329" s="126"/>
      <c r="Q1329" s="126"/>
      <c r="R1329" s="126"/>
      <c r="S1329" s="136"/>
      <c r="T1329" s="126"/>
      <c r="U1329" s="126"/>
      <c r="V1329" s="126"/>
      <c r="W1329" s="136"/>
      <c r="X1329" s="126"/>
      <c r="Y1329" s="126"/>
      <c r="Z1329" s="126"/>
      <c r="AA1329" s="136"/>
      <c r="AB1329" s="121" t="b">
        <v>0</v>
      </c>
      <c r="AC1329" s="121" t="b">
        <v>0</v>
      </c>
      <c r="AD1329" s="122"/>
      <c r="AE1329" s="121" t="b">
        <v>0</v>
      </c>
      <c r="AF1329" s="128"/>
      <c r="AG1329" s="137"/>
      <c r="AH1329" s="138" t="b">
        <v>0</v>
      </c>
      <c r="AI1329" s="133"/>
    </row>
    <row r="1330">
      <c r="A1330" s="114"/>
      <c r="B1330" s="114"/>
      <c r="C1330" s="114"/>
      <c r="D1330" s="114"/>
      <c r="E1330" s="115" t="s">
        <v>231</v>
      </c>
      <c r="F1330" s="116" t="str">
        <f>IFERROR(__xludf.DUMMYFUNCTION("LET(
  headers, 'Internal Flight Booking Form Re'!$A$1:AI$1,
  ref, $E1330,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0" s="117" t="str">
        <f>IFERROR(__xludf.DUMMYFUNCTION("""COMPUTED_VALUE"""),"")</f>
        <v/>
      </c>
      <c r="H1330" s="116"/>
      <c r="I1330" s="116"/>
      <c r="J1330" s="118"/>
      <c r="K1330" s="116"/>
      <c r="L1330" s="116"/>
      <c r="M1330" s="116"/>
      <c r="N1330" s="116"/>
      <c r="O1330" s="116"/>
      <c r="P1330" s="126"/>
      <c r="Q1330" s="126"/>
      <c r="R1330" s="126"/>
      <c r="S1330" s="136"/>
      <c r="T1330" s="126"/>
      <c r="U1330" s="126"/>
      <c r="V1330" s="126"/>
      <c r="W1330" s="136"/>
      <c r="X1330" s="126"/>
      <c r="Y1330" s="126"/>
      <c r="Z1330" s="126"/>
      <c r="AA1330" s="136"/>
      <c r="AB1330" s="121" t="b">
        <v>0</v>
      </c>
      <c r="AC1330" s="121" t="b">
        <v>0</v>
      </c>
      <c r="AD1330" s="122"/>
      <c r="AE1330" s="121" t="b">
        <v>0</v>
      </c>
      <c r="AF1330" s="128"/>
      <c r="AG1330" s="137"/>
      <c r="AH1330" s="138" t="b">
        <v>0</v>
      </c>
      <c r="AI1330" s="133"/>
    </row>
    <row r="1331">
      <c r="A1331" s="114"/>
      <c r="B1331" s="114"/>
      <c r="C1331" s="114"/>
      <c r="D1331" s="114"/>
      <c r="E1331" s="115" t="s">
        <v>231</v>
      </c>
      <c r="F1331" s="116" t="str">
        <f>IFERROR(__xludf.DUMMYFUNCTION("LET(
  headers, 'Internal Flight Booking Form Re'!$A$1:AI$1,
  ref, $E1331,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1" s="117" t="str">
        <f>IFERROR(__xludf.DUMMYFUNCTION("""COMPUTED_VALUE"""),"")</f>
        <v/>
      </c>
      <c r="H1331" s="116"/>
      <c r="I1331" s="116"/>
      <c r="J1331" s="118"/>
      <c r="K1331" s="116"/>
      <c r="L1331" s="116"/>
      <c r="M1331" s="116"/>
      <c r="N1331" s="116"/>
      <c r="O1331" s="116"/>
      <c r="P1331" s="126"/>
      <c r="Q1331" s="126"/>
      <c r="R1331" s="126"/>
      <c r="S1331" s="136"/>
      <c r="T1331" s="126"/>
      <c r="U1331" s="126"/>
      <c r="V1331" s="126"/>
      <c r="W1331" s="136"/>
      <c r="X1331" s="126"/>
      <c r="Y1331" s="126"/>
      <c r="Z1331" s="126"/>
      <c r="AA1331" s="136"/>
      <c r="AB1331" s="121" t="b">
        <v>0</v>
      </c>
      <c r="AC1331" s="121" t="b">
        <v>0</v>
      </c>
      <c r="AD1331" s="122"/>
      <c r="AE1331" s="121" t="b">
        <v>0</v>
      </c>
      <c r="AF1331" s="128"/>
      <c r="AG1331" s="137"/>
      <c r="AH1331" s="138" t="b">
        <v>0</v>
      </c>
      <c r="AI1331" s="133"/>
    </row>
    <row r="1332">
      <c r="A1332" s="114"/>
      <c r="B1332" s="114"/>
      <c r="C1332" s="114"/>
      <c r="D1332" s="114"/>
      <c r="E1332" s="115" t="s">
        <v>231</v>
      </c>
      <c r="F1332" s="116" t="str">
        <f>IFERROR(__xludf.DUMMYFUNCTION("LET(
  headers, 'Internal Flight Booking Form Re'!$A$1:AI$1,
  ref, $E1332,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2" s="117" t="str">
        <f>IFERROR(__xludf.DUMMYFUNCTION("""COMPUTED_VALUE"""),"")</f>
        <v/>
      </c>
      <c r="H1332" s="116"/>
      <c r="I1332" s="116"/>
      <c r="J1332" s="118"/>
      <c r="K1332" s="116"/>
      <c r="L1332" s="116"/>
      <c r="M1332" s="116"/>
      <c r="N1332" s="116"/>
      <c r="O1332" s="116"/>
      <c r="P1332" s="126"/>
      <c r="Q1332" s="126"/>
      <c r="R1332" s="126"/>
      <c r="S1332" s="136"/>
      <c r="T1332" s="126"/>
      <c r="U1332" s="126"/>
      <c r="V1332" s="126"/>
      <c r="W1332" s="136"/>
      <c r="X1332" s="126"/>
      <c r="Y1332" s="126"/>
      <c r="Z1332" s="126"/>
      <c r="AA1332" s="136"/>
      <c r="AB1332" s="121" t="b">
        <v>0</v>
      </c>
      <c r="AC1332" s="121" t="b">
        <v>0</v>
      </c>
      <c r="AD1332" s="122"/>
      <c r="AE1332" s="121" t="b">
        <v>0</v>
      </c>
      <c r="AF1332" s="128"/>
      <c r="AG1332" s="137"/>
      <c r="AH1332" s="138" t="b">
        <v>0</v>
      </c>
      <c r="AI1332" s="133"/>
    </row>
    <row r="1333">
      <c r="A1333" s="114"/>
      <c r="B1333" s="114"/>
      <c r="C1333" s="114"/>
      <c r="D1333" s="114"/>
      <c r="E1333" s="115" t="s">
        <v>231</v>
      </c>
      <c r="F1333" s="116" t="str">
        <f>IFERROR(__xludf.DUMMYFUNCTION("LET(
  headers, 'Internal Flight Booking Form Re'!$A$1:AI$1,
  ref, $E1333,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3" s="117" t="str">
        <f>IFERROR(__xludf.DUMMYFUNCTION("""COMPUTED_VALUE"""),"")</f>
        <v/>
      </c>
      <c r="H1333" s="116"/>
      <c r="I1333" s="116"/>
      <c r="J1333" s="118"/>
      <c r="K1333" s="116"/>
      <c r="L1333" s="116"/>
      <c r="M1333" s="116"/>
      <c r="N1333" s="116"/>
      <c r="O1333" s="116"/>
      <c r="P1333" s="126"/>
      <c r="Q1333" s="126"/>
      <c r="R1333" s="126"/>
      <c r="S1333" s="136"/>
      <c r="T1333" s="126"/>
      <c r="U1333" s="126"/>
      <c r="V1333" s="126"/>
      <c r="W1333" s="136"/>
      <c r="X1333" s="126"/>
      <c r="Y1333" s="126"/>
      <c r="Z1333" s="126"/>
      <c r="AA1333" s="136"/>
      <c r="AB1333" s="121" t="b">
        <v>0</v>
      </c>
      <c r="AC1333" s="121" t="b">
        <v>0</v>
      </c>
      <c r="AD1333" s="122"/>
      <c r="AE1333" s="121" t="b">
        <v>0</v>
      </c>
      <c r="AF1333" s="128"/>
      <c r="AG1333" s="137"/>
      <c r="AH1333" s="138" t="b">
        <v>0</v>
      </c>
      <c r="AI1333" s="133"/>
    </row>
    <row r="1334">
      <c r="A1334" s="114"/>
      <c r="B1334" s="114"/>
      <c r="C1334" s="114"/>
      <c r="D1334" s="114"/>
      <c r="E1334" s="115" t="s">
        <v>231</v>
      </c>
      <c r="F1334" s="116" t="str">
        <f>IFERROR(__xludf.DUMMYFUNCTION("LET(
  headers, 'Internal Flight Booking Form Re'!$A$1:AI$1,
  ref, $E1334,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4" s="117" t="str">
        <f>IFERROR(__xludf.DUMMYFUNCTION("""COMPUTED_VALUE"""),"")</f>
        <v/>
      </c>
      <c r="H1334" s="116"/>
      <c r="I1334" s="116"/>
      <c r="J1334" s="118"/>
      <c r="K1334" s="116"/>
      <c r="L1334" s="116"/>
      <c r="M1334" s="116"/>
      <c r="N1334" s="116"/>
      <c r="O1334" s="116"/>
      <c r="P1334" s="126"/>
      <c r="Q1334" s="126"/>
      <c r="R1334" s="126"/>
      <c r="S1334" s="136"/>
      <c r="T1334" s="126"/>
      <c r="U1334" s="126"/>
      <c r="V1334" s="126"/>
      <c r="W1334" s="136"/>
      <c r="X1334" s="126"/>
      <c r="Y1334" s="126"/>
      <c r="Z1334" s="126"/>
      <c r="AA1334" s="136"/>
      <c r="AB1334" s="121" t="b">
        <v>0</v>
      </c>
      <c r="AC1334" s="121" t="b">
        <v>0</v>
      </c>
      <c r="AD1334" s="122"/>
      <c r="AE1334" s="121" t="b">
        <v>0</v>
      </c>
      <c r="AF1334" s="128"/>
      <c r="AG1334" s="137"/>
      <c r="AH1334" s="138" t="b">
        <v>0</v>
      </c>
      <c r="AI1334" s="133"/>
    </row>
    <row r="1335">
      <c r="A1335" s="114"/>
      <c r="B1335" s="114"/>
      <c r="C1335" s="114"/>
      <c r="D1335" s="114"/>
      <c r="E1335" s="115" t="s">
        <v>231</v>
      </c>
      <c r="F1335" s="116" t="str">
        <f>IFERROR(__xludf.DUMMYFUNCTION("LET(
  headers, 'Internal Flight Booking Form Re'!$A$1:AI$1,
  ref, $E1335,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5" s="117" t="str">
        <f>IFERROR(__xludf.DUMMYFUNCTION("""COMPUTED_VALUE"""),"")</f>
        <v/>
      </c>
      <c r="H1335" s="116"/>
      <c r="I1335" s="116"/>
      <c r="J1335" s="118"/>
      <c r="K1335" s="116"/>
      <c r="L1335" s="116"/>
      <c r="M1335" s="116"/>
      <c r="N1335" s="116"/>
      <c r="O1335" s="116"/>
      <c r="P1335" s="126"/>
      <c r="Q1335" s="126"/>
      <c r="R1335" s="126"/>
      <c r="S1335" s="136"/>
      <c r="T1335" s="126"/>
      <c r="U1335" s="126"/>
      <c r="V1335" s="126"/>
      <c r="W1335" s="136"/>
      <c r="X1335" s="126"/>
      <c r="Y1335" s="126"/>
      <c r="Z1335" s="126"/>
      <c r="AA1335" s="136"/>
      <c r="AB1335" s="121" t="b">
        <v>0</v>
      </c>
      <c r="AC1335" s="121" t="b">
        <v>0</v>
      </c>
      <c r="AD1335" s="122"/>
      <c r="AE1335" s="121" t="b">
        <v>0</v>
      </c>
      <c r="AF1335" s="128"/>
      <c r="AG1335" s="137"/>
      <c r="AH1335" s="138" t="b">
        <v>0</v>
      </c>
      <c r="AI1335" s="133"/>
    </row>
    <row r="1336">
      <c r="A1336" s="114"/>
      <c r="B1336" s="114"/>
      <c r="C1336" s="114"/>
      <c r="D1336" s="114"/>
      <c r="E1336" s="115" t="s">
        <v>231</v>
      </c>
      <c r="F1336" s="116" t="str">
        <f>IFERROR(__xludf.DUMMYFUNCTION("LET(
  headers, 'Internal Flight Booking Form Re'!$A$1:AI$1,
  ref, $E1336,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6" s="117" t="str">
        <f>IFERROR(__xludf.DUMMYFUNCTION("""COMPUTED_VALUE"""),"")</f>
        <v/>
      </c>
      <c r="H1336" s="116"/>
      <c r="I1336" s="116"/>
      <c r="J1336" s="118"/>
      <c r="K1336" s="116"/>
      <c r="L1336" s="116"/>
      <c r="M1336" s="116"/>
      <c r="N1336" s="116"/>
      <c r="O1336" s="116"/>
      <c r="P1336" s="126"/>
      <c r="Q1336" s="126"/>
      <c r="R1336" s="126"/>
      <c r="S1336" s="136"/>
      <c r="T1336" s="126"/>
      <c r="U1336" s="126"/>
      <c r="V1336" s="126"/>
      <c r="W1336" s="136"/>
      <c r="X1336" s="126"/>
      <c r="Y1336" s="126"/>
      <c r="Z1336" s="126"/>
      <c r="AA1336" s="136"/>
      <c r="AB1336" s="121" t="b">
        <v>0</v>
      </c>
      <c r="AC1336" s="121" t="b">
        <v>0</v>
      </c>
      <c r="AD1336" s="122"/>
      <c r="AE1336" s="121" t="b">
        <v>0</v>
      </c>
      <c r="AF1336" s="128"/>
      <c r="AG1336" s="137"/>
      <c r="AH1336" s="138" t="b">
        <v>0</v>
      </c>
      <c r="AI1336" s="133"/>
    </row>
    <row r="1337">
      <c r="A1337" s="114"/>
      <c r="B1337" s="114"/>
      <c r="C1337" s="114"/>
      <c r="D1337" s="114"/>
      <c r="E1337" s="115" t="s">
        <v>231</v>
      </c>
      <c r="F1337" s="116" t="str">
        <f>IFERROR(__xludf.DUMMYFUNCTION("LET(
  headers, 'Internal Flight Booking Form Re'!$A$1:AI$1,
  ref, $E1337,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7" s="117" t="str">
        <f>IFERROR(__xludf.DUMMYFUNCTION("""COMPUTED_VALUE"""),"")</f>
        <v/>
      </c>
      <c r="H1337" s="116"/>
      <c r="I1337" s="116"/>
      <c r="J1337" s="118"/>
      <c r="K1337" s="116"/>
      <c r="L1337" s="116"/>
      <c r="M1337" s="116"/>
      <c r="N1337" s="116"/>
      <c r="O1337" s="116"/>
      <c r="P1337" s="126"/>
      <c r="Q1337" s="126"/>
      <c r="R1337" s="126"/>
      <c r="S1337" s="136"/>
      <c r="T1337" s="126"/>
      <c r="U1337" s="126"/>
      <c r="V1337" s="126"/>
      <c r="W1337" s="136"/>
      <c r="X1337" s="126"/>
      <c r="Y1337" s="126"/>
      <c r="Z1337" s="126"/>
      <c r="AA1337" s="136"/>
      <c r="AB1337" s="121" t="b">
        <v>0</v>
      </c>
      <c r="AC1337" s="121" t="b">
        <v>0</v>
      </c>
      <c r="AD1337" s="122"/>
      <c r="AE1337" s="121" t="b">
        <v>0</v>
      </c>
      <c r="AF1337" s="128"/>
      <c r="AG1337" s="137"/>
      <c r="AH1337" s="138" t="b">
        <v>0</v>
      </c>
      <c r="AI1337" s="133"/>
    </row>
    <row r="1338">
      <c r="A1338" s="114"/>
      <c r="B1338" s="114"/>
      <c r="C1338" s="114"/>
      <c r="D1338" s="114"/>
      <c r="E1338" s="115" t="s">
        <v>231</v>
      </c>
      <c r="F1338" s="116" t="str">
        <f>IFERROR(__xludf.DUMMYFUNCTION("LET(
  headers, 'Internal Flight Booking Form Re'!$A$1:AI$1,
  ref, $E1338,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8" s="117" t="str">
        <f>IFERROR(__xludf.DUMMYFUNCTION("""COMPUTED_VALUE"""),"")</f>
        <v/>
      </c>
      <c r="H1338" s="116"/>
      <c r="I1338" s="116"/>
      <c r="J1338" s="118"/>
      <c r="K1338" s="116"/>
      <c r="L1338" s="116"/>
      <c r="M1338" s="116"/>
      <c r="N1338" s="116"/>
      <c r="O1338" s="116"/>
      <c r="P1338" s="126"/>
      <c r="Q1338" s="126"/>
      <c r="R1338" s="126"/>
      <c r="S1338" s="136"/>
      <c r="T1338" s="126"/>
      <c r="U1338" s="126"/>
      <c r="V1338" s="126"/>
      <c r="W1338" s="136"/>
      <c r="X1338" s="126"/>
      <c r="Y1338" s="126"/>
      <c r="Z1338" s="126"/>
      <c r="AA1338" s="136"/>
      <c r="AB1338" s="121" t="b">
        <v>0</v>
      </c>
      <c r="AC1338" s="121" t="b">
        <v>0</v>
      </c>
      <c r="AD1338" s="122"/>
      <c r="AE1338" s="121" t="b">
        <v>0</v>
      </c>
      <c r="AF1338" s="128"/>
      <c r="AG1338" s="137"/>
      <c r="AH1338" s="138" t="b">
        <v>0</v>
      </c>
      <c r="AI1338" s="133"/>
    </row>
    <row r="1339">
      <c r="A1339" s="114"/>
      <c r="B1339" s="114"/>
      <c r="C1339" s="114"/>
      <c r="D1339" s="114"/>
      <c r="E1339" s="115" t="s">
        <v>231</v>
      </c>
      <c r="F1339" s="116" t="str">
        <f>IFERROR(__xludf.DUMMYFUNCTION("LET(
  headers, 'Internal Flight Booking Form Re'!$A$1:AI$1,
  ref, $E1339,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39" s="117" t="str">
        <f>IFERROR(__xludf.DUMMYFUNCTION("""COMPUTED_VALUE"""),"")</f>
        <v/>
      </c>
      <c r="H1339" s="116"/>
      <c r="I1339" s="116"/>
      <c r="J1339" s="118"/>
      <c r="K1339" s="116"/>
      <c r="L1339" s="116"/>
      <c r="M1339" s="116"/>
      <c r="N1339" s="116"/>
      <c r="O1339" s="116"/>
      <c r="P1339" s="126"/>
      <c r="Q1339" s="126"/>
      <c r="R1339" s="126"/>
      <c r="S1339" s="136"/>
      <c r="T1339" s="126"/>
      <c r="U1339" s="126"/>
      <c r="V1339" s="126"/>
      <c r="W1339" s="136"/>
      <c r="X1339" s="126"/>
      <c r="Y1339" s="126"/>
      <c r="Z1339" s="126"/>
      <c r="AA1339" s="136"/>
      <c r="AB1339" s="121" t="b">
        <v>0</v>
      </c>
      <c r="AC1339" s="121" t="b">
        <v>0</v>
      </c>
      <c r="AD1339" s="122"/>
      <c r="AE1339" s="121" t="b">
        <v>0</v>
      </c>
      <c r="AF1339" s="128"/>
      <c r="AG1339" s="137"/>
      <c r="AH1339" s="138" t="b">
        <v>0</v>
      </c>
      <c r="AI1339" s="133"/>
    </row>
    <row r="1340">
      <c r="A1340" s="114"/>
      <c r="B1340" s="114"/>
      <c r="C1340" s="114"/>
      <c r="D1340" s="114"/>
      <c r="E1340" s="115" t="s">
        <v>231</v>
      </c>
      <c r="F1340" s="116" t="str">
        <f>IFERROR(__xludf.DUMMYFUNCTION("LET(
  headers, 'Internal Flight Booking Form Re'!$A$1:AI$1,
  ref, $E1340,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0" s="117" t="str">
        <f>IFERROR(__xludf.DUMMYFUNCTION("""COMPUTED_VALUE"""),"")</f>
        <v/>
      </c>
      <c r="H1340" s="116"/>
      <c r="I1340" s="116"/>
      <c r="J1340" s="118"/>
      <c r="K1340" s="116"/>
      <c r="L1340" s="116"/>
      <c r="M1340" s="116"/>
      <c r="N1340" s="116"/>
      <c r="O1340" s="116"/>
      <c r="P1340" s="126"/>
      <c r="Q1340" s="126"/>
      <c r="R1340" s="126"/>
      <c r="S1340" s="136"/>
      <c r="T1340" s="126"/>
      <c r="U1340" s="126"/>
      <c r="V1340" s="126"/>
      <c r="W1340" s="136"/>
      <c r="X1340" s="126"/>
      <c r="Y1340" s="126"/>
      <c r="Z1340" s="126"/>
      <c r="AA1340" s="136"/>
      <c r="AB1340" s="121" t="b">
        <v>0</v>
      </c>
      <c r="AC1340" s="121" t="b">
        <v>0</v>
      </c>
      <c r="AD1340" s="122"/>
      <c r="AE1340" s="121" t="b">
        <v>0</v>
      </c>
      <c r="AF1340" s="128"/>
      <c r="AG1340" s="137"/>
      <c r="AH1340" s="138" t="b">
        <v>0</v>
      </c>
      <c r="AI1340" s="133"/>
    </row>
    <row r="1341">
      <c r="A1341" s="114"/>
      <c r="B1341" s="114"/>
      <c r="C1341" s="114"/>
      <c r="D1341" s="114"/>
      <c r="E1341" s="115" t="s">
        <v>231</v>
      </c>
      <c r="F1341" s="116" t="str">
        <f>IFERROR(__xludf.DUMMYFUNCTION("LET(
  headers, 'Internal Flight Booking Form Re'!$A$1:AI$1,
  ref, $E1341,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1" s="117" t="str">
        <f>IFERROR(__xludf.DUMMYFUNCTION("""COMPUTED_VALUE"""),"")</f>
        <v/>
      </c>
      <c r="H1341" s="116"/>
      <c r="I1341" s="116"/>
      <c r="J1341" s="118"/>
      <c r="K1341" s="116"/>
      <c r="L1341" s="116"/>
      <c r="M1341" s="116"/>
      <c r="N1341" s="116"/>
      <c r="O1341" s="116"/>
      <c r="P1341" s="126"/>
      <c r="Q1341" s="126"/>
      <c r="R1341" s="126"/>
      <c r="S1341" s="136"/>
      <c r="T1341" s="126"/>
      <c r="U1341" s="126"/>
      <c r="V1341" s="126"/>
      <c r="W1341" s="136"/>
      <c r="X1341" s="126"/>
      <c r="Y1341" s="126"/>
      <c r="Z1341" s="126"/>
      <c r="AA1341" s="136"/>
      <c r="AB1341" s="121" t="b">
        <v>0</v>
      </c>
      <c r="AC1341" s="121" t="b">
        <v>0</v>
      </c>
      <c r="AD1341" s="122"/>
      <c r="AE1341" s="121" t="b">
        <v>0</v>
      </c>
      <c r="AF1341" s="128"/>
      <c r="AG1341" s="137"/>
      <c r="AH1341" s="138" t="b">
        <v>0</v>
      </c>
      <c r="AI1341" s="133"/>
    </row>
    <row r="1342">
      <c r="A1342" s="114"/>
      <c r="B1342" s="114"/>
      <c r="C1342" s="114"/>
      <c r="D1342" s="114"/>
      <c r="E1342" s="115" t="s">
        <v>231</v>
      </c>
      <c r="F1342" s="116" t="str">
        <f>IFERROR(__xludf.DUMMYFUNCTION("LET(
  headers, 'Internal Flight Booking Form Re'!$A$1:AI$1,
  ref, $E1342,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2" s="117" t="str">
        <f>IFERROR(__xludf.DUMMYFUNCTION("""COMPUTED_VALUE"""),"")</f>
        <v/>
      </c>
      <c r="H1342" s="116"/>
      <c r="I1342" s="116"/>
      <c r="J1342" s="118"/>
      <c r="K1342" s="116"/>
      <c r="L1342" s="116"/>
      <c r="M1342" s="116"/>
      <c r="N1342" s="116"/>
      <c r="O1342" s="116"/>
      <c r="P1342" s="126"/>
      <c r="Q1342" s="126"/>
      <c r="R1342" s="126"/>
      <c r="S1342" s="136"/>
      <c r="T1342" s="126"/>
      <c r="U1342" s="126"/>
      <c r="V1342" s="126"/>
      <c r="W1342" s="136"/>
      <c r="X1342" s="126"/>
      <c r="Y1342" s="126"/>
      <c r="Z1342" s="126"/>
      <c r="AA1342" s="136"/>
      <c r="AB1342" s="121" t="b">
        <v>0</v>
      </c>
      <c r="AC1342" s="121" t="b">
        <v>0</v>
      </c>
      <c r="AD1342" s="122"/>
      <c r="AE1342" s="121" t="b">
        <v>0</v>
      </c>
      <c r="AF1342" s="128"/>
      <c r="AG1342" s="137"/>
      <c r="AH1342" s="138" t="b">
        <v>0</v>
      </c>
      <c r="AI1342" s="133"/>
    </row>
    <row r="1343">
      <c r="A1343" s="114"/>
      <c r="B1343" s="114"/>
      <c r="C1343" s="114"/>
      <c r="D1343" s="114"/>
      <c r="E1343" s="115" t="s">
        <v>231</v>
      </c>
      <c r="F1343" s="116" t="str">
        <f>IFERROR(__xludf.DUMMYFUNCTION("LET(
  headers, 'Internal Flight Booking Form Re'!$A$1:AI$1,
  ref, $E1343,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3" s="117" t="str">
        <f>IFERROR(__xludf.DUMMYFUNCTION("""COMPUTED_VALUE"""),"")</f>
        <v/>
      </c>
      <c r="H1343" s="116"/>
      <c r="I1343" s="116"/>
      <c r="J1343" s="118"/>
      <c r="K1343" s="116"/>
      <c r="L1343" s="116"/>
      <c r="M1343" s="116"/>
      <c r="N1343" s="116"/>
      <c r="O1343" s="116"/>
      <c r="P1343" s="126"/>
      <c r="Q1343" s="126"/>
      <c r="R1343" s="126"/>
      <c r="S1343" s="136"/>
      <c r="T1343" s="126"/>
      <c r="U1343" s="126"/>
      <c r="V1343" s="126"/>
      <c r="W1343" s="136"/>
      <c r="X1343" s="126"/>
      <c r="Y1343" s="126"/>
      <c r="Z1343" s="126"/>
      <c r="AA1343" s="136"/>
      <c r="AB1343" s="121" t="b">
        <v>0</v>
      </c>
      <c r="AC1343" s="121" t="b">
        <v>0</v>
      </c>
      <c r="AD1343" s="122"/>
      <c r="AE1343" s="121" t="b">
        <v>0</v>
      </c>
      <c r="AF1343" s="128"/>
      <c r="AG1343" s="137"/>
      <c r="AH1343" s="138" t="b">
        <v>0</v>
      </c>
      <c r="AI1343" s="133"/>
    </row>
    <row r="1344">
      <c r="A1344" s="114"/>
      <c r="B1344" s="114"/>
      <c r="C1344" s="114"/>
      <c r="D1344" s="114"/>
      <c r="E1344" s="115" t="s">
        <v>231</v>
      </c>
      <c r="F1344" s="116" t="str">
        <f>IFERROR(__xludf.DUMMYFUNCTION("LET(
  headers, 'Internal Flight Booking Form Re'!$A$1:AI$1,
  ref, $E1344,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4" s="117" t="str">
        <f>IFERROR(__xludf.DUMMYFUNCTION("""COMPUTED_VALUE"""),"")</f>
        <v/>
      </c>
      <c r="H1344" s="116"/>
      <c r="I1344" s="116"/>
      <c r="J1344" s="118"/>
      <c r="K1344" s="116"/>
      <c r="L1344" s="116"/>
      <c r="M1344" s="116"/>
      <c r="N1344" s="116"/>
      <c r="O1344" s="116"/>
      <c r="P1344" s="126"/>
      <c r="Q1344" s="126"/>
      <c r="R1344" s="126"/>
      <c r="S1344" s="136"/>
      <c r="T1344" s="126"/>
      <c r="U1344" s="126"/>
      <c r="V1344" s="126"/>
      <c r="W1344" s="136"/>
      <c r="X1344" s="126"/>
      <c r="Y1344" s="126"/>
      <c r="Z1344" s="126"/>
      <c r="AA1344" s="136"/>
      <c r="AB1344" s="121" t="b">
        <v>0</v>
      </c>
      <c r="AC1344" s="121" t="b">
        <v>0</v>
      </c>
      <c r="AD1344" s="122"/>
      <c r="AE1344" s="121" t="b">
        <v>0</v>
      </c>
      <c r="AF1344" s="128"/>
      <c r="AG1344" s="137"/>
      <c r="AH1344" s="138" t="b">
        <v>0</v>
      </c>
      <c r="AI1344" s="133"/>
    </row>
    <row r="1345">
      <c r="A1345" s="114"/>
      <c r="B1345" s="114"/>
      <c r="C1345" s="114"/>
      <c r="D1345" s="114"/>
      <c r="E1345" s="115" t="s">
        <v>231</v>
      </c>
      <c r="F1345" s="116" t="str">
        <f>IFERROR(__xludf.DUMMYFUNCTION("LET(
  headers, 'Internal Flight Booking Form Re'!$A$1:AI$1,
  ref, $E1345,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5" s="117" t="str">
        <f>IFERROR(__xludf.DUMMYFUNCTION("""COMPUTED_VALUE"""),"")</f>
        <v/>
      </c>
      <c r="H1345" s="116"/>
      <c r="I1345" s="116"/>
      <c r="J1345" s="118"/>
      <c r="K1345" s="116"/>
      <c r="L1345" s="116"/>
      <c r="M1345" s="116"/>
      <c r="N1345" s="116"/>
      <c r="O1345" s="116"/>
      <c r="P1345" s="126"/>
      <c r="Q1345" s="126"/>
      <c r="R1345" s="126"/>
      <c r="S1345" s="136"/>
      <c r="T1345" s="126"/>
      <c r="U1345" s="126"/>
      <c r="V1345" s="126"/>
      <c r="W1345" s="136"/>
      <c r="X1345" s="126"/>
      <c r="Y1345" s="126"/>
      <c r="Z1345" s="126"/>
      <c r="AA1345" s="136"/>
      <c r="AB1345" s="121" t="b">
        <v>0</v>
      </c>
      <c r="AC1345" s="121" t="b">
        <v>0</v>
      </c>
      <c r="AD1345" s="122"/>
      <c r="AE1345" s="121" t="b">
        <v>0</v>
      </c>
      <c r="AF1345" s="128"/>
      <c r="AG1345" s="137"/>
      <c r="AH1345" s="138" t="b">
        <v>0</v>
      </c>
      <c r="AI1345" s="133"/>
    </row>
    <row r="1346">
      <c r="A1346" s="114"/>
      <c r="B1346" s="114"/>
      <c r="C1346" s="114"/>
      <c r="D1346" s="114"/>
      <c r="E1346" s="115" t="s">
        <v>231</v>
      </c>
      <c r="F1346" s="116" t="str">
        <f>IFERROR(__xludf.DUMMYFUNCTION("LET(
  headers, 'Internal Flight Booking Form Re'!$A$1:AI$1,
  ref, $E1346,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6" s="117" t="str">
        <f>IFERROR(__xludf.DUMMYFUNCTION("""COMPUTED_VALUE"""),"")</f>
        <v/>
      </c>
      <c r="H1346" s="116"/>
      <c r="I1346" s="116"/>
      <c r="J1346" s="118"/>
      <c r="K1346" s="116"/>
      <c r="L1346" s="116"/>
      <c r="M1346" s="116"/>
      <c r="N1346" s="116"/>
      <c r="O1346" s="116"/>
      <c r="P1346" s="126"/>
      <c r="Q1346" s="126"/>
      <c r="R1346" s="126"/>
      <c r="S1346" s="136"/>
      <c r="T1346" s="126"/>
      <c r="U1346" s="126"/>
      <c r="V1346" s="126"/>
      <c r="W1346" s="136"/>
      <c r="X1346" s="126"/>
      <c r="Y1346" s="126"/>
      <c r="Z1346" s="126"/>
      <c r="AA1346" s="136"/>
      <c r="AB1346" s="121" t="b">
        <v>0</v>
      </c>
      <c r="AC1346" s="121" t="b">
        <v>0</v>
      </c>
      <c r="AD1346" s="122"/>
      <c r="AE1346" s="121" t="b">
        <v>0</v>
      </c>
      <c r="AF1346" s="128"/>
      <c r="AG1346" s="137"/>
      <c r="AH1346" s="138" t="b">
        <v>0</v>
      </c>
      <c r="AI1346" s="133"/>
    </row>
    <row r="1347">
      <c r="A1347" s="114"/>
      <c r="B1347" s="114"/>
      <c r="C1347" s="114"/>
      <c r="D1347" s="114"/>
      <c r="E1347" s="115" t="s">
        <v>231</v>
      </c>
      <c r="F1347" s="116" t="str">
        <f>IFERROR(__xludf.DUMMYFUNCTION("LET(
  headers, 'Internal Flight Booking Form Re'!$A$1:AI$1,
  ref, $E1347,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7" s="117" t="str">
        <f>IFERROR(__xludf.DUMMYFUNCTION("""COMPUTED_VALUE"""),"")</f>
        <v/>
      </c>
      <c r="H1347" s="116"/>
      <c r="I1347" s="116"/>
      <c r="J1347" s="118"/>
      <c r="K1347" s="116"/>
      <c r="L1347" s="116"/>
      <c r="M1347" s="116"/>
      <c r="N1347" s="116"/>
      <c r="O1347" s="116"/>
      <c r="P1347" s="126"/>
      <c r="Q1347" s="126"/>
      <c r="R1347" s="126"/>
      <c r="S1347" s="136"/>
      <c r="T1347" s="126"/>
      <c r="U1347" s="126"/>
      <c r="V1347" s="126"/>
      <c r="W1347" s="136"/>
      <c r="X1347" s="126"/>
      <c r="Y1347" s="126"/>
      <c r="Z1347" s="126"/>
      <c r="AA1347" s="136"/>
      <c r="AB1347" s="121" t="b">
        <v>0</v>
      </c>
      <c r="AC1347" s="121" t="b">
        <v>0</v>
      </c>
      <c r="AD1347" s="122"/>
      <c r="AE1347" s="121" t="b">
        <v>0</v>
      </c>
      <c r="AF1347" s="128"/>
      <c r="AG1347" s="137"/>
      <c r="AH1347" s="138" t="b">
        <v>0</v>
      </c>
      <c r="AI1347" s="133"/>
    </row>
    <row r="1348">
      <c r="A1348" s="114"/>
      <c r="B1348" s="114"/>
      <c r="C1348" s="114"/>
      <c r="D1348" s="114"/>
      <c r="E1348" s="115" t="s">
        <v>231</v>
      </c>
      <c r="F1348" s="116" t="str">
        <f>IFERROR(__xludf.DUMMYFUNCTION("LET(
  headers, 'Internal Flight Booking Form Re'!$A$1:AI$1,
  ref, $E1348,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8" s="117" t="str">
        <f>IFERROR(__xludf.DUMMYFUNCTION("""COMPUTED_VALUE"""),"")</f>
        <v/>
      </c>
      <c r="H1348" s="116"/>
      <c r="I1348" s="116"/>
      <c r="J1348" s="118"/>
      <c r="K1348" s="116"/>
      <c r="L1348" s="116"/>
      <c r="M1348" s="116"/>
      <c r="N1348" s="116"/>
      <c r="O1348" s="116"/>
      <c r="P1348" s="126"/>
      <c r="Q1348" s="126"/>
      <c r="R1348" s="126"/>
      <c r="S1348" s="136"/>
      <c r="T1348" s="126"/>
      <c r="U1348" s="126"/>
      <c r="V1348" s="126"/>
      <c r="W1348" s="136"/>
      <c r="X1348" s="126"/>
      <c r="Y1348" s="126"/>
      <c r="Z1348" s="126"/>
      <c r="AA1348" s="136"/>
      <c r="AB1348" s="121" t="b">
        <v>0</v>
      </c>
      <c r="AC1348" s="121" t="b">
        <v>0</v>
      </c>
      <c r="AD1348" s="122"/>
      <c r="AE1348" s="121" t="b">
        <v>0</v>
      </c>
      <c r="AF1348" s="128"/>
      <c r="AG1348" s="137"/>
      <c r="AH1348" s="138" t="b">
        <v>0</v>
      </c>
      <c r="AI1348" s="133"/>
    </row>
    <row r="1349">
      <c r="A1349" s="114"/>
      <c r="B1349" s="114"/>
      <c r="C1349" s="114"/>
      <c r="D1349" s="114"/>
      <c r="E1349" s="115" t="s">
        <v>231</v>
      </c>
      <c r="F1349" s="116" t="str">
        <f>IFERROR(__xludf.DUMMYFUNCTION("LET(
  headers, 'Internal Flight Booking Form Re'!$A$1:AI$1,
  ref, $E1349,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49" s="117" t="str">
        <f>IFERROR(__xludf.DUMMYFUNCTION("""COMPUTED_VALUE"""),"")</f>
        <v/>
      </c>
      <c r="H1349" s="116"/>
      <c r="I1349" s="116"/>
      <c r="J1349" s="118"/>
      <c r="K1349" s="116"/>
      <c r="L1349" s="116"/>
      <c r="M1349" s="116"/>
      <c r="N1349" s="116"/>
      <c r="O1349" s="116"/>
      <c r="P1349" s="126"/>
      <c r="Q1349" s="126"/>
      <c r="R1349" s="126"/>
      <c r="S1349" s="136"/>
      <c r="T1349" s="126"/>
      <c r="U1349" s="126"/>
      <c r="V1349" s="126"/>
      <c r="W1349" s="136"/>
      <c r="X1349" s="126"/>
      <c r="Y1349" s="126"/>
      <c r="Z1349" s="126"/>
      <c r="AA1349" s="136"/>
      <c r="AB1349" s="121" t="b">
        <v>0</v>
      </c>
      <c r="AC1349" s="121" t="b">
        <v>0</v>
      </c>
      <c r="AD1349" s="122"/>
      <c r="AE1349" s="121" t="b">
        <v>0</v>
      </c>
      <c r="AF1349" s="128"/>
      <c r="AG1349" s="137"/>
      <c r="AH1349" s="138" t="b">
        <v>0</v>
      </c>
      <c r="AI1349" s="133"/>
    </row>
    <row r="1350">
      <c r="A1350" s="114"/>
      <c r="B1350" s="114"/>
      <c r="C1350" s="114"/>
      <c r="D1350" s="114"/>
      <c r="E1350" s="115" t="s">
        <v>231</v>
      </c>
      <c r="F1350" s="116" t="str">
        <f>IFERROR(__xludf.DUMMYFUNCTION("LET(
  headers, 'Internal Flight Booking Form Re'!$A$1:AI$1,
  ref, $E1350,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0" s="117" t="str">
        <f>IFERROR(__xludf.DUMMYFUNCTION("""COMPUTED_VALUE"""),"")</f>
        <v/>
      </c>
      <c r="H1350" s="116"/>
      <c r="I1350" s="116"/>
      <c r="J1350" s="118"/>
      <c r="K1350" s="116"/>
      <c r="L1350" s="116"/>
      <c r="M1350" s="116"/>
      <c r="N1350" s="116"/>
      <c r="O1350" s="116"/>
      <c r="P1350" s="126"/>
      <c r="Q1350" s="126"/>
      <c r="R1350" s="126"/>
      <c r="S1350" s="136"/>
      <c r="T1350" s="126"/>
      <c r="U1350" s="126"/>
      <c r="V1350" s="126"/>
      <c r="W1350" s="136"/>
      <c r="X1350" s="126"/>
      <c r="Y1350" s="126"/>
      <c r="Z1350" s="126"/>
      <c r="AA1350" s="136"/>
      <c r="AB1350" s="121" t="b">
        <v>0</v>
      </c>
      <c r="AC1350" s="121" t="b">
        <v>0</v>
      </c>
      <c r="AD1350" s="122"/>
      <c r="AE1350" s="121" t="b">
        <v>0</v>
      </c>
      <c r="AF1350" s="128"/>
      <c r="AG1350" s="137"/>
      <c r="AH1350" s="138" t="b">
        <v>0</v>
      </c>
      <c r="AI1350" s="133"/>
    </row>
    <row r="1351">
      <c r="A1351" s="114"/>
      <c r="B1351" s="114"/>
      <c r="C1351" s="114"/>
      <c r="D1351" s="114"/>
      <c r="E1351" s="115" t="s">
        <v>231</v>
      </c>
      <c r="F1351" s="116" t="str">
        <f>IFERROR(__xludf.DUMMYFUNCTION("LET(
  headers, 'Internal Flight Booking Form Re'!$A$1:AI$1,
  ref, $E1351,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1" s="117" t="str">
        <f>IFERROR(__xludf.DUMMYFUNCTION("""COMPUTED_VALUE"""),"")</f>
        <v/>
      </c>
      <c r="H1351" s="116"/>
      <c r="I1351" s="116"/>
      <c r="J1351" s="118"/>
      <c r="K1351" s="116"/>
      <c r="L1351" s="116"/>
      <c r="M1351" s="116"/>
      <c r="N1351" s="116"/>
      <c r="O1351" s="116"/>
      <c r="P1351" s="126"/>
      <c r="Q1351" s="126"/>
      <c r="R1351" s="126"/>
      <c r="S1351" s="136"/>
      <c r="T1351" s="126"/>
      <c r="U1351" s="126"/>
      <c r="V1351" s="126"/>
      <c r="W1351" s="136"/>
      <c r="X1351" s="126"/>
      <c r="Y1351" s="126"/>
      <c r="Z1351" s="126"/>
      <c r="AA1351" s="136"/>
      <c r="AB1351" s="121" t="b">
        <v>0</v>
      </c>
      <c r="AC1351" s="121" t="b">
        <v>0</v>
      </c>
      <c r="AD1351" s="122"/>
      <c r="AE1351" s="121" t="b">
        <v>0</v>
      </c>
      <c r="AF1351" s="128"/>
      <c r="AG1351" s="137"/>
      <c r="AH1351" s="138" t="b">
        <v>0</v>
      </c>
      <c r="AI1351" s="133"/>
    </row>
    <row r="1352">
      <c r="A1352" s="114"/>
      <c r="B1352" s="114"/>
      <c r="C1352" s="114"/>
      <c r="D1352" s="114"/>
      <c r="E1352" s="115" t="s">
        <v>231</v>
      </c>
      <c r="F1352" s="116" t="str">
        <f>IFERROR(__xludf.DUMMYFUNCTION("LET(
  headers, 'Internal Flight Booking Form Re'!$A$1:AI$1,
  ref, $E1352,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2" s="117" t="str">
        <f>IFERROR(__xludf.DUMMYFUNCTION("""COMPUTED_VALUE"""),"")</f>
        <v/>
      </c>
      <c r="H1352" s="116"/>
      <c r="I1352" s="116"/>
      <c r="J1352" s="118"/>
      <c r="K1352" s="116"/>
      <c r="L1352" s="116"/>
      <c r="M1352" s="116"/>
      <c r="N1352" s="116"/>
      <c r="O1352" s="116"/>
      <c r="P1352" s="126"/>
      <c r="Q1352" s="126"/>
      <c r="R1352" s="126"/>
      <c r="S1352" s="136"/>
      <c r="T1352" s="126"/>
      <c r="U1352" s="126"/>
      <c r="V1352" s="126"/>
      <c r="W1352" s="136"/>
      <c r="X1352" s="126"/>
      <c r="Y1352" s="126"/>
      <c r="Z1352" s="126"/>
      <c r="AA1352" s="136"/>
      <c r="AB1352" s="121" t="b">
        <v>0</v>
      </c>
      <c r="AC1352" s="121" t="b">
        <v>0</v>
      </c>
      <c r="AD1352" s="122"/>
      <c r="AE1352" s="121" t="b">
        <v>0</v>
      </c>
      <c r="AF1352" s="128"/>
      <c r="AG1352" s="137"/>
      <c r="AH1352" s="138" t="b">
        <v>0</v>
      </c>
      <c r="AI1352" s="133"/>
    </row>
    <row r="1353">
      <c r="A1353" s="114"/>
      <c r="B1353" s="114"/>
      <c r="C1353" s="114"/>
      <c r="D1353" s="114"/>
      <c r="E1353" s="115" t="s">
        <v>231</v>
      </c>
      <c r="F1353" s="116" t="str">
        <f>IFERROR(__xludf.DUMMYFUNCTION("LET(
  headers, 'Internal Flight Booking Form Re'!$A$1:AI$1,
  ref, $E1353,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3" s="117" t="str">
        <f>IFERROR(__xludf.DUMMYFUNCTION("""COMPUTED_VALUE"""),"")</f>
        <v/>
      </c>
      <c r="H1353" s="116"/>
      <c r="I1353" s="116"/>
      <c r="J1353" s="118"/>
      <c r="K1353" s="116"/>
      <c r="L1353" s="116"/>
      <c r="M1353" s="116"/>
      <c r="N1353" s="116"/>
      <c r="O1353" s="116"/>
      <c r="P1353" s="126"/>
      <c r="Q1353" s="126"/>
      <c r="R1353" s="126"/>
      <c r="S1353" s="136"/>
      <c r="T1353" s="126"/>
      <c r="U1353" s="126"/>
      <c r="V1353" s="126"/>
      <c r="W1353" s="136"/>
      <c r="X1353" s="126"/>
      <c r="Y1353" s="126"/>
      <c r="Z1353" s="126"/>
      <c r="AA1353" s="136"/>
      <c r="AB1353" s="121" t="b">
        <v>0</v>
      </c>
      <c r="AC1353" s="121" t="b">
        <v>0</v>
      </c>
      <c r="AD1353" s="122"/>
      <c r="AE1353" s="121" t="b">
        <v>0</v>
      </c>
      <c r="AF1353" s="128"/>
      <c r="AG1353" s="137"/>
      <c r="AH1353" s="138" t="b">
        <v>0</v>
      </c>
      <c r="AI1353" s="133"/>
    </row>
    <row r="1354">
      <c r="A1354" s="114"/>
      <c r="B1354" s="114"/>
      <c r="C1354" s="114"/>
      <c r="D1354" s="114"/>
      <c r="E1354" s="115" t="s">
        <v>231</v>
      </c>
      <c r="F1354" s="116" t="str">
        <f>IFERROR(__xludf.DUMMYFUNCTION("LET(
  headers, 'Internal Flight Booking Form Re'!$A$1:AI$1,
  ref, $E1354,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4" s="117" t="str">
        <f>IFERROR(__xludf.DUMMYFUNCTION("""COMPUTED_VALUE"""),"")</f>
        <v/>
      </c>
      <c r="H1354" s="116"/>
      <c r="I1354" s="116"/>
      <c r="J1354" s="118"/>
      <c r="K1354" s="116"/>
      <c r="L1354" s="116"/>
      <c r="M1354" s="116"/>
      <c r="N1354" s="116"/>
      <c r="O1354" s="116"/>
      <c r="P1354" s="126"/>
      <c r="Q1354" s="126"/>
      <c r="R1354" s="126"/>
      <c r="S1354" s="136"/>
      <c r="T1354" s="126"/>
      <c r="U1354" s="126"/>
      <c r="V1354" s="126"/>
      <c r="W1354" s="136"/>
      <c r="X1354" s="126"/>
      <c r="Y1354" s="126"/>
      <c r="Z1354" s="126"/>
      <c r="AA1354" s="136"/>
      <c r="AB1354" s="121" t="b">
        <v>0</v>
      </c>
      <c r="AC1354" s="121" t="b">
        <v>0</v>
      </c>
      <c r="AD1354" s="122"/>
      <c r="AE1354" s="121" t="b">
        <v>0</v>
      </c>
      <c r="AF1354" s="128"/>
      <c r="AG1354" s="137"/>
      <c r="AH1354" s="138" t="b">
        <v>0</v>
      </c>
      <c r="AI1354" s="133"/>
    </row>
    <row r="1355">
      <c r="A1355" s="114"/>
      <c r="B1355" s="114"/>
      <c r="C1355" s="114"/>
      <c r="D1355" s="114"/>
      <c r="E1355" s="115" t="s">
        <v>231</v>
      </c>
      <c r="F1355" s="116" t="str">
        <f>IFERROR(__xludf.DUMMYFUNCTION("LET(
  headers, 'Internal Flight Booking Form Re'!$A$1:AI$1,
  ref, $E1355,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5" s="117" t="str">
        <f>IFERROR(__xludf.DUMMYFUNCTION("""COMPUTED_VALUE"""),"")</f>
        <v/>
      </c>
      <c r="H1355" s="116"/>
      <c r="I1355" s="116"/>
      <c r="J1355" s="118"/>
      <c r="K1355" s="116"/>
      <c r="L1355" s="116"/>
      <c r="M1355" s="116"/>
      <c r="N1355" s="116"/>
      <c r="O1355" s="116"/>
      <c r="P1355" s="126"/>
      <c r="Q1355" s="126"/>
      <c r="R1355" s="126"/>
      <c r="S1355" s="136"/>
      <c r="T1355" s="126"/>
      <c r="U1355" s="126"/>
      <c r="V1355" s="126"/>
      <c r="W1355" s="136"/>
      <c r="X1355" s="126"/>
      <c r="Y1355" s="126"/>
      <c r="Z1355" s="126"/>
      <c r="AA1355" s="136"/>
      <c r="AB1355" s="121" t="b">
        <v>0</v>
      </c>
      <c r="AC1355" s="121" t="b">
        <v>0</v>
      </c>
      <c r="AD1355" s="122"/>
      <c r="AE1355" s="121" t="b">
        <v>0</v>
      </c>
      <c r="AF1355" s="128"/>
      <c r="AG1355" s="137"/>
      <c r="AH1355" s="138" t="b">
        <v>0</v>
      </c>
      <c r="AI1355" s="133"/>
    </row>
    <row r="1356">
      <c r="A1356" s="114"/>
      <c r="B1356" s="114"/>
      <c r="C1356" s="114"/>
      <c r="D1356" s="114"/>
      <c r="E1356" s="115" t="s">
        <v>231</v>
      </c>
      <c r="F1356" s="116" t="str">
        <f>IFERROR(__xludf.DUMMYFUNCTION("LET(
  headers, 'Internal Flight Booking Form Re'!$A$1:AI$1,
  ref, $E1356,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6" s="117" t="str">
        <f>IFERROR(__xludf.DUMMYFUNCTION("""COMPUTED_VALUE"""),"")</f>
        <v/>
      </c>
      <c r="H1356" s="116"/>
      <c r="I1356" s="116"/>
      <c r="J1356" s="118"/>
      <c r="K1356" s="116"/>
      <c r="L1356" s="116"/>
      <c r="M1356" s="116"/>
      <c r="N1356" s="116"/>
      <c r="O1356" s="116"/>
      <c r="P1356" s="126"/>
      <c r="Q1356" s="126"/>
      <c r="R1356" s="126"/>
      <c r="S1356" s="136"/>
      <c r="T1356" s="126"/>
      <c r="U1356" s="126"/>
      <c r="V1356" s="126"/>
      <c r="W1356" s="136"/>
      <c r="X1356" s="126"/>
      <c r="Y1356" s="126"/>
      <c r="Z1356" s="126"/>
      <c r="AA1356" s="136"/>
      <c r="AB1356" s="121" t="b">
        <v>0</v>
      </c>
      <c r="AC1356" s="121" t="b">
        <v>0</v>
      </c>
      <c r="AD1356" s="122"/>
      <c r="AE1356" s="121" t="b">
        <v>0</v>
      </c>
      <c r="AF1356" s="128"/>
      <c r="AG1356" s="137"/>
      <c r="AH1356" s="138" t="b">
        <v>0</v>
      </c>
      <c r="AI1356" s="133"/>
    </row>
    <row r="1357">
      <c r="A1357" s="114"/>
      <c r="B1357" s="114"/>
      <c r="C1357" s="114"/>
      <c r="D1357" s="114"/>
      <c r="E1357" s="115" t="s">
        <v>231</v>
      </c>
      <c r="F1357" s="116" t="str">
        <f>IFERROR(__xludf.DUMMYFUNCTION("LET(
  headers, 'Internal Flight Booking Form Re'!$A$1:AI$1,
  ref, $E1357,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7" s="117" t="str">
        <f>IFERROR(__xludf.DUMMYFUNCTION("""COMPUTED_VALUE"""),"")</f>
        <v/>
      </c>
      <c r="H1357" s="116"/>
      <c r="I1357" s="116"/>
      <c r="J1357" s="118"/>
      <c r="K1357" s="116"/>
      <c r="L1357" s="116"/>
      <c r="M1357" s="116"/>
      <c r="N1357" s="116"/>
      <c r="O1357" s="116"/>
      <c r="P1357" s="126"/>
      <c r="Q1357" s="126"/>
      <c r="R1357" s="126"/>
      <c r="S1357" s="136"/>
      <c r="T1357" s="126"/>
      <c r="U1357" s="126"/>
      <c r="V1357" s="126"/>
      <c r="W1357" s="136"/>
      <c r="X1357" s="126"/>
      <c r="Y1357" s="126"/>
      <c r="Z1357" s="126"/>
      <c r="AA1357" s="136"/>
      <c r="AB1357" s="121" t="b">
        <v>0</v>
      </c>
      <c r="AC1357" s="121" t="b">
        <v>0</v>
      </c>
      <c r="AD1357" s="122"/>
      <c r="AE1357" s="121" t="b">
        <v>0</v>
      </c>
      <c r="AF1357" s="128"/>
      <c r="AG1357" s="137"/>
      <c r="AH1357" s="138" t="b">
        <v>0</v>
      </c>
      <c r="AI1357" s="133"/>
    </row>
    <row r="1358">
      <c r="A1358" s="114"/>
      <c r="B1358" s="114"/>
      <c r="C1358" s="114"/>
      <c r="D1358" s="114"/>
      <c r="E1358" s="115" t="s">
        <v>231</v>
      </c>
      <c r="F1358" s="116" t="str">
        <f>IFERROR(__xludf.DUMMYFUNCTION("LET(
  headers, 'Internal Flight Booking Form Re'!$A$1:AI$1,
  ref, $E1358,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8" s="117" t="str">
        <f>IFERROR(__xludf.DUMMYFUNCTION("""COMPUTED_VALUE"""),"")</f>
        <v/>
      </c>
      <c r="H1358" s="116"/>
      <c r="I1358" s="116"/>
      <c r="J1358" s="118"/>
      <c r="K1358" s="116"/>
      <c r="L1358" s="116"/>
      <c r="M1358" s="116"/>
      <c r="N1358" s="116"/>
      <c r="O1358" s="116"/>
      <c r="P1358" s="126"/>
      <c r="Q1358" s="126"/>
      <c r="R1358" s="126"/>
      <c r="S1358" s="136"/>
      <c r="T1358" s="126"/>
      <c r="U1358" s="126"/>
      <c r="V1358" s="126"/>
      <c r="W1358" s="136"/>
      <c r="X1358" s="126"/>
      <c r="Y1358" s="126"/>
      <c r="Z1358" s="126"/>
      <c r="AA1358" s="136"/>
      <c r="AB1358" s="121" t="b">
        <v>0</v>
      </c>
      <c r="AC1358" s="121" t="b">
        <v>0</v>
      </c>
      <c r="AD1358" s="122"/>
      <c r="AE1358" s="121" t="b">
        <v>0</v>
      </c>
      <c r="AF1358" s="128"/>
      <c r="AG1358" s="137"/>
      <c r="AH1358" s="138" t="b">
        <v>0</v>
      </c>
      <c r="AI1358" s="133"/>
    </row>
    <row r="1359">
      <c r="A1359" s="114"/>
      <c r="B1359" s="114"/>
      <c r="C1359" s="114"/>
      <c r="D1359" s="114"/>
      <c r="E1359" s="115" t="s">
        <v>231</v>
      </c>
      <c r="F1359" s="116" t="str">
        <f>IFERROR(__xludf.DUMMYFUNCTION("LET(
  headers, 'Internal Flight Booking Form Re'!$A$1:AI$1,
  ref, $E1359,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59" s="117" t="str">
        <f>IFERROR(__xludf.DUMMYFUNCTION("""COMPUTED_VALUE"""),"")</f>
        <v/>
      </c>
      <c r="H1359" s="116"/>
      <c r="I1359" s="116"/>
      <c r="J1359" s="118"/>
      <c r="K1359" s="116"/>
      <c r="L1359" s="116"/>
      <c r="M1359" s="116"/>
      <c r="N1359" s="116"/>
      <c r="O1359" s="116"/>
      <c r="P1359" s="126"/>
      <c r="Q1359" s="126"/>
      <c r="R1359" s="126"/>
      <c r="S1359" s="136"/>
      <c r="T1359" s="126"/>
      <c r="U1359" s="126"/>
      <c r="V1359" s="126"/>
      <c r="W1359" s="136"/>
      <c r="X1359" s="126"/>
      <c r="Y1359" s="126"/>
      <c r="Z1359" s="126"/>
      <c r="AA1359" s="136"/>
      <c r="AB1359" s="121" t="b">
        <v>0</v>
      </c>
      <c r="AC1359" s="121" t="b">
        <v>0</v>
      </c>
      <c r="AD1359" s="122"/>
      <c r="AE1359" s="121" t="b">
        <v>0</v>
      </c>
      <c r="AF1359" s="128"/>
      <c r="AG1359" s="137"/>
      <c r="AH1359" s="138" t="b">
        <v>0</v>
      </c>
      <c r="AI1359" s="133"/>
    </row>
    <row r="1360">
      <c r="A1360" s="114"/>
      <c r="B1360" s="114"/>
      <c r="C1360" s="114"/>
      <c r="D1360" s="114"/>
      <c r="E1360" s="115" t="s">
        <v>231</v>
      </c>
      <c r="F1360" s="116" t="str">
        <f>IFERROR(__xludf.DUMMYFUNCTION("LET(
  headers, 'Internal Flight Booking Form Re'!$A$1:AI$1,
  ref, $E1360,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0" s="117" t="str">
        <f>IFERROR(__xludf.DUMMYFUNCTION("""COMPUTED_VALUE"""),"")</f>
        <v/>
      </c>
      <c r="H1360" s="116"/>
      <c r="I1360" s="116"/>
      <c r="J1360" s="118"/>
      <c r="K1360" s="116"/>
      <c r="L1360" s="116"/>
      <c r="M1360" s="116"/>
      <c r="N1360" s="116"/>
      <c r="O1360" s="116"/>
      <c r="P1360" s="126"/>
      <c r="Q1360" s="126"/>
      <c r="R1360" s="126"/>
      <c r="S1360" s="136"/>
      <c r="T1360" s="126"/>
      <c r="U1360" s="126"/>
      <c r="V1360" s="126"/>
      <c r="W1360" s="136"/>
      <c r="X1360" s="126"/>
      <c r="Y1360" s="126"/>
      <c r="Z1360" s="126"/>
      <c r="AA1360" s="136"/>
      <c r="AB1360" s="121" t="b">
        <v>0</v>
      </c>
      <c r="AC1360" s="121" t="b">
        <v>0</v>
      </c>
      <c r="AD1360" s="122"/>
      <c r="AE1360" s="121" t="b">
        <v>0</v>
      </c>
      <c r="AF1360" s="128"/>
      <c r="AG1360" s="137"/>
      <c r="AH1360" s="138" t="b">
        <v>0</v>
      </c>
      <c r="AI1360" s="133"/>
    </row>
    <row r="1361">
      <c r="A1361" s="114"/>
      <c r="B1361" s="114"/>
      <c r="C1361" s="114"/>
      <c r="D1361" s="114"/>
      <c r="E1361" s="115" t="s">
        <v>231</v>
      </c>
      <c r="F1361" s="116" t="str">
        <f>IFERROR(__xludf.DUMMYFUNCTION("LET(
  headers, 'Internal Flight Booking Form Re'!$A$1:AI$1,
  ref, $E1361,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1" s="117" t="str">
        <f>IFERROR(__xludf.DUMMYFUNCTION("""COMPUTED_VALUE"""),"")</f>
        <v/>
      </c>
      <c r="H1361" s="116"/>
      <c r="I1361" s="116"/>
      <c r="J1361" s="118"/>
      <c r="K1361" s="116"/>
      <c r="L1361" s="116"/>
      <c r="M1361" s="116"/>
      <c r="N1361" s="116"/>
      <c r="O1361" s="116"/>
      <c r="P1361" s="126"/>
      <c r="Q1361" s="126"/>
      <c r="R1361" s="126"/>
      <c r="S1361" s="136"/>
      <c r="T1361" s="126"/>
      <c r="U1361" s="126"/>
      <c r="V1361" s="126"/>
      <c r="W1361" s="136"/>
      <c r="X1361" s="126"/>
      <c r="Y1361" s="126"/>
      <c r="Z1361" s="126"/>
      <c r="AA1361" s="136"/>
      <c r="AB1361" s="121" t="b">
        <v>0</v>
      </c>
      <c r="AC1361" s="121" t="b">
        <v>0</v>
      </c>
      <c r="AD1361" s="122"/>
      <c r="AE1361" s="121" t="b">
        <v>0</v>
      </c>
      <c r="AF1361" s="128"/>
      <c r="AG1361" s="137"/>
      <c r="AH1361" s="138" t="b">
        <v>0</v>
      </c>
      <c r="AI1361" s="133"/>
    </row>
    <row r="1362">
      <c r="A1362" s="114"/>
      <c r="B1362" s="114"/>
      <c r="C1362" s="114"/>
      <c r="D1362" s="114"/>
      <c r="E1362" s="115" t="s">
        <v>231</v>
      </c>
      <c r="F1362" s="116" t="str">
        <f>IFERROR(__xludf.DUMMYFUNCTION("LET(
  headers, 'Internal Flight Booking Form Re'!$A$1:AI$1,
  ref, $E1362,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2" s="117" t="str">
        <f>IFERROR(__xludf.DUMMYFUNCTION("""COMPUTED_VALUE"""),"")</f>
        <v/>
      </c>
      <c r="H1362" s="116"/>
      <c r="I1362" s="116"/>
      <c r="J1362" s="118"/>
      <c r="K1362" s="116"/>
      <c r="L1362" s="116"/>
      <c r="M1362" s="116"/>
      <c r="N1362" s="116"/>
      <c r="O1362" s="116"/>
      <c r="P1362" s="126"/>
      <c r="Q1362" s="126"/>
      <c r="R1362" s="126"/>
      <c r="S1362" s="136"/>
      <c r="T1362" s="126"/>
      <c r="U1362" s="126"/>
      <c r="V1362" s="126"/>
      <c r="W1362" s="136"/>
      <c r="X1362" s="126"/>
      <c r="Y1362" s="126"/>
      <c r="Z1362" s="126"/>
      <c r="AA1362" s="136"/>
      <c r="AB1362" s="121" t="b">
        <v>0</v>
      </c>
      <c r="AC1362" s="121" t="b">
        <v>0</v>
      </c>
      <c r="AD1362" s="122"/>
      <c r="AE1362" s="121" t="b">
        <v>0</v>
      </c>
      <c r="AF1362" s="128"/>
      <c r="AG1362" s="137"/>
      <c r="AH1362" s="138" t="b">
        <v>0</v>
      </c>
      <c r="AI1362" s="133"/>
    </row>
    <row r="1363">
      <c r="A1363" s="114"/>
      <c r="B1363" s="114"/>
      <c r="C1363" s="114"/>
      <c r="D1363" s="114"/>
      <c r="E1363" s="115" t="s">
        <v>231</v>
      </c>
      <c r="F1363" s="116" t="str">
        <f>IFERROR(__xludf.DUMMYFUNCTION("LET(
  headers, 'Internal Flight Booking Form Re'!$A$1:AI$1,
  ref, $E1363,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3" s="117" t="str">
        <f>IFERROR(__xludf.DUMMYFUNCTION("""COMPUTED_VALUE"""),"")</f>
        <v/>
      </c>
      <c r="H1363" s="116"/>
      <c r="I1363" s="116"/>
      <c r="J1363" s="118"/>
      <c r="K1363" s="116"/>
      <c r="L1363" s="116"/>
      <c r="M1363" s="116"/>
      <c r="N1363" s="116"/>
      <c r="O1363" s="116"/>
      <c r="P1363" s="126"/>
      <c r="Q1363" s="126"/>
      <c r="R1363" s="126"/>
      <c r="S1363" s="136"/>
      <c r="T1363" s="126"/>
      <c r="U1363" s="126"/>
      <c r="V1363" s="126"/>
      <c r="W1363" s="136"/>
      <c r="X1363" s="126"/>
      <c r="Y1363" s="126"/>
      <c r="Z1363" s="126"/>
      <c r="AA1363" s="136"/>
      <c r="AB1363" s="121" t="b">
        <v>0</v>
      </c>
      <c r="AC1363" s="121" t="b">
        <v>0</v>
      </c>
      <c r="AD1363" s="122"/>
      <c r="AE1363" s="121" t="b">
        <v>0</v>
      </c>
      <c r="AF1363" s="128"/>
      <c r="AG1363" s="137"/>
      <c r="AH1363" s="138" t="b">
        <v>0</v>
      </c>
      <c r="AI1363" s="133"/>
    </row>
    <row r="1364">
      <c r="A1364" s="114"/>
      <c r="B1364" s="114"/>
      <c r="C1364" s="114"/>
      <c r="D1364" s="114"/>
      <c r="E1364" s="115" t="s">
        <v>231</v>
      </c>
      <c r="F1364" s="116" t="str">
        <f>IFERROR(__xludf.DUMMYFUNCTION("LET(
  headers, 'Internal Flight Booking Form Re'!$A$1:AI$1,
  ref, $E1364,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4" s="117" t="str">
        <f>IFERROR(__xludf.DUMMYFUNCTION("""COMPUTED_VALUE"""),"")</f>
        <v/>
      </c>
      <c r="H1364" s="116"/>
      <c r="I1364" s="116"/>
      <c r="J1364" s="118"/>
      <c r="K1364" s="116"/>
      <c r="L1364" s="116"/>
      <c r="M1364" s="116"/>
      <c r="N1364" s="116"/>
      <c r="O1364" s="116"/>
      <c r="P1364" s="126"/>
      <c r="Q1364" s="126"/>
      <c r="R1364" s="126"/>
      <c r="S1364" s="136"/>
      <c r="T1364" s="126"/>
      <c r="U1364" s="126"/>
      <c r="V1364" s="126"/>
      <c r="W1364" s="136"/>
      <c r="X1364" s="126"/>
      <c r="Y1364" s="126"/>
      <c r="Z1364" s="126"/>
      <c r="AA1364" s="136"/>
      <c r="AB1364" s="121" t="b">
        <v>0</v>
      </c>
      <c r="AC1364" s="121" t="b">
        <v>0</v>
      </c>
      <c r="AD1364" s="122"/>
      <c r="AE1364" s="121" t="b">
        <v>0</v>
      </c>
      <c r="AF1364" s="128"/>
      <c r="AG1364" s="137"/>
      <c r="AH1364" s="138" t="b">
        <v>0</v>
      </c>
      <c r="AI1364" s="133"/>
    </row>
    <row r="1365">
      <c r="A1365" s="114"/>
      <c r="B1365" s="114"/>
      <c r="C1365" s="114"/>
      <c r="D1365" s="114"/>
      <c r="E1365" s="115" t="s">
        <v>231</v>
      </c>
      <c r="F1365" s="116" t="str">
        <f>IFERROR(__xludf.DUMMYFUNCTION("LET(
  headers, 'Internal Flight Booking Form Re'!$A$1:AI$1,
  ref, $E1365,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5" s="117" t="str">
        <f>IFERROR(__xludf.DUMMYFUNCTION("""COMPUTED_VALUE"""),"")</f>
        <v/>
      </c>
      <c r="H1365" s="116"/>
      <c r="I1365" s="116"/>
      <c r="J1365" s="118"/>
      <c r="K1365" s="116"/>
      <c r="L1365" s="116"/>
      <c r="M1365" s="116"/>
      <c r="N1365" s="116"/>
      <c r="O1365" s="116"/>
      <c r="P1365" s="126"/>
      <c r="Q1365" s="126"/>
      <c r="R1365" s="126"/>
      <c r="S1365" s="136"/>
      <c r="T1365" s="126"/>
      <c r="U1365" s="126"/>
      <c r="V1365" s="126"/>
      <c r="W1365" s="136"/>
      <c r="X1365" s="126"/>
      <c r="Y1365" s="126"/>
      <c r="Z1365" s="126"/>
      <c r="AA1365" s="136"/>
      <c r="AB1365" s="121" t="b">
        <v>0</v>
      </c>
      <c r="AC1365" s="121" t="b">
        <v>0</v>
      </c>
      <c r="AD1365" s="122"/>
      <c r="AE1365" s="121" t="b">
        <v>0</v>
      </c>
      <c r="AF1365" s="128"/>
      <c r="AG1365" s="137"/>
      <c r="AH1365" s="138" t="b">
        <v>0</v>
      </c>
      <c r="AI1365" s="133"/>
    </row>
    <row r="1366">
      <c r="A1366" s="114"/>
      <c r="B1366" s="114"/>
      <c r="C1366" s="114"/>
      <c r="D1366" s="114"/>
      <c r="E1366" s="115" t="s">
        <v>231</v>
      </c>
      <c r="F1366" s="116" t="str">
        <f>IFERROR(__xludf.DUMMYFUNCTION("LET(
  headers, 'Internal Flight Booking Form Re'!$A$1:AI$1,
  ref, $E1366,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6" s="117" t="str">
        <f>IFERROR(__xludf.DUMMYFUNCTION("""COMPUTED_VALUE"""),"")</f>
        <v/>
      </c>
      <c r="H1366" s="116"/>
      <c r="I1366" s="116"/>
      <c r="J1366" s="118"/>
      <c r="K1366" s="116"/>
      <c r="L1366" s="116"/>
      <c r="M1366" s="116"/>
      <c r="N1366" s="116"/>
      <c r="O1366" s="116"/>
      <c r="P1366" s="126"/>
      <c r="Q1366" s="126"/>
      <c r="R1366" s="126"/>
      <c r="S1366" s="136"/>
      <c r="T1366" s="126"/>
      <c r="U1366" s="126"/>
      <c r="V1366" s="126"/>
      <c r="W1366" s="136"/>
      <c r="X1366" s="126"/>
      <c r="Y1366" s="126"/>
      <c r="Z1366" s="126"/>
      <c r="AA1366" s="136"/>
      <c r="AB1366" s="121" t="b">
        <v>0</v>
      </c>
      <c r="AC1366" s="121" t="b">
        <v>0</v>
      </c>
      <c r="AD1366" s="122"/>
      <c r="AE1366" s="121" t="b">
        <v>0</v>
      </c>
      <c r="AF1366" s="128"/>
      <c r="AG1366" s="137"/>
      <c r="AH1366" s="138" t="b">
        <v>0</v>
      </c>
      <c r="AI1366" s="133"/>
    </row>
    <row r="1367">
      <c r="A1367" s="114"/>
      <c r="B1367" s="114"/>
      <c r="C1367" s="114"/>
      <c r="D1367" s="114"/>
      <c r="E1367" s="115" t="s">
        <v>231</v>
      </c>
      <c r="F1367" s="116" t="str">
        <f>IFERROR(__xludf.DUMMYFUNCTION("LET(
  headers, 'Internal Flight Booking Form Re'!$A$1:AI$1,
  ref, $E1367,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7" s="117" t="str">
        <f>IFERROR(__xludf.DUMMYFUNCTION("""COMPUTED_VALUE"""),"")</f>
        <v/>
      </c>
      <c r="H1367" s="116"/>
      <c r="I1367" s="116"/>
      <c r="J1367" s="118"/>
      <c r="K1367" s="116"/>
      <c r="L1367" s="116"/>
      <c r="M1367" s="116"/>
      <c r="N1367" s="116"/>
      <c r="O1367" s="116"/>
      <c r="P1367" s="126"/>
      <c r="Q1367" s="126"/>
      <c r="R1367" s="126"/>
      <c r="S1367" s="136"/>
      <c r="T1367" s="126"/>
      <c r="U1367" s="126"/>
      <c r="V1367" s="126"/>
      <c r="W1367" s="136"/>
      <c r="X1367" s="126"/>
      <c r="Y1367" s="126"/>
      <c r="Z1367" s="126"/>
      <c r="AA1367" s="136"/>
      <c r="AB1367" s="121" t="b">
        <v>0</v>
      </c>
      <c r="AC1367" s="121" t="b">
        <v>0</v>
      </c>
      <c r="AD1367" s="122"/>
      <c r="AE1367" s="121" t="b">
        <v>0</v>
      </c>
      <c r="AF1367" s="128"/>
      <c r="AG1367" s="137"/>
      <c r="AH1367" s="138" t="b">
        <v>0</v>
      </c>
      <c r="AI1367" s="133"/>
    </row>
    <row r="1368">
      <c r="A1368" s="114"/>
      <c r="B1368" s="114"/>
      <c r="C1368" s="114"/>
      <c r="D1368" s="114"/>
      <c r="E1368" s="115" t="s">
        <v>231</v>
      </c>
      <c r="F1368" s="116" t="str">
        <f>IFERROR(__xludf.DUMMYFUNCTION("LET(
  headers, 'Internal Flight Booking Form Re'!$A$1:AI$1,
  ref, $E1368,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8" s="117" t="str">
        <f>IFERROR(__xludf.DUMMYFUNCTION("""COMPUTED_VALUE"""),"")</f>
        <v/>
      </c>
      <c r="H1368" s="116"/>
      <c r="I1368" s="116"/>
      <c r="J1368" s="118"/>
      <c r="K1368" s="116"/>
      <c r="L1368" s="116"/>
      <c r="M1368" s="116"/>
      <c r="N1368" s="116"/>
      <c r="O1368" s="116"/>
      <c r="P1368" s="126"/>
      <c r="Q1368" s="126"/>
      <c r="R1368" s="126"/>
      <c r="S1368" s="136"/>
      <c r="T1368" s="126"/>
      <c r="U1368" s="126"/>
      <c r="V1368" s="126"/>
      <c r="W1368" s="136"/>
      <c r="X1368" s="126"/>
      <c r="Y1368" s="126"/>
      <c r="Z1368" s="126"/>
      <c r="AA1368" s="136"/>
      <c r="AB1368" s="121" t="b">
        <v>0</v>
      </c>
      <c r="AC1368" s="121" t="b">
        <v>0</v>
      </c>
      <c r="AD1368" s="122"/>
      <c r="AE1368" s="121" t="b">
        <v>0</v>
      </c>
      <c r="AF1368" s="128"/>
      <c r="AG1368" s="137"/>
      <c r="AH1368" s="138" t="b">
        <v>0</v>
      </c>
      <c r="AI1368" s="133"/>
    </row>
    <row r="1369">
      <c r="A1369" s="114"/>
      <c r="B1369" s="114"/>
      <c r="C1369" s="114"/>
      <c r="D1369" s="114"/>
      <c r="E1369" s="115" t="s">
        <v>231</v>
      </c>
      <c r="F1369" s="116" t="str">
        <f>IFERROR(__xludf.DUMMYFUNCTION("LET(
  headers, 'Internal Flight Booking Form Re'!$A$1:AI$1,
  ref, $E1369,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69" s="117" t="str">
        <f>IFERROR(__xludf.DUMMYFUNCTION("""COMPUTED_VALUE"""),"")</f>
        <v/>
      </c>
      <c r="H1369" s="116"/>
      <c r="I1369" s="116"/>
      <c r="J1369" s="118"/>
      <c r="K1369" s="116"/>
      <c r="L1369" s="116"/>
      <c r="M1369" s="116"/>
      <c r="N1369" s="116"/>
      <c r="O1369" s="116"/>
      <c r="P1369" s="126"/>
      <c r="Q1369" s="126"/>
      <c r="R1369" s="126"/>
      <c r="S1369" s="136"/>
      <c r="T1369" s="126"/>
      <c r="U1369" s="126"/>
      <c r="V1369" s="126"/>
      <c r="W1369" s="136"/>
      <c r="X1369" s="126"/>
      <c r="Y1369" s="126"/>
      <c r="Z1369" s="126"/>
      <c r="AA1369" s="136"/>
      <c r="AB1369" s="121" t="b">
        <v>0</v>
      </c>
      <c r="AC1369" s="121" t="b">
        <v>0</v>
      </c>
      <c r="AD1369" s="122"/>
      <c r="AE1369" s="121" t="b">
        <v>0</v>
      </c>
      <c r="AF1369" s="128"/>
      <c r="AG1369" s="137"/>
      <c r="AH1369" s="138" t="b">
        <v>0</v>
      </c>
      <c r="AI1369" s="133"/>
    </row>
    <row r="1370">
      <c r="A1370" s="114"/>
      <c r="B1370" s="114"/>
      <c r="C1370" s="114"/>
      <c r="D1370" s="114"/>
      <c r="E1370" s="115" t="s">
        <v>231</v>
      </c>
      <c r="F1370" s="116" t="str">
        <f>IFERROR(__xludf.DUMMYFUNCTION("LET(
  headers, 'Internal Flight Booking Form Re'!$A$1:AI$1,
  ref, $E1370,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0" s="117" t="str">
        <f>IFERROR(__xludf.DUMMYFUNCTION("""COMPUTED_VALUE"""),"")</f>
        <v/>
      </c>
      <c r="H1370" s="116"/>
      <c r="I1370" s="116"/>
      <c r="J1370" s="118"/>
      <c r="K1370" s="116"/>
      <c r="L1370" s="116"/>
      <c r="M1370" s="116"/>
      <c r="N1370" s="116"/>
      <c r="O1370" s="116"/>
      <c r="P1370" s="126"/>
      <c r="Q1370" s="126"/>
      <c r="R1370" s="126"/>
      <c r="S1370" s="136"/>
      <c r="T1370" s="126"/>
      <c r="U1370" s="126"/>
      <c r="V1370" s="126"/>
      <c r="W1370" s="136"/>
      <c r="X1370" s="126"/>
      <c r="Y1370" s="126"/>
      <c r="Z1370" s="126"/>
      <c r="AA1370" s="136"/>
      <c r="AB1370" s="121" t="b">
        <v>0</v>
      </c>
      <c r="AC1370" s="121" t="b">
        <v>0</v>
      </c>
      <c r="AD1370" s="122"/>
      <c r="AE1370" s="121" t="b">
        <v>0</v>
      </c>
      <c r="AF1370" s="128"/>
      <c r="AG1370" s="137"/>
      <c r="AH1370" s="138" t="b">
        <v>0</v>
      </c>
      <c r="AI1370" s="133"/>
    </row>
    <row r="1371">
      <c r="A1371" s="114"/>
      <c r="B1371" s="114"/>
      <c r="C1371" s="114"/>
      <c r="D1371" s="114"/>
      <c r="E1371" s="115" t="s">
        <v>231</v>
      </c>
      <c r="F1371" s="116" t="str">
        <f>IFERROR(__xludf.DUMMYFUNCTION("LET(
  headers, 'Internal Flight Booking Form Re'!$A$1:AI$1,
  ref, $E1371,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1" s="117" t="str">
        <f>IFERROR(__xludf.DUMMYFUNCTION("""COMPUTED_VALUE"""),"")</f>
        <v/>
      </c>
      <c r="H1371" s="116"/>
      <c r="I1371" s="116"/>
      <c r="J1371" s="118"/>
      <c r="K1371" s="116"/>
      <c r="L1371" s="116"/>
      <c r="M1371" s="116"/>
      <c r="N1371" s="116"/>
      <c r="O1371" s="116"/>
      <c r="P1371" s="126"/>
      <c r="Q1371" s="126"/>
      <c r="R1371" s="126"/>
      <c r="S1371" s="136"/>
      <c r="T1371" s="126"/>
      <c r="U1371" s="126"/>
      <c r="V1371" s="126"/>
      <c r="W1371" s="136"/>
      <c r="X1371" s="126"/>
      <c r="Y1371" s="126"/>
      <c r="Z1371" s="126"/>
      <c r="AA1371" s="136"/>
      <c r="AB1371" s="121" t="b">
        <v>0</v>
      </c>
      <c r="AC1371" s="121" t="b">
        <v>0</v>
      </c>
      <c r="AD1371" s="122"/>
      <c r="AE1371" s="121" t="b">
        <v>0</v>
      </c>
      <c r="AF1371" s="128"/>
      <c r="AG1371" s="137"/>
      <c r="AH1371" s="138" t="b">
        <v>0</v>
      </c>
      <c r="AI1371" s="133"/>
    </row>
    <row r="1372">
      <c r="A1372" s="114"/>
      <c r="B1372" s="114"/>
      <c r="C1372" s="114"/>
      <c r="D1372" s="114"/>
      <c r="E1372" s="115" t="s">
        <v>231</v>
      </c>
      <c r="F1372" s="116" t="str">
        <f>IFERROR(__xludf.DUMMYFUNCTION("LET(
  headers, 'Internal Flight Booking Form Re'!$A$1:AI$1,
  ref, $E1372,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2" s="117" t="str">
        <f>IFERROR(__xludf.DUMMYFUNCTION("""COMPUTED_VALUE"""),"")</f>
        <v/>
      </c>
      <c r="H1372" s="116"/>
      <c r="I1372" s="116"/>
      <c r="J1372" s="118"/>
      <c r="K1372" s="116"/>
      <c r="L1372" s="116"/>
      <c r="M1372" s="116"/>
      <c r="N1372" s="116"/>
      <c r="O1372" s="116"/>
      <c r="P1372" s="126"/>
      <c r="Q1372" s="126"/>
      <c r="R1372" s="126"/>
      <c r="S1372" s="136"/>
      <c r="T1372" s="126"/>
      <c r="U1372" s="126"/>
      <c r="V1372" s="126"/>
      <c r="W1372" s="136"/>
      <c r="X1372" s="126"/>
      <c r="Y1372" s="126"/>
      <c r="Z1372" s="126"/>
      <c r="AA1372" s="136"/>
      <c r="AB1372" s="121" t="b">
        <v>0</v>
      </c>
      <c r="AC1372" s="121" t="b">
        <v>0</v>
      </c>
      <c r="AD1372" s="122"/>
      <c r="AE1372" s="121" t="b">
        <v>0</v>
      </c>
      <c r="AF1372" s="128"/>
      <c r="AG1372" s="137"/>
      <c r="AH1372" s="138" t="b">
        <v>0</v>
      </c>
      <c r="AI1372" s="133"/>
    </row>
    <row r="1373">
      <c r="A1373" s="114"/>
      <c r="B1373" s="114"/>
      <c r="C1373" s="114"/>
      <c r="D1373" s="114"/>
      <c r="E1373" s="115" t="s">
        <v>231</v>
      </c>
      <c r="F1373" s="116" t="str">
        <f>IFERROR(__xludf.DUMMYFUNCTION("LET(
  headers, 'Internal Flight Booking Form Re'!$A$1:AI$1,
  ref, $E1373,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3" s="117" t="str">
        <f>IFERROR(__xludf.DUMMYFUNCTION("""COMPUTED_VALUE"""),"")</f>
        <v/>
      </c>
      <c r="H1373" s="116"/>
      <c r="I1373" s="116"/>
      <c r="J1373" s="118"/>
      <c r="K1373" s="116"/>
      <c r="L1373" s="116"/>
      <c r="M1373" s="116"/>
      <c r="N1373" s="116"/>
      <c r="O1373" s="116"/>
      <c r="P1373" s="126"/>
      <c r="Q1373" s="126"/>
      <c r="R1373" s="126"/>
      <c r="S1373" s="136"/>
      <c r="T1373" s="126"/>
      <c r="U1373" s="126"/>
      <c r="V1373" s="126"/>
      <c r="W1373" s="136"/>
      <c r="X1373" s="126"/>
      <c r="Y1373" s="126"/>
      <c r="Z1373" s="126"/>
      <c r="AA1373" s="136"/>
      <c r="AB1373" s="121" t="b">
        <v>0</v>
      </c>
      <c r="AC1373" s="121" t="b">
        <v>0</v>
      </c>
      <c r="AD1373" s="122"/>
      <c r="AE1373" s="121" t="b">
        <v>0</v>
      </c>
      <c r="AF1373" s="128"/>
      <c r="AG1373" s="137"/>
      <c r="AH1373" s="138" t="b">
        <v>0</v>
      </c>
      <c r="AI1373" s="133"/>
    </row>
    <row r="1374">
      <c r="A1374" s="114"/>
      <c r="B1374" s="114"/>
      <c r="C1374" s="114"/>
      <c r="D1374" s="114"/>
      <c r="E1374" s="115" t="s">
        <v>231</v>
      </c>
      <c r="F1374" s="116" t="str">
        <f>IFERROR(__xludf.DUMMYFUNCTION("LET(
  headers, 'Internal Flight Booking Form Re'!$A$1:AI$1,
  ref, $E1374,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4" s="117" t="str">
        <f>IFERROR(__xludf.DUMMYFUNCTION("""COMPUTED_VALUE"""),"")</f>
        <v/>
      </c>
      <c r="H1374" s="116"/>
      <c r="I1374" s="116"/>
      <c r="J1374" s="118"/>
      <c r="K1374" s="116"/>
      <c r="L1374" s="116"/>
      <c r="M1374" s="116"/>
      <c r="N1374" s="116"/>
      <c r="O1374" s="116"/>
      <c r="P1374" s="126"/>
      <c r="Q1374" s="126"/>
      <c r="R1374" s="126"/>
      <c r="S1374" s="136"/>
      <c r="T1374" s="126"/>
      <c r="U1374" s="126"/>
      <c r="V1374" s="126"/>
      <c r="W1374" s="136"/>
      <c r="X1374" s="126"/>
      <c r="Y1374" s="126"/>
      <c r="Z1374" s="126"/>
      <c r="AA1374" s="136"/>
      <c r="AB1374" s="121" t="b">
        <v>0</v>
      </c>
      <c r="AC1374" s="121" t="b">
        <v>0</v>
      </c>
      <c r="AD1374" s="122"/>
      <c r="AE1374" s="121" t="b">
        <v>0</v>
      </c>
      <c r="AF1374" s="128"/>
      <c r="AG1374" s="137"/>
      <c r="AH1374" s="138" t="b">
        <v>0</v>
      </c>
      <c r="AI1374" s="133"/>
    </row>
    <row r="1375">
      <c r="A1375" s="114"/>
      <c r="B1375" s="114"/>
      <c r="C1375" s="114"/>
      <c r="D1375" s="114"/>
      <c r="E1375" s="115" t="s">
        <v>231</v>
      </c>
      <c r="F1375" s="116" t="str">
        <f>IFERROR(__xludf.DUMMYFUNCTION("LET(
  headers, 'Internal Flight Booking Form Re'!$A$1:AI$1,
  ref, $E1375,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5" s="117" t="str">
        <f>IFERROR(__xludf.DUMMYFUNCTION("""COMPUTED_VALUE"""),"")</f>
        <v/>
      </c>
      <c r="H1375" s="116"/>
      <c r="I1375" s="116"/>
      <c r="J1375" s="118"/>
      <c r="K1375" s="116"/>
      <c r="L1375" s="116"/>
      <c r="M1375" s="116"/>
      <c r="N1375" s="116"/>
      <c r="O1375" s="116"/>
      <c r="P1375" s="126"/>
      <c r="Q1375" s="126"/>
      <c r="R1375" s="126"/>
      <c r="S1375" s="136"/>
      <c r="T1375" s="126"/>
      <c r="U1375" s="126"/>
      <c r="V1375" s="126"/>
      <c r="W1375" s="136"/>
      <c r="X1375" s="126"/>
      <c r="Y1375" s="126"/>
      <c r="Z1375" s="126"/>
      <c r="AA1375" s="136"/>
      <c r="AB1375" s="121" t="b">
        <v>0</v>
      </c>
      <c r="AC1375" s="121" t="b">
        <v>0</v>
      </c>
      <c r="AD1375" s="122"/>
      <c r="AE1375" s="121" t="b">
        <v>0</v>
      </c>
      <c r="AF1375" s="128"/>
      <c r="AG1375" s="137"/>
      <c r="AH1375" s="138" t="b">
        <v>0</v>
      </c>
      <c r="AI1375" s="133"/>
    </row>
    <row r="1376">
      <c r="A1376" s="114"/>
      <c r="B1376" s="114"/>
      <c r="C1376" s="114"/>
      <c r="D1376" s="114"/>
      <c r="E1376" s="115" t="s">
        <v>231</v>
      </c>
      <c r="F1376" s="116" t="str">
        <f>IFERROR(__xludf.DUMMYFUNCTION("LET(
  headers, 'Internal Flight Booking Form Re'!$A$1:AI$1,
  ref, $E1376,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6" s="117" t="str">
        <f>IFERROR(__xludf.DUMMYFUNCTION("""COMPUTED_VALUE"""),"")</f>
        <v/>
      </c>
      <c r="H1376" s="116"/>
      <c r="I1376" s="116"/>
      <c r="J1376" s="118"/>
      <c r="K1376" s="116"/>
      <c r="L1376" s="116"/>
      <c r="M1376" s="116"/>
      <c r="N1376" s="116"/>
      <c r="O1376" s="116"/>
      <c r="P1376" s="126"/>
      <c r="Q1376" s="126"/>
      <c r="R1376" s="126"/>
      <c r="S1376" s="136"/>
      <c r="T1376" s="126"/>
      <c r="U1376" s="126"/>
      <c r="V1376" s="126"/>
      <c r="W1376" s="136"/>
      <c r="X1376" s="126"/>
      <c r="Y1376" s="126"/>
      <c r="Z1376" s="126"/>
      <c r="AA1376" s="136"/>
      <c r="AB1376" s="121" t="b">
        <v>0</v>
      </c>
      <c r="AC1376" s="121" t="b">
        <v>0</v>
      </c>
      <c r="AD1376" s="122"/>
      <c r="AE1376" s="121" t="b">
        <v>0</v>
      </c>
      <c r="AF1376" s="128"/>
      <c r="AG1376" s="137"/>
      <c r="AH1376" s="138" t="b">
        <v>0</v>
      </c>
      <c r="AI1376" s="133"/>
    </row>
    <row r="1377">
      <c r="A1377" s="114"/>
      <c r="B1377" s="114"/>
      <c r="C1377" s="114"/>
      <c r="D1377" s="114"/>
      <c r="E1377" s="115" t="s">
        <v>231</v>
      </c>
      <c r="F1377" s="116" t="str">
        <f>IFERROR(__xludf.DUMMYFUNCTION("LET(
  headers, 'Internal Flight Booking Form Re'!$A$1:AI$1,
  ref, $E1377,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7" s="117" t="str">
        <f>IFERROR(__xludf.DUMMYFUNCTION("""COMPUTED_VALUE"""),"")</f>
        <v/>
      </c>
      <c r="H1377" s="116"/>
      <c r="I1377" s="116"/>
      <c r="J1377" s="118"/>
      <c r="K1377" s="116"/>
      <c r="L1377" s="116"/>
      <c r="M1377" s="116"/>
      <c r="N1377" s="116"/>
      <c r="O1377" s="116"/>
      <c r="P1377" s="126"/>
      <c r="Q1377" s="126"/>
      <c r="R1377" s="126"/>
      <c r="S1377" s="136"/>
      <c r="T1377" s="126"/>
      <c r="U1377" s="126"/>
      <c r="V1377" s="126"/>
      <c r="W1377" s="136"/>
      <c r="X1377" s="126"/>
      <c r="Y1377" s="126"/>
      <c r="Z1377" s="126"/>
      <c r="AA1377" s="136"/>
      <c r="AB1377" s="121" t="b">
        <v>0</v>
      </c>
      <c r="AC1377" s="121" t="b">
        <v>0</v>
      </c>
      <c r="AD1377" s="122"/>
      <c r="AE1377" s="121" t="b">
        <v>0</v>
      </c>
      <c r="AF1377" s="128"/>
      <c r="AG1377" s="137"/>
      <c r="AH1377" s="138" t="b">
        <v>0</v>
      </c>
      <c r="AI1377" s="133"/>
    </row>
    <row r="1378">
      <c r="A1378" s="114"/>
      <c r="B1378" s="114"/>
      <c r="C1378" s="114"/>
      <c r="D1378" s="114"/>
      <c r="E1378" s="115" t="s">
        <v>231</v>
      </c>
      <c r="F1378" s="116" t="str">
        <f>IFERROR(__xludf.DUMMYFUNCTION("LET(
  headers, 'Internal Flight Booking Form Re'!$A$1:AI$1,
  ref, $E1378,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8" s="117" t="str">
        <f>IFERROR(__xludf.DUMMYFUNCTION("""COMPUTED_VALUE"""),"")</f>
        <v/>
      </c>
      <c r="H1378" s="116"/>
      <c r="I1378" s="116"/>
      <c r="J1378" s="118"/>
      <c r="K1378" s="116"/>
      <c r="L1378" s="116"/>
      <c r="M1378" s="116"/>
      <c r="N1378" s="116"/>
      <c r="O1378" s="116"/>
      <c r="P1378" s="126"/>
      <c r="Q1378" s="126"/>
      <c r="R1378" s="126"/>
      <c r="S1378" s="136"/>
      <c r="T1378" s="126"/>
      <c r="U1378" s="126"/>
      <c r="V1378" s="126"/>
      <c r="W1378" s="136"/>
      <c r="X1378" s="126"/>
      <c r="Y1378" s="126"/>
      <c r="Z1378" s="126"/>
      <c r="AA1378" s="136"/>
      <c r="AB1378" s="121" t="b">
        <v>0</v>
      </c>
      <c r="AC1378" s="121" t="b">
        <v>0</v>
      </c>
      <c r="AD1378" s="122"/>
      <c r="AE1378" s="121" t="b">
        <v>0</v>
      </c>
      <c r="AF1378" s="128"/>
      <c r="AG1378" s="137"/>
      <c r="AH1378" s="138" t="b">
        <v>0</v>
      </c>
      <c r="AI1378" s="133"/>
    </row>
    <row r="1379">
      <c r="A1379" s="114"/>
      <c r="B1379" s="114"/>
      <c r="C1379" s="114"/>
      <c r="D1379" s="114"/>
      <c r="E1379" s="115" t="s">
        <v>231</v>
      </c>
      <c r="F1379" s="116" t="str">
        <f>IFERROR(__xludf.DUMMYFUNCTION("LET(
  headers, 'Internal Flight Booking Form Re'!$A$1:AI$1,
  ref, $E1379,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79" s="117" t="str">
        <f>IFERROR(__xludf.DUMMYFUNCTION("""COMPUTED_VALUE"""),"")</f>
        <v/>
      </c>
      <c r="H1379" s="116"/>
      <c r="I1379" s="116"/>
      <c r="J1379" s="118"/>
      <c r="K1379" s="116"/>
      <c r="L1379" s="116"/>
      <c r="M1379" s="116"/>
      <c r="N1379" s="116"/>
      <c r="O1379" s="116"/>
      <c r="P1379" s="126"/>
      <c r="Q1379" s="126"/>
      <c r="R1379" s="126"/>
      <c r="S1379" s="136"/>
      <c r="T1379" s="126"/>
      <c r="U1379" s="126"/>
      <c r="V1379" s="126"/>
      <c r="W1379" s="136"/>
      <c r="X1379" s="126"/>
      <c r="Y1379" s="126"/>
      <c r="Z1379" s="126"/>
      <c r="AA1379" s="136"/>
      <c r="AB1379" s="121" t="b">
        <v>0</v>
      </c>
      <c r="AC1379" s="121" t="b">
        <v>0</v>
      </c>
      <c r="AD1379" s="122"/>
      <c r="AE1379" s="121" t="b">
        <v>0</v>
      </c>
      <c r="AF1379" s="128"/>
      <c r="AG1379" s="137"/>
      <c r="AH1379" s="138" t="b">
        <v>0</v>
      </c>
      <c r="AI1379" s="133"/>
    </row>
    <row r="1380">
      <c r="A1380" s="114"/>
      <c r="B1380" s="114"/>
      <c r="C1380" s="114"/>
      <c r="D1380" s="114"/>
      <c r="E1380" s="115" t="s">
        <v>231</v>
      </c>
      <c r="F1380" s="116" t="str">
        <f>IFERROR(__xludf.DUMMYFUNCTION("LET(
  headers, 'Internal Flight Booking Form Re'!$A$1:AI$1,
  ref, $E1380,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0" s="117" t="str">
        <f>IFERROR(__xludf.DUMMYFUNCTION("""COMPUTED_VALUE"""),"")</f>
        <v/>
      </c>
      <c r="H1380" s="116"/>
      <c r="I1380" s="116"/>
      <c r="J1380" s="118"/>
      <c r="K1380" s="116"/>
      <c r="L1380" s="116"/>
      <c r="M1380" s="116"/>
      <c r="N1380" s="116"/>
      <c r="O1380" s="116"/>
      <c r="P1380" s="126"/>
      <c r="Q1380" s="126"/>
      <c r="R1380" s="126"/>
      <c r="S1380" s="136"/>
      <c r="T1380" s="126"/>
      <c r="U1380" s="126"/>
      <c r="V1380" s="126"/>
      <c r="W1380" s="136"/>
      <c r="X1380" s="126"/>
      <c r="Y1380" s="126"/>
      <c r="Z1380" s="126"/>
      <c r="AA1380" s="136"/>
      <c r="AB1380" s="121" t="b">
        <v>0</v>
      </c>
      <c r="AC1380" s="121" t="b">
        <v>0</v>
      </c>
      <c r="AD1380" s="122"/>
      <c r="AE1380" s="121" t="b">
        <v>0</v>
      </c>
      <c r="AF1380" s="128"/>
      <c r="AG1380" s="137"/>
      <c r="AH1380" s="138" t="b">
        <v>0</v>
      </c>
      <c r="AI1380" s="133"/>
    </row>
    <row r="1381">
      <c r="A1381" s="114"/>
      <c r="B1381" s="114"/>
      <c r="C1381" s="114"/>
      <c r="D1381" s="114"/>
      <c r="E1381" s="115" t="s">
        <v>231</v>
      </c>
      <c r="F1381" s="116" t="str">
        <f>IFERROR(__xludf.DUMMYFUNCTION("LET(
  headers, 'Internal Flight Booking Form Re'!$A$1:AI$1,
  ref, $E1381,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1" s="117" t="str">
        <f>IFERROR(__xludf.DUMMYFUNCTION("""COMPUTED_VALUE"""),"")</f>
        <v/>
      </c>
      <c r="H1381" s="116"/>
      <c r="I1381" s="116"/>
      <c r="J1381" s="118"/>
      <c r="K1381" s="116"/>
      <c r="L1381" s="116"/>
      <c r="M1381" s="116"/>
      <c r="N1381" s="116"/>
      <c r="O1381" s="116"/>
      <c r="P1381" s="126"/>
      <c r="Q1381" s="126"/>
      <c r="R1381" s="126"/>
      <c r="S1381" s="136"/>
      <c r="T1381" s="126"/>
      <c r="U1381" s="126"/>
      <c r="V1381" s="126"/>
      <c r="W1381" s="136"/>
      <c r="X1381" s="126"/>
      <c r="Y1381" s="126"/>
      <c r="Z1381" s="126"/>
      <c r="AA1381" s="136"/>
      <c r="AB1381" s="121" t="b">
        <v>0</v>
      </c>
      <c r="AC1381" s="121" t="b">
        <v>0</v>
      </c>
      <c r="AD1381" s="122"/>
      <c r="AE1381" s="121" t="b">
        <v>0</v>
      </c>
      <c r="AF1381" s="128"/>
      <c r="AG1381" s="137"/>
      <c r="AH1381" s="138" t="b">
        <v>0</v>
      </c>
      <c r="AI1381" s="133"/>
    </row>
    <row r="1382">
      <c r="A1382" s="114"/>
      <c r="B1382" s="114"/>
      <c r="C1382" s="114"/>
      <c r="D1382" s="114"/>
      <c r="E1382" s="115" t="s">
        <v>231</v>
      </c>
      <c r="F1382" s="116" t="str">
        <f>IFERROR(__xludf.DUMMYFUNCTION("LET(
  headers, 'Internal Flight Booking Form Re'!$A$1:AI$1,
  ref, $E1382,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2" s="117" t="str">
        <f>IFERROR(__xludf.DUMMYFUNCTION("""COMPUTED_VALUE"""),"")</f>
        <v/>
      </c>
      <c r="H1382" s="116"/>
      <c r="I1382" s="116"/>
      <c r="J1382" s="118"/>
      <c r="K1382" s="116"/>
      <c r="L1382" s="116"/>
      <c r="M1382" s="116"/>
      <c r="N1382" s="116"/>
      <c r="O1382" s="116"/>
      <c r="P1382" s="126"/>
      <c r="Q1382" s="126"/>
      <c r="R1382" s="126"/>
      <c r="S1382" s="136"/>
      <c r="T1382" s="126"/>
      <c r="U1382" s="126"/>
      <c r="V1382" s="126"/>
      <c r="W1382" s="136"/>
      <c r="X1382" s="126"/>
      <c r="Y1382" s="126"/>
      <c r="Z1382" s="126"/>
      <c r="AA1382" s="136"/>
      <c r="AB1382" s="121" t="b">
        <v>0</v>
      </c>
      <c r="AC1382" s="121" t="b">
        <v>0</v>
      </c>
      <c r="AD1382" s="122"/>
      <c r="AE1382" s="121" t="b">
        <v>0</v>
      </c>
      <c r="AF1382" s="128"/>
      <c r="AG1382" s="137"/>
      <c r="AH1382" s="138" t="b">
        <v>0</v>
      </c>
      <c r="AI1382" s="133"/>
    </row>
    <row r="1383">
      <c r="A1383" s="114"/>
      <c r="B1383" s="114"/>
      <c r="C1383" s="114"/>
      <c r="D1383" s="114"/>
      <c r="E1383" s="115" t="s">
        <v>231</v>
      </c>
      <c r="F1383" s="116" t="str">
        <f>IFERROR(__xludf.DUMMYFUNCTION("LET(
  headers, 'Internal Flight Booking Form Re'!$A$1:AI$1,
  ref, $E1383,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3" s="117" t="str">
        <f>IFERROR(__xludf.DUMMYFUNCTION("""COMPUTED_VALUE"""),"")</f>
        <v/>
      </c>
      <c r="H1383" s="116"/>
      <c r="I1383" s="116"/>
      <c r="J1383" s="118"/>
      <c r="K1383" s="116"/>
      <c r="L1383" s="116"/>
      <c r="M1383" s="116"/>
      <c r="N1383" s="116"/>
      <c r="O1383" s="116"/>
      <c r="P1383" s="126"/>
      <c r="Q1383" s="126"/>
      <c r="R1383" s="126"/>
      <c r="S1383" s="136"/>
      <c r="T1383" s="126"/>
      <c r="U1383" s="126"/>
      <c r="V1383" s="126"/>
      <c r="W1383" s="136"/>
      <c r="X1383" s="126"/>
      <c r="Y1383" s="126"/>
      <c r="Z1383" s="126"/>
      <c r="AA1383" s="136"/>
      <c r="AB1383" s="121" t="b">
        <v>0</v>
      </c>
      <c r="AC1383" s="121" t="b">
        <v>0</v>
      </c>
      <c r="AD1383" s="122"/>
      <c r="AE1383" s="121" t="b">
        <v>0</v>
      </c>
      <c r="AF1383" s="128"/>
      <c r="AG1383" s="137"/>
      <c r="AH1383" s="138" t="b">
        <v>0</v>
      </c>
      <c r="AI1383" s="133"/>
    </row>
    <row r="1384">
      <c r="A1384" s="114"/>
      <c r="B1384" s="114"/>
      <c r="C1384" s="114"/>
      <c r="D1384" s="114"/>
      <c r="E1384" s="115" t="s">
        <v>231</v>
      </c>
      <c r="F1384" s="116" t="str">
        <f>IFERROR(__xludf.DUMMYFUNCTION("LET(
  headers, 'Internal Flight Booking Form Re'!$A$1:AI$1,
  ref, $E1384,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4" s="117" t="str">
        <f>IFERROR(__xludf.DUMMYFUNCTION("""COMPUTED_VALUE"""),"")</f>
        <v/>
      </c>
      <c r="H1384" s="116"/>
      <c r="I1384" s="116"/>
      <c r="J1384" s="118"/>
      <c r="K1384" s="116"/>
      <c r="L1384" s="116"/>
      <c r="M1384" s="116"/>
      <c r="N1384" s="116"/>
      <c r="O1384" s="116"/>
      <c r="P1384" s="126"/>
      <c r="Q1384" s="126"/>
      <c r="R1384" s="126"/>
      <c r="S1384" s="136"/>
      <c r="T1384" s="126"/>
      <c r="U1384" s="126"/>
      <c r="V1384" s="126"/>
      <c r="W1384" s="136"/>
      <c r="X1384" s="126"/>
      <c r="Y1384" s="126"/>
      <c r="Z1384" s="126"/>
      <c r="AA1384" s="136"/>
      <c r="AB1384" s="121" t="b">
        <v>0</v>
      </c>
      <c r="AC1384" s="121" t="b">
        <v>0</v>
      </c>
      <c r="AD1384" s="122"/>
      <c r="AE1384" s="121" t="b">
        <v>0</v>
      </c>
      <c r="AF1384" s="128"/>
      <c r="AG1384" s="137"/>
      <c r="AH1384" s="138" t="b">
        <v>0</v>
      </c>
      <c r="AI1384" s="133"/>
    </row>
    <row r="1385">
      <c r="A1385" s="114"/>
      <c r="B1385" s="114"/>
      <c r="C1385" s="114"/>
      <c r="D1385" s="114"/>
      <c r="E1385" s="115" t="s">
        <v>231</v>
      </c>
      <c r="F1385" s="116" t="str">
        <f>IFERROR(__xludf.DUMMYFUNCTION("LET(
  headers, 'Internal Flight Booking Form Re'!$A$1:AI$1,
  ref, $E1385,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5" s="117" t="str">
        <f>IFERROR(__xludf.DUMMYFUNCTION("""COMPUTED_VALUE"""),"")</f>
        <v/>
      </c>
      <c r="H1385" s="116"/>
      <c r="I1385" s="116"/>
      <c r="J1385" s="118"/>
      <c r="K1385" s="116"/>
      <c r="L1385" s="116"/>
      <c r="M1385" s="116"/>
      <c r="N1385" s="116"/>
      <c r="O1385" s="116"/>
      <c r="P1385" s="126"/>
      <c r="Q1385" s="126"/>
      <c r="R1385" s="126"/>
      <c r="S1385" s="136"/>
      <c r="T1385" s="126"/>
      <c r="U1385" s="126"/>
      <c r="V1385" s="126"/>
      <c r="W1385" s="136"/>
      <c r="X1385" s="126"/>
      <c r="Y1385" s="126"/>
      <c r="Z1385" s="126"/>
      <c r="AA1385" s="136"/>
      <c r="AB1385" s="121" t="b">
        <v>0</v>
      </c>
      <c r="AC1385" s="121" t="b">
        <v>0</v>
      </c>
      <c r="AD1385" s="122"/>
      <c r="AE1385" s="121" t="b">
        <v>0</v>
      </c>
      <c r="AF1385" s="128"/>
      <c r="AG1385" s="137"/>
      <c r="AH1385" s="138" t="b">
        <v>0</v>
      </c>
      <c r="AI1385" s="133"/>
    </row>
    <row r="1386">
      <c r="A1386" s="114"/>
      <c r="B1386" s="114"/>
      <c r="C1386" s="114"/>
      <c r="D1386" s="114"/>
      <c r="E1386" s="115" t="s">
        <v>231</v>
      </c>
      <c r="F1386" s="116" t="str">
        <f>IFERROR(__xludf.DUMMYFUNCTION("LET(
  headers, 'Internal Flight Booking Form Re'!$A$1:AI$1,
  ref, $E1386,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6" s="117" t="str">
        <f>IFERROR(__xludf.DUMMYFUNCTION("""COMPUTED_VALUE"""),"")</f>
        <v/>
      </c>
      <c r="H1386" s="116"/>
      <c r="I1386" s="116"/>
      <c r="J1386" s="118"/>
      <c r="K1386" s="116"/>
      <c r="L1386" s="116"/>
      <c r="M1386" s="116"/>
      <c r="N1386" s="116"/>
      <c r="O1386" s="116"/>
      <c r="P1386" s="126"/>
      <c r="Q1386" s="126"/>
      <c r="R1386" s="126"/>
      <c r="S1386" s="136"/>
      <c r="T1386" s="126"/>
      <c r="U1386" s="126"/>
      <c r="V1386" s="126"/>
      <c r="W1386" s="136"/>
      <c r="X1386" s="126"/>
      <c r="Y1386" s="126"/>
      <c r="Z1386" s="126"/>
      <c r="AA1386" s="136"/>
      <c r="AB1386" s="121" t="b">
        <v>0</v>
      </c>
      <c r="AC1386" s="121" t="b">
        <v>0</v>
      </c>
      <c r="AD1386" s="122"/>
      <c r="AE1386" s="121" t="b">
        <v>0</v>
      </c>
      <c r="AF1386" s="128"/>
      <c r="AG1386" s="137"/>
      <c r="AH1386" s="138" t="b">
        <v>0</v>
      </c>
      <c r="AI1386" s="133"/>
    </row>
    <row r="1387">
      <c r="A1387" s="114"/>
      <c r="B1387" s="114"/>
      <c r="C1387" s="114"/>
      <c r="D1387" s="114"/>
      <c r="E1387" s="115" t="s">
        <v>231</v>
      </c>
      <c r="F1387" s="116" t="str">
        <f>IFERROR(__xludf.DUMMYFUNCTION("LET(
  headers, 'Internal Flight Booking Form Re'!$A$1:AI$1,
  ref, $E1387,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7" s="117" t="str">
        <f>IFERROR(__xludf.DUMMYFUNCTION("""COMPUTED_VALUE"""),"")</f>
        <v/>
      </c>
      <c r="H1387" s="116"/>
      <c r="I1387" s="116"/>
      <c r="J1387" s="118"/>
      <c r="K1387" s="116"/>
      <c r="L1387" s="116"/>
      <c r="M1387" s="116"/>
      <c r="N1387" s="116"/>
      <c r="O1387" s="116"/>
      <c r="P1387" s="126"/>
      <c r="Q1387" s="126"/>
      <c r="R1387" s="126"/>
      <c r="S1387" s="136"/>
      <c r="T1387" s="126"/>
      <c r="U1387" s="126"/>
      <c r="V1387" s="126"/>
      <c r="W1387" s="136"/>
      <c r="X1387" s="126"/>
      <c r="Y1387" s="126"/>
      <c r="Z1387" s="126"/>
      <c r="AA1387" s="136"/>
      <c r="AB1387" s="121" t="b">
        <v>0</v>
      </c>
      <c r="AC1387" s="121" t="b">
        <v>0</v>
      </c>
      <c r="AD1387" s="122"/>
      <c r="AE1387" s="121" t="b">
        <v>0</v>
      </c>
      <c r="AF1387" s="128"/>
      <c r="AG1387" s="137"/>
      <c r="AH1387" s="138" t="b">
        <v>0</v>
      </c>
      <c r="AI1387" s="133"/>
    </row>
    <row r="1388">
      <c r="A1388" s="114"/>
      <c r="B1388" s="114"/>
      <c r="C1388" s="114"/>
      <c r="D1388" s="114"/>
      <c r="E1388" s="115" t="s">
        <v>231</v>
      </c>
      <c r="F1388" s="116" t="str">
        <f>IFERROR(__xludf.DUMMYFUNCTION("LET(
  headers, 'Internal Flight Booking Form Re'!$A$1:AI$1,
  ref, $E1388,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8" s="117" t="str">
        <f>IFERROR(__xludf.DUMMYFUNCTION("""COMPUTED_VALUE"""),"")</f>
        <v/>
      </c>
      <c r="H1388" s="116"/>
      <c r="I1388" s="116"/>
      <c r="J1388" s="118"/>
      <c r="K1388" s="116"/>
      <c r="L1388" s="116"/>
      <c r="M1388" s="116"/>
      <c r="N1388" s="116"/>
      <c r="O1388" s="116"/>
      <c r="P1388" s="126"/>
      <c r="Q1388" s="126"/>
      <c r="R1388" s="126"/>
      <c r="S1388" s="136"/>
      <c r="T1388" s="126"/>
      <c r="U1388" s="126"/>
      <c r="V1388" s="126"/>
      <c r="W1388" s="136"/>
      <c r="X1388" s="126"/>
      <c r="Y1388" s="126"/>
      <c r="Z1388" s="126"/>
      <c r="AA1388" s="136"/>
      <c r="AB1388" s="121" t="b">
        <v>0</v>
      </c>
      <c r="AC1388" s="121" t="b">
        <v>0</v>
      </c>
      <c r="AD1388" s="122"/>
      <c r="AE1388" s="121" t="b">
        <v>0</v>
      </c>
      <c r="AF1388" s="128"/>
      <c r="AG1388" s="137"/>
      <c r="AH1388" s="138" t="b">
        <v>0</v>
      </c>
      <c r="AI1388" s="133"/>
    </row>
    <row r="1389">
      <c r="A1389" s="114"/>
      <c r="B1389" s="114"/>
      <c r="C1389" s="114"/>
      <c r="D1389" s="114"/>
      <c r="E1389" s="115" t="s">
        <v>231</v>
      </c>
      <c r="F1389" s="116" t="str">
        <f>IFERROR(__xludf.DUMMYFUNCTION("LET(
  headers, 'Internal Flight Booking Form Re'!$A$1:AI$1,
  ref, $E1389,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89" s="117" t="str">
        <f>IFERROR(__xludf.DUMMYFUNCTION("""COMPUTED_VALUE"""),"")</f>
        <v/>
      </c>
      <c r="H1389" s="116"/>
      <c r="I1389" s="116"/>
      <c r="J1389" s="118"/>
      <c r="K1389" s="116"/>
      <c r="L1389" s="116"/>
      <c r="M1389" s="116"/>
      <c r="N1389" s="116"/>
      <c r="O1389" s="116"/>
      <c r="P1389" s="126"/>
      <c r="Q1389" s="126"/>
      <c r="R1389" s="126"/>
      <c r="S1389" s="136"/>
      <c r="T1389" s="126"/>
      <c r="U1389" s="126"/>
      <c r="V1389" s="126"/>
      <c r="W1389" s="136"/>
      <c r="X1389" s="126"/>
      <c r="Y1389" s="126"/>
      <c r="Z1389" s="126"/>
      <c r="AA1389" s="136"/>
      <c r="AB1389" s="121" t="b">
        <v>0</v>
      </c>
      <c r="AC1389" s="121" t="b">
        <v>0</v>
      </c>
      <c r="AD1389" s="122"/>
      <c r="AE1389" s="121" t="b">
        <v>0</v>
      </c>
      <c r="AF1389" s="128"/>
      <c r="AG1389" s="137"/>
      <c r="AH1389" s="138" t="b">
        <v>0</v>
      </c>
      <c r="AI1389" s="133"/>
    </row>
    <row r="1390">
      <c r="A1390" s="114"/>
      <c r="B1390" s="114"/>
      <c r="C1390" s="114"/>
      <c r="D1390" s="114"/>
      <c r="E1390" s="115" t="s">
        <v>231</v>
      </c>
      <c r="F1390" s="116" t="str">
        <f>IFERROR(__xludf.DUMMYFUNCTION("LET(
  headers, 'Internal Flight Booking Form Re'!$A$1:AI$1,
  ref, $E1390,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0" s="117" t="str">
        <f>IFERROR(__xludf.DUMMYFUNCTION("""COMPUTED_VALUE"""),"")</f>
        <v/>
      </c>
      <c r="H1390" s="116"/>
      <c r="I1390" s="116"/>
      <c r="J1390" s="118"/>
      <c r="K1390" s="116"/>
      <c r="L1390" s="116"/>
      <c r="M1390" s="116"/>
      <c r="N1390" s="116"/>
      <c r="O1390" s="116"/>
      <c r="P1390" s="126"/>
      <c r="Q1390" s="126"/>
      <c r="R1390" s="126"/>
      <c r="S1390" s="136"/>
      <c r="T1390" s="126"/>
      <c r="U1390" s="126"/>
      <c r="V1390" s="126"/>
      <c r="W1390" s="136"/>
      <c r="X1390" s="126"/>
      <c r="Y1390" s="126"/>
      <c r="Z1390" s="126"/>
      <c r="AA1390" s="136"/>
      <c r="AB1390" s="121" t="b">
        <v>0</v>
      </c>
      <c r="AC1390" s="121" t="b">
        <v>0</v>
      </c>
      <c r="AD1390" s="122"/>
      <c r="AE1390" s="121" t="b">
        <v>0</v>
      </c>
      <c r="AF1390" s="128"/>
      <c r="AG1390" s="137"/>
      <c r="AH1390" s="138" t="b">
        <v>0</v>
      </c>
      <c r="AI1390" s="133"/>
    </row>
    <row r="1391">
      <c r="A1391" s="114"/>
      <c r="B1391" s="114"/>
      <c r="C1391" s="114"/>
      <c r="D1391" s="114"/>
      <c r="E1391" s="115" t="s">
        <v>231</v>
      </c>
      <c r="F1391" s="116" t="str">
        <f>IFERROR(__xludf.DUMMYFUNCTION("LET(
  headers, 'Internal Flight Booking Form Re'!$A$1:AI$1,
  ref, $E1391,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1" s="117" t="str">
        <f>IFERROR(__xludf.DUMMYFUNCTION("""COMPUTED_VALUE"""),"")</f>
        <v/>
      </c>
      <c r="H1391" s="116"/>
      <c r="I1391" s="116"/>
      <c r="J1391" s="118"/>
      <c r="K1391" s="116"/>
      <c r="L1391" s="116"/>
      <c r="M1391" s="116"/>
      <c r="N1391" s="116"/>
      <c r="O1391" s="116"/>
      <c r="P1391" s="126"/>
      <c r="Q1391" s="126"/>
      <c r="R1391" s="126"/>
      <c r="S1391" s="136"/>
      <c r="T1391" s="126"/>
      <c r="U1391" s="126"/>
      <c r="V1391" s="126"/>
      <c r="W1391" s="136"/>
      <c r="X1391" s="126"/>
      <c r="Y1391" s="126"/>
      <c r="Z1391" s="126"/>
      <c r="AA1391" s="136"/>
      <c r="AB1391" s="121" t="b">
        <v>0</v>
      </c>
      <c r="AC1391" s="121" t="b">
        <v>0</v>
      </c>
      <c r="AD1391" s="122"/>
      <c r="AE1391" s="121" t="b">
        <v>0</v>
      </c>
      <c r="AF1391" s="128"/>
      <c r="AG1391" s="137"/>
      <c r="AH1391" s="138" t="b">
        <v>0</v>
      </c>
      <c r="AI1391" s="133"/>
    </row>
    <row r="1392">
      <c r="A1392" s="114"/>
      <c r="B1392" s="114"/>
      <c r="C1392" s="114"/>
      <c r="D1392" s="114"/>
      <c r="E1392" s="115" t="s">
        <v>231</v>
      </c>
      <c r="F1392" s="116" t="str">
        <f>IFERROR(__xludf.DUMMYFUNCTION("LET(
  headers, 'Internal Flight Booking Form Re'!$A$1:AI$1,
  ref, $E1392,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2" s="117" t="str">
        <f>IFERROR(__xludf.DUMMYFUNCTION("""COMPUTED_VALUE"""),"")</f>
        <v/>
      </c>
      <c r="H1392" s="116"/>
      <c r="I1392" s="116"/>
      <c r="J1392" s="118"/>
      <c r="K1392" s="116"/>
      <c r="L1392" s="116"/>
      <c r="M1392" s="116"/>
      <c r="N1392" s="116"/>
      <c r="O1392" s="116"/>
      <c r="P1392" s="126"/>
      <c r="Q1392" s="126"/>
      <c r="R1392" s="126"/>
      <c r="S1392" s="136"/>
      <c r="T1392" s="126"/>
      <c r="U1392" s="126"/>
      <c r="V1392" s="126"/>
      <c r="W1392" s="136"/>
      <c r="X1392" s="126"/>
      <c r="Y1392" s="126"/>
      <c r="Z1392" s="126"/>
      <c r="AA1392" s="136"/>
      <c r="AB1392" s="121" t="b">
        <v>0</v>
      </c>
      <c r="AC1392" s="121" t="b">
        <v>0</v>
      </c>
      <c r="AD1392" s="122"/>
      <c r="AE1392" s="121" t="b">
        <v>0</v>
      </c>
      <c r="AF1392" s="128"/>
      <c r="AG1392" s="137"/>
      <c r="AH1392" s="138" t="b">
        <v>0</v>
      </c>
      <c r="AI1392" s="133"/>
    </row>
    <row r="1393">
      <c r="A1393" s="114"/>
      <c r="B1393" s="114"/>
      <c r="C1393" s="114"/>
      <c r="D1393" s="114"/>
      <c r="E1393" s="115" t="s">
        <v>231</v>
      </c>
      <c r="F1393" s="116" t="str">
        <f>IFERROR(__xludf.DUMMYFUNCTION("LET(
  headers, 'Internal Flight Booking Form Re'!$A$1:AI$1,
  ref, $E1393,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3" s="117" t="str">
        <f>IFERROR(__xludf.DUMMYFUNCTION("""COMPUTED_VALUE"""),"")</f>
        <v/>
      </c>
      <c r="H1393" s="116"/>
      <c r="I1393" s="116"/>
      <c r="J1393" s="118"/>
      <c r="K1393" s="116"/>
      <c r="L1393" s="116"/>
      <c r="M1393" s="116"/>
      <c r="N1393" s="116"/>
      <c r="O1393" s="116"/>
      <c r="P1393" s="126"/>
      <c r="Q1393" s="126"/>
      <c r="R1393" s="126"/>
      <c r="S1393" s="136"/>
      <c r="T1393" s="126"/>
      <c r="U1393" s="126"/>
      <c r="V1393" s="126"/>
      <c r="W1393" s="136"/>
      <c r="X1393" s="126"/>
      <c r="Y1393" s="126"/>
      <c r="Z1393" s="126"/>
      <c r="AA1393" s="136"/>
      <c r="AB1393" s="121" t="b">
        <v>0</v>
      </c>
      <c r="AC1393" s="121" t="b">
        <v>0</v>
      </c>
      <c r="AD1393" s="122"/>
      <c r="AE1393" s="121" t="b">
        <v>0</v>
      </c>
      <c r="AF1393" s="128"/>
      <c r="AG1393" s="137"/>
      <c r="AH1393" s="138" t="b">
        <v>0</v>
      </c>
      <c r="AI1393" s="133"/>
    </row>
    <row r="1394">
      <c r="A1394" s="114"/>
      <c r="B1394" s="114"/>
      <c r="C1394" s="114"/>
      <c r="D1394" s="114"/>
      <c r="E1394" s="115" t="s">
        <v>231</v>
      </c>
      <c r="F1394" s="116" t="str">
        <f>IFERROR(__xludf.DUMMYFUNCTION("LET(
  headers, 'Internal Flight Booking Form Re'!$A$1:AI$1,
  ref, $E1394,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4" s="117" t="str">
        <f>IFERROR(__xludf.DUMMYFUNCTION("""COMPUTED_VALUE"""),"")</f>
        <v/>
      </c>
      <c r="H1394" s="116"/>
      <c r="I1394" s="116"/>
      <c r="J1394" s="118"/>
      <c r="K1394" s="116"/>
      <c r="L1394" s="116"/>
      <c r="M1394" s="116"/>
      <c r="N1394" s="116"/>
      <c r="O1394" s="116"/>
      <c r="P1394" s="126"/>
      <c r="Q1394" s="126"/>
      <c r="R1394" s="126"/>
      <c r="S1394" s="136"/>
      <c r="T1394" s="126"/>
      <c r="U1394" s="126"/>
      <c r="V1394" s="126"/>
      <c r="W1394" s="136"/>
      <c r="X1394" s="126"/>
      <c r="Y1394" s="126"/>
      <c r="Z1394" s="126"/>
      <c r="AA1394" s="136"/>
      <c r="AB1394" s="121" t="b">
        <v>0</v>
      </c>
      <c r="AC1394" s="121" t="b">
        <v>0</v>
      </c>
      <c r="AD1394" s="122"/>
      <c r="AE1394" s="121" t="b">
        <v>0</v>
      </c>
      <c r="AF1394" s="128"/>
      <c r="AG1394" s="137"/>
      <c r="AH1394" s="138" t="b">
        <v>0</v>
      </c>
      <c r="AI1394" s="133"/>
    </row>
    <row r="1395">
      <c r="A1395" s="114"/>
      <c r="B1395" s="114"/>
      <c r="C1395" s="114"/>
      <c r="D1395" s="114"/>
      <c r="E1395" s="115" t="s">
        <v>231</v>
      </c>
      <c r="F1395" s="116" t="str">
        <f>IFERROR(__xludf.DUMMYFUNCTION("LET(
  headers, 'Internal Flight Booking Form Re'!$A$1:AI$1,
  ref, $E1395,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5" s="117" t="str">
        <f>IFERROR(__xludf.DUMMYFUNCTION("""COMPUTED_VALUE"""),"")</f>
        <v/>
      </c>
      <c r="H1395" s="116"/>
      <c r="I1395" s="116"/>
      <c r="J1395" s="118"/>
      <c r="K1395" s="116"/>
      <c r="L1395" s="116"/>
      <c r="M1395" s="116"/>
      <c r="N1395" s="116"/>
      <c r="O1395" s="116"/>
      <c r="P1395" s="126"/>
      <c r="Q1395" s="126"/>
      <c r="R1395" s="126"/>
      <c r="S1395" s="136"/>
      <c r="T1395" s="126"/>
      <c r="U1395" s="126"/>
      <c r="V1395" s="126"/>
      <c r="W1395" s="136"/>
      <c r="X1395" s="126"/>
      <c r="Y1395" s="126"/>
      <c r="Z1395" s="126"/>
      <c r="AA1395" s="136"/>
      <c r="AB1395" s="121" t="b">
        <v>0</v>
      </c>
      <c r="AC1395" s="121" t="b">
        <v>0</v>
      </c>
      <c r="AD1395" s="122"/>
      <c r="AE1395" s="121" t="b">
        <v>0</v>
      </c>
      <c r="AF1395" s="128"/>
      <c r="AG1395" s="137"/>
      <c r="AH1395" s="138" t="b">
        <v>0</v>
      </c>
      <c r="AI1395" s="133"/>
    </row>
    <row r="1396">
      <c r="A1396" s="114"/>
      <c r="B1396" s="114"/>
      <c r="C1396" s="114"/>
      <c r="D1396" s="114"/>
      <c r="E1396" s="115" t="s">
        <v>231</v>
      </c>
      <c r="F1396" s="116" t="str">
        <f>IFERROR(__xludf.DUMMYFUNCTION("LET(
  headers, 'Internal Flight Booking Form Re'!$A$1:AI$1,
  ref, $E1396,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6" s="117" t="str">
        <f>IFERROR(__xludf.DUMMYFUNCTION("""COMPUTED_VALUE"""),"")</f>
        <v/>
      </c>
      <c r="H1396" s="116"/>
      <c r="I1396" s="116"/>
      <c r="J1396" s="118"/>
      <c r="K1396" s="116"/>
      <c r="L1396" s="116"/>
      <c r="M1396" s="116"/>
      <c r="N1396" s="116"/>
      <c r="O1396" s="116"/>
      <c r="P1396" s="126"/>
      <c r="Q1396" s="126"/>
      <c r="R1396" s="126"/>
      <c r="S1396" s="136"/>
      <c r="T1396" s="126"/>
      <c r="U1396" s="126"/>
      <c r="V1396" s="126"/>
      <c r="W1396" s="136"/>
      <c r="X1396" s="126"/>
      <c r="Y1396" s="126"/>
      <c r="Z1396" s="126"/>
      <c r="AA1396" s="136"/>
      <c r="AB1396" s="121" t="b">
        <v>0</v>
      </c>
      <c r="AC1396" s="121" t="b">
        <v>0</v>
      </c>
      <c r="AD1396" s="122"/>
      <c r="AE1396" s="121" t="b">
        <v>0</v>
      </c>
      <c r="AF1396" s="128"/>
      <c r="AG1396" s="137"/>
      <c r="AH1396" s="138" t="b">
        <v>0</v>
      </c>
      <c r="AI1396" s="133"/>
    </row>
    <row r="1397">
      <c r="A1397" s="114"/>
      <c r="B1397" s="114"/>
      <c r="C1397" s="114"/>
      <c r="D1397" s="114"/>
      <c r="E1397" s="115" t="s">
        <v>231</v>
      </c>
      <c r="F1397" s="116" t="str">
        <f>IFERROR(__xludf.DUMMYFUNCTION("LET(
  headers, 'Internal Flight Booking Form Re'!$A$1:AI$1,
  ref, $E1397,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7" s="117" t="str">
        <f>IFERROR(__xludf.DUMMYFUNCTION("""COMPUTED_VALUE"""),"")</f>
        <v/>
      </c>
      <c r="H1397" s="116"/>
      <c r="I1397" s="116"/>
      <c r="J1397" s="118"/>
      <c r="K1397" s="116"/>
      <c r="L1397" s="116"/>
      <c r="M1397" s="116"/>
      <c r="N1397" s="116"/>
      <c r="O1397" s="116"/>
      <c r="P1397" s="126"/>
      <c r="Q1397" s="126"/>
      <c r="R1397" s="126"/>
      <c r="S1397" s="136"/>
      <c r="T1397" s="126"/>
      <c r="U1397" s="126"/>
      <c r="V1397" s="126"/>
      <c r="W1397" s="136"/>
      <c r="X1397" s="126"/>
      <c r="Y1397" s="126"/>
      <c r="Z1397" s="126"/>
      <c r="AA1397" s="136"/>
      <c r="AB1397" s="121" t="b">
        <v>0</v>
      </c>
      <c r="AC1397" s="121" t="b">
        <v>0</v>
      </c>
      <c r="AD1397" s="122"/>
      <c r="AE1397" s="121" t="b">
        <v>0</v>
      </c>
      <c r="AF1397" s="128"/>
      <c r="AG1397" s="137"/>
      <c r="AH1397" s="138" t="b">
        <v>0</v>
      </c>
      <c r="AI1397" s="133"/>
    </row>
    <row r="1398">
      <c r="A1398" s="114"/>
      <c r="B1398" s="114"/>
      <c r="C1398" s="114"/>
      <c r="D1398" s="114"/>
      <c r="E1398" s="115" t="s">
        <v>231</v>
      </c>
      <c r="F1398" s="116" t="str">
        <f>IFERROR(__xludf.DUMMYFUNCTION("LET(
  headers, 'Internal Flight Booking Form Re'!$A$1:AI$1,
  ref, $E1398,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8" s="117" t="str">
        <f>IFERROR(__xludf.DUMMYFUNCTION("""COMPUTED_VALUE"""),"")</f>
        <v/>
      </c>
      <c r="H1398" s="116"/>
      <c r="I1398" s="116"/>
      <c r="J1398" s="118"/>
      <c r="K1398" s="116"/>
      <c r="L1398" s="116"/>
      <c r="M1398" s="116"/>
      <c r="N1398" s="116"/>
      <c r="O1398" s="116"/>
      <c r="P1398" s="126"/>
      <c r="Q1398" s="126"/>
      <c r="R1398" s="126"/>
      <c r="S1398" s="136"/>
      <c r="T1398" s="126"/>
      <c r="U1398" s="126"/>
      <c r="V1398" s="126"/>
      <c r="W1398" s="136"/>
      <c r="X1398" s="126"/>
      <c r="Y1398" s="126"/>
      <c r="Z1398" s="126"/>
      <c r="AA1398" s="136"/>
      <c r="AB1398" s="121" t="b">
        <v>0</v>
      </c>
      <c r="AC1398" s="121" t="b">
        <v>0</v>
      </c>
      <c r="AD1398" s="122"/>
      <c r="AE1398" s="121" t="b">
        <v>0</v>
      </c>
      <c r="AF1398" s="128"/>
      <c r="AG1398" s="137"/>
      <c r="AH1398" s="138" t="b">
        <v>0</v>
      </c>
      <c r="AI1398" s="133"/>
    </row>
    <row r="1399">
      <c r="A1399" s="114"/>
      <c r="B1399" s="114"/>
      <c r="C1399" s="114"/>
      <c r="D1399" s="114"/>
      <c r="E1399" s="115" t="s">
        <v>231</v>
      </c>
      <c r="F1399" s="116" t="str">
        <f>IFERROR(__xludf.DUMMYFUNCTION("LET(
  headers, 'Internal Flight Booking Form Re'!$A$1:AI$1,
  ref, $E1399,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399" s="117" t="str">
        <f>IFERROR(__xludf.DUMMYFUNCTION("""COMPUTED_VALUE"""),"")</f>
        <v/>
      </c>
      <c r="H1399" s="116"/>
      <c r="I1399" s="116"/>
      <c r="J1399" s="118"/>
      <c r="K1399" s="116"/>
      <c r="L1399" s="116"/>
      <c r="M1399" s="116"/>
      <c r="N1399" s="116"/>
      <c r="O1399" s="116"/>
      <c r="P1399" s="126"/>
      <c r="Q1399" s="126"/>
      <c r="R1399" s="126"/>
      <c r="S1399" s="136"/>
      <c r="T1399" s="126"/>
      <c r="U1399" s="126"/>
      <c r="V1399" s="126"/>
      <c r="W1399" s="136"/>
      <c r="X1399" s="126"/>
      <c r="Y1399" s="126"/>
      <c r="Z1399" s="126"/>
      <c r="AA1399" s="136"/>
      <c r="AB1399" s="121" t="b">
        <v>0</v>
      </c>
      <c r="AC1399" s="121" t="b">
        <v>0</v>
      </c>
      <c r="AD1399" s="122"/>
      <c r="AE1399" s="121" t="b">
        <v>0</v>
      </c>
      <c r="AF1399" s="128"/>
      <c r="AG1399" s="137"/>
      <c r="AH1399" s="138" t="b">
        <v>0</v>
      </c>
      <c r="AI1399" s="133"/>
    </row>
    <row r="1400">
      <c r="A1400" s="114"/>
      <c r="B1400" s="114"/>
      <c r="C1400" s="114"/>
      <c r="D1400" s="114"/>
      <c r="E1400" s="115" t="s">
        <v>231</v>
      </c>
      <c r="F1400" s="116" t="str">
        <f>IFERROR(__xludf.DUMMYFUNCTION("LET(
  headers, 'Internal Flight Booking Form Re'!$A$1:AI$1,
  ref, $E1400,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0" s="117" t="str">
        <f>IFERROR(__xludf.DUMMYFUNCTION("""COMPUTED_VALUE"""),"")</f>
        <v/>
      </c>
      <c r="H1400" s="116"/>
      <c r="I1400" s="116"/>
      <c r="J1400" s="118"/>
      <c r="K1400" s="116"/>
      <c r="L1400" s="116"/>
      <c r="M1400" s="116"/>
      <c r="N1400" s="116"/>
      <c r="O1400" s="116"/>
      <c r="P1400" s="126"/>
      <c r="Q1400" s="126"/>
      <c r="R1400" s="126"/>
      <c r="S1400" s="136"/>
      <c r="T1400" s="126"/>
      <c r="U1400" s="126"/>
      <c r="V1400" s="126"/>
      <c r="W1400" s="136"/>
      <c r="X1400" s="126"/>
      <c r="Y1400" s="126"/>
      <c r="Z1400" s="126"/>
      <c r="AA1400" s="136"/>
      <c r="AB1400" s="121" t="b">
        <v>0</v>
      </c>
      <c r="AC1400" s="121" t="b">
        <v>0</v>
      </c>
      <c r="AD1400" s="122"/>
      <c r="AE1400" s="121" t="b">
        <v>0</v>
      </c>
      <c r="AF1400" s="128"/>
      <c r="AG1400" s="137"/>
      <c r="AH1400" s="138" t="b">
        <v>0</v>
      </c>
      <c r="AI1400" s="133"/>
    </row>
    <row r="1401">
      <c r="A1401" s="114"/>
      <c r="B1401" s="114"/>
      <c r="C1401" s="114"/>
      <c r="D1401" s="114"/>
      <c r="E1401" s="115" t="s">
        <v>231</v>
      </c>
      <c r="F1401" s="116" t="str">
        <f>IFERROR(__xludf.DUMMYFUNCTION("LET(
  headers, 'Internal Flight Booking Form Re'!$A$1:AI$1,
  ref, $E1401,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1" s="117" t="str">
        <f>IFERROR(__xludf.DUMMYFUNCTION("""COMPUTED_VALUE"""),"")</f>
        <v/>
      </c>
      <c r="H1401" s="116"/>
      <c r="I1401" s="116"/>
      <c r="J1401" s="118"/>
      <c r="K1401" s="116"/>
      <c r="L1401" s="116"/>
      <c r="M1401" s="116"/>
      <c r="N1401" s="116"/>
      <c r="O1401" s="116"/>
      <c r="P1401" s="126"/>
      <c r="Q1401" s="126"/>
      <c r="R1401" s="126"/>
      <c r="S1401" s="136"/>
      <c r="T1401" s="126"/>
      <c r="U1401" s="126"/>
      <c r="V1401" s="126"/>
      <c r="W1401" s="136"/>
      <c r="X1401" s="126"/>
      <c r="Y1401" s="126"/>
      <c r="Z1401" s="126"/>
      <c r="AA1401" s="136"/>
      <c r="AB1401" s="121" t="b">
        <v>0</v>
      </c>
      <c r="AC1401" s="121" t="b">
        <v>0</v>
      </c>
      <c r="AD1401" s="122"/>
      <c r="AE1401" s="121" t="b">
        <v>0</v>
      </c>
      <c r="AF1401" s="128"/>
      <c r="AG1401" s="137"/>
      <c r="AH1401" s="138" t="b">
        <v>0</v>
      </c>
      <c r="AI1401" s="133"/>
    </row>
    <row r="1402">
      <c r="A1402" s="114"/>
      <c r="B1402" s="114"/>
      <c r="C1402" s="114"/>
      <c r="D1402" s="114"/>
      <c r="E1402" s="115" t="s">
        <v>231</v>
      </c>
      <c r="F1402" s="116" t="str">
        <f>IFERROR(__xludf.DUMMYFUNCTION("LET(
  headers, 'Internal Flight Booking Form Re'!$A$1:AI$1,
  ref, $E1402,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2" s="117" t="str">
        <f>IFERROR(__xludf.DUMMYFUNCTION("""COMPUTED_VALUE"""),"")</f>
        <v/>
      </c>
      <c r="H1402" s="116"/>
      <c r="I1402" s="116"/>
      <c r="J1402" s="118"/>
      <c r="K1402" s="116"/>
      <c r="L1402" s="116"/>
      <c r="M1402" s="116"/>
      <c r="N1402" s="116"/>
      <c r="O1402" s="116"/>
      <c r="P1402" s="126"/>
      <c r="Q1402" s="126"/>
      <c r="R1402" s="126"/>
      <c r="S1402" s="136"/>
      <c r="T1402" s="126"/>
      <c r="U1402" s="126"/>
      <c r="V1402" s="126"/>
      <c r="W1402" s="136"/>
      <c r="X1402" s="126"/>
      <c r="Y1402" s="126"/>
      <c r="Z1402" s="126"/>
      <c r="AA1402" s="136"/>
      <c r="AB1402" s="121" t="b">
        <v>0</v>
      </c>
      <c r="AC1402" s="121" t="b">
        <v>0</v>
      </c>
      <c r="AD1402" s="122"/>
      <c r="AE1402" s="121" t="b">
        <v>0</v>
      </c>
      <c r="AF1402" s="128"/>
      <c r="AG1402" s="137"/>
      <c r="AH1402" s="138" t="b">
        <v>0</v>
      </c>
      <c r="AI1402" s="133"/>
    </row>
    <row r="1403">
      <c r="A1403" s="114"/>
      <c r="B1403" s="114"/>
      <c r="C1403" s="114"/>
      <c r="D1403" s="114"/>
      <c r="E1403" s="115" t="s">
        <v>231</v>
      </c>
      <c r="F1403" s="116" t="str">
        <f>IFERROR(__xludf.DUMMYFUNCTION("LET(
  headers, 'Internal Flight Booking Form Re'!$A$1:AI$1,
  ref, $E1403,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3" s="117" t="str">
        <f>IFERROR(__xludf.DUMMYFUNCTION("""COMPUTED_VALUE"""),"")</f>
        <v/>
      </c>
      <c r="H1403" s="116"/>
      <c r="I1403" s="116"/>
      <c r="J1403" s="118"/>
      <c r="K1403" s="116"/>
      <c r="L1403" s="116"/>
      <c r="M1403" s="116"/>
      <c r="N1403" s="116"/>
      <c r="O1403" s="116"/>
      <c r="P1403" s="126"/>
      <c r="Q1403" s="126"/>
      <c r="R1403" s="126"/>
      <c r="S1403" s="136"/>
      <c r="T1403" s="126"/>
      <c r="U1403" s="126"/>
      <c r="V1403" s="126"/>
      <c r="W1403" s="136"/>
      <c r="X1403" s="126"/>
      <c r="Y1403" s="126"/>
      <c r="Z1403" s="126"/>
      <c r="AA1403" s="136"/>
      <c r="AB1403" s="121" t="b">
        <v>0</v>
      </c>
      <c r="AC1403" s="121" t="b">
        <v>0</v>
      </c>
      <c r="AD1403" s="122"/>
      <c r="AE1403" s="121" t="b">
        <v>0</v>
      </c>
      <c r="AF1403" s="128"/>
      <c r="AG1403" s="137"/>
      <c r="AH1403" s="138" t="b">
        <v>0</v>
      </c>
      <c r="AI1403" s="133"/>
    </row>
    <row r="1404">
      <c r="A1404" s="114"/>
      <c r="B1404" s="114"/>
      <c r="C1404" s="114"/>
      <c r="D1404" s="114"/>
      <c r="E1404" s="115" t="s">
        <v>231</v>
      </c>
      <c r="F1404" s="116" t="str">
        <f>IFERROR(__xludf.DUMMYFUNCTION("LET(
  headers, 'Internal Flight Booking Form Re'!$A$1:AI$1,
  ref, $E1404,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4" s="117" t="str">
        <f>IFERROR(__xludf.DUMMYFUNCTION("""COMPUTED_VALUE"""),"")</f>
        <v/>
      </c>
      <c r="H1404" s="116"/>
      <c r="I1404" s="116"/>
      <c r="J1404" s="118"/>
      <c r="K1404" s="116"/>
      <c r="L1404" s="116"/>
      <c r="M1404" s="116"/>
      <c r="N1404" s="116"/>
      <c r="O1404" s="116"/>
      <c r="P1404" s="126"/>
      <c r="Q1404" s="126"/>
      <c r="R1404" s="126"/>
      <c r="S1404" s="136"/>
      <c r="T1404" s="126"/>
      <c r="U1404" s="126"/>
      <c r="V1404" s="126"/>
      <c r="W1404" s="136"/>
      <c r="X1404" s="126"/>
      <c r="Y1404" s="126"/>
      <c r="Z1404" s="126"/>
      <c r="AA1404" s="136"/>
      <c r="AB1404" s="121" t="b">
        <v>0</v>
      </c>
      <c r="AC1404" s="121" t="b">
        <v>0</v>
      </c>
      <c r="AD1404" s="122"/>
      <c r="AE1404" s="121" t="b">
        <v>0</v>
      </c>
      <c r="AF1404" s="128"/>
      <c r="AG1404" s="137"/>
      <c r="AH1404" s="138" t="b">
        <v>0</v>
      </c>
      <c r="AI1404" s="133"/>
    </row>
    <row r="1405">
      <c r="A1405" s="114"/>
      <c r="B1405" s="114"/>
      <c r="C1405" s="114"/>
      <c r="D1405" s="114"/>
      <c r="E1405" s="115" t="s">
        <v>231</v>
      </c>
      <c r="F1405" s="116" t="str">
        <f>IFERROR(__xludf.DUMMYFUNCTION("LET(
  headers, 'Internal Flight Booking Form Re'!$A$1:AI$1,
  ref, $E1405,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5" s="117" t="str">
        <f>IFERROR(__xludf.DUMMYFUNCTION("""COMPUTED_VALUE"""),"")</f>
        <v/>
      </c>
      <c r="H1405" s="116"/>
      <c r="I1405" s="116"/>
      <c r="J1405" s="118"/>
      <c r="K1405" s="116"/>
      <c r="L1405" s="116"/>
      <c r="M1405" s="116"/>
      <c r="N1405" s="116"/>
      <c r="O1405" s="116"/>
      <c r="P1405" s="126"/>
      <c r="Q1405" s="126"/>
      <c r="R1405" s="126"/>
      <c r="S1405" s="136"/>
      <c r="T1405" s="126"/>
      <c r="U1405" s="126"/>
      <c r="V1405" s="126"/>
      <c r="W1405" s="136"/>
      <c r="X1405" s="126"/>
      <c r="Y1405" s="126"/>
      <c r="Z1405" s="126"/>
      <c r="AA1405" s="136"/>
      <c r="AB1405" s="121" t="b">
        <v>0</v>
      </c>
      <c r="AC1405" s="121" t="b">
        <v>0</v>
      </c>
      <c r="AD1405" s="122"/>
      <c r="AE1405" s="121" t="b">
        <v>0</v>
      </c>
      <c r="AF1405" s="128"/>
      <c r="AG1405" s="137"/>
      <c r="AH1405" s="138" t="b">
        <v>0</v>
      </c>
      <c r="AI1405" s="133"/>
    </row>
    <row r="1406">
      <c r="A1406" s="114"/>
      <c r="B1406" s="114"/>
      <c r="C1406" s="114"/>
      <c r="D1406" s="114"/>
      <c r="E1406" s="115" t="s">
        <v>231</v>
      </c>
      <c r="F1406" s="116" t="str">
        <f>IFERROR(__xludf.DUMMYFUNCTION("LET(
  headers, 'Internal Flight Booking Form Re'!$A$1:AI$1,
  ref, $E1406,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6" s="117" t="str">
        <f>IFERROR(__xludf.DUMMYFUNCTION("""COMPUTED_VALUE"""),"")</f>
        <v/>
      </c>
      <c r="H1406" s="116"/>
      <c r="I1406" s="116"/>
      <c r="J1406" s="118"/>
      <c r="K1406" s="116"/>
      <c r="L1406" s="116"/>
      <c r="M1406" s="116"/>
      <c r="N1406" s="116"/>
      <c r="O1406" s="116"/>
      <c r="P1406" s="126"/>
      <c r="Q1406" s="126"/>
      <c r="R1406" s="126"/>
      <c r="S1406" s="136"/>
      <c r="T1406" s="126"/>
      <c r="U1406" s="126"/>
      <c r="V1406" s="126"/>
      <c r="W1406" s="136"/>
      <c r="X1406" s="126"/>
      <c r="Y1406" s="126"/>
      <c r="Z1406" s="126"/>
      <c r="AA1406" s="136"/>
      <c r="AB1406" s="121" t="b">
        <v>0</v>
      </c>
      <c r="AC1406" s="121" t="b">
        <v>0</v>
      </c>
      <c r="AD1406" s="122"/>
      <c r="AE1406" s="121" t="b">
        <v>0</v>
      </c>
      <c r="AF1406" s="128"/>
      <c r="AG1406" s="137"/>
      <c r="AH1406" s="138" t="b">
        <v>0</v>
      </c>
      <c r="AI1406" s="133"/>
    </row>
    <row r="1407">
      <c r="A1407" s="114"/>
      <c r="B1407" s="114"/>
      <c r="C1407" s="114"/>
      <c r="D1407" s="114"/>
      <c r="E1407" s="115" t="s">
        <v>231</v>
      </c>
      <c r="F1407" s="116" t="str">
        <f>IFERROR(__xludf.DUMMYFUNCTION("LET(
  headers, 'Internal Flight Booking Form Re'!$A$1:AI$1,
  ref, $E1407,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7" s="117" t="str">
        <f>IFERROR(__xludf.DUMMYFUNCTION("""COMPUTED_VALUE"""),"")</f>
        <v/>
      </c>
      <c r="H1407" s="116"/>
      <c r="I1407" s="116"/>
      <c r="J1407" s="118"/>
      <c r="K1407" s="116"/>
      <c r="L1407" s="116"/>
      <c r="M1407" s="116"/>
      <c r="N1407" s="116"/>
      <c r="O1407" s="116"/>
      <c r="P1407" s="126"/>
      <c r="Q1407" s="126"/>
      <c r="R1407" s="126"/>
      <c r="S1407" s="136"/>
      <c r="T1407" s="126"/>
      <c r="U1407" s="126"/>
      <c r="V1407" s="126"/>
      <c r="W1407" s="136"/>
      <c r="X1407" s="126"/>
      <c r="Y1407" s="126"/>
      <c r="Z1407" s="126"/>
      <c r="AA1407" s="136"/>
      <c r="AB1407" s="121" t="b">
        <v>0</v>
      </c>
      <c r="AC1407" s="121" t="b">
        <v>0</v>
      </c>
      <c r="AD1407" s="122"/>
      <c r="AE1407" s="121" t="b">
        <v>0</v>
      </c>
      <c r="AF1407" s="128"/>
      <c r="AG1407" s="137"/>
      <c r="AH1407" s="138" t="b">
        <v>0</v>
      </c>
      <c r="AI1407" s="133"/>
    </row>
    <row r="1408">
      <c r="A1408" s="114"/>
      <c r="B1408" s="114"/>
      <c r="C1408" s="114"/>
      <c r="D1408" s="114"/>
      <c r="E1408" s="115" t="s">
        <v>231</v>
      </c>
      <c r="F1408" s="116" t="str">
        <f>IFERROR(__xludf.DUMMYFUNCTION("LET(
  headers, 'Internal Flight Booking Form Re'!$A$1:AI$1,
  ref, $E1408,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8" s="117" t="str">
        <f>IFERROR(__xludf.DUMMYFUNCTION("""COMPUTED_VALUE"""),"")</f>
        <v/>
      </c>
      <c r="H1408" s="116"/>
      <c r="I1408" s="116"/>
      <c r="J1408" s="118"/>
      <c r="K1408" s="116"/>
      <c r="L1408" s="116"/>
      <c r="M1408" s="116"/>
      <c r="N1408" s="116"/>
      <c r="O1408" s="116"/>
      <c r="P1408" s="126"/>
      <c r="Q1408" s="126"/>
      <c r="R1408" s="126"/>
      <c r="S1408" s="136"/>
      <c r="T1408" s="126"/>
      <c r="U1408" s="126"/>
      <c r="V1408" s="126"/>
      <c r="W1408" s="136"/>
      <c r="X1408" s="126"/>
      <c r="Y1408" s="126"/>
      <c r="Z1408" s="126"/>
      <c r="AA1408" s="136"/>
      <c r="AB1408" s="121" t="b">
        <v>0</v>
      </c>
      <c r="AC1408" s="121" t="b">
        <v>0</v>
      </c>
      <c r="AD1408" s="122"/>
      <c r="AE1408" s="121" t="b">
        <v>0</v>
      </c>
      <c r="AF1408" s="128"/>
      <c r="AG1408" s="137"/>
      <c r="AH1408" s="138" t="b">
        <v>0</v>
      </c>
      <c r="AI1408" s="133"/>
    </row>
    <row r="1409">
      <c r="A1409" s="114"/>
      <c r="B1409" s="114"/>
      <c r="C1409" s="114"/>
      <c r="D1409" s="114"/>
      <c r="E1409" s="115" t="s">
        <v>231</v>
      </c>
      <c r="F1409" s="116" t="str">
        <f>IFERROR(__xludf.DUMMYFUNCTION("LET(
  headers, 'Internal Flight Booking Form Re'!$A$1:AI$1,
  ref, $E1409,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09" s="117" t="str">
        <f>IFERROR(__xludf.DUMMYFUNCTION("""COMPUTED_VALUE"""),"")</f>
        <v/>
      </c>
      <c r="H1409" s="116"/>
      <c r="I1409" s="116"/>
      <c r="J1409" s="118"/>
      <c r="K1409" s="116"/>
      <c r="L1409" s="116"/>
      <c r="M1409" s="116"/>
      <c r="N1409" s="116"/>
      <c r="O1409" s="116"/>
      <c r="P1409" s="126"/>
      <c r="Q1409" s="126"/>
      <c r="R1409" s="126"/>
      <c r="S1409" s="136"/>
      <c r="T1409" s="126"/>
      <c r="U1409" s="126"/>
      <c r="V1409" s="126"/>
      <c r="W1409" s="136"/>
      <c r="X1409" s="126"/>
      <c r="Y1409" s="126"/>
      <c r="Z1409" s="126"/>
      <c r="AA1409" s="136"/>
      <c r="AB1409" s="121" t="b">
        <v>0</v>
      </c>
      <c r="AC1409" s="121" t="b">
        <v>0</v>
      </c>
      <c r="AD1409" s="122"/>
      <c r="AE1409" s="121" t="b">
        <v>0</v>
      </c>
      <c r="AF1409" s="128"/>
      <c r="AG1409" s="137"/>
      <c r="AH1409" s="138" t="b">
        <v>0</v>
      </c>
      <c r="AI1409" s="133"/>
    </row>
    <row r="1410">
      <c r="A1410" s="114"/>
      <c r="B1410" s="114"/>
      <c r="C1410" s="114"/>
      <c r="D1410" s="114"/>
      <c r="E1410" s="115" t="s">
        <v>231</v>
      </c>
      <c r="F1410" s="116" t="str">
        <f>IFERROR(__xludf.DUMMYFUNCTION("LET(
  headers, 'Internal Flight Booking Form Re'!$A$1:AI$1,
  ref, $E1410,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0" s="117" t="str">
        <f>IFERROR(__xludf.DUMMYFUNCTION("""COMPUTED_VALUE"""),"")</f>
        <v/>
      </c>
      <c r="H1410" s="116"/>
      <c r="I1410" s="116"/>
      <c r="J1410" s="118"/>
      <c r="K1410" s="116"/>
      <c r="L1410" s="116"/>
      <c r="M1410" s="116"/>
      <c r="N1410" s="116"/>
      <c r="O1410" s="116"/>
      <c r="P1410" s="126"/>
      <c r="Q1410" s="126"/>
      <c r="R1410" s="126"/>
      <c r="S1410" s="136"/>
      <c r="T1410" s="126"/>
      <c r="U1410" s="126"/>
      <c r="V1410" s="126"/>
      <c r="W1410" s="136"/>
      <c r="X1410" s="126"/>
      <c r="Y1410" s="126"/>
      <c r="Z1410" s="126"/>
      <c r="AA1410" s="136"/>
      <c r="AB1410" s="121" t="b">
        <v>0</v>
      </c>
      <c r="AC1410" s="121" t="b">
        <v>0</v>
      </c>
      <c r="AD1410" s="122"/>
      <c r="AE1410" s="121" t="b">
        <v>0</v>
      </c>
      <c r="AF1410" s="128"/>
      <c r="AG1410" s="137"/>
      <c r="AH1410" s="138" t="b">
        <v>0</v>
      </c>
      <c r="AI1410" s="133"/>
    </row>
    <row r="1411">
      <c r="A1411" s="114"/>
      <c r="B1411" s="114"/>
      <c r="C1411" s="114"/>
      <c r="D1411" s="114"/>
      <c r="E1411" s="115" t="s">
        <v>231</v>
      </c>
      <c r="F1411" s="116" t="str">
        <f>IFERROR(__xludf.DUMMYFUNCTION("LET(
  headers, 'Internal Flight Booking Form Re'!$A$1:AI$1,
  ref, $E1411,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1" s="117" t="str">
        <f>IFERROR(__xludf.DUMMYFUNCTION("""COMPUTED_VALUE"""),"")</f>
        <v/>
      </c>
      <c r="H1411" s="116"/>
      <c r="I1411" s="116"/>
      <c r="J1411" s="118"/>
      <c r="K1411" s="116"/>
      <c r="L1411" s="116"/>
      <c r="M1411" s="116"/>
      <c r="N1411" s="116"/>
      <c r="O1411" s="116"/>
      <c r="P1411" s="126"/>
      <c r="Q1411" s="126"/>
      <c r="R1411" s="126"/>
      <c r="S1411" s="136"/>
      <c r="T1411" s="126"/>
      <c r="U1411" s="126"/>
      <c r="V1411" s="126"/>
      <c r="W1411" s="136"/>
      <c r="X1411" s="126"/>
      <c r="Y1411" s="126"/>
      <c r="Z1411" s="126"/>
      <c r="AA1411" s="136"/>
      <c r="AB1411" s="121" t="b">
        <v>0</v>
      </c>
      <c r="AC1411" s="121" t="b">
        <v>0</v>
      </c>
      <c r="AD1411" s="122"/>
      <c r="AE1411" s="121" t="b">
        <v>0</v>
      </c>
      <c r="AF1411" s="128"/>
      <c r="AG1411" s="137"/>
      <c r="AH1411" s="138" t="b">
        <v>0</v>
      </c>
      <c r="AI1411" s="133"/>
    </row>
    <row r="1412">
      <c r="A1412" s="114"/>
      <c r="B1412" s="114"/>
      <c r="C1412" s="114"/>
      <c r="D1412" s="114"/>
      <c r="E1412" s="115" t="s">
        <v>231</v>
      </c>
      <c r="F1412" s="116" t="str">
        <f>IFERROR(__xludf.DUMMYFUNCTION("LET(
  headers, 'Internal Flight Booking Form Re'!$A$1:AI$1,
  ref, $E1412,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2" s="117" t="str">
        <f>IFERROR(__xludf.DUMMYFUNCTION("""COMPUTED_VALUE"""),"")</f>
        <v/>
      </c>
      <c r="H1412" s="116"/>
      <c r="I1412" s="116"/>
      <c r="J1412" s="118"/>
      <c r="K1412" s="116"/>
      <c r="L1412" s="116"/>
      <c r="M1412" s="116"/>
      <c r="N1412" s="116"/>
      <c r="O1412" s="116"/>
      <c r="P1412" s="126"/>
      <c r="Q1412" s="126"/>
      <c r="R1412" s="126"/>
      <c r="S1412" s="136"/>
      <c r="T1412" s="126"/>
      <c r="U1412" s="126"/>
      <c r="V1412" s="126"/>
      <c r="W1412" s="136"/>
      <c r="X1412" s="126"/>
      <c r="Y1412" s="126"/>
      <c r="Z1412" s="126"/>
      <c r="AA1412" s="136"/>
      <c r="AB1412" s="121" t="b">
        <v>0</v>
      </c>
      <c r="AC1412" s="121" t="b">
        <v>0</v>
      </c>
      <c r="AD1412" s="122"/>
      <c r="AE1412" s="121" t="b">
        <v>0</v>
      </c>
      <c r="AF1412" s="128"/>
      <c r="AG1412" s="137"/>
      <c r="AH1412" s="138" t="b">
        <v>0</v>
      </c>
      <c r="AI1412" s="133"/>
    </row>
    <row r="1413">
      <c r="A1413" s="114"/>
      <c r="B1413" s="114"/>
      <c r="C1413" s="114"/>
      <c r="D1413" s="114"/>
      <c r="E1413" s="115" t="s">
        <v>231</v>
      </c>
      <c r="F1413" s="116" t="str">
        <f>IFERROR(__xludf.DUMMYFUNCTION("LET(
  headers, 'Internal Flight Booking Form Re'!$A$1:AI$1,
  ref, $E1413,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3" s="117" t="str">
        <f>IFERROR(__xludf.DUMMYFUNCTION("""COMPUTED_VALUE"""),"")</f>
        <v/>
      </c>
      <c r="H1413" s="116"/>
      <c r="I1413" s="116"/>
      <c r="J1413" s="118"/>
      <c r="K1413" s="116"/>
      <c r="L1413" s="116"/>
      <c r="M1413" s="116"/>
      <c r="N1413" s="116"/>
      <c r="O1413" s="116"/>
      <c r="P1413" s="126"/>
      <c r="Q1413" s="126"/>
      <c r="R1413" s="126"/>
      <c r="S1413" s="136"/>
      <c r="T1413" s="126"/>
      <c r="U1413" s="126"/>
      <c r="V1413" s="126"/>
      <c r="W1413" s="136"/>
      <c r="X1413" s="126"/>
      <c r="Y1413" s="126"/>
      <c r="Z1413" s="126"/>
      <c r="AA1413" s="136"/>
      <c r="AB1413" s="121" t="b">
        <v>0</v>
      </c>
      <c r="AC1413" s="121" t="b">
        <v>0</v>
      </c>
      <c r="AD1413" s="122"/>
      <c r="AE1413" s="121" t="b">
        <v>0</v>
      </c>
      <c r="AF1413" s="128"/>
      <c r="AG1413" s="137"/>
      <c r="AH1413" s="138" t="b">
        <v>0</v>
      </c>
      <c r="AI1413" s="133"/>
    </row>
    <row r="1414">
      <c r="A1414" s="114"/>
      <c r="B1414" s="114"/>
      <c r="C1414" s="114"/>
      <c r="D1414" s="114"/>
      <c r="E1414" s="115" t="s">
        <v>231</v>
      </c>
      <c r="F1414" s="116" t="str">
        <f>IFERROR(__xludf.DUMMYFUNCTION("LET(
  headers, 'Internal Flight Booking Form Re'!$A$1:AI$1,
  ref, $E1414,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4" s="117" t="str">
        <f>IFERROR(__xludf.DUMMYFUNCTION("""COMPUTED_VALUE"""),"")</f>
        <v/>
      </c>
      <c r="H1414" s="116"/>
      <c r="I1414" s="116"/>
      <c r="J1414" s="118"/>
      <c r="K1414" s="116"/>
      <c r="L1414" s="116"/>
      <c r="M1414" s="116"/>
      <c r="N1414" s="116"/>
      <c r="O1414" s="116"/>
      <c r="P1414" s="126"/>
      <c r="Q1414" s="126"/>
      <c r="R1414" s="126"/>
      <c r="S1414" s="136"/>
      <c r="T1414" s="126"/>
      <c r="U1414" s="126"/>
      <c r="V1414" s="126"/>
      <c r="W1414" s="136"/>
      <c r="X1414" s="126"/>
      <c r="Y1414" s="126"/>
      <c r="Z1414" s="126"/>
      <c r="AA1414" s="136"/>
      <c r="AB1414" s="121" t="b">
        <v>0</v>
      </c>
      <c r="AC1414" s="121" t="b">
        <v>0</v>
      </c>
      <c r="AD1414" s="122"/>
      <c r="AE1414" s="121" t="b">
        <v>0</v>
      </c>
      <c r="AF1414" s="128"/>
      <c r="AG1414" s="137"/>
      <c r="AH1414" s="138" t="b">
        <v>0</v>
      </c>
      <c r="AI1414" s="133"/>
    </row>
    <row r="1415">
      <c r="A1415" s="114"/>
      <c r="B1415" s="114"/>
      <c r="C1415" s="114"/>
      <c r="D1415" s="114"/>
      <c r="E1415" s="115" t="s">
        <v>231</v>
      </c>
      <c r="F1415" s="116" t="str">
        <f>IFERROR(__xludf.DUMMYFUNCTION("LET(
  headers, 'Internal Flight Booking Form Re'!$A$1:AI$1,
  ref, $E1415,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5" s="117" t="str">
        <f>IFERROR(__xludf.DUMMYFUNCTION("""COMPUTED_VALUE"""),"")</f>
        <v/>
      </c>
      <c r="H1415" s="116"/>
      <c r="I1415" s="116"/>
      <c r="J1415" s="118"/>
      <c r="K1415" s="116"/>
      <c r="L1415" s="116"/>
      <c r="M1415" s="116"/>
      <c r="N1415" s="116"/>
      <c r="O1415" s="116"/>
      <c r="P1415" s="126"/>
      <c r="Q1415" s="126"/>
      <c r="R1415" s="126"/>
      <c r="S1415" s="136"/>
      <c r="T1415" s="126"/>
      <c r="U1415" s="126"/>
      <c r="V1415" s="126"/>
      <c r="W1415" s="136"/>
      <c r="X1415" s="126"/>
      <c r="Y1415" s="126"/>
      <c r="Z1415" s="126"/>
      <c r="AA1415" s="136"/>
      <c r="AB1415" s="121" t="b">
        <v>0</v>
      </c>
      <c r="AC1415" s="121" t="b">
        <v>0</v>
      </c>
      <c r="AD1415" s="122"/>
      <c r="AE1415" s="121" t="b">
        <v>0</v>
      </c>
      <c r="AF1415" s="128"/>
      <c r="AG1415" s="137"/>
      <c r="AH1415" s="138" t="b">
        <v>0</v>
      </c>
      <c r="AI1415" s="133"/>
    </row>
    <row r="1416">
      <c r="A1416" s="114"/>
      <c r="B1416" s="114"/>
      <c r="C1416" s="114"/>
      <c r="D1416" s="114"/>
      <c r="E1416" s="115" t="s">
        <v>231</v>
      </c>
      <c r="F1416" s="116" t="str">
        <f>IFERROR(__xludf.DUMMYFUNCTION("LET(
  headers, 'Internal Flight Booking Form Re'!$A$1:AI$1,
  ref, $E1416,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6" s="117" t="str">
        <f>IFERROR(__xludf.DUMMYFUNCTION("""COMPUTED_VALUE"""),"")</f>
        <v/>
      </c>
      <c r="H1416" s="116"/>
      <c r="I1416" s="116"/>
      <c r="J1416" s="118"/>
      <c r="K1416" s="116"/>
      <c r="L1416" s="116"/>
      <c r="M1416" s="116"/>
      <c r="N1416" s="116"/>
      <c r="O1416" s="116"/>
      <c r="P1416" s="126"/>
      <c r="Q1416" s="126"/>
      <c r="R1416" s="126"/>
      <c r="S1416" s="136"/>
      <c r="T1416" s="126"/>
      <c r="U1416" s="126"/>
      <c r="V1416" s="126"/>
      <c r="W1416" s="136"/>
      <c r="X1416" s="126"/>
      <c r="Y1416" s="126"/>
      <c r="Z1416" s="126"/>
      <c r="AA1416" s="136"/>
      <c r="AB1416" s="121" t="b">
        <v>0</v>
      </c>
      <c r="AC1416" s="121" t="b">
        <v>0</v>
      </c>
      <c r="AD1416" s="122"/>
      <c r="AE1416" s="121" t="b">
        <v>0</v>
      </c>
      <c r="AF1416" s="128"/>
      <c r="AG1416" s="137"/>
      <c r="AH1416" s="138" t="b">
        <v>0</v>
      </c>
      <c r="AI1416" s="133"/>
    </row>
    <row r="1417">
      <c r="A1417" s="114"/>
      <c r="B1417" s="114"/>
      <c r="C1417" s="114"/>
      <c r="D1417" s="114"/>
      <c r="E1417" s="115" t="s">
        <v>231</v>
      </c>
      <c r="F1417" s="116" t="str">
        <f>IFERROR(__xludf.DUMMYFUNCTION("LET(
  headers, 'Internal Flight Booking Form Re'!$A$1:AI$1,
  ref, $E1417,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7" s="117" t="str">
        <f>IFERROR(__xludf.DUMMYFUNCTION("""COMPUTED_VALUE"""),"")</f>
        <v/>
      </c>
      <c r="H1417" s="116"/>
      <c r="I1417" s="116"/>
      <c r="J1417" s="118"/>
      <c r="K1417" s="116"/>
      <c r="L1417" s="116"/>
      <c r="M1417" s="116"/>
      <c r="N1417" s="116"/>
      <c r="O1417" s="116"/>
      <c r="P1417" s="126"/>
      <c r="Q1417" s="126"/>
      <c r="R1417" s="126"/>
      <c r="S1417" s="136"/>
      <c r="T1417" s="126"/>
      <c r="U1417" s="126"/>
      <c r="V1417" s="126"/>
      <c r="W1417" s="136"/>
      <c r="X1417" s="126"/>
      <c r="Y1417" s="126"/>
      <c r="Z1417" s="126"/>
      <c r="AA1417" s="136"/>
      <c r="AB1417" s="121" t="b">
        <v>0</v>
      </c>
      <c r="AC1417" s="121" t="b">
        <v>0</v>
      </c>
      <c r="AD1417" s="122"/>
      <c r="AE1417" s="121" t="b">
        <v>0</v>
      </c>
      <c r="AF1417" s="128"/>
      <c r="AG1417" s="137"/>
      <c r="AH1417" s="138" t="b">
        <v>0</v>
      </c>
      <c r="AI1417" s="133"/>
    </row>
    <row r="1418">
      <c r="A1418" s="114"/>
      <c r="B1418" s="114"/>
      <c r="C1418" s="114"/>
      <c r="D1418" s="114"/>
      <c r="E1418" s="115" t="s">
        <v>231</v>
      </c>
      <c r="F1418" s="116" t="str">
        <f>IFERROR(__xludf.DUMMYFUNCTION("LET(
  headers, 'Internal Flight Booking Form Re'!$A$1:AI$1,
  ref, $E1418,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8" s="117" t="str">
        <f>IFERROR(__xludf.DUMMYFUNCTION("""COMPUTED_VALUE"""),"")</f>
        <v/>
      </c>
      <c r="H1418" s="116"/>
      <c r="I1418" s="116"/>
      <c r="J1418" s="118"/>
      <c r="K1418" s="116"/>
      <c r="L1418" s="116"/>
      <c r="M1418" s="116"/>
      <c r="N1418" s="116"/>
      <c r="O1418" s="116"/>
      <c r="P1418" s="126"/>
      <c r="Q1418" s="126"/>
      <c r="R1418" s="126"/>
      <c r="S1418" s="136"/>
      <c r="T1418" s="126"/>
      <c r="U1418" s="126"/>
      <c r="V1418" s="126"/>
      <c r="W1418" s="136"/>
      <c r="X1418" s="126"/>
      <c r="Y1418" s="126"/>
      <c r="Z1418" s="126"/>
      <c r="AA1418" s="136"/>
      <c r="AB1418" s="121" t="b">
        <v>0</v>
      </c>
      <c r="AC1418" s="121" t="b">
        <v>0</v>
      </c>
      <c r="AD1418" s="122"/>
      <c r="AE1418" s="121" t="b">
        <v>0</v>
      </c>
      <c r="AF1418" s="128"/>
      <c r="AG1418" s="137"/>
      <c r="AH1418" s="138" t="b">
        <v>0</v>
      </c>
      <c r="AI1418" s="133"/>
    </row>
    <row r="1419">
      <c r="A1419" s="114"/>
      <c r="B1419" s="114"/>
      <c r="C1419" s="114"/>
      <c r="D1419" s="114"/>
      <c r="E1419" s="115" t="s">
        <v>231</v>
      </c>
      <c r="F1419" s="116" t="str">
        <f>IFERROR(__xludf.DUMMYFUNCTION("LET(
  headers, 'Internal Flight Booking Form Re'!$A$1:AI$1,
  ref, $E1419,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19" s="117" t="str">
        <f>IFERROR(__xludf.DUMMYFUNCTION("""COMPUTED_VALUE"""),"")</f>
        <v/>
      </c>
      <c r="H1419" s="116"/>
      <c r="I1419" s="116"/>
      <c r="J1419" s="118"/>
      <c r="K1419" s="116"/>
      <c r="L1419" s="116"/>
      <c r="M1419" s="116"/>
      <c r="N1419" s="116"/>
      <c r="O1419" s="116"/>
      <c r="P1419" s="126"/>
      <c r="Q1419" s="126"/>
      <c r="R1419" s="126"/>
      <c r="S1419" s="136"/>
      <c r="T1419" s="126"/>
      <c r="U1419" s="126"/>
      <c r="V1419" s="126"/>
      <c r="W1419" s="136"/>
      <c r="X1419" s="126"/>
      <c r="Y1419" s="126"/>
      <c r="Z1419" s="126"/>
      <c r="AA1419" s="136"/>
      <c r="AB1419" s="121" t="b">
        <v>0</v>
      </c>
      <c r="AC1419" s="121" t="b">
        <v>0</v>
      </c>
      <c r="AD1419" s="122"/>
      <c r="AE1419" s="121" t="b">
        <v>0</v>
      </c>
      <c r="AF1419" s="128"/>
      <c r="AG1419" s="137"/>
      <c r="AH1419" s="138" t="b">
        <v>0</v>
      </c>
      <c r="AI1419" s="133"/>
    </row>
    <row r="1420">
      <c r="A1420" s="114"/>
      <c r="B1420" s="114"/>
      <c r="C1420" s="114"/>
      <c r="D1420" s="114"/>
      <c r="E1420" s="115" t="s">
        <v>231</v>
      </c>
      <c r="F1420" s="116" t="str">
        <f>IFERROR(__xludf.DUMMYFUNCTION("LET(
  headers, 'Internal Flight Booking Form Re'!$A$1:AI$1,
  ref, $E1420,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0" s="117" t="str">
        <f>IFERROR(__xludf.DUMMYFUNCTION("""COMPUTED_VALUE"""),"")</f>
        <v/>
      </c>
      <c r="H1420" s="116"/>
      <c r="I1420" s="116"/>
      <c r="J1420" s="118"/>
      <c r="K1420" s="116"/>
      <c r="L1420" s="116"/>
      <c r="M1420" s="116"/>
      <c r="N1420" s="116"/>
      <c r="O1420" s="116"/>
      <c r="P1420" s="126"/>
      <c r="Q1420" s="126"/>
      <c r="R1420" s="126"/>
      <c r="S1420" s="136"/>
      <c r="T1420" s="126"/>
      <c r="U1420" s="126"/>
      <c r="V1420" s="126"/>
      <c r="W1420" s="136"/>
      <c r="X1420" s="126"/>
      <c r="Y1420" s="126"/>
      <c r="Z1420" s="126"/>
      <c r="AA1420" s="136"/>
      <c r="AB1420" s="121" t="b">
        <v>0</v>
      </c>
      <c r="AC1420" s="121" t="b">
        <v>0</v>
      </c>
      <c r="AD1420" s="122"/>
      <c r="AE1420" s="121" t="b">
        <v>0</v>
      </c>
      <c r="AF1420" s="128"/>
      <c r="AG1420" s="137"/>
      <c r="AH1420" s="138" t="b">
        <v>0</v>
      </c>
      <c r="AI1420" s="133"/>
    </row>
    <row r="1421">
      <c r="A1421" s="114"/>
      <c r="B1421" s="114"/>
      <c r="C1421" s="114"/>
      <c r="D1421" s="114"/>
      <c r="E1421" s="115" t="s">
        <v>231</v>
      </c>
      <c r="F1421" s="116" t="str">
        <f>IFERROR(__xludf.DUMMYFUNCTION("LET(
  headers, 'Internal Flight Booking Form Re'!$A$1:AI$1,
  ref, $E1421,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1" s="117" t="str">
        <f>IFERROR(__xludf.DUMMYFUNCTION("""COMPUTED_VALUE"""),"")</f>
        <v/>
      </c>
      <c r="H1421" s="116"/>
      <c r="I1421" s="116"/>
      <c r="J1421" s="118"/>
      <c r="K1421" s="116"/>
      <c r="L1421" s="116"/>
      <c r="M1421" s="116"/>
      <c r="N1421" s="116"/>
      <c r="O1421" s="116"/>
      <c r="P1421" s="126"/>
      <c r="Q1421" s="126"/>
      <c r="R1421" s="126"/>
      <c r="S1421" s="136"/>
      <c r="T1421" s="126"/>
      <c r="U1421" s="126"/>
      <c r="V1421" s="126"/>
      <c r="W1421" s="136"/>
      <c r="X1421" s="126"/>
      <c r="Y1421" s="126"/>
      <c r="Z1421" s="126"/>
      <c r="AA1421" s="136"/>
      <c r="AB1421" s="121" t="b">
        <v>0</v>
      </c>
      <c r="AC1421" s="121" t="b">
        <v>0</v>
      </c>
      <c r="AD1421" s="122"/>
      <c r="AE1421" s="121" t="b">
        <v>0</v>
      </c>
      <c r="AF1421" s="128"/>
      <c r="AG1421" s="137"/>
      <c r="AH1421" s="138" t="b">
        <v>0</v>
      </c>
      <c r="AI1421" s="133"/>
    </row>
    <row r="1422">
      <c r="A1422" s="114"/>
      <c r="B1422" s="114"/>
      <c r="C1422" s="114"/>
      <c r="D1422" s="114"/>
      <c r="E1422" s="115" t="s">
        <v>231</v>
      </c>
      <c r="F1422" s="116" t="str">
        <f>IFERROR(__xludf.DUMMYFUNCTION("LET(
  headers, 'Internal Flight Booking Form Re'!$A$1:AI$1,
  ref, $E1422,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2" s="117" t="str">
        <f>IFERROR(__xludf.DUMMYFUNCTION("""COMPUTED_VALUE"""),"")</f>
        <v/>
      </c>
      <c r="H1422" s="116"/>
      <c r="I1422" s="116"/>
      <c r="J1422" s="118"/>
      <c r="K1422" s="116"/>
      <c r="L1422" s="116"/>
      <c r="M1422" s="116"/>
      <c r="N1422" s="116"/>
      <c r="O1422" s="116"/>
      <c r="P1422" s="126"/>
      <c r="Q1422" s="126"/>
      <c r="R1422" s="126"/>
      <c r="S1422" s="136"/>
      <c r="T1422" s="126"/>
      <c r="U1422" s="126"/>
      <c r="V1422" s="126"/>
      <c r="W1422" s="136"/>
      <c r="X1422" s="126"/>
      <c r="Y1422" s="126"/>
      <c r="Z1422" s="126"/>
      <c r="AA1422" s="136"/>
      <c r="AB1422" s="121" t="b">
        <v>0</v>
      </c>
      <c r="AC1422" s="121" t="b">
        <v>0</v>
      </c>
      <c r="AD1422" s="122"/>
      <c r="AE1422" s="121" t="b">
        <v>0</v>
      </c>
      <c r="AF1422" s="128"/>
      <c r="AG1422" s="137"/>
      <c r="AH1422" s="138" t="b">
        <v>0</v>
      </c>
      <c r="AI1422" s="133"/>
    </row>
    <row r="1423">
      <c r="A1423" s="114"/>
      <c r="B1423" s="114"/>
      <c r="C1423" s="114"/>
      <c r="D1423" s="114"/>
      <c r="E1423" s="115" t="s">
        <v>231</v>
      </c>
      <c r="F1423" s="116" t="str">
        <f>IFERROR(__xludf.DUMMYFUNCTION("LET(
  headers, 'Internal Flight Booking Form Re'!$A$1:AI$1,
  ref, $E1423,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3" s="117" t="str">
        <f>IFERROR(__xludf.DUMMYFUNCTION("""COMPUTED_VALUE"""),"")</f>
        <v/>
      </c>
      <c r="H1423" s="116"/>
      <c r="I1423" s="116"/>
      <c r="J1423" s="118"/>
      <c r="K1423" s="116"/>
      <c r="L1423" s="116"/>
      <c r="M1423" s="116"/>
      <c r="N1423" s="116"/>
      <c r="O1423" s="116"/>
      <c r="P1423" s="126"/>
      <c r="Q1423" s="126"/>
      <c r="R1423" s="126"/>
      <c r="S1423" s="136"/>
      <c r="T1423" s="126"/>
      <c r="U1423" s="126"/>
      <c r="V1423" s="126"/>
      <c r="W1423" s="136"/>
      <c r="X1423" s="126"/>
      <c r="Y1423" s="126"/>
      <c r="Z1423" s="126"/>
      <c r="AA1423" s="136"/>
      <c r="AB1423" s="121" t="b">
        <v>0</v>
      </c>
      <c r="AC1423" s="121" t="b">
        <v>0</v>
      </c>
      <c r="AD1423" s="122"/>
      <c r="AE1423" s="121" t="b">
        <v>0</v>
      </c>
      <c r="AF1423" s="128"/>
      <c r="AG1423" s="137"/>
      <c r="AH1423" s="138" t="b">
        <v>0</v>
      </c>
      <c r="AI1423" s="133"/>
    </row>
    <row r="1424">
      <c r="A1424" s="114"/>
      <c r="B1424" s="114"/>
      <c r="C1424" s="114"/>
      <c r="D1424" s="114"/>
      <c r="E1424" s="115" t="s">
        <v>231</v>
      </c>
      <c r="F1424" s="116" t="str">
        <f>IFERROR(__xludf.DUMMYFUNCTION("LET(
  headers, 'Internal Flight Booking Form Re'!$A$1:AI$1,
  ref, $E1424,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4" s="117" t="str">
        <f>IFERROR(__xludf.DUMMYFUNCTION("""COMPUTED_VALUE"""),"")</f>
        <v/>
      </c>
      <c r="H1424" s="116"/>
      <c r="I1424" s="116"/>
      <c r="J1424" s="118"/>
      <c r="K1424" s="116"/>
      <c r="L1424" s="116"/>
      <c r="M1424" s="116"/>
      <c r="N1424" s="116"/>
      <c r="O1424" s="116"/>
      <c r="P1424" s="126"/>
      <c r="Q1424" s="126"/>
      <c r="R1424" s="126"/>
      <c r="S1424" s="136"/>
      <c r="T1424" s="126"/>
      <c r="U1424" s="126"/>
      <c r="V1424" s="126"/>
      <c r="W1424" s="136"/>
      <c r="X1424" s="126"/>
      <c r="Y1424" s="126"/>
      <c r="Z1424" s="126"/>
      <c r="AA1424" s="136"/>
      <c r="AB1424" s="121" t="b">
        <v>0</v>
      </c>
      <c r="AC1424" s="121" t="b">
        <v>0</v>
      </c>
      <c r="AD1424" s="122"/>
      <c r="AE1424" s="121" t="b">
        <v>0</v>
      </c>
      <c r="AF1424" s="128"/>
      <c r="AG1424" s="137"/>
      <c r="AH1424" s="138" t="b">
        <v>0</v>
      </c>
      <c r="AI1424" s="133"/>
    </row>
    <row r="1425">
      <c r="A1425" s="114"/>
      <c r="B1425" s="114"/>
      <c r="C1425" s="114"/>
      <c r="D1425" s="114"/>
      <c r="E1425" s="115" t="s">
        <v>231</v>
      </c>
      <c r="F1425" s="116" t="str">
        <f>IFERROR(__xludf.DUMMYFUNCTION("LET(
  headers, 'Internal Flight Booking Form Re'!$A$1:AI$1,
  ref, $E1425,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5" s="117" t="str">
        <f>IFERROR(__xludf.DUMMYFUNCTION("""COMPUTED_VALUE"""),"")</f>
        <v/>
      </c>
      <c r="H1425" s="116"/>
      <c r="I1425" s="116"/>
      <c r="J1425" s="118"/>
      <c r="K1425" s="116"/>
      <c r="L1425" s="116"/>
      <c r="M1425" s="116"/>
      <c r="N1425" s="116"/>
      <c r="O1425" s="116"/>
      <c r="P1425" s="126"/>
      <c r="Q1425" s="126"/>
      <c r="R1425" s="126"/>
      <c r="S1425" s="136"/>
      <c r="T1425" s="126"/>
      <c r="U1425" s="126"/>
      <c r="V1425" s="126"/>
      <c r="W1425" s="136"/>
      <c r="X1425" s="126"/>
      <c r="Y1425" s="126"/>
      <c r="Z1425" s="126"/>
      <c r="AA1425" s="136"/>
      <c r="AB1425" s="121" t="b">
        <v>0</v>
      </c>
      <c r="AC1425" s="121" t="b">
        <v>0</v>
      </c>
      <c r="AD1425" s="122"/>
      <c r="AE1425" s="121" t="b">
        <v>0</v>
      </c>
      <c r="AF1425" s="128"/>
      <c r="AG1425" s="137"/>
      <c r="AH1425" s="138" t="b">
        <v>0</v>
      </c>
      <c r="AI1425" s="133"/>
    </row>
    <row r="1426">
      <c r="A1426" s="114"/>
      <c r="B1426" s="114"/>
      <c r="C1426" s="114"/>
      <c r="D1426" s="114"/>
      <c r="E1426" s="115" t="s">
        <v>231</v>
      </c>
      <c r="F1426" s="116" t="str">
        <f>IFERROR(__xludf.DUMMYFUNCTION("LET(
  headers, 'Internal Flight Booking Form Re'!$A$1:AI$1,
  ref, $E1426,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6" s="117" t="str">
        <f>IFERROR(__xludf.DUMMYFUNCTION("""COMPUTED_VALUE"""),"")</f>
        <v/>
      </c>
      <c r="H1426" s="116"/>
      <c r="I1426" s="116"/>
      <c r="J1426" s="118"/>
      <c r="K1426" s="116"/>
      <c r="L1426" s="116"/>
      <c r="M1426" s="116"/>
      <c r="N1426" s="116"/>
      <c r="O1426" s="116"/>
      <c r="P1426" s="126"/>
      <c r="Q1426" s="126"/>
      <c r="R1426" s="126"/>
      <c r="S1426" s="136"/>
      <c r="T1426" s="126"/>
      <c r="U1426" s="126"/>
      <c r="V1426" s="126"/>
      <c r="W1426" s="136"/>
      <c r="X1426" s="126"/>
      <c r="Y1426" s="126"/>
      <c r="Z1426" s="126"/>
      <c r="AA1426" s="136"/>
      <c r="AB1426" s="121" t="b">
        <v>0</v>
      </c>
      <c r="AC1426" s="121" t="b">
        <v>0</v>
      </c>
      <c r="AD1426" s="122"/>
      <c r="AE1426" s="121" t="b">
        <v>0</v>
      </c>
      <c r="AF1426" s="128"/>
      <c r="AG1426" s="137"/>
      <c r="AH1426" s="138" t="b">
        <v>0</v>
      </c>
      <c r="AI1426" s="133"/>
    </row>
    <row r="1427">
      <c r="A1427" s="114"/>
      <c r="B1427" s="114"/>
      <c r="C1427" s="114"/>
      <c r="D1427" s="114"/>
      <c r="E1427" s="115" t="s">
        <v>231</v>
      </c>
      <c r="F1427" s="116" t="str">
        <f>IFERROR(__xludf.DUMMYFUNCTION("LET(
  headers, 'Internal Flight Booking Form Re'!$A$1:AI$1,
  ref, $E1427,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7" s="117" t="str">
        <f>IFERROR(__xludf.DUMMYFUNCTION("""COMPUTED_VALUE"""),"")</f>
        <v/>
      </c>
      <c r="H1427" s="116"/>
      <c r="I1427" s="116"/>
      <c r="J1427" s="118"/>
      <c r="K1427" s="116"/>
      <c r="L1427" s="116"/>
      <c r="M1427" s="116"/>
      <c r="N1427" s="116"/>
      <c r="O1427" s="116"/>
      <c r="P1427" s="126"/>
      <c r="Q1427" s="126"/>
      <c r="R1427" s="126"/>
      <c r="S1427" s="136"/>
      <c r="T1427" s="126"/>
      <c r="U1427" s="126"/>
      <c r="V1427" s="126"/>
      <c r="W1427" s="136"/>
      <c r="X1427" s="126"/>
      <c r="Y1427" s="126"/>
      <c r="Z1427" s="126"/>
      <c r="AA1427" s="136"/>
      <c r="AB1427" s="121" t="b">
        <v>0</v>
      </c>
      <c r="AC1427" s="121" t="b">
        <v>0</v>
      </c>
      <c r="AD1427" s="122"/>
      <c r="AE1427" s="121" t="b">
        <v>0</v>
      </c>
      <c r="AF1427" s="128"/>
      <c r="AG1427" s="137"/>
      <c r="AH1427" s="138" t="b">
        <v>0</v>
      </c>
      <c r="AI1427" s="133"/>
    </row>
    <row r="1428">
      <c r="A1428" s="114"/>
      <c r="B1428" s="114"/>
      <c r="C1428" s="114"/>
      <c r="D1428" s="114"/>
      <c r="E1428" s="115" t="s">
        <v>231</v>
      </c>
      <c r="F1428" s="116" t="str">
        <f>IFERROR(__xludf.DUMMYFUNCTION("LET(
  headers, 'Internal Flight Booking Form Re'!$A$1:AI$1,
  ref, $E1428,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8" s="117" t="str">
        <f>IFERROR(__xludf.DUMMYFUNCTION("""COMPUTED_VALUE"""),"")</f>
        <v/>
      </c>
      <c r="H1428" s="116"/>
      <c r="I1428" s="116"/>
      <c r="J1428" s="118"/>
      <c r="K1428" s="116"/>
      <c r="L1428" s="116"/>
      <c r="M1428" s="116"/>
      <c r="N1428" s="116"/>
      <c r="O1428" s="116"/>
      <c r="P1428" s="126"/>
      <c r="Q1428" s="126"/>
      <c r="R1428" s="126"/>
      <c r="S1428" s="136"/>
      <c r="T1428" s="126"/>
      <c r="U1428" s="126"/>
      <c r="V1428" s="126"/>
      <c r="W1428" s="136"/>
      <c r="X1428" s="126"/>
      <c r="Y1428" s="126"/>
      <c r="Z1428" s="126"/>
      <c r="AA1428" s="136"/>
      <c r="AB1428" s="121" t="b">
        <v>0</v>
      </c>
      <c r="AC1428" s="121" t="b">
        <v>0</v>
      </c>
      <c r="AD1428" s="122"/>
      <c r="AE1428" s="121" t="b">
        <v>0</v>
      </c>
      <c r="AF1428" s="128"/>
      <c r="AG1428" s="137"/>
      <c r="AH1428" s="138" t="b">
        <v>0</v>
      </c>
      <c r="AI1428" s="133"/>
    </row>
    <row r="1429">
      <c r="A1429" s="114"/>
      <c r="B1429" s="114"/>
      <c r="C1429" s="114"/>
      <c r="D1429" s="114"/>
      <c r="E1429" s="115" t="s">
        <v>231</v>
      </c>
      <c r="F1429" s="116" t="str">
        <f>IFERROR(__xludf.DUMMYFUNCTION("LET(
  headers, 'Internal Flight Booking Form Re'!$A$1:AI$1,
  ref, $E1429,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29" s="117" t="str">
        <f>IFERROR(__xludf.DUMMYFUNCTION("""COMPUTED_VALUE"""),"")</f>
        <v/>
      </c>
      <c r="H1429" s="116"/>
      <c r="I1429" s="116"/>
      <c r="J1429" s="118"/>
      <c r="K1429" s="116"/>
      <c r="L1429" s="116"/>
      <c r="M1429" s="116"/>
      <c r="N1429" s="116"/>
      <c r="O1429" s="116"/>
      <c r="P1429" s="126"/>
      <c r="Q1429" s="126"/>
      <c r="R1429" s="126"/>
      <c r="S1429" s="136"/>
      <c r="T1429" s="126"/>
      <c r="U1429" s="126"/>
      <c r="V1429" s="126"/>
      <c r="W1429" s="136"/>
      <c r="X1429" s="126"/>
      <c r="Y1429" s="126"/>
      <c r="Z1429" s="126"/>
      <c r="AA1429" s="136"/>
      <c r="AB1429" s="121" t="b">
        <v>0</v>
      </c>
      <c r="AC1429" s="121" t="b">
        <v>0</v>
      </c>
      <c r="AD1429" s="122"/>
      <c r="AE1429" s="121" t="b">
        <v>0</v>
      </c>
      <c r="AF1429" s="128"/>
      <c r="AG1429" s="137"/>
      <c r="AH1429" s="138" t="b">
        <v>0</v>
      </c>
      <c r="AI1429" s="133"/>
    </row>
    <row r="1430">
      <c r="A1430" s="114"/>
      <c r="B1430" s="114"/>
      <c r="C1430" s="114"/>
      <c r="D1430" s="114"/>
      <c r="E1430" s="115" t="s">
        <v>231</v>
      </c>
      <c r="F1430" s="116" t="str">
        <f>IFERROR(__xludf.DUMMYFUNCTION("LET(
  headers, 'Internal Flight Booking Form Re'!$A$1:AI$1,
  ref, $E1430,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0" s="117" t="str">
        <f>IFERROR(__xludf.DUMMYFUNCTION("""COMPUTED_VALUE"""),"")</f>
        <v/>
      </c>
      <c r="H1430" s="116"/>
      <c r="I1430" s="116"/>
      <c r="J1430" s="118"/>
      <c r="K1430" s="116"/>
      <c r="L1430" s="116"/>
      <c r="M1430" s="116"/>
      <c r="N1430" s="116"/>
      <c r="O1430" s="116"/>
      <c r="P1430" s="126"/>
      <c r="Q1430" s="126"/>
      <c r="R1430" s="126"/>
      <c r="S1430" s="136"/>
      <c r="T1430" s="126"/>
      <c r="U1430" s="126"/>
      <c r="V1430" s="126"/>
      <c r="W1430" s="136"/>
      <c r="X1430" s="126"/>
      <c r="Y1430" s="126"/>
      <c r="Z1430" s="126"/>
      <c r="AA1430" s="136"/>
      <c r="AB1430" s="121" t="b">
        <v>0</v>
      </c>
      <c r="AC1430" s="121" t="b">
        <v>0</v>
      </c>
      <c r="AD1430" s="122"/>
      <c r="AE1430" s="121" t="b">
        <v>0</v>
      </c>
      <c r="AF1430" s="128"/>
      <c r="AG1430" s="137"/>
      <c r="AH1430" s="138" t="b">
        <v>0</v>
      </c>
      <c r="AI1430" s="133"/>
    </row>
    <row r="1431">
      <c r="A1431" s="114"/>
      <c r="B1431" s="114"/>
      <c r="C1431" s="114"/>
      <c r="D1431" s="114"/>
      <c r="E1431" s="115" t="s">
        <v>231</v>
      </c>
      <c r="F1431" s="116" t="str">
        <f>IFERROR(__xludf.DUMMYFUNCTION("LET(
  headers, 'Internal Flight Booking Form Re'!$A$1:AI$1,
  ref, $E1431,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1" s="117" t="str">
        <f>IFERROR(__xludf.DUMMYFUNCTION("""COMPUTED_VALUE"""),"")</f>
        <v/>
      </c>
      <c r="H1431" s="116"/>
      <c r="I1431" s="116"/>
      <c r="J1431" s="118"/>
      <c r="K1431" s="116"/>
      <c r="L1431" s="116"/>
      <c r="M1431" s="116"/>
      <c r="N1431" s="116"/>
      <c r="O1431" s="116"/>
      <c r="P1431" s="126"/>
      <c r="Q1431" s="126"/>
      <c r="R1431" s="126"/>
      <c r="S1431" s="136"/>
      <c r="T1431" s="126"/>
      <c r="U1431" s="126"/>
      <c r="V1431" s="126"/>
      <c r="W1431" s="136"/>
      <c r="X1431" s="126"/>
      <c r="Y1431" s="126"/>
      <c r="Z1431" s="126"/>
      <c r="AA1431" s="136"/>
      <c r="AB1431" s="121" t="b">
        <v>0</v>
      </c>
      <c r="AC1431" s="121" t="b">
        <v>0</v>
      </c>
      <c r="AD1431" s="122"/>
      <c r="AE1431" s="121" t="b">
        <v>0</v>
      </c>
      <c r="AF1431" s="128"/>
      <c r="AG1431" s="137"/>
      <c r="AH1431" s="138" t="b">
        <v>0</v>
      </c>
      <c r="AI1431" s="133"/>
    </row>
    <row r="1432">
      <c r="A1432" s="114"/>
      <c r="B1432" s="114"/>
      <c r="C1432" s="114"/>
      <c r="D1432" s="114"/>
      <c r="E1432" s="115" t="s">
        <v>231</v>
      </c>
      <c r="F1432" s="116" t="str">
        <f>IFERROR(__xludf.DUMMYFUNCTION("LET(
  headers, 'Internal Flight Booking Form Re'!$A$1:AI$1,
  ref, $E1432,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2" s="117" t="str">
        <f>IFERROR(__xludf.DUMMYFUNCTION("""COMPUTED_VALUE"""),"")</f>
        <v/>
      </c>
      <c r="H1432" s="116"/>
      <c r="I1432" s="116"/>
      <c r="J1432" s="118"/>
      <c r="K1432" s="116"/>
      <c r="L1432" s="116"/>
      <c r="M1432" s="116"/>
      <c r="N1432" s="116"/>
      <c r="O1432" s="116"/>
      <c r="P1432" s="126"/>
      <c r="Q1432" s="126"/>
      <c r="R1432" s="126"/>
      <c r="S1432" s="136"/>
      <c r="T1432" s="126"/>
      <c r="U1432" s="126"/>
      <c r="V1432" s="126"/>
      <c r="W1432" s="136"/>
      <c r="X1432" s="126"/>
      <c r="Y1432" s="126"/>
      <c r="Z1432" s="126"/>
      <c r="AA1432" s="136"/>
      <c r="AB1432" s="121" t="b">
        <v>0</v>
      </c>
      <c r="AC1432" s="121" t="b">
        <v>0</v>
      </c>
      <c r="AD1432" s="122"/>
      <c r="AE1432" s="121" t="b">
        <v>0</v>
      </c>
      <c r="AF1432" s="128"/>
      <c r="AG1432" s="137"/>
      <c r="AH1432" s="138" t="b">
        <v>0</v>
      </c>
      <c r="AI1432" s="133"/>
    </row>
    <row r="1433">
      <c r="A1433" s="114"/>
      <c r="B1433" s="114"/>
      <c r="C1433" s="114"/>
      <c r="D1433" s="114"/>
      <c r="E1433" s="115" t="s">
        <v>231</v>
      </c>
      <c r="F1433" s="116" t="str">
        <f>IFERROR(__xludf.DUMMYFUNCTION("LET(
  headers, 'Internal Flight Booking Form Re'!$A$1:AI$1,
  ref, $E1433,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3" s="117" t="str">
        <f>IFERROR(__xludf.DUMMYFUNCTION("""COMPUTED_VALUE"""),"")</f>
        <v/>
      </c>
      <c r="H1433" s="116"/>
      <c r="I1433" s="116"/>
      <c r="J1433" s="118"/>
      <c r="K1433" s="116"/>
      <c r="L1433" s="116"/>
      <c r="M1433" s="116"/>
      <c r="N1433" s="116"/>
      <c r="O1433" s="116"/>
      <c r="P1433" s="126"/>
      <c r="Q1433" s="126"/>
      <c r="R1433" s="126"/>
      <c r="S1433" s="136"/>
      <c r="T1433" s="126"/>
      <c r="U1433" s="126"/>
      <c r="V1433" s="126"/>
      <c r="W1433" s="136"/>
      <c r="X1433" s="126"/>
      <c r="Y1433" s="126"/>
      <c r="Z1433" s="126"/>
      <c r="AA1433" s="136"/>
      <c r="AB1433" s="121" t="b">
        <v>0</v>
      </c>
      <c r="AC1433" s="121" t="b">
        <v>0</v>
      </c>
      <c r="AD1433" s="122"/>
      <c r="AE1433" s="121" t="b">
        <v>0</v>
      </c>
      <c r="AF1433" s="128"/>
      <c r="AG1433" s="137"/>
      <c r="AH1433" s="138" t="b">
        <v>0</v>
      </c>
      <c r="AI1433" s="133"/>
    </row>
    <row r="1434">
      <c r="A1434" s="114"/>
      <c r="B1434" s="114"/>
      <c r="C1434" s="114"/>
      <c r="D1434" s="114"/>
      <c r="E1434" s="115" t="s">
        <v>231</v>
      </c>
      <c r="F1434" s="116" t="str">
        <f>IFERROR(__xludf.DUMMYFUNCTION("LET(
  headers, 'Internal Flight Booking Form Re'!$A$1:AI$1,
  ref, $E1434,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4" s="117" t="str">
        <f>IFERROR(__xludf.DUMMYFUNCTION("""COMPUTED_VALUE"""),"")</f>
        <v/>
      </c>
      <c r="H1434" s="116"/>
      <c r="I1434" s="116"/>
      <c r="J1434" s="118"/>
      <c r="K1434" s="116"/>
      <c r="L1434" s="116"/>
      <c r="M1434" s="116"/>
      <c r="N1434" s="116"/>
      <c r="O1434" s="116"/>
      <c r="P1434" s="126"/>
      <c r="Q1434" s="126"/>
      <c r="R1434" s="126"/>
      <c r="S1434" s="136"/>
      <c r="T1434" s="126"/>
      <c r="U1434" s="126"/>
      <c r="V1434" s="126"/>
      <c r="W1434" s="136"/>
      <c r="X1434" s="126"/>
      <c r="Y1434" s="126"/>
      <c r="Z1434" s="126"/>
      <c r="AA1434" s="136"/>
      <c r="AB1434" s="121" t="b">
        <v>0</v>
      </c>
      <c r="AC1434" s="121" t="b">
        <v>0</v>
      </c>
      <c r="AD1434" s="122"/>
      <c r="AE1434" s="121" t="b">
        <v>0</v>
      </c>
      <c r="AF1434" s="128"/>
      <c r="AG1434" s="137"/>
      <c r="AH1434" s="138" t="b">
        <v>0</v>
      </c>
      <c r="AI1434" s="133"/>
    </row>
    <row r="1435">
      <c r="A1435" s="114"/>
      <c r="B1435" s="114"/>
      <c r="C1435" s="114"/>
      <c r="D1435" s="114"/>
      <c r="E1435" s="115" t="s">
        <v>231</v>
      </c>
      <c r="F1435" s="116" t="str">
        <f>IFERROR(__xludf.DUMMYFUNCTION("LET(
  headers, 'Internal Flight Booking Form Re'!$A$1:AI$1,
  ref, $E1435,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5" s="117" t="str">
        <f>IFERROR(__xludf.DUMMYFUNCTION("""COMPUTED_VALUE"""),"")</f>
        <v/>
      </c>
      <c r="H1435" s="116"/>
      <c r="I1435" s="116"/>
      <c r="J1435" s="118"/>
      <c r="K1435" s="116"/>
      <c r="L1435" s="116"/>
      <c r="M1435" s="116"/>
      <c r="N1435" s="116"/>
      <c r="O1435" s="116"/>
      <c r="P1435" s="126"/>
      <c r="Q1435" s="126"/>
      <c r="R1435" s="126"/>
      <c r="S1435" s="136"/>
      <c r="T1435" s="126"/>
      <c r="U1435" s="126"/>
      <c r="V1435" s="126"/>
      <c r="W1435" s="136"/>
      <c r="X1435" s="126"/>
      <c r="Y1435" s="126"/>
      <c r="Z1435" s="126"/>
      <c r="AA1435" s="136"/>
      <c r="AB1435" s="121" t="b">
        <v>0</v>
      </c>
      <c r="AC1435" s="121" t="b">
        <v>0</v>
      </c>
      <c r="AD1435" s="122"/>
      <c r="AE1435" s="121" t="b">
        <v>0</v>
      </c>
      <c r="AF1435" s="128"/>
      <c r="AG1435" s="137"/>
      <c r="AH1435" s="138" t="b">
        <v>0</v>
      </c>
      <c r="AI1435" s="133"/>
    </row>
    <row r="1436">
      <c r="A1436" s="114"/>
      <c r="B1436" s="114"/>
      <c r="C1436" s="114"/>
      <c r="D1436" s="114"/>
      <c r="E1436" s="115" t="s">
        <v>231</v>
      </c>
      <c r="F1436" s="116" t="str">
        <f>IFERROR(__xludf.DUMMYFUNCTION("LET(
  headers, 'Internal Flight Booking Form Re'!$A$1:AI$1,
  ref, $E1436,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6" s="117" t="str">
        <f>IFERROR(__xludf.DUMMYFUNCTION("""COMPUTED_VALUE"""),"")</f>
        <v/>
      </c>
      <c r="H1436" s="116"/>
      <c r="I1436" s="116"/>
      <c r="J1436" s="118"/>
      <c r="K1436" s="116"/>
      <c r="L1436" s="116"/>
      <c r="M1436" s="116"/>
      <c r="N1436" s="116"/>
      <c r="O1436" s="116"/>
      <c r="P1436" s="126"/>
      <c r="Q1436" s="126"/>
      <c r="R1436" s="126"/>
      <c r="S1436" s="136"/>
      <c r="T1436" s="126"/>
      <c r="U1436" s="126"/>
      <c r="V1436" s="126"/>
      <c r="W1436" s="136"/>
      <c r="X1436" s="126"/>
      <c r="Y1436" s="126"/>
      <c r="Z1436" s="126"/>
      <c r="AA1436" s="136"/>
      <c r="AB1436" s="121" t="b">
        <v>0</v>
      </c>
      <c r="AC1436" s="121" t="b">
        <v>0</v>
      </c>
      <c r="AD1436" s="122"/>
      <c r="AE1436" s="121" t="b">
        <v>0</v>
      </c>
      <c r="AF1436" s="128"/>
      <c r="AG1436" s="137"/>
      <c r="AH1436" s="138" t="b">
        <v>0</v>
      </c>
      <c r="AI1436" s="133"/>
    </row>
    <row r="1437">
      <c r="A1437" s="114"/>
      <c r="B1437" s="114"/>
      <c r="C1437" s="114"/>
      <c r="D1437" s="114"/>
      <c r="E1437" s="115" t="s">
        <v>231</v>
      </c>
      <c r="F1437" s="116" t="str">
        <f>IFERROR(__xludf.DUMMYFUNCTION("LET(
  headers, 'Internal Flight Booking Form Re'!$A$1:AI$1,
  ref, $E1437,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7" s="117" t="str">
        <f>IFERROR(__xludf.DUMMYFUNCTION("""COMPUTED_VALUE"""),"")</f>
        <v/>
      </c>
      <c r="H1437" s="116"/>
      <c r="I1437" s="116"/>
      <c r="J1437" s="118"/>
      <c r="K1437" s="116"/>
      <c r="L1437" s="116"/>
      <c r="M1437" s="116"/>
      <c r="N1437" s="116"/>
      <c r="O1437" s="116"/>
      <c r="P1437" s="126"/>
      <c r="Q1437" s="126"/>
      <c r="R1437" s="126"/>
      <c r="S1437" s="136"/>
      <c r="T1437" s="126"/>
      <c r="U1437" s="126"/>
      <c r="V1437" s="126"/>
      <c r="W1437" s="136"/>
      <c r="X1437" s="126"/>
      <c r="Y1437" s="126"/>
      <c r="Z1437" s="126"/>
      <c r="AA1437" s="136"/>
      <c r="AB1437" s="121" t="b">
        <v>0</v>
      </c>
      <c r="AC1437" s="121" t="b">
        <v>0</v>
      </c>
      <c r="AD1437" s="122"/>
      <c r="AE1437" s="121" t="b">
        <v>0</v>
      </c>
      <c r="AF1437" s="128"/>
      <c r="AG1437" s="137"/>
      <c r="AH1437" s="138" t="b">
        <v>0</v>
      </c>
      <c r="AI1437" s="133"/>
    </row>
    <row r="1438">
      <c r="A1438" s="114"/>
      <c r="B1438" s="114"/>
      <c r="C1438" s="114"/>
      <c r="D1438" s="114"/>
      <c r="E1438" s="115" t="s">
        <v>231</v>
      </c>
      <c r="F1438" s="116" t="str">
        <f>IFERROR(__xludf.DUMMYFUNCTION("LET(
  headers, 'Internal Flight Booking Form Re'!$A$1:AI$1,
  ref, $E1438,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8" s="117" t="str">
        <f>IFERROR(__xludf.DUMMYFUNCTION("""COMPUTED_VALUE"""),"")</f>
        <v/>
      </c>
      <c r="H1438" s="116"/>
      <c r="I1438" s="116"/>
      <c r="J1438" s="118"/>
      <c r="K1438" s="116"/>
      <c r="L1438" s="116"/>
      <c r="M1438" s="116"/>
      <c r="N1438" s="116"/>
      <c r="O1438" s="116"/>
      <c r="P1438" s="126"/>
      <c r="Q1438" s="126"/>
      <c r="R1438" s="126"/>
      <c r="S1438" s="136"/>
      <c r="T1438" s="126"/>
      <c r="U1438" s="126"/>
      <c r="V1438" s="126"/>
      <c r="W1438" s="136"/>
      <c r="X1438" s="126"/>
      <c r="Y1438" s="126"/>
      <c r="Z1438" s="126"/>
      <c r="AA1438" s="136"/>
      <c r="AB1438" s="121" t="b">
        <v>0</v>
      </c>
      <c r="AC1438" s="121" t="b">
        <v>0</v>
      </c>
      <c r="AD1438" s="122"/>
      <c r="AE1438" s="121" t="b">
        <v>0</v>
      </c>
      <c r="AF1438" s="128"/>
      <c r="AG1438" s="137"/>
      <c r="AH1438" s="138" t="b">
        <v>0</v>
      </c>
      <c r="AI1438" s="133"/>
    </row>
    <row r="1439">
      <c r="A1439" s="114"/>
      <c r="B1439" s="114"/>
      <c r="C1439" s="114"/>
      <c r="D1439" s="114"/>
      <c r="E1439" s="115" t="s">
        <v>231</v>
      </c>
      <c r="F1439" s="116" t="str">
        <f>IFERROR(__xludf.DUMMYFUNCTION("LET(
  headers, 'Internal Flight Booking Form Re'!$A$1:AI$1,
  ref, $E1439,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39" s="117" t="str">
        <f>IFERROR(__xludf.DUMMYFUNCTION("""COMPUTED_VALUE"""),"")</f>
        <v/>
      </c>
      <c r="H1439" s="116"/>
      <c r="I1439" s="116"/>
      <c r="J1439" s="118"/>
      <c r="K1439" s="116"/>
      <c r="L1439" s="116"/>
      <c r="M1439" s="116"/>
      <c r="N1439" s="116"/>
      <c r="O1439" s="116"/>
      <c r="P1439" s="126"/>
      <c r="Q1439" s="126"/>
      <c r="R1439" s="126"/>
      <c r="S1439" s="136"/>
      <c r="T1439" s="126"/>
      <c r="U1439" s="126"/>
      <c r="V1439" s="126"/>
      <c r="W1439" s="136"/>
      <c r="X1439" s="126"/>
      <c r="Y1439" s="126"/>
      <c r="Z1439" s="126"/>
      <c r="AA1439" s="136"/>
      <c r="AB1439" s="121" t="b">
        <v>0</v>
      </c>
      <c r="AC1439" s="121" t="b">
        <v>0</v>
      </c>
      <c r="AD1439" s="122"/>
      <c r="AE1439" s="121" t="b">
        <v>0</v>
      </c>
      <c r="AF1439" s="128"/>
      <c r="AG1439" s="137"/>
      <c r="AH1439" s="138" t="b">
        <v>0</v>
      </c>
      <c r="AI1439" s="133"/>
    </row>
    <row r="1440">
      <c r="A1440" s="114"/>
      <c r="B1440" s="114"/>
      <c r="C1440" s="114"/>
      <c r="D1440" s="114"/>
      <c r="E1440" s="115" t="s">
        <v>231</v>
      </c>
      <c r="F1440" s="116" t="str">
        <f>IFERROR(__xludf.DUMMYFUNCTION("LET(
  headers, 'Internal Flight Booking Form Re'!$A$1:AI$1,
  ref, $E1440,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0" s="117" t="str">
        <f>IFERROR(__xludf.DUMMYFUNCTION("""COMPUTED_VALUE"""),"")</f>
        <v/>
      </c>
      <c r="H1440" s="116"/>
      <c r="I1440" s="116"/>
      <c r="J1440" s="118"/>
      <c r="K1440" s="116"/>
      <c r="L1440" s="116"/>
      <c r="M1440" s="116"/>
      <c r="N1440" s="116"/>
      <c r="O1440" s="116"/>
      <c r="P1440" s="126"/>
      <c r="Q1440" s="126"/>
      <c r="R1440" s="126"/>
      <c r="S1440" s="136"/>
      <c r="T1440" s="126"/>
      <c r="U1440" s="126"/>
      <c r="V1440" s="126"/>
      <c r="W1440" s="136"/>
      <c r="X1440" s="126"/>
      <c r="Y1440" s="126"/>
      <c r="Z1440" s="126"/>
      <c r="AA1440" s="136"/>
      <c r="AB1440" s="121" t="b">
        <v>0</v>
      </c>
      <c r="AC1440" s="121" t="b">
        <v>0</v>
      </c>
      <c r="AD1440" s="122"/>
      <c r="AE1440" s="121" t="b">
        <v>0</v>
      </c>
      <c r="AF1440" s="128"/>
      <c r="AG1440" s="137"/>
      <c r="AH1440" s="138" t="b">
        <v>0</v>
      </c>
      <c r="AI1440" s="133"/>
    </row>
    <row r="1441">
      <c r="A1441" s="114"/>
      <c r="B1441" s="114"/>
      <c r="C1441" s="114"/>
      <c r="D1441" s="114"/>
      <c r="E1441" s="115" t="s">
        <v>231</v>
      </c>
      <c r="F1441" s="116" t="str">
        <f>IFERROR(__xludf.DUMMYFUNCTION("LET(
  headers, 'Internal Flight Booking Form Re'!$A$1:AI$1,
  ref, $E1441,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1" s="117" t="str">
        <f>IFERROR(__xludf.DUMMYFUNCTION("""COMPUTED_VALUE"""),"")</f>
        <v/>
      </c>
      <c r="H1441" s="116"/>
      <c r="I1441" s="116"/>
      <c r="J1441" s="118"/>
      <c r="K1441" s="116"/>
      <c r="L1441" s="116"/>
      <c r="M1441" s="116"/>
      <c r="N1441" s="116"/>
      <c r="O1441" s="116"/>
      <c r="P1441" s="126"/>
      <c r="Q1441" s="126"/>
      <c r="R1441" s="126"/>
      <c r="S1441" s="136"/>
      <c r="T1441" s="126"/>
      <c r="U1441" s="126"/>
      <c r="V1441" s="126"/>
      <c r="W1441" s="136"/>
      <c r="X1441" s="126"/>
      <c r="Y1441" s="126"/>
      <c r="Z1441" s="126"/>
      <c r="AA1441" s="136"/>
      <c r="AB1441" s="121" t="b">
        <v>0</v>
      </c>
      <c r="AC1441" s="121" t="b">
        <v>0</v>
      </c>
      <c r="AD1441" s="122"/>
      <c r="AE1441" s="121" t="b">
        <v>0</v>
      </c>
      <c r="AF1441" s="128"/>
      <c r="AG1441" s="137"/>
      <c r="AH1441" s="138" t="b">
        <v>0</v>
      </c>
      <c r="AI1441" s="133"/>
    </row>
    <row r="1442">
      <c r="A1442" s="114"/>
      <c r="B1442" s="114"/>
      <c r="C1442" s="114"/>
      <c r="D1442" s="114"/>
      <c r="E1442" s="115" t="s">
        <v>231</v>
      </c>
      <c r="F1442" s="116" t="str">
        <f>IFERROR(__xludf.DUMMYFUNCTION("LET(
  headers, 'Internal Flight Booking Form Re'!$A$1:AI$1,
  ref, $E1442,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2" s="117" t="str">
        <f>IFERROR(__xludf.DUMMYFUNCTION("""COMPUTED_VALUE"""),"")</f>
        <v/>
      </c>
      <c r="H1442" s="116"/>
      <c r="I1442" s="116"/>
      <c r="J1442" s="118"/>
      <c r="K1442" s="116"/>
      <c r="L1442" s="116"/>
      <c r="M1442" s="116"/>
      <c r="N1442" s="116"/>
      <c r="O1442" s="116"/>
      <c r="P1442" s="126"/>
      <c r="Q1442" s="126"/>
      <c r="R1442" s="126"/>
      <c r="S1442" s="136"/>
      <c r="T1442" s="126"/>
      <c r="U1442" s="126"/>
      <c r="V1442" s="126"/>
      <c r="W1442" s="136"/>
      <c r="X1442" s="126"/>
      <c r="Y1442" s="126"/>
      <c r="Z1442" s="126"/>
      <c r="AA1442" s="136"/>
      <c r="AB1442" s="121" t="b">
        <v>0</v>
      </c>
      <c r="AC1442" s="121" t="b">
        <v>0</v>
      </c>
      <c r="AD1442" s="122"/>
      <c r="AE1442" s="121" t="b">
        <v>0</v>
      </c>
      <c r="AF1442" s="128"/>
      <c r="AG1442" s="137"/>
      <c r="AH1442" s="138" t="b">
        <v>0</v>
      </c>
      <c r="AI1442" s="133"/>
    </row>
    <row r="1443">
      <c r="A1443" s="114"/>
      <c r="B1443" s="114"/>
      <c r="C1443" s="114"/>
      <c r="D1443" s="114"/>
      <c r="E1443" s="115" t="s">
        <v>231</v>
      </c>
      <c r="F1443" s="116" t="str">
        <f>IFERROR(__xludf.DUMMYFUNCTION("LET(
  headers, 'Internal Flight Booking Form Re'!$A$1:AI$1,
  ref, $E1443,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3" s="117" t="str">
        <f>IFERROR(__xludf.DUMMYFUNCTION("""COMPUTED_VALUE"""),"")</f>
        <v/>
      </c>
      <c r="H1443" s="116"/>
      <c r="I1443" s="116"/>
      <c r="J1443" s="118"/>
      <c r="K1443" s="116"/>
      <c r="L1443" s="116"/>
      <c r="M1443" s="116"/>
      <c r="N1443" s="116"/>
      <c r="O1443" s="116"/>
      <c r="P1443" s="126"/>
      <c r="Q1443" s="126"/>
      <c r="R1443" s="126"/>
      <c r="S1443" s="136"/>
      <c r="T1443" s="126"/>
      <c r="U1443" s="126"/>
      <c r="V1443" s="126"/>
      <c r="W1443" s="136"/>
      <c r="X1443" s="126"/>
      <c r="Y1443" s="126"/>
      <c r="Z1443" s="126"/>
      <c r="AA1443" s="136"/>
      <c r="AB1443" s="121" t="b">
        <v>0</v>
      </c>
      <c r="AC1443" s="121" t="b">
        <v>0</v>
      </c>
      <c r="AD1443" s="122"/>
      <c r="AE1443" s="121" t="b">
        <v>0</v>
      </c>
      <c r="AF1443" s="128"/>
      <c r="AG1443" s="137"/>
      <c r="AH1443" s="138" t="b">
        <v>0</v>
      </c>
      <c r="AI1443" s="133"/>
    </row>
    <row r="1444">
      <c r="A1444" s="114"/>
      <c r="B1444" s="114"/>
      <c r="C1444" s="114"/>
      <c r="D1444" s="114"/>
      <c r="E1444" s="115" t="s">
        <v>231</v>
      </c>
      <c r="F1444" s="116" t="str">
        <f>IFERROR(__xludf.DUMMYFUNCTION("LET(
  headers, 'Internal Flight Booking Form Re'!$A$1:AI$1,
  ref, $E1444,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4" s="117" t="str">
        <f>IFERROR(__xludf.DUMMYFUNCTION("""COMPUTED_VALUE"""),"")</f>
        <v/>
      </c>
      <c r="H1444" s="116"/>
      <c r="I1444" s="116"/>
      <c r="J1444" s="118"/>
      <c r="K1444" s="116"/>
      <c r="L1444" s="116"/>
      <c r="M1444" s="116"/>
      <c r="N1444" s="116"/>
      <c r="O1444" s="116"/>
      <c r="P1444" s="126"/>
      <c r="Q1444" s="126"/>
      <c r="R1444" s="126"/>
      <c r="S1444" s="136"/>
      <c r="T1444" s="126"/>
      <c r="U1444" s="126"/>
      <c r="V1444" s="126"/>
      <c r="W1444" s="136"/>
      <c r="X1444" s="126"/>
      <c r="Y1444" s="126"/>
      <c r="Z1444" s="126"/>
      <c r="AA1444" s="136"/>
      <c r="AB1444" s="121" t="b">
        <v>0</v>
      </c>
      <c r="AC1444" s="121" t="b">
        <v>0</v>
      </c>
      <c r="AD1444" s="122"/>
      <c r="AE1444" s="121" t="b">
        <v>0</v>
      </c>
      <c r="AF1444" s="128"/>
      <c r="AG1444" s="137"/>
      <c r="AH1444" s="138" t="b">
        <v>0</v>
      </c>
      <c r="AI1444" s="133"/>
    </row>
    <row r="1445">
      <c r="A1445" s="114"/>
      <c r="B1445" s="114"/>
      <c r="C1445" s="114"/>
      <c r="D1445" s="114"/>
      <c r="E1445" s="115" t="s">
        <v>231</v>
      </c>
      <c r="F1445" s="116" t="str">
        <f>IFERROR(__xludf.DUMMYFUNCTION("LET(
  headers, 'Internal Flight Booking Form Re'!$A$1:AI$1,
  ref, $E1445,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5" s="117" t="str">
        <f>IFERROR(__xludf.DUMMYFUNCTION("""COMPUTED_VALUE"""),"")</f>
        <v/>
      </c>
      <c r="H1445" s="116"/>
      <c r="I1445" s="116"/>
      <c r="J1445" s="118"/>
      <c r="K1445" s="116"/>
      <c r="L1445" s="116"/>
      <c r="M1445" s="116"/>
      <c r="N1445" s="116"/>
      <c r="O1445" s="116"/>
      <c r="P1445" s="126"/>
      <c r="Q1445" s="126"/>
      <c r="R1445" s="126"/>
      <c r="S1445" s="136"/>
      <c r="T1445" s="126"/>
      <c r="U1445" s="126"/>
      <c r="V1445" s="126"/>
      <c r="W1445" s="136"/>
      <c r="X1445" s="126"/>
      <c r="Y1445" s="126"/>
      <c r="Z1445" s="126"/>
      <c r="AA1445" s="136"/>
      <c r="AB1445" s="121" t="b">
        <v>0</v>
      </c>
      <c r="AC1445" s="121" t="b">
        <v>0</v>
      </c>
      <c r="AD1445" s="122"/>
      <c r="AE1445" s="121" t="b">
        <v>0</v>
      </c>
      <c r="AF1445" s="128"/>
      <c r="AG1445" s="137"/>
      <c r="AH1445" s="138" t="b">
        <v>0</v>
      </c>
      <c r="AI1445" s="133"/>
    </row>
    <row r="1446">
      <c r="A1446" s="114"/>
      <c r="B1446" s="114"/>
      <c r="C1446" s="114"/>
      <c r="D1446" s="114"/>
      <c r="E1446" s="115" t="s">
        <v>231</v>
      </c>
      <c r="F1446" s="116" t="str">
        <f>IFERROR(__xludf.DUMMYFUNCTION("LET(
  headers, 'Internal Flight Booking Form Re'!$A$1:AI$1,
  ref, $E1446,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6" s="117" t="str">
        <f>IFERROR(__xludf.DUMMYFUNCTION("""COMPUTED_VALUE"""),"")</f>
        <v/>
      </c>
      <c r="H1446" s="116"/>
      <c r="I1446" s="116"/>
      <c r="J1446" s="118"/>
      <c r="K1446" s="116"/>
      <c r="L1446" s="116"/>
      <c r="M1446" s="116"/>
      <c r="N1446" s="116"/>
      <c r="O1446" s="116"/>
      <c r="P1446" s="126"/>
      <c r="Q1446" s="126"/>
      <c r="R1446" s="126"/>
      <c r="S1446" s="136"/>
      <c r="T1446" s="126"/>
      <c r="U1446" s="126"/>
      <c r="V1446" s="126"/>
      <c r="W1446" s="136"/>
      <c r="X1446" s="126"/>
      <c r="Y1446" s="126"/>
      <c r="Z1446" s="126"/>
      <c r="AA1446" s="136"/>
      <c r="AB1446" s="121" t="b">
        <v>0</v>
      </c>
      <c r="AC1446" s="121" t="b">
        <v>0</v>
      </c>
      <c r="AD1446" s="122"/>
      <c r="AE1446" s="121" t="b">
        <v>0</v>
      </c>
      <c r="AF1446" s="128"/>
      <c r="AG1446" s="137"/>
      <c r="AH1446" s="138" t="b">
        <v>0</v>
      </c>
      <c r="AI1446" s="133"/>
    </row>
    <row r="1447">
      <c r="A1447" s="114"/>
      <c r="B1447" s="114"/>
      <c r="C1447" s="114"/>
      <c r="D1447" s="114"/>
      <c r="E1447" s="115" t="s">
        <v>231</v>
      </c>
      <c r="F1447" s="116" t="str">
        <f>IFERROR(__xludf.DUMMYFUNCTION("LET(
  headers, 'Internal Flight Booking Form Re'!$A$1:AI$1,
  ref, $E1447,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7" s="117" t="str">
        <f>IFERROR(__xludf.DUMMYFUNCTION("""COMPUTED_VALUE"""),"")</f>
        <v/>
      </c>
      <c r="H1447" s="116"/>
      <c r="I1447" s="116"/>
      <c r="J1447" s="118"/>
      <c r="K1447" s="116"/>
      <c r="L1447" s="116"/>
      <c r="M1447" s="116"/>
      <c r="N1447" s="116"/>
      <c r="O1447" s="116"/>
      <c r="P1447" s="126"/>
      <c r="Q1447" s="126"/>
      <c r="R1447" s="126"/>
      <c r="S1447" s="136"/>
      <c r="T1447" s="126"/>
      <c r="U1447" s="126"/>
      <c r="V1447" s="126"/>
      <c r="W1447" s="136"/>
      <c r="X1447" s="126"/>
      <c r="Y1447" s="126"/>
      <c r="Z1447" s="126"/>
      <c r="AA1447" s="136"/>
      <c r="AB1447" s="121" t="b">
        <v>0</v>
      </c>
      <c r="AC1447" s="121" t="b">
        <v>0</v>
      </c>
      <c r="AD1447" s="122"/>
      <c r="AE1447" s="121" t="b">
        <v>0</v>
      </c>
      <c r="AF1447" s="128"/>
      <c r="AG1447" s="137"/>
      <c r="AH1447" s="138" t="b">
        <v>0</v>
      </c>
      <c r="AI1447" s="133"/>
    </row>
    <row r="1448">
      <c r="A1448" s="114"/>
      <c r="B1448" s="114"/>
      <c r="C1448" s="114"/>
      <c r="D1448" s="114"/>
      <c r="E1448" s="115" t="s">
        <v>231</v>
      </c>
      <c r="F1448" s="116" t="str">
        <f>IFERROR(__xludf.DUMMYFUNCTION("LET(
  headers, 'Internal Flight Booking Form Re'!$A$1:AI$1,
  ref, $E1448,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8" s="117" t="str">
        <f>IFERROR(__xludf.DUMMYFUNCTION("""COMPUTED_VALUE"""),"")</f>
        <v/>
      </c>
      <c r="H1448" s="116"/>
      <c r="I1448" s="116"/>
      <c r="J1448" s="118"/>
      <c r="K1448" s="116"/>
      <c r="L1448" s="116"/>
      <c r="M1448" s="116"/>
      <c r="N1448" s="116"/>
      <c r="O1448" s="116"/>
      <c r="P1448" s="126"/>
      <c r="Q1448" s="126"/>
      <c r="R1448" s="126"/>
      <c r="S1448" s="136"/>
      <c r="T1448" s="126"/>
      <c r="U1448" s="126"/>
      <c r="V1448" s="126"/>
      <c r="W1448" s="136"/>
      <c r="X1448" s="126"/>
      <c r="Y1448" s="126"/>
      <c r="Z1448" s="126"/>
      <c r="AA1448" s="136"/>
      <c r="AB1448" s="121" t="b">
        <v>0</v>
      </c>
      <c r="AC1448" s="121" t="b">
        <v>0</v>
      </c>
      <c r="AD1448" s="122"/>
      <c r="AE1448" s="121" t="b">
        <v>0</v>
      </c>
      <c r="AF1448" s="128"/>
      <c r="AG1448" s="137"/>
      <c r="AH1448" s="138" t="b">
        <v>0</v>
      </c>
      <c r="AI1448" s="133"/>
    </row>
    <row r="1449">
      <c r="A1449" s="114"/>
      <c r="B1449" s="114"/>
      <c r="C1449" s="114"/>
      <c r="D1449" s="114"/>
      <c r="E1449" s="115" t="s">
        <v>231</v>
      </c>
      <c r="F1449" s="116" t="str">
        <f>IFERROR(__xludf.DUMMYFUNCTION("LET(
  headers, 'Internal Flight Booking Form Re'!$A$1:AI$1,
  ref, $E1449,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49" s="117" t="str">
        <f>IFERROR(__xludf.DUMMYFUNCTION("""COMPUTED_VALUE"""),"")</f>
        <v/>
      </c>
      <c r="H1449" s="116"/>
      <c r="I1449" s="116"/>
      <c r="J1449" s="118"/>
      <c r="K1449" s="116"/>
      <c r="L1449" s="116"/>
      <c r="M1449" s="116"/>
      <c r="N1449" s="116"/>
      <c r="O1449" s="116"/>
      <c r="P1449" s="126"/>
      <c r="Q1449" s="126"/>
      <c r="R1449" s="126"/>
      <c r="S1449" s="136"/>
      <c r="T1449" s="126"/>
      <c r="U1449" s="126"/>
      <c r="V1449" s="126"/>
      <c r="W1449" s="136"/>
      <c r="X1449" s="126"/>
      <c r="Y1449" s="126"/>
      <c r="Z1449" s="126"/>
      <c r="AA1449" s="136"/>
      <c r="AB1449" s="121" t="b">
        <v>0</v>
      </c>
      <c r="AC1449" s="121" t="b">
        <v>0</v>
      </c>
      <c r="AD1449" s="122"/>
      <c r="AE1449" s="121" t="b">
        <v>0</v>
      </c>
      <c r="AF1449" s="128"/>
      <c r="AG1449" s="137"/>
      <c r="AH1449" s="138" t="b">
        <v>0</v>
      </c>
      <c r="AI1449" s="133"/>
    </row>
    <row r="1450">
      <c r="A1450" s="114"/>
      <c r="B1450" s="114"/>
      <c r="C1450" s="114"/>
      <c r="D1450" s="114"/>
      <c r="E1450" s="115" t="s">
        <v>231</v>
      </c>
      <c r="F1450" s="116" t="str">
        <f>IFERROR(__xludf.DUMMYFUNCTION("LET(
  headers, 'Internal Flight Booking Form Re'!$A$1:AI$1,
  ref, $E1450,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0" s="117" t="str">
        <f>IFERROR(__xludf.DUMMYFUNCTION("""COMPUTED_VALUE"""),"")</f>
        <v/>
      </c>
      <c r="H1450" s="116"/>
      <c r="I1450" s="116"/>
      <c r="J1450" s="118"/>
      <c r="K1450" s="116"/>
      <c r="L1450" s="116"/>
      <c r="M1450" s="116"/>
      <c r="N1450" s="116"/>
      <c r="O1450" s="116"/>
      <c r="P1450" s="126"/>
      <c r="Q1450" s="126"/>
      <c r="R1450" s="126"/>
      <c r="S1450" s="136"/>
      <c r="T1450" s="126"/>
      <c r="U1450" s="126"/>
      <c r="V1450" s="126"/>
      <c r="W1450" s="136"/>
      <c r="X1450" s="126"/>
      <c r="Y1450" s="126"/>
      <c r="Z1450" s="126"/>
      <c r="AA1450" s="136"/>
      <c r="AB1450" s="121" t="b">
        <v>0</v>
      </c>
      <c r="AC1450" s="121" t="b">
        <v>0</v>
      </c>
      <c r="AD1450" s="122"/>
      <c r="AE1450" s="121" t="b">
        <v>0</v>
      </c>
      <c r="AF1450" s="128"/>
      <c r="AG1450" s="137"/>
      <c r="AH1450" s="138" t="b">
        <v>0</v>
      </c>
      <c r="AI1450" s="133"/>
    </row>
    <row r="1451">
      <c r="A1451" s="114"/>
      <c r="B1451" s="114"/>
      <c r="C1451" s="114"/>
      <c r="D1451" s="114"/>
      <c r="E1451" s="115" t="s">
        <v>231</v>
      </c>
      <c r="F1451" s="116" t="str">
        <f>IFERROR(__xludf.DUMMYFUNCTION("LET(
  headers, 'Internal Flight Booking Form Re'!$A$1:AI$1,
  ref, $E1451,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1" s="117" t="str">
        <f>IFERROR(__xludf.DUMMYFUNCTION("""COMPUTED_VALUE"""),"")</f>
        <v/>
      </c>
      <c r="H1451" s="116"/>
      <c r="I1451" s="116"/>
      <c r="J1451" s="118"/>
      <c r="K1451" s="116"/>
      <c r="L1451" s="116"/>
      <c r="M1451" s="116"/>
      <c r="N1451" s="116"/>
      <c r="O1451" s="116"/>
      <c r="P1451" s="126"/>
      <c r="Q1451" s="126"/>
      <c r="R1451" s="126"/>
      <c r="S1451" s="136"/>
      <c r="T1451" s="126"/>
      <c r="U1451" s="126"/>
      <c r="V1451" s="126"/>
      <c r="W1451" s="136"/>
      <c r="X1451" s="126"/>
      <c r="Y1451" s="126"/>
      <c r="Z1451" s="126"/>
      <c r="AA1451" s="136"/>
      <c r="AB1451" s="121" t="b">
        <v>0</v>
      </c>
      <c r="AC1451" s="121" t="b">
        <v>0</v>
      </c>
      <c r="AD1451" s="122"/>
      <c r="AE1451" s="121" t="b">
        <v>0</v>
      </c>
      <c r="AF1451" s="128"/>
      <c r="AG1451" s="137"/>
      <c r="AH1451" s="138" t="b">
        <v>0</v>
      </c>
      <c r="AI1451" s="133"/>
    </row>
    <row r="1452">
      <c r="A1452" s="114"/>
      <c r="B1452" s="114"/>
      <c r="C1452" s="114"/>
      <c r="D1452" s="114"/>
      <c r="E1452" s="115" t="s">
        <v>231</v>
      </c>
      <c r="F1452" s="116" t="str">
        <f>IFERROR(__xludf.DUMMYFUNCTION("LET(
  headers, 'Internal Flight Booking Form Re'!$A$1:AI$1,
  ref, $E1452,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2" s="117" t="str">
        <f>IFERROR(__xludf.DUMMYFUNCTION("""COMPUTED_VALUE"""),"")</f>
        <v/>
      </c>
      <c r="H1452" s="116"/>
      <c r="I1452" s="116"/>
      <c r="J1452" s="118"/>
      <c r="K1452" s="116"/>
      <c r="L1452" s="116"/>
      <c r="M1452" s="116"/>
      <c r="N1452" s="116"/>
      <c r="O1452" s="116"/>
      <c r="P1452" s="126"/>
      <c r="Q1452" s="126"/>
      <c r="R1452" s="126"/>
      <c r="S1452" s="136"/>
      <c r="T1452" s="126"/>
      <c r="U1452" s="126"/>
      <c r="V1452" s="126"/>
      <c r="W1452" s="136"/>
      <c r="X1452" s="126"/>
      <c r="Y1452" s="126"/>
      <c r="Z1452" s="126"/>
      <c r="AA1452" s="136"/>
      <c r="AB1452" s="121" t="b">
        <v>0</v>
      </c>
      <c r="AC1452" s="121" t="b">
        <v>0</v>
      </c>
      <c r="AD1452" s="122"/>
      <c r="AE1452" s="121" t="b">
        <v>0</v>
      </c>
      <c r="AF1452" s="128"/>
      <c r="AG1452" s="137"/>
      <c r="AH1452" s="138" t="b">
        <v>0</v>
      </c>
      <c r="AI1452" s="133"/>
    </row>
    <row r="1453">
      <c r="A1453" s="114"/>
      <c r="B1453" s="114"/>
      <c r="C1453" s="114"/>
      <c r="D1453" s="114"/>
      <c r="E1453" s="115" t="s">
        <v>231</v>
      </c>
      <c r="F1453" s="116" t="str">
        <f>IFERROR(__xludf.DUMMYFUNCTION("LET(
  headers, 'Internal Flight Booking Form Re'!$A$1:AI$1,
  ref, $E1453,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3" s="117" t="str">
        <f>IFERROR(__xludf.DUMMYFUNCTION("""COMPUTED_VALUE"""),"")</f>
        <v/>
      </c>
      <c r="H1453" s="116"/>
      <c r="I1453" s="116"/>
      <c r="J1453" s="118"/>
      <c r="K1453" s="116"/>
      <c r="L1453" s="116"/>
      <c r="M1453" s="116"/>
      <c r="N1453" s="116"/>
      <c r="O1453" s="116"/>
      <c r="P1453" s="126"/>
      <c r="Q1453" s="126"/>
      <c r="R1453" s="126"/>
      <c r="S1453" s="136"/>
      <c r="T1453" s="126"/>
      <c r="U1453" s="126"/>
      <c r="V1453" s="126"/>
      <c r="W1453" s="136"/>
      <c r="X1453" s="126"/>
      <c r="Y1453" s="126"/>
      <c r="Z1453" s="126"/>
      <c r="AA1453" s="136"/>
      <c r="AB1453" s="121" t="b">
        <v>0</v>
      </c>
      <c r="AC1453" s="121" t="b">
        <v>0</v>
      </c>
      <c r="AD1453" s="122"/>
      <c r="AE1453" s="121" t="b">
        <v>0</v>
      </c>
      <c r="AF1453" s="128"/>
      <c r="AG1453" s="137"/>
      <c r="AH1453" s="138" t="b">
        <v>0</v>
      </c>
      <c r="AI1453" s="133"/>
    </row>
    <row r="1454">
      <c r="A1454" s="114"/>
      <c r="B1454" s="114"/>
      <c r="C1454" s="114"/>
      <c r="D1454" s="114"/>
      <c r="E1454" s="115" t="s">
        <v>231</v>
      </c>
      <c r="F1454" s="116" t="str">
        <f>IFERROR(__xludf.DUMMYFUNCTION("LET(
  headers, 'Internal Flight Booking Form Re'!$A$1:AI$1,
  ref, $E1454,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4" s="117" t="str">
        <f>IFERROR(__xludf.DUMMYFUNCTION("""COMPUTED_VALUE"""),"")</f>
        <v/>
      </c>
      <c r="H1454" s="116"/>
      <c r="I1454" s="116"/>
      <c r="J1454" s="118"/>
      <c r="K1454" s="116"/>
      <c r="L1454" s="116"/>
      <c r="M1454" s="116"/>
      <c r="N1454" s="116"/>
      <c r="O1454" s="116"/>
      <c r="P1454" s="126"/>
      <c r="Q1454" s="126"/>
      <c r="R1454" s="126"/>
      <c r="S1454" s="136"/>
      <c r="T1454" s="126"/>
      <c r="U1454" s="126"/>
      <c r="V1454" s="126"/>
      <c r="W1454" s="136"/>
      <c r="X1454" s="126"/>
      <c r="Y1454" s="126"/>
      <c r="Z1454" s="126"/>
      <c r="AA1454" s="136"/>
      <c r="AB1454" s="121" t="b">
        <v>0</v>
      </c>
      <c r="AC1454" s="121" t="b">
        <v>0</v>
      </c>
      <c r="AD1454" s="122"/>
      <c r="AE1454" s="121" t="b">
        <v>0</v>
      </c>
      <c r="AF1454" s="128"/>
      <c r="AG1454" s="137"/>
      <c r="AH1454" s="138" t="b">
        <v>0</v>
      </c>
      <c r="AI1454" s="133"/>
    </row>
    <row r="1455">
      <c r="A1455" s="114"/>
      <c r="B1455" s="114"/>
      <c r="C1455" s="114"/>
      <c r="D1455" s="114"/>
      <c r="E1455" s="115" t="s">
        <v>231</v>
      </c>
      <c r="F1455" s="116" t="str">
        <f>IFERROR(__xludf.DUMMYFUNCTION("LET(
  headers, 'Internal Flight Booking Form Re'!$A$1:AI$1,
  ref, $E1455,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5" s="117" t="str">
        <f>IFERROR(__xludf.DUMMYFUNCTION("""COMPUTED_VALUE"""),"")</f>
        <v/>
      </c>
      <c r="H1455" s="116"/>
      <c r="I1455" s="116"/>
      <c r="J1455" s="118"/>
      <c r="K1455" s="116"/>
      <c r="L1455" s="116"/>
      <c r="M1455" s="116"/>
      <c r="N1455" s="116"/>
      <c r="O1455" s="116"/>
      <c r="P1455" s="126"/>
      <c r="Q1455" s="126"/>
      <c r="R1455" s="126"/>
      <c r="S1455" s="136"/>
      <c r="T1455" s="126"/>
      <c r="U1455" s="126"/>
      <c r="V1455" s="126"/>
      <c r="W1455" s="136"/>
      <c r="X1455" s="126"/>
      <c r="Y1455" s="126"/>
      <c r="Z1455" s="126"/>
      <c r="AA1455" s="136"/>
      <c r="AB1455" s="121" t="b">
        <v>0</v>
      </c>
      <c r="AC1455" s="121" t="b">
        <v>0</v>
      </c>
      <c r="AD1455" s="122"/>
      <c r="AE1455" s="121" t="b">
        <v>0</v>
      </c>
      <c r="AF1455" s="128"/>
      <c r="AG1455" s="137"/>
      <c r="AH1455" s="138" t="b">
        <v>0</v>
      </c>
      <c r="AI1455" s="133"/>
    </row>
    <row r="1456">
      <c r="A1456" s="114"/>
      <c r="B1456" s="114"/>
      <c r="C1456" s="114"/>
      <c r="D1456" s="114"/>
      <c r="E1456" s="115" t="s">
        <v>231</v>
      </c>
      <c r="F1456" s="116" t="str">
        <f>IFERROR(__xludf.DUMMYFUNCTION("LET(
  headers, 'Internal Flight Booking Form Re'!$A$1:AI$1,
  ref, $E1456,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6" s="117" t="str">
        <f>IFERROR(__xludf.DUMMYFUNCTION("""COMPUTED_VALUE"""),"")</f>
        <v/>
      </c>
      <c r="H1456" s="116"/>
      <c r="I1456" s="116"/>
      <c r="J1456" s="118"/>
      <c r="K1456" s="116"/>
      <c r="L1456" s="116"/>
      <c r="M1456" s="116"/>
      <c r="N1456" s="116"/>
      <c r="O1456" s="116"/>
      <c r="P1456" s="126"/>
      <c r="Q1456" s="126"/>
      <c r="R1456" s="126"/>
      <c r="S1456" s="136"/>
      <c r="T1456" s="126"/>
      <c r="U1456" s="126"/>
      <c r="V1456" s="126"/>
      <c r="W1456" s="136"/>
      <c r="X1456" s="126"/>
      <c r="Y1456" s="126"/>
      <c r="Z1456" s="126"/>
      <c r="AA1456" s="136"/>
      <c r="AB1456" s="121" t="b">
        <v>0</v>
      </c>
      <c r="AC1456" s="121" t="b">
        <v>0</v>
      </c>
      <c r="AD1456" s="122"/>
      <c r="AE1456" s="121" t="b">
        <v>0</v>
      </c>
      <c r="AF1456" s="128"/>
      <c r="AG1456" s="137"/>
      <c r="AH1456" s="138" t="b">
        <v>0</v>
      </c>
      <c r="AI1456" s="133"/>
    </row>
    <row r="1457">
      <c r="A1457" s="114"/>
      <c r="B1457" s="114"/>
      <c r="C1457" s="114"/>
      <c r="D1457" s="114"/>
      <c r="E1457" s="115" t="s">
        <v>231</v>
      </c>
      <c r="F1457" s="116" t="str">
        <f>IFERROR(__xludf.DUMMYFUNCTION("LET(
  headers, 'Internal Flight Booking Form Re'!$A$1:AI$1,
  ref, $E1457,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7" s="117" t="str">
        <f>IFERROR(__xludf.DUMMYFUNCTION("""COMPUTED_VALUE"""),"")</f>
        <v/>
      </c>
      <c r="H1457" s="116"/>
      <c r="I1457" s="116"/>
      <c r="J1457" s="118"/>
      <c r="K1457" s="116"/>
      <c r="L1457" s="116"/>
      <c r="M1457" s="116"/>
      <c r="N1457" s="116"/>
      <c r="O1457" s="116"/>
      <c r="P1457" s="126"/>
      <c r="Q1457" s="126"/>
      <c r="R1457" s="126"/>
      <c r="S1457" s="136"/>
      <c r="T1457" s="126"/>
      <c r="U1457" s="126"/>
      <c r="V1457" s="126"/>
      <c r="W1457" s="136"/>
      <c r="X1457" s="126"/>
      <c r="Y1457" s="126"/>
      <c r="Z1457" s="126"/>
      <c r="AA1457" s="136"/>
      <c r="AB1457" s="121" t="b">
        <v>0</v>
      </c>
      <c r="AC1457" s="121" t="b">
        <v>0</v>
      </c>
      <c r="AD1457" s="122"/>
      <c r="AE1457" s="121" t="b">
        <v>0</v>
      </c>
      <c r="AF1457" s="128"/>
      <c r="AG1457" s="137"/>
      <c r="AH1457" s="138" t="b">
        <v>0</v>
      </c>
      <c r="AI1457" s="133"/>
    </row>
    <row r="1458">
      <c r="A1458" s="114"/>
      <c r="B1458" s="114"/>
      <c r="C1458" s="114"/>
      <c r="D1458" s="114"/>
      <c r="E1458" s="115" t="s">
        <v>231</v>
      </c>
      <c r="F1458" s="116" t="str">
        <f>IFERROR(__xludf.DUMMYFUNCTION("LET(
  headers, 'Internal Flight Booking Form Re'!$A$1:AI$1,
  ref, $E1458,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8" s="117" t="str">
        <f>IFERROR(__xludf.DUMMYFUNCTION("""COMPUTED_VALUE"""),"")</f>
        <v/>
      </c>
      <c r="H1458" s="116"/>
      <c r="I1458" s="116"/>
      <c r="J1458" s="118"/>
      <c r="K1458" s="116"/>
      <c r="L1458" s="116"/>
      <c r="M1458" s="116"/>
      <c r="N1458" s="116"/>
      <c r="O1458" s="116"/>
      <c r="P1458" s="126"/>
      <c r="Q1458" s="126"/>
      <c r="R1458" s="126"/>
      <c r="S1458" s="136"/>
      <c r="T1458" s="126"/>
      <c r="U1458" s="126"/>
      <c r="V1458" s="126"/>
      <c r="W1458" s="136"/>
      <c r="X1458" s="126"/>
      <c r="Y1458" s="126"/>
      <c r="Z1458" s="126"/>
      <c r="AA1458" s="136"/>
      <c r="AB1458" s="121" t="b">
        <v>0</v>
      </c>
      <c r="AC1458" s="121" t="b">
        <v>0</v>
      </c>
      <c r="AD1458" s="122"/>
      <c r="AE1458" s="121" t="b">
        <v>0</v>
      </c>
      <c r="AF1458" s="128"/>
      <c r="AG1458" s="137"/>
      <c r="AH1458" s="138" t="b">
        <v>0</v>
      </c>
      <c r="AI1458" s="133"/>
    </row>
    <row r="1459">
      <c r="A1459" s="114"/>
      <c r="B1459" s="114"/>
      <c r="C1459" s="114"/>
      <c r="D1459" s="114"/>
      <c r="E1459" s="115" t="s">
        <v>231</v>
      </c>
      <c r="F1459" s="116" t="str">
        <f>IFERROR(__xludf.DUMMYFUNCTION("LET(
  headers, 'Internal Flight Booking Form Re'!$A$1:AI$1,
  ref, $E1459,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59" s="117" t="str">
        <f>IFERROR(__xludf.DUMMYFUNCTION("""COMPUTED_VALUE"""),"")</f>
        <v/>
      </c>
      <c r="H1459" s="116"/>
      <c r="I1459" s="116"/>
      <c r="J1459" s="118"/>
      <c r="K1459" s="116"/>
      <c r="L1459" s="116"/>
      <c r="M1459" s="116"/>
      <c r="N1459" s="116"/>
      <c r="O1459" s="116"/>
      <c r="P1459" s="126"/>
      <c r="Q1459" s="126"/>
      <c r="R1459" s="126"/>
      <c r="S1459" s="136"/>
      <c r="T1459" s="126"/>
      <c r="U1459" s="126"/>
      <c r="V1459" s="126"/>
      <c r="W1459" s="136"/>
      <c r="X1459" s="126"/>
      <c r="Y1459" s="126"/>
      <c r="Z1459" s="126"/>
      <c r="AA1459" s="136"/>
      <c r="AB1459" s="121" t="b">
        <v>0</v>
      </c>
      <c r="AC1459" s="121" t="b">
        <v>0</v>
      </c>
      <c r="AD1459" s="122"/>
      <c r="AE1459" s="121" t="b">
        <v>0</v>
      </c>
      <c r="AF1459" s="128"/>
      <c r="AG1459" s="137"/>
      <c r="AH1459" s="138" t="b">
        <v>0</v>
      </c>
      <c r="AI1459" s="133"/>
    </row>
    <row r="1460">
      <c r="A1460" s="114"/>
      <c r="B1460" s="114"/>
      <c r="C1460" s="114"/>
      <c r="D1460" s="114"/>
      <c r="E1460" s="115" t="s">
        <v>231</v>
      </c>
      <c r="F1460" s="116" t="str">
        <f>IFERROR(__xludf.DUMMYFUNCTION("LET(
  headers, 'Internal Flight Booking Form Re'!$A$1:AI$1,
  ref, $E1460,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0" s="117" t="str">
        <f>IFERROR(__xludf.DUMMYFUNCTION("""COMPUTED_VALUE"""),"")</f>
        <v/>
      </c>
      <c r="H1460" s="116"/>
      <c r="I1460" s="116"/>
      <c r="J1460" s="118"/>
      <c r="K1460" s="116"/>
      <c r="L1460" s="116"/>
      <c r="M1460" s="116"/>
      <c r="N1460" s="116"/>
      <c r="O1460" s="116"/>
      <c r="P1460" s="126"/>
      <c r="Q1460" s="126"/>
      <c r="R1460" s="126"/>
      <c r="S1460" s="136"/>
      <c r="T1460" s="126"/>
      <c r="U1460" s="126"/>
      <c r="V1460" s="126"/>
      <c r="W1460" s="136"/>
      <c r="X1460" s="126"/>
      <c r="Y1460" s="126"/>
      <c r="Z1460" s="126"/>
      <c r="AA1460" s="136"/>
      <c r="AB1460" s="121" t="b">
        <v>0</v>
      </c>
      <c r="AC1460" s="121" t="b">
        <v>0</v>
      </c>
      <c r="AD1460" s="122"/>
      <c r="AE1460" s="121" t="b">
        <v>0</v>
      </c>
      <c r="AF1460" s="128"/>
      <c r="AG1460" s="137"/>
      <c r="AH1460" s="138" t="b">
        <v>0</v>
      </c>
      <c r="AI1460" s="133"/>
    </row>
    <row r="1461">
      <c r="A1461" s="114"/>
      <c r="B1461" s="114"/>
      <c r="C1461" s="114"/>
      <c r="D1461" s="114"/>
      <c r="E1461" s="115" t="s">
        <v>231</v>
      </c>
      <c r="F1461" s="116" t="str">
        <f>IFERROR(__xludf.DUMMYFUNCTION("LET(
  headers, 'Internal Flight Booking Form Re'!$A$1:AI$1,
  ref, $E1461,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1" s="117" t="str">
        <f>IFERROR(__xludf.DUMMYFUNCTION("""COMPUTED_VALUE"""),"")</f>
        <v/>
      </c>
      <c r="H1461" s="116"/>
      <c r="I1461" s="116"/>
      <c r="J1461" s="118"/>
      <c r="K1461" s="116"/>
      <c r="L1461" s="116"/>
      <c r="M1461" s="116"/>
      <c r="N1461" s="116"/>
      <c r="O1461" s="116"/>
      <c r="P1461" s="126"/>
      <c r="Q1461" s="126"/>
      <c r="R1461" s="126"/>
      <c r="S1461" s="136"/>
      <c r="T1461" s="126"/>
      <c r="U1461" s="126"/>
      <c r="V1461" s="126"/>
      <c r="W1461" s="136"/>
      <c r="X1461" s="126"/>
      <c r="Y1461" s="126"/>
      <c r="Z1461" s="126"/>
      <c r="AA1461" s="136"/>
      <c r="AB1461" s="121" t="b">
        <v>0</v>
      </c>
      <c r="AC1461" s="121" t="b">
        <v>0</v>
      </c>
      <c r="AD1461" s="122"/>
      <c r="AE1461" s="121" t="b">
        <v>0</v>
      </c>
      <c r="AF1461" s="128"/>
      <c r="AG1461" s="137"/>
      <c r="AH1461" s="138" t="b">
        <v>0</v>
      </c>
      <c r="AI1461" s="133"/>
    </row>
    <row r="1462">
      <c r="A1462" s="114"/>
      <c r="B1462" s="114"/>
      <c r="C1462" s="114"/>
      <c r="D1462" s="114"/>
      <c r="E1462" s="115" t="s">
        <v>231</v>
      </c>
      <c r="F1462" s="116" t="str">
        <f>IFERROR(__xludf.DUMMYFUNCTION("LET(
  headers, 'Internal Flight Booking Form Re'!$A$1:AI$1,
  ref, $E1462,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2" s="117" t="str">
        <f>IFERROR(__xludf.DUMMYFUNCTION("""COMPUTED_VALUE"""),"")</f>
        <v/>
      </c>
      <c r="H1462" s="116"/>
      <c r="I1462" s="116"/>
      <c r="J1462" s="118"/>
      <c r="K1462" s="116"/>
      <c r="L1462" s="116"/>
      <c r="M1462" s="116"/>
      <c r="N1462" s="116"/>
      <c r="O1462" s="116"/>
      <c r="P1462" s="126"/>
      <c r="Q1462" s="126"/>
      <c r="R1462" s="126"/>
      <c r="S1462" s="136"/>
      <c r="T1462" s="126"/>
      <c r="U1462" s="126"/>
      <c r="V1462" s="126"/>
      <c r="W1462" s="136"/>
      <c r="X1462" s="126"/>
      <c r="Y1462" s="126"/>
      <c r="Z1462" s="126"/>
      <c r="AA1462" s="136"/>
      <c r="AB1462" s="121" t="b">
        <v>0</v>
      </c>
      <c r="AC1462" s="121" t="b">
        <v>0</v>
      </c>
      <c r="AD1462" s="122"/>
      <c r="AE1462" s="121" t="b">
        <v>0</v>
      </c>
      <c r="AF1462" s="128"/>
      <c r="AG1462" s="137"/>
      <c r="AH1462" s="138" t="b">
        <v>0</v>
      </c>
      <c r="AI1462" s="133"/>
    </row>
    <row r="1463">
      <c r="A1463" s="114"/>
      <c r="B1463" s="114"/>
      <c r="C1463" s="114"/>
      <c r="D1463" s="114"/>
      <c r="E1463" s="115" t="s">
        <v>231</v>
      </c>
      <c r="F1463" s="116" t="str">
        <f>IFERROR(__xludf.DUMMYFUNCTION("LET(
  headers, 'Internal Flight Booking Form Re'!$A$1:AI$1,
  ref, $E1463,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3" s="117" t="str">
        <f>IFERROR(__xludf.DUMMYFUNCTION("""COMPUTED_VALUE"""),"")</f>
        <v/>
      </c>
      <c r="H1463" s="116"/>
      <c r="I1463" s="116"/>
      <c r="J1463" s="118"/>
      <c r="K1463" s="116"/>
      <c r="L1463" s="116"/>
      <c r="M1463" s="116"/>
      <c r="N1463" s="116"/>
      <c r="O1463" s="116"/>
      <c r="P1463" s="126"/>
      <c r="Q1463" s="126"/>
      <c r="R1463" s="126"/>
      <c r="S1463" s="136"/>
      <c r="T1463" s="126"/>
      <c r="U1463" s="126"/>
      <c r="V1463" s="126"/>
      <c r="W1463" s="136"/>
      <c r="X1463" s="126"/>
      <c r="Y1463" s="126"/>
      <c r="Z1463" s="126"/>
      <c r="AA1463" s="136"/>
      <c r="AB1463" s="121" t="b">
        <v>0</v>
      </c>
      <c r="AC1463" s="121" t="b">
        <v>0</v>
      </c>
      <c r="AD1463" s="122"/>
      <c r="AE1463" s="121" t="b">
        <v>0</v>
      </c>
      <c r="AF1463" s="128"/>
      <c r="AG1463" s="137"/>
      <c r="AH1463" s="138" t="b">
        <v>0</v>
      </c>
      <c r="AI1463" s="133"/>
    </row>
    <row r="1464">
      <c r="A1464" s="114"/>
      <c r="B1464" s="114"/>
      <c r="C1464" s="114"/>
      <c r="D1464" s="114"/>
      <c r="E1464" s="115" t="s">
        <v>231</v>
      </c>
      <c r="F1464" s="116" t="str">
        <f>IFERROR(__xludf.DUMMYFUNCTION("LET(
  headers, 'Internal Flight Booking Form Re'!$A$1:AI$1,
  ref, $E1464,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4" s="117" t="str">
        <f>IFERROR(__xludf.DUMMYFUNCTION("""COMPUTED_VALUE"""),"")</f>
        <v/>
      </c>
      <c r="H1464" s="116"/>
      <c r="I1464" s="116"/>
      <c r="J1464" s="118"/>
      <c r="K1464" s="116"/>
      <c r="L1464" s="116"/>
      <c r="M1464" s="116"/>
      <c r="N1464" s="116"/>
      <c r="O1464" s="116"/>
      <c r="P1464" s="126"/>
      <c r="Q1464" s="126"/>
      <c r="R1464" s="126"/>
      <c r="S1464" s="136"/>
      <c r="T1464" s="126"/>
      <c r="U1464" s="126"/>
      <c r="V1464" s="126"/>
      <c r="W1464" s="136"/>
      <c r="X1464" s="126"/>
      <c r="Y1464" s="126"/>
      <c r="Z1464" s="126"/>
      <c r="AA1464" s="136"/>
      <c r="AB1464" s="121" t="b">
        <v>0</v>
      </c>
      <c r="AC1464" s="121" t="b">
        <v>0</v>
      </c>
      <c r="AD1464" s="122"/>
      <c r="AE1464" s="121" t="b">
        <v>0</v>
      </c>
      <c r="AF1464" s="128"/>
      <c r="AG1464" s="137"/>
      <c r="AH1464" s="138" t="b">
        <v>0</v>
      </c>
      <c r="AI1464" s="133"/>
    </row>
    <row r="1465">
      <c r="A1465" s="114"/>
      <c r="B1465" s="114"/>
      <c r="C1465" s="114"/>
      <c r="D1465" s="114"/>
      <c r="E1465" s="115" t="s">
        <v>231</v>
      </c>
      <c r="F1465" s="116" t="str">
        <f>IFERROR(__xludf.DUMMYFUNCTION("LET(
  headers, 'Internal Flight Booking Form Re'!$A$1:AI$1,
  ref, $E1465,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5" s="117" t="str">
        <f>IFERROR(__xludf.DUMMYFUNCTION("""COMPUTED_VALUE"""),"")</f>
        <v/>
      </c>
      <c r="H1465" s="116"/>
      <c r="I1465" s="116"/>
      <c r="J1465" s="118"/>
      <c r="K1465" s="116"/>
      <c r="L1465" s="116"/>
      <c r="M1465" s="116"/>
      <c r="N1465" s="116"/>
      <c r="O1465" s="116"/>
      <c r="P1465" s="126"/>
      <c r="Q1465" s="126"/>
      <c r="R1465" s="126"/>
      <c r="S1465" s="136"/>
      <c r="T1465" s="126"/>
      <c r="U1465" s="126"/>
      <c r="V1465" s="126"/>
      <c r="W1465" s="136"/>
      <c r="X1465" s="126"/>
      <c r="Y1465" s="126"/>
      <c r="Z1465" s="126"/>
      <c r="AA1465" s="136"/>
      <c r="AB1465" s="121" t="b">
        <v>0</v>
      </c>
      <c r="AC1465" s="121" t="b">
        <v>0</v>
      </c>
      <c r="AD1465" s="122"/>
      <c r="AE1465" s="121" t="b">
        <v>0</v>
      </c>
      <c r="AF1465" s="128"/>
      <c r="AG1465" s="137"/>
      <c r="AH1465" s="138" t="b">
        <v>0</v>
      </c>
      <c r="AI1465" s="133"/>
    </row>
    <row r="1466">
      <c r="A1466" s="114"/>
      <c r="B1466" s="114"/>
      <c r="C1466" s="114"/>
      <c r="D1466" s="114"/>
      <c r="E1466" s="115" t="s">
        <v>231</v>
      </c>
      <c r="F1466" s="116" t="str">
        <f>IFERROR(__xludf.DUMMYFUNCTION("LET(
  headers, 'Internal Flight Booking Form Re'!$A$1:AI$1,
  ref, $E1466,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6" s="117" t="str">
        <f>IFERROR(__xludf.DUMMYFUNCTION("""COMPUTED_VALUE"""),"")</f>
        <v/>
      </c>
      <c r="H1466" s="116"/>
      <c r="I1466" s="116"/>
      <c r="J1466" s="118"/>
      <c r="K1466" s="116"/>
      <c r="L1466" s="116"/>
      <c r="M1466" s="116"/>
      <c r="N1466" s="116"/>
      <c r="O1466" s="116"/>
      <c r="P1466" s="126"/>
      <c r="Q1466" s="126"/>
      <c r="R1466" s="126"/>
      <c r="S1466" s="136"/>
      <c r="T1466" s="126"/>
      <c r="U1466" s="126"/>
      <c r="V1466" s="126"/>
      <c r="W1466" s="136"/>
      <c r="X1466" s="126"/>
      <c r="Y1466" s="126"/>
      <c r="Z1466" s="126"/>
      <c r="AA1466" s="136"/>
      <c r="AB1466" s="121" t="b">
        <v>0</v>
      </c>
      <c r="AC1466" s="121" t="b">
        <v>0</v>
      </c>
      <c r="AD1466" s="122"/>
      <c r="AE1466" s="121" t="b">
        <v>0</v>
      </c>
      <c r="AF1466" s="128"/>
      <c r="AG1466" s="137"/>
      <c r="AH1466" s="138" t="b">
        <v>0</v>
      </c>
      <c r="AI1466" s="133"/>
    </row>
    <row r="1467">
      <c r="A1467" s="114"/>
      <c r="B1467" s="114"/>
      <c r="C1467" s="114"/>
      <c r="D1467" s="114"/>
      <c r="E1467" s="115" t="s">
        <v>231</v>
      </c>
      <c r="F1467" s="116" t="str">
        <f>IFERROR(__xludf.DUMMYFUNCTION("LET(
  headers, 'Internal Flight Booking Form Re'!$A$1:AI$1,
  ref, $E1467,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7" s="117" t="str">
        <f>IFERROR(__xludf.DUMMYFUNCTION("""COMPUTED_VALUE"""),"")</f>
        <v/>
      </c>
      <c r="H1467" s="116"/>
      <c r="I1467" s="116"/>
      <c r="J1467" s="118"/>
      <c r="K1467" s="116"/>
      <c r="L1467" s="116"/>
      <c r="M1467" s="116"/>
      <c r="N1467" s="116"/>
      <c r="O1467" s="116"/>
      <c r="P1467" s="126"/>
      <c r="Q1467" s="126"/>
      <c r="R1467" s="126"/>
      <c r="S1467" s="136"/>
      <c r="T1467" s="126"/>
      <c r="U1467" s="126"/>
      <c r="V1467" s="126"/>
      <c r="W1467" s="136"/>
      <c r="X1467" s="126"/>
      <c r="Y1467" s="126"/>
      <c r="Z1467" s="126"/>
      <c r="AA1467" s="136"/>
      <c r="AB1467" s="121" t="b">
        <v>0</v>
      </c>
      <c r="AC1467" s="121" t="b">
        <v>0</v>
      </c>
      <c r="AD1467" s="122"/>
      <c r="AE1467" s="121" t="b">
        <v>0</v>
      </c>
      <c r="AF1467" s="128"/>
      <c r="AG1467" s="137"/>
      <c r="AH1467" s="138" t="b">
        <v>0</v>
      </c>
      <c r="AI1467" s="133"/>
    </row>
    <row r="1468">
      <c r="A1468" s="114"/>
      <c r="B1468" s="114"/>
      <c r="C1468" s="114"/>
      <c r="D1468" s="114"/>
      <c r="E1468" s="115" t="s">
        <v>231</v>
      </c>
      <c r="F1468" s="116" t="str">
        <f>IFERROR(__xludf.DUMMYFUNCTION("LET(
  headers, 'Internal Flight Booking Form Re'!$A$1:AI$1,
  ref, $E1468,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8" s="117" t="str">
        <f>IFERROR(__xludf.DUMMYFUNCTION("""COMPUTED_VALUE"""),"")</f>
        <v/>
      </c>
      <c r="H1468" s="116"/>
      <c r="I1468" s="116"/>
      <c r="J1468" s="118"/>
      <c r="K1468" s="116"/>
      <c r="L1468" s="116"/>
      <c r="M1468" s="116"/>
      <c r="N1468" s="116"/>
      <c r="O1468" s="116"/>
      <c r="P1468" s="126"/>
      <c r="Q1468" s="126"/>
      <c r="R1468" s="126"/>
      <c r="S1468" s="136"/>
      <c r="T1468" s="126"/>
      <c r="U1468" s="126"/>
      <c r="V1468" s="126"/>
      <c r="W1468" s="136"/>
      <c r="X1468" s="126"/>
      <c r="Y1468" s="126"/>
      <c r="Z1468" s="126"/>
      <c r="AA1468" s="136"/>
      <c r="AB1468" s="121" t="b">
        <v>0</v>
      </c>
      <c r="AC1468" s="121" t="b">
        <v>0</v>
      </c>
      <c r="AD1468" s="122"/>
      <c r="AE1468" s="121" t="b">
        <v>0</v>
      </c>
      <c r="AF1468" s="128"/>
      <c r="AG1468" s="137"/>
      <c r="AH1468" s="138" t="b">
        <v>0</v>
      </c>
      <c r="AI1468" s="133"/>
    </row>
    <row r="1469">
      <c r="A1469" s="114"/>
      <c r="B1469" s="114"/>
      <c r="C1469" s="114"/>
      <c r="D1469" s="114"/>
      <c r="E1469" s="115" t="s">
        <v>231</v>
      </c>
      <c r="F1469" s="116" t="str">
        <f>IFERROR(__xludf.DUMMYFUNCTION("LET(
  headers, 'Internal Flight Booking Form Re'!$A$1:AI$1,
  ref, $E1469,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69" s="117" t="str">
        <f>IFERROR(__xludf.DUMMYFUNCTION("""COMPUTED_VALUE"""),"")</f>
        <v/>
      </c>
      <c r="H1469" s="116"/>
      <c r="I1469" s="116"/>
      <c r="J1469" s="118"/>
      <c r="K1469" s="116"/>
      <c r="L1469" s="116"/>
      <c r="M1469" s="116"/>
      <c r="N1469" s="116"/>
      <c r="O1469" s="116"/>
      <c r="P1469" s="126"/>
      <c r="Q1469" s="126"/>
      <c r="R1469" s="126"/>
      <c r="S1469" s="136"/>
      <c r="T1469" s="126"/>
      <c r="U1469" s="126"/>
      <c r="V1469" s="126"/>
      <c r="W1469" s="136"/>
      <c r="X1469" s="126"/>
      <c r="Y1469" s="126"/>
      <c r="Z1469" s="126"/>
      <c r="AA1469" s="136"/>
      <c r="AB1469" s="121" t="b">
        <v>0</v>
      </c>
      <c r="AC1469" s="121" t="b">
        <v>0</v>
      </c>
      <c r="AD1469" s="122"/>
      <c r="AE1469" s="121" t="b">
        <v>0</v>
      </c>
      <c r="AF1469" s="128"/>
      <c r="AG1469" s="137"/>
      <c r="AH1469" s="138" t="b">
        <v>0</v>
      </c>
      <c r="AI1469" s="133"/>
    </row>
    <row r="1470">
      <c r="A1470" s="114"/>
      <c r="B1470" s="114"/>
      <c r="C1470" s="114"/>
      <c r="D1470" s="114"/>
      <c r="E1470" s="115" t="s">
        <v>231</v>
      </c>
      <c r="F1470" s="116" t="str">
        <f>IFERROR(__xludf.DUMMYFUNCTION("LET(
  headers, 'Internal Flight Booking Form Re'!$A$1:AI$1,
  ref, $E1470,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0" s="117" t="str">
        <f>IFERROR(__xludf.DUMMYFUNCTION("""COMPUTED_VALUE"""),"")</f>
        <v/>
      </c>
      <c r="H1470" s="116"/>
      <c r="I1470" s="116"/>
      <c r="J1470" s="118"/>
      <c r="K1470" s="116"/>
      <c r="L1470" s="116"/>
      <c r="M1470" s="116"/>
      <c r="N1470" s="116"/>
      <c r="O1470" s="116"/>
      <c r="P1470" s="126"/>
      <c r="Q1470" s="126"/>
      <c r="R1470" s="126"/>
      <c r="S1470" s="136"/>
      <c r="T1470" s="126"/>
      <c r="U1470" s="126"/>
      <c r="V1470" s="126"/>
      <c r="W1470" s="136"/>
      <c r="X1470" s="126"/>
      <c r="Y1470" s="126"/>
      <c r="Z1470" s="126"/>
      <c r="AA1470" s="136"/>
      <c r="AB1470" s="121" t="b">
        <v>0</v>
      </c>
      <c r="AC1470" s="121" t="b">
        <v>0</v>
      </c>
      <c r="AD1470" s="122"/>
      <c r="AE1470" s="121" t="b">
        <v>0</v>
      </c>
      <c r="AF1470" s="128"/>
      <c r="AG1470" s="137"/>
      <c r="AH1470" s="138" t="b">
        <v>0</v>
      </c>
      <c r="AI1470" s="133"/>
    </row>
    <row r="1471">
      <c r="A1471" s="114"/>
      <c r="B1471" s="114"/>
      <c r="C1471" s="114"/>
      <c r="D1471" s="114"/>
      <c r="E1471" s="115" t="s">
        <v>231</v>
      </c>
      <c r="F1471" s="116" t="str">
        <f>IFERROR(__xludf.DUMMYFUNCTION("LET(
  headers, 'Internal Flight Booking Form Re'!$A$1:AI$1,
  ref, $E1471,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1" s="117" t="str">
        <f>IFERROR(__xludf.DUMMYFUNCTION("""COMPUTED_VALUE"""),"")</f>
        <v/>
      </c>
      <c r="H1471" s="116"/>
      <c r="I1471" s="116"/>
      <c r="J1471" s="118"/>
      <c r="K1471" s="116"/>
      <c r="L1471" s="116"/>
      <c r="M1471" s="116"/>
      <c r="N1471" s="116"/>
      <c r="O1471" s="116"/>
      <c r="P1471" s="126"/>
      <c r="Q1471" s="126"/>
      <c r="R1471" s="126"/>
      <c r="S1471" s="136"/>
      <c r="T1471" s="126"/>
      <c r="U1471" s="126"/>
      <c r="V1471" s="126"/>
      <c r="W1471" s="136"/>
      <c r="X1471" s="126"/>
      <c r="Y1471" s="126"/>
      <c r="Z1471" s="126"/>
      <c r="AA1471" s="136"/>
      <c r="AB1471" s="121" t="b">
        <v>0</v>
      </c>
      <c r="AC1471" s="121" t="b">
        <v>0</v>
      </c>
      <c r="AD1471" s="122"/>
      <c r="AE1471" s="121" t="b">
        <v>0</v>
      </c>
      <c r="AF1471" s="128"/>
      <c r="AG1471" s="137"/>
      <c r="AH1471" s="138" t="b">
        <v>0</v>
      </c>
      <c r="AI1471" s="133"/>
    </row>
    <row r="1472">
      <c r="A1472" s="114"/>
      <c r="B1472" s="114"/>
      <c r="C1472" s="114"/>
      <c r="D1472" s="114"/>
      <c r="E1472" s="115" t="s">
        <v>231</v>
      </c>
      <c r="F1472" s="116" t="str">
        <f>IFERROR(__xludf.DUMMYFUNCTION("LET(
  headers, 'Internal Flight Booking Form Re'!$A$1:AI$1,
  ref, $E1472,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2" s="117" t="str">
        <f>IFERROR(__xludf.DUMMYFUNCTION("""COMPUTED_VALUE"""),"")</f>
        <v/>
      </c>
      <c r="H1472" s="116"/>
      <c r="I1472" s="116"/>
      <c r="J1472" s="118"/>
      <c r="K1472" s="116"/>
      <c r="L1472" s="116"/>
      <c r="M1472" s="116"/>
      <c r="N1472" s="116"/>
      <c r="O1472" s="116"/>
      <c r="P1472" s="126"/>
      <c r="Q1472" s="126"/>
      <c r="R1472" s="126"/>
      <c r="S1472" s="136"/>
      <c r="T1472" s="126"/>
      <c r="U1472" s="126"/>
      <c r="V1472" s="126"/>
      <c r="W1472" s="136"/>
      <c r="X1472" s="126"/>
      <c r="Y1472" s="126"/>
      <c r="Z1472" s="126"/>
      <c r="AA1472" s="136"/>
      <c r="AB1472" s="121" t="b">
        <v>0</v>
      </c>
      <c r="AC1472" s="121" t="b">
        <v>0</v>
      </c>
      <c r="AD1472" s="122"/>
      <c r="AE1472" s="121" t="b">
        <v>0</v>
      </c>
      <c r="AF1472" s="128"/>
      <c r="AG1472" s="137"/>
      <c r="AH1472" s="138" t="b">
        <v>0</v>
      </c>
      <c r="AI1472" s="133"/>
    </row>
    <row r="1473">
      <c r="A1473" s="114"/>
      <c r="B1473" s="114"/>
      <c r="C1473" s="114"/>
      <c r="D1473" s="114"/>
      <c r="E1473" s="115" t="s">
        <v>231</v>
      </c>
      <c r="F1473" s="116" t="str">
        <f>IFERROR(__xludf.DUMMYFUNCTION("LET(
  headers, 'Internal Flight Booking Form Re'!$A$1:AI$1,
  ref, $E1473,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3" s="117" t="str">
        <f>IFERROR(__xludf.DUMMYFUNCTION("""COMPUTED_VALUE"""),"")</f>
        <v/>
      </c>
      <c r="H1473" s="116"/>
      <c r="I1473" s="116"/>
      <c r="J1473" s="118"/>
      <c r="K1473" s="116"/>
      <c r="L1473" s="116"/>
      <c r="M1473" s="116"/>
      <c r="N1473" s="116"/>
      <c r="O1473" s="116"/>
      <c r="P1473" s="126"/>
      <c r="Q1473" s="126"/>
      <c r="R1473" s="126"/>
      <c r="S1473" s="136"/>
      <c r="T1473" s="126"/>
      <c r="U1473" s="126"/>
      <c r="V1473" s="126"/>
      <c r="W1473" s="136"/>
      <c r="X1473" s="126"/>
      <c r="Y1473" s="126"/>
      <c r="Z1473" s="126"/>
      <c r="AA1473" s="136"/>
      <c r="AB1473" s="121" t="b">
        <v>0</v>
      </c>
      <c r="AC1473" s="121" t="b">
        <v>0</v>
      </c>
      <c r="AD1473" s="122"/>
      <c r="AE1473" s="121" t="b">
        <v>0</v>
      </c>
      <c r="AF1473" s="128"/>
      <c r="AG1473" s="137"/>
      <c r="AH1473" s="138" t="b">
        <v>0</v>
      </c>
      <c r="AI1473" s="133"/>
    </row>
    <row r="1474">
      <c r="A1474" s="114"/>
      <c r="B1474" s="114"/>
      <c r="C1474" s="114"/>
      <c r="D1474" s="114"/>
      <c r="E1474" s="115" t="s">
        <v>231</v>
      </c>
      <c r="F1474" s="116" t="str">
        <f>IFERROR(__xludf.DUMMYFUNCTION("LET(
  headers, 'Internal Flight Booking Form Re'!$A$1:AI$1,
  ref, $E1474,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4" s="117" t="str">
        <f>IFERROR(__xludf.DUMMYFUNCTION("""COMPUTED_VALUE"""),"")</f>
        <v/>
      </c>
      <c r="H1474" s="116"/>
      <c r="I1474" s="116"/>
      <c r="J1474" s="118"/>
      <c r="K1474" s="116"/>
      <c r="L1474" s="116"/>
      <c r="M1474" s="116"/>
      <c r="N1474" s="116"/>
      <c r="O1474" s="116"/>
      <c r="P1474" s="126"/>
      <c r="Q1474" s="126"/>
      <c r="R1474" s="126"/>
      <c r="S1474" s="136"/>
      <c r="T1474" s="126"/>
      <c r="U1474" s="126"/>
      <c r="V1474" s="126"/>
      <c r="W1474" s="136"/>
      <c r="X1474" s="126"/>
      <c r="Y1474" s="126"/>
      <c r="Z1474" s="126"/>
      <c r="AA1474" s="136"/>
      <c r="AB1474" s="121" t="b">
        <v>0</v>
      </c>
      <c r="AC1474" s="121" t="b">
        <v>0</v>
      </c>
      <c r="AD1474" s="122"/>
      <c r="AE1474" s="121" t="b">
        <v>0</v>
      </c>
      <c r="AF1474" s="128"/>
      <c r="AG1474" s="137"/>
      <c r="AH1474" s="138" t="b">
        <v>0</v>
      </c>
      <c r="AI1474" s="133"/>
    </row>
    <row r="1475">
      <c r="A1475" s="114"/>
      <c r="B1475" s="114"/>
      <c r="C1475" s="114"/>
      <c r="D1475" s="114"/>
      <c r="E1475" s="115" t="s">
        <v>231</v>
      </c>
      <c r="F1475" s="116" t="str">
        <f>IFERROR(__xludf.DUMMYFUNCTION("LET(
  headers, 'Internal Flight Booking Form Re'!$A$1:AI$1,
  ref, $E1475,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5" s="117" t="str">
        <f>IFERROR(__xludf.DUMMYFUNCTION("""COMPUTED_VALUE"""),"")</f>
        <v/>
      </c>
      <c r="H1475" s="116"/>
      <c r="I1475" s="116"/>
      <c r="J1475" s="118"/>
      <c r="K1475" s="116"/>
      <c r="L1475" s="116"/>
      <c r="M1475" s="116"/>
      <c r="N1475" s="116"/>
      <c r="O1475" s="116"/>
      <c r="P1475" s="126"/>
      <c r="Q1475" s="126"/>
      <c r="R1475" s="126"/>
      <c r="S1475" s="136"/>
      <c r="T1475" s="126"/>
      <c r="U1475" s="126"/>
      <c r="V1475" s="126"/>
      <c r="W1475" s="136"/>
      <c r="X1475" s="126"/>
      <c r="Y1475" s="126"/>
      <c r="Z1475" s="126"/>
      <c r="AA1475" s="136"/>
      <c r="AB1475" s="121" t="b">
        <v>0</v>
      </c>
      <c r="AC1475" s="121" t="b">
        <v>0</v>
      </c>
      <c r="AD1475" s="122"/>
      <c r="AE1475" s="121" t="b">
        <v>0</v>
      </c>
      <c r="AF1475" s="128"/>
      <c r="AG1475" s="137"/>
      <c r="AH1475" s="138" t="b">
        <v>0</v>
      </c>
      <c r="AI1475" s="133"/>
    </row>
    <row r="1476">
      <c r="A1476" s="114"/>
      <c r="B1476" s="114"/>
      <c r="C1476" s="114"/>
      <c r="D1476" s="114"/>
      <c r="E1476" s="115" t="s">
        <v>231</v>
      </c>
      <c r="F1476" s="116" t="str">
        <f>IFERROR(__xludf.DUMMYFUNCTION("LET(
  headers, 'Internal Flight Booking Form Re'!$A$1:AI$1,
  ref, $E1476,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6" s="117" t="str">
        <f>IFERROR(__xludf.DUMMYFUNCTION("""COMPUTED_VALUE"""),"")</f>
        <v/>
      </c>
      <c r="H1476" s="116"/>
      <c r="I1476" s="116"/>
      <c r="J1476" s="118"/>
      <c r="K1476" s="116"/>
      <c r="L1476" s="116"/>
      <c r="M1476" s="116"/>
      <c r="N1476" s="116"/>
      <c r="O1476" s="116"/>
      <c r="P1476" s="126"/>
      <c r="Q1476" s="126"/>
      <c r="R1476" s="126"/>
      <c r="S1476" s="136"/>
      <c r="T1476" s="126"/>
      <c r="U1476" s="126"/>
      <c r="V1476" s="126"/>
      <c r="W1476" s="136"/>
      <c r="X1476" s="126"/>
      <c r="Y1476" s="126"/>
      <c r="Z1476" s="126"/>
      <c r="AA1476" s="136"/>
      <c r="AB1476" s="121" t="b">
        <v>0</v>
      </c>
      <c r="AC1476" s="121" t="b">
        <v>0</v>
      </c>
      <c r="AD1476" s="122"/>
      <c r="AE1476" s="121" t="b">
        <v>0</v>
      </c>
      <c r="AF1476" s="128"/>
      <c r="AG1476" s="137"/>
      <c r="AH1476" s="138" t="b">
        <v>0</v>
      </c>
      <c r="AI1476" s="133"/>
    </row>
    <row r="1477">
      <c r="A1477" s="114"/>
      <c r="B1477" s="114"/>
      <c r="C1477" s="114"/>
      <c r="D1477" s="114"/>
      <c r="E1477" s="115" t="s">
        <v>231</v>
      </c>
      <c r="F1477" s="116" t="str">
        <f>IFERROR(__xludf.DUMMYFUNCTION("LET(
  headers, 'Internal Flight Booking Form Re'!$A$1:AI$1,
  ref, $E1477,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7" s="117" t="str">
        <f>IFERROR(__xludf.DUMMYFUNCTION("""COMPUTED_VALUE"""),"")</f>
        <v/>
      </c>
      <c r="H1477" s="116"/>
      <c r="I1477" s="116"/>
      <c r="J1477" s="118"/>
      <c r="K1477" s="116"/>
      <c r="L1477" s="116"/>
      <c r="M1477" s="116"/>
      <c r="N1477" s="116"/>
      <c r="O1477" s="116"/>
      <c r="P1477" s="126"/>
      <c r="Q1477" s="126"/>
      <c r="R1477" s="126"/>
      <c r="S1477" s="136"/>
      <c r="T1477" s="126"/>
      <c r="U1477" s="126"/>
      <c r="V1477" s="126"/>
      <c r="W1477" s="136"/>
      <c r="X1477" s="126"/>
      <c r="Y1477" s="126"/>
      <c r="Z1477" s="126"/>
      <c r="AA1477" s="136"/>
      <c r="AB1477" s="121" t="b">
        <v>0</v>
      </c>
      <c r="AC1477" s="121" t="b">
        <v>0</v>
      </c>
      <c r="AD1477" s="122"/>
      <c r="AE1477" s="121" t="b">
        <v>0</v>
      </c>
      <c r="AF1477" s="128"/>
      <c r="AG1477" s="137"/>
      <c r="AH1477" s="138" t="b">
        <v>0</v>
      </c>
      <c r="AI1477" s="133"/>
    </row>
    <row r="1478">
      <c r="A1478" s="114"/>
      <c r="B1478" s="114"/>
      <c r="C1478" s="114"/>
      <c r="D1478" s="114"/>
      <c r="E1478" s="115" t="s">
        <v>231</v>
      </c>
      <c r="F1478" s="116" t="str">
        <f>IFERROR(__xludf.DUMMYFUNCTION("LET(
  headers, 'Internal Flight Booking Form Re'!$A$1:AI$1,
  ref, $E1478,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8" s="117" t="str">
        <f>IFERROR(__xludf.DUMMYFUNCTION("""COMPUTED_VALUE"""),"")</f>
        <v/>
      </c>
      <c r="H1478" s="116"/>
      <c r="I1478" s="116"/>
      <c r="J1478" s="118"/>
      <c r="K1478" s="116"/>
      <c r="L1478" s="116"/>
      <c r="M1478" s="116"/>
      <c r="N1478" s="116"/>
      <c r="O1478" s="116"/>
      <c r="P1478" s="126"/>
      <c r="Q1478" s="126"/>
      <c r="R1478" s="126"/>
      <c r="S1478" s="136"/>
      <c r="T1478" s="126"/>
      <c r="U1478" s="126"/>
      <c r="V1478" s="126"/>
      <c r="W1478" s="136"/>
      <c r="X1478" s="126"/>
      <c r="Y1478" s="126"/>
      <c r="Z1478" s="126"/>
      <c r="AA1478" s="136"/>
      <c r="AB1478" s="121" t="b">
        <v>0</v>
      </c>
      <c r="AC1478" s="121" t="b">
        <v>0</v>
      </c>
      <c r="AD1478" s="122"/>
      <c r="AE1478" s="121" t="b">
        <v>0</v>
      </c>
      <c r="AF1478" s="128"/>
      <c r="AG1478" s="137"/>
      <c r="AH1478" s="138" t="b">
        <v>0</v>
      </c>
      <c r="AI1478" s="133"/>
    </row>
    <row r="1479">
      <c r="A1479" s="114"/>
      <c r="B1479" s="114"/>
      <c r="C1479" s="114"/>
      <c r="D1479" s="114"/>
      <c r="E1479" s="115" t="s">
        <v>231</v>
      </c>
      <c r="F1479" s="116" t="str">
        <f>IFERROR(__xludf.DUMMYFUNCTION("LET(
  headers, 'Internal Flight Booking Form Re'!$A$1:AI$1,
  ref, $E1479,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79" s="117" t="str">
        <f>IFERROR(__xludf.DUMMYFUNCTION("""COMPUTED_VALUE"""),"")</f>
        <v/>
      </c>
      <c r="H1479" s="116"/>
      <c r="I1479" s="116"/>
      <c r="J1479" s="118"/>
      <c r="K1479" s="116"/>
      <c r="L1479" s="116"/>
      <c r="M1479" s="116"/>
      <c r="N1479" s="116"/>
      <c r="O1479" s="116"/>
      <c r="P1479" s="126"/>
      <c r="Q1479" s="126"/>
      <c r="R1479" s="126"/>
      <c r="S1479" s="136"/>
      <c r="T1479" s="126"/>
      <c r="U1479" s="126"/>
      <c r="V1479" s="126"/>
      <c r="W1479" s="136"/>
      <c r="X1479" s="126"/>
      <c r="Y1479" s="126"/>
      <c r="Z1479" s="126"/>
      <c r="AA1479" s="136"/>
      <c r="AB1479" s="121" t="b">
        <v>0</v>
      </c>
      <c r="AC1479" s="121" t="b">
        <v>0</v>
      </c>
      <c r="AD1479" s="122"/>
      <c r="AE1479" s="121" t="b">
        <v>0</v>
      </c>
      <c r="AF1479" s="128"/>
      <c r="AG1479" s="137"/>
      <c r="AH1479" s="138" t="b">
        <v>0</v>
      </c>
      <c r="AI1479" s="133"/>
    </row>
    <row r="1480">
      <c r="A1480" s="114"/>
      <c r="B1480" s="114"/>
      <c r="C1480" s="114"/>
      <c r="D1480" s="114"/>
      <c r="E1480" s="115" t="s">
        <v>231</v>
      </c>
      <c r="F1480" s="116" t="str">
        <f>IFERROR(__xludf.DUMMYFUNCTION("LET(
  headers, 'Internal Flight Booking Form Re'!$A$1:AI$1,
  ref, $E1480,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0" s="117" t="str">
        <f>IFERROR(__xludf.DUMMYFUNCTION("""COMPUTED_VALUE"""),"")</f>
        <v/>
      </c>
      <c r="H1480" s="116"/>
      <c r="I1480" s="116"/>
      <c r="J1480" s="118"/>
      <c r="K1480" s="116"/>
      <c r="L1480" s="116"/>
      <c r="M1480" s="116"/>
      <c r="N1480" s="116"/>
      <c r="O1480" s="116"/>
      <c r="P1480" s="126"/>
      <c r="Q1480" s="126"/>
      <c r="R1480" s="126"/>
      <c r="S1480" s="136"/>
      <c r="T1480" s="126"/>
      <c r="U1480" s="126"/>
      <c r="V1480" s="126"/>
      <c r="W1480" s="136"/>
      <c r="X1480" s="126"/>
      <c r="Y1480" s="126"/>
      <c r="Z1480" s="126"/>
      <c r="AA1480" s="136"/>
      <c r="AB1480" s="121" t="b">
        <v>0</v>
      </c>
      <c r="AC1480" s="121" t="b">
        <v>0</v>
      </c>
      <c r="AD1480" s="122"/>
      <c r="AE1480" s="121" t="b">
        <v>0</v>
      </c>
      <c r="AF1480" s="128"/>
      <c r="AG1480" s="137"/>
      <c r="AH1480" s="138" t="b">
        <v>0</v>
      </c>
      <c r="AI1480" s="133"/>
    </row>
    <row r="1481">
      <c r="A1481" s="114"/>
      <c r="B1481" s="114"/>
      <c r="C1481" s="114"/>
      <c r="D1481" s="114"/>
      <c r="E1481" s="115" t="s">
        <v>231</v>
      </c>
      <c r="F1481" s="116" t="str">
        <f>IFERROR(__xludf.DUMMYFUNCTION("LET(
  headers, 'Internal Flight Booking Form Re'!$A$1:AI$1,
  ref, $E1481,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1" s="117" t="str">
        <f>IFERROR(__xludf.DUMMYFUNCTION("""COMPUTED_VALUE"""),"")</f>
        <v/>
      </c>
      <c r="H1481" s="116"/>
      <c r="I1481" s="116"/>
      <c r="J1481" s="118"/>
      <c r="K1481" s="116"/>
      <c r="L1481" s="116"/>
      <c r="M1481" s="116"/>
      <c r="N1481" s="116"/>
      <c r="O1481" s="116"/>
      <c r="P1481" s="126"/>
      <c r="Q1481" s="126"/>
      <c r="R1481" s="126"/>
      <c r="S1481" s="136"/>
      <c r="T1481" s="126"/>
      <c r="U1481" s="126"/>
      <c r="V1481" s="126"/>
      <c r="W1481" s="136"/>
      <c r="X1481" s="126"/>
      <c r="Y1481" s="126"/>
      <c r="Z1481" s="126"/>
      <c r="AA1481" s="136"/>
      <c r="AB1481" s="121" t="b">
        <v>0</v>
      </c>
      <c r="AC1481" s="121" t="b">
        <v>0</v>
      </c>
      <c r="AD1481" s="122"/>
      <c r="AE1481" s="121" t="b">
        <v>0</v>
      </c>
      <c r="AF1481" s="128"/>
      <c r="AG1481" s="137"/>
      <c r="AH1481" s="138" t="b">
        <v>0</v>
      </c>
      <c r="AI1481" s="133"/>
    </row>
    <row r="1482">
      <c r="A1482" s="114"/>
      <c r="B1482" s="114"/>
      <c r="C1482" s="114"/>
      <c r="D1482" s="114"/>
      <c r="E1482" s="115" t="s">
        <v>231</v>
      </c>
      <c r="F1482" s="116" t="str">
        <f>IFERROR(__xludf.DUMMYFUNCTION("LET(
  headers, 'Internal Flight Booking Form Re'!$A$1:AI$1,
  ref, $E1482,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2" s="117" t="str">
        <f>IFERROR(__xludf.DUMMYFUNCTION("""COMPUTED_VALUE"""),"")</f>
        <v/>
      </c>
      <c r="H1482" s="116"/>
      <c r="I1482" s="116"/>
      <c r="J1482" s="118"/>
      <c r="K1482" s="116"/>
      <c r="L1482" s="116"/>
      <c r="M1482" s="116"/>
      <c r="N1482" s="116"/>
      <c r="O1482" s="116"/>
      <c r="P1482" s="126"/>
      <c r="Q1482" s="126"/>
      <c r="R1482" s="126"/>
      <c r="S1482" s="136"/>
      <c r="T1482" s="126"/>
      <c r="U1482" s="126"/>
      <c r="V1482" s="126"/>
      <c r="W1482" s="136"/>
      <c r="X1482" s="126"/>
      <c r="Y1482" s="126"/>
      <c r="Z1482" s="126"/>
      <c r="AA1482" s="136"/>
      <c r="AB1482" s="121" t="b">
        <v>0</v>
      </c>
      <c r="AC1482" s="121" t="b">
        <v>0</v>
      </c>
      <c r="AD1482" s="122"/>
      <c r="AE1482" s="121" t="b">
        <v>0</v>
      </c>
      <c r="AF1482" s="128"/>
      <c r="AG1482" s="137"/>
      <c r="AH1482" s="138" t="b">
        <v>0</v>
      </c>
      <c r="AI1482" s="133"/>
    </row>
    <row r="1483">
      <c r="A1483" s="114"/>
      <c r="B1483" s="114"/>
      <c r="C1483" s="114"/>
      <c r="D1483" s="114"/>
      <c r="E1483" s="115" t="s">
        <v>231</v>
      </c>
      <c r="F1483" s="116" t="str">
        <f>IFERROR(__xludf.DUMMYFUNCTION("LET(
  headers, 'Internal Flight Booking Form Re'!$A$1:AI$1,
  ref, $E1483,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3" s="117" t="str">
        <f>IFERROR(__xludf.DUMMYFUNCTION("""COMPUTED_VALUE"""),"")</f>
        <v/>
      </c>
      <c r="H1483" s="116"/>
      <c r="I1483" s="116"/>
      <c r="J1483" s="118"/>
      <c r="K1483" s="116"/>
      <c r="L1483" s="116"/>
      <c r="M1483" s="116"/>
      <c r="N1483" s="116"/>
      <c r="O1483" s="116"/>
      <c r="P1483" s="126"/>
      <c r="Q1483" s="126"/>
      <c r="R1483" s="126"/>
      <c r="S1483" s="136"/>
      <c r="T1483" s="126"/>
      <c r="U1483" s="126"/>
      <c r="V1483" s="126"/>
      <c r="W1483" s="136"/>
      <c r="X1483" s="126"/>
      <c r="Y1483" s="126"/>
      <c r="Z1483" s="126"/>
      <c r="AA1483" s="136"/>
      <c r="AB1483" s="121" t="b">
        <v>0</v>
      </c>
      <c r="AC1483" s="121" t="b">
        <v>0</v>
      </c>
      <c r="AD1483" s="122"/>
      <c r="AE1483" s="121" t="b">
        <v>0</v>
      </c>
      <c r="AF1483" s="128"/>
      <c r="AG1483" s="137"/>
      <c r="AH1483" s="138" t="b">
        <v>0</v>
      </c>
      <c r="AI1483" s="133"/>
    </row>
    <row r="1484">
      <c r="A1484" s="114"/>
      <c r="B1484" s="114"/>
      <c r="C1484" s="114"/>
      <c r="D1484" s="114"/>
      <c r="E1484" s="115" t="s">
        <v>231</v>
      </c>
      <c r="F1484" s="116" t="str">
        <f>IFERROR(__xludf.DUMMYFUNCTION("LET(
  headers, 'Internal Flight Booking Form Re'!$A$1:AI$1,
  ref, $E1484,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4" s="117" t="str">
        <f>IFERROR(__xludf.DUMMYFUNCTION("""COMPUTED_VALUE"""),"")</f>
        <v/>
      </c>
      <c r="H1484" s="116"/>
      <c r="I1484" s="116"/>
      <c r="J1484" s="118"/>
      <c r="K1484" s="116"/>
      <c r="L1484" s="116"/>
      <c r="M1484" s="116"/>
      <c r="N1484" s="116"/>
      <c r="O1484" s="116"/>
      <c r="P1484" s="126"/>
      <c r="Q1484" s="126"/>
      <c r="R1484" s="126"/>
      <c r="S1484" s="136"/>
      <c r="T1484" s="126"/>
      <c r="U1484" s="126"/>
      <c r="V1484" s="126"/>
      <c r="W1484" s="136"/>
      <c r="X1484" s="126"/>
      <c r="Y1484" s="126"/>
      <c r="Z1484" s="126"/>
      <c r="AA1484" s="136"/>
      <c r="AB1484" s="121" t="b">
        <v>0</v>
      </c>
      <c r="AC1484" s="121" t="b">
        <v>0</v>
      </c>
      <c r="AD1484" s="122"/>
      <c r="AE1484" s="121" t="b">
        <v>0</v>
      </c>
      <c r="AF1484" s="128"/>
      <c r="AG1484" s="137"/>
      <c r="AH1484" s="138" t="b">
        <v>0</v>
      </c>
      <c r="AI1484" s="133"/>
    </row>
    <row r="1485">
      <c r="A1485" s="114"/>
      <c r="B1485" s="114"/>
      <c r="C1485" s="114"/>
      <c r="D1485" s="114"/>
      <c r="E1485" s="115" t="s">
        <v>231</v>
      </c>
      <c r="F1485" s="116" t="str">
        <f>IFERROR(__xludf.DUMMYFUNCTION("LET(
  headers, 'Internal Flight Booking Form Re'!$A$1:AI$1,
  ref, $E1485,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5" s="117" t="str">
        <f>IFERROR(__xludf.DUMMYFUNCTION("""COMPUTED_VALUE"""),"")</f>
        <v/>
      </c>
      <c r="H1485" s="116"/>
      <c r="I1485" s="116"/>
      <c r="J1485" s="118"/>
      <c r="K1485" s="116"/>
      <c r="L1485" s="116"/>
      <c r="M1485" s="116"/>
      <c r="N1485" s="116"/>
      <c r="O1485" s="116"/>
      <c r="P1485" s="126"/>
      <c r="Q1485" s="126"/>
      <c r="R1485" s="126"/>
      <c r="S1485" s="136"/>
      <c r="T1485" s="126"/>
      <c r="U1485" s="126"/>
      <c r="V1485" s="126"/>
      <c r="W1485" s="136"/>
      <c r="X1485" s="126"/>
      <c r="Y1485" s="126"/>
      <c r="Z1485" s="126"/>
      <c r="AA1485" s="136"/>
      <c r="AB1485" s="121" t="b">
        <v>0</v>
      </c>
      <c r="AC1485" s="121" t="b">
        <v>0</v>
      </c>
      <c r="AD1485" s="122"/>
      <c r="AE1485" s="121" t="b">
        <v>0</v>
      </c>
      <c r="AF1485" s="128"/>
      <c r="AG1485" s="137"/>
      <c r="AH1485" s="138" t="b">
        <v>0</v>
      </c>
      <c r="AI1485" s="133"/>
    </row>
    <row r="1486">
      <c r="A1486" s="114"/>
      <c r="B1486" s="114"/>
      <c r="C1486" s="114"/>
      <c r="D1486" s="114"/>
      <c r="E1486" s="115" t="s">
        <v>231</v>
      </c>
      <c r="F1486" s="116" t="str">
        <f>IFERROR(__xludf.DUMMYFUNCTION("LET(
  headers, 'Internal Flight Booking Form Re'!$A$1:AI$1,
  ref, $E1486,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6" s="117" t="str">
        <f>IFERROR(__xludf.DUMMYFUNCTION("""COMPUTED_VALUE"""),"")</f>
        <v/>
      </c>
      <c r="H1486" s="116"/>
      <c r="I1486" s="116"/>
      <c r="J1486" s="118"/>
      <c r="K1486" s="116"/>
      <c r="L1486" s="116"/>
      <c r="M1486" s="116"/>
      <c r="N1486" s="116"/>
      <c r="O1486" s="116"/>
      <c r="P1486" s="126"/>
      <c r="Q1486" s="126"/>
      <c r="R1486" s="126"/>
      <c r="S1486" s="136"/>
      <c r="T1486" s="126"/>
      <c r="U1486" s="126"/>
      <c r="V1486" s="126"/>
      <c r="W1486" s="136"/>
      <c r="X1486" s="126"/>
      <c r="Y1486" s="126"/>
      <c r="Z1486" s="126"/>
      <c r="AA1486" s="136"/>
      <c r="AB1486" s="121" t="b">
        <v>0</v>
      </c>
      <c r="AC1486" s="121" t="b">
        <v>0</v>
      </c>
      <c r="AD1486" s="122"/>
      <c r="AE1486" s="121" t="b">
        <v>0</v>
      </c>
      <c r="AF1486" s="128"/>
      <c r="AG1486" s="137"/>
      <c r="AH1486" s="138" t="b">
        <v>0</v>
      </c>
      <c r="AI1486" s="133"/>
    </row>
    <row r="1487">
      <c r="A1487" s="114"/>
      <c r="B1487" s="114"/>
      <c r="C1487" s="114"/>
      <c r="D1487" s="114"/>
      <c r="E1487" s="115" t="s">
        <v>231</v>
      </c>
      <c r="F1487" s="116" t="str">
        <f>IFERROR(__xludf.DUMMYFUNCTION("LET(
  headers, 'Internal Flight Booking Form Re'!$A$1:AI$1,
  ref, $E1487,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7" s="117" t="str">
        <f>IFERROR(__xludf.DUMMYFUNCTION("""COMPUTED_VALUE"""),"")</f>
        <v/>
      </c>
      <c r="H1487" s="116"/>
      <c r="I1487" s="116"/>
      <c r="J1487" s="118"/>
      <c r="K1487" s="116"/>
      <c r="L1487" s="116"/>
      <c r="M1487" s="116"/>
      <c r="N1487" s="116"/>
      <c r="O1487" s="116"/>
      <c r="P1487" s="126"/>
      <c r="Q1487" s="126"/>
      <c r="R1487" s="126"/>
      <c r="S1487" s="136"/>
      <c r="T1487" s="126"/>
      <c r="U1487" s="126"/>
      <c r="V1487" s="126"/>
      <c r="W1487" s="136"/>
      <c r="X1487" s="126"/>
      <c r="Y1487" s="126"/>
      <c r="Z1487" s="126"/>
      <c r="AA1487" s="136"/>
      <c r="AB1487" s="121" t="b">
        <v>0</v>
      </c>
      <c r="AC1487" s="121" t="b">
        <v>0</v>
      </c>
      <c r="AD1487" s="122"/>
      <c r="AE1487" s="121" t="b">
        <v>0</v>
      </c>
      <c r="AF1487" s="128"/>
      <c r="AG1487" s="137"/>
      <c r="AH1487" s="138" t="b">
        <v>0</v>
      </c>
      <c r="AI1487" s="133"/>
    </row>
    <row r="1488">
      <c r="A1488" s="114"/>
      <c r="B1488" s="114"/>
      <c r="C1488" s="114"/>
      <c r="D1488" s="114"/>
      <c r="E1488" s="115" t="s">
        <v>231</v>
      </c>
      <c r="F1488" s="116" t="str">
        <f>IFERROR(__xludf.DUMMYFUNCTION("LET(
  headers, 'Internal Flight Booking Form Re'!$A$1:AI$1,
  ref, $E1488,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8" s="117" t="str">
        <f>IFERROR(__xludf.DUMMYFUNCTION("""COMPUTED_VALUE"""),"")</f>
        <v/>
      </c>
      <c r="H1488" s="116"/>
      <c r="I1488" s="116"/>
      <c r="J1488" s="118"/>
      <c r="K1488" s="116"/>
      <c r="L1488" s="116"/>
      <c r="M1488" s="116"/>
      <c r="N1488" s="116"/>
      <c r="O1488" s="116"/>
      <c r="P1488" s="126"/>
      <c r="Q1488" s="126"/>
      <c r="R1488" s="126"/>
      <c r="S1488" s="136"/>
      <c r="T1488" s="126"/>
      <c r="U1488" s="126"/>
      <c r="V1488" s="126"/>
      <c r="W1488" s="136"/>
      <c r="X1488" s="126"/>
      <c r="Y1488" s="126"/>
      <c r="Z1488" s="126"/>
      <c r="AA1488" s="136"/>
      <c r="AB1488" s="121" t="b">
        <v>0</v>
      </c>
      <c r="AC1488" s="121" t="b">
        <v>0</v>
      </c>
      <c r="AD1488" s="122"/>
      <c r="AE1488" s="121" t="b">
        <v>0</v>
      </c>
      <c r="AF1488" s="128"/>
      <c r="AG1488" s="137"/>
      <c r="AH1488" s="138" t="b">
        <v>0</v>
      </c>
      <c r="AI1488" s="133"/>
    </row>
    <row r="1489">
      <c r="A1489" s="114"/>
      <c r="B1489" s="114"/>
      <c r="C1489" s="114"/>
      <c r="D1489" s="114"/>
      <c r="E1489" s="115" t="s">
        <v>231</v>
      </c>
      <c r="F1489" s="116" t="str">
        <f>IFERROR(__xludf.DUMMYFUNCTION("LET(
  headers, 'Internal Flight Booking Form Re'!$A$1:AI$1,
  ref, $E1489,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89" s="117" t="str">
        <f>IFERROR(__xludf.DUMMYFUNCTION("""COMPUTED_VALUE"""),"")</f>
        <v/>
      </c>
      <c r="H1489" s="116"/>
      <c r="I1489" s="116"/>
      <c r="J1489" s="118"/>
      <c r="K1489" s="116"/>
      <c r="L1489" s="116"/>
      <c r="M1489" s="116"/>
      <c r="N1489" s="116"/>
      <c r="O1489" s="116"/>
      <c r="P1489" s="126"/>
      <c r="Q1489" s="126"/>
      <c r="R1489" s="126"/>
      <c r="S1489" s="136"/>
      <c r="T1489" s="126"/>
      <c r="U1489" s="126"/>
      <c r="V1489" s="126"/>
      <c r="W1489" s="136"/>
      <c r="X1489" s="126"/>
      <c r="Y1489" s="126"/>
      <c r="Z1489" s="126"/>
      <c r="AA1489" s="136"/>
      <c r="AB1489" s="121" t="b">
        <v>0</v>
      </c>
      <c r="AC1489" s="121" t="b">
        <v>0</v>
      </c>
      <c r="AD1489" s="122"/>
      <c r="AE1489" s="121" t="b">
        <v>0</v>
      </c>
      <c r="AF1489" s="128"/>
      <c r="AG1489" s="137"/>
      <c r="AH1489" s="138" t="b">
        <v>0</v>
      </c>
      <c r="AI1489" s="133"/>
    </row>
    <row r="1490">
      <c r="A1490" s="114"/>
      <c r="B1490" s="114"/>
      <c r="C1490" s="114"/>
      <c r="D1490" s="114"/>
      <c r="E1490" s="115" t="s">
        <v>231</v>
      </c>
      <c r="F1490" s="116" t="str">
        <f>IFERROR(__xludf.DUMMYFUNCTION("LET(
  headers, 'Internal Flight Booking Form Re'!$A$1:AI$1,
  ref, $E1490,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0" s="117" t="str">
        <f>IFERROR(__xludf.DUMMYFUNCTION("""COMPUTED_VALUE"""),"")</f>
        <v/>
      </c>
      <c r="H1490" s="116"/>
      <c r="I1490" s="116"/>
      <c r="J1490" s="118"/>
      <c r="K1490" s="116"/>
      <c r="L1490" s="116"/>
      <c r="M1490" s="116"/>
      <c r="N1490" s="116"/>
      <c r="O1490" s="116"/>
      <c r="P1490" s="126"/>
      <c r="Q1490" s="126"/>
      <c r="R1490" s="126"/>
      <c r="S1490" s="136"/>
      <c r="T1490" s="126"/>
      <c r="U1490" s="126"/>
      <c r="V1490" s="126"/>
      <c r="W1490" s="136"/>
      <c r="X1490" s="126"/>
      <c r="Y1490" s="126"/>
      <c r="Z1490" s="126"/>
      <c r="AA1490" s="136"/>
      <c r="AB1490" s="121" t="b">
        <v>0</v>
      </c>
      <c r="AC1490" s="121" t="b">
        <v>0</v>
      </c>
      <c r="AD1490" s="122"/>
      <c r="AE1490" s="121" t="b">
        <v>0</v>
      </c>
      <c r="AF1490" s="128"/>
      <c r="AG1490" s="137"/>
      <c r="AH1490" s="138" t="b">
        <v>0</v>
      </c>
      <c r="AI1490" s="133"/>
    </row>
    <row r="1491">
      <c r="A1491" s="114"/>
      <c r="B1491" s="114"/>
      <c r="C1491" s="114"/>
      <c r="D1491" s="114"/>
      <c r="E1491" s="115" t="s">
        <v>231</v>
      </c>
      <c r="F1491" s="116" t="str">
        <f>IFERROR(__xludf.DUMMYFUNCTION("LET(
  headers, 'Internal Flight Booking Form Re'!$A$1:AI$1,
  ref, $E1491,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1" s="117" t="str">
        <f>IFERROR(__xludf.DUMMYFUNCTION("""COMPUTED_VALUE"""),"")</f>
        <v/>
      </c>
      <c r="H1491" s="116"/>
      <c r="I1491" s="116"/>
      <c r="J1491" s="118"/>
      <c r="K1491" s="116"/>
      <c r="L1491" s="116"/>
      <c r="M1491" s="116"/>
      <c r="N1491" s="116"/>
      <c r="O1491" s="116"/>
      <c r="P1491" s="126"/>
      <c r="Q1491" s="126"/>
      <c r="R1491" s="126"/>
      <c r="S1491" s="136"/>
      <c r="T1491" s="126"/>
      <c r="U1491" s="126"/>
      <c r="V1491" s="126"/>
      <c r="W1491" s="136"/>
      <c r="X1491" s="126"/>
      <c r="Y1491" s="126"/>
      <c r="Z1491" s="126"/>
      <c r="AA1491" s="136"/>
      <c r="AB1491" s="121" t="b">
        <v>0</v>
      </c>
      <c r="AC1491" s="121" t="b">
        <v>0</v>
      </c>
      <c r="AD1491" s="122"/>
      <c r="AE1491" s="121" t="b">
        <v>0</v>
      </c>
      <c r="AF1491" s="128"/>
      <c r="AG1491" s="137"/>
      <c r="AH1491" s="138" t="b">
        <v>0</v>
      </c>
      <c r="AI1491" s="133"/>
    </row>
    <row r="1492">
      <c r="A1492" s="114"/>
      <c r="B1492" s="114"/>
      <c r="C1492" s="114"/>
      <c r="D1492" s="114"/>
      <c r="E1492" s="115" t="s">
        <v>231</v>
      </c>
      <c r="F1492" s="116" t="str">
        <f>IFERROR(__xludf.DUMMYFUNCTION("LET(
  headers, 'Internal Flight Booking Form Re'!$A$1:AI$1,
  ref, $E1492,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2" s="117" t="str">
        <f>IFERROR(__xludf.DUMMYFUNCTION("""COMPUTED_VALUE"""),"")</f>
        <v/>
      </c>
      <c r="H1492" s="116"/>
      <c r="I1492" s="116"/>
      <c r="J1492" s="118"/>
      <c r="K1492" s="116"/>
      <c r="L1492" s="116"/>
      <c r="M1492" s="116"/>
      <c r="N1492" s="116"/>
      <c r="O1492" s="116"/>
      <c r="P1492" s="126"/>
      <c r="Q1492" s="126"/>
      <c r="R1492" s="126"/>
      <c r="S1492" s="136"/>
      <c r="T1492" s="126"/>
      <c r="U1492" s="126"/>
      <c r="V1492" s="126"/>
      <c r="W1492" s="136"/>
      <c r="X1492" s="126"/>
      <c r="Y1492" s="126"/>
      <c r="Z1492" s="126"/>
      <c r="AA1492" s="136"/>
      <c r="AB1492" s="121" t="b">
        <v>0</v>
      </c>
      <c r="AC1492" s="121" t="b">
        <v>0</v>
      </c>
      <c r="AD1492" s="122"/>
      <c r="AE1492" s="121" t="b">
        <v>0</v>
      </c>
      <c r="AF1492" s="128"/>
      <c r="AG1492" s="137"/>
      <c r="AH1492" s="138" t="b">
        <v>0</v>
      </c>
      <c r="AI1492" s="133"/>
    </row>
    <row r="1493">
      <c r="A1493" s="114"/>
      <c r="B1493" s="114"/>
      <c r="C1493" s="114"/>
      <c r="D1493" s="114"/>
      <c r="E1493" s="115" t="s">
        <v>231</v>
      </c>
      <c r="F1493" s="116" t="str">
        <f>IFERROR(__xludf.DUMMYFUNCTION("LET(
  headers, 'Internal Flight Booking Form Re'!$A$1:AI$1,
  ref, $E1493,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3" s="117" t="str">
        <f>IFERROR(__xludf.DUMMYFUNCTION("""COMPUTED_VALUE"""),"")</f>
        <v/>
      </c>
      <c r="H1493" s="116"/>
      <c r="I1493" s="116"/>
      <c r="J1493" s="118"/>
      <c r="K1493" s="116"/>
      <c r="L1493" s="116"/>
      <c r="M1493" s="116"/>
      <c r="N1493" s="116"/>
      <c r="O1493" s="116"/>
      <c r="P1493" s="126"/>
      <c r="Q1493" s="126"/>
      <c r="R1493" s="126"/>
      <c r="S1493" s="136"/>
      <c r="T1493" s="126"/>
      <c r="U1493" s="126"/>
      <c r="V1493" s="126"/>
      <c r="W1493" s="136"/>
      <c r="X1493" s="126"/>
      <c r="Y1493" s="126"/>
      <c r="Z1493" s="126"/>
      <c r="AA1493" s="136"/>
      <c r="AB1493" s="121" t="b">
        <v>0</v>
      </c>
      <c r="AC1493" s="121" t="b">
        <v>0</v>
      </c>
      <c r="AD1493" s="122"/>
      <c r="AE1493" s="121" t="b">
        <v>0</v>
      </c>
      <c r="AF1493" s="128"/>
      <c r="AG1493" s="137"/>
      <c r="AH1493" s="138" t="b">
        <v>0</v>
      </c>
      <c r="AI1493" s="133"/>
    </row>
    <row r="1494">
      <c r="A1494" s="114"/>
      <c r="B1494" s="114"/>
      <c r="C1494" s="114"/>
      <c r="D1494" s="114"/>
      <c r="E1494" s="115" t="s">
        <v>231</v>
      </c>
      <c r="F1494" s="116" t="str">
        <f>IFERROR(__xludf.DUMMYFUNCTION("LET(
  headers, 'Internal Flight Booking Form Re'!$A$1:AI$1,
  ref, $E1494,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4" s="117" t="str">
        <f>IFERROR(__xludf.DUMMYFUNCTION("""COMPUTED_VALUE"""),"")</f>
        <v/>
      </c>
      <c r="H1494" s="116"/>
      <c r="I1494" s="116"/>
      <c r="J1494" s="118"/>
      <c r="K1494" s="116"/>
      <c r="L1494" s="116"/>
      <c r="M1494" s="116"/>
      <c r="N1494" s="116"/>
      <c r="O1494" s="116"/>
      <c r="P1494" s="126"/>
      <c r="Q1494" s="126"/>
      <c r="R1494" s="126"/>
      <c r="S1494" s="136"/>
      <c r="T1494" s="126"/>
      <c r="U1494" s="126"/>
      <c r="V1494" s="126"/>
      <c r="W1494" s="136"/>
      <c r="X1494" s="126"/>
      <c r="Y1494" s="126"/>
      <c r="Z1494" s="126"/>
      <c r="AA1494" s="136"/>
      <c r="AB1494" s="121" t="b">
        <v>0</v>
      </c>
      <c r="AC1494" s="121" t="b">
        <v>0</v>
      </c>
      <c r="AD1494" s="122"/>
      <c r="AE1494" s="121" t="b">
        <v>0</v>
      </c>
      <c r="AF1494" s="128"/>
      <c r="AG1494" s="137"/>
      <c r="AH1494" s="138" t="b">
        <v>0</v>
      </c>
      <c r="AI1494" s="133"/>
    </row>
    <row r="1495">
      <c r="A1495" s="114"/>
      <c r="B1495" s="114"/>
      <c r="C1495" s="114"/>
      <c r="D1495" s="114"/>
      <c r="E1495" s="115" t="s">
        <v>231</v>
      </c>
      <c r="F1495" s="116" t="str">
        <f>IFERROR(__xludf.DUMMYFUNCTION("LET(
  headers, 'Internal Flight Booking Form Re'!$A$1:AI$1,
  ref, $E1495,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5" s="117" t="str">
        <f>IFERROR(__xludf.DUMMYFUNCTION("""COMPUTED_VALUE"""),"")</f>
        <v/>
      </c>
      <c r="H1495" s="116"/>
      <c r="I1495" s="116"/>
      <c r="J1495" s="118"/>
      <c r="K1495" s="116"/>
      <c r="L1495" s="116"/>
      <c r="M1495" s="116"/>
      <c r="N1495" s="116"/>
      <c r="O1495" s="116"/>
      <c r="P1495" s="126"/>
      <c r="Q1495" s="126"/>
      <c r="R1495" s="126"/>
      <c r="S1495" s="136"/>
      <c r="T1495" s="126"/>
      <c r="U1495" s="126"/>
      <c r="V1495" s="126"/>
      <c r="W1495" s="136"/>
      <c r="X1495" s="126"/>
      <c r="Y1495" s="126"/>
      <c r="Z1495" s="126"/>
      <c r="AA1495" s="136"/>
      <c r="AB1495" s="121" t="b">
        <v>0</v>
      </c>
      <c r="AC1495" s="121" t="b">
        <v>0</v>
      </c>
      <c r="AD1495" s="122"/>
      <c r="AE1495" s="121" t="b">
        <v>0</v>
      </c>
      <c r="AF1495" s="128"/>
      <c r="AG1495" s="137"/>
      <c r="AH1495" s="138" t="b">
        <v>0</v>
      </c>
      <c r="AI1495" s="133"/>
    </row>
    <row r="1496">
      <c r="A1496" s="114"/>
      <c r="B1496" s="114"/>
      <c r="C1496" s="114"/>
      <c r="D1496" s="114"/>
      <c r="E1496" s="115" t="s">
        <v>231</v>
      </c>
      <c r="F1496" s="116" t="str">
        <f>IFERROR(__xludf.DUMMYFUNCTION("LET(
  headers, 'Internal Flight Booking Form Re'!$A$1:AI$1,
  ref, $E1496,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6" s="117" t="str">
        <f>IFERROR(__xludf.DUMMYFUNCTION("""COMPUTED_VALUE"""),"")</f>
        <v/>
      </c>
      <c r="H1496" s="116"/>
      <c r="I1496" s="116"/>
      <c r="J1496" s="118"/>
      <c r="K1496" s="116"/>
      <c r="L1496" s="116"/>
      <c r="M1496" s="116"/>
      <c r="N1496" s="116"/>
      <c r="O1496" s="116"/>
      <c r="P1496" s="126"/>
      <c r="Q1496" s="126"/>
      <c r="R1496" s="126"/>
      <c r="S1496" s="136"/>
      <c r="T1496" s="126"/>
      <c r="U1496" s="126"/>
      <c r="V1496" s="126"/>
      <c r="W1496" s="136"/>
      <c r="X1496" s="126"/>
      <c r="Y1496" s="126"/>
      <c r="Z1496" s="126"/>
      <c r="AA1496" s="136"/>
      <c r="AB1496" s="121" t="b">
        <v>0</v>
      </c>
      <c r="AC1496" s="121" t="b">
        <v>0</v>
      </c>
      <c r="AD1496" s="122"/>
      <c r="AE1496" s="121" t="b">
        <v>0</v>
      </c>
      <c r="AF1496" s="128"/>
      <c r="AG1496" s="137"/>
      <c r="AH1496" s="138" t="b">
        <v>0</v>
      </c>
      <c r="AI1496" s="133"/>
    </row>
    <row r="1497">
      <c r="A1497" s="114"/>
      <c r="B1497" s="114"/>
      <c r="C1497" s="114"/>
      <c r="D1497" s="114"/>
      <c r="E1497" s="115" t="s">
        <v>231</v>
      </c>
      <c r="F1497" s="116" t="str">
        <f>IFERROR(__xludf.DUMMYFUNCTION("LET(
  headers, 'Internal Flight Booking Form Re'!$A$1:AI$1,
  ref, $E1497,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7" s="117" t="str">
        <f>IFERROR(__xludf.DUMMYFUNCTION("""COMPUTED_VALUE"""),"")</f>
        <v/>
      </c>
      <c r="H1497" s="116"/>
      <c r="I1497" s="116"/>
      <c r="J1497" s="118"/>
      <c r="K1497" s="116"/>
      <c r="L1497" s="116"/>
      <c r="M1497" s="116"/>
      <c r="N1497" s="116"/>
      <c r="O1497" s="116"/>
      <c r="P1497" s="126"/>
      <c r="Q1497" s="126"/>
      <c r="R1497" s="126"/>
      <c r="S1497" s="136"/>
      <c r="T1497" s="126"/>
      <c r="U1497" s="126"/>
      <c r="V1497" s="126"/>
      <c r="W1497" s="136"/>
      <c r="X1497" s="126"/>
      <c r="Y1497" s="126"/>
      <c r="Z1497" s="126"/>
      <c r="AA1497" s="136"/>
      <c r="AB1497" s="121" t="b">
        <v>0</v>
      </c>
      <c r="AC1497" s="121" t="b">
        <v>0</v>
      </c>
      <c r="AD1497" s="122"/>
      <c r="AE1497" s="121" t="b">
        <v>0</v>
      </c>
      <c r="AF1497" s="128"/>
      <c r="AG1497" s="137"/>
      <c r="AH1497" s="138" t="b">
        <v>0</v>
      </c>
      <c r="AI1497" s="133"/>
    </row>
    <row r="1498">
      <c r="A1498" s="114"/>
      <c r="B1498" s="114"/>
      <c r="C1498" s="114"/>
      <c r="D1498" s="114"/>
      <c r="E1498" s="115" t="s">
        <v>231</v>
      </c>
      <c r="F1498" s="116" t="str">
        <f>IFERROR(__xludf.DUMMYFUNCTION("LET(
  headers, 'Internal Flight Booking Form Re'!$A$1:AI$1,
  ref, $E1498,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8" s="117" t="str">
        <f>IFERROR(__xludf.DUMMYFUNCTION("""COMPUTED_VALUE"""),"")</f>
        <v/>
      </c>
      <c r="H1498" s="116"/>
      <c r="I1498" s="116"/>
      <c r="J1498" s="118"/>
      <c r="K1498" s="116"/>
      <c r="L1498" s="116"/>
      <c r="M1498" s="116"/>
      <c r="N1498" s="116"/>
      <c r="O1498" s="116"/>
      <c r="P1498" s="126"/>
      <c r="Q1498" s="126"/>
      <c r="R1498" s="126"/>
      <c r="S1498" s="136"/>
      <c r="T1498" s="126"/>
      <c r="U1498" s="126"/>
      <c r="V1498" s="126"/>
      <c r="W1498" s="136"/>
      <c r="X1498" s="126"/>
      <c r="Y1498" s="126"/>
      <c r="Z1498" s="126"/>
      <c r="AA1498" s="136"/>
      <c r="AB1498" s="121" t="b">
        <v>0</v>
      </c>
      <c r="AC1498" s="121" t="b">
        <v>0</v>
      </c>
      <c r="AD1498" s="122"/>
      <c r="AE1498" s="121" t="b">
        <v>0</v>
      </c>
      <c r="AF1498" s="128"/>
      <c r="AG1498" s="137"/>
      <c r="AH1498" s="138" t="b">
        <v>0</v>
      </c>
      <c r="AI1498" s="133"/>
    </row>
    <row r="1499">
      <c r="A1499" s="114"/>
      <c r="B1499" s="114"/>
      <c r="C1499" s="114"/>
      <c r="D1499" s="114"/>
      <c r="E1499" s="115" t="s">
        <v>231</v>
      </c>
      <c r="F1499" s="116" t="str">
        <f>IFERROR(__xludf.DUMMYFUNCTION("LET(
  headers, 'Internal Flight Booking Form Re'!$A$1:AI$1,
  ref, $E1499,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499" s="117" t="str">
        <f>IFERROR(__xludf.DUMMYFUNCTION("""COMPUTED_VALUE"""),"")</f>
        <v/>
      </c>
      <c r="H1499" s="116"/>
      <c r="I1499" s="116"/>
      <c r="J1499" s="118"/>
      <c r="K1499" s="116"/>
      <c r="L1499" s="116"/>
      <c r="M1499" s="116"/>
      <c r="N1499" s="116"/>
      <c r="O1499" s="116"/>
      <c r="P1499" s="126"/>
      <c r="Q1499" s="126"/>
      <c r="R1499" s="126"/>
      <c r="S1499" s="136"/>
      <c r="T1499" s="126"/>
      <c r="U1499" s="126"/>
      <c r="V1499" s="126"/>
      <c r="W1499" s="136"/>
      <c r="X1499" s="126"/>
      <c r="Y1499" s="126"/>
      <c r="Z1499" s="126"/>
      <c r="AA1499" s="136"/>
      <c r="AB1499" s="121" t="b">
        <v>0</v>
      </c>
      <c r="AC1499" s="121" t="b">
        <v>0</v>
      </c>
      <c r="AD1499" s="122"/>
      <c r="AE1499" s="121" t="b">
        <v>0</v>
      </c>
      <c r="AF1499" s="128"/>
      <c r="AG1499" s="137"/>
      <c r="AH1499" s="138" t="b">
        <v>0</v>
      </c>
      <c r="AI1499" s="133"/>
    </row>
    <row r="1500">
      <c r="A1500" s="114"/>
      <c r="B1500" s="114"/>
      <c r="C1500" s="114"/>
      <c r="D1500" s="114"/>
      <c r="E1500" s="115" t="s">
        <v>231</v>
      </c>
      <c r="F1500" s="116" t="str">
        <f>IFERROR(__xludf.DUMMYFUNCTION("LET(
  headers, 'Internal Flight Booking Form Re'!$A$1:AI$1,
  ref, $E1500,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0" s="117" t="str">
        <f>IFERROR(__xludf.DUMMYFUNCTION("""COMPUTED_VALUE"""),"")</f>
        <v/>
      </c>
      <c r="H1500" s="116"/>
      <c r="I1500" s="116"/>
      <c r="J1500" s="118"/>
      <c r="K1500" s="116"/>
      <c r="L1500" s="116"/>
      <c r="M1500" s="116"/>
      <c r="N1500" s="116"/>
      <c r="O1500" s="116"/>
      <c r="P1500" s="126"/>
      <c r="Q1500" s="126"/>
      <c r="R1500" s="126"/>
      <c r="S1500" s="136"/>
      <c r="T1500" s="126"/>
      <c r="U1500" s="126"/>
      <c r="V1500" s="126"/>
      <c r="W1500" s="136"/>
      <c r="X1500" s="126"/>
      <c r="Y1500" s="126"/>
      <c r="Z1500" s="126"/>
      <c r="AA1500" s="136"/>
      <c r="AB1500" s="121" t="b">
        <v>0</v>
      </c>
      <c r="AC1500" s="121" t="b">
        <v>0</v>
      </c>
      <c r="AD1500" s="122"/>
      <c r="AE1500" s="121" t="b">
        <v>0</v>
      </c>
      <c r="AF1500" s="128"/>
      <c r="AG1500" s="137"/>
      <c r="AH1500" s="138" t="b">
        <v>0</v>
      </c>
      <c r="AI1500" s="133"/>
    </row>
    <row r="1501">
      <c r="A1501" s="114"/>
      <c r="B1501" s="114"/>
      <c r="C1501" s="114"/>
      <c r="D1501" s="114"/>
      <c r="E1501" s="115" t="s">
        <v>231</v>
      </c>
      <c r="F1501" s="116" t="str">
        <f>IFERROR(__xludf.DUMMYFUNCTION("LET(
  headers, 'Internal Flight Booking Form Re'!$A$1:AI$1,
  ref, $E1501,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1" s="117" t="str">
        <f>IFERROR(__xludf.DUMMYFUNCTION("""COMPUTED_VALUE"""),"")</f>
        <v/>
      </c>
      <c r="H1501" s="116"/>
      <c r="I1501" s="116"/>
      <c r="J1501" s="118"/>
      <c r="K1501" s="116"/>
      <c r="L1501" s="116"/>
      <c r="M1501" s="116"/>
      <c r="N1501" s="116"/>
      <c r="O1501" s="116"/>
      <c r="P1501" s="126"/>
      <c r="Q1501" s="126"/>
      <c r="R1501" s="126"/>
      <c r="S1501" s="136"/>
      <c r="T1501" s="126"/>
      <c r="U1501" s="126"/>
      <c r="V1501" s="126"/>
      <c r="W1501" s="136"/>
      <c r="X1501" s="126"/>
      <c r="Y1501" s="126"/>
      <c r="Z1501" s="126"/>
      <c r="AA1501" s="136"/>
      <c r="AB1501" s="121" t="b">
        <v>0</v>
      </c>
      <c r="AC1501" s="121" t="b">
        <v>0</v>
      </c>
      <c r="AD1501" s="122"/>
      <c r="AE1501" s="121" t="b">
        <v>0</v>
      </c>
      <c r="AF1501" s="128"/>
      <c r="AG1501" s="137"/>
      <c r="AH1501" s="138" t="b">
        <v>0</v>
      </c>
      <c r="AI1501" s="133"/>
    </row>
    <row r="1502">
      <c r="A1502" s="114"/>
      <c r="B1502" s="114"/>
      <c r="C1502" s="114"/>
      <c r="D1502" s="114"/>
      <c r="E1502" s="115" t="s">
        <v>231</v>
      </c>
      <c r="F1502" s="116" t="str">
        <f>IFERROR(__xludf.DUMMYFUNCTION("LET(
  headers, 'Internal Flight Booking Form Re'!$A$1:AI$1,
  ref, $E1502,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2" s="117" t="str">
        <f>IFERROR(__xludf.DUMMYFUNCTION("""COMPUTED_VALUE"""),"")</f>
        <v/>
      </c>
      <c r="H1502" s="116"/>
      <c r="I1502" s="116"/>
      <c r="J1502" s="118"/>
      <c r="K1502" s="116"/>
      <c r="L1502" s="116"/>
      <c r="M1502" s="116"/>
      <c r="N1502" s="116"/>
      <c r="O1502" s="116"/>
      <c r="P1502" s="126"/>
      <c r="Q1502" s="126"/>
      <c r="R1502" s="126"/>
      <c r="S1502" s="136"/>
      <c r="T1502" s="126"/>
      <c r="U1502" s="126"/>
      <c r="V1502" s="126"/>
      <c r="W1502" s="136"/>
      <c r="X1502" s="126"/>
      <c r="Y1502" s="126"/>
      <c r="Z1502" s="126"/>
      <c r="AA1502" s="136"/>
      <c r="AB1502" s="121" t="b">
        <v>0</v>
      </c>
      <c r="AC1502" s="121" t="b">
        <v>0</v>
      </c>
      <c r="AD1502" s="122"/>
      <c r="AE1502" s="121" t="b">
        <v>0</v>
      </c>
      <c r="AF1502" s="128"/>
      <c r="AG1502" s="137"/>
      <c r="AH1502" s="138" t="b">
        <v>0</v>
      </c>
      <c r="AI1502" s="133"/>
    </row>
    <row r="1503">
      <c r="A1503" s="114"/>
      <c r="B1503" s="114"/>
      <c r="C1503" s="114"/>
      <c r="D1503" s="114"/>
      <c r="E1503" s="115" t="s">
        <v>231</v>
      </c>
      <c r="F1503" s="116" t="str">
        <f>IFERROR(__xludf.DUMMYFUNCTION("LET(
  headers, 'Internal Flight Booking Form Re'!$A$1:AI$1,
  ref, $E1503,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3" s="117" t="str">
        <f>IFERROR(__xludf.DUMMYFUNCTION("""COMPUTED_VALUE"""),"")</f>
        <v/>
      </c>
      <c r="H1503" s="116"/>
      <c r="I1503" s="116"/>
      <c r="J1503" s="118"/>
      <c r="K1503" s="116"/>
      <c r="L1503" s="116"/>
      <c r="M1503" s="116"/>
      <c r="N1503" s="116"/>
      <c r="O1503" s="116"/>
      <c r="P1503" s="126"/>
      <c r="Q1503" s="126"/>
      <c r="R1503" s="126"/>
      <c r="S1503" s="136"/>
      <c r="T1503" s="126"/>
      <c r="U1503" s="126"/>
      <c r="V1503" s="126"/>
      <c r="W1503" s="136"/>
      <c r="X1503" s="126"/>
      <c r="Y1503" s="126"/>
      <c r="Z1503" s="126"/>
      <c r="AA1503" s="136"/>
      <c r="AB1503" s="121" t="b">
        <v>0</v>
      </c>
      <c r="AC1503" s="121" t="b">
        <v>0</v>
      </c>
      <c r="AD1503" s="122"/>
      <c r="AE1503" s="121" t="b">
        <v>0</v>
      </c>
      <c r="AF1503" s="128"/>
      <c r="AG1503" s="137"/>
      <c r="AH1503" s="138" t="b">
        <v>0</v>
      </c>
      <c r="AI1503" s="133"/>
    </row>
    <row r="1504">
      <c r="A1504" s="114"/>
      <c r="B1504" s="114"/>
      <c r="C1504" s="114"/>
      <c r="D1504" s="114"/>
      <c r="E1504" s="115" t="s">
        <v>231</v>
      </c>
      <c r="F1504" s="116" t="str">
        <f>IFERROR(__xludf.DUMMYFUNCTION("LET(
  headers, 'Internal Flight Booking Form Re'!$A$1:AI$1,
  ref, $E1504,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4" s="117" t="str">
        <f>IFERROR(__xludf.DUMMYFUNCTION("""COMPUTED_VALUE"""),"")</f>
        <v/>
      </c>
      <c r="H1504" s="116"/>
      <c r="I1504" s="116"/>
      <c r="J1504" s="118"/>
      <c r="K1504" s="116"/>
      <c r="L1504" s="116"/>
      <c r="M1504" s="116"/>
      <c r="N1504" s="116"/>
      <c r="O1504" s="116"/>
      <c r="P1504" s="126"/>
      <c r="Q1504" s="126"/>
      <c r="R1504" s="126"/>
      <c r="S1504" s="136"/>
      <c r="T1504" s="126"/>
      <c r="U1504" s="126"/>
      <c r="V1504" s="126"/>
      <c r="W1504" s="136"/>
      <c r="X1504" s="126"/>
      <c r="Y1504" s="126"/>
      <c r="Z1504" s="126"/>
      <c r="AA1504" s="136"/>
      <c r="AB1504" s="121" t="b">
        <v>0</v>
      </c>
      <c r="AC1504" s="121" t="b">
        <v>0</v>
      </c>
      <c r="AD1504" s="122"/>
      <c r="AE1504" s="121" t="b">
        <v>0</v>
      </c>
      <c r="AF1504" s="128"/>
      <c r="AG1504" s="137"/>
      <c r="AH1504" s="138" t="b">
        <v>0</v>
      </c>
      <c r="AI1504" s="133"/>
    </row>
    <row r="1505">
      <c r="A1505" s="114"/>
      <c r="B1505" s="114"/>
      <c r="C1505" s="114"/>
      <c r="D1505" s="114"/>
      <c r="E1505" s="115" t="s">
        <v>231</v>
      </c>
      <c r="F1505" s="116" t="str">
        <f>IFERROR(__xludf.DUMMYFUNCTION("LET(
  headers, 'Internal Flight Booking Form Re'!$A$1:AI$1,
  ref, $E1505,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5" s="117" t="str">
        <f>IFERROR(__xludf.DUMMYFUNCTION("""COMPUTED_VALUE"""),"")</f>
        <v/>
      </c>
      <c r="H1505" s="116"/>
      <c r="I1505" s="116"/>
      <c r="J1505" s="118"/>
      <c r="K1505" s="116"/>
      <c r="L1505" s="116"/>
      <c r="M1505" s="116"/>
      <c r="N1505" s="116"/>
      <c r="O1505" s="116"/>
      <c r="P1505" s="126"/>
      <c r="Q1505" s="126"/>
      <c r="R1505" s="126"/>
      <c r="S1505" s="136"/>
      <c r="T1505" s="126"/>
      <c r="U1505" s="126"/>
      <c r="V1505" s="126"/>
      <c r="W1505" s="136"/>
      <c r="X1505" s="126"/>
      <c r="Y1505" s="126"/>
      <c r="Z1505" s="126"/>
      <c r="AA1505" s="136"/>
      <c r="AB1505" s="121" t="b">
        <v>0</v>
      </c>
      <c r="AC1505" s="121" t="b">
        <v>0</v>
      </c>
      <c r="AD1505" s="122"/>
      <c r="AE1505" s="121" t="b">
        <v>0</v>
      </c>
      <c r="AF1505" s="128"/>
      <c r="AG1505" s="137"/>
      <c r="AH1505" s="138" t="b">
        <v>0</v>
      </c>
      <c r="AI1505" s="133"/>
    </row>
    <row r="1506">
      <c r="A1506" s="114"/>
      <c r="B1506" s="114"/>
      <c r="C1506" s="114"/>
      <c r="D1506" s="114"/>
      <c r="E1506" s="115" t="s">
        <v>231</v>
      </c>
      <c r="F1506" s="116" t="str">
        <f>IFERROR(__xludf.DUMMYFUNCTION("LET(
  headers, 'Internal Flight Booking Form Re'!$A$1:AI$1,
  ref, $E1506,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6" s="117" t="str">
        <f>IFERROR(__xludf.DUMMYFUNCTION("""COMPUTED_VALUE"""),"")</f>
        <v/>
      </c>
      <c r="H1506" s="116"/>
      <c r="I1506" s="116"/>
      <c r="J1506" s="118"/>
      <c r="K1506" s="116"/>
      <c r="L1506" s="116"/>
      <c r="M1506" s="116"/>
      <c r="N1506" s="116"/>
      <c r="O1506" s="116"/>
      <c r="P1506" s="126"/>
      <c r="Q1506" s="126"/>
      <c r="R1506" s="126"/>
      <c r="S1506" s="136"/>
      <c r="T1506" s="126"/>
      <c r="U1506" s="126"/>
      <c r="V1506" s="126"/>
      <c r="W1506" s="136"/>
      <c r="X1506" s="126"/>
      <c r="Y1506" s="126"/>
      <c r="Z1506" s="126"/>
      <c r="AA1506" s="136"/>
      <c r="AB1506" s="121" t="b">
        <v>0</v>
      </c>
      <c r="AC1506" s="121" t="b">
        <v>0</v>
      </c>
      <c r="AD1506" s="122"/>
      <c r="AE1506" s="121" t="b">
        <v>0</v>
      </c>
      <c r="AF1506" s="128"/>
      <c r="AG1506" s="137"/>
      <c r="AH1506" s="138" t="b">
        <v>0</v>
      </c>
      <c r="AI1506" s="133"/>
    </row>
    <row r="1507">
      <c r="A1507" s="114"/>
      <c r="B1507" s="114"/>
      <c r="C1507" s="114"/>
      <c r="D1507" s="114"/>
      <c r="E1507" s="115" t="s">
        <v>231</v>
      </c>
      <c r="F1507" s="116" t="str">
        <f>IFERROR(__xludf.DUMMYFUNCTION("LET(
  headers, 'Internal Flight Booking Form Re'!$A$1:AI$1,
  ref, $E1507,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7" s="117" t="str">
        <f>IFERROR(__xludf.DUMMYFUNCTION("""COMPUTED_VALUE"""),"")</f>
        <v/>
      </c>
      <c r="H1507" s="116"/>
      <c r="I1507" s="116"/>
      <c r="J1507" s="118"/>
      <c r="K1507" s="116"/>
      <c r="L1507" s="116"/>
      <c r="M1507" s="116"/>
      <c r="N1507" s="116"/>
      <c r="O1507" s="116"/>
      <c r="P1507" s="126"/>
      <c r="Q1507" s="126"/>
      <c r="R1507" s="126"/>
      <c r="S1507" s="136"/>
      <c r="T1507" s="126"/>
      <c r="U1507" s="126"/>
      <c r="V1507" s="126"/>
      <c r="W1507" s="136"/>
      <c r="X1507" s="126"/>
      <c r="Y1507" s="126"/>
      <c r="Z1507" s="126"/>
      <c r="AA1507" s="136"/>
      <c r="AB1507" s="121" t="b">
        <v>0</v>
      </c>
      <c r="AC1507" s="121" t="b">
        <v>0</v>
      </c>
      <c r="AD1507" s="122"/>
      <c r="AE1507" s="121" t="b">
        <v>0</v>
      </c>
      <c r="AF1507" s="128"/>
      <c r="AG1507" s="137"/>
      <c r="AH1507" s="138" t="b">
        <v>0</v>
      </c>
      <c r="AI1507" s="133"/>
    </row>
    <row r="1508">
      <c r="A1508" s="114"/>
      <c r="B1508" s="114"/>
      <c r="C1508" s="114"/>
      <c r="D1508" s="114"/>
      <c r="E1508" s="115" t="s">
        <v>231</v>
      </c>
      <c r="F1508" s="116" t="str">
        <f>IFERROR(__xludf.DUMMYFUNCTION("LET(
  headers, 'Internal Flight Booking Form Re'!$A$1:AI$1,
  ref, $E1508,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8" s="117" t="str">
        <f>IFERROR(__xludf.DUMMYFUNCTION("""COMPUTED_VALUE"""),"")</f>
        <v/>
      </c>
      <c r="H1508" s="116"/>
      <c r="I1508" s="116"/>
      <c r="J1508" s="118"/>
      <c r="K1508" s="116"/>
      <c r="L1508" s="116"/>
      <c r="M1508" s="116"/>
      <c r="N1508" s="116"/>
      <c r="O1508" s="116"/>
      <c r="P1508" s="126"/>
      <c r="Q1508" s="126"/>
      <c r="R1508" s="126"/>
      <c r="S1508" s="136"/>
      <c r="T1508" s="126"/>
      <c r="U1508" s="126"/>
      <c r="V1508" s="126"/>
      <c r="W1508" s="136"/>
      <c r="X1508" s="126"/>
      <c r="Y1508" s="126"/>
      <c r="Z1508" s="126"/>
      <c r="AA1508" s="136"/>
      <c r="AB1508" s="121" t="b">
        <v>0</v>
      </c>
      <c r="AC1508" s="121" t="b">
        <v>0</v>
      </c>
      <c r="AD1508" s="122"/>
      <c r="AE1508" s="121" t="b">
        <v>0</v>
      </c>
      <c r="AF1508" s="128"/>
      <c r="AG1508" s="137"/>
      <c r="AH1508" s="138" t="b">
        <v>0</v>
      </c>
      <c r="AI1508" s="133"/>
    </row>
    <row r="1509">
      <c r="A1509" s="114"/>
      <c r="B1509" s="114"/>
      <c r="C1509" s="114"/>
      <c r="D1509" s="114"/>
      <c r="E1509" s="115" t="s">
        <v>231</v>
      </c>
      <c r="F1509" s="116" t="str">
        <f>IFERROR(__xludf.DUMMYFUNCTION("LET(
  headers, 'Internal Flight Booking Form Re'!$A$1:AI$1,
  ref, $E1509,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09" s="117" t="str">
        <f>IFERROR(__xludf.DUMMYFUNCTION("""COMPUTED_VALUE"""),"")</f>
        <v/>
      </c>
      <c r="H1509" s="116"/>
      <c r="I1509" s="116"/>
      <c r="J1509" s="118"/>
      <c r="K1509" s="116"/>
      <c r="L1509" s="116"/>
      <c r="M1509" s="116"/>
      <c r="N1509" s="116"/>
      <c r="O1509" s="116"/>
      <c r="P1509" s="126"/>
      <c r="Q1509" s="126"/>
      <c r="R1509" s="126"/>
      <c r="S1509" s="136"/>
      <c r="T1509" s="126"/>
      <c r="U1509" s="126"/>
      <c r="V1509" s="126"/>
      <c r="W1509" s="136"/>
      <c r="X1509" s="126"/>
      <c r="Y1509" s="126"/>
      <c r="Z1509" s="126"/>
      <c r="AA1509" s="136"/>
      <c r="AB1509" s="121" t="b">
        <v>0</v>
      </c>
      <c r="AC1509" s="121" t="b">
        <v>0</v>
      </c>
      <c r="AD1509" s="122"/>
      <c r="AE1509" s="121" t="b">
        <v>0</v>
      </c>
      <c r="AF1509" s="128"/>
      <c r="AG1509" s="137"/>
      <c r="AH1509" s="138" t="b">
        <v>0</v>
      </c>
      <c r="AI1509" s="133"/>
    </row>
    <row r="1510">
      <c r="A1510" s="114"/>
      <c r="B1510" s="114"/>
      <c r="C1510" s="114"/>
      <c r="D1510" s="114"/>
      <c r="E1510" s="115" t="s">
        <v>231</v>
      </c>
      <c r="F1510" s="116" t="str">
        <f>IFERROR(__xludf.DUMMYFUNCTION("LET(
  headers, 'Internal Flight Booking Form Re'!$A$1:AI$1,
  ref, $E1510,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0" s="117" t="str">
        <f>IFERROR(__xludf.DUMMYFUNCTION("""COMPUTED_VALUE"""),"")</f>
        <v/>
      </c>
      <c r="H1510" s="116"/>
      <c r="I1510" s="116"/>
      <c r="J1510" s="118"/>
      <c r="K1510" s="116"/>
      <c r="L1510" s="116"/>
      <c r="M1510" s="116"/>
      <c r="N1510" s="116"/>
      <c r="O1510" s="116"/>
      <c r="P1510" s="126"/>
      <c r="Q1510" s="126"/>
      <c r="R1510" s="126"/>
      <c r="S1510" s="136"/>
      <c r="T1510" s="126"/>
      <c r="U1510" s="126"/>
      <c r="V1510" s="126"/>
      <c r="W1510" s="136"/>
      <c r="X1510" s="126"/>
      <c r="Y1510" s="126"/>
      <c r="Z1510" s="126"/>
      <c r="AA1510" s="136"/>
      <c r="AB1510" s="121" t="b">
        <v>0</v>
      </c>
      <c r="AC1510" s="121" t="b">
        <v>0</v>
      </c>
      <c r="AD1510" s="122"/>
      <c r="AE1510" s="121" t="b">
        <v>0</v>
      </c>
      <c r="AF1510" s="128"/>
      <c r="AG1510" s="137"/>
      <c r="AH1510" s="138" t="b">
        <v>0</v>
      </c>
      <c r="AI1510" s="133"/>
    </row>
    <row r="1511">
      <c r="A1511" s="114"/>
      <c r="B1511" s="114"/>
      <c r="C1511" s="114"/>
      <c r="D1511" s="114"/>
      <c r="E1511" s="115" t="s">
        <v>231</v>
      </c>
      <c r="F1511" s="116" t="str">
        <f>IFERROR(__xludf.DUMMYFUNCTION("LET(
  headers, 'Internal Flight Booking Form Re'!$A$1:AI$1,
  ref, $E1511,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1" s="117" t="str">
        <f>IFERROR(__xludf.DUMMYFUNCTION("""COMPUTED_VALUE"""),"")</f>
        <v/>
      </c>
      <c r="H1511" s="116"/>
      <c r="I1511" s="116"/>
      <c r="J1511" s="118"/>
      <c r="K1511" s="116"/>
      <c r="L1511" s="116"/>
      <c r="M1511" s="116"/>
      <c r="N1511" s="116"/>
      <c r="O1511" s="116"/>
      <c r="P1511" s="126"/>
      <c r="Q1511" s="126"/>
      <c r="R1511" s="126"/>
      <c r="S1511" s="136"/>
      <c r="T1511" s="126"/>
      <c r="U1511" s="126"/>
      <c r="V1511" s="126"/>
      <c r="W1511" s="136"/>
      <c r="X1511" s="126"/>
      <c r="Y1511" s="126"/>
      <c r="Z1511" s="126"/>
      <c r="AA1511" s="136"/>
      <c r="AB1511" s="121" t="b">
        <v>0</v>
      </c>
      <c r="AC1511" s="121" t="b">
        <v>0</v>
      </c>
      <c r="AD1511" s="122"/>
      <c r="AE1511" s="121" t="b">
        <v>0</v>
      </c>
      <c r="AF1511" s="128"/>
      <c r="AG1511" s="137"/>
      <c r="AH1511" s="138" t="b">
        <v>0</v>
      </c>
      <c r="AI1511" s="133"/>
    </row>
    <row r="1512">
      <c r="A1512" s="114"/>
      <c r="B1512" s="114"/>
      <c r="C1512" s="114"/>
      <c r="D1512" s="114"/>
      <c r="E1512" s="115" t="s">
        <v>231</v>
      </c>
      <c r="F1512" s="116" t="str">
        <f>IFERROR(__xludf.DUMMYFUNCTION("LET(
  headers, 'Internal Flight Booking Form Re'!$A$1:AI$1,
  ref, $E1512,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2" s="117" t="str">
        <f>IFERROR(__xludf.DUMMYFUNCTION("""COMPUTED_VALUE"""),"")</f>
        <v/>
      </c>
      <c r="H1512" s="116"/>
      <c r="I1512" s="116"/>
      <c r="J1512" s="118"/>
      <c r="K1512" s="116"/>
      <c r="L1512" s="116"/>
      <c r="M1512" s="116"/>
      <c r="N1512" s="116"/>
      <c r="O1512" s="116"/>
      <c r="P1512" s="126"/>
      <c r="Q1512" s="126"/>
      <c r="R1512" s="126"/>
      <c r="S1512" s="136"/>
      <c r="T1512" s="126"/>
      <c r="U1512" s="126"/>
      <c r="V1512" s="126"/>
      <c r="W1512" s="136"/>
      <c r="X1512" s="126"/>
      <c r="Y1512" s="126"/>
      <c r="Z1512" s="126"/>
      <c r="AA1512" s="136"/>
      <c r="AB1512" s="121" t="b">
        <v>0</v>
      </c>
      <c r="AC1512" s="121" t="b">
        <v>0</v>
      </c>
      <c r="AD1512" s="122"/>
      <c r="AE1512" s="121" t="b">
        <v>0</v>
      </c>
      <c r="AF1512" s="128"/>
      <c r="AG1512" s="137"/>
      <c r="AH1512" s="138" t="b">
        <v>0</v>
      </c>
      <c r="AI1512" s="133"/>
    </row>
    <row r="1513">
      <c r="A1513" s="114"/>
      <c r="B1513" s="114"/>
      <c r="C1513" s="114"/>
      <c r="D1513" s="114"/>
      <c r="E1513" s="115" t="s">
        <v>231</v>
      </c>
      <c r="F1513" s="116" t="str">
        <f>IFERROR(__xludf.DUMMYFUNCTION("LET(
  headers, 'Internal Flight Booking Form Re'!$A$1:AI$1,
  ref, $E1513,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3" s="117" t="str">
        <f>IFERROR(__xludf.DUMMYFUNCTION("""COMPUTED_VALUE"""),"")</f>
        <v/>
      </c>
      <c r="H1513" s="116"/>
      <c r="I1513" s="116"/>
      <c r="J1513" s="118"/>
      <c r="K1513" s="116"/>
      <c r="L1513" s="116"/>
      <c r="M1513" s="116"/>
      <c r="N1513" s="116"/>
      <c r="O1513" s="116"/>
      <c r="P1513" s="126"/>
      <c r="Q1513" s="126"/>
      <c r="R1513" s="126"/>
      <c r="S1513" s="136"/>
      <c r="T1513" s="126"/>
      <c r="U1513" s="126"/>
      <c r="V1513" s="126"/>
      <c r="W1513" s="136"/>
      <c r="X1513" s="126"/>
      <c r="Y1513" s="126"/>
      <c r="Z1513" s="126"/>
      <c r="AA1513" s="136"/>
      <c r="AB1513" s="121" t="b">
        <v>0</v>
      </c>
      <c r="AC1513" s="121" t="b">
        <v>0</v>
      </c>
      <c r="AD1513" s="122"/>
      <c r="AE1513" s="121" t="b">
        <v>0</v>
      </c>
      <c r="AF1513" s="128"/>
      <c r="AG1513" s="137"/>
      <c r="AH1513" s="138" t="b">
        <v>0</v>
      </c>
      <c r="AI1513" s="133"/>
    </row>
    <row r="1514">
      <c r="A1514" s="114"/>
      <c r="B1514" s="114"/>
      <c r="C1514" s="114"/>
      <c r="D1514" s="114"/>
      <c r="E1514" s="115" t="s">
        <v>231</v>
      </c>
      <c r="F1514" s="116" t="str">
        <f>IFERROR(__xludf.DUMMYFUNCTION("LET(
  headers, 'Internal Flight Booking Form Re'!$A$1:AI$1,
  ref, $E1514,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4" s="117" t="str">
        <f>IFERROR(__xludf.DUMMYFUNCTION("""COMPUTED_VALUE"""),"")</f>
        <v/>
      </c>
      <c r="H1514" s="116"/>
      <c r="I1514" s="116"/>
      <c r="J1514" s="118"/>
      <c r="K1514" s="116"/>
      <c r="L1514" s="116"/>
      <c r="M1514" s="116"/>
      <c r="N1514" s="116"/>
      <c r="O1514" s="116"/>
      <c r="P1514" s="126"/>
      <c r="Q1514" s="126"/>
      <c r="R1514" s="126"/>
      <c r="S1514" s="136"/>
      <c r="T1514" s="126"/>
      <c r="U1514" s="126"/>
      <c r="V1514" s="126"/>
      <c r="W1514" s="136"/>
      <c r="X1514" s="126"/>
      <c r="Y1514" s="126"/>
      <c r="Z1514" s="126"/>
      <c r="AA1514" s="136"/>
      <c r="AB1514" s="121" t="b">
        <v>0</v>
      </c>
      <c r="AC1514" s="121" t="b">
        <v>0</v>
      </c>
      <c r="AD1514" s="122"/>
      <c r="AE1514" s="121" t="b">
        <v>0</v>
      </c>
      <c r="AF1514" s="128"/>
      <c r="AG1514" s="137"/>
      <c r="AH1514" s="138" t="b">
        <v>0</v>
      </c>
      <c r="AI1514" s="133"/>
    </row>
    <row r="1515">
      <c r="A1515" s="114"/>
      <c r="B1515" s="114"/>
      <c r="C1515" s="114"/>
      <c r="D1515" s="114"/>
      <c r="E1515" s="115" t="s">
        <v>231</v>
      </c>
      <c r="F1515" s="116" t="str">
        <f>IFERROR(__xludf.DUMMYFUNCTION("LET(
  headers, 'Internal Flight Booking Form Re'!$A$1:AI$1,
  ref, $E1515,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5" s="117" t="str">
        <f>IFERROR(__xludf.DUMMYFUNCTION("""COMPUTED_VALUE"""),"")</f>
        <v/>
      </c>
      <c r="H1515" s="116"/>
      <c r="I1515" s="116"/>
      <c r="J1515" s="118"/>
      <c r="K1515" s="116"/>
      <c r="L1515" s="116"/>
      <c r="M1515" s="116"/>
      <c r="N1515" s="116"/>
      <c r="O1515" s="116"/>
      <c r="P1515" s="126"/>
      <c r="Q1515" s="126"/>
      <c r="R1515" s="126"/>
      <c r="S1515" s="136"/>
      <c r="T1515" s="126"/>
      <c r="U1515" s="126"/>
      <c r="V1515" s="126"/>
      <c r="W1515" s="136"/>
      <c r="X1515" s="126"/>
      <c r="Y1515" s="126"/>
      <c r="Z1515" s="126"/>
      <c r="AA1515" s="136"/>
      <c r="AB1515" s="121" t="b">
        <v>0</v>
      </c>
      <c r="AC1515" s="121" t="b">
        <v>0</v>
      </c>
      <c r="AD1515" s="122"/>
      <c r="AE1515" s="121" t="b">
        <v>0</v>
      </c>
      <c r="AF1515" s="128"/>
      <c r="AG1515" s="137"/>
      <c r="AH1515" s="138" t="b">
        <v>0</v>
      </c>
      <c r="AI1515" s="133"/>
    </row>
    <row r="1516">
      <c r="A1516" s="114"/>
      <c r="B1516" s="114"/>
      <c r="C1516" s="114"/>
      <c r="D1516" s="114"/>
      <c r="E1516" s="115" t="s">
        <v>231</v>
      </c>
      <c r="F1516" s="116" t="str">
        <f>IFERROR(__xludf.DUMMYFUNCTION("LET(
  headers, 'Internal Flight Booking Form Re'!$A$1:AI$1,
  ref, $E1516,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6" s="117" t="str">
        <f>IFERROR(__xludf.DUMMYFUNCTION("""COMPUTED_VALUE"""),"")</f>
        <v/>
      </c>
      <c r="H1516" s="116"/>
      <c r="I1516" s="116"/>
      <c r="J1516" s="118"/>
      <c r="K1516" s="116"/>
      <c r="L1516" s="116"/>
      <c r="M1516" s="116"/>
      <c r="N1516" s="116"/>
      <c r="O1516" s="116"/>
      <c r="P1516" s="126"/>
      <c r="Q1516" s="126"/>
      <c r="R1516" s="126"/>
      <c r="S1516" s="136"/>
      <c r="T1516" s="126"/>
      <c r="U1516" s="126"/>
      <c r="V1516" s="126"/>
      <c r="W1516" s="136"/>
      <c r="X1516" s="126"/>
      <c r="Y1516" s="126"/>
      <c r="Z1516" s="126"/>
      <c r="AA1516" s="136"/>
      <c r="AB1516" s="121" t="b">
        <v>0</v>
      </c>
      <c r="AC1516" s="121" t="b">
        <v>0</v>
      </c>
      <c r="AD1516" s="122"/>
      <c r="AE1516" s="121" t="b">
        <v>0</v>
      </c>
      <c r="AF1516" s="128"/>
      <c r="AG1516" s="137"/>
      <c r="AH1516" s="138" t="b">
        <v>0</v>
      </c>
      <c r="AI1516" s="133"/>
    </row>
    <row r="1517">
      <c r="A1517" s="114"/>
      <c r="B1517" s="114"/>
      <c r="C1517" s="114"/>
      <c r="D1517" s="114"/>
      <c r="E1517" s="115" t="s">
        <v>231</v>
      </c>
      <c r="F1517" s="116" t="str">
        <f>IFERROR(__xludf.DUMMYFUNCTION("LET(
  headers, 'Internal Flight Booking Form Re'!$A$1:AI$1,
  ref, $E1517,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7" s="117" t="str">
        <f>IFERROR(__xludf.DUMMYFUNCTION("""COMPUTED_VALUE"""),"")</f>
        <v/>
      </c>
      <c r="H1517" s="116"/>
      <c r="I1517" s="116"/>
      <c r="J1517" s="118"/>
      <c r="K1517" s="116"/>
      <c r="L1517" s="116"/>
      <c r="M1517" s="116"/>
      <c r="N1517" s="116"/>
      <c r="O1517" s="116"/>
      <c r="P1517" s="126"/>
      <c r="Q1517" s="126"/>
      <c r="R1517" s="126"/>
      <c r="S1517" s="136"/>
      <c r="T1517" s="126"/>
      <c r="U1517" s="126"/>
      <c r="V1517" s="126"/>
      <c r="W1517" s="136"/>
      <c r="X1517" s="126"/>
      <c r="Y1517" s="126"/>
      <c r="Z1517" s="126"/>
      <c r="AA1517" s="136"/>
      <c r="AB1517" s="121" t="b">
        <v>0</v>
      </c>
      <c r="AC1517" s="121" t="b">
        <v>0</v>
      </c>
      <c r="AD1517" s="122"/>
      <c r="AE1517" s="121" t="b">
        <v>0</v>
      </c>
      <c r="AF1517" s="128"/>
      <c r="AG1517" s="137"/>
      <c r="AH1517" s="138" t="b">
        <v>0</v>
      </c>
      <c r="AI1517" s="133"/>
    </row>
    <row r="1518">
      <c r="A1518" s="114"/>
      <c r="B1518" s="114"/>
      <c r="C1518" s="114"/>
      <c r="D1518" s="114"/>
      <c r="E1518" s="115" t="s">
        <v>231</v>
      </c>
      <c r="F1518" s="116" t="str">
        <f>IFERROR(__xludf.DUMMYFUNCTION("LET(
  headers, 'Internal Flight Booking Form Re'!$A$1:AI$1,
  ref, $E1518,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8" s="117" t="str">
        <f>IFERROR(__xludf.DUMMYFUNCTION("""COMPUTED_VALUE"""),"")</f>
        <v/>
      </c>
      <c r="H1518" s="116"/>
      <c r="I1518" s="116"/>
      <c r="J1518" s="118"/>
      <c r="K1518" s="116"/>
      <c r="L1518" s="116"/>
      <c r="M1518" s="116"/>
      <c r="N1518" s="116"/>
      <c r="O1518" s="116"/>
      <c r="P1518" s="126"/>
      <c r="Q1518" s="126"/>
      <c r="R1518" s="126"/>
      <c r="S1518" s="136"/>
      <c r="T1518" s="126"/>
      <c r="U1518" s="126"/>
      <c r="V1518" s="126"/>
      <c r="W1518" s="136"/>
      <c r="X1518" s="126"/>
      <c r="Y1518" s="126"/>
      <c r="Z1518" s="126"/>
      <c r="AA1518" s="136"/>
      <c r="AB1518" s="121" t="b">
        <v>0</v>
      </c>
      <c r="AC1518" s="121" t="b">
        <v>0</v>
      </c>
      <c r="AD1518" s="122"/>
      <c r="AE1518" s="121" t="b">
        <v>0</v>
      </c>
      <c r="AF1518" s="128"/>
      <c r="AG1518" s="137"/>
      <c r="AH1518" s="138" t="b">
        <v>0</v>
      </c>
      <c r="AI1518" s="133"/>
    </row>
    <row r="1519">
      <c r="A1519" s="114"/>
      <c r="B1519" s="114"/>
      <c r="C1519" s="114"/>
      <c r="D1519" s="114"/>
      <c r="E1519" s="115" t="s">
        <v>231</v>
      </c>
      <c r="F1519" s="116" t="str">
        <f>IFERROR(__xludf.DUMMYFUNCTION("LET(
  headers, 'Internal Flight Booking Form Re'!$A$1:AI$1,
  ref, $E1519,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19" s="117" t="str">
        <f>IFERROR(__xludf.DUMMYFUNCTION("""COMPUTED_VALUE"""),"")</f>
        <v/>
      </c>
      <c r="H1519" s="116"/>
      <c r="I1519" s="116"/>
      <c r="J1519" s="118"/>
      <c r="K1519" s="116"/>
      <c r="L1519" s="116"/>
      <c r="M1519" s="116"/>
      <c r="N1519" s="116"/>
      <c r="O1519" s="116"/>
      <c r="P1519" s="126"/>
      <c r="Q1519" s="126"/>
      <c r="R1519" s="126"/>
      <c r="S1519" s="136"/>
      <c r="T1519" s="126"/>
      <c r="U1519" s="126"/>
      <c r="V1519" s="126"/>
      <c r="W1519" s="136"/>
      <c r="X1519" s="126"/>
      <c r="Y1519" s="126"/>
      <c r="Z1519" s="126"/>
      <c r="AA1519" s="136"/>
      <c r="AB1519" s="121" t="b">
        <v>0</v>
      </c>
      <c r="AC1519" s="121" t="b">
        <v>0</v>
      </c>
      <c r="AD1519" s="122"/>
      <c r="AE1519" s="121" t="b">
        <v>0</v>
      </c>
      <c r="AF1519" s="128"/>
      <c r="AG1519" s="137"/>
      <c r="AH1519" s="138" t="b">
        <v>0</v>
      </c>
      <c r="AI1519" s="133"/>
    </row>
    <row r="1520">
      <c r="A1520" s="114"/>
      <c r="B1520" s="114"/>
      <c r="C1520" s="114"/>
      <c r="D1520" s="114"/>
      <c r="E1520" s="115" t="s">
        <v>231</v>
      </c>
      <c r="F1520" s="116" t="str">
        <f>IFERROR(__xludf.DUMMYFUNCTION("LET(
  headers, 'Internal Flight Booking Form Re'!$A$1:AI$1,
  ref, $E1520,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0" s="117" t="str">
        <f>IFERROR(__xludf.DUMMYFUNCTION("""COMPUTED_VALUE"""),"")</f>
        <v/>
      </c>
      <c r="H1520" s="116"/>
      <c r="I1520" s="116"/>
      <c r="J1520" s="118"/>
      <c r="K1520" s="116"/>
      <c r="L1520" s="116"/>
      <c r="M1520" s="116"/>
      <c r="N1520" s="116"/>
      <c r="O1520" s="116"/>
      <c r="P1520" s="126"/>
      <c r="Q1520" s="126"/>
      <c r="R1520" s="126"/>
      <c r="S1520" s="136"/>
      <c r="T1520" s="126"/>
      <c r="U1520" s="126"/>
      <c r="V1520" s="126"/>
      <c r="W1520" s="136"/>
      <c r="X1520" s="126"/>
      <c r="Y1520" s="126"/>
      <c r="Z1520" s="126"/>
      <c r="AA1520" s="136"/>
      <c r="AB1520" s="121" t="b">
        <v>0</v>
      </c>
      <c r="AC1520" s="121" t="b">
        <v>0</v>
      </c>
      <c r="AD1520" s="122"/>
      <c r="AE1520" s="121" t="b">
        <v>0</v>
      </c>
      <c r="AF1520" s="128"/>
      <c r="AG1520" s="137"/>
      <c r="AH1520" s="138" t="b">
        <v>0</v>
      </c>
      <c r="AI1520" s="133"/>
    </row>
    <row r="1521">
      <c r="A1521" s="114"/>
      <c r="B1521" s="114"/>
      <c r="C1521" s="114"/>
      <c r="D1521" s="114"/>
      <c r="E1521" s="115" t="s">
        <v>231</v>
      </c>
      <c r="F1521" s="116" t="str">
        <f>IFERROR(__xludf.DUMMYFUNCTION("LET(
  headers, 'Internal Flight Booking Form Re'!$A$1:AI$1,
  ref, $E1521,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1" s="117" t="str">
        <f>IFERROR(__xludf.DUMMYFUNCTION("""COMPUTED_VALUE"""),"")</f>
        <v/>
      </c>
      <c r="H1521" s="116"/>
      <c r="I1521" s="116"/>
      <c r="J1521" s="118"/>
      <c r="K1521" s="116"/>
      <c r="L1521" s="116"/>
      <c r="M1521" s="116"/>
      <c r="N1521" s="116"/>
      <c r="O1521" s="116"/>
      <c r="P1521" s="126"/>
      <c r="Q1521" s="126"/>
      <c r="R1521" s="126"/>
      <c r="S1521" s="136"/>
      <c r="T1521" s="126"/>
      <c r="U1521" s="126"/>
      <c r="V1521" s="126"/>
      <c r="W1521" s="136"/>
      <c r="X1521" s="126"/>
      <c r="Y1521" s="126"/>
      <c r="Z1521" s="126"/>
      <c r="AA1521" s="136"/>
      <c r="AB1521" s="121" t="b">
        <v>0</v>
      </c>
      <c r="AC1521" s="121" t="b">
        <v>0</v>
      </c>
      <c r="AD1521" s="122"/>
      <c r="AE1521" s="121" t="b">
        <v>0</v>
      </c>
      <c r="AF1521" s="128"/>
      <c r="AG1521" s="137"/>
      <c r="AH1521" s="138" t="b">
        <v>0</v>
      </c>
      <c r="AI1521" s="133"/>
    </row>
    <row r="1522">
      <c r="A1522" s="114"/>
      <c r="B1522" s="114"/>
      <c r="C1522" s="114"/>
      <c r="D1522" s="114"/>
      <c r="E1522" s="115" t="s">
        <v>231</v>
      </c>
      <c r="F1522" s="116" t="str">
        <f>IFERROR(__xludf.DUMMYFUNCTION("LET(
  headers, 'Internal Flight Booking Form Re'!$A$1:AI$1,
  ref, $E1522,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2" s="117" t="str">
        <f>IFERROR(__xludf.DUMMYFUNCTION("""COMPUTED_VALUE"""),"")</f>
        <v/>
      </c>
      <c r="H1522" s="116"/>
      <c r="I1522" s="116"/>
      <c r="J1522" s="118"/>
      <c r="K1522" s="116"/>
      <c r="L1522" s="116"/>
      <c r="M1522" s="116"/>
      <c r="N1522" s="116"/>
      <c r="O1522" s="116"/>
      <c r="P1522" s="126"/>
      <c r="Q1522" s="126"/>
      <c r="R1522" s="126"/>
      <c r="S1522" s="136"/>
      <c r="T1522" s="126"/>
      <c r="U1522" s="126"/>
      <c r="V1522" s="126"/>
      <c r="W1522" s="136"/>
      <c r="X1522" s="126"/>
      <c r="Y1522" s="126"/>
      <c r="Z1522" s="126"/>
      <c r="AA1522" s="136"/>
      <c r="AB1522" s="121" t="b">
        <v>0</v>
      </c>
      <c r="AC1522" s="121" t="b">
        <v>0</v>
      </c>
      <c r="AD1522" s="122"/>
      <c r="AE1522" s="121" t="b">
        <v>0</v>
      </c>
      <c r="AF1522" s="128"/>
      <c r="AG1522" s="137"/>
      <c r="AH1522" s="138" t="b">
        <v>0</v>
      </c>
      <c r="AI1522" s="133"/>
    </row>
    <row r="1523">
      <c r="A1523" s="114"/>
      <c r="B1523" s="114"/>
      <c r="C1523" s="114"/>
      <c r="D1523" s="114"/>
      <c r="E1523" s="115" t="s">
        <v>231</v>
      </c>
      <c r="F1523" s="116" t="str">
        <f>IFERROR(__xludf.DUMMYFUNCTION("LET(
  headers, 'Internal Flight Booking Form Re'!$A$1:AI$1,
  ref, $E1523,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3" s="117" t="str">
        <f>IFERROR(__xludf.DUMMYFUNCTION("""COMPUTED_VALUE"""),"")</f>
        <v/>
      </c>
      <c r="H1523" s="116"/>
      <c r="I1523" s="116"/>
      <c r="J1523" s="118"/>
      <c r="K1523" s="116"/>
      <c r="L1523" s="116"/>
      <c r="M1523" s="116"/>
      <c r="N1523" s="116"/>
      <c r="O1523" s="116"/>
      <c r="P1523" s="126"/>
      <c r="Q1523" s="126"/>
      <c r="R1523" s="126"/>
      <c r="S1523" s="136"/>
      <c r="T1523" s="126"/>
      <c r="U1523" s="126"/>
      <c r="V1523" s="126"/>
      <c r="W1523" s="136"/>
      <c r="X1523" s="126"/>
      <c r="Y1523" s="126"/>
      <c r="Z1523" s="126"/>
      <c r="AA1523" s="136"/>
      <c r="AB1523" s="121" t="b">
        <v>0</v>
      </c>
      <c r="AC1523" s="121" t="b">
        <v>0</v>
      </c>
      <c r="AD1523" s="122"/>
      <c r="AE1523" s="121" t="b">
        <v>0</v>
      </c>
      <c r="AF1523" s="128"/>
      <c r="AG1523" s="137"/>
      <c r="AH1523" s="138" t="b">
        <v>0</v>
      </c>
      <c r="AI1523" s="133"/>
    </row>
    <row r="1524">
      <c r="A1524" s="114"/>
      <c r="B1524" s="114"/>
      <c r="C1524" s="114"/>
      <c r="D1524" s="114"/>
      <c r="E1524" s="115" t="s">
        <v>231</v>
      </c>
      <c r="F1524" s="116" t="str">
        <f>IFERROR(__xludf.DUMMYFUNCTION("LET(
  headers, 'Internal Flight Booking Form Re'!$A$1:AI$1,
  ref, $E1524,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4" s="117" t="str">
        <f>IFERROR(__xludf.DUMMYFUNCTION("""COMPUTED_VALUE"""),"")</f>
        <v/>
      </c>
      <c r="H1524" s="116"/>
      <c r="I1524" s="116"/>
      <c r="J1524" s="118"/>
      <c r="K1524" s="116"/>
      <c r="L1524" s="116"/>
      <c r="M1524" s="116"/>
      <c r="N1524" s="116"/>
      <c r="O1524" s="116"/>
      <c r="P1524" s="126"/>
      <c r="Q1524" s="126"/>
      <c r="R1524" s="126"/>
      <c r="S1524" s="136"/>
      <c r="T1524" s="126"/>
      <c r="U1524" s="126"/>
      <c r="V1524" s="126"/>
      <c r="W1524" s="136"/>
      <c r="X1524" s="126"/>
      <c r="Y1524" s="126"/>
      <c r="Z1524" s="126"/>
      <c r="AA1524" s="136"/>
      <c r="AB1524" s="121" t="b">
        <v>0</v>
      </c>
      <c r="AC1524" s="121" t="b">
        <v>0</v>
      </c>
      <c r="AD1524" s="122"/>
      <c r="AE1524" s="121" t="b">
        <v>0</v>
      </c>
      <c r="AF1524" s="128"/>
      <c r="AG1524" s="137"/>
      <c r="AH1524" s="138" t="b">
        <v>0</v>
      </c>
      <c r="AI1524" s="133"/>
    </row>
    <row r="1525">
      <c r="A1525" s="114"/>
      <c r="B1525" s="114"/>
      <c r="C1525" s="114"/>
      <c r="D1525" s="114"/>
      <c r="E1525" s="115" t="s">
        <v>231</v>
      </c>
      <c r="F1525" s="116" t="str">
        <f>IFERROR(__xludf.DUMMYFUNCTION("LET(
  headers, 'Internal Flight Booking Form Re'!$A$1:AI$1,
  ref, $E1525,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5" s="117" t="str">
        <f>IFERROR(__xludf.DUMMYFUNCTION("""COMPUTED_VALUE"""),"")</f>
        <v/>
      </c>
      <c r="H1525" s="116"/>
      <c r="I1525" s="116"/>
      <c r="J1525" s="118"/>
      <c r="K1525" s="116"/>
      <c r="L1525" s="116"/>
      <c r="M1525" s="116"/>
      <c r="N1525" s="116"/>
      <c r="O1525" s="116"/>
      <c r="P1525" s="126"/>
      <c r="Q1525" s="126"/>
      <c r="R1525" s="126"/>
      <c r="S1525" s="136"/>
      <c r="T1525" s="126"/>
      <c r="U1525" s="126"/>
      <c r="V1525" s="126"/>
      <c r="W1525" s="136"/>
      <c r="X1525" s="126"/>
      <c r="Y1525" s="126"/>
      <c r="Z1525" s="126"/>
      <c r="AA1525" s="136"/>
      <c r="AB1525" s="121" t="b">
        <v>0</v>
      </c>
      <c r="AC1525" s="121" t="b">
        <v>0</v>
      </c>
      <c r="AD1525" s="122"/>
      <c r="AE1525" s="121" t="b">
        <v>0</v>
      </c>
      <c r="AF1525" s="128"/>
      <c r="AG1525" s="137"/>
      <c r="AH1525" s="138" t="b">
        <v>0</v>
      </c>
      <c r="AI1525" s="133"/>
    </row>
    <row r="1526">
      <c r="A1526" s="114"/>
      <c r="B1526" s="114"/>
      <c r="C1526" s="114"/>
      <c r="D1526" s="114"/>
      <c r="E1526" s="115" t="s">
        <v>231</v>
      </c>
      <c r="F1526" s="116" t="str">
        <f>IFERROR(__xludf.DUMMYFUNCTION("LET(
  headers, 'Internal Flight Booking Form Re'!$A$1:AI$1,
  ref, $E1526,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6" s="117" t="str">
        <f>IFERROR(__xludf.DUMMYFUNCTION("""COMPUTED_VALUE"""),"")</f>
        <v/>
      </c>
      <c r="H1526" s="116"/>
      <c r="I1526" s="116"/>
      <c r="J1526" s="118"/>
      <c r="K1526" s="116"/>
      <c r="L1526" s="116"/>
      <c r="M1526" s="116"/>
      <c r="N1526" s="116"/>
      <c r="O1526" s="116"/>
      <c r="P1526" s="126"/>
      <c r="Q1526" s="126"/>
      <c r="R1526" s="126"/>
      <c r="S1526" s="136"/>
      <c r="T1526" s="126"/>
      <c r="U1526" s="126"/>
      <c r="V1526" s="126"/>
      <c r="W1526" s="136"/>
      <c r="X1526" s="126"/>
      <c r="Y1526" s="126"/>
      <c r="Z1526" s="126"/>
      <c r="AA1526" s="136"/>
      <c r="AB1526" s="121" t="b">
        <v>0</v>
      </c>
      <c r="AC1526" s="121" t="b">
        <v>0</v>
      </c>
      <c r="AD1526" s="122"/>
      <c r="AE1526" s="121" t="b">
        <v>0</v>
      </c>
      <c r="AF1526" s="128"/>
      <c r="AG1526" s="137"/>
      <c r="AH1526" s="138" t="b">
        <v>0</v>
      </c>
      <c r="AI1526" s="133"/>
    </row>
    <row r="1527">
      <c r="A1527" s="114"/>
      <c r="B1527" s="114"/>
      <c r="C1527" s="114"/>
      <c r="D1527" s="114"/>
      <c r="E1527" s="115" t="s">
        <v>231</v>
      </c>
      <c r="F1527" s="116" t="str">
        <f>IFERROR(__xludf.DUMMYFUNCTION("LET(
  headers, 'Internal Flight Booking Form Re'!$A$1:AI$1,
  ref, $E1527,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7" s="117" t="str">
        <f>IFERROR(__xludf.DUMMYFUNCTION("""COMPUTED_VALUE"""),"")</f>
        <v/>
      </c>
      <c r="H1527" s="116"/>
      <c r="I1527" s="116"/>
      <c r="J1527" s="118"/>
      <c r="K1527" s="116"/>
      <c r="L1527" s="116"/>
      <c r="M1527" s="116"/>
      <c r="N1527" s="116"/>
      <c r="O1527" s="116"/>
      <c r="P1527" s="126"/>
      <c r="Q1527" s="126"/>
      <c r="R1527" s="126"/>
      <c r="S1527" s="136"/>
      <c r="T1527" s="126"/>
      <c r="U1527" s="126"/>
      <c r="V1527" s="126"/>
      <c r="W1527" s="136"/>
      <c r="X1527" s="126"/>
      <c r="Y1527" s="126"/>
      <c r="Z1527" s="126"/>
      <c r="AA1527" s="136"/>
      <c r="AB1527" s="121" t="b">
        <v>0</v>
      </c>
      <c r="AC1527" s="121" t="b">
        <v>0</v>
      </c>
      <c r="AD1527" s="122"/>
      <c r="AE1527" s="121" t="b">
        <v>0</v>
      </c>
      <c r="AF1527" s="128"/>
      <c r="AG1527" s="137"/>
      <c r="AH1527" s="138" t="b">
        <v>0</v>
      </c>
      <c r="AI1527" s="133"/>
    </row>
    <row r="1528">
      <c r="A1528" s="114"/>
      <c r="B1528" s="114"/>
      <c r="C1528" s="114"/>
      <c r="D1528" s="114"/>
      <c r="E1528" s="115" t="s">
        <v>231</v>
      </c>
      <c r="F1528" s="116" t="str">
        <f>IFERROR(__xludf.DUMMYFUNCTION("LET(
  headers, 'Internal Flight Booking Form Re'!$A$1:AI$1,
  ref, $E1528,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8" s="117" t="str">
        <f>IFERROR(__xludf.DUMMYFUNCTION("""COMPUTED_VALUE"""),"")</f>
        <v/>
      </c>
      <c r="H1528" s="116"/>
      <c r="I1528" s="116"/>
      <c r="J1528" s="118"/>
      <c r="K1528" s="116"/>
      <c r="L1528" s="116"/>
      <c r="M1528" s="116"/>
      <c r="N1528" s="116"/>
      <c r="O1528" s="116"/>
      <c r="P1528" s="126"/>
      <c r="Q1528" s="126"/>
      <c r="R1528" s="126"/>
      <c r="S1528" s="136"/>
      <c r="T1528" s="126"/>
      <c r="U1528" s="126"/>
      <c r="V1528" s="126"/>
      <c r="W1528" s="136"/>
      <c r="X1528" s="126"/>
      <c r="Y1528" s="126"/>
      <c r="Z1528" s="126"/>
      <c r="AA1528" s="136"/>
      <c r="AB1528" s="121" t="b">
        <v>0</v>
      </c>
      <c r="AC1528" s="121" t="b">
        <v>0</v>
      </c>
      <c r="AD1528" s="122"/>
      <c r="AE1528" s="121" t="b">
        <v>0</v>
      </c>
      <c r="AF1528" s="128"/>
      <c r="AG1528" s="137"/>
      <c r="AH1528" s="138" t="b">
        <v>0</v>
      </c>
      <c r="AI1528" s="133"/>
    </row>
    <row r="1529">
      <c r="A1529" s="114"/>
      <c r="B1529" s="114"/>
      <c r="C1529" s="114"/>
      <c r="D1529" s="114"/>
      <c r="E1529" s="115" t="s">
        <v>231</v>
      </c>
      <c r="F1529" s="116" t="str">
        <f>IFERROR(__xludf.DUMMYFUNCTION("LET(
  headers, 'Internal Flight Booking Form Re'!$A$1:AI$1,
  ref, $E1529,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29" s="117" t="str">
        <f>IFERROR(__xludf.DUMMYFUNCTION("""COMPUTED_VALUE"""),"")</f>
        <v/>
      </c>
      <c r="H1529" s="116"/>
      <c r="I1529" s="116"/>
      <c r="J1529" s="118"/>
      <c r="K1529" s="116"/>
      <c r="L1529" s="116"/>
      <c r="M1529" s="116"/>
      <c r="N1529" s="116"/>
      <c r="O1529" s="116"/>
      <c r="P1529" s="126"/>
      <c r="Q1529" s="126"/>
      <c r="R1529" s="126"/>
      <c r="S1529" s="136"/>
      <c r="T1529" s="126"/>
      <c r="U1529" s="126"/>
      <c r="V1529" s="126"/>
      <c r="W1529" s="136"/>
      <c r="X1529" s="126"/>
      <c r="Y1529" s="126"/>
      <c r="Z1529" s="126"/>
      <c r="AA1529" s="136"/>
      <c r="AB1529" s="121" t="b">
        <v>0</v>
      </c>
      <c r="AC1529" s="121" t="b">
        <v>0</v>
      </c>
      <c r="AD1529" s="122"/>
      <c r="AE1529" s="121" t="b">
        <v>0</v>
      </c>
      <c r="AF1529" s="128"/>
      <c r="AG1529" s="137"/>
      <c r="AH1529" s="138" t="b">
        <v>0</v>
      </c>
      <c r="AI1529" s="133"/>
    </row>
    <row r="1530">
      <c r="A1530" s="114"/>
      <c r="B1530" s="114"/>
      <c r="C1530" s="114"/>
      <c r="D1530" s="114"/>
      <c r="E1530" s="115" t="s">
        <v>231</v>
      </c>
      <c r="F1530" s="116" t="str">
        <f>IFERROR(__xludf.DUMMYFUNCTION("LET(
  headers, 'Internal Flight Booking Form Re'!$A$1:AI$1,
  ref, $E1530,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0" s="117" t="str">
        <f>IFERROR(__xludf.DUMMYFUNCTION("""COMPUTED_VALUE"""),"")</f>
        <v/>
      </c>
      <c r="H1530" s="116"/>
      <c r="I1530" s="116"/>
      <c r="J1530" s="118"/>
      <c r="K1530" s="116"/>
      <c r="L1530" s="116"/>
      <c r="M1530" s="116"/>
      <c r="N1530" s="116"/>
      <c r="O1530" s="116"/>
      <c r="P1530" s="126"/>
      <c r="Q1530" s="126"/>
      <c r="R1530" s="126"/>
      <c r="S1530" s="136"/>
      <c r="T1530" s="126"/>
      <c r="U1530" s="126"/>
      <c r="V1530" s="126"/>
      <c r="W1530" s="136"/>
      <c r="X1530" s="126"/>
      <c r="Y1530" s="126"/>
      <c r="Z1530" s="126"/>
      <c r="AA1530" s="136"/>
      <c r="AB1530" s="121" t="b">
        <v>0</v>
      </c>
      <c r="AC1530" s="121" t="b">
        <v>0</v>
      </c>
      <c r="AD1530" s="122"/>
      <c r="AE1530" s="121" t="b">
        <v>0</v>
      </c>
      <c r="AF1530" s="128"/>
      <c r="AG1530" s="137"/>
      <c r="AH1530" s="138" t="b">
        <v>0</v>
      </c>
      <c r="AI1530" s="133"/>
    </row>
    <row r="1531">
      <c r="A1531" s="114"/>
      <c r="B1531" s="114"/>
      <c r="C1531" s="114"/>
      <c r="D1531" s="114"/>
      <c r="E1531" s="115" t="s">
        <v>231</v>
      </c>
      <c r="F1531" s="116" t="str">
        <f>IFERROR(__xludf.DUMMYFUNCTION("LET(
  headers, 'Internal Flight Booking Form Re'!$A$1:AI$1,
  ref, $E1531,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1" s="117" t="str">
        <f>IFERROR(__xludf.DUMMYFUNCTION("""COMPUTED_VALUE"""),"")</f>
        <v/>
      </c>
      <c r="H1531" s="116"/>
      <c r="I1531" s="116"/>
      <c r="J1531" s="118"/>
      <c r="K1531" s="116"/>
      <c r="L1531" s="116"/>
      <c r="M1531" s="116"/>
      <c r="N1531" s="116"/>
      <c r="O1531" s="116"/>
      <c r="P1531" s="126"/>
      <c r="Q1531" s="126"/>
      <c r="R1531" s="126"/>
      <c r="S1531" s="136"/>
      <c r="T1531" s="126"/>
      <c r="U1531" s="126"/>
      <c r="V1531" s="126"/>
      <c r="W1531" s="136"/>
      <c r="X1531" s="126"/>
      <c r="Y1531" s="126"/>
      <c r="Z1531" s="126"/>
      <c r="AA1531" s="136"/>
      <c r="AB1531" s="121" t="b">
        <v>0</v>
      </c>
      <c r="AC1531" s="121" t="b">
        <v>0</v>
      </c>
      <c r="AD1531" s="122"/>
      <c r="AE1531" s="121" t="b">
        <v>0</v>
      </c>
      <c r="AF1531" s="128"/>
      <c r="AG1531" s="137"/>
      <c r="AH1531" s="138" t="b">
        <v>0</v>
      </c>
      <c r="AI1531" s="133"/>
    </row>
    <row r="1532">
      <c r="A1532" s="114"/>
      <c r="B1532" s="114"/>
      <c r="C1532" s="114"/>
      <c r="D1532" s="114"/>
      <c r="E1532" s="115" t="s">
        <v>231</v>
      </c>
      <c r="F1532" s="116" t="str">
        <f>IFERROR(__xludf.DUMMYFUNCTION("LET(
  headers, 'Internal Flight Booking Form Re'!$A$1:AI$1,
  ref, $E1532,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2" s="117" t="str">
        <f>IFERROR(__xludf.DUMMYFUNCTION("""COMPUTED_VALUE"""),"")</f>
        <v/>
      </c>
      <c r="H1532" s="116"/>
      <c r="I1532" s="116"/>
      <c r="J1532" s="118"/>
      <c r="K1532" s="116"/>
      <c r="L1532" s="116"/>
      <c r="M1532" s="116"/>
      <c r="N1532" s="116"/>
      <c r="O1532" s="116"/>
      <c r="P1532" s="126"/>
      <c r="Q1532" s="126"/>
      <c r="R1532" s="126"/>
      <c r="S1532" s="136"/>
      <c r="T1532" s="126"/>
      <c r="U1532" s="126"/>
      <c r="V1532" s="126"/>
      <c r="W1532" s="136"/>
      <c r="X1532" s="126"/>
      <c r="Y1532" s="126"/>
      <c r="Z1532" s="126"/>
      <c r="AA1532" s="136"/>
      <c r="AB1532" s="121" t="b">
        <v>0</v>
      </c>
      <c r="AC1532" s="121" t="b">
        <v>0</v>
      </c>
      <c r="AD1532" s="122"/>
      <c r="AE1532" s="121" t="b">
        <v>0</v>
      </c>
      <c r="AF1532" s="128"/>
      <c r="AG1532" s="137"/>
      <c r="AH1532" s="138" t="b">
        <v>0</v>
      </c>
      <c r="AI1532" s="133"/>
    </row>
    <row r="1533">
      <c r="A1533" s="114"/>
      <c r="B1533" s="114"/>
      <c r="C1533" s="114"/>
      <c r="D1533" s="114"/>
      <c r="E1533" s="115" t="s">
        <v>231</v>
      </c>
      <c r="F1533" s="116" t="str">
        <f>IFERROR(__xludf.DUMMYFUNCTION("LET(
  headers, 'Internal Flight Booking Form Re'!$A$1:AI$1,
  ref, $E1533,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3" s="117" t="str">
        <f>IFERROR(__xludf.DUMMYFUNCTION("""COMPUTED_VALUE"""),"")</f>
        <v/>
      </c>
      <c r="H1533" s="116"/>
      <c r="I1533" s="116"/>
      <c r="J1533" s="118"/>
      <c r="K1533" s="116"/>
      <c r="L1533" s="116"/>
      <c r="M1533" s="116"/>
      <c r="N1533" s="116"/>
      <c r="O1533" s="116"/>
      <c r="P1533" s="126"/>
      <c r="Q1533" s="126"/>
      <c r="R1533" s="126"/>
      <c r="S1533" s="136"/>
      <c r="T1533" s="126"/>
      <c r="U1533" s="126"/>
      <c r="V1533" s="126"/>
      <c r="W1533" s="136"/>
      <c r="X1533" s="126"/>
      <c r="Y1533" s="126"/>
      <c r="Z1533" s="126"/>
      <c r="AA1533" s="136"/>
      <c r="AB1533" s="121" t="b">
        <v>0</v>
      </c>
      <c r="AC1533" s="121" t="b">
        <v>0</v>
      </c>
      <c r="AD1533" s="122"/>
      <c r="AE1533" s="121" t="b">
        <v>0</v>
      </c>
      <c r="AF1533" s="128"/>
      <c r="AG1533" s="137"/>
      <c r="AH1533" s="138" t="b">
        <v>0</v>
      </c>
      <c r="AI1533" s="133"/>
    </row>
    <row r="1534">
      <c r="A1534" s="114"/>
      <c r="B1534" s="114"/>
      <c r="C1534" s="114"/>
      <c r="D1534" s="114"/>
      <c r="E1534" s="115" t="s">
        <v>231</v>
      </c>
      <c r="F1534" s="116" t="str">
        <f>IFERROR(__xludf.DUMMYFUNCTION("LET(
  headers, 'Internal Flight Booking Form Re'!$A$1:AI$1,
  ref, $E1534,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4" s="117" t="str">
        <f>IFERROR(__xludf.DUMMYFUNCTION("""COMPUTED_VALUE"""),"")</f>
        <v/>
      </c>
      <c r="H1534" s="116"/>
      <c r="I1534" s="116"/>
      <c r="J1534" s="118"/>
      <c r="K1534" s="116"/>
      <c r="L1534" s="116"/>
      <c r="M1534" s="116"/>
      <c r="N1534" s="116"/>
      <c r="O1534" s="116"/>
      <c r="P1534" s="126"/>
      <c r="Q1534" s="126"/>
      <c r="R1534" s="126"/>
      <c r="S1534" s="136"/>
      <c r="T1534" s="126"/>
      <c r="U1534" s="126"/>
      <c r="V1534" s="126"/>
      <c r="W1534" s="136"/>
      <c r="X1534" s="126"/>
      <c r="Y1534" s="126"/>
      <c r="Z1534" s="126"/>
      <c r="AA1534" s="136"/>
      <c r="AB1534" s="121" t="b">
        <v>0</v>
      </c>
      <c r="AC1534" s="121" t="b">
        <v>0</v>
      </c>
      <c r="AD1534" s="122"/>
      <c r="AE1534" s="121" t="b">
        <v>0</v>
      </c>
      <c r="AF1534" s="128"/>
      <c r="AG1534" s="137"/>
      <c r="AH1534" s="138" t="b">
        <v>0</v>
      </c>
      <c r="AI1534" s="133"/>
    </row>
    <row r="1535">
      <c r="A1535" s="114"/>
      <c r="B1535" s="114"/>
      <c r="C1535" s="114"/>
      <c r="D1535" s="114"/>
      <c r="E1535" s="115" t="s">
        <v>231</v>
      </c>
      <c r="F1535" s="116" t="str">
        <f>IFERROR(__xludf.DUMMYFUNCTION("LET(
  headers, 'Internal Flight Booking Form Re'!$A$1:AI$1,
  ref, $E1535,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5" s="117" t="str">
        <f>IFERROR(__xludf.DUMMYFUNCTION("""COMPUTED_VALUE"""),"")</f>
        <v/>
      </c>
      <c r="H1535" s="116"/>
      <c r="I1535" s="116"/>
      <c r="J1535" s="118"/>
      <c r="K1535" s="116"/>
      <c r="L1535" s="116"/>
      <c r="M1535" s="116"/>
      <c r="N1535" s="116"/>
      <c r="O1535" s="116"/>
      <c r="P1535" s="126"/>
      <c r="Q1535" s="126"/>
      <c r="R1535" s="126"/>
      <c r="S1535" s="136"/>
      <c r="T1535" s="126"/>
      <c r="U1535" s="126"/>
      <c r="V1535" s="126"/>
      <c r="W1535" s="136"/>
      <c r="X1535" s="126"/>
      <c r="Y1535" s="126"/>
      <c r="Z1535" s="126"/>
      <c r="AA1535" s="136"/>
      <c r="AB1535" s="121" t="b">
        <v>0</v>
      </c>
      <c r="AC1535" s="121" t="b">
        <v>0</v>
      </c>
      <c r="AD1535" s="122"/>
      <c r="AE1535" s="121" t="b">
        <v>0</v>
      </c>
      <c r="AF1535" s="128"/>
      <c r="AG1535" s="137"/>
      <c r="AH1535" s="138" t="b">
        <v>0</v>
      </c>
      <c r="AI1535" s="133"/>
    </row>
    <row r="1536">
      <c r="A1536" s="114"/>
      <c r="B1536" s="114"/>
      <c r="C1536" s="114"/>
      <c r="D1536" s="114"/>
      <c r="E1536" s="115" t="s">
        <v>231</v>
      </c>
      <c r="F1536" s="116" t="str">
        <f>IFERROR(__xludf.DUMMYFUNCTION("LET(
  headers, 'Internal Flight Booking Form Re'!$A$1:AI$1,
  ref, $E1536,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6" s="117" t="str">
        <f>IFERROR(__xludf.DUMMYFUNCTION("""COMPUTED_VALUE"""),"")</f>
        <v/>
      </c>
      <c r="H1536" s="116"/>
      <c r="I1536" s="116"/>
      <c r="J1536" s="118"/>
      <c r="K1536" s="116"/>
      <c r="L1536" s="116"/>
      <c r="M1536" s="116"/>
      <c r="N1536" s="116"/>
      <c r="O1536" s="116"/>
      <c r="P1536" s="126"/>
      <c r="Q1536" s="126"/>
      <c r="R1536" s="126"/>
      <c r="S1536" s="136"/>
      <c r="T1536" s="126"/>
      <c r="U1536" s="126"/>
      <c r="V1536" s="126"/>
      <c r="W1536" s="136"/>
      <c r="X1536" s="126"/>
      <c r="Y1536" s="126"/>
      <c r="Z1536" s="126"/>
      <c r="AA1536" s="136"/>
      <c r="AB1536" s="121" t="b">
        <v>0</v>
      </c>
      <c r="AC1536" s="121" t="b">
        <v>0</v>
      </c>
      <c r="AD1536" s="122"/>
      <c r="AE1536" s="121" t="b">
        <v>0</v>
      </c>
      <c r="AF1536" s="128"/>
      <c r="AG1536" s="137"/>
      <c r="AH1536" s="138" t="b">
        <v>0</v>
      </c>
      <c r="AI1536" s="133"/>
    </row>
    <row r="1537">
      <c r="A1537" s="114"/>
      <c r="B1537" s="114"/>
      <c r="C1537" s="114"/>
      <c r="D1537" s="114"/>
      <c r="E1537" s="115" t="s">
        <v>231</v>
      </c>
      <c r="F1537" s="116" t="str">
        <f>IFERROR(__xludf.DUMMYFUNCTION("LET(
  headers, 'Internal Flight Booking Form Re'!$A$1:AI$1,
  ref, $E1537,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7" s="117" t="str">
        <f>IFERROR(__xludf.DUMMYFUNCTION("""COMPUTED_VALUE"""),"")</f>
        <v/>
      </c>
      <c r="H1537" s="116"/>
      <c r="I1537" s="116"/>
      <c r="J1537" s="118"/>
      <c r="K1537" s="116"/>
      <c r="L1537" s="116"/>
      <c r="M1537" s="116"/>
      <c r="N1537" s="116"/>
      <c r="O1537" s="116"/>
      <c r="P1537" s="126"/>
      <c r="Q1537" s="126"/>
      <c r="R1537" s="126"/>
      <c r="S1537" s="136"/>
      <c r="T1537" s="126"/>
      <c r="U1537" s="126"/>
      <c r="V1537" s="126"/>
      <c r="W1537" s="136"/>
      <c r="X1537" s="126"/>
      <c r="Y1537" s="126"/>
      <c r="Z1537" s="126"/>
      <c r="AA1537" s="136"/>
      <c r="AB1537" s="121" t="b">
        <v>0</v>
      </c>
      <c r="AC1537" s="121" t="b">
        <v>0</v>
      </c>
      <c r="AD1537" s="122"/>
      <c r="AE1537" s="121" t="b">
        <v>0</v>
      </c>
      <c r="AF1537" s="128"/>
      <c r="AG1537" s="137"/>
      <c r="AH1537" s="138" t="b">
        <v>0</v>
      </c>
      <c r="AI1537" s="133"/>
    </row>
    <row r="1538">
      <c r="A1538" s="114"/>
      <c r="B1538" s="114"/>
      <c r="C1538" s="114"/>
      <c r="D1538" s="114"/>
      <c r="E1538" s="115" t="s">
        <v>231</v>
      </c>
      <c r="F1538" s="116" t="str">
        <f>IFERROR(__xludf.DUMMYFUNCTION("LET(
  headers, 'Internal Flight Booking Form Re'!$A$1:AI$1,
  ref, $E1538,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8" s="117" t="str">
        <f>IFERROR(__xludf.DUMMYFUNCTION("""COMPUTED_VALUE"""),"")</f>
        <v/>
      </c>
      <c r="H1538" s="116"/>
      <c r="I1538" s="116"/>
      <c r="J1538" s="118"/>
      <c r="K1538" s="116"/>
      <c r="L1538" s="116"/>
      <c r="M1538" s="116"/>
      <c r="N1538" s="116"/>
      <c r="O1538" s="116"/>
      <c r="P1538" s="126"/>
      <c r="Q1538" s="126"/>
      <c r="R1538" s="126"/>
      <c r="S1538" s="136"/>
      <c r="T1538" s="126"/>
      <c r="U1538" s="126"/>
      <c r="V1538" s="126"/>
      <c r="W1538" s="136"/>
      <c r="X1538" s="126"/>
      <c r="Y1538" s="126"/>
      <c r="Z1538" s="126"/>
      <c r="AA1538" s="136"/>
      <c r="AB1538" s="121" t="b">
        <v>0</v>
      </c>
      <c r="AC1538" s="121" t="b">
        <v>0</v>
      </c>
      <c r="AD1538" s="122"/>
      <c r="AE1538" s="121" t="b">
        <v>0</v>
      </c>
      <c r="AF1538" s="128"/>
      <c r="AG1538" s="137"/>
      <c r="AH1538" s="138" t="b">
        <v>0</v>
      </c>
      <c r="AI1538" s="133"/>
    </row>
    <row r="1539">
      <c r="A1539" s="114"/>
      <c r="B1539" s="114"/>
      <c r="C1539" s="114"/>
      <c r="D1539" s="114"/>
      <c r="E1539" s="115" t="s">
        <v>231</v>
      </c>
      <c r="F1539" s="116" t="str">
        <f>IFERROR(__xludf.DUMMYFUNCTION("LET(
  headers, 'Internal Flight Booking Form Re'!$A$1:AI$1,
  ref, $E1539,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39" s="117" t="str">
        <f>IFERROR(__xludf.DUMMYFUNCTION("""COMPUTED_VALUE"""),"")</f>
        <v/>
      </c>
      <c r="H1539" s="116"/>
      <c r="I1539" s="116"/>
      <c r="J1539" s="118"/>
      <c r="K1539" s="116"/>
      <c r="L1539" s="116"/>
      <c r="M1539" s="116"/>
      <c r="N1539" s="116"/>
      <c r="O1539" s="116"/>
      <c r="P1539" s="126"/>
      <c r="Q1539" s="126"/>
      <c r="R1539" s="126"/>
      <c r="S1539" s="136"/>
      <c r="T1539" s="126"/>
      <c r="U1539" s="126"/>
      <c r="V1539" s="126"/>
      <c r="W1539" s="136"/>
      <c r="X1539" s="126"/>
      <c r="Y1539" s="126"/>
      <c r="Z1539" s="126"/>
      <c r="AA1539" s="136"/>
      <c r="AB1539" s="121" t="b">
        <v>0</v>
      </c>
      <c r="AC1539" s="121" t="b">
        <v>0</v>
      </c>
      <c r="AD1539" s="122"/>
      <c r="AE1539" s="121" t="b">
        <v>0</v>
      </c>
      <c r="AF1539" s="128"/>
      <c r="AG1539" s="137"/>
      <c r="AH1539" s="138" t="b">
        <v>0</v>
      </c>
      <c r="AI1539" s="133"/>
    </row>
    <row r="1540">
      <c r="A1540" s="114"/>
      <c r="B1540" s="114"/>
      <c r="C1540" s="114"/>
      <c r="D1540" s="114"/>
      <c r="E1540" s="115" t="s">
        <v>231</v>
      </c>
      <c r="F1540" s="116" t="str">
        <f>IFERROR(__xludf.DUMMYFUNCTION("LET(
  headers, 'Internal Flight Booking Form Re'!$A$1:AI$1,
  ref, $E1540,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0" s="117" t="str">
        <f>IFERROR(__xludf.DUMMYFUNCTION("""COMPUTED_VALUE"""),"")</f>
        <v/>
      </c>
      <c r="H1540" s="116"/>
      <c r="I1540" s="116"/>
      <c r="J1540" s="118"/>
      <c r="K1540" s="116"/>
      <c r="L1540" s="116"/>
      <c r="M1540" s="116"/>
      <c r="N1540" s="116"/>
      <c r="O1540" s="116"/>
      <c r="P1540" s="126"/>
      <c r="Q1540" s="126"/>
      <c r="R1540" s="126"/>
      <c r="S1540" s="136"/>
      <c r="T1540" s="126"/>
      <c r="U1540" s="126"/>
      <c r="V1540" s="126"/>
      <c r="W1540" s="136"/>
      <c r="X1540" s="126"/>
      <c r="Y1540" s="126"/>
      <c r="Z1540" s="126"/>
      <c r="AA1540" s="136"/>
      <c r="AB1540" s="121" t="b">
        <v>0</v>
      </c>
      <c r="AC1540" s="121" t="b">
        <v>0</v>
      </c>
      <c r="AD1540" s="122"/>
      <c r="AE1540" s="121" t="b">
        <v>0</v>
      </c>
      <c r="AF1540" s="128"/>
      <c r="AG1540" s="137"/>
      <c r="AH1540" s="138" t="b">
        <v>0</v>
      </c>
      <c r="AI1540" s="133"/>
    </row>
    <row r="1541">
      <c r="A1541" s="114"/>
      <c r="B1541" s="114"/>
      <c r="C1541" s="114"/>
      <c r="D1541" s="114"/>
      <c r="E1541" s="115" t="s">
        <v>231</v>
      </c>
      <c r="F1541" s="116" t="str">
        <f>IFERROR(__xludf.DUMMYFUNCTION("LET(
  headers, 'Internal Flight Booking Form Re'!$A$1:AI$1,
  ref, $E1541,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1" s="117" t="str">
        <f>IFERROR(__xludf.DUMMYFUNCTION("""COMPUTED_VALUE"""),"")</f>
        <v/>
      </c>
      <c r="H1541" s="116"/>
      <c r="I1541" s="116"/>
      <c r="J1541" s="118"/>
      <c r="K1541" s="116"/>
      <c r="L1541" s="116"/>
      <c r="M1541" s="116"/>
      <c r="N1541" s="116"/>
      <c r="O1541" s="116"/>
      <c r="P1541" s="126"/>
      <c r="Q1541" s="126"/>
      <c r="R1541" s="126"/>
      <c r="S1541" s="136"/>
      <c r="T1541" s="126"/>
      <c r="U1541" s="126"/>
      <c r="V1541" s="126"/>
      <c r="W1541" s="136"/>
      <c r="X1541" s="126"/>
      <c r="Y1541" s="126"/>
      <c r="Z1541" s="126"/>
      <c r="AA1541" s="136"/>
      <c r="AB1541" s="121" t="b">
        <v>0</v>
      </c>
      <c r="AC1541" s="121" t="b">
        <v>0</v>
      </c>
      <c r="AD1541" s="122"/>
      <c r="AE1541" s="121" t="b">
        <v>0</v>
      </c>
      <c r="AF1541" s="128"/>
      <c r="AG1541" s="137"/>
      <c r="AH1541" s="138" t="b">
        <v>0</v>
      </c>
      <c r="AI1541" s="133"/>
    </row>
    <row r="1542">
      <c r="A1542" s="114"/>
      <c r="B1542" s="114"/>
      <c r="C1542" s="114"/>
      <c r="D1542" s="114"/>
      <c r="E1542" s="115" t="s">
        <v>231</v>
      </c>
      <c r="F1542" s="116" t="str">
        <f>IFERROR(__xludf.DUMMYFUNCTION("LET(
  headers, 'Internal Flight Booking Form Re'!$A$1:AI$1,
  ref, $E1542,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2" s="117" t="str">
        <f>IFERROR(__xludf.DUMMYFUNCTION("""COMPUTED_VALUE"""),"")</f>
        <v/>
      </c>
      <c r="H1542" s="116"/>
      <c r="I1542" s="116"/>
      <c r="J1542" s="118"/>
      <c r="K1542" s="116"/>
      <c r="L1542" s="116"/>
      <c r="M1542" s="116"/>
      <c r="N1542" s="116"/>
      <c r="O1542" s="116"/>
      <c r="P1542" s="126"/>
      <c r="Q1542" s="126"/>
      <c r="R1542" s="126"/>
      <c r="S1542" s="136"/>
      <c r="T1542" s="126"/>
      <c r="U1542" s="126"/>
      <c r="V1542" s="126"/>
      <c r="W1542" s="136"/>
      <c r="X1542" s="126"/>
      <c r="Y1542" s="126"/>
      <c r="Z1542" s="126"/>
      <c r="AA1542" s="136"/>
      <c r="AB1542" s="121" t="b">
        <v>0</v>
      </c>
      <c r="AC1542" s="121" t="b">
        <v>0</v>
      </c>
      <c r="AD1542" s="122"/>
      <c r="AE1542" s="121" t="b">
        <v>0</v>
      </c>
      <c r="AF1542" s="128"/>
      <c r="AG1542" s="137"/>
      <c r="AH1542" s="138" t="b">
        <v>0</v>
      </c>
      <c r="AI1542" s="133"/>
    </row>
    <row r="1543">
      <c r="A1543" s="114"/>
      <c r="B1543" s="114"/>
      <c r="C1543" s="114"/>
      <c r="D1543" s="114"/>
      <c r="E1543" s="115" t="s">
        <v>231</v>
      </c>
      <c r="F1543" s="116" t="str">
        <f>IFERROR(__xludf.DUMMYFUNCTION("LET(
  headers, 'Internal Flight Booking Form Re'!$A$1:AI$1,
  ref, $E1543,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3" s="117" t="str">
        <f>IFERROR(__xludf.DUMMYFUNCTION("""COMPUTED_VALUE"""),"")</f>
        <v/>
      </c>
      <c r="H1543" s="116"/>
      <c r="I1543" s="116"/>
      <c r="J1543" s="118"/>
      <c r="K1543" s="116"/>
      <c r="L1543" s="116"/>
      <c r="M1543" s="116"/>
      <c r="N1543" s="116"/>
      <c r="O1543" s="116"/>
      <c r="P1543" s="126"/>
      <c r="Q1543" s="126"/>
      <c r="R1543" s="126"/>
      <c r="S1543" s="136"/>
      <c r="T1543" s="126"/>
      <c r="U1543" s="126"/>
      <c r="V1543" s="126"/>
      <c r="W1543" s="136"/>
      <c r="X1543" s="126"/>
      <c r="Y1543" s="126"/>
      <c r="Z1543" s="126"/>
      <c r="AA1543" s="136"/>
      <c r="AB1543" s="121" t="b">
        <v>0</v>
      </c>
      <c r="AC1543" s="121" t="b">
        <v>0</v>
      </c>
      <c r="AD1543" s="122"/>
      <c r="AE1543" s="121" t="b">
        <v>0</v>
      </c>
      <c r="AF1543" s="128"/>
      <c r="AG1543" s="137"/>
      <c r="AH1543" s="138" t="b">
        <v>0</v>
      </c>
      <c r="AI1543" s="133"/>
    </row>
    <row r="1544">
      <c r="A1544" s="114"/>
      <c r="B1544" s="114"/>
      <c r="C1544" s="114"/>
      <c r="D1544" s="114"/>
      <c r="E1544" s="115" t="s">
        <v>231</v>
      </c>
      <c r="F1544" s="116" t="str">
        <f>IFERROR(__xludf.DUMMYFUNCTION("LET(
  headers, 'Internal Flight Booking Form Re'!$A$1:AI$1,
  ref, $E1544,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4" s="117" t="str">
        <f>IFERROR(__xludf.DUMMYFUNCTION("""COMPUTED_VALUE"""),"")</f>
        <v/>
      </c>
      <c r="H1544" s="116"/>
      <c r="I1544" s="116"/>
      <c r="J1544" s="118"/>
      <c r="K1544" s="116"/>
      <c r="L1544" s="116"/>
      <c r="M1544" s="116"/>
      <c r="N1544" s="116"/>
      <c r="O1544" s="116"/>
      <c r="P1544" s="126"/>
      <c r="Q1544" s="126"/>
      <c r="R1544" s="126"/>
      <c r="S1544" s="136"/>
      <c r="T1544" s="126"/>
      <c r="U1544" s="126"/>
      <c r="V1544" s="126"/>
      <c r="W1544" s="136"/>
      <c r="X1544" s="126"/>
      <c r="Y1544" s="126"/>
      <c r="Z1544" s="126"/>
      <c r="AA1544" s="136"/>
      <c r="AB1544" s="121" t="b">
        <v>0</v>
      </c>
      <c r="AC1544" s="121" t="b">
        <v>0</v>
      </c>
      <c r="AD1544" s="122"/>
      <c r="AE1544" s="121" t="b">
        <v>0</v>
      </c>
      <c r="AF1544" s="128"/>
      <c r="AG1544" s="137"/>
      <c r="AH1544" s="138" t="b">
        <v>0</v>
      </c>
      <c r="AI1544" s="133"/>
    </row>
    <row r="1545">
      <c r="A1545" s="114"/>
      <c r="B1545" s="114"/>
      <c r="C1545" s="114"/>
      <c r="D1545" s="114"/>
      <c r="E1545" s="115" t="s">
        <v>231</v>
      </c>
      <c r="F1545" s="116" t="str">
        <f>IFERROR(__xludf.DUMMYFUNCTION("LET(
  headers, 'Internal Flight Booking Form Re'!$A$1:AI$1,
  ref, $E1545,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5" s="117" t="str">
        <f>IFERROR(__xludf.DUMMYFUNCTION("""COMPUTED_VALUE"""),"")</f>
        <v/>
      </c>
      <c r="H1545" s="116"/>
      <c r="I1545" s="116"/>
      <c r="J1545" s="118"/>
      <c r="K1545" s="116"/>
      <c r="L1545" s="116"/>
      <c r="M1545" s="116"/>
      <c r="N1545" s="116"/>
      <c r="O1545" s="116"/>
      <c r="P1545" s="126"/>
      <c r="Q1545" s="126"/>
      <c r="R1545" s="126"/>
      <c r="S1545" s="136"/>
      <c r="T1545" s="126"/>
      <c r="U1545" s="126"/>
      <c r="V1545" s="126"/>
      <c r="W1545" s="136"/>
      <c r="X1545" s="126"/>
      <c r="Y1545" s="126"/>
      <c r="Z1545" s="126"/>
      <c r="AA1545" s="136"/>
      <c r="AB1545" s="121" t="b">
        <v>0</v>
      </c>
      <c r="AC1545" s="121" t="b">
        <v>0</v>
      </c>
      <c r="AD1545" s="122"/>
      <c r="AE1545" s="121" t="b">
        <v>0</v>
      </c>
      <c r="AF1545" s="128"/>
      <c r="AG1545" s="137"/>
      <c r="AH1545" s="138" t="b">
        <v>0</v>
      </c>
      <c r="AI1545" s="133"/>
    </row>
    <row r="1546">
      <c r="A1546" s="114"/>
      <c r="B1546" s="114"/>
      <c r="C1546" s="114"/>
      <c r="D1546" s="114"/>
      <c r="E1546" s="115" t="s">
        <v>231</v>
      </c>
      <c r="F1546" s="116" t="str">
        <f>IFERROR(__xludf.DUMMYFUNCTION("LET(
  headers, 'Internal Flight Booking Form Re'!$A$1:AI$1,
  ref, $E1546,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6" s="117" t="str">
        <f>IFERROR(__xludf.DUMMYFUNCTION("""COMPUTED_VALUE"""),"")</f>
        <v/>
      </c>
      <c r="H1546" s="116"/>
      <c r="I1546" s="116"/>
      <c r="J1546" s="118"/>
      <c r="K1546" s="116"/>
      <c r="L1546" s="116"/>
      <c r="M1546" s="116"/>
      <c r="N1546" s="116"/>
      <c r="O1546" s="116"/>
      <c r="P1546" s="126"/>
      <c r="Q1546" s="126"/>
      <c r="R1546" s="126"/>
      <c r="S1546" s="136"/>
      <c r="T1546" s="126"/>
      <c r="U1546" s="126"/>
      <c r="V1546" s="126"/>
      <c r="W1546" s="136"/>
      <c r="X1546" s="126"/>
      <c r="Y1546" s="126"/>
      <c r="Z1546" s="126"/>
      <c r="AA1546" s="136"/>
      <c r="AB1546" s="121" t="b">
        <v>0</v>
      </c>
      <c r="AC1546" s="121" t="b">
        <v>0</v>
      </c>
      <c r="AD1546" s="122"/>
      <c r="AE1546" s="121" t="b">
        <v>0</v>
      </c>
      <c r="AF1546" s="128"/>
      <c r="AG1546" s="137"/>
      <c r="AH1546" s="138" t="b">
        <v>0</v>
      </c>
      <c r="AI1546" s="133"/>
    </row>
    <row r="1547">
      <c r="A1547" s="114"/>
      <c r="B1547" s="114"/>
      <c r="C1547" s="114"/>
      <c r="D1547" s="114"/>
      <c r="E1547" s="115" t="s">
        <v>231</v>
      </c>
      <c r="F1547" s="116" t="str">
        <f>IFERROR(__xludf.DUMMYFUNCTION("LET(
  headers, 'Internal Flight Booking Form Re'!$A$1:AI$1,
  ref, $E1547,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7" s="117" t="str">
        <f>IFERROR(__xludf.DUMMYFUNCTION("""COMPUTED_VALUE"""),"")</f>
        <v/>
      </c>
      <c r="H1547" s="116"/>
      <c r="I1547" s="116"/>
      <c r="J1547" s="118"/>
      <c r="K1547" s="116"/>
      <c r="L1547" s="116"/>
      <c r="M1547" s="116"/>
      <c r="N1547" s="116"/>
      <c r="O1547" s="116"/>
      <c r="P1547" s="126"/>
      <c r="Q1547" s="126"/>
      <c r="R1547" s="126"/>
      <c r="S1547" s="136"/>
      <c r="T1547" s="126"/>
      <c r="U1547" s="126"/>
      <c r="V1547" s="126"/>
      <c r="W1547" s="136"/>
      <c r="X1547" s="126"/>
      <c r="Y1547" s="126"/>
      <c r="Z1547" s="126"/>
      <c r="AA1547" s="136"/>
      <c r="AB1547" s="121" t="b">
        <v>0</v>
      </c>
      <c r="AC1547" s="121" t="b">
        <v>0</v>
      </c>
      <c r="AD1547" s="122"/>
      <c r="AE1547" s="121" t="b">
        <v>0</v>
      </c>
      <c r="AF1547" s="128"/>
      <c r="AG1547" s="137"/>
      <c r="AH1547" s="138" t="b">
        <v>0</v>
      </c>
      <c r="AI1547" s="133"/>
    </row>
    <row r="1548">
      <c r="A1548" s="114"/>
      <c r="B1548" s="114"/>
      <c r="C1548" s="114"/>
      <c r="D1548" s="114"/>
      <c r="E1548" s="115" t="s">
        <v>231</v>
      </c>
      <c r="F1548" s="116" t="str">
        <f>IFERROR(__xludf.DUMMYFUNCTION("LET(
  headers, 'Internal Flight Booking Form Re'!$A$1:AI$1,
  ref, $E1548,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8" s="117" t="str">
        <f>IFERROR(__xludf.DUMMYFUNCTION("""COMPUTED_VALUE"""),"")</f>
        <v/>
      </c>
      <c r="H1548" s="116"/>
      <c r="I1548" s="116"/>
      <c r="J1548" s="118"/>
      <c r="K1548" s="116"/>
      <c r="L1548" s="116"/>
      <c r="M1548" s="116"/>
      <c r="N1548" s="116"/>
      <c r="O1548" s="116"/>
      <c r="P1548" s="126"/>
      <c r="Q1548" s="126"/>
      <c r="R1548" s="126"/>
      <c r="S1548" s="136"/>
      <c r="T1548" s="126"/>
      <c r="U1548" s="126"/>
      <c r="V1548" s="126"/>
      <c r="W1548" s="136"/>
      <c r="X1548" s="126"/>
      <c r="Y1548" s="126"/>
      <c r="Z1548" s="126"/>
      <c r="AA1548" s="136"/>
      <c r="AB1548" s="121" t="b">
        <v>0</v>
      </c>
      <c r="AC1548" s="121" t="b">
        <v>0</v>
      </c>
      <c r="AD1548" s="122"/>
      <c r="AE1548" s="121" t="b">
        <v>0</v>
      </c>
      <c r="AF1548" s="128"/>
      <c r="AG1548" s="137"/>
      <c r="AH1548" s="138" t="b">
        <v>0</v>
      </c>
      <c r="AI1548" s="133"/>
    </row>
    <row r="1549">
      <c r="A1549" s="114"/>
      <c r="B1549" s="114"/>
      <c r="C1549" s="114"/>
      <c r="D1549" s="114"/>
      <c r="E1549" s="115" t="s">
        <v>231</v>
      </c>
      <c r="F1549" s="116" t="str">
        <f>IFERROR(__xludf.DUMMYFUNCTION("LET(
  headers, 'Internal Flight Booking Form Re'!$A$1:AI$1,
  ref, $E1549,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49" s="117" t="str">
        <f>IFERROR(__xludf.DUMMYFUNCTION("""COMPUTED_VALUE"""),"")</f>
        <v/>
      </c>
      <c r="H1549" s="116"/>
      <c r="I1549" s="116"/>
      <c r="J1549" s="118"/>
      <c r="K1549" s="116"/>
      <c r="L1549" s="116"/>
      <c r="M1549" s="116"/>
      <c r="N1549" s="116"/>
      <c r="O1549" s="116"/>
      <c r="P1549" s="126"/>
      <c r="Q1549" s="126"/>
      <c r="R1549" s="126"/>
      <c r="S1549" s="136"/>
      <c r="T1549" s="126"/>
      <c r="U1549" s="126"/>
      <c r="V1549" s="126"/>
      <c r="W1549" s="136"/>
      <c r="X1549" s="126"/>
      <c r="Y1549" s="126"/>
      <c r="Z1549" s="126"/>
      <c r="AA1549" s="136"/>
      <c r="AB1549" s="121" t="b">
        <v>0</v>
      </c>
      <c r="AC1549" s="121" t="b">
        <v>0</v>
      </c>
      <c r="AD1549" s="122"/>
      <c r="AE1549" s="121" t="b">
        <v>0</v>
      </c>
      <c r="AF1549" s="128"/>
      <c r="AG1549" s="137"/>
      <c r="AH1549" s="138" t="b">
        <v>0</v>
      </c>
      <c r="AI1549" s="133"/>
    </row>
    <row r="1550">
      <c r="A1550" s="114"/>
      <c r="B1550" s="114"/>
      <c r="C1550" s="114"/>
      <c r="D1550" s="114"/>
      <c r="E1550" s="115" t="s">
        <v>231</v>
      </c>
      <c r="F1550" s="116" t="str">
        <f>IFERROR(__xludf.DUMMYFUNCTION("LET(
  headers, 'Internal Flight Booking Form Re'!$A$1:AI$1,
  ref, $E1550,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0" s="117" t="str">
        <f>IFERROR(__xludf.DUMMYFUNCTION("""COMPUTED_VALUE"""),"")</f>
        <v/>
      </c>
      <c r="H1550" s="116"/>
      <c r="I1550" s="116"/>
      <c r="J1550" s="118"/>
      <c r="K1550" s="116"/>
      <c r="L1550" s="116"/>
      <c r="M1550" s="116"/>
      <c r="N1550" s="116"/>
      <c r="O1550" s="116"/>
      <c r="P1550" s="126"/>
      <c r="Q1550" s="126"/>
      <c r="R1550" s="126"/>
      <c r="S1550" s="136"/>
      <c r="T1550" s="126"/>
      <c r="U1550" s="126"/>
      <c r="V1550" s="126"/>
      <c r="W1550" s="136"/>
      <c r="X1550" s="126"/>
      <c r="Y1550" s="126"/>
      <c r="Z1550" s="126"/>
      <c r="AA1550" s="136"/>
      <c r="AB1550" s="121" t="b">
        <v>0</v>
      </c>
      <c r="AC1550" s="121" t="b">
        <v>0</v>
      </c>
      <c r="AD1550" s="122"/>
      <c r="AE1550" s="121" t="b">
        <v>0</v>
      </c>
      <c r="AF1550" s="128"/>
      <c r="AG1550" s="137"/>
      <c r="AH1550" s="138" t="b">
        <v>0</v>
      </c>
      <c r="AI1550" s="133"/>
    </row>
    <row r="1551">
      <c r="A1551" s="114"/>
      <c r="B1551" s="114"/>
      <c r="C1551" s="114"/>
      <c r="D1551" s="114"/>
      <c r="E1551" s="115" t="s">
        <v>231</v>
      </c>
      <c r="F1551" s="116" t="str">
        <f>IFERROR(__xludf.DUMMYFUNCTION("LET(
  headers, 'Internal Flight Booking Form Re'!$A$1:AI$1,
  ref, $E1551,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1" s="117" t="str">
        <f>IFERROR(__xludf.DUMMYFUNCTION("""COMPUTED_VALUE"""),"")</f>
        <v/>
      </c>
      <c r="H1551" s="116"/>
      <c r="I1551" s="116"/>
      <c r="J1551" s="118"/>
      <c r="K1551" s="116"/>
      <c r="L1551" s="116"/>
      <c r="M1551" s="116"/>
      <c r="N1551" s="116"/>
      <c r="O1551" s="116"/>
      <c r="P1551" s="126"/>
      <c r="Q1551" s="126"/>
      <c r="R1551" s="126"/>
      <c r="S1551" s="136"/>
      <c r="T1551" s="126"/>
      <c r="U1551" s="126"/>
      <c r="V1551" s="126"/>
      <c r="W1551" s="136"/>
      <c r="X1551" s="126"/>
      <c r="Y1551" s="126"/>
      <c r="Z1551" s="126"/>
      <c r="AA1551" s="136"/>
      <c r="AB1551" s="121" t="b">
        <v>0</v>
      </c>
      <c r="AC1551" s="121" t="b">
        <v>0</v>
      </c>
      <c r="AD1551" s="122"/>
      <c r="AE1551" s="121" t="b">
        <v>0</v>
      </c>
      <c r="AF1551" s="128"/>
      <c r="AG1551" s="137"/>
      <c r="AH1551" s="138" t="b">
        <v>0</v>
      </c>
      <c r="AI1551" s="133"/>
    </row>
    <row r="1552">
      <c r="A1552" s="114"/>
      <c r="B1552" s="114"/>
      <c r="C1552" s="114"/>
      <c r="D1552" s="114"/>
      <c r="E1552" s="115" t="s">
        <v>231</v>
      </c>
      <c r="F1552" s="116" t="str">
        <f>IFERROR(__xludf.DUMMYFUNCTION("LET(
  headers, 'Internal Flight Booking Form Re'!$A$1:AI$1,
  ref, $E1552,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2" s="117" t="str">
        <f>IFERROR(__xludf.DUMMYFUNCTION("""COMPUTED_VALUE"""),"")</f>
        <v/>
      </c>
      <c r="H1552" s="116"/>
      <c r="I1552" s="116"/>
      <c r="J1552" s="118"/>
      <c r="K1552" s="116"/>
      <c r="L1552" s="116"/>
      <c r="M1552" s="116"/>
      <c r="N1552" s="116"/>
      <c r="O1552" s="116"/>
      <c r="P1552" s="126"/>
      <c r="Q1552" s="126"/>
      <c r="R1552" s="126"/>
      <c r="S1552" s="136"/>
      <c r="T1552" s="126"/>
      <c r="U1552" s="126"/>
      <c r="V1552" s="126"/>
      <c r="W1552" s="136"/>
      <c r="X1552" s="126"/>
      <c r="Y1552" s="126"/>
      <c r="Z1552" s="126"/>
      <c r="AA1552" s="136"/>
      <c r="AB1552" s="121" t="b">
        <v>0</v>
      </c>
      <c r="AC1552" s="121" t="b">
        <v>0</v>
      </c>
      <c r="AD1552" s="122"/>
      <c r="AE1552" s="121" t="b">
        <v>0</v>
      </c>
      <c r="AF1552" s="128"/>
      <c r="AG1552" s="137"/>
      <c r="AH1552" s="138" t="b">
        <v>0</v>
      </c>
      <c r="AI1552" s="133"/>
    </row>
    <row r="1553">
      <c r="A1553" s="114"/>
      <c r="B1553" s="114"/>
      <c r="C1553" s="114"/>
      <c r="D1553" s="114"/>
      <c r="E1553" s="115" t="s">
        <v>231</v>
      </c>
      <c r="F1553" s="116" t="str">
        <f>IFERROR(__xludf.DUMMYFUNCTION("LET(
  headers, 'Internal Flight Booking Form Re'!$A$1:AI$1,
  ref, $E1553,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3" s="117" t="str">
        <f>IFERROR(__xludf.DUMMYFUNCTION("""COMPUTED_VALUE"""),"")</f>
        <v/>
      </c>
      <c r="H1553" s="116"/>
      <c r="I1553" s="116"/>
      <c r="J1553" s="118"/>
      <c r="K1553" s="116"/>
      <c r="L1553" s="116"/>
      <c r="M1553" s="116"/>
      <c r="N1553" s="116"/>
      <c r="O1553" s="116"/>
      <c r="P1553" s="126"/>
      <c r="Q1553" s="126"/>
      <c r="R1553" s="126"/>
      <c r="S1553" s="136"/>
      <c r="T1553" s="126"/>
      <c r="U1553" s="126"/>
      <c r="V1553" s="126"/>
      <c r="W1553" s="136"/>
      <c r="X1553" s="126"/>
      <c r="Y1553" s="126"/>
      <c r="Z1553" s="126"/>
      <c r="AA1553" s="136"/>
      <c r="AB1553" s="121" t="b">
        <v>0</v>
      </c>
      <c r="AC1553" s="121" t="b">
        <v>0</v>
      </c>
      <c r="AD1553" s="122"/>
      <c r="AE1553" s="121" t="b">
        <v>0</v>
      </c>
      <c r="AF1553" s="128"/>
      <c r="AG1553" s="137"/>
      <c r="AH1553" s="138" t="b">
        <v>0</v>
      </c>
      <c r="AI1553" s="133"/>
    </row>
    <row r="1554">
      <c r="A1554" s="114"/>
      <c r="B1554" s="114"/>
      <c r="C1554" s="114"/>
      <c r="D1554" s="114"/>
      <c r="E1554" s="115" t="s">
        <v>231</v>
      </c>
      <c r="F1554" s="116" t="str">
        <f>IFERROR(__xludf.DUMMYFUNCTION("LET(
  headers, 'Internal Flight Booking Form Re'!$A$1:AI$1,
  ref, $E1554,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4" s="117" t="str">
        <f>IFERROR(__xludf.DUMMYFUNCTION("""COMPUTED_VALUE"""),"")</f>
        <v/>
      </c>
      <c r="H1554" s="116"/>
      <c r="I1554" s="116"/>
      <c r="J1554" s="118"/>
      <c r="K1554" s="116"/>
      <c r="L1554" s="116"/>
      <c r="M1554" s="116"/>
      <c r="N1554" s="116"/>
      <c r="O1554" s="116"/>
      <c r="P1554" s="126"/>
      <c r="Q1554" s="126"/>
      <c r="R1554" s="126"/>
      <c r="S1554" s="136"/>
      <c r="T1554" s="126"/>
      <c r="U1554" s="126"/>
      <c r="V1554" s="126"/>
      <c r="W1554" s="136"/>
      <c r="X1554" s="126"/>
      <c r="Y1554" s="126"/>
      <c r="Z1554" s="126"/>
      <c r="AA1554" s="136"/>
      <c r="AB1554" s="121" t="b">
        <v>0</v>
      </c>
      <c r="AC1554" s="121" t="b">
        <v>0</v>
      </c>
      <c r="AD1554" s="122"/>
      <c r="AE1554" s="121" t="b">
        <v>0</v>
      </c>
      <c r="AF1554" s="128"/>
      <c r="AG1554" s="137"/>
      <c r="AH1554" s="138" t="b">
        <v>0</v>
      </c>
      <c r="AI1554" s="133"/>
    </row>
    <row r="1555">
      <c r="A1555" s="114"/>
      <c r="B1555" s="114"/>
      <c r="C1555" s="114"/>
      <c r="D1555" s="114"/>
      <c r="E1555" s="115" t="s">
        <v>231</v>
      </c>
      <c r="F1555" s="116" t="str">
        <f>IFERROR(__xludf.DUMMYFUNCTION("LET(
  headers, 'Internal Flight Booking Form Re'!$A$1:AI$1,
  ref, $E1555,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5" s="117" t="str">
        <f>IFERROR(__xludf.DUMMYFUNCTION("""COMPUTED_VALUE"""),"")</f>
        <v/>
      </c>
      <c r="H1555" s="116"/>
      <c r="I1555" s="116"/>
      <c r="J1555" s="118"/>
      <c r="K1555" s="116"/>
      <c r="L1555" s="116"/>
      <c r="M1555" s="116"/>
      <c r="N1555" s="116"/>
      <c r="O1555" s="116"/>
      <c r="P1555" s="126"/>
      <c r="Q1555" s="126"/>
      <c r="R1555" s="126"/>
      <c r="S1555" s="136"/>
      <c r="T1555" s="126"/>
      <c r="U1555" s="126"/>
      <c r="V1555" s="126"/>
      <c r="W1555" s="136"/>
      <c r="X1555" s="126"/>
      <c r="Y1555" s="126"/>
      <c r="Z1555" s="126"/>
      <c r="AA1555" s="136"/>
      <c r="AB1555" s="121" t="b">
        <v>0</v>
      </c>
      <c r="AC1555" s="121" t="b">
        <v>0</v>
      </c>
      <c r="AD1555" s="122"/>
      <c r="AE1555" s="121" t="b">
        <v>0</v>
      </c>
      <c r="AF1555" s="128"/>
      <c r="AG1555" s="137"/>
      <c r="AH1555" s="138" t="b">
        <v>0</v>
      </c>
      <c r="AI1555" s="133"/>
    </row>
    <row r="1556">
      <c r="A1556" s="114"/>
      <c r="B1556" s="114"/>
      <c r="C1556" s="114"/>
      <c r="D1556" s="114"/>
      <c r="E1556" s="115" t="s">
        <v>231</v>
      </c>
      <c r="F1556" s="116" t="str">
        <f>IFERROR(__xludf.DUMMYFUNCTION("LET(
  headers, 'Internal Flight Booking Form Re'!$A$1:AI$1,
  ref, $E1556,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6" s="117" t="str">
        <f>IFERROR(__xludf.DUMMYFUNCTION("""COMPUTED_VALUE"""),"")</f>
        <v/>
      </c>
      <c r="H1556" s="116"/>
      <c r="I1556" s="116"/>
      <c r="J1556" s="118"/>
      <c r="K1556" s="116"/>
      <c r="L1556" s="116"/>
      <c r="M1556" s="116"/>
      <c r="N1556" s="116"/>
      <c r="O1556" s="116"/>
      <c r="P1556" s="126"/>
      <c r="Q1556" s="126"/>
      <c r="R1556" s="126"/>
      <c r="S1556" s="136"/>
      <c r="T1556" s="126"/>
      <c r="U1556" s="126"/>
      <c r="V1556" s="126"/>
      <c r="W1556" s="136"/>
      <c r="X1556" s="126"/>
      <c r="Y1556" s="126"/>
      <c r="Z1556" s="126"/>
      <c r="AA1556" s="136"/>
      <c r="AB1556" s="121" t="b">
        <v>0</v>
      </c>
      <c r="AC1556" s="121" t="b">
        <v>0</v>
      </c>
      <c r="AD1556" s="122"/>
      <c r="AE1556" s="121" t="b">
        <v>0</v>
      </c>
      <c r="AF1556" s="128"/>
      <c r="AG1556" s="137"/>
      <c r="AH1556" s="138" t="b">
        <v>0</v>
      </c>
      <c r="AI1556" s="133"/>
    </row>
    <row r="1557">
      <c r="A1557" s="114"/>
      <c r="B1557" s="114"/>
      <c r="C1557" s="114"/>
      <c r="D1557" s="114"/>
      <c r="E1557" s="115" t="s">
        <v>231</v>
      </c>
      <c r="F1557" s="116" t="str">
        <f>IFERROR(__xludf.DUMMYFUNCTION("LET(
  headers, 'Internal Flight Booking Form Re'!$A$1:AI$1,
  ref, $E1557,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7" s="117" t="str">
        <f>IFERROR(__xludf.DUMMYFUNCTION("""COMPUTED_VALUE"""),"")</f>
        <v/>
      </c>
      <c r="H1557" s="116"/>
      <c r="I1557" s="116"/>
      <c r="J1557" s="118"/>
      <c r="K1557" s="116"/>
      <c r="L1557" s="116"/>
      <c r="M1557" s="116"/>
      <c r="N1557" s="116"/>
      <c r="O1557" s="116"/>
      <c r="P1557" s="126"/>
      <c r="Q1557" s="126"/>
      <c r="R1557" s="126"/>
      <c r="S1557" s="136"/>
      <c r="T1557" s="126"/>
      <c r="U1557" s="126"/>
      <c r="V1557" s="126"/>
      <c r="W1557" s="136"/>
      <c r="X1557" s="126"/>
      <c r="Y1557" s="126"/>
      <c r="Z1557" s="126"/>
      <c r="AA1557" s="136"/>
      <c r="AB1557" s="121" t="b">
        <v>0</v>
      </c>
      <c r="AC1557" s="121" t="b">
        <v>0</v>
      </c>
      <c r="AD1557" s="122"/>
      <c r="AE1557" s="121" t="b">
        <v>0</v>
      </c>
      <c r="AF1557" s="128"/>
      <c r="AG1557" s="137"/>
      <c r="AH1557" s="138" t="b">
        <v>0</v>
      </c>
      <c r="AI1557" s="133"/>
    </row>
    <row r="1558">
      <c r="A1558" s="114"/>
      <c r="B1558" s="114"/>
      <c r="C1558" s="114"/>
      <c r="D1558" s="114"/>
      <c r="E1558" s="115" t="s">
        <v>231</v>
      </c>
      <c r="F1558" s="116" t="str">
        <f>IFERROR(__xludf.DUMMYFUNCTION("LET(
  headers, 'Internal Flight Booking Form Re'!$A$1:AI$1,
  ref, $E1558,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8" s="117" t="str">
        <f>IFERROR(__xludf.DUMMYFUNCTION("""COMPUTED_VALUE"""),"")</f>
        <v/>
      </c>
      <c r="H1558" s="116"/>
      <c r="I1558" s="116"/>
      <c r="J1558" s="118"/>
      <c r="K1558" s="116"/>
      <c r="L1558" s="116"/>
      <c r="M1558" s="116"/>
      <c r="N1558" s="116"/>
      <c r="O1558" s="116"/>
      <c r="P1558" s="126"/>
      <c r="Q1558" s="126"/>
      <c r="R1558" s="126"/>
      <c r="S1558" s="136"/>
      <c r="T1558" s="126"/>
      <c r="U1558" s="126"/>
      <c r="V1558" s="126"/>
      <c r="W1558" s="136"/>
      <c r="X1558" s="126"/>
      <c r="Y1558" s="126"/>
      <c r="Z1558" s="126"/>
      <c r="AA1558" s="136"/>
      <c r="AB1558" s="121" t="b">
        <v>0</v>
      </c>
      <c r="AC1558" s="121" t="b">
        <v>0</v>
      </c>
      <c r="AD1558" s="122"/>
      <c r="AE1558" s="121" t="b">
        <v>0</v>
      </c>
      <c r="AF1558" s="128"/>
      <c r="AG1558" s="137"/>
      <c r="AH1558" s="138" t="b">
        <v>0</v>
      </c>
      <c r="AI1558" s="133"/>
    </row>
    <row r="1559">
      <c r="A1559" s="114"/>
      <c r="B1559" s="114"/>
      <c r="C1559" s="114"/>
      <c r="D1559" s="114"/>
      <c r="E1559" s="115" t="s">
        <v>231</v>
      </c>
      <c r="F1559" s="116" t="str">
        <f>IFERROR(__xludf.DUMMYFUNCTION("LET(
  headers, 'Internal Flight Booking Form Re'!$A$1:AI$1,
  ref, $E1559,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59" s="117" t="str">
        <f>IFERROR(__xludf.DUMMYFUNCTION("""COMPUTED_VALUE"""),"")</f>
        <v/>
      </c>
      <c r="H1559" s="116"/>
      <c r="I1559" s="116"/>
      <c r="J1559" s="118"/>
      <c r="K1559" s="116"/>
      <c r="L1559" s="116"/>
      <c r="M1559" s="116"/>
      <c r="N1559" s="116"/>
      <c r="O1559" s="116"/>
      <c r="P1559" s="126"/>
      <c r="Q1559" s="126"/>
      <c r="R1559" s="126"/>
      <c r="S1559" s="136"/>
      <c r="T1559" s="126"/>
      <c r="U1559" s="126"/>
      <c r="V1559" s="126"/>
      <c r="W1559" s="136"/>
      <c r="X1559" s="126"/>
      <c r="Y1559" s="126"/>
      <c r="Z1559" s="126"/>
      <c r="AA1559" s="136"/>
      <c r="AB1559" s="121" t="b">
        <v>0</v>
      </c>
      <c r="AC1559" s="121" t="b">
        <v>0</v>
      </c>
      <c r="AD1559" s="122"/>
      <c r="AE1559" s="121" t="b">
        <v>0</v>
      </c>
      <c r="AF1559" s="128"/>
      <c r="AG1559" s="137"/>
      <c r="AH1559" s="138" t="b">
        <v>0</v>
      </c>
      <c r="AI1559" s="133"/>
    </row>
    <row r="1560">
      <c r="A1560" s="114"/>
      <c r="B1560" s="114"/>
      <c r="C1560" s="114"/>
      <c r="D1560" s="114"/>
      <c r="E1560" s="115" t="s">
        <v>231</v>
      </c>
      <c r="F1560" s="116" t="str">
        <f>IFERROR(__xludf.DUMMYFUNCTION("LET(
  headers, 'Internal Flight Booking Form Re'!$A$1:AI$1,
  ref, $E1560,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0" s="117" t="str">
        <f>IFERROR(__xludf.DUMMYFUNCTION("""COMPUTED_VALUE"""),"")</f>
        <v/>
      </c>
      <c r="H1560" s="116"/>
      <c r="I1560" s="116"/>
      <c r="J1560" s="118"/>
      <c r="K1560" s="116"/>
      <c r="L1560" s="116"/>
      <c r="M1560" s="116"/>
      <c r="N1560" s="116"/>
      <c r="O1560" s="116"/>
      <c r="P1560" s="126"/>
      <c r="Q1560" s="126"/>
      <c r="R1560" s="126"/>
      <c r="S1560" s="136"/>
      <c r="T1560" s="126"/>
      <c r="U1560" s="126"/>
      <c r="V1560" s="126"/>
      <c r="W1560" s="136"/>
      <c r="X1560" s="126"/>
      <c r="Y1560" s="126"/>
      <c r="Z1560" s="126"/>
      <c r="AA1560" s="136"/>
      <c r="AB1560" s="121" t="b">
        <v>0</v>
      </c>
      <c r="AC1560" s="121" t="b">
        <v>0</v>
      </c>
      <c r="AD1560" s="122"/>
      <c r="AE1560" s="121" t="b">
        <v>0</v>
      </c>
      <c r="AF1560" s="128"/>
      <c r="AG1560" s="137"/>
      <c r="AH1560" s="138" t="b">
        <v>0</v>
      </c>
      <c r="AI1560" s="133"/>
    </row>
    <row r="1561">
      <c r="A1561" s="114"/>
      <c r="B1561" s="114"/>
      <c r="C1561" s="114"/>
      <c r="D1561" s="114"/>
      <c r="E1561" s="115" t="s">
        <v>231</v>
      </c>
      <c r="F1561" s="116" t="str">
        <f>IFERROR(__xludf.DUMMYFUNCTION("LET(
  headers, 'Internal Flight Booking Form Re'!$A$1:AI$1,
  ref, $E1561,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1" s="117" t="str">
        <f>IFERROR(__xludf.DUMMYFUNCTION("""COMPUTED_VALUE"""),"")</f>
        <v/>
      </c>
      <c r="H1561" s="116"/>
      <c r="I1561" s="116"/>
      <c r="J1561" s="118"/>
      <c r="K1561" s="116"/>
      <c r="L1561" s="116"/>
      <c r="M1561" s="116"/>
      <c r="N1561" s="116"/>
      <c r="O1561" s="116"/>
      <c r="P1561" s="126"/>
      <c r="Q1561" s="126"/>
      <c r="R1561" s="126"/>
      <c r="S1561" s="136"/>
      <c r="T1561" s="126"/>
      <c r="U1561" s="126"/>
      <c r="V1561" s="126"/>
      <c r="W1561" s="136"/>
      <c r="X1561" s="126"/>
      <c r="Y1561" s="126"/>
      <c r="Z1561" s="126"/>
      <c r="AA1561" s="136"/>
      <c r="AB1561" s="121" t="b">
        <v>0</v>
      </c>
      <c r="AC1561" s="121" t="b">
        <v>0</v>
      </c>
      <c r="AD1561" s="122"/>
      <c r="AE1561" s="121" t="b">
        <v>0</v>
      </c>
      <c r="AF1561" s="128"/>
      <c r="AG1561" s="137"/>
      <c r="AH1561" s="138" t="b">
        <v>0</v>
      </c>
      <c r="AI1561" s="133"/>
    </row>
    <row r="1562">
      <c r="A1562" s="114"/>
      <c r="B1562" s="114"/>
      <c r="C1562" s="114"/>
      <c r="D1562" s="114"/>
      <c r="E1562" s="115" t="s">
        <v>231</v>
      </c>
      <c r="F1562" s="116" t="str">
        <f>IFERROR(__xludf.DUMMYFUNCTION("LET(
  headers, 'Internal Flight Booking Form Re'!$A$1:AI$1,
  ref, $E1562,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2" s="117" t="str">
        <f>IFERROR(__xludf.DUMMYFUNCTION("""COMPUTED_VALUE"""),"")</f>
        <v/>
      </c>
      <c r="H1562" s="116"/>
      <c r="I1562" s="116"/>
      <c r="J1562" s="118"/>
      <c r="K1562" s="116"/>
      <c r="L1562" s="116"/>
      <c r="M1562" s="116"/>
      <c r="N1562" s="116"/>
      <c r="O1562" s="116"/>
      <c r="P1562" s="126"/>
      <c r="Q1562" s="126"/>
      <c r="R1562" s="126"/>
      <c r="S1562" s="136"/>
      <c r="T1562" s="126"/>
      <c r="U1562" s="126"/>
      <c r="V1562" s="126"/>
      <c r="W1562" s="136"/>
      <c r="X1562" s="126"/>
      <c r="Y1562" s="126"/>
      <c r="Z1562" s="126"/>
      <c r="AA1562" s="136"/>
      <c r="AB1562" s="121" t="b">
        <v>0</v>
      </c>
      <c r="AC1562" s="121" t="b">
        <v>0</v>
      </c>
      <c r="AD1562" s="122"/>
      <c r="AE1562" s="121" t="b">
        <v>0</v>
      </c>
      <c r="AF1562" s="128"/>
      <c r="AG1562" s="137"/>
      <c r="AH1562" s="138" t="b">
        <v>0</v>
      </c>
      <c r="AI1562" s="133"/>
    </row>
    <row r="1563">
      <c r="A1563" s="114"/>
      <c r="B1563" s="114"/>
      <c r="C1563" s="114"/>
      <c r="D1563" s="114"/>
      <c r="E1563" s="115" t="s">
        <v>231</v>
      </c>
      <c r="F1563" s="116" t="str">
        <f>IFERROR(__xludf.DUMMYFUNCTION("LET(
  headers, 'Internal Flight Booking Form Re'!$A$1:AI$1,
  ref, $E1563,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3" s="117" t="str">
        <f>IFERROR(__xludf.DUMMYFUNCTION("""COMPUTED_VALUE"""),"")</f>
        <v/>
      </c>
      <c r="H1563" s="116"/>
      <c r="I1563" s="116"/>
      <c r="J1563" s="118"/>
      <c r="K1563" s="116"/>
      <c r="L1563" s="116"/>
      <c r="M1563" s="116"/>
      <c r="N1563" s="116"/>
      <c r="O1563" s="116"/>
      <c r="P1563" s="126"/>
      <c r="Q1563" s="126"/>
      <c r="R1563" s="126"/>
      <c r="S1563" s="136"/>
      <c r="T1563" s="126"/>
      <c r="U1563" s="126"/>
      <c r="V1563" s="126"/>
      <c r="W1563" s="136"/>
      <c r="X1563" s="126"/>
      <c r="Y1563" s="126"/>
      <c r="Z1563" s="126"/>
      <c r="AA1563" s="136"/>
      <c r="AB1563" s="121" t="b">
        <v>0</v>
      </c>
      <c r="AC1563" s="121" t="b">
        <v>0</v>
      </c>
      <c r="AD1563" s="122"/>
      <c r="AE1563" s="121" t="b">
        <v>0</v>
      </c>
      <c r="AF1563" s="128"/>
      <c r="AG1563" s="137"/>
      <c r="AH1563" s="138" t="b">
        <v>0</v>
      </c>
      <c r="AI1563" s="133"/>
    </row>
    <row r="1564">
      <c r="A1564" s="114"/>
      <c r="B1564" s="114"/>
      <c r="C1564" s="114"/>
      <c r="D1564" s="114"/>
      <c r="E1564" s="115" t="s">
        <v>231</v>
      </c>
      <c r="F1564" s="116" t="str">
        <f>IFERROR(__xludf.DUMMYFUNCTION("LET(
  headers, 'Internal Flight Booking Form Re'!$A$1:AI$1,
  ref, $E1564,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4" s="117" t="str">
        <f>IFERROR(__xludf.DUMMYFUNCTION("""COMPUTED_VALUE"""),"")</f>
        <v/>
      </c>
      <c r="H1564" s="116"/>
      <c r="I1564" s="116"/>
      <c r="J1564" s="118"/>
      <c r="K1564" s="116"/>
      <c r="L1564" s="116"/>
      <c r="M1564" s="116"/>
      <c r="N1564" s="116"/>
      <c r="O1564" s="116"/>
      <c r="P1564" s="126"/>
      <c r="Q1564" s="126"/>
      <c r="R1564" s="126"/>
      <c r="S1564" s="136"/>
      <c r="T1564" s="126"/>
      <c r="U1564" s="126"/>
      <c r="V1564" s="126"/>
      <c r="W1564" s="136"/>
      <c r="X1564" s="126"/>
      <c r="Y1564" s="126"/>
      <c r="Z1564" s="126"/>
      <c r="AA1564" s="136"/>
      <c r="AB1564" s="121" t="b">
        <v>0</v>
      </c>
      <c r="AC1564" s="121" t="b">
        <v>0</v>
      </c>
      <c r="AD1564" s="122"/>
      <c r="AE1564" s="121" t="b">
        <v>0</v>
      </c>
      <c r="AF1564" s="128"/>
      <c r="AG1564" s="137"/>
      <c r="AH1564" s="138" t="b">
        <v>0</v>
      </c>
      <c r="AI1564" s="133"/>
    </row>
    <row r="1565">
      <c r="A1565" s="114"/>
      <c r="B1565" s="114"/>
      <c r="C1565" s="114"/>
      <c r="D1565" s="114"/>
      <c r="E1565" s="115" t="s">
        <v>231</v>
      </c>
      <c r="F1565" s="116" t="str">
        <f>IFERROR(__xludf.DUMMYFUNCTION("LET(
  headers, 'Internal Flight Booking Form Re'!$A$1:AI$1,
  ref, $E1565,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5" s="117" t="str">
        <f>IFERROR(__xludf.DUMMYFUNCTION("""COMPUTED_VALUE"""),"")</f>
        <v/>
      </c>
      <c r="H1565" s="116"/>
      <c r="I1565" s="116"/>
      <c r="J1565" s="118"/>
      <c r="K1565" s="116"/>
      <c r="L1565" s="116"/>
      <c r="M1565" s="116"/>
      <c r="N1565" s="116"/>
      <c r="O1565" s="116"/>
      <c r="P1565" s="126"/>
      <c r="Q1565" s="126"/>
      <c r="R1565" s="126"/>
      <c r="S1565" s="136"/>
      <c r="T1565" s="126"/>
      <c r="U1565" s="126"/>
      <c r="V1565" s="126"/>
      <c r="W1565" s="136"/>
      <c r="X1565" s="126"/>
      <c r="Y1565" s="126"/>
      <c r="Z1565" s="126"/>
      <c r="AA1565" s="136"/>
      <c r="AB1565" s="121" t="b">
        <v>0</v>
      </c>
      <c r="AC1565" s="121" t="b">
        <v>0</v>
      </c>
      <c r="AD1565" s="122"/>
      <c r="AE1565" s="121" t="b">
        <v>0</v>
      </c>
      <c r="AF1565" s="128"/>
      <c r="AG1565" s="137"/>
      <c r="AH1565" s="138" t="b">
        <v>0</v>
      </c>
      <c r="AI1565" s="133"/>
    </row>
    <row r="1566">
      <c r="A1566" s="114"/>
      <c r="B1566" s="114"/>
      <c r="C1566" s="114"/>
      <c r="D1566" s="114"/>
      <c r="E1566" s="115" t="s">
        <v>231</v>
      </c>
      <c r="F1566" s="116" t="str">
        <f>IFERROR(__xludf.DUMMYFUNCTION("LET(
  headers, 'Internal Flight Booking Form Re'!$A$1:AI$1,
  ref, $E1566,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6" s="117" t="str">
        <f>IFERROR(__xludf.DUMMYFUNCTION("""COMPUTED_VALUE"""),"")</f>
        <v/>
      </c>
      <c r="H1566" s="116"/>
      <c r="I1566" s="116"/>
      <c r="J1566" s="118"/>
      <c r="K1566" s="116"/>
      <c r="L1566" s="116"/>
      <c r="M1566" s="116"/>
      <c r="N1566" s="116"/>
      <c r="O1566" s="116"/>
      <c r="P1566" s="126"/>
      <c r="Q1566" s="126"/>
      <c r="R1566" s="126"/>
      <c r="S1566" s="136"/>
      <c r="T1566" s="126"/>
      <c r="U1566" s="126"/>
      <c r="V1566" s="126"/>
      <c r="W1566" s="136"/>
      <c r="X1566" s="126"/>
      <c r="Y1566" s="126"/>
      <c r="Z1566" s="126"/>
      <c r="AA1566" s="136"/>
      <c r="AB1566" s="121" t="b">
        <v>0</v>
      </c>
      <c r="AC1566" s="121" t="b">
        <v>0</v>
      </c>
      <c r="AD1566" s="122"/>
      <c r="AE1566" s="121" t="b">
        <v>0</v>
      </c>
      <c r="AF1566" s="128"/>
      <c r="AG1566" s="137"/>
      <c r="AH1566" s="138" t="b">
        <v>0</v>
      </c>
      <c r="AI1566" s="133"/>
    </row>
    <row r="1567">
      <c r="A1567" s="114"/>
      <c r="B1567" s="114"/>
      <c r="C1567" s="114"/>
      <c r="D1567" s="114"/>
      <c r="E1567" s="115" t="s">
        <v>231</v>
      </c>
      <c r="F1567" s="116" t="str">
        <f>IFERROR(__xludf.DUMMYFUNCTION("LET(
  headers, 'Internal Flight Booking Form Re'!$A$1:AI$1,
  ref, $E1567,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7" s="117" t="str">
        <f>IFERROR(__xludf.DUMMYFUNCTION("""COMPUTED_VALUE"""),"")</f>
        <v/>
      </c>
      <c r="H1567" s="116"/>
      <c r="I1567" s="116"/>
      <c r="J1567" s="118"/>
      <c r="K1567" s="116"/>
      <c r="L1567" s="116"/>
      <c r="M1567" s="116"/>
      <c r="N1567" s="116"/>
      <c r="O1567" s="116"/>
      <c r="P1567" s="126"/>
      <c r="Q1567" s="126"/>
      <c r="R1567" s="126"/>
      <c r="S1567" s="136"/>
      <c r="T1567" s="126"/>
      <c r="U1567" s="126"/>
      <c r="V1567" s="126"/>
      <c r="W1567" s="136"/>
      <c r="X1567" s="126"/>
      <c r="Y1567" s="126"/>
      <c r="Z1567" s="126"/>
      <c r="AA1567" s="136"/>
      <c r="AB1567" s="121" t="b">
        <v>0</v>
      </c>
      <c r="AC1567" s="121" t="b">
        <v>0</v>
      </c>
      <c r="AD1567" s="122"/>
      <c r="AE1567" s="121" t="b">
        <v>0</v>
      </c>
      <c r="AF1567" s="128"/>
      <c r="AG1567" s="137"/>
      <c r="AH1567" s="138" t="b">
        <v>0</v>
      </c>
      <c r="AI1567" s="133"/>
    </row>
    <row r="1568">
      <c r="A1568" s="114"/>
      <c r="B1568" s="114"/>
      <c r="C1568" s="114"/>
      <c r="D1568" s="114"/>
      <c r="E1568" s="115" t="s">
        <v>231</v>
      </c>
      <c r="F1568" s="116" t="str">
        <f>IFERROR(__xludf.DUMMYFUNCTION("LET(
  headers, 'Internal Flight Booking Form Re'!$A$1:AI$1,
  ref, $E1568,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8" s="117" t="str">
        <f>IFERROR(__xludf.DUMMYFUNCTION("""COMPUTED_VALUE"""),"")</f>
        <v/>
      </c>
      <c r="H1568" s="116"/>
      <c r="I1568" s="116"/>
      <c r="J1568" s="118"/>
      <c r="K1568" s="116"/>
      <c r="L1568" s="116"/>
      <c r="M1568" s="116"/>
      <c r="N1568" s="116"/>
      <c r="O1568" s="116"/>
      <c r="P1568" s="126"/>
      <c r="Q1568" s="126"/>
      <c r="R1568" s="126"/>
      <c r="S1568" s="136"/>
      <c r="T1568" s="126"/>
      <c r="U1568" s="126"/>
      <c r="V1568" s="126"/>
      <c r="W1568" s="136"/>
      <c r="X1568" s="126"/>
      <c r="Y1568" s="126"/>
      <c r="Z1568" s="126"/>
      <c r="AA1568" s="136"/>
      <c r="AB1568" s="121" t="b">
        <v>0</v>
      </c>
      <c r="AC1568" s="121" t="b">
        <v>0</v>
      </c>
      <c r="AD1568" s="122"/>
      <c r="AE1568" s="121" t="b">
        <v>0</v>
      </c>
      <c r="AF1568" s="128"/>
      <c r="AG1568" s="137"/>
      <c r="AH1568" s="138" t="b">
        <v>0</v>
      </c>
      <c r="AI1568" s="133"/>
    </row>
    <row r="1569">
      <c r="A1569" s="114"/>
      <c r="B1569" s="114"/>
      <c r="C1569" s="114"/>
      <c r="D1569" s="114"/>
      <c r="E1569" s="115" t="s">
        <v>231</v>
      </c>
      <c r="F1569" s="116" t="str">
        <f>IFERROR(__xludf.DUMMYFUNCTION("LET(
  headers, 'Internal Flight Booking Form Re'!$A$1:AI$1,
  ref, $E1569,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69" s="117" t="str">
        <f>IFERROR(__xludf.DUMMYFUNCTION("""COMPUTED_VALUE"""),"")</f>
        <v/>
      </c>
      <c r="H1569" s="116"/>
      <c r="I1569" s="116"/>
      <c r="J1569" s="118"/>
      <c r="K1569" s="116"/>
      <c r="L1569" s="116"/>
      <c r="M1569" s="116"/>
      <c r="N1569" s="116"/>
      <c r="O1569" s="116"/>
      <c r="P1569" s="126"/>
      <c r="Q1569" s="126"/>
      <c r="R1569" s="126"/>
      <c r="S1569" s="136"/>
      <c r="T1569" s="126"/>
      <c r="U1569" s="126"/>
      <c r="V1569" s="126"/>
      <c r="W1569" s="136"/>
      <c r="X1569" s="126"/>
      <c r="Y1569" s="126"/>
      <c r="Z1569" s="126"/>
      <c r="AA1569" s="136"/>
      <c r="AB1569" s="121" t="b">
        <v>0</v>
      </c>
      <c r="AC1569" s="121" t="b">
        <v>0</v>
      </c>
      <c r="AD1569" s="122"/>
      <c r="AE1569" s="121" t="b">
        <v>0</v>
      </c>
      <c r="AF1569" s="128"/>
      <c r="AG1569" s="137"/>
      <c r="AH1569" s="138" t="b">
        <v>0</v>
      </c>
      <c r="AI1569" s="133"/>
    </row>
    <row r="1570">
      <c r="A1570" s="114"/>
      <c r="B1570" s="114"/>
      <c r="C1570" s="114"/>
      <c r="D1570" s="114"/>
      <c r="E1570" s="115" t="s">
        <v>231</v>
      </c>
      <c r="F1570" s="116" t="str">
        <f>IFERROR(__xludf.DUMMYFUNCTION("LET(
  headers, 'Internal Flight Booking Form Re'!$A$1:AI$1,
  ref, $E1570,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0" s="117" t="str">
        <f>IFERROR(__xludf.DUMMYFUNCTION("""COMPUTED_VALUE"""),"")</f>
        <v/>
      </c>
      <c r="H1570" s="116"/>
      <c r="I1570" s="116"/>
      <c r="J1570" s="118"/>
      <c r="K1570" s="116"/>
      <c r="L1570" s="116"/>
      <c r="M1570" s="116"/>
      <c r="N1570" s="116"/>
      <c r="O1570" s="116"/>
      <c r="P1570" s="126"/>
      <c r="Q1570" s="126"/>
      <c r="R1570" s="126"/>
      <c r="S1570" s="136"/>
      <c r="T1570" s="126"/>
      <c r="U1570" s="126"/>
      <c r="V1570" s="126"/>
      <c r="W1570" s="136"/>
      <c r="X1570" s="126"/>
      <c r="Y1570" s="126"/>
      <c r="Z1570" s="126"/>
      <c r="AA1570" s="136"/>
      <c r="AB1570" s="121" t="b">
        <v>0</v>
      </c>
      <c r="AC1570" s="121" t="b">
        <v>0</v>
      </c>
      <c r="AD1570" s="122"/>
      <c r="AE1570" s="121" t="b">
        <v>0</v>
      </c>
      <c r="AF1570" s="128"/>
      <c r="AG1570" s="137"/>
      <c r="AH1570" s="138" t="b">
        <v>0</v>
      </c>
      <c r="AI1570" s="133"/>
    </row>
    <row r="1571">
      <c r="A1571" s="114"/>
      <c r="B1571" s="114"/>
      <c r="C1571" s="114"/>
      <c r="D1571" s="114"/>
      <c r="E1571" s="115" t="s">
        <v>231</v>
      </c>
      <c r="F1571" s="116" t="str">
        <f>IFERROR(__xludf.DUMMYFUNCTION("LET(
  headers, 'Internal Flight Booking Form Re'!$A$1:AI$1,
  ref, $E1571,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1" s="117" t="str">
        <f>IFERROR(__xludf.DUMMYFUNCTION("""COMPUTED_VALUE"""),"")</f>
        <v/>
      </c>
      <c r="H1571" s="116"/>
      <c r="I1571" s="116"/>
      <c r="J1571" s="118"/>
      <c r="K1571" s="116"/>
      <c r="L1571" s="116"/>
      <c r="M1571" s="116"/>
      <c r="N1571" s="116"/>
      <c r="O1571" s="116"/>
      <c r="P1571" s="126"/>
      <c r="Q1571" s="126"/>
      <c r="R1571" s="126"/>
      <c r="S1571" s="136"/>
      <c r="T1571" s="126"/>
      <c r="U1571" s="126"/>
      <c r="V1571" s="126"/>
      <c r="W1571" s="136"/>
      <c r="X1571" s="126"/>
      <c r="Y1571" s="126"/>
      <c r="Z1571" s="126"/>
      <c r="AA1571" s="136"/>
      <c r="AB1571" s="121" t="b">
        <v>0</v>
      </c>
      <c r="AC1571" s="121" t="b">
        <v>0</v>
      </c>
      <c r="AD1571" s="122"/>
      <c r="AE1571" s="121" t="b">
        <v>0</v>
      </c>
      <c r="AF1571" s="128"/>
      <c r="AG1571" s="137"/>
      <c r="AH1571" s="138" t="b">
        <v>0</v>
      </c>
      <c r="AI1571" s="133"/>
    </row>
    <row r="1572">
      <c r="A1572" s="114"/>
      <c r="B1572" s="114"/>
      <c r="C1572" s="114"/>
      <c r="D1572" s="114"/>
      <c r="E1572" s="115" t="s">
        <v>231</v>
      </c>
      <c r="F1572" s="116" t="str">
        <f>IFERROR(__xludf.DUMMYFUNCTION("LET(
  headers, 'Internal Flight Booking Form Re'!$A$1:AI$1,
  ref, $E1572,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2" s="117" t="str">
        <f>IFERROR(__xludf.DUMMYFUNCTION("""COMPUTED_VALUE"""),"")</f>
        <v/>
      </c>
      <c r="H1572" s="116"/>
      <c r="I1572" s="116"/>
      <c r="J1572" s="118"/>
      <c r="K1572" s="116"/>
      <c r="L1572" s="116"/>
      <c r="M1572" s="116"/>
      <c r="N1572" s="116"/>
      <c r="O1572" s="116"/>
      <c r="P1572" s="126"/>
      <c r="Q1572" s="126"/>
      <c r="R1572" s="126"/>
      <c r="S1572" s="136"/>
      <c r="T1572" s="126"/>
      <c r="U1572" s="126"/>
      <c r="V1572" s="126"/>
      <c r="W1572" s="136"/>
      <c r="X1572" s="126"/>
      <c r="Y1572" s="126"/>
      <c r="Z1572" s="126"/>
      <c r="AA1572" s="136"/>
      <c r="AB1572" s="121" t="b">
        <v>0</v>
      </c>
      <c r="AC1572" s="121" t="b">
        <v>0</v>
      </c>
      <c r="AD1572" s="122"/>
      <c r="AE1572" s="121" t="b">
        <v>0</v>
      </c>
      <c r="AF1572" s="128"/>
      <c r="AG1572" s="137"/>
      <c r="AH1572" s="138" t="b">
        <v>0</v>
      </c>
      <c r="AI1572" s="133"/>
    </row>
    <row r="1573">
      <c r="A1573" s="114"/>
      <c r="B1573" s="114"/>
      <c r="C1573" s="114"/>
      <c r="D1573" s="114"/>
      <c r="E1573" s="115" t="s">
        <v>231</v>
      </c>
      <c r="F1573" s="116" t="str">
        <f>IFERROR(__xludf.DUMMYFUNCTION("LET(
  headers, 'Internal Flight Booking Form Re'!$A$1:AI$1,
  ref, $E1573,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3" s="117" t="str">
        <f>IFERROR(__xludf.DUMMYFUNCTION("""COMPUTED_VALUE"""),"")</f>
        <v/>
      </c>
      <c r="H1573" s="116"/>
      <c r="I1573" s="116"/>
      <c r="J1573" s="118"/>
      <c r="K1573" s="116"/>
      <c r="L1573" s="116"/>
      <c r="M1573" s="116"/>
      <c r="N1573" s="116"/>
      <c r="O1573" s="116"/>
      <c r="P1573" s="126"/>
      <c r="Q1573" s="126"/>
      <c r="R1573" s="126"/>
      <c r="S1573" s="136"/>
      <c r="T1573" s="126"/>
      <c r="U1573" s="126"/>
      <c r="V1573" s="126"/>
      <c r="W1573" s="136"/>
      <c r="X1573" s="126"/>
      <c r="Y1573" s="126"/>
      <c r="Z1573" s="126"/>
      <c r="AA1573" s="136"/>
      <c r="AB1573" s="121" t="b">
        <v>0</v>
      </c>
      <c r="AC1573" s="121" t="b">
        <v>0</v>
      </c>
      <c r="AD1573" s="122"/>
      <c r="AE1573" s="121" t="b">
        <v>0</v>
      </c>
      <c r="AF1573" s="128"/>
      <c r="AG1573" s="137"/>
      <c r="AH1573" s="138" t="b">
        <v>0</v>
      </c>
      <c r="AI1573" s="133"/>
    </row>
    <row r="1574">
      <c r="A1574" s="114"/>
      <c r="B1574" s="114"/>
      <c r="C1574" s="114"/>
      <c r="D1574" s="114"/>
      <c r="E1574" s="115" t="s">
        <v>231</v>
      </c>
      <c r="F1574" s="116" t="str">
        <f>IFERROR(__xludf.DUMMYFUNCTION("LET(
  headers, 'Internal Flight Booking Form Re'!$A$1:AI$1,
  ref, $E1574,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4" s="117" t="str">
        <f>IFERROR(__xludf.DUMMYFUNCTION("""COMPUTED_VALUE"""),"")</f>
        <v/>
      </c>
      <c r="H1574" s="116"/>
      <c r="I1574" s="116"/>
      <c r="J1574" s="118"/>
      <c r="K1574" s="116"/>
      <c r="L1574" s="116"/>
      <c r="M1574" s="116"/>
      <c r="N1574" s="116"/>
      <c r="O1574" s="116"/>
      <c r="P1574" s="126"/>
      <c r="Q1574" s="126"/>
      <c r="R1574" s="126"/>
      <c r="S1574" s="136"/>
      <c r="T1574" s="126"/>
      <c r="U1574" s="126"/>
      <c r="V1574" s="126"/>
      <c r="W1574" s="136"/>
      <c r="X1574" s="126"/>
      <c r="Y1574" s="126"/>
      <c r="Z1574" s="126"/>
      <c r="AA1574" s="136"/>
      <c r="AB1574" s="121" t="b">
        <v>0</v>
      </c>
      <c r="AC1574" s="121" t="b">
        <v>0</v>
      </c>
      <c r="AD1574" s="122"/>
      <c r="AE1574" s="121" t="b">
        <v>0</v>
      </c>
      <c r="AF1574" s="128"/>
      <c r="AG1574" s="137"/>
      <c r="AH1574" s="138" t="b">
        <v>0</v>
      </c>
      <c r="AI1574" s="133"/>
    </row>
    <row r="1575">
      <c r="A1575" s="114"/>
      <c r="B1575" s="114"/>
      <c r="C1575" s="114"/>
      <c r="D1575" s="114"/>
      <c r="E1575" s="115" t="s">
        <v>231</v>
      </c>
      <c r="F1575" s="116" t="str">
        <f>IFERROR(__xludf.DUMMYFUNCTION("LET(
  headers, 'Internal Flight Booking Form Re'!$A$1:AI$1,
  ref, $E1575,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5" s="117" t="str">
        <f>IFERROR(__xludf.DUMMYFUNCTION("""COMPUTED_VALUE"""),"")</f>
        <v/>
      </c>
      <c r="H1575" s="116"/>
      <c r="I1575" s="116"/>
      <c r="J1575" s="118"/>
      <c r="K1575" s="116"/>
      <c r="L1575" s="116"/>
      <c r="M1575" s="116"/>
      <c r="N1575" s="116"/>
      <c r="O1575" s="116"/>
      <c r="P1575" s="126"/>
      <c r="Q1575" s="126"/>
      <c r="R1575" s="126"/>
      <c r="S1575" s="136"/>
      <c r="T1575" s="126"/>
      <c r="U1575" s="126"/>
      <c r="V1575" s="126"/>
      <c r="W1575" s="136"/>
      <c r="X1575" s="126"/>
      <c r="Y1575" s="126"/>
      <c r="Z1575" s="126"/>
      <c r="AA1575" s="136"/>
      <c r="AB1575" s="121" t="b">
        <v>0</v>
      </c>
      <c r="AC1575" s="121" t="b">
        <v>0</v>
      </c>
      <c r="AD1575" s="122"/>
      <c r="AE1575" s="121" t="b">
        <v>0</v>
      </c>
      <c r="AF1575" s="128"/>
      <c r="AG1575" s="137"/>
      <c r="AH1575" s="138" t="b">
        <v>0</v>
      </c>
      <c r="AI1575" s="133"/>
    </row>
    <row r="1576">
      <c r="A1576" s="114"/>
      <c r="B1576" s="114"/>
      <c r="C1576" s="114"/>
      <c r="D1576" s="114"/>
      <c r="E1576" s="115" t="s">
        <v>231</v>
      </c>
      <c r="F1576" s="116" t="str">
        <f>IFERROR(__xludf.DUMMYFUNCTION("LET(
  headers, 'Internal Flight Booking Form Re'!$A$1:AI$1,
  ref, $E1576,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6" s="117" t="str">
        <f>IFERROR(__xludf.DUMMYFUNCTION("""COMPUTED_VALUE"""),"")</f>
        <v/>
      </c>
      <c r="H1576" s="116"/>
      <c r="I1576" s="116"/>
      <c r="J1576" s="118"/>
      <c r="K1576" s="116"/>
      <c r="L1576" s="116"/>
      <c r="M1576" s="116"/>
      <c r="N1576" s="116"/>
      <c r="O1576" s="116"/>
      <c r="P1576" s="126"/>
      <c r="Q1576" s="126"/>
      <c r="R1576" s="126"/>
      <c r="S1576" s="136"/>
      <c r="T1576" s="126"/>
      <c r="U1576" s="126"/>
      <c r="V1576" s="126"/>
      <c r="W1576" s="136"/>
      <c r="X1576" s="126"/>
      <c r="Y1576" s="126"/>
      <c r="Z1576" s="126"/>
      <c r="AA1576" s="136"/>
      <c r="AB1576" s="121" t="b">
        <v>0</v>
      </c>
      <c r="AC1576" s="121" t="b">
        <v>0</v>
      </c>
      <c r="AD1576" s="122"/>
      <c r="AE1576" s="121" t="b">
        <v>0</v>
      </c>
      <c r="AF1576" s="128"/>
      <c r="AG1576" s="137"/>
      <c r="AH1576" s="138" t="b">
        <v>0</v>
      </c>
      <c r="AI1576" s="133"/>
    </row>
    <row r="1577">
      <c r="A1577" s="114"/>
      <c r="B1577" s="114"/>
      <c r="C1577" s="114"/>
      <c r="D1577" s="114"/>
      <c r="E1577" s="115" t="s">
        <v>231</v>
      </c>
      <c r="F1577" s="116" t="str">
        <f>IFERROR(__xludf.DUMMYFUNCTION("LET(
  headers, 'Internal Flight Booking Form Re'!$A$1:AI$1,
  ref, $E1577,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7" s="117" t="str">
        <f>IFERROR(__xludf.DUMMYFUNCTION("""COMPUTED_VALUE"""),"")</f>
        <v/>
      </c>
      <c r="H1577" s="116"/>
      <c r="I1577" s="116"/>
      <c r="J1577" s="118"/>
      <c r="K1577" s="116"/>
      <c r="L1577" s="116"/>
      <c r="M1577" s="116"/>
      <c r="N1577" s="116"/>
      <c r="O1577" s="116"/>
      <c r="P1577" s="126"/>
      <c r="Q1577" s="126"/>
      <c r="R1577" s="126"/>
      <c r="S1577" s="136"/>
      <c r="T1577" s="126"/>
      <c r="U1577" s="126"/>
      <c r="V1577" s="126"/>
      <c r="W1577" s="136"/>
      <c r="X1577" s="126"/>
      <c r="Y1577" s="126"/>
      <c r="Z1577" s="126"/>
      <c r="AA1577" s="136"/>
      <c r="AB1577" s="121" t="b">
        <v>0</v>
      </c>
      <c r="AC1577" s="121" t="b">
        <v>0</v>
      </c>
      <c r="AD1577" s="122"/>
      <c r="AE1577" s="121" t="b">
        <v>0</v>
      </c>
      <c r="AF1577" s="128"/>
      <c r="AG1577" s="137"/>
      <c r="AH1577" s="138" t="b">
        <v>0</v>
      </c>
      <c r="AI1577" s="133"/>
    </row>
    <row r="1578">
      <c r="A1578" s="114"/>
      <c r="B1578" s="114"/>
      <c r="C1578" s="114"/>
      <c r="D1578" s="114"/>
      <c r="E1578" s="115" t="s">
        <v>231</v>
      </c>
      <c r="F1578" s="116" t="str">
        <f>IFERROR(__xludf.DUMMYFUNCTION("LET(
  headers, 'Internal Flight Booking Form Re'!$A$1:AI$1,
  ref, $E1578,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8" s="117" t="str">
        <f>IFERROR(__xludf.DUMMYFUNCTION("""COMPUTED_VALUE"""),"")</f>
        <v/>
      </c>
      <c r="H1578" s="116"/>
      <c r="I1578" s="116"/>
      <c r="J1578" s="118"/>
      <c r="K1578" s="116"/>
      <c r="L1578" s="116"/>
      <c r="M1578" s="116"/>
      <c r="N1578" s="116"/>
      <c r="O1578" s="116"/>
      <c r="P1578" s="126"/>
      <c r="Q1578" s="126"/>
      <c r="R1578" s="126"/>
      <c r="S1578" s="136"/>
      <c r="T1578" s="126"/>
      <c r="U1578" s="126"/>
      <c r="V1578" s="126"/>
      <c r="W1578" s="136"/>
      <c r="X1578" s="126"/>
      <c r="Y1578" s="126"/>
      <c r="Z1578" s="126"/>
      <c r="AA1578" s="136"/>
      <c r="AB1578" s="121" t="b">
        <v>0</v>
      </c>
      <c r="AC1578" s="121" t="b">
        <v>0</v>
      </c>
      <c r="AD1578" s="122"/>
      <c r="AE1578" s="121" t="b">
        <v>0</v>
      </c>
      <c r="AF1578" s="128"/>
      <c r="AG1578" s="137"/>
      <c r="AH1578" s="138" t="b">
        <v>0</v>
      </c>
      <c r="AI1578" s="133"/>
    </row>
    <row r="1579">
      <c r="A1579" s="114"/>
      <c r="B1579" s="114"/>
      <c r="C1579" s="114"/>
      <c r="D1579" s="114"/>
      <c r="E1579" s="115" t="s">
        <v>231</v>
      </c>
      <c r="F1579" s="116" t="str">
        <f>IFERROR(__xludf.DUMMYFUNCTION("LET(
  headers, 'Internal Flight Booking Form Re'!$A$1:AI$1,
  ref, $E1579,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79" s="117" t="str">
        <f>IFERROR(__xludf.DUMMYFUNCTION("""COMPUTED_VALUE"""),"")</f>
        <v/>
      </c>
      <c r="H1579" s="116"/>
      <c r="I1579" s="116"/>
      <c r="J1579" s="118"/>
      <c r="K1579" s="116"/>
      <c r="L1579" s="116"/>
      <c r="M1579" s="116"/>
      <c r="N1579" s="116"/>
      <c r="O1579" s="116"/>
      <c r="P1579" s="126"/>
      <c r="Q1579" s="126"/>
      <c r="R1579" s="126"/>
      <c r="S1579" s="136"/>
      <c r="T1579" s="126"/>
      <c r="U1579" s="126"/>
      <c r="V1579" s="126"/>
      <c r="W1579" s="136"/>
      <c r="X1579" s="126"/>
      <c r="Y1579" s="126"/>
      <c r="Z1579" s="126"/>
      <c r="AA1579" s="136"/>
      <c r="AB1579" s="121" t="b">
        <v>0</v>
      </c>
      <c r="AC1579" s="121" t="b">
        <v>0</v>
      </c>
      <c r="AD1579" s="122"/>
      <c r="AE1579" s="121" t="b">
        <v>0</v>
      </c>
      <c r="AF1579" s="128"/>
      <c r="AG1579" s="137"/>
      <c r="AH1579" s="138" t="b">
        <v>0</v>
      </c>
      <c r="AI1579" s="133"/>
    </row>
    <row r="1580">
      <c r="A1580" s="114"/>
      <c r="B1580" s="114"/>
      <c r="C1580" s="114"/>
      <c r="D1580" s="114"/>
      <c r="E1580" s="115" t="s">
        <v>231</v>
      </c>
      <c r="F1580" s="116" t="str">
        <f>IFERROR(__xludf.DUMMYFUNCTION("LET(
  headers, 'Internal Flight Booking Form Re'!$A$1:AI$1,
  ref, $E1580,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0" s="117" t="str">
        <f>IFERROR(__xludf.DUMMYFUNCTION("""COMPUTED_VALUE"""),"")</f>
        <v/>
      </c>
      <c r="H1580" s="116"/>
      <c r="I1580" s="116"/>
      <c r="J1580" s="118"/>
      <c r="K1580" s="116"/>
      <c r="L1580" s="116"/>
      <c r="M1580" s="116"/>
      <c r="N1580" s="116"/>
      <c r="O1580" s="116"/>
      <c r="P1580" s="126"/>
      <c r="Q1580" s="126"/>
      <c r="R1580" s="126"/>
      <c r="S1580" s="136"/>
      <c r="T1580" s="126"/>
      <c r="U1580" s="126"/>
      <c r="V1580" s="126"/>
      <c r="W1580" s="136"/>
      <c r="X1580" s="126"/>
      <c r="Y1580" s="126"/>
      <c r="Z1580" s="126"/>
      <c r="AA1580" s="136"/>
      <c r="AB1580" s="121" t="b">
        <v>0</v>
      </c>
      <c r="AC1580" s="121" t="b">
        <v>0</v>
      </c>
      <c r="AD1580" s="122"/>
      <c r="AE1580" s="121" t="b">
        <v>0</v>
      </c>
      <c r="AF1580" s="128"/>
      <c r="AG1580" s="137"/>
      <c r="AH1580" s="138" t="b">
        <v>0</v>
      </c>
      <c r="AI1580" s="133"/>
    </row>
    <row r="1581">
      <c r="A1581" s="114"/>
      <c r="B1581" s="114"/>
      <c r="C1581" s="114"/>
      <c r="D1581" s="114"/>
      <c r="E1581" s="115" t="s">
        <v>231</v>
      </c>
      <c r="F1581" s="116" t="str">
        <f>IFERROR(__xludf.DUMMYFUNCTION("LET(
  headers, 'Internal Flight Booking Form Re'!$A$1:AI$1,
  ref, $E1581,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1" s="117" t="str">
        <f>IFERROR(__xludf.DUMMYFUNCTION("""COMPUTED_VALUE"""),"")</f>
        <v/>
      </c>
      <c r="H1581" s="116"/>
      <c r="I1581" s="116"/>
      <c r="J1581" s="118"/>
      <c r="K1581" s="116"/>
      <c r="L1581" s="116"/>
      <c r="M1581" s="116"/>
      <c r="N1581" s="116"/>
      <c r="O1581" s="116"/>
      <c r="P1581" s="126"/>
      <c r="Q1581" s="126"/>
      <c r="R1581" s="126"/>
      <c r="S1581" s="136"/>
      <c r="T1581" s="126"/>
      <c r="U1581" s="126"/>
      <c r="V1581" s="126"/>
      <c r="W1581" s="136"/>
      <c r="X1581" s="126"/>
      <c r="Y1581" s="126"/>
      <c r="Z1581" s="126"/>
      <c r="AA1581" s="136"/>
      <c r="AB1581" s="121" t="b">
        <v>0</v>
      </c>
      <c r="AC1581" s="121" t="b">
        <v>0</v>
      </c>
      <c r="AD1581" s="122"/>
      <c r="AE1581" s="121" t="b">
        <v>0</v>
      </c>
      <c r="AF1581" s="128"/>
      <c r="AG1581" s="137"/>
      <c r="AH1581" s="138" t="b">
        <v>0</v>
      </c>
      <c r="AI1581" s="133"/>
    </row>
    <row r="1582">
      <c r="A1582" s="114"/>
      <c r="B1582" s="114"/>
      <c r="C1582" s="114"/>
      <c r="D1582" s="114"/>
      <c r="E1582" s="115" t="s">
        <v>231</v>
      </c>
      <c r="F1582" s="116" t="str">
        <f>IFERROR(__xludf.DUMMYFUNCTION("LET(
  headers, 'Internal Flight Booking Form Re'!$A$1:AI$1,
  ref, $E1582,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2" s="117" t="str">
        <f>IFERROR(__xludf.DUMMYFUNCTION("""COMPUTED_VALUE"""),"")</f>
        <v/>
      </c>
      <c r="H1582" s="116"/>
      <c r="I1582" s="116"/>
      <c r="J1582" s="118"/>
      <c r="K1582" s="116"/>
      <c r="L1582" s="116"/>
      <c r="M1582" s="116"/>
      <c r="N1582" s="116"/>
      <c r="O1582" s="116"/>
      <c r="P1582" s="126"/>
      <c r="Q1582" s="126"/>
      <c r="R1582" s="126"/>
      <c r="S1582" s="136"/>
      <c r="T1582" s="126"/>
      <c r="U1582" s="126"/>
      <c r="V1582" s="126"/>
      <c r="W1582" s="136"/>
      <c r="X1582" s="126"/>
      <c r="Y1582" s="126"/>
      <c r="Z1582" s="126"/>
      <c r="AA1582" s="136"/>
      <c r="AB1582" s="121" t="b">
        <v>0</v>
      </c>
      <c r="AC1582" s="121" t="b">
        <v>0</v>
      </c>
      <c r="AD1582" s="122"/>
      <c r="AE1582" s="121" t="b">
        <v>0</v>
      </c>
      <c r="AF1582" s="128"/>
      <c r="AG1582" s="137"/>
      <c r="AH1582" s="138" t="b">
        <v>0</v>
      </c>
      <c r="AI1582" s="133"/>
    </row>
    <row r="1583">
      <c r="A1583" s="114"/>
      <c r="B1583" s="114"/>
      <c r="C1583" s="114"/>
      <c r="D1583" s="114"/>
      <c r="E1583" s="115" t="s">
        <v>231</v>
      </c>
      <c r="F1583" s="116" t="str">
        <f>IFERROR(__xludf.DUMMYFUNCTION("LET(
  headers, 'Internal Flight Booking Form Re'!$A$1:AI$1,
  ref, $E1583,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3" s="117" t="str">
        <f>IFERROR(__xludf.DUMMYFUNCTION("""COMPUTED_VALUE"""),"")</f>
        <v/>
      </c>
      <c r="H1583" s="116"/>
      <c r="I1583" s="116"/>
      <c r="J1583" s="118"/>
      <c r="K1583" s="116"/>
      <c r="L1583" s="116"/>
      <c r="M1583" s="116"/>
      <c r="N1583" s="116"/>
      <c r="O1583" s="116"/>
      <c r="P1583" s="126"/>
      <c r="Q1583" s="126"/>
      <c r="R1583" s="126"/>
      <c r="S1583" s="136"/>
      <c r="T1583" s="126"/>
      <c r="U1583" s="126"/>
      <c r="V1583" s="126"/>
      <c r="W1583" s="136"/>
      <c r="X1583" s="126"/>
      <c r="Y1583" s="126"/>
      <c r="Z1583" s="126"/>
      <c r="AA1583" s="136"/>
      <c r="AB1583" s="121" t="b">
        <v>0</v>
      </c>
      <c r="AC1583" s="121" t="b">
        <v>0</v>
      </c>
      <c r="AD1583" s="122"/>
      <c r="AE1583" s="121" t="b">
        <v>0</v>
      </c>
      <c r="AF1583" s="128"/>
      <c r="AG1583" s="137"/>
      <c r="AH1583" s="138" t="b">
        <v>0</v>
      </c>
      <c r="AI1583" s="133"/>
    </row>
    <row r="1584">
      <c r="A1584" s="114"/>
      <c r="B1584" s="114"/>
      <c r="C1584" s="114"/>
      <c r="D1584" s="114"/>
      <c r="E1584" s="115" t="s">
        <v>231</v>
      </c>
      <c r="F1584" s="116" t="str">
        <f>IFERROR(__xludf.DUMMYFUNCTION("LET(
  headers, 'Internal Flight Booking Form Re'!$A$1:AI$1,
  ref, $E1584,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4" s="117" t="str">
        <f>IFERROR(__xludf.DUMMYFUNCTION("""COMPUTED_VALUE"""),"")</f>
        <v/>
      </c>
      <c r="H1584" s="116"/>
      <c r="I1584" s="116"/>
      <c r="J1584" s="118"/>
      <c r="K1584" s="116"/>
      <c r="L1584" s="116"/>
      <c r="M1584" s="116"/>
      <c r="N1584" s="116"/>
      <c r="O1584" s="116"/>
      <c r="P1584" s="126"/>
      <c r="Q1584" s="126"/>
      <c r="R1584" s="126"/>
      <c r="S1584" s="136"/>
      <c r="T1584" s="126"/>
      <c r="U1584" s="126"/>
      <c r="V1584" s="126"/>
      <c r="W1584" s="136"/>
      <c r="X1584" s="126"/>
      <c r="Y1584" s="126"/>
      <c r="Z1584" s="126"/>
      <c r="AA1584" s="136"/>
      <c r="AB1584" s="121" t="b">
        <v>0</v>
      </c>
      <c r="AC1584" s="121" t="b">
        <v>0</v>
      </c>
      <c r="AD1584" s="122"/>
      <c r="AE1584" s="121" t="b">
        <v>0</v>
      </c>
      <c r="AF1584" s="128"/>
      <c r="AG1584" s="137"/>
      <c r="AH1584" s="138" t="b">
        <v>0</v>
      </c>
      <c r="AI1584" s="133"/>
    </row>
    <row r="1585">
      <c r="A1585" s="114"/>
      <c r="B1585" s="114"/>
      <c r="C1585" s="114"/>
      <c r="D1585" s="114"/>
      <c r="E1585" s="115" t="s">
        <v>231</v>
      </c>
      <c r="F1585" s="116" t="str">
        <f>IFERROR(__xludf.DUMMYFUNCTION("LET(
  headers, 'Internal Flight Booking Form Re'!$A$1:AI$1,
  ref, $E1585,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5" s="117" t="str">
        <f>IFERROR(__xludf.DUMMYFUNCTION("""COMPUTED_VALUE"""),"")</f>
        <v/>
      </c>
      <c r="H1585" s="116"/>
      <c r="I1585" s="116"/>
      <c r="J1585" s="118"/>
      <c r="K1585" s="116"/>
      <c r="L1585" s="116"/>
      <c r="M1585" s="116"/>
      <c r="N1585" s="116"/>
      <c r="O1585" s="116"/>
      <c r="P1585" s="126"/>
      <c r="Q1585" s="126"/>
      <c r="R1585" s="126"/>
      <c r="S1585" s="136"/>
      <c r="T1585" s="126"/>
      <c r="U1585" s="126"/>
      <c r="V1585" s="126"/>
      <c r="W1585" s="136"/>
      <c r="X1585" s="126"/>
      <c r="Y1585" s="126"/>
      <c r="Z1585" s="126"/>
      <c r="AA1585" s="136"/>
      <c r="AB1585" s="121" t="b">
        <v>0</v>
      </c>
      <c r="AC1585" s="121" t="b">
        <v>0</v>
      </c>
      <c r="AD1585" s="122"/>
      <c r="AE1585" s="121" t="b">
        <v>0</v>
      </c>
      <c r="AF1585" s="128"/>
      <c r="AG1585" s="137"/>
      <c r="AH1585" s="138" t="b">
        <v>0</v>
      </c>
      <c r="AI1585" s="133"/>
    </row>
    <row r="1586">
      <c r="A1586" s="114"/>
      <c r="B1586" s="114"/>
      <c r="C1586" s="114"/>
      <c r="D1586" s="114"/>
      <c r="E1586" s="115" t="s">
        <v>231</v>
      </c>
      <c r="F1586" s="116" t="str">
        <f>IFERROR(__xludf.DUMMYFUNCTION("LET(
  headers, 'Internal Flight Booking Form Re'!$A$1:AI$1,
  ref, $E1586,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6" s="117" t="str">
        <f>IFERROR(__xludf.DUMMYFUNCTION("""COMPUTED_VALUE"""),"")</f>
        <v/>
      </c>
      <c r="H1586" s="116"/>
      <c r="I1586" s="116"/>
      <c r="J1586" s="118"/>
      <c r="K1586" s="116"/>
      <c r="L1586" s="116"/>
      <c r="M1586" s="116"/>
      <c r="N1586" s="116"/>
      <c r="O1586" s="116"/>
      <c r="P1586" s="126"/>
      <c r="Q1586" s="126"/>
      <c r="R1586" s="126"/>
      <c r="S1586" s="136"/>
      <c r="T1586" s="126"/>
      <c r="U1586" s="126"/>
      <c r="V1586" s="126"/>
      <c r="W1586" s="136"/>
      <c r="X1586" s="126"/>
      <c r="Y1586" s="126"/>
      <c r="Z1586" s="126"/>
      <c r="AA1586" s="136"/>
      <c r="AB1586" s="121" t="b">
        <v>0</v>
      </c>
      <c r="AC1586" s="121" t="b">
        <v>0</v>
      </c>
      <c r="AD1586" s="122"/>
      <c r="AE1586" s="121" t="b">
        <v>0</v>
      </c>
      <c r="AF1586" s="128"/>
      <c r="AG1586" s="137"/>
      <c r="AH1586" s="138" t="b">
        <v>0</v>
      </c>
      <c r="AI1586" s="133"/>
    </row>
    <row r="1587">
      <c r="A1587" s="114"/>
      <c r="B1587" s="114"/>
      <c r="C1587" s="114"/>
      <c r="D1587" s="114"/>
      <c r="E1587" s="115" t="s">
        <v>231</v>
      </c>
      <c r="F1587" s="116" t="str">
        <f>IFERROR(__xludf.DUMMYFUNCTION("LET(
  headers, 'Internal Flight Booking Form Re'!$A$1:AI$1,
  ref, $E1587,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7" s="117" t="str">
        <f>IFERROR(__xludf.DUMMYFUNCTION("""COMPUTED_VALUE"""),"")</f>
        <v/>
      </c>
      <c r="H1587" s="116"/>
      <c r="I1587" s="116"/>
      <c r="J1587" s="118"/>
      <c r="K1587" s="116"/>
      <c r="L1587" s="116"/>
      <c r="M1587" s="116"/>
      <c r="N1587" s="116"/>
      <c r="O1587" s="116"/>
      <c r="P1587" s="126"/>
      <c r="Q1587" s="126"/>
      <c r="R1587" s="126"/>
      <c r="S1587" s="136"/>
      <c r="T1587" s="126"/>
      <c r="U1587" s="126"/>
      <c r="V1587" s="126"/>
      <c r="W1587" s="136"/>
      <c r="X1587" s="126"/>
      <c r="Y1587" s="126"/>
      <c r="Z1587" s="126"/>
      <c r="AA1587" s="136"/>
      <c r="AB1587" s="121" t="b">
        <v>0</v>
      </c>
      <c r="AC1587" s="121" t="b">
        <v>0</v>
      </c>
      <c r="AD1587" s="122"/>
      <c r="AE1587" s="121" t="b">
        <v>0</v>
      </c>
      <c r="AF1587" s="128"/>
      <c r="AG1587" s="137"/>
      <c r="AH1587" s="138" t="b">
        <v>0</v>
      </c>
      <c r="AI1587" s="133"/>
    </row>
    <row r="1588">
      <c r="A1588" s="114"/>
      <c r="B1588" s="114"/>
      <c r="C1588" s="114"/>
      <c r="D1588" s="114"/>
      <c r="E1588" s="115" t="s">
        <v>231</v>
      </c>
      <c r="F1588" s="116" t="str">
        <f>IFERROR(__xludf.DUMMYFUNCTION("LET(
  headers, 'Internal Flight Booking Form Re'!$A$1:AI$1,
  ref, $E1588,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8" s="117" t="str">
        <f>IFERROR(__xludf.DUMMYFUNCTION("""COMPUTED_VALUE"""),"")</f>
        <v/>
      </c>
      <c r="H1588" s="116"/>
      <c r="I1588" s="116"/>
      <c r="J1588" s="118"/>
      <c r="K1588" s="116"/>
      <c r="L1588" s="116"/>
      <c r="M1588" s="116"/>
      <c r="N1588" s="116"/>
      <c r="O1588" s="116"/>
      <c r="P1588" s="126"/>
      <c r="Q1588" s="126"/>
      <c r="R1588" s="126"/>
      <c r="S1588" s="136"/>
      <c r="T1588" s="126"/>
      <c r="U1588" s="126"/>
      <c r="V1588" s="126"/>
      <c r="W1588" s="136"/>
      <c r="X1588" s="126"/>
      <c r="Y1588" s="126"/>
      <c r="Z1588" s="126"/>
      <c r="AA1588" s="136"/>
      <c r="AB1588" s="121" t="b">
        <v>0</v>
      </c>
      <c r="AC1588" s="121" t="b">
        <v>0</v>
      </c>
      <c r="AD1588" s="122"/>
      <c r="AE1588" s="121" t="b">
        <v>0</v>
      </c>
      <c r="AF1588" s="128"/>
      <c r="AG1588" s="137"/>
      <c r="AH1588" s="138" t="b">
        <v>0</v>
      </c>
      <c r="AI1588" s="133"/>
    </row>
    <row r="1589">
      <c r="A1589" s="114"/>
      <c r="B1589" s="114"/>
      <c r="C1589" s="114"/>
      <c r="D1589" s="114"/>
      <c r="E1589" s="115" t="s">
        <v>231</v>
      </c>
      <c r="F1589" s="116" t="str">
        <f>IFERROR(__xludf.DUMMYFUNCTION("LET(
  headers, 'Internal Flight Booking Form Re'!$A$1:AI$1,
  ref, $E1589,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89" s="117" t="str">
        <f>IFERROR(__xludf.DUMMYFUNCTION("""COMPUTED_VALUE"""),"")</f>
        <v/>
      </c>
      <c r="H1589" s="116"/>
      <c r="I1589" s="116"/>
      <c r="J1589" s="118"/>
      <c r="K1589" s="116"/>
      <c r="L1589" s="116"/>
      <c r="M1589" s="116"/>
      <c r="N1589" s="116"/>
      <c r="O1589" s="116"/>
      <c r="P1589" s="126"/>
      <c r="Q1589" s="126"/>
      <c r="R1589" s="126"/>
      <c r="S1589" s="136"/>
      <c r="T1589" s="126"/>
      <c r="U1589" s="126"/>
      <c r="V1589" s="126"/>
      <c r="W1589" s="136"/>
      <c r="X1589" s="126"/>
      <c r="Y1589" s="126"/>
      <c r="Z1589" s="126"/>
      <c r="AA1589" s="136"/>
      <c r="AB1589" s="121" t="b">
        <v>0</v>
      </c>
      <c r="AC1589" s="121" t="b">
        <v>0</v>
      </c>
      <c r="AD1589" s="122"/>
      <c r="AE1589" s="121" t="b">
        <v>0</v>
      </c>
      <c r="AF1589" s="128"/>
      <c r="AG1589" s="137"/>
      <c r="AH1589" s="138" t="b">
        <v>0</v>
      </c>
      <c r="AI1589" s="133"/>
    </row>
    <row r="1590">
      <c r="A1590" s="114"/>
      <c r="B1590" s="114"/>
      <c r="C1590" s="114"/>
      <c r="D1590" s="114"/>
      <c r="E1590" s="115" t="s">
        <v>231</v>
      </c>
      <c r="F1590" s="116" t="str">
        <f>IFERROR(__xludf.DUMMYFUNCTION("LET(
  headers, 'Internal Flight Booking Form Re'!$A$1:AI$1,
  ref, $E1590,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0" s="117" t="str">
        <f>IFERROR(__xludf.DUMMYFUNCTION("""COMPUTED_VALUE"""),"")</f>
        <v/>
      </c>
      <c r="H1590" s="116"/>
      <c r="I1590" s="116"/>
      <c r="J1590" s="118"/>
      <c r="K1590" s="116"/>
      <c r="L1590" s="116"/>
      <c r="M1590" s="116"/>
      <c r="N1590" s="116"/>
      <c r="O1590" s="116"/>
      <c r="P1590" s="126"/>
      <c r="Q1590" s="126"/>
      <c r="R1590" s="126"/>
      <c r="S1590" s="136"/>
      <c r="T1590" s="126"/>
      <c r="U1590" s="126"/>
      <c r="V1590" s="126"/>
      <c r="W1590" s="136"/>
      <c r="X1590" s="126"/>
      <c r="Y1590" s="126"/>
      <c r="Z1590" s="126"/>
      <c r="AA1590" s="136"/>
      <c r="AB1590" s="121" t="b">
        <v>0</v>
      </c>
      <c r="AC1590" s="121" t="b">
        <v>0</v>
      </c>
      <c r="AD1590" s="122"/>
      <c r="AE1590" s="121" t="b">
        <v>0</v>
      </c>
      <c r="AF1590" s="128"/>
      <c r="AG1590" s="137"/>
      <c r="AH1590" s="138" t="b">
        <v>0</v>
      </c>
      <c r="AI1590" s="133"/>
    </row>
    <row r="1591">
      <c r="A1591" s="114"/>
      <c r="B1591" s="114"/>
      <c r="C1591" s="114"/>
      <c r="D1591" s="114"/>
      <c r="E1591" s="115" t="s">
        <v>231</v>
      </c>
      <c r="F1591" s="116" t="str">
        <f>IFERROR(__xludf.DUMMYFUNCTION("LET(
  headers, 'Internal Flight Booking Form Re'!$A$1:AI$1,
  ref, $E1591,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1" s="117" t="str">
        <f>IFERROR(__xludf.DUMMYFUNCTION("""COMPUTED_VALUE"""),"")</f>
        <v/>
      </c>
      <c r="H1591" s="116"/>
      <c r="I1591" s="116"/>
      <c r="J1591" s="118"/>
      <c r="K1591" s="116"/>
      <c r="L1591" s="116"/>
      <c r="M1591" s="116"/>
      <c r="N1591" s="116"/>
      <c r="O1591" s="116"/>
      <c r="P1591" s="126"/>
      <c r="Q1591" s="126"/>
      <c r="R1591" s="126"/>
      <c r="S1591" s="136"/>
      <c r="T1591" s="126"/>
      <c r="U1591" s="126"/>
      <c r="V1591" s="126"/>
      <c r="W1591" s="136"/>
      <c r="X1591" s="126"/>
      <c r="Y1591" s="126"/>
      <c r="Z1591" s="126"/>
      <c r="AA1591" s="136"/>
      <c r="AB1591" s="121" t="b">
        <v>0</v>
      </c>
      <c r="AC1591" s="121" t="b">
        <v>0</v>
      </c>
      <c r="AD1591" s="122"/>
      <c r="AE1591" s="121" t="b">
        <v>0</v>
      </c>
      <c r="AF1591" s="128"/>
      <c r="AG1591" s="137"/>
      <c r="AH1591" s="138" t="b">
        <v>0</v>
      </c>
      <c r="AI1591" s="133"/>
    </row>
    <row r="1592">
      <c r="A1592" s="114"/>
      <c r="B1592" s="114"/>
      <c r="C1592" s="114"/>
      <c r="D1592" s="114"/>
      <c r="E1592" s="115" t="s">
        <v>231</v>
      </c>
      <c r="F1592" s="116" t="str">
        <f>IFERROR(__xludf.DUMMYFUNCTION("LET(
  headers, 'Internal Flight Booking Form Re'!$A$1:AI$1,
  ref, $E1592,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2" s="117" t="str">
        <f>IFERROR(__xludf.DUMMYFUNCTION("""COMPUTED_VALUE"""),"")</f>
        <v/>
      </c>
      <c r="H1592" s="116"/>
      <c r="I1592" s="116"/>
      <c r="J1592" s="118"/>
      <c r="K1592" s="116"/>
      <c r="L1592" s="116"/>
      <c r="M1592" s="116"/>
      <c r="N1592" s="116"/>
      <c r="O1592" s="116"/>
      <c r="P1592" s="126"/>
      <c r="Q1592" s="126"/>
      <c r="R1592" s="126"/>
      <c r="S1592" s="136"/>
      <c r="T1592" s="126"/>
      <c r="U1592" s="126"/>
      <c r="V1592" s="126"/>
      <c r="W1592" s="136"/>
      <c r="X1592" s="126"/>
      <c r="Y1592" s="126"/>
      <c r="Z1592" s="126"/>
      <c r="AA1592" s="136"/>
      <c r="AB1592" s="121" t="b">
        <v>0</v>
      </c>
      <c r="AC1592" s="121" t="b">
        <v>0</v>
      </c>
      <c r="AD1592" s="122"/>
      <c r="AE1592" s="121" t="b">
        <v>0</v>
      </c>
      <c r="AF1592" s="128"/>
      <c r="AG1592" s="137"/>
      <c r="AH1592" s="138" t="b">
        <v>0</v>
      </c>
      <c r="AI1592" s="133"/>
    </row>
    <row r="1593">
      <c r="A1593" s="114"/>
      <c r="B1593" s="114"/>
      <c r="C1593" s="114"/>
      <c r="D1593" s="114"/>
      <c r="E1593" s="115" t="s">
        <v>231</v>
      </c>
      <c r="F1593" s="116" t="str">
        <f>IFERROR(__xludf.DUMMYFUNCTION("LET(
  headers, 'Internal Flight Booking Form Re'!$A$1:AI$1,
  ref, $E1593,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3" s="117" t="str">
        <f>IFERROR(__xludf.DUMMYFUNCTION("""COMPUTED_VALUE"""),"")</f>
        <v/>
      </c>
      <c r="H1593" s="116"/>
      <c r="I1593" s="116"/>
      <c r="J1593" s="118"/>
      <c r="K1593" s="116"/>
      <c r="L1593" s="116"/>
      <c r="M1593" s="116"/>
      <c r="N1593" s="116"/>
      <c r="O1593" s="116"/>
      <c r="P1593" s="126"/>
      <c r="Q1593" s="126"/>
      <c r="R1593" s="126"/>
      <c r="S1593" s="136"/>
      <c r="T1593" s="126"/>
      <c r="U1593" s="126"/>
      <c r="V1593" s="126"/>
      <c r="W1593" s="136"/>
      <c r="X1593" s="126"/>
      <c r="Y1593" s="126"/>
      <c r="Z1593" s="126"/>
      <c r="AA1593" s="136"/>
      <c r="AB1593" s="121" t="b">
        <v>0</v>
      </c>
      <c r="AC1593" s="121" t="b">
        <v>0</v>
      </c>
      <c r="AD1593" s="122"/>
      <c r="AE1593" s="121" t="b">
        <v>0</v>
      </c>
      <c r="AF1593" s="128"/>
      <c r="AG1593" s="137"/>
      <c r="AH1593" s="138" t="b">
        <v>0</v>
      </c>
      <c r="AI1593" s="133"/>
    </row>
    <row r="1594">
      <c r="A1594" s="114"/>
      <c r="B1594" s="114"/>
      <c r="C1594" s="114"/>
      <c r="D1594" s="114"/>
      <c r="E1594" s="115" t="s">
        <v>231</v>
      </c>
      <c r="F1594" s="116" t="str">
        <f>IFERROR(__xludf.DUMMYFUNCTION("LET(
  headers, 'Internal Flight Booking Form Re'!$A$1:AI$1,
  ref, $E1594,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4" s="117" t="str">
        <f>IFERROR(__xludf.DUMMYFUNCTION("""COMPUTED_VALUE"""),"")</f>
        <v/>
      </c>
      <c r="H1594" s="116"/>
      <c r="I1594" s="116"/>
      <c r="J1594" s="118"/>
      <c r="K1594" s="116"/>
      <c r="L1594" s="116"/>
      <c r="M1594" s="116"/>
      <c r="N1594" s="116"/>
      <c r="O1594" s="116"/>
      <c r="P1594" s="126"/>
      <c r="Q1594" s="126"/>
      <c r="R1594" s="126"/>
      <c r="S1594" s="136"/>
      <c r="T1594" s="126"/>
      <c r="U1594" s="126"/>
      <c r="V1594" s="126"/>
      <c r="W1594" s="136"/>
      <c r="X1594" s="126"/>
      <c r="Y1594" s="126"/>
      <c r="Z1594" s="126"/>
      <c r="AA1594" s="136"/>
      <c r="AB1594" s="121" t="b">
        <v>0</v>
      </c>
      <c r="AC1594" s="121" t="b">
        <v>0</v>
      </c>
      <c r="AD1594" s="122"/>
      <c r="AE1594" s="121" t="b">
        <v>0</v>
      </c>
      <c r="AF1594" s="128"/>
      <c r="AG1594" s="137"/>
      <c r="AH1594" s="138" t="b">
        <v>0</v>
      </c>
      <c r="AI1594" s="133"/>
    </row>
    <row r="1595">
      <c r="A1595" s="114"/>
      <c r="B1595" s="114"/>
      <c r="C1595" s="114"/>
      <c r="D1595" s="114"/>
      <c r="E1595" s="115" t="s">
        <v>231</v>
      </c>
      <c r="F1595" s="116" t="str">
        <f>IFERROR(__xludf.DUMMYFUNCTION("LET(
  headers, 'Internal Flight Booking Form Re'!$A$1:AI$1,
  ref, $E1595,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5" s="117" t="str">
        <f>IFERROR(__xludf.DUMMYFUNCTION("""COMPUTED_VALUE"""),"")</f>
        <v/>
      </c>
      <c r="H1595" s="116"/>
      <c r="I1595" s="116"/>
      <c r="J1595" s="118"/>
      <c r="K1595" s="116"/>
      <c r="L1595" s="116"/>
      <c r="M1595" s="116"/>
      <c r="N1595" s="116"/>
      <c r="O1595" s="116"/>
      <c r="P1595" s="126"/>
      <c r="Q1595" s="126"/>
      <c r="R1595" s="126"/>
      <c r="S1595" s="136"/>
      <c r="T1595" s="126"/>
      <c r="U1595" s="126"/>
      <c r="V1595" s="126"/>
      <c r="W1595" s="136"/>
      <c r="X1595" s="126"/>
      <c r="Y1595" s="126"/>
      <c r="Z1595" s="126"/>
      <c r="AA1595" s="136"/>
      <c r="AB1595" s="121" t="b">
        <v>0</v>
      </c>
      <c r="AC1595" s="121" t="b">
        <v>0</v>
      </c>
      <c r="AD1595" s="122"/>
      <c r="AE1595" s="121" t="b">
        <v>0</v>
      </c>
      <c r="AF1595" s="128"/>
      <c r="AG1595" s="137"/>
      <c r="AH1595" s="138" t="b">
        <v>0</v>
      </c>
      <c r="AI1595" s="133"/>
    </row>
    <row r="1596">
      <c r="A1596" s="114"/>
      <c r="B1596" s="114"/>
      <c r="C1596" s="114"/>
      <c r="D1596" s="114"/>
      <c r="E1596" s="115" t="s">
        <v>231</v>
      </c>
      <c r="F1596" s="116" t="str">
        <f>IFERROR(__xludf.DUMMYFUNCTION("LET(
  headers, 'Internal Flight Booking Form Re'!$A$1:AI$1,
  ref, $E1596,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6" s="117" t="str">
        <f>IFERROR(__xludf.DUMMYFUNCTION("""COMPUTED_VALUE"""),"")</f>
        <v/>
      </c>
      <c r="H1596" s="116"/>
      <c r="I1596" s="116"/>
      <c r="J1596" s="118"/>
      <c r="K1596" s="116"/>
      <c r="L1596" s="116"/>
      <c r="M1596" s="116"/>
      <c r="N1596" s="116"/>
      <c r="O1596" s="116"/>
      <c r="P1596" s="126"/>
      <c r="Q1596" s="126"/>
      <c r="R1596" s="126"/>
      <c r="S1596" s="136"/>
      <c r="T1596" s="126"/>
      <c r="U1596" s="126"/>
      <c r="V1596" s="126"/>
      <c r="W1596" s="136"/>
      <c r="X1596" s="126"/>
      <c r="Y1596" s="126"/>
      <c r="Z1596" s="126"/>
      <c r="AA1596" s="136"/>
      <c r="AB1596" s="121" t="b">
        <v>0</v>
      </c>
      <c r="AC1596" s="121" t="b">
        <v>0</v>
      </c>
      <c r="AD1596" s="122"/>
      <c r="AE1596" s="121" t="b">
        <v>0</v>
      </c>
      <c r="AF1596" s="128"/>
      <c r="AG1596" s="137"/>
      <c r="AH1596" s="138" t="b">
        <v>0</v>
      </c>
      <c r="AI1596" s="133"/>
    </row>
    <row r="1597">
      <c r="A1597" s="114"/>
      <c r="B1597" s="114"/>
      <c r="C1597" s="114"/>
      <c r="D1597" s="114"/>
      <c r="E1597" s="115" t="s">
        <v>231</v>
      </c>
      <c r="F1597" s="116" t="str">
        <f>IFERROR(__xludf.DUMMYFUNCTION("LET(
  headers, 'Internal Flight Booking Form Re'!$A$1:AI$1,
  ref, $E1597,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7" s="117" t="str">
        <f>IFERROR(__xludf.DUMMYFUNCTION("""COMPUTED_VALUE"""),"")</f>
        <v/>
      </c>
      <c r="H1597" s="116"/>
      <c r="I1597" s="116"/>
      <c r="J1597" s="118"/>
      <c r="K1597" s="116"/>
      <c r="L1597" s="116"/>
      <c r="M1597" s="116"/>
      <c r="N1597" s="116"/>
      <c r="O1597" s="116"/>
      <c r="P1597" s="126"/>
      <c r="Q1597" s="126"/>
      <c r="R1597" s="126"/>
      <c r="S1597" s="136"/>
      <c r="T1597" s="126"/>
      <c r="U1597" s="126"/>
      <c r="V1597" s="126"/>
      <c r="W1597" s="136"/>
      <c r="X1597" s="126"/>
      <c r="Y1597" s="126"/>
      <c r="Z1597" s="126"/>
      <c r="AA1597" s="136"/>
      <c r="AB1597" s="121" t="b">
        <v>0</v>
      </c>
      <c r="AC1597" s="121" t="b">
        <v>0</v>
      </c>
      <c r="AD1597" s="122"/>
      <c r="AE1597" s="121" t="b">
        <v>0</v>
      </c>
      <c r="AF1597" s="128"/>
      <c r="AG1597" s="137"/>
      <c r="AH1597" s="138" t="b">
        <v>0</v>
      </c>
      <c r="AI1597" s="133"/>
    </row>
    <row r="1598">
      <c r="A1598" s="114"/>
      <c r="B1598" s="114"/>
      <c r="C1598" s="114"/>
      <c r="D1598" s="114"/>
      <c r="E1598" s="115" t="s">
        <v>231</v>
      </c>
      <c r="F1598" s="116" t="str">
        <f>IFERROR(__xludf.DUMMYFUNCTION("LET(
  headers, 'Internal Flight Booking Form Re'!$A$1:AI$1,
  ref, $E1598,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8" s="117" t="str">
        <f>IFERROR(__xludf.DUMMYFUNCTION("""COMPUTED_VALUE"""),"")</f>
        <v/>
      </c>
      <c r="H1598" s="116"/>
      <c r="I1598" s="116"/>
      <c r="J1598" s="118"/>
      <c r="K1598" s="116"/>
      <c r="L1598" s="116"/>
      <c r="M1598" s="116"/>
      <c r="N1598" s="116"/>
      <c r="O1598" s="116"/>
      <c r="P1598" s="126"/>
      <c r="Q1598" s="126"/>
      <c r="R1598" s="126"/>
      <c r="S1598" s="136"/>
      <c r="T1598" s="126"/>
      <c r="U1598" s="126"/>
      <c r="V1598" s="126"/>
      <c r="W1598" s="136"/>
      <c r="X1598" s="126"/>
      <c r="Y1598" s="126"/>
      <c r="Z1598" s="126"/>
      <c r="AA1598" s="136"/>
      <c r="AB1598" s="121" t="b">
        <v>0</v>
      </c>
      <c r="AC1598" s="121" t="b">
        <v>0</v>
      </c>
      <c r="AD1598" s="122"/>
      <c r="AE1598" s="121" t="b">
        <v>0</v>
      </c>
      <c r="AF1598" s="128"/>
      <c r="AG1598" s="137"/>
      <c r="AH1598" s="138" t="b">
        <v>0</v>
      </c>
      <c r="AI1598" s="133"/>
    </row>
    <row r="1599">
      <c r="A1599" s="114"/>
      <c r="B1599" s="114"/>
      <c r="C1599" s="114"/>
      <c r="D1599" s="114"/>
      <c r="E1599" s="115" t="s">
        <v>231</v>
      </c>
      <c r="F1599" s="116" t="str">
        <f>IFERROR(__xludf.DUMMYFUNCTION("LET(
  headers, 'Internal Flight Booking Form Re'!$A$1:AI$1,
  ref, $E1599,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599" s="117" t="str">
        <f>IFERROR(__xludf.DUMMYFUNCTION("""COMPUTED_VALUE"""),"")</f>
        <v/>
      </c>
      <c r="H1599" s="116"/>
      <c r="I1599" s="116"/>
      <c r="J1599" s="118"/>
      <c r="K1599" s="116"/>
      <c r="L1599" s="116"/>
      <c r="M1599" s="116"/>
      <c r="N1599" s="116"/>
      <c r="O1599" s="116"/>
      <c r="P1599" s="126"/>
      <c r="Q1599" s="126"/>
      <c r="R1599" s="126"/>
      <c r="S1599" s="136"/>
      <c r="T1599" s="126"/>
      <c r="U1599" s="126"/>
      <c r="V1599" s="126"/>
      <c r="W1599" s="136"/>
      <c r="X1599" s="126"/>
      <c r="Y1599" s="126"/>
      <c r="Z1599" s="126"/>
      <c r="AA1599" s="136"/>
      <c r="AB1599" s="121" t="b">
        <v>0</v>
      </c>
      <c r="AC1599" s="121" t="b">
        <v>0</v>
      </c>
      <c r="AD1599" s="122"/>
      <c r="AE1599" s="121" t="b">
        <v>0</v>
      </c>
      <c r="AF1599" s="128"/>
      <c r="AG1599" s="137"/>
      <c r="AH1599" s="138" t="b">
        <v>0</v>
      </c>
      <c r="AI1599" s="133"/>
    </row>
    <row r="1600">
      <c r="A1600" s="114"/>
      <c r="B1600" s="114"/>
      <c r="C1600" s="114"/>
      <c r="D1600" s="114"/>
      <c r="E1600" s="115" t="s">
        <v>231</v>
      </c>
      <c r="F1600" s="116" t="str">
        <f>IFERROR(__xludf.DUMMYFUNCTION("LET(
  headers, 'Internal Flight Booking Form Re'!$A$1:AI$1,
  ref, $E1600,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0" s="117" t="str">
        <f>IFERROR(__xludf.DUMMYFUNCTION("""COMPUTED_VALUE"""),"")</f>
        <v/>
      </c>
      <c r="H1600" s="116"/>
      <c r="I1600" s="116"/>
      <c r="J1600" s="118"/>
      <c r="K1600" s="116"/>
      <c r="L1600" s="116"/>
      <c r="M1600" s="116"/>
      <c r="N1600" s="116"/>
      <c r="O1600" s="116"/>
      <c r="P1600" s="126"/>
      <c r="Q1600" s="126"/>
      <c r="R1600" s="126"/>
      <c r="S1600" s="136"/>
      <c r="T1600" s="126"/>
      <c r="U1600" s="126"/>
      <c r="V1600" s="126"/>
      <c r="W1600" s="136"/>
      <c r="X1600" s="126"/>
      <c r="Y1600" s="126"/>
      <c r="Z1600" s="126"/>
      <c r="AA1600" s="136"/>
      <c r="AB1600" s="121" t="b">
        <v>0</v>
      </c>
      <c r="AC1600" s="121" t="b">
        <v>0</v>
      </c>
      <c r="AD1600" s="122"/>
      <c r="AE1600" s="121" t="b">
        <v>0</v>
      </c>
      <c r="AF1600" s="128"/>
      <c r="AG1600" s="137"/>
      <c r="AH1600" s="138" t="b">
        <v>0</v>
      </c>
      <c r="AI1600" s="133"/>
    </row>
    <row r="1601">
      <c r="A1601" s="114"/>
      <c r="B1601" s="114"/>
      <c r="C1601" s="114"/>
      <c r="D1601" s="114"/>
      <c r="E1601" s="115" t="s">
        <v>231</v>
      </c>
      <c r="F1601" s="116" t="str">
        <f>IFERROR(__xludf.DUMMYFUNCTION("LET(
  headers, 'Internal Flight Booking Form Re'!$A$1:AI$1,
  ref, $E1601,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1" s="117" t="str">
        <f>IFERROR(__xludf.DUMMYFUNCTION("""COMPUTED_VALUE"""),"")</f>
        <v/>
      </c>
      <c r="H1601" s="116"/>
      <c r="I1601" s="116"/>
      <c r="J1601" s="118"/>
      <c r="K1601" s="116"/>
      <c r="L1601" s="116"/>
      <c r="M1601" s="116"/>
      <c r="N1601" s="116"/>
      <c r="O1601" s="116"/>
      <c r="P1601" s="126"/>
      <c r="Q1601" s="126"/>
      <c r="R1601" s="126"/>
      <c r="S1601" s="136"/>
      <c r="T1601" s="126"/>
      <c r="U1601" s="126"/>
      <c r="V1601" s="126"/>
      <c r="W1601" s="136"/>
      <c r="X1601" s="126"/>
      <c r="Y1601" s="126"/>
      <c r="Z1601" s="126"/>
      <c r="AA1601" s="136"/>
      <c r="AB1601" s="121" t="b">
        <v>0</v>
      </c>
      <c r="AC1601" s="121" t="b">
        <v>0</v>
      </c>
      <c r="AD1601" s="122"/>
      <c r="AE1601" s="121" t="b">
        <v>0</v>
      </c>
      <c r="AF1601" s="128"/>
      <c r="AG1601" s="137"/>
      <c r="AH1601" s="138" t="b">
        <v>0</v>
      </c>
      <c r="AI1601" s="133"/>
    </row>
    <row r="1602">
      <c r="A1602" s="114"/>
      <c r="B1602" s="114"/>
      <c r="C1602" s="114"/>
      <c r="D1602" s="114"/>
      <c r="E1602" s="115" t="s">
        <v>231</v>
      </c>
      <c r="F1602" s="116" t="str">
        <f>IFERROR(__xludf.DUMMYFUNCTION("LET(
  headers, 'Internal Flight Booking Form Re'!$A$1:AI$1,
  ref, $E1602,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2" s="117" t="str">
        <f>IFERROR(__xludf.DUMMYFUNCTION("""COMPUTED_VALUE"""),"")</f>
        <v/>
      </c>
      <c r="H1602" s="116"/>
      <c r="I1602" s="116"/>
      <c r="J1602" s="118"/>
      <c r="K1602" s="116"/>
      <c r="L1602" s="116"/>
      <c r="M1602" s="116"/>
      <c r="N1602" s="116"/>
      <c r="O1602" s="116"/>
      <c r="P1602" s="126"/>
      <c r="Q1602" s="126"/>
      <c r="R1602" s="126"/>
      <c r="S1602" s="136"/>
      <c r="T1602" s="126"/>
      <c r="U1602" s="126"/>
      <c r="V1602" s="126"/>
      <c r="W1602" s="136"/>
      <c r="X1602" s="126"/>
      <c r="Y1602" s="126"/>
      <c r="Z1602" s="126"/>
      <c r="AA1602" s="136"/>
      <c r="AB1602" s="121" t="b">
        <v>0</v>
      </c>
      <c r="AC1602" s="121" t="b">
        <v>0</v>
      </c>
      <c r="AD1602" s="122"/>
      <c r="AE1602" s="121" t="b">
        <v>0</v>
      </c>
      <c r="AF1602" s="128"/>
      <c r="AG1602" s="137"/>
      <c r="AH1602" s="138" t="b">
        <v>0</v>
      </c>
      <c r="AI1602" s="133"/>
    </row>
    <row r="1603">
      <c r="A1603" s="114"/>
      <c r="B1603" s="114"/>
      <c r="C1603" s="114"/>
      <c r="D1603" s="114"/>
      <c r="E1603" s="115" t="s">
        <v>231</v>
      </c>
      <c r="F1603" s="116" t="str">
        <f>IFERROR(__xludf.DUMMYFUNCTION("LET(
  headers, 'Internal Flight Booking Form Re'!$A$1:AI$1,
  ref, $E1603,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3" s="117" t="str">
        <f>IFERROR(__xludf.DUMMYFUNCTION("""COMPUTED_VALUE"""),"")</f>
        <v/>
      </c>
      <c r="H1603" s="116"/>
      <c r="I1603" s="116"/>
      <c r="J1603" s="118"/>
      <c r="K1603" s="116"/>
      <c r="L1603" s="116"/>
      <c r="M1603" s="116"/>
      <c r="N1603" s="116"/>
      <c r="O1603" s="116"/>
      <c r="P1603" s="126"/>
      <c r="Q1603" s="126"/>
      <c r="R1603" s="126"/>
      <c r="S1603" s="136"/>
      <c r="T1603" s="126"/>
      <c r="U1603" s="126"/>
      <c r="V1603" s="126"/>
      <c r="W1603" s="136"/>
      <c r="X1603" s="126"/>
      <c r="Y1603" s="126"/>
      <c r="Z1603" s="126"/>
      <c r="AA1603" s="136"/>
      <c r="AB1603" s="121" t="b">
        <v>0</v>
      </c>
      <c r="AC1603" s="121" t="b">
        <v>0</v>
      </c>
      <c r="AD1603" s="122"/>
      <c r="AE1603" s="121" t="b">
        <v>0</v>
      </c>
      <c r="AF1603" s="128"/>
      <c r="AG1603" s="137"/>
      <c r="AH1603" s="138" t="b">
        <v>0</v>
      </c>
      <c r="AI1603" s="133"/>
    </row>
    <row r="1604">
      <c r="A1604" s="114"/>
      <c r="B1604" s="114"/>
      <c r="C1604" s="114"/>
      <c r="D1604" s="114"/>
      <c r="E1604" s="115" t="s">
        <v>231</v>
      </c>
      <c r="F1604" s="116" t="str">
        <f>IFERROR(__xludf.DUMMYFUNCTION("LET(
  headers, 'Internal Flight Booking Form Re'!$A$1:AI$1,
  ref, $E1604,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4" s="117" t="str">
        <f>IFERROR(__xludf.DUMMYFUNCTION("""COMPUTED_VALUE"""),"")</f>
        <v/>
      </c>
      <c r="H1604" s="116"/>
      <c r="I1604" s="116"/>
      <c r="J1604" s="118"/>
      <c r="K1604" s="116"/>
      <c r="L1604" s="116"/>
      <c r="M1604" s="116"/>
      <c r="N1604" s="116"/>
      <c r="O1604" s="116"/>
      <c r="P1604" s="126"/>
      <c r="Q1604" s="126"/>
      <c r="R1604" s="126"/>
      <c r="S1604" s="136"/>
      <c r="T1604" s="126"/>
      <c r="U1604" s="126"/>
      <c r="V1604" s="126"/>
      <c r="W1604" s="136"/>
      <c r="X1604" s="126"/>
      <c r="Y1604" s="126"/>
      <c r="Z1604" s="126"/>
      <c r="AA1604" s="136"/>
      <c r="AB1604" s="121" t="b">
        <v>0</v>
      </c>
      <c r="AC1604" s="121" t="b">
        <v>0</v>
      </c>
      <c r="AD1604" s="122"/>
      <c r="AE1604" s="121" t="b">
        <v>0</v>
      </c>
      <c r="AF1604" s="128"/>
      <c r="AG1604" s="137"/>
      <c r="AH1604" s="138" t="b">
        <v>0</v>
      </c>
      <c r="AI1604" s="133"/>
    </row>
    <row r="1605">
      <c r="A1605" s="114"/>
      <c r="B1605" s="114"/>
      <c r="C1605" s="114"/>
      <c r="D1605" s="114"/>
      <c r="E1605" s="115" t="s">
        <v>231</v>
      </c>
      <c r="F1605" s="116" t="str">
        <f>IFERROR(__xludf.DUMMYFUNCTION("LET(
  headers, 'Internal Flight Booking Form Re'!$A$1:AI$1,
  ref, $E1605,
  rows, 'Internal Flight Booking Form Re'!$A$2:$ZZ2605,
  rowNum, MATCH(ref, INDEX(rows, , MATCH(""Booking Reference"", headers, 0)), 0),
  pkgCol, MATCH(""Tour Package Name"", h"&amp;"eaders, 0),
  fullNameCol, MATCH(""Full Name (as shown on valid ID or passport)"", headers, 0),
  genderCol, MATCH(""Gender"", headers, 0),
  dobCol, MATCH(""Date of Birth"", headers, 0),
  natCol, MATCH(""Nationality"", headers, 0),
  contactCol, MATCH("&amp;"""Contact Number"", headers, 0),
  emailCol, MATCH(""Email Address"", headers, 0),
  govIDCol, MATCH(""Valid Government ID (for domestic flights)"", headers, 0),
  idNumCol, MATCH(""ID Number"", headers, 0),
  packageName, TRIM(INDEX(rows, rowNum, pkgCol"&amp;")),
  tourDateCol, SWITCH(
    packageName,
    ""Siargao Island Adventure"", MATCH(""Tour Dates for Siargao Island Adventure"", headers, 0),
    ""Philippine Sunrise"", MATCH(""Tour Dates for Philippines Sunrise Getaway"", headers, 0),
    ""Philippines"&amp;" Sunset"", MATCH(""Tour Dates for Philippines Sunset"", headers, 0),
    ""Maldives Bucketlist"", MATCH(""Tour Dates for Maldives Bucketlist"", headers, 0),
    ""Sri Lanka Wander Tour"", MATCH(""Tour Dates for Sri Lanka Wander Tour"", headers, 0),
    """&amp;"Argentina’s Wonders"", MATCH(""Tour Dates for Argentina’s Wonders"", headers, 0),
    ""Brazil’s Treasures"", MATCH(""Tour Dates for Brazil’s Treasures"", headers, 0),
    ""Vietnam Expedition"", MATCH(""Tour Dates for Vietnam Expedition"", headers, 0),
 "&amp;"   ""India Discovery Tour"", MATCH(""Tour Dates for India Discovery Tour"", headers, 0),
    ""Tanzania Exploration"", MATCH(""Tour Dates for Tanzania Exploration"", headers, 0),
    -1
  ),
  tourDate, IF(tourDateCol &gt; 0, INDEX(rows, rowNum, tourDateCol"&amp;"), """"),
  {
    INDEX(rows, rowNum, pkgCol),
    tourDate,
    INDEX(rows, rowNum, fullNameCol),
    INDEX(rows, rowNum, genderCol),
    INDEX(rows, rowNum, dobCol),
    INDEX(rows, rowNum, natCol),
    INDEX(rows, rowNum, contactCol),
    INDEX(rows, "&amp;"rowNum, emailCol),
    INDEX(rows, rowNum, govIDCol),
    INDEX(rows, rowNum, idNumCol)
  }
)
"),"")</f>
        <v/>
      </c>
      <c r="G1605" s="117" t="str">
        <f>IFERROR(__xludf.DUMMYFUNCTION("""COMPUTED_VALUE"""),"")</f>
        <v/>
      </c>
      <c r="H1605" s="116"/>
      <c r="I1605" s="116"/>
      <c r="J1605" s="118"/>
      <c r="K1605" s="116"/>
      <c r="L1605" s="116"/>
      <c r="M1605" s="116"/>
      <c r="N1605" s="116"/>
      <c r="O1605" s="116"/>
      <c r="P1605" s="126"/>
      <c r="Q1605" s="126"/>
      <c r="R1605" s="126"/>
      <c r="S1605" s="136"/>
      <c r="T1605" s="126"/>
      <c r="U1605" s="126"/>
      <c r="V1605" s="126"/>
      <c r="W1605" s="136"/>
      <c r="X1605" s="126"/>
      <c r="Y1605" s="126"/>
      <c r="Z1605" s="126"/>
      <c r="AA1605" s="136"/>
      <c r="AB1605" s="121" t="b">
        <v>0</v>
      </c>
      <c r="AC1605" s="121" t="b">
        <v>0</v>
      </c>
      <c r="AD1605" s="122"/>
      <c r="AE1605" s="121" t="b">
        <v>0</v>
      </c>
      <c r="AF1605" s="128"/>
      <c r="AG1605" s="137"/>
      <c r="AH1605" s="138" t="b">
        <v>0</v>
      </c>
      <c r="AI1605" s="133"/>
    </row>
    <row r="1606">
      <c r="A1606" s="114"/>
      <c r="B1606" s="114"/>
      <c r="C1606" s="114"/>
      <c r="D1606" s="114"/>
      <c r="E1606" s="115" t="s">
        <v>231</v>
      </c>
      <c r="F1606" s="116"/>
      <c r="G1606" s="117"/>
      <c r="H1606" s="116"/>
      <c r="I1606" s="116"/>
      <c r="J1606" s="118"/>
      <c r="K1606" s="116"/>
      <c r="L1606" s="116"/>
      <c r="M1606" s="116"/>
      <c r="N1606" s="116"/>
      <c r="O1606" s="116"/>
      <c r="P1606" s="126"/>
      <c r="Q1606" s="126"/>
      <c r="R1606" s="126"/>
      <c r="S1606" s="136"/>
      <c r="T1606" s="126"/>
      <c r="U1606" s="126"/>
      <c r="V1606" s="126"/>
      <c r="W1606" s="136"/>
      <c r="X1606" s="126"/>
      <c r="Y1606" s="126"/>
      <c r="Z1606" s="126"/>
      <c r="AA1606" s="136"/>
      <c r="AB1606" s="121" t="b">
        <v>0</v>
      </c>
      <c r="AC1606" s="121" t="b">
        <v>0</v>
      </c>
      <c r="AD1606" s="122"/>
      <c r="AE1606" s="121" t="b">
        <v>0</v>
      </c>
      <c r="AF1606" s="128"/>
      <c r="AG1606" s="137"/>
      <c r="AH1606" s="138" t="b">
        <v>0</v>
      </c>
      <c r="AI1606" s="133"/>
    </row>
    <row r="1607">
      <c r="A1607" s="114"/>
      <c r="B1607" s="114"/>
      <c r="C1607" s="114"/>
      <c r="D1607" s="114"/>
      <c r="E1607" s="115" t="s">
        <v>231</v>
      </c>
      <c r="F1607" s="116"/>
      <c r="G1607" s="117"/>
      <c r="H1607" s="116"/>
      <c r="I1607" s="116"/>
      <c r="J1607" s="118"/>
      <c r="K1607" s="116"/>
      <c r="L1607" s="116"/>
      <c r="M1607" s="116"/>
      <c r="N1607" s="116"/>
      <c r="O1607" s="116"/>
      <c r="P1607" s="126"/>
      <c r="Q1607" s="126"/>
      <c r="R1607" s="126"/>
      <c r="S1607" s="136"/>
      <c r="T1607" s="126"/>
      <c r="U1607" s="126"/>
      <c r="V1607" s="126"/>
      <c r="W1607" s="136"/>
      <c r="X1607" s="126"/>
      <c r="Y1607" s="126"/>
      <c r="Z1607" s="126"/>
      <c r="AA1607" s="136"/>
      <c r="AB1607" s="121" t="b">
        <v>0</v>
      </c>
      <c r="AC1607" s="121" t="b">
        <v>0</v>
      </c>
      <c r="AD1607" s="122"/>
      <c r="AE1607" s="121" t="b">
        <v>0</v>
      </c>
      <c r="AF1607" s="128"/>
      <c r="AG1607" s="137"/>
      <c r="AH1607" s="138" t="b">
        <v>0</v>
      </c>
      <c r="AI1607" s="133"/>
    </row>
    <row r="1608">
      <c r="A1608" s="114"/>
      <c r="B1608" s="114"/>
      <c r="C1608" s="114"/>
      <c r="D1608" s="114"/>
      <c r="E1608" s="115" t="s">
        <v>231</v>
      </c>
      <c r="F1608" s="116"/>
      <c r="G1608" s="117"/>
      <c r="H1608" s="116"/>
      <c r="I1608" s="116"/>
      <c r="J1608" s="118"/>
      <c r="K1608" s="116"/>
      <c r="L1608" s="116"/>
      <c r="M1608" s="116"/>
      <c r="N1608" s="116"/>
      <c r="O1608" s="116"/>
      <c r="P1608" s="126"/>
      <c r="Q1608" s="126"/>
      <c r="R1608" s="126"/>
      <c r="S1608" s="136"/>
      <c r="T1608" s="126"/>
      <c r="U1608" s="126"/>
      <c r="V1608" s="126"/>
      <c r="W1608" s="136"/>
      <c r="X1608" s="126"/>
      <c r="Y1608" s="126"/>
      <c r="Z1608" s="126"/>
      <c r="AA1608" s="136"/>
      <c r="AB1608" s="121" t="b">
        <v>0</v>
      </c>
      <c r="AC1608" s="121" t="b">
        <v>0</v>
      </c>
      <c r="AD1608" s="122"/>
      <c r="AE1608" s="121" t="b">
        <v>0</v>
      </c>
      <c r="AF1608" s="128"/>
      <c r="AG1608" s="137"/>
      <c r="AH1608" s="138" t="b">
        <v>0</v>
      </c>
      <c r="AI1608" s="133"/>
    </row>
    <row r="1609">
      <c r="A1609" s="114"/>
      <c r="B1609" s="114"/>
      <c r="C1609" s="114"/>
      <c r="D1609" s="114"/>
      <c r="E1609" s="115" t="s">
        <v>231</v>
      </c>
      <c r="F1609" s="116"/>
      <c r="G1609" s="117"/>
      <c r="H1609" s="116"/>
      <c r="I1609" s="116"/>
      <c r="J1609" s="118"/>
      <c r="K1609" s="116"/>
      <c r="L1609" s="116"/>
      <c r="M1609" s="116"/>
      <c r="N1609" s="116"/>
      <c r="O1609" s="116"/>
      <c r="P1609" s="126"/>
      <c r="Q1609" s="126"/>
      <c r="R1609" s="126"/>
      <c r="S1609" s="136"/>
      <c r="T1609" s="126"/>
      <c r="U1609" s="126"/>
      <c r="V1609" s="126"/>
      <c r="W1609" s="136"/>
      <c r="X1609" s="126"/>
      <c r="Y1609" s="126"/>
      <c r="Z1609" s="126"/>
      <c r="AA1609" s="136"/>
      <c r="AB1609" s="121" t="b">
        <v>0</v>
      </c>
      <c r="AC1609" s="121" t="b">
        <v>0</v>
      </c>
      <c r="AD1609" s="122"/>
      <c r="AE1609" s="121" t="b">
        <v>0</v>
      </c>
      <c r="AF1609" s="128"/>
      <c r="AG1609" s="137"/>
      <c r="AH1609" s="138" t="b">
        <v>0</v>
      </c>
      <c r="AI1609" s="133"/>
    </row>
    <row r="1610">
      <c r="A1610" s="114"/>
      <c r="B1610" s="114"/>
      <c r="C1610" s="114"/>
      <c r="D1610" s="114"/>
      <c r="E1610" s="115" t="s">
        <v>231</v>
      </c>
      <c r="F1610" s="116"/>
      <c r="G1610" s="117"/>
      <c r="H1610" s="116"/>
      <c r="I1610" s="116"/>
      <c r="J1610" s="118"/>
      <c r="K1610" s="116"/>
      <c r="L1610" s="116"/>
      <c r="M1610" s="116"/>
      <c r="N1610" s="116"/>
      <c r="O1610" s="116"/>
      <c r="P1610" s="126"/>
      <c r="Q1610" s="126"/>
      <c r="R1610" s="126"/>
      <c r="S1610" s="136"/>
      <c r="T1610" s="126"/>
      <c r="U1610" s="126"/>
      <c r="V1610" s="126"/>
      <c r="W1610" s="136"/>
      <c r="X1610" s="126"/>
      <c r="Y1610" s="126"/>
      <c r="Z1610" s="126"/>
      <c r="AA1610" s="136"/>
      <c r="AB1610" s="121" t="b">
        <v>0</v>
      </c>
      <c r="AC1610" s="121" t="b">
        <v>0</v>
      </c>
      <c r="AD1610" s="122"/>
      <c r="AE1610" s="121" t="b">
        <v>0</v>
      </c>
      <c r="AF1610" s="128"/>
      <c r="AG1610" s="137"/>
      <c r="AH1610" s="138" t="b">
        <v>0</v>
      </c>
      <c r="AI1610" s="133"/>
    </row>
    <row r="1611">
      <c r="A1611" s="114"/>
      <c r="B1611" s="114"/>
      <c r="C1611" s="114"/>
      <c r="D1611" s="114"/>
      <c r="E1611" s="115" t="s">
        <v>231</v>
      </c>
      <c r="F1611" s="116"/>
      <c r="G1611" s="117"/>
      <c r="H1611" s="116"/>
      <c r="I1611" s="116"/>
      <c r="J1611" s="118"/>
      <c r="K1611" s="116"/>
      <c r="L1611" s="116"/>
      <c r="M1611" s="116"/>
      <c r="N1611" s="116"/>
      <c r="O1611" s="116"/>
      <c r="P1611" s="126"/>
      <c r="Q1611" s="126"/>
      <c r="R1611" s="126"/>
      <c r="S1611" s="136"/>
      <c r="T1611" s="126"/>
      <c r="U1611" s="126"/>
      <c r="V1611" s="126"/>
      <c r="W1611" s="136"/>
      <c r="X1611" s="126"/>
      <c r="Y1611" s="126"/>
      <c r="Z1611" s="126"/>
      <c r="AA1611" s="136"/>
      <c r="AB1611" s="121" t="b">
        <v>0</v>
      </c>
      <c r="AC1611" s="121" t="b">
        <v>0</v>
      </c>
      <c r="AD1611" s="122"/>
      <c r="AE1611" s="121" t="b">
        <v>0</v>
      </c>
      <c r="AF1611" s="128"/>
      <c r="AG1611" s="137"/>
      <c r="AH1611" s="138" t="b">
        <v>0</v>
      </c>
      <c r="AI1611" s="133"/>
    </row>
    <row r="1612">
      <c r="A1612" s="114"/>
      <c r="B1612" s="114"/>
      <c r="C1612" s="114"/>
      <c r="D1612" s="114"/>
      <c r="E1612" s="115" t="s">
        <v>231</v>
      </c>
      <c r="F1612" s="116"/>
      <c r="G1612" s="117"/>
      <c r="H1612" s="116"/>
      <c r="I1612" s="116"/>
      <c r="J1612" s="118"/>
      <c r="K1612" s="116"/>
      <c r="L1612" s="116"/>
      <c r="M1612" s="116"/>
      <c r="N1612" s="116"/>
      <c r="O1612" s="116"/>
      <c r="P1612" s="126"/>
      <c r="Q1612" s="126"/>
      <c r="R1612" s="126"/>
      <c r="S1612" s="136"/>
      <c r="T1612" s="126"/>
      <c r="U1612" s="126"/>
      <c r="V1612" s="126"/>
      <c r="W1612" s="136"/>
      <c r="X1612" s="126"/>
      <c r="Y1612" s="126"/>
      <c r="Z1612" s="126"/>
      <c r="AA1612" s="136"/>
      <c r="AB1612" s="121" t="b">
        <v>0</v>
      </c>
      <c r="AC1612" s="121" t="b">
        <v>0</v>
      </c>
      <c r="AD1612" s="122"/>
      <c r="AE1612" s="121" t="b">
        <v>0</v>
      </c>
      <c r="AF1612" s="128"/>
      <c r="AG1612" s="137"/>
      <c r="AH1612" s="138" t="b">
        <v>0</v>
      </c>
      <c r="AI1612" s="133"/>
    </row>
    <row r="1613">
      <c r="A1613" s="114"/>
      <c r="B1613" s="114"/>
      <c r="C1613" s="114"/>
      <c r="D1613" s="114"/>
      <c r="E1613" s="115" t="s">
        <v>231</v>
      </c>
      <c r="F1613" s="116"/>
      <c r="G1613" s="117"/>
      <c r="H1613" s="116"/>
      <c r="I1613" s="116"/>
      <c r="J1613" s="118"/>
      <c r="K1613" s="116"/>
      <c r="L1613" s="116"/>
      <c r="M1613" s="116"/>
      <c r="N1613" s="116"/>
      <c r="O1613" s="116"/>
      <c r="P1613" s="126"/>
      <c r="Q1613" s="126"/>
      <c r="R1613" s="126"/>
      <c r="S1613" s="136"/>
      <c r="T1613" s="126"/>
      <c r="U1613" s="126"/>
      <c r="V1613" s="126"/>
      <c r="W1613" s="136"/>
      <c r="X1613" s="126"/>
      <c r="Y1613" s="126"/>
      <c r="Z1613" s="126"/>
      <c r="AA1613" s="136"/>
      <c r="AB1613" s="121" t="b">
        <v>0</v>
      </c>
      <c r="AC1613" s="121" t="b">
        <v>0</v>
      </c>
      <c r="AD1613" s="122"/>
      <c r="AE1613" s="121" t="b">
        <v>0</v>
      </c>
      <c r="AF1613" s="128"/>
      <c r="AG1613" s="137"/>
      <c r="AH1613" s="138" t="b">
        <v>0</v>
      </c>
      <c r="AI1613" s="133"/>
    </row>
    <row r="1614">
      <c r="A1614" s="114"/>
      <c r="B1614" s="114"/>
      <c r="C1614" s="114"/>
      <c r="D1614" s="114"/>
      <c r="E1614" s="115" t="s">
        <v>231</v>
      </c>
      <c r="F1614" s="116"/>
      <c r="G1614" s="117"/>
      <c r="H1614" s="116"/>
      <c r="I1614" s="116"/>
      <c r="J1614" s="118"/>
      <c r="K1614" s="116"/>
      <c r="L1614" s="116"/>
      <c r="M1614" s="116"/>
      <c r="N1614" s="116"/>
      <c r="O1614" s="116"/>
      <c r="P1614" s="126"/>
      <c r="Q1614" s="126"/>
      <c r="R1614" s="126"/>
      <c r="S1614" s="136"/>
      <c r="T1614" s="126"/>
      <c r="U1614" s="126"/>
      <c r="V1614" s="126"/>
      <c r="W1614" s="136"/>
      <c r="X1614" s="126"/>
      <c r="Y1614" s="126"/>
      <c r="Z1614" s="126"/>
      <c r="AA1614" s="136"/>
      <c r="AB1614" s="121" t="b">
        <v>0</v>
      </c>
      <c r="AC1614" s="121" t="b">
        <v>0</v>
      </c>
      <c r="AD1614" s="122"/>
      <c r="AE1614" s="121" t="b">
        <v>0</v>
      </c>
      <c r="AF1614" s="128"/>
      <c r="AG1614" s="137"/>
      <c r="AH1614" s="138" t="b">
        <v>0</v>
      </c>
      <c r="AI1614" s="133"/>
    </row>
    <row r="1615">
      <c r="A1615" s="114"/>
      <c r="B1615" s="114"/>
      <c r="C1615" s="114"/>
      <c r="D1615" s="114"/>
      <c r="E1615" s="115" t="s">
        <v>231</v>
      </c>
      <c r="F1615" s="116"/>
      <c r="G1615" s="117"/>
      <c r="H1615" s="116"/>
      <c r="I1615" s="116"/>
      <c r="J1615" s="118"/>
      <c r="K1615" s="116"/>
      <c r="L1615" s="116"/>
      <c r="M1615" s="116"/>
      <c r="N1615" s="116"/>
      <c r="O1615" s="116"/>
      <c r="P1615" s="126"/>
      <c r="Q1615" s="126"/>
      <c r="R1615" s="126"/>
      <c r="S1615" s="136"/>
      <c r="T1615" s="126"/>
      <c r="U1615" s="126"/>
      <c r="V1615" s="126"/>
      <c r="W1615" s="136"/>
      <c r="X1615" s="126"/>
      <c r="Y1615" s="126"/>
      <c r="Z1615" s="126"/>
      <c r="AA1615" s="136"/>
      <c r="AB1615" s="121" t="b">
        <v>0</v>
      </c>
      <c r="AC1615" s="121" t="b">
        <v>0</v>
      </c>
      <c r="AD1615" s="122"/>
      <c r="AE1615" s="121" t="b">
        <v>0</v>
      </c>
      <c r="AF1615" s="128"/>
      <c r="AG1615" s="137"/>
      <c r="AH1615" s="138" t="b">
        <v>0</v>
      </c>
      <c r="AI1615" s="133"/>
    </row>
    <row r="1616">
      <c r="A1616" s="114"/>
      <c r="B1616" s="114"/>
      <c r="C1616" s="114"/>
      <c r="D1616" s="114"/>
      <c r="E1616" s="115" t="s">
        <v>231</v>
      </c>
      <c r="F1616" s="116"/>
      <c r="G1616" s="117"/>
      <c r="H1616" s="116"/>
      <c r="I1616" s="116"/>
      <c r="J1616" s="118"/>
      <c r="K1616" s="116"/>
      <c r="L1616" s="116"/>
      <c r="M1616" s="116"/>
      <c r="N1616" s="116"/>
      <c r="O1616" s="116"/>
      <c r="P1616" s="126"/>
      <c r="Q1616" s="126"/>
      <c r="R1616" s="126"/>
      <c r="S1616" s="136"/>
      <c r="T1616" s="126"/>
      <c r="U1616" s="126"/>
      <c r="V1616" s="126"/>
      <c r="W1616" s="136"/>
      <c r="X1616" s="126"/>
      <c r="Y1616" s="126"/>
      <c r="Z1616" s="126"/>
      <c r="AA1616" s="136"/>
      <c r="AB1616" s="121" t="b">
        <v>0</v>
      </c>
      <c r="AC1616" s="121" t="b">
        <v>0</v>
      </c>
      <c r="AD1616" s="122"/>
      <c r="AE1616" s="121" t="b">
        <v>0</v>
      </c>
      <c r="AF1616" s="128"/>
      <c r="AG1616" s="137"/>
      <c r="AH1616" s="138" t="b">
        <v>0</v>
      </c>
      <c r="AI1616" s="133"/>
    </row>
    <row r="1617">
      <c r="A1617" s="114"/>
      <c r="B1617" s="114"/>
      <c r="C1617" s="114"/>
      <c r="D1617" s="114"/>
      <c r="E1617" s="115" t="s">
        <v>231</v>
      </c>
      <c r="F1617" s="116"/>
      <c r="G1617" s="117"/>
      <c r="H1617" s="116"/>
      <c r="I1617" s="116"/>
      <c r="J1617" s="118"/>
      <c r="K1617" s="116"/>
      <c r="L1617" s="116"/>
      <c r="M1617" s="116"/>
      <c r="N1617" s="116"/>
      <c r="O1617" s="116"/>
      <c r="P1617" s="126"/>
      <c r="Q1617" s="126"/>
      <c r="R1617" s="126"/>
      <c r="S1617" s="136"/>
      <c r="T1617" s="126"/>
      <c r="U1617" s="126"/>
      <c r="V1617" s="126"/>
      <c r="W1617" s="136"/>
      <c r="X1617" s="126"/>
      <c r="Y1617" s="126"/>
      <c r="Z1617" s="126"/>
      <c r="AA1617" s="136"/>
      <c r="AB1617" s="121" t="b">
        <v>0</v>
      </c>
      <c r="AC1617" s="121" t="b">
        <v>0</v>
      </c>
      <c r="AD1617" s="122"/>
      <c r="AE1617" s="121" t="b">
        <v>0</v>
      </c>
      <c r="AF1617" s="128"/>
      <c r="AG1617" s="137"/>
      <c r="AH1617" s="138" t="b">
        <v>0</v>
      </c>
      <c r="AI1617" s="133"/>
    </row>
    <row r="1618">
      <c r="A1618" s="114"/>
      <c r="B1618" s="114"/>
      <c r="C1618" s="114"/>
      <c r="D1618" s="114"/>
      <c r="E1618" s="115" t="s">
        <v>231</v>
      </c>
      <c r="F1618" s="116"/>
      <c r="G1618" s="117"/>
      <c r="H1618" s="116"/>
      <c r="I1618" s="116"/>
      <c r="J1618" s="118"/>
      <c r="K1618" s="116"/>
      <c r="L1618" s="116"/>
      <c r="M1618" s="116"/>
      <c r="N1618" s="116"/>
      <c r="O1618" s="116"/>
      <c r="P1618" s="126"/>
      <c r="Q1618" s="126"/>
      <c r="R1618" s="126"/>
      <c r="S1618" s="136"/>
      <c r="T1618" s="126"/>
      <c r="U1618" s="126"/>
      <c r="V1618" s="126"/>
      <c r="W1618" s="136"/>
      <c r="X1618" s="126"/>
      <c r="Y1618" s="126"/>
      <c r="Z1618" s="126"/>
      <c r="AA1618" s="136"/>
      <c r="AB1618" s="121" t="b">
        <v>0</v>
      </c>
      <c r="AC1618" s="121" t="b">
        <v>0</v>
      </c>
      <c r="AD1618" s="122"/>
      <c r="AE1618" s="121" t="b">
        <v>0</v>
      </c>
      <c r="AF1618" s="128"/>
      <c r="AG1618" s="137"/>
      <c r="AH1618" s="138" t="b">
        <v>0</v>
      </c>
      <c r="AI1618" s="133"/>
    </row>
    <row r="1619">
      <c r="A1619" s="114"/>
      <c r="B1619" s="114"/>
      <c r="C1619" s="114"/>
      <c r="D1619" s="114"/>
      <c r="E1619" s="115" t="s">
        <v>231</v>
      </c>
      <c r="F1619" s="116"/>
      <c r="G1619" s="117"/>
      <c r="H1619" s="116"/>
      <c r="I1619" s="116"/>
      <c r="J1619" s="118"/>
      <c r="K1619" s="116"/>
      <c r="L1619" s="116"/>
      <c r="M1619" s="116"/>
      <c r="N1619" s="116"/>
      <c r="O1619" s="116"/>
      <c r="P1619" s="126"/>
      <c r="Q1619" s="126"/>
      <c r="R1619" s="126"/>
      <c r="S1619" s="136"/>
      <c r="T1619" s="126"/>
      <c r="U1619" s="126"/>
      <c r="V1619" s="126"/>
      <c r="W1619" s="136"/>
      <c r="X1619" s="126"/>
      <c r="Y1619" s="126"/>
      <c r="Z1619" s="126"/>
      <c r="AA1619" s="136"/>
      <c r="AB1619" s="121" t="b">
        <v>0</v>
      </c>
      <c r="AC1619" s="121" t="b">
        <v>0</v>
      </c>
      <c r="AD1619" s="122"/>
      <c r="AE1619" s="121" t="b">
        <v>0</v>
      </c>
      <c r="AF1619" s="128"/>
      <c r="AG1619" s="137"/>
      <c r="AH1619" s="138" t="b">
        <v>0</v>
      </c>
      <c r="AI1619" s="133"/>
    </row>
    <row r="1620">
      <c r="A1620" s="114"/>
      <c r="B1620" s="114"/>
      <c r="C1620" s="114"/>
      <c r="D1620" s="114"/>
      <c r="E1620" s="115" t="s">
        <v>231</v>
      </c>
      <c r="F1620" s="116"/>
      <c r="G1620" s="117"/>
      <c r="H1620" s="116"/>
      <c r="I1620" s="116"/>
      <c r="J1620" s="118"/>
      <c r="K1620" s="116"/>
      <c r="L1620" s="116"/>
      <c r="M1620" s="116"/>
      <c r="N1620" s="116"/>
      <c r="O1620" s="116"/>
      <c r="P1620" s="126"/>
      <c r="Q1620" s="126"/>
      <c r="R1620" s="126"/>
      <c r="S1620" s="136"/>
      <c r="T1620" s="126"/>
      <c r="U1620" s="126"/>
      <c r="V1620" s="126"/>
      <c r="W1620" s="136"/>
      <c r="X1620" s="126"/>
      <c r="Y1620" s="126"/>
      <c r="Z1620" s="126"/>
      <c r="AA1620" s="136"/>
      <c r="AB1620" s="121" t="b">
        <v>0</v>
      </c>
      <c r="AC1620" s="121" t="b">
        <v>0</v>
      </c>
      <c r="AD1620" s="122"/>
      <c r="AE1620" s="121" t="b">
        <v>0</v>
      </c>
      <c r="AF1620" s="128"/>
      <c r="AG1620" s="137"/>
      <c r="AH1620" s="138" t="b">
        <v>0</v>
      </c>
      <c r="AI1620" s="133"/>
    </row>
    <row r="1621">
      <c r="A1621" s="114"/>
      <c r="B1621" s="114"/>
      <c r="C1621" s="114"/>
      <c r="D1621" s="114"/>
      <c r="E1621" s="115" t="s">
        <v>231</v>
      </c>
      <c r="F1621" s="116"/>
      <c r="G1621" s="117"/>
      <c r="H1621" s="116"/>
      <c r="I1621" s="116"/>
      <c r="J1621" s="118"/>
      <c r="K1621" s="116"/>
      <c r="L1621" s="116"/>
      <c r="M1621" s="116"/>
      <c r="N1621" s="116"/>
      <c r="O1621" s="116"/>
      <c r="P1621" s="126"/>
      <c r="Q1621" s="126"/>
      <c r="R1621" s="126"/>
      <c r="S1621" s="136"/>
      <c r="T1621" s="126"/>
      <c r="U1621" s="126"/>
      <c r="V1621" s="126"/>
      <c r="W1621" s="136"/>
      <c r="X1621" s="126"/>
      <c r="Y1621" s="126"/>
      <c r="Z1621" s="126"/>
      <c r="AA1621" s="136"/>
      <c r="AB1621" s="121" t="b">
        <v>0</v>
      </c>
      <c r="AC1621" s="121" t="b">
        <v>0</v>
      </c>
      <c r="AD1621" s="122"/>
      <c r="AE1621" s="121" t="b">
        <v>0</v>
      </c>
      <c r="AF1621" s="128"/>
      <c r="AG1621" s="137"/>
      <c r="AH1621" s="138" t="b">
        <v>0</v>
      </c>
      <c r="AI1621" s="133"/>
    </row>
    <row r="1622">
      <c r="A1622" s="114"/>
      <c r="B1622" s="114"/>
      <c r="C1622" s="114"/>
      <c r="D1622" s="114"/>
      <c r="E1622" s="115" t="s">
        <v>231</v>
      </c>
      <c r="F1622" s="116"/>
      <c r="G1622" s="117"/>
      <c r="H1622" s="116"/>
      <c r="I1622" s="116"/>
      <c r="J1622" s="118"/>
      <c r="K1622" s="116"/>
      <c r="L1622" s="116"/>
      <c r="M1622" s="116"/>
      <c r="N1622" s="116"/>
      <c r="O1622" s="116"/>
      <c r="P1622" s="126"/>
      <c r="Q1622" s="126"/>
      <c r="R1622" s="126"/>
      <c r="S1622" s="136"/>
      <c r="T1622" s="126"/>
      <c r="U1622" s="126"/>
      <c r="V1622" s="126"/>
      <c r="W1622" s="136"/>
      <c r="X1622" s="126"/>
      <c r="Y1622" s="126"/>
      <c r="Z1622" s="126"/>
      <c r="AA1622" s="136"/>
      <c r="AB1622" s="121" t="b">
        <v>0</v>
      </c>
      <c r="AC1622" s="121" t="b">
        <v>0</v>
      </c>
      <c r="AD1622" s="122"/>
      <c r="AE1622" s="121" t="b">
        <v>0</v>
      </c>
      <c r="AF1622" s="128"/>
      <c r="AG1622" s="137"/>
      <c r="AH1622" s="138" t="b">
        <v>0</v>
      </c>
      <c r="AI1622" s="133"/>
    </row>
    <row r="1623">
      <c r="A1623" s="114"/>
      <c r="B1623" s="114"/>
      <c r="C1623" s="114"/>
      <c r="D1623" s="114"/>
      <c r="E1623" s="115" t="s">
        <v>231</v>
      </c>
      <c r="F1623" s="116"/>
      <c r="G1623" s="117"/>
      <c r="H1623" s="116"/>
      <c r="I1623" s="116"/>
      <c r="J1623" s="118"/>
      <c r="K1623" s="116"/>
      <c r="L1623" s="116"/>
      <c r="M1623" s="116"/>
      <c r="N1623" s="116"/>
      <c r="O1623" s="116"/>
      <c r="P1623" s="126"/>
      <c r="Q1623" s="126"/>
      <c r="R1623" s="126"/>
      <c r="S1623" s="136"/>
      <c r="T1623" s="126"/>
      <c r="U1623" s="126"/>
      <c r="V1623" s="126"/>
      <c r="W1623" s="136"/>
      <c r="X1623" s="126"/>
      <c r="Y1623" s="126"/>
      <c r="Z1623" s="126"/>
      <c r="AA1623" s="136"/>
      <c r="AB1623" s="121" t="b">
        <v>0</v>
      </c>
      <c r="AC1623" s="121" t="b">
        <v>0</v>
      </c>
      <c r="AD1623" s="122"/>
      <c r="AE1623" s="121" t="b">
        <v>0</v>
      </c>
      <c r="AF1623" s="128"/>
      <c r="AG1623" s="137"/>
      <c r="AH1623" s="138" t="b">
        <v>0</v>
      </c>
      <c r="AI1623" s="133"/>
    </row>
    <row r="1624">
      <c r="A1624" s="114"/>
      <c r="B1624" s="114"/>
      <c r="C1624" s="114"/>
      <c r="D1624" s="114"/>
      <c r="E1624" s="115" t="s">
        <v>231</v>
      </c>
      <c r="F1624" s="116"/>
      <c r="G1624" s="117"/>
      <c r="H1624" s="116"/>
      <c r="I1624" s="116"/>
      <c r="J1624" s="118"/>
      <c r="K1624" s="116"/>
      <c r="L1624" s="116"/>
      <c r="M1624" s="116"/>
      <c r="N1624" s="116"/>
      <c r="O1624" s="116"/>
      <c r="P1624" s="126"/>
      <c r="Q1624" s="126"/>
      <c r="R1624" s="126"/>
      <c r="S1624" s="136"/>
      <c r="T1624" s="126"/>
      <c r="U1624" s="126"/>
      <c r="V1624" s="126"/>
      <c r="W1624" s="136"/>
      <c r="X1624" s="126"/>
      <c r="Y1624" s="126"/>
      <c r="Z1624" s="126"/>
      <c r="AA1624" s="136"/>
      <c r="AB1624" s="121" t="b">
        <v>0</v>
      </c>
      <c r="AC1624" s="121" t="b">
        <v>0</v>
      </c>
      <c r="AD1624" s="122"/>
      <c r="AE1624" s="121" t="b">
        <v>0</v>
      </c>
      <c r="AF1624" s="128"/>
      <c r="AG1624" s="137"/>
      <c r="AH1624" s="138" t="b">
        <v>0</v>
      </c>
      <c r="AI1624" s="133"/>
    </row>
    <row r="1625">
      <c r="A1625" s="114"/>
      <c r="B1625" s="114"/>
      <c r="C1625" s="114"/>
      <c r="D1625" s="114"/>
      <c r="E1625" s="115" t="s">
        <v>231</v>
      </c>
      <c r="F1625" s="116"/>
      <c r="G1625" s="117"/>
      <c r="H1625" s="116"/>
      <c r="I1625" s="116"/>
      <c r="J1625" s="118"/>
      <c r="K1625" s="116"/>
      <c r="L1625" s="116"/>
      <c r="M1625" s="116"/>
      <c r="N1625" s="116"/>
      <c r="O1625" s="116"/>
      <c r="P1625" s="126"/>
      <c r="Q1625" s="126"/>
      <c r="R1625" s="126"/>
      <c r="S1625" s="136"/>
      <c r="T1625" s="126"/>
      <c r="U1625" s="126"/>
      <c r="V1625" s="126"/>
      <c r="W1625" s="136"/>
      <c r="X1625" s="126"/>
      <c r="Y1625" s="126"/>
      <c r="Z1625" s="126"/>
      <c r="AA1625" s="136"/>
      <c r="AB1625" s="121" t="b">
        <v>0</v>
      </c>
      <c r="AC1625" s="121" t="b">
        <v>0</v>
      </c>
      <c r="AD1625" s="122"/>
      <c r="AE1625" s="121" t="b">
        <v>0</v>
      </c>
      <c r="AF1625" s="128"/>
      <c r="AG1625" s="137"/>
      <c r="AH1625" s="138" t="b">
        <v>0</v>
      </c>
      <c r="AI1625" s="133"/>
    </row>
    <row r="1626">
      <c r="A1626" s="114"/>
      <c r="B1626" s="114"/>
      <c r="C1626" s="114"/>
      <c r="D1626" s="114"/>
      <c r="E1626" s="115" t="s">
        <v>231</v>
      </c>
      <c r="F1626" s="116"/>
      <c r="G1626" s="117"/>
      <c r="H1626" s="116"/>
      <c r="I1626" s="116"/>
      <c r="J1626" s="118"/>
      <c r="K1626" s="116"/>
      <c r="L1626" s="116"/>
      <c r="M1626" s="116"/>
      <c r="N1626" s="116"/>
      <c r="O1626" s="116"/>
      <c r="P1626" s="126"/>
      <c r="Q1626" s="126"/>
      <c r="R1626" s="126"/>
      <c r="S1626" s="136"/>
      <c r="T1626" s="126"/>
      <c r="U1626" s="126"/>
      <c r="V1626" s="126"/>
      <c r="W1626" s="136"/>
      <c r="X1626" s="126"/>
      <c r="Y1626" s="126"/>
      <c r="Z1626" s="126"/>
      <c r="AA1626" s="136"/>
      <c r="AB1626" s="121" t="b">
        <v>0</v>
      </c>
      <c r="AC1626" s="121" t="b">
        <v>0</v>
      </c>
      <c r="AD1626" s="122"/>
      <c r="AE1626" s="121" t="b">
        <v>0</v>
      </c>
      <c r="AF1626" s="128"/>
      <c r="AG1626" s="137"/>
      <c r="AH1626" s="138" t="b">
        <v>0</v>
      </c>
      <c r="AI1626" s="133"/>
    </row>
    <row r="1627">
      <c r="A1627" s="114"/>
      <c r="B1627" s="114"/>
      <c r="C1627" s="114"/>
      <c r="D1627" s="114"/>
      <c r="E1627" s="115" t="s">
        <v>231</v>
      </c>
      <c r="F1627" s="116"/>
      <c r="G1627" s="117"/>
      <c r="H1627" s="116"/>
      <c r="I1627" s="116"/>
      <c r="J1627" s="118"/>
      <c r="K1627" s="116"/>
      <c r="L1627" s="116"/>
      <c r="M1627" s="116"/>
      <c r="N1627" s="116"/>
      <c r="O1627" s="116"/>
      <c r="P1627" s="126"/>
      <c r="Q1627" s="126"/>
      <c r="R1627" s="126"/>
      <c r="S1627" s="136"/>
      <c r="T1627" s="126"/>
      <c r="U1627" s="126"/>
      <c r="V1627" s="126"/>
      <c r="W1627" s="136"/>
      <c r="X1627" s="126"/>
      <c r="Y1627" s="126"/>
      <c r="Z1627" s="126"/>
      <c r="AA1627" s="136"/>
      <c r="AB1627" s="121" t="b">
        <v>0</v>
      </c>
      <c r="AC1627" s="121" t="b">
        <v>0</v>
      </c>
      <c r="AD1627" s="122"/>
      <c r="AE1627" s="121" t="b">
        <v>0</v>
      </c>
      <c r="AF1627" s="128"/>
      <c r="AG1627" s="137"/>
      <c r="AH1627" s="138" t="b">
        <v>0</v>
      </c>
      <c r="AI1627" s="133"/>
    </row>
    <row r="1628">
      <c r="A1628" s="114"/>
      <c r="B1628" s="114"/>
      <c r="C1628" s="114"/>
      <c r="D1628" s="114"/>
      <c r="E1628" s="115" t="s">
        <v>231</v>
      </c>
      <c r="F1628" s="116"/>
      <c r="G1628" s="117"/>
      <c r="H1628" s="116"/>
      <c r="I1628" s="116"/>
      <c r="J1628" s="118"/>
      <c r="K1628" s="116"/>
      <c r="L1628" s="116"/>
      <c r="M1628" s="116"/>
      <c r="N1628" s="116"/>
      <c r="O1628" s="116"/>
      <c r="P1628" s="126"/>
      <c r="Q1628" s="126"/>
      <c r="R1628" s="126"/>
      <c r="S1628" s="136"/>
      <c r="T1628" s="126"/>
      <c r="U1628" s="126"/>
      <c r="V1628" s="126"/>
      <c r="W1628" s="136"/>
      <c r="X1628" s="126"/>
      <c r="Y1628" s="126"/>
      <c r="Z1628" s="126"/>
      <c r="AA1628" s="136"/>
      <c r="AB1628" s="121" t="b">
        <v>0</v>
      </c>
      <c r="AC1628" s="121" t="b">
        <v>0</v>
      </c>
      <c r="AD1628" s="122"/>
      <c r="AE1628" s="121" t="b">
        <v>0</v>
      </c>
      <c r="AF1628" s="128"/>
      <c r="AG1628" s="137"/>
      <c r="AH1628" s="138" t="b">
        <v>0</v>
      </c>
      <c r="AI1628" s="133"/>
    </row>
    <row r="1629">
      <c r="A1629" s="114"/>
      <c r="B1629" s="114"/>
      <c r="C1629" s="114"/>
      <c r="D1629" s="114"/>
      <c r="E1629" s="115" t="s">
        <v>231</v>
      </c>
      <c r="F1629" s="116"/>
      <c r="G1629" s="117"/>
      <c r="H1629" s="116"/>
      <c r="I1629" s="116"/>
      <c r="J1629" s="118"/>
      <c r="K1629" s="116"/>
      <c r="L1629" s="116"/>
      <c r="M1629" s="116"/>
      <c r="N1629" s="116"/>
      <c r="O1629" s="116"/>
      <c r="P1629" s="126"/>
      <c r="Q1629" s="126"/>
      <c r="R1629" s="126"/>
      <c r="S1629" s="136"/>
      <c r="T1629" s="126"/>
      <c r="U1629" s="126"/>
      <c r="V1629" s="126"/>
      <c r="W1629" s="136"/>
      <c r="X1629" s="126"/>
      <c r="Y1629" s="126"/>
      <c r="Z1629" s="126"/>
      <c r="AA1629" s="136"/>
      <c r="AB1629" s="121" t="b">
        <v>0</v>
      </c>
      <c r="AC1629" s="121" t="b">
        <v>0</v>
      </c>
      <c r="AD1629" s="122"/>
      <c r="AE1629" s="121" t="b">
        <v>0</v>
      </c>
      <c r="AF1629" s="128"/>
      <c r="AG1629" s="137"/>
      <c r="AH1629" s="138" t="b">
        <v>0</v>
      </c>
      <c r="AI1629" s="133"/>
    </row>
    <row r="1630">
      <c r="A1630" s="114"/>
      <c r="B1630" s="114"/>
      <c r="C1630" s="114"/>
      <c r="D1630" s="114"/>
      <c r="E1630" s="115" t="s">
        <v>231</v>
      </c>
      <c r="F1630" s="116"/>
      <c r="G1630" s="117"/>
      <c r="H1630" s="116"/>
      <c r="I1630" s="116"/>
      <c r="J1630" s="118"/>
      <c r="K1630" s="116"/>
      <c r="L1630" s="116"/>
      <c r="M1630" s="116"/>
      <c r="N1630" s="116"/>
      <c r="O1630" s="116"/>
      <c r="P1630" s="126"/>
      <c r="Q1630" s="126"/>
      <c r="R1630" s="126"/>
      <c r="S1630" s="136"/>
      <c r="T1630" s="126"/>
      <c r="U1630" s="126"/>
      <c r="V1630" s="126"/>
      <c r="W1630" s="136"/>
      <c r="X1630" s="126"/>
      <c r="Y1630" s="126"/>
      <c r="Z1630" s="126"/>
      <c r="AA1630" s="136"/>
      <c r="AB1630" s="121" t="b">
        <v>0</v>
      </c>
      <c r="AC1630" s="121" t="b">
        <v>0</v>
      </c>
      <c r="AD1630" s="122"/>
      <c r="AE1630" s="121" t="b">
        <v>0</v>
      </c>
      <c r="AF1630" s="128"/>
      <c r="AG1630" s="137"/>
      <c r="AH1630" s="138" t="b">
        <v>0</v>
      </c>
      <c r="AI1630" s="133"/>
    </row>
    <row r="1631">
      <c r="A1631" s="114"/>
      <c r="B1631" s="114"/>
      <c r="C1631" s="114"/>
      <c r="D1631" s="114"/>
      <c r="E1631" s="115" t="s">
        <v>231</v>
      </c>
      <c r="F1631" s="116"/>
      <c r="G1631" s="117"/>
      <c r="H1631" s="116"/>
      <c r="I1631" s="116"/>
      <c r="J1631" s="118"/>
      <c r="K1631" s="116"/>
      <c r="L1631" s="116"/>
      <c r="M1631" s="116"/>
      <c r="N1631" s="116"/>
      <c r="O1631" s="116"/>
      <c r="P1631" s="126"/>
      <c r="Q1631" s="126"/>
      <c r="R1631" s="126"/>
      <c r="S1631" s="136"/>
      <c r="T1631" s="126"/>
      <c r="U1631" s="126"/>
      <c r="V1631" s="126"/>
      <c r="W1631" s="136"/>
      <c r="X1631" s="126"/>
      <c r="Y1631" s="126"/>
      <c r="Z1631" s="126"/>
      <c r="AA1631" s="136"/>
      <c r="AB1631" s="121" t="b">
        <v>0</v>
      </c>
      <c r="AC1631" s="121" t="b">
        <v>0</v>
      </c>
      <c r="AD1631" s="122"/>
      <c r="AE1631" s="121" t="b">
        <v>0</v>
      </c>
      <c r="AF1631" s="128"/>
      <c r="AG1631" s="137"/>
      <c r="AH1631" s="138" t="b">
        <v>0</v>
      </c>
      <c r="AI1631" s="133"/>
    </row>
    <row r="1632">
      <c r="A1632" s="114"/>
      <c r="B1632" s="114"/>
      <c r="C1632" s="114"/>
      <c r="D1632" s="114"/>
      <c r="E1632" s="115" t="s">
        <v>231</v>
      </c>
      <c r="F1632" s="116"/>
      <c r="G1632" s="117"/>
      <c r="H1632" s="116"/>
      <c r="I1632" s="116"/>
      <c r="J1632" s="118"/>
      <c r="K1632" s="116"/>
      <c r="L1632" s="116"/>
      <c r="M1632" s="116"/>
      <c r="N1632" s="116"/>
      <c r="O1632" s="116"/>
      <c r="P1632" s="126"/>
      <c r="Q1632" s="126"/>
      <c r="R1632" s="126"/>
      <c r="S1632" s="136"/>
      <c r="T1632" s="126"/>
      <c r="U1632" s="126"/>
      <c r="V1632" s="126"/>
      <c r="W1632" s="136"/>
      <c r="X1632" s="126"/>
      <c r="Y1632" s="126"/>
      <c r="Z1632" s="126"/>
      <c r="AA1632" s="136"/>
      <c r="AB1632" s="121" t="b">
        <v>0</v>
      </c>
      <c r="AC1632" s="121" t="b">
        <v>0</v>
      </c>
      <c r="AD1632" s="122"/>
      <c r="AE1632" s="121" t="b">
        <v>0</v>
      </c>
      <c r="AF1632" s="128"/>
      <c r="AG1632" s="137"/>
      <c r="AH1632" s="138" t="b">
        <v>0</v>
      </c>
      <c r="AI1632" s="133"/>
    </row>
    <row r="1633">
      <c r="A1633" s="114"/>
      <c r="B1633" s="114"/>
      <c r="C1633" s="114"/>
      <c r="D1633" s="114"/>
      <c r="E1633" s="115" t="s">
        <v>231</v>
      </c>
      <c r="F1633" s="116"/>
      <c r="G1633" s="117"/>
      <c r="H1633" s="116"/>
      <c r="I1633" s="116"/>
      <c r="J1633" s="118"/>
      <c r="K1633" s="116"/>
      <c r="L1633" s="116"/>
      <c r="M1633" s="116"/>
      <c r="N1633" s="116"/>
      <c r="O1633" s="116"/>
      <c r="P1633" s="126"/>
      <c r="Q1633" s="126"/>
      <c r="R1633" s="126"/>
      <c r="S1633" s="136"/>
      <c r="T1633" s="126"/>
      <c r="U1633" s="126"/>
      <c r="V1633" s="126"/>
      <c r="W1633" s="136"/>
      <c r="X1633" s="126"/>
      <c r="Y1633" s="126"/>
      <c r="Z1633" s="126"/>
      <c r="AA1633" s="136"/>
      <c r="AB1633" s="121" t="b">
        <v>0</v>
      </c>
      <c r="AC1633" s="121" t="b">
        <v>0</v>
      </c>
      <c r="AD1633" s="122"/>
      <c r="AE1633" s="121" t="b">
        <v>0</v>
      </c>
      <c r="AF1633" s="128"/>
      <c r="AG1633" s="137"/>
      <c r="AH1633" s="138" t="b">
        <v>0</v>
      </c>
      <c r="AI1633" s="133"/>
    </row>
    <row r="1634">
      <c r="A1634" s="114"/>
      <c r="B1634" s="114"/>
      <c r="C1634" s="114"/>
      <c r="D1634" s="114"/>
      <c r="E1634" s="115" t="s">
        <v>231</v>
      </c>
      <c r="F1634" s="116"/>
      <c r="G1634" s="117"/>
      <c r="H1634" s="116"/>
      <c r="I1634" s="116"/>
      <c r="J1634" s="118"/>
      <c r="K1634" s="116"/>
      <c r="L1634" s="116"/>
      <c r="M1634" s="116"/>
      <c r="N1634" s="116"/>
      <c r="O1634" s="116"/>
      <c r="P1634" s="126"/>
      <c r="Q1634" s="126"/>
      <c r="R1634" s="126"/>
      <c r="S1634" s="136"/>
      <c r="T1634" s="126"/>
      <c r="U1634" s="126"/>
      <c r="V1634" s="126"/>
      <c r="W1634" s="136"/>
      <c r="X1634" s="126"/>
      <c r="Y1634" s="126"/>
      <c r="Z1634" s="126"/>
      <c r="AA1634" s="136"/>
      <c r="AB1634" s="121" t="b">
        <v>0</v>
      </c>
      <c r="AC1634" s="121" t="b">
        <v>0</v>
      </c>
      <c r="AD1634" s="122"/>
      <c r="AE1634" s="121" t="b">
        <v>0</v>
      </c>
      <c r="AF1634" s="128"/>
      <c r="AG1634" s="137"/>
      <c r="AH1634" s="138" t="b">
        <v>0</v>
      </c>
      <c r="AI1634" s="133"/>
    </row>
    <row r="1635">
      <c r="A1635" s="114"/>
      <c r="B1635" s="114"/>
      <c r="C1635" s="114"/>
      <c r="D1635" s="114"/>
      <c r="E1635" s="115" t="s">
        <v>231</v>
      </c>
      <c r="F1635" s="116"/>
      <c r="G1635" s="117"/>
      <c r="H1635" s="116"/>
      <c r="I1635" s="116"/>
      <c r="J1635" s="118"/>
      <c r="K1635" s="116"/>
      <c r="L1635" s="116"/>
      <c r="M1635" s="116"/>
      <c r="N1635" s="116"/>
      <c r="O1635" s="116"/>
      <c r="P1635" s="126"/>
      <c r="Q1635" s="126"/>
      <c r="R1635" s="126"/>
      <c r="S1635" s="136"/>
      <c r="T1635" s="126"/>
      <c r="U1635" s="126"/>
      <c r="V1635" s="126"/>
      <c r="W1635" s="136"/>
      <c r="X1635" s="126"/>
      <c r="Y1635" s="126"/>
      <c r="Z1635" s="126"/>
      <c r="AA1635" s="136"/>
      <c r="AB1635" s="121" t="b">
        <v>0</v>
      </c>
      <c r="AC1635" s="121" t="b">
        <v>0</v>
      </c>
      <c r="AD1635" s="122"/>
      <c r="AE1635" s="121" t="b">
        <v>0</v>
      </c>
      <c r="AF1635" s="128"/>
      <c r="AG1635" s="137"/>
      <c r="AH1635" s="138" t="b">
        <v>0</v>
      </c>
      <c r="AI1635" s="133"/>
    </row>
    <row r="1636">
      <c r="A1636" s="114"/>
      <c r="B1636" s="114"/>
      <c r="C1636" s="114"/>
      <c r="D1636" s="114"/>
      <c r="E1636" s="115" t="s">
        <v>231</v>
      </c>
      <c r="F1636" s="116"/>
      <c r="G1636" s="117"/>
      <c r="H1636" s="116"/>
      <c r="I1636" s="116"/>
      <c r="J1636" s="118"/>
      <c r="K1636" s="116"/>
      <c r="L1636" s="116"/>
      <c r="M1636" s="116"/>
      <c r="N1636" s="116"/>
      <c r="O1636" s="116"/>
      <c r="P1636" s="126"/>
      <c r="Q1636" s="126"/>
      <c r="R1636" s="126"/>
      <c r="S1636" s="136"/>
      <c r="T1636" s="126"/>
      <c r="U1636" s="126"/>
      <c r="V1636" s="126"/>
      <c r="W1636" s="136"/>
      <c r="X1636" s="126"/>
      <c r="Y1636" s="126"/>
      <c r="Z1636" s="126"/>
      <c r="AA1636" s="136"/>
      <c r="AB1636" s="121" t="b">
        <v>0</v>
      </c>
      <c r="AC1636" s="121" t="b">
        <v>0</v>
      </c>
      <c r="AD1636" s="122"/>
      <c r="AE1636" s="121" t="b">
        <v>0</v>
      </c>
      <c r="AF1636" s="128"/>
      <c r="AG1636" s="137"/>
      <c r="AH1636" s="138" t="b">
        <v>0</v>
      </c>
      <c r="AI1636" s="133"/>
    </row>
    <row r="1637">
      <c r="A1637" s="114"/>
      <c r="B1637" s="114"/>
      <c r="C1637" s="114"/>
      <c r="D1637" s="114"/>
      <c r="E1637" s="115" t="s">
        <v>231</v>
      </c>
      <c r="F1637" s="116"/>
      <c r="G1637" s="117"/>
      <c r="H1637" s="116"/>
      <c r="I1637" s="116"/>
      <c r="J1637" s="118"/>
      <c r="K1637" s="116"/>
      <c r="L1637" s="116"/>
      <c r="M1637" s="116"/>
      <c r="N1637" s="116"/>
      <c r="O1637" s="116"/>
      <c r="P1637" s="126"/>
      <c r="Q1637" s="126"/>
      <c r="R1637" s="126"/>
      <c r="S1637" s="136"/>
      <c r="T1637" s="126"/>
      <c r="U1637" s="126"/>
      <c r="V1637" s="126"/>
      <c r="W1637" s="136"/>
      <c r="X1637" s="126"/>
      <c r="Y1637" s="126"/>
      <c r="Z1637" s="126"/>
      <c r="AA1637" s="136"/>
      <c r="AB1637" s="121" t="b">
        <v>0</v>
      </c>
      <c r="AC1637" s="121" t="b">
        <v>0</v>
      </c>
      <c r="AD1637" s="122"/>
      <c r="AE1637" s="121" t="b">
        <v>0</v>
      </c>
      <c r="AF1637" s="128"/>
      <c r="AG1637" s="137"/>
      <c r="AH1637" s="138" t="b">
        <v>0</v>
      </c>
      <c r="AI1637" s="133"/>
    </row>
    <row r="1638">
      <c r="A1638" s="114"/>
      <c r="B1638" s="114"/>
      <c r="C1638" s="114"/>
      <c r="D1638" s="114"/>
      <c r="E1638" s="115" t="s">
        <v>231</v>
      </c>
      <c r="F1638" s="116"/>
      <c r="G1638" s="117"/>
      <c r="H1638" s="116"/>
      <c r="I1638" s="116"/>
      <c r="J1638" s="118"/>
      <c r="K1638" s="116"/>
      <c r="L1638" s="116"/>
      <c r="M1638" s="116"/>
      <c r="N1638" s="116"/>
      <c r="O1638" s="116"/>
      <c r="P1638" s="126"/>
      <c r="Q1638" s="126"/>
      <c r="R1638" s="126"/>
      <c r="S1638" s="136"/>
      <c r="T1638" s="126"/>
      <c r="U1638" s="126"/>
      <c r="V1638" s="126"/>
      <c r="W1638" s="136"/>
      <c r="X1638" s="126"/>
      <c r="Y1638" s="126"/>
      <c r="Z1638" s="126"/>
      <c r="AA1638" s="136"/>
      <c r="AB1638" s="121" t="b">
        <v>0</v>
      </c>
      <c r="AC1638" s="121" t="b">
        <v>0</v>
      </c>
      <c r="AD1638" s="122"/>
      <c r="AE1638" s="121" t="b">
        <v>0</v>
      </c>
      <c r="AF1638" s="128"/>
      <c r="AG1638" s="137"/>
      <c r="AH1638" s="138" t="b">
        <v>0</v>
      </c>
      <c r="AI1638" s="133"/>
    </row>
    <row r="1639">
      <c r="A1639" s="114"/>
      <c r="B1639" s="114"/>
      <c r="C1639" s="114"/>
      <c r="D1639" s="114"/>
      <c r="E1639" s="115" t="s">
        <v>231</v>
      </c>
      <c r="F1639" s="116"/>
      <c r="G1639" s="117"/>
      <c r="H1639" s="116"/>
      <c r="I1639" s="116"/>
      <c r="J1639" s="118"/>
      <c r="K1639" s="116"/>
      <c r="L1639" s="116"/>
      <c r="M1639" s="116"/>
      <c r="N1639" s="116"/>
      <c r="O1639" s="116"/>
      <c r="P1639" s="126"/>
      <c r="Q1639" s="126"/>
      <c r="R1639" s="126"/>
      <c r="S1639" s="136"/>
      <c r="T1639" s="126"/>
      <c r="U1639" s="126"/>
      <c r="V1639" s="126"/>
      <c r="W1639" s="136"/>
      <c r="X1639" s="126"/>
      <c r="Y1639" s="126"/>
      <c r="Z1639" s="126"/>
      <c r="AA1639" s="136"/>
      <c r="AB1639" s="121" t="b">
        <v>0</v>
      </c>
      <c r="AC1639" s="121" t="b">
        <v>0</v>
      </c>
      <c r="AD1639" s="122"/>
      <c r="AE1639" s="121" t="b">
        <v>0</v>
      </c>
      <c r="AF1639" s="128"/>
      <c r="AG1639" s="137"/>
      <c r="AH1639" s="138" t="b">
        <v>0</v>
      </c>
      <c r="AI1639" s="133"/>
    </row>
    <row r="1640">
      <c r="A1640" s="114"/>
      <c r="B1640" s="114"/>
      <c r="C1640" s="114"/>
      <c r="D1640" s="114"/>
      <c r="E1640" s="115" t="s">
        <v>231</v>
      </c>
      <c r="F1640" s="116"/>
      <c r="G1640" s="117"/>
      <c r="H1640" s="116"/>
      <c r="I1640" s="116"/>
      <c r="J1640" s="118"/>
      <c r="K1640" s="116"/>
      <c r="L1640" s="116"/>
      <c r="M1640" s="116"/>
      <c r="N1640" s="116"/>
      <c r="O1640" s="116"/>
      <c r="P1640" s="126"/>
      <c r="Q1640" s="126"/>
      <c r="R1640" s="126"/>
      <c r="S1640" s="136"/>
      <c r="T1640" s="126"/>
      <c r="U1640" s="126"/>
      <c r="V1640" s="126"/>
      <c r="W1640" s="136"/>
      <c r="X1640" s="126"/>
      <c r="Y1640" s="126"/>
      <c r="Z1640" s="126"/>
      <c r="AA1640" s="136"/>
      <c r="AB1640" s="121" t="b">
        <v>0</v>
      </c>
      <c r="AC1640" s="121" t="b">
        <v>0</v>
      </c>
      <c r="AD1640" s="122"/>
      <c r="AE1640" s="121" t="b">
        <v>0</v>
      </c>
      <c r="AF1640" s="128"/>
      <c r="AG1640" s="137"/>
      <c r="AH1640" s="138" t="b">
        <v>0</v>
      </c>
      <c r="AI1640" s="133"/>
    </row>
    <row r="1641">
      <c r="A1641" s="114"/>
      <c r="B1641" s="114"/>
      <c r="C1641" s="114"/>
      <c r="D1641" s="114"/>
      <c r="E1641" s="115" t="s">
        <v>231</v>
      </c>
      <c r="F1641" s="116"/>
      <c r="G1641" s="117"/>
      <c r="H1641" s="116"/>
      <c r="I1641" s="116"/>
      <c r="J1641" s="118"/>
      <c r="K1641" s="116"/>
      <c r="L1641" s="116"/>
      <c r="M1641" s="116"/>
      <c r="N1641" s="116"/>
      <c r="O1641" s="116"/>
      <c r="P1641" s="126"/>
      <c r="Q1641" s="126"/>
      <c r="R1641" s="126"/>
      <c r="S1641" s="136"/>
      <c r="T1641" s="126"/>
      <c r="U1641" s="126"/>
      <c r="V1641" s="126"/>
      <c r="W1641" s="136"/>
      <c r="X1641" s="126"/>
      <c r="Y1641" s="126"/>
      <c r="Z1641" s="126"/>
      <c r="AA1641" s="136"/>
      <c r="AB1641" s="121" t="b">
        <v>0</v>
      </c>
      <c r="AC1641" s="121" t="b">
        <v>0</v>
      </c>
      <c r="AD1641" s="122"/>
      <c r="AE1641" s="121" t="b">
        <v>0</v>
      </c>
      <c r="AF1641" s="128"/>
      <c r="AG1641" s="137"/>
      <c r="AH1641" s="138" t="b">
        <v>0</v>
      </c>
      <c r="AI1641" s="133"/>
    </row>
    <row r="1642">
      <c r="A1642" s="114"/>
      <c r="B1642" s="114"/>
      <c r="C1642" s="114"/>
      <c r="D1642" s="114"/>
      <c r="E1642" s="115" t="s">
        <v>231</v>
      </c>
      <c r="F1642" s="116"/>
      <c r="G1642" s="117"/>
      <c r="H1642" s="116"/>
      <c r="I1642" s="116"/>
      <c r="J1642" s="118"/>
      <c r="K1642" s="116"/>
      <c r="L1642" s="116"/>
      <c r="M1642" s="116"/>
      <c r="N1642" s="116"/>
      <c r="O1642" s="116"/>
      <c r="P1642" s="126"/>
      <c r="Q1642" s="126"/>
      <c r="R1642" s="126"/>
      <c r="S1642" s="136"/>
      <c r="T1642" s="126"/>
      <c r="U1642" s="126"/>
      <c r="V1642" s="126"/>
      <c r="W1642" s="136"/>
      <c r="X1642" s="126"/>
      <c r="Y1642" s="126"/>
      <c r="Z1642" s="126"/>
      <c r="AA1642" s="136"/>
      <c r="AB1642" s="121" t="b">
        <v>0</v>
      </c>
      <c r="AC1642" s="121" t="b">
        <v>0</v>
      </c>
      <c r="AD1642" s="122"/>
      <c r="AE1642" s="121" t="b">
        <v>0</v>
      </c>
      <c r="AF1642" s="128"/>
      <c r="AG1642" s="137"/>
      <c r="AH1642" s="138" t="b">
        <v>0</v>
      </c>
      <c r="AI1642" s="133"/>
    </row>
    <row r="1643">
      <c r="A1643" s="114"/>
      <c r="B1643" s="114"/>
      <c r="C1643" s="114"/>
      <c r="D1643" s="114"/>
      <c r="E1643" s="115" t="s">
        <v>231</v>
      </c>
      <c r="F1643" s="116"/>
      <c r="G1643" s="117"/>
      <c r="H1643" s="116"/>
      <c r="I1643" s="116"/>
      <c r="J1643" s="118"/>
      <c r="K1643" s="116"/>
      <c r="L1643" s="116"/>
      <c r="M1643" s="116"/>
      <c r="N1643" s="116"/>
      <c r="O1643" s="116"/>
      <c r="P1643" s="126"/>
      <c r="Q1643" s="126"/>
      <c r="R1643" s="126"/>
      <c r="S1643" s="136"/>
      <c r="T1643" s="126"/>
      <c r="U1643" s="126"/>
      <c r="V1643" s="126"/>
      <c r="W1643" s="136"/>
      <c r="X1643" s="126"/>
      <c r="Y1643" s="126"/>
      <c r="Z1643" s="126"/>
      <c r="AA1643" s="136"/>
      <c r="AB1643" s="121" t="b">
        <v>0</v>
      </c>
      <c r="AC1643" s="121" t="b">
        <v>0</v>
      </c>
      <c r="AD1643" s="122"/>
      <c r="AE1643" s="121" t="b">
        <v>0</v>
      </c>
      <c r="AF1643" s="128"/>
      <c r="AG1643" s="137"/>
      <c r="AH1643" s="138" t="b">
        <v>0</v>
      </c>
      <c r="AI1643" s="133"/>
    </row>
    <row r="1644">
      <c r="A1644" s="114"/>
      <c r="B1644" s="114"/>
      <c r="C1644" s="114"/>
      <c r="D1644" s="114"/>
      <c r="E1644" s="115" t="s">
        <v>231</v>
      </c>
      <c r="F1644" s="116"/>
      <c r="G1644" s="117"/>
      <c r="H1644" s="116"/>
      <c r="I1644" s="116"/>
      <c r="J1644" s="118"/>
      <c r="K1644" s="116"/>
      <c r="L1644" s="116"/>
      <c r="M1644" s="116"/>
      <c r="N1644" s="116"/>
      <c r="O1644" s="116"/>
      <c r="P1644" s="126"/>
      <c r="Q1644" s="126"/>
      <c r="R1644" s="126"/>
      <c r="S1644" s="136"/>
      <c r="T1644" s="126"/>
      <c r="U1644" s="126"/>
      <c r="V1644" s="126"/>
      <c r="W1644" s="136"/>
      <c r="X1644" s="126"/>
      <c r="Y1644" s="126"/>
      <c r="Z1644" s="126"/>
      <c r="AA1644" s="136"/>
      <c r="AB1644" s="121" t="b">
        <v>0</v>
      </c>
      <c r="AC1644" s="121" t="b">
        <v>0</v>
      </c>
      <c r="AD1644" s="122"/>
      <c r="AE1644" s="121" t="b">
        <v>0</v>
      </c>
      <c r="AF1644" s="128"/>
      <c r="AG1644" s="137"/>
      <c r="AH1644" s="138" t="b">
        <v>0</v>
      </c>
      <c r="AI1644" s="133"/>
    </row>
    <row r="1645">
      <c r="A1645" s="114"/>
      <c r="B1645" s="114"/>
      <c r="C1645" s="114"/>
      <c r="D1645" s="114"/>
      <c r="E1645" s="115" t="s">
        <v>231</v>
      </c>
      <c r="F1645" s="116"/>
      <c r="G1645" s="117"/>
      <c r="H1645" s="116"/>
      <c r="I1645" s="116"/>
      <c r="J1645" s="118"/>
      <c r="K1645" s="116"/>
      <c r="L1645" s="116"/>
      <c r="M1645" s="116"/>
      <c r="N1645" s="116"/>
      <c r="O1645" s="116"/>
      <c r="P1645" s="126"/>
      <c r="Q1645" s="126"/>
      <c r="R1645" s="126"/>
      <c r="S1645" s="136"/>
      <c r="T1645" s="126"/>
      <c r="U1645" s="126"/>
      <c r="V1645" s="126"/>
      <c r="W1645" s="136"/>
      <c r="X1645" s="126"/>
      <c r="Y1645" s="126"/>
      <c r="Z1645" s="126"/>
      <c r="AA1645" s="136"/>
      <c r="AB1645" s="121" t="b">
        <v>0</v>
      </c>
      <c r="AC1645" s="121" t="b">
        <v>0</v>
      </c>
      <c r="AD1645" s="122"/>
      <c r="AE1645" s="121" t="b">
        <v>0</v>
      </c>
      <c r="AF1645" s="128"/>
      <c r="AG1645" s="137"/>
      <c r="AH1645" s="138" t="b">
        <v>0</v>
      </c>
      <c r="AI1645" s="133"/>
    </row>
    <row r="1646">
      <c r="A1646" s="114"/>
      <c r="B1646" s="114"/>
      <c r="C1646" s="114"/>
      <c r="D1646" s="114"/>
      <c r="E1646" s="115" t="s">
        <v>231</v>
      </c>
      <c r="F1646" s="116"/>
      <c r="G1646" s="117"/>
      <c r="H1646" s="116"/>
      <c r="I1646" s="116"/>
      <c r="J1646" s="118"/>
      <c r="K1646" s="116"/>
      <c r="L1646" s="116"/>
      <c r="M1646" s="116"/>
      <c r="N1646" s="116"/>
      <c r="O1646" s="116"/>
      <c r="P1646" s="126"/>
      <c r="Q1646" s="126"/>
      <c r="R1646" s="126"/>
      <c r="S1646" s="136"/>
      <c r="T1646" s="126"/>
      <c r="U1646" s="126"/>
      <c r="V1646" s="126"/>
      <c r="W1646" s="136"/>
      <c r="X1646" s="126"/>
      <c r="Y1646" s="126"/>
      <c r="Z1646" s="126"/>
      <c r="AA1646" s="136"/>
      <c r="AB1646" s="121" t="b">
        <v>0</v>
      </c>
      <c r="AC1646" s="121" t="b">
        <v>0</v>
      </c>
      <c r="AD1646" s="122"/>
      <c r="AE1646" s="121" t="b">
        <v>0</v>
      </c>
      <c r="AF1646" s="128"/>
      <c r="AG1646" s="137"/>
      <c r="AH1646" s="138" t="b">
        <v>0</v>
      </c>
      <c r="AI1646" s="133"/>
    </row>
    <row r="1647">
      <c r="A1647" s="114"/>
      <c r="B1647" s="114"/>
      <c r="C1647" s="114"/>
      <c r="D1647" s="114"/>
      <c r="E1647" s="115" t="s">
        <v>231</v>
      </c>
      <c r="F1647" s="116"/>
      <c r="G1647" s="117"/>
      <c r="H1647" s="116"/>
      <c r="I1647" s="116"/>
      <c r="J1647" s="118"/>
      <c r="K1647" s="116"/>
      <c r="L1647" s="116"/>
      <c r="M1647" s="116"/>
      <c r="N1647" s="116"/>
      <c r="O1647" s="116"/>
      <c r="P1647" s="126"/>
      <c r="Q1647" s="126"/>
      <c r="R1647" s="126"/>
      <c r="S1647" s="136"/>
      <c r="T1647" s="126"/>
      <c r="U1647" s="126"/>
      <c r="V1647" s="126"/>
      <c r="W1647" s="136"/>
      <c r="X1647" s="126"/>
      <c r="Y1647" s="126"/>
      <c r="Z1647" s="126"/>
      <c r="AA1647" s="136"/>
      <c r="AB1647" s="121" t="b">
        <v>0</v>
      </c>
      <c r="AC1647" s="121" t="b">
        <v>0</v>
      </c>
      <c r="AD1647" s="122"/>
      <c r="AE1647" s="121" t="b">
        <v>0</v>
      </c>
      <c r="AF1647" s="128"/>
      <c r="AG1647" s="137"/>
      <c r="AH1647" s="138" t="b">
        <v>0</v>
      </c>
      <c r="AI1647" s="133"/>
    </row>
    <row r="1648">
      <c r="A1648" s="114"/>
      <c r="B1648" s="114"/>
      <c r="C1648" s="114"/>
      <c r="D1648" s="114"/>
      <c r="E1648" s="115" t="s">
        <v>231</v>
      </c>
      <c r="F1648" s="116"/>
      <c r="G1648" s="117"/>
      <c r="H1648" s="116"/>
      <c r="I1648" s="116"/>
      <c r="J1648" s="118"/>
      <c r="K1648" s="116"/>
      <c r="L1648" s="116"/>
      <c r="M1648" s="116"/>
      <c r="N1648" s="116"/>
      <c r="O1648" s="116"/>
      <c r="P1648" s="126"/>
      <c r="Q1648" s="126"/>
      <c r="R1648" s="126"/>
      <c r="S1648" s="136"/>
      <c r="T1648" s="126"/>
      <c r="U1648" s="126"/>
      <c r="V1648" s="126"/>
      <c r="W1648" s="136"/>
      <c r="X1648" s="126"/>
      <c r="Y1648" s="126"/>
      <c r="Z1648" s="126"/>
      <c r="AA1648" s="136"/>
      <c r="AB1648" s="121" t="b">
        <v>0</v>
      </c>
      <c r="AC1648" s="121" t="b">
        <v>0</v>
      </c>
      <c r="AD1648" s="122"/>
      <c r="AE1648" s="121" t="b">
        <v>0</v>
      </c>
      <c r="AF1648" s="128"/>
      <c r="AG1648" s="137"/>
      <c r="AH1648" s="138" t="b">
        <v>0</v>
      </c>
      <c r="AI1648" s="133"/>
    </row>
    <row r="1649">
      <c r="A1649" s="114"/>
      <c r="B1649" s="114"/>
      <c r="C1649" s="114"/>
      <c r="D1649" s="114"/>
      <c r="E1649" s="115" t="s">
        <v>231</v>
      </c>
      <c r="F1649" s="116"/>
      <c r="G1649" s="117"/>
      <c r="H1649" s="116"/>
      <c r="I1649" s="116"/>
      <c r="J1649" s="118"/>
      <c r="K1649" s="116"/>
      <c r="L1649" s="116"/>
      <c r="M1649" s="116"/>
      <c r="N1649" s="116"/>
      <c r="O1649" s="116"/>
      <c r="P1649" s="126"/>
      <c r="Q1649" s="126"/>
      <c r="R1649" s="126"/>
      <c r="S1649" s="136"/>
      <c r="T1649" s="126"/>
      <c r="U1649" s="126"/>
      <c r="V1649" s="126"/>
      <c r="W1649" s="136"/>
      <c r="X1649" s="126"/>
      <c r="Y1649" s="126"/>
      <c r="Z1649" s="126"/>
      <c r="AA1649" s="136"/>
      <c r="AB1649" s="121" t="b">
        <v>0</v>
      </c>
      <c r="AC1649" s="121" t="b">
        <v>0</v>
      </c>
      <c r="AD1649" s="122"/>
      <c r="AE1649" s="121" t="b">
        <v>0</v>
      </c>
      <c r="AF1649" s="128"/>
      <c r="AG1649" s="137"/>
      <c r="AH1649" s="138" t="b">
        <v>0</v>
      </c>
      <c r="AI1649" s="133"/>
    </row>
    <row r="1650">
      <c r="A1650" s="114"/>
      <c r="B1650" s="114"/>
      <c r="C1650" s="114"/>
      <c r="D1650" s="114"/>
      <c r="E1650" s="115" t="s">
        <v>231</v>
      </c>
      <c r="F1650" s="116"/>
      <c r="G1650" s="117"/>
      <c r="H1650" s="116"/>
      <c r="I1650" s="116"/>
      <c r="J1650" s="118"/>
      <c r="K1650" s="116"/>
      <c r="L1650" s="116"/>
      <c r="M1650" s="116"/>
      <c r="N1650" s="116"/>
      <c r="O1650" s="116"/>
      <c r="P1650" s="126"/>
      <c r="Q1650" s="126"/>
      <c r="R1650" s="126"/>
      <c r="S1650" s="136"/>
      <c r="T1650" s="126"/>
      <c r="U1650" s="126"/>
      <c r="V1650" s="126"/>
      <c r="W1650" s="136"/>
      <c r="X1650" s="126"/>
      <c r="Y1650" s="126"/>
      <c r="Z1650" s="126"/>
      <c r="AA1650" s="136"/>
      <c r="AB1650" s="121" t="b">
        <v>0</v>
      </c>
      <c r="AC1650" s="121" t="b">
        <v>0</v>
      </c>
      <c r="AD1650" s="122"/>
      <c r="AE1650" s="121" t="b">
        <v>0</v>
      </c>
      <c r="AF1650" s="128"/>
      <c r="AG1650" s="137"/>
      <c r="AH1650" s="138" t="b">
        <v>0</v>
      </c>
      <c r="AI1650" s="133"/>
    </row>
    <row r="1651">
      <c r="A1651" s="114"/>
      <c r="B1651" s="114"/>
      <c r="C1651" s="114"/>
      <c r="D1651" s="114"/>
      <c r="E1651" s="115" t="s">
        <v>231</v>
      </c>
      <c r="F1651" s="116"/>
      <c r="G1651" s="117"/>
      <c r="H1651" s="116"/>
      <c r="I1651" s="116"/>
      <c r="J1651" s="118"/>
      <c r="K1651" s="116"/>
      <c r="L1651" s="116"/>
      <c r="M1651" s="116"/>
      <c r="N1651" s="116"/>
      <c r="O1651" s="116"/>
      <c r="P1651" s="126"/>
      <c r="Q1651" s="126"/>
      <c r="R1651" s="126"/>
      <c r="S1651" s="136"/>
      <c r="T1651" s="126"/>
      <c r="U1651" s="126"/>
      <c r="V1651" s="126"/>
      <c r="W1651" s="136"/>
      <c r="X1651" s="126"/>
      <c r="Y1651" s="126"/>
      <c r="Z1651" s="126"/>
      <c r="AA1651" s="136"/>
      <c r="AB1651" s="121" t="b">
        <v>0</v>
      </c>
      <c r="AC1651" s="121" t="b">
        <v>0</v>
      </c>
      <c r="AD1651" s="122"/>
      <c r="AE1651" s="121" t="b">
        <v>0</v>
      </c>
      <c r="AF1651" s="128"/>
      <c r="AG1651" s="137"/>
      <c r="AH1651" s="138" t="b">
        <v>0</v>
      </c>
      <c r="AI1651" s="133"/>
    </row>
    <row r="1652">
      <c r="A1652" s="114"/>
      <c r="B1652" s="114"/>
      <c r="C1652" s="114"/>
      <c r="D1652" s="114"/>
      <c r="E1652" s="115" t="s">
        <v>231</v>
      </c>
      <c r="F1652" s="116"/>
      <c r="G1652" s="117"/>
      <c r="H1652" s="116"/>
      <c r="I1652" s="116"/>
      <c r="J1652" s="118"/>
      <c r="K1652" s="116"/>
      <c r="L1652" s="116"/>
      <c r="M1652" s="116"/>
      <c r="N1652" s="116"/>
      <c r="O1652" s="116"/>
      <c r="P1652" s="126"/>
      <c r="Q1652" s="126"/>
      <c r="R1652" s="126"/>
      <c r="S1652" s="136"/>
      <c r="T1652" s="126"/>
      <c r="U1652" s="126"/>
      <c r="V1652" s="126"/>
      <c r="W1652" s="136"/>
      <c r="X1652" s="126"/>
      <c r="Y1652" s="126"/>
      <c r="Z1652" s="126"/>
      <c r="AA1652" s="136"/>
      <c r="AB1652" s="121" t="b">
        <v>0</v>
      </c>
      <c r="AC1652" s="121" t="b">
        <v>0</v>
      </c>
      <c r="AD1652" s="122"/>
      <c r="AE1652" s="121" t="b">
        <v>0</v>
      </c>
      <c r="AF1652" s="128"/>
      <c r="AG1652" s="137"/>
      <c r="AH1652" s="138" t="b">
        <v>0</v>
      </c>
      <c r="AI1652" s="133"/>
    </row>
    <row r="1653">
      <c r="A1653" s="114"/>
      <c r="B1653" s="114"/>
      <c r="C1653" s="114"/>
      <c r="D1653" s="114"/>
      <c r="E1653" s="115" t="s">
        <v>231</v>
      </c>
      <c r="F1653" s="116"/>
      <c r="G1653" s="117"/>
      <c r="H1653" s="116"/>
      <c r="I1653" s="116"/>
      <c r="J1653" s="118"/>
      <c r="K1653" s="116"/>
      <c r="L1653" s="116"/>
      <c r="M1653" s="116"/>
      <c r="N1653" s="116"/>
      <c r="O1653" s="116"/>
      <c r="P1653" s="126"/>
      <c r="Q1653" s="126"/>
      <c r="R1653" s="126"/>
      <c r="S1653" s="136"/>
      <c r="T1653" s="126"/>
      <c r="U1653" s="126"/>
      <c r="V1653" s="126"/>
      <c r="W1653" s="136"/>
      <c r="X1653" s="126"/>
      <c r="Y1653" s="126"/>
      <c r="Z1653" s="126"/>
      <c r="AA1653" s="136"/>
      <c r="AB1653" s="121" t="b">
        <v>0</v>
      </c>
      <c r="AC1653" s="121" t="b">
        <v>0</v>
      </c>
      <c r="AD1653" s="122"/>
      <c r="AE1653" s="121" t="b">
        <v>0</v>
      </c>
      <c r="AF1653" s="128"/>
      <c r="AG1653" s="137"/>
      <c r="AH1653" s="138" t="b">
        <v>0</v>
      </c>
      <c r="AI1653" s="133"/>
    </row>
    <row r="1654">
      <c r="A1654" s="114"/>
      <c r="B1654" s="114"/>
      <c r="C1654" s="114"/>
      <c r="D1654" s="114"/>
      <c r="E1654" s="115" t="s">
        <v>231</v>
      </c>
      <c r="F1654" s="116"/>
      <c r="G1654" s="117"/>
      <c r="H1654" s="116"/>
      <c r="I1654" s="116"/>
      <c r="J1654" s="118"/>
      <c r="K1654" s="116"/>
      <c r="L1654" s="116"/>
      <c r="M1654" s="116"/>
      <c r="N1654" s="116"/>
      <c r="O1654" s="116"/>
      <c r="P1654" s="126"/>
      <c r="Q1654" s="126"/>
      <c r="R1654" s="126"/>
      <c r="S1654" s="136"/>
      <c r="T1654" s="126"/>
      <c r="U1654" s="126"/>
      <c r="V1654" s="126"/>
      <c r="W1654" s="136"/>
      <c r="X1654" s="126"/>
      <c r="Y1654" s="126"/>
      <c r="Z1654" s="126"/>
      <c r="AA1654" s="136"/>
      <c r="AB1654" s="121" t="b">
        <v>0</v>
      </c>
      <c r="AC1654" s="121" t="b">
        <v>0</v>
      </c>
      <c r="AD1654" s="122"/>
      <c r="AE1654" s="121" t="b">
        <v>0</v>
      </c>
      <c r="AF1654" s="128"/>
      <c r="AG1654" s="137"/>
      <c r="AH1654" s="138" t="b">
        <v>0</v>
      </c>
      <c r="AI1654" s="133"/>
    </row>
    <row r="1655">
      <c r="A1655" s="114"/>
      <c r="B1655" s="114"/>
      <c r="C1655" s="114"/>
      <c r="D1655" s="114"/>
      <c r="E1655" s="115" t="s">
        <v>231</v>
      </c>
      <c r="F1655" s="116"/>
      <c r="G1655" s="117"/>
      <c r="H1655" s="116"/>
      <c r="I1655" s="116"/>
      <c r="J1655" s="118"/>
      <c r="K1655" s="116"/>
      <c r="L1655" s="116"/>
      <c r="M1655" s="116"/>
      <c r="N1655" s="116"/>
      <c r="O1655" s="116"/>
      <c r="P1655" s="126"/>
      <c r="Q1655" s="126"/>
      <c r="R1655" s="126"/>
      <c r="S1655" s="136"/>
      <c r="T1655" s="126"/>
      <c r="U1655" s="126"/>
      <c r="V1655" s="126"/>
      <c r="W1655" s="136"/>
      <c r="X1655" s="126"/>
      <c r="Y1655" s="126"/>
      <c r="Z1655" s="126"/>
      <c r="AA1655" s="136"/>
      <c r="AB1655" s="121" t="b">
        <v>0</v>
      </c>
      <c r="AC1655" s="121" t="b">
        <v>0</v>
      </c>
      <c r="AD1655" s="122"/>
      <c r="AE1655" s="121" t="b">
        <v>0</v>
      </c>
      <c r="AF1655" s="128"/>
      <c r="AG1655" s="137"/>
      <c r="AH1655" s="138" t="b">
        <v>0</v>
      </c>
      <c r="AI1655" s="133"/>
    </row>
    <row r="1656">
      <c r="A1656" s="114"/>
      <c r="B1656" s="114"/>
      <c r="C1656" s="114"/>
      <c r="D1656" s="114"/>
      <c r="E1656" s="115" t="s">
        <v>231</v>
      </c>
      <c r="F1656" s="116"/>
      <c r="G1656" s="117"/>
      <c r="H1656" s="116"/>
      <c r="I1656" s="116"/>
      <c r="J1656" s="118"/>
      <c r="K1656" s="116"/>
      <c r="L1656" s="116"/>
      <c r="M1656" s="116"/>
      <c r="N1656" s="116"/>
      <c r="O1656" s="116"/>
      <c r="P1656" s="126"/>
      <c r="Q1656" s="126"/>
      <c r="R1656" s="126"/>
      <c r="S1656" s="136"/>
      <c r="T1656" s="126"/>
      <c r="U1656" s="126"/>
      <c r="V1656" s="126"/>
      <c r="W1656" s="136"/>
      <c r="X1656" s="126"/>
      <c r="Y1656" s="126"/>
      <c r="Z1656" s="126"/>
      <c r="AA1656" s="136"/>
      <c r="AB1656" s="121" t="b">
        <v>0</v>
      </c>
      <c r="AC1656" s="121" t="b">
        <v>0</v>
      </c>
      <c r="AD1656" s="122"/>
      <c r="AE1656" s="121" t="b">
        <v>0</v>
      </c>
      <c r="AF1656" s="128"/>
      <c r="AG1656" s="137"/>
      <c r="AH1656" s="138" t="b">
        <v>0</v>
      </c>
      <c r="AI1656" s="133"/>
    </row>
    <row r="1657">
      <c r="A1657" s="114"/>
      <c r="B1657" s="114"/>
      <c r="C1657" s="114"/>
      <c r="D1657" s="114"/>
      <c r="E1657" s="115" t="s">
        <v>231</v>
      </c>
      <c r="F1657" s="116"/>
      <c r="G1657" s="117"/>
      <c r="H1657" s="116"/>
      <c r="I1657" s="116"/>
      <c r="J1657" s="118"/>
      <c r="K1657" s="116"/>
      <c r="L1657" s="116"/>
      <c r="M1657" s="116"/>
      <c r="N1657" s="116"/>
      <c r="O1657" s="116"/>
      <c r="P1657" s="126"/>
      <c r="Q1657" s="126"/>
      <c r="R1657" s="126"/>
      <c r="S1657" s="136"/>
      <c r="T1657" s="126"/>
      <c r="U1657" s="126"/>
      <c r="V1657" s="126"/>
      <c r="W1657" s="136"/>
      <c r="X1657" s="126"/>
      <c r="Y1657" s="126"/>
      <c r="Z1657" s="126"/>
      <c r="AA1657" s="136"/>
      <c r="AB1657" s="121" t="b">
        <v>0</v>
      </c>
      <c r="AC1657" s="121" t="b">
        <v>0</v>
      </c>
      <c r="AD1657" s="122"/>
      <c r="AE1657" s="121" t="b">
        <v>0</v>
      </c>
      <c r="AF1657" s="128"/>
      <c r="AG1657" s="137"/>
      <c r="AH1657" s="138" t="b">
        <v>0</v>
      </c>
      <c r="AI1657" s="133"/>
    </row>
    <row r="1658">
      <c r="A1658" s="114"/>
      <c r="B1658" s="114"/>
      <c r="C1658" s="114"/>
      <c r="D1658" s="114"/>
      <c r="E1658" s="115" t="s">
        <v>231</v>
      </c>
      <c r="F1658" s="116"/>
      <c r="G1658" s="117"/>
      <c r="H1658" s="116"/>
      <c r="I1658" s="116"/>
      <c r="J1658" s="118"/>
      <c r="K1658" s="116"/>
      <c r="L1658" s="116"/>
      <c r="M1658" s="116"/>
      <c r="N1658" s="116"/>
      <c r="O1658" s="116"/>
      <c r="P1658" s="126"/>
      <c r="Q1658" s="126"/>
      <c r="R1658" s="126"/>
      <c r="S1658" s="136"/>
      <c r="T1658" s="126"/>
      <c r="U1658" s="126"/>
      <c r="V1658" s="126"/>
      <c r="W1658" s="136"/>
      <c r="X1658" s="126"/>
      <c r="Y1658" s="126"/>
      <c r="Z1658" s="126"/>
      <c r="AA1658" s="136"/>
      <c r="AB1658" s="121" t="b">
        <v>0</v>
      </c>
      <c r="AC1658" s="121" t="b">
        <v>0</v>
      </c>
      <c r="AD1658" s="122"/>
      <c r="AE1658" s="121" t="b">
        <v>0</v>
      </c>
      <c r="AF1658" s="128"/>
      <c r="AG1658" s="137"/>
      <c r="AH1658" s="138" t="b">
        <v>0</v>
      </c>
      <c r="AI1658" s="133"/>
    </row>
    <row r="1659">
      <c r="A1659" s="114"/>
      <c r="B1659" s="114"/>
      <c r="C1659" s="114"/>
      <c r="D1659" s="114"/>
      <c r="E1659" s="115" t="s">
        <v>231</v>
      </c>
      <c r="F1659" s="116"/>
      <c r="G1659" s="117"/>
      <c r="H1659" s="116"/>
      <c r="I1659" s="116"/>
      <c r="J1659" s="118"/>
      <c r="K1659" s="116"/>
      <c r="L1659" s="116"/>
      <c r="M1659" s="116"/>
      <c r="N1659" s="116"/>
      <c r="O1659" s="116"/>
      <c r="P1659" s="126"/>
      <c r="Q1659" s="126"/>
      <c r="R1659" s="126"/>
      <c r="S1659" s="136"/>
      <c r="T1659" s="126"/>
      <c r="U1659" s="126"/>
      <c r="V1659" s="126"/>
      <c r="W1659" s="136"/>
      <c r="X1659" s="126"/>
      <c r="Y1659" s="126"/>
      <c r="Z1659" s="126"/>
      <c r="AA1659" s="136"/>
      <c r="AB1659" s="121" t="b">
        <v>0</v>
      </c>
      <c r="AC1659" s="121" t="b">
        <v>0</v>
      </c>
      <c r="AD1659" s="122"/>
      <c r="AE1659" s="121" t="b">
        <v>0</v>
      </c>
      <c r="AF1659" s="128"/>
      <c r="AG1659" s="137"/>
      <c r="AH1659" s="138" t="b">
        <v>0</v>
      </c>
      <c r="AI1659" s="133"/>
    </row>
    <row r="1660">
      <c r="A1660" s="114"/>
      <c r="B1660" s="114"/>
      <c r="C1660" s="114"/>
      <c r="D1660" s="114"/>
      <c r="E1660" s="115" t="s">
        <v>231</v>
      </c>
      <c r="F1660" s="116"/>
      <c r="G1660" s="117"/>
      <c r="H1660" s="116"/>
      <c r="I1660" s="116"/>
      <c r="J1660" s="118"/>
      <c r="K1660" s="116"/>
      <c r="L1660" s="116"/>
      <c r="M1660" s="116"/>
      <c r="N1660" s="116"/>
      <c r="O1660" s="116"/>
      <c r="P1660" s="126"/>
      <c r="Q1660" s="126"/>
      <c r="R1660" s="126"/>
      <c r="S1660" s="136"/>
      <c r="T1660" s="126"/>
      <c r="U1660" s="126"/>
      <c r="V1660" s="126"/>
      <c r="W1660" s="136"/>
      <c r="X1660" s="126"/>
      <c r="Y1660" s="126"/>
      <c r="Z1660" s="126"/>
      <c r="AA1660" s="136"/>
      <c r="AB1660" s="121" t="b">
        <v>0</v>
      </c>
      <c r="AC1660" s="121" t="b">
        <v>0</v>
      </c>
      <c r="AD1660" s="122"/>
      <c r="AE1660" s="121" t="b">
        <v>0</v>
      </c>
      <c r="AF1660" s="128"/>
      <c r="AG1660" s="137"/>
      <c r="AH1660" s="138" t="b">
        <v>0</v>
      </c>
      <c r="AI1660" s="133"/>
    </row>
    <row r="1661">
      <c r="A1661" s="114"/>
      <c r="B1661" s="114"/>
      <c r="C1661" s="114"/>
      <c r="D1661" s="114"/>
      <c r="E1661" s="115" t="s">
        <v>231</v>
      </c>
      <c r="F1661" s="116"/>
      <c r="G1661" s="117"/>
      <c r="H1661" s="116"/>
      <c r="I1661" s="116"/>
      <c r="J1661" s="118"/>
      <c r="K1661" s="116"/>
      <c r="L1661" s="116"/>
      <c r="M1661" s="116"/>
      <c r="N1661" s="116"/>
      <c r="O1661" s="116"/>
      <c r="P1661" s="126"/>
      <c r="Q1661" s="126"/>
      <c r="R1661" s="126"/>
      <c r="S1661" s="136"/>
      <c r="T1661" s="126"/>
      <c r="U1661" s="126"/>
      <c r="V1661" s="126"/>
      <c r="W1661" s="136"/>
      <c r="X1661" s="126"/>
      <c r="Y1661" s="126"/>
      <c r="Z1661" s="126"/>
      <c r="AA1661" s="136"/>
      <c r="AB1661" s="121" t="b">
        <v>0</v>
      </c>
      <c r="AC1661" s="121" t="b">
        <v>0</v>
      </c>
      <c r="AD1661" s="122"/>
      <c r="AE1661" s="121" t="b">
        <v>0</v>
      </c>
      <c r="AF1661" s="128"/>
      <c r="AG1661" s="137"/>
      <c r="AH1661" s="138" t="b">
        <v>0</v>
      </c>
      <c r="AI1661" s="133"/>
    </row>
    <row r="1662">
      <c r="A1662" s="114"/>
      <c r="B1662" s="114"/>
      <c r="C1662" s="114"/>
      <c r="D1662" s="114"/>
      <c r="E1662" s="115" t="s">
        <v>231</v>
      </c>
      <c r="F1662" s="116"/>
      <c r="G1662" s="117"/>
      <c r="H1662" s="116"/>
      <c r="I1662" s="116"/>
      <c r="J1662" s="118"/>
      <c r="K1662" s="116"/>
      <c r="L1662" s="116"/>
      <c r="M1662" s="116"/>
      <c r="N1662" s="116"/>
      <c r="O1662" s="116"/>
      <c r="P1662" s="126"/>
      <c r="Q1662" s="126"/>
      <c r="R1662" s="126"/>
      <c r="S1662" s="136"/>
      <c r="T1662" s="126"/>
      <c r="U1662" s="126"/>
      <c r="V1662" s="126"/>
      <c r="W1662" s="136"/>
      <c r="X1662" s="126"/>
      <c r="Y1662" s="126"/>
      <c r="Z1662" s="126"/>
      <c r="AA1662" s="136"/>
      <c r="AB1662" s="121" t="b">
        <v>0</v>
      </c>
      <c r="AC1662" s="121" t="b">
        <v>0</v>
      </c>
      <c r="AD1662" s="122"/>
      <c r="AE1662" s="121" t="b">
        <v>0</v>
      </c>
      <c r="AF1662" s="128"/>
      <c r="AG1662" s="137"/>
      <c r="AH1662" s="138" t="b">
        <v>0</v>
      </c>
      <c r="AI1662" s="133"/>
    </row>
    <row r="1663">
      <c r="A1663" s="114"/>
      <c r="B1663" s="114"/>
      <c r="C1663" s="114"/>
      <c r="D1663" s="114"/>
      <c r="E1663" s="115" t="s">
        <v>231</v>
      </c>
      <c r="F1663" s="116"/>
      <c r="G1663" s="117"/>
      <c r="H1663" s="116"/>
      <c r="I1663" s="116"/>
      <c r="J1663" s="118"/>
      <c r="K1663" s="116"/>
      <c r="L1663" s="116"/>
      <c r="M1663" s="116"/>
      <c r="N1663" s="116"/>
      <c r="O1663" s="116"/>
      <c r="P1663" s="126"/>
      <c r="Q1663" s="126"/>
      <c r="R1663" s="126"/>
      <c r="S1663" s="136"/>
      <c r="T1663" s="126"/>
      <c r="U1663" s="126"/>
      <c r="V1663" s="126"/>
      <c r="W1663" s="136"/>
      <c r="X1663" s="126"/>
      <c r="Y1663" s="126"/>
      <c r="Z1663" s="126"/>
      <c r="AA1663" s="136"/>
      <c r="AB1663" s="121" t="b">
        <v>0</v>
      </c>
      <c r="AC1663" s="121" t="b">
        <v>0</v>
      </c>
      <c r="AD1663" s="122"/>
      <c r="AE1663" s="121" t="b">
        <v>0</v>
      </c>
      <c r="AF1663" s="128"/>
      <c r="AG1663" s="137"/>
      <c r="AH1663" s="138" t="b">
        <v>0</v>
      </c>
      <c r="AI1663" s="133"/>
    </row>
    <row r="1664">
      <c r="A1664" s="114"/>
      <c r="B1664" s="114"/>
      <c r="C1664" s="114"/>
      <c r="D1664" s="114"/>
      <c r="E1664" s="115" t="s">
        <v>231</v>
      </c>
      <c r="F1664" s="116"/>
      <c r="G1664" s="117"/>
      <c r="H1664" s="116"/>
      <c r="I1664" s="116"/>
      <c r="J1664" s="118"/>
      <c r="K1664" s="116"/>
      <c r="L1664" s="116"/>
      <c r="M1664" s="116"/>
      <c r="N1664" s="116"/>
      <c r="O1664" s="116"/>
      <c r="P1664" s="126"/>
      <c r="Q1664" s="126"/>
      <c r="R1664" s="126"/>
      <c r="S1664" s="136"/>
      <c r="T1664" s="126"/>
      <c r="U1664" s="126"/>
      <c r="V1664" s="126"/>
      <c r="W1664" s="136"/>
      <c r="X1664" s="126"/>
      <c r="Y1664" s="126"/>
      <c r="Z1664" s="126"/>
      <c r="AA1664" s="136"/>
      <c r="AB1664" s="121" t="b">
        <v>0</v>
      </c>
      <c r="AC1664" s="121" t="b">
        <v>0</v>
      </c>
      <c r="AD1664" s="122"/>
      <c r="AE1664" s="121" t="b">
        <v>0</v>
      </c>
      <c r="AF1664" s="128"/>
      <c r="AG1664" s="137"/>
      <c r="AH1664" s="138" t="b">
        <v>0</v>
      </c>
      <c r="AI1664" s="133"/>
    </row>
    <row r="1665">
      <c r="A1665" s="114"/>
      <c r="B1665" s="114"/>
      <c r="C1665" s="114"/>
      <c r="D1665" s="114"/>
      <c r="E1665" s="115" t="s">
        <v>231</v>
      </c>
      <c r="F1665" s="116"/>
      <c r="G1665" s="117"/>
      <c r="H1665" s="116"/>
      <c r="I1665" s="116"/>
      <c r="J1665" s="118"/>
      <c r="K1665" s="116"/>
      <c r="L1665" s="116"/>
      <c r="M1665" s="116"/>
      <c r="N1665" s="116"/>
      <c r="O1665" s="116"/>
      <c r="P1665" s="126"/>
      <c r="Q1665" s="126"/>
      <c r="R1665" s="126"/>
      <c r="S1665" s="136"/>
      <c r="T1665" s="126"/>
      <c r="U1665" s="126"/>
      <c r="V1665" s="126"/>
      <c r="W1665" s="136"/>
      <c r="X1665" s="126"/>
      <c r="Y1665" s="126"/>
      <c r="Z1665" s="126"/>
      <c r="AA1665" s="136"/>
      <c r="AB1665" s="121" t="b">
        <v>0</v>
      </c>
      <c r="AC1665" s="121" t="b">
        <v>0</v>
      </c>
      <c r="AD1665" s="122"/>
      <c r="AE1665" s="121" t="b">
        <v>0</v>
      </c>
      <c r="AF1665" s="128"/>
      <c r="AG1665" s="137"/>
      <c r="AH1665" s="138" t="b">
        <v>0</v>
      </c>
      <c r="AI1665" s="133"/>
    </row>
    <row r="1666">
      <c r="A1666" s="114"/>
      <c r="B1666" s="114"/>
      <c r="C1666" s="114"/>
      <c r="D1666" s="114"/>
      <c r="E1666" s="115" t="s">
        <v>231</v>
      </c>
      <c r="F1666" s="116"/>
      <c r="G1666" s="117"/>
      <c r="H1666" s="116"/>
      <c r="I1666" s="116"/>
      <c r="J1666" s="118"/>
      <c r="K1666" s="116"/>
      <c r="L1666" s="116"/>
      <c r="M1666" s="116"/>
      <c r="N1666" s="116"/>
      <c r="O1666" s="116"/>
      <c r="P1666" s="126"/>
      <c r="Q1666" s="126"/>
      <c r="R1666" s="126"/>
      <c r="S1666" s="136"/>
      <c r="T1666" s="126"/>
      <c r="U1666" s="126"/>
      <c r="V1666" s="126"/>
      <c r="W1666" s="136"/>
      <c r="X1666" s="126"/>
      <c r="Y1666" s="126"/>
      <c r="Z1666" s="126"/>
      <c r="AA1666" s="136"/>
      <c r="AB1666" s="121" t="b">
        <v>0</v>
      </c>
      <c r="AC1666" s="121" t="b">
        <v>0</v>
      </c>
      <c r="AD1666" s="122"/>
      <c r="AE1666" s="121" t="b">
        <v>0</v>
      </c>
      <c r="AF1666" s="128"/>
      <c r="AG1666" s="137"/>
      <c r="AH1666" s="138" t="b">
        <v>0</v>
      </c>
      <c r="AI1666" s="133"/>
    </row>
    <row r="1667">
      <c r="A1667" s="114"/>
      <c r="B1667" s="114"/>
      <c r="C1667" s="114"/>
      <c r="D1667" s="114"/>
      <c r="E1667" s="115" t="s">
        <v>231</v>
      </c>
      <c r="F1667" s="116"/>
      <c r="G1667" s="117"/>
      <c r="H1667" s="116"/>
      <c r="I1667" s="116"/>
      <c r="J1667" s="118"/>
      <c r="K1667" s="116"/>
      <c r="L1667" s="116"/>
      <c r="M1667" s="116"/>
      <c r="N1667" s="116"/>
      <c r="O1667" s="116"/>
      <c r="P1667" s="126"/>
      <c r="Q1667" s="126"/>
      <c r="R1667" s="126"/>
      <c r="S1667" s="136"/>
      <c r="T1667" s="126"/>
      <c r="U1667" s="126"/>
      <c r="V1667" s="126"/>
      <c r="W1667" s="136"/>
      <c r="X1667" s="126"/>
      <c r="Y1667" s="126"/>
      <c r="Z1667" s="126"/>
      <c r="AA1667" s="136"/>
      <c r="AB1667" s="121" t="b">
        <v>0</v>
      </c>
      <c r="AC1667" s="121" t="b">
        <v>0</v>
      </c>
      <c r="AD1667" s="122"/>
      <c r="AE1667" s="121" t="b">
        <v>0</v>
      </c>
      <c r="AF1667" s="128"/>
      <c r="AG1667" s="137"/>
      <c r="AH1667" s="138" t="b">
        <v>0</v>
      </c>
      <c r="AI1667" s="133"/>
    </row>
    <row r="1668">
      <c r="A1668" s="114"/>
      <c r="B1668" s="114"/>
      <c r="C1668" s="114"/>
      <c r="D1668" s="114"/>
      <c r="E1668" s="115" t="s">
        <v>231</v>
      </c>
      <c r="F1668" s="116"/>
      <c r="G1668" s="117"/>
      <c r="H1668" s="116"/>
      <c r="I1668" s="116"/>
      <c r="J1668" s="118"/>
      <c r="K1668" s="116"/>
      <c r="L1668" s="116"/>
      <c r="M1668" s="116"/>
      <c r="N1668" s="116"/>
      <c r="O1668" s="116"/>
      <c r="P1668" s="126"/>
      <c r="Q1668" s="126"/>
      <c r="R1668" s="126"/>
      <c r="S1668" s="136"/>
      <c r="T1668" s="126"/>
      <c r="U1668" s="126"/>
      <c r="V1668" s="126"/>
      <c r="W1668" s="136"/>
      <c r="X1668" s="126"/>
      <c r="Y1668" s="126"/>
      <c r="Z1668" s="126"/>
      <c r="AA1668" s="136"/>
      <c r="AB1668" s="121" t="b">
        <v>0</v>
      </c>
      <c r="AC1668" s="121" t="b">
        <v>0</v>
      </c>
      <c r="AD1668" s="122"/>
      <c r="AE1668" s="121" t="b">
        <v>0</v>
      </c>
      <c r="AF1668" s="128"/>
      <c r="AG1668" s="137"/>
      <c r="AH1668" s="138" t="b">
        <v>0</v>
      </c>
      <c r="AI1668" s="133"/>
    </row>
    <row r="1669">
      <c r="A1669" s="114"/>
      <c r="B1669" s="114"/>
      <c r="C1669" s="114"/>
      <c r="D1669" s="114"/>
      <c r="E1669" s="115" t="s">
        <v>231</v>
      </c>
      <c r="F1669" s="116"/>
      <c r="G1669" s="117"/>
      <c r="H1669" s="116"/>
      <c r="I1669" s="116"/>
      <c r="J1669" s="118"/>
      <c r="K1669" s="116"/>
      <c r="L1669" s="116"/>
      <c r="M1669" s="116"/>
      <c r="N1669" s="116"/>
      <c r="O1669" s="116"/>
      <c r="P1669" s="126"/>
      <c r="Q1669" s="126"/>
      <c r="R1669" s="126"/>
      <c r="S1669" s="136"/>
      <c r="T1669" s="126"/>
      <c r="U1669" s="126"/>
      <c r="V1669" s="126"/>
      <c r="W1669" s="136"/>
      <c r="X1669" s="126"/>
      <c r="Y1669" s="126"/>
      <c r="Z1669" s="126"/>
      <c r="AA1669" s="136"/>
      <c r="AB1669" s="121" t="b">
        <v>0</v>
      </c>
      <c r="AC1669" s="121" t="b">
        <v>0</v>
      </c>
      <c r="AD1669" s="122"/>
      <c r="AE1669" s="121" t="b">
        <v>0</v>
      </c>
      <c r="AF1669" s="128"/>
      <c r="AG1669" s="137"/>
      <c r="AH1669" s="138" t="b">
        <v>0</v>
      </c>
      <c r="AI1669" s="133"/>
    </row>
    <row r="1670">
      <c r="A1670" s="114"/>
      <c r="B1670" s="114"/>
      <c r="C1670" s="114"/>
      <c r="D1670" s="114"/>
      <c r="E1670" s="115" t="s">
        <v>231</v>
      </c>
      <c r="F1670" s="116"/>
      <c r="G1670" s="117"/>
      <c r="H1670" s="116"/>
      <c r="I1670" s="116"/>
      <c r="J1670" s="118"/>
      <c r="K1670" s="116"/>
      <c r="L1670" s="116"/>
      <c r="M1670" s="116"/>
      <c r="N1670" s="116"/>
      <c r="O1670" s="116"/>
      <c r="P1670" s="126"/>
      <c r="Q1670" s="126"/>
      <c r="R1670" s="126"/>
      <c r="S1670" s="136"/>
      <c r="T1670" s="126"/>
      <c r="U1670" s="126"/>
      <c r="V1670" s="126"/>
      <c r="W1670" s="136"/>
      <c r="X1670" s="126"/>
      <c r="Y1670" s="126"/>
      <c r="Z1670" s="126"/>
      <c r="AA1670" s="136"/>
      <c r="AB1670" s="121" t="b">
        <v>0</v>
      </c>
      <c r="AC1670" s="121" t="b">
        <v>0</v>
      </c>
      <c r="AD1670" s="122"/>
      <c r="AE1670" s="121" t="b">
        <v>0</v>
      </c>
      <c r="AF1670" s="128"/>
      <c r="AG1670" s="137"/>
      <c r="AH1670" s="138" t="b">
        <v>0</v>
      </c>
      <c r="AI1670" s="133"/>
    </row>
    <row r="1671">
      <c r="A1671" s="114"/>
      <c r="B1671" s="114"/>
      <c r="C1671" s="114"/>
      <c r="D1671" s="114"/>
      <c r="E1671" s="115" t="s">
        <v>231</v>
      </c>
      <c r="F1671" s="116"/>
      <c r="G1671" s="117"/>
      <c r="H1671" s="116"/>
      <c r="I1671" s="116"/>
      <c r="J1671" s="118"/>
      <c r="K1671" s="116"/>
      <c r="L1671" s="116"/>
      <c r="M1671" s="116"/>
      <c r="N1671" s="116"/>
      <c r="O1671" s="116"/>
      <c r="P1671" s="126"/>
      <c r="Q1671" s="126"/>
      <c r="R1671" s="126"/>
      <c r="S1671" s="136"/>
      <c r="T1671" s="126"/>
      <c r="U1671" s="126"/>
      <c r="V1671" s="126"/>
      <c r="W1671" s="136"/>
      <c r="X1671" s="126"/>
      <c r="Y1671" s="126"/>
      <c r="Z1671" s="126"/>
      <c r="AA1671" s="136"/>
      <c r="AB1671" s="121" t="b">
        <v>0</v>
      </c>
      <c r="AC1671" s="121" t="b">
        <v>0</v>
      </c>
      <c r="AD1671" s="122"/>
      <c r="AE1671" s="121" t="b">
        <v>0</v>
      </c>
      <c r="AF1671" s="128"/>
      <c r="AG1671" s="137"/>
      <c r="AH1671" s="138" t="b">
        <v>0</v>
      </c>
      <c r="AI1671" s="133"/>
    </row>
    <row r="1672">
      <c r="A1672" s="114"/>
      <c r="B1672" s="114"/>
      <c r="C1672" s="114"/>
      <c r="D1672" s="114"/>
      <c r="E1672" s="115" t="s">
        <v>231</v>
      </c>
      <c r="F1672" s="116"/>
      <c r="G1672" s="117"/>
      <c r="H1672" s="116"/>
      <c r="I1672" s="116"/>
      <c r="J1672" s="118"/>
      <c r="K1672" s="116"/>
      <c r="L1672" s="116"/>
      <c r="M1672" s="116"/>
      <c r="N1672" s="116"/>
      <c r="O1672" s="116"/>
      <c r="P1672" s="126"/>
      <c r="Q1672" s="126"/>
      <c r="R1672" s="126"/>
      <c r="S1672" s="136"/>
      <c r="T1672" s="126"/>
      <c r="U1672" s="126"/>
      <c r="V1672" s="126"/>
      <c r="W1672" s="136"/>
      <c r="X1672" s="126"/>
      <c r="Y1672" s="126"/>
      <c r="Z1672" s="126"/>
      <c r="AA1672" s="136"/>
      <c r="AB1672" s="121" t="b">
        <v>0</v>
      </c>
      <c r="AC1672" s="121" t="b">
        <v>0</v>
      </c>
      <c r="AD1672" s="122"/>
      <c r="AE1672" s="121" t="b">
        <v>0</v>
      </c>
      <c r="AF1672" s="128"/>
      <c r="AG1672" s="137"/>
      <c r="AH1672" s="138" t="b">
        <v>0</v>
      </c>
      <c r="AI1672" s="133"/>
    </row>
    <row r="1673">
      <c r="A1673" s="114"/>
      <c r="B1673" s="114"/>
      <c r="C1673" s="114"/>
      <c r="D1673" s="114"/>
      <c r="E1673" s="115" t="s">
        <v>231</v>
      </c>
      <c r="F1673" s="116"/>
      <c r="G1673" s="117"/>
      <c r="H1673" s="116"/>
      <c r="I1673" s="116"/>
      <c r="J1673" s="118"/>
      <c r="K1673" s="116"/>
      <c r="L1673" s="116"/>
      <c r="M1673" s="116"/>
      <c r="N1673" s="116"/>
      <c r="O1673" s="116"/>
      <c r="P1673" s="126"/>
      <c r="Q1673" s="126"/>
      <c r="R1673" s="126"/>
      <c r="S1673" s="136"/>
      <c r="T1673" s="126"/>
      <c r="U1673" s="126"/>
      <c r="V1673" s="126"/>
      <c r="W1673" s="136"/>
      <c r="X1673" s="126"/>
      <c r="Y1673" s="126"/>
      <c r="Z1673" s="126"/>
      <c r="AA1673" s="136"/>
      <c r="AB1673" s="121" t="b">
        <v>0</v>
      </c>
      <c r="AC1673" s="121" t="b">
        <v>0</v>
      </c>
      <c r="AD1673" s="122"/>
      <c r="AE1673" s="121" t="b">
        <v>0</v>
      </c>
      <c r="AF1673" s="128"/>
      <c r="AG1673" s="137"/>
      <c r="AH1673" s="138" t="b">
        <v>0</v>
      </c>
      <c r="AI1673" s="133"/>
    </row>
    <row r="1674">
      <c r="A1674" s="114"/>
      <c r="B1674" s="114"/>
      <c r="C1674" s="114"/>
      <c r="D1674" s="114"/>
      <c r="E1674" s="115" t="s">
        <v>231</v>
      </c>
      <c r="F1674" s="116"/>
      <c r="G1674" s="117"/>
      <c r="H1674" s="116"/>
      <c r="I1674" s="116"/>
      <c r="J1674" s="118"/>
      <c r="K1674" s="116"/>
      <c r="L1674" s="116"/>
      <c r="M1674" s="116"/>
      <c r="N1674" s="116"/>
      <c r="O1674" s="116"/>
      <c r="P1674" s="126"/>
      <c r="Q1674" s="126"/>
      <c r="R1674" s="126"/>
      <c r="S1674" s="136"/>
      <c r="T1674" s="126"/>
      <c r="U1674" s="126"/>
      <c r="V1674" s="126"/>
      <c r="W1674" s="136"/>
      <c r="X1674" s="126"/>
      <c r="Y1674" s="126"/>
      <c r="Z1674" s="126"/>
      <c r="AA1674" s="136"/>
      <c r="AB1674" s="121" t="b">
        <v>0</v>
      </c>
      <c r="AC1674" s="121" t="b">
        <v>0</v>
      </c>
      <c r="AD1674" s="122"/>
      <c r="AE1674" s="121" t="b">
        <v>0</v>
      </c>
      <c r="AF1674" s="128"/>
      <c r="AG1674" s="137"/>
      <c r="AH1674" s="138" t="b">
        <v>0</v>
      </c>
      <c r="AI1674" s="133"/>
    </row>
    <row r="1675">
      <c r="A1675" s="114"/>
      <c r="B1675" s="114"/>
      <c r="C1675" s="114"/>
      <c r="D1675" s="114"/>
      <c r="E1675" s="115" t="s">
        <v>231</v>
      </c>
      <c r="F1675" s="116"/>
      <c r="G1675" s="117"/>
      <c r="H1675" s="116"/>
      <c r="I1675" s="116"/>
      <c r="J1675" s="118"/>
      <c r="K1675" s="116"/>
      <c r="L1675" s="116"/>
      <c r="M1675" s="116"/>
      <c r="N1675" s="116"/>
      <c r="O1675" s="116"/>
      <c r="P1675" s="126"/>
      <c r="Q1675" s="126"/>
      <c r="R1675" s="126"/>
      <c r="S1675" s="136"/>
      <c r="T1675" s="126"/>
      <c r="U1675" s="126"/>
      <c r="V1675" s="126"/>
      <c r="W1675" s="136"/>
      <c r="X1675" s="126"/>
      <c r="Y1675" s="126"/>
      <c r="Z1675" s="126"/>
      <c r="AA1675" s="136"/>
      <c r="AB1675" s="121" t="b">
        <v>0</v>
      </c>
      <c r="AC1675" s="121" t="b">
        <v>0</v>
      </c>
      <c r="AD1675" s="122"/>
      <c r="AE1675" s="121" t="b">
        <v>0</v>
      </c>
      <c r="AF1675" s="128"/>
      <c r="AG1675" s="137"/>
      <c r="AH1675" s="138" t="b">
        <v>0</v>
      </c>
      <c r="AI1675" s="133"/>
    </row>
    <row r="1676">
      <c r="A1676" s="114"/>
      <c r="B1676" s="114"/>
      <c r="C1676" s="114"/>
      <c r="D1676" s="114"/>
      <c r="E1676" s="115" t="s">
        <v>231</v>
      </c>
      <c r="F1676" s="116"/>
      <c r="G1676" s="117"/>
      <c r="H1676" s="116"/>
      <c r="I1676" s="116"/>
      <c r="J1676" s="118"/>
      <c r="K1676" s="116"/>
      <c r="L1676" s="116"/>
      <c r="M1676" s="116"/>
      <c r="N1676" s="116"/>
      <c r="O1676" s="116"/>
      <c r="P1676" s="126"/>
      <c r="Q1676" s="126"/>
      <c r="R1676" s="126"/>
      <c r="S1676" s="136"/>
      <c r="T1676" s="126"/>
      <c r="U1676" s="126"/>
      <c r="V1676" s="126"/>
      <c r="W1676" s="136"/>
      <c r="X1676" s="126"/>
      <c r="Y1676" s="126"/>
      <c r="Z1676" s="126"/>
      <c r="AA1676" s="136"/>
      <c r="AB1676" s="121" t="b">
        <v>0</v>
      </c>
      <c r="AC1676" s="121" t="b">
        <v>0</v>
      </c>
      <c r="AD1676" s="122"/>
      <c r="AE1676" s="121" t="b">
        <v>0</v>
      </c>
      <c r="AF1676" s="128"/>
      <c r="AG1676" s="137"/>
      <c r="AH1676" s="138" t="b">
        <v>0</v>
      </c>
      <c r="AI1676" s="133"/>
    </row>
    <row r="1677">
      <c r="A1677" s="114"/>
      <c r="B1677" s="114"/>
      <c r="C1677" s="114"/>
      <c r="D1677" s="114"/>
      <c r="E1677" s="115" t="s">
        <v>231</v>
      </c>
      <c r="F1677" s="116"/>
      <c r="G1677" s="117"/>
      <c r="H1677" s="116"/>
      <c r="I1677" s="116"/>
      <c r="J1677" s="118"/>
      <c r="K1677" s="116"/>
      <c r="L1677" s="116"/>
      <c r="M1677" s="116"/>
      <c r="N1677" s="116"/>
      <c r="O1677" s="116"/>
      <c r="P1677" s="126"/>
      <c r="Q1677" s="126"/>
      <c r="R1677" s="126"/>
      <c r="S1677" s="136"/>
      <c r="T1677" s="126"/>
      <c r="U1677" s="126"/>
      <c r="V1677" s="126"/>
      <c r="W1677" s="136"/>
      <c r="X1677" s="126"/>
      <c r="Y1677" s="126"/>
      <c r="Z1677" s="126"/>
      <c r="AA1677" s="136"/>
      <c r="AB1677" s="121" t="b">
        <v>0</v>
      </c>
      <c r="AC1677" s="121" t="b">
        <v>0</v>
      </c>
      <c r="AD1677" s="122"/>
      <c r="AE1677" s="121" t="b">
        <v>0</v>
      </c>
      <c r="AF1677" s="128"/>
      <c r="AG1677" s="137"/>
      <c r="AH1677" s="138" t="b">
        <v>0</v>
      </c>
      <c r="AI1677" s="133"/>
    </row>
    <row r="1678">
      <c r="A1678" s="114"/>
      <c r="B1678" s="114"/>
      <c r="C1678" s="114"/>
      <c r="D1678" s="114"/>
      <c r="E1678" s="115" t="s">
        <v>231</v>
      </c>
      <c r="F1678" s="116"/>
      <c r="G1678" s="117"/>
      <c r="H1678" s="116"/>
      <c r="I1678" s="116"/>
      <c r="J1678" s="118"/>
      <c r="K1678" s="116"/>
      <c r="L1678" s="116"/>
      <c r="M1678" s="116"/>
      <c r="N1678" s="116"/>
      <c r="O1678" s="116"/>
      <c r="P1678" s="126"/>
      <c r="Q1678" s="126"/>
      <c r="R1678" s="126"/>
      <c r="S1678" s="136"/>
      <c r="T1678" s="126"/>
      <c r="U1678" s="126"/>
      <c r="V1678" s="126"/>
      <c r="W1678" s="136"/>
      <c r="X1678" s="126"/>
      <c r="Y1678" s="126"/>
      <c r="Z1678" s="126"/>
      <c r="AA1678" s="136"/>
      <c r="AB1678" s="121" t="b">
        <v>0</v>
      </c>
      <c r="AC1678" s="121" t="b">
        <v>0</v>
      </c>
      <c r="AD1678" s="122"/>
      <c r="AE1678" s="121" t="b">
        <v>0</v>
      </c>
      <c r="AF1678" s="128"/>
      <c r="AG1678" s="137"/>
      <c r="AH1678" s="138" t="b">
        <v>0</v>
      </c>
      <c r="AI1678" s="133"/>
    </row>
    <row r="1679">
      <c r="A1679" s="114"/>
      <c r="B1679" s="114"/>
      <c r="C1679" s="114"/>
      <c r="D1679" s="114"/>
      <c r="E1679" s="115" t="s">
        <v>231</v>
      </c>
      <c r="F1679" s="116"/>
      <c r="G1679" s="117"/>
      <c r="H1679" s="116"/>
      <c r="I1679" s="116"/>
      <c r="J1679" s="118"/>
      <c r="K1679" s="116"/>
      <c r="L1679" s="116"/>
      <c r="M1679" s="116"/>
      <c r="N1679" s="116"/>
      <c r="O1679" s="116"/>
      <c r="P1679" s="126"/>
      <c r="Q1679" s="126"/>
      <c r="R1679" s="126"/>
      <c r="S1679" s="136"/>
      <c r="T1679" s="126"/>
      <c r="U1679" s="126"/>
      <c r="V1679" s="126"/>
      <c r="W1679" s="136"/>
      <c r="X1679" s="126"/>
      <c r="Y1679" s="126"/>
      <c r="Z1679" s="126"/>
      <c r="AA1679" s="136"/>
      <c r="AB1679" s="121" t="b">
        <v>0</v>
      </c>
      <c r="AC1679" s="121" t="b">
        <v>0</v>
      </c>
      <c r="AD1679" s="122"/>
      <c r="AE1679" s="121" t="b">
        <v>0</v>
      </c>
      <c r="AF1679" s="128"/>
      <c r="AG1679" s="137"/>
      <c r="AH1679" s="138" t="b">
        <v>0</v>
      </c>
      <c r="AI1679" s="133"/>
    </row>
    <row r="1680">
      <c r="A1680" s="114"/>
      <c r="B1680" s="114"/>
      <c r="C1680" s="114"/>
      <c r="D1680" s="114"/>
      <c r="E1680" s="115" t="s">
        <v>231</v>
      </c>
      <c r="F1680" s="116"/>
      <c r="G1680" s="117"/>
      <c r="H1680" s="116"/>
      <c r="I1680" s="116"/>
      <c r="J1680" s="118"/>
      <c r="K1680" s="116"/>
      <c r="L1680" s="116"/>
      <c r="M1680" s="116"/>
      <c r="N1680" s="116"/>
      <c r="O1680" s="116"/>
      <c r="P1680" s="126"/>
      <c r="Q1680" s="126"/>
      <c r="R1680" s="126"/>
      <c r="S1680" s="136"/>
      <c r="T1680" s="126"/>
      <c r="U1680" s="126"/>
      <c r="V1680" s="126"/>
      <c r="W1680" s="136"/>
      <c r="X1680" s="126"/>
      <c r="Y1680" s="126"/>
      <c r="Z1680" s="126"/>
      <c r="AA1680" s="136"/>
      <c r="AB1680" s="121" t="b">
        <v>0</v>
      </c>
      <c r="AC1680" s="121" t="b">
        <v>0</v>
      </c>
      <c r="AD1680" s="122"/>
      <c r="AE1680" s="121" t="b">
        <v>0</v>
      </c>
      <c r="AF1680" s="128"/>
      <c r="AG1680" s="137"/>
      <c r="AH1680" s="138" t="b">
        <v>0</v>
      </c>
      <c r="AI1680" s="133"/>
    </row>
    <row r="1681">
      <c r="A1681" s="114"/>
      <c r="B1681" s="114"/>
      <c r="C1681" s="114"/>
      <c r="D1681" s="114"/>
      <c r="E1681" s="115" t="s">
        <v>231</v>
      </c>
      <c r="F1681" s="116"/>
      <c r="G1681" s="117"/>
      <c r="H1681" s="116"/>
      <c r="I1681" s="116"/>
      <c r="J1681" s="118"/>
      <c r="K1681" s="116"/>
      <c r="L1681" s="116"/>
      <c r="M1681" s="116"/>
      <c r="N1681" s="116"/>
      <c r="O1681" s="116"/>
      <c r="P1681" s="126"/>
      <c r="Q1681" s="126"/>
      <c r="R1681" s="126"/>
      <c r="S1681" s="136"/>
      <c r="T1681" s="126"/>
      <c r="U1681" s="126"/>
      <c r="V1681" s="126"/>
      <c r="W1681" s="136"/>
      <c r="X1681" s="126"/>
      <c r="Y1681" s="126"/>
      <c r="Z1681" s="126"/>
      <c r="AA1681" s="136"/>
      <c r="AB1681" s="121" t="b">
        <v>0</v>
      </c>
      <c r="AC1681" s="121" t="b">
        <v>0</v>
      </c>
      <c r="AD1681" s="122"/>
      <c r="AE1681" s="121" t="b">
        <v>0</v>
      </c>
      <c r="AF1681" s="128"/>
      <c r="AG1681" s="137"/>
      <c r="AH1681" s="138" t="b">
        <v>0</v>
      </c>
      <c r="AI1681" s="133"/>
    </row>
    <row r="1682">
      <c r="A1682" s="114"/>
      <c r="B1682" s="114"/>
      <c r="C1682" s="114"/>
      <c r="D1682" s="114"/>
      <c r="E1682" s="115" t="s">
        <v>231</v>
      </c>
      <c r="F1682" s="116"/>
      <c r="G1682" s="117"/>
      <c r="H1682" s="116"/>
      <c r="I1682" s="116"/>
      <c r="J1682" s="118"/>
      <c r="K1682" s="116"/>
      <c r="L1682" s="116"/>
      <c r="M1682" s="116"/>
      <c r="N1682" s="116"/>
      <c r="O1682" s="116"/>
      <c r="P1682" s="126"/>
      <c r="Q1682" s="126"/>
      <c r="R1682" s="126"/>
      <c r="S1682" s="136"/>
      <c r="T1682" s="126"/>
      <c r="U1682" s="126"/>
      <c r="V1682" s="126"/>
      <c r="W1682" s="136"/>
      <c r="X1682" s="126"/>
      <c r="Y1682" s="126"/>
      <c r="Z1682" s="126"/>
      <c r="AA1682" s="136"/>
      <c r="AB1682" s="121" t="b">
        <v>0</v>
      </c>
      <c r="AC1682" s="121" t="b">
        <v>0</v>
      </c>
      <c r="AD1682" s="122"/>
      <c r="AE1682" s="121" t="b">
        <v>0</v>
      </c>
      <c r="AF1682" s="128"/>
      <c r="AG1682" s="137"/>
      <c r="AH1682" s="138" t="b">
        <v>0</v>
      </c>
      <c r="AI1682" s="133"/>
    </row>
    <row r="1683">
      <c r="A1683" s="114"/>
      <c r="B1683" s="114"/>
      <c r="C1683" s="114"/>
      <c r="D1683" s="114"/>
      <c r="E1683" s="115" t="s">
        <v>231</v>
      </c>
      <c r="F1683" s="116"/>
      <c r="G1683" s="117"/>
      <c r="H1683" s="116"/>
      <c r="I1683" s="116"/>
      <c r="J1683" s="118"/>
      <c r="K1683" s="116"/>
      <c r="L1683" s="116"/>
      <c r="M1683" s="116"/>
      <c r="N1683" s="116"/>
      <c r="O1683" s="116"/>
      <c r="P1683" s="126"/>
      <c r="Q1683" s="126"/>
      <c r="R1683" s="126"/>
      <c r="S1683" s="136"/>
      <c r="T1683" s="126"/>
      <c r="U1683" s="126"/>
      <c r="V1683" s="126"/>
      <c r="W1683" s="136"/>
      <c r="X1683" s="126"/>
      <c r="Y1683" s="126"/>
      <c r="Z1683" s="126"/>
      <c r="AA1683" s="136"/>
      <c r="AB1683" s="121" t="b">
        <v>0</v>
      </c>
      <c r="AC1683" s="121" t="b">
        <v>0</v>
      </c>
      <c r="AD1683" s="122"/>
      <c r="AE1683" s="121" t="b">
        <v>0</v>
      </c>
      <c r="AF1683" s="128"/>
      <c r="AG1683" s="137"/>
      <c r="AH1683" s="138" t="b">
        <v>0</v>
      </c>
      <c r="AI1683" s="133"/>
    </row>
    <row r="1684">
      <c r="A1684" s="114"/>
      <c r="B1684" s="114"/>
      <c r="C1684" s="114"/>
      <c r="D1684" s="114"/>
      <c r="E1684" s="115" t="s">
        <v>231</v>
      </c>
      <c r="F1684" s="116"/>
      <c r="G1684" s="117"/>
      <c r="H1684" s="116"/>
      <c r="I1684" s="116"/>
      <c r="J1684" s="118"/>
      <c r="K1684" s="116"/>
      <c r="L1684" s="116"/>
      <c r="M1684" s="116"/>
      <c r="N1684" s="116"/>
      <c r="O1684" s="116"/>
      <c r="P1684" s="126"/>
      <c r="Q1684" s="126"/>
      <c r="R1684" s="126"/>
      <c r="S1684" s="136"/>
      <c r="T1684" s="126"/>
      <c r="U1684" s="126"/>
      <c r="V1684" s="126"/>
      <c r="W1684" s="136"/>
      <c r="X1684" s="126"/>
      <c r="Y1684" s="126"/>
      <c r="Z1684" s="126"/>
      <c r="AA1684" s="136"/>
      <c r="AB1684" s="121" t="b">
        <v>0</v>
      </c>
      <c r="AC1684" s="121" t="b">
        <v>0</v>
      </c>
      <c r="AD1684" s="122"/>
      <c r="AE1684" s="121" t="b">
        <v>0</v>
      </c>
      <c r="AF1684" s="128"/>
      <c r="AG1684" s="137"/>
      <c r="AH1684" s="138" t="b">
        <v>0</v>
      </c>
      <c r="AI1684" s="133"/>
    </row>
    <row r="1685">
      <c r="A1685" s="114"/>
      <c r="B1685" s="114"/>
      <c r="C1685" s="114"/>
      <c r="D1685" s="114"/>
      <c r="E1685" s="115" t="s">
        <v>231</v>
      </c>
      <c r="F1685" s="116"/>
      <c r="G1685" s="117"/>
      <c r="H1685" s="116"/>
      <c r="I1685" s="116"/>
      <c r="J1685" s="118"/>
      <c r="K1685" s="116"/>
      <c r="L1685" s="116"/>
      <c r="M1685" s="116"/>
      <c r="N1685" s="116"/>
      <c r="O1685" s="116"/>
      <c r="P1685" s="126"/>
      <c r="Q1685" s="126"/>
      <c r="R1685" s="126"/>
      <c r="S1685" s="136"/>
      <c r="T1685" s="126"/>
      <c r="U1685" s="126"/>
      <c r="V1685" s="126"/>
      <c r="W1685" s="136"/>
      <c r="X1685" s="126"/>
      <c r="Y1685" s="126"/>
      <c r="Z1685" s="126"/>
      <c r="AA1685" s="136"/>
      <c r="AB1685" s="121" t="b">
        <v>0</v>
      </c>
      <c r="AC1685" s="121" t="b">
        <v>0</v>
      </c>
      <c r="AD1685" s="122"/>
      <c r="AE1685" s="121" t="b">
        <v>0</v>
      </c>
      <c r="AF1685" s="128"/>
      <c r="AG1685" s="137"/>
      <c r="AH1685" s="138" t="b">
        <v>0</v>
      </c>
      <c r="AI1685" s="133"/>
    </row>
    <row r="1686">
      <c r="A1686" s="114"/>
      <c r="B1686" s="114"/>
      <c r="C1686" s="114"/>
      <c r="D1686" s="114"/>
      <c r="E1686" s="115" t="s">
        <v>231</v>
      </c>
      <c r="F1686" s="116"/>
      <c r="G1686" s="117"/>
      <c r="H1686" s="116"/>
      <c r="I1686" s="116"/>
      <c r="J1686" s="118"/>
      <c r="K1686" s="116"/>
      <c r="L1686" s="116"/>
      <c r="M1686" s="116"/>
      <c r="N1686" s="116"/>
      <c r="O1686" s="116"/>
      <c r="P1686" s="126"/>
      <c r="Q1686" s="126"/>
      <c r="R1686" s="126"/>
      <c r="S1686" s="136"/>
      <c r="T1686" s="126"/>
      <c r="U1686" s="126"/>
      <c r="V1686" s="126"/>
      <c r="W1686" s="136"/>
      <c r="X1686" s="126"/>
      <c r="Y1686" s="126"/>
      <c r="Z1686" s="126"/>
      <c r="AA1686" s="136"/>
      <c r="AB1686" s="121" t="b">
        <v>0</v>
      </c>
      <c r="AC1686" s="121" t="b">
        <v>0</v>
      </c>
      <c r="AD1686" s="122"/>
      <c r="AE1686" s="121" t="b">
        <v>0</v>
      </c>
      <c r="AF1686" s="128"/>
      <c r="AG1686" s="137"/>
      <c r="AH1686" s="138" t="b">
        <v>0</v>
      </c>
      <c r="AI1686" s="133"/>
    </row>
    <row r="1687">
      <c r="A1687" s="114"/>
      <c r="B1687" s="114"/>
      <c r="C1687" s="114"/>
      <c r="D1687" s="114"/>
      <c r="E1687" s="115" t="s">
        <v>231</v>
      </c>
      <c r="F1687" s="116"/>
      <c r="G1687" s="117"/>
      <c r="H1687" s="116"/>
      <c r="I1687" s="116"/>
      <c r="J1687" s="118"/>
      <c r="K1687" s="116"/>
      <c r="L1687" s="116"/>
      <c r="M1687" s="116"/>
      <c r="N1687" s="116"/>
      <c r="O1687" s="116"/>
      <c r="P1687" s="126"/>
      <c r="Q1687" s="126"/>
      <c r="R1687" s="126"/>
      <c r="S1687" s="136"/>
      <c r="T1687" s="126"/>
      <c r="U1687" s="126"/>
      <c r="V1687" s="126"/>
      <c r="W1687" s="136"/>
      <c r="X1687" s="126"/>
      <c r="Y1687" s="126"/>
      <c r="Z1687" s="126"/>
      <c r="AA1687" s="136"/>
      <c r="AB1687" s="121" t="b">
        <v>0</v>
      </c>
      <c r="AC1687" s="121" t="b">
        <v>0</v>
      </c>
      <c r="AD1687" s="122"/>
      <c r="AE1687" s="121" t="b">
        <v>0</v>
      </c>
      <c r="AF1687" s="128"/>
      <c r="AG1687" s="137"/>
      <c r="AH1687" s="138" t="b">
        <v>0</v>
      </c>
      <c r="AI1687" s="133"/>
    </row>
    <row r="1688">
      <c r="A1688" s="114"/>
      <c r="B1688" s="114"/>
      <c r="C1688" s="114"/>
      <c r="D1688" s="114"/>
      <c r="E1688" s="115" t="s">
        <v>231</v>
      </c>
      <c r="F1688" s="116"/>
      <c r="G1688" s="117"/>
      <c r="H1688" s="116"/>
      <c r="I1688" s="116"/>
      <c r="J1688" s="118"/>
      <c r="K1688" s="116"/>
      <c r="L1688" s="116"/>
      <c r="M1688" s="116"/>
      <c r="N1688" s="116"/>
      <c r="O1688" s="116"/>
      <c r="P1688" s="126"/>
      <c r="Q1688" s="126"/>
      <c r="R1688" s="126"/>
      <c r="S1688" s="136"/>
      <c r="T1688" s="126"/>
      <c r="U1688" s="126"/>
      <c r="V1688" s="126"/>
      <c r="W1688" s="136"/>
      <c r="X1688" s="126"/>
      <c r="Y1688" s="126"/>
      <c r="Z1688" s="126"/>
      <c r="AA1688" s="136"/>
      <c r="AB1688" s="121" t="b">
        <v>0</v>
      </c>
      <c r="AC1688" s="121" t="b">
        <v>0</v>
      </c>
      <c r="AD1688" s="122"/>
      <c r="AE1688" s="121" t="b">
        <v>0</v>
      </c>
      <c r="AF1688" s="128"/>
      <c r="AG1688" s="137"/>
      <c r="AH1688" s="138" t="b">
        <v>0</v>
      </c>
      <c r="AI1688" s="133"/>
    </row>
    <row r="1689">
      <c r="A1689" s="114"/>
      <c r="B1689" s="114"/>
      <c r="C1689" s="114"/>
      <c r="D1689" s="114"/>
      <c r="E1689" s="115" t="s">
        <v>231</v>
      </c>
      <c r="F1689" s="116"/>
      <c r="G1689" s="117"/>
      <c r="H1689" s="116"/>
      <c r="I1689" s="116"/>
      <c r="J1689" s="118"/>
      <c r="K1689" s="116"/>
      <c r="L1689" s="116"/>
      <c r="M1689" s="116"/>
      <c r="N1689" s="116"/>
      <c r="O1689" s="116"/>
      <c r="P1689" s="126"/>
      <c r="Q1689" s="126"/>
      <c r="R1689" s="126"/>
      <c r="S1689" s="136"/>
      <c r="T1689" s="126"/>
      <c r="U1689" s="126"/>
      <c r="V1689" s="126"/>
      <c r="W1689" s="136"/>
      <c r="X1689" s="126"/>
      <c r="Y1689" s="126"/>
      <c r="Z1689" s="126"/>
      <c r="AA1689" s="136"/>
      <c r="AB1689" s="121" t="b">
        <v>0</v>
      </c>
      <c r="AC1689" s="121" t="b">
        <v>0</v>
      </c>
      <c r="AD1689" s="122"/>
      <c r="AE1689" s="121" t="b">
        <v>0</v>
      </c>
      <c r="AF1689" s="128"/>
      <c r="AG1689" s="137"/>
      <c r="AH1689" s="138" t="b">
        <v>0</v>
      </c>
      <c r="AI1689" s="133"/>
    </row>
    <row r="1690">
      <c r="A1690" s="114"/>
      <c r="B1690" s="114"/>
      <c r="C1690" s="114"/>
      <c r="D1690" s="114"/>
      <c r="E1690" s="115" t="s">
        <v>231</v>
      </c>
      <c r="F1690" s="116"/>
      <c r="G1690" s="117"/>
      <c r="H1690" s="116"/>
      <c r="I1690" s="116"/>
      <c r="J1690" s="118"/>
      <c r="K1690" s="116"/>
      <c r="L1690" s="116"/>
      <c r="M1690" s="116"/>
      <c r="N1690" s="116"/>
      <c r="O1690" s="116"/>
      <c r="P1690" s="126"/>
      <c r="Q1690" s="126"/>
      <c r="R1690" s="126"/>
      <c r="S1690" s="136"/>
      <c r="T1690" s="126"/>
      <c r="U1690" s="126"/>
      <c r="V1690" s="126"/>
      <c r="W1690" s="136"/>
      <c r="X1690" s="126"/>
      <c r="Y1690" s="126"/>
      <c r="Z1690" s="126"/>
      <c r="AA1690" s="136"/>
      <c r="AB1690" s="121" t="b">
        <v>0</v>
      </c>
      <c r="AC1690" s="121" t="b">
        <v>0</v>
      </c>
      <c r="AD1690" s="122"/>
      <c r="AE1690" s="121" t="b">
        <v>0</v>
      </c>
      <c r="AF1690" s="128"/>
      <c r="AG1690" s="137"/>
      <c r="AH1690" s="138" t="b">
        <v>0</v>
      </c>
      <c r="AI1690" s="133"/>
    </row>
    <row r="1691">
      <c r="A1691" s="114"/>
      <c r="B1691" s="114"/>
      <c r="C1691" s="114"/>
      <c r="D1691" s="114"/>
      <c r="E1691" s="115" t="s">
        <v>231</v>
      </c>
      <c r="F1691" s="116"/>
      <c r="G1691" s="117"/>
      <c r="H1691" s="116"/>
      <c r="I1691" s="116"/>
      <c r="J1691" s="118"/>
      <c r="K1691" s="116"/>
      <c r="L1691" s="116"/>
      <c r="M1691" s="116"/>
      <c r="N1691" s="116"/>
      <c r="O1691" s="116"/>
      <c r="P1691" s="126"/>
      <c r="Q1691" s="126"/>
      <c r="R1691" s="126"/>
      <c r="S1691" s="136"/>
      <c r="T1691" s="126"/>
      <c r="U1691" s="126"/>
      <c r="V1691" s="126"/>
      <c r="W1691" s="136"/>
      <c r="X1691" s="126"/>
      <c r="Y1691" s="126"/>
      <c r="Z1691" s="126"/>
      <c r="AA1691" s="136"/>
      <c r="AB1691" s="121" t="b">
        <v>0</v>
      </c>
      <c r="AC1691" s="121" t="b">
        <v>0</v>
      </c>
      <c r="AD1691" s="122"/>
      <c r="AE1691" s="121" t="b">
        <v>0</v>
      </c>
      <c r="AF1691" s="128"/>
      <c r="AG1691" s="137"/>
      <c r="AH1691" s="138" t="b">
        <v>0</v>
      </c>
      <c r="AI1691" s="133"/>
    </row>
    <row r="1692">
      <c r="A1692" s="114"/>
      <c r="B1692" s="114"/>
      <c r="C1692" s="114"/>
      <c r="D1692" s="114"/>
      <c r="E1692" s="115" t="s">
        <v>231</v>
      </c>
      <c r="F1692" s="116"/>
      <c r="G1692" s="117"/>
      <c r="H1692" s="116"/>
      <c r="I1692" s="116"/>
      <c r="J1692" s="118"/>
      <c r="K1692" s="116"/>
      <c r="L1692" s="116"/>
      <c r="M1692" s="116"/>
      <c r="N1692" s="116"/>
      <c r="O1692" s="116"/>
      <c r="P1692" s="126"/>
      <c r="Q1692" s="126"/>
      <c r="R1692" s="126"/>
      <c r="S1692" s="136"/>
      <c r="T1692" s="126"/>
      <c r="U1692" s="126"/>
      <c r="V1692" s="126"/>
      <c r="W1692" s="136"/>
      <c r="X1692" s="126"/>
      <c r="Y1692" s="126"/>
      <c r="Z1692" s="126"/>
      <c r="AA1692" s="136"/>
      <c r="AB1692" s="121" t="b">
        <v>0</v>
      </c>
      <c r="AC1692" s="121" t="b">
        <v>0</v>
      </c>
      <c r="AD1692" s="122"/>
      <c r="AE1692" s="121" t="b">
        <v>0</v>
      </c>
      <c r="AF1692" s="128"/>
      <c r="AG1692" s="137"/>
      <c r="AH1692" s="138" t="b">
        <v>0</v>
      </c>
      <c r="AI1692" s="133"/>
    </row>
    <row r="1693">
      <c r="A1693" s="114"/>
      <c r="B1693" s="114"/>
      <c r="C1693" s="114"/>
      <c r="D1693" s="114"/>
      <c r="E1693" s="115" t="s">
        <v>231</v>
      </c>
      <c r="F1693" s="116"/>
      <c r="G1693" s="117"/>
      <c r="H1693" s="116"/>
      <c r="I1693" s="116"/>
      <c r="J1693" s="118"/>
      <c r="K1693" s="116"/>
      <c r="L1693" s="116"/>
      <c r="M1693" s="116"/>
      <c r="N1693" s="116"/>
      <c r="O1693" s="116"/>
      <c r="P1693" s="126"/>
      <c r="Q1693" s="126"/>
      <c r="R1693" s="126"/>
      <c r="S1693" s="136"/>
      <c r="T1693" s="126"/>
      <c r="U1693" s="126"/>
      <c r="V1693" s="126"/>
      <c r="W1693" s="136"/>
      <c r="X1693" s="126"/>
      <c r="Y1693" s="126"/>
      <c r="Z1693" s="126"/>
      <c r="AA1693" s="136"/>
      <c r="AB1693" s="121" t="b">
        <v>0</v>
      </c>
      <c r="AC1693" s="121" t="b">
        <v>0</v>
      </c>
      <c r="AD1693" s="122"/>
      <c r="AE1693" s="121" t="b">
        <v>0</v>
      </c>
      <c r="AF1693" s="128"/>
      <c r="AG1693" s="137"/>
      <c r="AH1693" s="138" t="b">
        <v>0</v>
      </c>
      <c r="AI1693" s="133"/>
    </row>
    <row r="1694">
      <c r="A1694" s="114"/>
      <c r="B1694" s="114"/>
      <c r="C1694" s="114"/>
      <c r="D1694" s="114"/>
      <c r="E1694" s="115" t="s">
        <v>231</v>
      </c>
      <c r="F1694" s="116"/>
      <c r="G1694" s="117"/>
      <c r="H1694" s="116"/>
      <c r="I1694" s="116"/>
      <c r="J1694" s="118"/>
      <c r="K1694" s="116"/>
      <c r="L1694" s="116"/>
      <c r="M1694" s="116"/>
      <c r="N1694" s="116"/>
      <c r="O1694" s="116"/>
      <c r="P1694" s="126"/>
      <c r="Q1694" s="126"/>
      <c r="R1694" s="126"/>
      <c r="S1694" s="136"/>
      <c r="T1694" s="126"/>
      <c r="U1694" s="126"/>
      <c r="V1694" s="126"/>
      <c r="W1694" s="136"/>
      <c r="X1694" s="126"/>
      <c r="Y1694" s="126"/>
      <c r="Z1694" s="126"/>
      <c r="AA1694" s="136"/>
      <c r="AB1694" s="121" t="b">
        <v>0</v>
      </c>
      <c r="AC1694" s="121" t="b">
        <v>0</v>
      </c>
      <c r="AD1694" s="122"/>
      <c r="AE1694" s="121" t="b">
        <v>0</v>
      </c>
      <c r="AF1694" s="128"/>
      <c r="AG1694" s="137"/>
      <c r="AH1694" s="138" t="b">
        <v>0</v>
      </c>
      <c r="AI1694" s="133"/>
    </row>
    <row r="1695">
      <c r="A1695" s="114"/>
      <c r="B1695" s="114"/>
      <c r="C1695" s="114"/>
      <c r="D1695" s="114"/>
      <c r="E1695" s="115" t="s">
        <v>231</v>
      </c>
      <c r="F1695" s="116"/>
      <c r="G1695" s="117"/>
      <c r="H1695" s="116"/>
      <c r="I1695" s="116"/>
      <c r="J1695" s="118"/>
      <c r="K1695" s="116"/>
      <c r="L1695" s="116"/>
      <c r="M1695" s="116"/>
      <c r="N1695" s="116"/>
      <c r="O1695" s="116"/>
      <c r="P1695" s="126"/>
      <c r="Q1695" s="126"/>
      <c r="R1695" s="126"/>
      <c r="S1695" s="136"/>
      <c r="T1695" s="126"/>
      <c r="U1695" s="126"/>
      <c r="V1695" s="126"/>
      <c r="W1695" s="136"/>
      <c r="X1695" s="126"/>
      <c r="Y1695" s="126"/>
      <c r="Z1695" s="126"/>
      <c r="AA1695" s="136"/>
      <c r="AB1695" s="121" t="b">
        <v>0</v>
      </c>
      <c r="AC1695" s="121" t="b">
        <v>0</v>
      </c>
      <c r="AD1695" s="122"/>
      <c r="AE1695" s="121" t="b">
        <v>0</v>
      </c>
      <c r="AF1695" s="128"/>
      <c r="AG1695" s="137"/>
      <c r="AH1695" s="138" t="b">
        <v>0</v>
      </c>
      <c r="AI1695" s="133"/>
    </row>
    <row r="1696">
      <c r="A1696" s="114"/>
      <c r="B1696" s="114"/>
      <c r="C1696" s="114"/>
      <c r="D1696" s="114"/>
      <c r="E1696" s="115" t="s">
        <v>231</v>
      </c>
      <c r="F1696" s="116"/>
      <c r="G1696" s="117"/>
      <c r="H1696" s="116"/>
      <c r="I1696" s="116"/>
      <c r="J1696" s="118"/>
      <c r="K1696" s="116"/>
      <c r="L1696" s="116"/>
      <c r="M1696" s="116"/>
      <c r="N1696" s="116"/>
      <c r="O1696" s="116"/>
      <c r="P1696" s="126"/>
      <c r="Q1696" s="126"/>
      <c r="R1696" s="126"/>
      <c r="S1696" s="136"/>
      <c r="T1696" s="126"/>
      <c r="U1696" s="126"/>
      <c r="V1696" s="126"/>
      <c r="W1696" s="136"/>
      <c r="X1696" s="126"/>
      <c r="Y1696" s="126"/>
      <c r="Z1696" s="126"/>
      <c r="AA1696" s="136"/>
      <c r="AB1696" s="121" t="b">
        <v>0</v>
      </c>
      <c r="AC1696" s="121" t="b">
        <v>0</v>
      </c>
      <c r="AD1696" s="122"/>
      <c r="AE1696" s="121" t="b">
        <v>0</v>
      </c>
      <c r="AF1696" s="128"/>
      <c r="AG1696" s="137"/>
      <c r="AH1696" s="138" t="b">
        <v>0</v>
      </c>
      <c r="AI1696" s="133"/>
    </row>
    <row r="1697">
      <c r="A1697" s="114"/>
      <c r="B1697" s="114"/>
      <c r="C1697" s="114"/>
      <c r="D1697" s="114"/>
      <c r="E1697" s="115" t="s">
        <v>231</v>
      </c>
      <c r="F1697" s="116"/>
      <c r="G1697" s="117"/>
      <c r="H1697" s="116"/>
      <c r="I1697" s="116"/>
      <c r="J1697" s="118"/>
      <c r="K1697" s="116"/>
      <c r="L1697" s="116"/>
      <c r="M1697" s="116"/>
      <c r="N1697" s="116"/>
      <c r="O1697" s="116"/>
      <c r="P1697" s="126"/>
      <c r="Q1697" s="126"/>
      <c r="R1697" s="126"/>
      <c r="S1697" s="136"/>
      <c r="T1697" s="126"/>
      <c r="U1697" s="126"/>
      <c r="V1697" s="126"/>
      <c r="W1697" s="136"/>
      <c r="X1697" s="126"/>
      <c r="Y1697" s="126"/>
      <c r="Z1697" s="126"/>
      <c r="AA1697" s="136"/>
      <c r="AB1697" s="121" t="b">
        <v>0</v>
      </c>
      <c r="AC1697" s="121" t="b">
        <v>0</v>
      </c>
      <c r="AD1697" s="122"/>
      <c r="AE1697" s="121" t="b">
        <v>0</v>
      </c>
      <c r="AF1697" s="128"/>
      <c r="AG1697" s="137"/>
      <c r="AH1697" s="138" t="b">
        <v>0</v>
      </c>
      <c r="AI1697" s="133"/>
    </row>
    <row r="1698">
      <c r="A1698" s="114"/>
      <c r="B1698" s="114"/>
      <c r="C1698" s="114"/>
      <c r="D1698" s="114"/>
      <c r="E1698" s="115" t="s">
        <v>231</v>
      </c>
      <c r="F1698" s="116"/>
      <c r="G1698" s="117"/>
      <c r="H1698" s="116"/>
      <c r="I1698" s="116"/>
      <c r="J1698" s="118"/>
      <c r="K1698" s="116"/>
      <c r="L1698" s="116"/>
      <c r="M1698" s="116"/>
      <c r="N1698" s="116"/>
      <c r="O1698" s="116"/>
      <c r="P1698" s="126"/>
      <c r="Q1698" s="126"/>
      <c r="R1698" s="126"/>
      <c r="S1698" s="136"/>
      <c r="T1698" s="126"/>
      <c r="U1698" s="126"/>
      <c r="V1698" s="126"/>
      <c r="W1698" s="136"/>
      <c r="X1698" s="126"/>
      <c r="Y1698" s="126"/>
      <c r="Z1698" s="126"/>
      <c r="AA1698" s="136"/>
      <c r="AB1698" s="121" t="b">
        <v>0</v>
      </c>
      <c r="AC1698" s="121" t="b">
        <v>0</v>
      </c>
      <c r="AD1698" s="122"/>
      <c r="AE1698" s="121" t="b">
        <v>0</v>
      </c>
      <c r="AF1698" s="128"/>
      <c r="AG1698" s="137"/>
      <c r="AH1698" s="138" t="b">
        <v>0</v>
      </c>
      <c r="AI1698" s="133"/>
    </row>
    <row r="1699">
      <c r="A1699" s="114"/>
      <c r="B1699" s="114"/>
      <c r="C1699" s="114"/>
      <c r="D1699" s="114"/>
      <c r="E1699" s="115" t="s">
        <v>231</v>
      </c>
      <c r="F1699" s="116"/>
      <c r="G1699" s="117"/>
      <c r="H1699" s="116"/>
      <c r="I1699" s="116"/>
      <c r="J1699" s="118"/>
      <c r="K1699" s="116"/>
      <c r="L1699" s="116"/>
      <c r="M1699" s="116"/>
      <c r="N1699" s="116"/>
      <c r="O1699" s="116"/>
      <c r="P1699" s="126"/>
      <c r="Q1699" s="126"/>
      <c r="R1699" s="126"/>
      <c r="S1699" s="136"/>
      <c r="T1699" s="126"/>
      <c r="U1699" s="126"/>
      <c r="V1699" s="126"/>
      <c r="W1699" s="136"/>
      <c r="X1699" s="126"/>
      <c r="Y1699" s="126"/>
      <c r="Z1699" s="126"/>
      <c r="AA1699" s="136"/>
      <c r="AB1699" s="121" t="b">
        <v>0</v>
      </c>
      <c r="AC1699" s="121" t="b">
        <v>0</v>
      </c>
      <c r="AD1699" s="122"/>
      <c r="AE1699" s="121" t="b">
        <v>0</v>
      </c>
      <c r="AF1699" s="128"/>
      <c r="AG1699" s="137"/>
      <c r="AH1699" s="138" t="b">
        <v>0</v>
      </c>
      <c r="AI1699" s="133"/>
    </row>
    <row r="1700">
      <c r="A1700" s="114"/>
      <c r="B1700" s="114"/>
      <c r="C1700" s="114"/>
      <c r="D1700" s="114"/>
      <c r="E1700" s="115" t="s">
        <v>231</v>
      </c>
      <c r="F1700" s="116"/>
      <c r="G1700" s="117"/>
      <c r="H1700" s="116"/>
      <c r="I1700" s="116"/>
      <c r="J1700" s="118"/>
      <c r="K1700" s="116"/>
      <c r="L1700" s="116"/>
      <c r="M1700" s="116"/>
      <c r="N1700" s="116"/>
      <c r="O1700" s="116"/>
      <c r="P1700" s="126"/>
      <c r="Q1700" s="126"/>
      <c r="R1700" s="126"/>
      <c r="S1700" s="136"/>
      <c r="T1700" s="126"/>
      <c r="U1700" s="126"/>
      <c r="V1700" s="126"/>
      <c r="W1700" s="136"/>
      <c r="X1700" s="126"/>
      <c r="Y1700" s="126"/>
      <c r="Z1700" s="126"/>
      <c r="AA1700" s="136"/>
      <c r="AB1700" s="121" t="b">
        <v>0</v>
      </c>
      <c r="AC1700" s="121" t="b">
        <v>0</v>
      </c>
      <c r="AD1700" s="122"/>
      <c r="AE1700" s="121" t="b">
        <v>0</v>
      </c>
      <c r="AF1700" s="128"/>
      <c r="AG1700" s="137"/>
      <c r="AH1700" s="138" t="b">
        <v>0</v>
      </c>
      <c r="AI1700" s="133"/>
    </row>
    <row r="1701">
      <c r="A1701" s="114"/>
      <c r="B1701" s="114"/>
      <c r="C1701" s="114"/>
      <c r="D1701" s="114"/>
      <c r="E1701" s="115" t="s">
        <v>231</v>
      </c>
      <c r="F1701" s="116"/>
      <c r="G1701" s="117"/>
      <c r="H1701" s="116"/>
      <c r="I1701" s="116"/>
      <c r="J1701" s="118"/>
      <c r="K1701" s="116"/>
      <c r="L1701" s="116"/>
      <c r="M1701" s="116"/>
      <c r="N1701" s="116"/>
      <c r="O1701" s="116"/>
      <c r="P1701" s="126"/>
      <c r="Q1701" s="126"/>
      <c r="R1701" s="126"/>
      <c r="S1701" s="136"/>
      <c r="T1701" s="126"/>
      <c r="U1701" s="126"/>
      <c r="V1701" s="126"/>
      <c r="W1701" s="136"/>
      <c r="X1701" s="126"/>
      <c r="Y1701" s="126"/>
      <c r="Z1701" s="126"/>
      <c r="AA1701" s="136"/>
      <c r="AB1701" s="121" t="b">
        <v>0</v>
      </c>
      <c r="AC1701" s="121" t="b">
        <v>0</v>
      </c>
      <c r="AD1701" s="122"/>
      <c r="AE1701" s="121" t="b">
        <v>0</v>
      </c>
      <c r="AF1701" s="128"/>
      <c r="AG1701" s="137"/>
      <c r="AH1701" s="138" t="b">
        <v>0</v>
      </c>
      <c r="AI1701" s="133"/>
    </row>
    <row r="1702">
      <c r="A1702" s="114"/>
      <c r="B1702" s="114"/>
      <c r="C1702" s="114"/>
      <c r="D1702" s="114"/>
      <c r="E1702" s="115" t="s">
        <v>231</v>
      </c>
      <c r="F1702" s="116"/>
      <c r="G1702" s="117"/>
      <c r="H1702" s="116"/>
      <c r="I1702" s="116"/>
      <c r="J1702" s="118"/>
      <c r="K1702" s="116"/>
      <c r="L1702" s="116"/>
      <c r="M1702" s="116"/>
      <c r="N1702" s="116"/>
      <c r="O1702" s="116"/>
      <c r="P1702" s="126"/>
      <c r="Q1702" s="126"/>
      <c r="R1702" s="126"/>
      <c r="S1702" s="136"/>
      <c r="T1702" s="126"/>
      <c r="U1702" s="126"/>
      <c r="V1702" s="126"/>
      <c r="W1702" s="136"/>
      <c r="X1702" s="126"/>
      <c r="Y1702" s="126"/>
      <c r="Z1702" s="126"/>
      <c r="AA1702" s="136"/>
      <c r="AB1702" s="121" t="b">
        <v>0</v>
      </c>
      <c r="AC1702" s="121" t="b">
        <v>0</v>
      </c>
      <c r="AD1702" s="122"/>
      <c r="AE1702" s="121" t="b">
        <v>0</v>
      </c>
      <c r="AF1702" s="128"/>
      <c r="AG1702" s="137"/>
      <c r="AH1702" s="138" t="b">
        <v>0</v>
      </c>
      <c r="AI1702" s="133"/>
    </row>
    <row r="1703">
      <c r="A1703" s="114"/>
      <c r="B1703" s="114"/>
      <c r="C1703" s="114"/>
      <c r="D1703" s="114"/>
      <c r="E1703" s="115" t="s">
        <v>231</v>
      </c>
      <c r="F1703" s="116"/>
      <c r="G1703" s="117"/>
      <c r="H1703" s="116"/>
      <c r="I1703" s="116"/>
      <c r="J1703" s="118"/>
      <c r="K1703" s="116"/>
      <c r="L1703" s="116"/>
      <c r="M1703" s="116"/>
      <c r="N1703" s="116"/>
      <c r="O1703" s="116"/>
      <c r="P1703" s="126"/>
      <c r="Q1703" s="126"/>
      <c r="R1703" s="126"/>
      <c r="S1703" s="136"/>
      <c r="T1703" s="126"/>
      <c r="U1703" s="126"/>
      <c r="V1703" s="126"/>
      <c r="W1703" s="136"/>
      <c r="X1703" s="126"/>
      <c r="Y1703" s="126"/>
      <c r="Z1703" s="126"/>
      <c r="AA1703" s="136"/>
      <c r="AB1703" s="121" t="b">
        <v>0</v>
      </c>
      <c r="AC1703" s="121" t="b">
        <v>0</v>
      </c>
      <c r="AD1703" s="122"/>
      <c r="AE1703" s="121" t="b">
        <v>0</v>
      </c>
      <c r="AF1703" s="128"/>
      <c r="AG1703" s="137"/>
      <c r="AH1703" s="138" t="b">
        <v>0</v>
      </c>
      <c r="AI1703" s="133"/>
    </row>
    <row r="1704">
      <c r="A1704" s="114"/>
      <c r="B1704" s="114"/>
      <c r="C1704" s="114"/>
      <c r="D1704" s="114"/>
      <c r="E1704" s="115" t="s">
        <v>231</v>
      </c>
      <c r="F1704" s="116"/>
      <c r="G1704" s="117"/>
      <c r="H1704" s="116"/>
      <c r="I1704" s="116"/>
      <c r="J1704" s="118"/>
      <c r="K1704" s="116"/>
      <c r="L1704" s="116"/>
      <c r="M1704" s="116"/>
      <c r="N1704" s="116"/>
      <c r="O1704" s="116"/>
      <c r="P1704" s="126"/>
      <c r="Q1704" s="126"/>
      <c r="R1704" s="126"/>
      <c r="S1704" s="136"/>
      <c r="T1704" s="126"/>
      <c r="U1704" s="126"/>
      <c r="V1704" s="126"/>
      <c r="W1704" s="136"/>
      <c r="X1704" s="126"/>
      <c r="Y1704" s="126"/>
      <c r="Z1704" s="126"/>
      <c r="AA1704" s="136"/>
      <c r="AB1704" s="121" t="b">
        <v>0</v>
      </c>
      <c r="AC1704" s="121" t="b">
        <v>0</v>
      </c>
      <c r="AD1704" s="122"/>
      <c r="AE1704" s="121" t="b">
        <v>0</v>
      </c>
      <c r="AF1704" s="128"/>
      <c r="AG1704" s="137"/>
      <c r="AH1704" s="138" t="b">
        <v>0</v>
      </c>
      <c r="AI1704" s="133"/>
    </row>
    <row r="1705">
      <c r="A1705" s="114"/>
      <c r="B1705" s="114"/>
      <c r="C1705" s="114"/>
      <c r="D1705" s="114"/>
      <c r="E1705" s="115" t="s">
        <v>231</v>
      </c>
      <c r="F1705" s="116"/>
      <c r="G1705" s="117"/>
      <c r="H1705" s="116"/>
      <c r="I1705" s="116"/>
      <c r="J1705" s="118"/>
      <c r="K1705" s="116"/>
      <c r="L1705" s="116"/>
      <c r="M1705" s="116"/>
      <c r="N1705" s="116"/>
      <c r="O1705" s="116"/>
      <c r="P1705" s="126"/>
      <c r="Q1705" s="126"/>
      <c r="R1705" s="126"/>
      <c r="S1705" s="136"/>
      <c r="T1705" s="126"/>
      <c r="U1705" s="126"/>
      <c r="V1705" s="126"/>
      <c r="W1705" s="136"/>
      <c r="X1705" s="126"/>
      <c r="Y1705" s="126"/>
      <c r="Z1705" s="126"/>
      <c r="AA1705" s="136"/>
      <c r="AB1705" s="121" t="b">
        <v>0</v>
      </c>
      <c r="AC1705" s="121" t="b">
        <v>0</v>
      </c>
      <c r="AD1705" s="122"/>
      <c r="AE1705" s="121" t="b">
        <v>0</v>
      </c>
      <c r="AF1705" s="128"/>
      <c r="AG1705" s="137"/>
      <c r="AH1705" s="138" t="b">
        <v>0</v>
      </c>
      <c r="AI1705" s="133"/>
    </row>
    <row r="1706">
      <c r="A1706" s="114"/>
      <c r="B1706" s="114"/>
      <c r="C1706" s="114"/>
      <c r="D1706" s="114"/>
      <c r="E1706" s="115" t="s">
        <v>231</v>
      </c>
      <c r="F1706" s="116"/>
      <c r="G1706" s="117"/>
      <c r="H1706" s="116"/>
      <c r="I1706" s="116"/>
      <c r="J1706" s="118"/>
      <c r="K1706" s="116"/>
      <c r="L1706" s="116"/>
      <c r="M1706" s="116"/>
      <c r="N1706" s="116"/>
      <c r="O1706" s="116"/>
      <c r="P1706" s="126"/>
      <c r="Q1706" s="126"/>
      <c r="R1706" s="126"/>
      <c r="S1706" s="136"/>
      <c r="T1706" s="126"/>
      <c r="U1706" s="126"/>
      <c r="V1706" s="126"/>
      <c r="W1706" s="136"/>
      <c r="X1706" s="126"/>
      <c r="Y1706" s="126"/>
      <c r="Z1706" s="126"/>
      <c r="AA1706" s="136"/>
      <c r="AB1706" s="121" t="b">
        <v>0</v>
      </c>
      <c r="AC1706" s="121" t="b">
        <v>0</v>
      </c>
      <c r="AD1706" s="122"/>
      <c r="AE1706" s="121" t="b">
        <v>0</v>
      </c>
      <c r="AF1706" s="128"/>
      <c r="AG1706" s="137"/>
      <c r="AH1706" s="138" t="b">
        <v>0</v>
      </c>
      <c r="AI1706" s="133"/>
    </row>
    <row r="1707">
      <c r="A1707" s="114"/>
      <c r="B1707" s="114"/>
      <c r="C1707" s="114"/>
      <c r="D1707" s="114"/>
      <c r="E1707" s="115" t="s">
        <v>231</v>
      </c>
      <c r="F1707" s="116"/>
      <c r="G1707" s="117"/>
      <c r="H1707" s="116"/>
      <c r="I1707" s="116"/>
      <c r="J1707" s="118"/>
      <c r="K1707" s="116"/>
      <c r="L1707" s="116"/>
      <c r="M1707" s="116"/>
      <c r="N1707" s="116"/>
      <c r="O1707" s="116"/>
      <c r="P1707" s="126"/>
      <c r="Q1707" s="126"/>
      <c r="R1707" s="126"/>
      <c r="S1707" s="136"/>
      <c r="T1707" s="126"/>
      <c r="U1707" s="126"/>
      <c r="V1707" s="126"/>
      <c r="W1707" s="136"/>
      <c r="X1707" s="126"/>
      <c r="Y1707" s="126"/>
      <c r="Z1707" s="126"/>
      <c r="AA1707" s="136"/>
      <c r="AB1707" s="121" t="b">
        <v>0</v>
      </c>
      <c r="AC1707" s="121" t="b">
        <v>0</v>
      </c>
      <c r="AD1707" s="122"/>
      <c r="AE1707" s="121" t="b">
        <v>0</v>
      </c>
      <c r="AF1707" s="128"/>
      <c r="AG1707" s="137"/>
      <c r="AH1707" s="138" t="b">
        <v>0</v>
      </c>
      <c r="AI1707" s="133"/>
    </row>
    <row r="1708">
      <c r="A1708" s="114"/>
      <c r="B1708" s="114"/>
      <c r="C1708" s="114"/>
      <c r="D1708" s="114"/>
      <c r="E1708" s="115" t="s">
        <v>231</v>
      </c>
      <c r="F1708" s="116"/>
      <c r="G1708" s="117"/>
      <c r="H1708" s="116"/>
      <c r="I1708" s="116"/>
      <c r="J1708" s="118"/>
      <c r="K1708" s="116"/>
      <c r="L1708" s="116"/>
      <c r="M1708" s="116"/>
      <c r="N1708" s="116"/>
      <c r="O1708" s="116"/>
      <c r="P1708" s="126"/>
      <c r="Q1708" s="126"/>
      <c r="R1708" s="126"/>
      <c r="S1708" s="136"/>
      <c r="T1708" s="126"/>
      <c r="U1708" s="126"/>
      <c r="V1708" s="126"/>
      <c r="W1708" s="136"/>
      <c r="X1708" s="126"/>
      <c r="Y1708" s="126"/>
      <c r="Z1708" s="126"/>
      <c r="AA1708" s="136"/>
      <c r="AB1708" s="121" t="b">
        <v>0</v>
      </c>
      <c r="AC1708" s="121" t="b">
        <v>0</v>
      </c>
      <c r="AD1708" s="122"/>
      <c r="AE1708" s="121" t="b">
        <v>0</v>
      </c>
      <c r="AF1708" s="128"/>
      <c r="AG1708" s="137"/>
      <c r="AH1708" s="138" t="b">
        <v>0</v>
      </c>
      <c r="AI1708" s="133"/>
    </row>
    <row r="1709">
      <c r="A1709" s="114"/>
      <c r="B1709" s="114"/>
      <c r="C1709" s="114"/>
      <c r="D1709" s="114"/>
      <c r="E1709" s="115" t="s">
        <v>231</v>
      </c>
      <c r="F1709" s="116"/>
      <c r="G1709" s="117"/>
      <c r="H1709" s="116"/>
      <c r="I1709" s="116"/>
      <c r="J1709" s="118"/>
      <c r="K1709" s="116"/>
      <c r="L1709" s="116"/>
      <c r="M1709" s="116"/>
      <c r="N1709" s="116"/>
      <c r="O1709" s="116"/>
      <c r="P1709" s="126"/>
      <c r="Q1709" s="126"/>
      <c r="R1709" s="126"/>
      <c r="S1709" s="136"/>
      <c r="T1709" s="126"/>
      <c r="U1709" s="126"/>
      <c r="V1709" s="126"/>
      <c r="W1709" s="136"/>
      <c r="X1709" s="126"/>
      <c r="Y1709" s="126"/>
      <c r="Z1709" s="126"/>
      <c r="AA1709" s="136"/>
      <c r="AB1709" s="121" t="b">
        <v>0</v>
      </c>
      <c r="AC1709" s="121" t="b">
        <v>0</v>
      </c>
      <c r="AD1709" s="122"/>
      <c r="AE1709" s="121" t="b">
        <v>0</v>
      </c>
      <c r="AF1709" s="128"/>
      <c r="AG1709" s="137"/>
      <c r="AH1709" s="138" t="b">
        <v>0</v>
      </c>
      <c r="AI1709" s="133"/>
    </row>
    <row r="1710">
      <c r="A1710" s="114"/>
      <c r="B1710" s="114"/>
      <c r="C1710" s="114"/>
      <c r="D1710" s="114"/>
      <c r="E1710" s="115" t="s">
        <v>231</v>
      </c>
      <c r="F1710" s="116"/>
      <c r="G1710" s="117"/>
      <c r="H1710" s="116"/>
      <c r="I1710" s="116"/>
      <c r="J1710" s="118"/>
      <c r="K1710" s="116"/>
      <c r="L1710" s="116"/>
      <c r="M1710" s="116"/>
      <c r="N1710" s="116"/>
      <c r="O1710" s="116"/>
      <c r="P1710" s="126"/>
      <c r="Q1710" s="126"/>
      <c r="R1710" s="126"/>
      <c r="S1710" s="136"/>
      <c r="T1710" s="126"/>
      <c r="U1710" s="126"/>
      <c r="V1710" s="126"/>
      <c r="W1710" s="136"/>
      <c r="X1710" s="126"/>
      <c r="Y1710" s="126"/>
      <c r="Z1710" s="126"/>
      <c r="AA1710" s="136"/>
      <c r="AB1710" s="121" t="b">
        <v>0</v>
      </c>
      <c r="AC1710" s="121" t="b">
        <v>0</v>
      </c>
      <c r="AD1710" s="122"/>
      <c r="AE1710" s="121" t="b">
        <v>0</v>
      </c>
      <c r="AF1710" s="128"/>
      <c r="AG1710" s="137"/>
      <c r="AH1710" s="138" t="b">
        <v>0</v>
      </c>
      <c r="AI1710" s="133"/>
    </row>
    <row r="1711">
      <c r="A1711" s="114"/>
      <c r="B1711" s="114"/>
      <c r="C1711" s="114"/>
      <c r="D1711" s="114"/>
      <c r="E1711" s="115" t="s">
        <v>231</v>
      </c>
      <c r="F1711" s="116"/>
      <c r="G1711" s="117"/>
      <c r="H1711" s="116"/>
      <c r="I1711" s="116"/>
      <c r="J1711" s="118"/>
      <c r="K1711" s="116"/>
      <c r="L1711" s="116"/>
      <c r="M1711" s="116"/>
      <c r="N1711" s="116"/>
      <c r="O1711" s="116"/>
      <c r="P1711" s="126"/>
      <c r="Q1711" s="126"/>
      <c r="R1711" s="126"/>
      <c r="S1711" s="136"/>
      <c r="T1711" s="126"/>
      <c r="U1711" s="126"/>
      <c r="V1711" s="126"/>
      <c r="W1711" s="136"/>
      <c r="X1711" s="126"/>
      <c r="Y1711" s="126"/>
      <c r="Z1711" s="126"/>
      <c r="AA1711" s="136"/>
      <c r="AB1711" s="121" t="b">
        <v>0</v>
      </c>
      <c r="AC1711" s="121" t="b">
        <v>0</v>
      </c>
      <c r="AD1711" s="122"/>
      <c r="AE1711" s="121" t="b">
        <v>0</v>
      </c>
      <c r="AF1711" s="128"/>
      <c r="AG1711" s="137"/>
      <c r="AH1711" s="138" t="b">
        <v>0</v>
      </c>
      <c r="AI1711" s="133"/>
    </row>
    <row r="1712">
      <c r="A1712" s="114"/>
      <c r="B1712" s="114"/>
      <c r="C1712" s="114"/>
      <c r="D1712" s="114"/>
      <c r="E1712" s="115" t="s">
        <v>231</v>
      </c>
      <c r="F1712" s="116"/>
      <c r="G1712" s="117"/>
      <c r="H1712" s="116"/>
      <c r="I1712" s="116"/>
      <c r="J1712" s="118"/>
      <c r="K1712" s="116"/>
      <c r="L1712" s="116"/>
      <c r="M1712" s="116"/>
      <c r="N1712" s="116"/>
      <c r="O1712" s="116"/>
      <c r="P1712" s="126"/>
      <c r="Q1712" s="126"/>
      <c r="R1712" s="126"/>
      <c r="S1712" s="136"/>
      <c r="T1712" s="126"/>
      <c r="U1712" s="126"/>
      <c r="V1712" s="126"/>
      <c r="W1712" s="136"/>
      <c r="X1712" s="126"/>
      <c r="Y1712" s="126"/>
      <c r="Z1712" s="126"/>
      <c r="AA1712" s="136"/>
      <c r="AB1712" s="121" t="b">
        <v>0</v>
      </c>
      <c r="AC1712" s="121" t="b">
        <v>0</v>
      </c>
      <c r="AD1712" s="122"/>
      <c r="AE1712" s="121" t="b">
        <v>0</v>
      </c>
      <c r="AF1712" s="128"/>
      <c r="AG1712" s="137"/>
      <c r="AH1712" s="138" t="b">
        <v>0</v>
      </c>
      <c r="AI1712" s="133"/>
    </row>
    <row r="1713">
      <c r="A1713" s="114"/>
      <c r="B1713" s="114"/>
      <c r="C1713" s="114"/>
      <c r="D1713" s="114"/>
      <c r="E1713" s="115" t="s">
        <v>231</v>
      </c>
      <c r="F1713" s="116"/>
      <c r="G1713" s="117"/>
      <c r="H1713" s="116"/>
      <c r="I1713" s="116"/>
      <c r="J1713" s="118"/>
      <c r="K1713" s="116"/>
      <c r="L1713" s="116"/>
      <c r="M1713" s="116"/>
      <c r="N1713" s="116"/>
      <c r="O1713" s="116"/>
      <c r="P1713" s="126"/>
      <c r="Q1713" s="126"/>
      <c r="R1713" s="126"/>
      <c r="S1713" s="136"/>
      <c r="T1713" s="126"/>
      <c r="U1713" s="126"/>
      <c r="V1713" s="126"/>
      <c r="W1713" s="136"/>
      <c r="X1713" s="126"/>
      <c r="Y1713" s="126"/>
      <c r="Z1713" s="126"/>
      <c r="AA1713" s="136"/>
      <c r="AB1713" s="121" t="b">
        <v>0</v>
      </c>
      <c r="AC1713" s="121" t="b">
        <v>0</v>
      </c>
      <c r="AD1713" s="122"/>
      <c r="AE1713" s="121" t="b">
        <v>0</v>
      </c>
      <c r="AF1713" s="128"/>
      <c r="AG1713" s="137"/>
      <c r="AH1713" s="138" t="b">
        <v>0</v>
      </c>
      <c r="AI1713" s="133"/>
    </row>
    <row r="1714">
      <c r="A1714" s="114"/>
      <c r="B1714" s="114"/>
      <c r="C1714" s="114"/>
      <c r="D1714" s="114"/>
      <c r="E1714" s="115" t="s">
        <v>231</v>
      </c>
      <c r="F1714" s="116"/>
      <c r="G1714" s="117"/>
      <c r="H1714" s="116"/>
      <c r="I1714" s="116"/>
      <c r="J1714" s="118"/>
      <c r="K1714" s="116"/>
      <c r="L1714" s="116"/>
      <c r="M1714" s="116"/>
      <c r="N1714" s="116"/>
      <c r="O1714" s="116"/>
      <c r="P1714" s="126"/>
      <c r="Q1714" s="126"/>
      <c r="R1714" s="126"/>
      <c r="S1714" s="136"/>
      <c r="T1714" s="126"/>
      <c r="U1714" s="126"/>
      <c r="V1714" s="126"/>
      <c r="W1714" s="136"/>
      <c r="X1714" s="126"/>
      <c r="Y1714" s="126"/>
      <c r="Z1714" s="126"/>
      <c r="AA1714" s="136"/>
      <c r="AB1714" s="121" t="b">
        <v>0</v>
      </c>
      <c r="AC1714" s="121" t="b">
        <v>0</v>
      </c>
      <c r="AD1714" s="122"/>
      <c r="AE1714" s="121" t="b">
        <v>0</v>
      </c>
      <c r="AF1714" s="128"/>
      <c r="AG1714" s="137"/>
      <c r="AH1714" s="138" t="b">
        <v>0</v>
      </c>
      <c r="AI1714" s="133"/>
    </row>
    <row r="1715">
      <c r="A1715" s="114"/>
      <c r="B1715" s="114"/>
      <c r="C1715" s="114"/>
      <c r="D1715" s="114"/>
      <c r="E1715" s="115" t="s">
        <v>231</v>
      </c>
      <c r="F1715" s="116"/>
      <c r="G1715" s="117"/>
      <c r="H1715" s="116"/>
      <c r="I1715" s="116"/>
      <c r="J1715" s="118"/>
      <c r="K1715" s="116"/>
      <c r="L1715" s="116"/>
      <c r="M1715" s="116"/>
      <c r="N1715" s="116"/>
      <c r="O1715" s="116"/>
      <c r="P1715" s="126"/>
      <c r="Q1715" s="126"/>
      <c r="R1715" s="126"/>
      <c r="S1715" s="136"/>
      <c r="T1715" s="126"/>
      <c r="U1715" s="126"/>
      <c r="V1715" s="126"/>
      <c r="W1715" s="136"/>
      <c r="X1715" s="126"/>
      <c r="Y1715" s="126"/>
      <c r="Z1715" s="126"/>
      <c r="AA1715" s="136"/>
      <c r="AB1715" s="121" t="b">
        <v>0</v>
      </c>
      <c r="AC1715" s="121" t="b">
        <v>0</v>
      </c>
      <c r="AD1715" s="122"/>
      <c r="AE1715" s="121" t="b">
        <v>0</v>
      </c>
      <c r="AF1715" s="128"/>
      <c r="AG1715" s="137"/>
      <c r="AH1715" s="138" t="b">
        <v>0</v>
      </c>
      <c r="AI1715" s="133"/>
    </row>
    <row r="1716">
      <c r="A1716" s="114"/>
      <c r="B1716" s="114"/>
      <c r="C1716" s="114"/>
      <c r="D1716" s="114"/>
      <c r="E1716" s="115" t="s">
        <v>231</v>
      </c>
      <c r="F1716" s="116"/>
      <c r="G1716" s="117"/>
      <c r="H1716" s="116"/>
      <c r="I1716" s="116"/>
      <c r="J1716" s="118"/>
      <c r="K1716" s="116"/>
      <c r="L1716" s="116"/>
      <c r="M1716" s="116"/>
      <c r="N1716" s="116"/>
      <c r="O1716" s="116"/>
      <c r="P1716" s="126"/>
      <c r="Q1716" s="126"/>
      <c r="R1716" s="126"/>
      <c r="S1716" s="136"/>
      <c r="T1716" s="126"/>
      <c r="U1716" s="126"/>
      <c r="V1716" s="126"/>
      <c r="W1716" s="136"/>
      <c r="X1716" s="126"/>
      <c r="Y1716" s="126"/>
      <c r="Z1716" s="126"/>
      <c r="AA1716" s="136"/>
      <c r="AB1716" s="121" t="b">
        <v>0</v>
      </c>
      <c r="AC1716" s="121" t="b">
        <v>0</v>
      </c>
      <c r="AD1716" s="122"/>
      <c r="AE1716" s="121" t="b">
        <v>0</v>
      </c>
      <c r="AF1716" s="128"/>
      <c r="AG1716" s="137"/>
      <c r="AH1716" s="138" t="b">
        <v>0</v>
      </c>
      <c r="AI1716" s="133"/>
    </row>
    <row r="1717">
      <c r="A1717" s="114"/>
      <c r="B1717" s="114"/>
      <c r="C1717" s="114"/>
      <c r="D1717" s="114"/>
      <c r="E1717" s="115" t="s">
        <v>231</v>
      </c>
      <c r="F1717" s="116"/>
      <c r="G1717" s="117"/>
      <c r="H1717" s="116"/>
      <c r="I1717" s="116"/>
      <c r="J1717" s="118"/>
      <c r="K1717" s="116"/>
      <c r="L1717" s="116"/>
      <c r="M1717" s="116"/>
      <c r="N1717" s="116"/>
      <c r="O1717" s="116"/>
      <c r="P1717" s="126"/>
      <c r="Q1717" s="126"/>
      <c r="R1717" s="126"/>
      <c r="S1717" s="136"/>
      <c r="T1717" s="126"/>
      <c r="U1717" s="126"/>
      <c r="V1717" s="126"/>
      <c r="W1717" s="136"/>
      <c r="X1717" s="126"/>
      <c r="Y1717" s="126"/>
      <c r="Z1717" s="126"/>
      <c r="AA1717" s="136"/>
      <c r="AB1717" s="121" t="b">
        <v>0</v>
      </c>
      <c r="AC1717" s="121" t="b">
        <v>0</v>
      </c>
      <c r="AD1717" s="122"/>
      <c r="AE1717" s="121" t="b">
        <v>0</v>
      </c>
      <c r="AF1717" s="128"/>
      <c r="AG1717" s="137"/>
      <c r="AH1717" s="138" t="b">
        <v>0</v>
      </c>
      <c r="AI1717" s="133"/>
    </row>
    <row r="1718">
      <c r="A1718" s="114"/>
      <c r="B1718" s="114"/>
      <c r="C1718" s="114"/>
      <c r="D1718" s="114"/>
      <c r="E1718" s="115" t="s">
        <v>231</v>
      </c>
      <c r="F1718" s="116"/>
      <c r="G1718" s="117"/>
      <c r="H1718" s="116"/>
      <c r="I1718" s="116"/>
      <c r="J1718" s="118"/>
      <c r="K1718" s="116"/>
      <c r="L1718" s="116"/>
      <c r="M1718" s="116"/>
      <c r="N1718" s="116"/>
      <c r="O1718" s="116"/>
      <c r="P1718" s="126"/>
      <c r="Q1718" s="126"/>
      <c r="R1718" s="126"/>
      <c r="S1718" s="136"/>
      <c r="T1718" s="126"/>
      <c r="U1718" s="126"/>
      <c r="V1718" s="126"/>
      <c r="W1718" s="136"/>
      <c r="X1718" s="126"/>
      <c r="Y1718" s="126"/>
      <c r="Z1718" s="126"/>
      <c r="AA1718" s="136"/>
      <c r="AB1718" s="121" t="b">
        <v>0</v>
      </c>
      <c r="AC1718" s="121" t="b">
        <v>0</v>
      </c>
      <c r="AD1718" s="122"/>
      <c r="AE1718" s="121" t="b">
        <v>0</v>
      </c>
      <c r="AF1718" s="128"/>
      <c r="AG1718" s="137"/>
      <c r="AH1718" s="138" t="b">
        <v>0</v>
      </c>
      <c r="AI1718" s="133"/>
    </row>
    <row r="1719">
      <c r="A1719" s="114"/>
      <c r="B1719" s="114"/>
      <c r="C1719" s="114"/>
      <c r="D1719" s="114"/>
      <c r="E1719" s="115" t="s">
        <v>231</v>
      </c>
      <c r="F1719" s="116"/>
      <c r="G1719" s="117"/>
      <c r="H1719" s="116"/>
      <c r="I1719" s="116"/>
      <c r="J1719" s="118"/>
      <c r="K1719" s="116"/>
      <c r="L1719" s="116"/>
      <c r="M1719" s="116"/>
      <c r="N1719" s="116"/>
      <c r="O1719" s="116"/>
      <c r="P1719" s="126"/>
      <c r="Q1719" s="126"/>
      <c r="R1719" s="126"/>
      <c r="S1719" s="136"/>
      <c r="T1719" s="126"/>
      <c r="U1719" s="126"/>
      <c r="V1719" s="126"/>
      <c r="W1719" s="136"/>
      <c r="X1719" s="126"/>
      <c r="Y1719" s="126"/>
      <c r="Z1719" s="126"/>
      <c r="AA1719" s="136"/>
      <c r="AB1719" s="121" t="b">
        <v>0</v>
      </c>
      <c r="AC1719" s="121" t="b">
        <v>0</v>
      </c>
      <c r="AD1719" s="122"/>
      <c r="AE1719" s="121" t="b">
        <v>0</v>
      </c>
      <c r="AF1719" s="128"/>
      <c r="AG1719" s="137"/>
      <c r="AH1719" s="138" t="b">
        <v>0</v>
      </c>
      <c r="AI1719" s="133"/>
    </row>
    <row r="1720">
      <c r="A1720" s="114"/>
      <c r="B1720" s="114"/>
      <c r="C1720" s="114"/>
      <c r="D1720" s="114"/>
      <c r="E1720" s="115" t="s">
        <v>231</v>
      </c>
      <c r="F1720" s="116"/>
      <c r="G1720" s="117"/>
      <c r="H1720" s="116"/>
      <c r="I1720" s="116"/>
      <c r="J1720" s="118"/>
      <c r="K1720" s="116"/>
      <c r="L1720" s="116"/>
      <c r="M1720" s="116"/>
      <c r="N1720" s="116"/>
      <c r="O1720" s="116"/>
      <c r="P1720" s="126"/>
      <c r="Q1720" s="126"/>
      <c r="R1720" s="126"/>
      <c r="S1720" s="136"/>
      <c r="T1720" s="126"/>
      <c r="U1720" s="126"/>
      <c r="V1720" s="126"/>
      <c r="W1720" s="136"/>
      <c r="X1720" s="126"/>
      <c r="Y1720" s="126"/>
      <c r="Z1720" s="126"/>
      <c r="AA1720" s="136"/>
      <c r="AB1720" s="121" t="b">
        <v>0</v>
      </c>
      <c r="AC1720" s="121" t="b">
        <v>0</v>
      </c>
      <c r="AD1720" s="122"/>
      <c r="AE1720" s="121" t="b">
        <v>0</v>
      </c>
      <c r="AF1720" s="128"/>
      <c r="AG1720" s="137"/>
      <c r="AH1720" s="138" t="b">
        <v>0</v>
      </c>
      <c r="AI1720" s="133"/>
    </row>
    <row r="1721">
      <c r="A1721" s="114"/>
      <c r="B1721" s="114"/>
      <c r="C1721" s="114"/>
      <c r="D1721" s="114"/>
      <c r="E1721" s="115" t="s">
        <v>231</v>
      </c>
      <c r="F1721" s="116"/>
      <c r="G1721" s="117"/>
      <c r="H1721" s="116"/>
      <c r="I1721" s="116"/>
      <c r="J1721" s="118"/>
      <c r="K1721" s="116"/>
      <c r="L1721" s="116"/>
      <c r="M1721" s="116"/>
      <c r="N1721" s="116"/>
      <c r="O1721" s="116"/>
      <c r="P1721" s="126"/>
      <c r="Q1721" s="126"/>
      <c r="R1721" s="126"/>
      <c r="S1721" s="136"/>
      <c r="T1721" s="126"/>
      <c r="U1721" s="126"/>
      <c r="V1721" s="126"/>
      <c r="W1721" s="136"/>
      <c r="X1721" s="126"/>
      <c r="Y1721" s="126"/>
      <c r="Z1721" s="126"/>
      <c r="AA1721" s="136"/>
      <c r="AB1721" s="121" t="b">
        <v>0</v>
      </c>
      <c r="AC1721" s="121" t="b">
        <v>0</v>
      </c>
      <c r="AD1721" s="122"/>
      <c r="AE1721" s="121" t="b">
        <v>0</v>
      </c>
      <c r="AF1721" s="128"/>
      <c r="AG1721" s="137"/>
      <c r="AH1721" s="138" t="b">
        <v>0</v>
      </c>
      <c r="AI1721" s="133"/>
    </row>
    <row r="1722">
      <c r="A1722" s="114"/>
      <c r="B1722" s="114"/>
      <c r="C1722" s="114"/>
      <c r="D1722" s="114"/>
      <c r="E1722" s="115" t="s">
        <v>231</v>
      </c>
      <c r="F1722" s="116"/>
      <c r="G1722" s="117"/>
      <c r="H1722" s="116"/>
      <c r="I1722" s="116"/>
      <c r="J1722" s="118"/>
      <c r="K1722" s="116"/>
      <c r="L1722" s="116"/>
      <c r="M1722" s="116"/>
      <c r="N1722" s="116"/>
      <c r="O1722" s="116"/>
      <c r="P1722" s="126"/>
      <c r="Q1722" s="126"/>
      <c r="R1722" s="126"/>
      <c r="S1722" s="136"/>
      <c r="T1722" s="126"/>
      <c r="U1722" s="126"/>
      <c r="V1722" s="126"/>
      <c r="W1722" s="136"/>
      <c r="X1722" s="126"/>
      <c r="Y1722" s="126"/>
      <c r="Z1722" s="126"/>
      <c r="AA1722" s="136"/>
      <c r="AB1722" s="121" t="b">
        <v>0</v>
      </c>
      <c r="AC1722" s="121" t="b">
        <v>0</v>
      </c>
      <c r="AD1722" s="122"/>
      <c r="AE1722" s="121" t="b">
        <v>0</v>
      </c>
      <c r="AF1722" s="128"/>
      <c r="AG1722" s="137"/>
      <c r="AH1722" s="138" t="b">
        <v>0</v>
      </c>
      <c r="AI1722" s="133"/>
    </row>
    <row r="1723">
      <c r="A1723" s="114"/>
      <c r="B1723" s="114"/>
      <c r="C1723" s="114"/>
      <c r="D1723" s="114"/>
      <c r="E1723" s="115" t="s">
        <v>231</v>
      </c>
      <c r="F1723" s="116"/>
      <c r="G1723" s="117"/>
      <c r="H1723" s="116"/>
      <c r="I1723" s="116"/>
      <c r="J1723" s="118"/>
      <c r="K1723" s="116"/>
      <c r="L1723" s="116"/>
      <c r="M1723" s="116"/>
      <c r="N1723" s="116"/>
      <c r="O1723" s="116"/>
      <c r="P1723" s="126"/>
      <c r="Q1723" s="126"/>
      <c r="R1723" s="126"/>
      <c r="S1723" s="136"/>
      <c r="T1723" s="126"/>
      <c r="U1723" s="126"/>
      <c r="V1723" s="126"/>
      <c r="W1723" s="136"/>
      <c r="X1723" s="126"/>
      <c r="Y1723" s="126"/>
      <c r="Z1723" s="126"/>
      <c r="AA1723" s="136"/>
      <c r="AB1723" s="121" t="b">
        <v>0</v>
      </c>
      <c r="AC1723" s="121" t="b">
        <v>0</v>
      </c>
      <c r="AD1723" s="122"/>
      <c r="AE1723" s="121" t="b">
        <v>0</v>
      </c>
      <c r="AF1723" s="128"/>
      <c r="AG1723" s="137"/>
      <c r="AH1723" s="138" t="b">
        <v>0</v>
      </c>
      <c r="AI1723" s="133"/>
    </row>
    <row r="1724">
      <c r="A1724" s="114"/>
      <c r="B1724" s="114"/>
      <c r="C1724" s="114"/>
      <c r="D1724" s="114"/>
      <c r="E1724" s="115" t="s">
        <v>231</v>
      </c>
      <c r="F1724" s="116"/>
      <c r="G1724" s="117"/>
      <c r="H1724" s="116"/>
      <c r="I1724" s="116"/>
      <c r="J1724" s="118"/>
      <c r="K1724" s="116"/>
      <c r="L1724" s="116"/>
      <c r="M1724" s="116"/>
      <c r="N1724" s="116"/>
      <c r="O1724" s="116"/>
      <c r="P1724" s="126"/>
      <c r="Q1724" s="126"/>
      <c r="R1724" s="126"/>
      <c r="S1724" s="136"/>
      <c r="T1724" s="126"/>
      <c r="U1724" s="126"/>
      <c r="V1724" s="126"/>
      <c r="W1724" s="136"/>
      <c r="X1724" s="126"/>
      <c r="Y1724" s="126"/>
      <c r="Z1724" s="126"/>
      <c r="AA1724" s="136"/>
      <c r="AB1724" s="121" t="b">
        <v>0</v>
      </c>
      <c r="AC1724" s="121" t="b">
        <v>0</v>
      </c>
      <c r="AD1724" s="122"/>
      <c r="AE1724" s="121" t="b">
        <v>0</v>
      </c>
      <c r="AF1724" s="128"/>
      <c r="AG1724" s="137"/>
      <c r="AH1724" s="138" t="b">
        <v>0</v>
      </c>
      <c r="AI1724" s="133"/>
    </row>
    <row r="1725">
      <c r="A1725" s="114"/>
      <c r="B1725" s="114"/>
      <c r="C1725" s="114"/>
      <c r="D1725" s="114"/>
      <c r="E1725" s="115" t="s">
        <v>231</v>
      </c>
      <c r="F1725" s="116"/>
      <c r="G1725" s="117"/>
      <c r="H1725" s="116"/>
      <c r="I1725" s="116"/>
      <c r="J1725" s="118"/>
      <c r="K1725" s="116"/>
      <c r="L1725" s="116"/>
      <c r="M1725" s="116"/>
      <c r="N1725" s="116"/>
      <c r="O1725" s="116"/>
      <c r="P1725" s="126"/>
      <c r="Q1725" s="126"/>
      <c r="R1725" s="126"/>
      <c r="S1725" s="136"/>
      <c r="T1725" s="126"/>
      <c r="U1725" s="126"/>
      <c r="V1725" s="126"/>
      <c r="W1725" s="136"/>
      <c r="X1725" s="126"/>
      <c r="Y1725" s="126"/>
      <c r="Z1725" s="126"/>
      <c r="AA1725" s="136"/>
      <c r="AB1725" s="121" t="b">
        <v>0</v>
      </c>
      <c r="AC1725" s="121" t="b">
        <v>0</v>
      </c>
      <c r="AD1725" s="122"/>
      <c r="AE1725" s="121" t="b">
        <v>0</v>
      </c>
      <c r="AF1725" s="128"/>
      <c r="AG1725" s="137"/>
      <c r="AH1725" s="138" t="b">
        <v>0</v>
      </c>
      <c r="AI1725" s="133"/>
    </row>
    <row r="1726">
      <c r="A1726" s="114"/>
      <c r="B1726" s="114"/>
      <c r="C1726" s="114"/>
      <c r="D1726" s="114"/>
      <c r="E1726" s="115" t="s">
        <v>231</v>
      </c>
      <c r="F1726" s="116"/>
      <c r="G1726" s="117"/>
      <c r="H1726" s="116"/>
      <c r="I1726" s="116"/>
      <c r="J1726" s="118"/>
      <c r="K1726" s="116"/>
      <c r="L1726" s="116"/>
      <c r="M1726" s="116"/>
      <c r="N1726" s="116"/>
      <c r="O1726" s="116"/>
      <c r="P1726" s="126"/>
      <c r="Q1726" s="126"/>
      <c r="R1726" s="126"/>
      <c r="S1726" s="136"/>
      <c r="T1726" s="126"/>
      <c r="U1726" s="126"/>
      <c r="V1726" s="126"/>
      <c r="W1726" s="136"/>
      <c r="X1726" s="126"/>
      <c r="Y1726" s="126"/>
      <c r="Z1726" s="126"/>
      <c r="AA1726" s="136"/>
      <c r="AB1726" s="121" t="b">
        <v>0</v>
      </c>
      <c r="AC1726" s="121" t="b">
        <v>0</v>
      </c>
      <c r="AD1726" s="122"/>
      <c r="AE1726" s="121" t="b">
        <v>0</v>
      </c>
      <c r="AF1726" s="128"/>
      <c r="AG1726" s="137"/>
      <c r="AH1726" s="138" t="b">
        <v>0</v>
      </c>
      <c r="AI1726" s="133"/>
    </row>
    <row r="1727">
      <c r="A1727" s="114"/>
      <c r="B1727" s="114"/>
      <c r="C1727" s="114"/>
      <c r="D1727" s="114"/>
      <c r="E1727" s="115" t="s">
        <v>231</v>
      </c>
      <c r="F1727" s="116"/>
      <c r="G1727" s="117"/>
      <c r="H1727" s="116"/>
      <c r="I1727" s="116"/>
      <c r="J1727" s="118"/>
      <c r="K1727" s="116"/>
      <c r="L1727" s="116"/>
      <c r="M1727" s="116"/>
      <c r="N1727" s="116"/>
      <c r="O1727" s="116"/>
      <c r="P1727" s="126"/>
      <c r="Q1727" s="126"/>
      <c r="R1727" s="126"/>
      <c r="S1727" s="136"/>
      <c r="T1727" s="126"/>
      <c r="U1727" s="126"/>
      <c r="V1727" s="126"/>
      <c r="W1727" s="136"/>
      <c r="X1727" s="126"/>
      <c r="Y1727" s="126"/>
      <c r="Z1727" s="126"/>
      <c r="AA1727" s="136"/>
      <c r="AB1727" s="121" t="b">
        <v>0</v>
      </c>
      <c r="AC1727" s="121" t="b">
        <v>0</v>
      </c>
      <c r="AD1727" s="122"/>
      <c r="AE1727" s="121" t="b">
        <v>0</v>
      </c>
      <c r="AF1727" s="128"/>
      <c r="AG1727" s="137"/>
      <c r="AH1727" s="138" t="b">
        <v>0</v>
      </c>
      <c r="AI1727" s="133"/>
    </row>
    <row r="1728">
      <c r="A1728" s="114"/>
      <c r="B1728" s="114"/>
      <c r="C1728" s="114"/>
      <c r="D1728" s="114"/>
      <c r="E1728" s="115" t="s">
        <v>231</v>
      </c>
      <c r="F1728" s="116"/>
      <c r="G1728" s="117"/>
      <c r="H1728" s="116"/>
      <c r="I1728" s="116"/>
      <c r="J1728" s="118"/>
      <c r="K1728" s="116"/>
      <c r="L1728" s="116"/>
      <c r="M1728" s="116"/>
      <c r="N1728" s="116"/>
      <c r="O1728" s="116"/>
      <c r="P1728" s="126"/>
      <c r="Q1728" s="126"/>
      <c r="R1728" s="126"/>
      <c r="S1728" s="136"/>
      <c r="T1728" s="126"/>
      <c r="U1728" s="126"/>
      <c r="V1728" s="126"/>
      <c r="W1728" s="136"/>
      <c r="X1728" s="126"/>
      <c r="Y1728" s="126"/>
      <c r="Z1728" s="126"/>
      <c r="AA1728" s="136"/>
      <c r="AB1728" s="121" t="b">
        <v>0</v>
      </c>
      <c r="AC1728" s="121" t="b">
        <v>0</v>
      </c>
      <c r="AD1728" s="122"/>
      <c r="AE1728" s="121" t="b">
        <v>0</v>
      </c>
      <c r="AF1728" s="128"/>
      <c r="AG1728" s="137"/>
      <c r="AH1728" s="138" t="b">
        <v>0</v>
      </c>
      <c r="AI1728" s="133"/>
    </row>
    <row r="1729">
      <c r="A1729" s="114"/>
      <c r="B1729" s="114"/>
      <c r="C1729" s="114"/>
      <c r="D1729" s="114"/>
      <c r="E1729" s="115" t="s">
        <v>231</v>
      </c>
      <c r="F1729" s="116"/>
      <c r="G1729" s="117"/>
      <c r="H1729" s="116"/>
      <c r="I1729" s="116"/>
      <c r="J1729" s="118"/>
      <c r="K1729" s="116"/>
      <c r="L1729" s="116"/>
      <c r="M1729" s="116"/>
      <c r="N1729" s="116"/>
      <c r="O1729" s="116"/>
      <c r="P1729" s="126"/>
      <c r="Q1729" s="126"/>
      <c r="R1729" s="126"/>
      <c r="S1729" s="136"/>
      <c r="T1729" s="126"/>
      <c r="U1729" s="126"/>
      <c r="V1729" s="126"/>
      <c r="W1729" s="136"/>
      <c r="X1729" s="126"/>
      <c r="Y1729" s="126"/>
      <c r="Z1729" s="126"/>
      <c r="AA1729" s="136"/>
      <c r="AB1729" s="121" t="b">
        <v>0</v>
      </c>
      <c r="AC1729" s="121" t="b">
        <v>0</v>
      </c>
      <c r="AD1729" s="122"/>
      <c r="AE1729" s="121" t="b">
        <v>0</v>
      </c>
      <c r="AF1729" s="128"/>
      <c r="AG1729" s="137"/>
      <c r="AH1729" s="138" t="b">
        <v>0</v>
      </c>
      <c r="AI1729" s="133"/>
    </row>
    <row r="1730">
      <c r="A1730" s="114"/>
      <c r="B1730" s="114"/>
      <c r="C1730" s="114"/>
      <c r="D1730" s="114"/>
      <c r="E1730" s="115" t="s">
        <v>231</v>
      </c>
      <c r="F1730" s="116"/>
      <c r="G1730" s="117"/>
      <c r="H1730" s="116"/>
      <c r="I1730" s="116"/>
      <c r="J1730" s="118"/>
      <c r="K1730" s="116"/>
      <c r="L1730" s="116"/>
      <c r="M1730" s="116"/>
      <c r="N1730" s="116"/>
      <c r="O1730" s="116"/>
      <c r="P1730" s="126"/>
      <c r="Q1730" s="126"/>
      <c r="R1730" s="126"/>
      <c r="S1730" s="136"/>
      <c r="T1730" s="126"/>
      <c r="U1730" s="126"/>
      <c r="V1730" s="126"/>
      <c r="W1730" s="136"/>
      <c r="X1730" s="126"/>
      <c r="Y1730" s="126"/>
      <c r="Z1730" s="126"/>
      <c r="AA1730" s="136"/>
      <c r="AB1730" s="121" t="b">
        <v>0</v>
      </c>
      <c r="AC1730" s="121" t="b">
        <v>0</v>
      </c>
      <c r="AD1730" s="122"/>
      <c r="AE1730" s="121" t="b">
        <v>0</v>
      </c>
      <c r="AF1730" s="128"/>
      <c r="AG1730" s="137"/>
      <c r="AH1730" s="138" t="b">
        <v>0</v>
      </c>
      <c r="AI1730" s="133"/>
    </row>
    <row r="1731">
      <c r="A1731" s="114"/>
      <c r="B1731" s="114"/>
      <c r="C1731" s="114"/>
      <c r="D1731" s="114"/>
      <c r="E1731" s="115" t="s">
        <v>231</v>
      </c>
      <c r="F1731" s="116"/>
      <c r="G1731" s="117"/>
      <c r="H1731" s="116"/>
      <c r="I1731" s="116"/>
      <c r="J1731" s="118"/>
      <c r="K1731" s="116"/>
      <c r="L1731" s="116"/>
      <c r="M1731" s="116"/>
      <c r="N1731" s="116"/>
      <c r="O1731" s="116"/>
      <c r="P1731" s="126"/>
      <c r="Q1731" s="126"/>
      <c r="R1731" s="126"/>
      <c r="S1731" s="136"/>
      <c r="T1731" s="126"/>
      <c r="U1731" s="126"/>
      <c r="V1731" s="126"/>
      <c r="W1731" s="136"/>
      <c r="X1731" s="126"/>
      <c r="Y1731" s="126"/>
      <c r="Z1731" s="126"/>
      <c r="AA1731" s="136"/>
      <c r="AB1731" s="121" t="b">
        <v>0</v>
      </c>
      <c r="AC1731" s="121" t="b">
        <v>0</v>
      </c>
      <c r="AD1731" s="122"/>
      <c r="AE1731" s="121" t="b">
        <v>0</v>
      </c>
      <c r="AF1731" s="128"/>
      <c r="AG1731" s="137"/>
      <c r="AH1731" s="138" t="b">
        <v>0</v>
      </c>
      <c r="AI1731" s="133"/>
    </row>
    <row r="1732">
      <c r="A1732" s="114"/>
      <c r="B1732" s="114"/>
      <c r="C1732" s="114"/>
      <c r="D1732" s="114"/>
      <c r="E1732" s="115" t="s">
        <v>231</v>
      </c>
      <c r="F1732" s="116"/>
      <c r="G1732" s="117"/>
      <c r="H1732" s="116"/>
      <c r="I1732" s="116"/>
      <c r="J1732" s="118"/>
      <c r="K1732" s="116"/>
      <c r="L1732" s="116"/>
      <c r="M1732" s="116"/>
      <c r="N1732" s="116"/>
      <c r="O1732" s="116"/>
      <c r="P1732" s="126"/>
      <c r="Q1732" s="126"/>
      <c r="R1732" s="126"/>
      <c r="S1732" s="136"/>
      <c r="T1732" s="126"/>
      <c r="U1732" s="126"/>
      <c r="V1732" s="126"/>
      <c r="W1732" s="136"/>
      <c r="X1732" s="126"/>
      <c r="Y1732" s="126"/>
      <c r="Z1732" s="126"/>
      <c r="AA1732" s="136"/>
      <c r="AB1732" s="121" t="b">
        <v>0</v>
      </c>
      <c r="AC1732" s="121" t="b">
        <v>0</v>
      </c>
      <c r="AD1732" s="122"/>
      <c r="AE1732" s="121" t="b">
        <v>0</v>
      </c>
      <c r="AF1732" s="128"/>
      <c r="AG1732" s="137"/>
      <c r="AH1732" s="138" t="b">
        <v>0</v>
      </c>
      <c r="AI1732" s="133"/>
    </row>
    <row r="1733">
      <c r="A1733" s="114"/>
      <c r="B1733" s="114"/>
      <c r="C1733" s="114"/>
      <c r="D1733" s="114"/>
      <c r="E1733" s="115" t="s">
        <v>231</v>
      </c>
      <c r="F1733" s="116"/>
      <c r="G1733" s="117"/>
      <c r="H1733" s="116"/>
      <c r="I1733" s="116"/>
      <c r="J1733" s="118"/>
      <c r="K1733" s="116"/>
      <c r="L1733" s="116"/>
      <c r="M1733" s="116"/>
      <c r="N1733" s="116"/>
      <c r="O1733" s="116"/>
      <c r="P1733" s="126"/>
      <c r="Q1733" s="126"/>
      <c r="R1733" s="126"/>
      <c r="S1733" s="136"/>
      <c r="T1733" s="126"/>
      <c r="U1733" s="126"/>
      <c r="V1733" s="126"/>
      <c r="W1733" s="136"/>
      <c r="X1733" s="126"/>
      <c r="Y1733" s="126"/>
      <c r="Z1733" s="126"/>
      <c r="AA1733" s="136"/>
      <c r="AB1733" s="121" t="b">
        <v>0</v>
      </c>
      <c r="AC1733" s="121" t="b">
        <v>0</v>
      </c>
      <c r="AD1733" s="122"/>
      <c r="AE1733" s="121" t="b">
        <v>0</v>
      </c>
      <c r="AF1733" s="128"/>
      <c r="AG1733" s="137"/>
      <c r="AH1733" s="138" t="b">
        <v>0</v>
      </c>
      <c r="AI1733" s="133"/>
    </row>
    <row r="1734">
      <c r="A1734" s="114"/>
      <c r="B1734" s="114"/>
      <c r="C1734" s="114"/>
      <c r="D1734" s="114"/>
      <c r="E1734" s="115" t="s">
        <v>231</v>
      </c>
      <c r="F1734" s="116"/>
      <c r="G1734" s="117"/>
      <c r="H1734" s="116"/>
      <c r="I1734" s="116"/>
      <c r="J1734" s="118"/>
      <c r="K1734" s="116"/>
      <c r="L1734" s="116"/>
      <c r="M1734" s="116"/>
      <c r="N1734" s="116"/>
      <c r="O1734" s="116"/>
      <c r="P1734" s="126"/>
      <c r="Q1734" s="126"/>
      <c r="R1734" s="126"/>
      <c r="S1734" s="136"/>
      <c r="T1734" s="126"/>
      <c r="U1734" s="126"/>
      <c r="V1734" s="126"/>
      <c r="W1734" s="136"/>
      <c r="X1734" s="126"/>
      <c r="Y1734" s="126"/>
      <c r="Z1734" s="126"/>
      <c r="AA1734" s="136"/>
      <c r="AB1734" s="121" t="b">
        <v>0</v>
      </c>
      <c r="AC1734" s="121" t="b">
        <v>0</v>
      </c>
      <c r="AD1734" s="122"/>
      <c r="AE1734" s="121" t="b">
        <v>0</v>
      </c>
      <c r="AF1734" s="128"/>
      <c r="AG1734" s="137"/>
      <c r="AH1734" s="138" t="b">
        <v>0</v>
      </c>
      <c r="AI1734" s="133"/>
    </row>
    <row r="1735">
      <c r="A1735" s="114"/>
      <c r="B1735" s="114"/>
      <c r="C1735" s="114"/>
      <c r="D1735" s="114"/>
      <c r="E1735" s="115" t="s">
        <v>231</v>
      </c>
      <c r="F1735" s="116"/>
      <c r="G1735" s="117"/>
      <c r="H1735" s="116"/>
      <c r="I1735" s="116"/>
      <c r="J1735" s="118"/>
      <c r="K1735" s="116"/>
      <c r="L1735" s="116"/>
      <c r="M1735" s="116"/>
      <c r="N1735" s="116"/>
      <c r="O1735" s="116"/>
      <c r="P1735" s="126"/>
      <c r="Q1735" s="126"/>
      <c r="R1735" s="126"/>
      <c r="S1735" s="136"/>
      <c r="T1735" s="126"/>
      <c r="U1735" s="126"/>
      <c r="V1735" s="126"/>
      <c r="W1735" s="136"/>
      <c r="X1735" s="126"/>
      <c r="Y1735" s="126"/>
      <c r="Z1735" s="126"/>
      <c r="AA1735" s="136"/>
      <c r="AB1735" s="121" t="b">
        <v>0</v>
      </c>
      <c r="AC1735" s="121" t="b">
        <v>0</v>
      </c>
      <c r="AD1735" s="122"/>
      <c r="AE1735" s="121" t="b">
        <v>0</v>
      </c>
      <c r="AF1735" s="128"/>
      <c r="AG1735" s="137"/>
      <c r="AH1735" s="138" t="b">
        <v>0</v>
      </c>
      <c r="AI1735" s="133"/>
    </row>
    <row r="1736">
      <c r="A1736" s="114"/>
      <c r="B1736" s="114"/>
      <c r="C1736" s="114"/>
      <c r="D1736" s="114"/>
      <c r="E1736" s="115" t="s">
        <v>231</v>
      </c>
      <c r="F1736" s="116"/>
      <c r="G1736" s="117"/>
      <c r="H1736" s="116"/>
      <c r="I1736" s="116"/>
      <c r="J1736" s="118"/>
      <c r="K1736" s="116"/>
      <c r="L1736" s="116"/>
      <c r="M1736" s="116"/>
      <c r="N1736" s="116"/>
      <c r="O1736" s="116"/>
      <c r="P1736" s="126"/>
      <c r="Q1736" s="126"/>
      <c r="R1736" s="126"/>
      <c r="S1736" s="136"/>
      <c r="T1736" s="126"/>
      <c r="U1736" s="126"/>
      <c r="V1736" s="126"/>
      <c r="W1736" s="136"/>
      <c r="X1736" s="126"/>
      <c r="Y1736" s="126"/>
      <c r="Z1736" s="126"/>
      <c r="AA1736" s="136"/>
      <c r="AB1736" s="121" t="b">
        <v>0</v>
      </c>
      <c r="AC1736" s="121" t="b">
        <v>0</v>
      </c>
      <c r="AD1736" s="122"/>
      <c r="AE1736" s="121" t="b">
        <v>0</v>
      </c>
      <c r="AF1736" s="128"/>
      <c r="AG1736" s="137"/>
      <c r="AH1736" s="138" t="b">
        <v>0</v>
      </c>
      <c r="AI1736" s="133"/>
    </row>
    <row r="1737">
      <c r="A1737" s="114"/>
      <c r="B1737" s="114"/>
      <c r="C1737" s="114"/>
      <c r="D1737" s="114"/>
      <c r="E1737" s="115" t="s">
        <v>231</v>
      </c>
      <c r="F1737" s="116"/>
      <c r="G1737" s="117"/>
      <c r="H1737" s="116"/>
      <c r="I1737" s="116"/>
      <c r="J1737" s="118"/>
      <c r="K1737" s="116"/>
      <c r="L1737" s="116"/>
      <c r="M1737" s="116"/>
      <c r="N1737" s="116"/>
      <c r="O1737" s="116"/>
      <c r="P1737" s="126"/>
      <c r="Q1737" s="126"/>
      <c r="R1737" s="126"/>
      <c r="S1737" s="136"/>
      <c r="T1737" s="126"/>
      <c r="U1737" s="126"/>
      <c r="V1737" s="126"/>
      <c r="W1737" s="136"/>
      <c r="X1737" s="126"/>
      <c r="Y1737" s="126"/>
      <c r="Z1737" s="126"/>
      <c r="AA1737" s="136"/>
      <c r="AB1737" s="121" t="b">
        <v>0</v>
      </c>
      <c r="AC1737" s="121" t="b">
        <v>0</v>
      </c>
      <c r="AD1737" s="122"/>
      <c r="AE1737" s="121" t="b">
        <v>0</v>
      </c>
      <c r="AF1737" s="128"/>
      <c r="AG1737" s="137"/>
      <c r="AH1737" s="138" t="b">
        <v>0</v>
      </c>
      <c r="AI1737" s="133"/>
    </row>
    <row r="1738">
      <c r="A1738" s="114"/>
      <c r="B1738" s="114"/>
      <c r="C1738" s="114"/>
      <c r="D1738" s="114"/>
      <c r="E1738" s="115" t="s">
        <v>231</v>
      </c>
      <c r="F1738" s="116"/>
      <c r="G1738" s="117"/>
      <c r="H1738" s="116"/>
      <c r="I1738" s="116"/>
      <c r="J1738" s="118"/>
      <c r="K1738" s="116"/>
      <c r="L1738" s="116"/>
      <c r="M1738" s="116"/>
      <c r="N1738" s="116"/>
      <c r="O1738" s="116"/>
      <c r="P1738" s="126"/>
      <c r="Q1738" s="126"/>
      <c r="R1738" s="126"/>
      <c r="S1738" s="136"/>
      <c r="T1738" s="126"/>
      <c r="U1738" s="126"/>
      <c r="V1738" s="126"/>
      <c r="W1738" s="136"/>
      <c r="X1738" s="126"/>
      <c r="Y1738" s="126"/>
      <c r="Z1738" s="126"/>
      <c r="AA1738" s="136"/>
      <c r="AB1738" s="121" t="b">
        <v>0</v>
      </c>
      <c r="AC1738" s="121" t="b">
        <v>0</v>
      </c>
      <c r="AD1738" s="122"/>
      <c r="AE1738" s="121" t="b">
        <v>0</v>
      </c>
      <c r="AF1738" s="128"/>
      <c r="AG1738" s="137"/>
      <c r="AH1738" s="138" t="b">
        <v>0</v>
      </c>
      <c r="AI1738" s="133"/>
    </row>
    <row r="1739">
      <c r="A1739" s="114"/>
      <c r="B1739" s="114"/>
      <c r="C1739" s="114"/>
      <c r="D1739" s="114"/>
      <c r="E1739" s="115" t="s">
        <v>231</v>
      </c>
      <c r="F1739" s="116"/>
      <c r="G1739" s="117"/>
      <c r="H1739" s="116"/>
      <c r="I1739" s="116"/>
      <c r="J1739" s="118"/>
      <c r="K1739" s="116"/>
      <c r="L1739" s="116"/>
      <c r="M1739" s="116"/>
      <c r="N1739" s="116"/>
      <c r="O1739" s="116"/>
      <c r="P1739" s="126"/>
      <c r="Q1739" s="126"/>
      <c r="R1739" s="126"/>
      <c r="S1739" s="136"/>
      <c r="T1739" s="126"/>
      <c r="U1739" s="126"/>
      <c r="V1739" s="126"/>
      <c r="W1739" s="136"/>
      <c r="X1739" s="126"/>
      <c r="Y1739" s="126"/>
      <c r="Z1739" s="126"/>
      <c r="AA1739" s="136"/>
      <c r="AB1739" s="121" t="b">
        <v>0</v>
      </c>
      <c r="AC1739" s="121" t="b">
        <v>0</v>
      </c>
      <c r="AD1739" s="122"/>
      <c r="AE1739" s="121" t="b">
        <v>0</v>
      </c>
      <c r="AF1739" s="128"/>
      <c r="AG1739" s="137"/>
      <c r="AH1739" s="138" t="b">
        <v>0</v>
      </c>
      <c r="AI1739" s="133"/>
    </row>
    <row r="1740">
      <c r="A1740" s="114"/>
      <c r="B1740" s="114"/>
      <c r="C1740" s="114"/>
      <c r="D1740" s="114"/>
      <c r="E1740" s="115" t="s">
        <v>231</v>
      </c>
      <c r="F1740" s="116"/>
      <c r="G1740" s="117"/>
      <c r="H1740" s="116"/>
      <c r="I1740" s="116"/>
      <c r="J1740" s="118"/>
      <c r="K1740" s="116"/>
      <c r="L1740" s="116"/>
      <c r="M1740" s="116"/>
      <c r="N1740" s="116"/>
      <c r="O1740" s="116"/>
      <c r="P1740" s="126"/>
      <c r="Q1740" s="126"/>
      <c r="R1740" s="126"/>
      <c r="S1740" s="136"/>
      <c r="T1740" s="126"/>
      <c r="U1740" s="126"/>
      <c r="V1740" s="126"/>
      <c r="W1740" s="136"/>
      <c r="X1740" s="126"/>
      <c r="Y1740" s="126"/>
      <c r="Z1740" s="126"/>
      <c r="AA1740" s="136"/>
      <c r="AB1740" s="121" t="b">
        <v>0</v>
      </c>
      <c r="AC1740" s="121" t="b">
        <v>0</v>
      </c>
      <c r="AD1740" s="122"/>
      <c r="AE1740" s="121" t="b">
        <v>0</v>
      </c>
      <c r="AF1740" s="128"/>
      <c r="AG1740" s="137"/>
      <c r="AH1740" s="138" t="b">
        <v>0</v>
      </c>
      <c r="AI1740" s="133"/>
    </row>
    <row r="1741">
      <c r="A1741" s="114"/>
      <c r="B1741" s="114"/>
      <c r="C1741" s="114"/>
      <c r="D1741" s="114"/>
      <c r="E1741" s="115" t="s">
        <v>231</v>
      </c>
      <c r="F1741" s="116"/>
      <c r="G1741" s="117"/>
      <c r="H1741" s="116"/>
      <c r="I1741" s="116"/>
      <c r="J1741" s="118"/>
      <c r="K1741" s="116"/>
      <c r="L1741" s="116"/>
      <c r="M1741" s="116"/>
      <c r="N1741" s="116"/>
      <c r="O1741" s="116"/>
      <c r="P1741" s="126"/>
      <c r="Q1741" s="126"/>
      <c r="R1741" s="126"/>
      <c r="S1741" s="136"/>
      <c r="T1741" s="126"/>
      <c r="U1741" s="126"/>
      <c r="V1741" s="126"/>
      <c r="W1741" s="136"/>
      <c r="X1741" s="126"/>
      <c r="Y1741" s="126"/>
      <c r="Z1741" s="126"/>
      <c r="AA1741" s="136"/>
      <c r="AB1741" s="121" t="b">
        <v>0</v>
      </c>
      <c r="AC1741" s="121" t="b">
        <v>0</v>
      </c>
      <c r="AD1741" s="122"/>
      <c r="AE1741" s="121" t="b">
        <v>0</v>
      </c>
      <c r="AF1741" s="128"/>
      <c r="AG1741" s="137"/>
      <c r="AH1741" s="138" t="b">
        <v>0</v>
      </c>
      <c r="AI1741" s="133"/>
    </row>
    <row r="1742">
      <c r="A1742" s="114"/>
      <c r="B1742" s="114"/>
      <c r="C1742" s="114"/>
      <c r="D1742" s="114"/>
      <c r="E1742" s="115" t="s">
        <v>231</v>
      </c>
      <c r="F1742" s="116"/>
      <c r="G1742" s="117"/>
      <c r="H1742" s="116"/>
      <c r="I1742" s="116"/>
      <c r="J1742" s="118"/>
      <c r="K1742" s="116"/>
      <c r="L1742" s="116"/>
      <c r="M1742" s="116"/>
      <c r="N1742" s="116"/>
      <c r="O1742" s="116"/>
      <c r="P1742" s="126"/>
      <c r="Q1742" s="126"/>
      <c r="R1742" s="126"/>
      <c r="S1742" s="136"/>
      <c r="T1742" s="126"/>
      <c r="U1742" s="126"/>
      <c r="V1742" s="126"/>
      <c r="W1742" s="136"/>
      <c r="X1742" s="126"/>
      <c r="Y1742" s="126"/>
      <c r="Z1742" s="126"/>
      <c r="AA1742" s="136"/>
      <c r="AB1742" s="121" t="b">
        <v>0</v>
      </c>
      <c r="AC1742" s="121" t="b">
        <v>0</v>
      </c>
      <c r="AD1742" s="122"/>
      <c r="AE1742" s="121" t="b">
        <v>0</v>
      </c>
      <c r="AF1742" s="128"/>
      <c r="AG1742" s="137"/>
      <c r="AH1742" s="138" t="b">
        <v>0</v>
      </c>
      <c r="AI1742" s="133"/>
    </row>
    <row r="1743">
      <c r="A1743" s="114"/>
      <c r="B1743" s="114"/>
      <c r="C1743" s="114"/>
      <c r="D1743" s="114"/>
      <c r="E1743" s="115" t="s">
        <v>231</v>
      </c>
      <c r="F1743" s="116"/>
      <c r="G1743" s="117"/>
      <c r="H1743" s="116"/>
      <c r="I1743" s="116"/>
      <c r="J1743" s="118"/>
      <c r="K1743" s="116"/>
      <c r="L1743" s="116"/>
      <c r="M1743" s="116"/>
      <c r="N1743" s="116"/>
      <c r="O1743" s="116"/>
      <c r="P1743" s="126"/>
      <c r="Q1743" s="126"/>
      <c r="R1743" s="126"/>
      <c r="S1743" s="136"/>
      <c r="T1743" s="126"/>
      <c r="U1743" s="126"/>
      <c r="V1743" s="126"/>
      <c r="W1743" s="136"/>
      <c r="X1743" s="126"/>
      <c r="Y1743" s="126"/>
      <c r="Z1743" s="126"/>
      <c r="AA1743" s="136"/>
      <c r="AB1743" s="121" t="b">
        <v>0</v>
      </c>
      <c r="AC1743" s="121" t="b">
        <v>0</v>
      </c>
      <c r="AD1743" s="122"/>
      <c r="AE1743" s="121" t="b">
        <v>0</v>
      </c>
      <c r="AF1743" s="128"/>
      <c r="AG1743" s="137"/>
      <c r="AH1743" s="138" t="b">
        <v>0</v>
      </c>
      <c r="AI1743" s="133"/>
    </row>
    <row r="1744">
      <c r="A1744" s="114"/>
      <c r="B1744" s="114"/>
      <c r="C1744" s="114"/>
      <c r="D1744" s="114"/>
      <c r="E1744" s="115" t="s">
        <v>231</v>
      </c>
      <c r="F1744" s="116"/>
      <c r="G1744" s="117"/>
      <c r="H1744" s="116"/>
      <c r="I1744" s="116"/>
      <c r="J1744" s="118"/>
      <c r="K1744" s="116"/>
      <c r="L1744" s="116"/>
      <c r="M1744" s="116"/>
      <c r="N1744" s="116"/>
      <c r="O1744" s="116"/>
      <c r="P1744" s="126"/>
      <c r="Q1744" s="126"/>
      <c r="R1744" s="126"/>
      <c r="S1744" s="136"/>
      <c r="T1744" s="126"/>
      <c r="U1744" s="126"/>
      <c r="V1744" s="126"/>
      <c r="W1744" s="136"/>
      <c r="X1744" s="126"/>
      <c r="Y1744" s="126"/>
      <c r="Z1744" s="126"/>
      <c r="AA1744" s="136"/>
      <c r="AB1744" s="121" t="b">
        <v>0</v>
      </c>
      <c r="AC1744" s="121" t="b">
        <v>0</v>
      </c>
      <c r="AD1744" s="122"/>
      <c r="AE1744" s="121" t="b">
        <v>0</v>
      </c>
      <c r="AF1744" s="128"/>
      <c r="AG1744" s="137"/>
      <c r="AH1744" s="138" t="b">
        <v>0</v>
      </c>
      <c r="AI1744" s="133"/>
    </row>
    <row r="1745">
      <c r="A1745" s="114"/>
      <c r="B1745" s="114"/>
      <c r="C1745" s="114"/>
      <c r="D1745" s="114"/>
      <c r="E1745" s="115" t="s">
        <v>231</v>
      </c>
      <c r="F1745" s="116"/>
      <c r="G1745" s="117"/>
      <c r="H1745" s="116"/>
      <c r="I1745" s="116"/>
      <c r="J1745" s="118"/>
      <c r="K1745" s="116"/>
      <c r="L1745" s="116"/>
      <c r="M1745" s="116"/>
      <c r="N1745" s="116"/>
      <c r="O1745" s="116"/>
      <c r="P1745" s="126"/>
      <c r="Q1745" s="126"/>
      <c r="R1745" s="126"/>
      <c r="S1745" s="136"/>
      <c r="T1745" s="126"/>
      <c r="U1745" s="126"/>
      <c r="V1745" s="126"/>
      <c r="W1745" s="136"/>
      <c r="X1745" s="126"/>
      <c r="Y1745" s="126"/>
      <c r="Z1745" s="126"/>
      <c r="AA1745" s="136"/>
      <c r="AB1745" s="121" t="b">
        <v>0</v>
      </c>
      <c r="AC1745" s="121" t="b">
        <v>0</v>
      </c>
      <c r="AD1745" s="122"/>
      <c r="AE1745" s="121" t="b">
        <v>0</v>
      </c>
      <c r="AF1745" s="128"/>
      <c r="AG1745" s="137"/>
      <c r="AH1745" s="138" t="b">
        <v>0</v>
      </c>
      <c r="AI1745" s="133"/>
    </row>
    <row r="1746">
      <c r="A1746" s="114"/>
      <c r="B1746" s="114"/>
      <c r="C1746" s="114"/>
      <c r="D1746" s="114"/>
      <c r="E1746" s="115" t="s">
        <v>231</v>
      </c>
      <c r="F1746" s="116"/>
      <c r="G1746" s="117"/>
      <c r="H1746" s="116"/>
      <c r="I1746" s="116"/>
      <c r="J1746" s="118"/>
      <c r="K1746" s="116"/>
      <c r="L1746" s="116"/>
      <c r="M1746" s="116"/>
      <c r="N1746" s="116"/>
      <c r="O1746" s="116"/>
      <c r="P1746" s="126"/>
      <c r="Q1746" s="126"/>
      <c r="R1746" s="126"/>
      <c r="S1746" s="136"/>
      <c r="T1746" s="126"/>
      <c r="U1746" s="126"/>
      <c r="V1746" s="126"/>
      <c r="W1746" s="136"/>
      <c r="X1746" s="126"/>
      <c r="Y1746" s="126"/>
      <c r="Z1746" s="126"/>
      <c r="AA1746" s="136"/>
      <c r="AB1746" s="121" t="b">
        <v>0</v>
      </c>
      <c r="AC1746" s="121" t="b">
        <v>0</v>
      </c>
      <c r="AD1746" s="122"/>
      <c r="AE1746" s="121" t="b">
        <v>0</v>
      </c>
      <c r="AF1746" s="128"/>
      <c r="AG1746" s="137"/>
      <c r="AH1746" s="138" t="b">
        <v>0</v>
      </c>
      <c r="AI1746" s="133"/>
    </row>
    <row r="1747">
      <c r="A1747" s="114"/>
      <c r="B1747" s="114"/>
      <c r="C1747" s="114"/>
      <c r="D1747" s="114"/>
      <c r="E1747" s="115" t="s">
        <v>231</v>
      </c>
      <c r="F1747" s="116"/>
      <c r="G1747" s="117"/>
      <c r="H1747" s="116"/>
      <c r="I1747" s="116"/>
      <c r="J1747" s="118"/>
      <c r="K1747" s="116"/>
      <c r="L1747" s="116"/>
      <c r="M1747" s="116"/>
      <c r="N1747" s="116"/>
      <c r="O1747" s="116"/>
      <c r="P1747" s="126"/>
      <c r="Q1747" s="126"/>
      <c r="R1747" s="126"/>
      <c r="S1747" s="136"/>
      <c r="T1747" s="126"/>
      <c r="U1747" s="126"/>
      <c r="V1747" s="126"/>
      <c r="W1747" s="136"/>
      <c r="X1747" s="126"/>
      <c r="Y1747" s="126"/>
      <c r="Z1747" s="126"/>
      <c r="AA1747" s="136"/>
      <c r="AB1747" s="121" t="b">
        <v>0</v>
      </c>
      <c r="AC1747" s="121" t="b">
        <v>0</v>
      </c>
      <c r="AD1747" s="122"/>
      <c r="AE1747" s="121" t="b">
        <v>0</v>
      </c>
      <c r="AF1747" s="128"/>
      <c r="AG1747" s="137"/>
      <c r="AH1747" s="138" t="b">
        <v>0</v>
      </c>
      <c r="AI1747" s="133"/>
    </row>
    <row r="1748">
      <c r="A1748" s="114"/>
      <c r="B1748" s="114"/>
      <c r="C1748" s="114"/>
      <c r="D1748" s="114"/>
      <c r="E1748" s="115" t="s">
        <v>231</v>
      </c>
      <c r="F1748" s="116"/>
      <c r="G1748" s="117"/>
      <c r="H1748" s="116"/>
      <c r="I1748" s="116"/>
      <c r="J1748" s="118"/>
      <c r="K1748" s="116"/>
      <c r="L1748" s="116"/>
      <c r="M1748" s="116"/>
      <c r="N1748" s="116"/>
      <c r="O1748" s="116"/>
      <c r="P1748" s="126"/>
      <c r="Q1748" s="126"/>
      <c r="R1748" s="126"/>
      <c r="S1748" s="136"/>
      <c r="T1748" s="126"/>
      <c r="U1748" s="126"/>
      <c r="V1748" s="126"/>
      <c r="W1748" s="136"/>
      <c r="X1748" s="126"/>
      <c r="Y1748" s="126"/>
      <c r="Z1748" s="126"/>
      <c r="AA1748" s="136"/>
      <c r="AB1748" s="121" t="b">
        <v>0</v>
      </c>
      <c r="AC1748" s="121" t="b">
        <v>0</v>
      </c>
      <c r="AD1748" s="122"/>
      <c r="AE1748" s="121" t="b">
        <v>0</v>
      </c>
      <c r="AF1748" s="128"/>
      <c r="AG1748" s="137"/>
      <c r="AH1748" s="138" t="b">
        <v>0</v>
      </c>
      <c r="AI1748" s="133"/>
    </row>
    <row r="1749">
      <c r="A1749" s="114"/>
      <c r="B1749" s="114"/>
      <c r="C1749" s="114"/>
      <c r="D1749" s="114"/>
      <c r="E1749" s="115" t="s">
        <v>231</v>
      </c>
      <c r="F1749" s="116"/>
      <c r="G1749" s="117"/>
      <c r="H1749" s="116"/>
      <c r="I1749" s="116"/>
      <c r="J1749" s="118"/>
      <c r="K1749" s="116"/>
      <c r="L1749" s="116"/>
      <c r="M1749" s="116"/>
      <c r="N1749" s="116"/>
      <c r="O1749" s="116"/>
      <c r="P1749" s="126"/>
      <c r="Q1749" s="126"/>
      <c r="R1749" s="126"/>
      <c r="S1749" s="136"/>
      <c r="T1749" s="126"/>
      <c r="U1749" s="126"/>
      <c r="V1749" s="126"/>
      <c r="W1749" s="136"/>
      <c r="X1749" s="126"/>
      <c r="Y1749" s="126"/>
      <c r="Z1749" s="126"/>
      <c r="AA1749" s="136"/>
      <c r="AB1749" s="121" t="b">
        <v>0</v>
      </c>
      <c r="AC1749" s="121" t="b">
        <v>0</v>
      </c>
      <c r="AD1749" s="122"/>
      <c r="AE1749" s="121" t="b">
        <v>0</v>
      </c>
      <c r="AF1749" s="128"/>
      <c r="AG1749" s="137"/>
      <c r="AH1749" s="138" t="b">
        <v>0</v>
      </c>
      <c r="AI1749" s="133"/>
    </row>
    <row r="1750">
      <c r="A1750" s="114"/>
      <c r="B1750" s="114"/>
      <c r="C1750" s="114"/>
      <c r="D1750" s="114"/>
      <c r="E1750" s="115" t="s">
        <v>231</v>
      </c>
      <c r="F1750" s="116"/>
      <c r="G1750" s="117"/>
      <c r="H1750" s="116"/>
      <c r="I1750" s="116"/>
      <c r="J1750" s="118"/>
      <c r="K1750" s="116"/>
      <c r="L1750" s="116"/>
      <c r="M1750" s="116"/>
      <c r="N1750" s="116"/>
      <c r="O1750" s="116"/>
      <c r="P1750" s="126"/>
      <c r="Q1750" s="126"/>
      <c r="R1750" s="126"/>
      <c r="S1750" s="136"/>
      <c r="T1750" s="126"/>
      <c r="U1750" s="126"/>
      <c r="V1750" s="126"/>
      <c r="W1750" s="136"/>
      <c r="X1750" s="126"/>
      <c r="Y1750" s="126"/>
      <c r="Z1750" s="126"/>
      <c r="AA1750" s="136"/>
      <c r="AB1750" s="121" t="b">
        <v>0</v>
      </c>
      <c r="AC1750" s="121" t="b">
        <v>0</v>
      </c>
      <c r="AD1750" s="122"/>
      <c r="AE1750" s="121" t="b">
        <v>0</v>
      </c>
      <c r="AF1750" s="128"/>
      <c r="AG1750" s="137"/>
      <c r="AH1750" s="138" t="b">
        <v>0</v>
      </c>
      <c r="AI1750" s="133"/>
    </row>
    <row r="1751">
      <c r="A1751" s="114"/>
      <c r="B1751" s="114"/>
      <c r="C1751" s="114"/>
      <c r="D1751" s="114"/>
      <c r="E1751" s="115" t="s">
        <v>231</v>
      </c>
      <c r="F1751" s="116"/>
      <c r="G1751" s="117"/>
      <c r="H1751" s="116"/>
      <c r="I1751" s="116"/>
      <c r="J1751" s="118"/>
      <c r="K1751" s="116"/>
      <c r="L1751" s="116"/>
      <c r="M1751" s="116"/>
      <c r="N1751" s="116"/>
      <c r="O1751" s="116"/>
      <c r="P1751" s="126"/>
      <c r="Q1751" s="126"/>
      <c r="R1751" s="126"/>
      <c r="S1751" s="136"/>
      <c r="T1751" s="126"/>
      <c r="U1751" s="126"/>
      <c r="V1751" s="126"/>
      <c r="W1751" s="136"/>
      <c r="X1751" s="126"/>
      <c r="Y1751" s="126"/>
      <c r="Z1751" s="126"/>
      <c r="AA1751" s="136"/>
      <c r="AB1751" s="121" t="b">
        <v>0</v>
      </c>
      <c r="AC1751" s="121" t="b">
        <v>0</v>
      </c>
      <c r="AD1751" s="122"/>
      <c r="AE1751" s="121" t="b">
        <v>0</v>
      </c>
      <c r="AF1751" s="128"/>
      <c r="AG1751" s="137"/>
      <c r="AH1751" s="138" t="b">
        <v>0</v>
      </c>
      <c r="AI1751" s="133"/>
    </row>
    <row r="1752">
      <c r="A1752" s="114"/>
      <c r="B1752" s="114"/>
      <c r="C1752" s="114"/>
      <c r="D1752" s="114"/>
      <c r="E1752" s="115" t="s">
        <v>231</v>
      </c>
      <c r="F1752" s="116"/>
      <c r="G1752" s="117"/>
      <c r="H1752" s="116"/>
      <c r="I1752" s="116"/>
      <c r="J1752" s="118"/>
      <c r="K1752" s="116"/>
      <c r="L1752" s="116"/>
      <c r="M1752" s="116"/>
      <c r="N1752" s="116"/>
      <c r="O1752" s="116"/>
      <c r="P1752" s="126"/>
      <c r="Q1752" s="126"/>
      <c r="R1752" s="126"/>
      <c r="S1752" s="136"/>
      <c r="T1752" s="126"/>
      <c r="U1752" s="126"/>
      <c r="V1752" s="126"/>
      <c r="W1752" s="136"/>
      <c r="X1752" s="126"/>
      <c r="Y1752" s="126"/>
      <c r="Z1752" s="126"/>
      <c r="AA1752" s="136"/>
      <c r="AB1752" s="121" t="b">
        <v>0</v>
      </c>
      <c r="AC1752" s="121" t="b">
        <v>0</v>
      </c>
      <c r="AD1752" s="122"/>
      <c r="AE1752" s="121" t="b">
        <v>0</v>
      </c>
      <c r="AF1752" s="128"/>
      <c r="AG1752" s="137"/>
      <c r="AH1752" s="138" t="b">
        <v>0</v>
      </c>
      <c r="AI1752" s="133"/>
    </row>
    <row r="1753">
      <c r="A1753" s="114"/>
      <c r="B1753" s="114"/>
      <c r="C1753" s="114"/>
      <c r="D1753" s="114"/>
      <c r="E1753" s="115" t="s">
        <v>231</v>
      </c>
      <c r="F1753" s="116"/>
      <c r="G1753" s="117"/>
      <c r="H1753" s="116"/>
      <c r="I1753" s="116"/>
      <c r="J1753" s="118"/>
      <c r="K1753" s="116"/>
      <c r="L1753" s="116"/>
      <c r="M1753" s="116"/>
      <c r="N1753" s="116"/>
      <c r="O1753" s="116"/>
      <c r="P1753" s="126"/>
      <c r="Q1753" s="126"/>
      <c r="R1753" s="126"/>
      <c r="S1753" s="136"/>
      <c r="T1753" s="126"/>
      <c r="U1753" s="126"/>
      <c r="V1753" s="126"/>
      <c r="W1753" s="136"/>
      <c r="X1753" s="126"/>
      <c r="Y1753" s="126"/>
      <c r="Z1753" s="126"/>
      <c r="AA1753" s="136"/>
      <c r="AB1753" s="121" t="b">
        <v>0</v>
      </c>
      <c r="AC1753" s="121" t="b">
        <v>0</v>
      </c>
      <c r="AD1753" s="122"/>
      <c r="AE1753" s="121" t="b">
        <v>0</v>
      </c>
      <c r="AF1753" s="128"/>
      <c r="AG1753" s="137"/>
      <c r="AH1753" s="138" t="b">
        <v>0</v>
      </c>
      <c r="AI1753" s="133"/>
    </row>
    <row r="1754">
      <c r="A1754" s="114"/>
      <c r="B1754" s="114"/>
      <c r="C1754" s="114"/>
      <c r="D1754" s="114"/>
      <c r="E1754" s="115" t="s">
        <v>231</v>
      </c>
      <c r="F1754" s="116"/>
      <c r="G1754" s="117"/>
      <c r="H1754" s="116"/>
      <c r="I1754" s="116"/>
      <c r="J1754" s="118"/>
      <c r="K1754" s="116"/>
      <c r="L1754" s="116"/>
      <c r="M1754" s="116"/>
      <c r="N1754" s="116"/>
      <c r="O1754" s="116"/>
      <c r="P1754" s="126"/>
      <c r="Q1754" s="126"/>
      <c r="R1754" s="126"/>
      <c r="S1754" s="136"/>
      <c r="T1754" s="126"/>
      <c r="U1754" s="126"/>
      <c r="V1754" s="126"/>
      <c r="W1754" s="136"/>
      <c r="X1754" s="126"/>
      <c r="Y1754" s="126"/>
      <c r="Z1754" s="126"/>
      <c r="AA1754" s="136"/>
      <c r="AB1754" s="121" t="b">
        <v>0</v>
      </c>
      <c r="AC1754" s="121" t="b">
        <v>0</v>
      </c>
      <c r="AD1754" s="122"/>
      <c r="AE1754" s="121" t="b">
        <v>0</v>
      </c>
      <c r="AF1754" s="128"/>
      <c r="AG1754" s="137"/>
      <c r="AH1754" s="138" t="b">
        <v>0</v>
      </c>
      <c r="AI1754" s="133"/>
    </row>
    <row r="1755">
      <c r="A1755" s="114"/>
      <c r="B1755" s="114"/>
      <c r="C1755" s="114"/>
      <c r="D1755" s="114"/>
      <c r="E1755" s="115" t="s">
        <v>231</v>
      </c>
      <c r="F1755" s="116"/>
      <c r="G1755" s="117"/>
      <c r="H1755" s="116"/>
      <c r="I1755" s="116"/>
      <c r="J1755" s="118"/>
      <c r="K1755" s="116"/>
      <c r="L1755" s="116"/>
      <c r="M1755" s="116"/>
      <c r="N1755" s="116"/>
      <c r="O1755" s="116"/>
      <c r="P1755" s="126"/>
      <c r="Q1755" s="126"/>
      <c r="R1755" s="126"/>
      <c r="S1755" s="136"/>
      <c r="T1755" s="126"/>
      <c r="U1755" s="126"/>
      <c r="V1755" s="126"/>
      <c r="W1755" s="136"/>
      <c r="X1755" s="126"/>
      <c r="Y1755" s="126"/>
      <c r="Z1755" s="126"/>
      <c r="AA1755" s="136"/>
      <c r="AB1755" s="121" t="b">
        <v>0</v>
      </c>
      <c r="AC1755" s="121" t="b">
        <v>0</v>
      </c>
      <c r="AD1755" s="122"/>
      <c r="AE1755" s="121" t="b">
        <v>0</v>
      </c>
      <c r="AF1755" s="128"/>
      <c r="AG1755" s="137"/>
      <c r="AH1755" s="138" t="b">
        <v>0</v>
      </c>
      <c r="AI1755" s="133"/>
    </row>
    <row r="1756">
      <c r="A1756" s="114"/>
      <c r="B1756" s="114"/>
      <c r="C1756" s="114"/>
      <c r="D1756" s="114"/>
      <c r="E1756" s="115" t="s">
        <v>231</v>
      </c>
      <c r="F1756" s="116"/>
      <c r="G1756" s="117"/>
      <c r="H1756" s="116"/>
      <c r="I1756" s="116"/>
      <c r="J1756" s="118"/>
      <c r="K1756" s="116"/>
      <c r="L1756" s="116"/>
      <c r="M1756" s="116"/>
      <c r="N1756" s="116"/>
      <c r="O1756" s="116"/>
      <c r="P1756" s="126"/>
      <c r="Q1756" s="126"/>
      <c r="R1756" s="126"/>
      <c r="S1756" s="136"/>
      <c r="T1756" s="126"/>
      <c r="U1756" s="126"/>
      <c r="V1756" s="126"/>
      <c r="W1756" s="136"/>
      <c r="X1756" s="126"/>
      <c r="Y1756" s="126"/>
      <c r="Z1756" s="126"/>
      <c r="AA1756" s="136"/>
      <c r="AB1756" s="121" t="b">
        <v>0</v>
      </c>
      <c r="AC1756" s="121" t="b">
        <v>0</v>
      </c>
      <c r="AD1756" s="122"/>
      <c r="AE1756" s="121" t="b">
        <v>0</v>
      </c>
      <c r="AF1756" s="128"/>
      <c r="AG1756" s="137"/>
      <c r="AH1756" s="138" t="b">
        <v>0</v>
      </c>
      <c r="AI1756" s="133"/>
    </row>
    <row r="1757">
      <c r="A1757" s="114"/>
      <c r="B1757" s="114"/>
      <c r="C1757" s="114"/>
      <c r="D1757" s="114"/>
      <c r="E1757" s="115" t="s">
        <v>231</v>
      </c>
      <c r="F1757" s="116"/>
      <c r="G1757" s="117"/>
      <c r="H1757" s="116"/>
      <c r="I1757" s="116"/>
      <c r="J1757" s="118"/>
      <c r="K1757" s="116"/>
      <c r="L1757" s="116"/>
      <c r="M1757" s="116"/>
      <c r="N1757" s="116"/>
      <c r="O1757" s="116"/>
      <c r="P1757" s="126"/>
      <c r="Q1757" s="126"/>
      <c r="R1757" s="126"/>
      <c r="S1757" s="136"/>
      <c r="T1757" s="126"/>
      <c r="U1757" s="126"/>
      <c r="V1757" s="126"/>
      <c r="W1757" s="136"/>
      <c r="X1757" s="126"/>
      <c r="Y1757" s="126"/>
      <c r="Z1757" s="126"/>
      <c r="AA1757" s="136"/>
      <c r="AB1757" s="121" t="b">
        <v>0</v>
      </c>
      <c r="AC1757" s="121" t="b">
        <v>0</v>
      </c>
      <c r="AD1757" s="122"/>
      <c r="AE1757" s="121" t="b">
        <v>0</v>
      </c>
      <c r="AF1757" s="128"/>
      <c r="AG1757" s="137"/>
      <c r="AH1757" s="138" t="b">
        <v>0</v>
      </c>
      <c r="AI1757" s="133"/>
    </row>
    <row r="1758">
      <c r="A1758" s="114"/>
      <c r="B1758" s="114"/>
      <c r="C1758" s="114"/>
      <c r="D1758" s="114"/>
      <c r="E1758" s="115" t="s">
        <v>231</v>
      </c>
      <c r="F1758" s="116"/>
      <c r="G1758" s="117"/>
      <c r="H1758" s="116"/>
      <c r="I1758" s="116"/>
      <c r="J1758" s="118"/>
      <c r="K1758" s="116"/>
      <c r="L1758" s="116"/>
      <c r="M1758" s="116"/>
      <c r="N1758" s="116"/>
      <c r="O1758" s="116"/>
      <c r="P1758" s="126"/>
      <c r="Q1758" s="126"/>
      <c r="R1758" s="126"/>
      <c r="S1758" s="136"/>
      <c r="T1758" s="126"/>
      <c r="U1758" s="126"/>
      <c r="V1758" s="126"/>
      <c r="W1758" s="136"/>
      <c r="X1758" s="126"/>
      <c r="Y1758" s="126"/>
      <c r="Z1758" s="126"/>
      <c r="AA1758" s="136"/>
      <c r="AB1758" s="121" t="b">
        <v>0</v>
      </c>
      <c r="AC1758" s="121" t="b">
        <v>0</v>
      </c>
      <c r="AD1758" s="122"/>
      <c r="AE1758" s="121" t="b">
        <v>0</v>
      </c>
      <c r="AF1758" s="128"/>
      <c r="AG1758" s="137"/>
      <c r="AH1758" s="138" t="b">
        <v>0</v>
      </c>
      <c r="AI1758" s="133"/>
    </row>
    <row r="1759">
      <c r="A1759" s="114"/>
      <c r="B1759" s="114"/>
      <c r="C1759" s="114"/>
      <c r="D1759" s="114"/>
      <c r="E1759" s="115" t="s">
        <v>231</v>
      </c>
      <c r="F1759" s="116"/>
      <c r="G1759" s="117"/>
      <c r="H1759" s="116"/>
      <c r="I1759" s="116"/>
      <c r="J1759" s="118"/>
      <c r="K1759" s="116"/>
      <c r="L1759" s="116"/>
      <c r="M1759" s="116"/>
      <c r="N1759" s="116"/>
      <c r="O1759" s="116"/>
      <c r="P1759" s="126"/>
      <c r="Q1759" s="126"/>
      <c r="R1759" s="126"/>
      <c r="S1759" s="136"/>
      <c r="T1759" s="126"/>
      <c r="U1759" s="126"/>
      <c r="V1759" s="126"/>
      <c r="W1759" s="136"/>
      <c r="X1759" s="126"/>
      <c r="Y1759" s="126"/>
      <c r="Z1759" s="126"/>
      <c r="AA1759" s="136"/>
      <c r="AB1759" s="121" t="b">
        <v>0</v>
      </c>
      <c r="AC1759" s="121" t="b">
        <v>0</v>
      </c>
      <c r="AD1759" s="122"/>
      <c r="AE1759" s="121" t="b">
        <v>0</v>
      </c>
      <c r="AF1759" s="128"/>
      <c r="AG1759" s="137"/>
      <c r="AH1759" s="138" t="b">
        <v>0</v>
      </c>
      <c r="AI1759" s="133"/>
    </row>
    <row r="1760">
      <c r="A1760" s="114"/>
      <c r="B1760" s="114"/>
      <c r="C1760" s="114"/>
      <c r="D1760" s="114"/>
      <c r="E1760" s="115" t="s">
        <v>231</v>
      </c>
      <c r="F1760" s="116"/>
      <c r="G1760" s="117"/>
      <c r="H1760" s="116"/>
      <c r="I1760" s="116"/>
      <c r="J1760" s="118"/>
      <c r="K1760" s="116"/>
      <c r="L1760" s="116"/>
      <c r="M1760" s="116"/>
      <c r="N1760" s="116"/>
      <c r="O1760" s="116"/>
      <c r="P1760" s="126"/>
      <c r="Q1760" s="126"/>
      <c r="R1760" s="126"/>
      <c r="S1760" s="136"/>
      <c r="T1760" s="126"/>
      <c r="U1760" s="126"/>
      <c r="V1760" s="126"/>
      <c r="W1760" s="136"/>
      <c r="X1760" s="126"/>
      <c r="Y1760" s="126"/>
      <c r="Z1760" s="126"/>
      <c r="AA1760" s="136"/>
      <c r="AB1760" s="121" t="b">
        <v>0</v>
      </c>
      <c r="AC1760" s="121" t="b">
        <v>0</v>
      </c>
      <c r="AD1760" s="122"/>
      <c r="AE1760" s="121" t="b">
        <v>0</v>
      </c>
      <c r="AF1760" s="128"/>
      <c r="AG1760" s="137"/>
      <c r="AH1760" s="138" t="b">
        <v>0</v>
      </c>
      <c r="AI1760" s="133"/>
    </row>
    <row r="1761">
      <c r="A1761" s="114"/>
      <c r="B1761" s="114"/>
      <c r="C1761" s="114"/>
      <c r="D1761" s="114"/>
      <c r="E1761" s="115" t="s">
        <v>231</v>
      </c>
      <c r="F1761" s="116"/>
      <c r="G1761" s="117"/>
      <c r="H1761" s="116"/>
      <c r="I1761" s="116"/>
      <c r="J1761" s="118"/>
      <c r="K1761" s="116"/>
      <c r="L1761" s="116"/>
      <c r="M1761" s="116"/>
      <c r="N1761" s="116"/>
      <c r="O1761" s="116"/>
      <c r="P1761" s="126"/>
      <c r="Q1761" s="126"/>
      <c r="R1761" s="126"/>
      <c r="S1761" s="136"/>
      <c r="T1761" s="126"/>
      <c r="U1761" s="126"/>
      <c r="V1761" s="126"/>
      <c r="W1761" s="136"/>
      <c r="X1761" s="126"/>
      <c r="Y1761" s="126"/>
      <c r="Z1761" s="126"/>
      <c r="AA1761" s="136"/>
      <c r="AB1761" s="121" t="b">
        <v>0</v>
      </c>
      <c r="AC1761" s="121" t="b">
        <v>0</v>
      </c>
      <c r="AD1761" s="122"/>
      <c r="AE1761" s="121" t="b">
        <v>0</v>
      </c>
      <c r="AF1761" s="128"/>
      <c r="AG1761" s="137"/>
      <c r="AH1761" s="138" t="b">
        <v>0</v>
      </c>
      <c r="AI1761" s="133"/>
    </row>
    <row r="1762">
      <c r="A1762" s="114"/>
      <c r="B1762" s="114"/>
      <c r="C1762" s="114"/>
      <c r="D1762" s="114"/>
      <c r="E1762" s="115" t="s">
        <v>231</v>
      </c>
      <c r="F1762" s="116"/>
      <c r="G1762" s="117"/>
      <c r="H1762" s="116"/>
      <c r="I1762" s="116"/>
      <c r="J1762" s="118"/>
      <c r="K1762" s="116"/>
      <c r="L1762" s="116"/>
      <c r="M1762" s="116"/>
      <c r="N1762" s="116"/>
      <c r="O1762" s="116"/>
      <c r="P1762" s="126"/>
      <c r="Q1762" s="126"/>
      <c r="R1762" s="126"/>
      <c r="S1762" s="136"/>
      <c r="T1762" s="126"/>
      <c r="U1762" s="126"/>
      <c r="V1762" s="126"/>
      <c r="W1762" s="136"/>
      <c r="X1762" s="126"/>
      <c r="Y1762" s="126"/>
      <c r="Z1762" s="126"/>
      <c r="AA1762" s="136"/>
      <c r="AB1762" s="121" t="b">
        <v>0</v>
      </c>
      <c r="AC1762" s="121" t="b">
        <v>0</v>
      </c>
      <c r="AD1762" s="122"/>
      <c r="AE1762" s="121" t="b">
        <v>0</v>
      </c>
      <c r="AF1762" s="128"/>
      <c r="AG1762" s="137"/>
      <c r="AH1762" s="138" t="b">
        <v>0</v>
      </c>
      <c r="AI1762" s="133"/>
    </row>
    <row r="1763">
      <c r="A1763" s="114"/>
      <c r="B1763" s="114"/>
      <c r="C1763" s="114"/>
      <c r="D1763" s="114"/>
      <c r="E1763" s="115" t="s">
        <v>231</v>
      </c>
      <c r="F1763" s="116"/>
      <c r="G1763" s="117"/>
      <c r="H1763" s="116"/>
      <c r="I1763" s="116"/>
      <c r="J1763" s="118"/>
      <c r="K1763" s="116"/>
      <c r="L1763" s="116"/>
      <c r="M1763" s="116"/>
      <c r="N1763" s="116"/>
      <c r="O1763" s="116"/>
      <c r="P1763" s="126"/>
      <c r="Q1763" s="126"/>
      <c r="R1763" s="126"/>
      <c r="S1763" s="136"/>
      <c r="T1763" s="126"/>
      <c r="U1763" s="126"/>
      <c r="V1763" s="126"/>
      <c r="W1763" s="136"/>
      <c r="X1763" s="126"/>
      <c r="Y1763" s="126"/>
      <c r="Z1763" s="126"/>
      <c r="AA1763" s="136"/>
      <c r="AB1763" s="121" t="b">
        <v>0</v>
      </c>
      <c r="AC1763" s="121" t="b">
        <v>0</v>
      </c>
      <c r="AD1763" s="122"/>
      <c r="AE1763" s="121" t="b">
        <v>0</v>
      </c>
      <c r="AF1763" s="128"/>
      <c r="AG1763" s="137"/>
      <c r="AH1763" s="138" t="b">
        <v>0</v>
      </c>
      <c r="AI1763" s="133"/>
    </row>
    <row r="1764">
      <c r="A1764" s="114"/>
      <c r="B1764" s="114"/>
      <c r="C1764" s="114"/>
      <c r="D1764" s="114"/>
      <c r="E1764" s="115" t="s">
        <v>231</v>
      </c>
      <c r="F1764" s="116"/>
      <c r="G1764" s="117"/>
      <c r="H1764" s="116"/>
      <c r="I1764" s="116"/>
      <c r="J1764" s="118"/>
      <c r="K1764" s="116"/>
      <c r="L1764" s="116"/>
      <c r="M1764" s="116"/>
      <c r="N1764" s="116"/>
      <c r="O1764" s="116"/>
      <c r="P1764" s="126"/>
      <c r="Q1764" s="126"/>
      <c r="R1764" s="126"/>
      <c r="S1764" s="136"/>
      <c r="T1764" s="126"/>
      <c r="U1764" s="126"/>
      <c r="V1764" s="126"/>
      <c r="W1764" s="136"/>
      <c r="X1764" s="126"/>
      <c r="Y1764" s="126"/>
      <c r="Z1764" s="126"/>
      <c r="AA1764" s="136"/>
      <c r="AB1764" s="121" t="b">
        <v>0</v>
      </c>
      <c r="AC1764" s="121" t="b">
        <v>0</v>
      </c>
      <c r="AD1764" s="122"/>
      <c r="AE1764" s="121" t="b">
        <v>0</v>
      </c>
      <c r="AF1764" s="128"/>
      <c r="AG1764" s="137"/>
      <c r="AH1764" s="138" t="b">
        <v>0</v>
      </c>
      <c r="AI1764" s="133"/>
    </row>
    <row r="1765">
      <c r="A1765" s="114"/>
      <c r="B1765" s="114"/>
      <c r="C1765" s="114"/>
      <c r="D1765" s="114"/>
      <c r="E1765" s="115" t="s">
        <v>231</v>
      </c>
      <c r="F1765" s="116"/>
      <c r="G1765" s="117"/>
      <c r="H1765" s="116"/>
      <c r="I1765" s="116"/>
      <c r="J1765" s="118"/>
      <c r="K1765" s="116"/>
      <c r="L1765" s="116"/>
      <c r="M1765" s="116"/>
      <c r="N1765" s="116"/>
      <c r="O1765" s="116"/>
      <c r="P1765" s="126"/>
      <c r="Q1765" s="126"/>
      <c r="R1765" s="126"/>
      <c r="S1765" s="136"/>
      <c r="T1765" s="126"/>
      <c r="U1765" s="126"/>
      <c r="V1765" s="126"/>
      <c r="W1765" s="136"/>
      <c r="X1765" s="126"/>
      <c r="Y1765" s="126"/>
      <c r="Z1765" s="126"/>
      <c r="AA1765" s="136"/>
      <c r="AB1765" s="121" t="b">
        <v>0</v>
      </c>
      <c r="AC1765" s="121" t="b">
        <v>0</v>
      </c>
      <c r="AD1765" s="122"/>
      <c r="AE1765" s="121" t="b">
        <v>0</v>
      </c>
      <c r="AF1765" s="128"/>
      <c r="AG1765" s="137"/>
      <c r="AH1765" s="138" t="b">
        <v>0</v>
      </c>
      <c r="AI1765" s="133"/>
    </row>
    <row r="1766">
      <c r="A1766" s="114"/>
      <c r="B1766" s="114"/>
      <c r="C1766" s="114"/>
      <c r="D1766" s="114"/>
      <c r="E1766" s="115" t="s">
        <v>231</v>
      </c>
      <c r="F1766" s="116"/>
      <c r="G1766" s="117"/>
      <c r="H1766" s="116"/>
      <c r="I1766" s="116"/>
      <c r="J1766" s="118"/>
      <c r="K1766" s="116"/>
      <c r="L1766" s="116"/>
      <c r="M1766" s="116"/>
      <c r="N1766" s="116"/>
      <c r="O1766" s="116"/>
      <c r="P1766" s="126"/>
      <c r="Q1766" s="126"/>
      <c r="R1766" s="126"/>
      <c r="S1766" s="136"/>
      <c r="T1766" s="126"/>
      <c r="U1766" s="126"/>
      <c r="V1766" s="126"/>
      <c r="W1766" s="136"/>
      <c r="X1766" s="126"/>
      <c r="Y1766" s="126"/>
      <c r="Z1766" s="126"/>
      <c r="AA1766" s="136"/>
      <c r="AB1766" s="121" t="b">
        <v>0</v>
      </c>
      <c r="AC1766" s="121" t="b">
        <v>0</v>
      </c>
      <c r="AD1766" s="122"/>
      <c r="AE1766" s="121" t="b">
        <v>0</v>
      </c>
      <c r="AF1766" s="128"/>
      <c r="AG1766" s="137"/>
      <c r="AH1766" s="138" t="b">
        <v>0</v>
      </c>
      <c r="AI1766" s="133"/>
    </row>
    <row r="1767">
      <c r="A1767" s="114"/>
      <c r="B1767" s="114"/>
      <c r="C1767" s="114"/>
      <c r="D1767" s="114"/>
      <c r="E1767" s="115" t="s">
        <v>231</v>
      </c>
      <c r="F1767" s="116"/>
      <c r="G1767" s="117"/>
      <c r="H1767" s="116"/>
      <c r="I1767" s="116"/>
      <c r="J1767" s="118"/>
      <c r="K1767" s="116"/>
      <c r="L1767" s="116"/>
      <c r="M1767" s="116"/>
      <c r="N1767" s="116"/>
      <c r="O1767" s="116"/>
      <c r="P1767" s="126"/>
      <c r="Q1767" s="126"/>
      <c r="R1767" s="126"/>
      <c r="S1767" s="136"/>
      <c r="T1767" s="126"/>
      <c r="U1767" s="126"/>
      <c r="V1767" s="126"/>
      <c r="W1767" s="136"/>
      <c r="X1767" s="126"/>
      <c r="Y1767" s="126"/>
      <c r="Z1767" s="126"/>
      <c r="AA1767" s="136"/>
      <c r="AB1767" s="121" t="b">
        <v>0</v>
      </c>
      <c r="AC1767" s="121" t="b">
        <v>0</v>
      </c>
      <c r="AD1767" s="122"/>
      <c r="AE1767" s="121" t="b">
        <v>0</v>
      </c>
      <c r="AF1767" s="128"/>
      <c r="AG1767" s="137"/>
      <c r="AH1767" s="138" t="b">
        <v>0</v>
      </c>
      <c r="AI1767" s="133"/>
    </row>
    <row r="1768">
      <c r="A1768" s="114"/>
      <c r="B1768" s="114"/>
      <c r="C1768" s="114"/>
      <c r="D1768" s="114"/>
      <c r="E1768" s="115" t="s">
        <v>231</v>
      </c>
      <c r="F1768" s="116"/>
      <c r="G1768" s="117"/>
      <c r="H1768" s="116"/>
      <c r="I1768" s="116"/>
      <c r="J1768" s="118"/>
      <c r="K1768" s="116"/>
      <c r="L1768" s="116"/>
      <c r="M1768" s="116"/>
      <c r="N1768" s="116"/>
      <c r="O1768" s="116"/>
      <c r="P1768" s="126"/>
      <c r="Q1768" s="126"/>
      <c r="R1768" s="126"/>
      <c r="S1768" s="136"/>
      <c r="T1768" s="126"/>
      <c r="U1768" s="126"/>
      <c r="V1768" s="126"/>
      <c r="W1768" s="136"/>
      <c r="X1768" s="126"/>
      <c r="Y1768" s="126"/>
      <c r="Z1768" s="126"/>
      <c r="AA1768" s="136"/>
      <c r="AB1768" s="121" t="b">
        <v>0</v>
      </c>
      <c r="AC1768" s="121" t="b">
        <v>0</v>
      </c>
      <c r="AD1768" s="122"/>
      <c r="AE1768" s="121" t="b">
        <v>0</v>
      </c>
      <c r="AF1768" s="128"/>
      <c r="AG1768" s="137"/>
      <c r="AH1768" s="138" t="b">
        <v>0</v>
      </c>
      <c r="AI1768" s="133"/>
    </row>
    <row r="1769">
      <c r="A1769" s="114"/>
      <c r="B1769" s="114"/>
      <c r="C1769" s="114"/>
      <c r="D1769" s="114"/>
      <c r="E1769" s="115" t="s">
        <v>231</v>
      </c>
      <c r="F1769" s="116"/>
      <c r="G1769" s="117"/>
      <c r="H1769" s="116"/>
      <c r="I1769" s="116"/>
      <c r="J1769" s="118"/>
      <c r="K1769" s="116"/>
      <c r="L1769" s="116"/>
      <c r="M1769" s="116"/>
      <c r="N1769" s="116"/>
      <c r="O1769" s="116"/>
      <c r="P1769" s="126"/>
      <c r="Q1769" s="126"/>
      <c r="R1769" s="126"/>
      <c r="S1769" s="136"/>
      <c r="T1769" s="126"/>
      <c r="U1769" s="126"/>
      <c r="V1769" s="126"/>
      <c r="W1769" s="136"/>
      <c r="X1769" s="126"/>
      <c r="Y1769" s="126"/>
      <c r="Z1769" s="126"/>
      <c r="AA1769" s="136"/>
      <c r="AB1769" s="121" t="b">
        <v>0</v>
      </c>
      <c r="AC1769" s="121" t="b">
        <v>0</v>
      </c>
      <c r="AD1769" s="122"/>
      <c r="AE1769" s="121" t="b">
        <v>0</v>
      </c>
      <c r="AF1769" s="128"/>
      <c r="AG1769" s="137"/>
      <c r="AH1769" s="138" t="b">
        <v>0</v>
      </c>
      <c r="AI1769" s="133"/>
    </row>
    <row r="1770">
      <c r="A1770" s="114"/>
      <c r="B1770" s="114"/>
      <c r="C1770" s="114"/>
      <c r="D1770" s="114"/>
      <c r="E1770" s="115" t="s">
        <v>231</v>
      </c>
      <c r="F1770" s="116"/>
      <c r="G1770" s="117"/>
      <c r="H1770" s="116"/>
      <c r="I1770" s="116"/>
      <c r="J1770" s="118"/>
      <c r="K1770" s="116"/>
      <c r="L1770" s="116"/>
      <c r="M1770" s="116"/>
      <c r="N1770" s="116"/>
      <c r="O1770" s="116"/>
      <c r="P1770" s="126"/>
      <c r="Q1770" s="126"/>
      <c r="R1770" s="126"/>
      <c r="S1770" s="136"/>
      <c r="T1770" s="126"/>
      <c r="U1770" s="126"/>
      <c r="V1770" s="126"/>
      <c r="W1770" s="136"/>
      <c r="X1770" s="126"/>
      <c r="Y1770" s="126"/>
      <c r="Z1770" s="126"/>
      <c r="AA1770" s="136"/>
      <c r="AB1770" s="121" t="b">
        <v>0</v>
      </c>
      <c r="AC1770" s="121" t="b">
        <v>0</v>
      </c>
      <c r="AD1770" s="122"/>
      <c r="AE1770" s="121" t="b">
        <v>0</v>
      </c>
      <c r="AF1770" s="128"/>
      <c r="AG1770" s="137"/>
      <c r="AH1770" s="138" t="b">
        <v>0</v>
      </c>
      <c r="AI1770" s="133"/>
    </row>
    <row r="1771">
      <c r="A1771" s="114"/>
      <c r="B1771" s="114"/>
      <c r="C1771" s="114"/>
      <c r="D1771" s="114"/>
      <c r="E1771" s="115" t="s">
        <v>231</v>
      </c>
      <c r="F1771" s="116"/>
      <c r="G1771" s="117"/>
      <c r="H1771" s="116"/>
      <c r="I1771" s="116"/>
      <c r="J1771" s="118"/>
      <c r="K1771" s="116"/>
      <c r="L1771" s="116"/>
      <c r="M1771" s="116"/>
      <c r="N1771" s="116"/>
      <c r="O1771" s="116"/>
      <c r="P1771" s="126"/>
      <c r="Q1771" s="126"/>
      <c r="R1771" s="126"/>
      <c r="S1771" s="136"/>
      <c r="T1771" s="126"/>
      <c r="U1771" s="126"/>
      <c r="V1771" s="126"/>
      <c r="W1771" s="136"/>
      <c r="X1771" s="126"/>
      <c r="Y1771" s="126"/>
      <c r="Z1771" s="126"/>
      <c r="AA1771" s="136"/>
      <c r="AB1771" s="121" t="b">
        <v>0</v>
      </c>
      <c r="AC1771" s="121" t="b">
        <v>0</v>
      </c>
      <c r="AD1771" s="122"/>
      <c r="AE1771" s="121" t="b">
        <v>0</v>
      </c>
      <c r="AF1771" s="128"/>
      <c r="AG1771" s="137"/>
      <c r="AH1771" s="138" t="b">
        <v>0</v>
      </c>
      <c r="AI1771" s="133"/>
    </row>
    <row r="1772">
      <c r="A1772" s="114"/>
      <c r="B1772" s="114"/>
      <c r="C1772" s="114"/>
      <c r="D1772" s="114"/>
      <c r="E1772" s="115" t="s">
        <v>231</v>
      </c>
      <c r="F1772" s="116"/>
      <c r="G1772" s="117"/>
      <c r="H1772" s="116"/>
      <c r="I1772" s="116"/>
      <c r="J1772" s="118"/>
      <c r="K1772" s="116"/>
      <c r="L1772" s="116"/>
      <c r="M1772" s="116"/>
      <c r="N1772" s="116"/>
      <c r="O1772" s="116"/>
      <c r="P1772" s="126"/>
      <c r="Q1772" s="126"/>
      <c r="R1772" s="126"/>
      <c r="S1772" s="136"/>
      <c r="T1772" s="126"/>
      <c r="U1772" s="126"/>
      <c r="V1772" s="126"/>
      <c r="W1772" s="136"/>
      <c r="X1772" s="126"/>
      <c r="Y1772" s="126"/>
      <c r="Z1772" s="126"/>
      <c r="AA1772" s="136"/>
      <c r="AB1772" s="121" t="b">
        <v>0</v>
      </c>
      <c r="AC1772" s="121" t="b">
        <v>0</v>
      </c>
      <c r="AD1772" s="122"/>
      <c r="AE1772" s="121" t="b">
        <v>0</v>
      </c>
      <c r="AF1772" s="128"/>
      <c r="AG1772" s="137"/>
      <c r="AH1772" s="138" t="b">
        <v>0</v>
      </c>
      <c r="AI1772" s="133"/>
    </row>
    <row r="1773">
      <c r="A1773" s="114"/>
      <c r="B1773" s="114"/>
      <c r="C1773" s="114"/>
      <c r="D1773" s="114"/>
      <c r="E1773" s="115" t="s">
        <v>231</v>
      </c>
      <c r="F1773" s="116"/>
      <c r="G1773" s="117"/>
      <c r="H1773" s="116"/>
      <c r="I1773" s="116"/>
      <c r="J1773" s="118"/>
      <c r="K1773" s="116"/>
      <c r="L1773" s="116"/>
      <c r="M1773" s="116"/>
      <c r="N1773" s="116"/>
      <c r="O1773" s="116"/>
      <c r="P1773" s="126"/>
      <c r="Q1773" s="126"/>
      <c r="R1773" s="126"/>
      <c r="S1773" s="136"/>
      <c r="T1773" s="126"/>
      <c r="U1773" s="126"/>
      <c r="V1773" s="126"/>
      <c r="W1773" s="136"/>
      <c r="X1773" s="126"/>
      <c r="Y1773" s="126"/>
      <c r="Z1773" s="126"/>
      <c r="AA1773" s="136"/>
      <c r="AB1773" s="121" t="b">
        <v>0</v>
      </c>
      <c r="AC1773" s="121" t="b">
        <v>0</v>
      </c>
      <c r="AD1773" s="122"/>
      <c r="AE1773" s="121" t="b">
        <v>0</v>
      </c>
      <c r="AF1773" s="128"/>
      <c r="AG1773" s="137"/>
      <c r="AH1773" s="138" t="b">
        <v>0</v>
      </c>
      <c r="AI1773" s="133"/>
    </row>
    <row r="1774">
      <c r="A1774" s="114"/>
      <c r="B1774" s="114"/>
      <c r="C1774" s="114"/>
      <c r="D1774" s="114"/>
      <c r="E1774" s="115" t="s">
        <v>231</v>
      </c>
      <c r="F1774" s="116"/>
      <c r="G1774" s="117"/>
      <c r="H1774" s="116"/>
      <c r="I1774" s="116"/>
      <c r="J1774" s="118"/>
      <c r="K1774" s="116"/>
      <c r="L1774" s="116"/>
      <c r="M1774" s="116"/>
      <c r="N1774" s="116"/>
      <c r="O1774" s="116"/>
      <c r="P1774" s="126"/>
      <c r="Q1774" s="126"/>
      <c r="R1774" s="126"/>
      <c r="S1774" s="136"/>
      <c r="T1774" s="126"/>
      <c r="U1774" s="126"/>
      <c r="V1774" s="126"/>
      <c r="W1774" s="136"/>
      <c r="X1774" s="126"/>
      <c r="Y1774" s="126"/>
      <c r="Z1774" s="126"/>
      <c r="AA1774" s="136"/>
      <c r="AB1774" s="121" t="b">
        <v>0</v>
      </c>
      <c r="AC1774" s="121" t="b">
        <v>0</v>
      </c>
      <c r="AD1774" s="122"/>
      <c r="AE1774" s="121" t="b">
        <v>0</v>
      </c>
      <c r="AF1774" s="128"/>
      <c r="AG1774" s="137"/>
      <c r="AH1774" s="138" t="b">
        <v>0</v>
      </c>
      <c r="AI1774" s="133"/>
    </row>
    <row r="1775">
      <c r="A1775" s="114"/>
      <c r="B1775" s="114"/>
      <c r="C1775" s="114"/>
      <c r="D1775" s="114"/>
      <c r="E1775" s="115" t="s">
        <v>231</v>
      </c>
      <c r="F1775" s="116"/>
      <c r="G1775" s="117"/>
      <c r="H1775" s="116"/>
      <c r="I1775" s="116"/>
      <c r="J1775" s="118"/>
      <c r="K1775" s="116"/>
      <c r="L1775" s="116"/>
      <c r="M1775" s="116"/>
      <c r="N1775" s="116"/>
      <c r="O1775" s="116"/>
      <c r="P1775" s="126"/>
      <c r="Q1775" s="126"/>
      <c r="R1775" s="126"/>
      <c r="S1775" s="136"/>
      <c r="T1775" s="126"/>
      <c r="U1775" s="126"/>
      <c r="V1775" s="126"/>
      <c r="W1775" s="136"/>
      <c r="X1775" s="126"/>
      <c r="Y1775" s="126"/>
      <c r="Z1775" s="126"/>
      <c r="AA1775" s="136"/>
      <c r="AB1775" s="121" t="b">
        <v>0</v>
      </c>
      <c r="AC1775" s="121" t="b">
        <v>0</v>
      </c>
      <c r="AD1775" s="122"/>
      <c r="AE1775" s="121" t="b">
        <v>0</v>
      </c>
      <c r="AF1775" s="128"/>
      <c r="AG1775" s="137"/>
      <c r="AH1775" s="138" t="b">
        <v>0</v>
      </c>
      <c r="AI1775" s="133"/>
    </row>
    <row r="1776">
      <c r="A1776" s="114"/>
      <c r="B1776" s="114"/>
      <c r="C1776" s="114"/>
      <c r="D1776" s="114"/>
      <c r="E1776" s="115" t="s">
        <v>231</v>
      </c>
      <c r="F1776" s="116"/>
      <c r="G1776" s="117"/>
      <c r="H1776" s="116"/>
      <c r="I1776" s="116"/>
      <c r="J1776" s="118"/>
      <c r="K1776" s="116"/>
      <c r="L1776" s="116"/>
      <c r="M1776" s="116"/>
      <c r="N1776" s="116"/>
      <c r="O1776" s="116"/>
      <c r="P1776" s="126"/>
      <c r="Q1776" s="126"/>
      <c r="R1776" s="126"/>
      <c r="S1776" s="136"/>
      <c r="T1776" s="126"/>
      <c r="U1776" s="126"/>
      <c r="V1776" s="126"/>
      <c r="W1776" s="136"/>
      <c r="X1776" s="126"/>
      <c r="Y1776" s="126"/>
      <c r="Z1776" s="126"/>
      <c r="AA1776" s="136"/>
      <c r="AB1776" s="121" t="b">
        <v>0</v>
      </c>
      <c r="AC1776" s="121" t="b">
        <v>0</v>
      </c>
      <c r="AD1776" s="122"/>
      <c r="AE1776" s="121" t="b">
        <v>0</v>
      </c>
      <c r="AF1776" s="128"/>
      <c r="AG1776" s="137"/>
      <c r="AH1776" s="138" t="b">
        <v>0</v>
      </c>
      <c r="AI1776" s="133"/>
    </row>
    <row r="1777">
      <c r="A1777" s="114"/>
      <c r="B1777" s="114"/>
      <c r="C1777" s="114"/>
      <c r="D1777" s="114"/>
      <c r="E1777" s="115" t="s">
        <v>231</v>
      </c>
      <c r="F1777" s="116"/>
      <c r="G1777" s="117"/>
      <c r="H1777" s="116"/>
      <c r="I1777" s="116"/>
      <c r="J1777" s="118"/>
      <c r="K1777" s="116"/>
      <c r="L1777" s="116"/>
      <c r="M1777" s="116"/>
      <c r="N1777" s="116"/>
      <c r="O1777" s="116"/>
      <c r="P1777" s="126"/>
      <c r="Q1777" s="126"/>
      <c r="R1777" s="126"/>
      <c r="S1777" s="136"/>
      <c r="T1777" s="126"/>
      <c r="U1777" s="126"/>
      <c r="V1777" s="126"/>
      <c r="W1777" s="136"/>
      <c r="X1777" s="126"/>
      <c r="Y1777" s="126"/>
      <c r="Z1777" s="126"/>
      <c r="AA1777" s="136"/>
      <c r="AB1777" s="121" t="b">
        <v>0</v>
      </c>
      <c r="AC1777" s="121" t="b">
        <v>0</v>
      </c>
      <c r="AD1777" s="122"/>
      <c r="AE1777" s="121" t="b">
        <v>0</v>
      </c>
      <c r="AF1777" s="128"/>
      <c r="AG1777" s="137"/>
      <c r="AH1777" s="138" t="b">
        <v>0</v>
      </c>
      <c r="AI1777" s="133"/>
    </row>
    <row r="1778">
      <c r="A1778" s="114"/>
      <c r="B1778" s="114"/>
      <c r="C1778" s="114"/>
      <c r="D1778" s="114"/>
      <c r="E1778" s="115" t="s">
        <v>231</v>
      </c>
      <c r="F1778" s="116"/>
      <c r="G1778" s="117"/>
      <c r="H1778" s="116"/>
      <c r="I1778" s="116"/>
      <c r="J1778" s="118"/>
      <c r="K1778" s="116"/>
      <c r="L1778" s="116"/>
      <c r="M1778" s="116"/>
      <c r="N1778" s="116"/>
      <c r="O1778" s="116"/>
      <c r="P1778" s="126"/>
      <c r="Q1778" s="126"/>
      <c r="R1778" s="126"/>
      <c r="S1778" s="136"/>
      <c r="T1778" s="126"/>
      <c r="U1778" s="126"/>
      <c r="V1778" s="126"/>
      <c r="W1778" s="136"/>
      <c r="X1778" s="126"/>
      <c r="Y1778" s="126"/>
      <c r="Z1778" s="126"/>
      <c r="AA1778" s="136"/>
      <c r="AB1778" s="121" t="b">
        <v>0</v>
      </c>
      <c r="AC1778" s="121" t="b">
        <v>0</v>
      </c>
      <c r="AD1778" s="122"/>
      <c r="AE1778" s="121" t="b">
        <v>0</v>
      </c>
      <c r="AF1778" s="128"/>
      <c r="AG1778" s="137"/>
      <c r="AH1778" s="138" t="b">
        <v>0</v>
      </c>
      <c r="AI1778" s="133"/>
    </row>
    <row r="1779">
      <c r="A1779" s="114"/>
      <c r="B1779" s="114"/>
      <c r="C1779" s="114"/>
      <c r="D1779" s="114"/>
      <c r="E1779" s="115" t="s">
        <v>231</v>
      </c>
      <c r="F1779" s="116"/>
      <c r="G1779" s="117"/>
      <c r="H1779" s="116"/>
      <c r="I1779" s="116"/>
      <c r="J1779" s="118"/>
      <c r="K1779" s="116"/>
      <c r="L1779" s="116"/>
      <c r="M1779" s="116"/>
      <c r="N1779" s="116"/>
      <c r="O1779" s="116"/>
      <c r="P1779" s="126"/>
      <c r="Q1779" s="126"/>
      <c r="R1779" s="126"/>
      <c r="S1779" s="136"/>
      <c r="T1779" s="126"/>
      <c r="U1779" s="126"/>
      <c r="V1779" s="126"/>
      <c r="W1779" s="136"/>
      <c r="X1779" s="126"/>
      <c r="Y1779" s="126"/>
      <c r="Z1779" s="126"/>
      <c r="AA1779" s="136"/>
      <c r="AB1779" s="121" t="b">
        <v>0</v>
      </c>
      <c r="AC1779" s="121" t="b">
        <v>0</v>
      </c>
      <c r="AD1779" s="122"/>
      <c r="AE1779" s="121" t="b">
        <v>0</v>
      </c>
      <c r="AF1779" s="128"/>
      <c r="AG1779" s="137"/>
      <c r="AH1779" s="138" t="b">
        <v>0</v>
      </c>
      <c r="AI1779" s="133"/>
    </row>
    <row r="1780">
      <c r="A1780" s="114"/>
      <c r="B1780" s="114"/>
      <c r="C1780" s="114"/>
      <c r="D1780" s="114"/>
      <c r="E1780" s="115" t="s">
        <v>231</v>
      </c>
      <c r="F1780" s="116"/>
      <c r="G1780" s="117"/>
      <c r="H1780" s="116"/>
      <c r="I1780" s="116"/>
      <c r="J1780" s="118"/>
      <c r="K1780" s="116"/>
      <c r="L1780" s="116"/>
      <c r="M1780" s="116"/>
      <c r="N1780" s="116"/>
      <c r="O1780" s="116"/>
      <c r="P1780" s="126"/>
      <c r="Q1780" s="126"/>
      <c r="R1780" s="126"/>
      <c r="S1780" s="136"/>
      <c r="T1780" s="126"/>
      <c r="U1780" s="126"/>
      <c r="V1780" s="126"/>
      <c r="W1780" s="136"/>
      <c r="X1780" s="126"/>
      <c r="Y1780" s="126"/>
      <c r="Z1780" s="126"/>
      <c r="AA1780" s="136"/>
      <c r="AB1780" s="121" t="b">
        <v>0</v>
      </c>
      <c r="AC1780" s="121" t="b">
        <v>0</v>
      </c>
      <c r="AD1780" s="122"/>
      <c r="AE1780" s="121" t="b">
        <v>0</v>
      </c>
      <c r="AF1780" s="128"/>
      <c r="AG1780" s="137"/>
      <c r="AH1780" s="138" t="b">
        <v>0</v>
      </c>
      <c r="AI1780" s="133"/>
    </row>
    <row r="1781">
      <c r="A1781" s="114"/>
      <c r="B1781" s="114"/>
      <c r="C1781" s="114"/>
      <c r="D1781" s="114"/>
      <c r="E1781" s="115" t="s">
        <v>231</v>
      </c>
      <c r="F1781" s="116"/>
      <c r="G1781" s="117"/>
      <c r="H1781" s="116"/>
      <c r="I1781" s="116"/>
      <c r="J1781" s="118"/>
      <c r="K1781" s="116"/>
      <c r="L1781" s="116"/>
      <c r="M1781" s="116"/>
      <c r="N1781" s="116"/>
      <c r="O1781" s="116"/>
      <c r="P1781" s="126"/>
      <c r="Q1781" s="126"/>
      <c r="R1781" s="126"/>
      <c r="S1781" s="136"/>
      <c r="T1781" s="126"/>
      <c r="U1781" s="126"/>
      <c r="V1781" s="126"/>
      <c r="W1781" s="136"/>
      <c r="X1781" s="126"/>
      <c r="Y1781" s="126"/>
      <c r="Z1781" s="126"/>
      <c r="AA1781" s="136"/>
      <c r="AB1781" s="121" t="b">
        <v>0</v>
      </c>
      <c r="AC1781" s="121" t="b">
        <v>0</v>
      </c>
      <c r="AD1781" s="122"/>
      <c r="AE1781" s="121" t="b">
        <v>0</v>
      </c>
      <c r="AF1781" s="128"/>
      <c r="AG1781" s="137"/>
      <c r="AH1781" s="138" t="b">
        <v>0</v>
      </c>
      <c r="AI1781" s="133"/>
    </row>
    <row r="1782">
      <c r="A1782" s="114"/>
      <c r="B1782" s="114"/>
      <c r="C1782" s="114"/>
      <c r="D1782" s="114"/>
      <c r="E1782" s="115" t="s">
        <v>231</v>
      </c>
      <c r="F1782" s="116"/>
      <c r="G1782" s="117"/>
      <c r="H1782" s="116"/>
      <c r="I1782" s="116"/>
      <c r="J1782" s="118"/>
      <c r="K1782" s="116"/>
      <c r="L1782" s="116"/>
      <c r="M1782" s="116"/>
      <c r="N1782" s="116"/>
      <c r="O1782" s="116"/>
      <c r="P1782" s="126"/>
      <c r="Q1782" s="126"/>
      <c r="R1782" s="126"/>
      <c r="S1782" s="136"/>
      <c r="T1782" s="126"/>
      <c r="U1782" s="126"/>
      <c r="V1782" s="126"/>
      <c r="W1782" s="136"/>
      <c r="X1782" s="126"/>
      <c r="Y1782" s="126"/>
      <c r="Z1782" s="126"/>
      <c r="AA1782" s="136"/>
      <c r="AB1782" s="121" t="b">
        <v>0</v>
      </c>
      <c r="AC1782" s="121" t="b">
        <v>0</v>
      </c>
      <c r="AD1782" s="122"/>
      <c r="AE1782" s="121" t="b">
        <v>0</v>
      </c>
      <c r="AF1782" s="128"/>
      <c r="AG1782" s="137"/>
      <c r="AH1782" s="138" t="b">
        <v>0</v>
      </c>
      <c r="AI1782" s="133"/>
    </row>
    <row r="1783">
      <c r="A1783" s="114"/>
      <c r="B1783" s="114"/>
      <c r="C1783" s="114"/>
      <c r="D1783" s="114"/>
      <c r="E1783" s="115" t="s">
        <v>231</v>
      </c>
      <c r="F1783" s="116"/>
      <c r="G1783" s="117"/>
      <c r="H1783" s="116"/>
      <c r="I1783" s="116"/>
      <c r="J1783" s="118"/>
      <c r="K1783" s="116"/>
      <c r="L1783" s="116"/>
      <c r="M1783" s="116"/>
      <c r="N1783" s="116"/>
      <c r="O1783" s="116"/>
      <c r="P1783" s="126"/>
      <c r="Q1783" s="126"/>
      <c r="R1783" s="126"/>
      <c r="S1783" s="136"/>
      <c r="T1783" s="126"/>
      <c r="U1783" s="126"/>
      <c r="V1783" s="126"/>
      <c r="W1783" s="136"/>
      <c r="X1783" s="126"/>
      <c r="Y1783" s="126"/>
      <c r="Z1783" s="126"/>
      <c r="AA1783" s="136"/>
      <c r="AB1783" s="121" t="b">
        <v>0</v>
      </c>
      <c r="AC1783" s="121" t="b">
        <v>0</v>
      </c>
      <c r="AD1783" s="122"/>
      <c r="AE1783" s="121" t="b">
        <v>0</v>
      </c>
      <c r="AF1783" s="128"/>
      <c r="AG1783" s="137"/>
      <c r="AH1783" s="138" t="b">
        <v>0</v>
      </c>
      <c r="AI1783" s="133"/>
    </row>
    <row r="1784">
      <c r="A1784" s="114"/>
      <c r="B1784" s="114"/>
      <c r="C1784" s="114"/>
      <c r="D1784" s="114"/>
      <c r="E1784" s="115" t="s">
        <v>231</v>
      </c>
      <c r="F1784" s="116"/>
      <c r="G1784" s="117"/>
      <c r="H1784" s="116"/>
      <c r="I1784" s="116"/>
      <c r="J1784" s="118"/>
      <c r="K1784" s="116"/>
      <c r="L1784" s="116"/>
      <c r="M1784" s="116"/>
      <c r="N1784" s="116"/>
      <c r="O1784" s="116"/>
      <c r="P1784" s="126"/>
      <c r="Q1784" s="126"/>
      <c r="R1784" s="126"/>
      <c r="S1784" s="136"/>
      <c r="T1784" s="126"/>
      <c r="U1784" s="126"/>
      <c r="V1784" s="126"/>
      <c r="W1784" s="136"/>
      <c r="X1784" s="126"/>
      <c r="Y1784" s="126"/>
      <c r="Z1784" s="126"/>
      <c r="AA1784" s="136"/>
      <c r="AB1784" s="121" t="b">
        <v>0</v>
      </c>
      <c r="AC1784" s="121" t="b">
        <v>0</v>
      </c>
      <c r="AD1784" s="122"/>
      <c r="AE1784" s="121" t="b">
        <v>0</v>
      </c>
      <c r="AF1784" s="128"/>
      <c r="AG1784" s="137"/>
      <c r="AH1784" s="138" t="b">
        <v>0</v>
      </c>
      <c r="AI1784" s="133"/>
    </row>
    <row r="1785">
      <c r="A1785" s="114"/>
      <c r="B1785" s="114"/>
      <c r="C1785" s="114"/>
      <c r="D1785" s="114"/>
      <c r="E1785" s="115" t="s">
        <v>231</v>
      </c>
      <c r="F1785" s="116"/>
      <c r="G1785" s="117"/>
      <c r="H1785" s="116"/>
      <c r="I1785" s="116"/>
      <c r="J1785" s="118"/>
      <c r="K1785" s="116"/>
      <c r="L1785" s="116"/>
      <c r="M1785" s="116"/>
      <c r="N1785" s="116"/>
      <c r="O1785" s="116"/>
      <c r="P1785" s="126"/>
      <c r="Q1785" s="126"/>
      <c r="R1785" s="126"/>
      <c r="S1785" s="136"/>
      <c r="T1785" s="126"/>
      <c r="U1785" s="126"/>
      <c r="V1785" s="126"/>
      <c r="W1785" s="136"/>
      <c r="X1785" s="126"/>
      <c r="Y1785" s="126"/>
      <c r="Z1785" s="126"/>
      <c r="AA1785" s="136"/>
      <c r="AB1785" s="121" t="b">
        <v>0</v>
      </c>
      <c r="AC1785" s="121" t="b">
        <v>0</v>
      </c>
      <c r="AD1785" s="122"/>
      <c r="AE1785" s="121" t="b">
        <v>0</v>
      </c>
      <c r="AF1785" s="128"/>
      <c r="AG1785" s="137"/>
      <c r="AH1785" s="138" t="b">
        <v>0</v>
      </c>
      <c r="AI1785" s="133"/>
    </row>
    <row r="1786">
      <c r="A1786" s="114"/>
      <c r="B1786" s="114"/>
      <c r="C1786" s="114"/>
      <c r="D1786" s="114"/>
      <c r="E1786" s="115" t="s">
        <v>231</v>
      </c>
      <c r="F1786" s="116"/>
      <c r="G1786" s="117"/>
      <c r="H1786" s="116"/>
      <c r="I1786" s="116"/>
      <c r="J1786" s="118"/>
      <c r="K1786" s="116"/>
      <c r="L1786" s="116"/>
      <c r="M1786" s="116"/>
      <c r="N1786" s="116"/>
      <c r="O1786" s="116"/>
      <c r="P1786" s="126"/>
      <c r="Q1786" s="126"/>
      <c r="R1786" s="126"/>
      <c r="S1786" s="136"/>
      <c r="T1786" s="126"/>
      <c r="U1786" s="126"/>
      <c r="V1786" s="126"/>
      <c r="W1786" s="136"/>
      <c r="X1786" s="126"/>
      <c r="Y1786" s="126"/>
      <c r="Z1786" s="126"/>
      <c r="AA1786" s="136"/>
      <c r="AB1786" s="121" t="b">
        <v>0</v>
      </c>
      <c r="AC1786" s="121" t="b">
        <v>0</v>
      </c>
      <c r="AD1786" s="122"/>
      <c r="AE1786" s="121" t="b">
        <v>0</v>
      </c>
      <c r="AF1786" s="128"/>
      <c r="AG1786" s="137"/>
      <c r="AH1786" s="138" t="b">
        <v>0</v>
      </c>
      <c r="AI1786" s="133"/>
    </row>
    <row r="1787">
      <c r="A1787" s="114"/>
      <c r="B1787" s="114"/>
      <c r="C1787" s="114"/>
      <c r="D1787" s="114"/>
      <c r="E1787" s="115" t="s">
        <v>231</v>
      </c>
      <c r="F1787" s="116"/>
      <c r="G1787" s="117"/>
      <c r="H1787" s="116"/>
      <c r="I1787" s="116"/>
      <c r="J1787" s="118"/>
      <c r="K1787" s="116"/>
      <c r="L1787" s="116"/>
      <c r="M1787" s="116"/>
      <c r="N1787" s="116"/>
      <c r="O1787" s="116"/>
      <c r="P1787" s="126"/>
      <c r="Q1787" s="126"/>
      <c r="R1787" s="126"/>
      <c r="S1787" s="136"/>
      <c r="T1787" s="126"/>
      <c r="U1787" s="126"/>
      <c r="V1787" s="126"/>
      <c r="W1787" s="136"/>
      <c r="X1787" s="126"/>
      <c r="Y1787" s="126"/>
      <c r="Z1787" s="126"/>
      <c r="AA1787" s="136"/>
      <c r="AB1787" s="121" t="b">
        <v>0</v>
      </c>
      <c r="AC1787" s="121" t="b">
        <v>0</v>
      </c>
      <c r="AD1787" s="122"/>
      <c r="AE1787" s="121" t="b">
        <v>0</v>
      </c>
      <c r="AF1787" s="128"/>
      <c r="AG1787" s="137"/>
      <c r="AH1787" s="138" t="b">
        <v>0</v>
      </c>
      <c r="AI1787" s="133"/>
    </row>
    <row r="1788">
      <c r="A1788" s="114"/>
      <c r="B1788" s="114"/>
      <c r="C1788" s="114"/>
      <c r="D1788" s="114"/>
      <c r="E1788" s="115" t="s">
        <v>231</v>
      </c>
      <c r="F1788" s="116"/>
      <c r="G1788" s="117"/>
      <c r="H1788" s="116"/>
      <c r="I1788" s="116"/>
      <c r="J1788" s="118"/>
      <c r="K1788" s="116"/>
      <c r="L1788" s="116"/>
      <c r="M1788" s="116"/>
      <c r="N1788" s="116"/>
      <c r="O1788" s="116"/>
      <c r="P1788" s="126"/>
      <c r="Q1788" s="126"/>
      <c r="R1788" s="126"/>
      <c r="S1788" s="136"/>
      <c r="T1788" s="126"/>
      <c r="U1788" s="126"/>
      <c r="V1788" s="126"/>
      <c r="W1788" s="136"/>
      <c r="X1788" s="126"/>
      <c r="Y1788" s="126"/>
      <c r="Z1788" s="126"/>
      <c r="AA1788" s="136"/>
      <c r="AB1788" s="121" t="b">
        <v>0</v>
      </c>
      <c r="AC1788" s="121" t="b">
        <v>0</v>
      </c>
      <c r="AD1788" s="122"/>
      <c r="AE1788" s="121" t="b">
        <v>0</v>
      </c>
      <c r="AF1788" s="128"/>
      <c r="AG1788" s="137"/>
      <c r="AH1788" s="138" t="b">
        <v>0</v>
      </c>
      <c r="AI1788" s="133"/>
    </row>
    <row r="1789">
      <c r="A1789" s="114"/>
      <c r="B1789" s="114"/>
      <c r="C1789" s="114"/>
      <c r="D1789" s="114"/>
      <c r="E1789" s="115" t="s">
        <v>231</v>
      </c>
      <c r="F1789" s="116"/>
      <c r="G1789" s="117"/>
      <c r="H1789" s="116"/>
      <c r="I1789" s="116"/>
      <c r="J1789" s="118"/>
      <c r="K1789" s="116"/>
      <c r="L1789" s="116"/>
      <c r="M1789" s="116"/>
      <c r="N1789" s="116"/>
      <c r="O1789" s="116"/>
      <c r="P1789" s="126"/>
      <c r="Q1789" s="126"/>
      <c r="R1789" s="126"/>
      <c r="S1789" s="136"/>
      <c r="T1789" s="126"/>
      <c r="U1789" s="126"/>
      <c r="V1789" s="126"/>
      <c r="W1789" s="136"/>
      <c r="X1789" s="126"/>
      <c r="Y1789" s="126"/>
      <c r="Z1789" s="126"/>
      <c r="AA1789" s="136"/>
      <c r="AB1789" s="121" t="b">
        <v>0</v>
      </c>
      <c r="AC1789" s="121" t="b">
        <v>0</v>
      </c>
      <c r="AD1789" s="122"/>
      <c r="AE1789" s="121" t="b">
        <v>0</v>
      </c>
      <c r="AF1789" s="128"/>
      <c r="AG1789" s="137"/>
      <c r="AH1789" s="138" t="b">
        <v>0</v>
      </c>
      <c r="AI1789" s="133"/>
    </row>
    <row r="1790">
      <c r="A1790" s="114"/>
      <c r="B1790" s="114"/>
      <c r="C1790" s="114"/>
      <c r="D1790" s="114"/>
      <c r="E1790" s="115" t="s">
        <v>231</v>
      </c>
      <c r="F1790" s="116"/>
      <c r="G1790" s="117"/>
      <c r="H1790" s="116"/>
      <c r="I1790" s="116"/>
      <c r="J1790" s="118"/>
      <c r="K1790" s="116"/>
      <c r="L1790" s="116"/>
      <c r="M1790" s="116"/>
      <c r="N1790" s="116"/>
      <c r="O1790" s="116"/>
      <c r="P1790" s="126"/>
      <c r="Q1790" s="126"/>
      <c r="R1790" s="126"/>
      <c r="S1790" s="136"/>
      <c r="T1790" s="126"/>
      <c r="U1790" s="126"/>
      <c r="V1790" s="126"/>
      <c r="W1790" s="136"/>
      <c r="X1790" s="126"/>
      <c r="Y1790" s="126"/>
      <c r="Z1790" s="126"/>
      <c r="AA1790" s="136"/>
      <c r="AB1790" s="121" t="b">
        <v>0</v>
      </c>
      <c r="AC1790" s="121" t="b">
        <v>0</v>
      </c>
      <c r="AD1790" s="122"/>
      <c r="AE1790" s="121" t="b">
        <v>0</v>
      </c>
      <c r="AF1790" s="128"/>
      <c r="AG1790" s="137"/>
      <c r="AH1790" s="138" t="b">
        <v>0</v>
      </c>
      <c r="AI1790" s="133"/>
    </row>
    <row r="1791">
      <c r="A1791" s="114"/>
      <c r="B1791" s="114"/>
      <c r="C1791" s="114"/>
      <c r="D1791" s="114"/>
      <c r="E1791" s="115" t="s">
        <v>231</v>
      </c>
      <c r="F1791" s="116"/>
      <c r="G1791" s="117"/>
      <c r="H1791" s="116"/>
      <c r="I1791" s="116"/>
      <c r="J1791" s="118"/>
      <c r="K1791" s="116"/>
      <c r="L1791" s="116"/>
      <c r="M1791" s="116"/>
      <c r="N1791" s="116"/>
      <c r="O1791" s="116"/>
      <c r="P1791" s="126"/>
      <c r="Q1791" s="126"/>
      <c r="R1791" s="126"/>
      <c r="S1791" s="136"/>
      <c r="T1791" s="126"/>
      <c r="U1791" s="126"/>
      <c r="V1791" s="126"/>
      <c r="W1791" s="136"/>
      <c r="X1791" s="126"/>
      <c r="Y1791" s="126"/>
      <c r="Z1791" s="126"/>
      <c r="AA1791" s="136"/>
      <c r="AB1791" s="121" t="b">
        <v>0</v>
      </c>
      <c r="AC1791" s="121" t="b">
        <v>0</v>
      </c>
      <c r="AD1791" s="122"/>
      <c r="AE1791" s="121" t="b">
        <v>0</v>
      </c>
      <c r="AF1791" s="128"/>
      <c r="AG1791" s="137"/>
      <c r="AH1791" s="138" t="b">
        <v>0</v>
      </c>
      <c r="AI1791" s="133"/>
    </row>
    <row r="1792">
      <c r="A1792" s="114"/>
      <c r="B1792" s="114"/>
      <c r="C1792" s="114"/>
      <c r="D1792" s="114"/>
      <c r="E1792" s="115" t="s">
        <v>231</v>
      </c>
      <c r="F1792" s="116"/>
      <c r="G1792" s="117"/>
      <c r="H1792" s="116"/>
      <c r="I1792" s="116"/>
      <c r="J1792" s="118"/>
      <c r="K1792" s="116"/>
      <c r="L1792" s="116"/>
      <c r="M1792" s="116"/>
      <c r="N1792" s="116"/>
      <c r="O1792" s="116"/>
      <c r="P1792" s="126"/>
      <c r="Q1792" s="126"/>
      <c r="R1792" s="126"/>
      <c r="S1792" s="136"/>
      <c r="T1792" s="126"/>
      <c r="U1792" s="126"/>
      <c r="V1792" s="126"/>
      <c r="W1792" s="136"/>
      <c r="X1792" s="126"/>
      <c r="Y1792" s="126"/>
      <c r="Z1792" s="126"/>
      <c r="AA1792" s="136"/>
      <c r="AB1792" s="121" t="b">
        <v>0</v>
      </c>
      <c r="AC1792" s="121" t="b">
        <v>0</v>
      </c>
      <c r="AD1792" s="122"/>
      <c r="AE1792" s="121" t="b">
        <v>0</v>
      </c>
      <c r="AF1792" s="128"/>
      <c r="AG1792" s="137"/>
      <c r="AH1792" s="138" t="b">
        <v>0</v>
      </c>
      <c r="AI1792" s="133"/>
    </row>
    <row r="1793">
      <c r="A1793" s="114"/>
      <c r="B1793" s="114"/>
      <c r="C1793" s="114"/>
      <c r="D1793" s="114"/>
      <c r="E1793" s="115" t="s">
        <v>231</v>
      </c>
      <c r="F1793" s="116"/>
      <c r="G1793" s="117"/>
      <c r="H1793" s="116"/>
      <c r="I1793" s="116"/>
      <c r="J1793" s="118"/>
      <c r="K1793" s="116"/>
      <c r="L1793" s="116"/>
      <c r="M1793" s="116"/>
      <c r="N1793" s="116"/>
      <c r="O1793" s="116"/>
      <c r="P1793" s="126"/>
      <c r="Q1793" s="126"/>
      <c r="R1793" s="126"/>
      <c r="S1793" s="136"/>
      <c r="T1793" s="126"/>
      <c r="U1793" s="126"/>
      <c r="V1793" s="126"/>
      <c r="W1793" s="136"/>
      <c r="X1793" s="126"/>
      <c r="Y1793" s="126"/>
      <c r="Z1793" s="126"/>
      <c r="AA1793" s="136"/>
      <c r="AB1793" s="121" t="b">
        <v>0</v>
      </c>
      <c r="AC1793" s="121" t="b">
        <v>0</v>
      </c>
      <c r="AD1793" s="122"/>
      <c r="AE1793" s="121" t="b">
        <v>0</v>
      </c>
      <c r="AF1793" s="128"/>
      <c r="AG1793" s="137"/>
      <c r="AH1793" s="138" t="b">
        <v>0</v>
      </c>
      <c r="AI1793" s="133"/>
    </row>
    <row r="1794">
      <c r="A1794" s="114"/>
      <c r="B1794" s="114"/>
      <c r="C1794" s="114"/>
      <c r="D1794" s="114"/>
      <c r="E1794" s="115" t="s">
        <v>231</v>
      </c>
      <c r="F1794" s="116"/>
      <c r="G1794" s="117"/>
      <c r="H1794" s="116"/>
      <c r="I1794" s="116"/>
      <c r="J1794" s="118"/>
      <c r="K1794" s="116"/>
      <c r="L1794" s="116"/>
      <c r="M1794" s="116"/>
      <c r="N1794" s="116"/>
      <c r="O1794" s="116"/>
      <c r="P1794" s="126"/>
      <c r="Q1794" s="126"/>
      <c r="R1794" s="126"/>
      <c r="S1794" s="136"/>
      <c r="T1794" s="126"/>
      <c r="U1794" s="126"/>
      <c r="V1794" s="126"/>
      <c r="W1794" s="136"/>
      <c r="X1794" s="126"/>
      <c r="Y1794" s="126"/>
      <c r="Z1794" s="126"/>
      <c r="AA1794" s="136"/>
      <c r="AB1794" s="121" t="b">
        <v>0</v>
      </c>
      <c r="AC1794" s="121" t="b">
        <v>0</v>
      </c>
      <c r="AD1794" s="122"/>
      <c r="AE1794" s="121" t="b">
        <v>0</v>
      </c>
      <c r="AF1794" s="128"/>
      <c r="AG1794" s="137"/>
      <c r="AH1794" s="138" t="b">
        <v>0</v>
      </c>
      <c r="AI1794" s="133"/>
    </row>
    <row r="1795">
      <c r="A1795" s="114"/>
      <c r="B1795" s="114"/>
      <c r="C1795" s="114"/>
      <c r="D1795" s="114"/>
      <c r="E1795" s="115" t="s">
        <v>231</v>
      </c>
      <c r="F1795" s="116"/>
      <c r="G1795" s="117"/>
      <c r="H1795" s="116"/>
      <c r="I1795" s="116"/>
      <c r="J1795" s="118"/>
      <c r="K1795" s="116"/>
      <c r="L1795" s="116"/>
      <c r="M1795" s="116"/>
      <c r="N1795" s="116"/>
      <c r="O1795" s="116"/>
      <c r="P1795" s="126"/>
      <c r="Q1795" s="126"/>
      <c r="R1795" s="126"/>
      <c r="S1795" s="136"/>
      <c r="T1795" s="126"/>
      <c r="U1795" s="126"/>
      <c r="V1795" s="126"/>
      <c r="W1795" s="136"/>
      <c r="X1795" s="126"/>
      <c r="Y1795" s="126"/>
      <c r="Z1795" s="126"/>
      <c r="AA1795" s="136"/>
      <c r="AB1795" s="121" t="b">
        <v>0</v>
      </c>
      <c r="AC1795" s="121" t="b">
        <v>0</v>
      </c>
      <c r="AD1795" s="122"/>
      <c r="AE1795" s="121" t="b">
        <v>0</v>
      </c>
      <c r="AF1795" s="128"/>
      <c r="AG1795" s="137"/>
      <c r="AH1795" s="138" t="b">
        <v>0</v>
      </c>
      <c r="AI1795" s="133"/>
    </row>
    <row r="1796">
      <c r="A1796" s="114"/>
      <c r="B1796" s="114"/>
      <c r="C1796" s="114"/>
      <c r="D1796" s="114"/>
      <c r="E1796" s="115" t="s">
        <v>231</v>
      </c>
      <c r="F1796" s="116"/>
      <c r="G1796" s="117"/>
      <c r="H1796" s="116"/>
      <c r="I1796" s="116"/>
      <c r="J1796" s="118"/>
      <c r="K1796" s="116"/>
      <c r="L1796" s="116"/>
      <c r="M1796" s="116"/>
      <c r="N1796" s="116"/>
      <c r="O1796" s="116"/>
      <c r="P1796" s="126"/>
      <c r="Q1796" s="126"/>
      <c r="R1796" s="126"/>
      <c r="S1796" s="136"/>
      <c r="T1796" s="126"/>
      <c r="U1796" s="126"/>
      <c r="V1796" s="126"/>
      <c r="W1796" s="136"/>
      <c r="X1796" s="126"/>
      <c r="Y1796" s="126"/>
      <c r="Z1796" s="126"/>
      <c r="AA1796" s="136"/>
      <c r="AB1796" s="121" t="b">
        <v>0</v>
      </c>
      <c r="AC1796" s="121" t="b">
        <v>0</v>
      </c>
      <c r="AD1796" s="122"/>
      <c r="AE1796" s="121" t="b">
        <v>0</v>
      </c>
      <c r="AF1796" s="128"/>
      <c r="AG1796" s="137"/>
      <c r="AH1796" s="138" t="b">
        <v>0</v>
      </c>
      <c r="AI1796" s="133"/>
    </row>
    <row r="1797">
      <c r="A1797" s="114"/>
      <c r="B1797" s="114"/>
      <c r="C1797" s="114"/>
      <c r="D1797" s="114"/>
      <c r="E1797" s="115" t="s">
        <v>231</v>
      </c>
      <c r="F1797" s="116"/>
      <c r="G1797" s="117"/>
      <c r="H1797" s="116"/>
      <c r="I1797" s="116"/>
      <c r="J1797" s="118"/>
      <c r="K1797" s="116"/>
      <c r="L1797" s="116"/>
      <c r="M1797" s="116"/>
      <c r="N1797" s="116"/>
      <c r="O1797" s="116"/>
      <c r="P1797" s="126"/>
      <c r="Q1797" s="126"/>
      <c r="R1797" s="126"/>
      <c r="S1797" s="136"/>
      <c r="T1797" s="126"/>
      <c r="U1797" s="126"/>
      <c r="V1797" s="126"/>
      <c r="W1797" s="136"/>
      <c r="X1797" s="126"/>
      <c r="Y1797" s="126"/>
      <c r="Z1797" s="126"/>
      <c r="AA1797" s="136"/>
      <c r="AB1797" s="121" t="b">
        <v>0</v>
      </c>
      <c r="AC1797" s="121" t="b">
        <v>0</v>
      </c>
      <c r="AD1797" s="122"/>
      <c r="AE1797" s="121" t="b">
        <v>0</v>
      </c>
      <c r="AF1797" s="128"/>
      <c r="AG1797" s="137"/>
      <c r="AH1797" s="138" t="b">
        <v>0</v>
      </c>
      <c r="AI1797" s="133"/>
    </row>
    <row r="1798">
      <c r="A1798" s="114"/>
      <c r="B1798" s="114"/>
      <c r="C1798" s="114"/>
      <c r="D1798" s="114"/>
      <c r="E1798" s="115" t="s">
        <v>231</v>
      </c>
      <c r="F1798" s="116"/>
      <c r="G1798" s="117"/>
      <c r="H1798" s="116"/>
      <c r="I1798" s="116"/>
      <c r="J1798" s="118"/>
      <c r="K1798" s="116"/>
      <c r="L1798" s="116"/>
      <c r="M1798" s="116"/>
      <c r="N1798" s="116"/>
      <c r="O1798" s="116"/>
      <c r="P1798" s="126"/>
      <c r="Q1798" s="126"/>
      <c r="R1798" s="126"/>
      <c r="S1798" s="136"/>
      <c r="T1798" s="126"/>
      <c r="U1798" s="126"/>
      <c r="V1798" s="126"/>
      <c r="W1798" s="136"/>
      <c r="X1798" s="126"/>
      <c r="Y1798" s="126"/>
      <c r="Z1798" s="126"/>
      <c r="AA1798" s="136"/>
      <c r="AB1798" s="121" t="b">
        <v>0</v>
      </c>
      <c r="AC1798" s="121" t="b">
        <v>0</v>
      </c>
      <c r="AD1798" s="122"/>
      <c r="AE1798" s="121" t="b">
        <v>0</v>
      </c>
      <c r="AF1798" s="128"/>
      <c r="AG1798" s="137"/>
      <c r="AH1798" s="138" t="b">
        <v>0</v>
      </c>
      <c r="AI1798" s="133"/>
    </row>
    <row r="1799">
      <c r="A1799" s="114"/>
      <c r="B1799" s="114"/>
      <c r="C1799" s="114"/>
      <c r="D1799" s="114"/>
      <c r="E1799" s="115" t="s">
        <v>231</v>
      </c>
      <c r="F1799" s="116"/>
      <c r="G1799" s="117"/>
      <c r="H1799" s="116"/>
      <c r="I1799" s="116"/>
      <c r="J1799" s="118"/>
      <c r="K1799" s="116"/>
      <c r="L1799" s="116"/>
      <c r="M1799" s="116"/>
      <c r="N1799" s="116"/>
      <c r="O1799" s="116"/>
      <c r="P1799" s="126"/>
      <c r="Q1799" s="126"/>
      <c r="R1799" s="126"/>
      <c r="S1799" s="136"/>
      <c r="T1799" s="126"/>
      <c r="U1799" s="126"/>
      <c r="V1799" s="126"/>
      <c r="W1799" s="136"/>
      <c r="X1799" s="126"/>
      <c r="Y1799" s="126"/>
      <c r="Z1799" s="126"/>
      <c r="AA1799" s="136"/>
      <c r="AB1799" s="121" t="b">
        <v>0</v>
      </c>
      <c r="AC1799" s="121" t="b">
        <v>0</v>
      </c>
      <c r="AD1799" s="122"/>
      <c r="AE1799" s="121" t="b">
        <v>0</v>
      </c>
      <c r="AF1799" s="128"/>
      <c r="AG1799" s="137"/>
      <c r="AH1799" s="138" t="b">
        <v>0</v>
      </c>
      <c r="AI1799" s="133"/>
    </row>
    <row r="1800">
      <c r="A1800" s="114"/>
      <c r="B1800" s="114"/>
      <c r="C1800" s="114"/>
      <c r="D1800" s="114"/>
      <c r="E1800" s="115" t="s">
        <v>231</v>
      </c>
      <c r="F1800" s="116"/>
      <c r="G1800" s="117"/>
      <c r="H1800" s="116"/>
      <c r="I1800" s="116"/>
      <c r="J1800" s="118"/>
      <c r="K1800" s="116"/>
      <c r="L1800" s="116"/>
      <c r="M1800" s="116"/>
      <c r="N1800" s="116"/>
      <c r="O1800" s="116"/>
      <c r="P1800" s="126"/>
      <c r="Q1800" s="126"/>
      <c r="R1800" s="126"/>
      <c r="S1800" s="136"/>
      <c r="T1800" s="126"/>
      <c r="U1800" s="126"/>
      <c r="V1800" s="126"/>
      <c r="W1800" s="136"/>
      <c r="X1800" s="126"/>
      <c r="Y1800" s="126"/>
      <c r="Z1800" s="126"/>
      <c r="AA1800" s="136"/>
      <c r="AB1800" s="121" t="b">
        <v>0</v>
      </c>
      <c r="AC1800" s="121" t="b">
        <v>0</v>
      </c>
      <c r="AD1800" s="122"/>
      <c r="AE1800" s="121" t="b">
        <v>0</v>
      </c>
      <c r="AF1800" s="128"/>
      <c r="AG1800" s="137"/>
      <c r="AH1800" s="138" t="b">
        <v>0</v>
      </c>
      <c r="AI1800" s="133"/>
    </row>
    <row r="1801">
      <c r="A1801" s="114"/>
      <c r="B1801" s="114"/>
      <c r="C1801" s="114"/>
      <c r="D1801" s="114"/>
      <c r="E1801" s="115" t="s">
        <v>231</v>
      </c>
      <c r="F1801" s="116"/>
      <c r="G1801" s="117"/>
      <c r="H1801" s="116"/>
      <c r="I1801" s="116"/>
      <c r="J1801" s="118"/>
      <c r="K1801" s="116"/>
      <c r="L1801" s="116"/>
      <c r="M1801" s="116"/>
      <c r="N1801" s="116"/>
      <c r="O1801" s="116"/>
      <c r="P1801" s="126"/>
      <c r="Q1801" s="126"/>
      <c r="R1801" s="126"/>
      <c r="S1801" s="136"/>
      <c r="T1801" s="126"/>
      <c r="U1801" s="126"/>
      <c r="V1801" s="126"/>
      <c r="W1801" s="136"/>
      <c r="X1801" s="126"/>
      <c r="Y1801" s="126"/>
      <c r="Z1801" s="126"/>
      <c r="AA1801" s="136"/>
      <c r="AB1801" s="121" t="b">
        <v>0</v>
      </c>
      <c r="AC1801" s="121" t="b">
        <v>0</v>
      </c>
      <c r="AD1801" s="122"/>
      <c r="AE1801" s="121" t="b">
        <v>0</v>
      </c>
      <c r="AF1801" s="128"/>
      <c r="AG1801" s="137"/>
      <c r="AH1801" s="138" t="b">
        <v>0</v>
      </c>
      <c r="AI1801" s="133"/>
    </row>
    <row r="1802">
      <c r="A1802" s="114"/>
      <c r="B1802" s="114"/>
      <c r="C1802" s="114"/>
      <c r="D1802" s="114"/>
      <c r="E1802" s="115" t="s">
        <v>231</v>
      </c>
      <c r="F1802" s="116"/>
      <c r="G1802" s="117"/>
      <c r="H1802" s="116"/>
      <c r="I1802" s="116"/>
      <c r="J1802" s="118"/>
      <c r="K1802" s="116"/>
      <c r="L1802" s="116"/>
      <c r="M1802" s="116"/>
      <c r="N1802" s="116"/>
      <c r="O1802" s="116"/>
      <c r="P1802" s="126"/>
      <c r="Q1802" s="126"/>
      <c r="R1802" s="126"/>
      <c r="S1802" s="136"/>
      <c r="T1802" s="126"/>
      <c r="U1802" s="126"/>
      <c r="V1802" s="126"/>
      <c r="W1802" s="136"/>
      <c r="X1802" s="126"/>
      <c r="Y1802" s="126"/>
      <c r="Z1802" s="126"/>
      <c r="AA1802" s="136"/>
      <c r="AB1802" s="121" t="b">
        <v>0</v>
      </c>
      <c r="AC1802" s="121" t="b">
        <v>0</v>
      </c>
      <c r="AD1802" s="122"/>
      <c r="AE1802" s="121" t="b">
        <v>0</v>
      </c>
      <c r="AF1802" s="128"/>
      <c r="AG1802" s="137"/>
      <c r="AH1802" s="138" t="b">
        <v>0</v>
      </c>
      <c r="AI1802" s="133"/>
    </row>
    <row r="1803">
      <c r="A1803" s="114"/>
      <c r="B1803" s="114"/>
      <c r="C1803" s="114"/>
      <c r="D1803" s="114"/>
      <c r="E1803" s="115" t="s">
        <v>231</v>
      </c>
      <c r="F1803" s="116"/>
      <c r="G1803" s="117"/>
      <c r="H1803" s="116"/>
      <c r="I1803" s="116"/>
      <c r="J1803" s="118"/>
      <c r="K1803" s="116"/>
      <c r="L1803" s="116"/>
      <c r="M1803" s="116"/>
      <c r="N1803" s="116"/>
      <c r="O1803" s="116"/>
      <c r="P1803" s="126"/>
      <c r="Q1803" s="126"/>
      <c r="R1803" s="126"/>
      <c r="S1803" s="136"/>
      <c r="T1803" s="126"/>
      <c r="U1803" s="126"/>
      <c r="V1803" s="126"/>
      <c r="W1803" s="136"/>
      <c r="X1803" s="126"/>
      <c r="Y1803" s="126"/>
      <c r="Z1803" s="126"/>
      <c r="AA1803" s="136"/>
      <c r="AB1803" s="121" t="b">
        <v>0</v>
      </c>
      <c r="AC1803" s="121" t="b">
        <v>0</v>
      </c>
      <c r="AD1803" s="122"/>
      <c r="AE1803" s="121" t="b">
        <v>0</v>
      </c>
      <c r="AF1803" s="128"/>
      <c r="AG1803" s="137"/>
      <c r="AH1803" s="138" t="b">
        <v>0</v>
      </c>
      <c r="AI1803" s="133"/>
    </row>
    <row r="1804">
      <c r="A1804" s="114"/>
      <c r="B1804" s="114"/>
      <c r="C1804" s="114"/>
      <c r="D1804" s="114"/>
      <c r="E1804" s="115" t="s">
        <v>231</v>
      </c>
      <c r="F1804" s="116"/>
      <c r="G1804" s="117"/>
      <c r="H1804" s="116"/>
      <c r="I1804" s="116"/>
      <c r="J1804" s="118"/>
      <c r="K1804" s="116"/>
      <c r="L1804" s="116"/>
      <c r="M1804" s="116"/>
      <c r="N1804" s="116"/>
      <c r="O1804" s="116"/>
      <c r="P1804" s="126"/>
      <c r="Q1804" s="126"/>
      <c r="R1804" s="126"/>
      <c r="S1804" s="136"/>
      <c r="T1804" s="126"/>
      <c r="U1804" s="126"/>
      <c r="V1804" s="126"/>
      <c r="W1804" s="136"/>
      <c r="X1804" s="126"/>
      <c r="Y1804" s="126"/>
      <c r="Z1804" s="126"/>
      <c r="AA1804" s="136"/>
      <c r="AB1804" s="121" t="b">
        <v>0</v>
      </c>
      <c r="AC1804" s="121" t="b">
        <v>0</v>
      </c>
      <c r="AD1804" s="122"/>
      <c r="AE1804" s="121" t="b">
        <v>0</v>
      </c>
      <c r="AF1804" s="128"/>
      <c r="AG1804" s="137"/>
      <c r="AH1804" s="138" t="b">
        <v>0</v>
      </c>
      <c r="AI1804" s="133"/>
    </row>
    <row r="1805">
      <c r="A1805" s="114"/>
      <c r="B1805" s="114"/>
      <c r="C1805" s="114"/>
      <c r="D1805" s="114"/>
      <c r="E1805" s="115" t="s">
        <v>231</v>
      </c>
      <c r="F1805" s="116"/>
      <c r="G1805" s="117"/>
      <c r="H1805" s="116"/>
      <c r="I1805" s="116"/>
      <c r="J1805" s="118"/>
      <c r="K1805" s="116"/>
      <c r="L1805" s="116"/>
      <c r="M1805" s="116"/>
      <c r="N1805" s="116"/>
      <c r="O1805" s="116"/>
      <c r="P1805" s="126"/>
      <c r="Q1805" s="126"/>
      <c r="R1805" s="126"/>
      <c r="S1805" s="136"/>
      <c r="T1805" s="126"/>
      <c r="U1805" s="126"/>
      <c r="V1805" s="126"/>
      <c r="W1805" s="136"/>
      <c r="X1805" s="126"/>
      <c r="Y1805" s="126"/>
      <c r="Z1805" s="126"/>
      <c r="AA1805" s="136"/>
      <c r="AB1805" s="121" t="b">
        <v>0</v>
      </c>
      <c r="AC1805" s="121" t="b">
        <v>0</v>
      </c>
      <c r="AD1805" s="122"/>
      <c r="AE1805" s="121" t="b">
        <v>0</v>
      </c>
      <c r="AF1805" s="128"/>
      <c r="AG1805" s="137"/>
      <c r="AH1805" s="138" t="b">
        <v>0</v>
      </c>
      <c r="AI1805" s="133"/>
    </row>
    <row r="1806">
      <c r="A1806" s="114"/>
      <c r="B1806" s="114"/>
      <c r="C1806" s="114"/>
      <c r="D1806" s="114"/>
      <c r="E1806" s="115" t="s">
        <v>231</v>
      </c>
      <c r="F1806" s="116"/>
      <c r="G1806" s="117"/>
      <c r="H1806" s="116"/>
      <c r="I1806" s="116"/>
      <c r="J1806" s="118"/>
      <c r="K1806" s="116"/>
      <c r="L1806" s="116"/>
      <c r="M1806" s="116"/>
      <c r="N1806" s="116"/>
      <c r="O1806" s="116"/>
      <c r="P1806" s="126"/>
      <c r="Q1806" s="126"/>
      <c r="R1806" s="126"/>
      <c r="S1806" s="136"/>
      <c r="T1806" s="126"/>
      <c r="U1806" s="126"/>
      <c r="V1806" s="126"/>
      <c r="W1806" s="136"/>
      <c r="X1806" s="126"/>
      <c r="Y1806" s="126"/>
      <c r="Z1806" s="126"/>
      <c r="AA1806" s="136"/>
      <c r="AB1806" s="121" t="b">
        <v>0</v>
      </c>
      <c r="AC1806" s="121" t="b">
        <v>0</v>
      </c>
      <c r="AD1806" s="122"/>
      <c r="AE1806" s="121" t="b">
        <v>0</v>
      </c>
      <c r="AF1806" s="128"/>
      <c r="AG1806" s="137"/>
      <c r="AH1806" s="138" t="b">
        <v>0</v>
      </c>
      <c r="AI1806" s="133"/>
    </row>
    <row r="1807">
      <c r="A1807" s="114"/>
      <c r="B1807" s="114"/>
      <c r="C1807" s="114"/>
      <c r="D1807" s="114"/>
      <c r="E1807" s="115" t="s">
        <v>231</v>
      </c>
      <c r="F1807" s="116"/>
      <c r="G1807" s="117"/>
      <c r="H1807" s="116"/>
      <c r="I1807" s="116"/>
      <c r="J1807" s="118"/>
      <c r="K1807" s="116"/>
      <c r="L1807" s="116"/>
      <c r="M1807" s="116"/>
      <c r="N1807" s="116"/>
      <c r="O1807" s="116"/>
      <c r="P1807" s="126"/>
      <c r="Q1807" s="126"/>
      <c r="R1807" s="126"/>
      <c r="S1807" s="136"/>
      <c r="T1807" s="126"/>
      <c r="U1807" s="126"/>
      <c r="V1807" s="126"/>
      <c r="W1807" s="136"/>
      <c r="X1807" s="126"/>
      <c r="Y1807" s="126"/>
      <c r="Z1807" s="126"/>
      <c r="AA1807" s="136"/>
      <c r="AB1807" s="121" t="b">
        <v>0</v>
      </c>
      <c r="AC1807" s="121" t="b">
        <v>0</v>
      </c>
      <c r="AD1807" s="122"/>
      <c r="AE1807" s="121" t="b">
        <v>0</v>
      </c>
      <c r="AF1807" s="128"/>
      <c r="AG1807" s="137"/>
      <c r="AH1807" s="138" t="b">
        <v>0</v>
      </c>
      <c r="AI1807" s="133"/>
    </row>
    <row r="1808">
      <c r="A1808" s="114"/>
      <c r="B1808" s="114"/>
      <c r="C1808" s="114"/>
      <c r="D1808" s="114"/>
      <c r="E1808" s="115" t="s">
        <v>231</v>
      </c>
      <c r="F1808" s="116"/>
      <c r="G1808" s="117"/>
      <c r="H1808" s="116"/>
      <c r="I1808" s="116"/>
      <c r="J1808" s="118"/>
      <c r="K1808" s="116"/>
      <c r="L1808" s="116"/>
      <c r="M1808" s="116"/>
      <c r="N1808" s="116"/>
      <c r="O1808" s="116"/>
      <c r="P1808" s="126"/>
      <c r="Q1808" s="126"/>
      <c r="R1808" s="126"/>
      <c r="S1808" s="136"/>
      <c r="T1808" s="126"/>
      <c r="U1808" s="126"/>
      <c r="V1808" s="126"/>
      <c r="W1808" s="136"/>
      <c r="X1808" s="126"/>
      <c r="Y1808" s="126"/>
      <c r="Z1808" s="126"/>
      <c r="AA1808" s="136"/>
      <c r="AB1808" s="121" t="b">
        <v>0</v>
      </c>
      <c r="AC1808" s="121" t="b">
        <v>0</v>
      </c>
      <c r="AD1808" s="122"/>
      <c r="AE1808" s="121" t="b">
        <v>0</v>
      </c>
      <c r="AF1808" s="128"/>
      <c r="AG1808" s="137"/>
      <c r="AH1808" s="138" t="b">
        <v>0</v>
      </c>
      <c r="AI1808" s="133"/>
    </row>
    <row r="1809">
      <c r="A1809" s="114"/>
      <c r="B1809" s="114"/>
      <c r="C1809" s="114"/>
      <c r="D1809" s="114"/>
      <c r="E1809" s="115" t="s">
        <v>231</v>
      </c>
      <c r="F1809" s="116"/>
      <c r="G1809" s="117"/>
      <c r="H1809" s="116"/>
      <c r="I1809" s="116"/>
      <c r="J1809" s="118"/>
      <c r="K1809" s="116"/>
      <c r="L1809" s="116"/>
      <c r="M1809" s="116"/>
      <c r="N1809" s="116"/>
      <c r="O1809" s="116"/>
      <c r="P1809" s="126"/>
      <c r="Q1809" s="126"/>
      <c r="R1809" s="126"/>
      <c r="S1809" s="136"/>
      <c r="T1809" s="126"/>
      <c r="U1809" s="126"/>
      <c r="V1809" s="126"/>
      <c r="W1809" s="136"/>
      <c r="X1809" s="126"/>
      <c r="Y1809" s="126"/>
      <c r="Z1809" s="126"/>
      <c r="AA1809" s="136"/>
      <c r="AB1809" s="121" t="b">
        <v>0</v>
      </c>
      <c r="AC1809" s="121" t="b">
        <v>0</v>
      </c>
      <c r="AD1809" s="122"/>
      <c r="AE1809" s="121" t="b">
        <v>0</v>
      </c>
      <c r="AF1809" s="128"/>
      <c r="AG1809" s="137"/>
      <c r="AH1809" s="138" t="b">
        <v>0</v>
      </c>
      <c r="AI1809" s="133"/>
    </row>
    <row r="1810">
      <c r="A1810" s="114"/>
      <c r="B1810" s="114"/>
      <c r="C1810" s="114"/>
      <c r="D1810" s="114"/>
      <c r="E1810" s="115" t="s">
        <v>231</v>
      </c>
      <c r="F1810" s="116"/>
      <c r="G1810" s="117"/>
      <c r="H1810" s="116"/>
      <c r="I1810" s="116"/>
      <c r="J1810" s="118"/>
      <c r="K1810" s="116"/>
      <c r="L1810" s="116"/>
      <c r="M1810" s="116"/>
      <c r="N1810" s="116"/>
      <c r="O1810" s="116"/>
      <c r="P1810" s="126"/>
      <c r="Q1810" s="126"/>
      <c r="R1810" s="126"/>
      <c r="S1810" s="136"/>
      <c r="T1810" s="126"/>
      <c r="U1810" s="126"/>
      <c r="V1810" s="126"/>
      <c r="W1810" s="136"/>
      <c r="X1810" s="126"/>
      <c r="Y1810" s="126"/>
      <c r="Z1810" s="126"/>
      <c r="AA1810" s="136"/>
      <c r="AB1810" s="121" t="b">
        <v>0</v>
      </c>
      <c r="AC1810" s="121" t="b">
        <v>0</v>
      </c>
      <c r="AD1810" s="122"/>
      <c r="AE1810" s="121" t="b">
        <v>0</v>
      </c>
      <c r="AF1810" s="128"/>
      <c r="AG1810" s="137"/>
      <c r="AH1810" s="138" t="b">
        <v>0</v>
      </c>
      <c r="AI1810" s="133"/>
    </row>
    <row r="1811">
      <c r="A1811" s="114"/>
      <c r="B1811" s="114"/>
      <c r="C1811" s="114"/>
      <c r="D1811" s="114"/>
      <c r="E1811" s="115" t="s">
        <v>231</v>
      </c>
      <c r="F1811" s="116"/>
      <c r="G1811" s="117"/>
      <c r="H1811" s="116"/>
      <c r="I1811" s="116"/>
      <c r="J1811" s="118"/>
      <c r="K1811" s="116"/>
      <c r="L1811" s="116"/>
      <c r="M1811" s="116"/>
      <c r="N1811" s="116"/>
      <c r="O1811" s="116"/>
      <c r="P1811" s="126"/>
      <c r="Q1811" s="126"/>
      <c r="R1811" s="126"/>
      <c r="S1811" s="136"/>
      <c r="T1811" s="126"/>
      <c r="U1811" s="126"/>
      <c r="V1811" s="126"/>
      <c r="W1811" s="136"/>
      <c r="X1811" s="126"/>
      <c r="Y1811" s="126"/>
      <c r="Z1811" s="126"/>
      <c r="AA1811" s="136"/>
      <c r="AB1811" s="121" t="b">
        <v>0</v>
      </c>
      <c r="AC1811" s="121" t="b">
        <v>0</v>
      </c>
      <c r="AD1811" s="122"/>
      <c r="AE1811" s="121" t="b">
        <v>0</v>
      </c>
      <c r="AF1811" s="128"/>
      <c r="AG1811" s="137"/>
      <c r="AH1811" s="138" t="b">
        <v>0</v>
      </c>
      <c r="AI1811" s="133"/>
    </row>
    <row r="1812">
      <c r="A1812" s="114"/>
      <c r="B1812" s="114"/>
      <c r="C1812" s="114"/>
      <c r="D1812" s="114"/>
      <c r="E1812" s="115" t="s">
        <v>231</v>
      </c>
      <c r="F1812" s="116"/>
      <c r="G1812" s="117"/>
      <c r="H1812" s="116"/>
      <c r="I1812" s="116"/>
      <c r="J1812" s="118"/>
      <c r="K1812" s="116"/>
      <c r="L1812" s="116"/>
      <c r="M1812" s="116"/>
      <c r="N1812" s="116"/>
      <c r="O1812" s="116"/>
      <c r="P1812" s="126"/>
      <c r="Q1812" s="126"/>
      <c r="R1812" s="126"/>
      <c r="S1812" s="136"/>
      <c r="T1812" s="126"/>
      <c r="U1812" s="126"/>
      <c r="V1812" s="126"/>
      <c r="W1812" s="136"/>
      <c r="X1812" s="126"/>
      <c r="Y1812" s="126"/>
      <c r="Z1812" s="126"/>
      <c r="AA1812" s="136"/>
      <c r="AB1812" s="121" t="b">
        <v>0</v>
      </c>
      <c r="AC1812" s="121" t="b">
        <v>0</v>
      </c>
      <c r="AD1812" s="122"/>
      <c r="AE1812" s="121" t="b">
        <v>0</v>
      </c>
      <c r="AF1812" s="128"/>
      <c r="AG1812" s="137"/>
      <c r="AH1812" s="138" t="b">
        <v>0</v>
      </c>
      <c r="AI1812" s="133"/>
    </row>
    <row r="1813">
      <c r="A1813" s="114"/>
      <c r="B1813" s="114"/>
      <c r="C1813" s="114"/>
      <c r="D1813" s="114"/>
      <c r="E1813" s="115" t="s">
        <v>231</v>
      </c>
      <c r="F1813" s="116"/>
      <c r="G1813" s="117"/>
      <c r="H1813" s="116"/>
      <c r="I1813" s="116"/>
      <c r="J1813" s="118"/>
      <c r="K1813" s="116"/>
      <c r="L1813" s="116"/>
      <c r="M1813" s="116"/>
      <c r="N1813" s="116"/>
      <c r="O1813" s="116"/>
      <c r="P1813" s="126"/>
      <c r="Q1813" s="126"/>
      <c r="R1813" s="126"/>
      <c r="S1813" s="136"/>
      <c r="T1813" s="126"/>
      <c r="U1813" s="126"/>
      <c r="V1813" s="126"/>
      <c r="W1813" s="136"/>
      <c r="X1813" s="126"/>
      <c r="Y1813" s="126"/>
      <c r="Z1813" s="126"/>
      <c r="AA1813" s="136"/>
      <c r="AB1813" s="121" t="b">
        <v>0</v>
      </c>
      <c r="AC1813" s="121" t="b">
        <v>0</v>
      </c>
      <c r="AD1813" s="122"/>
      <c r="AE1813" s="121" t="b">
        <v>0</v>
      </c>
      <c r="AF1813" s="128"/>
      <c r="AG1813" s="137"/>
      <c r="AH1813" s="138" t="b">
        <v>0</v>
      </c>
      <c r="AI1813" s="133"/>
    </row>
    <row r="1814">
      <c r="A1814" s="114"/>
      <c r="B1814" s="114"/>
      <c r="C1814" s="114"/>
      <c r="D1814" s="114"/>
      <c r="E1814" s="115" t="s">
        <v>231</v>
      </c>
      <c r="F1814" s="116"/>
      <c r="G1814" s="117"/>
      <c r="H1814" s="116"/>
      <c r="I1814" s="116"/>
      <c r="J1814" s="118"/>
      <c r="K1814" s="116"/>
      <c r="L1814" s="116"/>
      <c r="M1814" s="116"/>
      <c r="N1814" s="116"/>
      <c r="O1814" s="116"/>
      <c r="P1814" s="126"/>
      <c r="Q1814" s="126"/>
      <c r="R1814" s="126"/>
      <c r="S1814" s="136"/>
      <c r="T1814" s="126"/>
      <c r="U1814" s="126"/>
      <c r="V1814" s="126"/>
      <c r="W1814" s="136"/>
      <c r="X1814" s="126"/>
      <c r="Y1814" s="126"/>
      <c r="Z1814" s="126"/>
      <c r="AA1814" s="136"/>
      <c r="AB1814" s="121" t="b">
        <v>0</v>
      </c>
      <c r="AC1814" s="121" t="b">
        <v>0</v>
      </c>
      <c r="AD1814" s="122"/>
      <c r="AE1814" s="121" t="b">
        <v>0</v>
      </c>
      <c r="AF1814" s="128"/>
      <c r="AG1814" s="137"/>
      <c r="AH1814" s="138" t="b">
        <v>0</v>
      </c>
      <c r="AI1814" s="133"/>
    </row>
    <row r="1815">
      <c r="A1815" s="114"/>
      <c r="B1815" s="114"/>
      <c r="C1815" s="114"/>
      <c r="D1815" s="114"/>
      <c r="E1815" s="115" t="s">
        <v>231</v>
      </c>
      <c r="F1815" s="116"/>
      <c r="G1815" s="117"/>
      <c r="H1815" s="116"/>
      <c r="I1815" s="116"/>
      <c r="J1815" s="118"/>
      <c r="K1815" s="116"/>
      <c r="L1815" s="116"/>
      <c r="M1815" s="116"/>
      <c r="N1815" s="116"/>
      <c r="O1815" s="116"/>
      <c r="P1815" s="126"/>
      <c r="Q1815" s="126"/>
      <c r="R1815" s="126"/>
      <c r="S1815" s="136"/>
      <c r="T1815" s="126"/>
      <c r="U1815" s="126"/>
      <c r="V1815" s="126"/>
      <c r="W1815" s="136"/>
      <c r="X1815" s="126"/>
      <c r="Y1815" s="126"/>
      <c r="Z1815" s="126"/>
      <c r="AA1815" s="136"/>
      <c r="AB1815" s="121" t="b">
        <v>0</v>
      </c>
      <c r="AC1815" s="121" t="b">
        <v>0</v>
      </c>
      <c r="AD1815" s="122"/>
      <c r="AE1815" s="121" t="b">
        <v>0</v>
      </c>
      <c r="AF1815" s="128"/>
      <c r="AG1815" s="137"/>
      <c r="AH1815" s="138" t="b">
        <v>0</v>
      </c>
      <c r="AI1815" s="133"/>
    </row>
    <row r="1816">
      <c r="A1816" s="114"/>
      <c r="B1816" s="114"/>
      <c r="C1816" s="114"/>
      <c r="D1816" s="114"/>
      <c r="E1816" s="115" t="s">
        <v>231</v>
      </c>
      <c r="F1816" s="116"/>
      <c r="G1816" s="117"/>
      <c r="H1816" s="116"/>
      <c r="I1816" s="116"/>
      <c r="J1816" s="118"/>
      <c r="K1816" s="116"/>
      <c r="L1816" s="116"/>
      <c r="M1816" s="116"/>
      <c r="N1816" s="116"/>
      <c r="O1816" s="116"/>
      <c r="P1816" s="126"/>
      <c r="Q1816" s="126"/>
      <c r="R1816" s="126"/>
      <c r="S1816" s="136"/>
      <c r="T1816" s="126"/>
      <c r="U1816" s="126"/>
      <c r="V1816" s="126"/>
      <c r="W1816" s="136"/>
      <c r="X1816" s="126"/>
      <c r="Y1816" s="126"/>
      <c r="Z1816" s="126"/>
      <c r="AA1816" s="136"/>
      <c r="AB1816" s="121" t="b">
        <v>0</v>
      </c>
      <c r="AC1816" s="121" t="b">
        <v>0</v>
      </c>
      <c r="AD1816" s="122"/>
      <c r="AE1816" s="121" t="b">
        <v>0</v>
      </c>
      <c r="AF1816" s="128"/>
      <c r="AG1816" s="137"/>
      <c r="AH1816" s="138" t="b">
        <v>0</v>
      </c>
      <c r="AI1816" s="133"/>
    </row>
    <row r="1817">
      <c r="A1817" s="114"/>
      <c r="B1817" s="114"/>
      <c r="C1817" s="114"/>
      <c r="D1817" s="114"/>
      <c r="E1817" s="115" t="s">
        <v>231</v>
      </c>
      <c r="F1817" s="116"/>
      <c r="G1817" s="117"/>
      <c r="H1817" s="116"/>
      <c r="I1817" s="116"/>
      <c r="J1817" s="118"/>
      <c r="K1817" s="116"/>
      <c r="L1817" s="116"/>
      <c r="M1817" s="116"/>
      <c r="N1817" s="116"/>
      <c r="O1817" s="116"/>
      <c r="P1817" s="126"/>
      <c r="Q1817" s="126"/>
      <c r="R1817" s="126"/>
      <c r="S1817" s="136"/>
      <c r="T1817" s="126"/>
      <c r="U1817" s="126"/>
      <c r="V1817" s="126"/>
      <c r="W1817" s="136"/>
      <c r="X1817" s="126"/>
      <c r="Y1817" s="126"/>
      <c r="Z1817" s="126"/>
      <c r="AA1817" s="136"/>
      <c r="AB1817" s="121" t="b">
        <v>0</v>
      </c>
      <c r="AC1817" s="121" t="b">
        <v>0</v>
      </c>
      <c r="AD1817" s="122"/>
      <c r="AE1817" s="121" t="b">
        <v>0</v>
      </c>
      <c r="AF1817" s="128"/>
      <c r="AG1817" s="137"/>
      <c r="AH1817" s="138" t="b">
        <v>0</v>
      </c>
      <c r="AI1817" s="133"/>
    </row>
    <row r="1818">
      <c r="A1818" s="114"/>
      <c r="B1818" s="114"/>
      <c r="C1818" s="114"/>
      <c r="D1818" s="114"/>
      <c r="E1818" s="115" t="s">
        <v>231</v>
      </c>
      <c r="F1818" s="116"/>
      <c r="G1818" s="117"/>
      <c r="H1818" s="116"/>
      <c r="I1818" s="116"/>
      <c r="J1818" s="118"/>
      <c r="K1818" s="116"/>
      <c r="L1818" s="116"/>
      <c r="M1818" s="116"/>
      <c r="N1818" s="116"/>
      <c r="O1818" s="116"/>
      <c r="P1818" s="126"/>
      <c r="Q1818" s="126"/>
      <c r="R1818" s="126"/>
      <c r="S1818" s="136"/>
      <c r="T1818" s="126"/>
      <c r="U1818" s="126"/>
      <c r="V1818" s="126"/>
      <c r="W1818" s="136"/>
      <c r="X1818" s="126"/>
      <c r="Y1818" s="126"/>
      <c r="Z1818" s="126"/>
      <c r="AA1818" s="136"/>
      <c r="AB1818" s="121" t="b">
        <v>0</v>
      </c>
      <c r="AC1818" s="121" t="b">
        <v>0</v>
      </c>
      <c r="AD1818" s="122"/>
      <c r="AE1818" s="121" t="b">
        <v>0</v>
      </c>
      <c r="AF1818" s="128"/>
      <c r="AG1818" s="137"/>
      <c r="AH1818" s="138" t="b">
        <v>0</v>
      </c>
      <c r="AI1818" s="133"/>
    </row>
    <row r="1819">
      <c r="A1819" s="114"/>
      <c r="B1819" s="114"/>
      <c r="C1819" s="114"/>
      <c r="D1819" s="114"/>
      <c r="E1819" s="115" t="s">
        <v>231</v>
      </c>
      <c r="F1819" s="116"/>
      <c r="G1819" s="117"/>
      <c r="H1819" s="116"/>
      <c r="I1819" s="116"/>
      <c r="J1819" s="118"/>
      <c r="K1819" s="116"/>
      <c r="L1819" s="116"/>
      <c r="M1819" s="116"/>
      <c r="N1819" s="116"/>
      <c r="O1819" s="116"/>
      <c r="P1819" s="126"/>
      <c r="Q1819" s="126"/>
      <c r="R1819" s="126"/>
      <c r="S1819" s="136"/>
      <c r="T1819" s="126"/>
      <c r="U1819" s="126"/>
      <c r="V1819" s="126"/>
      <c r="W1819" s="136"/>
      <c r="X1819" s="126"/>
      <c r="Y1819" s="126"/>
      <c r="Z1819" s="126"/>
      <c r="AA1819" s="136"/>
      <c r="AB1819" s="121" t="b">
        <v>0</v>
      </c>
      <c r="AC1819" s="121" t="b">
        <v>0</v>
      </c>
      <c r="AD1819" s="122"/>
      <c r="AE1819" s="121" t="b">
        <v>0</v>
      </c>
      <c r="AF1819" s="128"/>
      <c r="AG1819" s="137"/>
      <c r="AH1819" s="138" t="b">
        <v>0</v>
      </c>
      <c r="AI1819" s="133"/>
    </row>
    <row r="1820">
      <c r="A1820" s="114"/>
      <c r="B1820" s="114"/>
      <c r="C1820" s="114"/>
      <c r="D1820" s="114"/>
      <c r="E1820" s="115" t="s">
        <v>231</v>
      </c>
      <c r="F1820" s="116"/>
      <c r="G1820" s="117"/>
      <c r="H1820" s="116"/>
      <c r="I1820" s="116"/>
      <c r="J1820" s="118"/>
      <c r="K1820" s="116"/>
      <c r="L1820" s="116"/>
      <c r="M1820" s="116"/>
      <c r="N1820" s="116"/>
      <c r="O1820" s="116"/>
      <c r="P1820" s="126"/>
      <c r="Q1820" s="126"/>
      <c r="R1820" s="126"/>
      <c r="S1820" s="136"/>
      <c r="T1820" s="126"/>
      <c r="U1820" s="126"/>
      <c r="V1820" s="126"/>
      <c r="W1820" s="136"/>
      <c r="X1820" s="126"/>
      <c r="Y1820" s="126"/>
      <c r="Z1820" s="126"/>
      <c r="AA1820" s="136"/>
      <c r="AB1820" s="121" t="b">
        <v>0</v>
      </c>
      <c r="AC1820" s="121" t="b">
        <v>0</v>
      </c>
      <c r="AD1820" s="122"/>
      <c r="AE1820" s="121" t="b">
        <v>0</v>
      </c>
      <c r="AF1820" s="128"/>
      <c r="AG1820" s="137"/>
      <c r="AH1820" s="138" t="b">
        <v>0</v>
      </c>
      <c r="AI1820" s="133"/>
    </row>
    <row r="1821">
      <c r="A1821" s="114"/>
      <c r="B1821" s="114"/>
      <c r="C1821" s="114"/>
      <c r="D1821" s="114"/>
      <c r="E1821" s="115" t="s">
        <v>231</v>
      </c>
      <c r="F1821" s="116"/>
      <c r="G1821" s="117"/>
      <c r="H1821" s="116"/>
      <c r="I1821" s="116"/>
      <c r="J1821" s="118"/>
      <c r="K1821" s="116"/>
      <c r="L1821" s="116"/>
      <c r="M1821" s="116"/>
      <c r="N1821" s="116"/>
      <c r="O1821" s="116"/>
      <c r="P1821" s="126"/>
      <c r="Q1821" s="126"/>
      <c r="R1821" s="126"/>
      <c r="S1821" s="136"/>
      <c r="T1821" s="126"/>
      <c r="U1821" s="126"/>
      <c r="V1821" s="126"/>
      <c r="W1821" s="136"/>
      <c r="X1821" s="126"/>
      <c r="Y1821" s="126"/>
      <c r="Z1821" s="126"/>
      <c r="AA1821" s="136"/>
      <c r="AB1821" s="121" t="b">
        <v>0</v>
      </c>
      <c r="AC1821" s="121" t="b">
        <v>0</v>
      </c>
      <c r="AD1821" s="122"/>
      <c r="AE1821" s="121" t="b">
        <v>0</v>
      </c>
      <c r="AF1821" s="128"/>
      <c r="AG1821" s="137"/>
      <c r="AH1821" s="138" t="b">
        <v>0</v>
      </c>
      <c r="AI1821" s="133"/>
    </row>
    <row r="1822">
      <c r="A1822" s="114"/>
      <c r="B1822" s="114"/>
      <c r="C1822" s="114"/>
      <c r="D1822" s="114"/>
      <c r="E1822" s="115" t="s">
        <v>231</v>
      </c>
      <c r="F1822" s="116"/>
      <c r="G1822" s="117"/>
      <c r="H1822" s="116"/>
      <c r="I1822" s="116"/>
      <c r="J1822" s="118"/>
      <c r="K1822" s="116"/>
      <c r="L1822" s="116"/>
      <c r="M1822" s="116"/>
      <c r="N1822" s="116"/>
      <c r="O1822" s="116"/>
      <c r="P1822" s="126"/>
      <c r="Q1822" s="126"/>
      <c r="R1822" s="126"/>
      <c r="S1822" s="136"/>
      <c r="T1822" s="126"/>
      <c r="U1822" s="126"/>
      <c r="V1822" s="126"/>
      <c r="W1822" s="136"/>
      <c r="X1822" s="126"/>
      <c r="Y1822" s="126"/>
      <c r="Z1822" s="126"/>
      <c r="AA1822" s="136"/>
      <c r="AB1822" s="121" t="b">
        <v>0</v>
      </c>
      <c r="AC1822" s="121" t="b">
        <v>0</v>
      </c>
      <c r="AD1822" s="122"/>
      <c r="AE1822" s="121" t="b">
        <v>0</v>
      </c>
      <c r="AF1822" s="128"/>
      <c r="AG1822" s="137"/>
      <c r="AH1822" s="138" t="b">
        <v>0</v>
      </c>
      <c r="AI1822" s="133"/>
    </row>
    <row r="1823">
      <c r="A1823" s="114"/>
      <c r="B1823" s="114"/>
      <c r="C1823" s="114"/>
      <c r="D1823" s="114"/>
      <c r="E1823" s="115" t="s">
        <v>231</v>
      </c>
      <c r="F1823" s="116"/>
      <c r="G1823" s="117"/>
      <c r="H1823" s="116"/>
      <c r="I1823" s="116"/>
      <c r="J1823" s="118"/>
      <c r="K1823" s="116"/>
      <c r="L1823" s="116"/>
      <c r="M1823" s="116"/>
      <c r="N1823" s="116"/>
      <c r="O1823" s="116"/>
      <c r="P1823" s="126"/>
      <c r="Q1823" s="126"/>
      <c r="R1823" s="126"/>
      <c r="S1823" s="136"/>
      <c r="T1823" s="126"/>
      <c r="U1823" s="126"/>
      <c r="V1823" s="126"/>
      <c r="W1823" s="136"/>
      <c r="X1823" s="126"/>
      <c r="Y1823" s="126"/>
      <c r="Z1823" s="126"/>
      <c r="AA1823" s="136"/>
      <c r="AB1823" s="121" t="b">
        <v>0</v>
      </c>
      <c r="AC1823" s="121" t="b">
        <v>0</v>
      </c>
      <c r="AD1823" s="122"/>
      <c r="AE1823" s="121" t="b">
        <v>0</v>
      </c>
      <c r="AF1823" s="128"/>
      <c r="AG1823" s="137"/>
      <c r="AH1823" s="138" t="b">
        <v>0</v>
      </c>
      <c r="AI1823" s="133"/>
    </row>
    <row r="1824">
      <c r="A1824" s="114"/>
      <c r="B1824" s="114"/>
      <c r="C1824" s="114"/>
      <c r="D1824" s="114"/>
      <c r="E1824" s="115" t="s">
        <v>231</v>
      </c>
      <c r="F1824" s="116"/>
      <c r="G1824" s="117"/>
      <c r="H1824" s="116"/>
      <c r="I1824" s="116"/>
      <c r="J1824" s="118"/>
      <c r="K1824" s="116"/>
      <c r="L1824" s="116"/>
      <c r="M1824" s="116"/>
      <c r="N1824" s="116"/>
      <c r="O1824" s="116"/>
      <c r="P1824" s="126"/>
      <c r="Q1824" s="126"/>
      <c r="R1824" s="126"/>
      <c r="S1824" s="136"/>
      <c r="T1824" s="126"/>
      <c r="U1824" s="126"/>
      <c r="V1824" s="126"/>
      <c r="W1824" s="136"/>
      <c r="X1824" s="126"/>
      <c r="Y1824" s="126"/>
      <c r="Z1824" s="126"/>
      <c r="AA1824" s="136"/>
      <c r="AB1824" s="121" t="b">
        <v>0</v>
      </c>
      <c r="AC1824" s="121" t="b">
        <v>0</v>
      </c>
      <c r="AD1824" s="122"/>
      <c r="AE1824" s="121" t="b">
        <v>0</v>
      </c>
      <c r="AF1824" s="128"/>
      <c r="AG1824" s="137"/>
      <c r="AH1824" s="138" t="b">
        <v>0</v>
      </c>
      <c r="AI1824" s="133"/>
    </row>
    <row r="1825">
      <c r="A1825" s="114"/>
      <c r="B1825" s="114"/>
      <c r="C1825" s="114"/>
      <c r="D1825" s="114"/>
      <c r="E1825" s="115" t="s">
        <v>231</v>
      </c>
      <c r="F1825" s="116"/>
      <c r="G1825" s="117"/>
      <c r="H1825" s="116"/>
      <c r="I1825" s="116"/>
      <c r="J1825" s="118"/>
      <c r="K1825" s="116"/>
      <c r="L1825" s="116"/>
      <c r="M1825" s="116"/>
      <c r="N1825" s="116"/>
      <c r="O1825" s="116"/>
      <c r="P1825" s="126"/>
      <c r="Q1825" s="126"/>
      <c r="R1825" s="126"/>
      <c r="S1825" s="136"/>
      <c r="T1825" s="126"/>
      <c r="U1825" s="126"/>
      <c r="V1825" s="126"/>
      <c r="W1825" s="136"/>
      <c r="X1825" s="126"/>
      <c r="Y1825" s="126"/>
      <c r="Z1825" s="126"/>
      <c r="AA1825" s="136"/>
      <c r="AB1825" s="121" t="b">
        <v>0</v>
      </c>
      <c r="AC1825" s="121" t="b">
        <v>0</v>
      </c>
      <c r="AD1825" s="122"/>
      <c r="AE1825" s="121" t="b">
        <v>0</v>
      </c>
      <c r="AF1825" s="128"/>
      <c r="AG1825" s="137"/>
      <c r="AH1825" s="138" t="b">
        <v>0</v>
      </c>
      <c r="AI1825" s="133"/>
    </row>
    <row r="1826">
      <c r="A1826" s="114"/>
      <c r="B1826" s="114"/>
      <c r="C1826" s="114"/>
      <c r="D1826" s="114"/>
      <c r="E1826" s="115" t="s">
        <v>231</v>
      </c>
      <c r="F1826" s="116"/>
      <c r="G1826" s="117"/>
      <c r="H1826" s="116"/>
      <c r="I1826" s="116"/>
      <c r="J1826" s="118"/>
      <c r="K1826" s="116"/>
      <c r="L1826" s="116"/>
      <c r="M1826" s="116"/>
      <c r="N1826" s="116"/>
      <c r="O1826" s="116"/>
      <c r="P1826" s="126"/>
      <c r="Q1826" s="126"/>
      <c r="R1826" s="126"/>
      <c r="S1826" s="136"/>
      <c r="T1826" s="126"/>
      <c r="U1826" s="126"/>
      <c r="V1826" s="126"/>
      <c r="W1826" s="136"/>
      <c r="X1826" s="126"/>
      <c r="Y1826" s="126"/>
      <c r="Z1826" s="126"/>
      <c r="AA1826" s="136"/>
      <c r="AB1826" s="121" t="b">
        <v>0</v>
      </c>
      <c r="AC1826" s="121" t="b">
        <v>0</v>
      </c>
      <c r="AD1826" s="122"/>
      <c r="AE1826" s="121" t="b">
        <v>0</v>
      </c>
      <c r="AF1826" s="128"/>
      <c r="AG1826" s="137"/>
      <c r="AH1826" s="138" t="b">
        <v>0</v>
      </c>
      <c r="AI1826" s="133"/>
    </row>
    <row r="1827">
      <c r="A1827" s="114"/>
      <c r="B1827" s="114"/>
      <c r="C1827" s="114"/>
      <c r="D1827" s="114"/>
      <c r="E1827" s="115" t="s">
        <v>231</v>
      </c>
      <c r="F1827" s="116"/>
      <c r="G1827" s="117"/>
      <c r="H1827" s="116"/>
      <c r="I1827" s="116"/>
      <c r="J1827" s="118"/>
      <c r="K1827" s="116"/>
      <c r="L1827" s="116"/>
      <c r="M1827" s="116"/>
      <c r="N1827" s="116"/>
      <c r="O1827" s="116"/>
      <c r="P1827" s="126"/>
      <c r="Q1827" s="126"/>
      <c r="R1827" s="126"/>
      <c r="S1827" s="136"/>
      <c r="T1827" s="126"/>
      <c r="U1827" s="126"/>
      <c r="V1827" s="126"/>
      <c r="W1827" s="136"/>
      <c r="X1827" s="126"/>
      <c r="Y1827" s="126"/>
      <c r="Z1827" s="126"/>
      <c r="AA1827" s="136"/>
      <c r="AB1827" s="121" t="b">
        <v>0</v>
      </c>
      <c r="AC1827" s="121" t="b">
        <v>0</v>
      </c>
      <c r="AD1827" s="122"/>
      <c r="AE1827" s="121" t="b">
        <v>0</v>
      </c>
      <c r="AF1827" s="128"/>
      <c r="AG1827" s="137"/>
      <c r="AH1827" s="138" t="b">
        <v>0</v>
      </c>
      <c r="AI1827" s="133"/>
    </row>
    <row r="1828">
      <c r="A1828" s="114"/>
      <c r="B1828" s="114"/>
      <c r="C1828" s="114"/>
      <c r="D1828" s="114"/>
      <c r="E1828" s="115" t="s">
        <v>231</v>
      </c>
      <c r="F1828" s="116"/>
      <c r="G1828" s="117"/>
      <c r="H1828" s="116"/>
      <c r="I1828" s="116"/>
      <c r="J1828" s="118"/>
      <c r="K1828" s="116"/>
      <c r="L1828" s="116"/>
      <c r="M1828" s="116"/>
      <c r="N1828" s="116"/>
      <c r="O1828" s="116"/>
      <c r="P1828" s="126"/>
      <c r="Q1828" s="126"/>
      <c r="R1828" s="126"/>
      <c r="S1828" s="136"/>
      <c r="T1828" s="126"/>
      <c r="U1828" s="126"/>
      <c r="V1828" s="126"/>
      <c r="W1828" s="136"/>
      <c r="X1828" s="126"/>
      <c r="Y1828" s="126"/>
      <c r="Z1828" s="126"/>
      <c r="AA1828" s="136"/>
      <c r="AB1828" s="121" t="b">
        <v>0</v>
      </c>
      <c r="AC1828" s="121" t="b">
        <v>0</v>
      </c>
      <c r="AD1828" s="122"/>
      <c r="AE1828" s="121" t="b">
        <v>0</v>
      </c>
      <c r="AF1828" s="128"/>
      <c r="AG1828" s="137"/>
      <c r="AH1828" s="138" t="b">
        <v>0</v>
      </c>
      <c r="AI1828" s="133"/>
    </row>
    <row r="1829">
      <c r="A1829" s="114"/>
      <c r="B1829" s="114"/>
      <c r="C1829" s="114"/>
      <c r="D1829" s="114"/>
      <c r="E1829" s="115" t="s">
        <v>231</v>
      </c>
      <c r="F1829" s="116"/>
      <c r="G1829" s="117"/>
      <c r="H1829" s="116"/>
      <c r="I1829" s="116"/>
      <c r="J1829" s="118"/>
      <c r="K1829" s="116"/>
      <c r="L1829" s="116"/>
      <c r="M1829" s="116"/>
      <c r="N1829" s="116"/>
      <c r="O1829" s="116"/>
      <c r="P1829" s="126"/>
      <c r="Q1829" s="126"/>
      <c r="R1829" s="126"/>
      <c r="S1829" s="136"/>
      <c r="T1829" s="126"/>
      <c r="U1829" s="126"/>
      <c r="V1829" s="126"/>
      <c r="W1829" s="136"/>
      <c r="X1829" s="126"/>
      <c r="Y1829" s="126"/>
      <c r="Z1829" s="126"/>
      <c r="AA1829" s="136"/>
      <c r="AB1829" s="121" t="b">
        <v>0</v>
      </c>
      <c r="AC1829" s="121" t="b">
        <v>0</v>
      </c>
      <c r="AD1829" s="122"/>
      <c r="AE1829" s="121" t="b">
        <v>0</v>
      </c>
      <c r="AF1829" s="128"/>
      <c r="AG1829" s="137"/>
      <c r="AH1829" s="138" t="b">
        <v>0</v>
      </c>
      <c r="AI1829" s="133"/>
    </row>
    <row r="1830">
      <c r="A1830" s="114"/>
      <c r="B1830" s="114"/>
      <c r="C1830" s="114"/>
      <c r="D1830" s="114"/>
      <c r="E1830" s="115" t="s">
        <v>231</v>
      </c>
      <c r="F1830" s="116"/>
      <c r="G1830" s="117"/>
      <c r="H1830" s="116"/>
      <c r="I1830" s="116"/>
      <c r="J1830" s="118"/>
      <c r="K1830" s="116"/>
      <c r="L1830" s="116"/>
      <c r="M1830" s="116"/>
      <c r="N1830" s="116"/>
      <c r="O1830" s="116"/>
      <c r="P1830" s="126"/>
      <c r="Q1830" s="126"/>
      <c r="R1830" s="126"/>
      <c r="S1830" s="136"/>
      <c r="T1830" s="126"/>
      <c r="U1830" s="126"/>
      <c r="V1830" s="126"/>
      <c r="W1830" s="136"/>
      <c r="X1830" s="126"/>
      <c r="Y1830" s="126"/>
      <c r="Z1830" s="126"/>
      <c r="AA1830" s="136"/>
      <c r="AB1830" s="121" t="b">
        <v>0</v>
      </c>
      <c r="AC1830" s="121" t="b">
        <v>0</v>
      </c>
      <c r="AD1830" s="122"/>
      <c r="AE1830" s="121" t="b">
        <v>0</v>
      </c>
      <c r="AF1830" s="128"/>
      <c r="AG1830" s="137"/>
      <c r="AH1830" s="138" t="b">
        <v>0</v>
      </c>
      <c r="AI1830" s="133"/>
    </row>
    <row r="1831">
      <c r="A1831" s="114"/>
      <c r="B1831" s="114"/>
      <c r="C1831" s="114"/>
      <c r="D1831" s="114"/>
      <c r="E1831" s="115" t="s">
        <v>231</v>
      </c>
      <c r="F1831" s="116"/>
      <c r="G1831" s="117"/>
      <c r="H1831" s="116"/>
      <c r="I1831" s="116"/>
      <c r="J1831" s="118"/>
      <c r="K1831" s="116"/>
      <c r="L1831" s="116"/>
      <c r="M1831" s="116"/>
      <c r="N1831" s="116"/>
      <c r="O1831" s="116"/>
      <c r="P1831" s="126"/>
      <c r="Q1831" s="126"/>
      <c r="R1831" s="126"/>
      <c r="S1831" s="136"/>
      <c r="T1831" s="126"/>
      <c r="U1831" s="126"/>
      <c r="V1831" s="126"/>
      <c r="W1831" s="136"/>
      <c r="X1831" s="126"/>
      <c r="Y1831" s="126"/>
      <c r="Z1831" s="126"/>
      <c r="AA1831" s="136"/>
      <c r="AB1831" s="121" t="b">
        <v>0</v>
      </c>
      <c r="AC1831" s="121" t="b">
        <v>0</v>
      </c>
      <c r="AD1831" s="122"/>
      <c r="AE1831" s="121" t="b">
        <v>0</v>
      </c>
      <c r="AF1831" s="128"/>
      <c r="AG1831" s="137"/>
      <c r="AH1831" s="138" t="b">
        <v>0</v>
      </c>
      <c r="AI1831" s="133"/>
    </row>
    <row r="1832">
      <c r="A1832" s="114"/>
      <c r="B1832" s="114"/>
      <c r="C1832" s="114"/>
      <c r="D1832" s="114"/>
      <c r="E1832" s="115" t="s">
        <v>231</v>
      </c>
      <c r="F1832" s="116"/>
      <c r="G1832" s="117"/>
      <c r="H1832" s="116"/>
      <c r="I1832" s="116"/>
      <c r="J1832" s="118"/>
      <c r="K1832" s="116"/>
      <c r="L1832" s="116"/>
      <c r="M1832" s="116"/>
      <c r="N1832" s="116"/>
      <c r="O1832" s="116"/>
      <c r="P1832" s="126"/>
      <c r="Q1832" s="126"/>
      <c r="R1832" s="126"/>
      <c r="S1832" s="136"/>
      <c r="T1832" s="126"/>
      <c r="U1832" s="126"/>
      <c r="V1832" s="126"/>
      <c r="W1832" s="136"/>
      <c r="X1832" s="126"/>
      <c r="Y1832" s="126"/>
      <c r="Z1832" s="126"/>
      <c r="AA1832" s="136"/>
      <c r="AB1832" s="121" t="b">
        <v>0</v>
      </c>
      <c r="AC1832" s="121" t="b">
        <v>0</v>
      </c>
      <c r="AD1832" s="122"/>
      <c r="AE1832" s="121" t="b">
        <v>0</v>
      </c>
      <c r="AF1832" s="128"/>
      <c r="AG1832" s="137"/>
      <c r="AH1832" s="138" t="b">
        <v>0</v>
      </c>
      <c r="AI1832" s="133"/>
    </row>
    <row r="1833">
      <c r="A1833" s="114"/>
      <c r="B1833" s="114"/>
      <c r="C1833" s="114"/>
      <c r="D1833" s="114"/>
      <c r="E1833" s="115" t="s">
        <v>231</v>
      </c>
      <c r="F1833" s="116"/>
      <c r="G1833" s="117"/>
      <c r="H1833" s="116"/>
      <c r="I1833" s="116"/>
      <c r="J1833" s="118"/>
      <c r="K1833" s="116"/>
      <c r="L1833" s="116"/>
      <c r="M1833" s="116"/>
      <c r="N1833" s="116"/>
      <c r="O1833" s="116"/>
      <c r="P1833" s="126"/>
      <c r="Q1833" s="126"/>
      <c r="R1833" s="126"/>
      <c r="S1833" s="136"/>
      <c r="T1833" s="126"/>
      <c r="U1833" s="126"/>
      <c r="V1833" s="126"/>
      <c r="W1833" s="136"/>
      <c r="X1833" s="126"/>
      <c r="Y1833" s="126"/>
      <c r="Z1833" s="126"/>
      <c r="AA1833" s="136"/>
      <c r="AB1833" s="121" t="b">
        <v>0</v>
      </c>
      <c r="AC1833" s="121" t="b">
        <v>0</v>
      </c>
      <c r="AD1833" s="122"/>
      <c r="AE1833" s="121" t="b">
        <v>0</v>
      </c>
      <c r="AF1833" s="128"/>
      <c r="AG1833" s="137"/>
      <c r="AH1833" s="138" t="b">
        <v>0</v>
      </c>
      <c r="AI1833" s="133"/>
    </row>
    <row r="1834">
      <c r="A1834" s="114"/>
      <c r="B1834" s="114"/>
      <c r="C1834" s="114"/>
      <c r="D1834" s="114"/>
      <c r="E1834" s="115" t="s">
        <v>231</v>
      </c>
      <c r="F1834" s="116"/>
      <c r="G1834" s="117"/>
      <c r="H1834" s="116"/>
      <c r="I1834" s="116"/>
      <c r="J1834" s="118"/>
      <c r="K1834" s="116"/>
      <c r="L1834" s="116"/>
      <c r="M1834" s="116"/>
      <c r="N1834" s="116"/>
      <c r="O1834" s="116"/>
      <c r="P1834" s="126"/>
      <c r="Q1834" s="126"/>
      <c r="R1834" s="126"/>
      <c r="S1834" s="136"/>
      <c r="T1834" s="126"/>
      <c r="U1834" s="126"/>
      <c r="V1834" s="126"/>
      <c r="W1834" s="136"/>
      <c r="X1834" s="126"/>
      <c r="Y1834" s="126"/>
      <c r="Z1834" s="126"/>
      <c r="AA1834" s="136"/>
      <c r="AB1834" s="121" t="b">
        <v>0</v>
      </c>
      <c r="AC1834" s="121" t="b">
        <v>0</v>
      </c>
      <c r="AD1834" s="122"/>
      <c r="AE1834" s="121" t="b">
        <v>0</v>
      </c>
      <c r="AF1834" s="128"/>
      <c r="AG1834" s="137"/>
      <c r="AH1834" s="138" t="b">
        <v>0</v>
      </c>
      <c r="AI1834" s="133"/>
    </row>
    <row r="1835">
      <c r="A1835" s="114"/>
      <c r="B1835" s="114"/>
      <c r="C1835" s="114"/>
      <c r="D1835" s="114"/>
      <c r="E1835" s="115" t="s">
        <v>231</v>
      </c>
      <c r="F1835" s="116"/>
      <c r="G1835" s="117"/>
      <c r="H1835" s="116"/>
      <c r="I1835" s="116"/>
      <c r="J1835" s="118"/>
      <c r="K1835" s="116"/>
      <c r="L1835" s="116"/>
      <c r="M1835" s="116"/>
      <c r="N1835" s="116"/>
      <c r="O1835" s="116"/>
      <c r="P1835" s="126"/>
      <c r="Q1835" s="126"/>
      <c r="R1835" s="126"/>
      <c r="S1835" s="136"/>
      <c r="T1835" s="126"/>
      <c r="U1835" s="126"/>
      <c r="V1835" s="126"/>
      <c r="W1835" s="136"/>
      <c r="X1835" s="126"/>
      <c r="Y1835" s="126"/>
      <c r="Z1835" s="126"/>
      <c r="AA1835" s="136"/>
      <c r="AB1835" s="121" t="b">
        <v>0</v>
      </c>
      <c r="AC1835" s="121" t="b">
        <v>0</v>
      </c>
      <c r="AD1835" s="122"/>
      <c r="AE1835" s="121" t="b">
        <v>0</v>
      </c>
      <c r="AF1835" s="128"/>
      <c r="AG1835" s="137"/>
      <c r="AH1835" s="138" t="b">
        <v>0</v>
      </c>
      <c r="AI1835" s="133"/>
    </row>
    <row r="1836">
      <c r="A1836" s="114"/>
      <c r="B1836" s="114"/>
      <c r="C1836" s="114"/>
      <c r="D1836" s="114"/>
      <c r="E1836" s="115" t="s">
        <v>231</v>
      </c>
      <c r="F1836" s="116"/>
      <c r="G1836" s="117"/>
      <c r="H1836" s="116"/>
      <c r="I1836" s="116"/>
      <c r="J1836" s="118"/>
      <c r="K1836" s="116"/>
      <c r="L1836" s="116"/>
      <c r="M1836" s="116"/>
      <c r="N1836" s="116"/>
      <c r="O1836" s="116"/>
      <c r="P1836" s="126"/>
      <c r="Q1836" s="126"/>
      <c r="R1836" s="126"/>
      <c r="S1836" s="136"/>
      <c r="T1836" s="126"/>
      <c r="U1836" s="126"/>
      <c r="V1836" s="126"/>
      <c r="W1836" s="136"/>
      <c r="X1836" s="126"/>
      <c r="Y1836" s="126"/>
      <c r="Z1836" s="126"/>
      <c r="AA1836" s="136"/>
      <c r="AB1836" s="121" t="b">
        <v>0</v>
      </c>
      <c r="AC1836" s="121" t="b">
        <v>0</v>
      </c>
      <c r="AD1836" s="122"/>
      <c r="AE1836" s="121" t="b">
        <v>0</v>
      </c>
      <c r="AF1836" s="128"/>
      <c r="AG1836" s="137"/>
      <c r="AH1836" s="138" t="b">
        <v>0</v>
      </c>
      <c r="AI1836" s="133"/>
    </row>
    <row r="1837">
      <c r="A1837" s="114"/>
      <c r="B1837" s="114"/>
      <c r="C1837" s="114"/>
      <c r="D1837" s="114"/>
      <c r="E1837" s="115" t="s">
        <v>231</v>
      </c>
      <c r="F1837" s="116"/>
      <c r="G1837" s="117"/>
      <c r="H1837" s="116"/>
      <c r="I1837" s="116"/>
      <c r="J1837" s="118"/>
      <c r="K1837" s="116"/>
      <c r="L1837" s="116"/>
      <c r="M1837" s="116"/>
      <c r="N1837" s="116"/>
      <c r="O1837" s="116"/>
      <c r="P1837" s="126"/>
      <c r="Q1837" s="126"/>
      <c r="R1837" s="126"/>
      <c r="S1837" s="136"/>
      <c r="T1837" s="126"/>
      <c r="U1837" s="126"/>
      <c r="V1837" s="126"/>
      <c r="W1837" s="136"/>
      <c r="X1837" s="126"/>
      <c r="Y1837" s="126"/>
      <c r="Z1837" s="126"/>
      <c r="AA1837" s="136"/>
      <c r="AB1837" s="121" t="b">
        <v>0</v>
      </c>
      <c r="AC1837" s="121" t="b">
        <v>0</v>
      </c>
      <c r="AD1837" s="122"/>
      <c r="AE1837" s="121" t="b">
        <v>0</v>
      </c>
      <c r="AF1837" s="128"/>
      <c r="AG1837" s="137"/>
      <c r="AH1837" s="138" t="b">
        <v>0</v>
      </c>
      <c r="AI1837" s="133"/>
    </row>
    <row r="1838">
      <c r="A1838" s="114"/>
      <c r="B1838" s="114"/>
      <c r="C1838" s="114"/>
      <c r="D1838" s="114"/>
      <c r="E1838" s="115" t="s">
        <v>231</v>
      </c>
      <c r="F1838" s="116"/>
      <c r="G1838" s="117"/>
      <c r="H1838" s="116"/>
      <c r="I1838" s="116"/>
      <c r="J1838" s="118"/>
      <c r="K1838" s="116"/>
      <c r="L1838" s="116"/>
      <c r="M1838" s="116"/>
      <c r="N1838" s="116"/>
      <c r="O1838" s="116"/>
      <c r="P1838" s="126"/>
      <c r="Q1838" s="126"/>
      <c r="R1838" s="126"/>
      <c r="S1838" s="136"/>
      <c r="T1838" s="126"/>
      <c r="U1838" s="126"/>
      <c r="V1838" s="126"/>
      <c r="W1838" s="136"/>
      <c r="X1838" s="126"/>
      <c r="Y1838" s="126"/>
      <c r="Z1838" s="126"/>
      <c r="AA1838" s="136"/>
      <c r="AB1838" s="121" t="b">
        <v>0</v>
      </c>
      <c r="AC1838" s="121" t="b">
        <v>0</v>
      </c>
      <c r="AD1838" s="122"/>
      <c r="AE1838" s="121" t="b">
        <v>0</v>
      </c>
      <c r="AF1838" s="128"/>
      <c r="AG1838" s="137"/>
      <c r="AH1838" s="138" t="b">
        <v>0</v>
      </c>
      <c r="AI1838" s="133"/>
    </row>
    <row r="1839">
      <c r="A1839" s="114"/>
      <c r="B1839" s="114"/>
      <c r="C1839" s="114"/>
      <c r="D1839" s="114"/>
      <c r="E1839" s="115" t="s">
        <v>231</v>
      </c>
      <c r="F1839" s="116"/>
      <c r="G1839" s="117"/>
      <c r="H1839" s="116"/>
      <c r="I1839" s="116"/>
      <c r="J1839" s="118"/>
      <c r="K1839" s="116"/>
      <c r="L1839" s="116"/>
      <c r="M1839" s="116"/>
      <c r="N1839" s="116"/>
      <c r="O1839" s="116"/>
      <c r="P1839" s="126"/>
      <c r="Q1839" s="126"/>
      <c r="R1839" s="126"/>
      <c r="S1839" s="136"/>
      <c r="T1839" s="126"/>
      <c r="U1839" s="126"/>
      <c r="V1839" s="126"/>
      <c r="W1839" s="136"/>
      <c r="X1839" s="126"/>
      <c r="Y1839" s="126"/>
      <c r="Z1839" s="126"/>
      <c r="AA1839" s="136"/>
      <c r="AB1839" s="121" t="b">
        <v>0</v>
      </c>
      <c r="AC1839" s="121" t="b">
        <v>0</v>
      </c>
      <c r="AD1839" s="122"/>
      <c r="AE1839" s="121" t="b">
        <v>0</v>
      </c>
      <c r="AF1839" s="128"/>
      <c r="AG1839" s="137"/>
      <c r="AH1839" s="138" t="b">
        <v>0</v>
      </c>
      <c r="AI1839" s="133"/>
    </row>
    <row r="1840">
      <c r="A1840" s="114"/>
      <c r="B1840" s="114"/>
      <c r="C1840" s="114"/>
      <c r="D1840" s="114"/>
      <c r="E1840" s="115" t="s">
        <v>231</v>
      </c>
      <c r="F1840" s="116"/>
      <c r="G1840" s="117"/>
      <c r="H1840" s="116"/>
      <c r="I1840" s="116"/>
      <c r="J1840" s="118"/>
      <c r="K1840" s="116"/>
      <c r="L1840" s="116"/>
      <c r="M1840" s="116"/>
      <c r="N1840" s="116"/>
      <c r="O1840" s="116"/>
      <c r="P1840" s="126"/>
      <c r="Q1840" s="126"/>
      <c r="R1840" s="126"/>
      <c r="S1840" s="136"/>
      <c r="T1840" s="126"/>
      <c r="U1840" s="126"/>
      <c r="V1840" s="126"/>
      <c r="W1840" s="136"/>
      <c r="X1840" s="126"/>
      <c r="Y1840" s="126"/>
      <c r="Z1840" s="126"/>
      <c r="AA1840" s="136"/>
      <c r="AB1840" s="121" t="b">
        <v>0</v>
      </c>
      <c r="AC1840" s="121" t="b">
        <v>0</v>
      </c>
      <c r="AD1840" s="122"/>
      <c r="AE1840" s="121" t="b">
        <v>0</v>
      </c>
      <c r="AF1840" s="128"/>
      <c r="AG1840" s="137"/>
      <c r="AH1840" s="138" t="b">
        <v>0</v>
      </c>
      <c r="AI1840" s="133"/>
    </row>
    <row r="1841">
      <c r="A1841" s="114"/>
      <c r="B1841" s="114"/>
      <c r="C1841" s="114"/>
      <c r="D1841" s="114"/>
      <c r="E1841" s="115" t="s">
        <v>231</v>
      </c>
      <c r="F1841" s="116"/>
      <c r="G1841" s="117"/>
      <c r="H1841" s="116"/>
      <c r="I1841" s="116"/>
      <c r="J1841" s="118"/>
      <c r="K1841" s="116"/>
      <c r="L1841" s="116"/>
      <c r="M1841" s="116"/>
      <c r="N1841" s="116"/>
      <c r="O1841" s="116"/>
      <c r="P1841" s="126"/>
      <c r="Q1841" s="126"/>
      <c r="R1841" s="126"/>
      <c r="S1841" s="136"/>
      <c r="T1841" s="126"/>
      <c r="U1841" s="126"/>
      <c r="V1841" s="126"/>
      <c r="W1841" s="136"/>
      <c r="X1841" s="126"/>
      <c r="Y1841" s="126"/>
      <c r="Z1841" s="126"/>
      <c r="AA1841" s="136"/>
      <c r="AB1841" s="121" t="b">
        <v>0</v>
      </c>
      <c r="AC1841" s="121" t="b">
        <v>0</v>
      </c>
      <c r="AD1841" s="122"/>
      <c r="AE1841" s="121" t="b">
        <v>0</v>
      </c>
      <c r="AF1841" s="128"/>
      <c r="AG1841" s="137"/>
      <c r="AH1841" s="138" t="b">
        <v>0</v>
      </c>
      <c r="AI1841" s="133"/>
    </row>
    <row r="1842">
      <c r="A1842" s="114"/>
      <c r="B1842" s="114"/>
      <c r="C1842" s="114"/>
      <c r="D1842" s="114"/>
      <c r="E1842" s="115" t="s">
        <v>231</v>
      </c>
      <c r="F1842" s="116"/>
      <c r="G1842" s="117"/>
      <c r="H1842" s="116"/>
      <c r="I1842" s="116"/>
      <c r="J1842" s="118"/>
      <c r="K1842" s="116"/>
      <c r="L1842" s="116"/>
      <c r="M1842" s="116"/>
      <c r="N1842" s="116"/>
      <c r="O1842" s="116"/>
      <c r="P1842" s="126"/>
      <c r="Q1842" s="126"/>
      <c r="R1842" s="126"/>
      <c r="S1842" s="136"/>
      <c r="T1842" s="126"/>
      <c r="U1842" s="126"/>
      <c r="V1842" s="126"/>
      <c r="W1842" s="136"/>
      <c r="X1842" s="126"/>
      <c r="Y1842" s="126"/>
      <c r="Z1842" s="126"/>
      <c r="AA1842" s="136"/>
      <c r="AB1842" s="121" t="b">
        <v>0</v>
      </c>
      <c r="AC1842" s="121" t="b">
        <v>0</v>
      </c>
      <c r="AD1842" s="122"/>
      <c r="AE1842" s="121" t="b">
        <v>0</v>
      </c>
      <c r="AF1842" s="128"/>
      <c r="AG1842" s="137"/>
      <c r="AH1842" s="138" t="b">
        <v>0</v>
      </c>
      <c r="AI1842" s="133"/>
    </row>
    <row r="1843">
      <c r="A1843" s="114"/>
      <c r="B1843" s="114"/>
      <c r="C1843" s="114"/>
      <c r="D1843" s="114"/>
      <c r="E1843" s="115" t="s">
        <v>231</v>
      </c>
      <c r="F1843" s="116"/>
      <c r="G1843" s="117"/>
      <c r="H1843" s="116"/>
      <c r="I1843" s="116"/>
      <c r="J1843" s="118"/>
      <c r="K1843" s="116"/>
      <c r="L1843" s="116"/>
      <c r="M1843" s="116"/>
      <c r="N1843" s="116"/>
      <c r="O1843" s="116"/>
      <c r="P1843" s="126"/>
      <c r="Q1843" s="126"/>
      <c r="R1843" s="126"/>
      <c r="S1843" s="136"/>
      <c r="T1843" s="126"/>
      <c r="U1843" s="126"/>
      <c r="V1843" s="126"/>
      <c r="W1843" s="136"/>
      <c r="X1843" s="126"/>
      <c r="Y1843" s="126"/>
      <c r="Z1843" s="126"/>
      <c r="AA1843" s="136"/>
      <c r="AB1843" s="121" t="b">
        <v>0</v>
      </c>
      <c r="AC1843" s="121" t="b">
        <v>0</v>
      </c>
      <c r="AD1843" s="122"/>
      <c r="AE1843" s="121" t="b">
        <v>0</v>
      </c>
      <c r="AF1843" s="128"/>
      <c r="AG1843" s="137"/>
      <c r="AH1843" s="138" t="b">
        <v>0</v>
      </c>
      <c r="AI1843" s="133"/>
    </row>
    <row r="1844">
      <c r="A1844" s="114"/>
      <c r="B1844" s="114"/>
      <c r="C1844" s="114"/>
      <c r="D1844" s="114"/>
      <c r="E1844" s="115" t="s">
        <v>231</v>
      </c>
      <c r="F1844" s="116"/>
      <c r="G1844" s="117"/>
      <c r="H1844" s="116"/>
      <c r="I1844" s="116"/>
      <c r="J1844" s="118"/>
      <c r="K1844" s="116"/>
      <c r="L1844" s="116"/>
      <c r="M1844" s="116"/>
      <c r="N1844" s="116"/>
      <c r="O1844" s="116"/>
      <c r="P1844" s="126"/>
      <c r="Q1844" s="126"/>
      <c r="R1844" s="126"/>
      <c r="S1844" s="136"/>
      <c r="T1844" s="126"/>
      <c r="U1844" s="126"/>
      <c r="V1844" s="126"/>
      <c r="W1844" s="136"/>
      <c r="X1844" s="126"/>
      <c r="Y1844" s="126"/>
      <c r="Z1844" s="126"/>
      <c r="AA1844" s="136"/>
      <c r="AB1844" s="121" t="b">
        <v>0</v>
      </c>
      <c r="AC1844" s="121" t="b">
        <v>0</v>
      </c>
      <c r="AD1844" s="122"/>
      <c r="AE1844" s="121" t="b">
        <v>0</v>
      </c>
      <c r="AF1844" s="128"/>
      <c r="AG1844" s="137"/>
      <c r="AH1844" s="138" t="b">
        <v>0</v>
      </c>
      <c r="AI1844" s="133"/>
    </row>
    <row r="1845">
      <c r="A1845" s="114"/>
      <c r="B1845" s="114"/>
      <c r="C1845" s="114"/>
      <c r="D1845" s="114"/>
      <c r="E1845" s="115" t="s">
        <v>231</v>
      </c>
      <c r="F1845" s="116"/>
      <c r="G1845" s="117"/>
      <c r="H1845" s="116"/>
      <c r="I1845" s="116"/>
      <c r="J1845" s="118"/>
      <c r="K1845" s="116"/>
      <c r="L1845" s="116"/>
      <c r="M1845" s="116"/>
      <c r="N1845" s="116"/>
      <c r="O1845" s="116"/>
      <c r="P1845" s="126"/>
      <c r="Q1845" s="126"/>
      <c r="R1845" s="126"/>
      <c r="S1845" s="136"/>
      <c r="T1845" s="126"/>
      <c r="U1845" s="126"/>
      <c r="V1845" s="126"/>
      <c r="W1845" s="136"/>
      <c r="X1845" s="126"/>
      <c r="Y1845" s="126"/>
      <c r="Z1845" s="126"/>
      <c r="AA1845" s="136"/>
      <c r="AB1845" s="121" t="b">
        <v>0</v>
      </c>
      <c r="AC1845" s="121" t="b">
        <v>0</v>
      </c>
      <c r="AD1845" s="122"/>
      <c r="AE1845" s="121" t="b">
        <v>0</v>
      </c>
      <c r="AF1845" s="128"/>
      <c r="AG1845" s="137"/>
      <c r="AH1845" s="138" t="b">
        <v>0</v>
      </c>
      <c r="AI1845" s="133"/>
    </row>
    <row r="1846">
      <c r="A1846" s="114"/>
      <c r="B1846" s="114"/>
      <c r="C1846" s="114"/>
      <c r="D1846" s="114"/>
      <c r="E1846" s="115" t="s">
        <v>231</v>
      </c>
      <c r="F1846" s="116"/>
      <c r="G1846" s="117"/>
      <c r="H1846" s="116"/>
      <c r="I1846" s="116"/>
      <c r="J1846" s="118"/>
      <c r="K1846" s="116"/>
      <c r="L1846" s="116"/>
      <c r="M1846" s="116"/>
      <c r="N1846" s="116"/>
      <c r="O1846" s="116"/>
      <c r="P1846" s="126"/>
      <c r="Q1846" s="126"/>
      <c r="R1846" s="126"/>
      <c r="S1846" s="136"/>
      <c r="T1846" s="126"/>
      <c r="U1846" s="126"/>
      <c r="V1846" s="126"/>
      <c r="W1846" s="136"/>
      <c r="X1846" s="126"/>
      <c r="Y1846" s="126"/>
      <c r="Z1846" s="126"/>
      <c r="AA1846" s="136"/>
      <c r="AB1846" s="121" t="b">
        <v>0</v>
      </c>
      <c r="AC1846" s="121" t="b">
        <v>0</v>
      </c>
      <c r="AD1846" s="122"/>
      <c r="AE1846" s="121" t="b">
        <v>0</v>
      </c>
      <c r="AF1846" s="128"/>
      <c r="AG1846" s="137"/>
      <c r="AH1846" s="138" t="b">
        <v>0</v>
      </c>
      <c r="AI1846" s="133"/>
    </row>
    <row r="1847">
      <c r="A1847" s="114"/>
      <c r="B1847" s="114"/>
      <c r="C1847" s="114"/>
      <c r="D1847" s="114"/>
      <c r="E1847" s="115" t="s">
        <v>231</v>
      </c>
      <c r="F1847" s="116"/>
      <c r="G1847" s="117"/>
      <c r="H1847" s="116"/>
      <c r="I1847" s="116"/>
      <c r="J1847" s="118"/>
      <c r="K1847" s="116"/>
      <c r="L1847" s="116"/>
      <c r="M1847" s="116"/>
      <c r="N1847" s="116"/>
      <c r="O1847" s="116"/>
      <c r="P1847" s="126"/>
      <c r="Q1847" s="126"/>
      <c r="R1847" s="126"/>
      <c r="S1847" s="136"/>
      <c r="T1847" s="126"/>
      <c r="U1847" s="126"/>
      <c r="V1847" s="126"/>
      <c r="W1847" s="136"/>
      <c r="X1847" s="126"/>
      <c r="Y1847" s="126"/>
      <c r="Z1847" s="126"/>
      <c r="AA1847" s="136"/>
      <c r="AB1847" s="121" t="b">
        <v>0</v>
      </c>
      <c r="AC1847" s="121" t="b">
        <v>0</v>
      </c>
      <c r="AD1847" s="122"/>
      <c r="AE1847" s="121" t="b">
        <v>0</v>
      </c>
      <c r="AF1847" s="128"/>
      <c r="AG1847" s="137"/>
      <c r="AH1847" s="138" t="b">
        <v>0</v>
      </c>
      <c r="AI1847" s="133"/>
    </row>
    <row r="1848">
      <c r="A1848" s="114"/>
      <c r="B1848" s="114"/>
      <c r="C1848" s="114"/>
      <c r="D1848" s="114"/>
      <c r="E1848" s="115" t="s">
        <v>231</v>
      </c>
      <c r="F1848" s="116"/>
      <c r="G1848" s="117"/>
      <c r="H1848" s="116"/>
      <c r="I1848" s="116"/>
      <c r="J1848" s="118"/>
      <c r="K1848" s="116"/>
      <c r="L1848" s="116"/>
      <c r="M1848" s="116"/>
      <c r="N1848" s="116"/>
      <c r="O1848" s="116"/>
      <c r="P1848" s="126"/>
      <c r="Q1848" s="126"/>
      <c r="R1848" s="126"/>
      <c r="S1848" s="136"/>
      <c r="T1848" s="126"/>
      <c r="U1848" s="126"/>
      <c r="V1848" s="126"/>
      <c r="W1848" s="136"/>
      <c r="X1848" s="126"/>
      <c r="Y1848" s="126"/>
      <c r="Z1848" s="126"/>
      <c r="AA1848" s="136"/>
      <c r="AB1848" s="121" t="b">
        <v>0</v>
      </c>
      <c r="AC1848" s="121" t="b">
        <v>0</v>
      </c>
      <c r="AD1848" s="122"/>
      <c r="AE1848" s="121" t="b">
        <v>0</v>
      </c>
      <c r="AF1848" s="128"/>
      <c r="AG1848" s="137"/>
      <c r="AH1848" s="138" t="b">
        <v>0</v>
      </c>
      <c r="AI1848" s="133"/>
    </row>
    <row r="1849">
      <c r="A1849" s="114"/>
      <c r="B1849" s="114"/>
      <c r="C1849" s="114"/>
      <c r="D1849" s="114"/>
      <c r="E1849" s="115" t="s">
        <v>231</v>
      </c>
      <c r="F1849" s="116"/>
      <c r="G1849" s="117"/>
      <c r="H1849" s="116"/>
      <c r="I1849" s="116"/>
      <c r="J1849" s="118"/>
      <c r="K1849" s="116"/>
      <c r="L1849" s="116"/>
      <c r="M1849" s="116"/>
      <c r="N1849" s="116"/>
      <c r="O1849" s="116"/>
      <c r="P1849" s="126"/>
      <c r="Q1849" s="126"/>
      <c r="R1849" s="126"/>
      <c r="S1849" s="136"/>
      <c r="T1849" s="126"/>
      <c r="U1849" s="126"/>
      <c r="V1849" s="126"/>
      <c r="W1849" s="136"/>
      <c r="X1849" s="126"/>
      <c r="Y1849" s="126"/>
      <c r="Z1849" s="126"/>
      <c r="AA1849" s="136"/>
      <c r="AB1849" s="121" t="b">
        <v>0</v>
      </c>
      <c r="AC1849" s="121" t="b">
        <v>0</v>
      </c>
      <c r="AD1849" s="122"/>
      <c r="AE1849" s="121" t="b">
        <v>0</v>
      </c>
      <c r="AF1849" s="128"/>
      <c r="AG1849" s="137"/>
      <c r="AH1849" s="138" t="b">
        <v>0</v>
      </c>
      <c r="AI1849" s="133"/>
    </row>
    <row r="1850">
      <c r="A1850" s="114"/>
      <c r="B1850" s="114"/>
      <c r="C1850" s="114"/>
      <c r="D1850" s="114"/>
      <c r="E1850" s="115" t="s">
        <v>231</v>
      </c>
      <c r="F1850" s="116"/>
      <c r="G1850" s="117"/>
      <c r="H1850" s="116"/>
      <c r="I1850" s="116"/>
      <c r="J1850" s="118"/>
      <c r="K1850" s="116"/>
      <c r="L1850" s="116"/>
      <c r="M1850" s="116"/>
      <c r="N1850" s="116"/>
      <c r="O1850" s="116"/>
      <c r="P1850" s="126"/>
      <c r="Q1850" s="126"/>
      <c r="R1850" s="126"/>
      <c r="S1850" s="136"/>
      <c r="T1850" s="126"/>
      <c r="U1850" s="126"/>
      <c r="V1850" s="126"/>
      <c r="W1850" s="136"/>
      <c r="X1850" s="126"/>
      <c r="Y1850" s="126"/>
      <c r="Z1850" s="126"/>
      <c r="AA1850" s="136"/>
      <c r="AB1850" s="121" t="b">
        <v>0</v>
      </c>
      <c r="AC1850" s="121" t="b">
        <v>0</v>
      </c>
      <c r="AD1850" s="122"/>
      <c r="AE1850" s="121" t="b">
        <v>0</v>
      </c>
      <c r="AF1850" s="128"/>
      <c r="AG1850" s="137"/>
      <c r="AH1850" s="138" t="b">
        <v>0</v>
      </c>
      <c r="AI1850" s="133"/>
    </row>
    <row r="1851">
      <c r="A1851" s="114"/>
      <c r="B1851" s="114"/>
      <c r="C1851" s="114"/>
      <c r="D1851" s="114"/>
      <c r="E1851" s="115" t="s">
        <v>231</v>
      </c>
      <c r="F1851" s="116"/>
      <c r="G1851" s="117"/>
      <c r="H1851" s="116"/>
      <c r="I1851" s="116"/>
      <c r="J1851" s="118"/>
      <c r="K1851" s="116"/>
      <c r="L1851" s="116"/>
      <c r="M1851" s="116"/>
      <c r="N1851" s="116"/>
      <c r="O1851" s="116"/>
      <c r="P1851" s="126"/>
      <c r="Q1851" s="126"/>
      <c r="R1851" s="126"/>
      <c r="S1851" s="136"/>
      <c r="T1851" s="126"/>
      <c r="U1851" s="126"/>
      <c r="V1851" s="126"/>
      <c r="W1851" s="136"/>
      <c r="X1851" s="126"/>
      <c r="Y1851" s="126"/>
      <c r="Z1851" s="126"/>
      <c r="AA1851" s="136"/>
      <c r="AB1851" s="121" t="b">
        <v>0</v>
      </c>
      <c r="AC1851" s="121" t="b">
        <v>0</v>
      </c>
      <c r="AD1851" s="122"/>
      <c r="AE1851" s="121" t="b">
        <v>0</v>
      </c>
      <c r="AF1851" s="128"/>
      <c r="AG1851" s="137"/>
      <c r="AH1851" s="138" t="b">
        <v>0</v>
      </c>
      <c r="AI1851" s="133"/>
    </row>
    <row r="1852">
      <c r="A1852" s="114"/>
      <c r="B1852" s="114"/>
      <c r="C1852" s="114"/>
      <c r="D1852" s="114"/>
      <c r="E1852" s="115" t="s">
        <v>231</v>
      </c>
      <c r="F1852" s="116"/>
      <c r="G1852" s="117"/>
      <c r="H1852" s="116"/>
      <c r="I1852" s="116"/>
      <c r="J1852" s="118"/>
      <c r="K1852" s="116"/>
      <c r="L1852" s="116"/>
      <c r="M1852" s="116"/>
      <c r="N1852" s="116"/>
      <c r="O1852" s="116"/>
      <c r="P1852" s="126"/>
      <c r="Q1852" s="126"/>
      <c r="R1852" s="126"/>
      <c r="S1852" s="136"/>
      <c r="T1852" s="126"/>
      <c r="U1852" s="126"/>
      <c r="V1852" s="126"/>
      <c r="W1852" s="136"/>
      <c r="X1852" s="126"/>
      <c r="Y1852" s="126"/>
      <c r="Z1852" s="126"/>
      <c r="AA1852" s="136"/>
      <c r="AB1852" s="121" t="b">
        <v>0</v>
      </c>
      <c r="AC1852" s="121" t="b">
        <v>0</v>
      </c>
      <c r="AD1852" s="122"/>
      <c r="AE1852" s="121" t="b">
        <v>0</v>
      </c>
      <c r="AF1852" s="128"/>
      <c r="AG1852" s="137"/>
      <c r="AH1852" s="138" t="b">
        <v>0</v>
      </c>
      <c r="AI1852" s="133"/>
    </row>
    <row r="1853">
      <c r="A1853" s="114"/>
      <c r="B1853" s="114"/>
      <c r="C1853" s="114"/>
      <c r="D1853" s="114"/>
      <c r="E1853" s="115" t="s">
        <v>231</v>
      </c>
      <c r="F1853" s="116"/>
      <c r="G1853" s="117"/>
      <c r="H1853" s="116"/>
      <c r="I1853" s="116"/>
      <c r="J1853" s="118"/>
      <c r="K1853" s="116"/>
      <c r="L1853" s="116"/>
      <c r="M1853" s="116"/>
      <c r="N1853" s="116"/>
      <c r="O1853" s="116"/>
      <c r="P1853" s="126"/>
      <c r="Q1853" s="126"/>
      <c r="R1853" s="126"/>
      <c r="S1853" s="136"/>
      <c r="T1853" s="126"/>
      <c r="U1853" s="126"/>
      <c r="V1853" s="126"/>
      <c r="W1853" s="136"/>
      <c r="X1853" s="126"/>
      <c r="Y1853" s="126"/>
      <c r="Z1853" s="126"/>
      <c r="AA1853" s="136"/>
      <c r="AB1853" s="121" t="b">
        <v>0</v>
      </c>
      <c r="AC1853" s="121" t="b">
        <v>0</v>
      </c>
      <c r="AD1853" s="122"/>
      <c r="AE1853" s="121" t="b">
        <v>0</v>
      </c>
      <c r="AF1853" s="128"/>
      <c r="AG1853" s="137"/>
      <c r="AH1853" s="138" t="b">
        <v>0</v>
      </c>
      <c r="AI1853" s="133"/>
    </row>
    <row r="1854">
      <c r="A1854" s="114"/>
      <c r="B1854" s="114"/>
      <c r="C1854" s="114"/>
      <c r="D1854" s="114"/>
      <c r="E1854" s="115" t="s">
        <v>231</v>
      </c>
      <c r="F1854" s="116"/>
      <c r="G1854" s="117"/>
      <c r="H1854" s="116"/>
      <c r="I1854" s="116"/>
      <c r="J1854" s="118"/>
      <c r="K1854" s="116"/>
      <c r="L1854" s="116"/>
      <c r="M1854" s="116"/>
      <c r="N1854" s="116"/>
      <c r="O1854" s="116"/>
      <c r="P1854" s="126"/>
      <c r="Q1854" s="126"/>
      <c r="R1854" s="126"/>
      <c r="S1854" s="136"/>
      <c r="T1854" s="126"/>
      <c r="U1854" s="126"/>
      <c r="V1854" s="126"/>
      <c r="W1854" s="136"/>
      <c r="X1854" s="126"/>
      <c r="Y1854" s="126"/>
      <c r="Z1854" s="126"/>
      <c r="AA1854" s="136"/>
      <c r="AB1854" s="121" t="b">
        <v>0</v>
      </c>
      <c r="AC1854" s="121" t="b">
        <v>0</v>
      </c>
      <c r="AD1854" s="122"/>
      <c r="AE1854" s="121" t="b">
        <v>0</v>
      </c>
      <c r="AF1854" s="128"/>
      <c r="AG1854" s="137"/>
      <c r="AH1854" s="138" t="b">
        <v>0</v>
      </c>
      <c r="AI1854" s="133"/>
    </row>
    <row r="1855">
      <c r="A1855" s="114"/>
      <c r="B1855" s="114"/>
      <c r="C1855" s="114"/>
      <c r="D1855" s="114"/>
      <c r="E1855" s="115" t="s">
        <v>231</v>
      </c>
      <c r="F1855" s="116"/>
      <c r="G1855" s="117"/>
      <c r="H1855" s="116"/>
      <c r="I1855" s="116"/>
      <c r="J1855" s="118"/>
      <c r="K1855" s="116"/>
      <c r="L1855" s="116"/>
      <c r="M1855" s="116"/>
      <c r="N1855" s="116"/>
      <c r="O1855" s="116"/>
      <c r="P1855" s="126"/>
      <c r="Q1855" s="126"/>
      <c r="R1855" s="126"/>
      <c r="S1855" s="136"/>
      <c r="T1855" s="126"/>
      <c r="U1855" s="126"/>
      <c r="V1855" s="126"/>
      <c r="W1855" s="136"/>
      <c r="X1855" s="126"/>
      <c r="Y1855" s="126"/>
      <c r="Z1855" s="126"/>
      <c r="AA1855" s="136"/>
      <c r="AB1855" s="121" t="b">
        <v>0</v>
      </c>
      <c r="AC1855" s="121" t="b">
        <v>0</v>
      </c>
      <c r="AD1855" s="122"/>
      <c r="AE1855" s="121" t="b">
        <v>0</v>
      </c>
      <c r="AF1855" s="128"/>
      <c r="AG1855" s="137"/>
      <c r="AH1855" s="138" t="b">
        <v>0</v>
      </c>
      <c r="AI1855" s="133"/>
    </row>
    <row r="1856">
      <c r="A1856" s="114"/>
      <c r="B1856" s="114"/>
      <c r="C1856" s="114"/>
      <c r="D1856" s="114"/>
      <c r="E1856" s="115" t="s">
        <v>231</v>
      </c>
      <c r="F1856" s="116"/>
      <c r="G1856" s="117"/>
      <c r="H1856" s="116"/>
      <c r="I1856" s="116"/>
      <c r="J1856" s="118"/>
      <c r="K1856" s="116"/>
      <c r="L1856" s="116"/>
      <c r="M1856" s="116"/>
      <c r="N1856" s="116"/>
      <c r="O1856" s="116"/>
      <c r="P1856" s="126"/>
      <c r="Q1856" s="126"/>
      <c r="R1856" s="126"/>
      <c r="S1856" s="136"/>
      <c r="T1856" s="126"/>
      <c r="U1856" s="126"/>
      <c r="V1856" s="126"/>
      <c r="W1856" s="136"/>
      <c r="X1856" s="126"/>
      <c r="Y1856" s="126"/>
      <c r="Z1856" s="126"/>
      <c r="AA1856" s="136"/>
      <c r="AB1856" s="121" t="b">
        <v>0</v>
      </c>
      <c r="AC1856" s="121" t="b">
        <v>0</v>
      </c>
      <c r="AD1856" s="122"/>
      <c r="AE1856" s="121" t="b">
        <v>0</v>
      </c>
      <c r="AF1856" s="128"/>
      <c r="AG1856" s="137"/>
      <c r="AH1856" s="138" t="b">
        <v>0</v>
      </c>
      <c r="AI1856" s="133"/>
    </row>
    <row r="1857">
      <c r="A1857" s="114"/>
      <c r="B1857" s="114"/>
      <c r="C1857" s="114"/>
      <c r="D1857" s="114"/>
      <c r="E1857" s="115" t="s">
        <v>231</v>
      </c>
      <c r="F1857" s="116"/>
      <c r="G1857" s="117"/>
      <c r="H1857" s="116"/>
      <c r="I1857" s="116"/>
      <c r="J1857" s="118"/>
      <c r="K1857" s="116"/>
      <c r="L1857" s="116"/>
      <c r="M1857" s="116"/>
      <c r="N1857" s="116"/>
      <c r="O1857" s="116"/>
      <c r="P1857" s="126"/>
      <c r="Q1857" s="126"/>
      <c r="R1857" s="126"/>
      <c r="S1857" s="136"/>
      <c r="T1857" s="126"/>
      <c r="U1857" s="126"/>
      <c r="V1857" s="126"/>
      <c r="W1857" s="136"/>
      <c r="X1857" s="126"/>
      <c r="Y1857" s="126"/>
      <c r="Z1857" s="126"/>
      <c r="AA1857" s="136"/>
      <c r="AB1857" s="121" t="b">
        <v>0</v>
      </c>
      <c r="AC1857" s="121" t="b">
        <v>0</v>
      </c>
      <c r="AD1857" s="122"/>
      <c r="AE1857" s="121" t="b">
        <v>0</v>
      </c>
      <c r="AF1857" s="128"/>
      <c r="AG1857" s="137"/>
      <c r="AH1857" s="138" t="b">
        <v>0</v>
      </c>
      <c r="AI1857" s="133"/>
    </row>
    <row r="1858">
      <c r="A1858" s="114"/>
      <c r="B1858" s="114"/>
      <c r="C1858" s="114"/>
      <c r="D1858" s="114"/>
      <c r="E1858" s="115" t="s">
        <v>231</v>
      </c>
      <c r="F1858" s="116"/>
      <c r="G1858" s="117"/>
      <c r="H1858" s="116"/>
      <c r="I1858" s="116"/>
      <c r="J1858" s="118"/>
      <c r="K1858" s="116"/>
      <c r="L1858" s="116"/>
      <c r="M1858" s="116"/>
      <c r="N1858" s="116"/>
      <c r="O1858" s="116"/>
      <c r="P1858" s="126"/>
      <c r="Q1858" s="126"/>
      <c r="R1858" s="126"/>
      <c r="S1858" s="136"/>
      <c r="T1858" s="126"/>
      <c r="U1858" s="126"/>
      <c r="V1858" s="126"/>
      <c r="W1858" s="136"/>
      <c r="X1858" s="126"/>
      <c r="Y1858" s="126"/>
      <c r="Z1858" s="126"/>
      <c r="AA1858" s="136"/>
      <c r="AB1858" s="121" t="b">
        <v>0</v>
      </c>
      <c r="AC1858" s="121" t="b">
        <v>0</v>
      </c>
      <c r="AD1858" s="122"/>
      <c r="AE1858" s="121" t="b">
        <v>0</v>
      </c>
      <c r="AF1858" s="128"/>
      <c r="AG1858" s="137"/>
      <c r="AH1858" s="138" t="b">
        <v>0</v>
      </c>
      <c r="AI1858" s="133"/>
    </row>
    <row r="1859">
      <c r="A1859" s="114"/>
      <c r="B1859" s="114"/>
      <c r="C1859" s="114"/>
      <c r="D1859" s="114"/>
      <c r="E1859" s="115" t="s">
        <v>231</v>
      </c>
      <c r="F1859" s="116"/>
      <c r="G1859" s="117"/>
      <c r="H1859" s="116"/>
      <c r="I1859" s="116"/>
      <c r="J1859" s="118"/>
      <c r="K1859" s="116"/>
      <c r="L1859" s="116"/>
      <c r="M1859" s="116"/>
      <c r="N1859" s="116"/>
      <c r="O1859" s="116"/>
      <c r="P1859" s="126"/>
      <c r="Q1859" s="126"/>
      <c r="R1859" s="126"/>
      <c r="S1859" s="136"/>
      <c r="T1859" s="126"/>
      <c r="U1859" s="126"/>
      <c r="V1859" s="126"/>
      <c r="W1859" s="136"/>
      <c r="X1859" s="126"/>
      <c r="Y1859" s="126"/>
      <c r="Z1859" s="126"/>
      <c r="AA1859" s="136"/>
      <c r="AB1859" s="121" t="b">
        <v>0</v>
      </c>
      <c r="AC1859" s="121" t="b">
        <v>0</v>
      </c>
      <c r="AD1859" s="122"/>
      <c r="AE1859" s="121" t="b">
        <v>0</v>
      </c>
      <c r="AF1859" s="128"/>
      <c r="AG1859" s="137"/>
      <c r="AH1859" s="138" t="b">
        <v>0</v>
      </c>
      <c r="AI1859" s="133"/>
    </row>
    <row r="1860">
      <c r="A1860" s="114"/>
      <c r="B1860" s="114"/>
      <c r="C1860" s="114"/>
      <c r="D1860" s="114"/>
      <c r="E1860" s="115" t="s">
        <v>231</v>
      </c>
      <c r="F1860" s="116"/>
      <c r="G1860" s="117"/>
      <c r="H1860" s="116"/>
      <c r="I1860" s="116"/>
      <c r="J1860" s="118"/>
      <c r="K1860" s="116"/>
      <c r="L1860" s="116"/>
      <c r="M1860" s="116"/>
      <c r="N1860" s="116"/>
      <c r="O1860" s="116"/>
      <c r="P1860" s="126"/>
      <c r="Q1860" s="126"/>
      <c r="R1860" s="126"/>
      <c r="S1860" s="136"/>
      <c r="T1860" s="126"/>
      <c r="U1860" s="126"/>
      <c r="V1860" s="126"/>
      <c r="W1860" s="136"/>
      <c r="X1860" s="126"/>
      <c r="Y1860" s="126"/>
      <c r="Z1860" s="126"/>
      <c r="AA1860" s="136"/>
      <c r="AB1860" s="121" t="b">
        <v>0</v>
      </c>
      <c r="AC1860" s="121" t="b">
        <v>0</v>
      </c>
      <c r="AD1860" s="122"/>
      <c r="AE1860" s="121" t="b">
        <v>0</v>
      </c>
      <c r="AF1860" s="128"/>
      <c r="AG1860" s="137"/>
      <c r="AH1860" s="138" t="b">
        <v>0</v>
      </c>
      <c r="AI1860" s="133"/>
    </row>
    <row r="1861">
      <c r="A1861" s="114"/>
      <c r="B1861" s="114"/>
      <c r="C1861" s="114"/>
      <c r="D1861" s="114"/>
      <c r="E1861" s="115" t="s">
        <v>231</v>
      </c>
      <c r="F1861" s="116"/>
      <c r="G1861" s="117"/>
      <c r="H1861" s="116"/>
      <c r="I1861" s="116"/>
      <c r="J1861" s="118"/>
      <c r="K1861" s="116"/>
      <c r="L1861" s="116"/>
      <c r="M1861" s="116"/>
      <c r="N1861" s="116"/>
      <c r="O1861" s="116"/>
      <c r="P1861" s="126"/>
      <c r="Q1861" s="126"/>
      <c r="R1861" s="126"/>
      <c r="S1861" s="136"/>
      <c r="T1861" s="126"/>
      <c r="U1861" s="126"/>
      <c r="V1861" s="126"/>
      <c r="W1861" s="136"/>
      <c r="X1861" s="126"/>
      <c r="Y1861" s="126"/>
      <c r="Z1861" s="126"/>
      <c r="AA1861" s="136"/>
      <c r="AB1861" s="121" t="b">
        <v>0</v>
      </c>
      <c r="AC1861" s="121" t="b">
        <v>0</v>
      </c>
      <c r="AD1861" s="122"/>
      <c r="AE1861" s="121" t="b">
        <v>0</v>
      </c>
      <c r="AF1861" s="128"/>
      <c r="AG1861" s="137"/>
      <c r="AH1861" s="138" t="b">
        <v>0</v>
      </c>
      <c r="AI1861" s="133"/>
    </row>
    <row r="1862">
      <c r="A1862" s="114"/>
      <c r="B1862" s="114"/>
      <c r="C1862" s="114"/>
      <c r="D1862" s="114"/>
      <c r="E1862" s="115" t="s">
        <v>231</v>
      </c>
      <c r="F1862" s="116"/>
      <c r="G1862" s="117"/>
      <c r="H1862" s="116"/>
      <c r="I1862" s="116"/>
      <c r="J1862" s="118"/>
      <c r="K1862" s="116"/>
      <c r="L1862" s="116"/>
      <c r="M1862" s="116"/>
      <c r="N1862" s="116"/>
      <c r="O1862" s="116"/>
      <c r="P1862" s="126"/>
      <c r="Q1862" s="126"/>
      <c r="R1862" s="126"/>
      <c r="S1862" s="136"/>
      <c r="T1862" s="126"/>
      <c r="U1862" s="126"/>
      <c r="V1862" s="126"/>
      <c r="W1862" s="136"/>
      <c r="X1862" s="126"/>
      <c r="Y1862" s="126"/>
      <c r="Z1862" s="126"/>
      <c r="AA1862" s="136"/>
      <c r="AB1862" s="121" t="b">
        <v>0</v>
      </c>
      <c r="AC1862" s="121" t="b">
        <v>0</v>
      </c>
      <c r="AD1862" s="122"/>
      <c r="AE1862" s="121" t="b">
        <v>0</v>
      </c>
      <c r="AF1862" s="128"/>
      <c r="AG1862" s="137"/>
      <c r="AH1862" s="138" t="b">
        <v>0</v>
      </c>
      <c r="AI1862" s="133"/>
    </row>
    <row r="1863">
      <c r="A1863" s="114"/>
      <c r="B1863" s="114"/>
      <c r="C1863" s="114"/>
      <c r="D1863" s="114"/>
      <c r="E1863" s="115" t="s">
        <v>231</v>
      </c>
      <c r="F1863" s="116"/>
      <c r="G1863" s="117"/>
      <c r="H1863" s="116"/>
      <c r="I1863" s="116"/>
      <c r="J1863" s="118"/>
      <c r="K1863" s="116"/>
      <c r="L1863" s="116"/>
      <c r="M1863" s="116"/>
      <c r="N1863" s="116"/>
      <c r="O1863" s="116"/>
      <c r="P1863" s="126"/>
      <c r="Q1863" s="126"/>
      <c r="R1863" s="126"/>
      <c r="S1863" s="136"/>
      <c r="T1863" s="126"/>
      <c r="U1863" s="126"/>
      <c r="V1863" s="126"/>
      <c r="W1863" s="136"/>
      <c r="X1863" s="126"/>
      <c r="Y1863" s="126"/>
      <c r="Z1863" s="126"/>
      <c r="AA1863" s="136"/>
      <c r="AB1863" s="121" t="b">
        <v>0</v>
      </c>
      <c r="AC1863" s="121" t="b">
        <v>0</v>
      </c>
      <c r="AD1863" s="122"/>
      <c r="AE1863" s="121" t="b">
        <v>0</v>
      </c>
      <c r="AF1863" s="128"/>
      <c r="AG1863" s="137"/>
      <c r="AH1863" s="138" t="b">
        <v>0</v>
      </c>
      <c r="AI1863" s="133"/>
    </row>
    <row r="1864">
      <c r="A1864" s="114"/>
      <c r="B1864" s="114"/>
      <c r="C1864" s="114"/>
      <c r="D1864" s="114"/>
      <c r="E1864" s="115" t="s">
        <v>231</v>
      </c>
      <c r="F1864" s="116"/>
      <c r="G1864" s="117"/>
      <c r="H1864" s="116"/>
      <c r="I1864" s="116"/>
      <c r="J1864" s="118"/>
      <c r="K1864" s="116"/>
      <c r="L1864" s="116"/>
      <c r="M1864" s="116"/>
      <c r="N1864" s="116"/>
      <c r="O1864" s="116"/>
      <c r="P1864" s="126"/>
      <c r="Q1864" s="126"/>
      <c r="R1864" s="126"/>
      <c r="S1864" s="136"/>
      <c r="T1864" s="126"/>
      <c r="U1864" s="126"/>
      <c r="V1864" s="126"/>
      <c r="W1864" s="136"/>
      <c r="X1864" s="126"/>
      <c r="Y1864" s="126"/>
      <c r="Z1864" s="126"/>
      <c r="AA1864" s="136"/>
      <c r="AB1864" s="121" t="b">
        <v>0</v>
      </c>
      <c r="AC1864" s="121" t="b">
        <v>0</v>
      </c>
      <c r="AD1864" s="122"/>
      <c r="AE1864" s="121" t="b">
        <v>0</v>
      </c>
      <c r="AF1864" s="128"/>
      <c r="AG1864" s="137"/>
      <c r="AH1864" s="138" t="b">
        <v>0</v>
      </c>
      <c r="AI1864" s="133"/>
    </row>
    <row r="1865">
      <c r="A1865" s="114"/>
      <c r="B1865" s="114"/>
      <c r="C1865" s="114"/>
      <c r="D1865" s="114"/>
      <c r="E1865" s="115" t="s">
        <v>231</v>
      </c>
      <c r="F1865" s="116"/>
      <c r="G1865" s="117"/>
      <c r="H1865" s="116"/>
      <c r="I1865" s="116"/>
      <c r="J1865" s="118"/>
      <c r="K1865" s="116"/>
      <c r="L1865" s="116"/>
      <c r="M1865" s="116"/>
      <c r="N1865" s="116"/>
      <c r="O1865" s="116"/>
      <c r="P1865" s="126"/>
      <c r="Q1865" s="126"/>
      <c r="R1865" s="126"/>
      <c r="S1865" s="136"/>
      <c r="T1865" s="126"/>
      <c r="U1865" s="126"/>
      <c r="V1865" s="126"/>
      <c r="W1865" s="136"/>
      <c r="X1865" s="126"/>
      <c r="Y1865" s="126"/>
      <c r="Z1865" s="126"/>
      <c r="AA1865" s="136"/>
      <c r="AB1865" s="121" t="b">
        <v>0</v>
      </c>
      <c r="AC1865" s="121" t="b">
        <v>0</v>
      </c>
      <c r="AD1865" s="122"/>
      <c r="AE1865" s="121" t="b">
        <v>0</v>
      </c>
      <c r="AF1865" s="128"/>
      <c r="AG1865" s="137"/>
      <c r="AH1865" s="138" t="b">
        <v>0</v>
      </c>
      <c r="AI1865" s="133"/>
    </row>
    <row r="1866">
      <c r="A1866" s="114"/>
      <c r="B1866" s="114"/>
      <c r="C1866" s="114"/>
      <c r="D1866" s="114"/>
      <c r="E1866" s="115" t="s">
        <v>231</v>
      </c>
      <c r="F1866" s="116"/>
      <c r="G1866" s="117"/>
      <c r="H1866" s="116"/>
      <c r="I1866" s="116"/>
      <c r="J1866" s="118"/>
      <c r="K1866" s="116"/>
      <c r="L1866" s="116"/>
      <c r="M1866" s="116"/>
      <c r="N1866" s="116"/>
      <c r="O1866" s="116"/>
      <c r="P1866" s="126"/>
      <c r="Q1866" s="126"/>
      <c r="R1866" s="126"/>
      <c r="S1866" s="136"/>
      <c r="T1866" s="126"/>
      <c r="U1866" s="126"/>
      <c r="V1866" s="126"/>
      <c r="W1866" s="136"/>
      <c r="X1866" s="126"/>
      <c r="Y1866" s="126"/>
      <c r="Z1866" s="126"/>
      <c r="AA1866" s="136"/>
      <c r="AB1866" s="121" t="b">
        <v>0</v>
      </c>
      <c r="AC1866" s="121" t="b">
        <v>0</v>
      </c>
      <c r="AD1866" s="122"/>
      <c r="AE1866" s="121" t="b">
        <v>0</v>
      </c>
      <c r="AF1866" s="128"/>
      <c r="AG1866" s="137"/>
      <c r="AH1866" s="138" t="b">
        <v>0</v>
      </c>
      <c r="AI1866" s="133"/>
    </row>
    <row r="1867">
      <c r="A1867" s="114"/>
      <c r="B1867" s="114"/>
      <c r="C1867" s="114"/>
      <c r="D1867" s="114"/>
      <c r="E1867" s="115" t="s">
        <v>231</v>
      </c>
      <c r="F1867" s="116"/>
      <c r="G1867" s="117"/>
      <c r="H1867" s="116"/>
      <c r="I1867" s="116"/>
      <c r="J1867" s="118"/>
      <c r="K1867" s="116"/>
      <c r="L1867" s="116"/>
      <c r="M1867" s="116"/>
      <c r="N1867" s="116"/>
      <c r="O1867" s="116"/>
      <c r="P1867" s="126"/>
      <c r="Q1867" s="126"/>
      <c r="R1867" s="126"/>
      <c r="S1867" s="136"/>
      <c r="T1867" s="126"/>
      <c r="U1867" s="126"/>
      <c r="V1867" s="126"/>
      <c r="W1867" s="136"/>
      <c r="X1867" s="126"/>
      <c r="Y1867" s="126"/>
      <c r="Z1867" s="126"/>
      <c r="AA1867" s="136"/>
      <c r="AB1867" s="121" t="b">
        <v>0</v>
      </c>
      <c r="AC1867" s="121" t="b">
        <v>0</v>
      </c>
      <c r="AD1867" s="122"/>
      <c r="AE1867" s="121" t="b">
        <v>0</v>
      </c>
      <c r="AF1867" s="128"/>
      <c r="AG1867" s="137"/>
      <c r="AH1867" s="138" t="b">
        <v>0</v>
      </c>
      <c r="AI1867" s="133"/>
    </row>
    <row r="1868">
      <c r="A1868" s="114"/>
      <c r="B1868" s="114"/>
      <c r="C1868" s="114"/>
      <c r="D1868" s="114"/>
      <c r="E1868" s="115" t="s">
        <v>231</v>
      </c>
      <c r="F1868" s="116"/>
      <c r="G1868" s="117"/>
      <c r="H1868" s="116"/>
      <c r="I1868" s="116"/>
      <c r="J1868" s="118"/>
      <c r="K1868" s="116"/>
      <c r="L1868" s="116"/>
      <c r="M1868" s="116"/>
      <c r="N1868" s="116"/>
      <c r="O1868" s="116"/>
      <c r="P1868" s="126"/>
      <c r="Q1868" s="126"/>
      <c r="R1868" s="126"/>
      <c r="S1868" s="136"/>
      <c r="T1868" s="126"/>
      <c r="U1868" s="126"/>
      <c r="V1868" s="126"/>
      <c r="W1868" s="136"/>
      <c r="X1868" s="126"/>
      <c r="Y1868" s="126"/>
      <c r="Z1868" s="126"/>
      <c r="AA1868" s="136"/>
      <c r="AB1868" s="121" t="b">
        <v>0</v>
      </c>
      <c r="AC1868" s="121" t="b">
        <v>0</v>
      </c>
      <c r="AD1868" s="122"/>
      <c r="AE1868" s="121" t="b">
        <v>0</v>
      </c>
      <c r="AF1868" s="128"/>
      <c r="AG1868" s="137"/>
      <c r="AH1868" s="138" t="b">
        <v>0</v>
      </c>
      <c r="AI1868" s="133"/>
    </row>
    <row r="1869">
      <c r="A1869" s="114"/>
      <c r="B1869" s="114"/>
      <c r="C1869" s="114"/>
      <c r="D1869" s="114"/>
      <c r="E1869" s="115" t="s">
        <v>231</v>
      </c>
      <c r="F1869" s="116"/>
      <c r="G1869" s="117"/>
      <c r="H1869" s="116"/>
      <c r="I1869" s="116"/>
      <c r="J1869" s="118"/>
      <c r="K1869" s="116"/>
      <c r="L1869" s="116"/>
      <c r="M1869" s="116"/>
      <c r="N1869" s="116"/>
      <c r="O1869" s="116"/>
      <c r="P1869" s="126"/>
      <c r="Q1869" s="126"/>
      <c r="R1869" s="126"/>
      <c r="S1869" s="136"/>
      <c r="T1869" s="126"/>
      <c r="U1869" s="126"/>
      <c r="V1869" s="126"/>
      <c r="W1869" s="136"/>
      <c r="X1869" s="126"/>
      <c r="Y1869" s="126"/>
      <c r="Z1869" s="126"/>
      <c r="AA1869" s="136"/>
      <c r="AB1869" s="121" t="b">
        <v>0</v>
      </c>
      <c r="AC1869" s="121" t="b">
        <v>0</v>
      </c>
      <c r="AD1869" s="122"/>
      <c r="AE1869" s="121" t="b">
        <v>0</v>
      </c>
      <c r="AF1869" s="128"/>
      <c r="AG1869" s="137"/>
      <c r="AH1869" s="138" t="b">
        <v>0</v>
      </c>
      <c r="AI1869" s="133"/>
    </row>
    <row r="1870">
      <c r="A1870" s="114"/>
      <c r="B1870" s="114"/>
      <c r="C1870" s="114"/>
      <c r="D1870" s="114"/>
      <c r="E1870" s="115" t="s">
        <v>231</v>
      </c>
      <c r="F1870" s="116"/>
      <c r="G1870" s="117"/>
      <c r="H1870" s="116"/>
      <c r="I1870" s="116"/>
      <c r="J1870" s="118"/>
      <c r="K1870" s="116"/>
      <c r="L1870" s="116"/>
      <c r="M1870" s="116"/>
      <c r="N1870" s="116"/>
      <c r="O1870" s="116"/>
      <c r="P1870" s="126"/>
      <c r="Q1870" s="126"/>
      <c r="R1870" s="126"/>
      <c r="S1870" s="136"/>
      <c r="T1870" s="126"/>
      <c r="U1870" s="126"/>
      <c r="V1870" s="126"/>
      <c r="W1870" s="136"/>
      <c r="X1870" s="126"/>
      <c r="Y1870" s="126"/>
      <c r="Z1870" s="126"/>
      <c r="AA1870" s="136"/>
      <c r="AB1870" s="121" t="b">
        <v>0</v>
      </c>
      <c r="AC1870" s="121" t="b">
        <v>0</v>
      </c>
      <c r="AD1870" s="122"/>
      <c r="AE1870" s="121" t="b">
        <v>0</v>
      </c>
      <c r="AF1870" s="128"/>
      <c r="AG1870" s="137"/>
      <c r="AH1870" s="138" t="b">
        <v>0</v>
      </c>
      <c r="AI1870" s="133"/>
    </row>
    <row r="1871">
      <c r="A1871" s="114"/>
      <c r="B1871" s="114"/>
      <c r="C1871" s="114"/>
      <c r="D1871" s="114"/>
      <c r="E1871" s="115" t="s">
        <v>231</v>
      </c>
      <c r="F1871" s="116"/>
      <c r="G1871" s="117"/>
      <c r="H1871" s="116"/>
      <c r="I1871" s="116"/>
      <c r="J1871" s="118"/>
      <c r="K1871" s="116"/>
      <c r="L1871" s="116"/>
      <c r="M1871" s="116"/>
      <c r="N1871" s="116"/>
      <c r="O1871" s="116"/>
      <c r="P1871" s="126"/>
      <c r="Q1871" s="126"/>
      <c r="R1871" s="126"/>
      <c r="S1871" s="136"/>
      <c r="T1871" s="126"/>
      <c r="U1871" s="126"/>
      <c r="V1871" s="126"/>
      <c r="W1871" s="136"/>
      <c r="X1871" s="126"/>
      <c r="Y1871" s="126"/>
      <c r="Z1871" s="126"/>
      <c r="AA1871" s="136"/>
      <c r="AB1871" s="121" t="b">
        <v>0</v>
      </c>
      <c r="AC1871" s="121" t="b">
        <v>0</v>
      </c>
      <c r="AD1871" s="122"/>
      <c r="AE1871" s="121" t="b">
        <v>0</v>
      </c>
      <c r="AF1871" s="128"/>
      <c r="AG1871" s="137"/>
      <c r="AH1871" s="138" t="b">
        <v>0</v>
      </c>
      <c r="AI1871" s="133"/>
    </row>
    <row r="1872">
      <c r="A1872" s="114"/>
      <c r="B1872" s="114"/>
      <c r="C1872" s="114"/>
      <c r="D1872" s="114"/>
      <c r="E1872" s="115" t="s">
        <v>231</v>
      </c>
      <c r="F1872" s="116"/>
      <c r="G1872" s="117"/>
      <c r="H1872" s="116"/>
      <c r="I1872" s="116"/>
      <c r="J1872" s="118"/>
      <c r="K1872" s="116"/>
      <c r="L1872" s="116"/>
      <c r="M1872" s="116"/>
      <c r="N1872" s="116"/>
      <c r="O1872" s="116"/>
      <c r="P1872" s="126"/>
      <c r="Q1872" s="126"/>
      <c r="R1872" s="126"/>
      <c r="S1872" s="136"/>
      <c r="T1872" s="126"/>
      <c r="U1872" s="126"/>
      <c r="V1872" s="126"/>
      <c r="W1872" s="136"/>
      <c r="X1872" s="126"/>
      <c r="Y1872" s="126"/>
      <c r="Z1872" s="126"/>
      <c r="AA1872" s="136"/>
      <c r="AB1872" s="121" t="b">
        <v>0</v>
      </c>
      <c r="AC1872" s="121" t="b">
        <v>0</v>
      </c>
      <c r="AD1872" s="122"/>
      <c r="AE1872" s="121" t="b">
        <v>0</v>
      </c>
      <c r="AF1872" s="128"/>
      <c r="AG1872" s="137"/>
      <c r="AH1872" s="138" t="b">
        <v>0</v>
      </c>
      <c r="AI1872" s="133"/>
    </row>
    <row r="1873">
      <c r="A1873" s="114"/>
      <c r="B1873" s="114"/>
      <c r="C1873" s="114"/>
      <c r="D1873" s="114"/>
      <c r="E1873" s="115" t="s">
        <v>231</v>
      </c>
      <c r="F1873" s="116"/>
      <c r="G1873" s="117"/>
      <c r="H1873" s="116"/>
      <c r="I1873" s="116"/>
      <c r="J1873" s="118"/>
      <c r="K1873" s="116"/>
      <c r="L1873" s="116"/>
      <c r="M1873" s="116"/>
      <c r="N1873" s="116"/>
      <c r="O1873" s="116"/>
      <c r="P1873" s="126"/>
      <c r="Q1873" s="126"/>
      <c r="R1873" s="126"/>
      <c r="S1873" s="136"/>
      <c r="T1873" s="126"/>
      <c r="U1873" s="126"/>
      <c r="V1873" s="126"/>
      <c r="W1873" s="136"/>
      <c r="X1873" s="126"/>
      <c r="Y1873" s="126"/>
      <c r="Z1873" s="126"/>
      <c r="AA1873" s="136"/>
      <c r="AB1873" s="121" t="b">
        <v>0</v>
      </c>
      <c r="AC1873" s="121" t="b">
        <v>0</v>
      </c>
      <c r="AD1873" s="122"/>
      <c r="AE1873" s="121" t="b">
        <v>0</v>
      </c>
      <c r="AF1873" s="128"/>
      <c r="AG1873" s="137"/>
      <c r="AH1873" s="138" t="b">
        <v>0</v>
      </c>
      <c r="AI1873" s="133"/>
    </row>
    <row r="1874">
      <c r="A1874" s="114"/>
      <c r="B1874" s="114"/>
      <c r="C1874" s="114"/>
      <c r="D1874" s="114"/>
      <c r="E1874" s="115" t="s">
        <v>231</v>
      </c>
      <c r="F1874" s="116"/>
      <c r="G1874" s="117"/>
      <c r="H1874" s="116"/>
      <c r="I1874" s="116"/>
      <c r="J1874" s="118"/>
      <c r="K1874" s="116"/>
      <c r="L1874" s="116"/>
      <c r="M1874" s="116"/>
      <c r="N1874" s="116"/>
      <c r="O1874" s="116"/>
      <c r="P1874" s="126"/>
      <c r="Q1874" s="126"/>
      <c r="R1874" s="126"/>
      <c r="S1874" s="136"/>
      <c r="T1874" s="126"/>
      <c r="U1874" s="126"/>
      <c r="V1874" s="126"/>
      <c r="W1874" s="136"/>
      <c r="X1874" s="126"/>
      <c r="Y1874" s="126"/>
      <c r="Z1874" s="126"/>
      <c r="AA1874" s="136"/>
      <c r="AB1874" s="121" t="b">
        <v>0</v>
      </c>
      <c r="AC1874" s="121" t="b">
        <v>0</v>
      </c>
      <c r="AD1874" s="122"/>
      <c r="AE1874" s="121" t="b">
        <v>0</v>
      </c>
      <c r="AF1874" s="128"/>
      <c r="AG1874" s="137"/>
      <c r="AH1874" s="138" t="b">
        <v>0</v>
      </c>
      <c r="AI1874" s="133"/>
    </row>
    <row r="1875">
      <c r="A1875" s="114"/>
      <c r="B1875" s="114"/>
      <c r="C1875" s="114"/>
      <c r="D1875" s="114"/>
      <c r="E1875" s="115" t="s">
        <v>231</v>
      </c>
      <c r="F1875" s="116"/>
      <c r="G1875" s="117"/>
      <c r="H1875" s="116"/>
      <c r="I1875" s="116"/>
      <c r="J1875" s="118"/>
      <c r="K1875" s="116"/>
      <c r="L1875" s="116"/>
      <c r="M1875" s="116"/>
      <c r="N1875" s="116"/>
      <c r="O1875" s="116"/>
      <c r="P1875" s="126"/>
      <c r="Q1875" s="126"/>
      <c r="R1875" s="126"/>
      <c r="S1875" s="136"/>
      <c r="T1875" s="126"/>
      <c r="U1875" s="126"/>
      <c r="V1875" s="126"/>
      <c r="W1875" s="136"/>
      <c r="X1875" s="126"/>
      <c r="Y1875" s="126"/>
      <c r="Z1875" s="126"/>
      <c r="AA1875" s="136"/>
      <c r="AB1875" s="121" t="b">
        <v>0</v>
      </c>
      <c r="AC1875" s="121" t="b">
        <v>0</v>
      </c>
      <c r="AD1875" s="122"/>
      <c r="AE1875" s="121" t="b">
        <v>0</v>
      </c>
      <c r="AF1875" s="128"/>
      <c r="AG1875" s="137"/>
      <c r="AH1875" s="138" t="b">
        <v>0</v>
      </c>
      <c r="AI1875" s="133"/>
    </row>
    <row r="1876">
      <c r="A1876" s="114"/>
      <c r="B1876" s="114"/>
      <c r="C1876" s="114"/>
      <c r="D1876" s="114"/>
      <c r="E1876" s="115" t="s">
        <v>231</v>
      </c>
      <c r="F1876" s="116"/>
      <c r="G1876" s="117"/>
      <c r="H1876" s="116"/>
      <c r="I1876" s="116"/>
      <c r="J1876" s="118"/>
      <c r="K1876" s="116"/>
      <c r="L1876" s="116"/>
      <c r="M1876" s="116"/>
      <c r="N1876" s="116"/>
      <c r="O1876" s="116"/>
      <c r="P1876" s="126"/>
      <c r="Q1876" s="126"/>
      <c r="R1876" s="126"/>
      <c r="S1876" s="136"/>
      <c r="T1876" s="126"/>
      <c r="U1876" s="126"/>
      <c r="V1876" s="126"/>
      <c r="W1876" s="136"/>
      <c r="X1876" s="126"/>
      <c r="Y1876" s="126"/>
      <c r="Z1876" s="126"/>
      <c r="AA1876" s="136"/>
      <c r="AB1876" s="121" t="b">
        <v>0</v>
      </c>
      <c r="AC1876" s="121" t="b">
        <v>0</v>
      </c>
      <c r="AD1876" s="122"/>
      <c r="AE1876" s="121" t="b">
        <v>0</v>
      </c>
      <c r="AF1876" s="128"/>
      <c r="AG1876" s="137"/>
      <c r="AH1876" s="138" t="b">
        <v>0</v>
      </c>
      <c r="AI1876" s="133"/>
    </row>
    <row r="1877">
      <c r="A1877" s="114"/>
      <c r="B1877" s="114"/>
      <c r="C1877" s="114"/>
      <c r="D1877" s="114"/>
      <c r="E1877" s="115" t="s">
        <v>231</v>
      </c>
      <c r="F1877" s="116"/>
      <c r="G1877" s="117"/>
      <c r="H1877" s="116"/>
      <c r="I1877" s="116"/>
      <c r="J1877" s="118"/>
      <c r="K1877" s="116"/>
      <c r="L1877" s="116"/>
      <c r="M1877" s="116"/>
      <c r="N1877" s="116"/>
      <c r="O1877" s="116"/>
      <c r="P1877" s="126"/>
      <c r="Q1877" s="126"/>
      <c r="R1877" s="126"/>
      <c r="S1877" s="136"/>
      <c r="T1877" s="126"/>
      <c r="U1877" s="126"/>
      <c r="V1877" s="126"/>
      <c r="W1877" s="136"/>
      <c r="X1877" s="126"/>
      <c r="Y1877" s="126"/>
      <c r="Z1877" s="126"/>
      <c r="AA1877" s="136"/>
      <c r="AB1877" s="121" t="b">
        <v>0</v>
      </c>
      <c r="AC1877" s="121" t="b">
        <v>0</v>
      </c>
      <c r="AD1877" s="122"/>
      <c r="AE1877" s="121" t="b">
        <v>0</v>
      </c>
      <c r="AF1877" s="128"/>
      <c r="AG1877" s="137"/>
      <c r="AH1877" s="138" t="b">
        <v>0</v>
      </c>
      <c r="AI1877" s="133"/>
    </row>
    <row r="1878">
      <c r="A1878" s="114"/>
      <c r="B1878" s="114"/>
      <c r="C1878" s="114"/>
      <c r="D1878" s="114"/>
      <c r="E1878" s="115" t="s">
        <v>231</v>
      </c>
      <c r="F1878" s="116"/>
      <c r="G1878" s="117"/>
      <c r="H1878" s="116"/>
      <c r="I1878" s="116"/>
      <c r="J1878" s="118"/>
      <c r="K1878" s="116"/>
      <c r="L1878" s="116"/>
      <c r="M1878" s="116"/>
      <c r="N1878" s="116"/>
      <c r="O1878" s="116"/>
      <c r="P1878" s="126"/>
      <c r="Q1878" s="126"/>
      <c r="R1878" s="126"/>
      <c r="S1878" s="136"/>
      <c r="T1878" s="126"/>
      <c r="U1878" s="126"/>
      <c r="V1878" s="126"/>
      <c r="W1878" s="136"/>
      <c r="X1878" s="126"/>
      <c r="Y1878" s="126"/>
      <c r="Z1878" s="126"/>
      <c r="AA1878" s="136"/>
      <c r="AB1878" s="121" t="b">
        <v>0</v>
      </c>
      <c r="AC1878" s="121" t="b">
        <v>0</v>
      </c>
      <c r="AD1878" s="122"/>
      <c r="AE1878" s="121" t="b">
        <v>0</v>
      </c>
      <c r="AF1878" s="128"/>
      <c r="AG1878" s="137"/>
      <c r="AH1878" s="138" t="b">
        <v>0</v>
      </c>
      <c r="AI1878" s="133"/>
    </row>
    <row r="1879">
      <c r="A1879" s="114"/>
      <c r="B1879" s="114"/>
      <c r="C1879" s="114"/>
      <c r="D1879" s="114"/>
      <c r="E1879" s="115" t="s">
        <v>231</v>
      </c>
      <c r="F1879" s="116"/>
      <c r="G1879" s="117"/>
      <c r="H1879" s="116"/>
      <c r="I1879" s="116"/>
      <c r="J1879" s="118"/>
      <c r="K1879" s="116"/>
      <c r="L1879" s="116"/>
      <c r="M1879" s="116"/>
      <c r="N1879" s="116"/>
      <c r="O1879" s="116"/>
      <c r="P1879" s="126"/>
      <c r="Q1879" s="126"/>
      <c r="R1879" s="126"/>
      <c r="S1879" s="136"/>
      <c r="T1879" s="126"/>
      <c r="U1879" s="126"/>
      <c r="V1879" s="126"/>
      <c r="W1879" s="136"/>
      <c r="X1879" s="126"/>
      <c r="Y1879" s="126"/>
      <c r="Z1879" s="126"/>
      <c r="AA1879" s="136"/>
      <c r="AB1879" s="121" t="b">
        <v>0</v>
      </c>
      <c r="AC1879" s="121" t="b">
        <v>0</v>
      </c>
      <c r="AD1879" s="122"/>
      <c r="AE1879" s="121" t="b">
        <v>0</v>
      </c>
      <c r="AF1879" s="128"/>
      <c r="AG1879" s="137"/>
      <c r="AH1879" s="138" t="b">
        <v>0</v>
      </c>
      <c r="AI1879" s="133"/>
    </row>
    <row r="1880">
      <c r="A1880" s="114"/>
      <c r="B1880" s="114"/>
      <c r="C1880" s="114"/>
      <c r="D1880" s="114"/>
      <c r="E1880" s="115" t="s">
        <v>231</v>
      </c>
      <c r="F1880" s="116"/>
      <c r="G1880" s="117"/>
      <c r="H1880" s="116"/>
      <c r="I1880" s="116"/>
      <c r="J1880" s="118"/>
      <c r="K1880" s="116"/>
      <c r="L1880" s="116"/>
      <c r="M1880" s="116"/>
      <c r="N1880" s="116"/>
      <c r="O1880" s="116"/>
      <c r="P1880" s="126"/>
      <c r="Q1880" s="126"/>
      <c r="R1880" s="126"/>
      <c r="S1880" s="136"/>
      <c r="T1880" s="126"/>
      <c r="U1880" s="126"/>
      <c r="V1880" s="126"/>
      <c r="W1880" s="136"/>
      <c r="X1880" s="126"/>
      <c r="Y1880" s="126"/>
      <c r="Z1880" s="126"/>
      <c r="AA1880" s="136"/>
      <c r="AB1880" s="121" t="b">
        <v>0</v>
      </c>
      <c r="AC1880" s="121" t="b">
        <v>0</v>
      </c>
      <c r="AD1880" s="122"/>
      <c r="AE1880" s="121" t="b">
        <v>0</v>
      </c>
      <c r="AF1880" s="128"/>
      <c r="AG1880" s="137"/>
      <c r="AH1880" s="138" t="b">
        <v>0</v>
      </c>
      <c r="AI1880" s="133"/>
    </row>
    <row r="1881">
      <c r="A1881" s="114"/>
      <c r="B1881" s="114"/>
      <c r="C1881" s="114"/>
      <c r="D1881" s="114"/>
      <c r="E1881" s="115" t="s">
        <v>231</v>
      </c>
      <c r="F1881" s="116"/>
      <c r="G1881" s="117"/>
      <c r="H1881" s="116"/>
      <c r="I1881" s="116"/>
      <c r="J1881" s="118"/>
      <c r="K1881" s="116"/>
      <c r="L1881" s="116"/>
      <c r="M1881" s="116"/>
      <c r="N1881" s="116"/>
      <c r="O1881" s="116"/>
      <c r="P1881" s="126"/>
      <c r="Q1881" s="126"/>
      <c r="R1881" s="126"/>
      <c r="S1881" s="136"/>
      <c r="T1881" s="126"/>
      <c r="U1881" s="126"/>
      <c r="V1881" s="126"/>
      <c r="W1881" s="136"/>
      <c r="X1881" s="126"/>
      <c r="Y1881" s="126"/>
      <c r="Z1881" s="126"/>
      <c r="AA1881" s="136"/>
      <c r="AB1881" s="121" t="b">
        <v>0</v>
      </c>
      <c r="AC1881" s="121" t="b">
        <v>0</v>
      </c>
      <c r="AD1881" s="122"/>
      <c r="AE1881" s="121" t="b">
        <v>0</v>
      </c>
      <c r="AF1881" s="128"/>
      <c r="AG1881" s="137"/>
      <c r="AH1881" s="138" t="b">
        <v>0</v>
      </c>
      <c r="AI1881" s="133"/>
    </row>
    <row r="1882">
      <c r="A1882" s="114"/>
      <c r="B1882" s="114"/>
      <c r="C1882" s="114"/>
      <c r="D1882" s="114"/>
      <c r="E1882" s="115" t="s">
        <v>231</v>
      </c>
      <c r="F1882" s="116"/>
      <c r="G1882" s="117"/>
      <c r="H1882" s="116"/>
      <c r="I1882" s="116"/>
      <c r="J1882" s="118"/>
      <c r="K1882" s="116"/>
      <c r="L1882" s="116"/>
      <c r="M1882" s="116"/>
      <c r="N1882" s="116"/>
      <c r="O1882" s="116"/>
      <c r="P1882" s="126"/>
      <c r="Q1882" s="126"/>
      <c r="R1882" s="126"/>
      <c r="S1882" s="136"/>
      <c r="T1882" s="126"/>
      <c r="U1882" s="126"/>
      <c r="V1882" s="126"/>
      <c r="W1882" s="136"/>
      <c r="X1882" s="126"/>
      <c r="Y1882" s="126"/>
      <c r="Z1882" s="126"/>
      <c r="AA1882" s="136"/>
      <c r="AB1882" s="121" t="b">
        <v>0</v>
      </c>
      <c r="AC1882" s="121" t="b">
        <v>0</v>
      </c>
      <c r="AD1882" s="122"/>
      <c r="AE1882" s="121" t="b">
        <v>0</v>
      </c>
      <c r="AF1882" s="128"/>
      <c r="AG1882" s="137"/>
      <c r="AH1882" s="138" t="b">
        <v>0</v>
      </c>
      <c r="AI1882" s="133"/>
    </row>
    <row r="1883">
      <c r="A1883" s="114"/>
      <c r="B1883" s="114"/>
      <c r="C1883" s="114"/>
      <c r="D1883" s="114"/>
      <c r="E1883" s="115" t="s">
        <v>231</v>
      </c>
      <c r="F1883" s="116"/>
      <c r="G1883" s="117"/>
      <c r="H1883" s="116"/>
      <c r="I1883" s="116"/>
      <c r="J1883" s="118"/>
      <c r="K1883" s="116"/>
      <c r="L1883" s="116"/>
      <c r="M1883" s="116"/>
      <c r="N1883" s="116"/>
      <c r="O1883" s="116"/>
      <c r="P1883" s="126"/>
      <c r="Q1883" s="126"/>
      <c r="R1883" s="126"/>
      <c r="S1883" s="136"/>
      <c r="T1883" s="126"/>
      <c r="U1883" s="126"/>
      <c r="V1883" s="126"/>
      <c r="W1883" s="136"/>
      <c r="X1883" s="126"/>
      <c r="Y1883" s="126"/>
      <c r="Z1883" s="126"/>
      <c r="AA1883" s="136"/>
      <c r="AB1883" s="121" t="b">
        <v>0</v>
      </c>
      <c r="AC1883" s="121" t="b">
        <v>0</v>
      </c>
      <c r="AD1883" s="122"/>
      <c r="AE1883" s="121" t="b">
        <v>0</v>
      </c>
      <c r="AF1883" s="128"/>
      <c r="AG1883" s="137"/>
      <c r="AH1883" s="138" t="b">
        <v>0</v>
      </c>
      <c r="AI1883" s="133"/>
    </row>
    <row r="1884">
      <c r="A1884" s="114"/>
      <c r="B1884" s="114"/>
      <c r="C1884" s="114"/>
      <c r="D1884" s="114"/>
      <c r="E1884" s="115" t="s">
        <v>231</v>
      </c>
      <c r="F1884" s="116"/>
      <c r="G1884" s="117"/>
      <c r="H1884" s="116"/>
      <c r="I1884" s="116"/>
      <c r="J1884" s="118"/>
      <c r="K1884" s="116"/>
      <c r="L1884" s="116"/>
      <c r="M1884" s="116"/>
      <c r="N1884" s="116"/>
      <c r="O1884" s="116"/>
      <c r="P1884" s="126"/>
      <c r="Q1884" s="126"/>
      <c r="R1884" s="126"/>
      <c r="S1884" s="136"/>
      <c r="T1884" s="126"/>
      <c r="U1884" s="126"/>
      <c r="V1884" s="126"/>
      <c r="W1884" s="136"/>
      <c r="X1884" s="126"/>
      <c r="Y1884" s="126"/>
      <c r="Z1884" s="126"/>
      <c r="AA1884" s="136"/>
      <c r="AB1884" s="121" t="b">
        <v>0</v>
      </c>
      <c r="AC1884" s="121" t="b">
        <v>0</v>
      </c>
      <c r="AD1884" s="122"/>
      <c r="AE1884" s="121" t="b">
        <v>0</v>
      </c>
      <c r="AF1884" s="128"/>
      <c r="AG1884" s="137"/>
      <c r="AH1884" s="138" t="b">
        <v>0</v>
      </c>
      <c r="AI1884" s="133"/>
    </row>
    <row r="1885">
      <c r="A1885" s="114"/>
      <c r="B1885" s="114"/>
      <c r="C1885" s="114"/>
      <c r="D1885" s="114"/>
      <c r="E1885" s="115" t="s">
        <v>231</v>
      </c>
      <c r="F1885" s="116"/>
      <c r="G1885" s="117"/>
      <c r="H1885" s="116"/>
      <c r="I1885" s="116"/>
      <c r="J1885" s="118"/>
      <c r="K1885" s="116"/>
      <c r="L1885" s="116"/>
      <c r="M1885" s="116"/>
      <c r="N1885" s="116"/>
      <c r="O1885" s="116"/>
      <c r="P1885" s="126"/>
      <c r="Q1885" s="126"/>
      <c r="R1885" s="126"/>
      <c r="S1885" s="136"/>
      <c r="T1885" s="126"/>
      <c r="U1885" s="126"/>
      <c r="V1885" s="126"/>
      <c r="W1885" s="136"/>
      <c r="X1885" s="126"/>
      <c r="Y1885" s="126"/>
      <c r="Z1885" s="126"/>
      <c r="AA1885" s="136"/>
      <c r="AB1885" s="121" t="b">
        <v>0</v>
      </c>
      <c r="AC1885" s="121" t="b">
        <v>0</v>
      </c>
      <c r="AD1885" s="122"/>
      <c r="AE1885" s="121" t="b">
        <v>0</v>
      </c>
      <c r="AF1885" s="128"/>
      <c r="AG1885" s="137"/>
      <c r="AH1885" s="138" t="b">
        <v>0</v>
      </c>
      <c r="AI1885" s="133"/>
    </row>
    <row r="1886">
      <c r="A1886" s="114"/>
      <c r="B1886" s="114"/>
      <c r="C1886" s="114"/>
      <c r="D1886" s="114"/>
      <c r="E1886" s="115" t="s">
        <v>231</v>
      </c>
      <c r="F1886" s="116"/>
      <c r="G1886" s="117"/>
      <c r="H1886" s="116"/>
      <c r="I1886" s="116"/>
      <c r="J1886" s="118"/>
      <c r="K1886" s="116"/>
      <c r="L1886" s="116"/>
      <c r="M1886" s="116"/>
      <c r="N1886" s="116"/>
      <c r="O1886" s="116"/>
      <c r="P1886" s="126"/>
      <c r="Q1886" s="126"/>
      <c r="R1886" s="126"/>
      <c r="S1886" s="136"/>
      <c r="T1886" s="126"/>
      <c r="U1886" s="126"/>
      <c r="V1886" s="126"/>
      <c r="W1886" s="136"/>
      <c r="X1886" s="126"/>
      <c r="Y1886" s="126"/>
      <c r="Z1886" s="126"/>
      <c r="AA1886" s="136"/>
      <c r="AB1886" s="121" t="b">
        <v>0</v>
      </c>
      <c r="AC1886" s="121" t="b">
        <v>0</v>
      </c>
      <c r="AD1886" s="122"/>
      <c r="AE1886" s="121" t="b">
        <v>0</v>
      </c>
      <c r="AF1886" s="128"/>
      <c r="AG1886" s="137"/>
      <c r="AH1886" s="138" t="b">
        <v>0</v>
      </c>
      <c r="AI1886" s="133"/>
    </row>
    <row r="1887">
      <c r="A1887" s="114"/>
      <c r="B1887" s="114"/>
      <c r="C1887" s="114"/>
      <c r="D1887" s="114"/>
      <c r="E1887" s="115" t="s">
        <v>231</v>
      </c>
      <c r="F1887" s="116"/>
      <c r="G1887" s="117"/>
      <c r="H1887" s="116"/>
      <c r="I1887" s="116"/>
      <c r="J1887" s="118"/>
      <c r="K1887" s="116"/>
      <c r="L1887" s="116"/>
      <c r="M1887" s="116"/>
      <c r="N1887" s="116"/>
      <c r="O1887" s="116"/>
      <c r="P1887" s="126"/>
      <c r="Q1887" s="126"/>
      <c r="R1887" s="126"/>
      <c r="S1887" s="136"/>
      <c r="T1887" s="126"/>
      <c r="U1887" s="126"/>
      <c r="V1887" s="126"/>
      <c r="W1887" s="136"/>
      <c r="X1887" s="126"/>
      <c r="Y1887" s="126"/>
      <c r="Z1887" s="126"/>
      <c r="AA1887" s="136"/>
      <c r="AB1887" s="121" t="b">
        <v>0</v>
      </c>
      <c r="AC1887" s="121" t="b">
        <v>0</v>
      </c>
      <c r="AD1887" s="122"/>
      <c r="AE1887" s="121" t="b">
        <v>0</v>
      </c>
      <c r="AF1887" s="128"/>
      <c r="AG1887" s="137"/>
      <c r="AH1887" s="138" t="b">
        <v>0</v>
      </c>
      <c r="AI1887" s="133"/>
    </row>
    <row r="1888">
      <c r="A1888" s="114"/>
      <c r="B1888" s="114"/>
      <c r="C1888" s="114"/>
      <c r="D1888" s="114"/>
      <c r="E1888" s="115" t="s">
        <v>231</v>
      </c>
      <c r="F1888" s="116"/>
      <c r="G1888" s="117"/>
      <c r="H1888" s="116"/>
      <c r="I1888" s="116"/>
      <c r="J1888" s="118"/>
      <c r="K1888" s="116"/>
      <c r="L1888" s="116"/>
      <c r="M1888" s="116"/>
      <c r="N1888" s="116"/>
      <c r="O1888" s="116"/>
      <c r="P1888" s="126"/>
      <c r="Q1888" s="126"/>
      <c r="R1888" s="126"/>
      <c r="S1888" s="136"/>
      <c r="T1888" s="126"/>
      <c r="U1888" s="126"/>
      <c r="V1888" s="126"/>
      <c r="W1888" s="136"/>
      <c r="X1888" s="126"/>
      <c r="Y1888" s="126"/>
      <c r="Z1888" s="126"/>
      <c r="AA1888" s="136"/>
      <c r="AB1888" s="121" t="b">
        <v>0</v>
      </c>
      <c r="AC1888" s="121" t="b">
        <v>0</v>
      </c>
      <c r="AD1888" s="122"/>
      <c r="AE1888" s="121" t="b">
        <v>0</v>
      </c>
      <c r="AF1888" s="128"/>
      <c r="AG1888" s="137"/>
      <c r="AH1888" s="138" t="b">
        <v>0</v>
      </c>
      <c r="AI1888" s="133"/>
    </row>
    <row r="1889">
      <c r="A1889" s="114"/>
      <c r="B1889" s="114"/>
      <c r="C1889" s="114"/>
      <c r="D1889" s="114"/>
      <c r="E1889" s="115" t="s">
        <v>231</v>
      </c>
      <c r="F1889" s="116"/>
      <c r="G1889" s="117"/>
      <c r="H1889" s="116"/>
      <c r="I1889" s="116"/>
      <c r="J1889" s="118"/>
      <c r="K1889" s="116"/>
      <c r="L1889" s="116"/>
      <c r="M1889" s="116"/>
      <c r="N1889" s="116"/>
      <c r="O1889" s="116"/>
      <c r="P1889" s="126"/>
      <c r="Q1889" s="126"/>
      <c r="R1889" s="126"/>
      <c r="S1889" s="136"/>
      <c r="T1889" s="126"/>
      <c r="U1889" s="126"/>
      <c r="V1889" s="126"/>
      <c r="W1889" s="136"/>
      <c r="X1889" s="126"/>
      <c r="Y1889" s="126"/>
      <c r="Z1889" s="126"/>
      <c r="AA1889" s="136"/>
      <c r="AB1889" s="121" t="b">
        <v>0</v>
      </c>
      <c r="AC1889" s="121" t="b">
        <v>0</v>
      </c>
      <c r="AD1889" s="122"/>
      <c r="AE1889" s="121" t="b">
        <v>0</v>
      </c>
      <c r="AF1889" s="128"/>
      <c r="AG1889" s="137"/>
      <c r="AH1889" s="138" t="b">
        <v>0</v>
      </c>
      <c r="AI1889" s="133"/>
    </row>
    <row r="1890">
      <c r="A1890" s="114"/>
      <c r="B1890" s="114"/>
      <c r="C1890" s="114"/>
      <c r="D1890" s="114"/>
      <c r="E1890" s="115" t="s">
        <v>231</v>
      </c>
      <c r="F1890" s="116"/>
      <c r="G1890" s="117"/>
      <c r="H1890" s="116"/>
      <c r="I1890" s="116"/>
      <c r="J1890" s="118"/>
      <c r="K1890" s="116"/>
      <c r="L1890" s="116"/>
      <c r="M1890" s="116"/>
      <c r="N1890" s="116"/>
      <c r="O1890" s="116"/>
      <c r="P1890" s="126"/>
      <c r="Q1890" s="126"/>
      <c r="R1890" s="126"/>
      <c r="S1890" s="136"/>
      <c r="T1890" s="126"/>
      <c r="U1890" s="126"/>
      <c r="V1890" s="126"/>
      <c r="W1890" s="136"/>
      <c r="X1890" s="126"/>
      <c r="Y1890" s="126"/>
      <c r="Z1890" s="126"/>
      <c r="AA1890" s="136"/>
      <c r="AB1890" s="121" t="b">
        <v>0</v>
      </c>
      <c r="AC1890" s="121" t="b">
        <v>0</v>
      </c>
      <c r="AD1890" s="122"/>
      <c r="AE1890" s="121" t="b">
        <v>0</v>
      </c>
      <c r="AF1890" s="128"/>
      <c r="AG1890" s="137"/>
      <c r="AH1890" s="138" t="b">
        <v>0</v>
      </c>
      <c r="AI1890" s="133"/>
    </row>
    <row r="1891">
      <c r="A1891" s="114"/>
      <c r="B1891" s="114"/>
      <c r="C1891" s="114"/>
      <c r="D1891" s="114"/>
      <c r="E1891" s="115" t="s">
        <v>231</v>
      </c>
      <c r="F1891" s="116"/>
      <c r="G1891" s="117"/>
      <c r="H1891" s="116"/>
      <c r="I1891" s="116"/>
      <c r="J1891" s="118"/>
      <c r="K1891" s="116"/>
      <c r="L1891" s="116"/>
      <c r="M1891" s="116"/>
      <c r="N1891" s="116"/>
      <c r="O1891" s="116"/>
      <c r="P1891" s="126"/>
      <c r="Q1891" s="126"/>
      <c r="R1891" s="126"/>
      <c r="S1891" s="136"/>
      <c r="T1891" s="126"/>
      <c r="U1891" s="126"/>
      <c r="V1891" s="126"/>
      <c r="W1891" s="136"/>
      <c r="X1891" s="126"/>
      <c r="Y1891" s="126"/>
      <c r="Z1891" s="126"/>
      <c r="AA1891" s="136"/>
      <c r="AB1891" s="121" t="b">
        <v>0</v>
      </c>
      <c r="AC1891" s="121" t="b">
        <v>0</v>
      </c>
      <c r="AD1891" s="122"/>
      <c r="AE1891" s="121" t="b">
        <v>0</v>
      </c>
      <c r="AF1891" s="128"/>
      <c r="AG1891" s="137"/>
      <c r="AH1891" s="138" t="b">
        <v>0</v>
      </c>
      <c r="AI1891" s="133"/>
    </row>
    <row r="1892">
      <c r="A1892" s="114"/>
      <c r="B1892" s="114"/>
      <c r="C1892" s="114"/>
      <c r="D1892" s="114"/>
      <c r="E1892" s="115" t="s">
        <v>231</v>
      </c>
      <c r="F1892" s="116"/>
      <c r="G1892" s="117"/>
      <c r="H1892" s="116"/>
      <c r="I1892" s="116"/>
      <c r="J1892" s="118"/>
      <c r="K1892" s="116"/>
      <c r="L1892" s="116"/>
      <c r="M1892" s="116"/>
      <c r="N1892" s="116"/>
      <c r="O1892" s="116"/>
      <c r="P1892" s="126"/>
      <c r="Q1892" s="126"/>
      <c r="R1892" s="126"/>
      <c r="S1892" s="136"/>
      <c r="T1892" s="126"/>
      <c r="U1892" s="126"/>
      <c r="V1892" s="126"/>
      <c r="W1892" s="136"/>
      <c r="X1892" s="126"/>
      <c r="Y1892" s="126"/>
      <c r="Z1892" s="126"/>
      <c r="AA1892" s="136"/>
      <c r="AB1892" s="121" t="b">
        <v>0</v>
      </c>
      <c r="AC1892" s="121" t="b">
        <v>0</v>
      </c>
      <c r="AD1892" s="122"/>
      <c r="AE1892" s="121" t="b">
        <v>0</v>
      </c>
      <c r="AF1892" s="128"/>
      <c r="AG1892" s="137"/>
      <c r="AH1892" s="138" t="b">
        <v>0</v>
      </c>
      <c r="AI1892" s="133"/>
    </row>
    <row r="1893">
      <c r="A1893" s="114"/>
      <c r="B1893" s="114"/>
      <c r="C1893" s="114"/>
      <c r="D1893" s="114"/>
      <c r="E1893" s="115" t="s">
        <v>231</v>
      </c>
      <c r="F1893" s="116"/>
      <c r="G1893" s="117"/>
      <c r="H1893" s="116"/>
      <c r="I1893" s="116"/>
      <c r="J1893" s="118"/>
      <c r="K1893" s="116"/>
      <c r="L1893" s="116"/>
      <c r="M1893" s="116"/>
      <c r="N1893" s="116"/>
      <c r="O1893" s="116"/>
      <c r="P1893" s="126"/>
      <c r="Q1893" s="126"/>
      <c r="R1893" s="126"/>
      <c r="S1893" s="136"/>
      <c r="T1893" s="126"/>
      <c r="U1893" s="126"/>
      <c r="V1893" s="126"/>
      <c r="W1893" s="136"/>
      <c r="X1893" s="126"/>
      <c r="Y1893" s="126"/>
      <c r="Z1893" s="126"/>
      <c r="AA1893" s="136"/>
      <c r="AB1893" s="121" t="b">
        <v>0</v>
      </c>
      <c r="AC1893" s="121" t="b">
        <v>0</v>
      </c>
      <c r="AD1893" s="122"/>
      <c r="AE1893" s="121" t="b">
        <v>0</v>
      </c>
      <c r="AF1893" s="128"/>
      <c r="AG1893" s="137"/>
      <c r="AH1893" s="138" t="b">
        <v>0</v>
      </c>
      <c r="AI1893" s="133"/>
    </row>
    <row r="1894">
      <c r="A1894" s="114"/>
      <c r="B1894" s="114"/>
      <c r="C1894" s="114"/>
      <c r="D1894" s="114"/>
      <c r="E1894" s="115" t="s">
        <v>231</v>
      </c>
      <c r="F1894" s="116"/>
      <c r="G1894" s="117"/>
      <c r="H1894" s="116"/>
      <c r="I1894" s="116"/>
      <c r="J1894" s="118"/>
      <c r="K1894" s="116"/>
      <c r="L1894" s="116"/>
      <c r="M1894" s="116"/>
      <c r="N1894" s="116"/>
      <c r="O1894" s="116"/>
      <c r="P1894" s="126"/>
      <c r="Q1894" s="126"/>
      <c r="R1894" s="126"/>
      <c r="S1894" s="136"/>
      <c r="T1894" s="126"/>
      <c r="U1894" s="126"/>
      <c r="V1894" s="126"/>
      <c r="W1894" s="136"/>
      <c r="X1894" s="126"/>
      <c r="Y1894" s="126"/>
      <c r="Z1894" s="126"/>
      <c r="AA1894" s="136"/>
      <c r="AB1894" s="121" t="b">
        <v>0</v>
      </c>
      <c r="AC1894" s="121" t="b">
        <v>0</v>
      </c>
      <c r="AD1894" s="122"/>
      <c r="AE1894" s="121" t="b">
        <v>0</v>
      </c>
      <c r="AF1894" s="128"/>
      <c r="AG1894" s="137"/>
      <c r="AH1894" s="138" t="b">
        <v>0</v>
      </c>
      <c r="AI1894" s="133"/>
    </row>
    <row r="1895">
      <c r="A1895" s="114"/>
      <c r="B1895" s="114"/>
      <c r="C1895" s="114"/>
      <c r="D1895" s="114"/>
      <c r="E1895" s="115" t="s">
        <v>231</v>
      </c>
      <c r="F1895" s="116"/>
      <c r="G1895" s="117"/>
      <c r="H1895" s="116"/>
      <c r="I1895" s="116"/>
      <c r="J1895" s="118"/>
      <c r="K1895" s="116"/>
      <c r="L1895" s="116"/>
      <c r="M1895" s="116"/>
      <c r="N1895" s="116"/>
      <c r="O1895" s="116"/>
      <c r="P1895" s="126"/>
      <c r="Q1895" s="126"/>
      <c r="R1895" s="126"/>
      <c r="S1895" s="136"/>
      <c r="T1895" s="126"/>
      <c r="U1895" s="126"/>
      <c r="V1895" s="126"/>
      <c r="W1895" s="136"/>
      <c r="X1895" s="126"/>
      <c r="Y1895" s="126"/>
      <c r="Z1895" s="126"/>
      <c r="AA1895" s="136"/>
      <c r="AB1895" s="121" t="b">
        <v>0</v>
      </c>
      <c r="AC1895" s="121" t="b">
        <v>0</v>
      </c>
      <c r="AD1895" s="122"/>
      <c r="AE1895" s="121" t="b">
        <v>0</v>
      </c>
      <c r="AF1895" s="128"/>
      <c r="AG1895" s="137"/>
      <c r="AH1895" s="138" t="b">
        <v>0</v>
      </c>
      <c r="AI1895" s="133"/>
    </row>
    <row r="1896">
      <c r="A1896" s="114"/>
      <c r="B1896" s="114"/>
      <c r="C1896" s="114"/>
      <c r="D1896" s="114"/>
      <c r="E1896" s="115" t="s">
        <v>231</v>
      </c>
      <c r="F1896" s="116"/>
      <c r="G1896" s="117"/>
      <c r="H1896" s="116"/>
      <c r="I1896" s="116"/>
      <c r="J1896" s="118"/>
      <c r="K1896" s="116"/>
      <c r="L1896" s="116"/>
      <c r="M1896" s="116"/>
      <c r="N1896" s="116"/>
      <c r="O1896" s="116"/>
      <c r="P1896" s="126"/>
      <c r="Q1896" s="126"/>
      <c r="R1896" s="126"/>
      <c r="S1896" s="136"/>
      <c r="T1896" s="126"/>
      <c r="U1896" s="126"/>
      <c r="V1896" s="126"/>
      <c r="W1896" s="136"/>
      <c r="X1896" s="126"/>
      <c r="Y1896" s="126"/>
      <c r="Z1896" s="126"/>
      <c r="AA1896" s="136"/>
      <c r="AB1896" s="121" t="b">
        <v>0</v>
      </c>
      <c r="AC1896" s="121" t="b">
        <v>0</v>
      </c>
      <c r="AD1896" s="122"/>
      <c r="AE1896" s="121" t="b">
        <v>0</v>
      </c>
      <c r="AF1896" s="128"/>
      <c r="AG1896" s="137"/>
      <c r="AH1896" s="138" t="b">
        <v>0</v>
      </c>
      <c r="AI1896" s="133"/>
    </row>
    <row r="1897">
      <c r="A1897" s="114"/>
      <c r="B1897" s="114"/>
      <c r="C1897" s="114"/>
      <c r="D1897" s="114"/>
      <c r="E1897" s="115" t="s">
        <v>231</v>
      </c>
      <c r="F1897" s="116"/>
      <c r="G1897" s="117"/>
      <c r="H1897" s="116"/>
      <c r="I1897" s="116"/>
      <c r="J1897" s="118"/>
      <c r="K1897" s="116"/>
      <c r="L1897" s="116"/>
      <c r="M1897" s="116"/>
      <c r="N1897" s="116"/>
      <c r="O1897" s="116"/>
      <c r="P1897" s="126"/>
      <c r="Q1897" s="126"/>
      <c r="R1897" s="126"/>
      <c r="S1897" s="136"/>
      <c r="T1897" s="126"/>
      <c r="U1897" s="126"/>
      <c r="V1897" s="126"/>
      <c r="W1897" s="136"/>
      <c r="X1897" s="126"/>
      <c r="Y1897" s="126"/>
      <c r="Z1897" s="126"/>
      <c r="AA1897" s="136"/>
      <c r="AB1897" s="121" t="b">
        <v>0</v>
      </c>
      <c r="AC1897" s="121" t="b">
        <v>0</v>
      </c>
      <c r="AD1897" s="122"/>
      <c r="AE1897" s="121" t="b">
        <v>0</v>
      </c>
      <c r="AF1897" s="128"/>
      <c r="AG1897" s="137"/>
      <c r="AH1897" s="138" t="b">
        <v>0</v>
      </c>
      <c r="AI1897" s="133"/>
    </row>
    <row r="1898">
      <c r="A1898" s="114"/>
      <c r="B1898" s="114"/>
      <c r="C1898" s="114"/>
      <c r="D1898" s="114"/>
      <c r="E1898" s="115" t="s">
        <v>231</v>
      </c>
      <c r="F1898" s="116"/>
      <c r="G1898" s="117"/>
      <c r="H1898" s="116"/>
      <c r="I1898" s="116"/>
      <c r="J1898" s="118"/>
      <c r="K1898" s="116"/>
      <c r="L1898" s="116"/>
      <c r="M1898" s="116"/>
      <c r="N1898" s="116"/>
      <c r="O1898" s="116"/>
      <c r="P1898" s="126"/>
      <c r="Q1898" s="126"/>
      <c r="R1898" s="126"/>
      <c r="S1898" s="136"/>
      <c r="T1898" s="126"/>
      <c r="U1898" s="126"/>
      <c r="V1898" s="126"/>
      <c r="W1898" s="136"/>
      <c r="X1898" s="126"/>
      <c r="Y1898" s="126"/>
      <c r="Z1898" s="126"/>
      <c r="AA1898" s="136"/>
      <c r="AB1898" s="121" t="b">
        <v>0</v>
      </c>
      <c r="AC1898" s="121" t="b">
        <v>0</v>
      </c>
      <c r="AD1898" s="122"/>
      <c r="AE1898" s="121" t="b">
        <v>0</v>
      </c>
      <c r="AF1898" s="128"/>
      <c r="AG1898" s="137"/>
      <c r="AH1898" s="138" t="b">
        <v>0</v>
      </c>
      <c r="AI1898" s="133"/>
    </row>
    <row r="1899">
      <c r="A1899" s="114"/>
      <c r="B1899" s="114"/>
      <c r="C1899" s="114"/>
      <c r="D1899" s="114"/>
      <c r="E1899" s="115" t="s">
        <v>231</v>
      </c>
      <c r="F1899" s="116"/>
      <c r="G1899" s="117"/>
      <c r="H1899" s="116"/>
      <c r="I1899" s="116"/>
      <c r="J1899" s="118"/>
      <c r="K1899" s="116"/>
      <c r="L1899" s="116"/>
      <c r="M1899" s="116"/>
      <c r="N1899" s="116"/>
      <c r="O1899" s="116"/>
      <c r="P1899" s="126"/>
      <c r="Q1899" s="126"/>
      <c r="R1899" s="126"/>
      <c r="S1899" s="136"/>
      <c r="T1899" s="126"/>
      <c r="U1899" s="126"/>
      <c r="V1899" s="126"/>
      <c r="W1899" s="136"/>
      <c r="X1899" s="126"/>
      <c r="Y1899" s="126"/>
      <c r="Z1899" s="126"/>
      <c r="AA1899" s="136"/>
      <c r="AB1899" s="121" t="b">
        <v>0</v>
      </c>
      <c r="AC1899" s="121" t="b">
        <v>0</v>
      </c>
      <c r="AD1899" s="122"/>
      <c r="AE1899" s="121" t="b">
        <v>0</v>
      </c>
      <c r="AF1899" s="128"/>
      <c r="AG1899" s="137"/>
      <c r="AH1899" s="138" t="b">
        <v>0</v>
      </c>
      <c r="AI1899" s="133"/>
    </row>
    <row r="1900">
      <c r="A1900" s="114"/>
      <c r="B1900" s="114"/>
      <c r="C1900" s="114"/>
      <c r="D1900" s="114"/>
      <c r="E1900" s="115" t="s">
        <v>231</v>
      </c>
      <c r="F1900" s="116"/>
      <c r="G1900" s="117"/>
      <c r="H1900" s="116"/>
      <c r="I1900" s="116"/>
      <c r="J1900" s="118"/>
      <c r="K1900" s="116"/>
      <c r="L1900" s="116"/>
      <c r="M1900" s="116"/>
      <c r="N1900" s="116"/>
      <c r="O1900" s="116"/>
      <c r="P1900" s="126"/>
      <c r="Q1900" s="126"/>
      <c r="R1900" s="126"/>
      <c r="S1900" s="136"/>
      <c r="T1900" s="126"/>
      <c r="U1900" s="126"/>
      <c r="V1900" s="126"/>
      <c r="W1900" s="136"/>
      <c r="X1900" s="126"/>
      <c r="Y1900" s="126"/>
      <c r="Z1900" s="126"/>
      <c r="AA1900" s="136"/>
      <c r="AB1900" s="121" t="b">
        <v>0</v>
      </c>
      <c r="AC1900" s="121" t="b">
        <v>0</v>
      </c>
      <c r="AD1900" s="122"/>
      <c r="AE1900" s="121" t="b">
        <v>0</v>
      </c>
      <c r="AF1900" s="128"/>
      <c r="AG1900" s="137"/>
      <c r="AH1900" s="138" t="b">
        <v>0</v>
      </c>
      <c r="AI1900" s="133"/>
    </row>
    <row r="1901">
      <c r="A1901" s="114"/>
      <c r="B1901" s="114"/>
      <c r="C1901" s="114"/>
      <c r="D1901" s="114"/>
      <c r="E1901" s="115" t="s">
        <v>231</v>
      </c>
      <c r="F1901" s="116"/>
      <c r="G1901" s="117"/>
      <c r="H1901" s="116"/>
      <c r="I1901" s="116"/>
      <c r="J1901" s="118"/>
      <c r="K1901" s="116"/>
      <c r="L1901" s="116"/>
      <c r="M1901" s="116"/>
      <c r="N1901" s="116"/>
      <c r="O1901" s="116"/>
      <c r="P1901" s="126"/>
      <c r="Q1901" s="126"/>
      <c r="R1901" s="126"/>
      <c r="S1901" s="136"/>
      <c r="T1901" s="126"/>
      <c r="U1901" s="126"/>
      <c r="V1901" s="126"/>
      <c r="W1901" s="136"/>
      <c r="X1901" s="126"/>
      <c r="Y1901" s="126"/>
      <c r="Z1901" s="126"/>
      <c r="AA1901" s="136"/>
      <c r="AB1901" s="121" t="b">
        <v>0</v>
      </c>
      <c r="AC1901" s="121" t="b">
        <v>0</v>
      </c>
      <c r="AD1901" s="122"/>
      <c r="AE1901" s="121" t="b">
        <v>0</v>
      </c>
      <c r="AF1901" s="128"/>
      <c r="AG1901" s="137"/>
      <c r="AH1901" s="138" t="b">
        <v>0</v>
      </c>
      <c r="AI1901" s="133"/>
    </row>
    <row r="1902">
      <c r="A1902" s="114"/>
      <c r="B1902" s="114"/>
      <c r="C1902" s="114"/>
      <c r="D1902" s="114"/>
      <c r="E1902" s="115" t="s">
        <v>231</v>
      </c>
      <c r="F1902" s="116"/>
      <c r="G1902" s="117"/>
      <c r="H1902" s="116"/>
      <c r="I1902" s="116"/>
      <c r="J1902" s="118"/>
      <c r="K1902" s="116"/>
      <c r="L1902" s="116"/>
      <c r="M1902" s="116"/>
      <c r="N1902" s="116"/>
      <c r="O1902" s="116"/>
      <c r="P1902" s="126"/>
      <c r="Q1902" s="126"/>
      <c r="R1902" s="126"/>
      <c r="S1902" s="136"/>
      <c r="T1902" s="126"/>
      <c r="U1902" s="126"/>
      <c r="V1902" s="126"/>
      <c r="W1902" s="136"/>
      <c r="X1902" s="126"/>
      <c r="Y1902" s="126"/>
      <c r="Z1902" s="126"/>
      <c r="AA1902" s="136"/>
      <c r="AB1902" s="121" t="b">
        <v>0</v>
      </c>
      <c r="AC1902" s="121" t="b">
        <v>0</v>
      </c>
      <c r="AD1902" s="122"/>
      <c r="AE1902" s="121" t="b">
        <v>0</v>
      </c>
      <c r="AF1902" s="128"/>
      <c r="AG1902" s="137"/>
      <c r="AH1902" s="138" t="b">
        <v>0</v>
      </c>
      <c r="AI1902" s="133"/>
    </row>
    <row r="1903">
      <c r="A1903" s="114"/>
      <c r="B1903" s="114"/>
      <c r="C1903" s="114"/>
      <c r="D1903" s="114"/>
      <c r="E1903" s="115" t="s">
        <v>231</v>
      </c>
      <c r="F1903" s="116"/>
      <c r="G1903" s="117"/>
      <c r="H1903" s="116"/>
      <c r="I1903" s="116"/>
      <c r="J1903" s="118"/>
      <c r="K1903" s="116"/>
      <c r="L1903" s="116"/>
      <c r="M1903" s="116"/>
      <c r="N1903" s="116"/>
      <c r="O1903" s="116"/>
      <c r="P1903" s="126"/>
      <c r="Q1903" s="126"/>
      <c r="R1903" s="126"/>
      <c r="S1903" s="136"/>
      <c r="T1903" s="126"/>
      <c r="U1903" s="126"/>
      <c r="V1903" s="126"/>
      <c r="W1903" s="136"/>
      <c r="X1903" s="126"/>
      <c r="Y1903" s="126"/>
      <c r="Z1903" s="126"/>
      <c r="AA1903" s="136"/>
      <c r="AB1903" s="121" t="b">
        <v>0</v>
      </c>
      <c r="AC1903" s="121" t="b">
        <v>0</v>
      </c>
      <c r="AD1903" s="122"/>
      <c r="AE1903" s="121" t="b">
        <v>0</v>
      </c>
      <c r="AF1903" s="128"/>
      <c r="AG1903" s="137"/>
      <c r="AH1903" s="138" t="b">
        <v>0</v>
      </c>
      <c r="AI1903" s="133"/>
    </row>
    <row r="1904">
      <c r="A1904" s="114"/>
      <c r="B1904" s="114"/>
      <c r="C1904" s="114"/>
      <c r="D1904" s="114"/>
      <c r="E1904" s="115" t="s">
        <v>231</v>
      </c>
      <c r="F1904" s="116"/>
      <c r="G1904" s="117"/>
      <c r="H1904" s="116"/>
      <c r="I1904" s="116"/>
      <c r="J1904" s="118"/>
      <c r="K1904" s="116"/>
      <c r="L1904" s="116"/>
      <c r="M1904" s="116"/>
      <c r="N1904" s="116"/>
      <c r="O1904" s="116"/>
      <c r="P1904" s="126"/>
      <c r="Q1904" s="126"/>
      <c r="R1904" s="126"/>
      <c r="S1904" s="136"/>
      <c r="T1904" s="126"/>
      <c r="U1904" s="126"/>
      <c r="V1904" s="126"/>
      <c r="W1904" s="136"/>
      <c r="X1904" s="126"/>
      <c r="Y1904" s="126"/>
      <c r="Z1904" s="126"/>
      <c r="AA1904" s="136"/>
      <c r="AB1904" s="121" t="b">
        <v>0</v>
      </c>
      <c r="AC1904" s="121" t="b">
        <v>0</v>
      </c>
      <c r="AD1904" s="122"/>
      <c r="AE1904" s="121" t="b">
        <v>0</v>
      </c>
      <c r="AF1904" s="128"/>
      <c r="AG1904" s="137"/>
      <c r="AH1904" s="138" t="b">
        <v>0</v>
      </c>
      <c r="AI1904" s="133"/>
    </row>
    <row r="1905">
      <c r="A1905" s="114"/>
      <c r="B1905" s="114"/>
      <c r="C1905" s="114"/>
      <c r="D1905" s="114"/>
      <c r="E1905" s="115" t="s">
        <v>231</v>
      </c>
      <c r="F1905" s="116"/>
      <c r="G1905" s="117"/>
      <c r="H1905" s="116"/>
      <c r="I1905" s="116"/>
      <c r="J1905" s="118"/>
      <c r="K1905" s="116"/>
      <c r="L1905" s="116"/>
      <c r="M1905" s="116"/>
      <c r="N1905" s="116"/>
      <c r="O1905" s="116"/>
      <c r="P1905" s="126"/>
      <c r="Q1905" s="126"/>
      <c r="R1905" s="126"/>
      <c r="S1905" s="136"/>
      <c r="T1905" s="126"/>
      <c r="U1905" s="126"/>
      <c r="V1905" s="126"/>
      <c r="W1905" s="136"/>
      <c r="X1905" s="126"/>
      <c r="Y1905" s="126"/>
      <c r="Z1905" s="126"/>
      <c r="AA1905" s="136"/>
      <c r="AB1905" s="121" t="b">
        <v>0</v>
      </c>
      <c r="AC1905" s="121" t="b">
        <v>0</v>
      </c>
      <c r="AD1905" s="122"/>
      <c r="AE1905" s="121" t="b">
        <v>0</v>
      </c>
      <c r="AF1905" s="128"/>
      <c r="AG1905" s="137"/>
      <c r="AH1905" s="138" t="b">
        <v>0</v>
      </c>
      <c r="AI1905" s="133"/>
    </row>
    <row r="1906">
      <c r="A1906" s="114"/>
      <c r="B1906" s="114"/>
      <c r="C1906" s="114"/>
      <c r="D1906" s="114"/>
      <c r="E1906" s="115" t="s">
        <v>231</v>
      </c>
      <c r="F1906" s="116"/>
      <c r="G1906" s="117"/>
      <c r="H1906" s="116"/>
      <c r="I1906" s="116"/>
      <c r="J1906" s="118"/>
      <c r="K1906" s="116"/>
      <c r="L1906" s="116"/>
      <c r="M1906" s="116"/>
      <c r="N1906" s="116"/>
      <c r="O1906" s="116"/>
      <c r="P1906" s="126"/>
      <c r="Q1906" s="126"/>
      <c r="R1906" s="126"/>
      <c r="S1906" s="136"/>
      <c r="T1906" s="126"/>
      <c r="U1906" s="126"/>
      <c r="V1906" s="126"/>
      <c r="W1906" s="136"/>
      <c r="X1906" s="126"/>
      <c r="Y1906" s="126"/>
      <c r="Z1906" s="126"/>
      <c r="AA1906" s="136"/>
      <c r="AB1906" s="121" t="b">
        <v>0</v>
      </c>
      <c r="AC1906" s="121" t="b">
        <v>0</v>
      </c>
      <c r="AD1906" s="122"/>
      <c r="AE1906" s="121" t="b">
        <v>0</v>
      </c>
      <c r="AF1906" s="128"/>
      <c r="AG1906" s="137"/>
      <c r="AH1906" s="138" t="b">
        <v>0</v>
      </c>
      <c r="AI1906" s="133"/>
    </row>
    <row r="1907">
      <c r="A1907" s="114"/>
      <c r="B1907" s="114"/>
      <c r="C1907" s="114"/>
      <c r="D1907" s="114"/>
      <c r="E1907" s="115" t="s">
        <v>231</v>
      </c>
      <c r="F1907" s="116"/>
      <c r="G1907" s="117"/>
      <c r="H1907" s="116"/>
      <c r="I1907" s="116"/>
      <c r="J1907" s="118"/>
      <c r="K1907" s="116"/>
      <c r="L1907" s="116"/>
      <c r="M1907" s="116"/>
      <c r="N1907" s="116"/>
      <c r="O1907" s="116"/>
      <c r="P1907" s="126"/>
      <c r="Q1907" s="126"/>
      <c r="R1907" s="126"/>
      <c r="S1907" s="136"/>
      <c r="T1907" s="126"/>
      <c r="U1907" s="126"/>
      <c r="V1907" s="126"/>
      <c r="W1907" s="136"/>
      <c r="X1907" s="126"/>
      <c r="Y1907" s="126"/>
      <c r="Z1907" s="126"/>
      <c r="AA1907" s="136"/>
      <c r="AB1907" s="121" t="b">
        <v>0</v>
      </c>
      <c r="AC1907" s="121" t="b">
        <v>0</v>
      </c>
      <c r="AD1907" s="122"/>
      <c r="AE1907" s="121" t="b">
        <v>0</v>
      </c>
      <c r="AF1907" s="128"/>
      <c r="AG1907" s="137"/>
      <c r="AH1907" s="138" t="b">
        <v>0</v>
      </c>
      <c r="AI1907" s="133"/>
    </row>
    <row r="1908">
      <c r="A1908" s="114"/>
      <c r="B1908" s="114"/>
      <c r="C1908" s="114"/>
      <c r="D1908" s="114"/>
      <c r="E1908" s="115" t="s">
        <v>231</v>
      </c>
      <c r="F1908" s="116"/>
      <c r="G1908" s="117"/>
      <c r="H1908" s="116"/>
      <c r="I1908" s="116"/>
      <c r="J1908" s="118"/>
      <c r="K1908" s="116"/>
      <c r="L1908" s="116"/>
      <c r="M1908" s="116"/>
      <c r="N1908" s="116"/>
      <c r="O1908" s="116"/>
      <c r="P1908" s="126"/>
      <c r="Q1908" s="126"/>
      <c r="R1908" s="126"/>
      <c r="S1908" s="136"/>
      <c r="T1908" s="126"/>
      <c r="U1908" s="126"/>
      <c r="V1908" s="126"/>
      <c r="W1908" s="136"/>
      <c r="X1908" s="126"/>
      <c r="Y1908" s="126"/>
      <c r="Z1908" s="126"/>
      <c r="AA1908" s="136"/>
      <c r="AB1908" s="121" t="b">
        <v>0</v>
      </c>
      <c r="AC1908" s="121" t="b">
        <v>0</v>
      </c>
      <c r="AD1908" s="122"/>
      <c r="AE1908" s="121" t="b">
        <v>0</v>
      </c>
      <c r="AF1908" s="128"/>
      <c r="AG1908" s="137"/>
      <c r="AH1908" s="138" t="b">
        <v>0</v>
      </c>
      <c r="AI1908" s="133"/>
    </row>
    <row r="1909">
      <c r="A1909" s="114"/>
      <c r="B1909" s="114"/>
      <c r="C1909" s="114"/>
      <c r="D1909" s="114"/>
      <c r="E1909" s="115" t="s">
        <v>231</v>
      </c>
      <c r="F1909" s="116"/>
      <c r="G1909" s="117"/>
      <c r="H1909" s="116"/>
      <c r="I1909" s="116"/>
      <c r="J1909" s="118"/>
      <c r="K1909" s="116"/>
      <c r="L1909" s="116"/>
      <c r="M1909" s="116"/>
      <c r="N1909" s="116"/>
      <c r="O1909" s="116"/>
      <c r="P1909" s="126"/>
      <c r="Q1909" s="126"/>
      <c r="R1909" s="126"/>
      <c r="S1909" s="136"/>
      <c r="T1909" s="126"/>
      <c r="U1909" s="126"/>
      <c r="V1909" s="126"/>
      <c r="W1909" s="136"/>
      <c r="X1909" s="126"/>
      <c r="Y1909" s="126"/>
      <c r="Z1909" s="126"/>
      <c r="AA1909" s="136"/>
      <c r="AB1909" s="121" t="b">
        <v>0</v>
      </c>
      <c r="AC1909" s="121" t="b">
        <v>0</v>
      </c>
      <c r="AD1909" s="122"/>
      <c r="AE1909" s="121" t="b">
        <v>0</v>
      </c>
      <c r="AF1909" s="128"/>
      <c r="AG1909" s="137"/>
      <c r="AH1909" s="138" t="b">
        <v>0</v>
      </c>
      <c r="AI1909" s="133"/>
    </row>
    <row r="1910">
      <c r="A1910" s="114"/>
      <c r="B1910" s="114"/>
      <c r="C1910" s="114"/>
      <c r="D1910" s="114"/>
      <c r="E1910" s="115" t="s">
        <v>231</v>
      </c>
      <c r="F1910" s="116"/>
      <c r="G1910" s="117"/>
      <c r="H1910" s="116"/>
      <c r="I1910" s="116"/>
      <c r="J1910" s="118"/>
      <c r="K1910" s="116"/>
      <c r="L1910" s="116"/>
      <c r="M1910" s="116"/>
      <c r="N1910" s="116"/>
      <c r="O1910" s="116"/>
      <c r="P1910" s="126"/>
      <c r="Q1910" s="126"/>
      <c r="R1910" s="126"/>
      <c r="S1910" s="136"/>
      <c r="T1910" s="126"/>
      <c r="U1910" s="126"/>
      <c r="V1910" s="126"/>
      <c r="W1910" s="136"/>
      <c r="X1910" s="126"/>
      <c r="Y1910" s="126"/>
      <c r="Z1910" s="126"/>
      <c r="AA1910" s="136"/>
      <c r="AB1910" s="121" t="b">
        <v>0</v>
      </c>
      <c r="AC1910" s="121" t="b">
        <v>0</v>
      </c>
      <c r="AD1910" s="122"/>
      <c r="AE1910" s="121" t="b">
        <v>0</v>
      </c>
      <c r="AF1910" s="128"/>
      <c r="AG1910" s="137"/>
      <c r="AH1910" s="138" t="b">
        <v>0</v>
      </c>
      <c r="AI1910" s="133"/>
    </row>
    <row r="1911">
      <c r="A1911" s="114"/>
      <c r="B1911" s="114"/>
      <c r="C1911" s="114"/>
      <c r="D1911" s="114"/>
      <c r="E1911" s="115" t="s">
        <v>231</v>
      </c>
      <c r="F1911" s="116"/>
      <c r="G1911" s="117"/>
      <c r="H1911" s="116"/>
      <c r="I1911" s="116"/>
      <c r="J1911" s="118"/>
      <c r="K1911" s="116"/>
      <c r="L1911" s="116"/>
      <c r="M1911" s="116"/>
      <c r="N1911" s="116"/>
      <c r="O1911" s="116"/>
      <c r="P1911" s="126"/>
      <c r="Q1911" s="126"/>
      <c r="R1911" s="126"/>
      <c r="S1911" s="136"/>
      <c r="T1911" s="126"/>
      <c r="U1911" s="126"/>
      <c r="V1911" s="126"/>
      <c r="W1911" s="136"/>
      <c r="X1911" s="126"/>
      <c r="Y1911" s="126"/>
      <c r="Z1911" s="126"/>
      <c r="AA1911" s="136"/>
      <c r="AB1911" s="121" t="b">
        <v>0</v>
      </c>
      <c r="AC1911" s="121" t="b">
        <v>0</v>
      </c>
      <c r="AD1911" s="122"/>
      <c r="AE1911" s="121" t="b">
        <v>0</v>
      </c>
      <c r="AF1911" s="128"/>
      <c r="AG1911" s="137"/>
      <c r="AH1911" s="138" t="b">
        <v>0</v>
      </c>
      <c r="AI1911" s="133"/>
    </row>
    <row r="1912">
      <c r="A1912" s="114"/>
      <c r="B1912" s="114"/>
      <c r="C1912" s="114"/>
      <c r="D1912" s="114"/>
      <c r="E1912" s="115" t="s">
        <v>231</v>
      </c>
      <c r="F1912" s="116"/>
      <c r="G1912" s="117"/>
      <c r="H1912" s="116"/>
      <c r="I1912" s="116"/>
      <c r="J1912" s="118"/>
      <c r="K1912" s="116"/>
      <c r="L1912" s="116"/>
      <c r="M1912" s="116"/>
      <c r="N1912" s="116"/>
      <c r="O1912" s="116"/>
      <c r="P1912" s="126"/>
      <c r="Q1912" s="126"/>
      <c r="R1912" s="126"/>
      <c r="S1912" s="136"/>
      <c r="T1912" s="126"/>
      <c r="U1912" s="126"/>
      <c r="V1912" s="126"/>
      <c r="W1912" s="136"/>
      <c r="X1912" s="126"/>
      <c r="Y1912" s="126"/>
      <c r="Z1912" s="126"/>
      <c r="AA1912" s="136"/>
      <c r="AB1912" s="121" t="b">
        <v>0</v>
      </c>
      <c r="AC1912" s="121" t="b">
        <v>0</v>
      </c>
      <c r="AD1912" s="122"/>
      <c r="AE1912" s="121" t="b">
        <v>0</v>
      </c>
      <c r="AF1912" s="128"/>
      <c r="AG1912" s="137"/>
      <c r="AH1912" s="138" t="b">
        <v>0</v>
      </c>
      <c r="AI1912" s="133"/>
    </row>
    <row r="1913">
      <c r="A1913" s="114"/>
      <c r="B1913" s="114"/>
      <c r="C1913" s="114"/>
      <c r="D1913" s="114"/>
      <c r="E1913" s="115" t="s">
        <v>231</v>
      </c>
      <c r="F1913" s="116"/>
      <c r="G1913" s="117"/>
      <c r="H1913" s="116"/>
      <c r="I1913" s="116"/>
      <c r="J1913" s="118"/>
      <c r="K1913" s="116"/>
      <c r="L1913" s="116"/>
      <c r="M1913" s="116"/>
      <c r="N1913" s="116"/>
      <c r="O1913" s="116"/>
      <c r="P1913" s="126"/>
      <c r="Q1913" s="126"/>
      <c r="R1913" s="126"/>
      <c r="S1913" s="136"/>
      <c r="T1913" s="126"/>
      <c r="U1913" s="126"/>
      <c r="V1913" s="126"/>
      <c r="W1913" s="136"/>
      <c r="X1913" s="126"/>
      <c r="Y1913" s="126"/>
      <c r="Z1913" s="126"/>
      <c r="AA1913" s="136"/>
      <c r="AB1913" s="121" t="b">
        <v>0</v>
      </c>
      <c r="AC1913" s="121" t="b">
        <v>0</v>
      </c>
      <c r="AD1913" s="122"/>
      <c r="AE1913" s="121" t="b">
        <v>0</v>
      </c>
      <c r="AF1913" s="128"/>
      <c r="AG1913" s="137"/>
      <c r="AH1913" s="138" t="b">
        <v>0</v>
      </c>
      <c r="AI1913" s="133"/>
    </row>
    <row r="1914">
      <c r="A1914" s="114"/>
      <c r="B1914" s="114"/>
      <c r="C1914" s="114"/>
      <c r="D1914" s="114"/>
      <c r="E1914" s="115" t="s">
        <v>231</v>
      </c>
      <c r="F1914" s="116"/>
      <c r="G1914" s="117"/>
      <c r="H1914" s="116"/>
      <c r="I1914" s="116"/>
      <c r="J1914" s="118"/>
      <c r="K1914" s="116"/>
      <c r="L1914" s="116"/>
      <c r="M1914" s="116"/>
      <c r="N1914" s="116"/>
      <c r="O1914" s="116"/>
      <c r="P1914" s="126"/>
      <c r="Q1914" s="126"/>
      <c r="R1914" s="126"/>
      <c r="S1914" s="136"/>
      <c r="T1914" s="126"/>
      <c r="U1914" s="126"/>
      <c r="V1914" s="126"/>
      <c r="W1914" s="136"/>
      <c r="X1914" s="126"/>
      <c r="Y1914" s="126"/>
      <c r="Z1914" s="126"/>
      <c r="AA1914" s="136"/>
      <c r="AB1914" s="121" t="b">
        <v>0</v>
      </c>
      <c r="AC1914" s="121" t="b">
        <v>0</v>
      </c>
      <c r="AD1914" s="122"/>
      <c r="AE1914" s="121" t="b">
        <v>0</v>
      </c>
      <c r="AF1914" s="128"/>
      <c r="AG1914" s="137"/>
      <c r="AH1914" s="138" t="b">
        <v>0</v>
      </c>
      <c r="AI1914" s="133"/>
    </row>
    <row r="1915">
      <c r="A1915" s="114"/>
      <c r="B1915" s="114"/>
      <c r="C1915" s="114"/>
      <c r="D1915" s="114"/>
      <c r="E1915" s="115" t="s">
        <v>231</v>
      </c>
      <c r="F1915" s="116"/>
      <c r="G1915" s="117"/>
      <c r="H1915" s="116"/>
      <c r="I1915" s="116"/>
      <c r="J1915" s="118"/>
      <c r="K1915" s="116"/>
      <c r="L1915" s="116"/>
      <c r="M1915" s="116"/>
      <c r="N1915" s="116"/>
      <c r="O1915" s="116"/>
      <c r="P1915" s="126"/>
      <c r="Q1915" s="126"/>
      <c r="R1915" s="126"/>
      <c r="S1915" s="136"/>
      <c r="T1915" s="126"/>
      <c r="U1915" s="126"/>
      <c r="V1915" s="126"/>
      <c r="W1915" s="136"/>
      <c r="X1915" s="126"/>
      <c r="Y1915" s="126"/>
      <c r="Z1915" s="126"/>
      <c r="AA1915" s="136"/>
      <c r="AB1915" s="121" t="b">
        <v>0</v>
      </c>
      <c r="AC1915" s="121" t="b">
        <v>0</v>
      </c>
      <c r="AD1915" s="122"/>
      <c r="AE1915" s="121" t="b">
        <v>0</v>
      </c>
      <c r="AF1915" s="128"/>
      <c r="AG1915" s="137"/>
      <c r="AH1915" s="138" t="b">
        <v>0</v>
      </c>
      <c r="AI1915" s="133"/>
    </row>
    <row r="1916">
      <c r="A1916" s="114"/>
      <c r="B1916" s="114"/>
      <c r="C1916" s="114"/>
      <c r="D1916" s="114"/>
      <c r="E1916" s="115" t="s">
        <v>231</v>
      </c>
      <c r="F1916" s="116"/>
      <c r="G1916" s="117"/>
      <c r="H1916" s="116"/>
      <c r="I1916" s="116"/>
      <c r="J1916" s="118"/>
      <c r="K1916" s="116"/>
      <c r="L1916" s="116"/>
      <c r="M1916" s="116"/>
      <c r="N1916" s="116"/>
      <c r="O1916" s="116"/>
      <c r="P1916" s="126"/>
      <c r="Q1916" s="126"/>
      <c r="R1916" s="126"/>
      <c r="S1916" s="136"/>
      <c r="T1916" s="126"/>
      <c r="U1916" s="126"/>
      <c r="V1916" s="126"/>
      <c r="W1916" s="136"/>
      <c r="X1916" s="126"/>
      <c r="Y1916" s="126"/>
      <c r="Z1916" s="126"/>
      <c r="AA1916" s="136"/>
      <c r="AB1916" s="121" t="b">
        <v>0</v>
      </c>
      <c r="AC1916" s="121" t="b">
        <v>0</v>
      </c>
      <c r="AD1916" s="122"/>
      <c r="AE1916" s="121" t="b">
        <v>0</v>
      </c>
      <c r="AF1916" s="128"/>
      <c r="AG1916" s="137"/>
      <c r="AH1916" s="138" t="b">
        <v>0</v>
      </c>
      <c r="AI1916" s="133"/>
    </row>
    <row r="1917">
      <c r="A1917" s="114"/>
      <c r="B1917" s="114"/>
      <c r="C1917" s="114"/>
      <c r="D1917" s="114"/>
      <c r="E1917" s="115" t="s">
        <v>231</v>
      </c>
      <c r="F1917" s="116"/>
      <c r="G1917" s="117"/>
      <c r="H1917" s="116"/>
      <c r="I1917" s="116"/>
      <c r="J1917" s="118"/>
      <c r="K1917" s="116"/>
      <c r="L1917" s="116"/>
      <c r="M1917" s="116"/>
      <c r="N1917" s="116"/>
      <c r="O1917" s="116"/>
      <c r="P1917" s="126"/>
      <c r="Q1917" s="126"/>
      <c r="R1917" s="126"/>
      <c r="S1917" s="136"/>
      <c r="T1917" s="126"/>
      <c r="U1917" s="126"/>
      <c r="V1917" s="126"/>
      <c r="W1917" s="136"/>
      <c r="X1917" s="126"/>
      <c r="Y1917" s="126"/>
      <c r="Z1917" s="126"/>
      <c r="AA1917" s="136"/>
      <c r="AB1917" s="121" t="b">
        <v>0</v>
      </c>
      <c r="AC1917" s="121" t="b">
        <v>0</v>
      </c>
      <c r="AD1917" s="122"/>
      <c r="AE1917" s="121" t="b">
        <v>0</v>
      </c>
      <c r="AF1917" s="128"/>
      <c r="AG1917" s="137"/>
      <c r="AH1917" s="138" t="b">
        <v>0</v>
      </c>
      <c r="AI1917" s="133"/>
    </row>
    <row r="1918">
      <c r="A1918" s="114"/>
      <c r="B1918" s="114"/>
      <c r="C1918" s="114"/>
      <c r="D1918" s="114"/>
      <c r="E1918" s="115" t="s">
        <v>231</v>
      </c>
      <c r="F1918" s="116"/>
      <c r="G1918" s="117"/>
      <c r="H1918" s="116"/>
      <c r="I1918" s="116"/>
      <c r="J1918" s="118"/>
      <c r="K1918" s="116"/>
      <c r="L1918" s="116"/>
      <c r="M1918" s="116"/>
      <c r="N1918" s="116"/>
      <c r="O1918" s="116"/>
      <c r="P1918" s="126"/>
      <c r="Q1918" s="126"/>
      <c r="R1918" s="126"/>
      <c r="S1918" s="136"/>
      <c r="T1918" s="126"/>
      <c r="U1918" s="126"/>
      <c r="V1918" s="126"/>
      <c r="W1918" s="136"/>
      <c r="X1918" s="126"/>
      <c r="Y1918" s="126"/>
      <c r="Z1918" s="126"/>
      <c r="AA1918" s="136"/>
      <c r="AB1918" s="121" t="b">
        <v>0</v>
      </c>
      <c r="AC1918" s="121" t="b">
        <v>0</v>
      </c>
      <c r="AD1918" s="122"/>
      <c r="AE1918" s="121" t="b">
        <v>0</v>
      </c>
      <c r="AF1918" s="128"/>
      <c r="AG1918" s="137"/>
      <c r="AH1918" s="138" t="b">
        <v>0</v>
      </c>
      <c r="AI1918" s="133"/>
    </row>
    <row r="1919">
      <c r="A1919" s="114"/>
      <c r="B1919" s="114"/>
      <c r="C1919" s="114"/>
      <c r="D1919" s="114"/>
      <c r="E1919" s="115" t="s">
        <v>231</v>
      </c>
      <c r="F1919" s="116"/>
      <c r="G1919" s="117"/>
      <c r="H1919" s="116"/>
      <c r="I1919" s="116"/>
      <c r="J1919" s="118"/>
      <c r="K1919" s="116"/>
      <c r="L1919" s="116"/>
      <c r="M1919" s="116"/>
      <c r="N1919" s="116"/>
      <c r="O1919" s="116"/>
      <c r="P1919" s="126"/>
      <c r="Q1919" s="126"/>
      <c r="R1919" s="126"/>
      <c r="S1919" s="136"/>
      <c r="T1919" s="126"/>
      <c r="U1919" s="126"/>
      <c r="V1919" s="126"/>
      <c r="W1919" s="136"/>
      <c r="X1919" s="126"/>
      <c r="Y1919" s="126"/>
      <c r="Z1919" s="126"/>
      <c r="AA1919" s="136"/>
      <c r="AB1919" s="121" t="b">
        <v>0</v>
      </c>
      <c r="AC1919" s="121" t="b">
        <v>0</v>
      </c>
      <c r="AD1919" s="122"/>
      <c r="AE1919" s="121" t="b">
        <v>0</v>
      </c>
      <c r="AF1919" s="128"/>
      <c r="AG1919" s="137"/>
      <c r="AH1919" s="138" t="b">
        <v>0</v>
      </c>
      <c r="AI1919" s="133"/>
    </row>
    <row r="1920">
      <c r="A1920" s="114"/>
      <c r="B1920" s="114"/>
      <c r="C1920" s="114"/>
      <c r="D1920" s="114"/>
      <c r="E1920" s="115" t="s">
        <v>231</v>
      </c>
      <c r="F1920" s="116"/>
      <c r="G1920" s="117"/>
      <c r="H1920" s="116"/>
      <c r="I1920" s="116"/>
      <c r="J1920" s="118"/>
      <c r="K1920" s="116"/>
      <c r="L1920" s="116"/>
      <c r="M1920" s="116"/>
      <c r="N1920" s="116"/>
      <c r="O1920" s="116"/>
      <c r="P1920" s="126"/>
      <c r="Q1920" s="126"/>
      <c r="R1920" s="126"/>
      <c r="S1920" s="136"/>
      <c r="T1920" s="126"/>
      <c r="U1920" s="126"/>
      <c r="V1920" s="126"/>
      <c r="W1920" s="136"/>
      <c r="X1920" s="126"/>
      <c r="Y1920" s="126"/>
      <c r="Z1920" s="126"/>
      <c r="AA1920" s="136"/>
      <c r="AB1920" s="121" t="b">
        <v>0</v>
      </c>
      <c r="AC1920" s="121" t="b">
        <v>0</v>
      </c>
      <c r="AD1920" s="122"/>
      <c r="AE1920" s="121" t="b">
        <v>0</v>
      </c>
      <c r="AF1920" s="128"/>
      <c r="AG1920" s="137"/>
      <c r="AH1920" s="138" t="b">
        <v>0</v>
      </c>
      <c r="AI1920" s="133"/>
    </row>
    <row r="1921">
      <c r="A1921" s="114"/>
      <c r="B1921" s="114"/>
      <c r="C1921" s="114"/>
      <c r="D1921" s="114"/>
      <c r="E1921" s="115" t="s">
        <v>231</v>
      </c>
      <c r="F1921" s="116"/>
      <c r="G1921" s="117"/>
      <c r="H1921" s="116"/>
      <c r="I1921" s="116"/>
      <c r="J1921" s="118"/>
      <c r="K1921" s="116"/>
      <c r="L1921" s="116"/>
      <c r="M1921" s="116"/>
      <c r="N1921" s="116"/>
      <c r="O1921" s="116"/>
      <c r="P1921" s="126"/>
      <c r="Q1921" s="126"/>
      <c r="R1921" s="126"/>
      <c r="S1921" s="136"/>
      <c r="T1921" s="126"/>
      <c r="U1921" s="126"/>
      <c r="V1921" s="126"/>
      <c r="W1921" s="136"/>
      <c r="X1921" s="126"/>
      <c r="Y1921" s="126"/>
      <c r="Z1921" s="126"/>
      <c r="AA1921" s="136"/>
      <c r="AB1921" s="121" t="b">
        <v>0</v>
      </c>
      <c r="AC1921" s="121" t="b">
        <v>0</v>
      </c>
      <c r="AD1921" s="122"/>
      <c r="AE1921" s="121" t="b">
        <v>0</v>
      </c>
      <c r="AF1921" s="128"/>
      <c r="AG1921" s="137"/>
      <c r="AH1921" s="138" t="b">
        <v>0</v>
      </c>
      <c r="AI1921" s="133"/>
    </row>
    <row r="1922">
      <c r="A1922" s="114"/>
      <c r="B1922" s="114"/>
      <c r="C1922" s="114"/>
      <c r="D1922" s="114"/>
      <c r="E1922" s="115" t="s">
        <v>231</v>
      </c>
      <c r="F1922" s="116"/>
      <c r="G1922" s="117"/>
      <c r="H1922" s="116"/>
      <c r="I1922" s="116"/>
      <c r="J1922" s="118"/>
      <c r="K1922" s="116"/>
      <c r="L1922" s="116"/>
      <c r="M1922" s="116"/>
      <c r="N1922" s="116"/>
      <c r="O1922" s="116"/>
      <c r="P1922" s="126"/>
      <c r="Q1922" s="126"/>
      <c r="R1922" s="126"/>
      <c r="S1922" s="136"/>
      <c r="T1922" s="126"/>
      <c r="U1922" s="126"/>
      <c r="V1922" s="126"/>
      <c r="W1922" s="136"/>
      <c r="X1922" s="126"/>
      <c r="Y1922" s="126"/>
      <c r="Z1922" s="126"/>
      <c r="AA1922" s="136"/>
      <c r="AB1922" s="121" t="b">
        <v>0</v>
      </c>
      <c r="AC1922" s="121" t="b">
        <v>0</v>
      </c>
      <c r="AD1922" s="122"/>
      <c r="AE1922" s="121" t="b">
        <v>0</v>
      </c>
      <c r="AF1922" s="128"/>
      <c r="AG1922" s="137"/>
      <c r="AH1922" s="138" t="b">
        <v>0</v>
      </c>
      <c r="AI1922" s="133"/>
    </row>
    <row r="1923">
      <c r="A1923" s="114"/>
      <c r="B1923" s="114"/>
      <c r="C1923" s="114"/>
      <c r="D1923" s="114"/>
      <c r="E1923" s="115" t="s">
        <v>231</v>
      </c>
      <c r="F1923" s="116"/>
      <c r="G1923" s="117"/>
      <c r="H1923" s="116"/>
      <c r="I1923" s="116"/>
      <c r="J1923" s="118"/>
      <c r="K1923" s="116"/>
      <c r="L1923" s="116"/>
      <c r="M1923" s="116"/>
      <c r="N1923" s="116"/>
      <c r="O1923" s="116"/>
      <c r="P1923" s="126"/>
      <c r="Q1923" s="126"/>
      <c r="R1923" s="126"/>
      <c r="S1923" s="136"/>
      <c r="T1923" s="126"/>
      <c r="U1923" s="126"/>
      <c r="V1923" s="126"/>
      <c r="W1923" s="136"/>
      <c r="X1923" s="126"/>
      <c r="Y1923" s="126"/>
      <c r="Z1923" s="126"/>
      <c r="AA1923" s="136"/>
      <c r="AB1923" s="121" t="b">
        <v>0</v>
      </c>
      <c r="AC1923" s="121" t="b">
        <v>0</v>
      </c>
      <c r="AD1923" s="122"/>
      <c r="AE1923" s="121" t="b">
        <v>0</v>
      </c>
      <c r="AF1923" s="128"/>
      <c r="AG1923" s="137"/>
      <c r="AH1923" s="138" t="b">
        <v>0</v>
      </c>
      <c r="AI1923" s="133"/>
    </row>
    <row r="1924">
      <c r="A1924" s="114"/>
      <c r="B1924" s="114"/>
      <c r="C1924" s="114"/>
      <c r="D1924" s="114"/>
      <c r="E1924" s="115" t="s">
        <v>231</v>
      </c>
      <c r="F1924" s="116"/>
      <c r="G1924" s="117"/>
      <c r="H1924" s="116"/>
      <c r="I1924" s="116"/>
      <c r="J1924" s="118"/>
      <c r="K1924" s="116"/>
      <c r="L1924" s="116"/>
      <c r="M1924" s="116"/>
      <c r="N1924" s="116"/>
      <c r="O1924" s="116"/>
      <c r="P1924" s="126"/>
      <c r="Q1924" s="126"/>
      <c r="R1924" s="126"/>
      <c r="S1924" s="136"/>
      <c r="T1924" s="126"/>
      <c r="U1924" s="126"/>
      <c r="V1924" s="126"/>
      <c r="W1924" s="136"/>
      <c r="X1924" s="126"/>
      <c r="Y1924" s="126"/>
      <c r="Z1924" s="126"/>
      <c r="AA1924" s="136"/>
      <c r="AB1924" s="121" t="b">
        <v>0</v>
      </c>
      <c r="AC1924" s="121" t="b">
        <v>0</v>
      </c>
      <c r="AD1924" s="122"/>
      <c r="AE1924" s="121" t="b">
        <v>0</v>
      </c>
      <c r="AF1924" s="128"/>
      <c r="AG1924" s="137"/>
      <c r="AH1924" s="138" t="b">
        <v>0</v>
      </c>
      <c r="AI1924" s="133"/>
    </row>
    <row r="1925">
      <c r="A1925" s="114"/>
      <c r="B1925" s="114"/>
      <c r="C1925" s="114"/>
      <c r="D1925" s="114"/>
      <c r="E1925" s="115" t="s">
        <v>231</v>
      </c>
      <c r="F1925" s="116"/>
      <c r="G1925" s="117"/>
      <c r="H1925" s="116"/>
      <c r="I1925" s="116"/>
      <c r="J1925" s="118"/>
      <c r="K1925" s="116"/>
      <c r="L1925" s="116"/>
      <c r="M1925" s="116"/>
      <c r="N1925" s="116"/>
      <c r="O1925" s="116"/>
      <c r="P1925" s="126"/>
      <c r="Q1925" s="126"/>
      <c r="R1925" s="126"/>
      <c r="S1925" s="136"/>
      <c r="T1925" s="126"/>
      <c r="U1925" s="126"/>
      <c r="V1925" s="126"/>
      <c r="W1925" s="136"/>
      <c r="X1925" s="126"/>
      <c r="Y1925" s="126"/>
      <c r="Z1925" s="126"/>
      <c r="AA1925" s="136"/>
      <c r="AB1925" s="121" t="b">
        <v>0</v>
      </c>
      <c r="AC1925" s="121" t="b">
        <v>0</v>
      </c>
      <c r="AD1925" s="122"/>
      <c r="AE1925" s="121" t="b">
        <v>0</v>
      </c>
      <c r="AF1925" s="128"/>
      <c r="AG1925" s="137"/>
      <c r="AH1925" s="138" t="b">
        <v>0</v>
      </c>
      <c r="AI1925" s="133"/>
    </row>
    <row r="1926">
      <c r="A1926" s="114"/>
      <c r="B1926" s="114"/>
      <c r="C1926" s="114"/>
      <c r="D1926" s="114"/>
      <c r="E1926" s="115" t="s">
        <v>231</v>
      </c>
      <c r="F1926" s="116"/>
      <c r="G1926" s="117"/>
      <c r="H1926" s="116"/>
      <c r="I1926" s="116"/>
      <c r="J1926" s="118"/>
      <c r="K1926" s="116"/>
      <c r="L1926" s="116"/>
      <c r="M1926" s="116"/>
      <c r="N1926" s="116"/>
      <c r="O1926" s="116"/>
      <c r="P1926" s="126"/>
      <c r="Q1926" s="126"/>
      <c r="R1926" s="126"/>
      <c r="S1926" s="136"/>
      <c r="T1926" s="126"/>
      <c r="U1926" s="126"/>
      <c r="V1926" s="126"/>
      <c r="W1926" s="136"/>
      <c r="X1926" s="126"/>
      <c r="Y1926" s="126"/>
      <c r="Z1926" s="126"/>
      <c r="AA1926" s="136"/>
      <c r="AB1926" s="121" t="b">
        <v>0</v>
      </c>
      <c r="AC1926" s="121" t="b">
        <v>0</v>
      </c>
      <c r="AD1926" s="122"/>
      <c r="AE1926" s="121" t="b">
        <v>0</v>
      </c>
      <c r="AF1926" s="128"/>
      <c r="AG1926" s="137"/>
      <c r="AH1926" s="138" t="b">
        <v>0</v>
      </c>
      <c r="AI1926" s="133"/>
    </row>
    <row r="1927">
      <c r="A1927" s="114"/>
      <c r="B1927" s="114"/>
      <c r="C1927" s="114"/>
      <c r="D1927" s="114"/>
      <c r="E1927" s="115" t="s">
        <v>231</v>
      </c>
      <c r="F1927" s="116"/>
      <c r="G1927" s="117"/>
      <c r="H1927" s="116"/>
      <c r="I1927" s="116"/>
      <c r="J1927" s="118"/>
      <c r="K1927" s="116"/>
      <c r="L1927" s="116"/>
      <c r="M1927" s="116"/>
      <c r="N1927" s="116"/>
      <c r="O1927" s="116"/>
      <c r="P1927" s="126"/>
      <c r="Q1927" s="126"/>
      <c r="R1927" s="126"/>
      <c r="S1927" s="136"/>
      <c r="T1927" s="126"/>
      <c r="U1927" s="126"/>
      <c r="V1927" s="126"/>
      <c r="W1927" s="136"/>
      <c r="X1927" s="126"/>
      <c r="Y1927" s="126"/>
      <c r="Z1927" s="126"/>
      <c r="AA1927" s="136"/>
      <c r="AB1927" s="121" t="b">
        <v>0</v>
      </c>
      <c r="AC1927" s="121" t="b">
        <v>0</v>
      </c>
      <c r="AD1927" s="122"/>
      <c r="AE1927" s="121" t="b">
        <v>0</v>
      </c>
      <c r="AF1927" s="128"/>
      <c r="AG1927" s="137"/>
      <c r="AH1927" s="138" t="b">
        <v>0</v>
      </c>
      <c r="AI1927" s="133"/>
    </row>
    <row r="1928">
      <c r="A1928" s="114"/>
      <c r="B1928" s="114"/>
      <c r="C1928" s="114"/>
      <c r="D1928" s="114"/>
      <c r="E1928" s="115" t="s">
        <v>231</v>
      </c>
      <c r="F1928" s="116"/>
      <c r="G1928" s="117"/>
      <c r="H1928" s="116"/>
      <c r="I1928" s="116"/>
      <c r="J1928" s="118"/>
      <c r="K1928" s="116"/>
      <c r="L1928" s="116"/>
      <c r="M1928" s="116"/>
      <c r="N1928" s="116"/>
      <c r="O1928" s="116"/>
      <c r="P1928" s="126"/>
      <c r="Q1928" s="126"/>
      <c r="R1928" s="126"/>
      <c r="S1928" s="136"/>
      <c r="T1928" s="126"/>
      <c r="U1928" s="126"/>
      <c r="V1928" s="126"/>
      <c r="W1928" s="136"/>
      <c r="X1928" s="126"/>
      <c r="Y1928" s="126"/>
      <c r="Z1928" s="126"/>
      <c r="AA1928" s="136"/>
      <c r="AB1928" s="121" t="b">
        <v>0</v>
      </c>
      <c r="AC1928" s="121" t="b">
        <v>0</v>
      </c>
      <c r="AD1928" s="122"/>
      <c r="AE1928" s="121" t="b">
        <v>0</v>
      </c>
      <c r="AF1928" s="128"/>
      <c r="AG1928" s="137"/>
      <c r="AH1928" s="138" t="b">
        <v>0</v>
      </c>
      <c r="AI1928" s="133"/>
    </row>
    <row r="1929">
      <c r="A1929" s="114"/>
      <c r="B1929" s="114"/>
      <c r="C1929" s="114"/>
      <c r="D1929" s="114"/>
      <c r="E1929" s="115" t="s">
        <v>231</v>
      </c>
      <c r="F1929" s="116"/>
      <c r="G1929" s="117"/>
      <c r="H1929" s="116"/>
      <c r="I1929" s="116"/>
      <c r="J1929" s="118"/>
      <c r="K1929" s="116"/>
      <c r="L1929" s="116"/>
      <c r="M1929" s="116"/>
      <c r="N1929" s="116"/>
      <c r="O1929" s="116"/>
      <c r="P1929" s="126"/>
      <c r="Q1929" s="126"/>
      <c r="R1929" s="126"/>
      <c r="S1929" s="136"/>
      <c r="T1929" s="126"/>
      <c r="U1929" s="126"/>
      <c r="V1929" s="126"/>
      <c r="W1929" s="136"/>
      <c r="X1929" s="126"/>
      <c r="Y1929" s="126"/>
      <c r="Z1929" s="126"/>
      <c r="AA1929" s="136"/>
      <c r="AB1929" s="121" t="b">
        <v>0</v>
      </c>
      <c r="AC1929" s="121" t="b">
        <v>0</v>
      </c>
      <c r="AD1929" s="122"/>
      <c r="AE1929" s="121" t="b">
        <v>0</v>
      </c>
      <c r="AF1929" s="128"/>
      <c r="AG1929" s="137"/>
      <c r="AH1929" s="138" t="b">
        <v>0</v>
      </c>
      <c r="AI1929" s="133"/>
    </row>
    <row r="1930">
      <c r="A1930" s="114"/>
      <c r="B1930" s="114"/>
      <c r="C1930" s="114"/>
      <c r="D1930" s="114"/>
      <c r="E1930" s="115" t="s">
        <v>231</v>
      </c>
      <c r="F1930" s="116"/>
      <c r="G1930" s="117"/>
      <c r="H1930" s="116"/>
      <c r="I1930" s="116"/>
      <c r="J1930" s="118"/>
      <c r="K1930" s="116"/>
      <c r="L1930" s="116"/>
      <c r="M1930" s="116"/>
      <c r="N1930" s="116"/>
      <c r="O1930" s="116"/>
      <c r="P1930" s="126"/>
      <c r="Q1930" s="126"/>
      <c r="R1930" s="126"/>
      <c r="S1930" s="136"/>
      <c r="T1930" s="126"/>
      <c r="U1930" s="126"/>
      <c r="V1930" s="126"/>
      <c r="W1930" s="136"/>
      <c r="X1930" s="126"/>
      <c r="Y1930" s="126"/>
      <c r="Z1930" s="126"/>
      <c r="AA1930" s="136"/>
      <c r="AB1930" s="121" t="b">
        <v>0</v>
      </c>
      <c r="AC1930" s="121" t="b">
        <v>0</v>
      </c>
      <c r="AD1930" s="122"/>
      <c r="AE1930" s="121" t="b">
        <v>0</v>
      </c>
      <c r="AF1930" s="128"/>
      <c r="AG1930" s="137"/>
      <c r="AH1930" s="138" t="b">
        <v>0</v>
      </c>
      <c r="AI1930" s="133"/>
    </row>
    <row r="1931">
      <c r="A1931" s="114"/>
      <c r="B1931" s="114"/>
      <c r="C1931" s="114"/>
      <c r="D1931" s="114"/>
      <c r="E1931" s="115" t="s">
        <v>231</v>
      </c>
      <c r="F1931" s="116"/>
      <c r="G1931" s="117"/>
      <c r="H1931" s="116"/>
      <c r="I1931" s="116"/>
      <c r="J1931" s="118"/>
      <c r="K1931" s="116"/>
      <c r="L1931" s="116"/>
      <c r="M1931" s="116"/>
      <c r="N1931" s="116"/>
      <c r="O1931" s="116"/>
      <c r="P1931" s="126"/>
      <c r="Q1931" s="126"/>
      <c r="R1931" s="126"/>
      <c r="S1931" s="136"/>
      <c r="T1931" s="126"/>
      <c r="U1931" s="126"/>
      <c r="V1931" s="126"/>
      <c r="W1931" s="136"/>
      <c r="X1931" s="126"/>
      <c r="Y1931" s="126"/>
      <c r="Z1931" s="126"/>
      <c r="AA1931" s="136"/>
      <c r="AB1931" s="121" t="b">
        <v>0</v>
      </c>
      <c r="AC1931" s="121" t="b">
        <v>0</v>
      </c>
      <c r="AD1931" s="122"/>
      <c r="AE1931" s="121" t="b">
        <v>0</v>
      </c>
      <c r="AF1931" s="128"/>
      <c r="AG1931" s="137"/>
      <c r="AH1931" s="138" t="b">
        <v>0</v>
      </c>
      <c r="AI1931" s="133"/>
    </row>
    <row r="1932">
      <c r="A1932" s="114"/>
      <c r="B1932" s="114"/>
      <c r="C1932" s="114"/>
      <c r="D1932" s="114"/>
      <c r="E1932" s="115" t="s">
        <v>231</v>
      </c>
      <c r="F1932" s="116"/>
      <c r="G1932" s="117"/>
      <c r="H1932" s="116"/>
      <c r="I1932" s="116"/>
      <c r="J1932" s="118"/>
      <c r="K1932" s="116"/>
      <c r="L1932" s="116"/>
      <c r="M1932" s="116"/>
      <c r="N1932" s="116"/>
      <c r="O1932" s="116"/>
      <c r="P1932" s="126"/>
      <c r="Q1932" s="126"/>
      <c r="R1932" s="126"/>
      <c r="S1932" s="136"/>
      <c r="T1932" s="126"/>
      <c r="U1932" s="126"/>
      <c r="V1932" s="126"/>
      <c r="W1932" s="136"/>
      <c r="X1932" s="126"/>
      <c r="Y1932" s="126"/>
      <c r="Z1932" s="126"/>
      <c r="AA1932" s="136"/>
      <c r="AB1932" s="121" t="b">
        <v>0</v>
      </c>
      <c r="AC1932" s="121" t="b">
        <v>0</v>
      </c>
      <c r="AD1932" s="122"/>
      <c r="AE1932" s="121" t="b">
        <v>0</v>
      </c>
      <c r="AF1932" s="128"/>
      <c r="AG1932" s="137"/>
      <c r="AH1932" s="138" t="b">
        <v>0</v>
      </c>
      <c r="AI1932" s="133"/>
    </row>
    <row r="1933">
      <c r="A1933" s="114"/>
      <c r="B1933" s="114"/>
      <c r="C1933" s="114"/>
      <c r="D1933" s="114"/>
      <c r="E1933" s="115" t="s">
        <v>231</v>
      </c>
      <c r="F1933" s="116"/>
      <c r="G1933" s="117"/>
      <c r="H1933" s="116"/>
      <c r="I1933" s="116"/>
      <c r="J1933" s="118"/>
      <c r="K1933" s="116"/>
      <c r="L1933" s="116"/>
      <c r="M1933" s="116"/>
      <c r="N1933" s="116"/>
      <c r="O1933" s="116"/>
      <c r="P1933" s="126"/>
      <c r="Q1933" s="126"/>
      <c r="R1933" s="126"/>
      <c r="S1933" s="136"/>
      <c r="T1933" s="126"/>
      <c r="U1933" s="126"/>
      <c r="V1933" s="126"/>
      <c r="W1933" s="136"/>
      <c r="X1933" s="126"/>
      <c r="Y1933" s="126"/>
      <c r="Z1933" s="126"/>
      <c r="AA1933" s="136"/>
      <c r="AB1933" s="121" t="b">
        <v>0</v>
      </c>
      <c r="AC1933" s="121" t="b">
        <v>0</v>
      </c>
      <c r="AD1933" s="122"/>
      <c r="AE1933" s="121" t="b">
        <v>0</v>
      </c>
      <c r="AF1933" s="128"/>
      <c r="AG1933" s="137"/>
      <c r="AH1933" s="138" t="b">
        <v>0</v>
      </c>
      <c r="AI1933" s="133"/>
    </row>
    <row r="1934">
      <c r="A1934" s="114"/>
      <c r="B1934" s="114"/>
      <c r="C1934" s="114"/>
      <c r="D1934" s="114"/>
      <c r="E1934" s="115" t="s">
        <v>231</v>
      </c>
      <c r="F1934" s="116"/>
      <c r="G1934" s="117"/>
      <c r="H1934" s="116"/>
      <c r="I1934" s="116"/>
      <c r="J1934" s="118"/>
      <c r="K1934" s="116"/>
      <c r="L1934" s="116"/>
      <c r="M1934" s="116"/>
      <c r="N1934" s="116"/>
      <c r="O1934" s="116"/>
      <c r="P1934" s="126"/>
      <c r="Q1934" s="126"/>
      <c r="R1934" s="126"/>
      <c r="S1934" s="136"/>
      <c r="T1934" s="126"/>
      <c r="U1934" s="126"/>
      <c r="V1934" s="126"/>
      <c r="W1934" s="136"/>
      <c r="X1934" s="126"/>
      <c r="Y1934" s="126"/>
      <c r="Z1934" s="126"/>
      <c r="AA1934" s="136"/>
      <c r="AB1934" s="121" t="b">
        <v>0</v>
      </c>
      <c r="AC1934" s="121" t="b">
        <v>0</v>
      </c>
      <c r="AD1934" s="122"/>
      <c r="AE1934" s="121" t="b">
        <v>0</v>
      </c>
      <c r="AF1934" s="128"/>
      <c r="AG1934" s="137"/>
      <c r="AH1934" s="138" t="b">
        <v>0</v>
      </c>
      <c r="AI1934" s="133"/>
    </row>
    <row r="1935">
      <c r="A1935" s="114"/>
      <c r="B1935" s="114"/>
      <c r="C1935" s="114"/>
      <c r="D1935" s="114"/>
      <c r="E1935" s="115" t="s">
        <v>231</v>
      </c>
      <c r="F1935" s="116"/>
      <c r="G1935" s="117"/>
      <c r="H1935" s="116"/>
      <c r="I1935" s="116"/>
      <c r="J1935" s="118"/>
      <c r="K1935" s="116"/>
      <c r="L1935" s="116"/>
      <c r="M1935" s="116"/>
      <c r="N1935" s="116"/>
      <c r="O1935" s="116"/>
      <c r="P1935" s="126"/>
      <c r="Q1935" s="126"/>
      <c r="R1935" s="126"/>
      <c r="S1935" s="136"/>
      <c r="T1935" s="126"/>
      <c r="U1935" s="126"/>
      <c r="V1935" s="126"/>
      <c r="W1935" s="136"/>
      <c r="X1935" s="126"/>
      <c r="Y1935" s="126"/>
      <c r="Z1935" s="126"/>
      <c r="AA1935" s="136"/>
      <c r="AB1935" s="121" t="b">
        <v>0</v>
      </c>
      <c r="AC1935" s="121" t="b">
        <v>0</v>
      </c>
      <c r="AD1935" s="122"/>
      <c r="AE1935" s="121" t="b">
        <v>0</v>
      </c>
      <c r="AF1935" s="128"/>
      <c r="AG1935" s="137"/>
      <c r="AH1935" s="138" t="b">
        <v>0</v>
      </c>
      <c r="AI1935" s="133"/>
    </row>
    <row r="1936">
      <c r="A1936" s="114"/>
      <c r="B1936" s="114"/>
      <c r="C1936" s="114"/>
      <c r="D1936" s="114"/>
      <c r="E1936" s="115" t="s">
        <v>231</v>
      </c>
      <c r="F1936" s="116"/>
      <c r="G1936" s="117"/>
      <c r="H1936" s="116"/>
      <c r="I1936" s="116"/>
      <c r="J1936" s="118"/>
      <c r="K1936" s="116"/>
      <c r="L1936" s="116"/>
      <c r="M1936" s="116"/>
      <c r="N1936" s="116"/>
      <c r="O1936" s="116"/>
      <c r="P1936" s="126"/>
      <c r="Q1936" s="126"/>
      <c r="R1936" s="126"/>
      <c r="S1936" s="136"/>
      <c r="T1936" s="126"/>
      <c r="U1936" s="126"/>
      <c r="V1936" s="126"/>
      <c r="W1936" s="136"/>
      <c r="X1936" s="126"/>
      <c r="Y1936" s="126"/>
      <c r="Z1936" s="126"/>
      <c r="AA1936" s="136"/>
      <c r="AB1936" s="121" t="b">
        <v>0</v>
      </c>
      <c r="AC1936" s="121" t="b">
        <v>0</v>
      </c>
      <c r="AD1936" s="122"/>
      <c r="AE1936" s="121" t="b">
        <v>0</v>
      </c>
      <c r="AF1936" s="128"/>
      <c r="AG1936" s="137"/>
      <c r="AH1936" s="138" t="b">
        <v>0</v>
      </c>
      <c r="AI1936" s="133"/>
    </row>
    <row r="1937">
      <c r="A1937" s="114"/>
      <c r="B1937" s="114"/>
      <c r="C1937" s="114"/>
      <c r="D1937" s="114"/>
      <c r="E1937" s="115" t="s">
        <v>231</v>
      </c>
      <c r="F1937" s="116"/>
      <c r="G1937" s="117"/>
      <c r="H1937" s="116"/>
      <c r="I1937" s="116"/>
      <c r="J1937" s="118"/>
      <c r="K1937" s="116"/>
      <c r="L1937" s="116"/>
      <c r="M1937" s="116"/>
      <c r="N1937" s="116"/>
      <c r="O1937" s="116"/>
      <c r="P1937" s="126"/>
      <c r="Q1937" s="126"/>
      <c r="R1937" s="126"/>
      <c r="S1937" s="136"/>
      <c r="T1937" s="126"/>
      <c r="U1937" s="126"/>
      <c r="V1937" s="126"/>
      <c r="W1937" s="136"/>
      <c r="X1937" s="126"/>
      <c r="Y1937" s="126"/>
      <c r="Z1937" s="126"/>
      <c r="AA1937" s="136"/>
      <c r="AB1937" s="121" t="b">
        <v>0</v>
      </c>
      <c r="AC1937" s="121" t="b">
        <v>0</v>
      </c>
      <c r="AD1937" s="122"/>
      <c r="AE1937" s="121" t="b">
        <v>0</v>
      </c>
      <c r="AF1937" s="128"/>
      <c r="AG1937" s="137"/>
      <c r="AH1937" s="138" t="b">
        <v>0</v>
      </c>
      <c r="AI1937" s="133"/>
    </row>
    <row r="1938">
      <c r="A1938" s="114"/>
      <c r="B1938" s="114"/>
      <c r="C1938" s="114"/>
      <c r="D1938" s="114"/>
      <c r="E1938" s="115" t="s">
        <v>231</v>
      </c>
      <c r="F1938" s="116"/>
      <c r="G1938" s="117"/>
      <c r="H1938" s="116"/>
      <c r="I1938" s="116"/>
      <c r="J1938" s="118"/>
      <c r="K1938" s="116"/>
      <c r="L1938" s="116"/>
      <c r="M1938" s="116"/>
      <c r="N1938" s="116"/>
      <c r="O1938" s="116"/>
      <c r="P1938" s="126"/>
      <c r="Q1938" s="126"/>
      <c r="R1938" s="126"/>
      <c r="S1938" s="136"/>
      <c r="T1938" s="126"/>
      <c r="U1938" s="126"/>
      <c r="V1938" s="126"/>
      <c r="W1938" s="136"/>
      <c r="X1938" s="126"/>
      <c r="Y1938" s="126"/>
      <c r="Z1938" s="126"/>
      <c r="AA1938" s="136"/>
      <c r="AB1938" s="121" t="b">
        <v>0</v>
      </c>
      <c r="AC1938" s="121" t="b">
        <v>0</v>
      </c>
      <c r="AD1938" s="122"/>
      <c r="AE1938" s="121" t="b">
        <v>0</v>
      </c>
      <c r="AF1938" s="128"/>
      <c r="AG1938" s="137"/>
      <c r="AH1938" s="138" t="b">
        <v>0</v>
      </c>
      <c r="AI1938" s="133"/>
    </row>
    <row r="1939">
      <c r="A1939" s="114"/>
      <c r="B1939" s="114"/>
      <c r="C1939" s="114"/>
      <c r="D1939" s="114"/>
      <c r="E1939" s="115" t="s">
        <v>231</v>
      </c>
      <c r="F1939" s="116"/>
      <c r="G1939" s="117"/>
      <c r="H1939" s="116"/>
      <c r="I1939" s="116"/>
      <c r="J1939" s="118"/>
      <c r="K1939" s="116"/>
      <c r="L1939" s="116"/>
      <c r="M1939" s="116"/>
      <c r="N1939" s="116"/>
      <c r="O1939" s="116"/>
      <c r="P1939" s="126"/>
      <c r="Q1939" s="126"/>
      <c r="R1939" s="126"/>
      <c r="S1939" s="136"/>
      <c r="T1939" s="126"/>
      <c r="U1939" s="126"/>
      <c r="V1939" s="126"/>
      <c r="W1939" s="136"/>
      <c r="X1939" s="126"/>
      <c r="Y1939" s="126"/>
      <c r="Z1939" s="126"/>
      <c r="AA1939" s="136"/>
      <c r="AB1939" s="121" t="b">
        <v>0</v>
      </c>
      <c r="AC1939" s="121" t="b">
        <v>0</v>
      </c>
      <c r="AD1939" s="122"/>
      <c r="AE1939" s="121" t="b">
        <v>0</v>
      </c>
      <c r="AF1939" s="128"/>
      <c r="AG1939" s="137"/>
      <c r="AH1939" s="138" t="b">
        <v>0</v>
      </c>
      <c r="AI1939" s="133"/>
    </row>
    <row r="1940">
      <c r="A1940" s="114"/>
      <c r="B1940" s="114"/>
      <c r="C1940" s="114"/>
      <c r="D1940" s="114"/>
      <c r="E1940" s="115" t="s">
        <v>231</v>
      </c>
      <c r="F1940" s="116"/>
      <c r="G1940" s="117"/>
      <c r="H1940" s="116"/>
      <c r="I1940" s="116"/>
      <c r="J1940" s="118"/>
      <c r="K1940" s="116"/>
      <c r="L1940" s="116"/>
      <c r="M1940" s="116"/>
      <c r="N1940" s="116"/>
      <c r="O1940" s="116"/>
      <c r="P1940" s="126"/>
      <c r="Q1940" s="126"/>
      <c r="R1940" s="126"/>
      <c r="S1940" s="136"/>
      <c r="T1940" s="126"/>
      <c r="U1940" s="126"/>
      <c r="V1940" s="126"/>
      <c r="W1940" s="136"/>
      <c r="X1940" s="126"/>
      <c r="Y1940" s="126"/>
      <c r="Z1940" s="126"/>
      <c r="AA1940" s="136"/>
      <c r="AB1940" s="121" t="b">
        <v>0</v>
      </c>
      <c r="AC1940" s="121" t="b">
        <v>0</v>
      </c>
      <c r="AD1940" s="122"/>
      <c r="AE1940" s="121" t="b">
        <v>0</v>
      </c>
      <c r="AF1940" s="128"/>
      <c r="AG1940" s="137"/>
      <c r="AH1940" s="138" t="b">
        <v>0</v>
      </c>
      <c r="AI1940" s="133"/>
    </row>
    <row r="1941">
      <c r="A1941" s="114"/>
      <c r="B1941" s="114"/>
      <c r="C1941" s="114"/>
      <c r="D1941" s="114"/>
      <c r="E1941" s="115" t="s">
        <v>231</v>
      </c>
      <c r="F1941" s="116"/>
      <c r="G1941" s="117"/>
      <c r="H1941" s="116"/>
      <c r="I1941" s="116"/>
      <c r="J1941" s="118"/>
      <c r="K1941" s="116"/>
      <c r="L1941" s="116"/>
      <c r="M1941" s="116"/>
      <c r="N1941" s="116"/>
      <c r="O1941" s="116"/>
      <c r="P1941" s="126"/>
      <c r="Q1941" s="126"/>
      <c r="R1941" s="126"/>
      <c r="S1941" s="136"/>
      <c r="T1941" s="126"/>
      <c r="U1941" s="126"/>
      <c r="V1941" s="126"/>
      <c r="W1941" s="136"/>
      <c r="X1941" s="126"/>
      <c r="Y1941" s="126"/>
      <c r="Z1941" s="126"/>
      <c r="AA1941" s="136"/>
      <c r="AB1941" s="121" t="b">
        <v>0</v>
      </c>
      <c r="AC1941" s="121" t="b">
        <v>0</v>
      </c>
      <c r="AD1941" s="122"/>
      <c r="AE1941" s="121" t="b">
        <v>0</v>
      </c>
      <c r="AF1941" s="128"/>
      <c r="AG1941" s="137"/>
      <c r="AH1941" s="138" t="b">
        <v>0</v>
      </c>
      <c r="AI1941" s="133"/>
    </row>
    <row r="1942">
      <c r="A1942" s="114"/>
      <c r="B1942" s="114"/>
      <c r="C1942" s="114"/>
      <c r="D1942" s="114"/>
      <c r="E1942" s="115" t="s">
        <v>231</v>
      </c>
      <c r="F1942" s="116"/>
      <c r="G1942" s="117"/>
      <c r="H1942" s="116"/>
      <c r="I1942" s="116"/>
      <c r="J1942" s="118"/>
      <c r="K1942" s="116"/>
      <c r="L1942" s="116"/>
      <c r="M1942" s="116"/>
      <c r="N1942" s="116"/>
      <c r="O1942" s="116"/>
      <c r="P1942" s="126"/>
      <c r="Q1942" s="126"/>
      <c r="R1942" s="126"/>
      <c r="S1942" s="136"/>
      <c r="T1942" s="126"/>
      <c r="U1942" s="126"/>
      <c r="V1942" s="126"/>
      <c r="W1942" s="136"/>
      <c r="X1942" s="126"/>
      <c r="Y1942" s="126"/>
      <c r="Z1942" s="126"/>
      <c r="AA1942" s="136"/>
      <c r="AB1942" s="121" t="b">
        <v>0</v>
      </c>
      <c r="AC1942" s="121" t="b">
        <v>0</v>
      </c>
      <c r="AD1942" s="122"/>
      <c r="AE1942" s="121" t="b">
        <v>0</v>
      </c>
      <c r="AF1942" s="128"/>
      <c r="AG1942" s="137"/>
      <c r="AH1942" s="138" t="b">
        <v>0</v>
      </c>
      <c r="AI1942" s="133"/>
    </row>
    <row r="1943">
      <c r="A1943" s="114"/>
      <c r="B1943" s="114"/>
      <c r="C1943" s="114"/>
      <c r="D1943" s="114"/>
      <c r="E1943" s="115" t="s">
        <v>231</v>
      </c>
      <c r="F1943" s="116"/>
      <c r="G1943" s="117"/>
      <c r="H1943" s="116"/>
      <c r="I1943" s="116"/>
      <c r="J1943" s="118"/>
      <c r="K1943" s="116"/>
      <c r="L1943" s="116"/>
      <c r="M1943" s="116"/>
      <c r="N1943" s="116"/>
      <c r="O1943" s="116"/>
      <c r="P1943" s="126"/>
      <c r="Q1943" s="126"/>
      <c r="R1943" s="126"/>
      <c r="S1943" s="136"/>
      <c r="T1943" s="126"/>
      <c r="U1943" s="126"/>
      <c r="V1943" s="126"/>
      <c r="W1943" s="136"/>
      <c r="X1943" s="126"/>
      <c r="Y1943" s="126"/>
      <c r="Z1943" s="126"/>
      <c r="AA1943" s="136"/>
      <c r="AB1943" s="121" t="b">
        <v>0</v>
      </c>
      <c r="AC1943" s="121" t="b">
        <v>0</v>
      </c>
      <c r="AD1943" s="122"/>
      <c r="AE1943" s="121" t="b">
        <v>0</v>
      </c>
      <c r="AF1943" s="128"/>
      <c r="AG1943" s="137"/>
      <c r="AH1943" s="138" t="b">
        <v>0</v>
      </c>
      <c r="AI1943" s="133"/>
    </row>
    <row r="1944">
      <c r="A1944" s="114"/>
      <c r="B1944" s="114"/>
      <c r="C1944" s="114"/>
      <c r="D1944" s="114"/>
      <c r="E1944" s="115" t="s">
        <v>231</v>
      </c>
      <c r="F1944" s="116"/>
      <c r="G1944" s="117"/>
      <c r="H1944" s="116"/>
      <c r="I1944" s="116"/>
      <c r="J1944" s="118"/>
      <c r="K1944" s="116"/>
      <c r="L1944" s="116"/>
      <c r="M1944" s="116"/>
      <c r="N1944" s="116"/>
      <c r="O1944" s="116"/>
      <c r="P1944" s="126"/>
      <c r="Q1944" s="126"/>
      <c r="R1944" s="126"/>
      <c r="S1944" s="136"/>
      <c r="T1944" s="126"/>
      <c r="U1944" s="126"/>
      <c r="V1944" s="126"/>
      <c r="W1944" s="136"/>
      <c r="X1944" s="126"/>
      <c r="Y1944" s="126"/>
      <c r="Z1944" s="126"/>
      <c r="AA1944" s="136"/>
      <c r="AB1944" s="121" t="b">
        <v>0</v>
      </c>
      <c r="AC1944" s="121" t="b">
        <v>0</v>
      </c>
      <c r="AD1944" s="122"/>
      <c r="AE1944" s="121" t="b">
        <v>0</v>
      </c>
      <c r="AF1944" s="128"/>
      <c r="AG1944" s="137"/>
      <c r="AH1944" s="138" t="b">
        <v>0</v>
      </c>
      <c r="AI1944" s="133"/>
    </row>
    <row r="1945">
      <c r="A1945" s="114"/>
      <c r="B1945" s="114"/>
      <c r="C1945" s="114"/>
      <c r="D1945" s="114"/>
      <c r="E1945" s="115" t="s">
        <v>231</v>
      </c>
      <c r="F1945" s="116"/>
      <c r="G1945" s="117"/>
      <c r="H1945" s="116"/>
      <c r="I1945" s="116"/>
      <c r="J1945" s="118"/>
      <c r="K1945" s="116"/>
      <c r="L1945" s="116"/>
      <c r="M1945" s="116"/>
      <c r="N1945" s="116"/>
      <c r="O1945" s="116"/>
      <c r="P1945" s="126"/>
      <c r="Q1945" s="126"/>
      <c r="R1945" s="126"/>
      <c r="S1945" s="136"/>
      <c r="T1945" s="126"/>
      <c r="U1945" s="126"/>
      <c r="V1945" s="126"/>
      <c r="W1945" s="136"/>
      <c r="X1945" s="126"/>
      <c r="Y1945" s="126"/>
      <c r="Z1945" s="126"/>
      <c r="AA1945" s="136"/>
      <c r="AB1945" s="121" t="b">
        <v>0</v>
      </c>
      <c r="AC1945" s="121" t="b">
        <v>0</v>
      </c>
      <c r="AD1945" s="122"/>
      <c r="AE1945" s="121" t="b">
        <v>0</v>
      </c>
      <c r="AF1945" s="128"/>
      <c r="AG1945" s="137"/>
      <c r="AH1945" s="138" t="b">
        <v>0</v>
      </c>
      <c r="AI1945" s="133"/>
    </row>
    <row r="1946">
      <c r="A1946" s="114"/>
      <c r="B1946" s="114"/>
      <c r="C1946" s="114"/>
      <c r="D1946" s="114"/>
      <c r="E1946" s="115" t="s">
        <v>231</v>
      </c>
      <c r="F1946" s="116"/>
      <c r="G1946" s="117"/>
      <c r="H1946" s="116"/>
      <c r="I1946" s="116"/>
      <c r="J1946" s="118"/>
      <c r="K1946" s="116"/>
      <c r="L1946" s="116"/>
      <c r="M1946" s="116"/>
      <c r="N1946" s="116"/>
      <c r="O1946" s="116"/>
      <c r="P1946" s="126"/>
      <c r="Q1946" s="126"/>
      <c r="R1946" s="126"/>
      <c r="S1946" s="136"/>
      <c r="T1946" s="126"/>
      <c r="U1946" s="126"/>
      <c r="V1946" s="126"/>
      <c r="W1946" s="136"/>
      <c r="X1946" s="126"/>
      <c r="Y1946" s="126"/>
      <c r="Z1946" s="126"/>
      <c r="AA1946" s="136"/>
      <c r="AB1946" s="121" t="b">
        <v>0</v>
      </c>
      <c r="AC1946" s="121" t="b">
        <v>0</v>
      </c>
      <c r="AD1946" s="122"/>
      <c r="AE1946" s="121" t="b">
        <v>0</v>
      </c>
      <c r="AF1946" s="128"/>
      <c r="AG1946" s="137"/>
      <c r="AH1946" s="138" t="b">
        <v>0</v>
      </c>
      <c r="AI1946" s="133"/>
    </row>
    <row r="1947">
      <c r="A1947" s="114"/>
      <c r="B1947" s="114"/>
      <c r="C1947" s="114"/>
      <c r="D1947" s="114"/>
      <c r="E1947" s="115" t="s">
        <v>231</v>
      </c>
      <c r="F1947" s="116"/>
      <c r="G1947" s="117"/>
      <c r="H1947" s="116"/>
      <c r="I1947" s="116"/>
      <c r="J1947" s="118"/>
      <c r="K1947" s="116"/>
      <c r="L1947" s="116"/>
      <c r="M1947" s="116"/>
      <c r="N1947" s="116"/>
      <c r="O1947" s="116"/>
      <c r="P1947" s="126"/>
      <c r="Q1947" s="126"/>
      <c r="R1947" s="126"/>
      <c r="S1947" s="136"/>
      <c r="T1947" s="126"/>
      <c r="U1947" s="126"/>
      <c r="V1947" s="126"/>
      <c r="W1947" s="136"/>
      <c r="X1947" s="126"/>
      <c r="Y1947" s="126"/>
      <c r="Z1947" s="126"/>
      <c r="AA1947" s="136"/>
      <c r="AB1947" s="121" t="b">
        <v>0</v>
      </c>
      <c r="AC1947" s="121" t="b">
        <v>0</v>
      </c>
      <c r="AD1947" s="122"/>
      <c r="AE1947" s="121" t="b">
        <v>0</v>
      </c>
      <c r="AF1947" s="128"/>
      <c r="AG1947" s="137"/>
      <c r="AH1947" s="138" t="b">
        <v>0</v>
      </c>
      <c r="AI1947" s="133"/>
    </row>
    <row r="1948">
      <c r="A1948" s="114"/>
      <c r="B1948" s="114"/>
      <c r="C1948" s="114"/>
      <c r="D1948" s="114"/>
      <c r="E1948" s="115" t="s">
        <v>231</v>
      </c>
      <c r="F1948" s="116"/>
      <c r="G1948" s="117"/>
      <c r="H1948" s="116"/>
      <c r="I1948" s="116"/>
      <c r="J1948" s="118"/>
      <c r="K1948" s="116"/>
      <c r="L1948" s="116"/>
      <c r="M1948" s="116"/>
      <c r="N1948" s="116"/>
      <c r="O1948" s="116"/>
      <c r="P1948" s="126"/>
      <c r="Q1948" s="126"/>
      <c r="R1948" s="126"/>
      <c r="S1948" s="136"/>
      <c r="T1948" s="126"/>
      <c r="U1948" s="126"/>
      <c r="V1948" s="126"/>
      <c r="W1948" s="136"/>
      <c r="X1948" s="126"/>
      <c r="Y1948" s="126"/>
      <c r="Z1948" s="126"/>
      <c r="AA1948" s="136"/>
      <c r="AB1948" s="121" t="b">
        <v>0</v>
      </c>
      <c r="AC1948" s="121" t="b">
        <v>0</v>
      </c>
      <c r="AD1948" s="122"/>
      <c r="AE1948" s="121" t="b">
        <v>0</v>
      </c>
      <c r="AF1948" s="128"/>
      <c r="AG1948" s="137"/>
      <c r="AH1948" s="138" t="b">
        <v>0</v>
      </c>
      <c r="AI1948" s="133"/>
    </row>
    <row r="1949">
      <c r="A1949" s="114"/>
      <c r="B1949" s="114"/>
      <c r="C1949" s="114"/>
      <c r="D1949" s="114"/>
      <c r="E1949" s="115" t="s">
        <v>231</v>
      </c>
      <c r="F1949" s="116"/>
      <c r="G1949" s="117"/>
      <c r="H1949" s="116"/>
      <c r="I1949" s="116"/>
      <c r="J1949" s="118"/>
      <c r="K1949" s="116"/>
      <c r="L1949" s="116"/>
      <c r="M1949" s="116"/>
      <c r="N1949" s="116"/>
      <c r="O1949" s="116"/>
      <c r="P1949" s="126"/>
      <c r="Q1949" s="126"/>
      <c r="R1949" s="126"/>
      <c r="S1949" s="136"/>
      <c r="T1949" s="126"/>
      <c r="U1949" s="126"/>
      <c r="V1949" s="126"/>
      <c r="W1949" s="136"/>
      <c r="X1949" s="126"/>
      <c r="Y1949" s="126"/>
      <c r="Z1949" s="126"/>
      <c r="AA1949" s="136"/>
      <c r="AB1949" s="121" t="b">
        <v>0</v>
      </c>
      <c r="AC1949" s="121" t="b">
        <v>0</v>
      </c>
      <c r="AD1949" s="122"/>
      <c r="AE1949" s="121" t="b">
        <v>0</v>
      </c>
      <c r="AF1949" s="128"/>
      <c r="AG1949" s="137"/>
      <c r="AH1949" s="138" t="b">
        <v>0</v>
      </c>
      <c r="AI1949" s="133"/>
    </row>
    <row r="1950">
      <c r="A1950" s="114"/>
      <c r="B1950" s="114"/>
      <c r="C1950" s="114"/>
      <c r="D1950" s="114"/>
      <c r="E1950" s="115" t="s">
        <v>231</v>
      </c>
      <c r="F1950" s="116"/>
      <c r="G1950" s="117"/>
      <c r="H1950" s="116"/>
      <c r="I1950" s="116"/>
      <c r="J1950" s="118"/>
      <c r="K1950" s="116"/>
      <c r="L1950" s="116"/>
      <c r="M1950" s="116"/>
      <c r="N1950" s="116"/>
      <c r="O1950" s="116"/>
      <c r="P1950" s="126"/>
      <c r="Q1950" s="126"/>
      <c r="R1950" s="126"/>
      <c r="S1950" s="136"/>
      <c r="T1950" s="126"/>
      <c r="U1950" s="126"/>
      <c r="V1950" s="126"/>
      <c r="W1950" s="136"/>
      <c r="X1950" s="126"/>
      <c r="Y1950" s="126"/>
      <c r="Z1950" s="126"/>
      <c r="AA1950" s="136"/>
      <c r="AB1950" s="121" t="b">
        <v>0</v>
      </c>
      <c r="AC1950" s="121" t="b">
        <v>0</v>
      </c>
      <c r="AD1950" s="122"/>
      <c r="AE1950" s="121" t="b">
        <v>0</v>
      </c>
      <c r="AF1950" s="128"/>
      <c r="AG1950" s="137"/>
      <c r="AH1950" s="138" t="b">
        <v>0</v>
      </c>
      <c r="AI1950" s="133"/>
    </row>
    <row r="1951">
      <c r="A1951" s="114"/>
      <c r="B1951" s="114"/>
      <c r="C1951" s="114"/>
      <c r="D1951" s="114"/>
      <c r="E1951" s="115" t="s">
        <v>231</v>
      </c>
      <c r="F1951" s="116"/>
      <c r="G1951" s="117"/>
      <c r="H1951" s="116"/>
      <c r="I1951" s="116"/>
      <c r="J1951" s="118"/>
      <c r="K1951" s="116"/>
      <c r="L1951" s="116"/>
      <c r="M1951" s="116"/>
      <c r="N1951" s="116"/>
      <c r="O1951" s="116"/>
      <c r="P1951" s="126"/>
      <c r="Q1951" s="126"/>
      <c r="R1951" s="126"/>
      <c r="S1951" s="136"/>
      <c r="T1951" s="126"/>
      <c r="U1951" s="126"/>
      <c r="V1951" s="126"/>
      <c r="W1951" s="136"/>
      <c r="X1951" s="126"/>
      <c r="Y1951" s="126"/>
      <c r="Z1951" s="126"/>
      <c r="AA1951" s="136"/>
      <c r="AB1951" s="121" t="b">
        <v>0</v>
      </c>
      <c r="AC1951" s="121" t="b">
        <v>0</v>
      </c>
      <c r="AD1951" s="122"/>
      <c r="AE1951" s="121" t="b">
        <v>0</v>
      </c>
      <c r="AF1951" s="128"/>
      <c r="AG1951" s="137"/>
      <c r="AH1951" s="138" t="b">
        <v>0</v>
      </c>
      <c r="AI1951" s="133"/>
    </row>
    <row r="1952">
      <c r="A1952" s="114"/>
      <c r="B1952" s="114"/>
      <c r="C1952" s="114"/>
      <c r="D1952" s="114"/>
      <c r="E1952" s="115" t="s">
        <v>231</v>
      </c>
      <c r="F1952" s="116"/>
      <c r="G1952" s="117"/>
      <c r="H1952" s="116"/>
      <c r="I1952" s="116"/>
      <c r="J1952" s="118"/>
      <c r="K1952" s="116"/>
      <c r="L1952" s="116"/>
      <c r="M1952" s="116"/>
      <c r="N1952" s="116"/>
      <c r="O1952" s="116"/>
      <c r="P1952" s="126"/>
      <c r="Q1952" s="126"/>
      <c r="R1952" s="126"/>
      <c r="S1952" s="136"/>
      <c r="T1952" s="126"/>
      <c r="U1952" s="126"/>
      <c r="V1952" s="126"/>
      <c r="W1952" s="136"/>
      <c r="X1952" s="126"/>
      <c r="Y1952" s="126"/>
      <c r="Z1952" s="126"/>
      <c r="AA1952" s="136"/>
      <c r="AB1952" s="121" t="b">
        <v>0</v>
      </c>
      <c r="AC1952" s="121" t="b">
        <v>0</v>
      </c>
      <c r="AD1952" s="122"/>
      <c r="AE1952" s="121" t="b">
        <v>0</v>
      </c>
      <c r="AF1952" s="128"/>
      <c r="AG1952" s="137"/>
      <c r="AH1952" s="138" t="b">
        <v>0</v>
      </c>
      <c r="AI1952" s="133"/>
    </row>
    <row r="1953">
      <c r="A1953" s="114"/>
      <c r="B1953" s="114"/>
      <c r="C1953" s="114"/>
      <c r="D1953" s="114"/>
      <c r="E1953" s="115" t="s">
        <v>231</v>
      </c>
      <c r="F1953" s="116"/>
      <c r="G1953" s="117"/>
      <c r="H1953" s="116"/>
      <c r="I1953" s="116"/>
      <c r="J1953" s="118"/>
      <c r="K1953" s="116"/>
      <c r="L1953" s="116"/>
      <c r="M1953" s="116"/>
      <c r="N1953" s="116"/>
      <c r="O1953" s="116"/>
      <c r="P1953" s="126"/>
      <c r="Q1953" s="126"/>
      <c r="R1953" s="126"/>
      <c r="S1953" s="136"/>
      <c r="T1953" s="126"/>
      <c r="U1953" s="126"/>
      <c r="V1953" s="126"/>
      <c r="W1953" s="136"/>
      <c r="X1953" s="126"/>
      <c r="Y1953" s="126"/>
      <c r="Z1953" s="126"/>
      <c r="AA1953" s="136"/>
      <c r="AB1953" s="121" t="b">
        <v>0</v>
      </c>
      <c r="AC1953" s="121" t="b">
        <v>0</v>
      </c>
      <c r="AD1953" s="122"/>
      <c r="AE1953" s="121" t="b">
        <v>0</v>
      </c>
      <c r="AF1953" s="128"/>
      <c r="AG1953" s="137"/>
      <c r="AH1953" s="138" t="b">
        <v>0</v>
      </c>
      <c r="AI1953" s="133"/>
    </row>
    <row r="1954">
      <c r="A1954" s="114"/>
      <c r="B1954" s="114"/>
      <c r="C1954" s="114"/>
      <c r="D1954" s="114"/>
      <c r="E1954" s="115" t="s">
        <v>231</v>
      </c>
      <c r="F1954" s="116"/>
      <c r="G1954" s="117"/>
      <c r="H1954" s="116"/>
      <c r="I1954" s="116"/>
      <c r="J1954" s="118"/>
      <c r="K1954" s="116"/>
      <c r="L1954" s="116"/>
      <c r="M1954" s="116"/>
      <c r="N1954" s="116"/>
      <c r="O1954" s="116"/>
      <c r="P1954" s="126"/>
      <c r="Q1954" s="126"/>
      <c r="R1954" s="126"/>
      <c r="S1954" s="136"/>
      <c r="T1954" s="126"/>
      <c r="U1954" s="126"/>
      <c r="V1954" s="126"/>
      <c r="W1954" s="136"/>
      <c r="X1954" s="126"/>
      <c r="Y1954" s="126"/>
      <c r="Z1954" s="126"/>
      <c r="AA1954" s="136"/>
      <c r="AB1954" s="121" t="b">
        <v>0</v>
      </c>
      <c r="AC1954" s="121" t="b">
        <v>0</v>
      </c>
      <c r="AD1954" s="122"/>
      <c r="AE1954" s="121" t="b">
        <v>0</v>
      </c>
      <c r="AF1954" s="128"/>
      <c r="AG1954" s="137"/>
      <c r="AH1954" s="138" t="b">
        <v>0</v>
      </c>
      <c r="AI1954" s="133"/>
    </row>
    <row r="1955">
      <c r="A1955" s="114"/>
      <c r="B1955" s="114"/>
      <c r="C1955" s="114"/>
      <c r="D1955" s="114"/>
      <c r="E1955" s="115" t="s">
        <v>231</v>
      </c>
      <c r="F1955" s="116"/>
      <c r="G1955" s="117"/>
      <c r="H1955" s="116"/>
      <c r="I1955" s="116"/>
      <c r="J1955" s="118"/>
      <c r="K1955" s="116"/>
      <c r="L1955" s="116"/>
      <c r="M1955" s="116"/>
      <c r="N1955" s="116"/>
      <c r="O1955" s="116"/>
      <c r="P1955" s="126"/>
      <c r="Q1955" s="126"/>
      <c r="R1955" s="126"/>
      <c r="S1955" s="136"/>
      <c r="T1955" s="126"/>
      <c r="U1955" s="126"/>
      <c r="V1955" s="126"/>
      <c r="W1955" s="136"/>
      <c r="X1955" s="126"/>
      <c r="Y1955" s="126"/>
      <c r="Z1955" s="126"/>
      <c r="AA1955" s="136"/>
      <c r="AB1955" s="121" t="b">
        <v>0</v>
      </c>
      <c r="AC1955" s="121" t="b">
        <v>0</v>
      </c>
      <c r="AD1955" s="122"/>
      <c r="AE1955" s="121" t="b">
        <v>0</v>
      </c>
      <c r="AF1955" s="128"/>
      <c r="AG1955" s="137"/>
      <c r="AH1955" s="138" t="b">
        <v>0</v>
      </c>
      <c r="AI1955" s="133"/>
    </row>
    <row r="1956">
      <c r="A1956" s="114"/>
      <c r="B1956" s="114"/>
      <c r="C1956" s="114"/>
      <c r="D1956" s="114"/>
      <c r="E1956" s="115" t="s">
        <v>231</v>
      </c>
      <c r="F1956" s="116"/>
      <c r="G1956" s="117"/>
      <c r="H1956" s="116"/>
      <c r="I1956" s="116"/>
      <c r="J1956" s="118"/>
      <c r="K1956" s="116"/>
      <c r="L1956" s="116"/>
      <c r="M1956" s="116"/>
      <c r="N1956" s="116"/>
      <c r="O1956" s="116"/>
      <c r="P1956" s="126"/>
      <c r="Q1956" s="126"/>
      <c r="R1956" s="126"/>
      <c r="S1956" s="136"/>
      <c r="T1956" s="126"/>
      <c r="U1956" s="126"/>
      <c r="V1956" s="126"/>
      <c r="W1956" s="136"/>
      <c r="X1956" s="126"/>
      <c r="Y1956" s="126"/>
      <c r="Z1956" s="126"/>
      <c r="AA1956" s="136"/>
      <c r="AB1956" s="121" t="b">
        <v>0</v>
      </c>
      <c r="AC1956" s="121" t="b">
        <v>0</v>
      </c>
      <c r="AD1956" s="122"/>
      <c r="AE1956" s="121" t="b">
        <v>0</v>
      </c>
      <c r="AF1956" s="128"/>
      <c r="AG1956" s="137"/>
      <c r="AH1956" s="138" t="b">
        <v>0</v>
      </c>
      <c r="AI1956" s="133"/>
    </row>
    <row r="1957">
      <c r="A1957" s="114"/>
      <c r="B1957" s="114"/>
      <c r="C1957" s="114"/>
      <c r="D1957" s="114"/>
      <c r="E1957" s="115" t="s">
        <v>231</v>
      </c>
      <c r="F1957" s="116"/>
      <c r="G1957" s="117"/>
      <c r="H1957" s="116"/>
      <c r="I1957" s="116"/>
      <c r="J1957" s="118"/>
      <c r="K1957" s="116"/>
      <c r="L1957" s="116"/>
      <c r="M1957" s="116"/>
      <c r="N1957" s="116"/>
      <c r="O1957" s="116"/>
      <c r="P1957" s="126"/>
      <c r="Q1957" s="126"/>
      <c r="R1957" s="126"/>
      <c r="S1957" s="136"/>
      <c r="T1957" s="126"/>
      <c r="U1957" s="126"/>
      <c r="V1957" s="126"/>
      <c r="W1957" s="136"/>
      <c r="X1957" s="126"/>
      <c r="Y1957" s="126"/>
      <c r="Z1957" s="126"/>
      <c r="AA1957" s="136"/>
      <c r="AB1957" s="121" t="b">
        <v>0</v>
      </c>
      <c r="AC1957" s="121" t="b">
        <v>0</v>
      </c>
      <c r="AD1957" s="122"/>
      <c r="AE1957" s="121" t="b">
        <v>0</v>
      </c>
      <c r="AF1957" s="128"/>
      <c r="AG1957" s="137"/>
      <c r="AH1957" s="138" t="b">
        <v>0</v>
      </c>
      <c r="AI1957" s="133"/>
    </row>
    <row r="1958">
      <c r="A1958" s="114"/>
      <c r="B1958" s="114"/>
      <c r="C1958" s="114"/>
      <c r="D1958" s="114"/>
      <c r="E1958" s="115" t="s">
        <v>231</v>
      </c>
      <c r="F1958" s="116"/>
      <c r="G1958" s="117"/>
      <c r="H1958" s="116"/>
      <c r="I1958" s="116"/>
      <c r="J1958" s="118"/>
      <c r="K1958" s="116"/>
      <c r="L1958" s="116"/>
      <c r="M1958" s="116"/>
      <c r="N1958" s="116"/>
      <c r="O1958" s="116"/>
      <c r="P1958" s="126"/>
      <c r="Q1958" s="126"/>
      <c r="R1958" s="126"/>
      <c r="S1958" s="136"/>
      <c r="T1958" s="126"/>
      <c r="U1958" s="126"/>
      <c r="V1958" s="126"/>
      <c r="W1958" s="136"/>
      <c r="X1958" s="126"/>
      <c r="Y1958" s="126"/>
      <c r="Z1958" s="126"/>
      <c r="AA1958" s="136"/>
      <c r="AB1958" s="121" t="b">
        <v>0</v>
      </c>
      <c r="AC1958" s="121" t="b">
        <v>0</v>
      </c>
      <c r="AD1958" s="122"/>
      <c r="AE1958" s="121" t="b">
        <v>0</v>
      </c>
      <c r="AF1958" s="128"/>
      <c r="AG1958" s="137"/>
      <c r="AH1958" s="138" t="b">
        <v>0</v>
      </c>
      <c r="AI1958" s="133"/>
    </row>
    <row r="1959">
      <c r="A1959" s="114"/>
      <c r="B1959" s="114"/>
      <c r="C1959" s="114"/>
      <c r="D1959" s="114"/>
      <c r="E1959" s="115" t="s">
        <v>231</v>
      </c>
      <c r="F1959" s="116"/>
      <c r="G1959" s="117"/>
      <c r="H1959" s="116"/>
      <c r="I1959" s="116"/>
      <c r="J1959" s="118"/>
      <c r="K1959" s="116"/>
      <c r="L1959" s="116"/>
      <c r="M1959" s="116"/>
      <c r="N1959" s="116"/>
      <c r="O1959" s="116"/>
      <c r="P1959" s="126"/>
      <c r="Q1959" s="126"/>
      <c r="R1959" s="126"/>
      <c r="S1959" s="136"/>
      <c r="T1959" s="126"/>
      <c r="U1959" s="126"/>
      <c r="V1959" s="126"/>
      <c r="W1959" s="136"/>
      <c r="X1959" s="126"/>
      <c r="Y1959" s="126"/>
      <c r="Z1959" s="126"/>
      <c r="AA1959" s="136"/>
      <c r="AB1959" s="121" t="b">
        <v>0</v>
      </c>
      <c r="AC1959" s="121" t="b">
        <v>0</v>
      </c>
      <c r="AD1959" s="122"/>
      <c r="AE1959" s="121" t="b">
        <v>0</v>
      </c>
      <c r="AF1959" s="128"/>
      <c r="AG1959" s="137"/>
      <c r="AH1959" s="138" t="b">
        <v>0</v>
      </c>
      <c r="AI1959" s="133"/>
    </row>
    <row r="1960">
      <c r="A1960" s="114"/>
      <c r="B1960" s="114"/>
      <c r="C1960" s="114"/>
      <c r="D1960" s="114"/>
      <c r="E1960" s="115" t="s">
        <v>231</v>
      </c>
      <c r="F1960" s="116"/>
      <c r="G1960" s="117"/>
      <c r="H1960" s="116"/>
      <c r="I1960" s="116"/>
      <c r="J1960" s="118"/>
      <c r="K1960" s="116"/>
      <c r="L1960" s="116"/>
      <c r="M1960" s="116"/>
      <c r="N1960" s="116"/>
      <c r="O1960" s="116"/>
      <c r="P1960" s="126"/>
      <c r="Q1960" s="126"/>
      <c r="R1960" s="126"/>
      <c r="S1960" s="136"/>
      <c r="T1960" s="126"/>
      <c r="U1960" s="126"/>
      <c r="V1960" s="126"/>
      <c r="W1960" s="136"/>
      <c r="X1960" s="126"/>
      <c r="Y1960" s="126"/>
      <c r="Z1960" s="126"/>
      <c r="AA1960" s="136"/>
      <c r="AB1960" s="121" t="b">
        <v>0</v>
      </c>
      <c r="AC1960" s="121" t="b">
        <v>0</v>
      </c>
      <c r="AD1960" s="122"/>
      <c r="AE1960" s="121" t="b">
        <v>0</v>
      </c>
      <c r="AF1960" s="128"/>
      <c r="AG1960" s="137"/>
      <c r="AH1960" s="138" t="b">
        <v>0</v>
      </c>
      <c r="AI1960" s="133"/>
    </row>
    <row r="1961">
      <c r="A1961" s="114"/>
      <c r="B1961" s="114"/>
      <c r="C1961" s="114"/>
      <c r="D1961" s="114"/>
      <c r="E1961" s="115" t="s">
        <v>231</v>
      </c>
      <c r="F1961" s="116"/>
      <c r="G1961" s="117"/>
      <c r="H1961" s="116"/>
      <c r="I1961" s="116"/>
      <c r="J1961" s="118"/>
      <c r="K1961" s="116"/>
      <c r="L1961" s="116"/>
      <c r="M1961" s="116"/>
      <c r="N1961" s="116"/>
      <c r="O1961" s="116"/>
      <c r="P1961" s="126"/>
      <c r="Q1961" s="126"/>
      <c r="R1961" s="126"/>
      <c r="S1961" s="136"/>
      <c r="T1961" s="126"/>
      <c r="U1961" s="126"/>
      <c r="V1961" s="126"/>
      <c r="W1961" s="136"/>
      <c r="X1961" s="126"/>
      <c r="Y1961" s="126"/>
      <c r="Z1961" s="126"/>
      <c r="AA1961" s="136"/>
      <c r="AB1961" s="121" t="b">
        <v>0</v>
      </c>
      <c r="AC1961" s="121" t="b">
        <v>0</v>
      </c>
      <c r="AD1961" s="122"/>
      <c r="AE1961" s="121" t="b">
        <v>0</v>
      </c>
      <c r="AF1961" s="128"/>
      <c r="AG1961" s="137"/>
      <c r="AH1961" s="138" t="b">
        <v>0</v>
      </c>
      <c r="AI1961" s="133"/>
    </row>
    <row r="1962">
      <c r="A1962" s="114"/>
      <c r="B1962" s="114"/>
      <c r="C1962" s="114"/>
      <c r="D1962" s="114"/>
      <c r="E1962" s="115" t="s">
        <v>231</v>
      </c>
      <c r="F1962" s="116"/>
      <c r="G1962" s="117"/>
      <c r="H1962" s="116"/>
      <c r="I1962" s="116"/>
      <c r="J1962" s="118"/>
      <c r="K1962" s="116"/>
      <c r="L1962" s="116"/>
      <c r="M1962" s="116"/>
      <c r="N1962" s="116"/>
      <c r="O1962" s="116"/>
      <c r="P1962" s="126"/>
      <c r="Q1962" s="126"/>
      <c r="R1962" s="126"/>
      <c r="S1962" s="136"/>
      <c r="T1962" s="126"/>
      <c r="U1962" s="126"/>
      <c r="V1962" s="126"/>
      <c r="W1962" s="136"/>
      <c r="X1962" s="126"/>
      <c r="Y1962" s="126"/>
      <c r="Z1962" s="126"/>
      <c r="AA1962" s="136"/>
      <c r="AB1962" s="121" t="b">
        <v>0</v>
      </c>
      <c r="AC1962" s="121" t="b">
        <v>0</v>
      </c>
      <c r="AD1962" s="122"/>
      <c r="AE1962" s="121" t="b">
        <v>0</v>
      </c>
      <c r="AF1962" s="128"/>
      <c r="AG1962" s="137"/>
      <c r="AH1962" s="138" t="b">
        <v>0</v>
      </c>
      <c r="AI1962" s="133"/>
    </row>
    <row r="1963">
      <c r="A1963" s="114"/>
      <c r="B1963" s="114"/>
      <c r="C1963" s="114"/>
      <c r="D1963" s="114"/>
      <c r="E1963" s="115" t="s">
        <v>231</v>
      </c>
      <c r="F1963" s="116"/>
      <c r="G1963" s="117"/>
      <c r="H1963" s="116"/>
      <c r="I1963" s="116"/>
      <c r="J1963" s="118"/>
      <c r="K1963" s="116"/>
      <c r="L1963" s="116"/>
      <c r="M1963" s="116"/>
      <c r="N1963" s="116"/>
      <c r="O1963" s="116"/>
      <c r="P1963" s="126"/>
      <c r="Q1963" s="126"/>
      <c r="R1963" s="126"/>
      <c r="S1963" s="136"/>
      <c r="T1963" s="126"/>
      <c r="U1963" s="126"/>
      <c r="V1963" s="126"/>
      <c r="W1963" s="136"/>
      <c r="X1963" s="126"/>
      <c r="Y1963" s="126"/>
      <c r="Z1963" s="126"/>
      <c r="AA1963" s="136"/>
      <c r="AB1963" s="121" t="b">
        <v>0</v>
      </c>
      <c r="AC1963" s="121" t="b">
        <v>0</v>
      </c>
      <c r="AD1963" s="122"/>
      <c r="AE1963" s="121" t="b">
        <v>0</v>
      </c>
      <c r="AF1963" s="128"/>
      <c r="AG1963" s="137"/>
      <c r="AH1963" s="138" t="b">
        <v>0</v>
      </c>
      <c r="AI1963" s="133"/>
    </row>
    <row r="1964">
      <c r="A1964" s="114"/>
      <c r="B1964" s="114"/>
      <c r="C1964" s="114"/>
      <c r="D1964" s="114"/>
      <c r="E1964" s="115" t="s">
        <v>231</v>
      </c>
      <c r="F1964" s="116"/>
      <c r="G1964" s="117"/>
      <c r="H1964" s="116"/>
      <c r="I1964" s="116"/>
      <c r="J1964" s="118"/>
      <c r="K1964" s="116"/>
      <c r="L1964" s="116"/>
      <c r="M1964" s="116"/>
      <c r="N1964" s="116"/>
      <c r="O1964" s="116"/>
      <c r="P1964" s="126"/>
      <c r="Q1964" s="126"/>
      <c r="R1964" s="126"/>
      <c r="S1964" s="136"/>
      <c r="T1964" s="126"/>
      <c r="U1964" s="126"/>
      <c r="V1964" s="126"/>
      <c r="W1964" s="136"/>
      <c r="X1964" s="126"/>
      <c r="Y1964" s="126"/>
      <c r="Z1964" s="126"/>
      <c r="AA1964" s="136"/>
      <c r="AB1964" s="121" t="b">
        <v>0</v>
      </c>
      <c r="AC1964" s="121" t="b">
        <v>0</v>
      </c>
      <c r="AD1964" s="122"/>
      <c r="AE1964" s="121" t="b">
        <v>0</v>
      </c>
      <c r="AF1964" s="128"/>
      <c r="AG1964" s="137"/>
      <c r="AH1964" s="138" t="b">
        <v>0</v>
      </c>
      <c r="AI1964" s="133"/>
    </row>
    <row r="1965">
      <c r="A1965" s="114"/>
      <c r="B1965" s="114"/>
      <c r="C1965" s="114"/>
      <c r="D1965" s="114"/>
      <c r="E1965" s="115" t="s">
        <v>231</v>
      </c>
      <c r="F1965" s="116"/>
      <c r="G1965" s="117"/>
      <c r="H1965" s="116"/>
      <c r="I1965" s="116"/>
      <c r="J1965" s="118"/>
      <c r="K1965" s="116"/>
      <c r="L1965" s="116"/>
      <c r="M1965" s="116"/>
      <c r="N1965" s="116"/>
      <c r="O1965" s="116"/>
      <c r="P1965" s="126"/>
      <c r="Q1965" s="126"/>
      <c r="R1965" s="126"/>
      <c r="S1965" s="136"/>
      <c r="T1965" s="126"/>
      <c r="U1965" s="126"/>
      <c r="V1965" s="126"/>
      <c r="W1965" s="136"/>
      <c r="X1965" s="126"/>
      <c r="Y1965" s="126"/>
      <c r="Z1965" s="126"/>
      <c r="AA1965" s="136"/>
      <c r="AB1965" s="121" t="b">
        <v>0</v>
      </c>
      <c r="AC1965" s="121" t="b">
        <v>0</v>
      </c>
      <c r="AD1965" s="122"/>
      <c r="AE1965" s="121" t="b">
        <v>0</v>
      </c>
      <c r="AF1965" s="128"/>
      <c r="AG1965" s="137"/>
      <c r="AH1965" s="138" t="b">
        <v>0</v>
      </c>
      <c r="AI1965" s="133"/>
    </row>
    <row r="1966">
      <c r="A1966" s="114"/>
      <c r="B1966" s="114"/>
      <c r="C1966" s="114"/>
      <c r="D1966" s="114"/>
      <c r="E1966" s="115" t="s">
        <v>231</v>
      </c>
      <c r="F1966" s="116"/>
      <c r="G1966" s="117"/>
      <c r="H1966" s="116"/>
      <c r="I1966" s="116"/>
      <c r="J1966" s="118"/>
      <c r="K1966" s="116"/>
      <c r="L1966" s="116"/>
      <c r="M1966" s="116"/>
      <c r="N1966" s="116"/>
      <c r="O1966" s="116"/>
      <c r="P1966" s="126"/>
      <c r="Q1966" s="126"/>
      <c r="R1966" s="126"/>
      <c r="S1966" s="136"/>
      <c r="T1966" s="126"/>
      <c r="U1966" s="126"/>
      <c r="V1966" s="126"/>
      <c r="W1966" s="136"/>
      <c r="X1966" s="126"/>
      <c r="Y1966" s="126"/>
      <c r="Z1966" s="126"/>
      <c r="AA1966" s="136"/>
      <c r="AB1966" s="121" t="b">
        <v>0</v>
      </c>
      <c r="AC1966" s="121" t="b">
        <v>0</v>
      </c>
      <c r="AD1966" s="122"/>
      <c r="AE1966" s="121" t="b">
        <v>0</v>
      </c>
      <c r="AF1966" s="128"/>
      <c r="AG1966" s="137"/>
      <c r="AH1966" s="138" t="b">
        <v>0</v>
      </c>
      <c r="AI1966" s="133"/>
    </row>
    <row r="1967">
      <c r="A1967" s="114"/>
      <c r="B1967" s="114"/>
      <c r="C1967" s="114"/>
      <c r="D1967" s="114"/>
      <c r="E1967" s="115" t="s">
        <v>231</v>
      </c>
      <c r="F1967" s="116"/>
      <c r="G1967" s="117"/>
      <c r="H1967" s="116"/>
      <c r="I1967" s="116"/>
      <c r="J1967" s="118"/>
      <c r="K1967" s="116"/>
      <c r="L1967" s="116"/>
      <c r="M1967" s="116"/>
      <c r="N1967" s="116"/>
      <c r="O1967" s="116"/>
      <c r="P1967" s="126"/>
      <c r="Q1967" s="126"/>
      <c r="R1967" s="126"/>
      <c r="S1967" s="136"/>
      <c r="T1967" s="126"/>
      <c r="U1967" s="126"/>
      <c r="V1967" s="126"/>
      <c r="W1967" s="136"/>
      <c r="X1967" s="126"/>
      <c r="Y1967" s="126"/>
      <c r="Z1967" s="126"/>
      <c r="AA1967" s="136"/>
      <c r="AB1967" s="121" t="b">
        <v>0</v>
      </c>
      <c r="AC1967" s="121" t="b">
        <v>0</v>
      </c>
      <c r="AD1967" s="122"/>
      <c r="AE1967" s="121" t="b">
        <v>0</v>
      </c>
      <c r="AF1967" s="128"/>
      <c r="AG1967" s="137"/>
      <c r="AH1967" s="138" t="b">
        <v>0</v>
      </c>
      <c r="AI1967" s="133"/>
    </row>
    <row r="1968">
      <c r="A1968" s="114"/>
      <c r="B1968" s="114"/>
      <c r="C1968" s="114"/>
      <c r="D1968" s="114"/>
      <c r="E1968" s="115" t="s">
        <v>231</v>
      </c>
      <c r="F1968" s="116"/>
      <c r="G1968" s="117"/>
      <c r="H1968" s="116"/>
      <c r="I1968" s="116"/>
      <c r="J1968" s="118"/>
      <c r="K1968" s="116"/>
      <c r="L1968" s="116"/>
      <c r="M1968" s="116"/>
      <c r="N1968" s="116"/>
      <c r="O1968" s="116"/>
      <c r="P1968" s="126"/>
      <c r="Q1968" s="126"/>
      <c r="R1968" s="126"/>
      <c r="S1968" s="136"/>
      <c r="T1968" s="126"/>
      <c r="U1968" s="126"/>
      <c r="V1968" s="126"/>
      <c r="W1968" s="136"/>
      <c r="X1968" s="126"/>
      <c r="Y1968" s="126"/>
      <c r="Z1968" s="126"/>
      <c r="AA1968" s="136"/>
      <c r="AB1968" s="121" t="b">
        <v>0</v>
      </c>
      <c r="AC1968" s="121" t="b">
        <v>0</v>
      </c>
      <c r="AD1968" s="122"/>
      <c r="AE1968" s="121" t="b">
        <v>0</v>
      </c>
      <c r="AF1968" s="128"/>
      <c r="AG1968" s="137"/>
      <c r="AH1968" s="138" t="b">
        <v>0</v>
      </c>
      <c r="AI1968" s="133"/>
    </row>
    <row r="1969">
      <c r="A1969" s="114"/>
      <c r="B1969" s="114"/>
      <c r="C1969" s="114"/>
      <c r="D1969" s="114"/>
      <c r="E1969" s="115" t="s">
        <v>231</v>
      </c>
      <c r="F1969" s="116"/>
      <c r="G1969" s="117"/>
      <c r="H1969" s="116"/>
      <c r="I1969" s="116"/>
      <c r="J1969" s="118"/>
      <c r="K1969" s="116"/>
      <c r="L1969" s="116"/>
      <c r="M1969" s="116"/>
      <c r="N1969" s="116"/>
      <c r="O1969" s="116"/>
      <c r="P1969" s="126"/>
      <c r="Q1969" s="126"/>
      <c r="R1969" s="126"/>
      <c r="S1969" s="136"/>
      <c r="T1969" s="126"/>
      <c r="U1969" s="126"/>
      <c r="V1969" s="126"/>
      <c r="W1969" s="136"/>
      <c r="X1969" s="126"/>
      <c r="Y1969" s="126"/>
      <c r="Z1969" s="126"/>
      <c r="AA1969" s="136"/>
      <c r="AB1969" s="121" t="b">
        <v>0</v>
      </c>
      <c r="AC1969" s="121" t="b">
        <v>0</v>
      </c>
      <c r="AD1969" s="122"/>
      <c r="AE1969" s="121" t="b">
        <v>0</v>
      </c>
      <c r="AF1969" s="128"/>
      <c r="AG1969" s="137"/>
      <c r="AH1969" s="138" t="b">
        <v>0</v>
      </c>
      <c r="AI1969" s="133"/>
    </row>
    <row r="1970">
      <c r="A1970" s="114"/>
      <c r="B1970" s="114"/>
      <c r="C1970" s="114"/>
      <c r="D1970" s="114"/>
      <c r="E1970" s="115" t="s">
        <v>231</v>
      </c>
      <c r="F1970" s="116"/>
      <c r="G1970" s="117"/>
      <c r="H1970" s="116"/>
      <c r="I1970" s="116"/>
      <c r="J1970" s="118"/>
      <c r="K1970" s="116"/>
      <c r="L1970" s="116"/>
      <c r="M1970" s="116"/>
      <c r="N1970" s="116"/>
      <c r="O1970" s="116"/>
      <c r="P1970" s="126"/>
      <c r="Q1970" s="126"/>
      <c r="R1970" s="126"/>
      <c r="S1970" s="136"/>
      <c r="T1970" s="126"/>
      <c r="U1970" s="126"/>
      <c r="V1970" s="126"/>
      <c r="W1970" s="136"/>
      <c r="X1970" s="126"/>
      <c r="Y1970" s="126"/>
      <c r="Z1970" s="126"/>
      <c r="AA1970" s="136"/>
      <c r="AB1970" s="121" t="b">
        <v>0</v>
      </c>
      <c r="AC1970" s="121" t="b">
        <v>0</v>
      </c>
      <c r="AD1970" s="122"/>
      <c r="AE1970" s="121" t="b">
        <v>0</v>
      </c>
      <c r="AF1970" s="128"/>
      <c r="AG1970" s="137"/>
      <c r="AH1970" s="138" t="b">
        <v>0</v>
      </c>
      <c r="AI1970" s="133"/>
    </row>
    <row r="1971">
      <c r="A1971" s="114"/>
      <c r="B1971" s="114"/>
      <c r="C1971" s="114"/>
      <c r="D1971" s="114"/>
      <c r="E1971" s="115" t="s">
        <v>231</v>
      </c>
      <c r="F1971" s="116"/>
      <c r="G1971" s="117"/>
      <c r="H1971" s="116"/>
      <c r="I1971" s="116"/>
      <c r="J1971" s="118"/>
      <c r="K1971" s="116"/>
      <c r="L1971" s="116"/>
      <c r="M1971" s="116"/>
      <c r="N1971" s="116"/>
      <c r="O1971" s="116"/>
      <c r="P1971" s="126"/>
      <c r="Q1971" s="126"/>
      <c r="R1971" s="126"/>
      <c r="S1971" s="136"/>
      <c r="T1971" s="126"/>
      <c r="U1971" s="126"/>
      <c r="V1971" s="126"/>
      <c r="W1971" s="136"/>
      <c r="X1971" s="126"/>
      <c r="Y1971" s="126"/>
      <c r="Z1971" s="126"/>
      <c r="AA1971" s="136"/>
      <c r="AB1971" s="121" t="b">
        <v>0</v>
      </c>
      <c r="AC1971" s="121" t="b">
        <v>0</v>
      </c>
      <c r="AD1971" s="122"/>
      <c r="AE1971" s="121" t="b">
        <v>0</v>
      </c>
      <c r="AF1971" s="128"/>
      <c r="AG1971" s="137"/>
      <c r="AH1971" s="138" t="b">
        <v>0</v>
      </c>
      <c r="AI1971" s="133"/>
    </row>
    <row r="1972">
      <c r="A1972" s="114"/>
      <c r="B1972" s="114"/>
      <c r="C1972" s="114"/>
      <c r="D1972" s="114"/>
      <c r="E1972" s="115" t="s">
        <v>231</v>
      </c>
      <c r="F1972" s="116"/>
      <c r="G1972" s="117"/>
      <c r="H1972" s="116"/>
      <c r="I1972" s="116"/>
      <c r="J1972" s="118"/>
      <c r="K1972" s="116"/>
      <c r="L1972" s="116"/>
      <c r="M1972" s="116"/>
      <c r="N1972" s="116"/>
      <c r="O1972" s="116"/>
      <c r="P1972" s="126"/>
      <c r="Q1972" s="126"/>
      <c r="R1972" s="126"/>
      <c r="S1972" s="136"/>
      <c r="T1972" s="126"/>
      <c r="U1972" s="126"/>
      <c r="V1972" s="126"/>
      <c r="W1972" s="136"/>
      <c r="X1972" s="126"/>
      <c r="Y1972" s="126"/>
      <c r="Z1972" s="126"/>
      <c r="AA1972" s="136"/>
      <c r="AB1972" s="121" t="b">
        <v>0</v>
      </c>
      <c r="AC1972" s="121" t="b">
        <v>0</v>
      </c>
      <c r="AD1972" s="122"/>
      <c r="AE1972" s="121" t="b">
        <v>0</v>
      </c>
      <c r="AF1972" s="128"/>
      <c r="AG1972" s="137"/>
      <c r="AH1972" s="138" t="b">
        <v>0</v>
      </c>
      <c r="AI1972" s="133"/>
    </row>
    <row r="1973">
      <c r="A1973" s="114"/>
      <c r="B1973" s="114"/>
      <c r="C1973" s="114"/>
      <c r="D1973" s="114"/>
      <c r="E1973" s="115" t="s">
        <v>231</v>
      </c>
      <c r="F1973" s="116"/>
      <c r="G1973" s="117"/>
      <c r="H1973" s="116"/>
      <c r="I1973" s="116"/>
      <c r="J1973" s="118"/>
      <c r="K1973" s="116"/>
      <c r="L1973" s="116"/>
      <c r="M1973" s="116"/>
      <c r="N1973" s="116"/>
      <c r="O1973" s="116"/>
      <c r="P1973" s="126"/>
      <c r="Q1973" s="126"/>
      <c r="R1973" s="126"/>
      <c r="S1973" s="136"/>
      <c r="T1973" s="126"/>
      <c r="U1973" s="126"/>
      <c r="V1973" s="126"/>
      <c r="W1973" s="136"/>
      <c r="X1973" s="126"/>
      <c r="Y1973" s="126"/>
      <c r="Z1973" s="126"/>
      <c r="AA1973" s="136"/>
      <c r="AB1973" s="121" t="b">
        <v>0</v>
      </c>
      <c r="AC1973" s="121" t="b">
        <v>0</v>
      </c>
      <c r="AD1973" s="122"/>
      <c r="AE1973" s="121" t="b">
        <v>0</v>
      </c>
      <c r="AF1973" s="128"/>
      <c r="AG1973" s="137"/>
      <c r="AH1973" s="138" t="b">
        <v>0</v>
      </c>
      <c r="AI1973" s="133"/>
    </row>
    <row r="1974">
      <c r="A1974" s="114"/>
      <c r="B1974" s="114"/>
      <c r="C1974" s="114"/>
      <c r="D1974" s="114"/>
      <c r="E1974" s="115" t="s">
        <v>231</v>
      </c>
      <c r="F1974" s="116"/>
      <c r="G1974" s="117"/>
      <c r="H1974" s="116"/>
      <c r="I1974" s="116"/>
      <c r="J1974" s="118"/>
      <c r="K1974" s="116"/>
      <c r="L1974" s="116"/>
      <c r="M1974" s="116"/>
      <c r="N1974" s="116"/>
      <c r="O1974" s="116"/>
      <c r="P1974" s="126"/>
      <c r="Q1974" s="126"/>
      <c r="R1974" s="126"/>
      <c r="S1974" s="136"/>
      <c r="T1974" s="126"/>
      <c r="U1974" s="126"/>
      <c r="V1974" s="126"/>
      <c r="W1974" s="136"/>
      <c r="X1974" s="126"/>
      <c r="Y1974" s="126"/>
      <c r="Z1974" s="126"/>
      <c r="AA1974" s="136"/>
      <c r="AB1974" s="121" t="b">
        <v>0</v>
      </c>
      <c r="AC1974" s="121" t="b">
        <v>0</v>
      </c>
      <c r="AD1974" s="122"/>
      <c r="AE1974" s="121" t="b">
        <v>0</v>
      </c>
      <c r="AF1974" s="128"/>
      <c r="AG1974" s="137"/>
      <c r="AH1974" s="138" t="b">
        <v>0</v>
      </c>
      <c r="AI1974" s="133"/>
    </row>
    <row r="1975">
      <c r="A1975" s="114"/>
      <c r="B1975" s="114"/>
      <c r="C1975" s="114"/>
      <c r="D1975" s="114"/>
      <c r="E1975" s="115" t="s">
        <v>231</v>
      </c>
      <c r="F1975" s="116"/>
      <c r="G1975" s="117"/>
      <c r="H1975" s="116"/>
      <c r="I1975" s="116"/>
      <c r="J1975" s="118"/>
      <c r="K1975" s="116"/>
      <c r="L1975" s="116"/>
      <c r="M1975" s="116"/>
      <c r="N1975" s="116"/>
      <c r="O1975" s="116"/>
      <c r="P1975" s="126"/>
      <c r="Q1975" s="126"/>
      <c r="R1975" s="126"/>
      <c r="S1975" s="136"/>
      <c r="T1975" s="126"/>
      <c r="U1975" s="126"/>
      <c r="V1975" s="126"/>
      <c r="W1975" s="136"/>
      <c r="X1975" s="126"/>
      <c r="Y1975" s="126"/>
      <c r="Z1975" s="126"/>
      <c r="AA1975" s="136"/>
      <c r="AB1975" s="121" t="b">
        <v>0</v>
      </c>
      <c r="AC1975" s="121" t="b">
        <v>0</v>
      </c>
      <c r="AD1975" s="122"/>
      <c r="AE1975" s="121" t="b">
        <v>0</v>
      </c>
      <c r="AF1975" s="128"/>
      <c r="AG1975" s="137"/>
      <c r="AH1975" s="138" t="b">
        <v>0</v>
      </c>
      <c r="AI1975" s="133"/>
    </row>
    <row r="1976">
      <c r="A1976" s="114"/>
      <c r="B1976" s="114"/>
      <c r="C1976" s="114"/>
      <c r="D1976" s="114"/>
      <c r="E1976" s="115" t="s">
        <v>231</v>
      </c>
      <c r="F1976" s="116"/>
      <c r="G1976" s="117"/>
      <c r="H1976" s="116"/>
      <c r="I1976" s="116"/>
      <c r="J1976" s="118"/>
      <c r="K1976" s="116"/>
      <c r="L1976" s="116"/>
      <c r="M1976" s="116"/>
      <c r="N1976" s="116"/>
      <c r="O1976" s="116"/>
      <c r="P1976" s="126"/>
      <c r="Q1976" s="126"/>
      <c r="R1976" s="126"/>
      <c r="S1976" s="136"/>
      <c r="T1976" s="126"/>
      <c r="U1976" s="126"/>
      <c r="V1976" s="126"/>
      <c r="W1976" s="136"/>
      <c r="X1976" s="126"/>
      <c r="Y1976" s="126"/>
      <c r="Z1976" s="126"/>
      <c r="AA1976" s="136"/>
      <c r="AB1976" s="121" t="b">
        <v>0</v>
      </c>
      <c r="AC1976" s="121" t="b">
        <v>0</v>
      </c>
      <c r="AD1976" s="122"/>
      <c r="AE1976" s="121" t="b">
        <v>0</v>
      </c>
      <c r="AF1976" s="128"/>
      <c r="AG1976" s="137"/>
      <c r="AH1976" s="138" t="b">
        <v>0</v>
      </c>
      <c r="AI1976" s="133"/>
    </row>
    <row r="1977">
      <c r="A1977" s="114"/>
      <c r="B1977" s="114"/>
      <c r="C1977" s="114"/>
      <c r="D1977" s="114"/>
      <c r="E1977" s="115" t="s">
        <v>231</v>
      </c>
      <c r="F1977" s="116"/>
      <c r="G1977" s="117"/>
      <c r="H1977" s="116"/>
      <c r="I1977" s="116"/>
      <c r="J1977" s="118"/>
      <c r="K1977" s="116"/>
      <c r="L1977" s="116"/>
      <c r="M1977" s="116"/>
      <c r="N1977" s="116"/>
      <c r="O1977" s="116"/>
      <c r="P1977" s="126"/>
      <c r="Q1977" s="126"/>
      <c r="R1977" s="126"/>
      <c r="S1977" s="136"/>
      <c r="T1977" s="126"/>
      <c r="U1977" s="126"/>
      <c r="V1977" s="126"/>
      <c r="W1977" s="136"/>
      <c r="X1977" s="126"/>
      <c r="Y1977" s="126"/>
      <c r="Z1977" s="126"/>
      <c r="AA1977" s="136"/>
      <c r="AB1977" s="121" t="b">
        <v>0</v>
      </c>
      <c r="AC1977" s="121" t="b">
        <v>0</v>
      </c>
      <c r="AD1977" s="122"/>
      <c r="AE1977" s="121" t="b">
        <v>0</v>
      </c>
      <c r="AF1977" s="128"/>
      <c r="AG1977" s="137"/>
      <c r="AH1977" s="138" t="b">
        <v>0</v>
      </c>
      <c r="AI1977" s="133"/>
    </row>
    <row r="1978">
      <c r="A1978" s="114"/>
      <c r="B1978" s="114"/>
      <c r="C1978" s="114"/>
      <c r="D1978" s="114"/>
      <c r="E1978" s="115" t="s">
        <v>231</v>
      </c>
      <c r="F1978" s="116"/>
      <c r="G1978" s="117"/>
      <c r="H1978" s="116"/>
      <c r="I1978" s="116"/>
      <c r="J1978" s="118"/>
      <c r="K1978" s="116"/>
      <c r="L1978" s="116"/>
      <c r="M1978" s="116"/>
      <c r="N1978" s="116"/>
      <c r="O1978" s="116"/>
      <c r="P1978" s="126"/>
      <c r="Q1978" s="126"/>
      <c r="R1978" s="126"/>
      <c r="S1978" s="136"/>
      <c r="T1978" s="126"/>
      <c r="U1978" s="126"/>
      <c r="V1978" s="126"/>
      <c r="W1978" s="136"/>
      <c r="X1978" s="126"/>
      <c r="Y1978" s="126"/>
      <c r="Z1978" s="126"/>
      <c r="AA1978" s="136"/>
      <c r="AB1978" s="121" t="b">
        <v>0</v>
      </c>
      <c r="AC1978" s="121" t="b">
        <v>0</v>
      </c>
      <c r="AD1978" s="122"/>
      <c r="AE1978" s="121" t="b">
        <v>0</v>
      </c>
      <c r="AF1978" s="128"/>
      <c r="AG1978" s="137"/>
      <c r="AH1978" s="138" t="b">
        <v>0</v>
      </c>
      <c r="AI1978" s="133"/>
    </row>
    <row r="1979">
      <c r="A1979" s="114"/>
      <c r="B1979" s="114"/>
      <c r="C1979" s="114"/>
      <c r="D1979" s="114"/>
      <c r="E1979" s="115" t="s">
        <v>231</v>
      </c>
      <c r="F1979" s="116"/>
      <c r="G1979" s="117"/>
      <c r="H1979" s="116"/>
      <c r="I1979" s="116"/>
      <c r="J1979" s="118"/>
      <c r="K1979" s="116"/>
      <c r="L1979" s="116"/>
      <c r="M1979" s="116"/>
      <c r="N1979" s="116"/>
      <c r="O1979" s="116"/>
      <c r="P1979" s="126"/>
      <c r="Q1979" s="126"/>
      <c r="R1979" s="126"/>
      <c r="S1979" s="136"/>
      <c r="T1979" s="126"/>
      <c r="U1979" s="126"/>
      <c r="V1979" s="126"/>
      <c r="W1979" s="136"/>
      <c r="X1979" s="126"/>
      <c r="Y1979" s="126"/>
      <c r="Z1979" s="126"/>
      <c r="AA1979" s="136"/>
      <c r="AB1979" s="121" t="b">
        <v>0</v>
      </c>
      <c r="AC1979" s="121" t="b">
        <v>0</v>
      </c>
      <c r="AD1979" s="122"/>
      <c r="AE1979" s="121" t="b">
        <v>0</v>
      </c>
      <c r="AF1979" s="128"/>
      <c r="AG1979" s="137"/>
      <c r="AH1979" s="138" t="b">
        <v>0</v>
      </c>
      <c r="AI1979" s="133"/>
    </row>
    <row r="1980">
      <c r="A1980" s="114"/>
      <c r="B1980" s="114"/>
      <c r="C1980" s="114"/>
      <c r="D1980" s="114"/>
      <c r="E1980" s="115" t="s">
        <v>231</v>
      </c>
      <c r="F1980" s="116"/>
      <c r="G1980" s="117"/>
      <c r="H1980" s="116"/>
      <c r="I1980" s="116"/>
      <c r="J1980" s="118"/>
      <c r="K1980" s="116"/>
      <c r="L1980" s="116"/>
      <c r="M1980" s="116"/>
      <c r="N1980" s="116"/>
      <c r="O1980" s="116"/>
      <c r="P1980" s="126"/>
      <c r="Q1980" s="126"/>
      <c r="R1980" s="126"/>
      <c r="S1980" s="136"/>
      <c r="T1980" s="126"/>
      <c r="U1980" s="126"/>
      <c r="V1980" s="126"/>
      <c r="W1980" s="136"/>
      <c r="X1980" s="126"/>
      <c r="Y1980" s="126"/>
      <c r="Z1980" s="126"/>
      <c r="AA1980" s="136"/>
      <c r="AB1980" s="121" t="b">
        <v>0</v>
      </c>
      <c r="AC1980" s="121" t="b">
        <v>0</v>
      </c>
      <c r="AD1980" s="122"/>
      <c r="AE1980" s="121" t="b">
        <v>0</v>
      </c>
      <c r="AF1980" s="128"/>
      <c r="AG1980" s="137"/>
      <c r="AH1980" s="138" t="b">
        <v>0</v>
      </c>
      <c r="AI1980" s="133"/>
    </row>
    <row r="1981">
      <c r="A1981" s="114"/>
      <c r="B1981" s="114"/>
      <c r="C1981" s="114"/>
      <c r="D1981" s="114"/>
      <c r="E1981" s="115" t="s">
        <v>231</v>
      </c>
      <c r="F1981" s="116"/>
      <c r="G1981" s="117"/>
      <c r="H1981" s="116"/>
      <c r="I1981" s="116"/>
      <c r="J1981" s="118"/>
      <c r="K1981" s="116"/>
      <c r="L1981" s="116"/>
      <c r="M1981" s="116"/>
      <c r="N1981" s="116"/>
      <c r="O1981" s="116"/>
      <c r="P1981" s="126"/>
      <c r="Q1981" s="126"/>
      <c r="R1981" s="126"/>
      <c r="S1981" s="136"/>
      <c r="T1981" s="126"/>
      <c r="U1981" s="126"/>
      <c r="V1981" s="126"/>
      <c r="W1981" s="136"/>
      <c r="X1981" s="126"/>
      <c r="Y1981" s="126"/>
      <c r="Z1981" s="126"/>
      <c r="AA1981" s="136"/>
      <c r="AB1981" s="121" t="b">
        <v>0</v>
      </c>
      <c r="AC1981" s="121" t="b">
        <v>0</v>
      </c>
      <c r="AD1981" s="122"/>
      <c r="AE1981" s="121" t="b">
        <v>0</v>
      </c>
      <c r="AF1981" s="128"/>
      <c r="AG1981" s="137"/>
      <c r="AH1981" s="138" t="b">
        <v>0</v>
      </c>
      <c r="AI1981" s="133"/>
    </row>
    <row r="1982">
      <c r="A1982" s="114"/>
      <c r="B1982" s="114"/>
      <c r="C1982" s="114"/>
      <c r="D1982" s="114"/>
      <c r="E1982" s="115" t="s">
        <v>231</v>
      </c>
      <c r="F1982" s="116"/>
      <c r="G1982" s="117"/>
      <c r="H1982" s="116"/>
      <c r="I1982" s="116"/>
      <c r="J1982" s="118"/>
      <c r="K1982" s="116"/>
      <c r="L1982" s="116"/>
      <c r="M1982" s="116"/>
      <c r="N1982" s="116"/>
      <c r="O1982" s="116"/>
      <c r="P1982" s="126"/>
      <c r="Q1982" s="126"/>
      <c r="R1982" s="126"/>
      <c r="S1982" s="136"/>
      <c r="T1982" s="126"/>
      <c r="U1982" s="126"/>
      <c r="V1982" s="126"/>
      <c r="W1982" s="136"/>
      <c r="X1982" s="126"/>
      <c r="Y1982" s="126"/>
      <c r="Z1982" s="126"/>
      <c r="AA1982" s="136"/>
      <c r="AB1982" s="121" t="b">
        <v>0</v>
      </c>
      <c r="AC1982" s="121" t="b">
        <v>0</v>
      </c>
      <c r="AD1982" s="122"/>
      <c r="AE1982" s="121" t="b">
        <v>0</v>
      </c>
      <c r="AF1982" s="128"/>
      <c r="AG1982" s="137"/>
      <c r="AH1982" s="138" t="b">
        <v>0</v>
      </c>
      <c r="AI1982" s="133"/>
    </row>
    <row r="1983">
      <c r="A1983" s="114"/>
      <c r="B1983" s="114"/>
      <c r="C1983" s="114"/>
      <c r="D1983" s="114"/>
      <c r="E1983" s="115" t="s">
        <v>231</v>
      </c>
      <c r="F1983" s="116"/>
      <c r="G1983" s="117"/>
      <c r="H1983" s="116"/>
      <c r="I1983" s="116"/>
      <c r="J1983" s="118"/>
      <c r="K1983" s="116"/>
      <c r="L1983" s="116"/>
      <c r="M1983" s="116"/>
      <c r="N1983" s="116"/>
      <c r="O1983" s="116"/>
      <c r="P1983" s="126"/>
      <c r="Q1983" s="126"/>
      <c r="R1983" s="126"/>
      <c r="S1983" s="136"/>
      <c r="T1983" s="126"/>
      <c r="U1983" s="126"/>
      <c r="V1983" s="126"/>
      <c r="W1983" s="136"/>
      <c r="X1983" s="126"/>
      <c r="Y1983" s="126"/>
      <c r="Z1983" s="126"/>
      <c r="AA1983" s="136"/>
      <c r="AB1983" s="121" t="b">
        <v>0</v>
      </c>
      <c r="AC1983" s="121" t="b">
        <v>0</v>
      </c>
      <c r="AD1983" s="122"/>
      <c r="AE1983" s="121" t="b">
        <v>0</v>
      </c>
      <c r="AF1983" s="128"/>
      <c r="AG1983" s="137"/>
      <c r="AH1983" s="138" t="b">
        <v>0</v>
      </c>
      <c r="AI1983" s="133"/>
    </row>
    <row r="1984">
      <c r="A1984" s="114"/>
      <c r="B1984" s="114"/>
      <c r="C1984" s="114"/>
      <c r="D1984" s="114"/>
      <c r="E1984" s="115" t="s">
        <v>231</v>
      </c>
      <c r="F1984" s="116"/>
      <c r="G1984" s="117"/>
      <c r="H1984" s="116"/>
      <c r="I1984" s="116"/>
      <c r="J1984" s="118"/>
      <c r="K1984" s="116"/>
      <c r="L1984" s="116"/>
      <c r="M1984" s="116"/>
      <c r="N1984" s="116"/>
      <c r="O1984" s="116"/>
      <c r="P1984" s="126"/>
      <c r="Q1984" s="126"/>
      <c r="R1984" s="126"/>
      <c r="S1984" s="136"/>
      <c r="T1984" s="126"/>
      <c r="U1984" s="126"/>
      <c r="V1984" s="126"/>
      <c r="W1984" s="136"/>
      <c r="X1984" s="126"/>
      <c r="Y1984" s="126"/>
      <c r="Z1984" s="126"/>
      <c r="AA1984" s="136"/>
      <c r="AB1984" s="121" t="b">
        <v>0</v>
      </c>
      <c r="AC1984" s="121" t="b">
        <v>0</v>
      </c>
      <c r="AD1984" s="122"/>
      <c r="AE1984" s="121" t="b">
        <v>0</v>
      </c>
      <c r="AF1984" s="128"/>
      <c r="AG1984" s="137"/>
      <c r="AH1984" s="138" t="b">
        <v>0</v>
      </c>
      <c r="AI1984" s="133"/>
    </row>
    <row r="1985">
      <c r="A1985" s="114"/>
      <c r="B1985" s="114"/>
      <c r="C1985" s="114"/>
      <c r="D1985" s="114"/>
      <c r="E1985" s="115" t="s">
        <v>231</v>
      </c>
      <c r="F1985" s="116"/>
      <c r="G1985" s="117"/>
      <c r="H1985" s="116"/>
      <c r="I1985" s="116"/>
      <c r="J1985" s="118"/>
      <c r="K1985" s="116"/>
      <c r="L1985" s="116"/>
      <c r="M1985" s="116"/>
      <c r="N1985" s="116"/>
      <c r="O1985" s="116"/>
      <c r="P1985" s="126"/>
      <c r="Q1985" s="126"/>
      <c r="R1985" s="126"/>
      <c r="S1985" s="136"/>
      <c r="T1985" s="126"/>
      <c r="U1985" s="126"/>
      <c r="V1985" s="126"/>
      <c r="W1985" s="136"/>
      <c r="X1985" s="126"/>
      <c r="Y1985" s="126"/>
      <c r="Z1985" s="126"/>
      <c r="AA1985" s="136"/>
      <c r="AB1985" s="121" t="b">
        <v>0</v>
      </c>
      <c r="AC1985" s="121" t="b">
        <v>0</v>
      </c>
      <c r="AD1985" s="122"/>
      <c r="AE1985" s="121" t="b">
        <v>0</v>
      </c>
      <c r="AF1985" s="128"/>
      <c r="AG1985" s="137"/>
      <c r="AH1985" s="138" t="b">
        <v>0</v>
      </c>
      <c r="AI1985" s="133"/>
    </row>
    <row r="1986">
      <c r="A1986" s="114"/>
      <c r="B1986" s="114"/>
      <c r="C1986" s="114"/>
      <c r="D1986" s="114"/>
      <c r="E1986" s="115" t="s">
        <v>231</v>
      </c>
      <c r="F1986" s="116"/>
      <c r="G1986" s="117"/>
      <c r="H1986" s="116"/>
      <c r="I1986" s="116"/>
      <c r="J1986" s="118"/>
      <c r="K1986" s="116"/>
      <c r="L1986" s="116"/>
      <c r="M1986" s="116"/>
      <c r="N1986" s="116"/>
      <c r="O1986" s="116"/>
      <c r="P1986" s="126"/>
      <c r="Q1986" s="126"/>
      <c r="R1986" s="126"/>
      <c r="S1986" s="136"/>
      <c r="T1986" s="126"/>
      <c r="U1986" s="126"/>
      <c r="V1986" s="126"/>
      <c r="W1986" s="136"/>
      <c r="X1986" s="126"/>
      <c r="Y1986" s="126"/>
      <c r="Z1986" s="126"/>
      <c r="AA1986" s="136"/>
      <c r="AB1986" s="121" t="b">
        <v>0</v>
      </c>
      <c r="AC1986" s="121" t="b">
        <v>0</v>
      </c>
      <c r="AD1986" s="122"/>
      <c r="AE1986" s="121" t="b">
        <v>0</v>
      </c>
      <c r="AF1986" s="128"/>
      <c r="AG1986" s="137"/>
      <c r="AH1986" s="138" t="b">
        <v>0</v>
      </c>
      <c r="AI1986" s="133"/>
    </row>
    <row r="1987">
      <c r="A1987" s="114"/>
      <c r="B1987" s="114"/>
      <c r="C1987" s="114"/>
      <c r="D1987" s="114"/>
      <c r="E1987" s="115" t="s">
        <v>231</v>
      </c>
      <c r="F1987" s="116"/>
      <c r="G1987" s="117"/>
      <c r="H1987" s="116"/>
      <c r="I1987" s="116"/>
      <c r="J1987" s="118"/>
      <c r="K1987" s="116"/>
      <c r="L1987" s="116"/>
      <c r="M1987" s="116"/>
      <c r="N1987" s="116"/>
      <c r="O1987" s="116"/>
      <c r="P1987" s="126"/>
      <c r="Q1987" s="126"/>
      <c r="R1987" s="126"/>
      <c r="S1987" s="136"/>
      <c r="T1987" s="126"/>
      <c r="U1987" s="126"/>
      <c r="V1987" s="126"/>
      <c r="W1987" s="136"/>
      <c r="X1987" s="126"/>
      <c r="Y1987" s="126"/>
      <c r="Z1987" s="126"/>
      <c r="AA1987" s="136"/>
      <c r="AB1987" s="121" t="b">
        <v>0</v>
      </c>
      <c r="AC1987" s="121" t="b">
        <v>0</v>
      </c>
      <c r="AD1987" s="122"/>
      <c r="AE1987" s="121" t="b">
        <v>0</v>
      </c>
      <c r="AF1987" s="128"/>
      <c r="AG1987" s="137"/>
      <c r="AH1987" s="138" t="b">
        <v>0</v>
      </c>
      <c r="AI1987" s="133"/>
    </row>
    <row r="1988">
      <c r="A1988" s="114"/>
      <c r="B1988" s="114"/>
      <c r="C1988" s="114"/>
      <c r="D1988" s="114"/>
      <c r="E1988" s="115" t="s">
        <v>231</v>
      </c>
      <c r="F1988" s="116"/>
      <c r="G1988" s="117"/>
      <c r="H1988" s="116"/>
      <c r="I1988" s="116"/>
      <c r="J1988" s="118"/>
      <c r="K1988" s="116"/>
      <c r="L1988" s="116"/>
      <c r="M1988" s="116"/>
      <c r="N1988" s="116"/>
      <c r="O1988" s="116"/>
      <c r="P1988" s="126"/>
      <c r="Q1988" s="126"/>
      <c r="R1988" s="126"/>
      <c r="S1988" s="136"/>
      <c r="T1988" s="126"/>
      <c r="U1988" s="126"/>
      <c r="V1988" s="126"/>
      <c r="W1988" s="136"/>
      <c r="X1988" s="126"/>
      <c r="Y1988" s="126"/>
      <c r="Z1988" s="126"/>
      <c r="AA1988" s="136"/>
      <c r="AB1988" s="121" t="b">
        <v>0</v>
      </c>
      <c r="AC1988" s="121" t="b">
        <v>0</v>
      </c>
      <c r="AD1988" s="122"/>
      <c r="AE1988" s="121" t="b">
        <v>0</v>
      </c>
      <c r="AF1988" s="128"/>
      <c r="AG1988" s="137"/>
      <c r="AH1988" s="138" t="b">
        <v>0</v>
      </c>
      <c r="AI1988" s="133"/>
    </row>
    <row r="1989">
      <c r="A1989" s="114"/>
      <c r="B1989" s="114"/>
      <c r="C1989" s="114"/>
      <c r="D1989" s="114"/>
      <c r="E1989" s="115" t="s">
        <v>231</v>
      </c>
      <c r="F1989" s="116"/>
      <c r="G1989" s="117"/>
      <c r="H1989" s="116"/>
      <c r="I1989" s="116"/>
      <c r="J1989" s="118"/>
      <c r="K1989" s="116"/>
      <c r="L1989" s="116"/>
      <c r="M1989" s="116"/>
      <c r="N1989" s="116"/>
      <c r="O1989" s="116"/>
      <c r="P1989" s="126"/>
      <c r="Q1989" s="126"/>
      <c r="R1989" s="126"/>
      <c r="S1989" s="136"/>
      <c r="T1989" s="126"/>
      <c r="U1989" s="126"/>
      <c r="V1989" s="126"/>
      <c r="W1989" s="136"/>
      <c r="X1989" s="126"/>
      <c r="Y1989" s="126"/>
      <c r="Z1989" s="126"/>
      <c r="AA1989" s="136"/>
      <c r="AB1989" s="121" t="b">
        <v>0</v>
      </c>
      <c r="AC1989" s="121" t="b">
        <v>0</v>
      </c>
      <c r="AD1989" s="122"/>
      <c r="AE1989" s="121" t="b">
        <v>0</v>
      </c>
      <c r="AF1989" s="128"/>
      <c r="AG1989" s="137"/>
      <c r="AH1989" s="138" t="b">
        <v>0</v>
      </c>
      <c r="AI1989" s="133"/>
    </row>
    <row r="1990">
      <c r="A1990" s="114"/>
      <c r="B1990" s="114"/>
      <c r="C1990" s="114"/>
      <c r="D1990" s="114"/>
      <c r="E1990" s="115" t="s">
        <v>231</v>
      </c>
      <c r="F1990" s="116"/>
      <c r="G1990" s="117"/>
      <c r="H1990" s="116"/>
      <c r="I1990" s="116"/>
      <c r="J1990" s="118"/>
      <c r="K1990" s="116"/>
      <c r="L1990" s="116"/>
      <c r="M1990" s="116"/>
      <c r="N1990" s="116"/>
      <c r="O1990" s="116"/>
      <c r="P1990" s="126"/>
      <c r="Q1990" s="126"/>
      <c r="R1990" s="126"/>
      <c r="S1990" s="136"/>
      <c r="T1990" s="126"/>
      <c r="U1990" s="126"/>
      <c r="V1990" s="126"/>
      <c r="W1990" s="136"/>
      <c r="X1990" s="126"/>
      <c r="Y1990" s="126"/>
      <c r="Z1990" s="126"/>
      <c r="AA1990" s="136"/>
      <c r="AB1990" s="121" t="b">
        <v>0</v>
      </c>
      <c r="AC1990" s="121" t="b">
        <v>0</v>
      </c>
      <c r="AD1990" s="122"/>
      <c r="AE1990" s="121" t="b">
        <v>0</v>
      </c>
      <c r="AF1990" s="128"/>
      <c r="AG1990" s="137"/>
      <c r="AH1990" s="138" t="b">
        <v>0</v>
      </c>
      <c r="AI1990" s="133"/>
    </row>
    <row r="1991">
      <c r="A1991" s="114"/>
      <c r="B1991" s="114"/>
      <c r="C1991" s="114"/>
      <c r="D1991" s="114"/>
      <c r="E1991" s="115" t="s">
        <v>231</v>
      </c>
      <c r="F1991" s="116"/>
      <c r="G1991" s="117"/>
      <c r="H1991" s="116"/>
      <c r="I1991" s="116"/>
      <c r="J1991" s="118"/>
      <c r="K1991" s="116"/>
      <c r="L1991" s="116"/>
      <c r="M1991" s="116"/>
      <c r="N1991" s="116"/>
      <c r="O1991" s="116"/>
      <c r="P1991" s="126"/>
      <c r="Q1991" s="126"/>
      <c r="R1991" s="126"/>
      <c r="S1991" s="136"/>
      <c r="T1991" s="126"/>
      <c r="U1991" s="126"/>
      <c r="V1991" s="126"/>
      <c r="W1991" s="136"/>
      <c r="X1991" s="126"/>
      <c r="Y1991" s="126"/>
      <c r="Z1991" s="126"/>
      <c r="AA1991" s="136"/>
      <c r="AB1991" s="121" t="b">
        <v>0</v>
      </c>
      <c r="AC1991" s="121" t="b">
        <v>0</v>
      </c>
      <c r="AD1991" s="122"/>
      <c r="AE1991" s="121" t="b">
        <v>0</v>
      </c>
      <c r="AF1991" s="128"/>
      <c r="AG1991" s="137"/>
      <c r="AH1991" s="138" t="b">
        <v>0</v>
      </c>
      <c r="AI1991" s="133"/>
    </row>
    <row r="1992">
      <c r="A1992" s="114"/>
      <c r="B1992" s="114"/>
      <c r="C1992" s="114"/>
      <c r="D1992" s="114"/>
      <c r="E1992" s="115" t="s">
        <v>231</v>
      </c>
      <c r="F1992" s="116"/>
      <c r="G1992" s="117"/>
      <c r="H1992" s="116"/>
      <c r="I1992" s="116"/>
      <c r="J1992" s="118"/>
      <c r="K1992" s="116"/>
      <c r="L1992" s="116"/>
      <c r="M1992" s="116"/>
      <c r="N1992" s="116"/>
      <c r="O1992" s="116"/>
      <c r="P1992" s="126"/>
      <c r="Q1992" s="126"/>
      <c r="R1992" s="126"/>
      <c r="S1992" s="136"/>
      <c r="T1992" s="126"/>
      <c r="U1992" s="126"/>
      <c r="V1992" s="126"/>
      <c r="W1992" s="136"/>
      <c r="X1992" s="126"/>
      <c r="Y1992" s="126"/>
      <c r="Z1992" s="126"/>
      <c r="AA1992" s="136"/>
      <c r="AB1992" s="121" t="b">
        <v>0</v>
      </c>
      <c r="AC1992" s="121" t="b">
        <v>0</v>
      </c>
      <c r="AD1992" s="122"/>
      <c r="AE1992" s="121" t="b">
        <v>0</v>
      </c>
      <c r="AF1992" s="128"/>
      <c r="AG1992" s="137"/>
      <c r="AH1992" s="138" t="b">
        <v>0</v>
      </c>
      <c r="AI1992" s="133"/>
    </row>
    <row r="1993">
      <c r="A1993" s="114"/>
      <c r="B1993" s="114"/>
      <c r="C1993" s="114"/>
      <c r="D1993" s="114"/>
      <c r="E1993" s="115" t="s">
        <v>231</v>
      </c>
      <c r="F1993" s="116"/>
      <c r="G1993" s="117"/>
      <c r="H1993" s="116"/>
      <c r="I1993" s="116"/>
      <c r="J1993" s="118"/>
      <c r="K1993" s="116"/>
      <c r="L1993" s="116"/>
      <c r="M1993" s="116"/>
      <c r="N1993" s="116"/>
      <c r="O1993" s="116"/>
      <c r="P1993" s="126"/>
      <c r="Q1993" s="126"/>
      <c r="R1993" s="126"/>
      <c r="S1993" s="136"/>
      <c r="T1993" s="126"/>
      <c r="U1993" s="126"/>
      <c r="V1993" s="126"/>
      <c r="W1993" s="136"/>
      <c r="X1993" s="126"/>
      <c r="Y1993" s="126"/>
      <c r="Z1993" s="126"/>
      <c r="AA1993" s="136"/>
      <c r="AB1993" s="121" t="b">
        <v>0</v>
      </c>
      <c r="AC1993" s="121" t="b">
        <v>0</v>
      </c>
      <c r="AD1993" s="122"/>
      <c r="AE1993" s="121" t="b">
        <v>0</v>
      </c>
      <c r="AF1993" s="128"/>
      <c r="AG1993" s="137"/>
      <c r="AH1993" s="138" t="b">
        <v>0</v>
      </c>
      <c r="AI1993" s="133"/>
    </row>
    <row r="1994">
      <c r="A1994" s="114"/>
      <c r="B1994" s="114"/>
      <c r="C1994" s="114"/>
      <c r="D1994" s="114"/>
      <c r="E1994" s="115" t="s">
        <v>231</v>
      </c>
      <c r="F1994" s="116"/>
      <c r="G1994" s="117"/>
      <c r="H1994" s="116"/>
      <c r="I1994" s="116"/>
      <c r="J1994" s="118"/>
      <c r="K1994" s="116"/>
      <c r="L1994" s="116"/>
      <c r="M1994" s="116"/>
      <c r="N1994" s="116"/>
      <c r="O1994" s="116"/>
      <c r="P1994" s="126"/>
      <c r="Q1994" s="126"/>
      <c r="R1994" s="126"/>
      <c r="S1994" s="136"/>
      <c r="T1994" s="126"/>
      <c r="U1994" s="126"/>
      <c r="V1994" s="126"/>
      <c r="W1994" s="136"/>
      <c r="X1994" s="126"/>
      <c r="Y1994" s="126"/>
      <c r="Z1994" s="126"/>
      <c r="AA1994" s="136"/>
      <c r="AB1994" s="121" t="b">
        <v>0</v>
      </c>
      <c r="AC1994" s="121" t="b">
        <v>0</v>
      </c>
      <c r="AD1994" s="122"/>
      <c r="AE1994" s="121" t="b">
        <v>0</v>
      </c>
      <c r="AF1994" s="128"/>
      <c r="AG1994" s="137"/>
      <c r="AH1994" s="138" t="b">
        <v>0</v>
      </c>
      <c r="AI1994" s="133"/>
    </row>
    <row r="1995">
      <c r="A1995" s="114"/>
      <c r="B1995" s="114"/>
      <c r="C1995" s="114"/>
      <c r="D1995" s="114"/>
      <c r="E1995" s="115" t="s">
        <v>231</v>
      </c>
      <c r="F1995" s="116"/>
      <c r="G1995" s="117"/>
      <c r="H1995" s="116"/>
      <c r="I1995" s="116"/>
      <c r="J1995" s="118"/>
      <c r="K1995" s="116"/>
      <c r="L1995" s="116"/>
      <c r="M1995" s="116"/>
      <c r="N1995" s="116"/>
      <c r="O1995" s="116"/>
      <c r="P1995" s="126"/>
      <c r="Q1995" s="126"/>
      <c r="R1995" s="126"/>
      <c r="S1995" s="136"/>
      <c r="T1995" s="126"/>
      <c r="U1995" s="126"/>
      <c r="V1995" s="126"/>
      <c r="W1995" s="136"/>
      <c r="X1995" s="126"/>
      <c r="Y1995" s="126"/>
      <c r="Z1995" s="126"/>
      <c r="AA1995" s="136"/>
      <c r="AB1995" s="121" t="b">
        <v>0</v>
      </c>
      <c r="AC1995" s="121" t="b">
        <v>0</v>
      </c>
      <c r="AD1995" s="122"/>
      <c r="AE1995" s="121" t="b">
        <v>0</v>
      </c>
      <c r="AF1995" s="128"/>
      <c r="AG1995" s="137"/>
      <c r="AH1995" s="138" t="b">
        <v>0</v>
      </c>
      <c r="AI1995" s="133"/>
    </row>
    <row r="1996">
      <c r="A1996" s="114"/>
      <c r="B1996" s="114"/>
      <c r="C1996" s="114"/>
      <c r="D1996" s="114"/>
      <c r="E1996" s="115" t="s">
        <v>231</v>
      </c>
      <c r="F1996" s="116"/>
      <c r="G1996" s="117"/>
      <c r="H1996" s="116"/>
      <c r="I1996" s="116"/>
      <c r="J1996" s="118"/>
      <c r="K1996" s="116"/>
      <c r="L1996" s="116"/>
      <c r="M1996" s="116"/>
      <c r="N1996" s="116"/>
      <c r="O1996" s="116"/>
      <c r="P1996" s="126"/>
      <c r="Q1996" s="126"/>
      <c r="R1996" s="126"/>
      <c r="S1996" s="136"/>
      <c r="T1996" s="126"/>
      <c r="U1996" s="126"/>
      <c r="V1996" s="126"/>
      <c r="W1996" s="136"/>
      <c r="X1996" s="126"/>
      <c r="Y1996" s="126"/>
      <c r="Z1996" s="126"/>
      <c r="AA1996" s="136"/>
      <c r="AB1996" s="121" t="b">
        <v>0</v>
      </c>
      <c r="AC1996" s="121" t="b">
        <v>0</v>
      </c>
      <c r="AD1996" s="122"/>
      <c r="AE1996" s="121" t="b">
        <v>0</v>
      </c>
      <c r="AF1996" s="128"/>
      <c r="AG1996" s="137"/>
      <c r="AH1996" s="138" t="b">
        <v>0</v>
      </c>
      <c r="AI1996" s="133"/>
    </row>
    <row r="1997">
      <c r="A1997" s="114"/>
      <c r="B1997" s="114"/>
      <c r="C1997" s="114"/>
      <c r="D1997" s="114"/>
      <c r="E1997" s="115" t="s">
        <v>231</v>
      </c>
      <c r="F1997" s="116"/>
      <c r="G1997" s="117"/>
      <c r="H1997" s="116"/>
      <c r="I1997" s="116"/>
      <c r="J1997" s="118"/>
      <c r="K1997" s="116"/>
      <c r="L1997" s="116"/>
      <c r="M1997" s="116"/>
      <c r="N1997" s="116"/>
      <c r="O1997" s="116"/>
      <c r="P1997" s="126"/>
      <c r="Q1997" s="126"/>
      <c r="R1997" s="126"/>
      <c r="S1997" s="136"/>
      <c r="T1997" s="126"/>
      <c r="U1997" s="126"/>
      <c r="V1997" s="126"/>
      <c r="W1997" s="136"/>
      <c r="X1997" s="126"/>
      <c r="Y1997" s="126"/>
      <c r="Z1997" s="126"/>
      <c r="AA1997" s="136"/>
      <c r="AB1997" s="121" t="b">
        <v>0</v>
      </c>
      <c r="AC1997" s="121" t="b">
        <v>0</v>
      </c>
      <c r="AD1997" s="122"/>
      <c r="AE1997" s="121" t="b">
        <v>0</v>
      </c>
      <c r="AF1997" s="128"/>
      <c r="AG1997" s="137"/>
      <c r="AH1997" s="138" t="b">
        <v>0</v>
      </c>
      <c r="AI1997" s="133"/>
    </row>
    <row r="1998">
      <c r="A1998" s="114"/>
      <c r="B1998" s="114"/>
      <c r="C1998" s="114"/>
      <c r="D1998" s="114"/>
      <c r="E1998" s="115" t="s">
        <v>231</v>
      </c>
      <c r="F1998" s="116"/>
      <c r="G1998" s="117"/>
      <c r="H1998" s="116"/>
      <c r="I1998" s="116"/>
      <c r="J1998" s="118"/>
      <c r="K1998" s="116"/>
      <c r="L1998" s="116"/>
      <c r="M1998" s="116"/>
      <c r="N1998" s="116"/>
      <c r="O1998" s="116"/>
      <c r="P1998" s="126"/>
      <c r="Q1998" s="126"/>
      <c r="R1998" s="126"/>
      <c r="S1998" s="136"/>
      <c r="T1998" s="126"/>
      <c r="U1998" s="126"/>
      <c r="V1998" s="126"/>
      <c r="W1998" s="136"/>
      <c r="X1998" s="126"/>
      <c r="Y1998" s="126"/>
      <c r="Z1998" s="126"/>
      <c r="AA1998" s="136"/>
      <c r="AB1998" s="121" t="b">
        <v>0</v>
      </c>
      <c r="AC1998" s="121" t="b">
        <v>0</v>
      </c>
      <c r="AD1998" s="122"/>
      <c r="AE1998" s="121" t="b">
        <v>0</v>
      </c>
      <c r="AF1998" s="128"/>
      <c r="AG1998" s="137"/>
      <c r="AH1998" s="138" t="b">
        <v>0</v>
      </c>
      <c r="AI1998" s="133"/>
    </row>
    <row r="1999">
      <c r="A1999" s="114"/>
      <c r="B1999" s="114"/>
      <c r="C1999" s="114"/>
      <c r="D1999" s="114"/>
      <c r="E1999" s="115" t="s">
        <v>231</v>
      </c>
      <c r="F1999" s="116"/>
      <c r="G1999" s="117"/>
      <c r="H1999" s="116"/>
      <c r="I1999" s="116"/>
      <c r="J1999" s="118"/>
      <c r="K1999" s="116"/>
      <c r="L1999" s="116"/>
      <c r="M1999" s="116"/>
      <c r="N1999" s="116"/>
      <c r="O1999" s="116"/>
      <c r="P1999" s="126"/>
      <c r="Q1999" s="126"/>
      <c r="R1999" s="126"/>
      <c r="S1999" s="136"/>
      <c r="T1999" s="126"/>
      <c r="U1999" s="126"/>
      <c r="V1999" s="126"/>
      <c r="W1999" s="136"/>
      <c r="X1999" s="126"/>
      <c r="Y1999" s="126"/>
      <c r="Z1999" s="126"/>
      <c r="AA1999" s="136"/>
      <c r="AB1999" s="121" t="b">
        <v>0</v>
      </c>
      <c r="AC1999" s="121" t="b">
        <v>0</v>
      </c>
      <c r="AD1999" s="122"/>
      <c r="AE1999" s="121" t="b">
        <v>0</v>
      </c>
      <c r="AF1999" s="128"/>
      <c r="AG1999" s="137"/>
      <c r="AH1999" s="138" t="b">
        <v>0</v>
      </c>
      <c r="AI1999" s="133"/>
    </row>
    <row r="2000">
      <c r="A2000" s="114"/>
      <c r="B2000" s="114"/>
      <c r="C2000" s="114"/>
      <c r="D2000" s="114"/>
      <c r="E2000" s="115" t="s">
        <v>231</v>
      </c>
      <c r="F2000" s="116"/>
      <c r="G2000" s="117"/>
      <c r="H2000" s="116"/>
      <c r="I2000" s="116"/>
      <c r="J2000" s="118"/>
      <c r="K2000" s="116"/>
      <c r="L2000" s="116"/>
      <c r="M2000" s="116"/>
      <c r="N2000" s="116"/>
      <c r="O2000" s="116"/>
      <c r="P2000" s="126"/>
      <c r="Q2000" s="126"/>
      <c r="R2000" s="126"/>
      <c r="S2000" s="136"/>
      <c r="T2000" s="126"/>
      <c r="U2000" s="126"/>
      <c r="V2000" s="126"/>
      <c r="W2000" s="136"/>
      <c r="X2000" s="126"/>
      <c r="Y2000" s="126"/>
      <c r="Z2000" s="126"/>
      <c r="AA2000" s="136"/>
      <c r="AB2000" s="121" t="b">
        <v>0</v>
      </c>
      <c r="AC2000" s="121" t="b">
        <v>0</v>
      </c>
      <c r="AD2000" s="122"/>
      <c r="AE2000" s="121" t="b">
        <v>0</v>
      </c>
      <c r="AF2000" s="128"/>
      <c r="AG2000" s="137"/>
      <c r="AH2000" s="138" t="b">
        <v>0</v>
      </c>
      <c r="AI2000" s="133"/>
    </row>
    <row r="2001">
      <c r="A2001" s="114"/>
      <c r="B2001" s="114"/>
      <c r="C2001" s="114"/>
      <c r="D2001" s="114"/>
      <c r="E2001" s="115" t="s">
        <v>231</v>
      </c>
      <c r="F2001" s="116"/>
      <c r="G2001" s="117"/>
      <c r="H2001" s="116"/>
      <c r="I2001" s="116"/>
      <c r="J2001" s="118"/>
      <c r="K2001" s="116"/>
      <c r="L2001" s="116"/>
      <c r="M2001" s="116"/>
      <c r="N2001" s="116"/>
      <c r="O2001" s="116"/>
      <c r="P2001" s="126"/>
      <c r="Q2001" s="126"/>
      <c r="R2001" s="126"/>
      <c r="S2001" s="136"/>
      <c r="T2001" s="126"/>
      <c r="U2001" s="126"/>
      <c r="V2001" s="126"/>
      <c r="W2001" s="136"/>
      <c r="X2001" s="126"/>
      <c r="Y2001" s="126"/>
      <c r="Z2001" s="126"/>
      <c r="AA2001" s="136"/>
      <c r="AB2001" s="121" t="b">
        <v>0</v>
      </c>
      <c r="AC2001" s="121" t="b">
        <v>0</v>
      </c>
      <c r="AD2001" s="122"/>
      <c r="AE2001" s="121" t="b">
        <v>0</v>
      </c>
      <c r="AF2001" s="128"/>
      <c r="AG2001" s="137"/>
      <c r="AH2001" s="138" t="b">
        <v>0</v>
      </c>
      <c r="AI2001" s="133"/>
    </row>
    <row r="2002">
      <c r="A2002" s="114"/>
      <c r="B2002" s="114"/>
      <c r="C2002" s="114"/>
      <c r="D2002" s="114"/>
      <c r="E2002" s="115" t="s">
        <v>231</v>
      </c>
      <c r="F2002" s="116"/>
      <c r="G2002" s="117"/>
      <c r="H2002" s="116"/>
      <c r="I2002" s="116"/>
      <c r="J2002" s="118"/>
      <c r="K2002" s="116"/>
      <c r="L2002" s="116"/>
      <c r="M2002" s="116"/>
      <c r="N2002" s="116"/>
      <c r="O2002" s="116"/>
      <c r="P2002" s="126"/>
      <c r="Q2002" s="126"/>
      <c r="R2002" s="126"/>
      <c r="S2002" s="136"/>
      <c r="T2002" s="126"/>
      <c r="U2002" s="126"/>
      <c r="V2002" s="126"/>
      <c r="W2002" s="136"/>
      <c r="X2002" s="126"/>
      <c r="Y2002" s="126"/>
      <c r="Z2002" s="126"/>
      <c r="AA2002" s="136"/>
      <c r="AB2002" s="121" t="b">
        <v>0</v>
      </c>
      <c r="AC2002" s="121" t="b">
        <v>0</v>
      </c>
      <c r="AD2002" s="122"/>
      <c r="AE2002" s="121" t="b">
        <v>0</v>
      </c>
      <c r="AF2002" s="128"/>
      <c r="AG2002" s="137"/>
      <c r="AH2002" s="138" t="b">
        <v>0</v>
      </c>
      <c r="AI2002" s="133"/>
    </row>
    <row r="2003">
      <c r="A2003" s="114"/>
      <c r="B2003" s="114"/>
      <c r="C2003" s="114"/>
      <c r="D2003" s="114"/>
      <c r="E2003" s="115" t="s">
        <v>231</v>
      </c>
      <c r="F2003" s="116"/>
      <c r="G2003" s="117"/>
      <c r="H2003" s="116"/>
      <c r="I2003" s="116"/>
      <c r="J2003" s="118"/>
      <c r="K2003" s="116"/>
      <c r="L2003" s="116"/>
      <c r="M2003" s="116"/>
      <c r="N2003" s="116"/>
      <c r="O2003" s="116"/>
      <c r="P2003" s="126"/>
      <c r="Q2003" s="126"/>
      <c r="R2003" s="126"/>
      <c r="S2003" s="136"/>
      <c r="T2003" s="126"/>
      <c r="U2003" s="126"/>
      <c r="V2003" s="126"/>
      <c r="W2003" s="136"/>
      <c r="X2003" s="126"/>
      <c r="Y2003" s="126"/>
      <c r="Z2003" s="126"/>
      <c r="AA2003" s="136"/>
      <c r="AB2003" s="121" t="b">
        <v>0</v>
      </c>
      <c r="AC2003" s="121" t="b">
        <v>0</v>
      </c>
      <c r="AD2003" s="122"/>
      <c r="AE2003" s="121" t="b">
        <v>0</v>
      </c>
      <c r="AF2003" s="128"/>
      <c r="AG2003" s="137"/>
      <c r="AH2003" s="138" t="b">
        <v>0</v>
      </c>
      <c r="AI2003" s="133"/>
    </row>
    <row r="2004">
      <c r="A2004" s="114"/>
      <c r="B2004" s="114"/>
      <c r="C2004" s="114"/>
      <c r="D2004" s="114"/>
      <c r="E2004" s="115" t="s">
        <v>231</v>
      </c>
      <c r="F2004" s="116"/>
      <c r="G2004" s="117"/>
      <c r="H2004" s="116"/>
      <c r="I2004" s="116"/>
      <c r="J2004" s="118"/>
      <c r="K2004" s="116"/>
      <c r="L2004" s="116"/>
      <c r="M2004" s="116"/>
      <c r="N2004" s="116"/>
      <c r="O2004" s="116"/>
      <c r="P2004" s="126"/>
      <c r="Q2004" s="126"/>
      <c r="R2004" s="126"/>
      <c r="S2004" s="136"/>
      <c r="T2004" s="126"/>
      <c r="U2004" s="126"/>
      <c r="V2004" s="126"/>
      <c r="W2004" s="136"/>
      <c r="X2004" s="126"/>
      <c r="Y2004" s="126"/>
      <c r="Z2004" s="126"/>
      <c r="AA2004" s="136"/>
      <c r="AB2004" s="121" t="b">
        <v>0</v>
      </c>
      <c r="AC2004" s="121" t="b">
        <v>0</v>
      </c>
      <c r="AD2004" s="122"/>
      <c r="AE2004" s="121" t="b">
        <v>0</v>
      </c>
      <c r="AF2004" s="128"/>
      <c r="AG2004" s="137"/>
      <c r="AH2004" s="138" t="b">
        <v>0</v>
      </c>
      <c r="AI2004" s="133"/>
    </row>
    <row r="2005">
      <c r="A2005" s="114"/>
      <c r="B2005" s="114"/>
      <c r="C2005" s="114"/>
      <c r="D2005" s="114"/>
      <c r="E2005" s="115" t="s">
        <v>231</v>
      </c>
      <c r="F2005" s="116"/>
      <c r="G2005" s="117"/>
      <c r="H2005" s="116"/>
      <c r="I2005" s="116"/>
      <c r="J2005" s="118"/>
      <c r="K2005" s="116"/>
      <c r="L2005" s="116"/>
      <c r="M2005" s="116"/>
      <c r="N2005" s="116"/>
      <c r="O2005" s="116"/>
      <c r="P2005" s="126"/>
      <c r="Q2005" s="126"/>
      <c r="R2005" s="126"/>
      <c r="S2005" s="136"/>
      <c r="T2005" s="126"/>
      <c r="U2005" s="126"/>
      <c r="V2005" s="126"/>
      <c r="W2005" s="136"/>
      <c r="X2005" s="126"/>
      <c r="Y2005" s="126"/>
      <c r="Z2005" s="126"/>
      <c r="AA2005" s="136"/>
      <c r="AB2005" s="121" t="b">
        <v>0</v>
      </c>
      <c r="AC2005" s="121" t="b">
        <v>0</v>
      </c>
      <c r="AD2005" s="122"/>
      <c r="AE2005" s="121" t="b">
        <v>0</v>
      </c>
      <c r="AF2005" s="128"/>
      <c r="AG2005" s="137"/>
      <c r="AH2005" s="138" t="b">
        <v>0</v>
      </c>
      <c r="AI2005" s="133"/>
    </row>
    <row r="2006">
      <c r="A2006" s="114"/>
      <c r="B2006" s="114"/>
      <c r="C2006" s="114"/>
      <c r="D2006" s="114"/>
      <c r="E2006" s="115" t="s">
        <v>231</v>
      </c>
      <c r="F2006" s="116"/>
      <c r="G2006" s="117"/>
      <c r="H2006" s="116"/>
      <c r="I2006" s="116"/>
      <c r="J2006" s="118"/>
      <c r="K2006" s="116"/>
      <c r="L2006" s="116"/>
      <c r="M2006" s="116"/>
      <c r="N2006" s="116"/>
      <c r="O2006" s="116"/>
      <c r="P2006" s="126"/>
      <c r="Q2006" s="126"/>
      <c r="R2006" s="126"/>
      <c r="S2006" s="136"/>
      <c r="T2006" s="126"/>
      <c r="U2006" s="126"/>
      <c r="V2006" s="126"/>
      <c r="W2006" s="136"/>
      <c r="X2006" s="126"/>
      <c r="Y2006" s="126"/>
      <c r="Z2006" s="126"/>
      <c r="AA2006" s="136"/>
      <c r="AB2006" s="121" t="b">
        <v>0</v>
      </c>
      <c r="AC2006" s="121" t="b">
        <v>0</v>
      </c>
      <c r="AD2006" s="122"/>
      <c r="AE2006" s="121" t="b">
        <v>0</v>
      </c>
      <c r="AF2006" s="128"/>
      <c r="AG2006" s="137"/>
      <c r="AH2006" s="138" t="b">
        <v>0</v>
      </c>
      <c r="AI2006" s="133"/>
    </row>
    <row r="2007">
      <c r="A2007" s="114"/>
      <c r="B2007" s="114"/>
      <c r="C2007" s="114"/>
      <c r="D2007" s="114"/>
      <c r="E2007" s="115" t="s">
        <v>231</v>
      </c>
      <c r="F2007" s="116"/>
      <c r="G2007" s="117"/>
      <c r="H2007" s="116"/>
      <c r="I2007" s="116"/>
      <c r="J2007" s="118"/>
      <c r="K2007" s="116"/>
      <c r="L2007" s="116"/>
      <c r="M2007" s="116"/>
      <c r="N2007" s="116"/>
      <c r="O2007" s="116"/>
      <c r="P2007" s="126"/>
      <c r="Q2007" s="126"/>
      <c r="R2007" s="126"/>
      <c r="S2007" s="136"/>
      <c r="T2007" s="126"/>
      <c r="U2007" s="126"/>
      <c r="V2007" s="126"/>
      <c r="W2007" s="136"/>
      <c r="X2007" s="126"/>
      <c r="Y2007" s="126"/>
      <c r="Z2007" s="126"/>
      <c r="AA2007" s="136"/>
      <c r="AB2007" s="121" t="b">
        <v>0</v>
      </c>
      <c r="AC2007" s="121" t="b">
        <v>0</v>
      </c>
      <c r="AD2007" s="122"/>
      <c r="AE2007" s="121" t="b">
        <v>0</v>
      </c>
      <c r="AF2007" s="128"/>
      <c r="AG2007" s="137"/>
      <c r="AH2007" s="138" t="b">
        <v>0</v>
      </c>
      <c r="AI2007" s="133"/>
    </row>
    <row r="2008">
      <c r="A2008" s="114"/>
      <c r="B2008" s="114"/>
      <c r="C2008" s="114"/>
      <c r="D2008" s="114"/>
      <c r="E2008" s="115" t="s">
        <v>231</v>
      </c>
      <c r="F2008" s="116"/>
      <c r="G2008" s="117"/>
      <c r="H2008" s="116"/>
      <c r="I2008" s="116"/>
      <c r="J2008" s="118"/>
      <c r="K2008" s="116"/>
      <c r="L2008" s="116"/>
      <c r="M2008" s="116"/>
      <c r="N2008" s="116"/>
      <c r="O2008" s="116"/>
      <c r="P2008" s="126"/>
      <c r="Q2008" s="126"/>
      <c r="R2008" s="126"/>
      <c r="S2008" s="136"/>
      <c r="T2008" s="126"/>
      <c r="U2008" s="126"/>
      <c r="V2008" s="126"/>
      <c r="W2008" s="136"/>
      <c r="X2008" s="126"/>
      <c r="Y2008" s="126"/>
      <c r="Z2008" s="126"/>
      <c r="AA2008" s="136"/>
      <c r="AB2008" s="121" t="b">
        <v>0</v>
      </c>
      <c r="AC2008" s="121" t="b">
        <v>0</v>
      </c>
      <c r="AD2008" s="122"/>
      <c r="AE2008" s="121" t="b">
        <v>0</v>
      </c>
      <c r="AF2008" s="128"/>
      <c r="AG2008" s="137"/>
      <c r="AH2008" s="138" t="b">
        <v>0</v>
      </c>
      <c r="AI2008" s="133"/>
    </row>
    <row r="2009">
      <c r="A2009" s="114"/>
      <c r="B2009" s="114"/>
      <c r="C2009" s="114"/>
      <c r="D2009" s="114"/>
      <c r="E2009" s="115" t="s">
        <v>231</v>
      </c>
      <c r="F2009" s="116"/>
      <c r="G2009" s="117"/>
      <c r="H2009" s="116"/>
      <c r="I2009" s="116"/>
      <c r="J2009" s="118"/>
      <c r="K2009" s="116"/>
      <c r="L2009" s="116"/>
      <c r="M2009" s="116"/>
      <c r="N2009" s="116"/>
      <c r="O2009" s="116"/>
      <c r="P2009" s="126"/>
      <c r="Q2009" s="126"/>
      <c r="R2009" s="126"/>
      <c r="S2009" s="136"/>
      <c r="T2009" s="126"/>
      <c r="U2009" s="126"/>
      <c r="V2009" s="126"/>
      <c r="W2009" s="136"/>
      <c r="X2009" s="126"/>
      <c r="Y2009" s="126"/>
      <c r="Z2009" s="126"/>
      <c r="AA2009" s="136"/>
      <c r="AB2009" s="121" t="b">
        <v>0</v>
      </c>
      <c r="AC2009" s="121" t="b">
        <v>0</v>
      </c>
      <c r="AD2009" s="122"/>
      <c r="AE2009" s="121" t="b">
        <v>0</v>
      </c>
      <c r="AF2009" s="128"/>
      <c r="AG2009" s="137"/>
      <c r="AH2009" s="138" t="b">
        <v>0</v>
      </c>
      <c r="AI2009" s="133"/>
    </row>
    <row r="2010">
      <c r="A2010" s="114"/>
      <c r="B2010" s="114"/>
      <c r="C2010" s="114"/>
      <c r="D2010" s="114"/>
      <c r="E2010" s="115" t="s">
        <v>231</v>
      </c>
      <c r="F2010" s="116"/>
      <c r="G2010" s="117"/>
      <c r="H2010" s="116"/>
      <c r="I2010" s="116"/>
      <c r="J2010" s="118"/>
      <c r="K2010" s="116"/>
      <c r="L2010" s="116"/>
      <c r="M2010" s="116"/>
      <c r="N2010" s="116"/>
      <c r="O2010" s="116"/>
      <c r="P2010" s="126"/>
      <c r="Q2010" s="126"/>
      <c r="R2010" s="126"/>
      <c r="S2010" s="136"/>
      <c r="T2010" s="126"/>
      <c r="U2010" s="126"/>
      <c r="V2010" s="126"/>
      <c r="W2010" s="136"/>
      <c r="X2010" s="126"/>
      <c r="Y2010" s="126"/>
      <c r="Z2010" s="126"/>
      <c r="AA2010" s="136"/>
      <c r="AB2010" s="121" t="b">
        <v>0</v>
      </c>
      <c r="AC2010" s="121" t="b">
        <v>0</v>
      </c>
      <c r="AD2010" s="122"/>
      <c r="AE2010" s="121" t="b">
        <v>0</v>
      </c>
      <c r="AF2010" s="128"/>
      <c r="AG2010" s="137"/>
      <c r="AH2010" s="138" t="b">
        <v>0</v>
      </c>
      <c r="AI2010" s="133"/>
    </row>
    <row r="2011">
      <c r="A2011" s="114"/>
      <c r="B2011" s="114"/>
      <c r="C2011" s="114"/>
      <c r="D2011" s="114"/>
      <c r="E2011" s="115" t="s">
        <v>231</v>
      </c>
      <c r="F2011" s="116"/>
      <c r="G2011" s="117"/>
      <c r="H2011" s="116"/>
      <c r="I2011" s="116"/>
      <c r="J2011" s="118"/>
      <c r="K2011" s="116"/>
      <c r="L2011" s="116"/>
      <c r="M2011" s="116"/>
      <c r="N2011" s="116"/>
      <c r="O2011" s="116"/>
      <c r="P2011" s="126"/>
      <c r="Q2011" s="126"/>
      <c r="R2011" s="126"/>
      <c r="S2011" s="136"/>
      <c r="T2011" s="126"/>
      <c r="U2011" s="126"/>
      <c r="V2011" s="126"/>
      <c r="W2011" s="136"/>
      <c r="X2011" s="126"/>
      <c r="Y2011" s="126"/>
      <c r="Z2011" s="126"/>
      <c r="AA2011" s="136"/>
      <c r="AB2011" s="121" t="b">
        <v>0</v>
      </c>
      <c r="AC2011" s="121" t="b">
        <v>0</v>
      </c>
      <c r="AD2011" s="122"/>
      <c r="AE2011" s="121" t="b">
        <v>0</v>
      </c>
      <c r="AF2011" s="128"/>
      <c r="AG2011" s="137"/>
      <c r="AH2011" s="138" t="b">
        <v>0</v>
      </c>
      <c r="AI2011" s="133"/>
    </row>
    <row r="2012">
      <c r="A2012" s="114"/>
      <c r="B2012" s="114"/>
      <c r="C2012" s="114"/>
      <c r="D2012" s="114"/>
      <c r="E2012" s="115" t="s">
        <v>231</v>
      </c>
      <c r="F2012" s="116"/>
      <c r="G2012" s="117"/>
      <c r="H2012" s="116"/>
      <c r="I2012" s="116"/>
      <c r="J2012" s="118"/>
      <c r="K2012" s="116"/>
      <c r="L2012" s="116"/>
      <c r="M2012" s="116"/>
      <c r="N2012" s="116"/>
      <c r="O2012" s="116"/>
      <c r="P2012" s="126"/>
      <c r="Q2012" s="126"/>
      <c r="R2012" s="126"/>
      <c r="S2012" s="136"/>
      <c r="T2012" s="126"/>
      <c r="U2012" s="126"/>
      <c r="V2012" s="126"/>
      <c r="W2012" s="136"/>
      <c r="X2012" s="126"/>
      <c r="Y2012" s="126"/>
      <c r="Z2012" s="126"/>
      <c r="AA2012" s="136"/>
      <c r="AB2012" s="121" t="b">
        <v>0</v>
      </c>
      <c r="AC2012" s="121" t="b">
        <v>0</v>
      </c>
      <c r="AD2012" s="122"/>
      <c r="AE2012" s="121" t="b">
        <v>0</v>
      </c>
      <c r="AF2012" s="128"/>
      <c r="AG2012" s="137"/>
      <c r="AH2012" s="138" t="b">
        <v>0</v>
      </c>
      <c r="AI2012" s="133"/>
    </row>
    <row r="2013">
      <c r="A2013" s="114"/>
      <c r="B2013" s="114"/>
      <c r="C2013" s="114"/>
      <c r="D2013" s="114"/>
      <c r="E2013" s="115" t="s">
        <v>231</v>
      </c>
      <c r="F2013" s="116"/>
      <c r="G2013" s="117"/>
      <c r="H2013" s="116"/>
      <c r="I2013" s="116"/>
      <c r="J2013" s="118"/>
      <c r="K2013" s="116"/>
      <c r="L2013" s="116"/>
      <c r="M2013" s="116"/>
      <c r="N2013" s="116"/>
      <c r="O2013" s="116"/>
      <c r="P2013" s="126"/>
      <c r="Q2013" s="126"/>
      <c r="R2013" s="126"/>
      <c r="S2013" s="136"/>
      <c r="T2013" s="126"/>
      <c r="U2013" s="126"/>
      <c r="V2013" s="126"/>
      <c r="W2013" s="136"/>
      <c r="X2013" s="126"/>
      <c r="Y2013" s="126"/>
      <c r="Z2013" s="126"/>
      <c r="AA2013" s="136"/>
      <c r="AB2013" s="121" t="b">
        <v>0</v>
      </c>
      <c r="AC2013" s="121" t="b">
        <v>0</v>
      </c>
      <c r="AD2013" s="122"/>
      <c r="AE2013" s="121" t="b">
        <v>0</v>
      </c>
      <c r="AF2013" s="128"/>
      <c r="AG2013" s="137"/>
      <c r="AH2013" s="138" t="b">
        <v>0</v>
      </c>
      <c r="AI2013" s="133"/>
    </row>
    <row r="2014">
      <c r="A2014" s="114"/>
      <c r="B2014" s="114"/>
      <c r="C2014" s="114"/>
      <c r="D2014" s="114"/>
      <c r="E2014" s="115" t="s">
        <v>231</v>
      </c>
      <c r="F2014" s="116"/>
      <c r="G2014" s="117"/>
      <c r="H2014" s="116"/>
      <c r="I2014" s="116"/>
      <c r="J2014" s="118"/>
      <c r="K2014" s="116"/>
      <c r="L2014" s="116"/>
      <c r="M2014" s="116"/>
      <c r="N2014" s="116"/>
      <c r="O2014" s="116"/>
      <c r="P2014" s="126"/>
      <c r="Q2014" s="126"/>
      <c r="R2014" s="126"/>
      <c r="S2014" s="136"/>
      <c r="T2014" s="126"/>
      <c r="U2014" s="126"/>
      <c r="V2014" s="126"/>
      <c r="W2014" s="136"/>
      <c r="X2014" s="126"/>
      <c r="Y2014" s="126"/>
      <c r="Z2014" s="126"/>
      <c r="AA2014" s="136"/>
      <c r="AB2014" s="121" t="b">
        <v>0</v>
      </c>
      <c r="AC2014" s="121" t="b">
        <v>0</v>
      </c>
      <c r="AD2014" s="122"/>
      <c r="AE2014" s="121" t="b">
        <v>0</v>
      </c>
      <c r="AF2014" s="128"/>
      <c r="AG2014" s="137"/>
      <c r="AH2014" s="138" t="b">
        <v>0</v>
      </c>
      <c r="AI2014" s="133"/>
    </row>
    <row r="2015">
      <c r="A2015" s="114"/>
      <c r="B2015" s="114"/>
      <c r="C2015" s="114"/>
      <c r="D2015" s="114"/>
      <c r="E2015" s="115" t="s">
        <v>231</v>
      </c>
      <c r="F2015" s="116"/>
      <c r="G2015" s="117"/>
      <c r="H2015" s="116"/>
      <c r="I2015" s="116"/>
      <c r="J2015" s="118"/>
      <c r="K2015" s="116"/>
      <c r="L2015" s="116"/>
      <c r="M2015" s="116"/>
      <c r="N2015" s="116"/>
      <c r="O2015" s="116"/>
      <c r="P2015" s="126"/>
      <c r="Q2015" s="126"/>
      <c r="R2015" s="126"/>
      <c r="S2015" s="136"/>
      <c r="T2015" s="126"/>
      <c r="U2015" s="126"/>
      <c r="V2015" s="126"/>
      <c r="W2015" s="136"/>
      <c r="X2015" s="126"/>
      <c r="Y2015" s="126"/>
      <c r="Z2015" s="126"/>
      <c r="AA2015" s="136"/>
      <c r="AB2015" s="121" t="b">
        <v>0</v>
      </c>
      <c r="AC2015" s="121" t="b">
        <v>0</v>
      </c>
      <c r="AD2015" s="122"/>
      <c r="AE2015" s="121" t="b">
        <v>0</v>
      </c>
      <c r="AF2015" s="128"/>
      <c r="AG2015" s="137"/>
      <c r="AH2015" s="138" t="b">
        <v>0</v>
      </c>
      <c r="AI2015" s="133"/>
    </row>
    <row r="2016">
      <c r="A2016" s="114"/>
      <c r="B2016" s="114"/>
      <c r="C2016" s="114"/>
      <c r="D2016" s="114"/>
      <c r="E2016" s="115" t="s">
        <v>231</v>
      </c>
      <c r="F2016" s="116"/>
      <c r="G2016" s="117"/>
      <c r="H2016" s="116"/>
      <c r="I2016" s="116"/>
      <c r="J2016" s="118"/>
      <c r="K2016" s="116"/>
      <c r="L2016" s="116"/>
      <c r="M2016" s="116"/>
      <c r="N2016" s="116"/>
      <c r="O2016" s="116"/>
      <c r="P2016" s="126"/>
      <c r="Q2016" s="126"/>
      <c r="R2016" s="126"/>
      <c r="S2016" s="136"/>
      <c r="T2016" s="126"/>
      <c r="U2016" s="126"/>
      <c r="V2016" s="126"/>
      <c r="W2016" s="136"/>
      <c r="X2016" s="126"/>
      <c r="Y2016" s="126"/>
      <c r="Z2016" s="126"/>
      <c r="AA2016" s="136"/>
      <c r="AB2016" s="121" t="b">
        <v>0</v>
      </c>
      <c r="AC2016" s="121" t="b">
        <v>0</v>
      </c>
      <c r="AD2016" s="122"/>
      <c r="AE2016" s="121" t="b">
        <v>0</v>
      </c>
      <c r="AF2016" s="128"/>
      <c r="AG2016" s="137"/>
      <c r="AH2016" s="138" t="b">
        <v>0</v>
      </c>
      <c r="AI2016" s="133"/>
    </row>
    <row r="2017">
      <c r="A2017" s="114"/>
      <c r="B2017" s="114"/>
      <c r="C2017" s="114"/>
      <c r="D2017" s="114"/>
      <c r="E2017" s="115" t="s">
        <v>231</v>
      </c>
      <c r="F2017" s="116"/>
      <c r="G2017" s="117"/>
      <c r="H2017" s="116"/>
      <c r="I2017" s="116"/>
      <c r="J2017" s="118"/>
      <c r="K2017" s="116"/>
      <c r="L2017" s="116"/>
      <c r="M2017" s="116"/>
      <c r="N2017" s="116"/>
      <c r="O2017" s="116"/>
      <c r="P2017" s="126"/>
      <c r="Q2017" s="126"/>
      <c r="R2017" s="126"/>
      <c r="S2017" s="136"/>
      <c r="T2017" s="126"/>
      <c r="U2017" s="126"/>
      <c r="V2017" s="126"/>
      <c r="W2017" s="136"/>
      <c r="X2017" s="126"/>
      <c r="Y2017" s="126"/>
      <c r="Z2017" s="126"/>
      <c r="AA2017" s="136"/>
      <c r="AB2017" s="121" t="b">
        <v>0</v>
      </c>
      <c r="AC2017" s="121" t="b">
        <v>0</v>
      </c>
      <c r="AD2017" s="122"/>
      <c r="AE2017" s="121" t="b">
        <v>0</v>
      </c>
      <c r="AF2017" s="128"/>
      <c r="AG2017" s="137"/>
      <c r="AH2017" s="138" t="b">
        <v>0</v>
      </c>
      <c r="AI2017" s="133"/>
    </row>
    <row r="2018">
      <c r="A2018" s="114"/>
      <c r="B2018" s="114"/>
      <c r="C2018" s="114"/>
      <c r="D2018" s="114"/>
      <c r="E2018" s="115" t="s">
        <v>231</v>
      </c>
      <c r="F2018" s="116"/>
      <c r="G2018" s="117"/>
      <c r="H2018" s="116"/>
      <c r="I2018" s="116"/>
      <c r="J2018" s="118"/>
      <c r="K2018" s="116"/>
      <c r="L2018" s="116"/>
      <c r="M2018" s="116"/>
      <c r="N2018" s="116"/>
      <c r="O2018" s="116"/>
      <c r="P2018" s="126"/>
      <c r="Q2018" s="126"/>
      <c r="R2018" s="126"/>
      <c r="S2018" s="136"/>
      <c r="T2018" s="126"/>
      <c r="U2018" s="126"/>
      <c r="V2018" s="126"/>
      <c r="W2018" s="136"/>
      <c r="X2018" s="126"/>
      <c r="Y2018" s="126"/>
      <c r="Z2018" s="126"/>
      <c r="AA2018" s="136"/>
      <c r="AB2018" s="121" t="b">
        <v>0</v>
      </c>
      <c r="AC2018" s="121" t="b">
        <v>0</v>
      </c>
      <c r="AD2018" s="122"/>
      <c r="AE2018" s="121" t="b">
        <v>0</v>
      </c>
      <c r="AF2018" s="128"/>
      <c r="AG2018" s="137"/>
      <c r="AH2018" s="138" t="b">
        <v>0</v>
      </c>
      <c r="AI2018" s="133"/>
    </row>
    <row r="2019">
      <c r="A2019" s="114"/>
      <c r="B2019" s="114"/>
      <c r="C2019" s="114"/>
      <c r="D2019" s="114"/>
      <c r="E2019" s="115" t="s">
        <v>231</v>
      </c>
      <c r="F2019" s="116"/>
      <c r="G2019" s="117"/>
      <c r="H2019" s="116"/>
      <c r="I2019" s="116"/>
      <c r="J2019" s="118"/>
      <c r="K2019" s="116"/>
      <c r="L2019" s="116"/>
      <c r="M2019" s="116"/>
      <c r="N2019" s="116"/>
      <c r="O2019" s="116"/>
      <c r="P2019" s="126"/>
      <c r="Q2019" s="126"/>
      <c r="R2019" s="126"/>
      <c r="S2019" s="136"/>
      <c r="T2019" s="126"/>
      <c r="U2019" s="126"/>
      <c r="V2019" s="126"/>
      <c r="W2019" s="136"/>
      <c r="X2019" s="126"/>
      <c r="Y2019" s="126"/>
      <c r="Z2019" s="126"/>
      <c r="AA2019" s="136"/>
      <c r="AB2019" s="121" t="b">
        <v>0</v>
      </c>
      <c r="AC2019" s="121" t="b">
        <v>0</v>
      </c>
      <c r="AD2019" s="122"/>
      <c r="AE2019" s="121" t="b">
        <v>0</v>
      </c>
      <c r="AF2019" s="128"/>
      <c r="AG2019" s="137"/>
      <c r="AH2019" s="138" t="b">
        <v>0</v>
      </c>
      <c r="AI2019" s="133"/>
    </row>
    <row r="2020">
      <c r="A2020" s="114"/>
      <c r="B2020" s="114"/>
      <c r="C2020" s="114"/>
      <c r="D2020" s="114"/>
      <c r="E2020" s="115" t="s">
        <v>231</v>
      </c>
      <c r="F2020" s="116"/>
      <c r="G2020" s="117"/>
      <c r="H2020" s="116"/>
      <c r="I2020" s="116"/>
      <c r="J2020" s="118"/>
      <c r="K2020" s="116"/>
      <c r="L2020" s="116"/>
      <c r="M2020" s="116"/>
      <c r="N2020" s="116"/>
      <c r="O2020" s="116"/>
      <c r="P2020" s="126"/>
      <c r="Q2020" s="126"/>
      <c r="R2020" s="126"/>
      <c r="S2020" s="136"/>
      <c r="T2020" s="126"/>
      <c r="U2020" s="126"/>
      <c r="V2020" s="126"/>
      <c r="W2020" s="136"/>
      <c r="X2020" s="126"/>
      <c r="Y2020" s="126"/>
      <c r="Z2020" s="126"/>
      <c r="AA2020" s="136"/>
      <c r="AB2020" s="121" t="b">
        <v>0</v>
      </c>
      <c r="AC2020" s="121" t="b">
        <v>0</v>
      </c>
      <c r="AD2020" s="122"/>
      <c r="AE2020" s="121" t="b">
        <v>0</v>
      </c>
      <c r="AF2020" s="128"/>
      <c r="AG2020" s="137"/>
      <c r="AH2020" s="138" t="b">
        <v>0</v>
      </c>
      <c r="AI2020" s="133"/>
    </row>
    <row r="2021">
      <c r="A2021" s="114"/>
      <c r="B2021" s="114"/>
      <c r="C2021" s="114"/>
      <c r="D2021" s="114"/>
      <c r="E2021" s="115" t="s">
        <v>231</v>
      </c>
      <c r="F2021" s="116"/>
      <c r="G2021" s="117"/>
      <c r="H2021" s="116"/>
      <c r="I2021" s="116"/>
      <c r="J2021" s="118"/>
      <c r="K2021" s="116"/>
      <c r="L2021" s="116"/>
      <c r="M2021" s="116"/>
      <c r="N2021" s="116"/>
      <c r="O2021" s="116"/>
      <c r="P2021" s="126"/>
      <c r="Q2021" s="126"/>
      <c r="R2021" s="126"/>
      <c r="S2021" s="136"/>
      <c r="T2021" s="126"/>
      <c r="U2021" s="126"/>
      <c r="V2021" s="126"/>
      <c r="W2021" s="136"/>
      <c r="X2021" s="126"/>
      <c r="Y2021" s="126"/>
      <c r="Z2021" s="126"/>
      <c r="AA2021" s="136"/>
      <c r="AB2021" s="121" t="b">
        <v>0</v>
      </c>
      <c r="AC2021" s="121" t="b">
        <v>0</v>
      </c>
      <c r="AD2021" s="122"/>
      <c r="AE2021" s="121" t="b">
        <v>0</v>
      </c>
      <c r="AF2021" s="128"/>
      <c r="AG2021" s="137"/>
      <c r="AH2021" s="138" t="b">
        <v>0</v>
      </c>
      <c r="AI2021" s="133"/>
    </row>
    <row r="2022">
      <c r="A2022" s="114"/>
      <c r="B2022" s="114"/>
      <c r="C2022" s="114"/>
      <c r="D2022" s="114"/>
      <c r="E2022" s="115" t="s">
        <v>231</v>
      </c>
      <c r="F2022" s="116"/>
      <c r="G2022" s="117"/>
      <c r="H2022" s="116"/>
      <c r="I2022" s="116"/>
      <c r="J2022" s="118"/>
      <c r="K2022" s="116"/>
      <c r="L2022" s="116"/>
      <c r="M2022" s="116"/>
      <c r="N2022" s="116"/>
      <c r="O2022" s="116"/>
      <c r="P2022" s="126"/>
      <c r="Q2022" s="126"/>
      <c r="R2022" s="126"/>
      <c r="S2022" s="136"/>
      <c r="T2022" s="126"/>
      <c r="U2022" s="126"/>
      <c r="V2022" s="126"/>
      <c r="W2022" s="136"/>
      <c r="X2022" s="126"/>
      <c r="Y2022" s="126"/>
      <c r="Z2022" s="126"/>
      <c r="AA2022" s="136"/>
      <c r="AB2022" s="121" t="b">
        <v>0</v>
      </c>
      <c r="AC2022" s="121" t="b">
        <v>0</v>
      </c>
      <c r="AD2022" s="122"/>
      <c r="AE2022" s="121" t="b">
        <v>0</v>
      </c>
      <c r="AF2022" s="128"/>
      <c r="AG2022" s="137"/>
      <c r="AH2022" s="138" t="b">
        <v>0</v>
      </c>
      <c r="AI2022" s="133"/>
    </row>
    <row r="2023">
      <c r="A2023" s="114"/>
      <c r="B2023" s="114"/>
      <c r="C2023" s="114"/>
      <c r="D2023" s="114"/>
      <c r="E2023" s="115" t="s">
        <v>231</v>
      </c>
      <c r="F2023" s="116"/>
      <c r="G2023" s="117"/>
      <c r="H2023" s="116"/>
      <c r="I2023" s="116"/>
      <c r="J2023" s="118"/>
      <c r="K2023" s="116"/>
      <c r="L2023" s="116"/>
      <c r="M2023" s="116"/>
      <c r="N2023" s="116"/>
      <c r="O2023" s="116"/>
      <c r="P2023" s="126"/>
      <c r="Q2023" s="126"/>
      <c r="R2023" s="126"/>
      <c r="S2023" s="136"/>
      <c r="T2023" s="126"/>
      <c r="U2023" s="126"/>
      <c r="V2023" s="126"/>
      <c r="W2023" s="136"/>
      <c r="X2023" s="126"/>
      <c r="Y2023" s="126"/>
      <c r="Z2023" s="126"/>
      <c r="AA2023" s="136"/>
      <c r="AB2023" s="121" t="b">
        <v>0</v>
      </c>
      <c r="AC2023" s="121" t="b">
        <v>0</v>
      </c>
      <c r="AD2023" s="122"/>
      <c r="AE2023" s="121" t="b">
        <v>0</v>
      </c>
      <c r="AF2023" s="128"/>
      <c r="AG2023" s="137"/>
      <c r="AH2023" s="138" t="b">
        <v>0</v>
      </c>
      <c r="AI2023" s="133"/>
    </row>
    <row r="2024">
      <c r="A2024" s="114"/>
      <c r="B2024" s="114"/>
      <c r="C2024" s="114"/>
      <c r="D2024" s="114"/>
      <c r="E2024" s="115" t="s">
        <v>231</v>
      </c>
      <c r="F2024" s="116"/>
      <c r="G2024" s="117"/>
      <c r="H2024" s="116"/>
      <c r="I2024" s="116"/>
      <c r="J2024" s="118"/>
      <c r="K2024" s="116"/>
      <c r="L2024" s="116"/>
      <c r="M2024" s="116"/>
      <c r="N2024" s="116"/>
      <c r="O2024" s="116"/>
      <c r="P2024" s="126"/>
      <c r="Q2024" s="126"/>
      <c r="R2024" s="126"/>
      <c r="S2024" s="136"/>
      <c r="T2024" s="126"/>
      <c r="U2024" s="126"/>
      <c r="V2024" s="126"/>
      <c r="W2024" s="136"/>
      <c r="X2024" s="126"/>
      <c r="Y2024" s="126"/>
      <c r="Z2024" s="126"/>
      <c r="AA2024" s="136"/>
      <c r="AB2024" s="121" t="b">
        <v>0</v>
      </c>
      <c r="AC2024" s="121" t="b">
        <v>0</v>
      </c>
      <c r="AD2024" s="122"/>
      <c r="AE2024" s="121" t="b">
        <v>0</v>
      </c>
      <c r="AF2024" s="128"/>
      <c r="AG2024" s="137"/>
      <c r="AH2024" s="138" t="b">
        <v>0</v>
      </c>
      <c r="AI2024" s="133"/>
    </row>
    <row r="2025">
      <c r="A2025" s="114"/>
      <c r="B2025" s="114"/>
      <c r="C2025" s="114"/>
      <c r="D2025" s="114"/>
      <c r="E2025" s="115" t="s">
        <v>231</v>
      </c>
      <c r="F2025" s="116"/>
      <c r="G2025" s="117"/>
      <c r="H2025" s="116"/>
      <c r="I2025" s="116"/>
      <c r="J2025" s="118"/>
      <c r="K2025" s="116"/>
      <c r="L2025" s="116"/>
      <c r="M2025" s="116"/>
      <c r="N2025" s="116"/>
      <c r="O2025" s="116"/>
      <c r="P2025" s="126"/>
      <c r="Q2025" s="126"/>
      <c r="R2025" s="126"/>
      <c r="S2025" s="136"/>
      <c r="T2025" s="126"/>
      <c r="U2025" s="126"/>
      <c r="V2025" s="126"/>
      <c r="W2025" s="136"/>
      <c r="X2025" s="126"/>
      <c r="Y2025" s="126"/>
      <c r="Z2025" s="126"/>
      <c r="AA2025" s="136"/>
      <c r="AB2025" s="121" t="b">
        <v>0</v>
      </c>
      <c r="AC2025" s="121" t="b">
        <v>0</v>
      </c>
      <c r="AD2025" s="122"/>
      <c r="AE2025" s="121" t="b">
        <v>0</v>
      </c>
      <c r="AF2025" s="128"/>
      <c r="AG2025" s="137"/>
      <c r="AH2025" s="138" t="b">
        <v>0</v>
      </c>
      <c r="AI2025" s="133"/>
    </row>
    <row r="2026">
      <c r="A2026" s="114"/>
      <c r="B2026" s="114"/>
      <c r="C2026" s="114"/>
      <c r="D2026" s="114"/>
      <c r="E2026" s="115" t="s">
        <v>231</v>
      </c>
      <c r="F2026" s="116"/>
      <c r="G2026" s="117"/>
      <c r="H2026" s="116"/>
      <c r="I2026" s="116"/>
      <c r="J2026" s="118"/>
      <c r="K2026" s="116"/>
      <c r="L2026" s="116"/>
      <c r="M2026" s="116"/>
      <c r="N2026" s="116"/>
      <c r="O2026" s="116"/>
      <c r="P2026" s="126"/>
      <c r="Q2026" s="126"/>
      <c r="R2026" s="126"/>
      <c r="S2026" s="136"/>
      <c r="T2026" s="126"/>
      <c r="U2026" s="126"/>
      <c r="V2026" s="126"/>
      <c r="W2026" s="136"/>
      <c r="X2026" s="126"/>
      <c r="Y2026" s="126"/>
      <c r="Z2026" s="126"/>
      <c r="AA2026" s="136"/>
      <c r="AB2026" s="121" t="b">
        <v>0</v>
      </c>
      <c r="AC2026" s="121" t="b">
        <v>0</v>
      </c>
      <c r="AD2026" s="122"/>
      <c r="AE2026" s="121" t="b">
        <v>0</v>
      </c>
      <c r="AF2026" s="128"/>
      <c r="AG2026" s="137"/>
      <c r="AH2026" s="138" t="b">
        <v>0</v>
      </c>
      <c r="AI2026" s="133"/>
    </row>
    <row r="2027">
      <c r="A2027" s="114"/>
      <c r="B2027" s="114"/>
      <c r="C2027" s="114"/>
      <c r="D2027" s="114"/>
      <c r="E2027" s="115" t="s">
        <v>231</v>
      </c>
      <c r="F2027" s="116"/>
      <c r="G2027" s="117"/>
      <c r="H2027" s="116"/>
      <c r="I2027" s="116"/>
      <c r="J2027" s="118"/>
      <c r="K2027" s="116"/>
      <c r="L2027" s="116"/>
      <c r="M2027" s="116"/>
      <c r="N2027" s="116"/>
      <c r="O2027" s="116"/>
      <c r="P2027" s="126"/>
      <c r="Q2027" s="126"/>
      <c r="R2027" s="126"/>
      <c r="S2027" s="136"/>
      <c r="T2027" s="126"/>
      <c r="U2027" s="126"/>
      <c r="V2027" s="126"/>
      <c r="W2027" s="136"/>
      <c r="X2027" s="126"/>
      <c r="Y2027" s="126"/>
      <c r="Z2027" s="126"/>
      <c r="AA2027" s="136"/>
      <c r="AB2027" s="121" t="b">
        <v>0</v>
      </c>
      <c r="AC2027" s="121" t="b">
        <v>0</v>
      </c>
      <c r="AD2027" s="122"/>
      <c r="AE2027" s="121" t="b">
        <v>0</v>
      </c>
      <c r="AF2027" s="128"/>
      <c r="AG2027" s="137"/>
      <c r="AH2027" s="138" t="b">
        <v>0</v>
      </c>
      <c r="AI2027" s="133"/>
    </row>
    <row r="2028">
      <c r="A2028" s="114"/>
      <c r="B2028" s="114"/>
      <c r="C2028" s="114"/>
      <c r="D2028" s="114"/>
      <c r="E2028" s="115" t="s">
        <v>231</v>
      </c>
      <c r="F2028" s="116"/>
      <c r="G2028" s="117"/>
      <c r="H2028" s="116"/>
      <c r="I2028" s="116"/>
      <c r="J2028" s="118"/>
      <c r="K2028" s="116"/>
      <c r="L2028" s="116"/>
      <c r="M2028" s="116"/>
      <c r="N2028" s="116"/>
      <c r="O2028" s="116"/>
      <c r="P2028" s="126"/>
      <c r="Q2028" s="126"/>
      <c r="R2028" s="126"/>
      <c r="S2028" s="136"/>
      <c r="T2028" s="126"/>
      <c r="U2028" s="126"/>
      <c r="V2028" s="126"/>
      <c r="W2028" s="136"/>
      <c r="X2028" s="126"/>
      <c r="Y2028" s="126"/>
      <c r="Z2028" s="126"/>
      <c r="AA2028" s="136"/>
      <c r="AB2028" s="121" t="b">
        <v>0</v>
      </c>
      <c r="AC2028" s="121" t="b">
        <v>0</v>
      </c>
      <c r="AD2028" s="122"/>
      <c r="AE2028" s="121" t="b">
        <v>0</v>
      </c>
      <c r="AF2028" s="128"/>
      <c r="AG2028" s="137"/>
      <c r="AH2028" s="138" t="b">
        <v>0</v>
      </c>
      <c r="AI2028" s="133"/>
    </row>
    <row r="2029">
      <c r="A2029" s="114"/>
      <c r="B2029" s="114"/>
      <c r="C2029" s="114"/>
      <c r="D2029" s="114"/>
      <c r="E2029" s="115" t="s">
        <v>231</v>
      </c>
      <c r="F2029" s="116"/>
      <c r="G2029" s="117"/>
      <c r="H2029" s="116"/>
      <c r="I2029" s="116"/>
      <c r="J2029" s="118"/>
      <c r="K2029" s="116"/>
      <c r="L2029" s="116"/>
      <c r="M2029" s="116"/>
      <c r="N2029" s="116"/>
      <c r="O2029" s="116"/>
      <c r="P2029" s="126"/>
      <c r="Q2029" s="126"/>
      <c r="R2029" s="126"/>
      <c r="S2029" s="136"/>
      <c r="T2029" s="126"/>
      <c r="U2029" s="126"/>
      <c r="V2029" s="126"/>
      <c r="W2029" s="136"/>
      <c r="X2029" s="126"/>
      <c r="Y2029" s="126"/>
      <c r="Z2029" s="126"/>
      <c r="AA2029" s="136"/>
      <c r="AB2029" s="121" t="b">
        <v>0</v>
      </c>
      <c r="AC2029" s="121" t="b">
        <v>0</v>
      </c>
      <c r="AD2029" s="122"/>
      <c r="AE2029" s="121" t="b">
        <v>0</v>
      </c>
      <c r="AF2029" s="128"/>
      <c r="AG2029" s="137"/>
      <c r="AH2029" s="138" t="b">
        <v>0</v>
      </c>
      <c r="AI2029" s="133"/>
    </row>
    <row r="2030">
      <c r="A2030" s="114"/>
      <c r="B2030" s="114"/>
      <c r="C2030" s="114"/>
      <c r="D2030" s="114"/>
      <c r="E2030" s="115" t="s">
        <v>231</v>
      </c>
      <c r="F2030" s="116"/>
      <c r="G2030" s="117"/>
      <c r="H2030" s="116"/>
      <c r="I2030" s="116"/>
      <c r="J2030" s="118"/>
      <c r="K2030" s="116"/>
      <c r="L2030" s="116"/>
      <c r="M2030" s="116"/>
      <c r="N2030" s="116"/>
      <c r="O2030" s="116"/>
      <c r="P2030" s="126"/>
      <c r="Q2030" s="126"/>
      <c r="R2030" s="126"/>
      <c r="S2030" s="136"/>
      <c r="T2030" s="126"/>
      <c r="U2030" s="126"/>
      <c r="V2030" s="126"/>
      <c r="W2030" s="136"/>
      <c r="X2030" s="126"/>
      <c r="Y2030" s="126"/>
      <c r="Z2030" s="126"/>
      <c r="AA2030" s="136"/>
      <c r="AB2030" s="121" t="b">
        <v>0</v>
      </c>
      <c r="AC2030" s="121" t="b">
        <v>0</v>
      </c>
      <c r="AD2030" s="122"/>
      <c r="AE2030" s="121" t="b">
        <v>0</v>
      </c>
      <c r="AF2030" s="128"/>
      <c r="AG2030" s="137"/>
      <c r="AH2030" s="138" t="b">
        <v>0</v>
      </c>
      <c r="AI2030" s="133"/>
    </row>
    <row r="2031">
      <c r="A2031" s="114"/>
      <c r="B2031" s="114"/>
      <c r="C2031" s="114"/>
      <c r="D2031" s="114"/>
      <c r="E2031" s="115" t="s">
        <v>231</v>
      </c>
      <c r="F2031" s="116"/>
      <c r="G2031" s="117"/>
      <c r="H2031" s="116"/>
      <c r="I2031" s="116"/>
      <c r="J2031" s="118"/>
      <c r="K2031" s="116"/>
      <c r="L2031" s="116"/>
      <c r="M2031" s="116"/>
      <c r="N2031" s="116"/>
      <c r="O2031" s="116"/>
      <c r="P2031" s="126"/>
      <c r="Q2031" s="126"/>
      <c r="R2031" s="126"/>
      <c r="S2031" s="136"/>
      <c r="T2031" s="126"/>
      <c r="U2031" s="126"/>
      <c r="V2031" s="126"/>
      <c r="W2031" s="136"/>
      <c r="X2031" s="126"/>
      <c r="Y2031" s="126"/>
      <c r="Z2031" s="126"/>
      <c r="AA2031" s="136"/>
      <c r="AB2031" s="121" t="b">
        <v>0</v>
      </c>
      <c r="AC2031" s="121" t="b">
        <v>0</v>
      </c>
      <c r="AD2031" s="122"/>
      <c r="AE2031" s="121" t="b">
        <v>0</v>
      </c>
      <c r="AF2031" s="128"/>
      <c r="AG2031" s="137"/>
      <c r="AH2031" s="138" t="b">
        <v>0</v>
      </c>
      <c r="AI2031" s="133"/>
    </row>
    <row r="2032">
      <c r="A2032" s="114"/>
      <c r="B2032" s="114"/>
      <c r="C2032" s="114"/>
      <c r="D2032" s="114"/>
      <c r="E2032" s="115" t="s">
        <v>231</v>
      </c>
      <c r="F2032" s="116"/>
      <c r="G2032" s="117"/>
      <c r="H2032" s="116"/>
      <c r="I2032" s="116"/>
      <c r="J2032" s="118"/>
      <c r="K2032" s="116"/>
      <c r="L2032" s="116"/>
      <c r="M2032" s="116"/>
      <c r="N2032" s="116"/>
      <c r="O2032" s="116"/>
      <c r="P2032" s="126"/>
      <c r="Q2032" s="126"/>
      <c r="R2032" s="126"/>
      <c r="S2032" s="136"/>
      <c r="T2032" s="126"/>
      <c r="U2032" s="126"/>
      <c r="V2032" s="126"/>
      <c r="W2032" s="136"/>
      <c r="X2032" s="126"/>
      <c r="Y2032" s="126"/>
      <c r="Z2032" s="126"/>
      <c r="AA2032" s="136"/>
      <c r="AB2032" s="121" t="b">
        <v>0</v>
      </c>
      <c r="AC2032" s="121" t="b">
        <v>0</v>
      </c>
      <c r="AD2032" s="122"/>
      <c r="AE2032" s="121" t="b">
        <v>0</v>
      </c>
      <c r="AF2032" s="128"/>
      <c r="AG2032" s="137"/>
      <c r="AH2032" s="138" t="b">
        <v>0</v>
      </c>
      <c r="AI2032" s="133"/>
    </row>
    <row r="2033">
      <c r="A2033" s="114"/>
      <c r="B2033" s="114"/>
      <c r="C2033" s="114"/>
      <c r="D2033" s="114"/>
      <c r="E2033" s="115" t="s">
        <v>231</v>
      </c>
      <c r="F2033" s="116"/>
      <c r="G2033" s="117"/>
      <c r="H2033" s="116"/>
      <c r="I2033" s="116"/>
      <c r="J2033" s="118"/>
      <c r="K2033" s="116"/>
      <c r="L2033" s="116"/>
      <c r="M2033" s="116"/>
      <c r="N2033" s="116"/>
      <c r="O2033" s="116"/>
      <c r="P2033" s="126"/>
      <c r="Q2033" s="126"/>
      <c r="R2033" s="126"/>
      <c r="S2033" s="136"/>
      <c r="T2033" s="126"/>
      <c r="U2033" s="126"/>
      <c r="V2033" s="126"/>
      <c r="W2033" s="136"/>
      <c r="X2033" s="126"/>
      <c r="Y2033" s="126"/>
      <c r="Z2033" s="126"/>
      <c r="AA2033" s="136"/>
      <c r="AB2033" s="121" t="b">
        <v>0</v>
      </c>
      <c r="AC2033" s="121" t="b">
        <v>0</v>
      </c>
      <c r="AD2033" s="122"/>
      <c r="AE2033" s="121" t="b">
        <v>0</v>
      </c>
      <c r="AF2033" s="128"/>
      <c r="AG2033" s="137"/>
      <c r="AH2033" s="138" t="b">
        <v>0</v>
      </c>
      <c r="AI2033" s="133"/>
    </row>
    <row r="2034">
      <c r="A2034" s="114"/>
      <c r="B2034" s="114"/>
      <c r="C2034" s="114"/>
      <c r="D2034" s="114"/>
      <c r="E2034" s="115" t="s">
        <v>231</v>
      </c>
      <c r="F2034" s="116"/>
      <c r="G2034" s="117"/>
      <c r="H2034" s="116"/>
      <c r="I2034" s="116"/>
      <c r="J2034" s="118"/>
      <c r="K2034" s="116"/>
      <c r="L2034" s="116"/>
      <c r="M2034" s="116"/>
      <c r="N2034" s="116"/>
      <c r="O2034" s="116"/>
      <c r="P2034" s="126"/>
      <c r="Q2034" s="126"/>
      <c r="R2034" s="126"/>
      <c r="S2034" s="136"/>
      <c r="T2034" s="126"/>
      <c r="U2034" s="126"/>
      <c r="V2034" s="126"/>
      <c r="W2034" s="136"/>
      <c r="X2034" s="126"/>
      <c r="Y2034" s="126"/>
      <c r="Z2034" s="126"/>
      <c r="AA2034" s="136"/>
      <c r="AB2034" s="121" t="b">
        <v>0</v>
      </c>
      <c r="AC2034" s="121" t="b">
        <v>0</v>
      </c>
      <c r="AD2034" s="122"/>
      <c r="AE2034" s="121" t="b">
        <v>0</v>
      </c>
      <c r="AF2034" s="128"/>
      <c r="AG2034" s="137"/>
      <c r="AH2034" s="138" t="b">
        <v>0</v>
      </c>
      <c r="AI2034" s="133"/>
    </row>
    <row r="2035">
      <c r="A2035" s="114"/>
      <c r="B2035" s="114"/>
      <c r="C2035" s="114"/>
      <c r="D2035" s="114"/>
      <c r="E2035" s="115" t="s">
        <v>231</v>
      </c>
      <c r="F2035" s="116"/>
      <c r="G2035" s="117"/>
      <c r="H2035" s="116"/>
      <c r="I2035" s="116"/>
      <c r="J2035" s="118"/>
      <c r="K2035" s="116"/>
      <c r="L2035" s="116"/>
      <c r="M2035" s="116"/>
      <c r="N2035" s="116"/>
      <c r="O2035" s="116"/>
      <c r="P2035" s="126"/>
      <c r="Q2035" s="126"/>
      <c r="R2035" s="126"/>
      <c r="S2035" s="136"/>
      <c r="T2035" s="126"/>
      <c r="U2035" s="126"/>
      <c r="V2035" s="126"/>
      <c r="W2035" s="136"/>
      <c r="X2035" s="126"/>
      <c r="Y2035" s="126"/>
      <c r="Z2035" s="126"/>
      <c r="AA2035" s="136"/>
      <c r="AB2035" s="121" t="b">
        <v>0</v>
      </c>
      <c r="AC2035" s="121" t="b">
        <v>0</v>
      </c>
      <c r="AD2035" s="122"/>
      <c r="AE2035" s="121" t="b">
        <v>0</v>
      </c>
      <c r="AF2035" s="128"/>
      <c r="AG2035" s="137"/>
      <c r="AH2035" s="138" t="b">
        <v>0</v>
      </c>
      <c r="AI2035" s="133"/>
    </row>
    <row r="2036">
      <c r="A2036" s="114"/>
      <c r="B2036" s="114"/>
      <c r="C2036" s="114"/>
      <c r="D2036" s="114"/>
      <c r="E2036" s="115" t="s">
        <v>231</v>
      </c>
      <c r="F2036" s="116"/>
      <c r="G2036" s="117"/>
      <c r="H2036" s="116"/>
      <c r="I2036" s="116"/>
      <c r="J2036" s="118"/>
      <c r="K2036" s="116"/>
      <c r="L2036" s="116"/>
      <c r="M2036" s="116"/>
      <c r="N2036" s="116"/>
      <c r="O2036" s="116"/>
      <c r="P2036" s="126"/>
      <c r="Q2036" s="126"/>
      <c r="R2036" s="126"/>
      <c r="S2036" s="136"/>
      <c r="T2036" s="126"/>
      <c r="U2036" s="126"/>
      <c r="V2036" s="126"/>
      <c r="W2036" s="136"/>
      <c r="X2036" s="126"/>
      <c r="Y2036" s="126"/>
      <c r="Z2036" s="126"/>
      <c r="AA2036" s="136"/>
      <c r="AB2036" s="121" t="b">
        <v>0</v>
      </c>
      <c r="AC2036" s="121" t="b">
        <v>0</v>
      </c>
      <c r="AD2036" s="122"/>
      <c r="AE2036" s="121" t="b">
        <v>0</v>
      </c>
      <c r="AF2036" s="128"/>
      <c r="AG2036" s="137"/>
      <c r="AH2036" s="138" t="b">
        <v>0</v>
      </c>
      <c r="AI2036" s="133"/>
    </row>
    <row r="2037">
      <c r="A2037" s="114"/>
      <c r="B2037" s="114"/>
      <c r="C2037" s="114"/>
      <c r="D2037" s="114"/>
      <c r="E2037" s="115" t="s">
        <v>231</v>
      </c>
      <c r="F2037" s="116"/>
      <c r="G2037" s="117"/>
      <c r="H2037" s="116"/>
      <c r="I2037" s="116"/>
      <c r="J2037" s="118"/>
      <c r="K2037" s="116"/>
      <c r="L2037" s="116"/>
      <c r="M2037" s="116"/>
      <c r="N2037" s="116"/>
      <c r="O2037" s="116"/>
      <c r="P2037" s="126"/>
      <c r="Q2037" s="126"/>
      <c r="R2037" s="126"/>
      <c r="S2037" s="136"/>
      <c r="T2037" s="126"/>
      <c r="U2037" s="126"/>
      <c r="V2037" s="126"/>
      <c r="W2037" s="136"/>
      <c r="X2037" s="126"/>
      <c r="Y2037" s="126"/>
      <c r="Z2037" s="126"/>
      <c r="AA2037" s="136"/>
      <c r="AB2037" s="121" t="b">
        <v>0</v>
      </c>
      <c r="AC2037" s="121" t="b">
        <v>0</v>
      </c>
      <c r="AD2037" s="122"/>
      <c r="AE2037" s="121" t="b">
        <v>0</v>
      </c>
      <c r="AF2037" s="128"/>
      <c r="AG2037" s="137"/>
      <c r="AH2037" s="138" t="b">
        <v>0</v>
      </c>
      <c r="AI2037" s="133"/>
    </row>
    <row r="2038">
      <c r="A2038" s="114"/>
      <c r="B2038" s="114"/>
      <c r="C2038" s="114"/>
      <c r="D2038" s="114"/>
      <c r="E2038" s="115" t="s">
        <v>231</v>
      </c>
      <c r="F2038" s="116"/>
      <c r="G2038" s="117"/>
      <c r="H2038" s="116"/>
      <c r="I2038" s="116"/>
      <c r="J2038" s="118"/>
      <c r="K2038" s="116"/>
      <c r="L2038" s="116"/>
      <c r="M2038" s="116"/>
      <c r="N2038" s="116"/>
      <c r="O2038" s="116"/>
      <c r="P2038" s="126"/>
      <c r="Q2038" s="126"/>
      <c r="R2038" s="126"/>
      <c r="S2038" s="136"/>
      <c r="T2038" s="126"/>
      <c r="U2038" s="126"/>
      <c r="V2038" s="126"/>
      <c r="W2038" s="136"/>
      <c r="X2038" s="126"/>
      <c r="Y2038" s="126"/>
      <c r="Z2038" s="126"/>
      <c r="AA2038" s="136"/>
      <c r="AB2038" s="121" t="b">
        <v>0</v>
      </c>
      <c r="AC2038" s="121" t="b">
        <v>0</v>
      </c>
      <c r="AD2038" s="122"/>
      <c r="AE2038" s="121" t="b">
        <v>0</v>
      </c>
      <c r="AF2038" s="128"/>
      <c r="AG2038" s="137"/>
      <c r="AH2038" s="138" t="b">
        <v>0</v>
      </c>
      <c r="AI2038" s="133"/>
    </row>
    <row r="2039">
      <c r="A2039" s="114"/>
      <c r="B2039" s="114"/>
      <c r="C2039" s="114"/>
      <c r="D2039" s="114"/>
      <c r="E2039" s="115" t="s">
        <v>231</v>
      </c>
      <c r="F2039" s="116"/>
      <c r="G2039" s="117"/>
      <c r="H2039" s="116"/>
      <c r="I2039" s="116"/>
      <c r="J2039" s="118"/>
      <c r="K2039" s="116"/>
      <c r="L2039" s="116"/>
      <c r="M2039" s="116"/>
      <c r="N2039" s="116"/>
      <c r="O2039" s="116"/>
      <c r="P2039" s="126"/>
      <c r="Q2039" s="126"/>
      <c r="R2039" s="126"/>
      <c r="S2039" s="136"/>
      <c r="T2039" s="126"/>
      <c r="U2039" s="126"/>
      <c r="V2039" s="126"/>
      <c r="W2039" s="136"/>
      <c r="X2039" s="126"/>
      <c r="Y2039" s="126"/>
      <c r="Z2039" s="126"/>
      <c r="AA2039" s="136"/>
      <c r="AB2039" s="121" t="b">
        <v>0</v>
      </c>
      <c r="AC2039" s="121" t="b">
        <v>0</v>
      </c>
      <c r="AD2039" s="122"/>
      <c r="AE2039" s="121" t="b">
        <v>0</v>
      </c>
      <c r="AF2039" s="128"/>
      <c r="AG2039" s="137"/>
      <c r="AH2039" s="138" t="b">
        <v>0</v>
      </c>
      <c r="AI2039" s="133"/>
    </row>
    <row r="2040">
      <c r="A2040" s="114"/>
      <c r="B2040" s="114"/>
      <c r="C2040" s="114"/>
      <c r="D2040" s="114"/>
      <c r="E2040" s="115" t="s">
        <v>231</v>
      </c>
      <c r="F2040" s="116"/>
      <c r="G2040" s="117"/>
      <c r="H2040" s="116"/>
      <c r="I2040" s="116"/>
      <c r="J2040" s="118"/>
      <c r="K2040" s="116"/>
      <c r="L2040" s="116"/>
      <c r="M2040" s="116"/>
      <c r="N2040" s="116"/>
      <c r="O2040" s="116"/>
      <c r="P2040" s="126"/>
      <c r="Q2040" s="126"/>
      <c r="R2040" s="126"/>
      <c r="S2040" s="136"/>
      <c r="T2040" s="126"/>
      <c r="U2040" s="126"/>
      <c r="V2040" s="126"/>
      <c r="W2040" s="136"/>
      <c r="X2040" s="126"/>
      <c r="Y2040" s="126"/>
      <c r="Z2040" s="126"/>
      <c r="AA2040" s="136"/>
      <c r="AB2040" s="121" t="b">
        <v>0</v>
      </c>
      <c r="AC2040" s="121" t="b">
        <v>0</v>
      </c>
      <c r="AD2040" s="122"/>
      <c r="AE2040" s="121" t="b">
        <v>0</v>
      </c>
      <c r="AF2040" s="128"/>
      <c r="AG2040" s="137"/>
      <c r="AH2040" s="138" t="b">
        <v>0</v>
      </c>
      <c r="AI2040" s="133"/>
    </row>
    <row r="2041">
      <c r="A2041" s="114"/>
      <c r="B2041" s="114"/>
      <c r="C2041" s="114"/>
      <c r="D2041" s="114"/>
      <c r="E2041" s="115" t="s">
        <v>231</v>
      </c>
      <c r="F2041" s="116"/>
      <c r="G2041" s="117"/>
      <c r="H2041" s="116"/>
      <c r="I2041" s="116"/>
      <c r="J2041" s="118"/>
      <c r="K2041" s="116"/>
      <c r="L2041" s="116"/>
      <c r="M2041" s="116"/>
      <c r="N2041" s="116"/>
      <c r="O2041" s="116"/>
      <c r="P2041" s="126"/>
      <c r="Q2041" s="126"/>
      <c r="R2041" s="126"/>
      <c r="S2041" s="136"/>
      <c r="T2041" s="126"/>
      <c r="U2041" s="126"/>
      <c r="V2041" s="126"/>
      <c r="W2041" s="136"/>
      <c r="X2041" s="126"/>
      <c r="Y2041" s="126"/>
      <c r="Z2041" s="126"/>
      <c r="AA2041" s="136"/>
      <c r="AB2041" s="121" t="b">
        <v>0</v>
      </c>
      <c r="AC2041" s="121" t="b">
        <v>0</v>
      </c>
      <c r="AD2041" s="122"/>
      <c r="AE2041" s="121" t="b">
        <v>0</v>
      </c>
      <c r="AF2041" s="128"/>
      <c r="AG2041" s="137"/>
      <c r="AH2041" s="138" t="b">
        <v>0</v>
      </c>
      <c r="AI2041" s="133"/>
    </row>
    <row r="2042">
      <c r="A2042" s="114"/>
      <c r="B2042" s="114"/>
      <c r="C2042" s="114"/>
      <c r="D2042" s="114"/>
      <c r="E2042" s="115" t="s">
        <v>231</v>
      </c>
      <c r="F2042" s="116"/>
      <c r="G2042" s="117"/>
      <c r="H2042" s="116"/>
      <c r="I2042" s="116"/>
      <c r="J2042" s="118"/>
      <c r="K2042" s="116"/>
      <c r="L2042" s="116"/>
      <c r="M2042" s="116"/>
      <c r="N2042" s="116"/>
      <c r="O2042" s="116"/>
      <c r="P2042" s="126"/>
      <c r="Q2042" s="126"/>
      <c r="R2042" s="126"/>
      <c r="S2042" s="136"/>
      <c r="T2042" s="126"/>
      <c r="U2042" s="126"/>
      <c r="V2042" s="126"/>
      <c r="W2042" s="136"/>
      <c r="X2042" s="126"/>
      <c r="Y2042" s="126"/>
      <c r="Z2042" s="126"/>
      <c r="AA2042" s="136"/>
      <c r="AB2042" s="121" t="b">
        <v>0</v>
      </c>
      <c r="AC2042" s="121" t="b">
        <v>0</v>
      </c>
      <c r="AD2042" s="122"/>
      <c r="AE2042" s="121" t="b">
        <v>0</v>
      </c>
      <c r="AF2042" s="128"/>
      <c r="AG2042" s="137"/>
      <c r="AH2042" s="138" t="b">
        <v>0</v>
      </c>
      <c r="AI2042" s="133"/>
    </row>
    <row r="2043">
      <c r="A2043" s="114"/>
      <c r="B2043" s="114"/>
      <c r="C2043" s="114"/>
      <c r="D2043" s="114"/>
      <c r="E2043" s="115" t="s">
        <v>231</v>
      </c>
      <c r="F2043" s="116"/>
      <c r="G2043" s="117"/>
      <c r="H2043" s="116"/>
      <c r="I2043" s="116"/>
      <c r="J2043" s="118"/>
      <c r="K2043" s="116"/>
      <c r="L2043" s="116"/>
      <c r="M2043" s="116"/>
      <c r="N2043" s="116"/>
      <c r="O2043" s="116"/>
      <c r="P2043" s="126"/>
      <c r="Q2043" s="126"/>
      <c r="R2043" s="126"/>
      <c r="S2043" s="136"/>
      <c r="T2043" s="126"/>
      <c r="U2043" s="126"/>
      <c r="V2043" s="126"/>
      <c r="W2043" s="136"/>
      <c r="X2043" s="126"/>
      <c r="Y2043" s="126"/>
      <c r="Z2043" s="126"/>
      <c r="AA2043" s="136"/>
      <c r="AB2043" s="121" t="b">
        <v>0</v>
      </c>
      <c r="AC2043" s="121" t="b">
        <v>0</v>
      </c>
      <c r="AD2043" s="122"/>
      <c r="AE2043" s="121" t="b">
        <v>0</v>
      </c>
      <c r="AF2043" s="128"/>
      <c r="AG2043" s="137"/>
      <c r="AH2043" s="138" t="b">
        <v>0</v>
      </c>
      <c r="AI2043" s="133"/>
    </row>
    <row r="2044">
      <c r="A2044" s="114"/>
      <c r="B2044" s="114"/>
      <c r="C2044" s="114"/>
      <c r="D2044" s="114"/>
      <c r="E2044" s="115" t="s">
        <v>231</v>
      </c>
      <c r="F2044" s="116"/>
      <c r="G2044" s="117"/>
      <c r="H2044" s="116"/>
      <c r="I2044" s="116"/>
      <c r="J2044" s="118"/>
      <c r="K2044" s="116"/>
      <c r="L2044" s="116"/>
      <c r="M2044" s="116"/>
      <c r="N2044" s="116"/>
      <c r="O2044" s="116"/>
      <c r="P2044" s="126"/>
      <c r="Q2044" s="126"/>
      <c r="R2044" s="126"/>
      <c r="S2044" s="136"/>
      <c r="T2044" s="126"/>
      <c r="U2044" s="126"/>
      <c r="V2044" s="126"/>
      <c r="W2044" s="136"/>
      <c r="X2044" s="126"/>
      <c r="Y2044" s="126"/>
      <c r="Z2044" s="126"/>
      <c r="AA2044" s="136"/>
      <c r="AB2044" s="121" t="b">
        <v>0</v>
      </c>
      <c r="AC2044" s="121" t="b">
        <v>0</v>
      </c>
      <c r="AD2044" s="122"/>
      <c r="AE2044" s="121" t="b">
        <v>0</v>
      </c>
      <c r="AF2044" s="128"/>
      <c r="AG2044" s="137"/>
      <c r="AH2044" s="138" t="b">
        <v>0</v>
      </c>
      <c r="AI2044" s="133"/>
    </row>
    <row r="2045">
      <c r="A2045" s="114"/>
      <c r="B2045" s="114"/>
      <c r="C2045" s="114"/>
      <c r="D2045" s="114"/>
      <c r="E2045" s="115" t="s">
        <v>231</v>
      </c>
      <c r="F2045" s="116"/>
      <c r="G2045" s="117"/>
      <c r="H2045" s="116"/>
      <c r="I2045" s="116"/>
      <c r="J2045" s="118"/>
      <c r="K2045" s="116"/>
      <c r="L2045" s="116"/>
      <c r="M2045" s="116"/>
      <c r="N2045" s="116"/>
      <c r="O2045" s="116"/>
      <c r="P2045" s="126"/>
      <c r="Q2045" s="126"/>
      <c r="R2045" s="126"/>
      <c r="S2045" s="136"/>
      <c r="T2045" s="126"/>
      <c r="U2045" s="126"/>
      <c r="V2045" s="126"/>
      <c r="W2045" s="136"/>
      <c r="X2045" s="126"/>
      <c r="Y2045" s="126"/>
      <c r="Z2045" s="126"/>
      <c r="AA2045" s="136"/>
      <c r="AB2045" s="121" t="b">
        <v>0</v>
      </c>
      <c r="AC2045" s="121" t="b">
        <v>0</v>
      </c>
      <c r="AD2045" s="122"/>
      <c r="AE2045" s="121" t="b">
        <v>0</v>
      </c>
      <c r="AF2045" s="128"/>
      <c r="AG2045" s="137"/>
      <c r="AH2045" s="138" t="b">
        <v>0</v>
      </c>
      <c r="AI2045" s="133"/>
    </row>
    <row r="2046">
      <c r="A2046" s="114"/>
      <c r="B2046" s="114"/>
      <c r="C2046" s="114"/>
      <c r="D2046" s="114"/>
      <c r="E2046" s="115" t="s">
        <v>231</v>
      </c>
      <c r="F2046" s="116"/>
      <c r="G2046" s="117"/>
      <c r="H2046" s="116"/>
      <c r="I2046" s="116"/>
      <c r="J2046" s="118"/>
      <c r="K2046" s="116"/>
      <c r="L2046" s="116"/>
      <c r="M2046" s="116"/>
      <c r="N2046" s="116"/>
      <c r="O2046" s="116"/>
      <c r="P2046" s="126"/>
      <c r="Q2046" s="126"/>
      <c r="R2046" s="126"/>
      <c r="S2046" s="136"/>
      <c r="T2046" s="126"/>
      <c r="U2046" s="126"/>
      <c r="V2046" s="126"/>
      <c r="W2046" s="136"/>
      <c r="X2046" s="126"/>
      <c r="Y2046" s="126"/>
      <c r="Z2046" s="126"/>
      <c r="AA2046" s="136"/>
      <c r="AB2046" s="121" t="b">
        <v>0</v>
      </c>
      <c r="AC2046" s="121" t="b">
        <v>0</v>
      </c>
      <c r="AD2046" s="122"/>
      <c r="AE2046" s="121" t="b">
        <v>0</v>
      </c>
      <c r="AF2046" s="128"/>
      <c r="AG2046" s="137"/>
      <c r="AH2046" s="138" t="b">
        <v>0</v>
      </c>
      <c r="AI2046" s="133"/>
    </row>
    <row r="2047">
      <c r="A2047" s="114"/>
      <c r="B2047" s="114"/>
      <c r="C2047" s="114"/>
      <c r="D2047" s="114"/>
      <c r="E2047" s="115" t="s">
        <v>231</v>
      </c>
      <c r="F2047" s="116"/>
      <c r="G2047" s="117"/>
      <c r="H2047" s="116"/>
      <c r="I2047" s="116"/>
      <c r="J2047" s="118"/>
      <c r="K2047" s="116"/>
      <c r="L2047" s="116"/>
      <c r="M2047" s="116"/>
      <c r="N2047" s="116"/>
      <c r="O2047" s="116"/>
      <c r="P2047" s="126"/>
      <c r="Q2047" s="126"/>
      <c r="R2047" s="126"/>
      <c r="S2047" s="136"/>
      <c r="T2047" s="126"/>
      <c r="U2047" s="126"/>
      <c r="V2047" s="126"/>
      <c r="W2047" s="136"/>
      <c r="X2047" s="126"/>
      <c r="Y2047" s="126"/>
      <c r="Z2047" s="126"/>
      <c r="AA2047" s="136"/>
      <c r="AB2047" s="121" t="b">
        <v>0</v>
      </c>
      <c r="AC2047" s="121" t="b">
        <v>0</v>
      </c>
      <c r="AD2047" s="122"/>
      <c r="AE2047" s="121" t="b">
        <v>0</v>
      </c>
      <c r="AF2047" s="128"/>
      <c r="AG2047" s="137"/>
      <c r="AH2047" s="138" t="b">
        <v>0</v>
      </c>
      <c r="AI2047" s="133"/>
    </row>
    <row r="2048">
      <c r="A2048" s="114"/>
      <c r="B2048" s="114"/>
      <c r="C2048" s="114"/>
      <c r="D2048" s="114"/>
      <c r="E2048" s="115" t="s">
        <v>231</v>
      </c>
      <c r="F2048" s="116"/>
      <c r="G2048" s="117"/>
      <c r="H2048" s="116"/>
      <c r="I2048" s="116"/>
      <c r="J2048" s="118"/>
      <c r="K2048" s="116"/>
      <c r="L2048" s="116"/>
      <c r="M2048" s="116"/>
      <c r="N2048" s="116"/>
      <c r="O2048" s="116"/>
      <c r="P2048" s="126"/>
      <c r="Q2048" s="126"/>
      <c r="R2048" s="126"/>
      <c r="S2048" s="136"/>
      <c r="T2048" s="126"/>
      <c r="U2048" s="126"/>
      <c r="V2048" s="126"/>
      <c r="W2048" s="136"/>
      <c r="X2048" s="126"/>
      <c r="Y2048" s="126"/>
      <c r="Z2048" s="126"/>
      <c r="AA2048" s="136"/>
      <c r="AB2048" s="121" t="b">
        <v>0</v>
      </c>
      <c r="AC2048" s="121" t="b">
        <v>0</v>
      </c>
      <c r="AD2048" s="122"/>
      <c r="AE2048" s="121" t="b">
        <v>0</v>
      </c>
      <c r="AF2048" s="128"/>
      <c r="AG2048" s="137"/>
      <c r="AH2048" s="138" t="b">
        <v>0</v>
      </c>
      <c r="AI2048" s="133"/>
    </row>
    <row r="2049">
      <c r="A2049" s="114"/>
      <c r="B2049" s="114"/>
      <c r="C2049" s="114"/>
      <c r="D2049" s="114"/>
      <c r="E2049" s="115" t="s">
        <v>231</v>
      </c>
      <c r="F2049" s="116"/>
      <c r="G2049" s="117"/>
      <c r="H2049" s="116"/>
      <c r="I2049" s="116"/>
      <c r="J2049" s="118"/>
      <c r="K2049" s="116"/>
      <c r="L2049" s="116"/>
      <c r="M2049" s="116"/>
      <c r="N2049" s="116"/>
      <c r="O2049" s="116"/>
      <c r="P2049" s="126"/>
      <c r="Q2049" s="126"/>
      <c r="R2049" s="126"/>
      <c r="S2049" s="136"/>
      <c r="T2049" s="126"/>
      <c r="U2049" s="126"/>
      <c r="V2049" s="126"/>
      <c r="W2049" s="136"/>
      <c r="X2049" s="126"/>
      <c r="Y2049" s="126"/>
      <c r="Z2049" s="126"/>
      <c r="AA2049" s="136"/>
      <c r="AB2049" s="121" t="b">
        <v>0</v>
      </c>
      <c r="AC2049" s="121" t="b">
        <v>0</v>
      </c>
      <c r="AD2049" s="122"/>
      <c r="AE2049" s="121" t="b">
        <v>0</v>
      </c>
      <c r="AF2049" s="128"/>
      <c r="AG2049" s="137"/>
      <c r="AH2049" s="138" t="b">
        <v>0</v>
      </c>
      <c r="AI2049" s="133"/>
    </row>
    <row r="2050">
      <c r="A2050" s="114"/>
      <c r="B2050" s="114"/>
      <c r="C2050" s="114"/>
      <c r="D2050" s="114"/>
      <c r="E2050" s="115" t="s">
        <v>231</v>
      </c>
      <c r="F2050" s="116"/>
      <c r="G2050" s="117"/>
      <c r="H2050" s="116"/>
      <c r="I2050" s="116"/>
      <c r="J2050" s="118"/>
      <c r="K2050" s="116"/>
      <c r="L2050" s="116"/>
      <c r="M2050" s="116"/>
      <c r="N2050" s="116"/>
      <c r="O2050" s="116"/>
      <c r="P2050" s="126"/>
      <c r="Q2050" s="126"/>
      <c r="R2050" s="126"/>
      <c r="S2050" s="136"/>
      <c r="T2050" s="126"/>
      <c r="U2050" s="126"/>
      <c r="V2050" s="126"/>
      <c r="W2050" s="136"/>
      <c r="X2050" s="126"/>
      <c r="Y2050" s="126"/>
      <c r="Z2050" s="126"/>
      <c r="AA2050" s="136"/>
      <c r="AB2050" s="121" t="b">
        <v>0</v>
      </c>
      <c r="AC2050" s="121" t="b">
        <v>0</v>
      </c>
      <c r="AD2050" s="122"/>
      <c r="AE2050" s="121" t="b">
        <v>0</v>
      </c>
      <c r="AF2050" s="128"/>
      <c r="AG2050" s="137"/>
      <c r="AH2050" s="138" t="b">
        <v>0</v>
      </c>
      <c r="AI2050" s="133"/>
    </row>
    <row r="2051">
      <c r="A2051" s="114"/>
      <c r="B2051" s="114"/>
      <c r="C2051" s="114"/>
      <c r="D2051" s="114"/>
      <c r="E2051" s="115" t="s">
        <v>231</v>
      </c>
      <c r="F2051" s="116"/>
      <c r="G2051" s="117"/>
      <c r="H2051" s="116"/>
      <c r="I2051" s="116"/>
      <c r="J2051" s="118"/>
      <c r="K2051" s="116"/>
      <c r="L2051" s="116"/>
      <c r="M2051" s="116"/>
      <c r="N2051" s="116"/>
      <c r="O2051" s="116"/>
      <c r="P2051" s="126"/>
      <c r="Q2051" s="126"/>
      <c r="R2051" s="126"/>
      <c r="S2051" s="136"/>
      <c r="T2051" s="126"/>
      <c r="U2051" s="126"/>
      <c r="V2051" s="126"/>
      <c r="W2051" s="136"/>
      <c r="X2051" s="126"/>
      <c r="Y2051" s="126"/>
      <c r="Z2051" s="126"/>
      <c r="AA2051" s="136"/>
      <c r="AB2051" s="121" t="b">
        <v>0</v>
      </c>
      <c r="AC2051" s="121" t="b">
        <v>0</v>
      </c>
      <c r="AD2051" s="122"/>
      <c r="AE2051" s="121" t="b">
        <v>0</v>
      </c>
      <c r="AF2051" s="128"/>
      <c r="AG2051" s="137"/>
      <c r="AH2051" s="138" t="b">
        <v>0</v>
      </c>
      <c r="AI2051" s="133"/>
    </row>
    <row r="2052">
      <c r="A2052" s="114"/>
      <c r="B2052" s="114"/>
      <c r="C2052" s="114"/>
      <c r="D2052" s="114"/>
      <c r="E2052" s="115" t="s">
        <v>231</v>
      </c>
      <c r="F2052" s="116"/>
      <c r="G2052" s="117"/>
      <c r="H2052" s="116"/>
      <c r="I2052" s="116"/>
      <c r="J2052" s="118"/>
      <c r="K2052" s="116"/>
      <c r="L2052" s="116"/>
      <c r="M2052" s="116"/>
      <c r="N2052" s="116"/>
      <c r="O2052" s="116"/>
      <c r="P2052" s="126"/>
      <c r="Q2052" s="126"/>
      <c r="R2052" s="126"/>
      <c r="S2052" s="136"/>
      <c r="T2052" s="126"/>
      <c r="U2052" s="126"/>
      <c r="V2052" s="126"/>
      <c r="W2052" s="136"/>
      <c r="X2052" s="126"/>
      <c r="Y2052" s="126"/>
      <c r="Z2052" s="126"/>
      <c r="AA2052" s="136"/>
      <c r="AB2052" s="121" t="b">
        <v>0</v>
      </c>
      <c r="AC2052" s="121" t="b">
        <v>0</v>
      </c>
      <c r="AD2052" s="122"/>
      <c r="AE2052" s="121" t="b">
        <v>0</v>
      </c>
      <c r="AF2052" s="128"/>
      <c r="AG2052" s="137"/>
      <c r="AH2052" s="138" t="b">
        <v>0</v>
      </c>
      <c r="AI2052" s="133"/>
    </row>
    <row r="2053">
      <c r="A2053" s="114"/>
      <c r="B2053" s="114"/>
      <c r="C2053" s="114"/>
      <c r="D2053" s="114"/>
      <c r="E2053" s="115" t="s">
        <v>231</v>
      </c>
      <c r="F2053" s="116"/>
      <c r="G2053" s="117"/>
      <c r="H2053" s="116"/>
      <c r="I2053" s="116"/>
      <c r="J2053" s="118"/>
      <c r="K2053" s="116"/>
      <c r="L2053" s="116"/>
      <c r="M2053" s="116"/>
      <c r="N2053" s="116"/>
      <c r="O2053" s="116"/>
      <c r="P2053" s="126"/>
      <c r="Q2053" s="126"/>
      <c r="R2053" s="126"/>
      <c r="S2053" s="136"/>
      <c r="T2053" s="126"/>
      <c r="U2053" s="126"/>
      <c r="V2053" s="126"/>
      <c r="W2053" s="136"/>
      <c r="X2053" s="126"/>
      <c r="Y2053" s="126"/>
      <c r="Z2053" s="126"/>
      <c r="AA2053" s="136"/>
      <c r="AB2053" s="121" t="b">
        <v>0</v>
      </c>
      <c r="AC2053" s="121" t="b">
        <v>0</v>
      </c>
      <c r="AD2053" s="122"/>
      <c r="AE2053" s="121" t="b">
        <v>0</v>
      </c>
      <c r="AF2053" s="128"/>
      <c r="AG2053" s="137"/>
      <c r="AH2053" s="138" t="b">
        <v>0</v>
      </c>
      <c r="AI2053" s="133"/>
    </row>
    <row r="2054">
      <c r="A2054" s="114"/>
      <c r="B2054" s="114"/>
      <c r="C2054" s="114"/>
      <c r="D2054" s="114"/>
      <c r="E2054" s="115" t="s">
        <v>231</v>
      </c>
      <c r="F2054" s="116"/>
      <c r="G2054" s="117"/>
      <c r="H2054" s="116"/>
      <c r="I2054" s="116"/>
      <c r="J2054" s="118"/>
      <c r="K2054" s="116"/>
      <c r="L2054" s="116"/>
      <c r="M2054" s="116"/>
      <c r="N2054" s="116"/>
      <c r="O2054" s="116"/>
      <c r="P2054" s="126"/>
      <c r="Q2054" s="126"/>
      <c r="R2054" s="126"/>
      <c r="S2054" s="136"/>
      <c r="T2054" s="126"/>
      <c r="U2054" s="126"/>
      <c r="V2054" s="126"/>
      <c r="W2054" s="136"/>
      <c r="X2054" s="126"/>
      <c r="Y2054" s="126"/>
      <c r="Z2054" s="126"/>
      <c r="AA2054" s="136"/>
      <c r="AB2054" s="121" t="b">
        <v>0</v>
      </c>
      <c r="AC2054" s="121" t="b">
        <v>0</v>
      </c>
      <c r="AD2054" s="122"/>
      <c r="AE2054" s="121" t="b">
        <v>0</v>
      </c>
      <c r="AF2054" s="128"/>
      <c r="AG2054" s="137"/>
      <c r="AH2054" s="138" t="b">
        <v>0</v>
      </c>
      <c r="AI2054" s="133"/>
    </row>
    <row r="2055">
      <c r="A2055" s="114"/>
      <c r="B2055" s="114"/>
      <c r="C2055" s="114"/>
      <c r="D2055" s="114"/>
      <c r="E2055" s="115" t="s">
        <v>231</v>
      </c>
      <c r="F2055" s="116"/>
      <c r="G2055" s="117"/>
      <c r="H2055" s="116"/>
      <c r="I2055" s="116"/>
      <c r="J2055" s="118"/>
      <c r="K2055" s="116"/>
      <c r="L2055" s="116"/>
      <c r="M2055" s="116"/>
      <c r="N2055" s="116"/>
      <c r="O2055" s="116"/>
      <c r="P2055" s="126"/>
      <c r="Q2055" s="126"/>
      <c r="R2055" s="126"/>
      <c r="S2055" s="136"/>
      <c r="T2055" s="126"/>
      <c r="U2055" s="126"/>
      <c r="V2055" s="126"/>
      <c r="W2055" s="136"/>
      <c r="X2055" s="126"/>
      <c r="Y2055" s="126"/>
      <c r="Z2055" s="126"/>
      <c r="AA2055" s="136"/>
      <c r="AB2055" s="121" t="b">
        <v>0</v>
      </c>
      <c r="AC2055" s="121" t="b">
        <v>0</v>
      </c>
      <c r="AD2055" s="122"/>
      <c r="AE2055" s="121" t="b">
        <v>0</v>
      </c>
      <c r="AF2055" s="128"/>
      <c r="AG2055" s="137"/>
      <c r="AH2055" s="138" t="b">
        <v>0</v>
      </c>
      <c r="AI2055" s="133"/>
    </row>
    <row r="2056">
      <c r="A2056" s="114"/>
      <c r="B2056" s="114"/>
      <c r="C2056" s="114"/>
      <c r="D2056" s="114"/>
      <c r="E2056" s="115" t="s">
        <v>231</v>
      </c>
      <c r="F2056" s="116"/>
      <c r="G2056" s="117"/>
      <c r="H2056" s="116"/>
      <c r="I2056" s="116"/>
      <c r="J2056" s="118"/>
      <c r="K2056" s="116"/>
      <c r="L2056" s="116"/>
      <c r="M2056" s="116"/>
      <c r="N2056" s="116"/>
      <c r="O2056" s="116"/>
      <c r="P2056" s="126"/>
      <c r="Q2056" s="126"/>
      <c r="R2056" s="126"/>
      <c r="S2056" s="136"/>
      <c r="T2056" s="126"/>
      <c r="U2056" s="126"/>
      <c r="V2056" s="126"/>
      <c r="W2056" s="136"/>
      <c r="X2056" s="126"/>
      <c r="Y2056" s="126"/>
      <c r="Z2056" s="126"/>
      <c r="AA2056" s="136"/>
      <c r="AB2056" s="121" t="b">
        <v>0</v>
      </c>
      <c r="AC2056" s="121" t="b">
        <v>0</v>
      </c>
      <c r="AD2056" s="122"/>
      <c r="AE2056" s="121" t="b">
        <v>0</v>
      </c>
      <c r="AF2056" s="128"/>
      <c r="AG2056" s="137"/>
      <c r="AH2056" s="138" t="b">
        <v>0</v>
      </c>
      <c r="AI2056" s="133"/>
    </row>
    <row r="2057">
      <c r="A2057" s="114"/>
      <c r="B2057" s="114"/>
      <c r="C2057" s="114"/>
      <c r="D2057" s="114"/>
      <c r="E2057" s="115" t="s">
        <v>231</v>
      </c>
      <c r="F2057" s="116"/>
      <c r="G2057" s="117"/>
      <c r="H2057" s="116"/>
      <c r="I2057" s="116"/>
      <c r="J2057" s="118"/>
      <c r="K2057" s="116"/>
      <c r="L2057" s="116"/>
      <c r="M2057" s="116"/>
      <c r="N2057" s="116"/>
      <c r="O2057" s="116"/>
      <c r="P2057" s="126"/>
      <c r="Q2057" s="126"/>
      <c r="R2057" s="126"/>
      <c r="S2057" s="136"/>
      <c r="T2057" s="126"/>
      <c r="U2057" s="126"/>
      <c r="V2057" s="126"/>
      <c r="W2057" s="136"/>
      <c r="X2057" s="126"/>
      <c r="Y2057" s="126"/>
      <c r="Z2057" s="126"/>
      <c r="AA2057" s="136"/>
      <c r="AB2057" s="121" t="b">
        <v>0</v>
      </c>
      <c r="AC2057" s="121" t="b">
        <v>0</v>
      </c>
      <c r="AD2057" s="122"/>
      <c r="AE2057" s="121" t="b">
        <v>0</v>
      </c>
      <c r="AF2057" s="128"/>
      <c r="AG2057" s="137"/>
      <c r="AH2057" s="138" t="b">
        <v>0</v>
      </c>
      <c r="AI2057" s="133"/>
    </row>
    <row r="2058">
      <c r="A2058" s="114"/>
      <c r="B2058" s="114"/>
      <c r="C2058" s="114"/>
      <c r="D2058" s="114"/>
      <c r="E2058" s="115" t="s">
        <v>231</v>
      </c>
      <c r="F2058" s="116"/>
      <c r="G2058" s="117"/>
      <c r="H2058" s="116"/>
      <c r="I2058" s="116"/>
      <c r="J2058" s="118"/>
      <c r="K2058" s="116"/>
      <c r="L2058" s="116"/>
      <c r="M2058" s="116"/>
      <c r="N2058" s="116"/>
      <c r="O2058" s="116"/>
      <c r="P2058" s="126"/>
      <c r="Q2058" s="126"/>
      <c r="R2058" s="126"/>
      <c r="S2058" s="136"/>
      <c r="T2058" s="126"/>
      <c r="U2058" s="126"/>
      <c r="V2058" s="126"/>
      <c r="W2058" s="136"/>
      <c r="X2058" s="126"/>
      <c r="Y2058" s="126"/>
      <c r="Z2058" s="126"/>
      <c r="AA2058" s="136"/>
      <c r="AB2058" s="121" t="b">
        <v>0</v>
      </c>
      <c r="AC2058" s="121" t="b">
        <v>0</v>
      </c>
      <c r="AD2058" s="122"/>
      <c r="AE2058" s="121" t="b">
        <v>0</v>
      </c>
      <c r="AF2058" s="128"/>
      <c r="AG2058" s="137"/>
      <c r="AH2058" s="138" t="b">
        <v>0</v>
      </c>
      <c r="AI2058" s="133"/>
    </row>
    <row r="2059">
      <c r="A2059" s="114"/>
      <c r="B2059" s="114"/>
      <c r="C2059" s="114"/>
      <c r="D2059" s="114"/>
      <c r="E2059" s="115" t="s">
        <v>231</v>
      </c>
      <c r="F2059" s="116"/>
      <c r="G2059" s="117"/>
      <c r="H2059" s="116"/>
      <c r="I2059" s="116"/>
      <c r="J2059" s="118"/>
      <c r="K2059" s="116"/>
      <c r="L2059" s="116"/>
      <c r="M2059" s="116"/>
      <c r="N2059" s="116"/>
      <c r="O2059" s="116"/>
      <c r="P2059" s="126"/>
      <c r="Q2059" s="126"/>
      <c r="R2059" s="126"/>
      <c r="S2059" s="136"/>
      <c r="T2059" s="126"/>
      <c r="U2059" s="126"/>
      <c r="V2059" s="126"/>
      <c r="W2059" s="136"/>
      <c r="X2059" s="126"/>
      <c r="Y2059" s="126"/>
      <c r="Z2059" s="126"/>
      <c r="AA2059" s="136"/>
      <c r="AB2059" s="121" t="b">
        <v>0</v>
      </c>
      <c r="AC2059" s="121" t="b">
        <v>0</v>
      </c>
      <c r="AD2059" s="122"/>
      <c r="AE2059" s="121" t="b">
        <v>0</v>
      </c>
      <c r="AF2059" s="128"/>
      <c r="AG2059" s="137"/>
      <c r="AH2059" s="138" t="b">
        <v>0</v>
      </c>
      <c r="AI2059" s="133"/>
    </row>
    <row r="2060">
      <c r="A2060" s="114"/>
      <c r="B2060" s="114"/>
      <c r="C2060" s="114"/>
      <c r="D2060" s="114"/>
      <c r="E2060" s="115" t="s">
        <v>231</v>
      </c>
      <c r="F2060" s="116"/>
      <c r="G2060" s="117"/>
      <c r="H2060" s="116"/>
      <c r="I2060" s="116"/>
      <c r="J2060" s="118"/>
      <c r="K2060" s="116"/>
      <c r="L2060" s="116"/>
      <c r="M2060" s="116"/>
      <c r="N2060" s="116"/>
      <c r="O2060" s="116"/>
      <c r="P2060" s="126"/>
      <c r="Q2060" s="126"/>
      <c r="R2060" s="126"/>
      <c r="S2060" s="136"/>
      <c r="T2060" s="126"/>
      <c r="U2060" s="126"/>
      <c r="V2060" s="126"/>
      <c r="W2060" s="136"/>
      <c r="X2060" s="126"/>
      <c r="Y2060" s="126"/>
      <c r="Z2060" s="126"/>
      <c r="AA2060" s="136"/>
      <c r="AB2060" s="121" t="b">
        <v>0</v>
      </c>
      <c r="AC2060" s="121" t="b">
        <v>0</v>
      </c>
      <c r="AD2060" s="122"/>
      <c r="AE2060" s="121" t="b">
        <v>0</v>
      </c>
      <c r="AF2060" s="128"/>
      <c r="AG2060" s="137"/>
      <c r="AH2060" s="138" t="b">
        <v>0</v>
      </c>
      <c r="AI2060" s="133"/>
    </row>
    <row r="2061">
      <c r="A2061" s="114"/>
      <c r="B2061" s="114"/>
      <c r="C2061" s="114"/>
      <c r="D2061" s="114"/>
      <c r="E2061" s="115" t="s">
        <v>231</v>
      </c>
      <c r="F2061" s="116"/>
      <c r="G2061" s="117"/>
      <c r="H2061" s="116"/>
      <c r="I2061" s="116"/>
      <c r="J2061" s="118"/>
      <c r="K2061" s="116"/>
      <c r="L2061" s="116"/>
      <c r="M2061" s="116"/>
      <c r="N2061" s="116"/>
      <c r="O2061" s="116"/>
      <c r="P2061" s="126"/>
      <c r="Q2061" s="126"/>
      <c r="R2061" s="126"/>
      <c r="S2061" s="136"/>
      <c r="T2061" s="126"/>
      <c r="U2061" s="126"/>
      <c r="V2061" s="126"/>
      <c r="W2061" s="136"/>
      <c r="X2061" s="126"/>
      <c r="Y2061" s="126"/>
      <c r="Z2061" s="126"/>
      <c r="AA2061" s="136"/>
      <c r="AB2061" s="121" t="b">
        <v>0</v>
      </c>
      <c r="AC2061" s="121" t="b">
        <v>0</v>
      </c>
      <c r="AD2061" s="122"/>
      <c r="AE2061" s="121" t="b">
        <v>0</v>
      </c>
      <c r="AF2061" s="128"/>
      <c r="AG2061" s="137"/>
      <c r="AH2061" s="138" t="b">
        <v>0</v>
      </c>
      <c r="AI2061" s="133"/>
    </row>
    <row r="2062">
      <c r="A2062" s="114"/>
      <c r="B2062" s="114"/>
      <c r="C2062" s="114"/>
      <c r="D2062" s="114"/>
      <c r="E2062" s="115" t="s">
        <v>231</v>
      </c>
      <c r="F2062" s="116"/>
      <c r="G2062" s="117"/>
      <c r="H2062" s="116"/>
      <c r="I2062" s="116"/>
      <c r="J2062" s="118"/>
      <c r="K2062" s="116"/>
      <c r="L2062" s="116"/>
      <c r="M2062" s="116"/>
      <c r="N2062" s="116"/>
      <c r="O2062" s="116"/>
      <c r="P2062" s="126"/>
      <c r="Q2062" s="126"/>
      <c r="R2062" s="126"/>
      <c r="S2062" s="136"/>
      <c r="T2062" s="126"/>
      <c r="U2062" s="126"/>
      <c r="V2062" s="126"/>
      <c r="W2062" s="136"/>
      <c r="X2062" s="126"/>
      <c r="Y2062" s="126"/>
      <c r="Z2062" s="126"/>
      <c r="AA2062" s="136"/>
      <c r="AB2062" s="121" t="b">
        <v>0</v>
      </c>
      <c r="AC2062" s="121" t="b">
        <v>0</v>
      </c>
      <c r="AD2062" s="122"/>
      <c r="AE2062" s="121" t="b">
        <v>0</v>
      </c>
      <c r="AF2062" s="128"/>
      <c r="AG2062" s="137"/>
      <c r="AH2062" s="138" t="b">
        <v>0</v>
      </c>
      <c r="AI2062" s="133"/>
    </row>
    <row r="2063">
      <c r="A2063" s="114"/>
      <c r="B2063" s="114"/>
      <c r="C2063" s="114"/>
      <c r="D2063" s="114"/>
      <c r="E2063" s="115" t="s">
        <v>231</v>
      </c>
      <c r="F2063" s="116"/>
      <c r="G2063" s="117"/>
      <c r="H2063" s="116"/>
      <c r="I2063" s="116"/>
      <c r="J2063" s="118"/>
      <c r="K2063" s="116"/>
      <c r="L2063" s="116"/>
      <c r="M2063" s="116"/>
      <c r="N2063" s="116"/>
      <c r="O2063" s="116"/>
      <c r="P2063" s="126"/>
      <c r="Q2063" s="126"/>
      <c r="R2063" s="126"/>
      <c r="S2063" s="136"/>
      <c r="T2063" s="126"/>
      <c r="U2063" s="126"/>
      <c r="V2063" s="126"/>
      <c r="W2063" s="136"/>
      <c r="X2063" s="126"/>
      <c r="Y2063" s="126"/>
      <c r="Z2063" s="126"/>
      <c r="AA2063" s="136"/>
      <c r="AB2063" s="121" t="b">
        <v>0</v>
      </c>
      <c r="AC2063" s="121" t="b">
        <v>0</v>
      </c>
      <c r="AD2063" s="122"/>
      <c r="AE2063" s="121" t="b">
        <v>0</v>
      </c>
      <c r="AF2063" s="128"/>
      <c r="AG2063" s="137"/>
      <c r="AH2063" s="138" t="b">
        <v>0</v>
      </c>
      <c r="AI2063" s="133"/>
    </row>
    <row r="2064">
      <c r="A2064" s="114"/>
      <c r="B2064" s="114"/>
      <c r="C2064" s="114"/>
      <c r="D2064" s="114"/>
      <c r="E2064" s="115" t="s">
        <v>231</v>
      </c>
      <c r="F2064" s="116"/>
      <c r="G2064" s="117"/>
      <c r="H2064" s="116"/>
      <c r="I2064" s="116"/>
      <c r="J2064" s="118"/>
      <c r="K2064" s="116"/>
      <c r="L2064" s="116"/>
      <c r="M2064" s="116"/>
      <c r="N2064" s="116"/>
      <c r="O2064" s="116"/>
      <c r="P2064" s="126"/>
      <c r="Q2064" s="126"/>
      <c r="R2064" s="126"/>
      <c r="S2064" s="136"/>
      <c r="T2064" s="126"/>
      <c r="U2064" s="126"/>
      <c r="V2064" s="126"/>
      <c r="W2064" s="136"/>
      <c r="X2064" s="126"/>
      <c r="Y2064" s="126"/>
      <c r="Z2064" s="126"/>
      <c r="AA2064" s="136"/>
      <c r="AB2064" s="121" t="b">
        <v>0</v>
      </c>
      <c r="AC2064" s="121" t="b">
        <v>0</v>
      </c>
      <c r="AD2064" s="122"/>
      <c r="AE2064" s="121" t="b">
        <v>0</v>
      </c>
      <c r="AF2064" s="128"/>
      <c r="AG2064" s="137"/>
      <c r="AH2064" s="138" t="b">
        <v>0</v>
      </c>
      <c r="AI2064" s="133"/>
    </row>
    <row r="2065">
      <c r="A2065" s="114"/>
      <c r="B2065" s="114"/>
      <c r="C2065" s="114"/>
      <c r="D2065" s="114"/>
      <c r="E2065" s="115" t="s">
        <v>231</v>
      </c>
      <c r="F2065" s="116"/>
      <c r="G2065" s="117"/>
      <c r="H2065" s="116"/>
      <c r="I2065" s="116"/>
      <c r="J2065" s="118"/>
      <c r="K2065" s="116"/>
      <c r="L2065" s="116"/>
      <c r="M2065" s="116"/>
      <c r="N2065" s="116"/>
      <c r="O2065" s="116"/>
      <c r="P2065" s="126"/>
      <c r="Q2065" s="126"/>
      <c r="R2065" s="126"/>
      <c r="S2065" s="136"/>
      <c r="T2065" s="126"/>
      <c r="U2065" s="126"/>
      <c r="V2065" s="126"/>
      <c r="W2065" s="136"/>
      <c r="X2065" s="126"/>
      <c r="Y2065" s="126"/>
      <c r="Z2065" s="126"/>
      <c r="AA2065" s="136"/>
      <c r="AB2065" s="121" t="b">
        <v>0</v>
      </c>
      <c r="AC2065" s="121" t="b">
        <v>0</v>
      </c>
      <c r="AD2065" s="122"/>
      <c r="AE2065" s="121" t="b">
        <v>0</v>
      </c>
      <c r="AF2065" s="128"/>
      <c r="AG2065" s="137"/>
      <c r="AH2065" s="138" t="b">
        <v>0</v>
      </c>
      <c r="AI2065" s="133"/>
    </row>
    <row r="2066">
      <c r="A2066" s="114"/>
      <c r="B2066" s="114"/>
      <c r="C2066" s="114"/>
      <c r="D2066" s="114"/>
      <c r="E2066" s="115" t="s">
        <v>231</v>
      </c>
      <c r="F2066" s="116"/>
      <c r="G2066" s="117"/>
      <c r="H2066" s="116"/>
      <c r="I2066" s="116"/>
      <c r="J2066" s="118"/>
      <c r="K2066" s="116"/>
      <c r="L2066" s="116"/>
      <c r="M2066" s="116"/>
      <c r="N2066" s="116"/>
      <c r="O2066" s="116"/>
      <c r="P2066" s="126"/>
      <c r="Q2066" s="126"/>
      <c r="R2066" s="126"/>
      <c r="S2066" s="136"/>
      <c r="T2066" s="126"/>
      <c r="U2066" s="126"/>
      <c r="V2066" s="126"/>
      <c r="W2066" s="136"/>
      <c r="X2066" s="126"/>
      <c r="Y2066" s="126"/>
      <c r="Z2066" s="126"/>
      <c r="AA2066" s="136"/>
      <c r="AB2066" s="121" t="b">
        <v>0</v>
      </c>
      <c r="AC2066" s="121" t="b">
        <v>0</v>
      </c>
      <c r="AD2066" s="122"/>
      <c r="AE2066" s="121" t="b">
        <v>0</v>
      </c>
      <c r="AF2066" s="128"/>
      <c r="AG2066" s="137"/>
      <c r="AH2066" s="138" t="b">
        <v>0</v>
      </c>
      <c r="AI2066" s="133"/>
    </row>
    <row r="2067">
      <c r="A2067" s="114"/>
      <c r="B2067" s="114"/>
      <c r="C2067" s="114"/>
      <c r="D2067" s="114"/>
      <c r="E2067" s="115" t="s">
        <v>231</v>
      </c>
      <c r="F2067" s="116"/>
      <c r="G2067" s="117"/>
      <c r="H2067" s="116"/>
      <c r="I2067" s="116"/>
      <c r="J2067" s="118"/>
      <c r="K2067" s="116"/>
      <c r="L2067" s="116"/>
      <c r="M2067" s="116"/>
      <c r="N2067" s="116"/>
      <c r="O2067" s="116"/>
      <c r="P2067" s="126"/>
      <c r="Q2067" s="126"/>
      <c r="R2067" s="126"/>
      <c r="S2067" s="136"/>
      <c r="T2067" s="126"/>
      <c r="U2067" s="126"/>
      <c r="V2067" s="126"/>
      <c r="W2067" s="136"/>
      <c r="X2067" s="126"/>
      <c r="Y2067" s="126"/>
      <c r="Z2067" s="126"/>
      <c r="AA2067" s="136"/>
      <c r="AB2067" s="121" t="b">
        <v>0</v>
      </c>
      <c r="AC2067" s="121" t="b">
        <v>0</v>
      </c>
      <c r="AD2067" s="122"/>
      <c r="AE2067" s="121" t="b">
        <v>0</v>
      </c>
      <c r="AF2067" s="128"/>
      <c r="AG2067" s="137"/>
      <c r="AH2067" s="138" t="b">
        <v>0</v>
      </c>
      <c r="AI2067" s="133"/>
    </row>
    <row r="2068">
      <c r="A2068" s="114"/>
      <c r="B2068" s="114"/>
      <c r="C2068" s="114"/>
      <c r="D2068" s="114"/>
      <c r="E2068" s="115" t="s">
        <v>231</v>
      </c>
      <c r="F2068" s="116"/>
      <c r="G2068" s="117"/>
      <c r="H2068" s="116"/>
      <c r="I2068" s="116"/>
      <c r="J2068" s="118"/>
      <c r="K2068" s="116"/>
      <c r="L2068" s="116"/>
      <c r="M2068" s="116"/>
      <c r="N2068" s="116"/>
      <c r="O2068" s="116"/>
      <c r="P2068" s="126"/>
      <c r="Q2068" s="126"/>
      <c r="R2068" s="126"/>
      <c r="S2068" s="136"/>
      <c r="T2068" s="126"/>
      <c r="U2068" s="126"/>
      <c r="V2068" s="126"/>
      <c r="W2068" s="136"/>
      <c r="X2068" s="126"/>
      <c r="Y2068" s="126"/>
      <c r="Z2068" s="126"/>
      <c r="AA2068" s="136"/>
      <c r="AB2068" s="121" t="b">
        <v>0</v>
      </c>
      <c r="AC2068" s="121" t="b">
        <v>0</v>
      </c>
      <c r="AD2068" s="122"/>
      <c r="AE2068" s="121" t="b">
        <v>0</v>
      </c>
      <c r="AF2068" s="128"/>
      <c r="AG2068" s="137"/>
      <c r="AH2068" s="138" t="b">
        <v>0</v>
      </c>
      <c r="AI2068" s="133"/>
    </row>
    <row r="2069">
      <c r="A2069" s="114"/>
      <c r="B2069" s="114"/>
      <c r="C2069" s="114"/>
      <c r="D2069" s="114"/>
      <c r="E2069" s="115" t="s">
        <v>231</v>
      </c>
      <c r="F2069" s="116"/>
      <c r="G2069" s="117"/>
      <c r="H2069" s="116"/>
      <c r="I2069" s="116"/>
      <c r="J2069" s="118"/>
      <c r="K2069" s="116"/>
      <c r="L2069" s="116"/>
      <c r="M2069" s="116"/>
      <c r="N2069" s="116"/>
      <c r="O2069" s="116"/>
      <c r="P2069" s="126"/>
      <c r="Q2069" s="126"/>
      <c r="R2069" s="126"/>
      <c r="S2069" s="136"/>
      <c r="T2069" s="126"/>
      <c r="U2069" s="126"/>
      <c r="V2069" s="126"/>
      <c r="W2069" s="136"/>
      <c r="X2069" s="126"/>
      <c r="Y2069" s="126"/>
      <c r="Z2069" s="126"/>
      <c r="AA2069" s="136"/>
      <c r="AB2069" s="121" t="b">
        <v>0</v>
      </c>
      <c r="AC2069" s="121" t="b">
        <v>0</v>
      </c>
      <c r="AD2069" s="122"/>
      <c r="AE2069" s="121" t="b">
        <v>0</v>
      </c>
      <c r="AF2069" s="128"/>
      <c r="AG2069" s="137"/>
      <c r="AH2069" s="138" t="b">
        <v>0</v>
      </c>
      <c r="AI2069" s="133"/>
    </row>
    <row r="2070">
      <c r="A2070" s="114"/>
      <c r="B2070" s="114"/>
      <c r="C2070" s="114"/>
      <c r="D2070" s="114"/>
      <c r="E2070" s="115" t="s">
        <v>231</v>
      </c>
      <c r="F2070" s="116"/>
      <c r="G2070" s="117"/>
      <c r="H2070" s="116"/>
      <c r="I2070" s="116"/>
      <c r="J2070" s="118"/>
      <c r="K2070" s="116"/>
      <c r="L2070" s="116"/>
      <c r="M2070" s="116"/>
      <c r="N2070" s="116"/>
      <c r="O2070" s="116"/>
      <c r="P2070" s="126"/>
      <c r="Q2070" s="126"/>
      <c r="R2070" s="126"/>
      <c r="S2070" s="136"/>
      <c r="T2070" s="126"/>
      <c r="U2070" s="126"/>
      <c r="V2070" s="126"/>
      <c r="W2070" s="136"/>
      <c r="X2070" s="126"/>
      <c r="Y2070" s="126"/>
      <c r="Z2070" s="126"/>
      <c r="AA2070" s="136"/>
      <c r="AB2070" s="121" t="b">
        <v>0</v>
      </c>
      <c r="AC2070" s="121" t="b">
        <v>0</v>
      </c>
      <c r="AD2070" s="122"/>
      <c r="AE2070" s="121" t="b">
        <v>0</v>
      </c>
      <c r="AF2070" s="128"/>
      <c r="AG2070" s="137"/>
      <c r="AH2070" s="138" t="b">
        <v>0</v>
      </c>
      <c r="AI2070" s="133"/>
    </row>
    <row r="2071">
      <c r="A2071" s="114"/>
      <c r="B2071" s="114"/>
      <c r="C2071" s="114"/>
      <c r="D2071" s="114"/>
      <c r="E2071" s="115" t="s">
        <v>231</v>
      </c>
      <c r="F2071" s="116"/>
      <c r="G2071" s="117"/>
      <c r="H2071" s="116"/>
      <c r="I2071" s="116"/>
      <c r="J2071" s="118"/>
      <c r="K2071" s="116"/>
      <c r="L2071" s="116"/>
      <c r="M2071" s="116"/>
      <c r="N2071" s="116"/>
      <c r="O2071" s="116"/>
      <c r="P2071" s="126"/>
      <c r="Q2071" s="126"/>
      <c r="R2071" s="126"/>
      <c r="S2071" s="136"/>
      <c r="T2071" s="126"/>
      <c r="U2071" s="126"/>
      <c r="V2071" s="126"/>
      <c r="W2071" s="136"/>
      <c r="X2071" s="126"/>
      <c r="Y2071" s="126"/>
      <c r="Z2071" s="126"/>
      <c r="AA2071" s="136"/>
      <c r="AB2071" s="121" t="b">
        <v>0</v>
      </c>
      <c r="AC2071" s="121" t="b">
        <v>0</v>
      </c>
      <c r="AD2071" s="122"/>
      <c r="AE2071" s="121" t="b">
        <v>0</v>
      </c>
      <c r="AF2071" s="128"/>
      <c r="AG2071" s="137"/>
      <c r="AH2071" s="138" t="b">
        <v>0</v>
      </c>
      <c r="AI2071" s="133"/>
    </row>
    <row r="2072">
      <c r="A2072" s="114"/>
      <c r="B2072" s="114"/>
      <c r="C2072" s="114"/>
      <c r="D2072" s="114"/>
      <c r="E2072" s="115" t="s">
        <v>231</v>
      </c>
      <c r="F2072" s="116"/>
      <c r="G2072" s="117"/>
      <c r="H2072" s="116"/>
      <c r="I2072" s="116"/>
      <c r="J2072" s="118"/>
      <c r="K2072" s="116"/>
      <c r="L2072" s="116"/>
      <c r="M2072" s="116"/>
      <c r="N2072" s="116"/>
      <c r="O2072" s="116"/>
      <c r="P2072" s="126"/>
      <c r="Q2072" s="126"/>
      <c r="R2072" s="126"/>
      <c r="S2072" s="136"/>
      <c r="T2072" s="126"/>
      <c r="U2072" s="126"/>
      <c r="V2072" s="126"/>
      <c r="W2072" s="136"/>
      <c r="X2072" s="126"/>
      <c r="Y2072" s="126"/>
      <c r="Z2072" s="126"/>
      <c r="AA2072" s="136"/>
      <c r="AB2072" s="121" t="b">
        <v>0</v>
      </c>
      <c r="AC2072" s="121" t="b">
        <v>0</v>
      </c>
      <c r="AD2072" s="122"/>
      <c r="AE2072" s="121" t="b">
        <v>0</v>
      </c>
      <c r="AF2072" s="128"/>
      <c r="AG2072" s="137"/>
      <c r="AH2072" s="138" t="b">
        <v>0</v>
      </c>
      <c r="AI2072" s="133"/>
    </row>
    <row r="2073">
      <c r="A2073" s="114"/>
      <c r="B2073" s="114"/>
      <c r="C2073" s="114"/>
      <c r="D2073" s="114"/>
      <c r="E2073" s="115" t="s">
        <v>231</v>
      </c>
      <c r="F2073" s="116"/>
      <c r="G2073" s="117"/>
      <c r="H2073" s="116"/>
      <c r="I2073" s="116"/>
      <c r="J2073" s="118"/>
      <c r="K2073" s="116"/>
      <c r="L2073" s="116"/>
      <c r="M2073" s="116"/>
      <c r="N2073" s="116"/>
      <c r="O2073" s="116"/>
      <c r="P2073" s="126"/>
      <c r="Q2073" s="126"/>
      <c r="R2073" s="126"/>
      <c r="S2073" s="136"/>
      <c r="T2073" s="126"/>
      <c r="U2073" s="126"/>
      <c r="V2073" s="126"/>
      <c r="W2073" s="136"/>
      <c r="X2073" s="126"/>
      <c r="Y2073" s="126"/>
      <c r="Z2073" s="126"/>
      <c r="AA2073" s="136"/>
      <c r="AB2073" s="121" t="b">
        <v>0</v>
      </c>
      <c r="AC2073" s="121" t="b">
        <v>0</v>
      </c>
      <c r="AD2073" s="122"/>
      <c r="AE2073" s="121" t="b">
        <v>0</v>
      </c>
      <c r="AF2073" s="128"/>
      <c r="AG2073" s="137"/>
      <c r="AH2073" s="138" t="b">
        <v>0</v>
      </c>
      <c r="AI2073" s="133"/>
    </row>
    <row r="2074">
      <c r="A2074" s="114"/>
      <c r="B2074" s="114"/>
      <c r="C2074" s="114"/>
      <c r="D2074" s="114"/>
      <c r="E2074" s="115" t="s">
        <v>231</v>
      </c>
      <c r="F2074" s="116"/>
      <c r="G2074" s="117"/>
      <c r="H2074" s="116"/>
      <c r="I2074" s="116"/>
      <c r="J2074" s="118"/>
      <c r="K2074" s="116"/>
      <c r="L2074" s="116"/>
      <c r="M2074" s="116"/>
      <c r="N2074" s="116"/>
      <c r="O2074" s="116"/>
      <c r="P2074" s="126"/>
      <c r="Q2074" s="126"/>
      <c r="R2074" s="126"/>
      <c r="S2074" s="136"/>
      <c r="T2074" s="126"/>
      <c r="U2074" s="126"/>
      <c r="V2074" s="126"/>
      <c r="W2074" s="136"/>
      <c r="X2074" s="126"/>
      <c r="Y2074" s="126"/>
      <c r="Z2074" s="126"/>
      <c r="AA2074" s="136"/>
      <c r="AB2074" s="121" t="b">
        <v>0</v>
      </c>
      <c r="AC2074" s="121" t="b">
        <v>0</v>
      </c>
      <c r="AD2074" s="122"/>
      <c r="AE2074" s="121" t="b">
        <v>0</v>
      </c>
      <c r="AF2074" s="128"/>
      <c r="AG2074" s="137"/>
      <c r="AH2074" s="138" t="b">
        <v>0</v>
      </c>
      <c r="AI2074" s="133"/>
    </row>
    <row r="2075">
      <c r="A2075" s="114"/>
      <c r="B2075" s="114"/>
      <c r="C2075" s="114"/>
      <c r="D2075" s="114"/>
      <c r="E2075" s="115" t="s">
        <v>231</v>
      </c>
      <c r="F2075" s="116"/>
      <c r="G2075" s="117"/>
      <c r="H2075" s="116"/>
      <c r="I2075" s="116"/>
      <c r="J2075" s="118"/>
      <c r="K2075" s="116"/>
      <c r="L2075" s="116"/>
      <c r="M2075" s="116"/>
      <c r="N2075" s="116"/>
      <c r="O2075" s="116"/>
      <c r="P2075" s="126"/>
      <c r="Q2075" s="126"/>
      <c r="R2075" s="126"/>
      <c r="S2075" s="136"/>
      <c r="T2075" s="126"/>
      <c r="U2075" s="126"/>
      <c r="V2075" s="126"/>
      <c r="W2075" s="136"/>
      <c r="X2075" s="126"/>
      <c r="Y2075" s="126"/>
      <c r="Z2075" s="126"/>
      <c r="AA2075" s="136"/>
      <c r="AB2075" s="121" t="b">
        <v>0</v>
      </c>
      <c r="AC2075" s="121" t="b">
        <v>0</v>
      </c>
      <c r="AD2075" s="122"/>
      <c r="AE2075" s="121" t="b">
        <v>0</v>
      </c>
      <c r="AF2075" s="128"/>
      <c r="AG2075" s="137"/>
      <c r="AH2075" s="138" t="b">
        <v>0</v>
      </c>
      <c r="AI2075" s="133"/>
    </row>
    <row r="2076">
      <c r="A2076" s="114"/>
      <c r="B2076" s="114"/>
      <c r="C2076" s="114"/>
      <c r="D2076" s="114"/>
      <c r="E2076" s="115" t="s">
        <v>231</v>
      </c>
      <c r="F2076" s="116"/>
      <c r="G2076" s="117"/>
      <c r="H2076" s="116"/>
      <c r="I2076" s="116"/>
      <c r="J2076" s="118"/>
      <c r="K2076" s="116"/>
      <c r="L2076" s="116"/>
      <c r="M2076" s="116"/>
      <c r="N2076" s="116"/>
      <c r="O2076" s="116"/>
      <c r="P2076" s="126"/>
      <c r="Q2076" s="126"/>
      <c r="R2076" s="126"/>
      <c r="S2076" s="136"/>
      <c r="T2076" s="126"/>
      <c r="U2076" s="126"/>
      <c r="V2076" s="126"/>
      <c r="W2076" s="136"/>
      <c r="X2076" s="126"/>
      <c r="Y2076" s="126"/>
      <c r="Z2076" s="126"/>
      <c r="AA2076" s="136"/>
      <c r="AB2076" s="121" t="b">
        <v>0</v>
      </c>
      <c r="AC2076" s="121" t="b">
        <v>0</v>
      </c>
      <c r="AD2076" s="122"/>
      <c r="AE2076" s="121" t="b">
        <v>0</v>
      </c>
      <c r="AF2076" s="128"/>
      <c r="AG2076" s="137"/>
      <c r="AH2076" s="138" t="b">
        <v>0</v>
      </c>
      <c r="AI2076" s="133"/>
    </row>
    <row r="2077">
      <c r="A2077" s="114"/>
      <c r="B2077" s="114"/>
      <c r="C2077" s="114"/>
      <c r="D2077" s="114"/>
      <c r="E2077" s="115" t="s">
        <v>231</v>
      </c>
      <c r="F2077" s="116"/>
      <c r="G2077" s="117"/>
      <c r="H2077" s="116"/>
      <c r="I2077" s="116"/>
      <c r="J2077" s="118"/>
      <c r="K2077" s="116"/>
      <c r="L2077" s="116"/>
      <c r="M2077" s="116"/>
      <c r="N2077" s="116"/>
      <c r="O2077" s="116"/>
      <c r="P2077" s="126"/>
      <c r="Q2077" s="126"/>
      <c r="R2077" s="126"/>
      <c r="S2077" s="136"/>
      <c r="T2077" s="126"/>
      <c r="U2077" s="126"/>
      <c r="V2077" s="126"/>
      <c r="W2077" s="136"/>
      <c r="X2077" s="126"/>
      <c r="Y2077" s="126"/>
      <c r="Z2077" s="126"/>
      <c r="AA2077" s="136"/>
      <c r="AB2077" s="121" t="b">
        <v>0</v>
      </c>
      <c r="AC2077" s="121" t="b">
        <v>0</v>
      </c>
      <c r="AD2077" s="122"/>
      <c r="AE2077" s="121" t="b">
        <v>0</v>
      </c>
      <c r="AF2077" s="128"/>
      <c r="AG2077" s="137"/>
      <c r="AH2077" s="138" t="b">
        <v>0</v>
      </c>
      <c r="AI2077" s="133"/>
    </row>
    <row r="2078">
      <c r="A2078" s="114"/>
      <c r="B2078" s="114"/>
      <c r="C2078" s="114"/>
      <c r="D2078" s="114"/>
      <c r="E2078" s="115" t="s">
        <v>231</v>
      </c>
      <c r="F2078" s="116"/>
      <c r="G2078" s="117"/>
      <c r="H2078" s="116"/>
      <c r="I2078" s="116"/>
      <c r="J2078" s="118"/>
      <c r="K2078" s="116"/>
      <c r="L2078" s="116"/>
      <c r="M2078" s="116"/>
      <c r="N2078" s="116"/>
      <c r="O2078" s="116"/>
      <c r="P2078" s="126"/>
      <c r="Q2078" s="126"/>
      <c r="R2078" s="126"/>
      <c r="S2078" s="136"/>
      <c r="T2078" s="126"/>
      <c r="U2078" s="126"/>
      <c r="V2078" s="126"/>
      <c r="W2078" s="136"/>
      <c r="X2078" s="126"/>
      <c r="Y2078" s="126"/>
      <c r="Z2078" s="126"/>
      <c r="AA2078" s="136"/>
      <c r="AB2078" s="121" t="b">
        <v>0</v>
      </c>
      <c r="AC2078" s="121" t="b">
        <v>0</v>
      </c>
      <c r="AD2078" s="122"/>
      <c r="AE2078" s="121" t="b">
        <v>0</v>
      </c>
      <c r="AF2078" s="128"/>
      <c r="AG2078" s="137"/>
      <c r="AH2078" s="138" t="b">
        <v>0</v>
      </c>
      <c r="AI2078" s="133"/>
    </row>
    <row r="2079">
      <c r="A2079" s="114"/>
      <c r="B2079" s="114"/>
      <c r="C2079" s="114"/>
      <c r="D2079" s="114"/>
      <c r="E2079" s="115" t="s">
        <v>231</v>
      </c>
      <c r="F2079" s="116"/>
      <c r="G2079" s="117"/>
      <c r="H2079" s="116"/>
      <c r="I2079" s="116"/>
      <c r="J2079" s="118"/>
      <c r="K2079" s="116"/>
      <c r="L2079" s="116"/>
      <c r="M2079" s="116"/>
      <c r="N2079" s="116"/>
      <c r="O2079" s="116"/>
      <c r="P2079" s="126"/>
      <c r="Q2079" s="126"/>
      <c r="R2079" s="126"/>
      <c r="S2079" s="136"/>
      <c r="T2079" s="126"/>
      <c r="U2079" s="126"/>
      <c r="V2079" s="126"/>
      <c r="W2079" s="136"/>
      <c r="X2079" s="126"/>
      <c r="Y2079" s="126"/>
      <c r="Z2079" s="126"/>
      <c r="AA2079" s="136"/>
      <c r="AB2079" s="121" t="b">
        <v>0</v>
      </c>
      <c r="AC2079" s="121" t="b">
        <v>0</v>
      </c>
      <c r="AD2079" s="122"/>
      <c r="AE2079" s="121" t="b">
        <v>0</v>
      </c>
      <c r="AF2079" s="128"/>
      <c r="AG2079" s="137"/>
      <c r="AH2079" s="138" t="b">
        <v>0</v>
      </c>
      <c r="AI2079" s="133"/>
    </row>
    <row r="2080">
      <c r="A2080" s="114"/>
      <c r="B2080" s="114"/>
      <c r="C2080" s="114"/>
      <c r="D2080" s="114"/>
      <c r="E2080" s="115" t="s">
        <v>231</v>
      </c>
      <c r="F2080" s="116"/>
      <c r="G2080" s="117"/>
      <c r="H2080" s="116"/>
      <c r="I2080" s="116"/>
      <c r="J2080" s="118"/>
      <c r="K2080" s="116"/>
      <c r="L2080" s="116"/>
      <c r="M2080" s="116"/>
      <c r="N2080" s="116"/>
      <c r="O2080" s="116"/>
      <c r="P2080" s="126"/>
      <c r="Q2080" s="126"/>
      <c r="R2080" s="126"/>
      <c r="S2080" s="136"/>
      <c r="T2080" s="126"/>
      <c r="U2080" s="126"/>
      <c r="V2080" s="126"/>
      <c r="W2080" s="136"/>
      <c r="X2080" s="126"/>
      <c r="Y2080" s="126"/>
      <c r="Z2080" s="126"/>
      <c r="AA2080" s="136"/>
      <c r="AB2080" s="121" t="b">
        <v>0</v>
      </c>
      <c r="AC2080" s="121" t="b">
        <v>0</v>
      </c>
      <c r="AD2080" s="122"/>
      <c r="AE2080" s="121" t="b">
        <v>0</v>
      </c>
      <c r="AF2080" s="128"/>
      <c r="AG2080" s="137"/>
      <c r="AH2080" s="138" t="b">
        <v>0</v>
      </c>
      <c r="AI2080" s="133"/>
    </row>
    <row r="2081">
      <c r="A2081" s="114"/>
      <c r="B2081" s="114"/>
      <c r="C2081" s="114"/>
      <c r="D2081" s="114"/>
      <c r="E2081" s="115" t="s">
        <v>231</v>
      </c>
      <c r="F2081" s="116"/>
      <c r="G2081" s="117"/>
      <c r="H2081" s="116"/>
      <c r="I2081" s="116"/>
      <c r="J2081" s="118"/>
      <c r="K2081" s="116"/>
      <c r="L2081" s="116"/>
      <c r="M2081" s="116"/>
      <c r="N2081" s="116"/>
      <c r="O2081" s="116"/>
      <c r="P2081" s="126"/>
      <c r="Q2081" s="126"/>
      <c r="R2081" s="126"/>
      <c r="S2081" s="136"/>
      <c r="T2081" s="126"/>
      <c r="U2081" s="126"/>
      <c r="V2081" s="126"/>
      <c r="W2081" s="136"/>
      <c r="X2081" s="126"/>
      <c r="Y2081" s="126"/>
      <c r="Z2081" s="126"/>
      <c r="AA2081" s="136"/>
      <c r="AB2081" s="121" t="b">
        <v>0</v>
      </c>
      <c r="AC2081" s="121" t="b">
        <v>0</v>
      </c>
      <c r="AD2081" s="122"/>
      <c r="AE2081" s="121" t="b">
        <v>0</v>
      </c>
      <c r="AF2081" s="128"/>
      <c r="AG2081" s="137"/>
      <c r="AH2081" s="138" t="b">
        <v>0</v>
      </c>
      <c r="AI2081" s="133"/>
    </row>
    <row r="2082">
      <c r="A2082" s="114"/>
      <c r="B2082" s="114"/>
      <c r="C2082" s="114"/>
      <c r="D2082" s="114"/>
      <c r="E2082" s="115" t="s">
        <v>231</v>
      </c>
      <c r="F2082" s="116"/>
      <c r="G2082" s="117"/>
      <c r="H2082" s="116"/>
      <c r="I2082" s="116"/>
      <c r="J2082" s="118"/>
      <c r="K2082" s="116"/>
      <c r="L2082" s="116"/>
      <c r="M2082" s="116"/>
      <c r="N2082" s="116"/>
      <c r="O2082" s="116"/>
      <c r="P2082" s="126"/>
      <c r="Q2082" s="126"/>
      <c r="R2082" s="126"/>
      <c r="S2082" s="136"/>
      <c r="T2082" s="126"/>
      <c r="U2082" s="126"/>
      <c r="V2082" s="126"/>
      <c r="W2082" s="136"/>
      <c r="X2082" s="126"/>
      <c r="Y2082" s="126"/>
      <c r="Z2082" s="126"/>
      <c r="AA2082" s="136"/>
      <c r="AB2082" s="121" t="b">
        <v>0</v>
      </c>
      <c r="AC2082" s="121" t="b">
        <v>0</v>
      </c>
      <c r="AD2082" s="122"/>
      <c r="AE2082" s="121" t="b">
        <v>0</v>
      </c>
      <c r="AF2082" s="128"/>
      <c r="AG2082" s="137"/>
      <c r="AH2082" s="138" t="b">
        <v>0</v>
      </c>
      <c r="AI2082" s="133"/>
    </row>
    <row r="2083">
      <c r="A2083" s="114"/>
      <c r="B2083" s="114"/>
      <c r="C2083" s="114"/>
      <c r="D2083" s="114"/>
      <c r="E2083" s="115" t="s">
        <v>231</v>
      </c>
      <c r="F2083" s="116"/>
      <c r="G2083" s="117"/>
      <c r="H2083" s="116"/>
      <c r="I2083" s="116"/>
      <c r="J2083" s="118"/>
      <c r="K2083" s="116"/>
      <c r="L2083" s="116"/>
      <c r="M2083" s="116"/>
      <c r="N2083" s="116"/>
      <c r="O2083" s="116"/>
      <c r="P2083" s="126"/>
      <c r="Q2083" s="126"/>
      <c r="R2083" s="126"/>
      <c r="S2083" s="136"/>
      <c r="T2083" s="126"/>
      <c r="U2083" s="126"/>
      <c r="V2083" s="126"/>
      <c r="W2083" s="136"/>
      <c r="X2083" s="126"/>
      <c r="Y2083" s="126"/>
      <c r="Z2083" s="126"/>
      <c r="AA2083" s="136"/>
      <c r="AB2083" s="121" t="b">
        <v>0</v>
      </c>
      <c r="AC2083" s="121" t="b">
        <v>0</v>
      </c>
      <c r="AD2083" s="122"/>
      <c r="AE2083" s="121" t="b">
        <v>0</v>
      </c>
      <c r="AF2083" s="128"/>
      <c r="AG2083" s="137"/>
      <c r="AH2083" s="138" t="b">
        <v>0</v>
      </c>
      <c r="AI2083" s="133"/>
    </row>
    <row r="2084">
      <c r="A2084" s="114"/>
      <c r="B2084" s="114"/>
      <c r="C2084" s="114"/>
      <c r="D2084" s="114"/>
      <c r="E2084" s="115" t="s">
        <v>231</v>
      </c>
      <c r="F2084" s="116"/>
      <c r="G2084" s="117"/>
      <c r="H2084" s="116"/>
      <c r="I2084" s="116"/>
      <c r="J2084" s="118"/>
      <c r="K2084" s="116"/>
      <c r="L2084" s="116"/>
      <c r="M2084" s="116"/>
      <c r="N2084" s="116"/>
      <c r="O2084" s="116"/>
      <c r="P2084" s="126"/>
      <c r="Q2084" s="126"/>
      <c r="R2084" s="126"/>
      <c r="S2084" s="136"/>
      <c r="T2084" s="126"/>
      <c r="U2084" s="126"/>
      <c r="V2084" s="126"/>
      <c r="W2084" s="136"/>
      <c r="X2084" s="126"/>
      <c r="Y2084" s="126"/>
      <c r="Z2084" s="126"/>
      <c r="AA2084" s="136"/>
      <c r="AB2084" s="121" t="b">
        <v>0</v>
      </c>
      <c r="AC2084" s="121" t="b">
        <v>0</v>
      </c>
      <c r="AD2084" s="122"/>
      <c r="AE2084" s="121" t="b">
        <v>0</v>
      </c>
      <c r="AF2084" s="128"/>
      <c r="AG2084" s="137"/>
      <c r="AH2084" s="138" t="b">
        <v>0</v>
      </c>
      <c r="AI2084" s="133"/>
    </row>
    <row r="2085">
      <c r="A2085" s="114"/>
      <c r="B2085" s="114"/>
      <c r="C2085" s="114"/>
      <c r="D2085" s="114"/>
      <c r="E2085" s="115" t="s">
        <v>231</v>
      </c>
      <c r="F2085" s="116"/>
      <c r="G2085" s="117"/>
      <c r="H2085" s="116"/>
      <c r="I2085" s="116"/>
      <c r="J2085" s="118"/>
      <c r="K2085" s="116"/>
      <c r="L2085" s="116"/>
      <c r="M2085" s="116"/>
      <c r="N2085" s="116"/>
      <c r="O2085" s="116"/>
      <c r="P2085" s="126"/>
      <c r="Q2085" s="126"/>
      <c r="R2085" s="126"/>
      <c r="S2085" s="136"/>
      <c r="T2085" s="126"/>
      <c r="U2085" s="126"/>
      <c r="V2085" s="126"/>
      <c r="W2085" s="136"/>
      <c r="X2085" s="126"/>
      <c r="Y2085" s="126"/>
      <c r="Z2085" s="126"/>
      <c r="AA2085" s="136"/>
      <c r="AB2085" s="121" t="b">
        <v>0</v>
      </c>
      <c r="AC2085" s="121" t="b">
        <v>0</v>
      </c>
      <c r="AD2085" s="122"/>
      <c r="AE2085" s="121" t="b">
        <v>0</v>
      </c>
      <c r="AF2085" s="128"/>
      <c r="AG2085" s="137"/>
      <c r="AH2085" s="138" t="b">
        <v>0</v>
      </c>
      <c r="AI2085" s="133"/>
    </row>
    <row r="2086">
      <c r="A2086" s="114"/>
      <c r="B2086" s="114"/>
      <c r="C2086" s="114"/>
      <c r="D2086" s="114"/>
      <c r="E2086" s="115" t="s">
        <v>231</v>
      </c>
      <c r="F2086" s="116"/>
      <c r="G2086" s="117"/>
      <c r="H2086" s="116"/>
      <c r="I2086" s="116"/>
      <c r="J2086" s="118"/>
      <c r="K2086" s="116"/>
      <c r="L2086" s="116"/>
      <c r="M2086" s="116"/>
      <c r="N2086" s="116"/>
      <c r="O2086" s="116"/>
      <c r="P2086" s="126"/>
      <c r="Q2086" s="126"/>
      <c r="R2086" s="126"/>
      <c r="S2086" s="136"/>
      <c r="T2086" s="126"/>
      <c r="U2086" s="126"/>
      <c r="V2086" s="126"/>
      <c r="W2086" s="136"/>
      <c r="X2086" s="126"/>
      <c r="Y2086" s="126"/>
      <c r="Z2086" s="126"/>
      <c r="AA2086" s="136"/>
      <c r="AB2086" s="121" t="b">
        <v>0</v>
      </c>
      <c r="AC2086" s="121" t="b">
        <v>0</v>
      </c>
      <c r="AD2086" s="122"/>
      <c r="AE2086" s="121" t="b">
        <v>0</v>
      </c>
      <c r="AF2086" s="128"/>
      <c r="AG2086" s="137"/>
      <c r="AH2086" s="138" t="b">
        <v>0</v>
      </c>
      <c r="AI2086" s="133"/>
    </row>
    <row r="2087">
      <c r="A2087" s="114"/>
      <c r="B2087" s="114"/>
      <c r="C2087" s="114"/>
      <c r="D2087" s="114"/>
      <c r="E2087" s="115" t="s">
        <v>231</v>
      </c>
      <c r="F2087" s="116"/>
      <c r="G2087" s="117"/>
      <c r="H2087" s="116"/>
      <c r="I2087" s="116"/>
      <c r="J2087" s="118"/>
      <c r="K2087" s="116"/>
      <c r="L2087" s="116"/>
      <c r="M2087" s="116"/>
      <c r="N2087" s="116"/>
      <c r="O2087" s="116"/>
      <c r="P2087" s="126"/>
      <c r="Q2087" s="126"/>
      <c r="R2087" s="126"/>
      <c r="S2087" s="136"/>
      <c r="T2087" s="126"/>
      <c r="U2087" s="126"/>
      <c r="V2087" s="126"/>
      <c r="W2087" s="136"/>
      <c r="X2087" s="126"/>
      <c r="Y2087" s="126"/>
      <c r="Z2087" s="126"/>
      <c r="AA2087" s="136"/>
      <c r="AB2087" s="121" t="b">
        <v>0</v>
      </c>
      <c r="AC2087" s="121" t="b">
        <v>0</v>
      </c>
      <c r="AD2087" s="122"/>
      <c r="AE2087" s="121" t="b">
        <v>0</v>
      </c>
      <c r="AF2087" s="128"/>
      <c r="AG2087" s="137"/>
      <c r="AH2087" s="138" t="b">
        <v>0</v>
      </c>
      <c r="AI2087" s="133"/>
    </row>
    <row r="2088">
      <c r="A2088" s="114"/>
      <c r="B2088" s="114"/>
      <c r="C2088" s="114"/>
      <c r="D2088" s="114"/>
      <c r="E2088" s="115" t="s">
        <v>231</v>
      </c>
      <c r="F2088" s="116"/>
      <c r="G2088" s="117"/>
      <c r="H2088" s="116"/>
      <c r="I2088" s="116"/>
      <c r="J2088" s="118"/>
      <c r="K2088" s="116"/>
      <c r="L2088" s="116"/>
      <c r="M2088" s="116"/>
      <c r="N2088" s="116"/>
      <c r="O2088" s="116"/>
      <c r="P2088" s="126"/>
      <c r="Q2088" s="126"/>
      <c r="R2088" s="126"/>
      <c r="S2088" s="136"/>
      <c r="T2088" s="126"/>
      <c r="U2088" s="126"/>
      <c r="V2088" s="126"/>
      <c r="W2088" s="136"/>
      <c r="X2088" s="126"/>
      <c r="Y2088" s="126"/>
      <c r="Z2088" s="126"/>
      <c r="AA2088" s="136"/>
      <c r="AB2088" s="121" t="b">
        <v>0</v>
      </c>
      <c r="AC2088" s="121" t="b">
        <v>0</v>
      </c>
      <c r="AD2088" s="122"/>
      <c r="AE2088" s="121" t="b">
        <v>0</v>
      </c>
      <c r="AF2088" s="128"/>
      <c r="AG2088" s="137"/>
      <c r="AH2088" s="138" t="b">
        <v>0</v>
      </c>
      <c r="AI2088" s="133"/>
    </row>
    <row r="2089">
      <c r="A2089" s="114"/>
      <c r="B2089" s="114"/>
      <c r="C2089" s="114"/>
      <c r="D2089" s="114"/>
      <c r="E2089" s="115" t="s">
        <v>231</v>
      </c>
      <c r="F2089" s="116"/>
      <c r="G2089" s="117"/>
      <c r="H2089" s="116"/>
      <c r="I2089" s="116"/>
      <c r="J2089" s="118"/>
      <c r="K2089" s="116"/>
      <c r="L2089" s="116"/>
      <c r="M2089" s="116"/>
      <c r="N2089" s="116"/>
      <c r="O2089" s="116"/>
      <c r="P2089" s="126"/>
      <c r="Q2089" s="126"/>
      <c r="R2089" s="126"/>
      <c r="S2089" s="136"/>
      <c r="T2089" s="126"/>
      <c r="U2089" s="126"/>
      <c r="V2089" s="126"/>
      <c r="W2089" s="136"/>
      <c r="X2089" s="126"/>
      <c r="Y2089" s="126"/>
      <c r="Z2089" s="126"/>
      <c r="AA2089" s="136"/>
      <c r="AB2089" s="121" t="b">
        <v>0</v>
      </c>
      <c r="AC2089" s="121" t="b">
        <v>0</v>
      </c>
      <c r="AD2089" s="122"/>
      <c r="AE2089" s="121" t="b">
        <v>0</v>
      </c>
      <c r="AF2089" s="128"/>
      <c r="AG2089" s="137"/>
      <c r="AH2089" s="138" t="b">
        <v>0</v>
      </c>
      <c r="AI2089" s="133"/>
    </row>
    <row r="2090">
      <c r="A2090" s="114"/>
      <c r="B2090" s="114"/>
      <c r="C2090" s="114"/>
      <c r="D2090" s="114"/>
      <c r="E2090" s="115" t="s">
        <v>231</v>
      </c>
      <c r="F2090" s="116"/>
      <c r="G2090" s="117"/>
      <c r="H2090" s="116"/>
      <c r="I2090" s="116"/>
      <c r="J2090" s="118"/>
      <c r="K2090" s="116"/>
      <c r="L2090" s="116"/>
      <c r="M2090" s="116"/>
      <c r="N2090" s="116"/>
      <c r="O2090" s="116"/>
      <c r="P2090" s="126"/>
      <c r="Q2090" s="126"/>
      <c r="R2090" s="126"/>
      <c r="S2090" s="136"/>
      <c r="T2090" s="126"/>
      <c r="U2090" s="126"/>
      <c r="V2090" s="126"/>
      <c r="W2090" s="136"/>
      <c r="X2090" s="126"/>
      <c r="Y2090" s="126"/>
      <c r="Z2090" s="126"/>
      <c r="AA2090" s="136"/>
      <c r="AB2090" s="121" t="b">
        <v>0</v>
      </c>
      <c r="AC2090" s="121" t="b">
        <v>0</v>
      </c>
      <c r="AD2090" s="122"/>
      <c r="AE2090" s="121" t="b">
        <v>0</v>
      </c>
      <c r="AF2090" s="128"/>
      <c r="AG2090" s="137"/>
      <c r="AH2090" s="138" t="b">
        <v>0</v>
      </c>
      <c r="AI2090" s="133"/>
    </row>
    <row r="2091">
      <c r="A2091" s="114"/>
      <c r="B2091" s="114"/>
      <c r="C2091" s="114"/>
      <c r="D2091" s="114"/>
      <c r="E2091" s="115" t="s">
        <v>231</v>
      </c>
      <c r="F2091" s="116"/>
      <c r="G2091" s="117"/>
      <c r="H2091" s="116"/>
      <c r="I2091" s="116"/>
      <c r="J2091" s="118"/>
      <c r="K2091" s="116"/>
      <c r="L2091" s="116"/>
      <c r="M2091" s="116"/>
      <c r="N2091" s="116"/>
      <c r="O2091" s="116"/>
      <c r="P2091" s="126"/>
      <c r="Q2091" s="126"/>
      <c r="R2091" s="126"/>
      <c r="S2091" s="136"/>
      <c r="T2091" s="126"/>
      <c r="U2091" s="126"/>
      <c r="V2091" s="126"/>
      <c r="W2091" s="136"/>
      <c r="X2091" s="126"/>
      <c r="Y2091" s="126"/>
      <c r="Z2091" s="126"/>
      <c r="AA2091" s="136"/>
      <c r="AB2091" s="121" t="b">
        <v>0</v>
      </c>
      <c r="AC2091" s="121" t="b">
        <v>0</v>
      </c>
      <c r="AD2091" s="122"/>
      <c r="AE2091" s="121" t="b">
        <v>0</v>
      </c>
      <c r="AF2091" s="128"/>
      <c r="AG2091" s="137"/>
      <c r="AH2091" s="138" t="b">
        <v>0</v>
      </c>
      <c r="AI2091" s="133"/>
    </row>
    <row r="2092">
      <c r="A2092" s="114"/>
      <c r="B2092" s="114"/>
      <c r="C2092" s="114"/>
      <c r="D2092" s="114"/>
      <c r="E2092" s="115" t="s">
        <v>231</v>
      </c>
      <c r="F2092" s="116"/>
      <c r="G2092" s="117"/>
      <c r="H2092" s="116"/>
      <c r="I2092" s="116"/>
      <c r="J2092" s="118"/>
      <c r="K2092" s="116"/>
      <c r="L2092" s="116"/>
      <c r="M2092" s="116"/>
      <c r="N2092" s="116"/>
      <c r="O2092" s="116"/>
      <c r="P2092" s="126"/>
      <c r="Q2092" s="126"/>
      <c r="R2092" s="126"/>
      <c r="S2092" s="136"/>
      <c r="T2092" s="126"/>
      <c r="U2092" s="126"/>
      <c r="V2092" s="126"/>
      <c r="W2092" s="136"/>
      <c r="X2092" s="126"/>
      <c r="Y2092" s="126"/>
      <c r="Z2092" s="126"/>
      <c r="AA2092" s="136"/>
      <c r="AB2092" s="121" t="b">
        <v>0</v>
      </c>
      <c r="AC2092" s="121" t="b">
        <v>0</v>
      </c>
      <c r="AD2092" s="122"/>
      <c r="AE2092" s="121" t="b">
        <v>0</v>
      </c>
      <c r="AF2092" s="128"/>
      <c r="AG2092" s="137"/>
      <c r="AH2092" s="138" t="b">
        <v>0</v>
      </c>
      <c r="AI2092" s="133"/>
    </row>
    <row r="2093">
      <c r="A2093" s="114"/>
      <c r="B2093" s="114"/>
      <c r="C2093" s="114"/>
      <c r="D2093" s="114"/>
      <c r="E2093" s="115" t="s">
        <v>231</v>
      </c>
      <c r="F2093" s="116"/>
      <c r="G2093" s="117"/>
      <c r="H2093" s="116"/>
      <c r="I2093" s="116"/>
      <c r="J2093" s="118"/>
      <c r="K2093" s="116"/>
      <c r="L2093" s="116"/>
      <c r="M2093" s="116"/>
      <c r="N2093" s="116"/>
      <c r="O2093" s="116"/>
      <c r="P2093" s="126"/>
      <c r="Q2093" s="126"/>
      <c r="R2093" s="126"/>
      <c r="S2093" s="136"/>
      <c r="T2093" s="126"/>
      <c r="U2093" s="126"/>
      <c r="V2093" s="126"/>
      <c r="W2093" s="136"/>
      <c r="X2093" s="126"/>
      <c r="Y2093" s="126"/>
      <c r="Z2093" s="126"/>
      <c r="AA2093" s="136"/>
      <c r="AB2093" s="121" t="b">
        <v>0</v>
      </c>
      <c r="AC2093" s="121" t="b">
        <v>0</v>
      </c>
      <c r="AD2093" s="122"/>
      <c r="AE2093" s="121" t="b">
        <v>0</v>
      </c>
      <c r="AF2093" s="128"/>
      <c r="AG2093" s="137"/>
      <c r="AH2093" s="138" t="b">
        <v>0</v>
      </c>
      <c r="AI2093" s="133"/>
    </row>
    <row r="2094">
      <c r="A2094" s="114"/>
      <c r="B2094" s="114"/>
      <c r="C2094" s="114"/>
      <c r="D2094" s="114"/>
      <c r="E2094" s="115" t="s">
        <v>231</v>
      </c>
      <c r="F2094" s="116"/>
      <c r="G2094" s="117"/>
      <c r="H2094" s="116"/>
      <c r="I2094" s="116"/>
      <c r="J2094" s="118"/>
      <c r="K2094" s="116"/>
      <c r="L2094" s="116"/>
      <c r="M2094" s="116"/>
      <c r="N2094" s="116"/>
      <c r="O2094" s="116"/>
      <c r="P2094" s="126"/>
      <c r="Q2094" s="126"/>
      <c r="R2094" s="126"/>
      <c r="S2094" s="136"/>
      <c r="T2094" s="126"/>
      <c r="U2094" s="126"/>
      <c r="V2094" s="126"/>
      <c r="W2094" s="136"/>
      <c r="X2094" s="126"/>
      <c r="Y2094" s="126"/>
      <c r="Z2094" s="126"/>
      <c r="AA2094" s="136"/>
      <c r="AB2094" s="121" t="b">
        <v>0</v>
      </c>
      <c r="AC2094" s="121" t="b">
        <v>0</v>
      </c>
      <c r="AD2094" s="122"/>
      <c r="AE2094" s="121" t="b">
        <v>0</v>
      </c>
      <c r="AF2094" s="128"/>
      <c r="AG2094" s="137"/>
      <c r="AH2094" s="138" t="b">
        <v>0</v>
      </c>
      <c r="AI2094" s="133"/>
    </row>
    <row r="2095">
      <c r="A2095" s="114"/>
      <c r="B2095" s="114"/>
      <c r="C2095" s="114"/>
      <c r="D2095" s="114"/>
      <c r="E2095" s="115" t="s">
        <v>231</v>
      </c>
      <c r="F2095" s="116"/>
      <c r="G2095" s="117"/>
      <c r="H2095" s="116"/>
      <c r="I2095" s="116"/>
      <c r="J2095" s="118"/>
      <c r="K2095" s="116"/>
      <c r="L2095" s="116"/>
      <c r="M2095" s="116"/>
      <c r="N2095" s="116"/>
      <c r="O2095" s="116"/>
      <c r="P2095" s="126"/>
      <c r="Q2095" s="126"/>
      <c r="R2095" s="126"/>
      <c r="S2095" s="136"/>
      <c r="T2095" s="126"/>
      <c r="U2095" s="126"/>
      <c r="V2095" s="126"/>
      <c r="W2095" s="136"/>
      <c r="X2095" s="126"/>
      <c r="Y2095" s="126"/>
      <c r="Z2095" s="126"/>
      <c r="AA2095" s="136"/>
      <c r="AB2095" s="121" t="b">
        <v>0</v>
      </c>
      <c r="AC2095" s="121" t="b">
        <v>0</v>
      </c>
      <c r="AD2095" s="122"/>
      <c r="AE2095" s="121" t="b">
        <v>0</v>
      </c>
      <c r="AF2095" s="128"/>
      <c r="AG2095" s="137"/>
      <c r="AH2095" s="138" t="b">
        <v>0</v>
      </c>
      <c r="AI2095" s="133"/>
    </row>
    <row r="2096">
      <c r="A2096" s="114"/>
      <c r="B2096" s="114"/>
      <c r="C2096" s="114"/>
      <c r="D2096" s="114"/>
      <c r="E2096" s="115" t="s">
        <v>231</v>
      </c>
      <c r="F2096" s="116"/>
      <c r="G2096" s="117"/>
      <c r="H2096" s="116"/>
      <c r="I2096" s="116"/>
      <c r="J2096" s="118"/>
      <c r="K2096" s="116"/>
      <c r="L2096" s="116"/>
      <c r="M2096" s="116"/>
      <c r="N2096" s="116"/>
      <c r="O2096" s="116"/>
      <c r="P2096" s="126"/>
      <c r="Q2096" s="126"/>
      <c r="R2096" s="126"/>
      <c r="S2096" s="136"/>
      <c r="T2096" s="126"/>
      <c r="U2096" s="126"/>
      <c r="V2096" s="126"/>
      <c r="W2096" s="136"/>
      <c r="X2096" s="126"/>
      <c r="Y2096" s="126"/>
      <c r="Z2096" s="126"/>
      <c r="AA2096" s="136"/>
      <c r="AB2096" s="121" t="b">
        <v>0</v>
      </c>
      <c r="AC2096" s="121" t="b">
        <v>0</v>
      </c>
      <c r="AD2096" s="122"/>
      <c r="AE2096" s="121" t="b">
        <v>0</v>
      </c>
      <c r="AF2096" s="128"/>
      <c r="AG2096" s="137"/>
      <c r="AH2096" s="138" t="b">
        <v>0</v>
      </c>
      <c r="AI2096" s="133"/>
    </row>
    <row r="2097">
      <c r="A2097" s="114"/>
      <c r="B2097" s="114"/>
      <c r="C2097" s="114"/>
      <c r="D2097" s="114"/>
      <c r="E2097" s="115" t="s">
        <v>231</v>
      </c>
      <c r="F2097" s="116"/>
      <c r="G2097" s="117"/>
      <c r="H2097" s="116"/>
      <c r="I2097" s="116"/>
      <c r="J2097" s="118"/>
      <c r="K2097" s="116"/>
      <c r="L2097" s="116"/>
      <c r="M2097" s="116"/>
      <c r="N2097" s="116"/>
      <c r="O2097" s="116"/>
      <c r="P2097" s="126"/>
      <c r="Q2097" s="126"/>
      <c r="R2097" s="126"/>
      <c r="S2097" s="136"/>
      <c r="T2097" s="126"/>
      <c r="U2097" s="126"/>
      <c r="V2097" s="126"/>
      <c r="W2097" s="136"/>
      <c r="X2097" s="126"/>
      <c r="Y2097" s="126"/>
      <c r="Z2097" s="126"/>
      <c r="AA2097" s="136"/>
      <c r="AB2097" s="121" t="b">
        <v>0</v>
      </c>
      <c r="AC2097" s="121" t="b">
        <v>0</v>
      </c>
      <c r="AD2097" s="122"/>
      <c r="AE2097" s="121" t="b">
        <v>0</v>
      </c>
      <c r="AF2097" s="128"/>
      <c r="AG2097" s="137"/>
      <c r="AH2097" s="138" t="b">
        <v>0</v>
      </c>
      <c r="AI2097" s="133"/>
    </row>
    <row r="2098">
      <c r="A2098" s="114"/>
      <c r="B2098" s="114"/>
      <c r="C2098" s="114"/>
      <c r="D2098" s="114"/>
      <c r="E2098" s="115" t="s">
        <v>231</v>
      </c>
      <c r="F2098" s="116"/>
      <c r="G2098" s="117"/>
      <c r="H2098" s="116"/>
      <c r="I2098" s="116"/>
      <c r="J2098" s="118"/>
      <c r="K2098" s="116"/>
      <c r="L2098" s="116"/>
      <c r="M2098" s="116"/>
      <c r="N2098" s="116"/>
      <c r="O2098" s="116"/>
      <c r="P2098" s="126"/>
      <c r="Q2098" s="126"/>
      <c r="R2098" s="126"/>
      <c r="S2098" s="136"/>
      <c r="T2098" s="126"/>
      <c r="U2098" s="126"/>
      <c r="V2098" s="126"/>
      <c r="W2098" s="136"/>
      <c r="X2098" s="126"/>
      <c r="Y2098" s="126"/>
      <c r="Z2098" s="126"/>
      <c r="AA2098" s="136"/>
      <c r="AB2098" s="121" t="b">
        <v>0</v>
      </c>
      <c r="AC2098" s="121" t="b">
        <v>0</v>
      </c>
      <c r="AD2098" s="122"/>
      <c r="AE2098" s="121" t="b">
        <v>0</v>
      </c>
      <c r="AF2098" s="128"/>
      <c r="AG2098" s="137"/>
      <c r="AH2098" s="138" t="b">
        <v>0</v>
      </c>
      <c r="AI2098" s="133"/>
    </row>
    <row r="2099">
      <c r="A2099" s="114"/>
      <c r="B2099" s="114"/>
      <c r="C2099" s="114"/>
      <c r="D2099" s="114"/>
      <c r="E2099" s="115" t="s">
        <v>231</v>
      </c>
      <c r="F2099" s="116"/>
      <c r="G2099" s="117"/>
      <c r="H2099" s="116"/>
      <c r="I2099" s="116"/>
      <c r="J2099" s="118"/>
      <c r="K2099" s="116"/>
      <c r="L2099" s="116"/>
      <c r="M2099" s="116"/>
      <c r="N2099" s="116"/>
      <c r="O2099" s="116"/>
      <c r="P2099" s="126"/>
      <c r="Q2099" s="126"/>
      <c r="R2099" s="126"/>
      <c r="S2099" s="136"/>
      <c r="T2099" s="126"/>
      <c r="U2099" s="126"/>
      <c r="V2099" s="126"/>
      <c r="W2099" s="136"/>
      <c r="X2099" s="126"/>
      <c r="Y2099" s="126"/>
      <c r="Z2099" s="126"/>
      <c r="AA2099" s="136"/>
      <c r="AB2099" s="121" t="b">
        <v>0</v>
      </c>
      <c r="AC2099" s="121" t="b">
        <v>0</v>
      </c>
      <c r="AD2099" s="122"/>
      <c r="AE2099" s="121" t="b">
        <v>0</v>
      </c>
      <c r="AF2099" s="128"/>
      <c r="AG2099" s="137"/>
      <c r="AH2099" s="138" t="b">
        <v>0</v>
      </c>
      <c r="AI2099" s="133"/>
    </row>
    <row r="2100">
      <c r="A2100" s="114"/>
      <c r="B2100" s="114"/>
      <c r="C2100" s="114"/>
      <c r="D2100" s="114"/>
      <c r="E2100" s="115" t="s">
        <v>231</v>
      </c>
      <c r="F2100" s="116"/>
      <c r="G2100" s="117"/>
      <c r="H2100" s="116"/>
      <c r="I2100" s="116"/>
      <c r="J2100" s="118"/>
      <c r="K2100" s="116"/>
      <c r="L2100" s="116"/>
      <c r="M2100" s="116"/>
      <c r="N2100" s="116"/>
      <c r="O2100" s="116"/>
      <c r="P2100" s="126"/>
      <c r="Q2100" s="126"/>
      <c r="R2100" s="126"/>
      <c r="S2100" s="136"/>
      <c r="T2100" s="126"/>
      <c r="U2100" s="126"/>
      <c r="V2100" s="126"/>
      <c r="W2100" s="136"/>
      <c r="X2100" s="126"/>
      <c r="Y2100" s="126"/>
      <c r="Z2100" s="126"/>
      <c r="AA2100" s="136"/>
      <c r="AB2100" s="121" t="b">
        <v>0</v>
      </c>
      <c r="AC2100" s="121" t="b">
        <v>0</v>
      </c>
      <c r="AD2100" s="122"/>
      <c r="AE2100" s="121" t="b">
        <v>0</v>
      </c>
      <c r="AF2100" s="128"/>
      <c r="AG2100" s="137"/>
      <c r="AH2100" s="138" t="b">
        <v>0</v>
      </c>
      <c r="AI2100" s="133"/>
    </row>
    <row r="2101">
      <c r="A2101" s="114"/>
      <c r="B2101" s="114"/>
      <c r="C2101" s="114"/>
      <c r="D2101" s="114"/>
      <c r="E2101" s="115" t="s">
        <v>231</v>
      </c>
      <c r="F2101" s="116"/>
      <c r="G2101" s="117"/>
      <c r="H2101" s="116"/>
      <c r="I2101" s="116"/>
      <c r="J2101" s="118"/>
      <c r="K2101" s="116"/>
      <c r="L2101" s="116"/>
      <c r="M2101" s="116"/>
      <c r="N2101" s="116"/>
      <c r="O2101" s="116"/>
      <c r="P2101" s="126"/>
      <c r="Q2101" s="126"/>
      <c r="R2101" s="126"/>
      <c r="S2101" s="136"/>
      <c r="T2101" s="126"/>
      <c r="U2101" s="126"/>
      <c r="V2101" s="126"/>
      <c r="W2101" s="136"/>
      <c r="X2101" s="126"/>
      <c r="Y2101" s="126"/>
      <c r="Z2101" s="126"/>
      <c r="AA2101" s="136"/>
      <c r="AB2101" s="121" t="b">
        <v>0</v>
      </c>
      <c r="AC2101" s="121" t="b">
        <v>0</v>
      </c>
      <c r="AD2101" s="122"/>
      <c r="AE2101" s="121" t="b">
        <v>0</v>
      </c>
      <c r="AF2101" s="128"/>
      <c r="AG2101" s="137"/>
      <c r="AH2101" s="138" t="b">
        <v>0</v>
      </c>
      <c r="AI2101" s="133"/>
    </row>
    <row r="2102">
      <c r="A2102" s="114"/>
      <c r="B2102" s="114"/>
      <c r="C2102" s="114"/>
      <c r="D2102" s="114"/>
      <c r="E2102" s="115" t="s">
        <v>231</v>
      </c>
      <c r="F2102" s="116"/>
      <c r="G2102" s="117"/>
      <c r="H2102" s="116"/>
      <c r="I2102" s="116"/>
      <c r="J2102" s="118"/>
      <c r="K2102" s="116"/>
      <c r="L2102" s="116"/>
      <c r="M2102" s="116"/>
      <c r="N2102" s="116"/>
      <c r="O2102" s="116"/>
      <c r="P2102" s="126"/>
      <c r="Q2102" s="126"/>
      <c r="R2102" s="126"/>
      <c r="S2102" s="136"/>
      <c r="T2102" s="126"/>
      <c r="U2102" s="126"/>
      <c r="V2102" s="126"/>
      <c r="W2102" s="136"/>
      <c r="X2102" s="126"/>
      <c r="Y2102" s="126"/>
      <c r="Z2102" s="126"/>
      <c r="AA2102" s="136"/>
      <c r="AB2102" s="121" t="b">
        <v>0</v>
      </c>
      <c r="AC2102" s="121" t="b">
        <v>0</v>
      </c>
      <c r="AD2102" s="122"/>
      <c r="AE2102" s="121" t="b">
        <v>0</v>
      </c>
      <c r="AF2102" s="128"/>
      <c r="AG2102" s="137"/>
      <c r="AH2102" s="138" t="b">
        <v>0</v>
      </c>
      <c r="AI2102" s="133"/>
    </row>
    <row r="2103">
      <c r="A2103" s="114"/>
      <c r="B2103" s="114"/>
      <c r="C2103" s="114"/>
      <c r="D2103" s="114"/>
      <c r="E2103" s="115" t="s">
        <v>231</v>
      </c>
      <c r="F2103" s="116"/>
      <c r="G2103" s="117"/>
      <c r="H2103" s="116"/>
      <c r="I2103" s="116"/>
      <c r="J2103" s="118"/>
      <c r="K2103" s="116"/>
      <c r="L2103" s="116"/>
      <c r="M2103" s="116"/>
      <c r="N2103" s="116"/>
      <c r="O2103" s="116"/>
      <c r="P2103" s="126"/>
      <c r="Q2103" s="126"/>
      <c r="R2103" s="126"/>
      <c r="S2103" s="136"/>
      <c r="T2103" s="126"/>
      <c r="U2103" s="126"/>
      <c r="V2103" s="126"/>
      <c r="W2103" s="136"/>
      <c r="X2103" s="126"/>
      <c r="Y2103" s="126"/>
      <c r="Z2103" s="126"/>
      <c r="AA2103" s="136"/>
      <c r="AB2103" s="121" t="b">
        <v>0</v>
      </c>
      <c r="AC2103" s="121" t="b">
        <v>0</v>
      </c>
      <c r="AD2103" s="122"/>
      <c r="AE2103" s="121" t="b">
        <v>0</v>
      </c>
      <c r="AF2103" s="128"/>
      <c r="AG2103" s="137"/>
      <c r="AH2103" s="138" t="b">
        <v>0</v>
      </c>
      <c r="AI2103" s="133"/>
    </row>
    <row r="2104">
      <c r="A2104" s="114"/>
      <c r="B2104" s="114"/>
      <c r="C2104" s="114"/>
      <c r="D2104" s="114"/>
      <c r="E2104" s="115" t="s">
        <v>231</v>
      </c>
      <c r="F2104" s="116"/>
      <c r="G2104" s="117"/>
      <c r="H2104" s="116"/>
      <c r="I2104" s="116"/>
      <c r="J2104" s="118"/>
      <c r="K2104" s="116"/>
      <c r="L2104" s="116"/>
      <c r="M2104" s="116"/>
      <c r="N2104" s="116"/>
      <c r="O2104" s="116"/>
      <c r="P2104" s="126"/>
      <c r="Q2104" s="126"/>
      <c r="R2104" s="126"/>
      <c r="S2104" s="136"/>
      <c r="T2104" s="126"/>
      <c r="U2104" s="126"/>
      <c r="V2104" s="126"/>
      <c r="W2104" s="136"/>
      <c r="X2104" s="126"/>
      <c r="Y2104" s="126"/>
      <c r="Z2104" s="126"/>
      <c r="AA2104" s="136"/>
      <c r="AB2104" s="121" t="b">
        <v>0</v>
      </c>
      <c r="AC2104" s="121" t="b">
        <v>0</v>
      </c>
      <c r="AD2104" s="122"/>
      <c r="AE2104" s="121" t="b">
        <v>0</v>
      </c>
      <c r="AF2104" s="128"/>
      <c r="AG2104" s="137"/>
      <c r="AH2104" s="138" t="b">
        <v>0</v>
      </c>
      <c r="AI2104" s="133"/>
    </row>
    <row r="2105">
      <c r="A2105" s="114"/>
      <c r="B2105" s="114"/>
      <c r="C2105" s="114"/>
      <c r="D2105" s="114"/>
      <c r="E2105" s="115" t="s">
        <v>231</v>
      </c>
      <c r="F2105" s="116"/>
      <c r="G2105" s="117"/>
      <c r="H2105" s="116"/>
      <c r="I2105" s="116"/>
      <c r="J2105" s="118"/>
      <c r="K2105" s="116"/>
      <c r="L2105" s="116"/>
      <c r="M2105" s="116"/>
      <c r="N2105" s="116"/>
      <c r="O2105" s="116"/>
      <c r="P2105" s="126"/>
      <c r="Q2105" s="126"/>
      <c r="R2105" s="126"/>
      <c r="S2105" s="136"/>
      <c r="T2105" s="126"/>
      <c r="U2105" s="126"/>
      <c r="V2105" s="126"/>
      <c r="W2105" s="136"/>
      <c r="X2105" s="126"/>
      <c r="Y2105" s="126"/>
      <c r="Z2105" s="126"/>
      <c r="AA2105" s="136"/>
      <c r="AB2105" s="121" t="b">
        <v>0</v>
      </c>
      <c r="AC2105" s="121" t="b">
        <v>0</v>
      </c>
      <c r="AD2105" s="122"/>
      <c r="AE2105" s="121" t="b">
        <v>0</v>
      </c>
      <c r="AF2105" s="128"/>
      <c r="AG2105" s="137"/>
      <c r="AH2105" s="138" t="b">
        <v>0</v>
      </c>
      <c r="AI2105" s="133"/>
    </row>
    <row r="2106">
      <c r="A2106" s="114"/>
      <c r="B2106" s="114"/>
      <c r="C2106" s="114"/>
      <c r="D2106" s="114"/>
      <c r="E2106" s="114"/>
      <c r="F2106" s="116"/>
      <c r="G2106" s="117"/>
      <c r="H2106" s="116"/>
      <c r="I2106" s="116"/>
      <c r="J2106" s="118"/>
      <c r="K2106" s="116"/>
      <c r="L2106" s="116"/>
      <c r="M2106" s="116"/>
      <c r="N2106" s="116"/>
      <c r="O2106" s="116"/>
      <c r="P2106" s="126"/>
      <c r="Q2106" s="126"/>
      <c r="R2106" s="126"/>
      <c r="S2106" s="136"/>
      <c r="T2106" s="126"/>
      <c r="U2106" s="126"/>
      <c r="V2106" s="126"/>
      <c r="W2106" s="136"/>
      <c r="X2106" s="126"/>
      <c r="Y2106" s="126"/>
      <c r="Z2106" s="126"/>
      <c r="AA2106" s="136"/>
      <c r="AB2106" s="121" t="b">
        <v>0</v>
      </c>
      <c r="AC2106" s="121" t="b">
        <v>0</v>
      </c>
      <c r="AD2106" s="122"/>
      <c r="AE2106" s="121" t="b">
        <v>0</v>
      </c>
      <c r="AF2106" s="128"/>
      <c r="AG2106" s="137"/>
      <c r="AH2106" s="138" t="b">
        <v>0</v>
      </c>
      <c r="AI2106" s="133"/>
    </row>
    <row r="2107">
      <c r="A2107" s="114"/>
      <c r="B2107" s="114"/>
      <c r="C2107" s="114"/>
      <c r="D2107" s="114"/>
      <c r="E2107" s="114"/>
      <c r="F2107" s="116"/>
      <c r="G2107" s="117"/>
      <c r="H2107" s="116"/>
      <c r="I2107" s="116"/>
      <c r="J2107" s="118"/>
      <c r="K2107" s="116"/>
      <c r="L2107" s="116"/>
      <c r="M2107" s="116"/>
      <c r="N2107" s="116"/>
      <c r="O2107" s="116"/>
      <c r="P2107" s="126"/>
      <c r="Q2107" s="126"/>
      <c r="R2107" s="126"/>
      <c r="S2107" s="136"/>
      <c r="T2107" s="126"/>
      <c r="U2107" s="126"/>
      <c r="V2107" s="126"/>
      <c r="W2107" s="136"/>
      <c r="X2107" s="126"/>
      <c r="Y2107" s="126"/>
      <c r="Z2107" s="126"/>
      <c r="AA2107" s="136"/>
      <c r="AB2107" s="121" t="b">
        <v>0</v>
      </c>
      <c r="AC2107" s="121" t="b">
        <v>0</v>
      </c>
      <c r="AD2107" s="122"/>
      <c r="AE2107" s="121" t="b">
        <v>0</v>
      </c>
      <c r="AF2107" s="128"/>
      <c r="AG2107" s="137"/>
      <c r="AH2107" s="138" t="b">
        <v>0</v>
      </c>
      <c r="AI2107" s="133"/>
    </row>
    <row r="2108">
      <c r="A2108" s="114"/>
      <c r="B2108" s="114"/>
      <c r="C2108" s="114"/>
      <c r="D2108" s="114"/>
      <c r="E2108" s="114"/>
      <c r="F2108" s="116"/>
      <c r="G2108" s="117"/>
      <c r="H2108" s="116"/>
      <c r="I2108" s="116"/>
      <c r="J2108" s="118"/>
      <c r="K2108" s="116"/>
      <c r="L2108" s="116"/>
      <c r="M2108" s="116"/>
      <c r="N2108" s="116"/>
      <c r="O2108" s="116"/>
      <c r="P2108" s="126"/>
      <c r="Q2108" s="126"/>
      <c r="R2108" s="126"/>
      <c r="S2108" s="136"/>
      <c r="T2108" s="126"/>
      <c r="U2108" s="126"/>
      <c r="V2108" s="126"/>
      <c r="W2108" s="136"/>
      <c r="X2108" s="126"/>
      <c r="Y2108" s="126"/>
      <c r="Z2108" s="126"/>
      <c r="AA2108" s="136"/>
      <c r="AB2108" s="121" t="b">
        <v>0</v>
      </c>
      <c r="AC2108" s="121" t="b">
        <v>0</v>
      </c>
      <c r="AD2108" s="122"/>
      <c r="AE2108" s="121" t="b">
        <v>0</v>
      </c>
      <c r="AF2108" s="128"/>
      <c r="AG2108" s="137"/>
      <c r="AH2108" s="138" t="b">
        <v>0</v>
      </c>
      <c r="AI2108" s="133"/>
    </row>
    <row r="2109">
      <c r="A2109" s="114"/>
      <c r="B2109" s="114"/>
      <c r="C2109" s="114"/>
      <c r="D2109" s="114"/>
      <c r="E2109" s="114"/>
      <c r="F2109" s="116"/>
      <c r="G2109" s="117"/>
      <c r="H2109" s="116"/>
      <c r="I2109" s="116"/>
      <c r="J2109" s="118"/>
      <c r="K2109" s="116"/>
      <c r="L2109" s="116"/>
      <c r="M2109" s="116"/>
      <c r="N2109" s="116"/>
      <c r="O2109" s="116"/>
      <c r="P2109" s="126"/>
      <c r="Q2109" s="126"/>
      <c r="R2109" s="126"/>
      <c r="S2109" s="136"/>
      <c r="T2109" s="126"/>
      <c r="U2109" s="126"/>
      <c r="V2109" s="126"/>
      <c r="W2109" s="136"/>
      <c r="X2109" s="126"/>
      <c r="Y2109" s="126"/>
      <c r="Z2109" s="126"/>
      <c r="AA2109" s="136"/>
      <c r="AB2109" s="121" t="b">
        <v>0</v>
      </c>
      <c r="AC2109" s="121" t="b">
        <v>0</v>
      </c>
      <c r="AD2109" s="122"/>
      <c r="AE2109" s="121" t="b">
        <v>0</v>
      </c>
      <c r="AF2109" s="128"/>
      <c r="AG2109" s="137"/>
      <c r="AH2109" s="138" t="b">
        <v>0</v>
      </c>
      <c r="AI2109" s="133"/>
    </row>
    <row r="2110">
      <c r="A2110" s="114"/>
      <c r="B2110" s="114"/>
      <c r="C2110" s="114"/>
      <c r="D2110" s="114"/>
      <c r="E2110" s="114"/>
      <c r="F2110" s="116"/>
      <c r="G2110" s="117"/>
      <c r="H2110" s="116"/>
      <c r="I2110" s="116"/>
      <c r="J2110" s="118"/>
      <c r="K2110" s="116"/>
      <c r="L2110" s="116"/>
      <c r="M2110" s="116"/>
      <c r="N2110" s="116"/>
      <c r="O2110" s="116"/>
      <c r="P2110" s="126"/>
      <c r="Q2110" s="126"/>
      <c r="R2110" s="126"/>
      <c r="S2110" s="136"/>
      <c r="T2110" s="126"/>
      <c r="U2110" s="126"/>
      <c r="V2110" s="126"/>
      <c r="W2110" s="136"/>
      <c r="X2110" s="126"/>
      <c r="Y2110" s="126"/>
      <c r="Z2110" s="126"/>
      <c r="AA2110" s="136"/>
      <c r="AB2110" s="121" t="b">
        <v>0</v>
      </c>
      <c r="AC2110" s="121" t="b">
        <v>0</v>
      </c>
      <c r="AD2110" s="122"/>
      <c r="AE2110" s="121" t="b">
        <v>0</v>
      </c>
      <c r="AF2110" s="128"/>
      <c r="AG2110" s="137"/>
      <c r="AH2110" s="138" t="b">
        <v>0</v>
      </c>
      <c r="AI2110" s="133"/>
    </row>
    <row r="2111">
      <c r="A2111" s="114"/>
      <c r="B2111" s="114"/>
      <c r="C2111" s="114"/>
      <c r="D2111" s="114"/>
      <c r="E2111" s="114"/>
      <c r="F2111" s="116"/>
      <c r="G2111" s="117"/>
      <c r="H2111" s="116"/>
      <c r="I2111" s="116"/>
      <c r="J2111" s="118"/>
      <c r="K2111" s="116"/>
      <c r="L2111" s="116"/>
      <c r="M2111" s="116"/>
      <c r="N2111" s="116"/>
      <c r="O2111" s="116"/>
      <c r="P2111" s="126"/>
      <c r="Q2111" s="126"/>
      <c r="R2111" s="126"/>
      <c r="S2111" s="136"/>
      <c r="T2111" s="126"/>
      <c r="U2111" s="126"/>
      <c r="V2111" s="126"/>
      <c r="W2111" s="136"/>
      <c r="X2111" s="126"/>
      <c r="Y2111" s="126"/>
      <c r="Z2111" s="126"/>
      <c r="AA2111" s="136"/>
      <c r="AB2111" s="121" t="b">
        <v>0</v>
      </c>
      <c r="AC2111" s="121" t="b">
        <v>0</v>
      </c>
      <c r="AD2111" s="122"/>
      <c r="AE2111" s="121" t="b">
        <v>0</v>
      </c>
      <c r="AF2111" s="128"/>
      <c r="AG2111" s="137"/>
      <c r="AH2111" s="138" t="b">
        <v>0</v>
      </c>
      <c r="AI2111" s="133"/>
    </row>
    <row r="2112">
      <c r="A2112" s="114"/>
      <c r="B2112" s="114"/>
      <c r="C2112" s="114"/>
      <c r="D2112" s="114"/>
      <c r="E2112" s="114"/>
      <c r="F2112" s="116"/>
      <c r="G2112" s="117"/>
      <c r="H2112" s="116"/>
      <c r="I2112" s="116"/>
      <c r="J2112" s="118"/>
      <c r="K2112" s="116"/>
      <c r="L2112" s="116"/>
      <c r="M2112" s="116"/>
      <c r="N2112" s="116"/>
      <c r="O2112" s="116"/>
      <c r="P2112" s="126"/>
      <c r="Q2112" s="126"/>
      <c r="R2112" s="126"/>
      <c r="S2112" s="136"/>
      <c r="T2112" s="126"/>
      <c r="U2112" s="126"/>
      <c r="V2112" s="126"/>
      <c r="W2112" s="136"/>
      <c r="X2112" s="126"/>
      <c r="Y2112" s="126"/>
      <c r="Z2112" s="126"/>
      <c r="AA2112" s="136"/>
      <c r="AB2112" s="121" t="b">
        <v>0</v>
      </c>
      <c r="AC2112" s="121" t="b">
        <v>0</v>
      </c>
      <c r="AD2112" s="122"/>
      <c r="AE2112" s="121" t="b">
        <v>0</v>
      </c>
      <c r="AF2112" s="128"/>
      <c r="AG2112" s="137"/>
      <c r="AH2112" s="138" t="b">
        <v>0</v>
      </c>
      <c r="AI2112" s="133"/>
    </row>
    <row r="2113">
      <c r="A2113" s="114"/>
      <c r="B2113" s="114"/>
      <c r="C2113" s="114"/>
      <c r="D2113" s="114"/>
      <c r="E2113" s="114"/>
      <c r="F2113" s="116"/>
      <c r="G2113" s="117"/>
      <c r="H2113" s="116"/>
      <c r="I2113" s="116"/>
      <c r="J2113" s="118"/>
      <c r="K2113" s="116"/>
      <c r="L2113" s="116"/>
      <c r="M2113" s="116"/>
      <c r="N2113" s="116"/>
      <c r="O2113" s="116"/>
      <c r="P2113" s="126"/>
      <c r="Q2113" s="126"/>
      <c r="R2113" s="126"/>
      <c r="S2113" s="136"/>
      <c r="T2113" s="126"/>
      <c r="U2113" s="126"/>
      <c r="V2113" s="126"/>
      <c r="W2113" s="136"/>
      <c r="X2113" s="126"/>
      <c r="Y2113" s="126"/>
      <c r="Z2113" s="126"/>
      <c r="AA2113" s="136"/>
      <c r="AB2113" s="121" t="b">
        <v>0</v>
      </c>
      <c r="AC2113" s="121" t="b">
        <v>0</v>
      </c>
      <c r="AD2113" s="122"/>
      <c r="AE2113" s="121" t="b">
        <v>0</v>
      </c>
      <c r="AF2113" s="128"/>
      <c r="AG2113" s="137"/>
      <c r="AH2113" s="138" t="b">
        <v>0</v>
      </c>
      <c r="AI2113" s="133"/>
    </row>
    <row r="2114">
      <c r="A2114" s="114"/>
      <c r="B2114" s="114"/>
      <c r="C2114" s="114"/>
      <c r="D2114" s="114"/>
      <c r="E2114" s="114"/>
      <c r="F2114" s="116"/>
      <c r="G2114" s="117"/>
      <c r="H2114" s="116"/>
      <c r="I2114" s="116"/>
      <c r="J2114" s="118"/>
      <c r="K2114" s="116"/>
      <c r="L2114" s="116"/>
      <c r="M2114" s="116"/>
      <c r="N2114" s="116"/>
      <c r="O2114" s="116"/>
      <c r="P2114" s="126"/>
      <c r="Q2114" s="126"/>
      <c r="R2114" s="126"/>
      <c r="S2114" s="136"/>
      <c r="T2114" s="126"/>
      <c r="U2114" s="126"/>
      <c r="V2114" s="126"/>
      <c r="W2114" s="136"/>
      <c r="X2114" s="126"/>
      <c r="Y2114" s="126"/>
      <c r="Z2114" s="126"/>
      <c r="AA2114" s="136"/>
      <c r="AB2114" s="121" t="b">
        <v>0</v>
      </c>
      <c r="AC2114" s="121" t="b">
        <v>0</v>
      </c>
      <c r="AD2114" s="122"/>
      <c r="AE2114" s="121" t="b">
        <v>0</v>
      </c>
      <c r="AF2114" s="128"/>
      <c r="AG2114" s="137"/>
      <c r="AH2114" s="138" t="b">
        <v>0</v>
      </c>
      <c r="AI2114" s="133"/>
    </row>
    <row r="2115">
      <c r="A2115" s="114"/>
      <c r="B2115" s="114"/>
      <c r="C2115" s="114"/>
      <c r="D2115" s="114"/>
      <c r="E2115" s="114"/>
      <c r="F2115" s="116"/>
      <c r="G2115" s="117"/>
      <c r="H2115" s="116"/>
      <c r="I2115" s="116"/>
      <c r="J2115" s="118"/>
      <c r="K2115" s="116"/>
      <c r="L2115" s="116"/>
      <c r="M2115" s="116"/>
      <c r="N2115" s="116"/>
      <c r="O2115" s="116"/>
      <c r="P2115" s="126"/>
      <c r="Q2115" s="126"/>
      <c r="R2115" s="126"/>
      <c r="S2115" s="136"/>
      <c r="T2115" s="126"/>
      <c r="U2115" s="126"/>
      <c r="V2115" s="126"/>
      <c r="W2115" s="136"/>
      <c r="X2115" s="126"/>
      <c r="Y2115" s="126"/>
      <c r="Z2115" s="126"/>
      <c r="AA2115" s="136"/>
      <c r="AB2115" s="121" t="b">
        <v>0</v>
      </c>
      <c r="AC2115" s="121" t="b">
        <v>0</v>
      </c>
      <c r="AD2115" s="122"/>
      <c r="AE2115" s="121" t="b">
        <v>0</v>
      </c>
      <c r="AF2115" s="128"/>
      <c r="AG2115" s="137"/>
      <c r="AH2115" s="138" t="b">
        <v>0</v>
      </c>
      <c r="AI2115" s="133"/>
    </row>
    <row r="2116">
      <c r="A2116" s="114"/>
      <c r="B2116" s="114"/>
      <c r="C2116" s="114"/>
      <c r="D2116" s="114"/>
      <c r="E2116" s="114"/>
      <c r="F2116" s="116"/>
      <c r="G2116" s="117"/>
      <c r="H2116" s="116"/>
      <c r="I2116" s="116"/>
      <c r="J2116" s="118"/>
      <c r="K2116" s="116"/>
      <c r="L2116" s="116"/>
      <c r="M2116" s="116"/>
      <c r="N2116" s="116"/>
      <c r="O2116" s="116"/>
      <c r="P2116" s="126"/>
      <c r="Q2116" s="126"/>
      <c r="R2116" s="126"/>
      <c r="S2116" s="136"/>
      <c r="T2116" s="126"/>
      <c r="U2116" s="126"/>
      <c r="V2116" s="126"/>
      <c r="W2116" s="136"/>
      <c r="X2116" s="126"/>
      <c r="Y2116" s="126"/>
      <c r="Z2116" s="126"/>
      <c r="AA2116" s="136"/>
      <c r="AB2116" s="121" t="b">
        <v>0</v>
      </c>
      <c r="AC2116" s="121" t="b">
        <v>0</v>
      </c>
      <c r="AD2116" s="122"/>
      <c r="AE2116" s="121" t="b">
        <v>0</v>
      </c>
      <c r="AF2116" s="128"/>
      <c r="AG2116" s="137"/>
      <c r="AH2116" s="138" t="b">
        <v>0</v>
      </c>
      <c r="AI2116" s="133"/>
    </row>
    <row r="2117">
      <c r="A2117" s="114"/>
      <c r="B2117" s="114"/>
      <c r="C2117" s="114"/>
      <c r="D2117" s="114"/>
      <c r="E2117" s="114"/>
      <c r="F2117" s="116"/>
      <c r="G2117" s="117"/>
      <c r="H2117" s="116"/>
      <c r="I2117" s="116"/>
      <c r="J2117" s="118"/>
      <c r="K2117" s="116"/>
      <c r="L2117" s="116"/>
      <c r="M2117" s="116"/>
      <c r="N2117" s="116"/>
      <c r="O2117" s="116"/>
      <c r="P2117" s="126"/>
      <c r="Q2117" s="126"/>
      <c r="R2117" s="126"/>
      <c r="S2117" s="136"/>
      <c r="T2117" s="126"/>
      <c r="U2117" s="126"/>
      <c r="V2117" s="126"/>
      <c r="W2117" s="136"/>
      <c r="X2117" s="126"/>
      <c r="Y2117" s="126"/>
      <c r="Z2117" s="126"/>
      <c r="AA2117" s="136"/>
      <c r="AB2117" s="121" t="b">
        <v>0</v>
      </c>
      <c r="AC2117" s="121" t="b">
        <v>0</v>
      </c>
      <c r="AD2117" s="122"/>
      <c r="AE2117" s="121" t="b">
        <v>0</v>
      </c>
      <c r="AF2117" s="128"/>
      <c r="AG2117" s="137"/>
      <c r="AH2117" s="138" t="b">
        <v>0</v>
      </c>
      <c r="AI2117" s="133"/>
    </row>
    <row r="2118">
      <c r="A2118" s="114"/>
      <c r="B2118" s="114"/>
      <c r="C2118" s="114"/>
      <c r="D2118" s="114"/>
      <c r="E2118" s="114"/>
      <c r="F2118" s="116"/>
      <c r="G2118" s="117"/>
      <c r="H2118" s="116"/>
      <c r="I2118" s="116"/>
      <c r="J2118" s="118"/>
      <c r="K2118" s="116"/>
      <c r="L2118" s="116"/>
      <c r="M2118" s="116"/>
      <c r="N2118" s="116"/>
      <c r="O2118" s="116"/>
      <c r="P2118" s="126"/>
      <c r="Q2118" s="126"/>
      <c r="R2118" s="126"/>
      <c r="S2118" s="136"/>
      <c r="T2118" s="126"/>
      <c r="U2118" s="126"/>
      <c r="V2118" s="126"/>
      <c r="W2118" s="136"/>
      <c r="X2118" s="126"/>
      <c r="Y2118" s="126"/>
      <c r="Z2118" s="126"/>
      <c r="AA2118" s="136"/>
      <c r="AB2118" s="121" t="b">
        <v>0</v>
      </c>
      <c r="AC2118" s="121" t="b">
        <v>0</v>
      </c>
      <c r="AD2118" s="122"/>
      <c r="AE2118" s="121" t="b">
        <v>0</v>
      </c>
      <c r="AF2118" s="128"/>
      <c r="AG2118" s="137"/>
      <c r="AH2118" s="138" t="b">
        <v>0</v>
      </c>
      <c r="AI2118" s="133"/>
    </row>
    <row r="2119">
      <c r="A2119" s="114"/>
      <c r="B2119" s="114"/>
      <c r="C2119" s="114"/>
      <c r="D2119" s="114"/>
      <c r="E2119" s="114"/>
      <c r="F2119" s="116"/>
      <c r="G2119" s="117"/>
      <c r="H2119" s="116"/>
      <c r="I2119" s="116"/>
      <c r="J2119" s="118"/>
      <c r="K2119" s="116"/>
      <c r="L2119" s="116"/>
      <c r="M2119" s="116"/>
      <c r="N2119" s="116"/>
      <c r="O2119" s="116"/>
      <c r="P2119" s="126"/>
      <c r="Q2119" s="126"/>
      <c r="R2119" s="126"/>
      <c r="S2119" s="136"/>
      <c r="T2119" s="126"/>
      <c r="U2119" s="126"/>
      <c r="V2119" s="126"/>
      <c r="W2119" s="136"/>
      <c r="X2119" s="126"/>
      <c r="Y2119" s="126"/>
      <c r="Z2119" s="126"/>
      <c r="AA2119" s="136"/>
      <c r="AB2119" s="121" t="b">
        <v>0</v>
      </c>
      <c r="AC2119" s="121" t="b">
        <v>0</v>
      </c>
      <c r="AD2119" s="122"/>
      <c r="AE2119" s="121" t="b">
        <v>0</v>
      </c>
      <c r="AF2119" s="128"/>
      <c r="AG2119" s="137"/>
      <c r="AH2119" s="138" t="b">
        <v>0</v>
      </c>
      <c r="AI2119" s="133"/>
    </row>
    <row r="2120">
      <c r="A2120" s="114"/>
      <c r="B2120" s="114"/>
      <c r="C2120" s="114"/>
      <c r="D2120" s="114"/>
      <c r="E2120" s="114"/>
      <c r="F2120" s="116"/>
      <c r="G2120" s="117"/>
      <c r="H2120" s="116"/>
      <c r="I2120" s="116"/>
      <c r="J2120" s="118"/>
      <c r="K2120" s="116"/>
      <c r="L2120" s="116"/>
      <c r="M2120" s="116"/>
      <c r="N2120" s="116"/>
      <c r="O2120" s="116"/>
      <c r="P2120" s="126"/>
      <c r="Q2120" s="126"/>
      <c r="R2120" s="126"/>
      <c r="S2120" s="136"/>
      <c r="T2120" s="126"/>
      <c r="U2120" s="126"/>
      <c r="V2120" s="126"/>
      <c r="W2120" s="136"/>
      <c r="X2120" s="126"/>
      <c r="Y2120" s="126"/>
      <c r="Z2120" s="126"/>
      <c r="AA2120" s="136"/>
      <c r="AB2120" s="121" t="b">
        <v>0</v>
      </c>
      <c r="AC2120" s="121" t="b">
        <v>0</v>
      </c>
      <c r="AD2120" s="122"/>
      <c r="AE2120" s="121" t="b">
        <v>0</v>
      </c>
      <c r="AF2120" s="128"/>
      <c r="AG2120" s="137"/>
      <c r="AH2120" s="138" t="b">
        <v>0</v>
      </c>
      <c r="AI2120" s="133"/>
    </row>
    <row r="2121">
      <c r="A2121" s="114"/>
      <c r="B2121" s="114"/>
      <c r="C2121" s="114"/>
      <c r="D2121" s="114"/>
      <c r="E2121" s="114"/>
      <c r="F2121" s="116"/>
      <c r="G2121" s="117"/>
      <c r="H2121" s="116"/>
      <c r="I2121" s="116"/>
      <c r="J2121" s="118"/>
      <c r="K2121" s="116"/>
      <c r="L2121" s="116"/>
      <c r="M2121" s="116"/>
      <c r="N2121" s="116"/>
      <c r="O2121" s="116"/>
      <c r="P2121" s="126"/>
      <c r="Q2121" s="126"/>
      <c r="R2121" s="126"/>
      <c r="S2121" s="136"/>
      <c r="T2121" s="126"/>
      <c r="U2121" s="126"/>
      <c r="V2121" s="126"/>
      <c r="W2121" s="136"/>
      <c r="X2121" s="126"/>
      <c r="Y2121" s="126"/>
      <c r="Z2121" s="126"/>
      <c r="AA2121" s="136"/>
      <c r="AB2121" s="121" t="b">
        <v>0</v>
      </c>
      <c r="AC2121" s="121" t="b">
        <v>0</v>
      </c>
      <c r="AD2121" s="122"/>
      <c r="AE2121" s="121" t="b">
        <v>0</v>
      </c>
      <c r="AF2121" s="128"/>
      <c r="AG2121" s="137"/>
      <c r="AH2121" s="138" t="b">
        <v>0</v>
      </c>
      <c r="AI2121" s="133"/>
    </row>
    <row r="2122">
      <c r="A2122" s="114"/>
      <c r="B2122" s="114"/>
      <c r="C2122" s="114"/>
      <c r="D2122" s="114"/>
      <c r="E2122" s="114"/>
      <c r="F2122" s="116"/>
      <c r="G2122" s="117"/>
      <c r="H2122" s="116"/>
      <c r="I2122" s="116"/>
      <c r="J2122" s="118"/>
      <c r="K2122" s="116"/>
      <c r="L2122" s="116"/>
      <c r="M2122" s="116"/>
      <c r="N2122" s="116"/>
      <c r="O2122" s="116"/>
      <c r="P2122" s="126"/>
      <c r="Q2122" s="126"/>
      <c r="R2122" s="126"/>
      <c r="S2122" s="136"/>
      <c r="T2122" s="126"/>
      <c r="U2122" s="126"/>
      <c r="V2122" s="126"/>
      <c r="W2122" s="136"/>
      <c r="X2122" s="126"/>
      <c r="Y2122" s="126"/>
      <c r="Z2122" s="126"/>
      <c r="AA2122" s="136"/>
      <c r="AB2122" s="121" t="b">
        <v>0</v>
      </c>
      <c r="AC2122" s="121" t="b">
        <v>0</v>
      </c>
      <c r="AD2122" s="122"/>
      <c r="AE2122" s="121" t="b">
        <v>0</v>
      </c>
      <c r="AF2122" s="128"/>
      <c r="AG2122" s="137"/>
      <c r="AH2122" s="138" t="b">
        <v>0</v>
      </c>
      <c r="AI2122" s="133"/>
    </row>
    <row r="2123">
      <c r="A2123" s="114"/>
      <c r="B2123" s="114"/>
      <c r="C2123" s="114"/>
      <c r="D2123" s="114"/>
      <c r="E2123" s="114"/>
      <c r="F2123" s="116"/>
      <c r="G2123" s="117"/>
      <c r="H2123" s="116"/>
      <c r="I2123" s="116"/>
      <c r="J2123" s="118"/>
      <c r="K2123" s="116"/>
      <c r="L2123" s="116"/>
      <c r="M2123" s="116"/>
      <c r="N2123" s="116"/>
      <c r="O2123" s="116"/>
      <c r="P2123" s="126"/>
      <c r="Q2123" s="126"/>
      <c r="R2123" s="126"/>
      <c r="S2123" s="136"/>
      <c r="T2123" s="126"/>
      <c r="U2123" s="126"/>
      <c r="V2123" s="126"/>
      <c r="W2123" s="136"/>
      <c r="X2123" s="126"/>
      <c r="Y2123" s="126"/>
      <c r="Z2123" s="126"/>
      <c r="AA2123" s="136"/>
      <c r="AB2123" s="121" t="b">
        <v>0</v>
      </c>
      <c r="AC2123" s="121" t="b">
        <v>0</v>
      </c>
      <c r="AD2123" s="122"/>
      <c r="AE2123" s="121" t="b">
        <v>0</v>
      </c>
      <c r="AF2123" s="128"/>
      <c r="AG2123" s="137"/>
      <c r="AH2123" s="138" t="b">
        <v>0</v>
      </c>
      <c r="AI2123" s="133"/>
    </row>
    <row r="2124">
      <c r="A2124" s="114"/>
      <c r="B2124" s="114"/>
      <c r="C2124" s="114"/>
      <c r="D2124" s="114"/>
      <c r="E2124" s="114"/>
      <c r="F2124" s="116"/>
      <c r="G2124" s="117"/>
      <c r="H2124" s="116"/>
      <c r="I2124" s="116"/>
      <c r="J2124" s="118"/>
      <c r="K2124" s="116"/>
      <c r="L2124" s="116"/>
      <c r="M2124" s="116"/>
      <c r="N2124" s="116"/>
      <c r="O2124" s="116"/>
      <c r="P2124" s="126"/>
      <c r="Q2124" s="126"/>
      <c r="R2124" s="126"/>
      <c r="S2124" s="136"/>
      <c r="T2124" s="126"/>
      <c r="U2124" s="126"/>
      <c r="V2124" s="126"/>
      <c r="W2124" s="136"/>
      <c r="X2124" s="126"/>
      <c r="Y2124" s="126"/>
      <c r="Z2124" s="126"/>
      <c r="AA2124" s="136"/>
      <c r="AB2124" s="121" t="b">
        <v>0</v>
      </c>
      <c r="AC2124" s="121" t="b">
        <v>0</v>
      </c>
      <c r="AD2124" s="122"/>
      <c r="AE2124" s="121" t="b">
        <v>0</v>
      </c>
      <c r="AF2124" s="128"/>
      <c r="AG2124" s="137"/>
      <c r="AH2124" s="138" t="b">
        <v>0</v>
      </c>
      <c r="AI2124" s="133"/>
    </row>
    <row r="2125">
      <c r="A2125" s="114"/>
      <c r="B2125" s="114"/>
      <c r="C2125" s="114"/>
      <c r="D2125" s="114"/>
      <c r="E2125" s="114"/>
      <c r="F2125" s="116"/>
      <c r="G2125" s="117"/>
      <c r="H2125" s="116"/>
      <c r="I2125" s="116"/>
      <c r="J2125" s="118"/>
      <c r="K2125" s="116"/>
      <c r="L2125" s="116"/>
      <c r="M2125" s="116"/>
      <c r="N2125" s="116"/>
      <c r="O2125" s="116"/>
      <c r="P2125" s="126"/>
      <c r="Q2125" s="126"/>
      <c r="R2125" s="126"/>
      <c r="S2125" s="136"/>
      <c r="T2125" s="126"/>
      <c r="U2125" s="126"/>
      <c r="V2125" s="126"/>
      <c r="W2125" s="136"/>
      <c r="X2125" s="126"/>
      <c r="Y2125" s="126"/>
      <c r="Z2125" s="126"/>
      <c r="AA2125" s="136"/>
      <c r="AB2125" s="121" t="b">
        <v>0</v>
      </c>
      <c r="AC2125" s="121" t="b">
        <v>0</v>
      </c>
      <c r="AD2125" s="122"/>
      <c r="AE2125" s="121" t="b">
        <v>0</v>
      </c>
      <c r="AF2125" s="128"/>
      <c r="AG2125" s="137"/>
      <c r="AH2125" s="138" t="b">
        <v>0</v>
      </c>
      <c r="AI2125" s="133"/>
    </row>
    <row r="2126">
      <c r="A2126" s="114"/>
      <c r="B2126" s="114"/>
      <c r="C2126" s="114"/>
      <c r="D2126" s="114"/>
      <c r="E2126" s="114"/>
      <c r="F2126" s="116"/>
      <c r="G2126" s="117"/>
      <c r="H2126" s="116"/>
      <c r="I2126" s="116"/>
      <c r="J2126" s="118"/>
      <c r="K2126" s="116"/>
      <c r="L2126" s="116"/>
      <c r="M2126" s="116"/>
      <c r="N2126" s="116"/>
      <c r="O2126" s="116"/>
      <c r="P2126" s="126"/>
      <c r="Q2126" s="126"/>
      <c r="R2126" s="126"/>
      <c r="S2126" s="136"/>
      <c r="T2126" s="126"/>
      <c r="U2126" s="126"/>
      <c r="V2126" s="126"/>
      <c r="W2126" s="136"/>
      <c r="X2126" s="126"/>
      <c r="Y2126" s="126"/>
      <c r="Z2126" s="126"/>
      <c r="AA2126" s="136"/>
      <c r="AB2126" s="121" t="b">
        <v>0</v>
      </c>
      <c r="AC2126" s="121" t="b">
        <v>0</v>
      </c>
      <c r="AD2126" s="122"/>
      <c r="AE2126" s="121" t="b">
        <v>0</v>
      </c>
      <c r="AF2126" s="128"/>
      <c r="AG2126" s="137"/>
      <c r="AH2126" s="138" t="b">
        <v>0</v>
      </c>
      <c r="AI2126" s="133"/>
    </row>
    <row r="2127">
      <c r="A2127" s="114"/>
      <c r="B2127" s="114"/>
      <c r="C2127" s="114"/>
      <c r="D2127" s="114"/>
      <c r="E2127" s="114"/>
      <c r="F2127" s="116"/>
      <c r="G2127" s="117"/>
      <c r="H2127" s="116"/>
      <c r="I2127" s="116"/>
      <c r="J2127" s="118"/>
      <c r="K2127" s="116"/>
      <c r="L2127" s="116"/>
      <c r="M2127" s="116"/>
      <c r="N2127" s="116"/>
      <c r="O2127" s="116"/>
      <c r="P2127" s="126"/>
      <c r="Q2127" s="126"/>
      <c r="R2127" s="126"/>
      <c r="S2127" s="136"/>
      <c r="T2127" s="126"/>
      <c r="U2127" s="126"/>
      <c r="V2127" s="126"/>
      <c r="W2127" s="136"/>
      <c r="X2127" s="126"/>
      <c r="Y2127" s="126"/>
      <c r="Z2127" s="126"/>
      <c r="AA2127" s="136"/>
      <c r="AB2127" s="121" t="b">
        <v>0</v>
      </c>
      <c r="AC2127" s="121" t="b">
        <v>0</v>
      </c>
      <c r="AD2127" s="122"/>
      <c r="AE2127" s="121" t="b">
        <v>0</v>
      </c>
      <c r="AF2127" s="128"/>
      <c r="AG2127" s="137"/>
      <c r="AH2127" s="138" t="b">
        <v>0</v>
      </c>
      <c r="AI2127" s="133"/>
    </row>
    <row r="2128">
      <c r="A2128" s="114"/>
      <c r="B2128" s="114"/>
      <c r="C2128" s="114"/>
      <c r="D2128" s="114"/>
      <c r="E2128" s="114"/>
      <c r="F2128" s="116"/>
      <c r="G2128" s="117"/>
      <c r="H2128" s="116"/>
      <c r="I2128" s="116"/>
      <c r="J2128" s="118"/>
      <c r="K2128" s="116"/>
      <c r="L2128" s="116"/>
      <c r="M2128" s="116"/>
      <c r="N2128" s="116"/>
      <c r="O2128" s="116"/>
      <c r="P2128" s="126"/>
      <c r="Q2128" s="126"/>
      <c r="R2128" s="126"/>
      <c r="S2128" s="136"/>
      <c r="T2128" s="126"/>
      <c r="U2128" s="126"/>
      <c r="V2128" s="126"/>
      <c r="W2128" s="136"/>
      <c r="X2128" s="126"/>
      <c r="Y2128" s="126"/>
      <c r="Z2128" s="126"/>
      <c r="AA2128" s="136"/>
      <c r="AB2128" s="121" t="b">
        <v>0</v>
      </c>
      <c r="AC2128" s="121" t="b">
        <v>0</v>
      </c>
      <c r="AD2128" s="122"/>
      <c r="AE2128" s="121" t="b">
        <v>0</v>
      </c>
      <c r="AF2128" s="128"/>
      <c r="AG2128" s="137"/>
      <c r="AH2128" s="138" t="b">
        <v>0</v>
      </c>
      <c r="AI2128" s="133"/>
    </row>
    <row r="2129">
      <c r="A2129" s="114"/>
      <c r="B2129" s="114"/>
      <c r="C2129" s="114"/>
      <c r="D2129" s="114"/>
      <c r="E2129" s="114"/>
      <c r="F2129" s="116"/>
      <c r="G2129" s="117"/>
      <c r="H2129" s="116"/>
      <c r="I2129" s="116"/>
      <c r="J2129" s="118"/>
      <c r="K2129" s="116"/>
      <c r="L2129" s="116"/>
      <c r="M2129" s="116"/>
      <c r="N2129" s="116"/>
      <c r="O2129" s="116"/>
      <c r="P2129" s="126"/>
      <c r="Q2129" s="126"/>
      <c r="R2129" s="126"/>
      <c r="S2129" s="136"/>
      <c r="T2129" s="126"/>
      <c r="U2129" s="126"/>
      <c r="V2129" s="126"/>
      <c r="W2129" s="136"/>
      <c r="X2129" s="126"/>
      <c r="Y2129" s="126"/>
      <c r="Z2129" s="126"/>
      <c r="AA2129" s="136"/>
      <c r="AB2129" s="121" t="b">
        <v>0</v>
      </c>
      <c r="AC2129" s="121" t="b">
        <v>0</v>
      </c>
      <c r="AD2129" s="122"/>
      <c r="AE2129" s="121" t="b">
        <v>0</v>
      </c>
      <c r="AF2129" s="128"/>
      <c r="AG2129" s="137"/>
      <c r="AH2129" s="138" t="b">
        <v>0</v>
      </c>
      <c r="AI2129" s="133"/>
    </row>
    <row r="2130">
      <c r="A2130" s="114"/>
      <c r="B2130" s="114"/>
      <c r="C2130" s="114"/>
      <c r="D2130" s="114"/>
      <c r="E2130" s="114"/>
      <c r="F2130" s="116"/>
      <c r="G2130" s="117"/>
      <c r="H2130" s="116"/>
      <c r="I2130" s="116"/>
      <c r="J2130" s="118"/>
      <c r="K2130" s="116"/>
      <c r="L2130" s="116"/>
      <c r="M2130" s="116"/>
      <c r="N2130" s="116"/>
      <c r="O2130" s="116"/>
      <c r="P2130" s="126"/>
      <c r="Q2130" s="126"/>
      <c r="R2130" s="126"/>
      <c r="S2130" s="136"/>
      <c r="T2130" s="126"/>
      <c r="U2130" s="126"/>
      <c r="V2130" s="126"/>
      <c r="W2130" s="136"/>
      <c r="X2130" s="126"/>
      <c r="Y2130" s="126"/>
      <c r="Z2130" s="126"/>
      <c r="AA2130" s="136"/>
      <c r="AB2130" s="121" t="b">
        <v>0</v>
      </c>
      <c r="AC2130" s="121" t="b">
        <v>0</v>
      </c>
      <c r="AD2130" s="122"/>
      <c r="AE2130" s="121" t="b">
        <v>0</v>
      </c>
      <c r="AF2130" s="128"/>
      <c r="AG2130" s="137"/>
      <c r="AH2130" s="138" t="b">
        <v>0</v>
      </c>
      <c r="AI2130" s="133"/>
    </row>
    <row r="2131">
      <c r="A2131" s="114"/>
      <c r="B2131" s="114"/>
      <c r="C2131" s="114"/>
      <c r="D2131" s="114"/>
      <c r="E2131" s="114"/>
      <c r="F2131" s="116"/>
      <c r="G2131" s="117"/>
      <c r="H2131" s="116"/>
      <c r="I2131" s="116"/>
      <c r="J2131" s="118"/>
      <c r="K2131" s="116"/>
      <c r="L2131" s="116"/>
      <c r="M2131" s="116"/>
      <c r="N2131" s="116"/>
      <c r="O2131" s="116"/>
      <c r="P2131" s="126"/>
      <c r="Q2131" s="126"/>
      <c r="R2131" s="126"/>
      <c r="S2131" s="136"/>
      <c r="T2131" s="126"/>
      <c r="U2131" s="126"/>
      <c r="V2131" s="126"/>
      <c r="W2131" s="136"/>
      <c r="X2131" s="126"/>
      <c r="Y2131" s="126"/>
      <c r="Z2131" s="126"/>
      <c r="AA2131" s="136"/>
      <c r="AB2131" s="121" t="b">
        <v>0</v>
      </c>
      <c r="AC2131" s="121" t="b">
        <v>0</v>
      </c>
      <c r="AD2131" s="122"/>
      <c r="AE2131" s="121" t="b">
        <v>0</v>
      </c>
      <c r="AF2131" s="128"/>
      <c r="AG2131" s="137"/>
      <c r="AH2131" s="138" t="b">
        <v>0</v>
      </c>
      <c r="AI2131" s="133"/>
    </row>
    <row r="2132">
      <c r="A2132" s="114"/>
      <c r="B2132" s="114"/>
      <c r="C2132" s="114"/>
      <c r="D2132" s="114"/>
      <c r="E2132" s="114"/>
      <c r="F2132" s="116"/>
      <c r="G2132" s="117"/>
      <c r="H2132" s="116"/>
      <c r="I2132" s="116"/>
      <c r="J2132" s="118"/>
      <c r="K2132" s="116"/>
      <c r="L2132" s="116"/>
      <c r="M2132" s="116"/>
      <c r="N2132" s="116"/>
      <c r="O2132" s="116"/>
      <c r="P2132" s="126"/>
      <c r="Q2132" s="126"/>
      <c r="R2132" s="126"/>
      <c r="S2132" s="136"/>
      <c r="T2132" s="126"/>
      <c r="U2132" s="126"/>
      <c r="V2132" s="126"/>
      <c r="W2132" s="136"/>
      <c r="X2132" s="126"/>
      <c r="Y2132" s="126"/>
      <c r="Z2132" s="126"/>
      <c r="AA2132" s="136"/>
      <c r="AB2132" s="121" t="b">
        <v>0</v>
      </c>
      <c r="AC2132" s="121" t="b">
        <v>0</v>
      </c>
      <c r="AD2132" s="122"/>
      <c r="AE2132" s="121" t="b">
        <v>0</v>
      </c>
      <c r="AF2132" s="128"/>
      <c r="AG2132" s="137"/>
      <c r="AH2132" s="138" t="b">
        <v>0</v>
      </c>
      <c r="AI2132" s="133"/>
    </row>
    <row r="2133">
      <c r="A2133" s="114"/>
      <c r="B2133" s="114"/>
      <c r="C2133" s="114"/>
      <c r="D2133" s="114"/>
      <c r="E2133" s="114"/>
      <c r="F2133" s="116"/>
      <c r="G2133" s="117"/>
      <c r="H2133" s="116"/>
      <c r="I2133" s="116"/>
      <c r="J2133" s="118"/>
      <c r="K2133" s="116"/>
      <c r="L2133" s="116"/>
      <c r="M2133" s="116"/>
      <c r="N2133" s="116"/>
      <c r="O2133" s="116"/>
      <c r="P2133" s="126"/>
      <c r="Q2133" s="126"/>
      <c r="R2133" s="126"/>
      <c r="S2133" s="136"/>
      <c r="T2133" s="126"/>
      <c r="U2133" s="126"/>
      <c r="V2133" s="126"/>
      <c r="W2133" s="136"/>
      <c r="X2133" s="126"/>
      <c r="Y2133" s="126"/>
      <c r="Z2133" s="126"/>
      <c r="AA2133" s="136"/>
      <c r="AB2133" s="121" t="b">
        <v>0</v>
      </c>
      <c r="AC2133" s="121" t="b">
        <v>0</v>
      </c>
      <c r="AD2133" s="122"/>
      <c r="AE2133" s="121" t="b">
        <v>0</v>
      </c>
      <c r="AF2133" s="128"/>
      <c r="AG2133" s="137"/>
      <c r="AH2133" s="138" t="b">
        <v>0</v>
      </c>
      <c r="AI2133" s="133"/>
    </row>
    <row r="2134">
      <c r="A2134" s="114"/>
      <c r="B2134" s="114"/>
      <c r="C2134" s="114"/>
      <c r="D2134" s="114"/>
      <c r="E2134" s="114"/>
      <c r="F2134" s="116"/>
      <c r="G2134" s="117"/>
      <c r="H2134" s="116"/>
      <c r="I2134" s="116"/>
      <c r="J2134" s="118"/>
      <c r="K2134" s="116"/>
      <c r="L2134" s="116"/>
      <c r="M2134" s="116"/>
      <c r="N2134" s="116"/>
      <c r="O2134" s="116"/>
      <c r="P2134" s="126"/>
      <c r="Q2134" s="126"/>
      <c r="R2134" s="126"/>
      <c r="S2134" s="136"/>
      <c r="T2134" s="126"/>
      <c r="U2134" s="126"/>
      <c r="V2134" s="126"/>
      <c r="W2134" s="136"/>
      <c r="X2134" s="126"/>
      <c r="Y2134" s="126"/>
      <c r="Z2134" s="126"/>
      <c r="AA2134" s="136"/>
      <c r="AB2134" s="121" t="b">
        <v>0</v>
      </c>
      <c r="AC2134" s="121" t="b">
        <v>0</v>
      </c>
      <c r="AD2134" s="122"/>
      <c r="AE2134" s="121" t="b">
        <v>0</v>
      </c>
      <c r="AF2134" s="128"/>
      <c r="AG2134" s="137"/>
      <c r="AH2134" s="138" t="b">
        <v>0</v>
      </c>
      <c r="AI2134" s="133"/>
    </row>
    <row r="2135">
      <c r="A2135" s="114"/>
      <c r="B2135" s="114"/>
      <c r="C2135" s="114"/>
      <c r="D2135" s="114"/>
      <c r="E2135" s="114"/>
      <c r="F2135" s="116"/>
      <c r="G2135" s="117"/>
      <c r="H2135" s="116"/>
      <c r="I2135" s="116"/>
      <c r="J2135" s="118"/>
      <c r="K2135" s="116"/>
      <c r="L2135" s="116"/>
      <c r="M2135" s="116"/>
      <c r="N2135" s="116"/>
      <c r="O2135" s="116"/>
      <c r="P2135" s="126"/>
      <c r="Q2135" s="126"/>
      <c r="R2135" s="126"/>
      <c r="S2135" s="136"/>
      <c r="T2135" s="126"/>
      <c r="U2135" s="126"/>
      <c r="V2135" s="126"/>
      <c r="W2135" s="136"/>
      <c r="X2135" s="126"/>
      <c r="Y2135" s="126"/>
      <c r="Z2135" s="126"/>
      <c r="AA2135" s="136"/>
      <c r="AB2135" s="121" t="b">
        <v>0</v>
      </c>
      <c r="AC2135" s="121" t="b">
        <v>0</v>
      </c>
      <c r="AD2135" s="122"/>
      <c r="AE2135" s="121" t="b">
        <v>0</v>
      </c>
      <c r="AF2135" s="128"/>
      <c r="AG2135" s="137"/>
      <c r="AH2135" s="138" t="b">
        <v>0</v>
      </c>
      <c r="AI2135" s="133"/>
    </row>
    <row r="2136">
      <c r="A2136" s="114"/>
      <c r="B2136" s="114"/>
      <c r="C2136" s="114"/>
      <c r="D2136" s="114"/>
      <c r="E2136" s="114"/>
      <c r="F2136" s="116"/>
      <c r="G2136" s="117"/>
      <c r="H2136" s="116"/>
      <c r="I2136" s="116"/>
      <c r="J2136" s="118"/>
      <c r="K2136" s="116"/>
      <c r="L2136" s="116"/>
      <c r="M2136" s="116"/>
      <c r="N2136" s="116"/>
      <c r="O2136" s="116"/>
      <c r="P2136" s="126"/>
      <c r="Q2136" s="126"/>
      <c r="R2136" s="126"/>
      <c r="S2136" s="136"/>
      <c r="T2136" s="126"/>
      <c r="U2136" s="126"/>
      <c r="V2136" s="126"/>
      <c r="W2136" s="136"/>
      <c r="X2136" s="126"/>
      <c r="Y2136" s="126"/>
      <c r="Z2136" s="126"/>
      <c r="AA2136" s="136"/>
      <c r="AB2136" s="121" t="b">
        <v>0</v>
      </c>
      <c r="AC2136" s="121" t="b">
        <v>0</v>
      </c>
      <c r="AD2136" s="122"/>
      <c r="AE2136" s="121" t="b">
        <v>0</v>
      </c>
      <c r="AF2136" s="128"/>
      <c r="AG2136" s="137"/>
      <c r="AH2136" s="138" t="b">
        <v>0</v>
      </c>
      <c r="AI2136" s="133"/>
    </row>
    <row r="2137">
      <c r="A2137" s="114"/>
      <c r="B2137" s="114"/>
      <c r="C2137" s="114"/>
      <c r="D2137" s="114"/>
      <c r="E2137" s="114"/>
      <c r="F2137" s="116"/>
      <c r="G2137" s="117"/>
      <c r="H2137" s="116"/>
      <c r="I2137" s="116"/>
      <c r="J2137" s="118"/>
      <c r="K2137" s="116"/>
      <c r="L2137" s="116"/>
      <c r="M2137" s="116"/>
      <c r="N2137" s="116"/>
      <c r="O2137" s="116"/>
      <c r="P2137" s="126"/>
      <c r="Q2137" s="126"/>
      <c r="R2137" s="126"/>
      <c r="S2137" s="136"/>
      <c r="T2137" s="126"/>
      <c r="U2137" s="126"/>
      <c r="V2137" s="126"/>
      <c r="W2137" s="136"/>
      <c r="X2137" s="126"/>
      <c r="Y2137" s="126"/>
      <c r="Z2137" s="126"/>
      <c r="AA2137" s="136"/>
      <c r="AB2137" s="121" t="b">
        <v>0</v>
      </c>
      <c r="AC2137" s="121" t="b">
        <v>0</v>
      </c>
      <c r="AD2137" s="122"/>
      <c r="AE2137" s="121" t="b">
        <v>0</v>
      </c>
      <c r="AF2137" s="128"/>
      <c r="AG2137" s="137"/>
      <c r="AH2137" s="138" t="b">
        <v>0</v>
      </c>
      <c r="AI2137" s="133"/>
    </row>
    <row r="2138">
      <c r="A2138" s="114"/>
      <c r="B2138" s="114"/>
      <c r="C2138" s="114"/>
      <c r="D2138" s="114"/>
      <c r="E2138" s="114"/>
      <c r="F2138" s="116"/>
      <c r="G2138" s="117"/>
      <c r="H2138" s="116"/>
      <c r="I2138" s="116"/>
      <c r="J2138" s="118"/>
      <c r="K2138" s="116"/>
      <c r="L2138" s="116"/>
      <c r="M2138" s="116"/>
      <c r="N2138" s="116"/>
      <c r="O2138" s="116"/>
      <c r="P2138" s="126"/>
      <c r="Q2138" s="126"/>
      <c r="R2138" s="126"/>
      <c r="S2138" s="136"/>
      <c r="T2138" s="126"/>
      <c r="U2138" s="126"/>
      <c r="V2138" s="126"/>
      <c r="W2138" s="136"/>
      <c r="X2138" s="126"/>
      <c r="Y2138" s="126"/>
      <c r="Z2138" s="126"/>
      <c r="AA2138" s="136"/>
      <c r="AB2138" s="121" t="b">
        <v>0</v>
      </c>
      <c r="AC2138" s="121" t="b">
        <v>0</v>
      </c>
      <c r="AD2138" s="122"/>
      <c r="AE2138" s="121" t="b">
        <v>0</v>
      </c>
      <c r="AF2138" s="128"/>
      <c r="AG2138" s="137"/>
      <c r="AH2138" s="138" t="b">
        <v>0</v>
      </c>
      <c r="AI2138" s="133"/>
    </row>
    <row r="2139">
      <c r="A2139" s="114"/>
      <c r="B2139" s="114"/>
      <c r="C2139" s="114"/>
      <c r="D2139" s="114"/>
      <c r="E2139" s="114"/>
      <c r="F2139" s="116"/>
      <c r="G2139" s="117"/>
      <c r="H2139" s="116"/>
      <c r="I2139" s="116"/>
      <c r="J2139" s="118"/>
      <c r="K2139" s="116"/>
      <c r="L2139" s="116"/>
      <c r="M2139" s="116"/>
      <c r="N2139" s="116"/>
      <c r="O2139" s="116"/>
      <c r="P2139" s="126"/>
      <c r="Q2139" s="126"/>
      <c r="R2139" s="126"/>
      <c r="S2139" s="136"/>
      <c r="T2139" s="126"/>
      <c r="U2139" s="126"/>
      <c r="V2139" s="126"/>
      <c r="W2139" s="136"/>
      <c r="X2139" s="126"/>
      <c r="Y2139" s="126"/>
      <c r="Z2139" s="126"/>
      <c r="AA2139" s="136"/>
      <c r="AB2139" s="121" t="b">
        <v>0</v>
      </c>
      <c r="AC2139" s="121" t="b">
        <v>0</v>
      </c>
      <c r="AD2139" s="122"/>
      <c r="AE2139" s="121" t="b">
        <v>0</v>
      </c>
      <c r="AF2139" s="128"/>
      <c r="AG2139" s="137"/>
      <c r="AH2139" s="138" t="b">
        <v>0</v>
      </c>
      <c r="AI2139" s="133"/>
    </row>
    <row r="2140">
      <c r="A2140" s="114"/>
      <c r="B2140" s="114"/>
      <c r="C2140" s="114"/>
      <c r="D2140" s="114"/>
      <c r="E2140" s="114"/>
      <c r="F2140" s="116"/>
      <c r="G2140" s="117"/>
      <c r="H2140" s="116"/>
      <c r="I2140" s="116"/>
      <c r="J2140" s="118"/>
      <c r="K2140" s="116"/>
      <c r="L2140" s="116"/>
      <c r="M2140" s="116"/>
      <c r="N2140" s="116"/>
      <c r="O2140" s="116"/>
      <c r="P2140" s="126"/>
      <c r="Q2140" s="126"/>
      <c r="R2140" s="126"/>
      <c r="S2140" s="136"/>
      <c r="T2140" s="126"/>
      <c r="U2140" s="126"/>
      <c r="V2140" s="126"/>
      <c r="W2140" s="136"/>
      <c r="X2140" s="126"/>
      <c r="Y2140" s="126"/>
      <c r="Z2140" s="126"/>
      <c r="AA2140" s="136"/>
      <c r="AB2140" s="121" t="b">
        <v>0</v>
      </c>
      <c r="AC2140" s="121" t="b">
        <v>0</v>
      </c>
      <c r="AD2140" s="122"/>
      <c r="AE2140" s="121" t="b">
        <v>0</v>
      </c>
      <c r="AF2140" s="128"/>
      <c r="AG2140" s="137"/>
      <c r="AH2140" s="138" t="b">
        <v>0</v>
      </c>
      <c r="AI2140" s="133"/>
    </row>
    <row r="2141">
      <c r="A2141" s="114"/>
      <c r="B2141" s="114"/>
      <c r="C2141" s="114"/>
      <c r="D2141" s="114"/>
      <c r="E2141" s="114"/>
      <c r="F2141" s="116"/>
      <c r="G2141" s="117"/>
      <c r="H2141" s="116"/>
      <c r="I2141" s="116"/>
      <c r="J2141" s="118"/>
      <c r="K2141" s="116"/>
      <c r="L2141" s="116"/>
      <c r="M2141" s="116"/>
      <c r="N2141" s="116"/>
      <c r="O2141" s="116"/>
      <c r="P2141" s="126"/>
      <c r="Q2141" s="126"/>
      <c r="R2141" s="126"/>
      <c r="S2141" s="136"/>
      <c r="T2141" s="126"/>
      <c r="U2141" s="126"/>
      <c r="V2141" s="126"/>
      <c r="W2141" s="136"/>
      <c r="X2141" s="126"/>
      <c r="Y2141" s="126"/>
      <c r="Z2141" s="126"/>
      <c r="AA2141" s="136"/>
      <c r="AB2141" s="121" t="b">
        <v>0</v>
      </c>
      <c r="AC2141" s="121" t="b">
        <v>0</v>
      </c>
      <c r="AD2141" s="122"/>
      <c r="AE2141" s="121" t="b">
        <v>0</v>
      </c>
      <c r="AF2141" s="128"/>
      <c r="AG2141" s="137"/>
      <c r="AH2141" s="138" t="b">
        <v>0</v>
      </c>
      <c r="AI2141" s="133"/>
    </row>
    <row r="2142">
      <c r="A2142" s="114"/>
      <c r="B2142" s="114"/>
      <c r="C2142" s="114"/>
      <c r="D2142" s="114"/>
      <c r="E2142" s="114"/>
      <c r="F2142" s="116"/>
      <c r="G2142" s="117"/>
      <c r="H2142" s="116"/>
      <c r="I2142" s="116"/>
      <c r="J2142" s="118"/>
      <c r="K2142" s="116"/>
      <c r="L2142" s="116"/>
      <c r="M2142" s="116"/>
      <c r="N2142" s="116"/>
      <c r="O2142" s="116"/>
      <c r="P2142" s="126"/>
      <c r="Q2142" s="126"/>
      <c r="R2142" s="126"/>
      <c r="S2142" s="136"/>
      <c r="T2142" s="126"/>
      <c r="U2142" s="126"/>
      <c r="V2142" s="126"/>
      <c r="W2142" s="136"/>
      <c r="X2142" s="126"/>
      <c r="Y2142" s="126"/>
      <c r="Z2142" s="126"/>
      <c r="AA2142" s="136"/>
      <c r="AB2142" s="121" t="b">
        <v>0</v>
      </c>
      <c r="AC2142" s="121" t="b">
        <v>0</v>
      </c>
      <c r="AD2142" s="122"/>
      <c r="AE2142" s="121" t="b">
        <v>0</v>
      </c>
      <c r="AF2142" s="128"/>
      <c r="AG2142" s="137"/>
      <c r="AH2142" s="138" t="b">
        <v>0</v>
      </c>
      <c r="AI2142" s="133"/>
    </row>
    <row r="2143">
      <c r="A2143" s="114"/>
      <c r="B2143" s="114"/>
      <c r="C2143" s="114"/>
      <c r="D2143" s="114"/>
      <c r="E2143" s="114"/>
      <c r="F2143" s="116"/>
      <c r="G2143" s="117"/>
      <c r="H2143" s="116"/>
      <c r="I2143" s="116"/>
      <c r="J2143" s="118"/>
      <c r="K2143" s="116"/>
      <c r="L2143" s="116"/>
      <c r="M2143" s="116"/>
      <c r="N2143" s="116"/>
      <c r="O2143" s="116"/>
      <c r="P2143" s="126"/>
      <c r="Q2143" s="126"/>
      <c r="R2143" s="126"/>
      <c r="S2143" s="136"/>
      <c r="T2143" s="126"/>
      <c r="U2143" s="126"/>
      <c r="V2143" s="126"/>
      <c r="W2143" s="136"/>
      <c r="X2143" s="126"/>
      <c r="Y2143" s="126"/>
      <c r="Z2143" s="126"/>
      <c r="AA2143" s="136"/>
      <c r="AB2143" s="121" t="b">
        <v>0</v>
      </c>
      <c r="AC2143" s="121" t="b">
        <v>0</v>
      </c>
      <c r="AD2143" s="122"/>
      <c r="AE2143" s="121" t="b">
        <v>0</v>
      </c>
      <c r="AF2143" s="128"/>
      <c r="AG2143" s="137"/>
      <c r="AH2143" s="138" t="b">
        <v>0</v>
      </c>
      <c r="AI2143" s="133"/>
    </row>
    <row r="2144">
      <c r="A2144" s="114"/>
      <c r="B2144" s="114"/>
      <c r="C2144" s="114"/>
      <c r="D2144" s="114"/>
      <c r="E2144" s="114"/>
      <c r="F2144" s="116"/>
      <c r="G2144" s="117"/>
      <c r="H2144" s="116"/>
      <c r="I2144" s="116"/>
      <c r="J2144" s="118"/>
      <c r="K2144" s="116"/>
      <c r="L2144" s="116"/>
      <c r="M2144" s="116"/>
      <c r="N2144" s="116"/>
      <c r="O2144" s="116"/>
      <c r="P2144" s="126"/>
      <c r="Q2144" s="126"/>
      <c r="R2144" s="126"/>
      <c r="S2144" s="136"/>
      <c r="T2144" s="126"/>
      <c r="U2144" s="126"/>
      <c r="V2144" s="126"/>
      <c r="W2144" s="136"/>
      <c r="X2144" s="126"/>
      <c r="Y2144" s="126"/>
      <c r="Z2144" s="126"/>
      <c r="AA2144" s="136"/>
      <c r="AB2144" s="121" t="b">
        <v>0</v>
      </c>
      <c r="AC2144" s="121" t="b">
        <v>0</v>
      </c>
      <c r="AD2144" s="122"/>
      <c r="AE2144" s="121" t="b">
        <v>0</v>
      </c>
      <c r="AF2144" s="128"/>
      <c r="AG2144" s="137"/>
      <c r="AH2144" s="138" t="b">
        <v>0</v>
      </c>
      <c r="AI2144" s="133"/>
    </row>
    <row r="2145">
      <c r="A2145" s="114"/>
      <c r="B2145" s="114"/>
      <c r="C2145" s="114"/>
      <c r="D2145" s="114"/>
      <c r="E2145" s="114"/>
      <c r="F2145" s="116"/>
      <c r="G2145" s="117"/>
      <c r="H2145" s="116"/>
      <c r="I2145" s="116"/>
      <c r="J2145" s="118"/>
      <c r="K2145" s="116"/>
      <c r="L2145" s="116"/>
      <c r="M2145" s="116"/>
      <c r="N2145" s="116"/>
      <c r="O2145" s="116"/>
      <c r="P2145" s="126"/>
      <c r="Q2145" s="126"/>
      <c r="R2145" s="126"/>
      <c r="S2145" s="136"/>
      <c r="T2145" s="126"/>
      <c r="U2145" s="126"/>
      <c r="V2145" s="126"/>
      <c r="W2145" s="136"/>
      <c r="X2145" s="126"/>
      <c r="Y2145" s="126"/>
      <c r="Z2145" s="126"/>
      <c r="AA2145" s="136"/>
      <c r="AB2145" s="121" t="b">
        <v>0</v>
      </c>
      <c r="AC2145" s="121" t="b">
        <v>0</v>
      </c>
      <c r="AD2145" s="122"/>
      <c r="AE2145" s="121" t="b">
        <v>0</v>
      </c>
      <c r="AF2145" s="128"/>
      <c r="AG2145" s="137"/>
      <c r="AH2145" s="138" t="b">
        <v>0</v>
      </c>
      <c r="AI2145" s="133"/>
    </row>
    <row r="2146">
      <c r="A2146" s="114"/>
      <c r="B2146" s="114"/>
      <c r="C2146" s="114"/>
      <c r="D2146" s="114"/>
      <c r="E2146" s="114"/>
      <c r="F2146" s="116"/>
      <c r="G2146" s="117"/>
      <c r="H2146" s="116"/>
      <c r="I2146" s="116"/>
      <c r="J2146" s="118"/>
      <c r="K2146" s="116"/>
      <c r="L2146" s="116"/>
      <c r="M2146" s="116"/>
      <c r="N2146" s="116"/>
      <c r="O2146" s="116"/>
      <c r="P2146" s="126"/>
      <c r="Q2146" s="126"/>
      <c r="R2146" s="126"/>
      <c r="S2146" s="136"/>
      <c r="T2146" s="126"/>
      <c r="U2146" s="126"/>
      <c r="V2146" s="126"/>
      <c r="W2146" s="136"/>
      <c r="X2146" s="126"/>
      <c r="Y2146" s="126"/>
      <c r="Z2146" s="126"/>
      <c r="AA2146" s="136"/>
      <c r="AB2146" s="121" t="b">
        <v>0</v>
      </c>
      <c r="AC2146" s="121" t="b">
        <v>0</v>
      </c>
      <c r="AD2146" s="122"/>
      <c r="AE2146" s="121" t="b">
        <v>0</v>
      </c>
      <c r="AF2146" s="128"/>
      <c r="AG2146" s="137"/>
      <c r="AH2146" s="138" t="b">
        <v>0</v>
      </c>
      <c r="AI2146" s="133"/>
    </row>
    <row r="2147">
      <c r="A2147" s="114"/>
      <c r="B2147" s="114"/>
      <c r="C2147" s="114"/>
      <c r="D2147" s="114"/>
      <c r="E2147" s="114"/>
      <c r="F2147" s="116"/>
      <c r="G2147" s="117"/>
      <c r="H2147" s="116"/>
      <c r="I2147" s="116"/>
      <c r="J2147" s="118"/>
      <c r="K2147" s="116"/>
      <c r="L2147" s="116"/>
      <c r="M2147" s="116"/>
      <c r="N2147" s="116"/>
      <c r="O2147" s="116"/>
      <c r="P2147" s="126"/>
      <c r="Q2147" s="126"/>
      <c r="R2147" s="126"/>
      <c r="S2147" s="136"/>
      <c r="T2147" s="126"/>
      <c r="U2147" s="126"/>
      <c r="V2147" s="126"/>
      <c r="W2147" s="136"/>
      <c r="X2147" s="126"/>
      <c r="Y2147" s="126"/>
      <c r="Z2147" s="126"/>
      <c r="AA2147" s="136"/>
      <c r="AB2147" s="121" t="b">
        <v>0</v>
      </c>
      <c r="AC2147" s="121" t="b">
        <v>0</v>
      </c>
      <c r="AD2147" s="122"/>
      <c r="AE2147" s="121" t="b">
        <v>0</v>
      </c>
      <c r="AF2147" s="128"/>
      <c r="AG2147" s="137"/>
      <c r="AH2147" s="138" t="b">
        <v>0</v>
      </c>
      <c r="AI2147" s="133"/>
    </row>
    <row r="2148">
      <c r="A2148" s="114"/>
      <c r="B2148" s="114"/>
      <c r="C2148" s="114"/>
      <c r="D2148" s="114"/>
      <c r="E2148" s="114"/>
      <c r="F2148" s="116"/>
      <c r="G2148" s="117"/>
      <c r="H2148" s="116"/>
      <c r="I2148" s="116"/>
      <c r="J2148" s="118"/>
      <c r="K2148" s="116"/>
      <c r="L2148" s="116"/>
      <c r="M2148" s="116"/>
      <c r="N2148" s="116"/>
      <c r="O2148" s="116"/>
      <c r="P2148" s="126"/>
      <c r="Q2148" s="126"/>
      <c r="R2148" s="126"/>
      <c r="S2148" s="136"/>
      <c r="T2148" s="126"/>
      <c r="U2148" s="126"/>
      <c r="V2148" s="126"/>
      <c r="W2148" s="136"/>
      <c r="X2148" s="126"/>
      <c r="Y2148" s="126"/>
      <c r="Z2148" s="126"/>
      <c r="AA2148" s="136"/>
      <c r="AB2148" s="121" t="b">
        <v>0</v>
      </c>
      <c r="AC2148" s="121" t="b">
        <v>0</v>
      </c>
      <c r="AD2148" s="122"/>
      <c r="AE2148" s="121" t="b">
        <v>0</v>
      </c>
      <c r="AF2148" s="128"/>
      <c r="AG2148" s="137"/>
      <c r="AH2148" s="138" t="b">
        <v>0</v>
      </c>
      <c r="AI2148" s="133"/>
    </row>
    <row r="2149">
      <c r="A2149" s="114"/>
      <c r="B2149" s="114"/>
      <c r="C2149" s="114"/>
      <c r="D2149" s="114"/>
      <c r="E2149" s="114"/>
      <c r="F2149" s="116"/>
      <c r="G2149" s="117"/>
      <c r="H2149" s="116"/>
      <c r="I2149" s="116"/>
      <c r="J2149" s="118"/>
      <c r="K2149" s="116"/>
      <c r="L2149" s="116"/>
      <c r="M2149" s="116"/>
      <c r="N2149" s="116"/>
      <c r="O2149" s="116"/>
      <c r="P2149" s="126"/>
      <c r="Q2149" s="126"/>
      <c r="R2149" s="126"/>
      <c r="S2149" s="136"/>
      <c r="T2149" s="126"/>
      <c r="U2149" s="126"/>
      <c r="V2149" s="126"/>
      <c r="W2149" s="136"/>
      <c r="X2149" s="126"/>
      <c r="Y2149" s="126"/>
      <c r="Z2149" s="126"/>
      <c r="AA2149" s="136"/>
      <c r="AB2149" s="121" t="b">
        <v>0</v>
      </c>
      <c r="AC2149" s="121" t="b">
        <v>0</v>
      </c>
      <c r="AD2149" s="122"/>
      <c r="AE2149" s="121" t="b">
        <v>0</v>
      </c>
      <c r="AF2149" s="128"/>
      <c r="AG2149" s="137"/>
      <c r="AH2149" s="138" t="b">
        <v>0</v>
      </c>
      <c r="AI2149" s="133"/>
    </row>
    <row r="2150">
      <c r="A2150" s="114"/>
      <c r="B2150" s="114"/>
      <c r="C2150" s="114"/>
      <c r="D2150" s="114"/>
      <c r="E2150" s="114"/>
      <c r="F2150" s="116"/>
      <c r="G2150" s="117"/>
      <c r="H2150" s="116"/>
      <c r="I2150" s="116"/>
      <c r="J2150" s="118"/>
      <c r="K2150" s="116"/>
      <c r="L2150" s="116"/>
      <c r="M2150" s="116"/>
      <c r="N2150" s="116"/>
      <c r="O2150" s="116"/>
      <c r="P2150" s="126"/>
      <c r="Q2150" s="126"/>
      <c r="R2150" s="126"/>
      <c r="S2150" s="136"/>
      <c r="T2150" s="126"/>
      <c r="U2150" s="126"/>
      <c r="V2150" s="126"/>
      <c r="W2150" s="136"/>
      <c r="X2150" s="126"/>
      <c r="Y2150" s="126"/>
      <c r="Z2150" s="126"/>
      <c r="AA2150" s="136"/>
      <c r="AB2150" s="121" t="b">
        <v>0</v>
      </c>
      <c r="AC2150" s="121" t="b">
        <v>0</v>
      </c>
      <c r="AD2150" s="122"/>
      <c r="AE2150" s="121" t="b">
        <v>0</v>
      </c>
      <c r="AF2150" s="128"/>
      <c r="AG2150" s="137"/>
      <c r="AH2150" s="138" t="b">
        <v>0</v>
      </c>
      <c r="AI2150" s="133"/>
    </row>
    <row r="2151">
      <c r="A2151" s="114"/>
      <c r="B2151" s="114"/>
      <c r="C2151" s="114"/>
      <c r="D2151" s="114"/>
      <c r="E2151" s="114"/>
      <c r="F2151" s="116"/>
      <c r="G2151" s="117"/>
      <c r="H2151" s="116"/>
      <c r="I2151" s="116"/>
      <c r="J2151" s="118"/>
      <c r="K2151" s="116"/>
      <c r="L2151" s="116"/>
      <c r="M2151" s="116"/>
      <c r="N2151" s="116"/>
      <c r="O2151" s="116"/>
      <c r="P2151" s="126"/>
      <c r="Q2151" s="126"/>
      <c r="R2151" s="126"/>
      <c r="S2151" s="136"/>
      <c r="T2151" s="126"/>
      <c r="U2151" s="126"/>
      <c r="V2151" s="126"/>
      <c r="W2151" s="136"/>
      <c r="X2151" s="126"/>
      <c r="Y2151" s="126"/>
      <c r="Z2151" s="126"/>
      <c r="AA2151" s="136"/>
      <c r="AB2151" s="121" t="b">
        <v>0</v>
      </c>
      <c r="AC2151" s="121" t="b">
        <v>0</v>
      </c>
      <c r="AD2151" s="122"/>
      <c r="AE2151" s="121" t="b">
        <v>0</v>
      </c>
      <c r="AF2151" s="128"/>
      <c r="AG2151" s="137"/>
      <c r="AH2151" s="138" t="b">
        <v>0</v>
      </c>
      <c r="AI2151" s="133"/>
    </row>
    <row r="2152">
      <c r="A2152" s="114"/>
      <c r="B2152" s="114"/>
      <c r="C2152" s="114"/>
      <c r="D2152" s="114"/>
      <c r="E2152" s="114"/>
      <c r="F2152" s="116"/>
      <c r="G2152" s="117"/>
      <c r="H2152" s="116"/>
      <c r="I2152" s="116"/>
      <c r="J2152" s="118"/>
      <c r="K2152" s="116"/>
      <c r="L2152" s="116"/>
      <c r="M2152" s="116"/>
      <c r="N2152" s="116"/>
      <c r="O2152" s="116"/>
      <c r="P2152" s="126"/>
      <c r="Q2152" s="126"/>
      <c r="R2152" s="126"/>
      <c r="S2152" s="136"/>
      <c r="T2152" s="126"/>
      <c r="U2152" s="126"/>
      <c r="V2152" s="126"/>
      <c r="W2152" s="136"/>
      <c r="X2152" s="126"/>
      <c r="Y2152" s="126"/>
      <c r="Z2152" s="126"/>
      <c r="AA2152" s="136"/>
      <c r="AB2152" s="121" t="b">
        <v>0</v>
      </c>
      <c r="AC2152" s="121" t="b">
        <v>0</v>
      </c>
      <c r="AD2152" s="122"/>
      <c r="AE2152" s="121" t="b">
        <v>0</v>
      </c>
      <c r="AF2152" s="128"/>
      <c r="AG2152" s="137"/>
      <c r="AH2152" s="138" t="b">
        <v>0</v>
      </c>
      <c r="AI2152" s="133"/>
    </row>
    <row r="2153">
      <c r="A2153" s="114"/>
      <c r="B2153" s="114"/>
      <c r="C2153" s="114"/>
      <c r="D2153" s="114"/>
      <c r="E2153" s="114"/>
      <c r="F2153" s="116"/>
      <c r="G2153" s="117"/>
      <c r="H2153" s="116"/>
      <c r="I2153" s="116"/>
      <c r="J2153" s="118"/>
      <c r="K2153" s="116"/>
      <c r="L2153" s="116"/>
      <c r="M2153" s="116"/>
      <c r="N2153" s="116"/>
      <c r="O2153" s="116"/>
      <c r="P2153" s="126"/>
      <c r="Q2153" s="126"/>
      <c r="R2153" s="126"/>
      <c r="S2153" s="136"/>
      <c r="T2153" s="126"/>
      <c r="U2153" s="126"/>
      <c r="V2153" s="126"/>
      <c r="W2153" s="136"/>
      <c r="X2153" s="126"/>
      <c r="Y2153" s="126"/>
      <c r="Z2153" s="126"/>
      <c r="AA2153" s="136"/>
      <c r="AB2153" s="121" t="b">
        <v>0</v>
      </c>
      <c r="AC2153" s="121" t="b">
        <v>0</v>
      </c>
      <c r="AD2153" s="122"/>
      <c r="AE2153" s="121" t="b">
        <v>0</v>
      </c>
      <c r="AF2153" s="128"/>
      <c r="AG2153" s="137"/>
      <c r="AH2153" s="138" t="b">
        <v>0</v>
      </c>
      <c r="AI2153" s="133"/>
    </row>
    <row r="2154">
      <c r="A2154" s="114"/>
      <c r="B2154" s="114"/>
      <c r="C2154" s="114"/>
      <c r="D2154" s="114"/>
      <c r="E2154" s="114"/>
      <c r="F2154" s="116"/>
      <c r="G2154" s="117"/>
      <c r="H2154" s="116"/>
      <c r="I2154" s="116"/>
      <c r="J2154" s="118"/>
      <c r="K2154" s="116"/>
      <c r="L2154" s="116"/>
      <c r="M2154" s="116"/>
      <c r="N2154" s="116"/>
      <c r="O2154" s="116"/>
      <c r="P2154" s="126"/>
      <c r="Q2154" s="126"/>
      <c r="R2154" s="126"/>
      <c r="S2154" s="136"/>
      <c r="T2154" s="126"/>
      <c r="U2154" s="126"/>
      <c r="V2154" s="126"/>
      <c r="W2154" s="136"/>
      <c r="X2154" s="126"/>
      <c r="Y2154" s="126"/>
      <c r="Z2154" s="126"/>
      <c r="AA2154" s="136"/>
      <c r="AB2154" s="121" t="b">
        <v>0</v>
      </c>
      <c r="AC2154" s="121" t="b">
        <v>0</v>
      </c>
      <c r="AD2154" s="122"/>
      <c r="AE2154" s="121" t="b">
        <v>0</v>
      </c>
      <c r="AF2154" s="128"/>
      <c r="AG2154" s="137"/>
      <c r="AH2154" s="138" t="b">
        <v>0</v>
      </c>
      <c r="AI2154" s="133"/>
    </row>
    <row r="2155">
      <c r="A2155" s="114"/>
      <c r="B2155" s="114"/>
      <c r="C2155" s="114"/>
      <c r="D2155" s="114"/>
      <c r="E2155" s="114"/>
      <c r="F2155" s="116"/>
      <c r="G2155" s="117"/>
      <c r="H2155" s="116"/>
      <c r="I2155" s="116"/>
      <c r="J2155" s="118"/>
      <c r="K2155" s="116"/>
      <c r="L2155" s="116"/>
      <c r="M2155" s="116"/>
      <c r="N2155" s="116"/>
      <c r="O2155" s="116"/>
      <c r="P2155" s="126"/>
      <c r="Q2155" s="126"/>
      <c r="R2155" s="126"/>
      <c r="S2155" s="136"/>
      <c r="T2155" s="126"/>
      <c r="U2155" s="126"/>
      <c r="V2155" s="126"/>
      <c r="W2155" s="136"/>
      <c r="X2155" s="126"/>
      <c r="Y2155" s="126"/>
      <c r="Z2155" s="126"/>
      <c r="AA2155" s="136"/>
      <c r="AB2155" s="121" t="b">
        <v>0</v>
      </c>
      <c r="AC2155" s="121" t="b">
        <v>0</v>
      </c>
      <c r="AD2155" s="122"/>
      <c r="AE2155" s="121" t="b">
        <v>0</v>
      </c>
      <c r="AF2155" s="128"/>
      <c r="AG2155" s="137"/>
      <c r="AH2155" s="138" t="b">
        <v>0</v>
      </c>
      <c r="AI2155" s="133"/>
    </row>
    <row r="2156">
      <c r="A2156" s="114"/>
      <c r="B2156" s="114"/>
      <c r="C2156" s="114"/>
      <c r="D2156" s="114"/>
      <c r="E2156" s="114"/>
      <c r="F2156" s="116"/>
      <c r="G2156" s="117"/>
      <c r="H2156" s="116"/>
      <c r="I2156" s="116"/>
      <c r="J2156" s="118"/>
      <c r="K2156" s="116"/>
      <c r="L2156" s="116"/>
      <c r="M2156" s="116"/>
      <c r="N2156" s="116"/>
      <c r="O2156" s="116"/>
      <c r="P2156" s="126"/>
      <c r="Q2156" s="126"/>
      <c r="R2156" s="126"/>
      <c r="S2156" s="136"/>
      <c r="T2156" s="126"/>
      <c r="U2156" s="126"/>
      <c r="V2156" s="126"/>
      <c r="W2156" s="136"/>
      <c r="X2156" s="126"/>
      <c r="Y2156" s="126"/>
      <c r="Z2156" s="126"/>
      <c r="AA2156" s="136"/>
      <c r="AB2156" s="121" t="b">
        <v>0</v>
      </c>
      <c r="AC2156" s="121" t="b">
        <v>0</v>
      </c>
      <c r="AD2156" s="122"/>
      <c r="AE2156" s="121" t="b">
        <v>0</v>
      </c>
      <c r="AF2156" s="128"/>
      <c r="AG2156" s="137"/>
      <c r="AH2156" s="138" t="b">
        <v>0</v>
      </c>
      <c r="AI2156" s="133"/>
    </row>
    <row r="2157">
      <c r="A2157" s="114"/>
      <c r="B2157" s="114"/>
      <c r="C2157" s="114"/>
      <c r="D2157" s="114"/>
      <c r="E2157" s="114"/>
      <c r="F2157" s="116"/>
      <c r="G2157" s="117"/>
      <c r="H2157" s="116"/>
      <c r="I2157" s="116"/>
      <c r="J2157" s="118"/>
      <c r="K2157" s="116"/>
      <c r="L2157" s="116"/>
      <c r="M2157" s="116"/>
      <c r="N2157" s="116"/>
      <c r="O2157" s="116"/>
      <c r="P2157" s="126"/>
      <c r="Q2157" s="126"/>
      <c r="R2157" s="126"/>
      <c r="S2157" s="136"/>
      <c r="T2157" s="126"/>
      <c r="U2157" s="126"/>
      <c r="V2157" s="126"/>
      <c r="W2157" s="136"/>
      <c r="X2157" s="126"/>
      <c r="Y2157" s="126"/>
      <c r="Z2157" s="126"/>
      <c r="AA2157" s="136"/>
      <c r="AB2157" s="121" t="b">
        <v>0</v>
      </c>
      <c r="AC2157" s="121" t="b">
        <v>0</v>
      </c>
      <c r="AD2157" s="122"/>
      <c r="AE2157" s="121" t="b">
        <v>0</v>
      </c>
      <c r="AF2157" s="128"/>
      <c r="AG2157" s="137"/>
      <c r="AH2157" s="138" t="b">
        <v>0</v>
      </c>
      <c r="AI2157" s="133"/>
    </row>
    <row r="2158">
      <c r="A2158" s="114"/>
      <c r="B2158" s="114"/>
      <c r="C2158" s="114"/>
      <c r="D2158" s="114"/>
      <c r="E2158" s="114"/>
      <c r="F2158" s="116"/>
      <c r="G2158" s="117"/>
      <c r="H2158" s="116"/>
      <c r="I2158" s="116"/>
      <c r="J2158" s="118"/>
      <c r="K2158" s="116"/>
      <c r="L2158" s="116"/>
      <c r="M2158" s="116"/>
      <c r="N2158" s="116"/>
      <c r="O2158" s="116"/>
      <c r="P2158" s="126"/>
      <c r="Q2158" s="126"/>
      <c r="R2158" s="126"/>
      <c r="S2158" s="136"/>
      <c r="T2158" s="126"/>
      <c r="U2158" s="126"/>
      <c r="V2158" s="126"/>
      <c r="W2158" s="136"/>
      <c r="X2158" s="126"/>
      <c r="Y2158" s="126"/>
      <c r="Z2158" s="126"/>
      <c r="AA2158" s="136"/>
      <c r="AB2158" s="121" t="b">
        <v>0</v>
      </c>
      <c r="AC2158" s="121" t="b">
        <v>0</v>
      </c>
      <c r="AD2158" s="122"/>
      <c r="AE2158" s="121" t="b">
        <v>0</v>
      </c>
      <c r="AF2158" s="128"/>
      <c r="AG2158" s="137"/>
      <c r="AH2158" s="138" t="b">
        <v>0</v>
      </c>
      <c r="AI2158" s="133"/>
    </row>
    <row r="2159">
      <c r="A2159" s="114"/>
      <c r="B2159" s="114"/>
      <c r="C2159" s="114"/>
      <c r="D2159" s="114"/>
      <c r="E2159" s="114"/>
      <c r="F2159" s="116"/>
      <c r="G2159" s="117"/>
      <c r="H2159" s="116"/>
      <c r="I2159" s="116"/>
      <c r="J2159" s="118"/>
      <c r="K2159" s="116"/>
      <c r="L2159" s="116"/>
      <c r="M2159" s="116"/>
      <c r="N2159" s="116"/>
      <c r="O2159" s="116"/>
      <c r="P2159" s="126"/>
      <c r="Q2159" s="126"/>
      <c r="R2159" s="126"/>
      <c r="S2159" s="136"/>
      <c r="T2159" s="126"/>
      <c r="U2159" s="126"/>
      <c r="V2159" s="126"/>
      <c r="W2159" s="136"/>
      <c r="X2159" s="126"/>
      <c r="Y2159" s="126"/>
      <c r="Z2159" s="126"/>
      <c r="AA2159" s="136"/>
      <c r="AB2159" s="121" t="b">
        <v>0</v>
      </c>
      <c r="AC2159" s="121" t="b">
        <v>0</v>
      </c>
      <c r="AD2159" s="122"/>
      <c r="AE2159" s="121" t="b">
        <v>0</v>
      </c>
      <c r="AF2159" s="128"/>
      <c r="AG2159" s="137"/>
      <c r="AH2159" s="138" t="b">
        <v>0</v>
      </c>
      <c r="AI2159" s="133"/>
    </row>
    <row r="2160">
      <c r="A2160" s="114"/>
      <c r="B2160" s="114"/>
      <c r="C2160" s="114"/>
      <c r="D2160" s="114"/>
      <c r="E2160" s="114"/>
      <c r="F2160" s="116"/>
      <c r="G2160" s="117"/>
      <c r="H2160" s="116"/>
      <c r="I2160" s="116"/>
      <c r="J2160" s="118"/>
      <c r="K2160" s="116"/>
      <c r="L2160" s="116"/>
      <c r="M2160" s="116"/>
      <c r="N2160" s="116"/>
      <c r="O2160" s="116"/>
      <c r="P2160" s="126"/>
      <c r="Q2160" s="126"/>
      <c r="R2160" s="126"/>
      <c r="S2160" s="136"/>
      <c r="T2160" s="126"/>
      <c r="U2160" s="126"/>
      <c r="V2160" s="126"/>
      <c r="W2160" s="136"/>
      <c r="X2160" s="126"/>
      <c r="Y2160" s="126"/>
      <c r="Z2160" s="126"/>
      <c r="AA2160" s="136"/>
      <c r="AB2160" s="121" t="b">
        <v>0</v>
      </c>
      <c r="AC2160" s="121" t="b">
        <v>0</v>
      </c>
      <c r="AD2160" s="122"/>
      <c r="AE2160" s="121" t="b">
        <v>0</v>
      </c>
      <c r="AF2160" s="128"/>
      <c r="AG2160" s="137"/>
      <c r="AH2160" s="138" t="b">
        <v>0</v>
      </c>
      <c r="AI2160" s="133"/>
    </row>
    <row r="2161">
      <c r="A2161" s="114"/>
      <c r="B2161" s="114"/>
      <c r="C2161" s="114"/>
      <c r="D2161" s="114"/>
      <c r="E2161" s="114"/>
      <c r="F2161" s="116"/>
      <c r="G2161" s="117"/>
      <c r="H2161" s="116"/>
      <c r="I2161" s="116"/>
      <c r="J2161" s="118"/>
      <c r="K2161" s="116"/>
      <c r="L2161" s="116"/>
      <c r="M2161" s="116"/>
      <c r="N2161" s="116"/>
      <c r="O2161" s="116"/>
      <c r="P2161" s="126"/>
      <c r="Q2161" s="126"/>
      <c r="R2161" s="126"/>
      <c r="S2161" s="136"/>
      <c r="T2161" s="126"/>
      <c r="U2161" s="126"/>
      <c r="V2161" s="126"/>
      <c r="W2161" s="136"/>
      <c r="X2161" s="126"/>
      <c r="Y2161" s="126"/>
      <c r="Z2161" s="126"/>
      <c r="AA2161" s="136"/>
      <c r="AB2161" s="121" t="b">
        <v>0</v>
      </c>
      <c r="AC2161" s="121" t="b">
        <v>0</v>
      </c>
      <c r="AD2161" s="122"/>
      <c r="AE2161" s="121" t="b">
        <v>0</v>
      </c>
      <c r="AF2161" s="128"/>
      <c r="AG2161" s="137"/>
      <c r="AH2161" s="138" t="b">
        <v>0</v>
      </c>
      <c r="AI2161" s="133"/>
    </row>
    <row r="2162">
      <c r="A2162" s="114"/>
      <c r="B2162" s="114"/>
      <c r="C2162" s="114"/>
      <c r="D2162" s="114"/>
      <c r="E2162" s="114"/>
      <c r="F2162" s="116"/>
      <c r="G2162" s="117"/>
      <c r="H2162" s="116"/>
      <c r="I2162" s="116"/>
      <c r="J2162" s="118"/>
      <c r="K2162" s="116"/>
      <c r="L2162" s="116"/>
      <c r="M2162" s="116"/>
      <c r="N2162" s="116"/>
      <c r="O2162" s="116"/>
      <c r="P2162" s="126"/>
      <c r="Q2162" s="126"/>
      <c r="R2162" s="126"/>
      <c r="S2162" s="136"/>
      <c r="T2162" s="126"/>
      <c r="U2162" s="126"/>
      <c r="V2162" s="126"/>
      <c r="W2162" s="136"/>
      <c r="X2162" s="126"/>
      <c r="Y2162" s="126"/>
      <c r="Z2162" s="126"/>
      <c r="AA2162" s="136"/>
      <c r="AB2162" s="121" t="b">
        <v>0</v>
      </c>
      <c r="AC2162" s="121" t="b">
        <v>0</v>
      </c>
      <c r="AD2162" s="122"/>
      <c r="AE2162" s="121" t="b">
        <v>0</v>
      </c>
      <c r="AF2162" s="128"/>
      <c r="AG2162" s="137"/>
      <c r="AH2162" s="138" t="b">
        <v>0</v>
      </c>
      <c r="AI2162" s="133"/>
    </row>
    <row r="2163">
      <c r="A2163" s="114"/>
      <c r="B2163" s="114"/>
      <c r="C2163" s="114"/>
      <c r="D2163" s="114"/>
      <c r="E2163" s="114"/>
      <c r="F2163" s="116"/>
      <c r="G2163" s="117"/>
      <c r="H2163" s="116"/>
      <c r="I2163" s="116"/>
      <c r="J2163" s="118"/>
      <c r="K2163" s="116"/>
      <c r="L2163" s="116"/>
      <c r="M2163" s="116"/>
      <c r="N2163" s="116"/>
      <c r="O2163" s="116"/>
      <c r="P2163" s="126"/>
      <c r="Q2163" s="126"/>
      <c r="R2163" s="126"/>
      <c r="S2163" s="136"/>
      <c r="T2163" s="126"/>
      <c r="U2163" s="126"/>
      <c r="V2163" s="126"/>
      <c r="W2163" s="136"/>
      <c r="X2163" s="126"/>
      <c r="Y2163" s="126"/>
      <c r="Z2163" s="126"/>
      <c r="AA2163" s="136"/>
      <c r="AB2163" s="121" t="b">
        <v>0</v>
      </c>
      <c r="AC2163" s="121" t="b">
        <v>0</v>
      </c>
      <c r="AD2163" s="122"/>
      <c r="AE2163" s="121" t="b">
        <v>0</v>
      </c>
      <c r="AF2163" s="128"/>
      <c r="AG2163" s="137"/>
      <c r="AH2163" s="138" t="b">
        <v>0</v>
      </c>
      <c r="AI2163" s="133"/>
    </row>
    <row r="2164">
      <c r="A2164" s="114"/>
      <c r="B2164" s="114"/>
      <c r="C2164" s="114"/>
      <c r="D2164" s="114"/>
      <c r="E2164" s="114"/>
      <c r="F2164" s="116"/>
      <c r="G2164" s="117"/>
      <c r="H2164" s="116"/>
      <c r="I2164" s="116"/>
      <c r="J2164" s="118"/>
      <c r="K2164" s="116"/>
      <c r="L2164" s="116"/>
      <c r="M2164" s="116"/>
      <c r="N2164" s="116"/>
      <c r="O2164" s="116"/>
      <c r="P2164" s="126"/>
      <c r="Q2164" s="126"/>
      <c r="R2164" s="126"/>
      <c r="S2164" s="136"/>
      <c r="T2164" s="126"/>
      <c r="U2164" s="126"/>
      <c r="V2164" s="126"/>
      <c r="W2164" s="136"/>
      <c r="X2164" s="126"/>
      <c r="Y2164" s="126"/>
      <c r="Z2164" s="126"/>
      <c r="AA2164" s="136"/>
      <c r="AB2164" s="121" t="b">
        <v>0</v>
      </c>
      <c r="AC2164" s="121" t="b">
        <v>0</v>
      </c>
      <c r="AD2164" s="122"/>
      <c r="AE2164" s="121" t="b">
        <v>0</v>
      </c>
      <c r="AF2164" s="128"/>
      <c r="AG2164" s="137"/>
      <c r="AH2164" s="138" t="b">
        <v>0</v>
      </c>
      <c r="AI2164" s="133"/>
    </row>
    <row r="2165">
      <c r="A2165" s="114"/>
      <c r="B2165" s="114"/>
      <c r="C2165" s="114"/>
      <c r="D2165" s="114"/>
      <c r="E2165" s="114"/>
      <c r="F2165" s="116"/>
      <c r="G2165" s="117"/>
      <c r="H2165" s="116"/>
      <c r="I2165" s="116"/>
      <c r="J2165" s="118"/>
      <c r="K2165" s="116"/>
      <c r="L2165" s="116"/>
      <c r="M2165" s="116"/>
      <c r="N2165" s="116"/>
      <c r="O2165" s="116"/>
      <c r="P2165" s="126"/>
      <c r="Q2165" s="126"/>
      <c r="R2165" s="126"/>
      <c r="S2165" s="136"/>
      <c r="T2165" s="126"/>
      <c r="U2165" s="126"/>
      <c r="V2165" s="126"/>
      <c r="W2165" s="136"/>
      <c r="X2165" s="126"/>
      <c r="Y2165" s="126"/>
      <c r="Z2165" s="126"/>
      <c r="AA2165" s="136"/>
      <c r="AB2165" s="121" t="b">
        <v>0</v>
      </c>
      <c r="AC2165" s="121" t="b">
        <v>0</v>
      </c>
      <c r="AD2165" s="122"/>
      <c r="AE2165" s="121" t="b">
        <v>0</v>
      </c>
      <c r="AF2165" s="128"/>
      <c r="AG2165" s="137"/>
      <c r="AH2165" s="138" t="b">
        <v>0</v>
      </c>
      <c r="AI2165" s="133"/>
    </row>
    <row r="2166">
      <c r="A2166" s="114"/>
      <c r="B2166" s="114"/>
      <c r="C2166" s="114"/>
      <c r="D2166" s="114"/>
      <c r="E2166" s="114"/>
      <c r="F2166" s="116"/>
      <c r="G2166" s="117"/>
      <c r="H2166" s="116"/>
      <c r="I2166" s="116"/>
      <c r="J2166" s="118"/>
      <c r="K2166" s="116"/>
      <c r="L2166" s="116"/>
      <c r="M2166" s="116"/>
      <c r="N2166" s="116"/>
      <c r="O2166" s="116"/>
      <c r="P2166" s="126"/>
      <c r="Q2166" s="126"/>
      <c r="R2166" s="126"/>
      <c r="S2166" s="136"/>
      <c r="T2166" s="126"/>
      <c r="U2166" s="126"/>
      <c r="V2166" s="126"/>
      <c r="W2166" s="136"/>
      <c r="X2166" s="126"/>
      <c r="Y2166" s="126"/>
      <c r="Z2166" s="126"/>
      <c r="AA2166" s="136"/>
      <c r="AB2166" s="121" t="b">
        <v>0</v>
      </c>
      <c r="AC2166" s="121" t="b">
        <v>0</v>
      </c>
      <c r="AD2166" s="122"/>
      <c r="AE2166" s="121" t="b">
        <v>0</v>
      </c>
      <c r="AF2166" s="128"/>
      <c r="AG2166" s="137"/>
      <c r="AH2166" s="138" t="b">
        <v>0</v>
      </c>
      <c r="AI2166" s="133"/>
    </row>
    <row r="2167">
      <c r="A2167" s="114"/>
      <c r="B2167" s="114"/>
      <c r="C2167" s="114"/>
      <c r="D2167" s="114"/>
      <c r="E2167" s="114"/>
      <c r="F2167" s="116"/>
      <c r="G2167" s="117"/>
      <c r="H2167" s="116"/>
      <c r="I2167" s="116"/>
      <c r="J2167" s="118"/>
      <c r="K2167" s="116"/>
      <c r="L2167" s="116"/>
      <c r="M2167" s="116"/>
      <c r="N2167" s="116"/>
      <c r="O2167" s="116"/>
      <c r="P2167" s="126"/>
      <c r="Q2167" s="126"/>
      <c r="R2167" s="126"/>
      <c r="S2167" s="136"/>
      <c r="T2167" s="126"/>
      <c r="U2167" s="126"/>
      <c r="V2167" s="126"/>
      <c r="W2167" s="136"/>
      <c r="X2167" s="126"/>
      <c r="Y2167" s="126"/>
      <c r="Z2167" s="126"/>
      <c r="AA2167" s="136"/>
      <c r="AB2167" s="121" t="b">
        <v>0</v>
      </c>
      <c r="AC2167" s="121" t="b">
        <v>0</v>
      </c>
      <c r="AD2167" s="122"/>
      <c r="AE2167" s="121" t="b">
        <v>0</v>
      </c>
      <c r="AF2167" s="128"/>
      <c r="AG2167" s="137"/>
      <c r="AH2167" s="138" t="b">
        <v>0</v>
      </c>
      <c r="AI2167" s="133"/>
    </row>
    <row r="2168">
      <c r="A2168" s="114"/>
      <c r="B2168" s="114"/>
      <c r="C2168" s="114"/>
      <c r="D2168" s="114"/>
      <c r="E2168" s="114"/>
      <c r="F2168" s="116"/>
      <c r="G2168" s="117"/>
      <c r="H2168" s="116"/>
      <c r="I2168" s="116"/>
      <c r="J2168" s="118"/>
      <c r="K2168" s="116"/>
      <c r="L2168" s="116"/>
      <c r="M2168" s="116"/>
      <c r="N2168" s="116"/>
      <c r="O2168" s="116"/>
      <c r="P2168" s="126"/>
      <c r="Q2168" s="126"/>
      <c r="R2168" s="126"/>
      <c r="S2168" s="136"/>
      <c r="T2168" s="126"/>
      <c r="U2168" s="126"/>
      <c r="V2168" s="126"/>
      <c r="W2168" s="136"/>
      <c r="X2168" s="126"/>
      <c r="Y2168" s="126"/>
      <c r="Z2168" s="126"/>
      <c r="AA2168" s="136"/>
      <c r="AB2168" s="121" t="b">
        <v>0</v>
      </c>
      <c r="AC2168" s="121" t="b">
        <v>0</v>
      </c>
      <c r="AD2168" s="122"/>
      <c r="AE2168" s="121" t="b">
        <v>0</v>
      </c>
      <c r="AF2168" s="128"/>
      <c r="AG2168" s="137"/>
      <c r="AH2168" s="138" t="b">
        <v>0</v>
      </c>
      <c r="AI2168" s="133"/>
    </row>
    <row r="2169">
      <c r="A2169" s="114"/>
      <c r="B2169" s="114"/>
      <c r="C2169" s="114"/>
      <c r="D2169" s="114"/>
      <c r="E2169" s="114"/>
      <c r="F2169" s="116"/>
      <c r="G2169" s="117"/>
      <c r="H2169" s="116"/>
      <c r="I2169" s="116"/>
      <c r="J2169" s="118"/>
      <c r="K2169" s="116"/>
      <c r="L2169" s="116"/>
      <c r="M2169" s="116"/>
      <c r="N2169" s="116"/>
      <c r="O2169" s="116"/>
      <c r="P2169" s="126"/>
      <c r="Q2169" s="126"/>
      <c r="R2169" s="126"/>
      <c r="S2169" s="136"/>
      <c r="T2169" s="126"/>
      <c r="U2169" s="126"/>
      <c r="V2169" s="126"/>
      <c r="W2169" s="136"/>
      <c r="X2169" s="126"/>
      <c r="Y2169" s="126"/>
      <c r="Z2169" s="126"/>
      <c r="AA2169" s="136"/>
      <c r="AB2169" s="121" t="b">
        <v>0</v>
      </c>
      <c r="AC2169" s="121" t="b">
        <v>0</v>
      </c>
      <c r="AD2169" s="122"/>
      <c r="AE2169" s="121" t="b">
        <v>0</v>
      </c>
      <c r="AF2169" s="128"/>
      <c r="AG2169" s="137"/>
      <c r="AH2169" s="138" t="b">
        <v>0</v>
      </c>
      <c r="AI2169" s="133"/>
    </row>
    <row r="2170">
      <c r="A2170" s="114"/>
      <c r="B2170" s="114"/>
      <c r="C2170" s="114"/>
      <c r="D2170" s="114"/>
      <c r="E2170" s="114"/>
      <c r="F2170" s="116"/>
      <c r="G2170" s="117"/>
      <c r="H2170" s="116"/>
      <c r="I2170" s="116"/>
      <c r="J2170" s="118"/>
      <c r="K2170" s="116"/>
      <c r="L2170" s="116"/>
      <c r="M2170" s="116"/>
      <c r="N2170" s="116"/>
      <c r="O2170" s="116"/>
      <c r="P2170" s="126"/>
      <c r="Q2170" s="126"/>
      <c r="R2170" s="126"/>
      <c r="S2170" s="136"/>
      <c r="T2170" s="126"/>
      <c r="U2170" s="126"/>
      <c r="V2170" s="126"/>
      <c r="W2170" s="136"/>
      <c r="X2170" s="126"/>
      <c r="Y2170" s="126"/>
      <c r="Z2170" s="126"/>
      <c r="AA2170" s="136"/>
      <c r="AB2170" s="121" t="b">
        <v>0</v>
      </c>
      <c r="AC2170" s="121" t="b">
        <v>0</v>
      </c>
      <c r="AD2170" s="122"/>
      <c r="AE2170" s="121" t="b">
        <v>0</v>
      </c>
      <c r="AF2170" s="128"/>
      <c r="AG2170" s="137"/>
      <c r="AH2170" s="138" t="b">
        <v>0</v>
      </c>
      <c r="AI2170" s="133"/>
    </row>
    <row r="2171">
      <c r="A2171" s="114"/>
      <c r="B2171" s="114"/>
      <c r="C2171" s="114"/>
      <c r="D2171" s="114"/>
      <c r="E2171" s="114"/>
      <c r="F2171" s="116"/>
      <c r="G2171" s="117"/>
      <c r="H2171" s="116"/>
      <c r="I2171" s="116"/>
      <c r="J2171" s="118"/>
      <c r="K2171" s="116"/>
      <c r="L2171" s="116"/>
      <c r="M2171" s="116"/>
      <c r="N2171" s="116"/>
      <c r="O2171" s="116"/>
      <c r="P2171" s="126"/>
      <c r="Q2171" s="126"/>
      <c r="R2171" s="126"/>
      <c r="S2171" s="136"/>
      <c r="T2171" s="126"/>
      <c r="U2171" s="126"/>
      <c r="V2171" s="126"/>
      <c r="W2171" s="136"/>
      <c r="X2171" s="126"/>
      <c r="Y2171" s="126"/>
      <c r="Z2171" s="126"/>
      <c r="AA2171" s="136"/>
      <c r="AB2171" s="121" t="b">
        <v>0</v>
      </c>
      <c r="AC2171" s="121" t="b">
        <v>0</v>
      </c>
      <c r="AD2171" s="122"/>
      <c r="AE2171" s="121" t="b">
        <v>0</v>
      </c>
      <c r="AF2171" s="128"/>
      <c r="AG2171" s="137"/>
      <c r="AH2171" s="138" t="b">
        <v>0</v>
      </c>
      <c r="AI2171" s="133"/>
    </row>
    <row r="2172">
      <c r="A2172" s="114"/>
      <c r="B2172" s="114"/>
      <c r="C2172" s="114"/>
      <c r="D2172" s="114"/>
      <c r="E2172" s="114"/>
      <c r="F2172" s="116"/>
      <c r="G2172" s="117"/>
      <c r="H2172" s="116"/>
      <c r="I2172" s="116"/>
      <c r="J2172" s="118"/>
      <c r="K2172" s="116"/>
      <c r="L2172" s="116"/>
      <c r="M2172" s="116"/>
      <c r="N2172" s="116"/>
      <c r="O2172" s="116"/>
      <c r="P2172" s="126"/>
      <c r="Q2172" s="126"/>
      <c r="R2172" s="126"/>
      <c r="S2172" s="136"/>
      <c r="T2172" s="126"/>
      <c r="U2172" s="126"/>
      <c r="V2172" s="126"/>
      <c r="W2172" s="136"/>
      <c r="X2172" s="126"/>
      <c r="Y2172" s="126"/>
      <c r="Z2172" s="126"/>
      <c r="AA2172" s="136"/>
      <c r="AB2172" s="121" t="b">
        <v>0</v>
      </c>
      <c r="AC2172" s="121" t="b">
        <v>0</v>
      </c>
      <c r="AD2172" s="122"/>
      <c r="AE2172" s="121" t="b">
        <v>0</v>
      </c>
      <c r="AF2172" s="128"/>
      <c r="AG2172" s="137"/>
      <c r="AH2172" s="138" t="b">
        <v>0</v>
      </c>
      <c r="AI2172" s="133"/>
    </row>
    <row r="2173">
      <c r="A2173" s="114"/>
      <c r="B2173" s="114"/>
      <c r="C2173" s="114"/>
      <c r="D2173" s="114"/>
      <c r="E2173" s="114"/>
      <c r="F2173" s="116"/>
      <c r="G2173" s="117"/>
      <c r="H2173" s="116"/>
      <c r="I2173" s="116"/>
      <c r="J2173" s="118"/>
      <c r="K2173" s="116"/>
      <c r="L2173" s="116"/>
      <c r="M2173" s="116"/>
      <c r="N2173" s="116"/>
      <c r="O2173" s="116"/>
      <c r="P2173" s="126"/>
      <c r="Q2173" s="126"/>
      <c r="R2173" s="126"/>
      <c r="S2173" s="136"/>
      <c r="T2173" s="126"/>
      <c r="U2173" s="126"/>
      <c r="V2173" s="126"/>
      <c r="W2173" s="136"/>
      <c r="X2173" s="126"/>
      <c r="Y2173" s="126"/>
      <c r="Z2173" s="126"/>
      <c r="AA2173" s="136"/>
      <c r="AB2173" s="121" t="b">
        <v>0</v>
      </c>
      <c r="AC2173" s="121" t="b">
        <v>0</v>
      </c>
      <c r="AD2173" s="122"/>
      <c r="AE2173" s="121" t="b">
        <v>0</v>
      </c>
      <c r="AF2173" s="128"/>
      <c r="AG2173" s="137"/>
      <c r="AH2173" s="138" t="b">
        <v>0</v>
      </c>
      <c r="AI2173" s="133"/>
    </row>
    <row r="2174">
      <c r="A2174" s="114"/>
      <c r="B2174" s="114"/>
      <c r="C2174" s="114"/>
      <c r="D2174" s="114"/>
      <c r="E2174" s="114"/>
      <c r="F2174" s="116"/>
      <c r="G2174" s="117"/>
      <c r="H2174" s="116"/>
      <c r="I2174" s="116"/>
      <c r="J2174" s="118"/>
      <c r="K2174" s="116"/>
      <c r="L2174" s="116"/>
      <c r="M2174" s="116"/>
      <c r="N2174" s="116"/>
      <c r="O2174" s="116"/>
      <c r="P2174" s="126"/>
      <c r="Q2174" s="126"/>
      <c r="R2174" s="126"/>
      <c r="S2174" s="136"/>
      <c r="T2174" s="126"/>
      <c r="U2174" s="126"/>
      <c r="V2174" s="126"/>
      <c r="W2174" s="136"/>
      <c r="X2174" s="126"/>
      <c r="Y2174" s="126"/>
      <c r="Z2174" s="126"/>
      <c r="AA2174" s="136"/>
      <c r="AB2174" s="121" t="b">
        <v>0</v>
      </c>
      <c r="AC2174" s="121" t="b">
        <v>0</v>
      </c>
      <c r="AD2174" s="122"/>
      <c r="AE2174" s="121" t="b">
        <v>0</v>
      </c>
      <c r="AF2174" s="128"/>
      <c r="AG2174" s="137"/>
      <c r="AH2174" s="138" t="b">
        <v>0</v>
      </c>
      <c r="AI2174" s="133"/>
    </row>
    <row r="2175">
      <c r="A2175" s="114"/>
      <c r="B2175" s="114"/>
      <c r="C2175" s="114"/>
      <c r="D2175" s="114"/>
      <c r="E2175" s="114"/>
      <c r="F2175" s="116"/>
      <c r="G2175" s="117"/>
      <c r="H2175" s="116"/>
      <c r="I2175" s="116"/>
      <c r="J2175" s="118"/>
      <c r="K2175" s="116"/>
      <c r="L2175" s="116"/>
      <c r="M2175" s="116"/>
      <c r="N2175" s="116"/>
      <c r="O2175" s="116"/>
      <c r="P2175" s="126"/>
      <c r="Q2175" s="126"/>
      <c r="R2175" s="126"/>
      <c r="S2175" s="136"/>
      <c r="T2175" s="126"/>
      <c r="U2175" s="126"/>
      <c r="V2175" s="126"/>
      <c r="W2175" s="136"/>
      <c r="X2175" s="126"/>
      <c r="Y2175" s="126"/>
      <c r="Z2175" s="126"/>
      <c r="AA2175" s="136"/>
      <c r="AB2175" s="121" t="b">
        <v>0</v>
      </c>
      <c r="AC2175" s="121" t="b">
        <v>0</v>
      </c>
      <c r="AD2175" s="122"/>
      <c r="AE2175" s="121" t="b">
        <v>0</v>
      </c>
      <c r="AF2175" s="128"/>
      <c r="AG2175" s="137"/>
      <c r="AH2175" s="138" t="b">
        <v>0</v>
      </c>
      <c r="AI2175" s="133"/>
    </row>
    <row r="2176">
      <c r="A2176" s="114"/>
      <c r="B2176" s="114"/>
      <c r="C2176" s="114"/>
      <c r="D2176" s="114"/>
      <c r="E2176" s="114"/>
      <c r="F2176" s="116"/>
      <c r="G2176" s="117"/>
      <c r="H2176" s="116"/>
      <c r="I2176" s="116"/>
      <c r="J2176" s="118"/>
      <c r="K2176" s="116"/>
      <c r="L2176" s="116"/>
      <c r="M2176" s="116"/>
      <c r="N2176" s="116"/>
      <c r="O2176" s="116"/>
      <c r="P2176" s="126"/>
      <c r="Q2176" s="126"/>
      <c r="R2176" s="126"/>
      <c r="S2176" s="136"/>
      <c r="T2176" s="126"/>
      <c r="U2176" s="126"/>
      <c r="V2176" s="126"/>
      <c r="W2176" s="136"/>
      <c r="X2176" s="126"/>
      <c r="Y2176" s="126"/>
      <c r="Z2176" s="126"/>
      <c r="AA2176" s="136"/>
      <c r="AB2176" s="121" t="b">
        <v>0</v>
      </c>
      <c r="AC2176" s="121" t="b">
        <v>0</v>
      </c>
      <c r="AD2176" s="122"/>
      <c r="AE2176" s="121" t="b">
        <v>0</v>
      </c>
      <c r="AF2176" s="128"/>
      <c r="AG2176" s="137"/>
      <c r="AH2176" s="138" t="b">
        <v>0</v>
      </c>
      <c r="AI2176" s="133"/>
    </row>
    <row r="2177">
      <c r="A2177" s="114"/>
      <c r="B2177" s="114"/>
      <c r="C2177" s="114"/>
      <c r="D2177" s="114"/>
      <c r="E2177" s="114"/>
      <c r="F2177" s="116"/>
      <c r="G2177" s="117"/>
      <c r="H2177" s="116"/>
      <c r="I2177" s="116"/>
      <c r="J2177" s="118"/>
      <c r="K2177" s="116"/>
      <c r="L2177" s="116"/>
      <c r="M2177" s="116"/>
      <c r="N2177" s="116"/>
      <c r="O2177" s="116"/>
      <c r="P2177" s="126"/>
      <c r="Q2177" s="126"/>
      <c r="R2177" s="126"/>
      <c r="S2177" s="136"/>
      <c r="T2177" s="126"/>
      <c r="U2177" s="126"/>
      <c r="V2177" s="126"/>
      <c r="W2177" s="136"/>
      <c r="X2177" s="126"/>
      <c r="Y2177" s="126"/>
      <c r="Z2177" s="126"/>
      <c r="AA2177" s="136"/>
      <c r="AB2177" s="121" t="b">
        <v>0</v>
      </c>
      <c r="AC2177" s="121" t="b">
        <v>0</v>
      </c>
      <c r="AD2177" s="122"/>
      <c r="AE2177" s="121" t="b">
        <v>0</v>
      </c>
      <c r="AF2177" s="128"/>
      <c r="AG2177" s="137"/>
      <c r="AH2177" s="138" t="b">
        <v>0</v>
      </c>
      <c r="AI2177" s="133"/>
    </row>
    <row r="2178">
      <c r="A2178" s="114"/>
      <c r="B2178" s="114"/>
      <c r="C2178" s="114"/>
      <c r="D2178" s="114"/>
      <c r="E2178" s="114"/>
      <c r="F2178" s="116"/>
      <c r="G2178" s="117"/>
      <c r="H2178" s="116"/>
      <c r="I2178" s="116"/>
      <c r="J2178" s="118"/>
      <c r="K2178" s="116"/>
      <c r="L2178" s="116"/>
      <c r="M2178" s="116"/>
      <c r="N2178" s="116"/>
      <c r="O2178" s="116"/>
      <c r="P2178" s="126"/>
      <c r="Q2178" s="126"/>
      <c r="R2178" s="126"/>
      <c r="S2178" s="136"/>
      <c r="T2178" s="126"/>
      <c r="U2178" s="126"/>
      <c r="V2178" s="126"/>
      <c r="W2178" s="136"/>
      <c r="X2178" s="126"/>
      <c r="Y2178" s="126"/>
      <c r="Z2178" s="126"/>
      <c r="AA2178" s="136"/>
      <c r="AB2178" s="121" t="b">
        <v>0</v>
      </c>
      <c r="AC2178" s="121" t="b">
        <v>0</v>
      </c>
      <c r="AD2178" s="122"/>
      <c r="AE2178" s="121" t="b">
        <v>0</v>
      </c>
      <c r="AF2178" s="128"/>
      <c r="AG2178" s="137"/>
      <c r="AH2178" s="138" t="b">
        <v>0</v>
      </c>
      <c r="AI2178" s="133"/>
    </row>
    <row r="2179">
      <c r="A2179" s="114"/>
      <c r="B2179" s="114"/>
      <c r="C2179" s="114"/>
      <c r="D2179" s="114"/>
      <c r="E2179" s="114"/>
      <c r="F2179" s="116"/>
      <c r="G2179" s="117"/>
      <c r="H2179" s="116"/>
      <c r="I2179" s="116"/>
      <c r="J2179" s="118"/>
      <c r="K2179" s="116"/>
      <c r="L2179" s="116"/>
      <c r="M2179" s="116"/>
      <c r="N2179" s="116"/>
      <c r="O2179" s="116"/>
      <c r="P2179" s="126"/>
      <c r="Q2179" s="126"/>
      <c r="R2179" s="126"/>
      <c r="S2179" s="136"/>
      <c r="T2179" s="126"/>
      <c r="U2179" s="126"/>
      <c r="V2179" s="126"/>
      <c r="W2179" s="136"/>
      <c r="X2179" s="126"/>
      <c r="Y2179" s="126"/>
      <c r="Z2179" s="126"/>
      <c r="AA2179" s="136"/>
      <c r="AB2179" s="121" t="b">
        <v>0</v>
      </c>
      <c r="AC2179" s="121" t="b">
        <v>0</v>
      </c>
      <c r="AD2179" s="122"/>
      <c r="AE2179" s="121" t="b">
        <v>0</v>
      </c>
      <c r="AF2179" s="128"/>
      <c r="AG2179" s="137"/>
      <c r="AH2179" s="138" t="b">
        <v>0</v>
      </c>
      <c r="AI2179" s="133"/>
    </row>
    <row r="2180">
      <c r="A2180" s="114"/>
      <c r="B2180" s="114"/>
      <c r="C2180" s="114"/>
      <c r="D2180" s="114"/>
      <c r="E2180" s="114"/>
      <c r="F2180" s="116"/>
      <c r="G2180" s="117"/>
      <c r="H2180" s="116"/>
      <c r="I2180" s="116"/>
      <c r="J2180" s="118"/>
      <c r="K2180" s="116"/>
      <c r="L2180" s="116"/>
      <c r="M2180" s="116"/>
      <c r="N2180" s="116"/>
      <c r="O2180" s="116"/>
      <c r="P2180" s="126"/>
      <c r="Q2180" s="126"/>
      <c r="R2180" s="126"/>
      <c r="S2180" s="136"/>
      <c r="T2180" s="126"/>
      <c r="U2180" s="126"/>
      <c r="V2180" s="126"/>
      <c r="W2180" s="136"/>
      <c r="X2180" s="126"/>
      <c r="Y2180" s="126"/>
      <c r="Z2180" s="126"/>
      <c r="AA2180" s="136"/>
      <c r="AB2180" s="121" t="b">
        <v>0</v>
      </c>
      <c r="AC2180" s="121" t="b">
        <v>0</v>
      </c>
      <c r="AD2180" s="122"/>
      <c r="AE2180" s="121" t="b">
        <v>0</v>
      </c>
      <c r="AF2180" s="128"/>
      <c r="AG2180" s="137"/>
      <c r="AH2180" s="138" t="b">
        <v>0</v>
      </c>
      <c r="AI2180" s="133"/>
    </row>
    <row r="2181">
      <c r="A2181" s="114"/>
      <c r="B2181" s="114"/>
      <c r="C2181" s="114"/>
      <c r="D2181" s="114"/>
      <c r="E2181" s="114"/>
      <c r="F2181" s="116"/>
      <c r="G2181" s="117"/>
      <c r="H2181" s="116"/>
      <c r="I2181" s="116"/>
      <c r="J2181" s="118"/>
      <c r="K2181" s="116"/>
      <c r="L2181" s="116"/>
      <c r="M2181" s="116"/>
      <c r="N2181" s="116"/>
      <c r="O2181" s="116"/>
      <c r="P2181" s="126"/>
      <c r="Q2181" s="126"/>
      <c r="R2181" s="126"/>
      <c r="S2181" s="136"/>
      <c r="T2181" s="126"/>
      <c r="U2181" s="126"/>
      <c r="V2181" s="126"/>
      <c r="W2181" s="136"/>
      <c r="X2181" s="126"/>
      <c r="Y2181" s="126"/>
      <c r="Z2181" s="126"/>
      <c r="AA2181" s="136"/>
      <c r="AB2181" s="121" t="b">
        <v>0</v>
      </c>
      <c r="AC2181" s="121" t="b">
        <v>0</v>
      </c>
      <c r="AD2181" s="122"/>
      <c r="AE2181" s="121" t="b">
        <v>0</v>
      </c>
      <c r="AF2181" s="128"/>
      <c r="AG2181" s="137"/>
      <c r="AH2181" s="138" t="b">
        <v>0</v>
      </c>
      <c r="AI2181" s="133"/>
    </row>
    <row r="2182">
      <c r="A2182" s="114"/>
      <c r="B2182" s="114"/>
      <c r="C2182" s="114"/>
      <c r="D2182" s="114"/>
      <c r="E2182" s="114"/>
      <c r="F2182" s="116"/>
      <c r="G2182" s="117"/>
      <c r="H2182" s="116"/>
      <c r="I2182" s="116"/>
      <c r="J2182" s="118"/>
      <c r="K2182" s="116"/>
      <c r="L2182" s="116"/>
      <c r="M2182" s="116"/>
      <c r="N2182" s="116"/>
      <c r="O2182" s="116"/>
      <c r="P2182" s="126"/>
      <c r="Q2182" s="126"/>
      <c r="R2182" s="126"/>
      <c r="S2182" s="136"/>
      <c r="T2182" s="126"/>
      <c r="U2182" s="126"/>
      <c r="V2182" s="126"/>
      <c r="W2182" s="136"/>
      <c r="X2182" s="126"/>
      <c r="Y2182" s="126"/>
      <c r="Z2182" s="126"/>
      <c r="AA2182" s="136"/>
      <c r="AB2182" s="121" t="b">
        <v>0</v>
      </c>
      <c r="AC2182" s="121" t="b">
        <v>0</v>
      </c>
      <c r="AD2182" s="122"/>
      <c r="AE2182" s="121" t="b">
        <v>0</v>
      </c>
      <c r="AF2182" s="128"/>
      <c r="AG2182" s="137"/>
      <c r="AH2182" s="138" t="b">
        <v>0</v>
      </c>
      <c r="AI2182" s="133"/>
    </row>
    <row r="2183">
      <c r="A2183" s="114"/>
      <c r="B2183" s="114"/>
      <c r="C2183" s="114"/>
      <c r="D2183" s="114"/>
      <c r="E2183" s="114"/>
      <c r="F2183" s="116"/>
      <c r="G2183" s="117"/>
      <c r="H2183" s="116"/>
      <c r="I2183" s="116"/>
      <c r="J2183" s="118"/>
      <c r="K2183" s="116"/>
      <c r="L2183" s="116"/>
      <c r="M2183" s="116"/>
      <c r="N2183" s="116"/>
      <c r="O2183" s="116"/>
      <c r="P2183" s="126"/>
      <c r="Q2183" s="126"/>
      <c r="R2183" s="126"/>
      <c r="S2183" s="136"/>
      <c r="T2183" s="126"/>
      <c r="U2183" s="126"/>
      <c r="V2183" s="126"/>
      <c r="W2183" s="136"/>
      <c r="X2183" s="126"/>
      <c r="Y2183" s="126"/>
      <c r="Z2183" s="126"/>
      <c r="AA2183" s="136"/>
      <c r="AB2183" s="121" t="b">
        <v>0</v>
      </c>
      <c r="AC2183" s="121" t="b">
        <v>0</v>
      </c>
      <c r="AD2183" s="122"/>
      <c r="AE2183" s="121" t="b">
        <v>0</v>
      </c>
      <c r="AF2183" s="128"/>
      <c r="AG2183" s="137"/>
      <c r="AH2183" s="138" t="b">
        <v>0</v>
      </c>
      <c r="AI2183" s="133"/>
    </row>
    <row r="2184">
      <c r="A2184" s="114"/>
      <c r="B2184" s="114"/>
      <c r="C2184" s="114"/>
      <c r="D2184" s="114"/>
      <c r="E2184" s="114"/>
      <c r="F2184" s="116"/>
      <c r="G2184" s="117"/>
      <c r="H2184" s="116"/>
      <c r="I2184" s="116"/>
      <c r="J2184" s="118"/>
      <c r="K2184" s="116"/>
      <c r="L2184" s="116"/>
      <c r="M2184" s="116"/>
      <c r="N2184" s="116"/>
      <c r="O2184" s="116"/>
      <c r="P2184" s="126"/>
      <c r="Q2184" s="126"/>
      <c r="R2184" s="126"/>
      <c r="S2184" s="136"/>
      <c r="T2184" s="126"/>
      <c r="U2184" s="126"/>
      <c r="V2184" s="126"/>
      <c r="W2184" s="136"/>
      <c r="X2184" s="126"/>
      <c r="Y2184" s="126"/>
      <c r="Z2184" s="126"/>
      <c r="AA2184" s="136"/>
      <c r="AB2184" s="121" t="b">
        <v>0</v>
      </c>
      <c r="AC2184" s="121" t="b">
        <v>0</v>
      </c>
      <c r="AD2184" s="122"/>
      <c r="AE2184" s="121" t="b">
        <v>0</v>
      </c>
      <c r="AF2184" s="128"/>
      <c r="AG2184" s="137"/>
      <c r="AH2184" s="138" t="b">
        <v>0</v>
      </c>
      <c r="AI2184" s="133"/>
    </row>
    <row r="2185">
      <c r="A2185" s="114"/>
      <c r="B2185" s="114"/>
      <c r="C2185" s="114"/>
      <c r="D2185" s="114"/>
      <c r="E2185" s="114"/>
      <c r="F2185" s="116"/>
      <c r="G2185" s="117"/>
      <c r="H2185" s="116"/>
      <c r="I2185" s="116"/>
      <c r="J2185" s="118"/>
      <c r="K2185" s="116"/>
      <c r="L2185" s="116"/>
      <c r="M2185" s="116"/>
      <c r="N2185" s="116"/>
      <c r="O2185" s="116"/>
      <c r="P2185" s="126"/>
      <c r="Q2185" s="126"/>
      <c r="R2185" s="126"/>
      <c r="S2185" s="136"/>
      <c r="T2185" s="126"/>
      <c r="U2185" s="126"/>
      <c r="V2185" s="126"/>
      <c r="W2185" s="136"/>
      <c r="X2185" s="126"/>
      <c r="Y2185" s="126"/>
      <c r="Z2185" s="126"/>
      <c r="AA2185" s="136"/>
      <c r="AB2185" s="121" t="b">
        <v>0</v>
      </c>
      <c r="AC2185" s="121" t="b">
        <v>0</v>
      </c>
      <c r="AD2185" s="122"/>
      <c r="AE2185" s="121" t="b">
        <v>0</v>
      </c>
      <c r="AF2185" s="128"/>
      <c r="AG2185" s="137"/>
      <c r="AH2185" s="138" t="b">
        <v>0</v>
      </c>
      <c r="AI2185" s="133"/>
    </row>
    <row r="2186">
      <c r="A2186" s="114"/>
      <c r="B2186" s="114"/>
      <c r="C2186" s="114"/>
      <c r="D2186" s="114"/>
      <c r="E2186" s="114"/>
      <c r="F2186" s="116"/>
      <c r="G2186" s="117"/>
      <c r="H2186" s="116"/>
      <c r="I2186" s="116"/>
      <c r="J2186" s="118"/>
      <c r="K2186" s="116"/>
      <c r="L2186" s="116"/>
      <c r="M2186" s="116"/>
      <c r="N2186" s="116"/>
      <c r="O2186" s="116"/>
      <c r="P2186" s="126"/>
      <c r="Q2186" s="126"/>
      <c r="R2186" s="126"/>
      <c r="S2186" s="136"/>
      <c r="T2186" s="126"/>
      <c r="U2186" s="126"/>
      <c r="V2186" s="126"/>
      <c r="W2186" s="136"/>
      <c r="X2186" s="126"/>
      <c r="Y2186" s="126"/>
      <c r="Z2186" s="126"/>
      <c r="AA2186" s="136"/>
      <c r="AB2186" s="121" t="b">
        <v>0</v>
      </c>
      <c r="AC2186" s="121" t="b">
        <v>0</v>
      </c>
      <c r="AD2186" s="122"/>
      <c r="AE2186" s="121" t="b">
        <v>0</v>
      </c>
      <c r="AF2186" s="128"/>
      <c r="AG2186" s="137"/>
      <c r="AH2186" s="138" t="b">
        <v>0</v>
      </c>
      <c r="AI2186" s="133"/>
    </row>
    <row r="2187">
      <c r="A2187" s="114"/>
      <c r="B2187" s="114"/>
      <c r="C2187" s="114"/>
      <c r="D2187" s="114"/>
      <c r="E2187" s="114"/>
      <c r="F2187" s="116"/>
      <c r="G2187" s="117"/>
      <c r="H2187" s="116"/>
      <c r="I2187" s="116"/>
      <c r="J2187" s="118"/>
      <c r="K2187" s="116"/>
      <c r="L2187" s="116"/>
      <c r="M2187" s="116"/>
      <c r="N2187" s="116"/>
      <c r="O2187" s="116"/>
      <c r="P2187" s="126"/>
      <c r="Q2187" s="126"/>
      <c r="R2187" s="126"/>
      <c r="S2187" s="136"/>
      <c r="T2187" s="126"/>
      <c r="U2187" s="126"/>
      <c r="V2187" s="126"/>
      <c r="W2187" s="136"/>
      <c r="X2187" s="126"/>
      <c r="Y2187" s="126"/>
      <c r="Z2187" s="126"/>
      <c r="AA2187" s="136"/>
      <c r="AB2187" s="121" t="b">
        <v>0</v>
      </c>
      <c r="AC2187" s="121" t="b">
        <v>0</v>
      </c>
      <c r="AD2187" s="122"/>
      <c r="AE2187" s="121" t="b">
        <v>0</v>
      </c>
      <c r="AF2187" s="128"/>
      <c r="AG2187" s="137"/>
      <c r="AH2187" s="138" t="b">
        <v>0</v>
      </c>
      <c r="AI2187" s="133"/>
    </row>
    <row r="2188">
      <c r="A2188" s="114"/>
      <c r="B2188" s="114"/>
      <c r="C2188" s="114"/>
      <c r="D2188" s="114"/>
      <c r="E2188" s="114"/>
      <c r="F2188" s="116"/>
      <c r="G2188" s="117"/>
      <c r="H2188" s="116"/>
      <c r="I2188" s="116"/>
      <c r="J2188" s="118"/>
      <c r="K2188" s="116"/>
      <c r="L2188" s="116"/>
      <c r="M2188" s="116"/>
      <c r="N2188" s="116"/>
      <c r="O2188" s="116"/>
      <c r="P2188" s="126"/>
      <c r="Q2188" s="126"/>
      <c r="R2188" s="126"/>
      <c r="S2188" s="136"/>
      <c r="T2188" s="126"/>
      <c r="U2188" s="126"/>
      <c r="V2188" s="126"/>
      <c r="W2188" s="136"/>
      <c r="X2188" s="126"/>
      <c r="Y2188" s="126"/>
      <c r="Z2188" s="126"/>
      <c r="AA2188" s="136"/>
      <c r="AB2188" s="121" t="b">
        <v>0</v>
      </c>
      <c r="AC2188" s="121" t="b">
        <v>0</v>
      </c>
      <c r="AD2188" s="122"/>
      <c r="AE2188" s="121" t="b">
        <v>0</v>
      </c>
      <c r="AF2188" s="128"/>
      <c r="AG2188" s="137"/>
      <c r="AH2188" s="138" t="b">
        <v>0</v>
      </c>
      <c r="AI2188" s="133"/>
    </row>
    <row r="2189">
      <c r="A2189" s="114"/>
      <c r="B2189" s="114"/>
      <c r="C2189" s="114"/>
      <c r="D2189" s="114"/>
      <c r="E2189" s="114"/>
      <c r="F2189" s="116"/>
      <c r="G2189" s="117"/>
      <c r="H2189" s="116"/>
      <c r="I2189" s="116"/>
      <c r="J2189" s="118"/>
      <c r="K2189" s="116"/>
      <c r="L2189" s="116"/>
      <c r="M2189" s="116"/>
      <c r="N2189" s="116"/>
      <c r="O2189" s="116"/>
      <c r="P2189" s="126"/>
      <c r="Q2189" s="126"/>
      <c r="R2189" s="126"/>
      <c r="S2189" s="136"/>
      <c r="T2189" s="126"/>
      <c r="U2189" s="126"/>
      <c r="V2189" s="126"/>
      <c r="W2189" s="136"/>
      <c r="X2189" s="126"/>
      <c r="Y2189" s="126"/>
      <c r="Z2189" s="126"/>
      <c r="AA2189" s="136"/>
      <c r="AB2189" s="121" t="b">
        <v>0</v>
      </c>
      <c r="AC2189" s="121" t="b">
        <v>0</v>
      </c>
      <c r="AD2189" s="122"/>
      <c r="AE2189" s="121" t="b">
        <v>0</v>
      </c>
      <c r="AF2189" s="128"/>
      <c r="AG2189" s="137"/>
      <c r="AH2189" s="138" t="b">
        <v>0</v>
      </c>
      <c r="AI2189" s="133"/>
    </row>
    <row r="2190">
      <c r="A2190" s="114"/>
      <c r="B2190" s="114"/>
      <c r="C2190" s="114"/>
      <c r="D2190" s="114"/>
      <c r="E2190" s="114"/>
      <c r="F2190" s="116"/>
      <c r="G2190" s="117"/>
      <c r="H2190" s="116"/>
      <c r="I2190" s="116"/>
      <c r="J2190" s="118"/>
      <c r="K2190" s="116"/>
      <c r="L2190" s="116"/>
      <c r="M2190" s="116"/>
      <c r="N2190" s="116"/>
      <c r="O2190" s="116"/>
      <c r="P2190" s="126"/>
      <c r="Q2190" s="126"/>
      <c r="R2190" s="126"/>
      <c r="S2190" s="136"/>
      <c r="T2190" s="126"/>
      <c r="U2190" s="126"/>
      <c r="V2190" s="126"/>
      <c r="W2190" s="136"/>
      <c r="X2190" s="126"/>
      <c r="Y2190" s="126"/>
      <c r="Z2190" s="126"/>
      <c r="AA2190" s="136"/>
      <c r="AB2190" s="121" t="b">
        <v>0</v>
      </c>
      <c r="AC2190" s="121" t="b">
        <v>0</v>
      </c>
      <c r="AD2190" s="122"/>
      <c r="AE2190" s="121" t="b">
        <v>0</v>
      </c>
      <c r="AF2190" s="128"/>
      <c r="AG2190" s="137"/>
      <c r="AH2190" s="138" t="b">
        <v>0</v>
      </c>
      <c r="AI2190" s="133"/>
    </row>
    <row r="2191">
      <c r="A2191" s="114"/>
      <c r="B2191" s="114"/>
      <c r="C2191" s="114"/>
      <c r="D2191" s="114"/>
      <c r="E2191" s="114"/>
      <c r="F2191" s="116"/>
      <c r="G2191" s="117"/>
      <c r="H2191" s="116"/>
      <c r="I2191" s="116"/>
      <c r="J2191" s="118"/>
      <c r="K2191" s="116"/>
      <c r="L2191" s="116"/>
      <c r="M2191" s="116"/>
      <c r="N2191" s="116"/>
      <c r="O2191" s="116"/>
      <c r="P2191" s="126"/>
      <c r="Q2191" s="126"/>
      <c r="R2191" s="126"/>
      <c r="S2191" s="136"/>
      <c r="T2191" s="126"/>
      <c r="U2191" s="126"/>
      <c r="V2191" s="126"/>
      <c r="W2191" s="136"/>
      <c r="X2191" s="126"/>
      <c r="Y2191" s="126"/>
      <c r="Z2191" s="126"/>
      <c r="AA2191" s="136"/>
      <c r="AB2191" s="121" t="b">
        <v>0</v>
      </c>
      <c r="AC2191" s="121" t="b">
        <v>0</v>
      </c>
      <c r="AD2191" s="122"/>
      <c r="AE2191" s="121" t="b">
        <v>0</v>
      </c>
      <c r="AF2191" s="128"/>
      <c r="AG2191" s="137"/>
      <c r="AH2191" s="138" t="b">
        <v>0</v>
      </c>
      <c r="AI2191" s="133"/>
    </row>
    <row r="2192">
      <c r="A2192" s="114"/>
      <c r="B2192" s="114"/>
      <c r="C2192" s="114"/>
      <c r="D2192" s="114"/>
      <c r="E2192" s="114"/>
      <c r="F2192" s="116"/>
      <c r="G2192" s="117"/>
      <c r="H2192" s="116"/>
      <c r="I2192" s="116"/>
      <c r="J2192" s="118"/>
      <c r="K2192" s="116"/>
      <c r="L2192" s="116"/>
      <c r="M2192" s="116"/>
      <c r="N2192" s="116"/>
      <c r="O2192" s="116"/>
      <c r="P2192" s="126"/>
      <c r="Q2192" s="126"/>
      <c r="R2192" s="126"/>
      <c r="S2192" s="136"/>
      <c r="T2192" s="126"/>
      <c r="U2192" s="126"/>
      <c r="V2192" s="126"/>
      <c r="W2192" s="136"/>
      <c r="X2192" s="126"/>
      <c r="Y2192" s="126"/>
      <c r="Z2192" s="126"/>
      <c r="AA2192" s="136"/>
      <c r="AB2192" s="121" t="b">
        <v>0</v>
      </c>
      <c r="AC2192" s="121" t="b">
        <v>0</v>
      </c>
      <c r="AD2192" s="122"/>
      <c r="AE2192" s="121" t="b">
        <v>0</v>
      </c>
      <c r="AF2192" s="128"/>
      <c r="AG2192" s="137"/>
      <c r="AH2192" s="138" t="b">
        <v>0</v>
      </c>
      <c r="AI2192" s="133"/>
    </row>
    <row r="2193">
      <c r="A2193" s="114"/>
      <c r="B2193" s="114"/>
      <c r="C2193" s="114"/>
      <c r="D2193" s="114"/>
      <c r="E2193" s="114"/>
      <c r="F2193" s="116"/>
      <c r="G2193" s="117"/>
      <c r="H2193" s="116"/>
      <c r="I2193" s="116"/>
      <c r="J2193" s="118"/>
      <c r="K2193" s="116"/>
      <c r="L2193" s="116"/>
      <c r="M2193" s="116"/>
      <c r="N2193" s="116"/>
      <c r="O2193" s="116"/>
      <c r="P2193" s="126"/>
      <c r="Q2193" s="126"/>
      <c r="R2193" s="126"/>
      <c r="S2193" s="136"/>
      <c r="T2193" s="126"/>
      <c r="U2193" s="126"/>
      <c r="V2193" s="126"/>
      <c r="W2193" s="136"/>
      <c r="X2193" s="126"/>
      <c r="Y2193" s="126"/>
      <c r="Z2193" s="126"/>
      <c r="AA2193" s="136"/>
      <c r="AB2193" s="121" t="b">
        <v>0</v>
      </c>
      <c r="AC2193" s="121" t="b">
        <v>0</v>
      </c>
      <c r="AD2193" s="122"/>
      <c r="AE2193" s="121" t="b">
        <v>0</v>
      </c>
      <c r="AF2193" s="128"/>
      <c r="AG2193" s="137"/>
      <c r="AH2193" s="138" t="b">
        <v>0</v>
      </c>
      <c r="AI2193" s="133"/>
    </row>
    <row r="2194">
      <c r="A2194" s="114"/>
      <c r="B2194" s="114"/>
      <c r="C2194" s="114"/>
      <c r="D2194" s="114"/>
      <c r="E2194" s="114"/>
      <c r="F2194" s="116"/>
      <c r="G2194" s="117"/>
      <c r="H2194" s="116"/>
      <c r="I2194" s="116"/>
      <c r="J2194" s="118"/>
      <c r="K2194" s="116"/>
      <c r="L2194" s="116"/>
      <c r="M2194" s="116"/>
      <c r="N2194" s="116"/>
      <c r="O2194" s="116"/>
      <c r="P2194" s="126"/>
      <c r="Q2194" s="126"/>
      <c r="R2194" s="126"/>
      <c r="S2194" s="136"/>
      <c r="T2194" s="126"/>
      <c r="U2194" s="126"/>
      <c r="V2194" s="126"/>
      <c r="W2194" s="136"/>
      <c r="X2194" s="126"/>
      <c r="Y2194" s="126"/>
      <c r="Z2194" s="126"/>
      <c r="AA2194" s="136"/>
      <c r="AB2194" s="121" t="b">
        <v>0</v>
      </c>
      <c r="AC2194" s="121" t="b">
        <v>0</v>
      </c>
      <c r="AD2194" s="122"/>
      <c r="AE2194" s="121" t="b">
        <v>0</v>
      </c>
      <c r="AF2194" s="128"/>
      <c r="AG2194" s="137"/>
      <c r="AH2194" s="138" t="b">
        <v>0</v>
      </c>
      <c r="AI2194" s="133"/>
    </row>
    <row r="2195">
      <c r="A2195" s="114"/>
      <c r="B2195" s="114"/>
      <c r="C2195" s="114"/>
      <c r="D2195" s="114"/>
      <c r="E2195" s="114"/>
      <c r="F2195" s="116"/>
      <c r="G2195" s="117"/>
      <c r="H2195" s="116"/>
      <c r="I2195" s="116"/>
      <c r="J2195" s="118"/>
      <c r="K2195" s="116"/>
      <c r="L2195" s="116"/>
      <c r="M2195" s="116"/>
      <c r="N2195" s="116"/>
      <c r="O2195" s="116"/>
      <c r="P2195" s="126"/>
      <c r="Q2195" s="126"/>
      <c r="R2195" s="126"/>
      <c r="S2195" s="136"/>
      <c r="T2195" s="126"/>
      <c r="U2195" s="126"/>
      <c r="V2195" s="126"/>
      <c r="W2195" s="136"/>
      <c r="X2195" s="126"/>
      <c r="Y2195" s="126"/>
      <c r="Z2195" s="126"/>
      <c r="AA2195" s="136"/>
      <c r="AB2195" s="121" t="b">
        <v>0</v>
      </c>
      <c r="AC2195" s="121" t="b">
        <v>0</v>
      </c>
      <c r="AD2195" s="122"/>
      <c r="AE2195" s="121" t="b">
        <v>0</v>
      </c>
      <c r="AF2195" s="128"/>
      <c r="AG2195" s="137"/>
      <c r="AH2195" s="138" t="b">
        <v>0</v>
      </c>
      <c r="AI2195" s="133"/>
    </row>
    <row r="2196">
      <c r="A2196" s="114"/>
      <c r="B2196" s="114"/>
      <c r="C2196" s="114"/>
      <c r="D2196" s="114"/>
      <c r="E2196" s="114"/>
      <c r="F2196" s="116"/>
      <c r="G2196" s="117"/>
      <c r="H2196" s="116"/>
      <c r="I2196" s="116"/>
      <c r="J2196" s="118"/>
      <c r="K2196" s="116"/>
      <c r="L2196" s="116"/>
      <c r="M2196" s="116"/>
      <c r="N2196" s="116"/>
      <c r="O2196" s="116"/>
      <c r="P2196" s="126"/>
      <c r="Q2196" s="126"/>
      <c r="R2196" s="126"/>
      <c r="S2196" s="136"/>
      <c r="T2196" s="126"/>
      <c r="U2196" s="126"/>
      <c r="V2196" s="126"/>
      <c r="W2196" s="136"/>
      <c r="X2196" s="126"/>
      <c r="Y2196" s="126"/>
      <c r="Z2196" s="126"/>
      <c r="AA2196" s="136"/>
      <c r="AB2196" s="121" t="b">
        <v>0</v>
      </c>
      <c r="AC2196" s="121" t="b">
        <v>0</v>
      </c>
      <c r="AD2196" s="122"/>
      <c r="AE2196" s="121" t="b">
        <v>0</v>
      </c>
      <c r="AF2196" s="128"/>
      <c r="AG2196" s="137"/>
      <c r="AH2196" s="138" t="b">
        <v>0</v>
      </c>
      <c r="AI2196" s="133"/>
    </row>
    <row r="2197">
      <c r="A2197" s="114"/>
      <c r="B2197" s="114"/>
      <c r="C2197" s="114"/>
      <c r="D2197" s="114"/>
      <c r="E2197" s="114"/>
      <c r="F2197" s="116"/>
      <c r="G2197" s="117"/>
      <c r="H2197" s="116"/>
      <c r="I2197" s="116"/>
      <c r="J2197" s="118"/>
      <c r="K2197" s="116"/>
      <c r="L2197" s="116"/>
      <c r="M2197" s="116"/>
      <c r="N2197" s="116"/>
      <c r="O2197" s="116"/>
      <c r="P2197" s="126"/>
      <c r="Q2197" s="126"/>
      <c r="R2197" s="126"/>
      <c r="S2197" s="136"/>
      <c r="T2197" s="126"/>
      <c r="U2197" s="126"/>
      <c r="V2197" s="126"/>
      <c r="W2197" s="136"/>
      <c r="X2197" s="126"/>
      <c r="Y2197" s="126"/>
      <c r="Z2197" s="126"/>
      <c r="AA2197" s="136"/>
      <c r="AB2197" s="121" t="b">
        <v>0</v>
      </c>
      <c r="AC2197" s="121" t="b">
        <v>0</v>
      </c>
      <c r="AD2197" s="122"/>
      <c r="AE2197" s="121" t="b">
        <v>0</v>
      </c>
      <c r="AF2197" s="128"/>
      <c r="AG2197" s="137"/>
      <c r="AH2197" s="138" t="b">
        <v>0</v>
      </c>
      <c r="AI2197" s="133"/>
    </row>
    <row r="2198">
      <c r="A2198" s="114"/>
      <c r="B2198" s="114"/>
      <c r="C2198" s="114"/>
      <c r="D2198" s="114"/>
      <c r="E2198" s="114"/>
      <c r="F2198" s="116"/>
      <c r="G2198" s="117"/>
      <c r="H2198" s="116"/>
      <c r="I2198" s="116"/>
      <c r="J2198" s="118"/>
      <c r="K2198" s="116"/>
      <c r="L2198" s="116"/>
      <c r="M2198" s="116"/>
      <c r="N2198" s="116"/>
      <c r="O2198" s="116"/>
      <c r="P2198" s="126"/>
      <c r="Q2198" s="126"/>
      <c r="R2198" s="126"/>
      <c r="S2198" s="136"/>
      <c r="T2198" s="126"/>
      <c r="U2198" s="126"/>
      <c r="V2198" s="126"/>
      <c r="W2198" s="136"/>
      <c r="X2198" s="126"/>
      <c r="Y2198" s="126"/>
      <c r="Z2198" s="126"/>
      <c r="AA2198" s="136"/>
      <c r="AB2198" s="121" t="b">
        <v>0</v>
      </c>
      <c r="AC2198" s="121" t="b">
        <v>0</v>
      </c>
      <c r="AD2198" s="122"/>
      <c r="AE2198" s="121" t="b">
        <v>0</v>
      </c>
      <c r="AF2198" s="128"/>
      <c r="AG2198" s="137"/>
      <c r="AH2198" s="138" t="b">
        <v>0</v>
      </c>
      <c r="AI2198" s="133"/>
    </row>
    <row r="2199">
      <c r="A2199" s="114"/>
      <c r="B2199" s="114"/>
      <c r="C2199" s="114"/>
      <c r="D2199" s="114"/>
      <c r="E2199" s="114"/>
      <c r="F2199" s="116"/>
      <c r="G2199" s="117"/>
      <c r="H2199" s="116"/>
      <c r="I2199" s="116"/>
      <c r="J2199" s="118"/>
      <c r="K2199" s="116"/>
      <c r="L2199" s="116"/>
      <c r="M2199" s="116"/>
      <c r="N2199" s="116"/>
      <c r="O2199" s="116"/>
      <c r="P2199" s="126"/>
      <c r="Q2199" s="126"/>
      <c r="R2199" s="126"/>
      <c r="S2199" s="136"/>
      <c r="T2199" s="126"/>
      <c r="U2199" s="126"/>
      <c r="V2199" s="126"/>
      <c r="W2199" s="136"/>
      <c r="X2199" s="126"/>
      <c r="Y2199" s="126"/>
      <c r="Z2199" s="126"/>
      <c r="AA2199" s="136"/>
      <c r="AB2199" s="121" t="b">
        <v>0</v>
      </c>
      <c r="AC2199" s="121" t="b">
        <v>0</v>
      </c>
      <c r="AD2199" s="122"/>
      <c r="AE2199" s="121" t="b">
        <v>0</v>
      </c>
      <c r="AF2199" s="128"/>
      <c r="AG2199" s="137"/>
      <c r="AH2199" s="138" t="b">
        <v>0</v>
      </c>
      <c r="AI2199" s="133"/>
    </row>
    <row r="2200">
      <c r="A2200" s="114"/>
      <c r="B2200" s="114"/>
      <c r="C2200" s="114"/>
      <c r="D2200" s="114"/>
      <c r="E2200" s="114"/>
      <c r="F2200" s="116"/>
      <c r="G2200" s="117"/>
      <c r="H2200" s="116"/>
      <c r="I2200" s="116"/>
      <c r="J2200" s="118"/>
      <c r="K2200" s="116"/>
      <c r="L2200" s="116"/>
      <c r="M2200" s="116"/>
      <c r="N2200" s="116"/>
      <c r="O2200" s="116"/>
      <c r="P2200" s="126"/>
      <c r="Q2200" s="126"/>
      <c r="R2200" s="126"/>
      <c r="S2200" s="136"/>
      <c r="T2200" s="126"/>
      <c r="U2200" s="126"/>
      <c r="V2200" s="126"/>
      <c r="W2200" s="136"/>
      <c r="X2200" s="126"/>
      <c r="Y2200" s="126"/>
      <c r="Z2200" s="126"/>
      <c r="AA2200" s="136"/>
      <c r="AB2200" s="121" t="b">
        <v>0</v>
      </c>
      <c r="AC2200" s="121" t="b">
        <v>0</v>
      </c>
      <c r="AD2200" s="122"/>
      <c r="AE2200" s="121" t="b">
        <v>0</v>
      </c>
      <c r="AF2200" s="128"/>
      <c r="AG2200" s="137"/>
      <c r="AH2200" s="138" t="b">
        <v>0</v>
      </c>
      <c r="AI2200" s="133"/>
    </row>
    <row r="2201">
      <c r="A2201" s="114"/>
      <c r="B2201" s="114"/>
      <c r="C2201" s="114"/>
      <c r="D2201" s="114"/>
      <c r="E2201" s="114"/>
      <c r="F2201" s="116"/>
      <c r="G2201" s="117"/>
      <c r="H2201" s="116"/>
      <c r="I2201" s="116"/>
      <c r="J2201" s="118"/>
      <c r="K2201" s="116"/>
      <c r="L2201" s="116"/>
      <c r="M2201" s="116"/>
      <c r="N2201" s="116"/>
      <c r="O2201" s="116"/>
      <c r="P2201" s="126"/>
      <c r="Q2201" s="126"/>
      <c r="R2201" s="126"/>
      <c r="S2201" s="136"/>
      <c r="T2201" s="126"/>
      <c r="U2201" s="126"/>
      <c r="V2201" s="126"/>
      <c r="W2201" s="136"/>
      <c r="X2201" s="126"/>
      <c r="Y2201" s="126"/>
      <c r="Z2201" s="126"/>
      <c r="AA2201" s="136"/>
      <c r="AB2201" s="121" t="b">
        <v>0</v>
      </c>
      <c r="AC2201" s="121" t="b">
        <v>0</v>
      </c>
      <c r="AD2201" s="122"/>
      <c r="AE2201" s="121" t="b">
        <v>0</v>
      </c>
      <c r="AF2201" s="128"/>
      <c r="AG2201" s="137"/>
      <c r="AH2201" s="138" t="b">
        <v>0</v>
      </c>
      <c r="AI2201" s="133"/>
    </row>
    <row r="2202">
      <c r="A2202" s="114"/>
      <c r="B2202" s="114"/>
      <c r="C2202" s="114"/>
      <c r="D2202" s="114"/>
      <c r="E2202" s="114"/>
      <c r="F2202" s="116"/>
      <c r="G2202" s="117"/>
      <c r="H2202" s="116"/>
      <c r="I2202" s="116"/>
      <c r="J2202" s="118"/>
      <c r="K2202" s="116"/>
      <c r="L2202" s="116"/>
      <c r="M2202" s="116"/>
      <c r="N2202" s="116"/>
      <c r="O2202" s="116"/>
      <c r="P2202" s="126"/>
      <c r="Q2202" s="126"/>
      <c r="R2202" s="126"/>
      <c r="S2202" s="136"/>
      <c r="T2202" s="126"/>
      <c r="U2202" s="126"/>
      <c r="V2202" s="126"/>
      <c r="W2202" s="136"/>
      <c r="X2202" s="126"/>
      <c r="Y2202" s="126"/>
      <c r="Z2202" s="126"/>
      <c r="AA2202" s="136"/>
      <c r="AB2202" s="121" t="b">
        <v>0</v>
      </c>
      <c r="AC2202" s="121" t="b">
        <v>0</v>
      </c>
      <c r="AD2202" s="122"/>
      <c r="AE2202" s="121" t="b">
        <v>0</v>
      </c>
      <c r="AF2202" s="128"/>
      <c r="AG2202" s="137"/>
      <c r="AH2202" s="138" t="b">
        <v>0</v>
      </c>
      <c r="AI2202" s="133"/>
    </row>
    <row r="2203">
      <c r="A2203" s="114"/>
      <c r="B2203" s="114"/>
      <c r="C2203" s="114"/>
      <c r="D2203" s="114"/>
      <c r="E2203" s="114"/>
      <c r="F2203" s="116"/>
      <c r="G2203" s="117"/>
      <c r="H2203" s="116"/>
      <c r="I2203" s="116"/>
      <c r="J2203" s="118"/>
      <c r="K2203" s="116"/>
      <c r="L2203" s="116"/>
      <c r="M2203" s="116"/>
      <c r="N2203" s="116"/>
      <c r="O2203" s="116"/>
      <c r="P2203" s="126"/>
      <c r="Q2203" s="126"/>
      <c r="R2203" s="126"/>
      <c r="S2203" s="136"/>
      <c r="T2203" s="126"/>
      <c r="U2203" s="126"/>
      <c r="V2203" s="126"/>
      <c r="W2203" s="136"/>
      <c r="X2203" s="126"/>
      <c r="Y2203" s="126"/>
      <c r="Z2203" s="126"/>
      <c r="AA2203" s="136"/>
      <c r="AB2203" s="121" t="b">
        <v>0</v>
      </c>
      <c r="AC2203" s="121" t="b">
        <v>0</v>
      </c>
      <c r="AD2203" s="122"/>
      <c r="AE2203" s="121" t="b">
        <v>0</v>
      </c>
      <c r="AF2203" s="128"/>
      <c r="AG2203" s="137"/>
      <c r="AH2203" s="138" t="b">
        <v>0</v>
      </c>
      <c r="AI2203" s="133"/>
    </row>
    <row r="2204">
      <c r="A2204" s="114"/>
      <c r="B2204" s="114"/>
      <c r="C2204" s="114"/>
      <c r="D2204" s="114"/>
      <c r="E2204" s="114"/>
      <c r="F2204" s="116"/>
      <c r="G2204" s="117"/>
      <c r="H2204" s="116"/>
      <c r="I2204" s="116"/>
      <c r="J2204" s="118"/>
      <c r="K2204" s="116"/>
      <c r="L2204" s="116"/>
      <c r="M2204" s="116"/>
      <c r="N2204" s="116"/>
      <c r="O2204" s="116"/>
      <c r="P2204" s="126"/>
      <c r="Q2204" s="126"/>
      <c r="R2204" s="126"/>
      <c r="S2204" s="136"/>
      <c r="T2204" s="126"/>
      <c r="U2204" s="126"/>
      <c r="V2204" s="126"/>
      <c r="W2204" s="136"/>
      <c r="X2204" s="126"/>
      <c r="Y2204" s="126"/>
      <c r="Z2204" s="126"/>
      <c r="AA2204" s="136"/>
      <c r="AB2204" s="121" t="b">
        <v>0</v>
      </c>
      <c r="AC2204" s="121" t="b">
        <v>0</v>
      </c>
      <c r="AD2204" s="122"/>
      <c r="AE2204" s="121" t="b">
        <v>0</v>
      </c>
      <c r="AF2204" s="128"/>
      <c r="AG2204" s="137"/>
      <c r="AH2204" s="138" t="b">
        <v>0</v>
      </c>
      <c r="AI2204" s="133"/>
    </row>
    <row r="2205">
      <c r="A2205" s="114"/>
      <c r="B2205" s="114"/>
      <c r="C2205" s="114"/>
      <c r="D2205" s="114"/>
      <c r="E2205" s="114"/>
      <c r="F2205" s="116"/>
      <c r="G2205" s="117"/>
      <c r="H2205" s="116"/>
      <c r="I2205" s="116"/>
      <c r="J2205" s="118"/>
      <c r="K2205" s="116"/>
      <c r="L2205" s="116"/>
      <c r="M2205" s="116"/>
      <c r="N2205" s="116"/>
      <c r="O2205" s="116"/>
      <c r="P2205" s="126"/>
      <c r="Q2205" s="126"/>
      <c r="R2205" s="126"/>
      <c r="S2205" s="136"/>
      <c r="T2205" s="126"/>
      <c r="U2205" s="126"/>
      <c r="V2205" s="126"/>
      <c r="W2205" s="136"/>
      <c r="X2205" s="126"/>
      <c r="Y2205" s="126"/>
      <c r="Z2205" s="126"/>
      <c r="AA2205" s="136"/>
      <c r="AB2205" s="121" t="b">
        <v>0</v>
      </c>
      <c r="AC2205" s="121" t="b">
        <v>0</v>
      </c>
      <c r="AD2205" s="122"/>
      <c r="AE2205" s="121" t="b">
        <v>0</v>
      </c>
      <c r="AF2205" s="128"/>
      <c r="AG2205" s="137"/>
      <c r="AH2205" s="138" t="b">
        <v>0</v>
      </c>
      <c r="AI2205" s="133"/>
    </row>
    <row r="2206">
      <c r="A2206" s="114"/>
      <c r="B2206" s="114"/>
      <c r="C2206" s="114"/>
      <c r="D2206" s="114"/>
      <c r="E2206" s="114"/>
      <c r="F2206" s="116"/>
      <c r="G2206" s="117"/>
      <c r="H2206" s="116"/>
      <c r="I2206" s="116"/>
      <c r="J2206" s="118"/>
      <c r="K2206" s="116"/>
      <c r="L2206" s="116"/>
      <c r="M2206" s="116"/>
      <c r="N2206" s="116"/>
      <c r="O2206" s="116"/>
      <c r="P2206" s="126"/>
      <c r="Q2206" s="126"/>
      <c r="R2206" s="126"/>
      <c r="S2206" s="136"/>
      <c r="T2206" s="126"/>
      <c r="U2206" s="126"/>
      <c r="V2206" s="126"/>
      <c r="W2206" s="136"/>
      <c r="X2206" s="126"/>
      <c r="Y2206" s="126"/>
      <c r="Z2206" s="126"/>
      <c r="AA2206" s="136"/>
      <c r="AB2206" s="121" t="b">
        <v>0</v>
      </c>
      <c r="AC2206" s="121" t="b">
        <v>0</v>
      </c>
      <c r="AD2206" s="122"/>
      <c r="AE2206" s="121" t="b">
        <v>0</v>
      </c>
      <c r="AF2206" s="128"/>
      <c r="AG2206" s="137"/>
      <c r="AH2206" s="138" t="b">
        <v>0</v>
      </c>
      <c r="AI2206" s="133"/>
    </row>
    <row r="2207">
      <c r="A2207" s="114"/>
      <c r="B2207" s="114"/>
      <c r="C2207" s="114"/>
      <c r="D2207" s="114"/>
      <c r="E2207" s="114"/>
      <c r="F2207" s="116"/>
      <c r="G2207" s="117"/>
      <c r="H2207" s="116"/>
      <c r="I2207" s="116"/>
      <c r="J2207" s="118"/>
      <c r="K2207" s="116"/>
      <c r="L2207" s="116"/>
      <c r="M2207" s="116"/>
      <c r="N2207" s="116"/>
      <c r="O2207" s="116"/>
      <c r="P2207" s="126"/>
      <c r="Q2207" s="126"/>
      <c r="R2207" s="126"/>
      <c r="S2207" s="136"/>
      <c r="T2207" s="126"/>
      <c r="U2207" s="126"/>
      <c r="V2207" s="126"/>
      <c r="W2207" s="136"/>
      <c r="X2207" s="126"/>
      <c r="Y2207" s="126"/>
      <c r="Z2207" s="126"/>
      <c r="AA2207" s="136"/>
      <c r="AB2207" s="121" t="b">
        <v>0</v>
      </c>
      <c r="AC2207" s="121" t="b">
        <v>0</v>
      </c>
      <c r="AD2207" s="122"/>
      <c r="AE2207" s="121" t="b">
        <v>0</v>
      </c>
      <c r="AF2207" s="128"/>
      <c r="AG2207" s="137"/>
      <c r="AH2207" s="138" t="b">
        <v>0</v>
      </c>
      <c r="AI2207" s="133"/>
    </row>
    <row r="2208">
      <c r="A2208" s="114"/>
      <c r="B2208" s="114"/>
      <c r="C2208" s="114"/>
      <c r="D2208" s="114"/>
      <c r="E2208" s="114"/>
      <c r="F2208" s="116"/>
      <c r="G2208" s="117"/>
      <c r="H2208" s="116"/>
      <c r="I2208" s="116"/>
      <c r="J2208" s="118"/>
      <c r="K2208" s="116"/>
      <c r="L2208" s="116"/>
      <c r="M2208" s="116"/>
      <c r="N2208" s="116"/>
      <c r="O2208" s="116"/>
      <c r="P2208" s="126"/>
      <c r="Q2208" s="126"/>
      <c r="R2208" s="126"/>
      <c r="S2208" s="136"/>
      <c r="T2208" s="126"/>
      <c r="U2208" s="126"/>
      <c r="V2208" s="126"/>
      <c r="W2208" s="136"/>
      <c r="X2208" s="126"/>
      <c r="Y2208" s="126"/>
      <c r="Z2208" s="126"/>
      <c r="AA2208" s="136"/>
      <c r="AB2208" s="121" t="b">
        <v>0</v>
      </c>
      <c r="AC2208" s="121" t="b">
        <v>0</v>
      </c>
      <c r="AD2208" s="122"/>
      <c r="AE2208" s="121" t="b">
        <v>0</v>
      </c>
      <c r="AF2208" s="128"/>
      <c r="AG2208" s="137"/>
      <c r="AH2208" s="138" t="b">
        <v>0</v>
      </c>
      <c r="AI2208" s="133"/>
    </row>
    <row r="2209">
      <c r="A2209" s="114"/>
      <c r="B2209" s="114"/>
      <c r="C2209" s="114"/>
      <c r="D2209" s="114"/>
      <c r="E2209" s="114"/>
      <c r="F2209" s="116"/>
      <c r="G2209" s="117"/>
      <c r="H2209" s="116"/>
      <c r="I2209" s="116"/>
      <c r="J2209" s="118"/>
      <c r="K2209" s="116"/>
      <c r="L2209" s="116"/>
      <c r="M2209" s="116"/>
      <c r="N2209" s="116"/>
      <c r="O2209" s="116"/>
      <c r="P2209" s="126"/>
      <c r="Q2209" s="126"/>
      <c r="R2209" s="126"/>
      <c r="S2209" s="136"/>
      <c r="T2209" s="126"/>
      <c r="U2209" s="126"/>
      <c r="V2209" s="126"/>
      <c r="W2209" s="136"/>
      <c r="X2209" s="126"/>
      <c r="Y2209" s="126"/>
      <c r="Z2209" s="126"/>
      <c r="AA2209" s="136"/>
      <c r="AB2209" s="121" t="b">
        <v>0</v>
      </c>
      <c r="AC2209" s="121" t="b">
        <v>0</v>
      </c>
      <c r="AD2209" s="122"/>
      <c r="AE2209" s="121" t="b">
        <v>0</v>
      </c>
      <c r="AF2209" s="128"/>
      <c r="AG2209" s="137"/>
      <c r="AH2209" s="138" t="b">
        <v>0</v>
      </c>
      <c r="AI2209" s="133"/>
    </row>
    <row r="2210">
      <c r="A2210" s="114"/>
      <c r="B2210" s="114"/>
      <c r="C2210" s="114"/>
      <c r="D2210" s="114"/>
      <c r="E2210" s="114"/>
      <c r="F2210" s="116"/>
      <c r="G2210" s="117"/>
      <c r="H2210" s="116"/>
      <c r="I2210" s="116"/>
      <c r="J2210" s="118"/>
      <c r="K2210" s="116"/>
      <c r="L2210" s="116"/>
      <c r="M2210" s="116"/>
      <c r="N2210" s="116"/>
      <c r="O2210" s="116"/>
      <c r="P2210" s="126"/>
      <c r="Q2210" s="126"/>
      <c r="R2210" s="126"/>
      <c r="S2210" s="136"/>
      <c r="T2210" s="126"/>
      <c r="U2210" s="126"/>
      <c r="V2210" s="126"/>
      <c r="W2210" s="136"/>
      <c r="X2210" s="126"/>
      <c r="Y2210" s="126"/>
      <c r="Z2210" s="126"/>
      <c r="AA2210" s="136"/>
      <c r="AB2210" s="121" t="b">
        <v>0</v>
      </c>
      <c r="AC2210" s="121" t="b">
        <v>0</v>
      </c>
      <c r="AD2210" s="122"/>
      <c r="AE2210" s="121" t="b">
        <v>0</v>
      </c>
      <c r="AF2210" s="128"/>
      <c r="AG2210" s="137"/>
      <c r="AH2210" s="138" t="b">
        <v>0</v>
      </c>
      <c r="AI2210" s="133"/>
    </row>
    <row r="2211">
      <c r="A2211" s="114"/>
      <c r="B2211" s="114"/>
      <c r="C2211" s="114"/>
      <c r="D2211" s="114"/>
      <c r="E2211" s="114"/>
      <c r="F2211" s="116"/>
      <c r="G2211" s="117"/>
      <c r="H2211" s="116"/>
      <c r="I2211" s="116"/>
      <c r="J2211" s="118"/>
      <c r="K2211" s="116"/>
      <c r="L2211" s="116"/>
      <c r="M2211" s="116"/>
      <c r="N2211" s="116"/>
      <c r="O2211" s="116"/>
      <c r="P2211" s="126"/>
      <c r="Q2211" s="126"/>
      <c r="R2211" s="126"/>
      <c r="S2211" s="136"/>
      <c r="T2211" s="126"/>
      <c r="U2211" s="126"/>
      <c r="V2211" s="126"/>
      <c r="W2211" s="136"/>
      <c r="X2211" s="126"/>
      <c r="Y2211" s="126"/>
      <c r="Z2211" s="126"/>
      <c r="AA2211" s="136"/>
      <c r="AB2211" s="121" t="b">
        <v>0</v>
      </c>
      <c r="AC2211" s="121" t="b">
        <v>0</v>
      </c>
      <c r="AD2211" s="122"/>
      <c r="AE2211" s="121" t="b">
        <v>0</v>
      </c>
      <c r="AF2211" s="128"/>
      <c r="AG2211" s="137"/>
      <c r="AH2211" s="138" t="b">
        <v>0</v>
      </c>
      <c r="AI2211" s="133"/>
    </row>
    <row r="2212">
      <c r="A2212" s="114"/>
      <c r="B2212" s="114"/>
      <c r="C2212" s="114"/>
      <c r="D2212" s="114"/>
      <c r="E2212" s="114"/>
      <c r="F2212" s="116"/>
      <c r="G2212" s="117"/>
      <c r="H2212" s="116"/>
      <c r="I2212" s="116"/>
      <c r="J2212" s="118"/>
      <c r="K2212" s="116"/>
      <c r="L2212" s="116"/>
      <c r="M2212" s="116"/>
      <c r="N2212" s="116"/>
      <c r="O2212" s="116"/>
      <c r="P2212" s="126"/>
      <c r="Q2212" s="126"/>
      <c r="R2212" s="126"/>
      <c r="S2212" s="136"/>
      <c r="T2212" s="126"/>
      <c r="U2212" s="126"/>
      <c r="V2212" s="126"/>
      <c r="W2212" s="136"/>
      <c r="X2212" s="126"/>
      <c r="Y2212" s="126"/>
      <c r="Z2212" s="126"/>
      <c r="AA2212" s="136"/>
      <c r="AB2212" s="121" t="b">
        <v>0</v>
      </c>
      <c r="AC2212" s="121" t="b">
        <v>0</v>
      </c>
      <c r="AD2212" s="122"/>
      <c r="AE2212" s="121" t="b">
        <v>0</v>
      </c>
      <c r="AF2212" s="128"/>
      <c r="AG2212" s="137"/>
      <c r="AH2212" s="138" t="b">
        <v>0</v>
      </c>
      <c r="AI2212" s="133"/>
    </row>
    <row r="2213">
      <c r="A2213" s="114"/>
      <c r="B2213" s="114"/>
      <c r="C2213" s="114"/>
      <c r="D2213" s="114"/>
      <c r="E2213" s="114"/>
      <c r="F2213" s="116"/>
      <c r="G2213" s="117"/>
      <c r="H2213" s="116"/>
      <c r="I2213" s="116"/>
      <c r="J2213" s="118"/>
      <c r="K2213" s="116"/>
      <c r="L2213" s="116"/>
      <c r="M2213" s="116"/>
      <c r="N2213" s="116"/>
      <c r="O2213" s="116"/>
      <c r="P2213" s="126"/>
      <c r="Q2213" s="126"/>
      <c r="R2213" s="126"/>
      <c r="S2213" s="136"/>
      <c r="T2213" s="126"/>
      <c r="U2213" s="126"/>
      <c r="V2213" s="126"/>
      <c r="W2213" s="136"/>
      <c r="X2213" s="126"/>
      <c r="Y2213" s="126"/>
      <c r="Z2213" s="126"/>
      <c r="AA2213" s="136"/>
      <c r="AB2213" s="121" t="b">
        <v>0</v>
      </c>
      <c r="AC2213" s="121" t="b">
        <v>0</v>
      </c>
      <c r="AD2213" s="122"/>
      <c r="AE2213" s="121" t="b">
        <v>0</v>
      </c>
      <c r="AF2213" s="128"/>
      <c r="AG2213" s="137"/>
      <c r="AH2213" s="138" t="b">
        <v>0</v>
      </c>
      <c r="AI2213" s="133"/>
    </row>
    <row r="2214">
      <c r="A2214" s="114"/>
      <c r="B2214" s="114"/>
      <c r="C2214" s="114"/>
      <c r="D2214" s="114"/>
      <c r="E2214" s="114"/>
      <c r="F2214" s="116"/>
      <c r="G2214" s="117"/>
      <c r="H2214" s="116"/>
      <c r="I2214" s="116"/>
      <c r="J2214" s="118"/>
      <c r="K2214" s="116"/>
      <c r="L2214" s="116"/>
      <c r="M2214" s="116"/>
      <c r="N2214" s="116"/>
      <c r="O2214" s="116"/>
      <c r="P2214" s="126"/>
      <c r="Q2214" s="126"/>
      <c r="R2214" s="126"/>
      <c r="S2214" s="136"/>
      <c r="T2214" s="126"/>
      <c r="U2214" s="126"/>
      <c r="V2214" s="126"/>
      <c r="W2214" s="136"/>
      <c r="X2214" s="126"/>
      <c r="Y2214" s="126"/>
      <c r="Z2214" s="126"/>
      <c r="AA2214" s="136"/>
      <c r="AB2214" s="121" t="b">
        <v>0</v>
      </c>
      <c r="AC2214" s="121" t="b">
        <v>0</v>
      </c>
      <c r="AD2214" s="122"/>
      <c r="AE2214" s="121" t="b">
        <v>0</v>
      </c>
      <c r="AF2214" s="128"/>
      <c r="AG2214" s="137"/>
      <c r="AH2214" s="138" t="b">
        <v>0</v>
      </c>
      <c r="AI2214" s="133"/>
    </row>
    <row r="2215">
      <c r="A2215" s="114"/>
      <c r="B2215" s="114"/>
      <c r="C2215" s="114"/>
      <c r="D2215" s="114"/>
      <c r="E2215" s="114"/>
      <c r="F2215" s="116"/>
      <c r="G2215" s="117"/>
      <c r="H2215" s="116"/>
      <c r="I2215" s="116"/>
      <c r="J2215" s="118"/>
      <c r="K2215" s="116"/>
      <c r="L2215" s="116"/>
      <c r="M2215" s="116"/>
      <c r="N2215" s="116"/>
      <c r="O2215" s="116"/>
      <c r="P2215" s="126"/>
      <c r="Q2215" s="126"/>
      <c r="R2215" s="126"/>
      <c r="S2215" s="136"/>
      <c r="T2215" s="126"/>
      <c r="U2215" s="126"/>
      <c r="V2215" s="126"/>
      <c r="W2215" s="136"/>
      <c r="X2215" s="126"/>
      <c r="Y2215" s="126"/>
      <c r="Z2215" s="126"/>
      <c r="AA2215" s="136"/>
      <c r="AB2215" s="121" t="b">
        <v>0</v>
      </c>
      <c r="AC2215" s="121" t="b">
        <v>0</v>
      </c>
      <c r="AD2215" s="122"/>
      <c r="AE2215" s="121" t="b">
        <v>0</v>
      </c>
      <c r="AF2215" s="128"/>
      <c r="AG2215" s="137"/>
      <c r="AH2215" s="138" t="b">
        <v>0</v>
      </c>
      <c r="AI2215" s="133"/>
    </row>
    <row r="2216">
      <c r="A2216" s="114"/>
      <c r="B2216" s="114"/>
      <c r="C2216" s="114"/>
      <c r="D2216" s="114"/>
      <c r="E2216" s="114"/>
      <c r="F2216" s="116"/>
      <c r="G2216" s="117"/>
      <c r="H2216" s="116"/>
      <c r="I2216" s="116"/>
      <c r="J2216" s="118"/>
      <c r="K2216" s="116"/>
      <c r="L2216" s="116"/>
      <c r="M2216" s="116"/>
      <c r="N2216" s="116"/>
      <c r="O2216" s="116"/>
      <c r="P2216" s="126"/>
      <c r="Q2216" s="126"/>
      <c r="R2216" s="126"/>
      <c r="S2216" s="136"/>
      <c r="T2216" s="126"/>
      <c r="U2216" s="126"/>
      <c r="V2216" s="126"/>
      <c r="W2216" s="136"/>
      <c r="X2216" s="126"/>
      <c r="Y2216" s="126"/>
      <c r="Z2216" s="126"/>
      <c r="AA2216" s="136"/>
      <c r="AB2216" s="121" t="b">
        <v>0</v>
      </c>
      <c r="AC2216" s="121" t="b">
        <v>0</v>
      </c>
      <c r="AD2216" s="122"/>
      <c r="AE2216" s="121" t="b">
        <v>0</v>
      </c>
      <c r="AF2216" s="128"/>
      <c r="AG2216" s="137"/>
      <c r="AH2216" s="138" t="b">
        <v>0</v>
      </c>
      <c r="AI2216" s="133"/>
    </row>
    <row r="2217">
      <c r="A2217" s="114"/>
      <c r="B2217" s="114"/>
      <c r="C2217" s="114"/>
      <c r="D2217" s="114"/>
      <c r="E2217" s="114"/>
      <c r="F2217" s="116"/>
      <c r="G2217" s="117"/>
      <c r="H2217" s="116"/>
      <c r="I2217" s="116"/>
      <c r="J2217" s="118"/>
      <c r="K2217" s="116"/>
      <c r="L2217" s="116"/>
      <c r="M2217" s="116"/>
      <c r="N2217" s="116"/>
      <c r="O2217" s="116"/>
      <c r="P2217" s="126"/>
      <c r="Q2217" s="126"/>
      <c r="R2217" s="126"/>
      <c r="S2217" s="136"/>
      <c r="T2217" s="126"/>
      <c r="U2217" s="126"/>
      <c r="V2217" s="126"/>
      <c r="W2217" s="136"/>
      <c r="X2217" s="126"/>
      <c r="Y2217" s="126"/>
      <c r="Z2217" s="126"/>
      <c r="AA2217" s="136"/>
      <c r="AB2217" s="121" t="b">
        <v>0</v>
      </c>
      <c r="AC2217" s="121" t="b">
        <v>0</v>
      </c>
      <c r="AD2217" s="122"/>
      <c r="AE2217" s="121" t="b">
        <v>0</v>
      </c>
      <c r="AF2217" s="128"/>
      <c r="AG2217" s="137"/>
      <c r="AH2217" s="138" t="b">
        <v>0</v>
      </c>
      <c r="AI2217" s="133"/>
    </row>
    <row r="2218">
      <c r="A2218" s="114"/>
      <c r="B2218" s="114"/>
      <c r="C2218" s="114"/>
      <c r="D2218" s="114"/>
      <c r="E2218" s="114"/>
      <c r="F2218" s="116"/>
      <c r="G2218" s="117"/>
      <c r="H2218" s="116"/>
      <c r="I2218" s="116"/>
      <c r="J2218" s="118"/>
      <c r="K2218" s="116"/>
      <c r="L2218" s="116"/>
      <c r="M2218" s="116"/>
      <c r="N2218" s="116"/>
      <c r="O2218" s="116"/>
      <c r="P2218" s="126"/>
      <c r="Q2218" s="126"/>
      <c r="R2218" s="126"/>
      <c r="S2218" s="136"/>
      <c r="T2218" s="126"/>
      <c r="U2218" s="126"/>
      <c r="V2218" s="126"/>
      <c r="W2218" s="136"/>
      <c r="X2218" s="126"/>
      <c r="Y2218" s="126"/>
      <c r="Z2218" s="126"/>
      <c r="AA2218" s="136"/>
      <c r="AB2218" s="121" t="b">
        <v>0</v>
      </c>
      <c r="AC2218" s="121" t="b">
        <v>0</v>
      </c>
      <c r="AD2218" s="122"/>
      <c r="AE2218" s="121" t="b">
        <v>0</v>
      </c>
      <c r="AF2218" s="128"/>
      <c r="AG2218" s="137"/>
      <c r="AH2218" s="138" t="b">
        <v>0</v>
      </c>
      <c r="AI2218" s="133"/>
    </row>
    <row r="2219">
      <c r="A2219" s="114"/>
      <c r="B2219" s="114"/>
      <c r="C2219" s="114"/>
      <c r="D2219" s="114"/>
      <c r="E2219" s="114"/>
      <c r="F2219" s="116"/>
      <c r="G2219" s="117"/>
      <c r="H2219" s="116"/>
      <c r="I2219" s="116"/>
      <c r="J2219" s="118"/>
      <c r="K2219" s="116"/>
      <c r="L2219" s="116"/>
      <c r="M2219" s="116"/>
      <c r="N2219" s="116"/>
      <c r="O2219" s="116"/>
      <c r="P2219" s="126"/>
      <c r="Q2219" s="126"/>
      <c r="R2219" s="126"/>
      <c r="S2219" s="136"/>
      <c r="T2219" s="126"/>
      <c r="U2219" s="126"/>
      <c r="V2219" s="126"/>
      <c r="W2219" s="136"/>
      <c r="X2219" s="126"/>
      <c r="Y2219" s="126"/>
      <c r="Z2219" s="126"/>
      <c r="AA2219" s="136"/>
      <c r="AB2219" s="121" t="b">
        <v>0</v>
      </c>
      <c r="AC2219" s="121" t="b">
        <v>0</v>
      </c>
      <c r="AD2219" s="122"/>
      <c r="AE2219" s="121" t="b">
        <v>0</v>
      </c>
      <c r="AF2219" s="128"/>
      <c r="AG2219" s="137"/>
      <c r="AH2219" s="138" t="b">
        <v>0</v>
      </c>
      <c r="AI2219" s="133"/>
    </row>
    <row r="2220">
      <c r="A2220" s="114"/>
      <c r="B2220" s="114"/>
      <c r="C2220" s="114"/>
      <c r="D2220" s="114"/>
      <c r="E2220" s="114"/>
      <c r="F2220" s="116"/>
      <c r="G2220" s="117"/>
      <c r="H2220" s="116"/>
      <c r="I2220" s="116"/>
      <c r="J2220" s="118"/>
      <c r="K2220" s="116"/>
      <c r="L2220" s="116"/>
      <c r="M2220" s="116"/>
      <c r="N2220" s="116"/>
      <c r="O2220" s="116"/>
      <c r="P2220" s="126"/>
      <c r="Q2220" s="126"/>
      <c r="R2220" s="126"/>
      <c r="S2220" s="136"/>
      <c r="T2220" s="126"/>
      <c r="U2220" s="126"/>
      <c r="V2220" s="126"/>
      <c r="W2220" s="136"/>
      <c r="X2220" s="126"/>
      <c r="Y2220" s="126"/>
      <c r="Z2220" s="126"/>
      <c r="AA2220" s="136"/>
      <c r="AB2220" s="121" t="b">
        <v>0</v>
      </c>
      <c r="AC2220" s="121" t="b">
        <v>0</v>
      </c>
      <c r="AD2220" s="122"/>
      <c r="AE2220" s="121" t="b">
        <v>0</v>
      </c>
      <c r="AF2220" s="128"/>
      <c r="AG2220" s="137"/>
      <c r="AH2220" s="138" t="b">
        <v>0</v>
      </c>
      <c r="AI2220" s="133"/>
    </row>
    <row r="2221">
      <c r="A2221" s="114"/>
      <c r="B2221" s="114"/>
      <c r="C2221" s="114"/>
      <c r="D2221" s="114"/>
      <c r="E2221" s="114"/>
      <c r="F2221" s="116"/>
      <c r="G2221" s="117"/>
      <c r="H2221" s="116"/>
      <c r="I2221" s="116"/>
      <c r="J2221" s="118"/>
      <c r="K2221" s="116"/>
      <c r="L2221" s="116"/>
      <c r="M2221" s="116"/>
      <c r="N2221" s="116"/>
      <c r="O2221" s="116"/>
      <c r="P2221" s="126"/>
      <c r="Q2221" s="126"/>
      <c r="R2221" s="126"/>
      <c r="S2221" s="136"/>
      <c r="T2221" s="126"/>
      <c r="U2221" s="126"/>
      <c r="V2221" s="126"/>
      <c r="W2221" s="136"/>
      <c r="X2221" s="126"/>
      <c r="Y2221" s="126"/>
      <c r="Z2221" s="126"/>
      <c r="AA2221" s="136"/>
      <c r="AB2221" s="121" t="b">
        <v>0</v>
      </c>
      <c r="AC2221" s="121" t="b">
        <v>0</v>
      </c>
      <c r="AD2221" s="122"/>
      <c r="AE2221" s="121" t="b">
        <v>0</v>
      </c>
      <c r="AF2221" s="128"/>
      <c r="AG2221" s="137"/>
      <c r="AH2221" s="138" t="b">
        <v>0</v>
      </c>
      <c r="AI2221" s="133"/>
    </row>
    <row r="2222">
      <c r="A2222" s="114"/>
      <c r="B2222" s="114"/>
      <c r="C2222" s="114"/>
      <c r="D2222" s="114"/>
      <c r="E2222" s="114"/>
      <c r="F2222" s="116"/>
      <c r="G2222" s="117"/>
      <c r="H2222" s="116"/>
      <c r="I2222" s="116"/>
      <c r="J2222" s="118"/>
      <c r="K2222" s="116"/>
      <c r="L2222" s="116"/>
      <c r="M2222" s="116"/>
      <c r="N2222" s="116"/>
      <c r="O2222" s="116"/>
      <c r="P2222" s="126"/>
      <c r="Q2222" s="126"/>
      <c r="R2222" s="126"/>
      <c r="S2222" s="136"/>
      <c r="T2222" s="126"/>
      <c r="U2222" s="126"/>
      <c r="V2222" s="126"/>
      <c r="W2222" s="136"/>
      <c r="X2222" s="126"/>
      <c r="Y2222" s="126"/>
      <c r="Z2222" s="126"/>
      <c r="AA2222" s="136"/>
      <c r="AB2222" s="121" t="b">
        <v>0</v>
      </c>
      <c r="AC2222" s="121" t="b">
        <v>0</v>
      </c>
      <c r="AD2222" s="122"/>
      <c r="AE2222" s="121" t="b">
        <v>0</v>
      </c>
      <c r="AF2222" s="128"/>
      <c r="AG2222" s="137"/>
      <c r="AH2222" s="138" t="b">
        <v>0</v>
      </c>
      <c r="AI2222" s="133"/>
    </row>
    <row r="2223">
      <c r="A2223" s="114"/>
      <c r="B2223" s="114"/>
      <c r="C2223" s="114"/>
      <c r="D2223" s="114"/>
      <c r="E2223" s="114"/>
      <c r="F2223" s="116"/>
      <c r="G2223" s="117"/>
      <c r="H2223" s="116"/>
      <c r="I2223" s="116"/>
      <c r="J2223" s="118"/>
      <c r="K2223" s="116"/>
      <c r="L2223" s="116"/>
      <c r="M2223" s="116"/>
      <c r="N2223" s="116"/>
      <c r="O2223" s="116"/>
      <c r="P2223" s="126"/>
      <c r="Q2223" s="126"/>
      <c r="R2223" s="126"/>
      <c r="S2223" s="136"/>
      <c r="T2223" s="126"/>
      <c r="U2223" s="126"/>
      <c r="V2223" s="126"/>
      <c r="W2223" s="136"/>
      <c r="X2223" s="126"/>
      <c r="Y2223" s="126"/>
      <c r="Z2223" s="126"/>
      <c r="AA2223" s="136"/>
      <c r="AB2223" s="121" t="b">
        <v>0</v>
      </c>
      <c r="AC2223" s="121" t="b">
        <v>0</v>
      </c>
      <c r="AD2223" s="122"/>
      <c r="AE2223" s="121" t="b">
        <v>0</v>
      </c>
      <c r="AF2223" s="128"/>
      <c r="AG2223" s="137"/>
      <c r="AH2223" s="138" t="b">
        <v>0</v>
      </c>
      <c r="AI2223" s="133"/>
    </row>
    <row r="2224">
      <c r="A2224" s="114"/>
      <c r="B2224" s="114"/>
      <c r="C2224" s="114"/>
      <c r="D2224" s="114"/>
      <c r="E2224" s="114"/>
      <c r="F2224" s="116"/>
      <c r="G2224" s="117"/>
      <c r="H2224" s="116"/>
      <c r="I2224" s="116"/>
      <c r="J2224" s="118"/>
      <c r="K2224" s="116"/>
      <c r="L2224" s="116"/>
      <c r="M2224" s="116"/>
      <c r="N2224" s="116"/>
      <c r="O2224" s="116"/>
      <c r="P2224" s="126"/>
      <c r="Q2224" s="126"/>
      <c r="R2224" s="126"/>
      <c r="S2224" s="136"/>
      <c r="T2224" s="126"/>
      <c r="U2224" s="126"/>
      <c r="V2224" s="126"/>
      <c r="W2224" s="136"/>
      <c r="X2224" s="126"/>
      <c r="Y2224" s="126"/>
      <c r="Z2224" s="126"/>
      <c r="AA2224" s="136"/>
      <c r="AB2224" s="121" t="b">
        <v>0</v>
      </c>
      <c r="AC2224" s="121" t="b">
        <v>0</v>
      </c>
      <c r="AD2224" s="122"/>
      <c r="AE2224" s="121" t="b">
        <v>0</v>
      </c>
      <c r="AF2224" s="128"/>
      <c r="AG2224" s="137"/>
      <c r="AH2224" s="138" t="b">
        <v>0</v>
      </c>
      <c r="AI2224" s="133"/>
    </row>
    <row r="2225">
      <c r="A2225" s="114"/>
      <c r="B2225" s="114"/>
      <c r="C2225" s="114"/>
      <c r="D2225" s="114"/>
      <c r="E2225" s="114"/>
      <c r="F2225" s="116"/>
      <c r="G2225" s="117"/>
      <c r="H2225" s="116"/>
      <c r="I2225" s="116"/>
      <c r="J2225" s="118"/>
      <c r="K2225" s="116"/>
      <c r="L2225" s="116"/>
      <c r="M2225" s="116"/>
      <c r="N2225" s="116"/>
      <c r="O2225" s="116"/>
      <c r="P2225" s="126"/>
      <c r="Q2225" s="126"/>
      <c r="R2225" s="126"/>
      <c r="S2225" s="136"/>
      <c r="T2225" s="126"/>
      <c r="U2225" s="126"/>
      <c r="V2225" s="126"/>
      <c r="W2225" s="136"/>
      <c r="X2225" s="126"/>
      <c r="Y2225" s="126"/>
      <c r="Z2225" s="126"/>
      <c r="AA2225" s="136"/>
      <c r="AB2225" s="121" t="b">
        <v>0</v>
      </c>
      <c r="AC2225" s="121" t="b">
        <v>0</v>
      </c>
      <c r="AD2225" s="122"/>
      <c r="AE2225" s="121" t="b">
        <v>0</v>
      </c>
      <c r="AF2225" s="128"/>
      <c r="AG2225" s="137"/>
      <c r="AH2225" s="138" t="b">
        <v>0</v>
      </c>
      <c r="AI2225" s="133"/>
    </row>
    <row r="2226">
      <c r="A2226" s="114"/>
      <c r="B2226" s="114"/>
      <c r="C2226" s="114"/>
      <c r="D2226" s="114"/>
      <c r="E2226" s="114"/>
      <c r="F2226" s="116"/>
      <c r="G2226" s="117"/>
      <c r="H2226" s="116"/>
      <c r="I2226" s="116"/>
      <c r="J2226" s="118"/>
      <c r="K2226" s="116"/>
      <c r="L2226" s="116"/>
      <c r="M2226" s="116"/>
      <c r="N2226" s="116"/>
      <c r="O2226" s="116"/>
      <c r="P2226" s="126"/>
      <c r="Q2226" s="126"/>
      <c r="R2226" s="126"/>
      <c r="S2226" s="136"/>
      <c r="T2226" s="126"/>
      <c r="U2226" s="126"/>
      <c r="V2226" s="126"/>
      <c r="W2226" s="136"/>
      <c r="X2226" s="126"/>
      <c r="Y2226" s="126"/>
      <c r="Z2226" s="126"/>
      <c r="AA2226" s="136"/>
      <c r="AB2226" s="121" t="b">
        <v>0</v>
      </c>
      <c r="AC2226" s="121" t="b">
        <v>0</v>
      </c>
      <c r="AD2226" s="122"/>
      <c r="AE2226" s="121" t="b">
        <v>0</v>
      </c>
      <c r="AF2226" s="128"/>
      <c r="AG2226" s="137"/>
      <c r="AH2226" s="138" t="b">
        <v>0</v>
      </c>
      <c r="AI2226" s="133"/>
    </row>
    <row r="2227">
      <c r="A2227" s="114"/>
      <c r="B2227" s="114"/>
      <c r="C2227" s="114"/>
      <c r="D2227" s="114"/>
      <c r="E2227" s="114"/>
      <c r="F2227" s="116"/>
      <c r="G2227" s="117"/>
      <c r="H2227" s="116"/>
      <c r="I2227" s="116"/>
      <c r="J2227" s="118"/>
      <c r="K2227" s="116"/>
      <c r="L2227" s="116"/>
      <c r="M2227" s="116"/>
      <c r="N2227" s="116"/>
      <c r="O2227" s="116"/>
      <c r="P2227" s="126"/>
      <c r="Q2227" s="126"/>
      <c r="R2227" s="126"/>
      <c r="S2227" s="136"/>
      <c r="T2227" s="126"/>
      <c r="U2227" s="126"/>
      <c r="V2227" s="126"/>
      <c r="W2227" s="136"/>
      <c r="X2227" s="126"/>
      <c r="Y2227" s="126"/>
      <c r="Z2227" s="126"/>
      <c r="AA2227" s="136"/>
      <c r="AB2227" s="121" t="b">
        <v>0</v>
      </c>
      <c r="AC2227" s="121" t="b">
        <v>0</v>
      </c>
      <c r="AD2227" s="122"/>
      <c r="AE2227" s="121" t="b">
        <v>0</v>
      </c>
      <c r="AF2227" s="128"/>
      <c r="AG2227" s="137"/>
      <c r="AH2227" s="138" t="b">
        <v>0</v>
      </c>
      <c r="AI2227" s="133"/>
    </row>
    <row r="2228">
      <c r="A2228" s="114"/>
      <c r="B2228" s="114"/>
      <c r="C2228" s="114"/>
      <c r="D2228" s="114"/>
      <c r="E2228" s="114"/>
      <c r="F2228" s="116"/>
      <c r="G2228" s="117"/>
      <c r="H2228" s="116"/>
      <c r="I2228" s="116"/>
      <c r="J2228" s="118"/>
      <c r="K2228" s="116"/>
      <c r="L2228" s="116"/>
      <c r="M2228" s="116"/>
      <c r="N2228" s="116"/>
      <c r="O2228" s="116"/>
      <c r="P2228" s="126"/>
      <c r="Q2228" s="126"/>
      <c r="R2228" s="126"/>
      <c r="S2228" s="136"/>
      <c r="T2228" s="126"/>
      <c r="U2228" s="126"/>
      <c r="V2228" s="126"/>
      <c r="W2228" s="136"/>
      <c r="X2228" s="126"/>
      <c r="Y2228" s="126"/>
      <c r="Z2228" s="126"/>
      <c r="AA2228" s="136"/>
      <c r="AB2228" s="121" t="b">
        <v>0</v>
      </c>
      <c r="AC2228" s="121" t="b">
        <v>0</v>
      </c>
      <c r="AD2228" s="122"/>
      <c r="AE2228" s="121" t="b">
        <v>0</v>
      </c>
      <c r="AF2228" s="128"/>
      <c r="AG2228" s="137"/>
      <c r="AH2228" s="138" t="b">
        <v>0</v>
      </c>
      <c r="AI2228" s="133"/>
    </row>
    <row r="2229">
      <c r="A2229" s="114"/>
      <c r="B2229" s="114"/>
      <c r="C2229" s="114"/>
      <c r="D2229" s="114"/>
      <c r="E2229" s="114"/>
      <c r="F2229" s="116"/>
      <c r="G2229" s="117"/>
      <c r="H2229" s="116"/>
      <c r="I2229" s="116"/>
      <c r="J2229" s="118"/>
      <c r="K2229" s="116"/>
      <c r="L2229" s="116"/>
      <c r="M2229" s="116"/>
      <c r="N2229" s="116"/>
      <c r="O2229" s="116"/>
      <c r="P2229" s="126"/>
      <c r="Q2229" s="126"/>
      <c r="R2229" s="126"/>
      <c r="S2229" s="136"/>
      <c r="T2229" s="126"/>
      <c r="U2229" s="126"/>
      <c r="V2229" s="126"/>
      <c r="W2229" s="136"/>
      <c r="X2229" s="126"/>
      <c r="Y2229" s="126"/>
      <c r="Z2229" s="126"/>
      <c r="AA2229" s="136"/>
      <c r="AB2229" s="121" t="b">
        <v>0</v>
      </c>
      <c r="AC2229" s="121" t="b">
        <v>0</v>
      </c>
      <c r="AD2229" s="122"/>
      <c r="AE2229" s="121" t="b">
        <v>0</v>
      </c>
      <c r="AF2229" s="128"/>
      <c r="AG2229" s="137"/>
      <c r="AH2229" s="138" t="b">
        <v>0</v>
      </c>
      <c r="AI2229" s="133"/>
    </row>
    <row r="2230">
      <c r="A2230" s="114"/>
      <c r="B2230" s="114"/>
      <c r="C2230" s="114"/>
      <c r="D2230" s="114"/>
      <c r="E2230" s="114"/>
      <c r="F2230" s="116"/>
      <c r="G2230" s="117"/>
      <c r="H2230" s="116"/>
      <c r="I2230" s="116"/>
      <c r="J2230" s="118"/>
      <c r="K2230" s="116"/>
      <c r="L2230" s="116"/>
      <c r="M2230" s="116"/>
      <c r="N2230" s="116"/>
      <c r="O2230" s="116"/>
      <c r="P2230" s="126"/>
      <c r="Q2230" s="126"/>
      <c r="R2230" s="126"/>
      <c r="S2230" s="136"/>
      <c r="T2230" s="126"/>
      <c r="U2230" s="126"/>
      <c r="V2230" s="126"/>
      <c r="W2230" s="136"/>
      <c r="X2230" s="126"/>
      <c r="Y2230" s="126"/>
      <c r="Z2230" s="126"/>
      <c r="AA2230" s="136"/>
      <c r="AB2230" s="121" t="b">
        <v>0</v>
      </c>
      <c r="AC2230" s="121" t="b">
        <v>0</v>
      </c>
      <c r="AD2230" s="122"/>
      <c r="AE2230" s="121" t="b">
        <v>0</v>
      </c>
      <c r="AF2230" s="128"/>
      <c r="AG2230" s="137"/>
      <c r="AH2230" s="138" t="b">
        <v>0</v>
      </c>
      <c r="AI2230" s="133"/>
    </row>
    <row r="2231">
      <c r="A2231" s="114"/>
      <c r="B2231" s="114"/>
      <c r="C2231" s="114"/>
      <c r="D2231" s="114"/>
      <c r="E2231" s="114"/>
      <c r="F2231" s="116"/>
      <c r="G2231" s="117"/>
      <c r="H2231" s="116"/>
      <c r="I2231" s="116"/>
      <c r="J2231" s="118"/>
      <c r="K2231" s="116"/>
      <c r="L2231" s="116"/>
      <c r="M2231" s="116"/>
      <c r="N2231" s="116"/>
      <c r="O2231" s="116"/>
      <c r="P2231" s="126"/>
      <c r="Q2231" s="126"/>
      <c r="R2231" s="126"/>
      <c r="S2231" s="136"/>
      <c r="T2231" s="126"/>
      <c r="U2231" s="126"/>
      <c r="V2231" s="126"/>
      <c r="W2231" s="136"/>
      <c r="X2231" s="126"/>
      <c r="Y2231" s="126"/>
      <c r="Z2231" s="126"/>
      <c r="AA2231" s="136"/>
      <c r="AB2231" s="121" t="b">
        <v>0</v>
      </c>
      <c r="AC2231" s="121" t="b">
        <v>0</v>
      </c>
      <c r="AD2231" s="122"/>
      <c r="AE2231" s="121" t="b">
        <v>0</v>
      </c>
      <c r="AF2231" s="128"/>
      <c r="AG2231" s="137"/>
      <c r="AH2231" s="138" t="b">
        <v>0</v>
      </c>
      <c r="AI2231" s="133"/>
    </row>
    <row r="2232">
      <c r="A2232" s="114"/>
      <c r="B2232" s="114"/>
      <c r="C2232" s="114"/>
      <c r="D2232" s="114"/>
      <c r="E2232" s="114"/>
      <c r="F2232" s="116"/>
      <c r="G2232" s="117"/>
      <c r="H2232" s="116"/>
      <c r="I2232" s="116"/>
      <c r="J2232" s="118"/>
      <c r="K2232" s="116"/>
      <c r="L2232" s="116"/>
      <c r="M2232" s="116"/>
      <c r="N2232" s="116"/>
      <c r="O2232" s="116"/>
      <c r="P2232" s="126"/>
      <c r="Q2232" s="126"/>
      <c r="R2232" s="126"/>
      <c r="S2232" s="136"/>
      <c r="T2232" s="126"/>
      <c r="U2232" s="126"/>
      <c r="V2232" s="126"/>
      <c r="W2232" s="136"/>
      <c r="X2232" s="126"/>
      <c r="Y2232" s="126"/>
      <c r="Z2232" s="126"/>
      <c r="AA2232" s="136"/>
      <c r="AB2232" s="121" t="b">
        <v>0</v>
      </c>
      <c r="AC2232" s="121" t="b">
        <v>0</v>
      </c>
      <c r="AD2232" s="122"/>
      <c r="AE2232" s="121" t="b">
        <v>0</v>
      </c>
      <c r="AF2232" s="128"/>
      <c r="AG2232" s="137"/>
      <c r="AH2232" s="138" t="b">
        <v>0</v>
      </c>
      <c r="AI2232" s="133"/>
    </row>
    <row r="2233">
      <c r="A2233" s="114"/>
      <c r="B2233" s="114"/>
      <c r="C2233" s="114"/>
      <c r="D2233" s="114"/>
      <c r="E2233" s="114"/>
      <c r="F2233" s="116"/>
      <c r="G2233" s="117"/>
      <c r="H2233" s="116"/>
      <c r="I2233" s="116"/>
      <c r="J2233" s="118"/>
      <c r="K2233" s="116"/>
      <c r="L2233" s="116"/>
      <c r="M2233" s="116"/>
      <c r="N2233" s="116"/>
      <c r="O2233" s="116"/>
      <c r="P2233" s="126"/>
      <c r="Q2233" s="126"/>
      <c r="R2233" s="126"/>
      <c r="S2233" s="136"/>
      <c r="T2233" s="126"/>
      <c r="U2233" s="126"/>
      <c r="V2233" s="126"/>
      <c r="W2233" s="136"/>
      <c r="X2233" s="126"/>
      <c r="Y2233" s="126"/>
      <c r="Z2233" s="126"/>
      <c r="AA2233" s="136"/>
      <c r="AB2233" s="121" t="b">
        <v>0</v>
      </c>
      <c r="AC2233" s="121" t="b">
        <v>0</v>
      </c>
      <c r="AD2233" s="122"/>
      <c r="AE2233" s="121" t="b">
        <v>0</v>
      </c>
      <c r="AF2233" s="128"/>
      <c r="AG2233" s="137"/>
      <c r="AH2233" s="138" t="b">
        <v>0</v>
      </c>
      <c r="AI2233" s="133"/>
    </row>
    <row r="2234">
      <c r="A2234" s="114"/>
      <c r="B2234" s="114"/>
      <c r="C2234" s="114"/>
      <c r="D2234" s="114"/>
      <c r="E2234" s="114"/>
      <c r="F2234" s="116"/>
      <c r="G2234" s="117"/>
      <c r="H2234" s="116"/>
      <c r="I2234" s="116"/>
      <c r="J2234" s="118"/>
      <c r="K2234" s="116"/>
      <c r="L2234" s="116"/>
      <c r="M2234" s="116"/>
      <c r="N2234" s="116"/>
      <c r="O2234" s="116"/>
      <c r="P2234" s="126"/>
      <c r="Q2234" s="126"/>
      <c r="R2234" s="126"/>
      <c r="S2234" s="136"/>
      <c r="T2234" s="126"/>
      <c r="U2234" s="126"/>
      <c r="V2234" s="126"/>
      <c r="W2234" s="136"/>
      <c r="X2234" s="126"/>
      <c r="Y2234" s="126"/>
      <c r="Z2234" s="126"/>
      <c r="AA2234" s="136"/>
      <c r="AB2234" s="121" t="b">
        <v>0</v>
      </c>
      <c r="AC2234" s="121" t="b">
        <v>0</v>
      </c>
      <c r="AD2234" s="122"/>
      <c r="AE2234" s="121" t="b">
        <v>0</v>
      </c>
      <c r="AF2234" s="128"/>
      <c r="AG2234" s="137"/>
      <c r="AH2234" s="138" t="b">
        <v>0</v>
      </c>
      <c r="AI2234" s="133"/>
    </row>
    <row r="2235">
      <c r="A2235" s="114"/>
      <c r="B2235" s="114"/>
      <c r="C2235" s="114"/>
      <c r="D2235" s="114"/>
      <c r="E2235" s="114"/>
      <c r="F2235" s="116"/>
      <c r="G2235" s="117"/>
      <c r="H2235" s="116"/>
      <c r="I2235" s="116"/>
      <c r="J2235" s="118"/>
      <c r="K2235" s="116"/>
      <c r="L2235" s="116"/>
      <c r="M2235" s="116"/>
      <c r="N2235" s="116"/>
      <c r="O2235" s="116"/>
      <c r="P2235" s="126"/>
      <c r="Q2235" s="126"/>
      <c r="R2235" s="126"/>
      <c r="S2235" s="136"/>
      <c r="T2235" s="126"/>
      <c r="U2235" s="126"/>
      <c r="V2235" s="126"/>
      <c r="W2235" s="136"/>
      <c r="X2235" s="126"/>
      <c r="Y2235" s="126"/>
      <c r="Z2235" s="126"/>
      <c r="AA2235" s="136"/>
      <c r="AB2235" s="121" t="b">
        <v>0</v>
      </c>
      <c r="AC2235" s="121" t="b">
        <v>0</v>
      </c>
      <c r="AD2235" s="122"/>
      <c r="AE2235" s="121" t="b">
        <v>0</v>
      </c>
      <c r="AF2235" s="128"/>
      <c r="AG2235" s="137"/>
      <c r="AH2235" s="138" t="b">
        <v>0</v>
      </c>
      <c r="AI2235" s="133"/>
    </row>
    <row r="2236">
      <c r="A2236" s="114"/>
      <c r="B2236" s="114"/>
      <c r="C2236" s="114"/>
      <c r="D2236" s="114"/>
      <c r="E2236" s="114"/>
      <c r="F2236" s="116"/>
      <c r="G2236" s="117"/>
      <c r="H2236" s="116"/>
      <c r="I2236" s="116"/>
      <c r="J2236" s="118"/>
      <c r="K2236" s="116"/>
      <c r="L2236" s="116"/>
      <c r="M2236" s="116"/>
      <c r="N2236" s="116"/>
      <c r="O2236" s="116"/>
      <c r="P2236" s="126"/>
      <c r="Q2236" s="126"/>
      <c r="R2236" s="126"/>
      <c r="S2236" s="136"/>
      <c r="T2236" s="126"/>
      <c r="U2236" s="126"/>
      <c r="V2236" s="126"/>
      <c r="W2236" s="136"/>
      <c r="X2236" s="126"/>
      <c r="Y2236" s="126"/>
      <c r="Z2236" s="126"/>
      <c r="AA2236" s="136"/>
      <c r="AB2236" s="121" t="b">
        <v>0</v>
      </c>
      <c r="AC2236" s="121" t="b">
        <v>0</v>
      </c>
      <c r="AD2236" s="122"/>
      <c r="AE2236" s="121" t="b">
        <v>0</v>
      </c>
      <c r="AF2236" s="128"/>
      <c r="AG2236" s="137"/>
      <c r="AH2236" s="138" t="b">
        <v>0</v>
      </c>
      <c r="AI2236" s="133"/>
    </row>
    <row r="2237">
      <c r="A2237" s="114"/>
      <c r="B2237" s="114"/>
      <c r="C2237" s="114"/>
      <c r="D2237" s="114"/>
      <c r="E2237" s="114"/>
      <c r="F2237" s="116"/>
      <c r="G2237" s="117"/>
      <c r="H2237" s="116"/>
      <c r="I2237" s="116"/>
      <c r="J2237" s="118"/>
      <c r="K2237" s="116"/>
      <c r="L2237" s="116"/>
      <c r="M2237" s="116"/>
      <c r="N2237" s="116"/>
      <c r="O2237" s="116"/>
      <c r="P2237" s="126"/>
      <c r="Q2237" s="126"/>
      <c r="R2237" s="126"/>
      <c r="S2237" s="136"/>
      <c r="T2237" s="126"/>
      <c r="U2237" s="126"/>
      <c r="V2237" s="126"/>
      <c r="W2237" s="136"/>
      <c r="X2237" s="126"/>
      <c r="Y2237" s="126"/>
      <c r="Z2237" s="126"/>
      <c r="AA2237" s="136"/>
      <c r="AB2237" s="121" t="b">
        <v>0</v>
      </c>
      <c r="AC2237" s="121" t="b">
        <v>0</v>
      </c>
      <c r="AD2237" s="122"/>
      <c r="AE2237" s="121" t="b">
        <v>0</v>
      </c>
      <c r="AF2237" s="128"/>
      <c r="AG2237" s="137"/>
      <c r="AH2237" s="138" t="b">
        <v>0</v>
      </c>
      <c r="AI2237" s="133"/>
    </row>
    <row r="2238">
      <c r="A2238" s="114"/>
      <c r="B2238" s="114"/>
      <c r="C2238" s="114"/>
      <c r="D2238" s="114"/>
      <c r="E2238" s="114"/>
      <c r="F2238" s="116"/>
      <c r="G2238" s="117"/>
      <c r="H2238" s="116"/>
      <c r="I2238" s="116"/>
      <c r="J2238" s="118"/>
      <c r="K2238" s="116"/>
      <c r="L2238" s="116"/>
      <c r="M2238" s="116"/>
      <c r="N2238" s="116"/>
      <c r="O2238" s="116"/>
      <c r="P2238" s="126"/>
      <c r="Q2238" s="126"/>
      <c r="R2238" s="126"/>
      <c r="S2238" s="136"/>
      <c r="T2238" s="126"/>
      <c r="U2238" s="126"/>
      <c r="V2238" s="126"/>
      <c r="W2238" s="136"/>
      <c r="X2238" s="126"/>
      <c r="Y2238" s="126"/>
      <c r="Z2238" s="126"/>
      <c r="AA2238" s="136"/>
      <c r="AB2238" s="121" t="b">
        <v>0</v>
      </c>
      <c r="AC2238" s="121" t="b">
        <v>0</v>
      </c>
      <c r="AD2238" s="122"/>
      <c r="AE2238" s="121" t="b">
        <v>0</v>
      </c>
      <c r="AF2238" s="128"/>
      <c r="AG2238" s="137"/>
      <c r="AH2238" s="138" t="b">
        <v>0</v>
      </c>
      <c r="AI2238" s="133"/>
    </row>
    <row r="2239">
      <c r="A2239" s="114"/>
      <c r="B2239" s="114"/>
      <c r="C2239" s="114"/>
      <c r="D2239" s="114"/>
      <c r="E2239" s="114"/>
      <c r="F2239" s="116"/>
      <c r="G2239" s="117"/>
      <c r="H2239" s="116"/>
      <c r="I2239" s="116"/>
      <c r="J2239" s="118"/>
      <c r="K2239" s="116"/>
      <c r="L2239" s="116"/>
      <c r="M2239" s="116"/>
      <c r="N2239" s="116"/>
      <c r="O2239" s="116"/>
      <c r="P2239" s="126"/>
      <c r="Q2239" s="126"/>
      <c r="R2239" s="126"/>
      <c r="S2239" s="136"/>
      <c r="T2239" s="126"/>
      <c r="U2239" s="126"/>
      <c r="V2239" s="126"/>
      <c r="W2239" s="136"/>
      <c r="X2239" s="126"/>
      <c r="Y2239" s="126"/>
      <c r="Z2239" s="126"/>
      <c r="AA2239" s="136"/>
      <c r="AB2239" s="121" t="b">
        <v>0</v>
      </c>
      <c r="AC2239" s="121" t="b">
        <v>0</v>
      </c>
      <c r="AD2239" s="122"/>
      <c r="AE2239" s="121" t="b">
        <v>0</v>
      </c>
      <c r="AF2239" s="128"/>
      <c r="AG2239" s="137"/>
      <c r="AH2239" s="138" t="b">
        <v>0</v>
      </c>
      <c r="AI2239" s="133"/>
    </row>
    <row r="2240">
      <c r="A2240" s="114"/>
      <c r="B2240" s="114"/>
      <c r="C2240" s="114"/>
      <c r="D2240" s="114"/>
      <c r="E2240" s="114"/>
      <c r="F2240" s="116"/>
      <c r="G2240" s="117"/>
      <c r="H2240" s="116"/>
      <c r="I2240" s="116"/>
      <c r="J2240" s="118"/>
      <c r="K2240" s="116"/>
      <c r="L2240" s="116"/>
      <c r="M2240" s="116"/>
      <c r="N2240" s="116"/>
      <c r="O2240" s="116"/>
      <c r="P2240" s="126"/>
      <c r="Q2240" s="126"/>
      <c r="R2240" s="126"/>
      <c r="S2240" s="136"/>
      <c r="T2240" s="126"/>
      <c r="U2240" s="126"/>
      <c r="V2240" s="126"/>
      <c r="W2240" s="136"/>
      <c r="X2240" s="126"/>
      <c r="Y2240" s="126"/>
      <c r="Z2240" s="126"/>
      <c r="AA2240" s="136"/>
      <c r="AB2240" s="121" t="b">
        <v>0</v>
      </c>
      <c r="AC2240" s="121" t="b">
        <v>0</v>
      </c>
      <c r="AD2240" s="122"/>
      <c r="AE2240" s="121" t="b">
        <v>0</v>
      </c>
      <c r="AF2240" s="128"/>
      <c r="AG2240" s="137"/>
      <c r="AH2240" s="138" t="b">
        <v>0</v>
      </c>
      <c r="AI2240" s="133"/>
    </row>
    <row r="2241">
      <c r="A2241" s="114"/>
      <c r="B2241" s="114"/>
      <c r="C2241" s="114"/>
      <c r="D2241" s="114"/>
      <c r="E2241" s="114"/>
      <c r="F2241" s="116"/>
      <c r="G2241" s="117"/>
      <c r="H2241" s="116"/>
      <c r="I2241" s="116"/>
      <c r="J2241" s="118"/>
      <c r="K2241" s="116"/>
      <c r="L2241" s="116"/>
      <c r="M2241" s="116"/>
      <c r="N2241" s="116"/>
      <c r="O2241" s="116"/>
      <c r="P2241" s="126"/>
      <c r="Q2241" s="126"/>
      <c r="R2241" s="126"/>
      <c r="S2241" s="136"/>
      <c r="T2241" s="126"/>
      <c r="U2241" s="126"/>
      <c r="V2241" s="126"/>
      <c r="W2241" s="136"/>
      <c r="X2241" s="126"/>
      <c r="Y2241" s="126"/>
      <c r="Z2241" s="126"/>
      <c r="AA2241" s="136"/>
      <c r="AB2241" s="121" t="b">
        <v>0</v>
      </c>
      <c r="AC2241" s="121" t="b">
        <v>0</v>
      </c>
      <c r="AD2241" s="122"/>
      <c r="AE2241" s="121" t="b">
        <v>0</v>
      </c>
      <c r="AF2241" s="128"/>
      <c r="AG2241" s="137"/>
      <c r="AH2241" s="138" t="b">
        <v>0</v>
      </c>
      <c r="AI2241" s="133"/>
    </row>
    <row r="2242">
      <c r="A2242" s="114"/>
      <c r="B2242" s="114"/>
      <c r="C2242" s="114"/>
      <c r="D2242" s="114"/>
      <c r="E2242" s="114"/>
      <c r="F2242" s="116"/>
      <c r="G2242" s="117"/>
      <c r="H2242" s="116"/>
      <c r="I2242" s="116"/>
      <c r="J2242" s="118"/>
      <c r="K2242" s="116"/>
      <c r="L2242" s="116"/>
      <c r="M2242" s="116"/>
      <c r="N2242" s="116"/>
      <c r="O2242" s="116"/>
      <c r="P2242" s="126"/>
      <c r="Q2242" s="126"/>
      <c r="R2242" s="126"/>
      <c r="S2242" s="136"/>
      <c r="T2242" s="126"/>
      <c r="U2242" s="126"/>
      <c r="V2242" s="126"/>
      <c r="W2242" s="136"/>
      <c r="X2242" s="126"/>
      <c r="Y2242" s="126"/>
      <c r="Z2242" s="126"/>
      <c r="AA2242" s="136"/>
      <c r="AB2242" s="121" t="b">
        <v>0</v>
      </c>
      <c r="AC2242" s="121" t="b">
        <v>0</v>
      </c>
      <c r="AD2242" s="122"/>
      <c r="AE2242" s="121" t="b">
        <v>0</v>
      </c>
      <c r="AF2242" s="128"/>
      <c r="AG2242" s="137"/>
      <c r="AH2242" s="138" t="b">
        <v>0</v>
      </c>
      <c r="AI2242" s="133"/>
    </row>
    <row r="2243">
      <c r="A2243" s="114"/>
      <c r="B2243" s="114"/>
      <c r="C2243" s="114"/>
      <c r="D2243" s="114"/>
      <c r="E2243" s="114"/>
      <c r="F2243" s="116"/>
      <c r="G2243" s="117"/>
      <c r="H2243" s="116"/>
      <c r="I2243" s="116"/>
      <c r="J2243" s="118"/>
      <c r="K2243" s="116"/>
      <c r="L2243" s="116"/>
      <c r="M2243" s="116"/>
      <c r="N2243" s="116"/>
      <c r="O2243" s="116"/>
      <c r="P2243" s="126"/>
      <c r="Q2243" s="126"/>
      <c r="R2243" s="126"/>
      <c r="S2243" s="136"/>
      <c r="T2243" s="126"/>
      <c r="U2243" s="126"/>
      <c r="V2243" s="126"/>
      <c r="W2243" s="136"/>
      <c r="X2243" s="126"/>
      <c r="Y2243" s="126"/>
      <c r="Z2243" s="126"/>
      <c r="AA2243" s="136"/>
      <c r="AB2243" s="121" t="b">
        <v>0</v>
      </c>
      <c r="AC2243" s="121" t="b">
        <v>0</v>
      </c>
      <c r="AD2243" s="122"/>
      <c r="AE2243" s="121" t="b">
        <v>0</v>
      </c>
      <c r="AF2243" s="128"/>
      <c r="AG2243" s="137"/>
      <c r="AH2243" s="138" t="b">
        <v>0</v>
      </c>
      <c r="AI2243" s="133"/>
    </row>
    <row r="2244">
      <c r="A2244" s="114"/>
      <c r="B2244" s="114"/>
      <c r="C2244" s="114"/>
      <c r="D2244" s="114"/>
      <c r="E2244" s="114"/>
      <c r="F2244" s="116"/>
      <c r="G2244" s="117"/>
      <c r="H2244" s="116"/>
      <c r="I2244" s="116"/>
      <c r="J2244" s="118"/>
      <c r="K2244" s="116"/>
      <c r="L2244" s="116"/>
      <c r="M2244" s="116"/>
      <c r="N2244" s="116"/>
      <c r="O2244" s="116"/>
      <c r="P2244" s="126"/>
      <c r="Q2244" s="126"/>
      <c r="R2244" s="126"/>
      <c r="S2244" s="136"/>
      <c r="T2244" s="126"/>
      <c r="U2244" s="126"/>
      <c r="V2244" s="126"/>
      <c r="W2244" s="136"/>
      <c r="X2244" s="126"/>
      <c r="Y2244" s="126"/>
      <c r="Z2244" s="126"/>
      <c r="AA2244" s="136"/>
      <c r="AB2244" s="121" t="b">
        <v>0</v>
      </c>
      <c r="AC2244" s="121" t="b">
        <v>0</v>
      </c>
      <c r="AD2244" s="122"/>
      <c r="AE2244" s="121" t="b">
        <v>0</v>
      </c>
      <c r="AF2244" s="128"/>
      <c r="AG2244" s="137"/>
      <c r="AH2244" s="138" t="b">
        <v>0</v>
      </c>
      <c r="AI2244" s="133"/>
    </row>
    <row r="2245">
      <c r="A2245" s="114"/>
      <c r="B2245" s="114"/>
      <c r="C2245" s="114"/>
      <c r="D2245" s="114"/>
      <c r="E2245" s="114"/>
      <c r="F2245" s="116"/>
      <c r="G2245" s="117"/>
      <c r="H2245" s="116"/>
      <c r="I2245" s="116"/>
      <c r="J2245" s="118"/>
      <c r="K2245" s="116"/>
      <c r="L2245" s="116"/>
      <c r="M2245" s="116"/>
      <c r="N2245" s="116"/>
      <c r="O2245" s="116"/>
      <c r="P2245" s="126"/>
      <c r="Q2245" s="126"/>
      <c r="R2245" s="126"/>
      <c r="S2245" s="136"/>
      <c r="T2245" s="126"/>
      <c r="U2245" s="126"/>
      <c r="V2245" s="126"/>
      <c r="W2245" s="136"/>
      <c r="X2245" s="126"/>
      <c r="Y2245" s="126"/>
      <c r="Z2245" s="126"/>
      <c r="AA2245" s="136"/>
      <c r="AB2245" s="121" t="b">
        <v>0</v>
      </c>
      <c r="AC2245" s="121" t="b">
        <v>0</v>
      </c>
      <c r="AD2245" s="122"/>
      <c r="AE2245" s="121" t="b">
        <v>0</v>
      </c>
      <c r="AF2245" s="128"/>
      <c r="AG2245" s="137"/>
      <c r="AH2245" s="138" t="b">
        <v>0</v>
      </c>
      <c r="AI2245" s="133"/>
    </row>
    <row r="2246">
      <c r="A2246" s="114"/>
      <c r="B2246" s="114"/>
      <c r="C2246" s="114"/>
      <c r="D2246" s="114"/>
      <c r="E2246" s="114"/>
      <c r="F2246" s="116"/>
      <c r="G2246" s="117"/>
      <c r="H2246" s="116"/>
      <c r="I2246" s="116"/>
      <c r="J2246" s="118"/>
      <c r="K2246" s="116"/>
      <c r="L2246" s="116"/>
      <c r="M2246" s="116"/>
      <c r="N2246" s="116"/>
      <c r="O2246" s="116"/>
      <c r="P2246" s="126"/>
      <c r="Q2246" s="126"/>
      <c r="R2246" s="126"/>
      <c r="S2246" s="136"/>
      <c r="T2246" s="126"/>
      <c r="U2246" s="126"/>
      <c r="V2246" s="126"/>
      <c r="W2246" s="136"/>
      <c r="X2246" s="126"/>
      <c r="Y2246" s="126"/>
      <c r="Z2246" s="126"/>
      <c r="AA2246" s="136"/>
      <c r="AB2246" s="121" t="b">
        <v>0</v>
      </c>
      <c r="AC2246" s="121" t="b">
        <v>0</v>
      </c>
      <c r="AD2246" s="122"/>
      <c r="AE2246" s="121" t="b">
        <v>0</v>
      </c>
      <c r="AF2246" s="128"/>
      <c r="AG2246" s="137"/>
      <c r="AH2246" s="138" t="b">
        <v>0</v>
      </c>
      <c r="AI2246" s="133"/>
    </row>
    <row r="2247">
      <c r="A2247" s="114"/>
      <c r="B2247" s="114"/>
      <c r="C2247" s="114"/>
      <c r="D2247" s="114"/>
      <c r="E2247" s="114"/>
      <c r="F2247" s="116"/>
      <c r="G2247" s="117"/>
      <c r="H2247" s="116"/>
      <c r="I2247" s="116"/>
      <c r="J2247" s="118"/>
      <c r="K2247" s="116"/>
      <c r="L2247" s="116"/>
      <c r="M2247" s="116"/>
      <c r="N2247" s="116"/>
      <c r="O2247" s="116"/>
      <c r="P2247" s="126"/>
      <c r="Q2247" s="126"/>
      <c r="R2247" s="126"/>
      <c r="S2247" s="136"/>
      <c r="T2247" s="126"/>
      <c r="U2247" s="126"/>
      <c r="V2247" s="126"/>
      <c r="W2247" s="136"/>
      <c r="X2247" s="126"/>
      <c r="Y2247" s="126"/>
      <c r="Z2247" s="126"/>
      <c r="AA2247" s="136"/>
      <c r="AB2247" s="121" t="b">
        <v>0</v>
      </c>
      <c r="AC2247" s="121" t="b">
        <v>0</v>
      </c>
      <c r="AD2247" s="122"/>
      <c r="AE2247" s="121" t="b">
        <v>0</v>
      </c>
      <c r="AF2247" s="128"/>
      <c r="AG2247" s="137"/>
      <c r="AH2247" s="138" t="b">
        <v>0</v>
      </c>
      <c r="AI2247" s="133"/>
    </row>
    <row r="2248">
      <c r="A2248" s="114"/>
      <c r="B2248" s="114"/>
      <c r="C2248" s="114"/>
      <c r="D2248" s="114"/>
      <c r="E2248" s="114"/>
      <c r="F2248" s="116"/>
      <c r="G2248" s="117"/>
      <c r="H2248" s="116"/>
      <c r="I2248" s="116"/>
      <c r="J2248" s="118"/>
      <c r="K2248" s="116"/>
      <c r="L2248" s="116"/>
      <c r="M2248" s="116"/>
      <c r="N2248" s="116"/>
      <c r="O2248" s="116"/>
      <c r="P2248" s="126"/>
      <c r="Q2248" s="126"/>
      <c r="R2248" s="126"/>
      <c r="S2248" s="136"/>
      <c r="T2248" s="126"/>
      <c r="U2248" s="126"/>
      <c r="V2248" s="126"/>
      <c r="W2248" s="136"/>
      <c r="X2248" s="126"/>
      <c r="Y2248" s="126"/>
      <c r="Z2248" s="126"/>
      <c r="AA2248" s="136"/>
      <c r="AB2248" s="121" t="b">
        <v>0</v>
      </c>
      <c r="AC2248" s="121" t="b">
        <v>0</v>
      </c>
      <c r="AD2248" s="122"/>
      <c r="AE2248" s="121" t="b">
        <v>0</v>
      </c>
      <c r="AF2248" s="128"/>
      <c r="AG2248" s="137"/>
      <c r="AH2248" s="138" t="b">
        <v>0</v>
      </c>
      <c r="AI2248" s="133"/>
    </row>
    <row r="2249">
      <c r="A2249" s="114"/>
      <c r="B2249" s="114"/>
      <c r="C2249" s="114"/>
      <c r="D2249" s="114"/>
      <c r="E2249" s="114"/>
      <c r="F2249" s="116"/>
      <c r="G2249" s="117"/>
      <c r="H2249" s="116"/>
      <c r="I2249" s="116"/>
      <c r="J2249" s="118"/>
      <c r="K2249" s="116"/>
      <c r="L2249" s="116"/>
      <c r="M2249" s="116"/>
      <c r="N2249" s="116"/>
      <c r="O2249" s="116"/>
      <c r="P2249" s="126"/>
      <c r="Q2249" s="126"/>
      <c r="R2249" s="126"/>
      <c r="S2249" s="136"/>
      <c r="T2249" s="126"/>
      <c r="U2249" s="126"/>
      <c r="V2249" s="126"/>
      <c r="W2249" s="136"/>
      <c r="X2249" s="126"/>
      <c r="Y2249" s="126"/>
      <c r="Z2249" s="126"/>
      <c r="AA2249" s="136"/>
      <c r="AB2249" s="121" t="b">
        <v>0</v>
      </c>
      <c r="AC2249" s="121" t="b">
        <v>0</v>
      </c>
      <c r="AD2249" s="122"/>
      <c r="AE2249" s="121" t="b">
        <v>0</v>
      </c>
      <c r="AF2249" s="128"/>
      <c r="AG2249" s="137"/>
      <c r="AH2249" s="138" t="b">
        <v>0</v>
      </c>
      <c r="AI2249" s="133"/>
    </row>
    <row r="2250">
      <c r="A2250" s="114"/>
      <c r="B2250" s="114"/>
      <c r="C2250" s="114"/>
      <c r="D2250" s="114"/>
      <c r="E2250" s="114"/>
      <c r="F2250" s="116"/>
      <c r="G2250" s="117"/>
      <c r="H2250" s="116"/>
      <c r="I2250" s="116"/>
      <c r="J2250" s="118"/>
      <c r="K2250" s="116"/>
      <c r="L2250" s="116"/>
      <c r="M2250" s="116"/>
      <c r="N2250" s="116"/>
      <c r="O2250" s="116"/>
      <c r="P2250" s="126"/>
      <c r="Q2250" s="126"/>
      <c r="R2250" s="126"/>
      <c r="S2250" s="136"/>
      <c r="T2250" s="126"/>
      <c r="U2250" s="126"/>
      <c r="V2250" s="126"/>
      <c r="W2250" s="136"/>
      <c r="X2250" s="126"/>
      <c r="Y2250" s="126"/>
      <c r="Z2250" s="126"/>
      <c r="AA2250" s="136"/>
      <c r="AB2250" s="121" t="b">
        <v>0</v>
      </c>
      <c r="AC2250" s="121" t="b">
        <v>0</v>
      </c>
      <c r="AD2250" s="122"/>
      <c r="AE2250" s="121" t="b">
        <v>0</v>
      </c>
      <c r="AF2250" s="128"/>
      <c r="AG2250" s="137"/>
      <c r="AH2250" s="138" t="b">
        <v>0</v>
      </c>
      <c r="AI2250" s="133"/>
    </row>
    <row r="2251">
      <c r="A2251" s="114"/>
      <c r="B2251" s="114"/>
      <c r="C2251" s="114"/>
      <c r="D2251" s="114"/>
      <c r="E2251" s="114"/>
      <c r="F2251" s="116"/>
      <c r="G2251" s="117"/>
      <c r="H2251" s="116"/>
      <c r="I2251" s="116"/>
      <c r="J2251" s="118"/>
      <c r="K2251" s="116"/>
      <c r="L2251" s="116"/>
      <c r="M2251" s="116"/>
      <c r="N2251" s="116"/>
      <c r="O2251" s="116"/>
      <c r="P2251" s="126"/>
      <c r="Q2251" s="126"/>
      <c r="R2251" s="126"/>
      <c r="S2251" s="136"/>
      <c r="T2251" s="126"/>
      <c r="U2251" s="126"/>
      <c r="V2251" s="126"/>
      <c r="W2251" s="136"/>
      <c r="X2251" s="126"/>
      <c r="Y2251" s="126"/>
      <c r="Z2251" s="126"/>
      <c r="AA2251" s="136"/>
      <c r="AB2251" s="121" t="b">
        <v>0</v>
      </c>
      <c r="AC2251" s="121" t="b">
        <v>0</v>
      </c>
      <c r="AD2251" s="122"/>
      <c r="AE2251" s="121" t="b">
        <v>0</v>
      </c>
      <c r="AF2251" s="128"/>
      <c r="AG2251" s="137"/>
      <c r="AH2251" s="138" t="b">
        <v>0</v>
      </c>
      <c r="AI2251" s="133"/>
    </row>
    <row r="2252">
      <c r="A2252" s="114"/>
      <c r="B2252" s="114"/>
      <c r="C2252" s="114"/>
      <c r="D2252" s="114"/>
      <c r="E2252" s="114"/>
      <c r="F2252" s="116"/>
      <c r="G2252" s="117"/>
      <c r="H2252" s="116"/>
      <c r="I2252" s="116"/>
      <c r="J2252" s="118"/>
      <c r="K2252" s="116"/>
      <c r="L2252" s="116"/>
      <c r="M2252" s="116"/>
      <c r="N2252" s="116"/>
      <c r="O2252" s="116"/>
      <c r="P2252" s="126"/>
      <c r="Q2252" s="126"/>
      <c r="R2252" s="126"/>
      <c r="S2252" s="136"/>
      <c r="T2252" s="126"/>
      <c r="U2252" s="126"/>
      <c r="V2252" s="126"/>
      <c r="W2252" s="136"/>
      <c r="X2252" s="126"/>
      <c r="Y2252" s="126"/>
      <c r="Z2252" s="126"/>
      <c r="AA2252" s="136"/>
      <c r="AB2252" s="121" t="b">
        <v>0</v>
      </c>
      <c r="AC2252" s="121" t="b">
        <v>0</v>
      </c>
      <c r="AD2252" s="122"/>
      <c r="AE2252" s="121" t="b">
        <v>0</v>
      </c>
      <c r="AF2252" s="128"/>
      <c r="AG2252" s="137"/>
      <c r="AH2252" s="138" t="b">
        <v>0</v>
      </c>
      <c r="AI2252" s="133"/>
    </row>
    <row r="2253">
      <c r="A2253" s="114"/>
      <c r="B2253" s="114"/>
      <c r="C2253" s="114"/>
      <c r="D2253" s="114"/>
      <c r="E2253" s="114"/>
      <c r="F2253" s="116"/>
      <c r="G2253" s="117"/>
      <c r="H2253" s="116"/>
      <c r="I2253" s="116"/>
      <c r="J2253" s="118"/>
      <c r="K2253" s="116"/>
      <c r="L2253" s="116"/>
      <c r="M2253" s="116"/>
      <c r="N2253" s="116"/>
      <c r="O2253" s="116"/>
      <c r="P2253" s="126"/>
      <c r="Q2253" s="126"/>
      <c r="R2253" s="126"/>
      <c r="S2253" s="136"/>
      <c r="T2253" s="126"/>
      <c r="U2253" s="126"/>
      <c r="V2253" s="126"/>
      <c r="W2253" s="136"/>
      <c r="X2253" s="126"/>
      <c r="Y2253" s="126"/>
      <c r="Z2253" s="126"/>
      <c r="AA2253" s="136"/>
      <c r="AB2253" s="121" t="b">
        <v>0</v>
      </c>
      <c r="AC2253" s="121" t="b">
        <v>0</v>
      </c>
      <c r="AD2253" s="122"/>
      <c r="AE2253" s="121" t="b">
        <v>0</v>
      </c>
      <c r="AF2253" s="128"/>
      <c r="AG2253" s="137"/>
      <c r="AH2253" s="138" t="b">
        <v>0</v>
      </c>
      <c r="AI2253" s="133"/>
    </row>
    <row r="2254">
      <c r="A2254" s="114"/>
      <c r="B2254" s="114"/>
      <c r="C2254" s="114"/>
      <c r="D2254" s="114"/>
      <c r="E2254" s="114"/>
      <c r="F2254" s="116"/>
      <c r="G2254" s="117"/>
      <c r="H2254" s="116"/>
      <c r="I2254" s="116"/>
      <c r="J2254" s="118"/>
      <c r="K2254" s="116"/>
      <c r="L2254" s="116"/>
      <c r="M2254" s="116"/>
      <c r="N2254" s="116"/>
      <c r="O2254" s="116"/>
      <c r="P2254" s="126"/>
      <c r="Q2254" s="126"/>
      <c r="R2254" s="126"/>
      <c r="S2254" s="136"/>
      <c r="T2254" s="126"/>
      <c r="U2254" s="126"/>
      <c r="V2254" s="126"/>
      <c r="W2254" s="136"/>
      <c r="X2254" s="126"/>
      <c r="Y2254" s="126"/>
      <c r="Z2254" s="126"/>
      <c r="AA2254" s="136"/>
      <c r="AB2254" s="121" t="b">
        <v>0</v>
      </c>
      <c r="AC2254" s="121" t="b">
        <v>0</v>
      </c>
      <c r="AD2254" s="122"/>
      <c r="AE2254" s="121" t="b">
        <v>0</v>
      </c>
      <c r="AF2254" s="128"/>
      <c r="AG2254" s="137"/>
      <c r="AH2254" s="138" t="b">
        <v>0</v>
      </c>
      <c r="AI2254" s="133"/>
    </row>
    <row r="2255">
      <c r="A2255" s="114"/>
      <c r="B2255" s="114"/>
      <c r="C2255" s="114"/>
      <c r="D2255" s="114"/>
      <c r="E2255" s="114"/>
      <c r="F2255" s="116"/>
      <c r="G2255" s="117"/>
      <c r="H2255" s="116"/>
      <c r="I2255" s="116"/>
      <c r="J2255" s="118"/>
      <c r="K2255" s="116"/>
      <c r="L2255" s="116"/>
      <c r="M2255" s="116"/>
      <c r="N2255" s="116"/>
      <c r="O2255" s="116"/>
      <c r="P2255" s="126"/>
      <c r="Q2255" s="126"/>
      <c r="R2255" s="126"/>
      <c r="S2255" s="136"/>
      <c r="T2255" s="126"/>
      <c r="U2255" s="126"/>
      <c r="V2255" s="126"/>
      <c r="W2255" s="136"/>
      <c r="X2255" s="126"/>
      <c r="Y2255" s="126"/>
      <c r="Z2255" s="126"/>
      <c r="AA2255" s="136"/>
      <c r="AB2255" s="121" t="b">
        <v>0</v>
      </c>
      <c r="AC2255" s="121" t="b">
        <v>0</v>
      </c>
      <c r="AD2255" s="122"/>
      <c r="AE2255" s="121" t="b">
        <v>0</v>
      </c>
      <c r="AF2255" s="128"/>
      <c r="AG2255" s="137"/>
      <c r="AH2255" s="138" t="b">
        <v>0</v>
      </c>
      <c r="AI2255" s="133"/>
    </row>
    <row r="2256">
      <c r="A2256" s="114"/>
      <c r="B2256" s="114"/>
      <c r="C2256" s="114"/>
      <c r="D2256" s="114"/>
      <c r="E2256" s="114"/>
      <c r="F2256" s="116"/>
      <c r="G2256" s="117"/>
      <c r="H2256" s="116"/>
      <c r="I2256" s="116"/>
      <c r="J2256" s="118"/>
      <c r="K2256" s="116"/>
      <c r="L2256" s="116"/>
      <c r="M2256" s="116"/>
      <c r="N2256" s="116"/>
      <c r="O2256" s="116"/>
      <c r="P2256" s="126"/>
      <c r="Q2256" s="126"/>
      <c r="R2256" s="126"/>
      <c r="S2256" s="136"/>
      <c r="T2256" s="126"/>
      <c r="U2256" s="126"/>
      <c r="V2256" s="126"/>
      <c r="W2256" s="136"/>
      <c r="X2256" s="126"/>
      <c r="Y2256" s="126"/>
      <c r="Z2256" s="126"/>
      <c r="AA2256" s="136"/>
      <c r="AB2256" s="121" t="b">
        <v>0</v>
      </c>
      <c r="AC2256" s="121" t="b">
        <v>0</v>
      </c>
      <c r="AD2256" s="122"/>
      <c r="AE2256" s="121" t="b">
        <v>0</v>
      </c>
      <c r="AF2256" s="128"/>
      <c r="AG2256" s="137"/>
      <c r="AH2256" s="138" t="b">
        <v>0</v>
      </c>
      <c r="AI2256" s="133"/>
    </row>
    <row r="2257">
      <c r="A2257" s="114"/>
      <c r="B2257" s="114"/>
      <c r="C2257" s="114"/>
      <c r="D2257" s="114"/>
      <c r="E2257" s="114"/>
      <c r="F2257" s="116"/>
      <c r="G2257" s="117"/>
      <c r="H2257" s="116"/>
      <c r="I2257" s="116"/>
      <c r="J2257" s="118"/>
      <c r="K2257" s="116"/>
      <c r="L2257" s="116"/>
      <c r="M2257" s="116"/>
      <c r="N2257" s="116"/>
      <c r="O2257" s="116"/>
      <c r="P2257" s="126"/>
      <c r="Q2257" s="126"/>
      <c r="R2257" s="126"/>
      <c r="S2257" s="136"/>
      <c r="T2257" s="126"/>
      <c r="U2257" s="126"/>
      <c r="V2257" s="126"/>
      <c r="W2257" s="136"/>
      <c r="X2257" s="126"/>
      <c r="Y2257" s="126"/>
      <c r="Z2257" s="126"/>
      <c r="AA2257" s="136"/>
      <c r="AB2257" s="121" t="b">
        <v>0</v>
      </c>
      <c r="AC2257" s="121" t="b">
        <v>0</v>
      </c>
      <c r="AD2257" s="122"/>
      <c r="AE2257" s="121" t="b">
        <v>0</v>
      </c>
      <c r="AF2257" s="128"/>
      <c r="AG2257" s="137"/>
      <c r="AH2257" s="138" t="b">
        <v>0</v>
      </c>
      <c r="AI2257" s="133"/>
    </row>
    <row r="2258">
      <c r="A2258" s="114"/>
      <c r="B2258" s="114"/>
      <c r="C2258" s="114"/>
      <c r="D2258" s="114"/>
      <c r="E2258" s="114"/>
      <c r="F2258" s="116"/>
      <c r="G2258" s="117"/>
      <c r="H2258" s="116"/>
      <c r="I2258" s="116"/>
      <c r="J2258" s="118"/>
      <c r="K2258" s="116"/>
      <c r="L2258" s="116"/>
      <c r="M2258" s="116"/>
      <c r="N2258" s="116"/>
      <c r="O2258" s="116"/>
      <c r="P2258" s="126"/>
      <c r="Q2258" s="126"/>
      <c r="R2258" s="126"/>
      <c r="S2258" s="136"/>
      <c r="T2258" s="126"/>
      <c r="U2258" s="126"/>
      <c r="V2258" s="126"/>
      <c r="W2258" s="136"/>
      <c r="X2258" s="126"/>
      <c r="Y2258" s="126"/>
      <c r="Z2258" s="126"/>
      <c r="AA2258" s="136"/>
      <c r="AB2258" s="121" t="b">
        <v>0</v>
      </c>
      <c r="AC2258" s="121" t="b">
        <v>0</v>
      </c>
      <c r="AD2258" s="122"/>
      <c r="AE2258" s="121" t="b">
        <v>0</v>
      </c>
      <c r="AF2258" s="128"/>
      <c r="AG2258" s="137"/>
      <c r="AH2258" s="138" t="b">
        <v>0</v>
      </c>
      <c r="AI2258" s="133"/>
    </row>
    <row r="2259">
      <c r="A2259" s="114"/>
      <c r="B2259" s="114"/>
      <c r="C2259" s="114"/>
      <c r="D2259" s="114"/>
      <c r="E2259" s="114"/>
      <c r="F2259" s="116"/>
      <c r="G2259" s="117"/>
      <c r="H2259" s="116"/>
      <c r="I2259" s="116"/>
      <c r="J2259" s="118"/>
      <c r="K2259" s="116"/>
      <c r="L2259" s="116"/>
      <c r="M2259" s="116"/>
      <c r="N2259" s="116"/>
      <c r="O2259" s="116"/>
      <c r="P2259" s="126"/>
      <c r="Q2259" s="126"/>
      <c r="R2259" s="126"/>
      <c r="S2259" s="136"/>
      <c r="T2259" s="126"/>
      <c r="U2259" s="126"/>
      <c r="V2259" s="126"/>
      <c r="W2259" s="136"/>
      <c r="X2259" s="126"/>
      <c r="Y2259" s="126"/>
      <c r="Z2259" s="126"/>
      <c r="AA2259" s="136"/>
      <c r="AB2259" s="121" t="b">
        <v>0</v>
      </c>
      <c r="AC2259" s="121" t="b">
        <v>0</v>
      </c>
      <c r="AD2259" s="122"/>
      <c r="AE2259" s="121" t="b">
        <v>0</v>
      </c>
      <c r="AF2259" s="128"/>
      <c r="AG2259" s="137"/>
      <c r="AH2259" s="138" t="b">
        <v>0</v>
      </c>
      <c r="AI2259" s="133"/>
    </row>
    <row r="2260">
      <c r="A2260" s="114"/>
      <c r="B2260" s="114"/>
      <c r="C2260" s="114"/>
      <c r="D2260" s="114"/>
      <c r="E2260" s="114"/>
      <c r="F2260" s="116"/>
      <c r="G2260" s="117"/>
      <c r="H2260" s="116"/>
      <c r="I2260" s="116"/>
      <c r="J2260" s="118"/>
      <c r="K2260" s="116"/>
      <c r="L2260" s="116"/>
      <c r="M2260" s="116"/>
      <c r="N2260" s="116"/>
      <c r="O2260" s="116"/>
      <c r="P2260" s="126"/>
      <c r="Q2260" s="126"/>
      <c r="R2260" s="126"/>
      <c r="S2260" s="136"/>
      <c r="T2260" s="126"/>
      <c r="U2260" s="126"/>
      <c r="V2260" s="126"/>
      <c r="W2260" s="136"/>
      <c r="X2260" s="126"/>
      <c r="Y2260" s="126"/>
      <c r="Z2260" s="126"/>
      <c r="AA2260" s="136"/>
      <c r="AB2260" s="121" t="b">
        <v>0</v>
      </c>
      <c r="AC2260" s="121" t="b">
        <v>0</v>
      </c>
      <c r="AD2260" s="122"/>
      <c r="AE2260" s="121" t="b">
        <v>0</v>
      </c>
      <c r="AF2260" s="128"/>
      <c r="AG2260" s="137"/>
      <c r="AH2260" s="138" t="b">
        <v>0</v>
      </c>
      <c r="AI2260" s="133"/>
    </row>
    <row r="2261">
      <c r="A2261" s="114"/>
      <c r="B2261" s="114"/>
      <c r="C2261" s="114"/>
      <c r="D2261" s="114"/>
      <c r="E2261" s="114"/>
      <c r="F2261" s="116"/>
      <c r="G2261" s="117"/>
      <c r="H2261" s="116"/>
      <c r="I2261" s="116"/>
      <c r="J2261" s="118"/>
      <c r="K2261" s="116"/>
      <c r="L2261" s="116"/>
      <c r="M2261" s="116"/>
      <c r="N2261" s="116"/>
      <c r="O2261" s="116"/>
      <c r="P2261" s="126"/>
      <c r="Q2261" s="126"/>
      <c r="R2261" s="126"/>
      <c r="S2261" s="136"/>
      <c r="T2261" s="126"/>
      <c r="U2261" s="126"/>
      <c r="V2261" s="126"/>
      <c r="W2261" s="136"/>
      <c r="X2261" s="126"/>
      <c r="Y2261" s="126"/>
      <c r="Z2261" s="126"/>
      <c r="AA2261" s="136"/>
      <c r="AB2261" s="121" t="b">
        <v>0</v>
      </c>
      <c r="AC2261" s="121" t="b">
        <v>0</v>
      </c>
      <c r="AD2261" s="122"/>
      <c r="AE2261" s="121" t="b">
        <v>0</v>
      </c>
      <c r="AF2261" s="128"/>
      <c r="AG2261" s="137"/>
      <c r="AH2261" s="138" t="b">
        <v>0</v>
      </c>
      <c r="AI2261" s="133"/>
    </row>
    <row r="2262">
      <c r="A2262" s="114"/>
      <c r="B2262" s="114"/>
      <c r="C2262" s="114"/>
      <c r="D2262" s="114"/>
      <c r="E2262" s="114"/>
      <c r="F2262" s="116"/>
      <c r="G2262" s="117"/>
      <c r="H2262" s="116"/>
      <c r="I2262" s="116"/>
      <c r="J2262" s="118"/>
      <c r="K2262" s="116"/>
      <c r="L2262" s="116"/>
      <c r="M2262" s="116"/>
      <c r="N2262" s="116"/>
      <c r="O2262" s="116"/>
      <c r="P2262" s="126"/>
      <c r="Q2262" s="126"/>
      <c r="R2262" s="126"/>
      <c r="S2262" s="136"/>
      <c r="T2262" s="126"/>
      <c r="U2262" s="126"/>
      <c r="V2262" s="126"/>
      <c r="W2262" s="136"/>
      <c r="X2262" s="126"/>
      <c r="Y2262" s="126"/>
      <c r="Z2262" s="126"/>
      <c r="AA2262" s="136"/>
      <c r="AB2262" s="121" t="b">
        <v>0</v>
      </c>
      <c r="AC2262" s="121" t="b">
        <v>0</v>
      </c>
      <c r="AD2262" s="122"/>
      <c r="AE2262" s="121" t="b">
        <v>0</v>
      </c>
      <c r="AF2262" s="128"/>
      <c r="AG2262" s="137"/>
      <c r="AH2262" s="138" t="b">
        <v>0</v>
      </c>
      <c r="AI2262" s="133"/>
    </row>
    <row r="2263">
      <c r="A2263" s="114"/>
      <c r="B2263" s="114"/>
      <c r="C2263" s="114"/>
      <c r="D2263" s="114"/>
      <c r="E2263" s="114"/>
      <c r="F2263" s="116"/>
      <c r="G2263" s="117"/>
      <c r="H2263" s="116"/>
      <c r="I2263" s="116"/>
      <c r="J2263" s="118"/>
      <c r="K2263" s="116"/>
      <c r="L2263" s="116"/>
      <c r="M2263" s="116"/>
      <c r="N2263" s="116"/>
      <c r="O2263" s="116"/>
      <c r="P2263" s="126"/>
      <c r="Q2263" s="126"/>
      <c r="R2263" s="126"/>
      <c r="S2263" s="136"/>
      <c r="T2263" s="126"/>
      <c r="U2263" s="126"/>
      <c r="V2263" s="126"/>
      <c r="W2263" s="136"/>
      <c r="X2263" s="126"/>
      <c r="Y2263" s="126"/>
      <c r="Z2263" s="126"/>
      <c r="AA2263" s="136"/>
      <c r="AB2263" s="121" t="b">
        <v>0</v>
      </c>
      <c r="AC2263" s="121" t="b">
        <v>0</v>
      </c>
      <c r="AD2263" s="122"/>
      <c r="AE2263" s="121" t="b">
        <v>0</v>
      </c>
      <c r="AF2263" s="128"/>
      <c r="AG2263" s="137"/>
      <c r="AH2263" s="138" t="b">
        <v>0</v>
      </c>
      <c r="AI2263" s="133"/>
    </row>
    <row r="2264">
      <c r="A2264" s="114"/>
      <c r="B2264" s="114"/>
      <c r="C2264" s="114"/>
      <c r="D2264" s="114"/>
      <c r="E2264" s="114"/>
      <c r="F2264" s="116"/>
      <c r="G2264" s="117"/>
      <c r="H2264" s="116"/>
      <c r="I2264" s="116"/>
      <c r="J2264" s="118"/>
      <c r="K2264" s="116"/>
      <c r="L2264" s="116"/>
      <c r="M2264" s="116"/>
      <c r="N2264" s="116"/>
      <c r="O2264" s="116"/>
      <c r="P2264" s="126"/>
      <c r="Q2264" s="126"/>
      <c r="R2264" s="126"/>
      <c r="S2264" s="136"/>
      <c r="T2264" s="126"/>
      <c r="U2264" s="126"/>
      <c r="V2264" s="126"/>
      <c r="W2264" s="136"/>
      <c r="X2264" s="126"/>
      <c r="Y2264" s="126"/>
      <c r="Z2264" s="126"/>
      <c r="AA2264" s="136"/>
      <c r="AB2264" s="121" t="b">
        <v>0</v>
      </c>
      <c r="AC2264" s="121" t="b">
        <v>0</v>
      </c>
      <c r="AD2264" s="122"/>
      <c r="AE2264" s="121" t="b">
        <v>0</v>
      </c>
      <c r="AF2264" s="128"/>
      <c r="AG2264" s="137"/>
      <c r="AH2264" s="138" t="b">
        <v>0</v>
      </c>
      <c r="AI2264" s="133"/>
    </row>
    <row r="2265">
      <c r="A2265" s="114"/>
      <c r="B2265" s="114"/>
      <c r="C2265" s="114"/>
      <c r="D2265" s="114"/>
      <c r="E2265" s="114"/>
      <c r="F2265" s="116"/>
      <c r="G2265" s="117"/>
      <c r="H2265" s="116"/>
      <c r="I2265" s="116"/>
      <c r="J2265" s="118"/>
      <c r="K2265" s="116"/>
      <c r="L2265" s="116"/>
      <c r="M2265" s="116"/>
      <c r="N2265" s="116"/>
      <c r="O2265" s="116"/>
      <c r="P2265" s="126"/>
      <c r="Q2265" s="126"/>
      <c r="R2265" s="126"/>
      <c r="S2265" s="136"/>
      <c r="T2265" s="126"/>
      <c r="U2265" s="126"/>
      <c r="V2265" s="126"/>
      <c r="W2265" s="136"/>
      <c r="X2265" s="126"/>
      <c r="Y2265" s="126"/>
      <c r="Z2265" s="126"/>
      <c r="AA2265" s="136"/>
      <c r="AB2265" s="121" t="b">
        <v>0</v>
      </c>
      <c r="AC2265" s="121" t="b">
        <v>0</v>
      </c>
      <c r="AD2265" s="122"/>
      <c r="AE2265" s="121" t="b">
        <v>0</v>
      </c>
      <c r="AF2265" s="128"/>
      <c r="AG2265" s="137"/>
      <c r="AH2265" s="138" t="b">
        <v>0</v>
      </c>
      <c r="AI2265" s="133"/>
    </row>
    <row r="2266">
      <c r="A2266" s="114"/>
      <c r="B2266" s="114"/>
      <c r="C2266" s="114"/>
      <c r="D2266" s="114"/>
      <c r="E2266" s="114"/>
      <c r="F2266" s="116"/>
      <c r="G2266" s="117"/>
      <c r="H2266" s="116"/>
      <c r="I2266" s="116"/>
      <c r="J2266" s="118"/>
      <c r="K2266" s="116"/>
      <c r="L2266" s="116"/>
      <c r="M2266" s="116"/>
      <c r="N2266" s="116"/>
      <c r="O2266" s="116"/>
      <c r="P2266" s="126"/>
      <c r="Q2266" s="126"/>
      <c r="R2266" s="126"/>
      <c r="S2266" s="136"/>
      <c r="T2266" s="126"/>
      <c r="U2266" s="126"/>
      <c r="V2266" s="126"/>
      <c r="W2266" s="136"/>
      <c r="X2266" s="126"/>
      <c r="Y2266" s="126"/>
      <c r="Z2266" s="126"/>
      <c r="AA2266" s="136"/>
      <c r="AB2266" s="121" t="b">
        <v>0</v>
      </c>
      <c r="AC2266" s="121" t="b">
        <v>0</v>
      </c>
      <c r="AD2266" s="122"/>
      <c r="AE2266" s="121" t="b">
        <v>0</v>
      </c>
      <c r="AF2266" s="128"/>
      <c r="AG2266" s="137"/>
      <c r="AH2266" s="138" t="b">
        <v>0</v>
      </c>
      <c r="AI2266" s="133"/>
    </row>
    <row r="2267">
      <c r="A2267" s="114"/>
      <c r="B2267" s="114"/>
      <c r="C2267" s="114"/>
      <c r="D2267" s="114"/>
      <c r="E2267" s="114"/>
      <c r="F2267" s="116"/>
      <c r="G2267" s="117"/>
      <c r="H2267" s="116"/>
      <c r="I2267" s="116"/>
      <c r="J2267" s="118"/>
      <c r="K2267" s="116"/>
      <c r="L2267" s="116"/>
      <c r="M2267" s="116"/>
      <c r="N2267" s="116"/>
      <c r="O2267" s="116"/>
      <c r="P2267" s="126"/>
      <c r="Q2267" s="126"/>
      <c r="R2267" s="126"/>
      <c r="S2267" s="136"/>
      <c r="T2267" s="126"/>
      <c r="U2267" s="126"/>
      <c r="V2267" s="126"/>
      <c r="W2267" s="136"/>
      <c r="X2267" s="126"/>
      <c r="Y2267" s="126"/>
      <c r="Z2267" s="126"/>
      <c r="AA2267" s="136"/>
      <c r="AB2267" s="121" t="b">
        <v>0</v>
      </c>
      <c r="AC2267" s="121" t="b">
        <v>0</v>
      </c>
      <c r="AD2267" s="122"/>
      <c r="AE2267" s="121" t="b">
        <v>0</v>
      </c>
      <c r="AF2267" s="128"/>
      <c r="AG2267" s="137"/>
      <c r="AH2267" s="138" t="b">
        <v>0</v>
      </c>
      <c r="AI2267" s="133"/>
    </row>
    <row r="2268">
      <c r="A2268" s="114"/>
      <c r="B2268" s="114"/>
      <c r="C2268" s="114"/>
      <c r="D2268" s="114"/>
      <c r="E2268" s="114"/>
      <c r="F2268" s="116"/>
      <c r="G2268" s="117"/>
      <c r="H2268" s="116"/>
      <c r="I2268" s="116"/>
      <c r="J2268" s="118"/>
      <c r="K2268" s="116"/>
      <c r="L2268" s="116"/>
      <c r="M2268" s="116"/>
      <c r="N2268" s="116"/>
      <c r="O2268" s="116"/>
      <c r="P2268" s="126"/>
      <c r="Q2268" s="126"/>
      <c r="R2268" s="126"/>
      <c r="S2268" s="136"/>
      <c r="T2268" s="126"/>
      <c r="U2268" s="126"/>
      <c r="V2268" s="126"/>
      <c r="W2268" s="136"/>
      <c r="X2268" s="126"/>
      <c r="Y2268" s="126"/>
      <c r="Z2268" s="126"/>
      <c r="AA2268" s="136"/>
      <c r="AB2268" s="121" t="b">
        <v>0</v>
      </c>
      <c r="AC2268" s="121" t="b">
        <v>0</v>
      </c>
      <c r="AD2268" s="122"/>
      <c r="AE2268" s="121" t="b">
        <v>0</v>
      </c>
      <c r="AF2268" s="128"/>
      <c r="AG2268" s="137"/>
      <c r="AH2268" s="138" t="b">
        <v>0</v>
      </c>
      <c r="AI2268" s="133"/>
    </row>
    <row r="2269">
      <c r="A2269" s="114"/>
      <c r="B2269" s="114"/>
      <c r="C2269" s="114"/>
      <c r="D2269" s="114"/>
      <c r="E2269" s="114"/>
      <c r="F2269" s="116"/>
      <c r="G2269" s="117"/>
      <c r="H2269" s="116"/>
      <c r="I2269" s="116"/>
      <c r="J2269" s="118"/>
      <c r="K2269" s="116"/>
      <c r="L2269" s="116"/>
      <c r="M2269" s="116"/>
      <c r="N2269" s="116"/>
      <c r="O2269" s="116"/>
      <c r="P2269" s="126"/>
      <c r="Q2269" s="126"/>
      <c r="R2269" s="126"/>
      <c r="S2269" s="136"/>
      <c r="T2269" s="126"/>
      <c r="U2269" s="126"/>
      <c r="V2269" s="126"/>
      <c r="W2269" s="136"/>
      <c r="X2269" s="126"/>
      <c r="Y2269" s="126"/>
      <c r="Z2269" s="126"/>
      <c r="AA2269" s="136"/>
      <c r="AB2269" s="121" t="b">
        <v>0</v>
      </c>
      <c r="AC2269" s="121" t="b">
        <v>0</v>
      </c>
      <c r="AD2269" s="122"/>
      <c r="AE2269" s="121" t="b">
        <v>0</v>
      </c>
      <c r="AF2269" s="128"/>
      <c r="AG2269" s="137"/>
      <c r="AH2269" s="138" t="b">
        <v>0</v>
      </c>
      <c r="AI2269" s="133"/>
    </row>
    <row r="2270">
      <c r="A2270" s="114"/>
      <c r="B2270" s="114"/>
      <c r="C2270" s="114"/>
      <c r="D2270" s="114"/>
      <c r="E2270" s="114"/>
      <c r="F2270" s="116"/>
      <c r="G2270" s="117"/>
      <c r="H2270" s="116"/>
      <c r="I2270" s="116"/>
      <c r="J2270" s="118"/>
      <c r="K2270" s="116"/>
      <c r="L2270" s="116"/>
      <c r="M2270" s="116"/>
      <c r="N2270" s="116"/>
      <c r="O2270" s="116"/>
      <c r="P2270" s="126"/>
      <c r="Q2270" s="126"/>
      <c r="R2270" s="126"/>
      <c r="S2270" s="136"/>
      <c r="T2270" s="126"/>
      <c r="U2270" s="126"/>
      <c r="V2270" s="126"/>
      <c r="W2270" s="136"/>
      <c r="X2270" s="126"/>
      <c r="Y2270" s="126"/>
      <c r="Z2270" s="126"/>
      <c r="AA2270" s="136"/>
      <c r="AB2270" s="121" t="b">
        <v>0</v>
      </c>
      <c r="AC2270" s="121" t="b">
        <v>0</v>
      </c>
      <c r="AD2270" s="122"/>
      <c r="AE2270" s="121" t="b">
        <v>0</v>
      </c>
      <c r="AF2270" s="128"/>
      <c r="AG2270" s="137"/>
      <c r="AH2270" s="138" t="b">
        <v>0</v>
      </c>
      <c r="AI2270" s="133"/>
    </row>
    <row r="2271">
      <c r="A2271" s="114"/>
      <c r="B2271" s="114"/>
      <c r="C2271" s="114"/>
      <c r="D2271" s="114"/>
      <c r="E2271" s="114"/>
      <c r="F2271" s="116"/>
      <c r="G2271" s="117"/>
      <c r="H2271" s="116"/>
      <c r="I2271" s="116"/>
      <c r="J2271" s="118"/>
      <c r="K2271" s="116"/>
      <c r="L2271" s="116"/>
      <c r="M2271" s="116"/>
      <c r="N2271" s="116"/>
      <c r="O2271" s="116"/>
      <c r="P2271" s="126"/>
      <c r="Q2271" s="126"/>
      <c r="R2271" s="126"/>
      <c r="S2271" s="136"/>
      <c r="T2271" s="126"/>
      <c r="U2271" s="126"/>
      <c r="V2271" s="126"/>
      <c r="W2271" s="136"/>
      <c r="X2271" s="126"/>
      <c r="Y2271" s="126"/>
      <c r="Z2271" s="126"/>
      <c r="AA2271" s="136"/>
      <c r="AB2271" s="121" t="b">
        <v>0</v>
      </c>
      <c r="AC2271" s="121" t="b">
        <v>0</v>
      </c>
      <c r="AD2271" s="122"/>
      <c r="AE2271" s="121" t="b">
        <v>0</v>
      </c>
      <c r="AF2271" s="128"/>
      <c r="AG2271" s="137"/>
      <c r="AH2271" s="138" t="b">
        <v>0</v>
      </c>
      <c r="AI2271" s="133"/>
    </row>
    <row r="2272">
      <c r="A2272" s="114"/>
      <c r="B2272" s="114"/>
      <c r="C2272" s="114"/>
      <c r="D2272" s="114"/>
      <c r="E2272" s="114"/>
      <c r="F2272" s="116"/>
      <c r="G2272" s="117"/>
      <c r="H2272" s="116"/>
      <c r="I2272" s="116"/>
      <c r="J2272" s="118"/>
      <c r="K2272" s="116"/>
      <c r="L2272" s="116"/>
      <c r="M2272" s="116"/>
      <c r="N2272" s="116"/>
      <c r="O2272" s="116"/>
      <c r="P2272" s="126"/>
      <c r="Q2272" s="126"/>
      <c r="R2272" s="126"/>
      <c r="S2272" s="136"/>
      <c r="T2272" s="126"/>
      <c r="U2272" s="126"/>
      <c r="V2272" s="126"/>
      <c r="W2272" s="136"/>
      <c r="X2272" s="126"/>
      <c r="Y2272" s="126"/>
      <c r="Z2272" s="126"/>
      <c r="AA2272" s="136"/>
      <c r="AB2272" s="121" t="b">
        <v>0</v>
      </c>
      <c r="AC2272" s="121" t="b">
        <v>0</v>
      </c>
      <c r="AD2272" s="122"/>
      <c r="AE2272" s="121" t="b">
        <v>0</v>
      </c>
      <c r="AF2272" s="128"/>
      <c r="AG2272" s="137"/>
      <c r="AH2272" s="138" t="b">
        <v>0</v>
      </c>
      <c r="AI2272" s="133"/>
    </row>
    <row r="2273">
      <c r="A2273" s="114"/>
      <c r="B2273" s="114"/>
      <c r="C2273" s="114"/>
      <c r="D2273" s="114"/>
      <c r="E2273" s="114"/>
      <c r="F2273" s="116"/>
      <c r="G2273" s="117"/>
      <c r="H2273" s="116"/>
      <c r="I2273" s="116"/>
      <c r="J2273" s="118"/>
      <c r="K2273" s="116"/>
      <c r="L2273" s="116"/>
      <c r="M2273" s="116"/>
      <c r="N2273" s="116"/>
      <c r="O2273" s="116"/>
      <c r="P2273" s="126"/>
      <c r="Q2273" s="126"/>
      <c r="R2273" s="126"/>
      <c r="S2273" s="136"/>
      <c r="T2273" s="126"/>
      <c r="U2273" s="126"/>
      <c r="V2273" s="126"/>
      <c r="W2273" s="136"/>
      <c r="X2273" s="126"/>
      <c r="Y2273" s="126"/>
      <c r="Z2273" s="126"/>
      <c r="AA2273" s="136"/>
      <c r="AB2273" s="121" t="b">
        <v>0</v>
      </c>
      <c r="AC2273" s="121" t="b">
        <v>0</v>
      </c>
      <c r="AD2273" s="122"/>
      <c r="AE2273" s="121" t="b">
        <v>0</v>
      </c>
      <c r="AF2273" s="128"/>
      <c r="AG2273" s="137"/>
      <c r="AH2273" s="138" t="b">
        <v>0</v>
      </c>
      <c r="AI2273" s="133"/>
    </row>
    <row r="2274">
      <c r="A2274" s="114"/>
      <c r="B2274" s="114"/>
      <c r="C2274" s="114"/>
      <c r="D2274" s="114"/>
      <c r="E2274" s="114"/>
      <c r="F2274" s="116"/>
      <c r="G2274" s="117"/>
      <c r="H2274" s="116"/>
      <c r="I2274" s="116"/>
      <c r="J2274" s="118"/>
      <c r="K2274" s="116"/>
      <c r="L2274" s="116"/>
      <c r="M2274" s="116"/>
      <c r="N2274" s="116"/>
      <c r="O2274" s="116"/>
      <c r="P2274" s="126"/>
      <c r="Q2274" s="126"/>
      <c r="R2274" s="126"/>
      <c r="S2274" s="136"/>
      <c r="T2274" s="126"/>
      <c r="U2274" s="126"/>
      <c r="V2274" s="126"/>
      <c r="W2274" s="136"/>
      <c r="X2274" s="126"/>
      <c r="Y2274" s="126"/>
      <c r="Z2274" s="126"/>
      <c r="AA2274" s="136"/>
      <c r="AB2274" s="121" t="b">
        <v>0</v>
      </c>
      <c r="AC2274" s="121" t="b">
        <v>0</v>
      </c>
      <c r="AD2274" s="122"/>
      <c r="AE2274" s="121" t="b">
        <v>0</v>
      </c>
      <c r="AF2274" s="128"/>
      <c r="AG2274" s="137"/>
      <c r="AH2274" s="138" t="b">
        <v>0</v>
      </c>
      <c r="AI2274" s="133"/>
    </row>
    <row r="2275">
      <c r="A2275" s="114"/>
      <c r="B2275" s="114"/>
      <c r="C2275" s="114"/>
      <c r="D2275" s="114"/>
      <c r="E2275" s="114"/>
      <c r="F2275" s="116"/>
      <c r="G2275" s="117"/>
      <c r="H2275" s="116"/>
      <c r="I2275" s="116"/>
      <c r="J2275" s="118"/>
      <c r="K2275" s="116"/>
      <c r="L2275" s="116"/>
      <c r="M2275" s="116"/>
      <c r="N2275" s="116"/>
      <c r="O2275" s="116"/>
      <c r="P2275" s="126"/>
      <c r="Q2275" s="126"/>
      <c r="R2275" s="126"/>
      <c r="S2275" s="136"/>
      <c r="T2275" s="126"/>
      <c r="U2275" s="126"/>
      <c r="V2275" s="126"/>
      <c r="W2275" s="136"/>
      <c r="X2275" s="126"/>
      <c r="Y2275" s="126"/>
      <c r="Z2275" s="126"/>
      <c r="AA2275" s="136"/>
      <c r="AB2275" s="121" t="b">
        <v>0</v>
      </c>
      <c r="AC2275" s="121" t="b">
        <v>0</v>
      </c>
      <c r="AD2275" s="122"/>
      <c r="AE2275" s="121" t="b">
        <v>0</v>
      </c>
      <c r="AF2275" s="128"/>
      <c r="AG2275" s="137"/>
      <c r="AH2275" s="138" t="b">
        <v>0</v>
      </c>
      <c r="AI2275" s="133"/>
    </row>
    <row r="2276">
      <c r="A2276" s="114"/>
      <c r="B2276" s="114"/>
      <c r="C2276" s="114"/>
      <c r="D2276" s="114"/>
      <c r="E2276" s="114"/>
      <c r="F2276" s="116"/>
      <c r="G2276" s="117"/>
      <c r="H2276" s="116"/>
      <c r="I2276" s="116"/>
      <c r="J2276" s="118"/>
      <c r="K2276" s="116"/>
      <c r="L2276" s="116"/>
      <c r="M2276" s="116"/>
      <c r="N2276" s="116"/>
      <c r="O2276" s="116"/>
      <c r="P2276" s="126"/>
      <c r="Q2276" s="126"/>
      <c r="R2276" s="126"/>
      <c r="S2276" s="136"/>
      <c r="T2276" s="126"/>
      <c r="U2276" s="126"/>
      <c r="V2276" s="126"/>
      <c r="W2276" s="136"/>
      <c r="X2276" s="126"/>
      <c r="Y2276" s="126"/>
      <c r="Z2276" s="126"/>
      <c r="AA2276" s="136"/>
      <c r="AB2276" s="121" t="b">
        <v>0</v>
      </c>
      <c r="AC2276" s="121" t="b">
        <v>0</v>
      </c>
      <c r="AD2276" s="122"/>
      <c r="AE2276" s="121" t="b">
        <v>0</v>
      </c>
      <c r="AF2276" s="128"/>
      <c r="AG2276" s="137"/>
      <c r="AH2276" s="138" t="b">
        <v>0</v>
      </c>
      <c r="AI2276" s="133"/>
    </row>
    <row r="2277">
      <c r="A2277" s="114"/>
      <c r="B2277" s="114"/>
      <c r="C2277" s="114"/>
      <c r="D2277" s="114"/>
      <c r="E2277" s="114"/>
      <c r="F2277" s="116"/>
      <c r="G2277" s="117"/>
      <c r="H2277" s="116"/>
      <c r="I2277" s="116"/>
      <c r="J2277" s="118"/>
      <c r="K2277" s="116"/>
      <c r="L2277" s="116"/>
      <c r="M2277" s="116"/>
      <c r="N2277" s="116"/>
      <c r="O2277" s="116"/>
      <c r="P2277" s="126"/>
      <c r="Q2277" s="126"/>
      <c r="R2277" s="126"/>
      <c r="S2277" s="136"/>
      <c r="T2277" s="126"/>
      <c r="U2277" s="126"/>
      <c r="V2277" s="126"/>
      <c r="W2277" s="136"/>
      <c r="X2277" s="126"/>
      <c r="Y2277" s="126"/>
      <c r="Z2277" s="126"/>
      <c r="AA2277" s="136"/>
      <c r="AB2277" s="121" t="b">
        <v>0</v>
      </c>
      <c r="AC2277" s="121" t="b">
        <v>0</v>
      </c>
      <c r="AD2277" s="122"/>
      <c r="AE2277" s="121" t="b">
        <v>0</v>
      </c>
      <c r="AF2277" s="128"/>
      <c r="AG2277" s="137"/>
      <c r="AH2277" s="138" t="b">
        <v>0</v>
      </c>
      <c r="AI2277" s="133"/>
    </row>
    <row r="2278">
      <c r="A2278" s="114"/>
      <c r="B2278" s="114"/>
      <c r="C2278" s="114"/>
      <c r="D2278" s="114"/>
      <c r="E2278" s="114"/>
      <c r="F2278" s="116"/>
      <c r="G2278" s="117"/>
      <c r="H2278" s="116"/>
      <c r="I2278" s="116"/>
      <c r="J2278" s="118"/>
      <c r="K2278" s="116"/>
      <c r="L2278" s="116"/>
      <c r="M2278" s="116"/>
      <c r="N2278" s="116"/>
      <c r="O2278" s="116"/>
      <c r="P2278" s="126"/>
      <c r="Q2278" s="126"/>
      <c r="R2278" s="126"/>
      <c r="S2278" s="136"/>
      <c r="T2278" s="126"/>
      <c r="U2278" s="126"/>
      <c r="V2278" s="126"/>
      <c r="W2278" s="136"/>
      <c r="X2278" s="126"/>
      <c r="Y2278" s="126"/>
      <c r="Z2278" s="126"/>
      <c r="AA2278" s="136"/>
      <c r="AB2278" s="121" t="b">
        <v>0</v>
      </c>
      <c r="AC2278" s="121" t="b">
        <v>0</v>
      </c>
      <c r="AD2278" s="122"/>
      <c r="AE2278" s="121" t="b">
        <v>0</v>
      </c>
      <c r="AF2278" s="128"/>
      <c r="AG2278" s="137"/>
      <c r="AH2278" s="138" t="b">
        <v>0</v>
      </c>
      <c r="AI2278" s="133"/>
    </row>
    <row r="2279">
      <c r="A2279" s="114"/>
      <c r="B2279" s="114"/>
      <c r="C2279" s="114"/>
      <c r="D2279" s="114"/>
      <c r="E2279" s="114"/>
      <c r="F2279" s="116"/>
      <c r="G2279" s="117"/>
      <c r="H2279" s="116"/>
      <c r="I2279" s="116"/>
      <c r="J2279" s="118"/>
      <c r="K2279" s="116"/>
      <c r="L2279" s="116"/>
      <c r="M2279" s="116"/>
      <c r="N2279" s="116"/>
      <c r="O2279" s="116"/>
      <c r="P2279" s="126"/>
      <c r="Q2279" s="126"/>
      <c r="R2279" s="126"/>
      <c r="S2279" s="136"/>
      <c r="T2279" s="126"/>
      <c r="U2279" s="126"/>
      <c r="V2279" s="126"/>
      <c r="W2279" s="136"/>
      <c r="X2279" s="126"/>
      <c r="Y2279" s="126"/>
      <c r="Z2279" s="126"/>
      <c r="AA2279" s="136"/>
      <c r="AB2279" s="121" t="b">
        <v>0</v>
      </c>
      <c r="AC2279" s="121" t="b">
        <v>0</v>
      </c>
      <c r="AD2279" s="122"/>
      <c r="AE2279" s="121" t="b">
        <v>0</v>
      </c>
      <c r="AF2279" s="128"/>
      <c r="AG2279" s="137"/>
      <c r="AH2279" s="138" t="b">
        <v>0</v>
      </c>
      <c r="AI2279" s="133"/>
    </row>
    <row r="2280">
      <c r="A2280" s="114"/>
      <c r="B2280" s="114"/>
      <c r="C2280" s="114"/>
      <c r="D2280" s="114"/>
      <c r="E2280" s="114"/>
      <c r="F2280" s="116"/>
      <c r="G2280" s="117"/>
      <c r="H2280" s="116"/>
      <c r="I2280" s="116"/>
      <c r="J2280" s="118"/>
      <c r="K2280" s="116"/>
      <c r="L2280" s="116"/>
      <c r="M2280" s="116"/>
      <c r="N2280" s="116"/>
      <c r="O2280" s="116"/>
      <c r="P2280" s="126"/>
      <c r="Q2280" s="126"/>
      <c r="R2280" s="126"/>
      <c r="S2280" s="136"/>
      <c r="T2280" s="126"/>
      <c r="U2280" s="126"/>
      <c r="V2280" s="126"/>
      <c r="W2280" s="136"/>
      <c r="X2280" s="126"/>
      <c r="Y2280" s="126"/>
      <c r="Z2280" s="126"/>
      <c r="AA2280" s="136"/>
      <c r="AB2280" s="121" t="b">
        <v>0</v>
      </c>
      <c r="AC2280" s="121" t="b">
        <v>0</v>
      </c>
      <c r="AD2280" s="122"/>
      <c r="AE2280" s="121" t="b">
        <v>0</v>
      </c>
      <c r="AF2280" s="128"/>
      <c r="AG2280" s="137"/>
      <c r="AH2280" s="138" t="b">
        <v>0</v>
      </c>
      <c r="AI2280" s="133"/>
    </row>
    <row r="2281">
      <c r="A2281" s="114"/>
      <c r="B2281" s="114"/>
      <c r="C2281" s="114"/>
      <c r="D2281" s="114"/>
      <c r="E2281" s="114"/>
      <c r="F2281" s="116"/>
      <c r="G2281" s="117"/>
      <c r="H2281" s="116"/>
      <c r="I2281" s="116"/>
      <c r="J2281" s="118"/>
      <c r="K2281" s="116"/>
      <c r="L2281" s="116"/>
      <c r="M2281" s="116"/>
      <c r="N2281" s="116"/>
      <c r="O2281" s="116"/>
      <c r="P2281" s="126"/>
      <c r="Q2281" s="126"/>
      <c r="R2281" s="126"/>
      <c r="S2281" s="136"/>
      <c r="T2281" s="126"/>
      <c r="U2281" s="126"/>
      <c r="V2281" s="126"/>
      <c r="W2281" s="136"/>
      <c r="X2281" s="126"/>
      <c r="Y2281" s="126"/>
      <c r="Z2281" s="126"/>
      <c r="AA2281" s="136"/>
      <c r="AB2281" s="121" t="b">
        <v>0</v>
      </c>
      <c r="AC2281" s="121" t="b">
        <v>0</v>
      </c>
      <c r="AD2281" s="122"/>
      <c r="AE2281" s="121" t="b">
        <v>0</v>
      </c>
      <c r="AF2281" s="128"/>
      <c r="AG2281" s="137"/>
      <c r="AH2281" s="138" t="b">
        <v>0</v>
      </c>
      <c r="AI2281" s="133"/>
    </row>
    <row r="2282">
      <c r="A2282" s="114"/>
      <c r="B2282" s="114"/>
      <c r="C2282" s="114"/>
      <c r="D2282" s="114"/>
      <c r="E2282" s="114"/>
      <c r="F2282" s="116"/>
      <c r="G2282" s="117"/>
      <c r="H2282" s="116"/>
      <c r="I2282" s="116"/>
      <c r="J2282" s="118"/>
      <c r="K2282" s="116"/>
      <c r="L2282" s="116"/>
      <c r="M2282" s="116"/>
      <c r="N2282" s="116"/>
      <c r="O2282" s="116"/>
      <c r="P2282" s="126"/>
      <c r="Q2282" s="126"/>
      <c r="R2282" s="126"/>
      <c r="S2282" s="136"/>
      <c r="T2282" s="126"/>
      <c r="U2282" s="126"/>
      <c r="V2282" s="126"/>
      <c r="W2282" s="136"/>
      <c r="X2282" s="126"/>
      <c r="Y2282" s="126"/>
      <c r="Z2282" s="126"/>
      <c r="AA2282" s="136"/>
      <c r="AB2282" s="121" t="b">
        <v>0</v>
      </c>
      <c r="AC2282" s="121" t="b">
        <v>0</v>
      </c>
      <c r="AD2282" s="122"/>
      <c r="AE2282" s="121" t="b">
        <v>0</v>
      </c>
      <c r="AF2282" s="128"/>
      <c r="AG2282" s="137"/>
      <c r="AH2282" s="138" t="b">
        <v>0</v>
      </c>
      <c r="AI2282" s="133"/>
    </row>
    <row r="2283">
      <c r="A2283" s="114"/>
      <c r="B2283" s="114"/>
      <c r="C2283" s="114"/>
      <c r="D2283" s="114"/>
      <c r="E2283" s="114"/>
      <c r="F2283" s="116"/>
      <c r="G2283" s="117"/>
      <c r="H2283" s="116"/>
      <c r="I2283" s="116"/>
      <c r="J2283" s="118"/>
      <c r="K2283" s="116"/>
      <c r="L2283" s="116"/>
      <c r="M2283" s="116"/>
      <c r="N2283" s="116"/>
      <c r="O2283" s="116"/>
      <c r="P2283" s="126"/>
      <c r="Q2283" s="126"/>
      <c r="R2283" s="126"/>
      <c r="S2283" s="136"/>
      <c r="T2283" s="126"/>
      <c r="U2283" s="126"/>
      <c r="V2283" s="126"/>
      <c r="W2283" s="136"/>
      <c r="X2283" s="126"/>
      <c r="Y2283" s="126"/>
      <c r="Z2283" s="126"/>
      <c r="AA2283" s="136"/>
      <c r="AB2283" s="121" t="b">
        <v>0</v>
      </c>
      <c r="AC2283" s="121" t="b">
        <v>0</v>
      </c>
      <c r="AD2283" s="122"/>
      <c r="AE2283" s="121" t="b">
        <v>0</v>
      </c>
      <c r="AF2283" s="128"/>
      <c r="AG2283" s="137"/>
      <c r="AH2283" s="138" t="b">
        <v>0</v>
      </c>
      <c r="AI2283" s="133"/>
    </row>
    <row r="2284">
      <c r="A2284" s="114"/>
      <c r="B2284" s="114"/>
      <c r="C2284" s="114"/>
      <c r="D2284" s="114"/>
      <c r="E2284" s="114"/>
      <c r="F2284" s="116"/>
      <c r="G2284" s="117"/>
      <c r="H2284" s="116"/>
      <c r="I2284" s="116"/>
      <c r="J2284" s="118"/>
      <c r="K2284" s="116"/>
      <c r="L2284" s="116"/>
      <c r="M2284" s="116"/>
      <c r="N2284" s="116"/>
      <c r="O2284" s="116"/>
      <c r="P2284" s="126"/>
      <c r="Q2284" s="126"/>
      <c r="R2284" s="126"/>
      <c r="S2284" s="136"/>
      <c r="T2284" s="126"/>
      <c r="U2284" s="126"/>
      <c r="V2284" s="126"/>
      <c r="W2284" s="136"/>
      <c r="X2284" s="126"/>
      <c r="Y2284" s="126"/>
      <c r="Z2284" s="126"/>
      <c r="AA2284" s="136"/>
      <c r="AB2284" s="121" t="b">
        <v>0</v>
      </c>
      <c r="AC2284" s="121" t="b">
        <v>0</v>
      </c>
      <c r="AD2284" s="122"/>
      <c r="AE2284" s="121" t="b">
        <v>0</v>
      </c>
      <c r="AF2284" s="128"/>
      <c r="AG2284" s="137"/>
      <c r="AH2284" s="138" t="b">
        <v>0</v>
      </c>
      <c r="AI2284" s="133"/>
    </row>
    <row r="2285">
      <c r="A2285" s="114"/>
      <c r="B2285" s="114"/>
      <c r="C2285" s="114"/>
      <c r="D2285" s="114"/>
      <c r="E2285" s="114"/>
      <c r="F2285" s="116"/>
      <c r="G2285" s="117"/>
      <c r="H2285" s="116"/>
      <c r="I2285" s="116"/>
      <c r="J2285" s="118"/>
      <c r="K2285" s="116"/>
      <c r="L2285" s="116"/>
      <c r="M2285" s="116"/>
      <c r="N2285" s="116"/>
      <c r="O2285" s="116"/>
      <c r="P2285" s="126"/>
      <c r="Q2285" s="126"/>
      <c r="R2285" s="126"/>
      <c r="S2285" s="136"/>
      <c r="T2285" s="126"/>
      <c r="U2285" s="126"/>
      <c r="V2285" s="126"/>
      <c r="W2285" s="136"/>
      <c r="X2285" s="126"/>
      <c r="Y2285" s="126"/>
      <c r="Z2285" s="126"/>
      <c r="AA2285" s="136"/>
      <c r="AB2285" s="121" t="b">
        <v>0</v>
      </c>
      <c r="AC2285" s="121" t="b">
        <v>0</v>
      </c>
      <c r="AD2285" s="122"/>
      <c r="AE2285" s="121" t="b">
        <v>0</v>
      </c>
      <c r="AF2285" s="128"/>
      <c r="AG2285" s="137"/>
      <c r="AH2285" s="138" t="b">
        <v>0</v>
      </c>
      <c r="AI2285" s="133"/>
    </row>
    <row r="2286">
      <c r="A2286" s="114"/>
      <c r="B2286" s="114"/>
      <c r="C2286" s="114"/>
      <c r="D2286" s="114"/>
      <c r="E2286" s="114"/>
      <c r="F2286" s="116"/>
      <c r="G2286" s="117"/>
      <c r="H2286" s="116"/>
      <c r="I2286" s="116"/>
      <c r="J2286" s="118"/>
      <c r="K2286" s="116"/>
      <c r="L2286" s="116"/>
      <c r="M2286" s="116"/>
      <c r="N2286" s="116"/>
      <c r="O2286" s="116"/>
      <c r="P2286" s="126"/>
      <c r="Q2286" s="126"/>
      <c r="R2286" s="126"/>
      <c r="S2286" s="136"/>
      <c r="T2286" s="126"/>
      <c r="U2286" s="126"/>
      <c r="V2286" s="126"/>
      <c r="W2286" s="136"/>
      <c r="X2286" s="126"/>
      <c r="Y2286" s="126"/>
      <c r="Z2286" s="126"/>
      <c r="AA2286" s="136"/>
      <c r="AB2286" s="121" t="b">
        <v>0</v>
      </c>
      <c r="AC2286" s="121" t="b">
        <v>0</v>
      </c>
      <c r="AD2286" s="122"/>
      <c r="AE2286" s="121" t="b">
        <v>0</v>
      </c>
      <c r="AF2286" s="128"/>
      <c r="AG2286" s="137"/>
      <c r="AH2286" s="138" t="b">
        <v>0</v>
      </c>
      <c r="AI2286" s="133"/>
    </row>
    <row r="2287">
      <c r="A2287" s="114"/>
      <c r="B2287" s="114"/>
      <c r="C2287" s="114"/>
      <c r="D2287" s="114"/>
      <c r="E2287" s="114"/>
      <c r="F2287" s="116"/>
      <c r="G2287" s="117"/>
      <c r="H2287" s="116"/>
      <c r="I2287" s="116"/>
      <c r="J2287" s="118"/>
      <c r="K2287" s="116"/>
      <c r="L2287" s="116"/>
      <c r="M2287" s="116"/>
      <c r="N2287" s="116"/>
      <c r="O2287" s="116"/>
      <c r="P2287" s="126"/>
      <c r="Q2287" s="126"/>
      <c r="R2287" s="126"/>
      <c r="S2287" s="136"/>
      <c r="T2287" s="126"/>
      <c r="U2287" s="126"/>
      <c r="V2287" s="126"/>
      <c r="W2287" s="136"/>
      <c r="X2287" s="126"/>
      <c r="Y2287" s="126"/>
      <c r="Z2287" s="126"/>
      <c r="AA2287" s="136"/>
      <c r="AB2287" s="121" t="b">
        <v>0</v>
      </c>
      <c r="AC2287" s="121" t="b">
        <v>0</v>
      </c>
      <c r="AD2287" s="122"/>
      <c r="AE2287" s="121" t="b">
        <v>0</v>
      </c>
      <c r="AF2287" s="128"/>
      <c r="AG2287" s="137"/>
      <c r="AH2287" s="138" t="b">
        <v>0</v>
      </c>
      <c r="AI2287" s="133"/>
    </row>
    <row r="2288">
      <c r="A2288" s="114"/>
      <c r="B2288" s="114"/>
      <c r="C2288" s="114"/>
      <c r="D2288" s="114"/>
      <c r="E2288" s="114"/>
      <c r="F2288" s="116"/>
      <c r="G2288" s="117"/>
      <c r="H2288" s="116"/>
      <c r="I2288" s="116"/>
      <c r="J2288" s="118"/>
      <c r="K2288" s="116"/>
      <c r="L2288" s="116"/>
      <c r="M2288" s="116"/>
      <c r="N2288" s="116"/>
      <c r="O2288" s="116"/>
      <c r="P2288" s="126"/>
      <c r="Q2288" s="126"/>
      <c r="R2288" s="126"/>
      <c r="S2288" s="136"/>
      <c r="T2288" s="126"/>
      <c r="U2288" s="126"/>
      <c r="V2288" s="126"/>
      <c r="W2288" s="136"/>
      <c r="X2288" s="126"/>
      <c r="Y2288" s="126"/>
      <c r="Z2288" s="126"/>
      <c r="AA2288" s="136"/>
      <c r="AB2288" s="121" t="b">
        <v>0</v>
      </c>
      <c r="AC2288" s="121" t="b">
        <v>0</v>
      </c>
      <c r="AD2288" s="122"/>
      <c r="AE2288" s="121" t="b">
        <v>0</v>
      </c>
      <c r="AF2288" s="128"/>
      <c r="AG2288" s="137"/>
      <c r="AH2288" s="138" t="b">
        <v>0</v>
      </c>
      <c r="AI2288" s="133"/>
    </row>
    <row r="2289">
      <c r="A2289" s="114"/>
      <c r="B2289" s="114"/>
      <c r="C2289" s="114"/>
      <c r="D2289" s="114"/>
      <c r="E2289" s="114"/>
      <c r="F2289" s="116"/>
      <c r="G2289" s="117"/>
      <c r="H2289" s="116"/>
      <c r="I2289" s="116"/>
      <c r="J2289" s="118"/>
      <c r="K2289" s="116"/>
      <c r="L2289" s="116"/>
      <c r="M2289" s="116"/>
      <c r="N2289" s="116"/>
      <c r="O2289" s="116"/>
      <c r="P2289" s="126"/>
      <c r="Q2289" s="126"/>
      <c r="R2289" s="126"/>
      <c r="S2289" s="136"/>
      <c r="T2289" s="126"/>
      <c r="U2289" s="126"/>
      <c r="V2289" s="126"/>
      <c r="W2289" s="136"/>
      <c r="X2289" s="126"/>
      <c r="Y2289" s="126"/>
      <c r="Z2289" s="126"/>
      <c r="AA2289" s="136"/>
      <c r="AB2289" s="121" t="b">
        <v>0</v>
      </c>
      <c r="AC2289" s="121" t="b">
        <v>0</v>
      </c>
      <c r="AD2289" s="122"/>
      <c r="AE2289" s="121" t="b">
        <v>0</v>
      </c>
      <c r="AF2289" s="128"/>
      <c r="AG2289" s="137"/>
      <c r="AH2289" s="138" t="b">
        <v>0</v>
      </c>
      <c r="AI2289" s="133"/>
    </row>
    <row r="2290">
      <c r="A2290" s="114"/>
      <c r="B2290" s="114"/>
      <c r="C2290" s="114"/>
      <c r="D2290" s="114"/>
      <c r="E2290" s="114"/>
      <c r="F2290" s="116"/>
      <c r="G2290" s="117"/>
      <c r="H2290" s="116"/>
      <c r="I2290" s="116"/>
      <c r="J2290" s="118"/>
      <c r="K2290" s="116"/>
      <c r="L2290" s="116"/>
      <c r="M2290" s="116"/>
      <c r="N2290" s="116"/>
      <c r="O2290" s="116"/>
      <c r="P2290" s="126"/>
      <c r="Q2290" s="126"/>
      <c r="R2290" s="126"/>
      <c r="S2290" s="136"/>
      <c r="T2290" s="126"/>
      <c r="U2290" s="126"/>
      <c r="V2290" s="126"/>
      <c r="W2290" s="136"/>
      <c r="X2290" s="126"/>
      <c r="Y2290" s="126"/>
      <c r="Z2290" s="126"/>
      <c r="AA2290" s="136"/>
      <c r="AB2290" s="121" t="b">
        <v>0</v>
      </c>
      <c r="AC2290" s="121" t="b">
        <v>0</v>
      </c>
      <c r="AD2290" s="122"/>
      <c r="AE2290" s="121" t="b">
        <v>0</v>
      </c>
      <c r="AF2290" s="128"/>
      <c r="AG2290" s="137"/>
      <c r="AH2290" s="138" t="b">
        <v>0</v>
      </c>
      <c r="AI2290" s="133"/>
    </row>
    <row r="2291">
      <c r="A2291" s="114"/>
      <c r="B2291" s="114"/>
      <c r="C2291" s="114"/>
      <c r="D2291" s="114"/>
      <c r="E2291" s="114"/>
      <c r="F2291" s="116"/>
      <c r="G2291" s="117"/>
      <c r="H2291" s="116"/>
      <c r="I2291" s="116"/>
      <c r="J2291" s="118"/>
      <c r="K2291" s="116"/>
      <c r="L2291" s="116"/>
      <c r="M2291" s="116"/>
      <c r="N2291" s="116"/>
      <c r="O2291" s="116"/>
      <c r="P2291" s="126"/>
      <c r="Q2291" s="126"/>
      <c r="R2291" s="126"/>
      <c r="S2291" s="136"/>
      <c r="T2291" s="126"/>
      <c r="U2291" s="126"/>
      <c r="V2291" s="126"/>
      <c r="W2291" s="136"/>
      <c r="X2291" s="126"/>
      <c r="Y2291" s="126"/>
      <c r="Z2291" s="126"/>
      <c r="AA2291" s="136"/>
      <c r="AB2291" s="121" t="b">
        <v>0</v>
      </c>
      <c r="AC2291" s="121" t="b">
        <v>0</v>
      </c>
      <c r="AD2291" s="122"/>
      <c r="AE2291" s="121" t="b">
        <v>0</v>
      </c>
      <c r="AF2291" s="128"/>
      <c r="AG2291" s="137"/>
      <c r="AH2291" s="138" t="b">
        <v>0</v>
      </c>
      <c r="AI2291" s="133"/>
    </row>
    <row r="2292">
      <c r="A2292" s="114"/>
      <c r="B2292" s="114"/>
      <c r="C2292" s="114"/>
      <c r="D2292" s="114"/>
      <c r="E2292" s="114"/>
      <c r="F2292" s="116"/>
      <c r="G2292" s="117"/>
      <c r="H2292" s="116"/>
      <c r="I2292" s="116"/>
      <c r="J2292" s="118"/>
      <c r="K2292" s="116"/>
      <c r="L2292" s="116"/>
      <c r="M2292" s="116"/>
      <c r="N2292" s="116"/>
      <c r="O2292" s="116"/>
      <c r="P2292" s="126"/>
      <c r="Q2292" s="126"/>
      <c r="R2292" s="126"/>
      <c r="S2292" s="136"/>
      <c r="T2292" s="126"/>
      <c r="U2292" s="126"/>
      <c r="V2292" s="126"/>
      <c r="W2292" s="136"/>
      <c r="X2292" s="126"/>
      <c r="Y2292" s="126"/>
      <c r="Z2292" s="126"/>
      <c r="AA2292" s="136"/>
      <c r="AB2292" s="121" t="b">
        <v>0</v>
      </c>
      <c r="AC2292" s="121" t="b">
        <v>0</v>
      </c>
      <c r="AD2292" s="122"/>
      <c r="AE2292" s="121" t="b">
        <v>0</v>
      </c>
      <c r="AF2292" s="128"/>
      <c r="AG2292" s="137"/>
      <c r="AH2292" s="138" t="b">
        <v>0</v>
      </c>
      <c r="AI2292" s="133"/>
    </row>
    <row r="2293">
      <c r="A2293" s="114"/>
      <c r="B2293" s="114"/>
      <c r="C2293" s="114"/>
      <c r="D2293" s="114"/>
      <c r="E2293" s="114"/>
      <c r="F2293" s="116"/>
      <c r="G2293" s="117"/>
      <c r="H2293" s="116"/>
      <c r="I2293" s="116"/>
      <c r="J2293" s="118"/>
      <c r="K2293" s="116"/>
      <c r="L2293" s="116"/>
      <c r="M2293" s="116"/>
      <c r="N2293" s="116"/>
      <c r="O2293" s="116"/>
      <c r="P2293" s="126"/>
      <c r="Q2293" s="126"/>
      <c r="R2293" s="126"/>
      <c r="S2293" s="136"/>
      <c r="T2293" s="126"/>
      <c r="U2293" s="126"/>
      <c r="V2293" s="126"/>
      <c r="W2293" s="136"/>
      <c r="X2293" s="126"/>
      <c r="Y2293" s="126"/>
      <c r="Z2293" s="126"/>
      <c r="AA2293" s="136"/>
      <c r="AB2293" s="121" t="b">
        <v>0</v>
      </c>
      <c r="AC2293" s="121" t="b">
        <v>0</v>
      </c>
      <c r="AD2293" s="122"/>
      <c r="AE2293" s="121" t="b">
        <v>0</v>
      </c>
      <c r="AF2293" s="128"/>
      <c r="AG2293" s="137"/>
      <c r="AH2293" s="138" t="b">
        <v>0</v>
      </c>
      <c r="AI2293" s="133"/>
    </row>
    <row r="2294">
      <c r="A2294" s="114"/>
      <c r="B2294" s="114"/>
      <c r="C2294" s="114"/>
      <c r="D2294" s="114"/>
      <c r="E2294" s="114"/>
      <c r="F2294" s="116"/>
      <c r="G2294" s="117"/>
      <c r="H2294" s="116"/>
      <c r="I2294" s="116"/>
      <c r="J2294" s="118"/>
      <c r="K2294" s="116"/>
      <c r="L2294" s="116"/>
      <c r="M2294" s="116"/>
      <c r="N2294" s="116"/>
      <c r="O2294" s="116"/>
      <c r="P2294" s="126"/>
      <c r="Q2294" s="126"/>
      <c r="R2294" s="126"/>
      <c r="S2294" s="136"/>
      <c r="T2294" s="126"/>
      <c r="U2294" s="126"/>
      <c r="V2294" s="126"/>
      <c r="W2294" s="136"/>
      <c r="X2294" s="126"/>
      <c r="Y2294" s="126"/>
      <c r="Z2294" s="126"/>
      <c r="AA2294" s="136"/>
      <c r="AB2294" s="121" t="b">
        <v>0</v>
      </c>
      <c r="AC2294" s="121" t="b">
        <v>0</v>
      </c>
      <c r="AD2294" s="122"/>
      <c r="AE2294" s="121" t="b">
        <v>0</v>
      </c>
      <c r="AF2294" s="128"/>
      <c r="AG2294" s="137"/>
      <c r="AH2294" s="138" t="b">
        <v>0</v>
      </c>
      <c r="AI2294" s="133"/>
    </row>
    <row r="2295">
      <c r="A2295" s="114"/>
      <c r="B2295" s="114"/>
      <c r="C2295" s="114"/>
      <c r="D2295" s="114"/>
      <c r="E2295" s="114"/>
      <c r="F2295" s="116"/>
      <c r="G2295" s="117"/>
      <c r="H2295" s="116"/>
      <c r="I2295" s="116"/>
      <c r="J2295" s="118"/>
      <c r="K2295" s="116"/>
      <c r="L2295" s="116"/>
      <c r="M2295" s="116"/>
      <c r="N2295" s="116"/>
      <c r="O2295" s="116"/>
      <c r="P2295" s="126"/>
      <c r="Q2295" s="126"/>
      <c r="R2295" s="126"/>
      <c r="S2295" s="136"/>
      <c r="T2295" s="126"/>
      <c r="U2295" s="126"/>
      <c r="V2295" s="126"/>
      <c r="W2295" s="136"/>
      <c r="X2295" s="126"/>
      <c r="Y2295" s="126"/>
      <c r="Z2295" s="126"/>
      <c r="AA2295" s="136"/>
      <c r="AB2295" s="121" t="b">
        <v>0</v>
      </c>
      <c r="AC2295" s="121" t="b">
        <v>0</v>
      </c>
      <c r="AD2295" s="122"/>
      <c r="AE2295" s="121" t="b">
        <v>0</v>
      </c>
      <c r="AF2295" s="128"/>
      <c r="AG2295" s="137"/>
      <c r="AH2295" s="138" t="b">
        <v>0</v>
      </c>
      <c r="AI2295" s="133"/>
    </row>
    <row r="2296">
      <c r="A2296" s="114"/>
      <c r="B2296" s="114"/>
      <c r="C2296" s="114"/>
      <c r="D2296" s="114"/>
      <c r="E2296" s="114"/>
      <c r="F2296" s="116"/>
      <c r="G2296" s="117"/>
      <c r="H2296" s="116"/>
      <c r="I2296" s="116"/>
      <c r="J2296" s="118"/>
      <c r="K2296" s="116"/>
      <c r="L2296" s="116"/>
      <c r="M2296" s="116"/>
      <c r="N2296" s="116"/>
      <c r="O2296" s="116"/>
      <c r="P2296" s="126"/>
      <c r="Q2296" s="126"/>
      <c r="R2296" s="126"/>
      <c r="S2296" s="136"/>
      <c r="T2296" s="126"/>
      <c r="U2296" s="126"/>
      <c r="V2296" s="126"/>
      <c r="W2296" s="136"/>
      <c r="X2296" s="126"/>
      <c r="Y2296" s="126"/>
      <c r="Z2296" s="126"/>
      <c r="AA2296" s="136"/>
      <c r="AB2296" s="121" t="b">
        <v>0</v>
      </c>
      <c r="AC2296" s="121" t="b">
        <v>0</v>
      </c>
      <c r="AD2296" s="122"/>
      <c r="AE2296" s="121" t="b">
        <v>0</v>
      </c>
      <c r="AF2296" s="128"/>
      <c r="AG2296" s="137"/>
      <c r="AH2296" s="138" t="b">
        <v>0</v>
      </c>
      <c r="AI2296" s="133"/>
    </row>
    <row r="2297">
      <c r="A2297" s="114"/>
      <c r="B2297" s="114"/>
      <c r="C2297" s="114"/>
      <c r="D2297" s="114"/>
      <c r="E2297" s="114"/>
      <c r="F2297" s="116"/>
      <c r="G2297" s="117"/>
      <c r="H2297" s="116"/>
      <c r="I2297" s="116"/>
      <c r="J2297" s="118"/>
      <c r="K2297" s="116"/>
      <c r="L2297" s="116"/>
      <c r="M2297" s="116"/>
      <c r="N2297" s="116"/>
      <c r="O2297" s="116"/>
      <c r="P2297" s="126"/>
      <c r="Q2297" s="126"/>
      <c r="R2297" s="126"/>
      <c r="S2297" s="136"/>
      <c r="T2297" s="126"/>
      <c r="U2297" s="126"/>
      <c r="V2297" s="126"/>
      <c r="W2297" s="136"/>
      <c r="X2297" s="126"/>
      <c r="Y2297" s="126"/>
      <c r="Z2297" s="126"/>
      <c r="AA2297" s="136"/>
      <c r="AB2297" s="121" t="b">
        <v>0</v>
      </c>
      <c r="AC2297" s="121" t="b">
        <v>0</v>
      </c>
      <c r="AD2297" s="122"/>
      <c r="AE2297" s="121" t="b">
        <v>0</v>
      </c>
      <c r="AF2297" s="128"/>
      <c r="AG2297" s="137"/>
      <c r="AH2297" s="138" t="b">
        <v>0</v>
      </c>
      <c r="AI2297" s="133"/>
    </row>
    <row r="2298">
      <c r="A2298" s="114"/>
      <c r="B2298" s="114"/>
      <c r="C2298" s="114"/>
      <c r="D2298" s="114"/>
      <c r="E2298" s="114"/>
      <c r="F2298" s="116"/>
      <c r="G2298" s="117"/>
      <c r="H2298" s="116"/>
      <c r="I2298" s="116"/>
      <c r="J2298" s="118"/>
      <c r="K2298" s="116"/>
      <c r="L2298" s="116"/>
      <c r="M2298" s="116"/>
      <c r="N2298" s="116"/>
      <c r="O2298" s="116"/>
      <c r="P2298" s="126"/>
      <c r="Q2298" s="126"/>
      <c r="R2298" s="126"/>
      <c r="S2298" s="136"/>
      <c r="T2298" s="126"/>
      <c r="U2298" s="126"/>
      <c r="V2298" s="126"/>
      <c r="W2298" s="136"/>
      <c r="X2298" s="126"/>
      <c r="Y2298" s="126"/>
      <c r="Z2298" s="126"/>
      <c r="AA2298" s="136"/>
      <c r="AB2298" s="121" t="b">
        <v>0</v>
      </c>
      <c r="AC2298" s="121" t="b">
        <v>0</v>
      </c>
      <c r="AD2298" s="122"/>
      <c r="AE2298" s="121" t="b">
        <v>0</v>
      </c>
      <c r="AF2298" s="128"/>
      <c r="AG2298" s="137"/>
      <c r="AH2298" s="138" t="b">
        <v>0</v>
      </c>
      <c r="AI2298" s="133"/>
    </row>
    <row r="2299">
      <c r="A2299" s="114"/>
      <c r="B2299" s="114"/>
      <c r="C2299" s="114"/>
      <c r="D2299" s="114"/>
      <c r="E2299" s="114"/>
      <c r="F2299" s="116"/>
      <c r="G2299" s="117"/>
      <c r="H2299" s="116"/>
      <c r="I2299" s="116"/>
      <c r="J2299" s="118"/>
      <c r="K2299" s="116"/>
      <c r="L2299" s="116"/>
      <c r="M2299" s="116"/>
      <c r="N2299" s="116"/>
      <c r="O2299" s="116"/>
      <c r="P2299" s="126"/>
      <c r="Q2299" s="126"/>
      <c r="R2299" s="126"/>
      <c r="S2299" s="136"/>
      <c r="T2299" s="126"/>
      <c r="U2299" s="126"/>
      <c r="V2299" s="126"/>
      <c r="W2299" s="136"/>
      <c r="X2299" s="126"/>
      <c r="Y2299" s="126"/>
      <c r="Z2299" s="126"/>
      <c r="AA2299" s="136"/>
      <c r="AB2299" s="121" t="b">
        <v>0</v>
      </c>
      <c r="AC2299" s="121" t="b">
        <v>0</v>
      </c>
      <c r="AD2299" s="122"/>
      <c r="AE2299" s="121" t="b">
        <v>0</v>
      </c>
      <c r="AF2299" s="128"/>
      <c r="AG2299" s="137"/>
      <c r="AH2299" s="138" t="b">
        <v>0</v>
      </c>
      <c r="AI2299" s="133"/>
    </row>
    <row r="2300">
      <c r="A2300" s="114"/>
      <c r="B2300" s="114"/>
      <c r="C2300" s="114"/>
      <c r="D2300" s="114"/>
      <c r="E2300" s="114"/>
      <c r="F2300" s="116"/>
      <c r="G2300" s="117"/>
      <c r="H2300" s="116"/>
      <c r="I2300" s="116"/>
      <c r="J2300" s="118"/>
      <c r="K2300" s="116"/>
      <c r="L2300" s="116"/>
      <c r="M2300" s="116"/>
      <c r="N2300" s="116"/>
      <c r="O2300" s="116"/>
      <c r="P2300" s="126"/>
      <c r="Q2300" s="126"/>
      <c r="R2300" s="126"/>
      <c r="S2300" s="136"/>
      <c r="T2300" s="126"/>
      <c r="U2300" s="126"/>
      <c r="V2300" s="126"/>
      <c r="W2300" s="136"/>
      <c r="X2300" s="126"/>
      <c r="Y2300" s="126"/>
      <c r="Z2300" s="126"/>
      <c r="AA2300" s="136"/>
      <c r="AB2300" s="121" t="b">
        <v>0</v>
      </c>
      <c r="AC2300" s="121" t="b">
        <v>0</v>
      </c>
      <c r="AD2300" s="122"/>
      <c r="AE2300" s="121" t="b">
        <v>0</v>
      </c>
      <c r="AF2300" s="128"/>
      <c r="AG2300" s="137"/>
      <c r="AH2300" s="138" t="b">
        <v>0</v>
      </c>
      <c r="AI2300" s="133"/>
    </row>
    <row r="2301">
      <c r="A2301" s="114"/>
      <c r="B2301" s="114"/>
      <c r="C2301" s="114"/>
      <c r="D2301" s="114"/>
      <c r="E2301" s="114"/>
      <c r="F2301" s="116"/>
      <c r="G2301" s="117"/>
      <c r="H2301" s="116"/>
      <c r="I2301" s="116"/>
      <c r="J2301" s="118"/>
      <c r="K2301" s="116"/>
      <c r="L2301" s="116"/>
      <c r="M2301" s="116"/>
      <c r="N2301" s="116"/>
      <c r="O2301" s="116"/>
      <c r="P2301" s="126"/>
      <c r="Q2301" s="126"/>
      <c r="R2301" s="126"/>
      <c r="S2301" s="136"/>
      <c r="T2301" s="126"/>
      <c r="U2301" s="126"/>
      <c r="V2301" s="126"/>
      <c r="W2301" s="136"/>
      <c r="X2301" s="126"/>
      <c r="Y2301" s="126"/>
      <c r="Z2301" s="126"/>
      <c r="AA2301" s="136"/>
      <c r="AB2301" s="121" t="b">
        <v>0</v>
      </c>
      <c r="AC2301" s="121" t="b">
        <v>0</v>
      </c>
      <c r="AD2301" s="122"/>
      <c r="AE2301" s="121" t="b">
        <v>0</v>
      </c>
      <c r="AF2301" s="128"/>
      <c r="AG2301" s="137"/>
      <c r="AH2301" s="138" t="b">
        <v>0</v>
      </c>
      <c r="AI2301" s="133"/>
    </row>
    <row r="2302">
      <c r="A2302" s="114"/>
      <c r="B2302" s="114"/>
      <c r="C2302" s="114"/>
      <c r="D2302" s="114"/>
      <c r="E2302" s="114"/>
      <c r="F2302" s="116"/>
      <c r="G2302" s="117"/>
      <c r="H2302" s="116"/>
      <c r="I2302" s="116"/>
      <c r="J2302" s="118"/>
      <c r="K2302" s="116"/>
      <c r="L2302" s="116"/>
      <c r="M2302" s="116"/>
      <c r="N2302" s="116"/>
      <c r="O2302" s="116"/>
      <c r="P2302" s="126"/>
      <c r="Q2302" s="126"/>
      <c r="R2302" s="126"/>
      <c r="S2302" s="136"/>
      <c r="T2302" s="126"/>
      <c r="U2302" s="126"/>
      <c r="V2302" s="126"/>
      <c r="W2302" s="136"/>
      <c r="X2302" s="126"/>
      <c r="Y2302" s="126"/>
      <c r="Z2302" s="126"/>
      <c r="AA2302" s="136"/>
      <c r="AB2302" s="121" t="b">
        <v>0</v>
      </c>
      <c r="AC2302" s="121" t="b">
        <v>0</v>
      </c>
      <c r="AD2302" s="122"/>
      <c r="AE2302" s="121" t="b">
        <v>0</v>
      </c>
      <c r="AF2302" s="128"/>
      <c r="AG2302" s="137"/>
      <c r="AH2302" s="138" t="b">
        <v>0</v>
      </c>
      <c r="AI2302" s="133"/>
    </row>
    <row r="2303">
      <c r="A2303" s="114"/>
      <c r="B2303" s="114"/>
      <c r="C2303" s="114"/>
      <c r="D2303" s="114"/>
      <c r="E2303" s="114"/>
      <c r="F2303" s="116"/>
      <c r="G2303" s="117"/>
      <c r="H2303" s="116"/>
      <c r="I2303" s="116"/>
      <c r="J2303" s="118"/>
      <c r="K2303" s="116"/>
      <c r="L2303" s="116"/>
      <c r="M2303" s="116"/>
      <c r="N2303" s="116"/>
      <c r="O2303" s="116"/>
      <c r="P2303" s="126"/>
      <c r="Q2303" s="126"/>
      <c r="R2303" s="126"/>
      <c r="S2303" s="136"/>
      <c r="T2303" s="126"/>
      <c r="U2303" s="126"/>
      <c r="V2303" s="126"/>
      <c r="W2303" s="136"/>
      <c r="X2303" s="126"/>
      <c r="Y2303" s="126"/>
      <c r="Z2303" s="126"/>
      <c r="AA2303" s="136"/>
      <c r="AB2303" s="121" t="b">
        <v>0</v>
      </c>
      <c r="AC2303" s="121" t="b">
        <v>0</v>
      </c>
      <c r="AD2303" s="122"/>
      <c r="AE2303" s="121" t="b">
        <v>0</v>
      </c>
      <c r="AF2303" s="128"/>
      <c r="AG2303" s="137"/>
      <c r="AH2303" s="138" t="b">
        <v>0</v>
      </c>
      <c r="AI2303" s="133"/>
    </row>
    <row r="2304">
      <c r="A2304" s="114"/>
      <c r="B2304" s="114"/>
      <c r="C2304" s="114"/>
      <c r="D2304" s="114"/>
      <c r="E2304" s="114"/>
      <c r="F2304" s="116"/>
      <c r="G2304" s="117"/>
      <c r="H2304" s="116"/>
      <c r="I2304" s="116"/>
      <c r="J2304" s="118"/>
      <c r="K2304" s="116"/>
      <c r="L2304" s="116"/>
      <c r="M2304" s="116"/>
      <c r="N2304" s="116"/>
      <c r="O2304" s="116"/>
      <c r="P2304" s="126"/>
      <c r="Q2304" s="126"/>
      <c r="R2304" s="126"/>
      <c r="S2304" s="136"/>
      <c r="T2304" s="126"/>
      <c r="U2304" s="126"/>
      <c r="V2304" s="126"/>
      <c r="W2304" s="136"/>
      <c r="X2304" s="126"/>
      <c r="Y2304" s="126"/>
      <c r="Z2304" s="126"/>
      <c r="AA2304" s="136"/>
      <c r="AB2304" s="121" t="b">
        <v>0</v>
      </c>
      <c r="AC2304" s="121" t="b">
        <v>0</v>
      </c>
      <c r="AD2304" s="122"/>
      <c r="AE2304" s="121" t="b">
        <v>0</v>
      </c>
      <c r="AF2304" s="128"/>
      <c r="AG2304" s="137"/>
      <c r="AH2304" s="138" t="b">
        <v>0</v>
      </c>
      <c r="AI2304" s="133"/>
    </row>
    <row r="2305">
      <c r="A2305" s="114"/>
      <c r="B2305" s="114"/>
      <c r="C2305" s="114"/>
      <c r="D2305" s="114"/>
      <c r="E2305" s="114"/>
      <c r="F2305" s="116"/>
      <c r="G2305" s="117"/>
      <c r="H2305" s="116"/>
      <c r="I2305" s="116"/>
      <c r="J2305" s="118"/>
      <c r="K2305" s="116"/>
      <c r="L2305" s="116"/>
      <c r="M2305" s="116"/>
      <c r="N2305" s="116"/>
      <c r="O2305" s="116"/>
      <c r="P2305" s="126"/>
      <c r="Q2305" s="126"/>
      <c r="R2305" s="126"/>
      <c r="S2305" s="136"/>
      <c r="T2305" s="126"/>
      <c r="U2305" s="126"/>
      <c r="V2305" s="126"/>
      <c r="W2305" s="136"/>
      <c r="X2305" s="126"/>
      <c r="Y2305" s="126"/>
      <c r="Z2305" s="126"/>
      <c r="AA2305" s="136"/>
      <c r="AB2305" s="121" t="b">
        <v>0</v>
      </c>
      <c r="AC2305" s="121" t="b">
        <v>0</v>
      </c>
      <c r="AD2305" s="122"/>
      <c r="AE2305" s="121" t="b">
        <v>0</v>
      </c>
      <c r="AF2305" s="128"/>
      <c r="AG2305" s="137"/>
      <c r="AH2305" s="138" t="b">
        <v>0</v>
      </c>
      <c r="AI2305" s="133"/>
    </row>
    <row r="2306">
      <c r="A2306" s="114"/>
      <c r="B2306" s="114"/>
      <c r="C2306" s="114"/>
      <c r="D2306" s="114"/>
      <c r="E2306" s="114"/>
      <c r="F2306" s="116"/>
      <c r="G2306" s="117"/>
      <c r="H2306" s="116"/>
      <c r="I2306" s="116"/>
      <c r="J2306" s="118"/>
      <c r="K2306" s="116"/>
      <c r="L2306" s="116"/>
      <c r="M2306" s="116"/>
      <c r="N2306" s="116"/>
      <c r="O2306" s="116"/>
      <c r="P2306" s="126"/>
      <c r="Q2306" s="126"/>
      <c r="R2306" s="126"/>
      <c r="S2306" s="136"/>
      <c r="T2306" s="126"/>
      <c r="U2306" s="126"/>
      <c r="V2306" s="126"/>
      <c r="W2306" s="136"/>
      <c r="X2306" s="126"/>
      <c r="Y2306" s="126"/>
      <c r="Z2306" s="126"/>
      <c r="AA2306" s="136"/>
      <c r="AB2306" s="121" t="b">
        <v>0</v>
      </c>
      <c r="AC2306" s="121" t="b">
        <v>0</v>
      </c>
      <c r="AD2306" s="122"/>
      <c r="AE2306" s="121" t="b">
        <v>0</v>
      </c>
      <c r="AF2306" s="128"/>
      <c r="AG2306" s="137"/>
      <c r="AH2306" s="138" t="b">
        <v>0</v>
      </c>
      <c r="AI2306" s="133"/>
    </row>
    <row r="2307">
      <c r="A2307" s="114"/>
      <c r="B2307" s="114"/>
      <c r="C2307" s="114"/>
      <c r="D2307" s="114"/>
      <c r="E2307" s="114"/>
      <c r="F2307" s="116"/>
      <c r="G2307" s="117"/>
      <c r="H2307" s="116"/>
      <c r="I2307" s="116"/>
      <c r="J2307" s="118"/>
      <c r="K2307" s="116"/>
      <c r="L2307" s="116"/>
      <c r="M2307" s="116"/>
      <c r="N2307" s="116"/>
      <c r="O2307" s="116"/>
      <c r="P2307" s="126"/>
      <c r="Q2307" s="126"/>
      <c r="R2307" s="126"/>
      <c r="S2307" s="136"/>
      <c r="T2307" s="126"/>
      <c r="U2307" s="126"/>
      <c r="V2307" s="126"/>
      <c r="W2307" s="136"/>
      <c r="X2307" s="126"/>
      <c r="Y2307" s="126"/>
      <c r="Z2307" s="126"/>
      <c r="AA2307" s="136"/>
      <c r="AB2307" s="121" t="b">
        <v>0</v>
      </c>
      <c r="AC2307" s="121" t="b">
        <v>0</v>
      </c>
      <c r="AD2307" s="122"/>
      <c r="AE2307" s="121" t="b">
        <v>0</v>
      </c>
      <c r="AF2307" s="128"/>
      <c r="AG2307" s="137"/>
      <c r="AH2307" s="138" t="b">
        <v>0</v>
      </c>
      <c r="AI2307" s="133"/>
    </row>
    <row r="2308">
      <c r="A2308" s="114"/>
      <c r="B2308" s="114"/>
      <c r="C2308" s="114"/>
      <c r="D2308" s="114"/>
      <c r="E2308" s="114"/>
      <c r="F2308" s="116"/>
      <c r="G2308" s="117"/>
      <c r="H2308" s="116"/>
      <c r="I2308" s="116"/>
      <c r="J2308" s="118"/>
      <c r="K2308" s="116"/>
      <c r="L2308" s="116"/>
      <c r="M2308" s="116"/>
      <c r="N2308" s="116"/>
      <c r="O2308" s="116"/>
      <c r="P2308" s="126"/>
      <c r="Q2308" s="126"/>
      <c r="R2308" s="126"/>
      <c r="S2308" s="136"/>
      <c r="T2308" s="126"/>
      <c r="U2308" s="126"/>
      <c r="V2308" s="126"/>
      <c r="W2308" s="136"/>
      <c r="X2308" s="126"/>
      <c r="Y2308" s="126"/>
      <c r="Z2308" s="126"/>
      <c r="AA2308" s="136"/>
      <c r="AB2308" s="121" t="b">
        <v>0</v>
      </c>
      <c r="AC2308" s="121" t="b">
        <v>0</v>
      </c>
      <c r="AD2308" s="122"/>
      <c r="AE2308" s="121" t="b">
        <v>0</v>
      </c>
      <c r="AF2308" s="128"/>
      <c r="AG2308" s="137"/>
      <c r="AH2308" s="138" t="b">
        <v>0</v>
      </c>
      <c r="AI2308" s="133"/>
    </row>
    <row r="2309">
      <c r="A2309" s="114"/>
      <c r="B2309" s="114"/>
      <c r="C2309" s="114"/>
      <c r="D2309" s="114"/>
      <c r="E2309" s="114"/>
      <c r="F2309" s="116"/>
      <c r="G2309" s="117"/>
      <c r="H2309" s="116"/>
      <c r="I2309" s="116"/>
      <c r="J2309" s="118"/>
      <c r="K2309" s="116"/>
      <c r="L2309" s="116"/>
      <c r="M2309" s="116"/>
      <c r="N2309" s="116"/>
      <c r="O2309" s="116"/>
      <c r="P2309" s="126"/>
      <c r="Q2309" s="126"/>
      <c r="R2309" s="126"/>
      <c r="S2309" s="136"/>
      <c r="T2309" s="126"/>
      <c r="U2309" s="126"/>
      <c r="V2309" s="126"/>
      <c r="W2309" s="136"/>
      <c r="X2309" s="126"/>
      <c r="Y2309" s="126"/>
      <c r="Z2309" s="126"/>
      <c r="AA2309" s="136"/>
      <c r="AB2309" s="121" t="b">
        <v>0</v>
      </c>
      <c r="AC2309" s="121" t="b">
        <v>0</v>
      </c>
      <c r="AD2309" s="122"/>
      <c r="AE2309" s="121" t="b">
        <v>0</v>
      </c>
      <c r="AF2309" s="128"/>
      <c r="AG2309" s="137"/>
      <c r="AH2309" s="138" t="b">
        <v>0</v>
      </c>
      <c r="AI2309" s="133"/>
    </row>
    <row r="2310">
      <c r="A2310" s="114"/>
      <c r="B2310" s="114"/>
      <c r="C2310" s="114"/>
      <c r="D2310" s="114"/>
      <c r="E2310" s="114"/>
      <c r="F2310" s="116"/>
      <c r="G2310" s="117"/>
      <c r="H2310" s="116"/>
      <c r="I2310" s="116"/>
      <c r="J2310" s="118"/>
      <c r="K2310" s="116"/>
      <c r="L2310" s="116"/>
      <c r="M2310" s="116"/>
      <c r="N2310" s="116"/>
      <c r="O2310" s="116"/>
      <c r="P2310" s="126"/>
      <c r="Q2310" s="126"/>
      <c r="R2310" s="126"/>
      <c r="S2310" s="136"/>
      <c r="T2310" s="126"/>
      <c r="U2310" s="126"/>
      <c r="V2310" s="126"/>
      <c r="W2310" s="136"/>
      <c r="X2310" s="126"/>
      <c r="Y2310" s="126"/>
      <c r="Z2310" s="126"/>
      <c r="AA2310" s="136"/>
      <c r="AB2310" s="121" t="b">
        <v>0</v>
      </c>
      <c r="AC2310" s="121" t="b">
        <v>0</v>
      </c>
      <c r="AD2310" s="122"/>
      <c r="AE2310" s="121" t="b">
        <v>0</v>
      </c>
      <c r="AF2310" s="128"/>
      <c r="AG2310" s="137"/>
      <c r="AH2310" s="138" t="b">
        <v>0</v>
      </c>
      <c r="AI2310" s="133"/>
    </row>
    <row r="2311">
      <c r="A2311" s="114"/>
      <c r="B2311" s="114"/>
      <c r="C2311" s="114"/>
      <c r="D2311" s="114"/>
      <c r="E2311" s="114"/>
      <c r="F2311" s="116"/>
      <c r="G2311" s="117"/>
      <c r="H2311" s="116"/>
      <c r="I2311" s="116"/>
      <c r="J2311" s="118"/>
      <c r="K2311" s="116"/>
      <c r="L2311" s="116"/>
      <c r="M2311" s="116"/>
      <c r="N2311" s="116"/>
      <c r="O2311" s="116"/>
      <c r="P2311" s="126"/>
      <c r="Q2311" s="126"/>
      <c r="R2311" s="126"/>
      <c r="S2311" s="136"/>
      <c r="T2311" s="126"/>
      <c r="U2311" s="126"/>
      <c r="V2311" s="126"/>
      <c r="W2311" s="136"/>
      <c r="X2311" s="126"/>
      <c r="Y2311" s="126"/>
      <c r="Z2311" s="126"/>
      <c r="AA2311" s="136"/>
      <c r="AB2311" s="121" t="b">
        <v>0</v>
      </c>
      <c r="AC2311" s="121" t="b">
        <v>0</v>
      </c>
      <c r="AD2311" s="122"/>
      <c r="AE2311" s="121" t="b">
        <v>0</v>
      </c>
      <c r="AF2311" s="128"/>
      <c r="AG2311" s="137"/>
      <c r="AH2311" s="138" t="b">
        <v>0</v>
      </c>
      <c r="AI2311" s="133"/>
    </row>
    <row r="2312">
      <c r="A2312" s="114"/>
      <c r="B2312" s="114"/>
      <c r="C2312" s="114"/>
      <c r="D2312" s="114"/>
      <c r="E2312" s="114"/>
      <c r="F2312" s="116"/>
      <c r="G2312" s="117"/>
      <c r="H2312" s="116"/>
      <c r="I2312" s="116"/>
      <c r="J2312" s="118"/>
      <c r="K2312" s="116"/>
      <c r="L2312" s="116"/>
      <c r="M2312" s="116"/>
      <c r="N2312" s="116"/>
      <c r="O2312" s="116"/>
      <c r="P2312" s="126"/>
      <c r="Q2312" s="126"/>
      <c r="R2312" s="126"/>
      <c r="S2312" s="136"/>
      <c r="T2312" s="126"/>
      <c r="U2312" s="126"/>
      <c r="V2312" s="126"/>
      <c r="W2312" s="136"/>
      <c r="X2312" s="126"/>
      <c r="Y2312" s="126"/>
      <c r="Z2312" s="126"/>
      <c r="AA2312" s="136"/>
      <c r="AB2312" s="121" t="b">
        <v>0</v>
      </c>
      <c r="AC2312" s="121" t="b">
        <v>0</v>
      </c>
      <c r="AD2312" s="122"/>
      <c r="AE2312" s="121" t="b">
        <v>0</v>
      </c>
      <c r="AF2312" s="128"/>
      <c r="AG2312" s="137"/>
      <c r="AH2312" s="138" t="b">
        <v>0</v>
      </c>
      <c r="AI2312" s="133"/>
    </row>
    <row r="2313">
      <c r="A2313" s="114"/>
      <c r="B2313" s="114"/>
      <c r="C2313" s="114"/>
      <c r="D2313" s="114"/>
      <c r="E2313" s="114"/>
      <c r="F2313" s="116"/>
      <c r="G2313" s="117"/>
      <c r="H2313" s="116"/>
      <c r="I2313" s="116"/>
      <c r="J2313" s="118"/>
      <c r="K2313" s="116"/>
      <c r="L2313" s="116"/>
      <c r="M2313" s="116"/>
      <c r="N2313" s="116"/>
      <c r="O2313" s="116"/>
      <c r="P2313" s="126"/>
      <c r="Q2313" s="126"/>
      <c r="R2313" s="126"/>
      <c r="S2313" s="136"/>
      <c r="T2313" s="126"/>
      <c r="U2313" s="126"/>
      <c r="V2313" s="126"/>
      <c r="W2313" s="136"/>
      <c r="X2313" s="126"/>
      <c r="Y2313" s="126"/>
      <c r="Z2313" s="126"/>
      <c r="AA2313" s="136"/>
      <c r="AB2313" s="121" t="b">
        <v>0</v>
      </c>
      <c r="AC2313" s="121" t="b">
        <v>0</v>
      </c>
      <c r="AD2313" s="122"/>
      <c r="AE2313" s="121" t="b">
        <v>0</v>
      </c>
      <c r="AF2313" s="128"/>
      <c r="AG2313" s="137"/>
      <c r="AH2313" s="138" t="b">
        <v>0</v>
      </c>
      <c r="AI2313" s="133"/>
    </row>
    <row r="2314">
      <c r="A2314" s="114"/>
      <c r="B2314" s="114"/>
      <c r="C2314" s="114"/>
      <c r="D2314" s="114"/>
      <c r="E2314" s="114"/>
      <c r="F2314" s="116"/>
      <c r="G2314" s="117"/>
      <c r="H2314" s="116"/>
      <c r="I2314" s="116"/>
      <c r="J2314" s="118"/>
      <c r="K2314" s="116"/>
      <c r="L2314" s="116"/>
      <c r="M2314" s="116"/>
      <c r="N2314" s="116"/>
      <c r="O2314" s="116"/>
      <c r="P2314" s="126"/>
      <c r="Q2314" s="126"/>
      <c r="R2314" s="126"/>
      <c r="S2314" s="136"/>
      <c r="T2314" s="126"/>
      <c r="U2314" s="126"/>
      <c r="V2314" s="126"/>
      <c r="W2314" s="136"/>
      <c r="X2314" s="126"/>
      <c r="Y2314" s="126"/>
      <c r="Z2314" s="126"/>
      <c r="AA2314" s="136"/>
      <c r="AB2314" s="121" t="b">
        <v>0</v>
      </c>
      <c r="AC2314" s="121" t="b">
        <v>0</v>
      </c>
      <c r="AD2314" s="122"/>
      <c r="AE2314" s="121" t="b">
        <v>0</v>
      </c>
      <c r="AF2314" s="128"/>
      <c r="AG2314" s="137"/>
      <c r="AH2314" s="138" t="b">
        <v>0</v>
      </c>
      <c r="AI2314" s="133"/>
    </row>
    <row r="2315">
      <c r="A2315" s="114"/>
      <c r="B2315" s="114"/>
      <c r="C2315" s="114"/>
      <c r="D2315" s="114"/>
      <c r="E2315" s="114"/>
      <c r="F2315" s="116"/>
      <c r="G2315" s="117"/>
      <c r="H2315" s="116"/>
      <c r="I2315" s="116"/>
      <c r="J2315" s="118"/>
      <c r="K2315" s="116"/>
      <c r="L2315" s="116"/>
      <c r="M2315" s="116"/>
      <c r="N2315" s="116"/>
      <c r="O2315" s="116"/>
      <c r="P2315" s="126"/>
      <c r="Q2315" s="126"/>
      <c r="R2315" s="126"/>
      <c r="S2315" s="136"/>
      <c r="T2315" s="126"/>
      <c r="U2315" s="126"/>
      <c r="V2315" s="126"/>
      <c r="W2315" s="136"/>
      <c r="X2315" s="126"/>
      <c r="Y2315" s="126"/>
      <c r="Z2315" s="126"/>
      <c r="AA2315" s="136"/>
      <c r="AB2315" s="121" t="b">
        <v>0</v>
      </c>
      <c r="AC2315" s="121" t="b">
        <v>0</v>
      </c>
      <c r="AD2315" s="122"/>
      <c r="AE2315" s="121" t="b">
        <v>0</v>
      </c>
      <c r="AF2315" s="128"/>
      <c r="AG2315" s="137"/>
      <c r="AH2315" s="138" t="b">
        <v>0</v>
      </c>
      <c r="AI2315" s="133"/>
    </row>
    <row r="2316">
      <c r="A2316" s="114"/>
      <c r="B2316" s="114"/>
      <c r="C2316" s="114"/>
      <c r="D2316" s="114"/>
      <c r="E2316" s="114"/>
      <c r="F2316" s="116"/>
      <c r="G2316" s="117"/>
      <c r="H2316" s="116"/>
      <c r="I2316" s="116"/>
      <c r="J2316" s="118"/>
      <c r="K2316" s="116"/>
      <c r="L2316" s="116"/>
      <c r="M2316" s="116"/>
      <c r="N2316" s="116"/>
      <c r="O2316" s="116"/>
      <c r="P2316" s="126"/>
      <c r="Q2316" s="126"/>
      <c r="R2316" s="126"/>
      <c r="S2316" s="136"/>
      <c r="T2316" s="126"/>
      <c r="U2316" s="126"/>
      <c r="V2316" s="126"/>
      <c r="W2316" s="136"/>
      <c r="X2316" s="126"/>
      <c r="Y2316" s="126"/>
      <c r="Z2316" s="126"/>
      <c r="AA2316" s="136"/>
      <c r="AB2316" s="121" t="b">
        <v>0</v>
      </c>
      <c r="AC2316" s="121" t="b">
        <v>0</v>
      </c>
      <c r="AD2316" s="122"/>
      <c r="AE2316" s="121" t="b">
        <v>0</v>
      </c>
      <c r="AF2316" s="128"/>
      <c r="AG2316" s="137"/>
      <c r="AH2316" s="138" t="b">
        <v>0</v>
      </c>
      <c r="AI2316" s="133"/>
    </row>
    <row r="2317">
      <c r="A2317" s="114"/>
      <c r="B2317" s="114"/>
      <c r="C2317" s="114"/>
      <c r="D2317" s="114"/>
      <c r="E2317" s="114"/>
      <c r="F2317" s="116"/>
      <c r="G2317" s="117"/>
      <c r="H2317" s="116"/>
      <c r="I2317" s="116"/>
      <c r="J2317" s="118"/>
      <c r="K2317" s="116"/>
      <c r="L2317" s="116"/>
      <c r="M2317" s="116"/>
      <c r="N2317" s="116"/>
      <c r="O2317" s="116"/>
      <c r="P2317" s="126"/>
      <c r="Q2317" s="126"/>
      <c r="R2317" s="126"/>
      <c r="S2317" s="136"/>
      <c r="T2317" s="126"/>
      <c r="U2317" s="126"/>
      <c r="V2317" s="126"/>
      <c r="W2317" s="136"/>
      <c r="X2317" s="126"/>
      <c r="Y2317" s="126"/>
      <c r="Z2317" s="126"/>
      <c r="AA2317" s="136"/>
      <c r="AB2317" s="121" t="b">
        <v>0</v>
      </c>
      <c r="AC2317" s="121" t="b">
        <v>0</v>
      </c>
      <c r="AD2317" s="122"/>
      <c r="AE2317" s="121" t="b">
        <v>0</v>
      </c>
      <c r="AF2317" s="128"/>
      <c r="AG2317" s="137"/>
      <c r="AH2317" s="138" t="b">
        <v>0</v>
      </c>
      <c r="AI2317" s="133"/>
    </row>
    <row r="2318">
      <c r="A2318" s="114"/>
      <c r="B2318" s="114"/>
      <c r="C2318" s="114"/>
      <c r="D2318" s="114"/>
      <c r="E2318" s="114"/>
      <c r="F2318" s="116"/>
      <c r="G2318" s="117"/>
      <c r="H2318" s="116"/>
      <c r="I2318" s="116"/>
      <c r="J2318" s="118"/>
      <c r="K2318" s="116"/>
      <c r="L2318" s="116"/>
      <c r="M2318" s="116"/>
      <c r="N2318" s="116"/>
      <c r="O2318" s="116"/>
      <c r="P2318" s="126"/>
      <c r="Q2318" s="126"/>
      <c r="R2318" s="126"/>
      <c r="S2318" s="136"/>
      <c r="T2318" s="126"/>
      <c r="U2318" s="126"/>
      <c r="V2318" s="126"/>
      <c r="W2318" s="136"/>
      <c r="X2318" s="126"/>
      <c r="Y2318" s="126"/>
      <c r="Z2318" s="126"/>
      <c r="AA2318" s="136"/>
      <c r="AB2318" s="121" t="b">
        <v>0</v>
      </c>
      <c r="AC2318" s="121" t="b">
        <v>0</v>
      </c>
      <c r="AD2318" s="122"/>
      <c r="AE2318" s="121" t="b">
        <v>0</v>
      </c>
      <c r="AF2318" s="128"/>
      <c r="AG2318" s="137"/>
      <c r="AH2318" s="138" t="b">
        <v>0</v>
      </c>
      <c r="AI2318" s="133"/>
    </row>
    <row r="2319">
      <c r="A2319" s="114"/>
      <c r="B2319" s="114"/>
      <c r="C2319" s="114"/>
      <c r="D2319" s="114"/>
      <c r="E2319" s="114"/>
      <c r="F2319" s="116"/>
      <c r="G2319" s="117"/>
      <c r="H2319" s="116"/>
      <c r="I2319" s="116"/>
      <c r="J2319" s="118"/>
      <c r="K2319" s="116"/>
      <c r="L2319" s="116"/>
      <c r="M2319" s="116"/>
      <c r="N2319" s="116"/>
      <c r="O2319" s="116"/>
      <c r="P2319" s="126"/>
      <c r="Q2319" s="126"/>
      <c r="R2319" s="126"/>
      <c r="S2319" s="136"/>
      <c r="T2319" s="126"/>
      <c r="U2319" s="126"/>
      <c r="V2319" s="126"/>
      <c r="W2319" s="136"/>
      <c r="X2319" s="126"/>
      <c r="Y2319" s="126"/>
      <c r="Z2319" s="126"/>
      <c r="AA2319" s="136"/>
      <c r="AB2319" s="121" t="b">
        <v>0</v>
      </c>
      <c r="AC2319" s="121" t="b">
        <v>0</v>
      </c>
      <c r="AD2319" s="122"/>
      <c r="AE2319" s="121" t="b">
        <v>0</v>
      </c>
      <c r="AF2319" s="128"/>
      <c r="AG2319" s="137"/>
      <c r="AH2319" s="138" t="b">
        <v>0</v>
      </c>
      <c r="AI2319" s="133"/>
    </row>
    <row r="2320">
      <c r="A2320" s="114"/>
      <c r="B2320" s="114"/>
      <c r="C2320" s="114"/>
      <c r="D2320" s="114"/>
      <c r="E2320" s="114"/>
      <c r="F2320" s="116"/>
      <c r="G2320" s="117"/>
      <c r="H2320" s="116"/>
      <c r="I2320" s="116"/>
      <c r="J2320" s="118"/>
      <c r="K2320" s="116"/>
      <c r="L2320" s="116"/>
      <c r="M2320" s="116"/>
      <c r="N2320" s="116"/>
      <c r="O2320" s="116"/>
      <c r="P2320" s="126"/>
      <c r="Q2320" s="126"/>
      <c r="R2320" s="126"/>
      <c r="S2320" s="136"/>
      <c r="T2320" s="126"/>
      <c r="U2320" s="126"/>
      <c r="V2320" s="126"/>
      <c r="W2320" s="136"/>
      <c r="X2320" s="126"/>
      <c r="Y2320" s="126"/>
      <c r="Z2320" s="126"/>
      <c r="AA2320" s="136"/>
      <c r="AB2320" s="121" t="b">
        <v>0</v>
      </c>
      <c r="AC2320" s="121" t="b">
        <v>0</v>
      </c>
      <c r="AD2320" s="122"/>
      <c r="AE2320" s="121" t="b">
        <v>0</v>
      </c>
      <c r="AF2320" s="128"/>
      <c r="AG2320" s="137"/>
      <c r="AH2320" s="138" t="b">
        <v>0</v>
      </c>
      <c r="AI2320" s="133"/>
    </row>
    <row r="2321">
      <c r="A2321" s="114"/>
      <c r="B2321" s="114"/>
      <c r="C2321" s="114"/>
      <c r="D2321" s="114"/>
      <c r="E2321" s="114"/>
      <c r="F2321" s="116"/>
      <c r="G2321" s="117"/>
      <c r="H2321" s="116"/>
      <c r="I2321" s="116"/>
      <c r="J2321" s="118"/>
      <c r="K2321" s="116"/>
      <c r="L2321" s="116"/>
      <c r="M2321" s="116"/>
      <c r="N2321" s="116"/>
      <c r="O2321" s="116"/>
      <c r="P2321" s="126"/>
      <c r="Q2321" s="126"/>
      <c r="R2321" s="126"/>
      <c r="S2321" s="136"/>
      <c r="T2321" s="126"/>
      <c r="U2321" s="126"/>
      <c r="V2321" s="126"/>
      <c r="W2321" s="136"/>
      <c r="X2321" s="126"/>
      <c r="Y2321" s="126"/>
      <c r="Z2321" s="126"/>
      <c r="AA2321" s="136"/>
      <c r="AB2321" s="121" t="b">
        <v>0</v>
      </c>
      <c r="AC2321" s="121" t="b">
        <v>0</v>
      </c>
      <c r="AD2321" s="122"/>
      <c r="AE2321" s="121" t="b">
        <v>0</v>
      </c>
      <c r="AF2321" s="128"/>
      <c r="AG2321" s="137"/>
      <c r="AH2321" s="138" t="b">
        <v>0</v>
      </c>
      <c r="AI2321" s="133"/>
    </row>
    <row r="2322">
      <c r="A2322" s="114"/>
      <c r="B2322" s="114"/>
      <c r="C2322" s="114"/>
      <c r="D2322" s="114"/>
      <c r="E2322" s="114"/>
      <c r="F2322" s="116"/>
      <c r="G2322" s="117"/>
      <c r="H2322" s="116"/>
      <c r="I2322" s="116"/>
      <c r="J2322" s="118"/>
      <c r="K2322" s="116"/>
      <c r="L2322" s="116"/>
      <c r="M2322" s="116"/>
      <c r="N2322" s="116"/>
      <c r="O2322" s="116"/>
      <c r="P2322" s="126"/>
      <c r="Q2322" s="126"/>
      <c r="R2322" s="126"/>
      <c r="S2322" s="136"/>
      <c r="T2322" s="126"/>
      <c r="U2322" s="126"/>
      <c r="V2322" s="126"/>
      <c r="W2322" s="136"/>
      <c r="X2322" s="126"/>
      <c r="Y2322" s="126"/>
      <c r="Z2322" s="126"/>
      <c r="AA2322" s="136"/>
      <c r="AB2322" s="121" t="b">
        <v>0</v>
      </c>
      <c r="AC2322" s="121" t="b">
        <v>0</v>
      </c>
      <c r="AD2322" s="122"/>
      <c r="AE2322" s="121" t="b">
        <v>0</v>
      </c>
      <c r="AF2322" s="128"/>
      <c r="AG2322" s="137"/>
      <c r="AH2322" s="138" t="b">
        <v>0</v>
      </c>
      <c r="AI2322" s="133"/>
    </row>
    <row r="2323">
      <c r="A2323" s="114"/>
      <c r="B2323" s="114"/>
      <c r="C2323" s="114"/>
      <c r="D2323" s="114"/>
      <c r="E2323" s="114"/>
      <c r="F2323" s="116"/>
      <c r="G2323" s="117"/>
      <c r="H2323" s="116"/>
      <c r="I2323" s="116"/>
      <c r="J2323" s="118"/>
      <c r="K2323" s="116"/>
      <c r="L2323" s="116"/>
      <c r="M2323" s="116"/>
      <c r="N2323" s="116"/>
      <c r="O2323" s="116"/>
      <c r="P2323" s="126"/>
      <c r="Q2323" s="126"/>
      <c r="R2323" s="126"/>
      <c r="S2323" s="136"/>
      <c r="T2323" s="126"/>
      <c r="U2323" s="126"/>
      <c r="V2323" s="126"/>
      <c r="W2323" s="136"/>
      <c r="X2323" s="126"/>
      <c r="Y2323" s="126"/>
      <c r="Z2323" s="126"/>
      <c r="AA2323" s="136"/>
      <c r="AB2323" s="121" t="b">
        <v>0</v>
      </c>
      <c r="AC2323" s="121" t="b">
        <v>0</v>
      </c>
      <c r="AD2323" s="122"/>
      <c r="AE2323" s="121" t="b">
        <v>0</v>
      </c>
      <c r="AF2323" s="128"/>
      <c r="AG2323" s="137"/>
      <c r="AH2323" s="138" t="b">
        <v>0</v>
      </c>
      <c r="AI2323" s="133"/>
    </row>
    <row r="2324">
      <c r="A2324" s="114"/>
      <c r="B2324" s="114"/>
      <c r="C2324" s="114"/>
      <c r="D2324" s="114"/>
      <c r="E2324" s="114"/>
      <c r="F2324" s="116"/>
      <c r="G2324" s="117"/>
      <c r="H2324" s="116"/>
      <c r="I2324" s="116"/>
      <c r="J2324" s="118"/>
      <c r="K2324" s="116"/>
      <c r="L2324" s="116"/>
      <c r="M2324" s="116"/>
      <c r="N2324" s="116"/>
      <c r="O2324" s="116"/>
      <c r="P2324" s="126"/>
      <c r="Q2324" s="126"/>
      <c r="R2324" s="126"/>
      <c r="S2324" s="136"/>
      <c r="T2324" s="126"/>
      <c r="U2324" s="126"/>
      <c r="V2324" s="126"/>
      <c r="W2324" s="136"/>
      <c r="X2324" s="126"/>
      <c r="Y2324" s="126"/>
      <c r="Z2324" s="126"/>
      <c r="AA2324" s="136"/>
      <c r="AB2324" s="121" t="b">
        <v>0</v>
      </c>
      <c r="AC2324" s="121" t="b">
        <v>0</v>
      </c>
      <c r="AD2324" s="122"/>
      <c r="AE2324" s="121" t="b">
        <v>0</v>
      </c>
      <c r="AF2324" s="128"/>
      <c r="AG2324" s="137"/>
      <c r="AH2324" s="138" t="b">
        <v>0</v>
      </c>
      <c r="AI2324" s="133"/>
    </row>
    <row r="2325">
      <c r="A2325" s="114"/>
      <c r="B2325" s="114"/>
      <c r="C2325" s="114"/>
      <c r="D2325" s="114"/>
      <c r="E2325" s="114"/>
      <c r="F2325" s="116"/>
      <c r="G2325" s="117"/>
      <c r="H2325" s="116"/>
      <c r="I2325" s="116"/>
      <c r="J2325" s="118"/>
      <c r="K2325" s="116"/>
      <c r="L2325" s="116"/>
      <c r="M2325" s="116"/>
      <c r="N2325" s="116"/>
      <c r="O2325" s="116"/>
      <c r="P2325" s="126"/>
      <c r="Q2325" s="126"/>
      <c r="R2325" s="126"/>
      <c r="S2325" s="136"/>
      <c r="T2325" s="126"/>
      <c r="U2325" s="126"/>
      <c r="V2325" s="126"/>
      <c r="W2325" s="136"/>
      <c r="X2325" s="126"/>
      <c r="Y2325" s="126"/>
      <c r="Z2325" s="126"/>
      <c r="AA2325" s="136"/>
      <c r="AB2325" s="121" t="b">
        <v>0</v>
      </c>
      <c r="AC2325" s="121" t="b">
        <v>0</v>
      </c>
      <c r="AD2325" s="122"/>
      <c r="AE2325" s="121" t="b">
        <v>0</v>
      </c>
      <c r="AF2325" s="128"/>
      <c r="AG2325" s="137"/>
      <c r="AH2325" s="138" t="b">
        <v>0</v>
      </c>
      <c r="AI2325" s="133"/>
    </row>
    <row r="2326">
      <c r="A2326" s="114"/>
      <c r="B2326" s="114"/>
      <c r="C2326" s="114"/>
      <c r="D2326" s="114"/>
      <c r="E2326" s="114"/>
      <c r="F2326" s="116"/>
      <c r="G2326" s="117"/>
      <c r="H2326" s="116"/>
      <c r="I2326" s="116"/>
      <c r="J2326" s="118"/>
      <c r="K2326" s="116"/>
      <c r="L2326" s="116"/>
      <c r="M2326" s="116"/>
      <c r="N2326" s="116"/>
      <c r="O2326" s="116"/>
      <c r="P2326" s="126"/>
      <c r="Q2326" s="126"/>
      <c r="R2326" s="126"/>
      <c r="S2326" s="136"/>
      <c r="T2326" s="126"/>
      <c r="U2326" s="126"/>
      <c r="V2326" s="126"/>
      <c r="W2326" s="136"/>
      <c r="X2326" s="126"/>
      <c r="Y2326" s="126"/>
      <c r="Z2326" s="126"/>
      <c r="AA2326" s="136"/>
      <c r="AB2326" s="121" t="b">
        <v>0</v>
      </c>
      <c r="AC2326" s="121" t="b">
        <v>0</v>
      </c>
      <c r="AD2326" s="122"/>
      <c r="AE2326" s="121" t="b">
        <v>0</v>
      </c>
      <c r="AF2326" s="128"/>
      <c r="AG2326" s="137"/>
      <c r="AH2326" s="138" t="b">
        <v>0</v>
      </c>
      <c r="AI2326" s="133"/>
    </row>
    <row r="2327">
      <c r="A2327" s="114"/>
      <c r="B2327" s="114"/>
      <c r="C2327" s="114"/>
      <c r="D2327" s="114"/>
      <c r="E2327" s="114"/>
      <c r="F2327" s="116"/>
      <c r="G2327" s="117"/>
      <c r="H2327" s="116"/>
      <c r="I2327" s="116"/>
      <c r="J2327" s="118"/>
      <c r="K2327" s="116"/>
      <c r="L2327" s="116"/>
      <c r="M2327" s="116"/>
      <c r="N2327" s="116"/>
      <c r="O2327" s="116"/>
      <c r="P2327" s="126"/>
      <c r="Q2327" s="126"/>
      <c r="R2327" s="126"/>
      <c r="S2327" s="136"/>
      <c r="T2327" s="126"/>
      <c r="U2327" s="126"/>
      <c r="V2327" s="126"/>
      <c r="W2327" s="136"/>
      <c r="X2327" s="126"/>
      <c r="Y2327" s="126"/>
      <c r="Z2327" s="126"/>
      <c r="AA2327" s="136"/>
      <c r="AB2327" s="121" t="b">
        <v>0</v>
      </c>
      <c r="AC2327" s="121" t="b">
        <v>0</v>
      </c>
      <c r="AD2327" s="122"/>
      <c r="AE2327" s="121" t="b">
        <v>0</v>
      </c>
      <c r="AF2327" s="128"/>
      <c r="AG2327" s="137"/>
      <c r="AH2327" s="138" t="b">
        <v>0</v>
      </c>
      <c r="AI2327" s="133"/>
    </row>
    <row r="2328">
      <c r="A2328" s="114"/>
      <c r="B2328" s="114"/>
      <c r="C2328" s="114"/>
      <c r="D2328" s="114"/>
      <c r="E2328" s="114"/>
      <c r="F2328" s="116"/>
      <c r="G2328" s="117"/>
      <c r="H2328" s="116"/>
      <c r="I2328" s="116"/>
      <c r="J2328" s="118"/>
      <c r="K2328" s="116"/>
      <c r="L2328" s="116"/>
      <c r="M2328" s="116"/>
      <c r="N2328" s="116"/>
      <c r="O2328" s="116"/>
      <c r="P2328" s="126"/>
      <c r="Q2328" s="126"/>
      <c r="R2328" s="126"/>
      <c r="S2328" s="136"/>
      <c r="T2328" s="126"/>
      <c r="U2328" s="126"/>
      <c r="V2328" s="126"/>
      <c r="W2328" s="136"/>
      <c r="X2328" s="126"/>
      <c r="Y2328" s="126"/>
      <c r="Z2328" s="126"/>
      <c r="AA2328" s="136"/>
      <c r="AB2328" s="121" t="b">
        <v>0</v>
      </c>
      <c r="AC2328" s="121" t="b">
        <v>0</v>
      </c>
      <c r="AD2328" s="122"/>
      <c r="AE2328" s="121" t="b">
        <v>0</v>
      </c>
      <c r="AF2328" s="128"/>
      <c r="AG2328" s="137"/>
      <c r="AH2328" s="138" t="b">
        <v>0</v>
      </c>
      <c r="AI2328" s="133"/>
    </row>
    <row r="2329">
      <c r="A2329" s="114"/>
      <c r="B2329" s="114"/>
      <c r="C2329" s="114"/>
      <c r="D2329" s="114"/>
      <c r="E2329" s="114"/>
      <c r="F2329" s="116"/>
      <c r="G2329" s="117"/>
      <c r="H2329" s="116"/>
      <c r="I2329" s="116"/>
      <c r="J2329" s="118"/>
      <c r="K2329" s="116"/>
      <c r="L2329" s="116"/>
      <c r="M2329" s="116"/>
      <c r="N2329" s="116"/>
      <c r="O2329" s="116"/>
      <c r="P2329" s="126"/>
      <c r="Q2329" s="126"/>
      <c r="R2329" s="126"/>
      <c r="S2329" s="136"/>
      <c r="T2329" s="126"/>
      <c r="U2329" s="126"/>
      <c r="V2329" s="126"/>
      <c r="W2329" s="136"/>
      <c r="X2329" s="126"/>
      <c r="Y2329" s="126"/>
      <c r="Z2329" s="126"/>
      <c r="AA2329" s="136"/>
      <c r="AB2329" s="121" t="b">
        <v>0</v>
      </c>
      <c r="AC2329" s="121" t="b">
        <v>0</v>
      </c>
      <c r="AD2329" s="122"/>
      <c r="AE2329" s="121" t="b">
        <v>0</v>
      </c>
      <c r="AF2329" s="128"/>
      <c r="AG2329" s="137"/>
      <c r="AH2329" s="138" t="b">
        <v>0</v>
      </c>
      <c r="AI2329" s="133"/>
    </row>
    <row r="2330">
      <c r="A2330" s="114"/>
      <c r="B2330" s="114"/>
      <c r="C2330" s="114"/>
      <c r="D2330" s="114"/>
      <c r="E2330" s="114"/>
      <c r="F2330" s="116"/>
      <c r="G2330" s="117"/>
      <c r="H2330" s="116"/>
      <c r="I2330" s="116"/>
      <c r="J2330" s="118"/>
      <c r="K2330" s="116"/>
      <c r="L2330" s="116"/>
      <c r="M2330" s="116"/>
      <c r="N2330" s="116"/>
      <c r="O2330" s="116"/>
      <c r="P2330" s="126"/>
      <c r="Q2330" s="126"/>
      <c r="R2330" s="126"/>
      <c r="S2330" s="136"/>
      <c r="T2330" s="126"/>
      <c r="U2330" s="126"/>
      <c r="V2330" s="126"/>
      <c r="W2330" s="136"/>
      <c r="X2330" s="126"/>
      <c r="Y2330" s="126"/>
      <c r="Z2330" s="126"/>
      <c r="AA2330" s="136"/>
      <c r="AB2330" s="121" t="b">
        <v>0</v>
      </c>
      <c r="AC2330" s="121" t="b">
        <v>0</v>
      </c>
      <c r="AD2330" s="122"/>
      <c r="AE2330" s="121" t="b">
        <v>0</v>
      </c>
      <c r="AF2330" s="128"/>
      <c r="AG2330" s="137"/>
      <c r="AH2330" s="138" t="b">
        <v>0</v>
      </c>
      <c r="AI2330" s="133"/>
    </row>
    <row r="2331">
      <c r="A2331" s="114"/>
      <c r="B2331" s="114"/>
      <c r="C2331" s="114"/>
      <c r="D2331" s="114"/>
      <c r="E2331" s="114"/>
      <c r="F2331" s="116"/>
      <c r="G2331" s="117"/>
      <c r="H2331" s="116"/>
      <c r="I2331" s="116"/>
      <c r="J2331" s="118"/>
      <c r="K2331" s="116"/>
      <c r="L2331" s="116"/>
      <c r="M2331" s="116"/>
      <c r="N2331" s="116"/>
      <c r="O2331" s="116"/>
      <c r="P2331" s="126"/>
      <c r="Q2331" s="126"/>
      <c r="R2331" s="126"/>
      <c r="S2331" s="136"/>
      <c r="T2331" s="126"/>
      <c r="U2331" s="126"/>
      <c r="V2331" s="126"/>
      <c r="W2331" s="136"/>
      <c r="X2331" s="126"/>
      <c r="Y2331" s="126"/>
      <c r="Z2331" s="126"/>
      <c r="AA2331" s="136"/>
      <c r="AB2331" s="121" t="b">
        <v>0</v>
      </c>
      <c r="AC2331" s="121" t="b">
        <v>0</v>
      </c>
      <c r="AD2331" s="122"/>
      <c r="AE2331" s="121" t="b">
        <v>0</v>
      </c>
      <c r="AF2331" s="128"/>
      <c r="AG2331" s="137"/>
      <c r="AH2331" s="138" t="b">
        <v>0</v>
      </c>
      <c r="AI2331" s="133"/>
    </row>
    <row r="2332">
      <c r="A2332" s="114"/>
      <c r="B2332" s="114"/>
      <c r="C2332" s="114"/>
      <c r="D2332" s="114"/>
      <c r="E2332" s="114"/>
      <c r="F2332" s="116"/>
      <c r="G2332" s="117"/>
      <c r="H2332" s="116"/>
      <c r="I2332" s="116"/>
      <c r="J2332" s="118"/>
      <c r="K2332" s="116"/>
      <c r="L2332" s="116"/>
      <c r="M2332" s="116"/>
      <c r="N2332" s="116"/>
      <c r="O2332" s="116"/>
      <c r="P2332" s="126"/>
      <c r="Q2332" s="126"/>
      <c r="R2332" s="126"/>
      <c r="S2332" s="136"/>
      <c r="T2332" s="126"/>
      <c r="U2332" s="126"/>
      <c r="V2332" s="126"/>
      <c r="W2332" s="136"/>
      <c r="X2332" s="126"/>
      <c r="Y2332" s="126"/>
      <c r="Z2332" s="126"/>
      <c r="AA2332" s="136"/>
      <c r="AB2332" s="121" t="b">
        <v>0</v>
      </c>
      <c r="AC2332" s="121" t="b">
        <v>0</v>
      </c>
      <c r="AD2332" s="122"/>
      <c r="AE2332" s="121" t="b">
        <v>0</v>
      </c>
      <c r="AF2332" s="128"/>
      <c r="AG2332" s="137"/>
      <c r="AH2332" s="138" t="b">
        <v>0</v>
      </c>
      <c r="AI2332" s="133"/>
    </row>
    <row r="2333">
      <c r="A2333" s="114"/>
      <c r="B2333" s="114"/>
      <c r="C2333" s="114"/>
      <c r="D2333" s="114"/>
      <c r="E2333" s="114"/>
      <c r="F2333" s="116"/>
      <c r="G2333" s="117"/>
      <c r="H2333" s="116"/>
      <c r="I2333" s="116"/>
      <c r="J2333" s="118"/>
      <c r="K2333" s="116"/>
      <c r="L2333" s="116"/>
      <c r="M2333" s="116"/>
      <c r="N2333" s="116"/>
      <c r="O2333" s="116"/>
      <c r="P2333" s="126"/>
      <c r="Q2333" s="126"/>
      <c r="R2333" s="126"/>
      <c r="S2333" s="136"/>
      <c r="T2333" s="126"/>
      <c r="U2333" s="126"/>
      <c r="V2333" s="126"/>
      <c r="W2333" s="136"/>
      <c r="X2333" s="126"/>
      <c r="Y2333" s="126"/>
      <c r="Z2333" s="126"/>
      <c r="AA2333" s="136"/>
      <c r="AB2333" s="121" t="b">
        <v>0</v>
      </c>
      <c r="AC2333" s="121" t="b">
        <v>0</v>
      </c>
      <c r="AD2333" s="122"/>
      <c r="AE2333" s="121" t="b">
        <v>0</v>
      </c>
      <c r="AF2333" s="128"/>
      <c r="AG2333" s="137"/>
      <c r="AH2333" s="138" t="b">
        <v>0</v>
      </c>
      <c r="AI2333" s="133"/>
    </row>
    <row r="2334">
      <c r="A2334" s="114"/>
      <c r="B2334" s="114"/>
      <c r="C2334" s="114"/>
      <c r="D2334" s="114"/>
      <c r="E2334" s="114"/>
      <c r="F2334" s="116"/>
      <c r="G2334" s="117"/>
      <c r="H2334" s="116"/>
      <c r="I2334" s="116"/>
      <c r="J2334" s="118"/>
      <c r="K2334" s="116"/>
      <c r="L2334" s="116"/>
      <c r="M2334" s="116"/>
      <c r="N2334" s="116"/>
      <c r="O2334" s="116"/>
      <c r="P2334" s="126"/>
      <c r="Q2334" s="126"/>
      <c r="R2334" s="126"/>
      <c r="S2334" s="136"/>
      <c r="T2334" s="126"/>
      <c r="U2334" s="126"/>
      <c r="V2334" s="126"/>
      <c r="W2334" s="136"/>
      <c r="X2334" s="126"/>
      <c r="Y2334" s="126"/>
      <c r="Z2334" s="126"/>
      <c r="AA2334" s="136"/>
      <c r="AB2334" s="121" t="b">
        <v>0</v>
      </c>
      <c r="AC2334" s="121" t="b">
        <v>0</v>
      </c>
      <c r="AD2334" s="122"/>
      <c r="AE2334" s="121" t="b">
        <v>0</v>
      </c>
      <c r="AF2334" s="128"/>
      <c r="AG2334" s="137"/>
      <c r="AH2334" s="138" t="b">
        <v>0</v>
      </c>
      <c r="AI2334" s="133"/>
    </row>
    <row r="2335">
      <c r="A2335" s="114"/>
      <c r="B2335" s="114"/>
      <c r="C2335" s="114"/>
      <c r="D2335" s="114"/>
      <c r="E2335" s="114"/>
      <c r="F2335" s="116"/>
      <c r="G2335" s="117"/>
      <c r="H2335" s="116"/>
      <c r="I2335" s="116"/>
      <c r="J2335" s="118"/>
      <c r="K2335" s="116"/>
      <c r="L2335" s="116"/>
      <c r="M2335" s="116"/>
      <c r="N2335" s="116"/>
      <c r="O2335" s="116"/>
      <c r="P2335" s="126"/>
      <c r="Q2335" s="126"/>
      <c r="R2335" s="126"/>
      <c r="S2335" s="136"/>
      <c r="T2335" s="126"/>
      <c r="U2335" s="126"/>
      <c r="V2335" s="126"/>
      <c r="W2335" s="136"/>
      <c r="X2335" s="126"/>
      <c r="Y2335" s="126"/>
      <c r="Z2335" s="126"/>
      <c r="AA2335" s="136"/>
      <c r="AB2335" s="121" t="b">
        <v>0</v>
      </c>
      <c r="AC2335" s="121" t="b">
        <v>0</v>
      </c>
      <c r="AD2335" s="122"/>
      <c r="AE2335" s="121" t="b">
        <v>0</v>
      </c>
      <c r="AF2335" s="128"/>
      <c r="AG2335" s="137"/>
      <c r="AH2335" s="138" t="b">
        <v>0</v>
      </c>
      <c r="AI2335" s="133"/>
    </row>
    <row r="2336">
      <c r="A2336" s="114"/>
      <c r="B2336" s="114"/>
      <c r="C2336" s="114"/>
      <c r="D2336" s="114"/>
      <c r="E2336" s="114"/>
      <c r="F2336" s="116"/>
      <c r="G2336" s="117"/>
      <c r="H2336" s="116"/>
      <c r="I2336" s="116"/>
      <c r="J2336" s="118"/>
      <c r="K2336" s="116"/>
      <c r="L2336" s="116"/>
      <c r="M2336" s="116"/>
      <c r="N2336" s="116"/>
      <c r="O2336" s="116"/>
      <c r="P2336" s="126"/>
      <c r="Q2336" s="126"/>
      <c r="R2336" s="126"/>
      <c r="S2336" s="136"/>
      <c r="T2336" s="126"/>
      <c r="U2336" s="126"/>
      <c r="V2336" s="126"/>
      <c r="W2336" s="136"/>
      <c r="X2336" s="126"/>
      <c r="Y2336" s="126"/>
      <c r="Z2336" s="126"/>
      <c r="AA2336" s="136"/>
      <c r="AB2336" s="121" t="b">
        <v>0</v>
      </c>
      <c r="AC2336" s="121" t="b">
        <v>0</v>
      </c>
      <c r="AD2336" s="122"/>
      <c r="AE2336" s="121" t="b">
        <v>0</v>
      </c>
      <c r="AF2336" s="128"/>
      <c r="AG2336" s="137"/>
      <c r="AH2336" s="138" t="b">
        <v>0</v>
      </c>
      <c r="AI2336" s="133"/>
    </row>
    <row r="2337">
      <c r="A2337" s="114"/>
      <c r="B2337" s="114"/>
      <c r="C2337" s="114"/>
      <c r="D2337" s="114"/>
      <c r="E2337" s="114"/>
      <c r="F2337" s="116"/>
      <c r="G2337" s="117"/>
      <c r="H2337" s="116"/>
      <c r="I2337" s="116"/>
      <c r="J2337" s="118"/>
      <c r="K2337" s="116"/>
      <c r="L2337" s="116"/>
      <c r="M2337" s="116"/>
      <c r="N2337" s="116"/>
      <c r="O2337" s="116"/>
      <c r="P2337" s="126"/>
      <c r="Q2337" s="126"/>
      <c r="R2337" s="126"/>
      <c r="S2337" s="136"/>
      <c r="T2337" s="126"/>
      <c r="U2337" s="126"/>
      <c r="V2337" s="126"/>
      <c r="W2337" s="136"/>
      <c r="X2337" s="126"/>
      <c r="Y2337" s="126"/>
      <c r="Z2337" s="126"/>
      <c r="AA2337" s="136"/>
      <c r="AB2337" s="121" t="b">
        <v>0</v>
      </c>
      <c r="AC2337" s="121" t="b">
        <v>0</v>
      </c>
      <c r="AD2337" s="122"/>
      <c r="AE2337" s="121" t="b">
        <v>0</v>
      </c>
      <c r="AF2337" s="128"/>
      <c r="AG2337" s="137"/>
      <c r="AH2337" s="138" t="b">
        <v>0</v>
      </c>
      <c r="AI2337" s="133"/>
    </row>
    <row r="2338">
      <c r="A2338" s="114"/>
      <c r="B2338" s="114"/>
      <c r="C2338" s="114"/>
      <c r="D2338" s="114"/>
      <c r="E2338" s="114"/>
      <c r="F2338" s="116"/>
      <c r="G2338" s="117"/>
      <c r="H2338" s="116"/>
      <c r="I2338" s="116"/>
      <c r="J2338" s="118"/>
      <c r="K2338" s="116"/>
      <c r="L2338" s="116"/>
      <c r="M2338" s="116"/>
      <c r="N2338" s="116"/>
      <c r="O2338" s="116"/>
      <c r="P2338" s="126"/>
      <c r="Q2338" s="126"/>
      <c r="R2338" s="126"/>
      <c r="S2338" s="136"/>
      <c r="T2338" s="126"/>
      <c r="U2338" s="126"/>
      <c r="V2338" s="126"/>
      <c r="W2338" s="136"/>
      <c r="X2338" s="126"/>
      <c r="Y2338" s="126"/>
      <c r="Z2338" s="126"/>
      <c r="AA2338" s="136"/>
      <c r="AB2338" s="121" t="b">
        <v>0</v>
      </c>
      <c r="AC2338" s="121" t="b">
        <v>0</v>
      </c>
      <c r="AD2338" s="122"/>
      <c r="AE2338" s="121" t="b">
        <v>0</v>
      </c>
      <c r="AF2338" s="128"/>
      <c r="AG2338" s="137"/>
      <c r="AH2338" s="138" t="b">
        <v>0</v>
      </c>
      <c r="AI2338" s="133"/>
    </row>
    <row r="2339">
      <c r="A2339" s="114"/>
      <c r="B2339" s="114"/>
      <c r="C2339" s="114"/>
      <c r="D2339" s="114"/>
      <c r="E2339" s="114"/>
      <c r="F2339" s="116"/>
      <c r="G2339" s="117"/>
      <c r="H2339" s="116"/>
      <c r="I2339" s="116"/>
      <c r="J2339" s="118"/>
      <c r="K2339" s="116"/>
      <c r="L2339" s="116"/>
      <c r="M2339" s="116"/>
      <c r="N2339" s="116"/>
      <c r="O2339" s="116"/>
      <c r="P2339" s="126"/>
      <c r="Q2339" s="126"/>
      <c r="R2339" s="126"/>
      <c r="S2339" s="136"/>
      <c r="T2339" s="126"/>
      <c r="U2339" s="126"/>
      <c r="V2339" s="126"/>
      <c r="W2339" s="136"/>
      <c r="X2339" s="126"/>
      <c r="Y2339" s="126"/>
      <c r="Z2339" s="126"/>
      <c r="AA2339" s="136"/>
      <c r="AB2339" s="121" t="b">
        <v>0</v>
      </c>
      <c r="AC2339" s="121" t="b">
        <v>0</v>
      </c>
      <c r="AD2339" s="122"/>
      <c r="AE2339" s="121" t="b">
        <v>0</v>
      </c>
      <c r="AF2339" s="128"/>
      <c r="AG2339" s="137"/>
      <c r="AH2339" s="138" t="b">
        <v>0</v>
      </c>
      <c r="AI2339" s="133"/>
    </row>
    <row r="2340">
      <c r="A2340" s="114"/>
      <c r="B2340" s="114"/>
      <c r="C2340" s="114"/>
      <c r="D2340" s="114"/>
      <c r="E2340" s="114"/>
      <c r="F2340" s="116"/>
      <c r="G2340" s="117"/>
      <c r="H2340" s="116"/>
      <c r="I2340" s="116"/>
      <c r="J2340" s="118"/>
      <c r="K2340" s="116"/>
      <c r="L2340" s="116"/>
      <c r="M2340" s="116"/>
      <c r="N2340" s="116"/>
      <c r="O2340" s="116"/>
      <c r="P2340" s="126"/>
      <c r="Q2340" s="126"/>
      <c r="R2340" s="126"/>
      <c r="S2340" s="136"/>
      <c r="T2340" s="126"/>
      <c r="U2340" s="126"/>
      <c r="V2340" s="126"/>
      <c r="W2340" s="136"/>
      <c r="X2340" s="126"/>
      <c r="Y2340" s="126"/>
      <c r="Z2340" s="126"/>
      <c r="AA2340" s="136"/>
      <c r="AB2340" s="121" t="b">
        <v>0</v>
      </c>
      <c r="AC2340" s="121" t="b">
        <v>0</v>
      </c>
      <c r="AD2340" s="122"/>
      <c r="AE2340" s="121" t="b">
        <v>0</v>
      </c>
      <c r="AF2340" s="128"/>
      <c r="AG2340" s="137"/>
      <c r="AH2340" s="138" t="b">
        <v>0</v>
      </c>
      <c r="AI2340" s="133"/>
    </row>
    <row r="2341">
      <c r="A2341" s="114"/>
      <c r="B2341" s="114"/>
      <c r="C2341" s="114"/>
      <c r="D2341" s="114"/>
      <c r="E2341" s="114"/>
      <c r="F2341" s="116"/>
      <c r="G2341" s="117"/>
      <c r="H2341" s="116"/>
      <c r="I2341" s="116"/>
      <c r="J2341" s="118"/>
      <c r="K2341" s="116"/>
      <c r="L2341" s="116"/>
      <c r="M2341" s="116"/>
      <c r="N2341" s="116"/>
      <c r="O2341" s="116"/>
      <c r="P2341" s="126"/>
      <c r="Q2341" s="126"/>
      <c r="R2341" s="126"/>
      <c r="S2341" s="136"/>
      <c r="T2341" s="126"/>
      <c r="U2341" s="126"/>
      <c r="V2341" s="126"/>
      <c r="W2341" s="136"/>
      <c r="X2341" s="126"/>
      <c r="Y2341" s="126"/>
      <c r="Z2341" s="126"/>
      <c r="AA2341" s="136"/>
      <c r="AB2341" s="121" t="b">
        <v>0</v>
      </c>
      <c r="AC2341" s="121" t="b">
        <v>0</v>
      </c>
      <c r="AD2341" s="122"/>
      <c r="AE2341" s="121" t="b">
        <v>0</v>
      </c>
      <c r="AF2341" s="128"/>
      <c r="AG2341" s="137"/>
      <c r="AH2341" s="138" t="b">
        <v>0</v>
      </c>
      <c r="AI2341" s="133"/>
    </row>
    <row r="2342">
      <c r="A2342" s="114"/>
      <c r="B2342" s="114"/>
      <c r="C2342" s="114"/>
      <c r="D2342" s="114"/>
      <c r="E2342" s="114"/>
      <c r="F2342" s="116"/>
      <c r="G2342" s="117"/>
      <c r="H2342" s="116"/>
      <c r="I2342" s="116"/>
      <c r="J2342" s="118"/>
      <c r="K2342" s="116"/>
      <c r="L2342" s="116"/>
      <c r="M2342" s="116"/>
      <c r="N2342" s="116"/>
      <c r="O2342" s="116"/>
      <c r="P2342" s="126"/>
      <c r="Q2342" s="126"/>
      <c r="R2342" s="126"/>
      <c r="S2342" s="136"/>
      <c r="T2342" s="126"/>
      <c r="U2342" s="126"/>
      <c r="V2342" s="126"/>
      <c r="W2342" s="136"/>
      <c r="X2342" s="126"/>
      <c r="Y2342" s="126"/>
      <c r="Z2342" s="126"/>
      <c r="AA2342" s="136"/>
      <c r="AB2342" s="121" t="b">
        <v>0</v>
      </c>
      <c r="AC2342" s="121" t="b">
        <v>0</v>
      </c>
      <c r="AD2342" s="122"/>
      <c r="AE2342" s="121" t="b">
        <v>0</v>
      </c>
      <c r="AF2342" s="128"/>
      <c r="AG2342" s="137"/>
      <c r="AH2342" s="138" t="b">
        <v>0</v>
      </c>
      <c r="AI2342" s="133"/>
    </row>
    <row r="2343">
      <c r="A2343" s="114"/>
      <c r="B2343" s="114"/>
      <c r="C2343" s="114"/>
      <c r="D2343" s="114"/>
      <c r="E2343" s="114"/>
      <c r="F2343" s="116"/>
      <c r="G2343" s="117"/>
      <c r="H2343" s="116"/>
      <c r="I2343" s="116"/>
      <c r="J2343" s="118"/>
      <c r="K2343" s="116"/>
      <c r="L2343" s="116"/>
      <c r="M2343" s="116"/>
      <c r="N2343" s="116"/>
      <c r="O2343" s="116"/>
      <c r="P2343" s="126"/>
      <c r="Q2343" s="126"/>
      <c r="R2343" s="126"/>
      <c r="S2343" s="136"/>
      <c r="T2343" s="126"/>
      <c r="U2343" s="126"/>
      <c r="V2343" s="126"/>
      <c r="W2343" s="136"/>
      <c r="X2343" s="126"/>
      <c r="Y2343" s="126"/>
      <c r="Z2343" s="126"/>
      <c r="AA2343" s="136"/>
      <c r="AB2343" s="121" t="b">
        <v>0</v>
      </c>
      <c r="AC2343" s="121" t="b">
        <v>0</v>
      </c>
      <c r="AD2343" s="122"/>
      <c r="AE2343" s="121" t="b">
        <v>0</v>
      </c>
      <c r="AF2343" s="128"/>
      <c r="AG2343" s="137"/>
      <c r="AH2343" s="138" t="b">
        <v>0</v>
      </c>
      <c r="AI2343" s="133"/>
    </row>
    <row r="2344">
      <c r="A2344" s="114"/>
      <c r="B2344" s="114"/>
      <c r="C2344" s="114"/>
      <c r="D2344" s="114"/>
      <c r="E2344" s="114"/>
      <c r="F2344" s="116"/>
      <c r="G2344" s="117"/>
      <c r="H2344" s="116"/>
      <c r="I2344" s="116"/>
      <c r="J2344" s="118"/>
      <c r="K2344" s="116"/>
      <c r="L2344" s="116"/>
      <c r="M2344" s="116"/>
      <c r="N2344" s="116"/>
      <c r="O2344" s="116"/>
      <c r="P2344" s="126"/>
      <c r="Q2344" s="126"/>
      <c r="R2344" s="126"/>
      <c r="S2344" s="136"/>
      <c r="T2344" s="126"/>
      <c r="U2344" s="126"/>
      <c r="V2344" s="126"/>
      <c r="W2344" s="136"/>
      <c r="X2344" s="126"/>
      <c r="Y2344" s="126"/>
      <c r="Z2344" s="126"/>
      <c r="AA2344" s="136"/>
      <c r="AB2344" s="121" t="b">
        <v>0</v>
      </c>
      <c r="AC2344" s="121" t="b">
        <v>0</v>
      </c>
      <c r="AD2344" s="122"/>
      <c r="AE2344" s="121" t="b">
        <v>0</v>
      </c>
      <c r="AF2344" s="128"/>
      <c r="AG2344" s="137"/>
      <c r="AH2344" s="138" t="b">
        <v>0</v>
      </c>
      <c r="AI2344" s="133"/>
    </row>
    <row r="2345">
      <c r="A2345" s="114"/>
      <c r="B2345" s="114"/>
      <c r="C2345" s="114"/>
      <c r="D2345" s="114"/>
      <c r="E2345" s="114"/>
      <c r="F2345" s="116"/>
      <c r="G2345" s="117"/>
      <c r="H2345" s="116"/>
      <c r="I2345" s="116"/>
      <c r="J2345" s="118"/>
      <c r="K2345" s="116"/>
      <c r="L2345" s="116"/>
      <c r="M2345" s="116"/>
      <c r="N2345" s="116"/>
      <c r="O2345" s="116"/>
      <c r="P2345" s="126"/>
      <c r="Q2345" s="126"/>
      <c r="R2345" s="126"/>
      <c r="S2345" s="136"/>
      <c r="T2345" s="126"/>
      <c r="U2345" s="126"/>
      <c r="V2345" s="126"/>
      <c r="W2345" s="136"/>
      <c r="X2345" s="126"/>
      <c r="Y2345" s="126"/>
      <c r="Z2345" s="126"/>
      <c r="AA2345" s="136"/>
      <c r="AB2345" s="121" t="b">
        <v>0</v>
      </c>
      <c r="AC2345" s="121" t="b">
        <v>0</v>
      </c>
      <c r="AD2345" s="122"/>
      <c r="AE2345" s="121" t="b">
        <v>0</v>
      </c>
      <c r="AF2345" s="128"/>
      <c r="AG2345" s="137"/>
      <c r="AH2345" s="138" t="b">
        <v>0</v>
      </c>
      <c r="AI2345" s="133"/>
    </row>
    <row r="2346">
      <c r="A2346" s="114"/>
      <c r="B2346" s="114"/>
      <c r="C2346" s="114"/>
      <c r="D2346" s="114"/>
      <c r="E2346" s="114"/>
      <c r="F2346" s="116"/>
      <c r="G2346" s="117"/>
      <c r="H2346" s="116"/>
      <c r="I2346" s="116"/>
      <c r="J2346" s="118"/>
      <c r="K2346" s="116"/>
      <c r="L2346" s="116"/>
      <c r="M2346" s="116"/>
      <c r="N2346" s="116"/>
      <c r="O2346" s="116"/>
      <c r="P2346" s="126"/>
      <c r="Q2346" s="126"/>
      <c r="R2346" s="126"/>
      <c r="S2346" s="136"/>
      <c r="T2346" s="126"/>
      <c r="U2346" s="126"/>
      <c r="V2346" s="126"/>
      <c r="W2346" s="136"/>
      <c r="X2346" s="126"/>
      <c r="Y2346" s="126"/>
      <c r="Z2346" s="126"/>
      <c r="AA2346" s="136"/>
      <c r="AB2346" s="121" t="b">
        <v>0</v>
      </c>
      <c r="AC2346" s="121" t="b">
        <v>0</v>
      </c>
      <c r="AD2346" s="122"/>
      <c r="AE2346" s="121" t="b">
        <v>0</v>
      </c>
      <c r="AF2346" s="128"/>
      <c r="AG2346" s="137"/>
      <c r="AH2346" s="138" t="b">
        <v>0</v>
      </c>
      <c r="AI2346" s="133"/>
    </row>
    <row r="2347">
      <c r="A2347" s="114"/>
      <c r="B2347" s="114"/>
      <c r="C2347" s="114"/>
      <c r="D2347" s="114"/>
      <c r="E2347" s="114"/>
      <c r="F2347" s="116"/>
      <c r="G2347" s="117"/>
      <c r="H2347" s="116"/>
      <c r="I2347" s="116"/>
      <c r="J2347" s="118"/>
      <c r="K2347" s="116"/>
      <c r="L2347" s="116"/>
      <c r="M2347" s="116"/>
      <c r="N2347" s="116"/>
      <c r="O2347" s="116"/>
      <c r="P2347" s="126"/>
      <c r="Q2347" s="126"/>
      <c r="R2347" s="126"/>
      <c r="S2347" s="136"/>
      <c r="T2347" s="126"/>
      <c r="U2347" s="126"/>
      <c r="V2347" s="126"/>
      <c r="W2347" s="136"/>
      <c r="X2347" s="126"/>
      <c r="Y2347" s="126"/>
      <c r="Z2347" s="126"/>
      <c r="AA2347" s="136"/>
      <c r="AB2347" s="121" t="b">
        <v>0</v>
      </c>
      <c r="AC2347" s="121" t="b">
        <v>0</v>
      </c>
      <c r="AD2347" s="122"/>
      <c r="AE2347" s="121" t="b">
        <v>0</v>
      </c>
      <c r="AF2347" s="128"/>
      <c r="AG2347" s="137"/>
      <c r="AH2347" s="138" t="b">
        <v>0</v>
      </c>
      <c r="AI2347" s="133"/>
    </row>
    <row r="2348">
      <c r="A2348" s="114"/>
      <c r="B2348" s="114"/>
      <c r="C2348" s="114"/>
      <c r="D2348" s="114"/>
      <c r="E2348" s="114"/>
      <c r="F2348" s="116"/>
      <c r="G2348" s="117"/>
      <c r="H2348" s="116"/>
      <c r="I2348" s="116"/>
      <c r="J2348" s="118"/>
      <c r="K2348" s="116"/>
      <c r="L2348" s="116"/>
      <c r="M2348" s="116"/>
      <c r="N2348" s="116"/>
      <c r="O2348" s="116"/>
      <c r="P2348" s="126"/>
      <c r="Q2348" s="126"/>
      <c r="R2348" s="126"/>
      <c r="S2348" s="136"/>
      <c r="T2348" s="126"/>
      <c r="U2348" s="126"/>
      <c r="V2348" s="126"/>
      <c r="W2348" s="136"/>
      <c r="X2348" s="126"/>
      <c r="Y2348" s="126"/>
      <c r="Z2348" s="126"/>
      <c r="AA2348" s="136"/>
      <c r="AB2348" s="121" t="b">
        <v>0</v>
      </c>
      <c r="AC2348" s="121" t="b">
        <v>0</v>
      </c>
      <c r="AD2348" s="122"/>
      <c r="AE2348" s="121" t="b">
        <v>0</v>
      </c>
      <c r="AF2348" s="128"/>
      <c r="AG2348" s="137"/>
      <c r="AH2348" s="138" t="b">
        <v>0</v>
      </c>
      <c r="AI2348" s="133"/>
    </row>
    <row r="2349">
      <c r="A2349" s="114"/>
      <c r="B2349" s="114"/>
      <c r="C2349" s="114"/>
      <c r="D2349" s="114"/>
      <c r="E2349" s="114"/>
      <c r="F2349" s="116"/>
      <c r="G2349" s="117"/>
      <c r="H2349" s="116"/>
      <c r="I2349" s="116"/>
      <c r="J2349" s="118"/>
      <c r="K2349" s="116"/>
      <c r="L2349" s="116"/>
      <c r="M2349" s="116"/>
      <c r="N2349" s="116"/>
      <c r="O2349" s="116"/>
      <c r="P2349" s="126"/>
      <c r="Q2349" s="126"/>
      <c r="R2349" s="126"/>
      <c r="S2349" s="136"/>
      <c r="T2349" s="126"/>
      <c r="U2349" s="126"/>
      <c r="V2349" s="126"/>
      <c r="W2349" s="136"/>
      <c r="X2349" s="126"/>
      <c r="Y2349" s="126"/>
      <c r="Z2349" s="126"/>
      <c r="AA2349" s="136"/>
      <c r="AB2349" s="121" t="b">
        <v>0</v>
      </c>
      <c r="AC2349" s="121" t="b">
        <v>0</v>
      </c>
      <c r="AD2349" s="122"/>
      <c r="AE2349" s="121" t="b">
        <v>0</v>
      </c>
      <c r="AF2349" s="128"/>
      <c r="AG2349" s="137"/>
      <c r="AH2349" s="138" t="b">
        <v>0</v>
      </c>
      <c r="AI2349" s="133"/>
    </row>
    <row r="2350">
      <c r="A2350" s="114"/>
      <c r="B2350" s="114"/>
      <c r="C2350" s="114"/>
      <c r="D2350" s="114"/>
      <c r="E2350" s="114"/>
      <c r="F2350" s="116"/>
      <c r="G2350" s="117"/>
      <c r="H2350" s="116"/>
      <c r="I2350" s="116"/>
      <c r="J2350" s="118"/>
      <c r="K2350" s="116"/>
      <c r="L2350" s="116"/>
      <c r="M2350" s="116"/>
      <c r="N2350" s="116"/>
      <c r="O2350" s="116"/>
      <c r="P2350" s="126"/>
      <c r="Q2350" s="126"/>
      <c r="R2350" s="126"/>
      <c r="S2350" s="136"/>
      <c r="T2350" s="126"/>
      <c r="U2350" s="126"/>
      <c r="V2350" s="126"/>
      <c r="W2350" s="136"/>
      <c r="X2350" s="126"/>
      <c r="Y2350" s="126"/>
      <c r="Z2350" s="126"/>
      <c r="AA2350" s="136"/>
      <c r="AB2350" s="121" t="b">
        <v>0</v>
      </c>
      <c r="AC2350" s="121" t="b">
        <v>0</v>
      </c>
      <c r="AD2350" s="122"/>
      <c r="AE2350" s="121" t="b">
        <v>0</v>
      </c>
      <c r="AF2350" s="128"/>
      <c r="AG2350" s="137"/>
      <c r="AH2350" s="138" t="b">
        <v>0</v>
      </c>
      <c r="AI2350" s="133"/>
    </row>
    <row r="2351">
      <c r="A2351" s="114"/>
      <c r="B2351" s="114"/>
      <c r="C2351" s="114"/>
      <c r="D2351" s="114"/>
      <c r="E2351" s="114"/>
      <c r="F2351" s="116"/>
      <c r="G2351" s="117"/>
      <c r="H2351" s="116"/>
      <c r="I2351" s="116"/>
      <c r="J2351" s="118"/>
      <c r="K2351" s="116"/>
      <c r="L2351" s="116"/>
      <c r="M2351" s="116"/>
      <c r="N2351" s="116"/>
      <c r="O2351" s="116"/>
      <c r="P2351" s="126"/>
      <c r="Q2351" s="126"/>
      <c r="R2351" s="126"/>
      <c r="S2351" s="136"/>
      <c r="T2351" s="126"/>
      <c r="U2351" s="126"/>
      <c r="V2351" s="126"/>
      <c r="W2351" s="136"/>
      <c r="X2351" s="126"/>
      <c r="Y2351" s="126"/>
      <c r="Z2351" s="126"/>
      <c r="AA2351" s="136"/>
      <c r="AB2351" s="121" t="b">
        <v>0</v>
      </c>
      <c r="AC2351" s="121" t="b">
        <v>0</v>
      </c>
      <c r="AD2351" s="122"/>
      <c r="AE2351" s="121" t="b">
        <v>0</v>
      </c>
      <c r="AF2351" s="128"/>
      <c r="AG2351" s="137"/>
      <c r="AH2351" s="138" t="b">
        <v>0</v>
      </c>
      <c r="AI2351" s="133"/>
    </row>
    <row r="2352">
      <c r="A2352" s="114"/>
      <c r="B2352" s="114"/>
      <c r="C2352" s="114"/>
      <c r="D2352" s="114"/>
      <c r="E2352" s="114"/>
      <c r="F2352" s="116"/>
      <c r="G2352" s="117"/>
      <c r="H2352" s="116"/>
      <c r="I2352" s="116"/>
      <c r="J2352" s="118"/>
      <c r="K2352" s="116"/>
      <c r="L2352" s="116"/>
      <c r="M2352" s="116"/>
      <c r="N2352" s="116"/>
      <c r="O2352" s="116"/>
      <c r="P2352" s="126"/>
      <c r="Q2352" s="126"/>
      <c r="R2352" s="126"/>
      <c r="S2352" s="136"/>
      <c r="T2352" s="126"/>
      <c r="U2352" s="126"/>
      <c r="V2352" s="126"/>
      <c r="W2352" s="136"/>
      <c r="X2352" s="126"/>
      <c r="Y2352" s="126"/>
      <c r="Z2352" s="126"/>
      <c r="AA2352" s="136"/>
      <c r="AB2352" s="121" t="b">
        <v>0</v>
      </c>
      <c r="AC2352" s="121" t="b">
        <v>0</v>
      </c>
      <c r="AD2352" s="122"/>
      <c r="AE2352" s="121" t="b">
        <v>0</v>
      </c>
      <c r="AF2352" s="128"/>
      <c r="AG2352" s="137"/>
      <c r="AH2352" s="138" t="b">
        <v>0</v>
      </c>
      <c r="AI2352" s="133"/>
    </row>
    <row r="2353">
      <c r="A2353" s="114"/>
      <c r="B2353" s="114"/>
      <c r="C2353" s="114"/>
      <c r="D2353" s="114"/>
      <c r="E2353" s="114"/>
      <c r="F2353" s="116"/>
      <c r="G2353" s="117"/>
      <c r="H2353" s="116"/>
      <c r="I2353" s="116"/>
      <c r="J2353" s="118"/>
      <c r="K2353" s="116"/>
      <c r="L2353" s="116"/>
      <c r="M2353" s="116"/>
      <c r="N2353" s="116"/>
      <c r="O2353" s="116"/>
      <c r="P2353" s="126"/>
      <c r="Q2353" s="126"/>
      <c r="R2353" s="126"/>
      <c r="S2353" s="136"/>
      <c r="T2353" s="126"/>
      <c r="U2353" s="126"/>
      <c r="V2353" s="126"/>
      <c r="W2353" s="136"/>
      <c r="X2353" s="126"/>
      <c r="Y2353" s="126"/>
      <c r="Z2353" s="126"/>
      <c r="AA2353" s="136"/>
      <c r="AB2353" s="121" t="b">
        <v>0</v>
      </c>
      <c r="AC2353" s="121" t="b">
        <v>0</v>
      </c>
      <c r="AD2353" s="122"/>
      <c r="AE2353" s="121" t="b">
        <v>0</v>
      </c>
      <c r="AF2353" s="128"/>
      <c r="AG2353" s="137"/>
      <c r="AH2353" s="138" t="b">
        <v>0</v>
      </c>
      <c r="AI2353" s="133"/>
    </row>
    <row r="2354">
      <c r="A2354" s="114"/>
      <c r="B2354" s="114"/>
      <c r="C2354" s="114"/>
      <c r="D2354" s="114"/>
      <c r="E2354" s="114"/>
      <c r="F2354" s="116"/>
      <c r="G2354" s="117"/>
      <c r="H2354" s="116"/>
      <c r="I2354" s="116"/>
      <c r="J2354" s="118"/>
      <c r="K2354" s="116"/>
      <c r="L2354" s="116"/>
      <c r="M2354" s="116"/>
      <c r="N2354" s="116"/>
      <c r="O2354" s="116"/>
      <c r="P2354" s="126"/>
      <c r="Q2354" s="126"/>
      <c r="R2354" s="126"/>
      <c r="S2354" s="136"/>
      <c r="T2354" s="126"/>
      <c r="U2354" s="126"/>
      <c r="V2354" s="126"/>
      <c r="W2354" s="136"/>
      <c r="X2354" s="126"/>
      <c r="Y2354" s="126"/>
      <c r="Z2354" s="126"/>
      <c r="AA2354" s="136"/>
      <c r="AB2354" s="121" t="b">
        <v>0</v>
      </c>
      <c r="AC2354" s="121" t="b">
        <v>0</v>
      </c>
      <c r="AD2354" s="122"/>
      <c r="AE2354" s="121" t="b">
        <v>0</v>
      </c>
      <c r="AF2354" s="128"/>
      <c r="AG2354" s="137"/>
      <c r="AH2354" s="138" t="b">
        <v>0</v>
      </c>
      <c r="AI2354" s="133"/>
    </row>
    <row r="2355">
      <c r="A2355" s="114"/>
      <c r="B2355" s="114"/>
      <c r="C2355" s="114"/>
      <c r="D2355" s="114"/>
      <c r="E2355" s="114"/>
      <c r="F2355" s="116"/>
      <c r="G2355" s="117"/>
      <c r="H2355" s="116"/>
      <c r="I2355" s="116"/>
      <c r="J2355" s="118"/>
      <c r="K2355" s="116"/>
      <c r="L2355" s="116"/>
      <c r="M2355" s="116"/>
      <c r="N2355" s="116"/>
      <c r="O2355" s="116"/>
      <c r="P2355" s="126"/>
      <c r="Q2355" s="126"/>
      <c r="R2355" s="126"/>
      <c r="S2355" s="136"/>
      <c r="T2355" s="126"/>
      <c r="U2355" s="126"/>
      <c r="V2355" s="126"/>
      <c r="W2355" s="136"/>
      <c r="X2355" s="126"/>
      <c r="Y2355" s="126"/>
      <c r="Z2355" s="126"/>
      <c r="AA2355" s="136"/>
      <c r="AB2355" s="121" t="b">
        <v>0</v>
      </c>
      <c r="AC2355" s="121" t="b">
        <v>0</v>
      </c>
      <c r="AD2355" s="122"/>
      <c r="AE2355" s="121" t="b">
        <v>0</v>
      </c>
      <c r="AF2355" s="128"/>
      <c r="AG2355" s="137"/>
      <c r="AH2355" s="138" t="b">
        <v>0</v>
      </c>
      <c r="AI2355" s="133"/>
    </row>
    <row r="2356">
      <c r="A2356" s="114"/>
      <c r="B2356" s="114"/>
      <c r="C2356" s="114"/>
      <c r="D2356" s="114"/>
      <c r="E2356" s="114"/>
      <c r="F2356" s="116"/>
      <c r="G2356" s="117"/>
      <c r="H2356" s="116"/>
      <c r="I2356" s="116"/>
      <c r="J2356" s="118"/>
      <c r="K2356" s="116"/>
      <c r="L2356" s="116"/>
      <c r="M2356" s="116"/>
      <c r="N2356" s="116"/>
      <c r="O2356" s="116"/>
      <c r="P2356" s="126"/>
      <c r="Q2356" s="126"/>
      <c r="R2356" s="126"/>
      <c r="S2356" s="136"/>
      <c r="T2356" s="126"/>
      <c r="U2356" s="126"/>
      <c r="V2356" s="126"/>
      <c r="W2356" s="136"/>
      <c r="X2356" s="126"/>
      <c r="Y2356" s="126"/>
      <c r="Z2356" s="126"/>
      <c r="AA2356" s="136"/>
      <c r="AB2356" s="121" t="b">
        <v>0</v>
      </c>
      <c r="AC2356" s="121" t="b">
        <v>0</v>
      </c>
      <c r="AD2356" s="122"/>
      <c r="AE2356" s="121" t="b">
        <v>0</v>
      </c>
      <c r="AF2356" s="128"/>
      <c r="AG2356" s="137"/>
      <c r="AH2356" s="138" t="b">
        <v>0</v>
      </c>
      <c r="AI2356" s="133"/>
    </row>
    <row r="2357">
      <c r="A2357" s="114"/>
      <c r="B2357" s="114"/>
      <c r="C2357" s="114"/>
      <c r="D2357" s="114"/>
      <c r="E2357" s="114"/>
      <c r="F2357" s="116"/>
      <c r="G2357" s="117"/>
      <c r="H2357" s="116"/>
      <c r="I2357" s="116"/>
      <c r="J2357" s="118"/>
      <c r="K2357" s="116"/>
      <c r="L2357" s="116"/>
      <c r="M2357" s="116"/>
      <c r="N2357" s="116"/>
      <c r="O2357" s="116"/>
      <c r="P2357" s="126"/>
      <c r="Q2357" s="126"/>
      <c r="R2357" s="126"/>
      <c r="S2357" s="136"/>
      <c r="T2357" s="126"/>
      <c r="U2357" s="126"/>
      <c r="V2357" s="126"/>
      <c r="W2357" s="136"/>
      <c r="X2357" s="126"/>
      <c r="Y2357" s="126"/>
      <c r="Z2357" s="126"/>
      <c r="AA2357" s="136"/>
      <c r="AB2357" s="121" t="b">
        <v>0</v>
      </c>
      <c r="AC2357" s="121" t="b">
        <v>0</v>
      </c>
      <c r="AD2357" s="122"/>
      <c r="AE2357" s="121" t="b">
        <v>0</v>
      </c>
      <c r="AF2357" s="128"/>
      <c r="AG2357" s="137"/>
      <c r="AH2357" s="138" t="b">
        <v>0</v>
      </c>
      <c r="AI2357" s="133"/>
    </row>
    <row r="2358">
      <c r="A2358" s="114"/>
      <c r="B2358" s="114"/>
      <c r="C2358" s="114"/>
      <c r="D2358" s="114"/>
      <c r="E2358" s="114"/>
      <c r="F2358" s="116"/>
      <c r="G2358" s="117"/>
      <c r="H2358" s="116"/>
      <c r="I2358" s="116"/>
      <c r="J2358" s="118"/>
      <c r="K2358" s="116"/>
      <c r="L2358" s="116"/>
      <c r="M2358" s="116"/>
      <c r="N2358" s="116"/>
      <c r="O2358" s="116"/>
      <c r="P2358" s="126"/>
      <c r="Q2358" s="126"/>
      <c r="R2358" s="126"/>
      <c r="S2358" s="136"/>
      <c r="T2358" s="126"/>
      <c r="U2358" s="126"/>
      <c r="V2358" s="126"/>
      <c r="W2358" s="136"/>
      <c r="X2358" s="126"/>
      <c r="Y2358" s="126"/>
      <c r="Z2358" s="126"/>
      <c r="AA2358" s="136"/>
      <c r="AB2358" s="121" t="b">
        <v>0</v>
      </c>
      <c r="AC2358" s="121" t="b">
        <v>0</v>
      </c>
      <c r="AD2358" s="122"/>
      <c r="AE2358" s="121" t="b">
        <v>0</v>
      </c>
      <c r="AF2358" s="128"/>
      <c r="AG2358" s="137"/>
      <c r="AH2358" s="138" t="b">
        <v>0</v>
      </c>
      <c r="AI2358" s="133"/>
    </row>
    <row r="2359">
      <c r="A2359" s="114"/>
      <c r="B2359" s="114"/>
      <c r="C2359" s="114"/>
      <c r="D2359" s="114"/>
      <c r="E2359" s="114"/>
      <c r="F2359" s="116"/>
      <c r="G2359" s="117"/>
      <c r="H2359" s="116"/>
      <c r="I2359" s="116"/>
      <c r="J2359" s="118"/>
      <c r="K2359" s="116"/>
      <c r="L2359" s="116"/>
      <c r="M2359" s="116"/>
      <c r="N2359" s="116"/>
      <c r="O2359" s="116"/>
      <c r="P2359" s="126"/>
      <c r="Q2359" s="126"/>
      <c r="R2359" s="126"/>
      <c r="S2359" s="136"/>
      <c r="T2359" s="126"/>
      <c r="U2359" s="126"/>
      <c r="V2359" s="126"/>
      <c r="W2359" s="136"/>
      <c r="X2359" s="126"/>
      <c r="Y2359" s="126"/>
      <c r="Z2359" s="126"/>
      <c r="AA2359" s="136"/>
      <c r="AB2359" s="121" t="b">
        <v>0</v>
      </c>
      <c r="AC2359" s="121" t="b">
        <v>0</v>
      </c>
      <c r="AD2359" s="122"/>
      <c r="AE2359" s="121" t="b">
        <v>0</v>
      </c>
      <c r="AF2359" s="128"/>
      <c r="AG2359" s="137"/>
      <c r="AH2359" s="138" t="b">
        <v>0</v>
      </c>
      <c r="AI2359" s="133"/>
    </row>
    <row r="2360">
      <c r="A2360" s="114"/>
      <c r="B2360" s="114"/>
      <c r="C2360" s="114"/>
      <c r="D2360" s="114"/>
      <c r="E2360" s="114"/>
      <c r="F2360" s="116"/>
      <c r="G2360" s="117"/>
      <c r="H2360" s="116"/>
      <c r="I2360" s="116"/>
      <c r="J2360" s="118"/>
      <c r="K2360" s="116"/>
      <c r="L2360" s="116"/>
      <c r="M2360" s="116"/>
      <c r="N2360" s="116"/>
      <c r="O2360" s="116"/>
      <c r="P2360" s="126"/>
      <c r="Q2360" s="126"/>
      <c r="R2360" s="126"/>
      <c r="S2360" s="136"/>
      <c r="T2360" s="126"/>
      <c r="U2360" s="126"/>
      <c r="V2360" s="126"/>
      <c r="W2360" s="136"/>
      <c r="X2360" s="126"/>
      <c r="Y2360" s="126"/>
      <c r="Z2360" s="126"/>
      <c r="AA2360" s="136"/>
      <c r="AB2360" s="121" t="b">
        <v>0</v>
      </c>
      <c r="AC2360" s="121" t="b">
        <v>0</v>
      </c>
      <c r="AD2360" s="122"/>
      <c r="AE2360" s="121" t="b">
        <v>0</v>
      </c>
      <c r="AF2360" s="128"/>
      <c r="AG2360" s="137"/>
      <c r="AH2360" s="138" t="b">
        <v>0</v>
      </c>
      <c r="AI2360" s="133"/>
    </row>
    <row r="2361">
      <c r="A2361" s="114"/>
      <c r="B2361" s="114"/>
      <c r="C2361" s="114"/>
      <c r="D2361" s="114"/>
      <c r="E2361" s="114"/>
      <c r="F2361" s="116"/>
      <c r="G2361" s="117"/>
      <c r="H2361" s="116"/>
      <c r="I2361" s="116"/>
      <c r="J2361" s="118"/>
      <c r="K2361" s="116"/>
      <c r="L2361" s="116"/>
      <c r="M2361" s="116"/>
      <c r="N2361" s="116"/>
      <c r="O2361" s="116"/>
      <c r="P2361" s="126"/>
      <c r="Q2361" s="126"/>
      <c r="R2361" s="126"/>
      <c r="S2361" s="136"/>
      <c r="T2361" s="126"/>
      <c r="U2361" s="126"/>
      <c r="V2361" s="126"/>
      <c r="W2361" s="136"/>
      <c r="X2361" s="126"/>
      <c r="Y2361" s="126"/>
      <c r="Z2361" s="126"/>
      <c r="AA2361" s="136"/>
      <c r="AB2361" s="121" t="b">
        <v>0</v>
      </c>
      <c r="AC2361" s="121" t="b">
        <v>0</v>
      </c>
      <c r="AD2361" s="122"/>
      <c r="AE2361" s="121" t="b">
        <v>0</v>
      </c>
      <c r="AF2361" s="128"/>
      <c r="AG2361" s="137"/>
      <c r="AH2361" s="138" t="b">
        <v>0</v>
      </c>
      <c r="AI2361" s="133"/>
    </row>
    <row r="2362">
      <c r="A2362" s="114"/>
      <c r="B2362" s="114"/>
      <c r="C2362" s="114"/>
      <c r="D2362" s="114"/>
      <c r="E2362" s="114"/>
      <c r="F2362" s="116"/>
      <c r="G2362" s="117"/>
      <c r="H2362" s="116"/>
      <c r="I2362" s="116"/>
      <c r="J2362" s="118"/>
      <c r="K2362" s="116"/>
      <c r="L2362" s="116"/>
      <c r="M2362" s="116"/>
      <c r="N2362" s="116"/>
      <c r="O2362" s="116"/>
      <c r="P2362" s="126"/>
      <c r="Q2362" s="126"/>
      <c r="R2362" s="126"/>
      <c r="S2362" s="136"/>
      <c r="T2362" s="126"/>
      <c r="U2362" s="126"/>
      <c r="V2362" s="126"/>
      <c r="W2362" s="136"/>
      <c r="X2362" s="126"/>
      <c r="Y2362" s="126"/>
      <c r="Z2362" s="126"/>
      <c r="AA2362" s="136"/>
      <c r="AB2362" s="121" t="b">
        <v>0</v>
      </c>
      <c r="AC2362" s="121" t="b">
        <v>0</v>
      </c>
      <c r="AD2362" s="122"/>
      <c r="AE2362" s="121" t="b">
        <v>0</v>
      </c>
      <c r="AF2362" s="128"/>
      <c r="AG2362" s="137"/>
      <c r="AH2362" s="138" t="b">
        <v>0</v>
      </c>
      <c r="AI2362" s="133"/>
    </row>
    <row r="2363">
      <c r="A2363" s="114"/>
      <c r="B2363" s="114"/>
      <c r="C2363" s="114"/>
      <c r="D2363" s="114"/>
      <c r="E2363" s="114"/>
      <c r="F2363" s="116"/>
      <c r="G2363" s="117"/>
      <c r="H2363" s="116"/>
      <c r="I2363" s="116"/>
      <c r="J2363" s="118"/>
      <c r="K2363" s="116"/>
      <c r="L2363" s="116"/>
      <c r="M2363" s="116"/>
      <c r="N2363" s="116"/>
      <c r="O2363" s="116"/>
      <c r="P2363" s="126"/>
      <c r="Q2363" s="126"/>
      <c r="R2363" s="126"/>
      <c r="S2363" s="136"/>
      <c r="T2363" s="126"/>
      <c r="U2363" s="126"/>
      <c r="V2363" s="126"/>
      <c r="W2363" s="136"/>
      <c r="X2363" s="126"/>
      <c r="Y2363" s="126"/>
      <c r="Z2363" s="126"/>
      <c r="AA2363" s="136"/>
      <c r="AB2363" s="121" t="b">
        <v>0</v>
      </c>
      <c r="AC2363" s="121" t="b">
        <v>0</v>
      </c>
      <c r="AD2363" s="122"/>
      <c r="AE2363" s="121" t="b">
        <v>0</v>
      </c>
      <c r="AF2363" s="128"/>
      <c r="AG2363" s="137"/>
      <c r="AH2363" s="138" t="b">
        <v>0</v>
      </c>
      <c r="AI2363" s="133"/>
    </row>
    <row r="2364">
      <c r="A2364" s="114"/>
      <c r="B2364" s="114"/>
      <c r="C2364" s="114"/>
      <c r="D2364" s="114"/>
      <c r="E2364" s="114"/>
      <c r="F2364" s="116"/>
      <c r="G2364" s="117"/>
      <c r="H2364" s="116"/>
      <c r="I2364" s="116"/>
      <c r="J2364" s="118"/>
      <c r="K2364" s="116"/>
      <c r="L2364" s="116"/>
      <c r="M2364" s="116"/>
      <c r="N2364" s="116"/>
      <c r="O2364" s="116"/>
      <c r="P2364" s="126"/>
      <c r="Q2364" s="126"/>
      <c r="R2364" s="126"/>
      <c r="S2364" s="136"/>
      <c r="T2364" s="126"/>
      <c r="U2364" s="126"/>
      <c r="V2364" s="126"/>
      <c r="W2364" s="136"/>
      <c r="X2364" s="126"/>
      <c r="Y2364" s="126"/>
      <c r="Z2364" s="126"/>
      <c r="AA2364" s="136"/>
      <c r="AB2364" s="121" t="b">
        <v>0</v>
      </c>
      <c r="AC2364" s="121" t="b">
        <v>0</v>
      </c>
      <c r="AD2364" s="122"/>
      <c r="AE2364" s="121" t="b">
        <v>0</v>
      </c>
      <c r="AF2364" s="128"/>
      <c r="AG2364" s="137"/>
      <c r="AH2364" s="138" t="b">
        <v>0</v>
      </c>
      <c r="AI2364" s="133"/>
    </row>
    <row r="2365">
      <c r="A2365" s="114"/>
      <c r="B2365" s="114"/>
      <c r="C2365" s="114"/>
      <c r="D2365" s="114"/>
      <c r="E2365" s="114"/>
      <c r="F2365" s="116"/>
      <c r="G2365" s="117"/>
      <c r="H2365" s="116"/>
      <c r="I2365" s="116"/>
      <c r="J2365" s="118"/>
      <c r="K2365" s="116"/>
      <c r="L2365" s="116"/>
      <c r="M2365" s="116"/>
      <c r="N2365" s="116"/>
      <c r="O2365" s="116"/>
      <c r="P2365" s="126"/>
      <c r="Q2365" s="126"/>
      <c r="R2365" s="126"/>
      <c r="S2365" s="136"/>
      <c r="T2365" s="126"/>
      <c r="U2365" s="126"/>
      <c r="V2365" s="126"/>
      <c r="W2365" s="136"/>
      <c r="X2365" s="126"/>
      <c r="Y2365" s="126"/>
      <c r="Z2365" s="126"/>
      <c r="AA2365" s="136"/>
      <c r="AB2365" s="121" t="b">
        <v>0</v>
      </c>
      <c r="AC2365" s="121" t="b">
        <v>0</v>
      </c>
      <c r="AD2365" s="122"/>
      <c r="AE2365" s="121" t="b">
        <v>0</v>
      </c>
      <c r="AF2365" s="128"/>
      <c r="AG2365" s="137"/>
      <c r="AH2365" s="138" t="b">
        <v>0</v>
      </c>
      <c r="AI2365" s="133"/>
    </row>
    <row r="2366">
      <c r="A2366" s="114"/>
      <c r="B2366" s="114"/>
      <c r="C2366" s="114"/>
      <c r="D2366" s="114"/>
      <c r="E2366" s="114"/>
      <c r="F2366" s="116"/>
      <c r="G2366" s="117"/>
      <c r="H2366" s="116"/>
      <c r="I2366" s="116"/>
      <c r="J2366" s="118"/>
      <c r="K2366" s="116"/>
      <c r="L2366" s="116"/>
      <c r="M2366" s="116"/>
      <c r="N2366" s="116"/>
      <c r="O2366" s="116"/>
      <c r="P2366" s="126"/>
      <c r="Q2366" s="126"/>
      <c r="R2366" s="126"/>
      <c r="S2366" s="136"/>
      <c r="T2366" s="126"/>
      <c r="U2366" s="126"/>
      <c r="V2366" s="126"/>
      <c r="W2366" s="136"/>
      <c r="X2366" s="126"/>
      <c r="Y2366" s="126"/>
      <c r="Z2366" s="126"/>
      <c r="AA2366" s="136"/>
      <c r="AB2366" s="121" t="b">
        <v>0</v>
      </c>
      <c r="AC2366" s="121" t="b">
        <v>0</v>
      </c>
      <c r="AD2366" s="122"/>
      <c r="AE2366" s="121" t="b">
        <v>0</v>
      </c>
      <c r="AF2366" s="128"/>
      <c r="AG2366" s="137"/>
      <c r="AH2366" s="138" t="b">
        <v>0</v>
      </c>
      <c r="AI2366" s="133"/>
    </row>
    <row r="2367">
      <c r="A2367" s="114"/>
      <c r="B2367" s="114"/>
      <c r="C2367" s="114"/>
      <c r="D2367" s="114"/>
      <c r="E2367" s="114"/>
      <c r="F2367" s="116"/>
      <c r="G2367" s="117"/>
      <c r="H2367" s="116"/>
      <c r="I2367" s="116"/>
      <c r="J2367" s="118"/>
      <c r="K2367" s="116"/>
      <c r="L2367" s="116"/>
      <c r="M2367" s="116"/>
      <c r="N2367" s="116"/>
      <c r="O2367" s="116"/>
      <c r="P2367" s="126"/>
      <c r="Q2367" s="126"/>
      <c r="R2367" s="126"/>
      <c r="S2367" s="136"/>
      <c r="T2367" s="126"/>
      <c r="U2367" s="126"/>
      <c r="V2367" s="126"/>
      <c r="W2367" s="136"/>
      <c r="X2367" s="126"/>
      <c r="Y2367" s="126"/>
      <c r="Z2367" s="126"/>
      <c r="AA2367" s="136"/>
      <c r="AB2367" s="121" t="b">
        <v>0</v>
      </c>
      <c r="AC2367" s="121" t="b">
        <v>0</v>
      </c>
      <c r="AD2367" s="122"/>
      <c r="AE2367" s="121" t="b">
        <v>0</v>
      </c>
      <c r="AF2367" s="128"/>
      <c r="AG2367" s="137"/>
      <c r="AH2367" s="138" t="b">
        <v>0</v>
      </c>
      <c r="AI2367" s="133"/>
    </row>
    <row r="2368">
      <c r="A2368" s="114"/>
      <c r="B2368" s="114"/>
      <c r="C2368" s="114"/>
      <c r="D2368" s="114"/>
      <c r="E2368" s="114"/>
      <c r="F2368" s="116"/>
      <c r="G2368" s="117"/>
      <c r="H2368" s="116"/>
      <c r="I2368" s="116"/>
      <c r="J2368" s="118"/>
      <c r="K2368" s="116"/>
      <c r="L2368" s="116"/>
      <c r="M2368" s="116"/>
      <c r="N2368" s="116"/>
      <c r="O2368" s="116"/>
      <c r="P2368" s="126"/>
      <c r="Q2368" s="126"/>
      <c r="R2368" s="126"/>
      <c r="S2368" s="136"/>
      <c r="T2368" s="126"/>
      <c r="U2368" s="126"/>
      <c r="V2368" s="126"/>
      <c r="W2368" s="136"/>
      <c r="X2368" s="126"/>
      <c r="Y2368" s="126"/>
      <c r="Z2368" s="126"/>
      <c r="AA2368" s="136"/>
      <c r="AB2368" s="121" t="b">
        <v>0</v>
      </c>
      <c r="AC2368" s="121" t="b">
        <v>0</v>
      </c>
      <c r="AD2368" s="122"/>
      <c r="AE2368" s="121" t="b">
        <v>0</v>
      </c>
      <c r="AF2368" s="128"/>
      <c r="AG2368" s="137"/>
      <c r="AH2368" s="138" t="b">
        <v>0</v>
      </c>
      <c r="AI2368" s="133"/>
    </row>
    <row r="2369">
      <c r="A2369" s="114"/>
      <c r="B2369" s="114"/>
      <c r="C2369" s="114"/>
      <c r="D2369" s="114"/>
      <c r="E2369" s="114"/>
      <c r="F2369" s="116"/>
      <c r="G2369" s="117"/>
      <c r="H2369" s="116"/>
      <c r="I2369" s="116"/>
      <c r="J2369" s="118"/>
      <c r="K2369" s="116"/>
      <c r="L2369" s="116"/>
      <c r="M2369" s="116"/>
      <c r="N2369" s="116"/>
      <c r="O2369" s="116"/>
      <c r="P2369" s="126"/>
      <c r="Q2369" s="126"/>
      <c r="R2369" s="126"/>
      <c r="S2369" s="136"/>
      <c r="T2369" s="126"/>
      <c r="U2369" s="126"/>
      <c r="V2369" s="126"/>
      <c r="W2369" s="136"/>
      <c r="X2369" s="126"/>
      <c r="Y2369" s="126"/>
      <c r="Z2369" s="126"/>
      <c r="AA2369" s="136"/>
      <c r="AB2369" s="121" t="b">
        <v>0</v>
      </c>
      <c r="AC2369" s="121" t="b">
        <v>0</v>
      </c>
      <c r="AD2369" s="122"/>
      <c r="AE2369" s="121" t="b">
        <v>0</v>
      </c>
      <c r="AF2369" s="128"/>
      <c r="AG2369" s="137"/>
      <c r="AH2369" s="138" t="b">
        <v>0</v>
      </c>
      <c r="AI2369" s="133"/>
    </row>
    <row r="2370">
      <c r="A2370" s="114"/>
      <c r="B2370" s="114"/>
      <c r="C2370" s="114"/>
      <c r="D2370" s="114"/>
      <c r="E2370" s="114"/>
      <c r="F2370" s="116"/>
      <c r="G2370" s="117"/>
      <c r="H2370" s="116"/>
      <c r="I2370" s="116"/>
      <c r="J2370" s="118"/>
      <c r="K2370" s="116"/>
      <c r="L2370" s="116"/>
      <c r="M2370" s="116"/>
      <c r="N2370" s="116"/>
      <c r="O2370" s="116"/>
      <c r="P2370" s="126"/>
      <c r="Q2370" s="126"/>
      <c r="R2370" s="126"/>
      <c r="S2370" s="136"/>
      <c r="T2370" s="126"/>
      <c r="U2370" s="126"/>
      <c r="V2370" s="126"/>
      <c r="W2370" s="136"/>
      <c r="X2370" s="126"/>
      <c r="Y2370" s="126"/>
      <c r="Z2370" s="126"/>
      <c r="AA2370" s="136"/>
      <c r="AB2370" s="121" t="b">
        <v>0</v>
      </c>
      <c r="AC2370" s="121" t="b">
        <v>0</v>
      </c>
      <c r="AD2370" s="122"/>
      <c r="AE2370" s="121" t="b">
        <v>0</v>
      </c>
      <c r="AF2370" s="128"/>
      <c r="AG2370" s="137"/>
      <c r="AH2370" s="138" t="b">
        <v>0</v>
      </c>
      <c r="AI2370" s="133"/>
    </row>
    <row r="2371">
      <c r="A2371" s="114"/>
      <c r="B2371" s="114"/>
      <c r="C2371" s="114"/>
      <c r="D2371" s="114"/>
      <c r="E2371" s="114"/>
      <c r="F2371" s="116"/>
      <c r="G2371" s="117"/>
      <c r="H2371" s="116"/>
      <c r="I2371" s="116"/>
      <c r="J2371" s="118"/>
      <c r="K2371" s="116"/>
      <c r="L2371" s="116"/>
      <c r="M2371" s="116"/>
      <c r="N2371" s="116"/>
      <c r="O2371" s="116"/>
      <c r="P2371" s="126"/>
      <c r="Q2371" s="126"/>
      <c r="R2371" s="126"/>
      <c r="S2371" s="136"/>
      <c r="T2371" s="126"/>
      <c r="U2371" s="126"/>
      <c r="V2371" s="126"/>
      <c r="W2371" s="136"/>
      <c r="X2371" s="126"/>
      <c r="Y2371" s="126"/>
      <c r="Z2371" s="126"/>
      <c r="AA2371" s="136"/>
      <c r="AB2371" s="121" t="b">
        <v>0</v>
      </c>
      <c r="AC2371" s="121" t="b">
        <v>0</v>
      </c>
      <c r="AD2371" s="122"/>
      <c r="AE2371" s="121" t="b">
        <v>0</v>
      </c>
      <c r="AF2371" s="128"/>
      <c r="AG2371" s="137"/>
      <c r="AH2371" s="138" t="b">
        <v>0</v>
      </c>
      <c r="AI2371" s="133"/>
    </row>
    <row r="2372">
      <c r="A2372" s="114"/>
      <c r="B2372" s="114"/>
      <c r="C2372" s="114"/>
      <c r="D2372" s="114"/>
      <c r="E2372" s="114"/>
      <c r="F2372" s="116"/>
      <c r="G2372" s="117"/>
      <c r="H2372" s="116"/>
      <c r="I2372" s="116"/>
      <c r="J2372" s="118"/>
      <c r="K2372" s="116"/>
      <c r="L2372" s="116"/>
      <c r="M2372" s="116"/>
      <c r="N2372" s="116"/>
      <c r="O2372" s="116"/>
      <c r="P2372" s="126"/>
      <c r="Q2372" s="126"/>
      <c r="R2372" s="126"/>
      <c r="S2372" s="136"/>
      <c r="T2372" s="126"/>
      <c r="U2372" s="126"/>
      <c r="V2372" s="126"/>
      <c r="W2372" s="136"/>
      <c r="X2372" s="126"/>
      <c r="Y2372" s="126"/>
      <c r="Z2372" s="126"/>
      <c r="AA2372" s="136"/>
      <c r="AB2372" s="121" t="b">
        <v>0</v>
      </c>
      <c r="AC2372" s="121" t="b">
        <v>0</v>
      </c>
      <c r="AD2372" s="122"/>
      <c r="AE2372" s="121" t="b">
        <v>0</v>
      </c>
      <c r="AF2372" s="128"/>
      <c r="AG2372" s="137"/>
      <c r="AH2372" s="138" t="b">
        <v>0</v>
      </c>
      <c r="AI2372" s="133"/>
    </row>
    <row r="2373">
      <c r="A2373" s="114"/>
      <c r="B2373" s="114"/>
      <c r="C2373" s="114"/>
      <c r="D2373" s="114"/>
      <c r="E2373" s="114"/>
      <c r="F2373" s="116"/>
      <c r="G2373" s="117"/>
      <c r="H2373" s="116"/>
      <c r="I2373" s="116"/>
      <c r="J2373" s="118"/>
      <c r="K2373" s="116"/>
      <c r="L2373" s="116"/>
      <c r="M2373" s="116"/>
      <c r="N2373" s="116"/>
      <c r="O2373" s="116"/>
      <c r="P2373" s="126"/>
      <c r="Q2373" s="126"/>
      <c r="R2373" s="126"/>
      <c r="S2373" s="136"/>
      <c r="T2373" s="126"/>
      <c r="U2373" s="126"/>
      <c r="V2373" s="126"/>
      <c r="W2373" s="136"/>
      <c r="X2373" s="126"/>
      <c r="Y2373" s="126"/>
      <c r="Z2373" s="126"/>
      <c r="AA2373" s="136"/>
      <c r="AB2373" s="121" t="b">
        <v>0</v>
      </c>
      <c r="AC2373" s="121" t="b">
        <v>0</v>
      </c>
      <c r="AD2373" s="122"/>
      <c r="AE2373" s="121" t="b">
        <v>0</v>
      </c>
      <c r="AF2373" s="128"/>
      <c r="AG2373" s="137"/>
      <c r="AH2373" s="138" t="b">
        <v>0</v>
      </c>
      <c r="AI2373" s="133"/>
    </row>
    <row r="2374">
      <c r="A2374" s="114"/>
      <c r="B2374" s="114"/>
      <c r="C2374" s="114"/>
      <c r="D2374" s="114"/>
      <c r="E2374" s="114"/>
      <c r="F2374" s="116"/>
      <c r="G2374" s="117"/>
      <c r="H2374" s="116"/>
      <c r="I2374" s="116"/>
      <c r="J2374" s="118"/>
      <c r="K2374" s="116"/>
      <c r="L2374" s="116"/>
      <c r="M2374" s="116"/>
      <c r="N2374" s="116"/>
      <c r="O2374" s="116"/>
      <c r="P2374" s="126"/>
      <c r="Q2374" s="126"/>
      <c r="R2374" s="126"/>
      <c r="S2374" s="136"/>
      <c r="T2374" s="126"/>
      <c r="U2374" s="126"/>
      <c r="V2374" s="126"/>
      <c r="W2374" s="136"/>
      <c r="X2374" s="126"/>
      <c r="Y2374" s="126"/>
      <c r="Z2374" s="126"/>
      <c r="AA2374" s="136"/>
      <c r="AB2374" s="121" t="b">
        <v>0</v>
      </c>
      <c r="AC2374" s="121" t="b">
        <v>0</v>
      </c>
      <c r="AD2374" s="122"/>
      <c r="AE2374" s="121" t="b">
        <v>0</v>
      </c>
      <c r="AF2374" s="128"/>
      <c r="AG2374" s="137"/>
      <c r="AH2374" s="138" t="b">
        <v>0</v>
      </c>
      <c r="AI2374" s="133"/>
    </row>
    <row r="2375">
      <c r="A2375" s="114"/>
      <c r="B2375" s="114"/>
      <c r="C2375" s="114"/>
      <c r="D2375" s="114"/>
      <c r="E2375" s="114"/>
      <c r="F2375" s="116"/>
      <c r="G2375" s="117"/>
      <c r="H2375" s="116"/>
      <c r="I2375" s="116"/>
      <c r="J2375" s="118"/>
      <c r="K2375" s="116"/>
      <c r="L2375" s="116"/>
      <c r="M2375" s="116"/>
      <c r="N2375" s="116"/>
      <c r="O2375" s="116"/>
      <c r="P2375" s="126"/>
      <c r="Q2375" s="126"/>
      <c r="R2375" s="126"/>
      <c r="S2375" s="136"/>
      <c r="T2375" s="126"/>
      <c r="U2375" s="126"/>
      <c r="V2375" s="126"/>
      <c r="W2375" s="136"/>
      <c r="X2375" s="126"/>
      <c r="Y2375" s="126"/>
      <c r="Z2375" s="126"/>
      <c r="AA2375" s="136"/>
      <c r="AB2375" s="121" t="b">
        <v>0</v>
      </c>
      <c r="AC2375" s="121" t="b">
        <v>0</v>
      </c>
      <c r="AD2375" s="122"/>
      <c r="AE2375" s="121" t="b">
        <v>0</v>
      </c>
      <c r="AF2375" s="128"/>
      <c r="AG2375" s="137"/>
      <c r="AH2375" s="138" t="b">
        <v>0</v>
      </c>
      <c r="AI2375" s="133"/>
    </row>
    <row r="2376">
      <c r="A2376" s="114"/>
      <c r="B2376" s="114"/>
      <c r="C2376" s="114"/>
      <c r="D2376" s="114"/>
      <c r="E2376" s="114"/>
      <c r="F2376" s="116"/>
      <c r="G2376" s="117"/>
      <c r="H2376" s="116"/>
      <c r="I2376" s="116"/>
      <c r="J2376" s="118"/>
      <c r="K2376" s="116"/>
      <c r="L2376" s="116"/>
      <c r="M2376" s="116"/>
      <c r="N2376" s="116"/>
      <c r="O2376" s="116"/>
      <c r="P2376" s="126"/>
      <c r="Q2376" s="126"/>
      <c r="R2376" s="126"/>
      <c r="S2376" s="136"/>
      <c r="T2376" s="126"/>
      <c r="U2376" s="126"/>
      <c r="V2376" s="126"/>
      <c r="W2376" s="136"/>
      <c r="X2376" s="126"/>
      <c r="Y2376" s="126"/>
      <c r="Z2376" s="126"/>
      <c r="AA2376" s="136"/>
      <c r="AB2376" s="121" t="b">
        <v>0</v>
      </c>
      <c r="AC2376" s="121" t="b">
        <v>0</v>
      </c>
      <c r="AD2376" s="122"/>
      <c r="AE2376" s="121" t="b">
        <v>0</v>
      </c>
      <c r="AF2376" s="128"/>
      <c r="AG2376" s="137"/>
      <c r="AH2376" s="138" t="b">
        <v>0</v>
      </c>
      <c r="AI2376" s="133"/>
    </row>
    <row r="2377">
      <c r="A2377" s="114"/>
      <c r="B2377" s="114"/>
      <c r="C2377" s="114"/>
      <c r="D2377" s="114"/>
      <c r="E2377" s="114"/>
      <c r="F2377" s="116"/>
      <c r="G2377" s="117"/>
      <c r="H2377" s="116"/>
      <c r="I2377" s="116"/>
      <c r="J2377" s="118"/>
      <c r="K2377" s="116"/>
      <c r="L2377" s="116"/>
      <c r="M2377" s="116"/>
      <c r="N2377" s="116"/>
      <c r="O2377" s="116"/>
      <c r="P2377" s="126"/>
      <c r="Q2377" s="126"/>
      <c r="R2377" s="126"/>
      <c r="S2377" s="136"/>
      <c r="T2377" s="126"/>
      <c r="U2377" s="126"/>
      <c r="V2377" s="126"/>
      <c r="W2377" s="136"/>
      <c r="X2377" s="126"/>
      <c r="Y2377" s="126"/>
      <c r="Z2377" s="126"/>
      <c r="AA2377" s="136"/>
      <c r="AB2377" s="121" t="b">
        <v>0</v>
      </c>
      <c r="AC2377" s="121" t="b">
        <v>0</v>
      </c>
      <c r="AD2377" s="122"/>
      <c r="AE2377" s="121" t="b">
        <v>0</v>
      </c>
      <c r="AF2377" s="128"/>
      <c r="AG2377" s="137"/>
      <c r="AH2377" s="138" t="b">
        <v>0</v>
      </c>
      <c r="AI2377" s="133"/>
    </row>
    <row r="2378">
      <c r="A2378" s="114"/>
      <c r="B2378" s="114"/>
      <c r="C2378" s="114"/>
      <c r="D2378" s="114"/>
      <c r="E2378" s="114"/>
      <c r="F2378" s="116"/>
      <c r="G2378" s="117"/>
      <c r="H2378" s="116"/>
      <c r="I2378" s="116"/>
      <c r="J2378" s="118"/>
      <c r="K2378" s="116"/>
      <c r="L2378" s="116"/>
      <c r="M2378" s="116"/>
      <c r="N2378" s="116"/>
      <c r="O2378" s="116"/>
      <c r="P2378" s="126"/>
      <c r="Q2378" s="126"/>
      <c r="R2378" s="126"/>
      <c r="S2378" s="136"/>
      <c r="T2378" s="126"/>
      <c r="U2378" s="126"/>
      <c r="V2378" s="126"/>
      <c r="W2378" s="136"/>
      <c r="X2378" s="126"/>
      <c r="Y2378" s="126"/>
      <c r="Z2378" s="126"/>
      <c r="AA2378" s="136"/>
      <c r="AB2378" s="121" t="b">
        <v>0</v>
      </c>
      <c r="AC2378" s="121" t="b">
        <v>0</v>
      </c>
      <c r="AD2378" s="122"/>
      <c r="AE2378" s="121" t="b">
        <v>0</v>
      </c>
      <c r="AF2378" s="128"/>
      <c r="AG2378" s="137"/>
      <c r="AH2378" s="138" t="b">
        <v>0</v>
      </c>
      <c r="AI2378" s="133"/>
    </row>
    <row r="2379">
      <c r="A2379" s="114"/>
      <c r="B2379" s="114"/>
      <c r="C2379" s="114"/>
      <c r="D2379" s="114"/>
      <c r="E2379" s="114"/>
      <c r="F2379" s="116"/>
      <c r="G2379" s="117"/>
      <c r="H2379" s="116"/>
      <c r="I2379" s="116"/>
      <c r="J2379" s="118"/>
      <c r="K2379" s="116"/>
      <c r="L2379" s="116"/>
      <c r="M2379" s="116"/>
      <c r="N2379" s="116"/>
      <c r="O2379" s="116"/>
      <c r="P2379" s="126"/>
      <c r="Q2379" s="126"/>
      <c r="R2379" s="126"/>
      <c r="S2379" s="136"/>
      <c r="T2379" s="126"/>
      <c r="U2379" s="126"/>
      <c r="V2379" s="126"/>
      <c r="W2379" s="136"/>
      <c r="X2379" s="126"/>
      <c r="Y2379" s="126"/>
      <c r="Z2379" s="126"/>
      <c r="AA2379" s="136"/>
      <c r="AB2379" s="121" t="b">
        <v>0</v>
      </c>
      <c r="AC2379" s="121" t="b">
        <v>0</v>
      </c>
      <c r="AD2379" s="122"/>
      <c r="AE2379" s="121" t="b">
        <v>0</v>
      </c>
      <c r="AF2379" s="128"/>
      <c r="AG2379" s="137"/>
      <c r="AH2379" s="138" t="b">
        <v>0</v>
      </c>
      <c r="AI2379" s="133"/>
    </row>
    <row r="2380">
      <c r="A2380" s="114"/>
      <c r="B2380" s="114"/>
      <c r="C2380" s="114"/>
      <c r="D2380" s="114"/>
      <c r="E2380" s="114"/>
      <c r="F2380" s="116"/>
      <c r="G2380" s="117"/>
      <c r="H2380" s="116"/>
      <c r="I2380" s="116"/>
      <c r="J2380" s="118"/>
      <c r="K2380" s="116"/>
      <c r="L2380" s="116"/>
      <c r="M2380" s="116"/>
      <c r="N2380" s="116"/>
      <c r="O2380" s="116"/>
      <c r="P2380" s="126"/>
      <c r="Q2380" s="126"/>
      <c r="R2380" s="126"/>
      <c r="S2380" s="136"/>
      <c r="T2380" s="126"/>
      <c r="U2380" s="126"/>
      <c r="V2380" s="126"/>
      <c r="W2380" s="136"/>
      <c r="X2380" s="126"/>
      <c r="Y2380" s="126"/>
      <c r="Z2380" s="126"/>
      <c r="AA2380" s="136"/>
      <c r="AB2380" s="121" t="b">
        <v>0</v>
      </c>
      <c r="AC2380" s="121" t="b">
        <v>0</v>
      </c>
      <c r="AD2380" s="122"/>
      <c r="AE2380" s="121" t="b">
        <v>0</v>
      </c>
      <c r="AF2380" s="128"/>
      <c r="AG2380" s="137"/>
      <c r="AH2380" s="138" t="b">
        <v>0</v>
      </c>
      <c r="AI2380" s="133"/>
    </row>
    <row r="2381">
      <c r="A2381" s="114"/>
      <c r="B2381" s="114"/>
      <c r="C2381" s="114"/>
      <c r="D2381" s="114"/>
      <c r="E2381" s="114"/>
      <c r="F2381" s="116"/>
      <c r="G2381" s="117"/>
      <c r="H2381" s="116"/>
      <c r="I2381" s="116"/>
      <c r="J2381" s="118"/>
      <c r="K2381" s="116"/>
      <c r="L2381" s="116"/>
      <c r="M2381" s="116"/>
      <c r="N2381" s="116"/>
      <c r="O2381" s="116"/>
      <c r="P2381" s="126"/>
      <c r="Q2381" s="126"/>
      <c r="R2381" s="126"/>
      <c r="S2381" s="136"/>
      <c r="T2381" s="126"/>
      <c r="U2381" s="126"/>
      <c r="V2381" s="126"/>
      <c r="W2381" s="136"/>
      <c r="X2381" s="126"/>
      <c r="Y2381" s="126"/>
      <c r="Z2381" s="126"/>
      <c r="AA2381" s="136"/>
      <c r="AB2381" s="121" t="b">
        <v>0</v>
      </c>
      <c r="AC2381" s="121" t="b">
        <v>0</v>
      </c>
      <c r="AD2381" s="122"/>
      <c r="AE2381" s="121" t="b">
        <v>0</v>
      </c>
      <c r="AF2381" s="128"/>
      <c r="AG2381" s="137"/>
      <c r="AH2381" s="138" t="b">
        <v>0</v>
      </c>
      <c r="AI2381" s="133"/>
    </row>
    <row r="2382">
      <c r="A2382" s="114"/>
      <c r="B2382" s="114"/>
      <c r="C2382" s="114"/>
      <c r="D2382" s="114"/>
      <c r="E2382" s="114"/>
      <c r="F2382" s="116"/>
      <c r="G2382" s="117"/>
      <c r="H2382" s="116"/>
      <c r="I2382" s="116"/>
      <c r="J2382" s="118"/>
      <c r="K2382" s="116"/>
      <c r="L2382" s="116"/>
      <c r="M2382" s="116"/>
      <c r="N2382" s="116"/>
      <c r="O2382" s="116"/>
      <c r="P2382" s="126"/>
      <c r="Q2382" s="126"/>
      <c r="R2382" s="126"/>
      <c r="S2382" s="136"/>
      <c r="T2382" s="126"/>
      <c r="U2382" s="126"/>
      <c r="V2382" s="126"/>
      <c r="W2382" s="136"/>
      <c r="X2382" s="126"/>
      <c r="Y2382" s="126"/>
      <c r="Z2382" s="126"/>
      <c r="AA2382" s="136"/>
      <c r="AB2382" s="121" t="b">
        <v>0</v>
      </c>
      <c r="AC2382" s="121" t="b">
        <v>0</v>
      </c>
      <c r="AD2382" s="122"/>
      <c r="AE2382" s="121" t="b">
        <v>0</v>
      </c>
      <c r="AF2382" s="128"/>
      <c r="AG2382" s="137"/>
      <c r="AH2382" s="138" t="b">
        <v>0</v>
      </c>
      <c r="AI2382" s="133"/>
    </row>
    <row r="2383">
      <c r="A2383" s="114"/>
      <c r="B2383" s="114"/>
      <c r="C2383" s="114"/>
      <c r="D2383" s="114"/>
      <c r="E2383" s="114"/>
      <c r="F2383" s="116"/>
      <c r="G2383" s="117"/>
      <c r="H2383" s="116"/>
      <c r="I2383" s="116"/>
      <c r="J2383" s="118"/>
      <c r="K2383" s="116"/>
      <c r="L2383" s="116"/>
      <c r="M2383" s="116"/>
      <c r="N2383" s="116"/>
      <c r="O2383" s="116"/>
      <c r="P2383" s="126"/>
      <c r="Q2383" s="126"/>
      <c r="R2383" s="126"/>
      <c r="S2383" s="136"/>
      <c r="T2383" s="126"/>
      <c r="U2383" s="126"/>
      <c r="V2383" s="126"/>
      <c r="W2383" s="136"/>
      <c r="X2383" s="126"/>
      <c r="Y2383" s="126"/>
      <c r="Z2383" s="126"/>
      <c r="AA2383" s="136"/>
      <c r="AB2383" s="121" t="b">
        <v>0</v>
      </c>
      <c r="AC2383" s="121" t="b">
        <v>0</v>
      </c>
      <c r="AD2383" s="122"/>
      <c r="AE2383" s="121" t="b">
        <v>0</v>
      </c>
      <c r="AF2383" s="128"/>
      <c r="AG2383" s="137"/>
      <c r="AH2383" s="138" t="b">
        <v>0</v>
      </c>
      <c r="AI2383" s="133"/>
    </row>
    <row r="2384">
      <c r="A2384" s="114"/>
      <c r="B2384" s="114"/>
      <c r="C2384" s="114"/>
      <c r="D2384" s="114"/>
      <c r="E2384" s="114"/>
      <c r="F2384" s="116"/>
      <c r="G2384" s="117"/>
      <c r="H2384" s="116"/>
      <c r="I2384" s="116"/>
      <c r="J2384" s="118"/>
      <c r="K2384" s="116"/>
      <c r="L2384" s="116"/>
      <c r="M2384" s="116"/>
      <c r="N2384" s="116"/>
      <c r="O2384" s="116"/>
      <c r="P2384" s="126"/>
      <c r="Q2384" s="126"/>
      <c r="R2384" s="126"/>
      <c r="S2384" s="136"/>
      <c r="T2384" s="126"/>
      <c r="U2384" s="126"/>
      <c r="V2384" s="126"/>
      <c r="W2384" s="136"/>
      <c r="X2384" s="126"/>
      <c r="Y2384" s="126"/>
      <c r="Z2384" s="126"/>
      <c r="AA2384" s="136"/>
      <c r="AB2384" s="121" t="b">
        <v>0</v>
      </c>
      <c r="AC2384" s="121" t="b">
        <v>0</v>
      </c>
      <c r="AD2384" s="122"/>
      <c r="AE2384" s="121" t="b">
        <v>0</v>
      </c>
      <c r="AF2384" s="128"/>
      <c r="AG2384" s="137"/>
      <c r="AH2384" s="138" t="b">
        <v>0</v>
      </c>
      <c r="AI2384" s="133"/>
    </row>
    <row r="2385">
      <c r="A2385" s="114"/>
      <c r="B2385" s="114"/>
      <c r="C2385" s="114"/>
      <c r="D2385" s="114"/>
      <c r="E2385" s="114"/>
      <c r="F2385" s="116"/>
      <c r="G2385" s="117"/>
      <c r="H2385" s="116"/>
      <c r="I2385" s="116"/>
      <c r="J2385" s="118"/>
      <c r="K2385" s="116"/>
      <c r="L2385" s="116"/>
      <c r="M2385" s="116"/>
      <c r="N2385" s="116"/>
      <c r="O2385" s="116"/>
      <c r="P2385" s="126"/>
      <c r="Q2385" s="126"/>
      <c r="R2385" s="126"/>
      <c r="S2385" s="136"/>
      <c r="T2385" s="126"/>
      <c r="U2385" s="126"/>
      <c r="V2385" s="126"/>
      <c r="W2385" s="136"/>
      <c r="X2385" s="126"/>
      <c r="Y2385" s="126"/>
      <c r="Z2385" s="126"/>
      <c r="AA2385" s="136"/>
      <c r="AB2385" s="121" t="b">
        <v>0</v>
      </c>
      <c r="AC2385" s="121" t="b">
        <v>0</v>
      </c>
      <c r="AD2385" s="122"/>
      <c r="AE2385" s="121" t="b">
        <v>0</v>
      </c>
      <c r="AF2385" s="128"/>
      <c r="AG2385" s="137"/>
      <c r="AH2385" s="138" t="b">
        <v>0</v>
      </c>
      <c r="AI2385" s="133"/>
    </row>
    <row r="2386">
      <c r="A2386" s="114"/>
      <c r="B2386" s="114"/>
      <c r="C2386" s="114"/>
      <c r="D2386" s="114"/>
      <c r="E2386" s="114"/>
      <c r="F2386" s="116"/>
      <c r="G2386" s="117"/>
      <c r="H2386" s="116"/>
      <c r="I2386" s="116"/>
      <c r="J2386" s="118"/>
      <c r="K2386" s="116"/>
      <c r="L2386" s="116"/>
      <c r="M2386" s="116"/>
      <c r="N2386" s="116"/>
      <c r="O2386" s="116"/>
      <c r="P2386" s="126"/>
      <c r="Q2386" s="126"/>
      <c r="R2386" s="126"/>
      <c r="S2386" s="136"/>
      <c r="T2386" s="126"/>
      <c r="U2386" s="126"/>
      <c r="V2386" s="126"/>
      <c r="W2386" s="136"/>
      <c r="X2386" s="126"/>
      <c r="Y2386" s="126"/>
      <c r="Z2386" s="126"/>
      <c r="AA2386" s="136"/>
      <c r="AB2386" s="121" t="b">
        <v>0</v>
      </c>
      <c r="AC2386" s="121" t="b">
        <v>0</v>
      </c>
      <c r="AD2386" s="122"/>
      <c r="AE2386" s="121" t="b">
        <v>0</v>
      </c>
      <c r="AF2386" s="128"/>
      <c r="AG2386" s="137"/>
      <c r="AH2386" s="138" t="b">
        <v>0</v>
      </c>
      <c r="AI2386" s="133"/>
    </row>
    <row r="2387">
      <c r="A2387" s="114"/>
      <c r="B2387" s="114"/>
      <c r="C2387" s="114"/>
      <c r="D2387" s="114"/>
      <c r="E2387" s="114"/>
      <c r="F2387" s="116"/>
      <c r="G2387" s="117"/>
      <c r="H2387" s="116"/>
      <c r="I2387" s="116"/>
      <c r="J2387" s="118"/>
      <c r="K2387" s="116"/>
      <c r="L2387" s="116"/>
      <c r="M2387" s="116"/>
      <c r="N2387" s="116"/>
      <c r="O2387" s="116"/>
      <c r="P2387" s="126"/>
      <c r="Q2387" s="126"/>
      <c r="R2387" s="126"/>
      <c r="S2387" s="136"/>
      <c r="T2387" s="126"/>
      <c r="U2387" s="126"/>
      <c r="V2387" s="126"/>
      <c r="W2387" s="136"/>
      <c r="X2387" s="126"/>
      <c r="Y2387" s="126"/>
      <c r="Z2387" s="126"/>
      <c r="AA2387" s="136"/>
      <c r="AB2387" s="121" t="b">
        <v>0</v>
      </c>
      <c r="AC2387" s="121" t="b">
        <v>0</v>
      </c>
      <c r="AD2387" s="122"/>
      <c r="AE2387" s="121" t="b">
        <v>0</v>
      </c>
      <c r="AF2387" s="128"/>
      <c r="AG2387" s="137"/>
      <c r="AH2387" s="138" t="b">
        <v>0</v>
      </c>
      <c r="AI2387" s="133"/>
    </row>
    <row r="2388">
      <c r="A2388" s="114"/>
      <c r="B2388" s="114"/>
      <c r="C2388" s="114"/>
      <c r="D2388" s="114"/>
      <c r="E2388" s="114"/>
      <c r="F2388" s="116"/>
      <c r="G2388" s="117"/>
      <c r="H2388" s="116"/>
      <c r="I2388" s="116"/>
      <c r="J2388" s="118"/>
      <c r="K2388" s="116"/>
      <c r="L2388" s="116"/>
      <c r="M2388" s="116"/>
      <c r="N2388" s="116"/>
      <c r="O2388" s="116"/>
      <c r="P2388" s="126"/>
      <c r="Q2388" s="126"/>
      <c r="R2388" s="126"/>
      <c r="S2388" s="136"/>
      <c r="T2388" s="126"/>
      <c r="U2388" s="126"/>
      <c r="V2388" s="126"/>
      <c r="W2388" s="136"/>
      <c r="X2388" s="126"/>
      <c r="Y2388" s="126"/>
      <c r="Z2388" s="126"/>
      <c r="AA2388" s="136"/>
      <c r="AB2388" s="121" t="b">
        <v>0</v>
      </c>
      <c r="AC2388" s="121" t="b">
        <v>0</v>
      </c>
      <c r="AD2388" s="122"/>
      <c r="AE2388" s="121" t="b">
        <v>0</v>
      </c>
      <c r="AF2388" s="128"/>
      <c r="AG2388" s="137"/>
      <c r="AH2388" s="138" t="b">
        <v>0</v>
      </c>
      <c r="AI2388" s="133"/>
    </row>
    <row r="2389">
      <c r="A2389" s="114"/>
      <c r="B2389" s="114"/>
      <c r="C2389" s="114"/>
      <c r="D2389" s="114"/>
      <c r="E2389" s="114"/>
      <c r="F2389" s="116"/>
      <c r="G2389" s="117"/>
      <c r="H2389" s="116"/>
      <c r="I2389" s="116"/>
      <c r="J2389" s="118"/>
      <c r="K2389" s="116"/>
      <c r="L2389" s="116"/>
      <c r="M2389" s="116"/>
      <c r="N2389" s="116"/>
      <c r="O2389" s="116"/>
      <c r="P2389" s="126"/>
      <c r="Q2389" s="126"/>
      <c r="R2389" s="126"/>
      <c r="S2389" s="136"/>
      <c r="T2389" s="126"/>
      <c r="U2389" s="126"/>
      <c r="V2389" s="126"/>
      <c r="W2389" s="136"/>
      <c r="X2389" s="126"/>
      <c r="Y2389" s="126"/>
      <c r="Z2389" s="126"/>
      <c r="AA2389" s="136"/>
      <c r="AB2389" s="121" t="b">
        <v>0</v>
      </c>
      <c r="AC2389" s="121" t="b">
        <v>0</v>
      </c>
      <c r="AD2389" s="122"/>
      <c r="AE2389" s="121" t="b">
        <v>0</v>
      </c>
      <c r="AF2389" s="128"/>
      <c r="AG2389" s="137"/>
      <c r="AH2389" s="138" t="b">
        <v>0</v>
      </c>
      <c r="AI2389" s="133"/>
    </row>
    <row r="2390">
      <c r="A2390" s="114"/>
      <c r="B2390" s="114"/>
      <c r="C2390" s="114"/>
      <c r="D2390" s="114"/>
      <c r="E2390" s="114"/>
      <c r="F2390" s="116"/>
      <c r="G2390" s="117"/>
      <c r="H2390" s="116"/>
      <c r="I2390" s="116"/>
      <c r="J2390" s="118"/>
      <c r="K2390" s="116"/>
      <c r="L2390" s="116"/>
      <c r="M2390" s="116"/>
      <c r="N2390" s="116"/>
      <c r="O2390" s="116"/>
      <c r="P2390" s="126"/>
      <c r="Q2390" s="126"/>
      <c r="R2390" s="126"/>
      <c r="S2390" s="136"/>
      <c r="T2390" s="126"/>
      <c r="U2390" s="126"/>
      <c r="V2390" s="126"/>
      <c r="W2390" s="136"/>
      <c r="X2390" s="126"/>
      <c r="Y2390" s="126"/>
      <c r="Z2390" s="126"/>
      <c r="AA2390" s="136"/>
      <c r="AB2390" s="121" t="b">
        <v>0</v>
      </c>
      <c r="AC2390" s="121" t="b">
        <v>0</v>
      </c>
      <c r="AD2390" s="122"/>
      <c r="AE2390" s="121" t="b">
        <v>0</v>
      </c>
      <c r="AF2390" s="128"/>
      <c r="AG2390" s="137"/>
      <c r="AH2390" s="138" t="b">
        <v>0</v>
      </c>
      <c r="AI2390" s="133"/>
    </row>
    <row r="2391">
      <c r="A2391" s="114"/>
      <c r="B2391" s="114"/>
      <c r="C2391" s="114"/>
      <c r="D2391" s="114"/>
      <c r="E2391" s="114"/>
      <c r="F2391" s="116"/>
      <c r="G2391" s="117"/>
      <c r="H2391" s="116"/>
      <c r="I2391" s="116"/>
      <c r="J2391" s="118"/>
      <c r="K2391" s="116"/>
      <c r="L2391" s="116"/>
      <c r="M2391" s="116"/>
      <c r="N2391" s="116"/>
      <c r="O2391" s="116"/>
      <c r="P2391" s="126"/>
      <c r="Q2391" s="126"/>
      <c r="R2391" s="126"/>
      <c r="S2391" s="136"/>
      <c r="T2391" s="126"/>
      <c r="U2391" s="126"/>
      <c r="V2391" s="126"/>
      <c r="W2391" s="136"/>
      <c r="X2391" s="126"/>
      <c r="Y2391" s="126"/>
      <c r="Z2391" s="126"/>
      <c r="AA2391" s="136"/>
      <c r="AB2391" s="121" t="b">
        <v>0</v>
      </c>
      <c r="AC2391" s="121" t="b">
        <v>0</v>
      </c>
      <c r="AD2391" s="122"/>
      <c r="AE2391" s="121" t="b">
        <v>0</v>
      </c>
      <c r="AF2391" s="128"/>
      <c r="AG2391" s="137"/>
      <c r="AH2391" s="138" t="b">
        <v>0</v>
      </c>
      <c r="AI2391" s="133"/>
    </row>
    <row r="2392">
      <c r="A2392" s="114"/>
      <c r="B2392" s="114"/>
      <c r="C2392" s="114"/>
      <c r="D2392" s="114"/>
      <c r="E2392" s="114"/>
      <c r="F2392" s="116"/>
      <c r="G2392" s="117"/>
      <c r="H2392" s="116"/>
      <c r="I2392" s="116"/>
      <c r="J2392" s="118"/>
      <c r="K2392" s="116"/>
      <c r="L2392" s="116"/>
      <c r="M2392" s="116"/>
      <c r="N2392" s="116"/>
      <c r="O2392" s="116"/>
      <c r="P2392" s="126"/>
      <c r="Q2392" s="126"/>
      <c r="R2392" s="126"/>
      <c r="S2392" s="136"/>
      <c r="T2392" s="126"/>
      <c r="U2392" s="126"/>
      <c r="V2392" s="126"/>
      <c r="W2392" s="136"/>
      <c r="X2392" s="126"/>
      <c r="Y2392" s="126"/>
      <c r="Z2392" s="126"/>
      <c r="AA2392" s="136"/>
      <c r="AB2392" s="121" t="b">
        <v>0</v>
      </c>
      <c r="AC2392" s="121" t="b">
        <v>0</v>
      </c>
      <c r="AD2392" s="122"/>
      <c r="AE2392" s="121" t="b">
        <v>0</v>
      </c>
      <c r="AF2392" s="128"/>
      <c r="AG2392" s="137"/>
      <c r="AH2392" s="138" t="b">
        <v>0</v>
      </c>
      <c r="AI2392" s="133"/>
    </row>
    <row r="2393">
      <c r="A2393" s="114"/>
      <c r="B2393" s="114"/>
      <c r="C2393" s="114"/>
      <c r="D2393" s="114"/>
      <c r="E2393" s="114"/>
      <c r="F2393" s="116"/>
      <c r="G2393" s="117"/>
      <c r="H2393" s="116"/>
      <c r="I2393" s="116"/>
      <c r="J2393" s="118"/>
      <c r="K2393" s="116"/>
      <c r="L2393" s="116"/>
      <c r="M2393" s="116"/>
      <c r="N2393" s="116"/>
      <c r="O2393" s="116"/>
      <c r="P2393" s="126"/>
      <c r="Q2393" s="126"/>
      <c r="R2393" s="126"/>
      <c r="S2393" s="136"/>
      <c r="T2393" s="126"/>
      <c r="U2393" s="126"/>
      <c r="V2393" s="126"/>
      <c r="W2393" s="136"/>
      <c r="X2393" s="126"/>
      <c r="Y2393" s="126"/>
      <c r="Z2393" s="126"/>
      <c r="AA2393" s="136"/>
      <c r="AB2393" s="121" t="b">
        <v>0</v>
      </c>
      <c r="AC2393" s="121" t="b">
        <v>0</v>
      </c>
      <c r="AD2393" s="122"/>
      <c r="AE2393" s="121" t="b">
        <v>0</v>
      </c>
      <c r="AF2393" s="128"/>
      <c r="AG2393" s="137"/>
      <c r="AH2393" s="138" t="b">
        <v>0</v>
      </c>
      <c r="AI2393" s="133"/>
    </row>
    <row r="2394">
      <c r="A2394" s="114"/>
      <c r="B2394" s="114"/>
      <c r="C2394" s="114"/>
      <c r="D2394" s="114"/>
      <c r="E2394" s="114"/>
      <c r="F2394" s="116"/>
      <c r="G2394" s="117"/>
      <c r="H2394" s="116"/>
      <c r="I2394" s="116"/>
      <c r="J2394" s="118"/>
      <c r="K2394" s="116"/>
      <c r="L2394" s="116"/>
      <c r="M2394" s="116"/>
      <c r="N2394" s="116"/>
      <c r="O2394" s="116"/>
      <c r="P2394" s="126"/>
      <c r="Q2394" s="126"/>
      <c r="R2394" s="126"/>
      <c r="S2394" s="136"/>
      <c r="T2394" s="126"/>
      <c r="U2394" s="126"/>
      <c r="V2394" s="126"/>
      <c r="W2394" s="136"/>
      <c r="X2394" s="126"/>
      <c r="Y2394" s="126"/>
      <c r="Z2394" s="126"/>
      <c r="AA2394" s="136"/>
      <c r="AB2394" s="121" t="b">
        <v>0</v>
      </c>
      <c r="AC2394" s="121" t="b">
        <v>0</v>
      </c>
      <c r="AD2394" s="122"/>
      <c r="AE2394" s="121" t="b">
        <v>0</v>
      </c>
      <c r="AF2394" s="128"/>
      <c r="AG2394" s="137"/>
      <c r="AH2394" s="138" t="b">
        <v>0</v>
      </c>
      <c r="AI2394" s="133"/>
    </row>
    <row r="2395">
      <c r="A2395" s="114"/>
      <c r="B2395" s="114"/>
      <c r="C2395" s="114"/>
      <c r="D2395" s="114"/>
      <c r="E2395" s="114"/>
      <c r="F2395" s="116"/>
      <c r="G2395" s="117"/>
      <c r="H2395" s="116"/>
      <c r="I2395" s="116"/>
      <c r="J2395" s="118"/>
      <c r="K2395" s="116"/>
      <c r="L2395" s="116"/>
      <c r="M2395" s="116"/>
      <c r="N2395" s="116"/>
      <c r="O2395" s="116"/>
      <c r="P2395" s="126"/>
      <c r="Q2395" s="126"/>
      <c r="R2395" s="126"/>
      <c r="S2395" s="136"/>
      <c r="T2395" s="126"/>
      <c r="U2395" s="126"/>
      <c r="V2395" s="126"/>
      <c r="W2395" s="136"/>
      <c r="X2395" s="126"/>
      <c r="Y2395" s="126"/>
      <c r="Z2395" s="126"/>
      <c r="AA2395" s="136"/>
      <c r="AB2395" s="121" t="b">
        <v>0</v>
      </c>
      <c r="AC2395" s="121" t="b">
        <v>0</v>
      </c>
      <c r="AD2395" s="122"/>
      <c r="AE2395" s="121" t="b">
        <v>0</v>
      </c>
      <c r="AF2395" s="128"/>
      <c r="AG2395" s="137"/>
      <c r="AH2395" s="138" t="b">
        <v>0</v>
      </c>
      <c r="AI2395" s="133"/>
    </row>
    <row r="2396">
      <c r="A2396" s="114"/>
      <c r="B2396" s="114"/>
      <c r="C2396" s="114"/>
      <c r="D2396" s="114"/>
      <c r="E2396" s="114"/>
      <c r="F2396" s="116"/>
      <c r="G2396" s="117"/>
      <c r="H2396" s="116"/>
      <c r="I2396" s="116"/>
      <c r="J2396" s="118"/>
      <c r="K2396" s="116"/>
      <c r="L2396" s="116"/>
      <c r="M2396" s="116"/>
      <c r="N2396" s="116"/>
      <c r="O2396" s="116"/>
      <c r="P2396" s="126"/>
      <c r="Q2396" s="126"/>
      <c r="R2396" s="126"/>
      <c r="S2396" s="136"/>
      <c r="T2396" s="126"/>
      <c r="U2396" s="126"/>
      <c r="V2396" s="126"/>
      <c r="W2396" s="136"/>
      <c r="X2396" s="126"/>
      <c r="Y2396" s="126"/>
      <c r="Z2396" s="126"/>
      <c r="AA2396" s="136"/>
      <c r="AB2396" s="121" t="b">
        <v>0</v>
      </c>
      <c r="AC2396" s="121" t="b">
        <v>0</v>
      </c>
      <c r="AD2396" s="122"/>
      <c r="AE2396" s="121" t="b">
        <v>0</v>
      </c>
      <c r="AF2396" s="128"/>
      <c r="AG2396" s="137"/>
      <c r="AH2396" s="138" t="b">
        <v>0</v>
      </c>
      <c r="AI2396" s="133"/>
    </row>
    <row r="2397">
      <c r="A2397" s="114"/>
      <c r="B2397" s="114"/>
      <c r="C2397" s="114"/>
      <c r="D2397" s="114"/>
      <c r="E2397" s="114"/>
      <c r="F2397" s="116"/>
      <c r="G2397" s="117"/>
      <c r="H2397" s="116"/>
      <c r="I2397" s="116"/>
      <c r="J2397" s="118"/>
      <c r="K2397" s="116"/>
      <c r="L2397" s="116"/>
      <c r="M2397" s="116"/>
      <c r="N2397" s="116"/>
      <c r="O2397" s="116"/>
      <c r="P2397" s="126"/>
      <c r="Q2397" s="126"/>
      <c r="R2397" s="126"/>
      <c r="S2397" s="136"/>
      <c r="T2397" s="126"/>
      <c r="U2397" s="126"/>
      <c r="V2397" s="126"/>
      <c r="W2397" s="136"/>
      <c r="X2397" s="126"/>
      <c r="Y2397" s="126"/>
      <c r="Z2397" s="126"/>
      <c r="AA2397" s="136"/>
      <c r="AB2397" s="121" t="b">
        <v>0</v>
      </c>
      <c r="AC2397" s="121" t="b">
        <v>0</v>
      </c>
      <c r="AD2397" s="122"/>
      <c r="AE2397" s="121" t="b">
        <v>0</v>
      </c>
      <c r="AF2397" s="128"/>
      <c r="AG2397" s="137"/>
      <c r="AH2397" s="138" t="b">
        <v>0</v>
      </c>
      <c r="AI2397" s="133"/>
    </row>
    <row r="2398">
      <c r="A2398" s="114"/>
      <c r="B2398" s="114"/>
      <c r="C2398" s="114"/>
      <c r="D2398" s="114"/>
      <c r="E2398" s="114"/>
      <c r="F2398" s="116"/>
      <c r="G2398" s="117"/>
      <c r="H2398" s="116"/>
      <c r="I2398" s="116"/>
      <c r="J2398" s="118"/>
      <c r="K2398" s="116"/>
      <c r="L2398" s="116"/>
      <c r="M2398" s="116"/>
      <c r="N2398" s="116"/>
      <c r="O2398" s="116"/>
      <c r="P2398" s="126"/>
      <c r="Q2398" s="126"/>
      <c r="R2398" s="126"/>
      <c r="S2398" s="136"/>
      <c r="T2398" s="126"/>
      <c r="U2398" s="126"/>
      <c r="V2398" s="126"/>
      <c r="W2398" s="136"/>
      <c r="X2398" s="126"/>
      <c r="Y2398" s="126"/>
      <c r="Z2398" s="126"/>
      <c r="AA2398" s="136"/>
      <c r="AB2398" s="121" t="b">
        <v>0</v>
      </c>
      <c r="AC2398" s="121" t="b">
        <v>0</v>
      </c>
      <c r="AD2398" s="122"/>
      <c r="AE2398" s="121" t="b">
        <v>0</v>
      </c>
      <c r="AF2398" s="128"/>
      <c r="AG2398" s="137"/>
      <c r="AH2398" s="138" t="b">
        <v>0</v>
      </c>
      <c r="AI2398" s="133"/>
    </row>
    <row r="2399">
      <c r="A2399" s="114"/>
      <c r="B2399" s="114"/>
      <c r="C2399" s="114"/>
      <c r="D2399" s="114"/>
      <c r="E2399" s="114"/>
      <c r="F2399" s="116"/>
      <c r="G2399" s="117"/>
      <c r="H2399" s="116"/>
      <c r="I2399" s="116"/>
      <c r="J2399" s="118"/>
      <c r="K2399" s="116"/>
      <c r="L2399" s="116"/>
      <c r="M2399" s="116"/>
      <c r="N2399" s="116"/>
      <c r="O2399" s="116"/>
      <c r="P2399" s="126"/>
      <c r="Q2399" s="126"/>
      <c r="R2399" s="126"/>
      <c r="S2399" s="136"/>
      <c r="T2399" s="126"/>
      <c r="U2399" s="126"/>
      <c r="V2399" s="126"/>
      <c r="W2399" s="136"/>
      <c r="X2399" s="126"/>
      <c r="Y2399" s="126"/>
      <c r="Z2399" s="126"/>
      <c r="AA2399" s="136"/>
      <c r="AB2399" s="121" t="b">
        <v>0</v>
      </c>
      <c r="AC2399" s="121" t="b">
        <v>0</v>
      </c>
      <c r="AD2399" s="122"/>
      <c r="AE2399" s="121" t="b">
        <v>0</v>
      </c>
      <c r="AF2399" s="128"/>
      <c r="AG2399" s="137"/>
      <c r="AH2399" s="138" t="b">
        <v>0</v>
      </c>
      <c r="AI2399" s="133"/>
    </row>
    <row r="2400">
      <c r="A2400" s="114"/>
      <c r="B2400" s="114"/>
      <c r="C2400" s="114"/>
      <c r="D2400" s="114"/>
      <c r="E2400" s="114"/>
      <c r="F2400" s="116"/>
      <c r="G2400" s="117"/>
      <c r="H2400" s="116"/>
      <c r="I2400" s="116"/>
      <c r="J2400" s="118"/>
      <c r="K2400" s="116"/>
      <c r="L2400" s="116"/>
      <c r="M2400" s="116"/>
      <c r="N2400" s="116"/>
      <c r="O2400" s="116"/>
      <c r="P2400" s="126"/>
      <c r="Q2400" s="126"/>
      <c r="R2400" s="126"/>
      <c r="S2400" s="136"/>
      <c r="T2400" s="126"/>
      <c r="U2400" s="126"/>
      <c r="V2400" s="126"/>
      <c r="W2400" s="136"/>
      <c r="X2400" s="126"/>
      <c r="Y2400" s="126"/>
      <c r="Z2400" s="126"/>
      <c r="AA2400" s="136"/>
      <c r="AB2400" s="121" t="b">
        <v>0</v>
      </c>
      <c r="AC2400" s="121" t="b">
        <v>0</v>
      </c>
      <c r="AD2400" s="122"/>
      <c r="AE2400" s="121" t="b">
        <v>0</v>
      </c>
      <c r="AF2400" s="128"/>
      <c r="AG2400" s="137"/>
      <c r="AH2400" s="138" t="b">
        <v>0</v>
      </c>
      <c r="AI2400" s="133"/>
    </row>
    <row r="2401">
      <c r="A2401" s="114"/>
      <c r="B2401" s="114"/>
      <c r="C2401" s="114"/>
      <c r="D2401" s="114"/>
      <c r="E2401" s="114"/>
      <c r="F2401" s="116"/>
      <c r="G2401" s="117"/>
      <c r="H2401" s="116"/>
      <c r="I2401" s="116"/>
      <c r="J2401" s="118"/>
      <c r="K2401" s="116"/>
      <c r="L2401" s="116"/>
      <c r="M2401" s="116"/>
      <c r="N2401" s="116"/>
      <c r="O2401" s="116"/>
      <c r="P2401" s="126"/>
      <c r="Q2401" s="126"/>
      <c r="R2401" s="126"/>
      <c r="S2401" s="136"/>
      <c r="T2401" s="126"/>
      <c r="U2401" s="126"/>
      <c r="V2401" s="126"/>
      <c r="W2401" s="136"/>
      <c r="X2401" s="126"/>
      <c r="Y2401" s="126"/>
      <c r="Z2401" s="126"/>
      <c r="AA2401" s="136"/>
      <c r="AB2401" s="121" t="b">
        <v>0</v>
      </c>
      <c r="AC2401" s="121" t="b">
        <v>0</v>
      </c>
      <c r="AD2401" s="122"/>
      <c r="AE2401" s="121" t="b">
        <v>0</v>
      </c>
      <c r="AF2401" s="128"/>
      <c r="AG2401" s="137"/>
      <c r="AH2401" s="138" t="b">
        <v>0</v>
      </c>
      <c r="AI2401" s="133"/>
    </row>
    <row r="2402">
      <c r="A2402" s="114"/>
      <c r="B2402" s="114"/>
      <c r="C2402" s="114"/>
      <c r="D2402" s="114"/>
      <c r="E2402" s="114"/>
      <c r="F2402" s="116"/>
      <c r="G2402" s="117"/>
      <c r="H2402" s="116"/>
      <c r="I2402" s="116"/>
      <c r="J2402" s="118"/>
      <c r="K2402" s="116"/>
      <c r="L2402" s="116"/>
      <c r="M2402" s="116"/>
      <c r="N2402" s="116"/>
      <c r="O2402" s="116"/>
      <c r="P2402" s="126"/>
      <c r="Q2402" s="126"/>
      <c r="R2402" s="126"/>
      <c r="S2402" s="136"/>
      <c r="T2402" s="126"/>
      <c r="U2402" s="126"/>
      <c r="V2402" s="126"/>
      <c r="W2402" s="136"/>
      <c r="X2402" s="126"/>
      <c r="Y2402" s="126"/>
      <c r="Z2402" s="126"/>
      <c r="AA2402" s="136"/>
      <c r="AB2402" s="121" t="b">
        <v>0</v>
      </c>
      <c r="AC2402" s="121" t="b">
        <v>0</v>
      </c>
      <c r="AD2402" s="122"/>
      <c r="AE2402" s="121" t="b">
        <v>0</v>
      </c>
      <c r="AF2402" s="128"/>
      <c r="AG2402" s="137"/>
      <c r="AH2402" s="138" t="b">
        <v>0</v>
      </c>
      <c r="AI2402" s="133"/>
    </row>
    <row r="2403">
      <c r="A2403" s="114"/>
      <c r="B2403" s="114"/>
      <c r="C2403" s="114"/>
      <c r="D2403" s="114"/>
      <c r="E2403" s="114"/>
      <c r="F2403" s="116"/>
      <c r="G2403" s="117"/>
      <c r="H2403" s="116"/>
      <c r="I2403" s="116"/>
      <c r="J2403" s="118"/>
      <c r="K2403" s="116"/>
      <c r="L2403" s="116"/>
      <c r="M2403" s="116"/>
      <c r="N2403" s="116"/>
      <c r="O2403" s="116"/>
      <c r="P2403" s="126"/>
      <c r="Q2403" s="126"/>
      <c r="R2403" s="126"/>
      <c r="S2403" s="136"/>
      <c r="T2403" s="126"/>
      <c r="U2403" s="126"/>
      <c r="V2403" s="126"/>
      <c r="W2403" s="136"/>
      <c r="X2403" s="126"/>
      <c r="Y2403" s="126"/>
      <c r="Z2403" s="126"/>
      <c r="AA2403" s="136"/>
      <c r="AB2403" s="121" t="b">
        <v>0</v>
      </c>
      <c r="AC2403" s="121" t="b">
        <v>0</v>
      </c>
      <c r="AD2403" s="122"/>
      <c r="AE2403" s="121" t="b">
        <v>0</v>
      </c>
      <c r="AF2403" s="128"/>
      <c r="AG2403" s="137"/>
      <c r="AH2403" s="138" t="b">
        <v>0</v>
      </c>
      <c r="AI2403" s="133"/>
    </row>
    <row r="2404">
      <c r="A2404" s="114"/>
      <c r="B2404" s="114"/>
      <c r="C2404" s="114"/>
      <c r="D2404" s="114"/>
      <c r="E2404" s="114"/>
      <c r="F2404" s="116"/>
      <c r="G2404" s="117"/>
      <c r="H2404" s="116"/>
      <c r="I2404" s="116"/>
      <c r="J2404" s="118"/>
      <c r="K2404" s="116"/>
      <c r="L2404" s="116"/>
      <c r="M2404" s="116"/>
      <c r="N2404" s="116"/>
      <c r="O2404" s="116"/>
      <c r="P2404" s="126"/>
      <c r="Q2404" s="126"/>
      <c r="R2404" s="126"/>
      <c r="S2404" s="136"/>
      <c r="T2404" s="126"/>
      <c r="U2404" s="126"/>
      <c r="V2404" s="126"/>
      <c r="W2404" s="136"/>
      <c r="X2404" s="126"/>
      <c r="Y2404" s="126"/>
      <c r="Z2404" s="126"/>
      <c r="AA2404" s="136"/>
      <c r="AB2404" s="121" t="b">
        <v>0</v>
      </c>
      <c r="AC2404" s="121" t="b">
        <v>0</v>
      </c>
      <c r="AD2404" s="122"/>
      <c r="AE2404" s="121" t="b">
        <v>0</v>
      </c>
      <c r="AF2404" s="128"/>
      <c r="AG2404" s="137"/>
      <c r="AH2404" s="138" t="b">
        <v>0</v>
      </c>
      <c r="AI2404" s="133"/>
    </row>
    <row r="2405">
      <c r="A2405" s="114"/>
      <c r="B2405" s="114"/>
      <c r="C2405" s="114"/>
      <c r="D2405" s="114"/>
      <c r="E2405" s="114"/>
      <c r="F2405" s="116"/>
      <c r="G2405" s="117"/>
      <c r="H2405" s="116"/>
      <c r="I2405" s="116"/>
      <c r="J2405" s="118"/>
      <c r="K2405" s="116"/>
      <c r="L2405" s="116"/>
      <c r="M2405" s="116"/>
      <c r="N2405" s="116"/>
      <c r="O2405" s="116"/>
      <c r="P2405" s="126"/>
      <c r="Q2405" s="126"/>
      <c r="R2405" s="126"/>
      <c r="S2405" s="136"/>
      <c r="T2405" s="126"/>
      <c r="U2405" s="126"/>
      <c r="V2405" s="126"/>
      <c r="W2405" s="136"/>
      <c r="X2405" s="126"/>
      <c r="Y2405" s="126"/>
      <c r="Z2405" s="126"/>
      <c r="AA2405" s="136"/>
      <c r="AB2405" s="121" t="b">
        <v>0</v>
      </c>
      <c r="AC2405" s="121" t="b">
        <v>0</v>
      </c>
      <c r="AD2405" s="122"/>
      <c r="AE2405" s="121" t="b">
        <v>0</v>
      </c>
      <c r="AF2405" s="128"/>
      <c r="AG2405" s="137"/>
      <c r="AH2405" s="138" t="b">
        <v>0</v>
      </c>
      <c r="AI2405" s="133"/>
    </row>
    <row r="2406">
      <c r="A2406" s="114"/>
      <c r="B2406" s="114"/>
      <c r="C2406" s="114"/>
      <c r="D2406" s="114"/>
      <c r="E2406" s="114"/>
      <c r="F2406" s="116"/>
      <c r="G2406" s="117"/>
      <c r="H2406" s="116"/>
      <c r="I2406" s="116"/>
      <c r="J2406" s="118"/>
      <c r="K2406" s="116"/>
      <c r="L2406" s="116"/>
      <c r="M2406" s="116"/>
      <c r="N2406" s="116"/>
      <c r="O2406" s="116"/>
      <c r="P2406" s="126"/>
      <c r="Q2406" s="126"/>
      <c r="R2406" s="126"/>
      <c r="S2406" s="136"/>
      <c r="T2406" s="126"/>
      <c r="U2406" s="126"/>
      <c r="V2406" s="126"/>
      <c r="W2406" s="136"/>
      <c r="X2406" s="126"/>
      <c r="Y2406" s="126"/>
      <c r="Z2406" s="126"/>
      <c r="AA2406" s="136"/>
      <c r="AB2406" s="121" t="b">
        <v>0</v>
      </c>
      <c r="AC2406" s="121" t="b">
        <v>0</v>
      </c>
      <c r="AD2406" s="122"/>
      <c r="AE2406" s="121" t="b">
        <v>0</v>
      </c>
      <c r="AF2406" s="128"/>
      <c r="AG2406" s="137"/>
      <c r="AH2406" s="138" t="b">
        <v>0</v>
      </c>
      <c r="AI2406" s="133"/>
    </row>
    <row r="2407">
      <c r="A2407" s="114"/>
      <c r="B2407" s="114"/>
      <c r="C2407" s="114"/>
      <c r="D2407" s="114"/>
      <c r="E2407" s="114"/>
      <c r="F2407" s="116"/>
      <c r="G2407" s="117"/>
      <c r="H2407" s="116"/>
      <c r="I2407" s="116"/>
      <c r="J2407" s="118"/>
      <c r="K2407" s="116"/>
      <c r="L2407" s="116"/>
      <c r="M2407" s="116"/>
      <c r="N2407" s="116"/>
      <c r="O2407" s="116"/>
      <c r="P2407" s="126"/>
      <c r="Q2407" s="126"/>
      <c r="R2407" s="126"/>
      <c r="S2407" s="136"/>
      <c r="T2407" s="126"/>
      <c r="U2407" s="126"/>
      <c r="V2407" s="126"/>
      <c r="W2407" s="136"/>
      <c r="X2407" s="126"/>
      <c r="Y2407" s="126"/>
      <c r="Z2407" s="126"/>
      <c r="AA2407" s="136"/>
      <c r="AB2407" s="121" t="b">
        <v>0</v>
      </c>
      <c r="AC2407" s="121" t="b">
        <v>0</v>
      </c>
      <c r="AD2407" s="122"/>
      <c r="AE2407" s="121" t="b">
        <v>0</v>
      </c>
      <c r="AF2407" s="128"/>
      <c r="AG2407" s="137"/>
      <c r="AH2407" s="138" t="b">
        <v>0</v>
      </c>
      <c r="AI2407" s="133"/>
    </row>
    <row r="2408">
      <c r="A2408" s="114"/>
      <c r="B2408" s="114"/>
      <c r="C2408" s="114"/>
      <c r="D2408" s="114"/>
      <c r="E2408" s="114"/>
      <c r="F2408" s="116"/>
      <c r="G2408" s="117"/>
      <c r="H2408" s="116"/>
      <c r="I2408" s="116"/>
      <c r="J2408" s="118"/>
      <c r="K2408" s="116"/>
      <c r="L2408" s="116"/>
      <c r="M2408" s="116"/>
      <c r="N2408" s="116"/>
      <c r="O2408" s="116"/>
      <c r="P2408" s="126"/>
      <c r="Q2408" s="126"/>
      <c r="R2408" s="126"/>
      <c r="S2408" s="136"/>
      <c r="T2408" s="126"/>
      <c r="U2408" s="126"/>
      <c r="V2408" s="126"/>
      <c r="W2408" s="136"/>
      <c r="X2408" s="126"/>
      <c r="Y2408" s="126"/>
      <c r="Z2408" s="126"/>
      <c r="AA2408" s="136"/>
      <c r="AB2408" s="121" t="b">
        <v>0</v>
      </c>
      <c r="AC2408" s="121" t="b">
        <v>0</v>
      </c>
      <c r="AD2408" s="122"/>
      <c r="AE2408" s="121" t="b">
        <v>0</v>
      </c>
      <c r="AF2408" s="128"/>
      <c r="AG2408" s="137"/>
      <c r="AH2408" s="138" t="b">
        <v>0</v>
      </c>
      <c r="AI2408" s="133"/>
    </row>
    <row r="2409">
      <c r="A2409" s="114"/>
      <c r="B2409" s="114"/>
      <c r="C2409" s="114"/>
      <c r="D2409" s="114"/>
      <c r="E2409" s="114"/>
      <c r="F2409" s="116"/>
      <c r="G2409" s="117"/>
      <c r="H2409" s="116"/>
      <c r="I2409" s="116"/>
      <c r="J2409" s="118"/>
      <c r="K2409" s="116"/>
      <c r="L2409" s="116"/>
      <c r="M2409" s="116"/>
      <c r="N2409" s="116"/>
      <c r="O2409" s="116"/>
      <c r="P2409" s="126"/>
      <c r="Q2409" s="126"/>
      <c r="R2409" s="126"/>
      <c r="S2409" s="136"/>
      <c r="T2409" s="126"/>
      <c r="U2409" s="126"/>
      <c r="V2409" s="126"/>
      <c r="W2409" s="136"/>
      <c r="X2409" s="126"/>
      <c r="Y2409" s="126"/>
      <c r="Z2409" s="126"/>
      <c r="AA2409" s="136"/>
      <c r="AB2409" s="121" t="b">
        <v>0</v>
      </c>
      <c r="AC2409" s="121" t="b">
        <v>0</v>
      </c>
      <c r="AD2409" s="122"/>
      <c r="AE2409" s="121" t="b">
        <v>0</v>
      </c>
      <c r="AF2409" s="128"/>
      <c r="AG2409" s="137"/>
      <c r="AH2409" s="138" t="b">
        <v>0</v>
      </c>
      <c r="AI2409" s="133"/>
    </row>
    <row r="2410">
      <c r="A2410" s="114"/>
      <c r="B2410" s="114"/>
      <c r="C2410" s="114"/>
      <c r="D2410" s="114"/>
      <c r="E2410" s="114"/>
      <c r="F2410" s="116"/>
      <c r="G2410" s="117"/>
      <c r="H2410" s="116"/>
      <c r="I2410" s="116"/>
      <c r="J2410" s="118"/>
      <c r="K2410" s="116"/>
      <c r="L2410" s="116"/>
      <c r="M2410" s="116"/>
      <c r="N2410" s="116"/>
      <c r="O2410" s="116"/>
      <c r="P2410" s="126"/>
      <c r="Q2410" s="126"/>
      <c r="R2410" s="126"/>
      <c r="S2410" s="136"/>
      <c r="T2410" s="126"/>
      <c r="U2410" s="126"/>
      <c r="V2410" s="126"/>
      <c r="W2410" s="136"/>
      <c r="X2410" s="126"/>
      <c r="Y2410" s="126"/>
      <c r="Z2410" s="126"/>
      <c r="AA2410" s="136"/>
      <c r="AB2410" s="121" t="b">
        <v>0</v>
      </c>
      <c r="AC2410" s="121" t="b">
        <v>0</v>
      </c>
      <c r="AD2410" s="122"/>
      <c r="AE2410" s="121" t="b">
        <v>0</v>
      </c>
      <c r="AF2410" s="128"/>
      <c r="AG2410" s="137"/>
      <c r="AH2410" s="138" t="b">
        <v>0</v>
      </c>
      <c r="AI2410" s="133"/>
    </row>
    <row r="2411">
      <c r="A2411" s="114"/>
      <c r="B2411" s="114"/>
      <c r="C2411" s="114"/>
      <c r="D2411" s="114"/>
      <c r="E2411" s="114"/>
      <c r="F2411" s="116"/>
      <c r="G2411" s="117"/>
      <c r="H2411" s="116"/>
      <c r="I2411" s="116"/>
      <c r="J2411" s="118"/>
      <c r="K2411" s="116"/>
      <c r="L2411" s="116"/>
      <c r="M2411" s="116"/>
      <c r="N2411" s="116"/>
      <c r="O2411" s="116"/>
      <c r="P2411" s="126"/>
      <c r="Q2411" s="126"/>
      <c r="R2411" s="126"/>
      <c r="S2411" s="136"/>
      <c r="T2411" s="126"/>
      <c r="U2411" s="126"/>
      <c r="V2411" s="126"/>
      <c r="W2411" s="136"/>
      <c r="X2411" s="126"/>
      <c r="Y2411" s="126"/>
      <c r="Z2411" s="126"/>
      <c r="AA2411" s="136"/>
      <c r="AB2411" s="121" t="b">
        <v>0</v>
      </c>
      <c r="AC2411" s="121" t="b">
        <v>0</v>
      </c>
      <c r="AD2411" s="122"/>
      <c r="AE2411" s="121" t="b">
        <v>0</v>
      </c>
      <c r="AF2411" s="128"/>
      <c r="AG2411" s="137"/>
      <c r="AH2411" s="138" t="b">
        <v>0</v>
      </c>
      <c r="AI2411" s="133"/>
    </row>
    <row r="2412">
      <c r="A2412" s="114"/>
      <c r="B2412" s="114"/>
      <c r="C2412" s="114"/>
      <c r="D2412" s="114"/>
      <c r="E2412" s="114"/>
      <c r="F2412" s="116"/>
      <c r="G2412" s="117"/>
      <c r="H2412" s="116"/>
      <c r="I2412" s="116"/>
      <c r="J2412" s="118"/>
      <c r="K2412" s="116"/>
      <c r="L2412" s="116"/>
      <c r="M2412" s="116"/>
      <c r="N2412" s="116"/>
      <c r="O2412" s="116"/>
      <c r="P2412" s="126"/>
      <c r="Q2412" s="126"/>
      <c r="R2412" s="126"/>
      <c r="S2412" s="136"/>
      <c r="T2412" s="126"/>
      <c r="U2412" s="126"/>
      <c r="V2412" s="126"/>
      <c r="W2412" s="136"/>
      <c r="X2412" s="126"/>
      <c r="Y2412" s="126"/>
      <c r="Z2412" s="126"/>
      <c r="AA2412" s="136"/>
      <c r="AB2412" s="121" t="b">
        <v>0</v>
      </c>
      <c r="AC2412" s="121" t="b">
        <v>0</v>
      </c>
      <c r="AD2412" s="122"/>
      <c r="AE2412" s="121" t="b">
        <v>0</v>
      </c>
      <c r="AF2412" s="128"/>
      <c r="AG2412" s="137"/>
      <c r="AH2412" s="138" t="b">
        <v>0</v>
      </c>
      <c r="AI2412" s="133"/>
    </row>
    <row r="2413">
      <c r="A2413" s="114"/>
      <c r="B2413" s="114"/>
      <c r="C2413" s="114"/>
      <c r="D2413" s="114"/>
      <c r="E2413" s="114"/>
      <c r="F2413" s="116"/>
      <c r="G2413" s="117"/>
      <c r="H2413" s="116"/>
      <c r="I2413" s="116"/>
      <c r="J2413" s="118"/>
      <c r="K2413" s="116"/>
      <c r="L2413" s="116"/>
      <c r="M2413" s="116"/>
      <c r="N2413" s="116"/>
      <c r="O2413" s="116"/>
      <c r="P2413" s="126"/>
      <c r="Q2413" s="126"/>
      <c r="R2413" s="126"/>
      <c r="S2413" s="136"/>
      <c r="T2413" s="126"/>
      <c r="U2413" s="126"/>
      <c r="V2413" s="126"/>
      <c r="W2413" s="136"/>
      <c r="X2413" s="126"/>
      <c r="Y2413" s="126"/>
      <c r="Z2413" s="126"/>
      <c r="AA2413" s="136"/>
      <c r="AB2413" s="121" t="b">
        <v>0</v>
      </c>
      <c r="AC2413" s="121" t="b">
        <v>0</v>
      </c>
      <c r="AD2413" s="122"/>
      <c r="AE2413" s="121" t="b">
        <v>0</v>
      </c>
      <c r="AF2413" s="128"/>
      <c r="AG2413" s="137"/>
      <c r="AH2413" s="138" t="b">
        <v>0</v>
      </c>
      <c r="AI2413" s="133"/>
    </row>
    <row r="2414">
      <c r="A2414" s="114"/>
      <c r="B2414" s="114"/>
      <c r="C2414" s="114"/>
      <c r="D2414" s="114"/>
      <c r="E2414" s="114"/>
      <c r="F2414" s="116"/>
      <c r="G2414" s="117"/>
      <c r="H2414" s="116"/>
      <c r="I2414" s="116"/>
      <c r="J2414" s="118"/>
      <c r="K2414" s="116"/>
      <c r="L2414" s="116"/>
      <c r="M2414" s="116"/>
      <c r="N2414" s="116"/>
      <c r="O2414" s="116"/>
      <c r="P2414" s="126"/>
      <c r="Q2414" s="126"/>
      <c r="R2414" s="126"/>
      <c r="S2414" s="136"/>
      <c r="T2414" s="126"/>
      <c r="U2414" s="126"/>
      <c r="V2414" s="126"/>
      <c r="W2414" s="136"/>
      <c r="X2414" s="126"/>
      <c r="Y2414" s="126"/>
      <c r="Z2414" s="126"/>
      <c r="AA2414" s="136"/>
      <c r="AB2414" s="121" t="b">
        <v>0</v>
      </c>
      <c r="AC2414" s="121" t="b">
        <v>0</v>
      </c>
      <c r="AD2414" s="122"/>
      <c r="AE2414" s="121" t="b">
        <v>0</v>
      </c>
      <c r="AF2414" s="128"/>
      <c r="AG2414" s="137"/>
      <c r="AH2414" s="138" t="b">
        <v>0</v>
      </c>
      <c r="AI2414" s="133"/>
    </row>
    <row r="2415">
      <c r="A2415" s="114"/>
      <c r="B2415" s="114"/>
      <c r="C2415" s="114"/>
      <c r="D2415" s="114"/>
      <c r="E2415" s="114"/>
      <c r="F2415" s="116"/>
      <c r="G2415" s="117"/>
      <c r="H2415" s="116"/>
      <c r="I2415" s="116"/>
      <c r="J2415" s="118"/>
      <c r="K2415" s="116"/>
      <c r="L2415" s="116"/>
      <c r="M2415" s="116"/>
      <c r="N2415" s="116"/>
      <c r="O2415" s="116"/>
      <c r="P2415" s="126"/>
      <c r="Q2415" s="126"/>
      <c r="R2415" s="126"/>
      <c r="S2415" s="136"/>
      <c r="T2415" s="126"/>
      <c r="U2415" s="126"/>
      <c r="V2415" s="126"/>
      <c r="W2415" s="136"/>
      <c r="X2415" s="126"/>
      <c r="Y2415" s="126"/>
      <c r="Z2415" s="126"/>
      <c r="AA2415" s="136"/>
      <c r="AB2415" s="121" t="b">
        <v>0</v>
      </c>
      <c r="AC2415" s="121" t="b">
        <v>0</v>
      </c>
      <c r="AD2415" s="122"/>
      <c r="AE2415" s="121" t="b">
        <v>0</v>
      </c>
      <c r="AF2415" s="128"/>
      <c r="AG2415" s="137"/>
      <c r="AH2415" s="138" t="b">
        <v>0</v>
      </c>
      <c r="AI2415" s="133"/>
    </row>
    <row r="2416">
      <c r="A2416" s="114"/>
      <c r="B2416" s="114"/>
      <c r="C2416" s="114"/>
      <c r="D2416" s="114"/>
      <c r="E2416" s="114"/>
      <c r="F2416" s="116"/>
      <c r="G2416" s="117"/>
      <c r="H2416" s="116"/>
      <c r="I2416" s="116"/>
      <c r="J2416" s="118"/>
      <c r="K2416" s="116"/>
      <c r="L2416" s="116"/>
      <c r="M2416" s="116"/>
      <c r="N2416" s="116"/>
      <c r="O2416" s="116"/>
      <c r="P2416" s="126"/>
      <c r="Q2416" s="126"/>
      <c r="R2416" s="126"/>
      <c r="S2416" s="136"/>
      <c r="T2416" s="126"/>
      <c r="U2416" s="126"/>
      <c r="V2416" s="126"/>
      <c r="W2416" s="136"/>
      <c r="X2416" s="126"/>
      <c r="Y2416" s="126"/>
      <c r="Z2416" s="126"/>
      <c r="AA2416" s="136"/>
      <c r="AB2416" s="121" t="b">
        <v>0</v>
      </c>
      <c r="AC2416" s="121" t="b">
        <v>0</v>
      </c>
      <c r="AD2416" s="122"/>
      <c r="AE2416" s="121" t="b">
        <v>0</v>
      </c>
      <c r="AF2416" s="128"/>
      <c r="AG2416" s="137"/>
      <c r="AH2416" s="138" t="b">
        <v>0</v>
      </c>
      <c r="AI2416" s="133"/>
    </row>
    <row r="2417">
      <c r="A2417" s="114"/>
      <c r="B2417" s="114"/>
      <c r="C2417" s="114"/>
      <c r="D2417" s="114"/>
      <c r="E2417" s="114"/>
      <c r="F2417" s="116"/>
      <c r="G2417" s="117"/>
      <c r="H2417" s="116"/>
      <c r="I2417" s="116"/>
      <c r="J2417" s="118"/>
      <c r="K2417" s="116"/>
      <c r="L2417" s="116"/>
      <c r="M2417" s="116"/>
      <c r="N2417" s="116"/>
      <c r="O2417" s="116"/>
      <c r="P2417" s="126"/>
      <c r="Q2417" s="126"/>
      <c r="R2417" s="126"/>
      <c r="S2417" s="136"/>
      <c r="T2417" s="126"/>
      <c r="U2417" s="126"/>
      <c r="V2417" s="126"/>
      <c r="W2417" s="136"/>
      <c r="X2417" s="126"/>
      <c r="Y2417" s="126"/>
      <c r="Z2417" s="126"/>
      <c r="AA2417" s="136"/>
      <c r="AB2417" s="121" t="b">
        <v>0</v>
      </c>
      <c r="AC2417" s="121" t="b">
        <v>0</v>
      </c>
      <c r="AD2417" s="122"/>
      <c r="AE2417" s="121" t="b">
        <v>0</v>
      </c>
      <c r="AF2417" s="128"/>
      <c r="AG2417" s="137"/>
      <c r="AH2417" s="138" t="b">
        <v>0</v>
      </c>
      <c r="AI2417" s="133"/>
    </row>
    <row r="2418">
      <c r="A2418" s="114"/>
      <c r="B2418" s="114"/>
      <c r="C2418" s="114"/>
      <c r="D2418" s="114"/>
      <c r="E2418" s="114"/>
      <c r="F2418" s="116"/>
      <c r="G2418" s="117"/>
      <c r="H2418" s="116"/>
      <c r="I2418" s="116"/>
      <c r="J2418" s="118"/>
      <c r="K2418" s="116"/>
      <c r="L2418" s="116"/>
      <c r="M2418" s="116"/>
      <c r="N2418" s="116"/>
      <c r="O2418" s="116"/>
      <c r="P2418" s="126"/>
      <c r="Q2418" s="126"/>
      <c r="R2418" s="126"/>
      <c r="S2418" s="136"/>
      <c r="T2418" s="126"/>
      <c r="U2418" s="126"/>
      <c r="V2418" s="126"/>
      <c r="W2418" s="136"/>
      <c r="X2418" s="126"/>
      <c r="Y2418" s="126"/>
      <c r="Z2418" s="126"/>
      <c r="AA2418" s="136"/>
      <c r="AB2418" s="121" t="b">
        <v>0</v>
      </c>
      <c r="AC2418" s="121" t="b">
        <v>0</v>
      </c>
      <c r="AD2418" s="122"/>
      <c r="AE2418" s="121" t="b">
        <v>0</v>
      </c>
      <c r="AF2418" s="128"/>
      <c r="AG2418" s="137"/>
      <c r="AH2418" s="138" t="b">
        <v>0</v>
      </c>
      <c r="AI2418" s="133"/>
    </row>
    <row r="2419">
      <c r="A2419" s="114"/>
      <c r="B2419" s="114"/>
      <c r="C2419" s="114"/>
      <c r="D2419" s="114"/>
      <c r="E2419" s="114"/>
      <c r="F2419" s="116"/>
      <c r="G2419" s="117"/>
      <c r="H2419" s="116"/>
      <c r="I2419" s="116"/>
      <c r="J2419" s="118"/>
      <c r="K2419" s="116"/>
      <c r="L2419" s="116"/>
      <c r="M2419" s="116"/>
      <c r="N2419" s="116"/>
      <c r="O2419" s="116"/>
      <c r="P2419" s="126"/>
      <c r="Q2419" s="126"/>
      <c r="R2419" s="126"/>
      <c r="S2419" s="136"/>
      <c r="T2419" s="126"/>
      <c r="U2419" s="126"/>
      <c r="V2419" s="126"/>
      <c r="W2419" s="136"/>
      <c r="X2419" s="126"/>
      <c r="Y2419" s="126"/>
      <c r="Z2419" s="126"/>
      <c r="AA2419" s="136"/>
      <c r="AB2419" s="121" t="b">
        <v>0</v>
      </c>
      <c r="AC2419" s="121" t="b">
        <v>0</v>
      </c>
      <c r="AD2419" s="122"/>
      <c r="AE2419" s="121" t="b">
        <v>0</v>
      </c>
      <c r="AF2419" s="128"/>
      <c r="AG2419" s="137"/>
      <c r="AH2419" s="138" t="b">
        <v>0</v>
      </c>
      <c r="AI2419" s="133"/>
    </row>
    <row r="2420">
      <c r="A2420" s="114"/>
      <c r="B2420" s="114"/>
      <c r="C2420" s="114"/>
      <c r="D2420" s="114"/>
      <c r="E2420" s="114"/>
      <c r="F2420" s="116"/>
      <c r="G2420" s="117"/>
      <c r="H2420" s="116"/>
      <c r="I2420" s="116"/>
      <c r="J2420" s="118"/>
      <c r="K2420" s="116"/>
      <c r="L2420" s="116"/>
      <c r="M2420" s="116"/>
      <c r="N2420" s="116"/>
      <c r="O2420" s="116"/>
      <c r="P2420" s="126"/>
      <c r="Q2420" s="126"/>
      <c r="R2420" s="126"/>
      <c r="S2420" s="136"/>
      <c r="T2420" s="126"/>
      <c r="U2420" s="126"/>
      <c r="V2420" s="126"/>
      <c r="W2420" s="136"/>
      <c r="X2420" s="126"/>
      <c r="Y2420" s="126"/>
      <c r="Z2420" s="126"/>
      <c r="AA2420" s="136"/>
      <c r="AB2420" s="121" t="b">
        <v>0</v>
      </c>
      <c r="AC2420" s="121" t="b">
        <v>0</v>
      </c>
      <c r="AD2420" s="122"/>
      <c r="AE2420" s="121" t="b">
        <v>0</v>
      </c>
      <c r="AF2420" s="128"/>
      <c r="AG2420" s="137"/>
      <c r="AH2420" s="138" t="b">
        <v>0</v>
      </c>
      <c r="AI2420" s="133"/>
    </row>
    <row r="2421">
      <c r="A2421" s="114"/>
      <c r="B2421" s="114"/>
      <c r="C2421" s="114"/>
      <c r="D2421" s="114"/>
      <c r="E2421" s="114"/>
      <c r="F2421" s="116"/>
      <c r="G2421" s="117"/>
      <c r="H2421" s="116"/>
      <c r="I2421" s="116"/>
      <c r="J2421" s="118"/>
      <c r="K2421" s="116"/>
      <c r="L2421" s="116"/>
      <c r="M2421" s="116"/>
      <c r="N2421" s="116"/>
      <c r="O2421" s="116"/>
      <c r="P2421" s="126"/>
      <c r="Q2421" s="126"/>
      <c r="R2421" s="126"/>
      <c r="S2421" s="136"/>
      <c r="T2421" s="126"/>
      <c r="U2421" s="126"/>
      <c r="V2421" s="126"/>
      <c r="W2421" s="136"/>
      <c r="X2421" s="126"/>
      <c r="Y2421" s="126"/>
      <c r="Z2421" s="126"/>
      <c r="AA2421" s="136"/>
      <c r="AB2421" s="121" t="b">
        <v>0</v>
      </c>
      <c r="AC2421" s="121" t="b">
        <v>0</v>
      </c>
      <c r="AD2421" s="122"/>
      <c r="AE2421" s="121" t="b">
        <v>0</v>
      </c>
      <c r="AF2421" s="128"/>
      <c r="AG2421" s="137"/>
      <c r="AH2421" s="138" t="b">
        <v>0</v>
      </c>
      <c r="AI2421" s="133"/>
    </row>
    <row r="2422">
      <c r="A2422" s="114"/>
      <c r="B2422" s="114"/>
      <c r="C2422" s="114"/>
      <c r="D2422" s="114"/>
      <c r="E2422" s="114"/>
      <c r="F2422" s="116"/>
      <c r="G2422" s="117"/>
      <c r="H2422" s="116"/>
      <c r="I2422" s="116"/>
      <c r="J2422" s="118"/>
      <c r="K2422" s="116"/>
      <c r="L2422" s="116"/>
      <c r="M2422" s="116"/>
      <c r="N2422" s="116"/>
      <c r="O2422" s="116"/>
      <c r="P2422" s="126"/>
      <c r="Q2422" s="126"/>
      <c r="R2422" s="126"/>
      <c r="S2422" s="136"/>
      <c r="T2422" s="126"/>
      <c r="U2422" s="126"/>
      <c r="V2422" s="126"/>
      <c r="W2422" s="136"/>
      <c r="X2422" s="126"/>
      <c r="Y2422" s="126"/>
      <c r="Z2422" s="126"/>
      <c r="AA2422" s="136"/>
      <c r="AB2422" s="121" t="b">
        <v>0</v>
      </c>
      <c r="AC2422" s="121" t="b">
        <v>0</v>
      </c>
      <c r="AD2422" s="122"/>
      <c r="AE2422" s="121" t="b">
        <v>0</v>
      </c>
      <c r="AF2422" s="128"/>
      <c r="AG2422" s="137"/>
      <c r="AH2422" s="138" t="b">
        <v>0</v>
      </c>
      <c r="AI2422" s="133"/>
    </row>
    <row r="2423">
      <c r="A2423" s="114"/>
      <c r="B2423" s="114"/>
      <c r="C2423" s="114"/>
      <c r="D2423" s="114"/>
      <c r="E2423" s="114"/>
      <c r="F2423" s="116"/>
      <c r="G2423" s="117"/>
      <c r="H2423" s="116"/>
      <c r="I2423" s="116"/>
      <c r="J2423" s="118"/>
      <c r="K2423" s="116"/>
      <c r="L2423" s="116"/>
      <c r="M2423" s="116"/>
      <c r="N2423" s="116"/>
      <c r="O2423" s="116"/>
      <c r="P2423" s="126"/>
      <c r="Q2423" s="126"/>
      <c r="R2423" s="126"/>
      <c r="S2423" s="136"/>
      <c r="T2423" s="126"/>
      <c r="U2423" s="126"/>
      <c r="V2423" s="126"/>
      <c r="W2423" s="136"/>
      <c r="X2423" s="126"/>
      <c r="Y2423" s="126"/>
      <c r="Z2423" s="126"/>
      <c r="AA2423" s="136"/>
      <c r="AB2423" s="121" t="b">
        <v>0</v>
      </c>
      <c r="AC2423" s="121" t="b">
        <v>0</v>
      </c>
      <c r="AD2423" s="122"/>
      <c r="AE2423" s="121" t="b">
        <v>0</v>
      </c>
      <c r="AF2423" s="128"/>
      <c r="AG2423" s="137"/>
      <c r="AH2423" s="138" t="b">
        <v>0</v>
      </c>
      <c r="AI2423" s="133"/>
    </row>
    <row r="2424">
      <c r="A2424" s="114"/>
      <c r="B2424" s="114"/>
      <c r="C2424" s="114"/>
      <c r="D2424" s="114"/>
      <c r="E2424" s="114"/>
      <c r="F2424" s="116"/>
      <c r="G2424" s="117"/>
      <c r="H2424" s="116"/>
      <c r="I2424" s="116"/>
      <c r="J2424" s="118"/>
      <c r="K2424" s="116"/>
      <c r="L2424" s="116"/>
      <c r="M2424" s="116"/>
      <c r="N2424" s="116"/>
      <c r="O2424" s="116"/>
      <c r="P2424" s="126"/>
      <c r="Q2424" s="126"/>
      <c r="R2424" s="126"/>
      <c r="S2424" s="136"/>
      <c r="T2424" s="126"/>
      <c r="U2424" s="126"/>
      <c r="V2424" s="126"/>
      <c r="W2424" s="136"/>
      <c r="X2424" s="126"/>
      <c r="Y2424" s="126"/>
      <c r="Z2424" s="126"/>
      <c r="AA2424" s="136"/>
      <c r="AB2424" s="121" t="b">
        <v>0</v>
      </c>
      <c r="AC2424" s="121" t="b">
        <v>0</v>
      </c>
      <c r="AD2424" s="122"/>
      <c r="AE2424" s="121" t="b">
        <v>0</v>
      </c>
      <c r="AF2424" s="128"/>
      <c r="AG2424" s="137"/>
      <c r="AH2424" s="138" t="b">
        <v>0</v>
      </c>
      <c r="AI2424" s="133"/>
    </row>
    <row r="2425">
      <c r="A2425" s="114"/>
      <c r="B2425" s="114"/>
      <c r="C2425" s="114"/>
      <c r="D2425" s="114"/>
      <c r="E2425" s="114"/>
      <c r="F2425" s="116"/>
      <c r="G2425" s="117"/>
      <c r="H2425" s="116"/>
      <c r="I2425" s="116"/>
      <c r="J2425" s="118"/>
      <c r="K2425" s="116"/>
      <c r="L2425" s="116"/>
      <c r="M2425" s="116"/>
      <c r="N2425" s="116"/>
      <c r="O2425" s="116"/>
      <c r="P2425" s="126"/>
      <c r="Q2425" s="126"/>
      <c r="R2425" s="126"/>
      <c r="S2425" s="136"/>
      <c r="T2425" s="126"/>
      <c r="U2425" s="126"/>
      <c r="V2425" s="126"/>
      <c r="W2425" s="136"/>
      <c r="X2425" s="126"/>
      <c r="Y2425" s="126"/>
      <c r="Z2425" s="126"/>
      <c r="AA2425" s="136"/>
      <c r="AB2425" s="121" t="b">
        <v>0</v>
      </c>
      <c r="AC2425" s="121" t="b">
        <v>0</v>
      </c>
      <c r="AD2425" s="122"/>
      <c r="AE2425" s="121" t="b">
        <v>0</v>
      </c>
      <c r="AF2425" s="128"/>
      <c r="AG2425" s="137"/>
      <c r="AH2425" s="138" t="b">
        <v>0</v>
      </c>
      <c r="AI2425" s="133"/>
    </row>
    <row r="2426">
      <c r="A2426" s="114"/>
      <c r="B2426" s="114"/>
      <c r="C2426" s="114"/>
      <c r="D2426" s="114"/>
      <c r="E2426" s="114"/>
      <c r="F2426" s="116"/>
      <c r="G2426" s="117"/>
      <c r="H2426" s="116"/>
      <c r="I2426" s="116"/>
      <c r="J2426" s="118"/>
      <c r="K2426" s="116"/>
      <c r="L2426" s="116"/>
      <c r="M2426" s="116"/>
      <c r="N2426" s="116"/>
      <c r="O2426" s="116"/>
      <c r="P2426" s="126"/>
      <c r="Q2426" s="126"/>
      <c r="R2426" s="126"/>
      <c r="S2426" s="136"/>
      <c r="T2426" s="126"/>
      <c r="U2426" s="126"/>
      <c r="V2426" s="126"/>
      <c r="W2426" s="136"/>
      <c r="X2426" s="126"/>
      <c r="Y2426" s="126"/>
      <c r="Z2426" s="126"/>
      <c r="AA2426" s="136"/>
      <c r="AB2426" s="121" t="b">
        <v>0</v>
      </c>
      <c r="AC2426" s="121" t="b">
        <v>0</v>
      </c>
      <c r="AD2426" s="122"/>
      <c r="AE2426" s="121" t="b">
        <v>0</v>
      </c>
      <c r="AF2426" s="128"/>
      <c r="AG2426" s="137"/>
      <c r="AH2426" s="138" t="b">
        <v>0</v>
      </c>
      <c r="AI2426" s="133"/>
    </row>
    <row r="2427">
      <c r="A2427" s="114"/>
      <c r="B2427" s="114"/>
      <c r="C2427" s="114"/>
      <c r="D2427" s="114"/>
      <c r="E2427" s="114"/>
      <c r="F2427" s="116"/>
      <c r="G2427" s="117"/>
      <c r="H2427" s="116"/>
      <c r="I2427" s="116"/>
      <c r="J2427" s="118"/>
      <c r="K2427" s="116"/>
      <c r="L2427" s="116"/>
      <c r="M2427" s="116"/>
      <c r="N2427" s="116"/>
      <c r="O2427" s="116"/>
      <c r="P2427" s="126"/>
      <c r="Q2427" s="126"/>
      <c r="R2427" s="126"/>
      <c r="S2427" s="136"/>
      <c r="T2427" s="126"/>
      <c r="U2427" s="126"/>
      <c r="V2427" s="126"/>
      <c r="W2427" s="136"/>
      <c r="X2427" s="126"/>
      <c r="Y2427" s="126"/>
      <c r="Z2427" s="126"/>
      <c r="AA2427" s="136"/>
      <c r="AB2427" s="121" t="b">
        <v>0</v>
      </c>
      <c r="AC2427" s="121" t="b">
        <v>0</v>
      </c>
      <c r="AD2427" s="122"/>
      <c r="AE2427" s="121" t="b">
        <v>0</v>
      </c>
      <c r="AF2427" s="128"/>
      <c r="AG2427" s="137"/>
      <c r="AH2427" s="138" t="b">
        <v>0</v>
      </c>
      <c r="AI2427" s="133"/>
    </row>
    <row r="2428">
      <c r="A2428" s="114"/>
      <c r="B2428" s="114"/>
      <c r="C2428" s="114"/>
      <c r="D2428" s="114"/>
      <c r="E2428" s="114"/>
      <c r="F2428" s="116"/>
      <c r="G2428" s="117"/>
      <c r="H2428" s="116"/>
      <c r="I2428" s="116"/>
      <c r="J2428" s="118"/>
      <c r="K2428" s="116"/>
      <c r="L2428" s="116"/>
      <c r="M2428" s="116"/>
      <c r="N2428" s="116"/>
      <c r="O2428" s="116"/>
      <c r="P2428" s="126"/>
      <c r="Q2428" s="126"/>
      <c r="R2428" s="126"/>
      <c r="S2428" s="136"/>
      <c r="T2428" s="126"/>
      <c r="U2428" s="126"/>
      <c r="V2428" s="126"/>
      <c r="W2428" s="136"/>
      <c r="X2428" s="126"/>
      <c r="Y2428" s="126"/>
      <c r="Z2428" s="126"/>
      <c r="AA2428" s="136"/>
      <c r="AB2428" s="121" t="b">
        <v>0</v>
      </c>
      <c r="AC2428" s="121" t="b">
        <v>0</v>
      </c>
      <c r="AD2428" s="122"/>
      <c r="AE2428" s="121" t="b">
        <v>0</v>
      </c>
      <c r="AF2428" s="128"/>
      <c r="AG2428" s="137"/>
      <c r="AH2428" s="138" t="b">
        <v>0</v>
      </c>
      <c r="AI2428" s="133"/>
    </row>
    <row r="2429">
      <c r="A2429" s="114"/>
      <c r="B2429" s="114"/>
      <c r="C2429" s="114"/>
      <c r="D2429" s="114"/>
      <c r="E2429" s="114"/>
      <c r="F2429" s="116"/>
      <c r="G2429" s="117"/>
      <c r="H2429" s="116"/>
      <c r="I2429" s="116"/>
      <c r="J2429" s="118"/>
      <c r="K2429" s="116"/>
      <c r="L2429" s="116"/>
      <c r="M2429" s="116"/>
      <c r="N2429" s="116"/>
      <c r="O2429" s="116"/>
      <c r="P2429" s="126"/>
      <c r="Q2429" s="126"/>
      <c r="R2429" s="126"/>
      <c r="S2429" s="136"/>
      <c r="T2429" s="126"/>
      <c r="U2429" s="126"/>
      <c r="V2429" s="126"/>
      <c r="W2429" s="136"/>
      <c r="X2429" s="126"/>
      <c r="Y2429" s="126"/>
      <c r="Z2429" s="126"/>
      <c r="AA2429" s="136"/>
      <c r="AB2429" s="121" t="b">
        <v>0</v>
      </c>
      <c r="AC2429" s="121" t="b">
        <v>0</v>
      </c>
      <c r="AD2429" s="122"/>
      <c r="AE2429" s="121" t="b">
        <v>0</v>
      </c>
      <c r="AF2429" s="128"/>
      <c r="AG2429" s="137"/>
      <c r="AH2429" s="138" t="b">
        <v>0</v>
      </c>
      <c r="AI2429" s="133"/>
    </row>
    <row r="2430">
      <c r="A2430" s="114"/>
      <c r="B2430" s="114"/>
      <c r="C2430" s="114"/>
      <c r="D2430" s="114"/>
      <c r="E2430" s="114"/>
      <c r="F2430" s="116"/>
      <c r="G2430" s="117"/>
      <c r="H2430" s="116"/>
      <c r="I2430" s="116"/>
      <c r="J2430" s="118"/>
      <c r="K2430" s="116"/>
      <c r="L2430" s="116"/>
      <c r="M2430" s="116"/>
      <c r="N2430" s="116"/>
      <c r="O2430" s="116"/>
      <c r="P2430" s="126"/>
      <c r="Q2430" s="126"/>
      <c r="R2430" s="126"/>
      <c r="S2430" s="136"/>
      <c r="T2430" s="126"/>
      <c r="U2430" s="126"/>
      <c r="V2430" s="126"/>
      <c r="W2430" s="136"/>
      <c r="X2430" s="126"/>
      <c r="Y2430" s="126"/>
      <c r="Z2430" s="126"/>
      <c r="AA2430" s="136"/>
      <c r="AB2430" s="121" t="b">
        <v>0</v>
      </c>
      <c r="AC2430" s="121" t="b">
        <v>0</v>
      </c>
      <c r="AD2430" s="122"/>
      <c r="AE2430" s="121" t="b">
        <v>0</v>
      </c>
      <c r="AF2430" s="128"/>
      <c r="AG2430" s="137"/>
      <c r="AH2430" s="138" t="b">
        <v>0</v>
      </c>
      <c r="AI2430" s="133"/>
    </row>
    <row r="2431">
      <c r="A2431" s="114"/>
      <c r="B2431" s="114"/>
      <c r="C2431" s="114"/>
      <c r="D2431" s="114"/>
      <c r="E2431" s="114"/>
      <c r="F2431" s="116"/>
      <c r="G2431" s="117"/>
      <c r="H2431" s="116"/>
      <c r="I2431" s="116"/>
      <c r="J2431" s="118"/>
      <c r="K2431" s="116"/>
      <c r="L2431" s="116"/>
      <c r="M2431" s="116"/>
      <c r="N2431" s="116"/>
      <c r="O2431" s="116"/>
      <c r="P2431" s="126"/>
      <c r="Q2431" s="126"/>
      <c r="R2431" s="126"/>
      <c r="S2431" s="136"/>
      <c r="T2431" s="126"/>
      <c r="U2431" s="126"/>
      <c r="V2431" s="126"/>
      <c r="W2431" s="136"/>
      <c r="X2431" s="126"/>
      <c r="Y2431" s="126"/>
      <c r="Z2431" s="126"/>
      <c r="AA2431" s="136"/>
      <c r="AB2431" s="121" t="b">
        <v>0</v>
      </c>
      <c r="AC2431" s="121" t="b">
        <v>0</v>
      </c>
      <c r="AD2431" s="122"/>
      <c r="AE2431" s="121" t="b">
        <v>0</v>
      </c>
      <c r="AF2431" s="128"/>
      <c r="AG2431" s="137"/>
      <c r="AH2431" s="138" t="b">
        <v>0</v>
      </c>
      <c r="AI2431" s="133"/>
    </row>
    <row r="2432">
      <c r="A2432" s="114"/>
      <c r="B2432" s="114"/>
      <c r="C2432" s="114"/>
      <c r="D2432" s="114"/>
      <c r="E2432" s="114"/>
      <c r="F2432" s="116"/>
      <c r="G2432" s="117"/>
      <c r="H2432" s="116"/>
      <c r="I2432" s="116"/>
      <c r="J2432" s="118"/>
      <c r="K2432" s="116"/>
      <c r="L2432" s="116"/>
      <c r="M2432" s="116"/>
      <c r="N2432" s="116"/>
      <c r="O2432" s="116"/>
      <c r="P2432" s="126"/>
      <c r="Q2432" s="126"/>
      <c r="R2432" s="126"/>
      <c r="S2432" s="136"/>
      <c r="T2432" s="126"/>
      <c r="U2432" s="126"/>
      <c r="V2432" s="126"/>
      <c r="W2432" s="136"/>
      <c r="X2432" s="126"/>
      <c r="Y2432" s="126"/>
      <c r="Z2432" s="126"/>
      <c r="AA2432" s="136"/>
      <c r="AB2432" s="121" t="b">
        <v>0</v>
      </c>
      <c r="AC2432" s="121" t="b">
        <v>0</v>
      </c>
      <c r="AD2432" s="122"/>
      <c r="AE2432" s="121" t="b">
        <v>0</v>
      </c>
      <c r="AF2432" s="128"/>
      <c r="AG2432" s="137"/>
      <c r="AH2432" s="138" t="b">
        <v>0</v>
      </c>
      <c r="AI2432" s="133"/>
    </row>
    <row r="2433">
      <c r="A2433" s="114"/>
      <c r="B2433" s="114"/>
      <c r="C2433" s="114"/>
      <c r="D2433" s="114"/>
      <c r="E2433" s="114"/>
      <c r="F2433" s="116"/>
      <c r="G2433" s="117"/>
      <c r="H2433" s="116"/>
      <c r="I2433" s="116"/>
      <c r="J2433" s="118"/>
      <c r="K2433" s="116"/>
      <c r="L2433" s="116"/>
      <c r="M2433" s="116"/>
      <c r="N2433" s="116"/>
      <c r="O2433" s="116"/>
      <c r="P2433" s="126"/>
      <c r="Q2433" s="126"/>
      <c r="R2433" s="126"/>
      <c r="S2433" s="136"/>
      <c r="T2433" s="126"/>
      <c r="U2433" s="126"/>
      <c r="V2433" s="126"/>
      <c r="W2433" s="136"/>
      <c r="X2433" s="126"/>
      <c r="Y2433" s="126"/>
      <c r="Z2433" s="126"/>
      <c r="AA2433" s="136"/>
      <c r="AB2433" s="121" t="b">
        <v>0</v>
      </c>
      <c r="AC2433" s="121" t="b">
        <v>0</v>
      </c>
      <c r="AD2433" s="122"/>
      <c r="AE2433" s="121" t="b">
        <v>0</v>
      </c>
      <c r="AF2433" s="128"/>
      <c r="AG2433" s="137"/>
      <c r="AH2433" s="138" t="b">
        <v>0</v>
      </c>
      <c r="AI2433" s="133"/>
    </row>
    <row r="2434">
      <c r="A2434" s="114"/>
      <c r="B2434" s="114"/>
      <c r="C2434" s="114"/>
      <c r="D2434" s="114"/>
      <c r="E2434" s="114"/>
      <c r="F2434" s="116"/>
      <c r="G2434" s="117"/>
      <c r="H2434" s="116"/>
      <c r="I2434" s="116"/>
      <c r="J2434" s="118"/>
      <c r="K2434" s="116"/>
      <c r="L2434" s="116"/>
      <c r="M2434" s="116"/>
      <c r="N2434" s="116"/>
      <c r="O2434" s="116"/>
      <c r="P2434" s="126"/>
      <c r="Q2434" s="126"/>
      <c r="R2434" s="126"/>
      <c r="S2434" s="136"/>
      <c r="T2434" s="126"/>
      <c r="U2434" s="126"/>
      <c r="V2434" s="126"/>
      <c r="W2434" s="136"/>
      <c r="X2434" s="126"/>
      <c r="Y2434" s="126"/>
      <c r="Z2434" s="126"/>
      <c r="AA2434" s="136"/>
      <c r="AB2434" s="121" t="b">
        <v>0</v>
      </c>
      <c r="AC2434" s="121" t="b">
        <v>0</v>
      </c>
      <c r="AD2434" s="122"/>
      <c r="AE2434" s="121" t="b">
        <v>0</v>
      </c>
      <c r="AF2434" s="128"/>
      <c r="AG2434" s="137"/>
      <c r="AH2434" s="138" t="b">
        <v>0</v>
      </c>
      <c r="AI2434" s="133"/>
    </row>
    <row r="2435">
      <c r="A2435" s="114"/>
      <c r="B2435" s="114"/>
      <c r="C2435" s="114"/>
      <c r="D2435" s="114"/>
      <c r="E2435" s="114"/>
      <c r="F2435" s="116"/>
      <c r="G2435" s="117"/>
      <c r="H2435" s="116"/>
      <c r="I2435" s="116"/>
      <c r="J2435" s="118"/>
      <c r="K2435" s="116"/>
      <c r="L2435" s="116"/>
      <c r="M2435" s="116"/>
      <c r="N2435" s="116"/>
      <c r="O2435" s="116"/>
      <c r="P2435" s="126"/>
      <c r="Q2435" s="126"/>
      <c r="R2435" s="126"/>
      <c r="S2435" s="136"/>
      <c r="T2435" s="126"/>
      <c r="U2435" s="126"/>
      <c r="V2435" s="126"/>
      <c r="W2435" s="136"/>
      <c r="X2435" s="126"/>
      <c r="Y2435" s="126"/>
      <c r="Z2435" s="126"/>
      <c r="AA2435" s="136"/>
      <c r="AB2435" s="121" t="b">
        <v>0</v>
      </c>
      <c r="AC2435" s="121" t="b">
        <v>0</v>
      </c>
      <c r="AD2435" s="122"/>
      <c r="AE2435" s="121" t="b">
        <v>0</v>
      </c>
      <c r="AF2435" s="128"/>
      <c r="AG2435" s="137"/>
      <c r="AH2435" s="138" t="b">
        <v>0</v>
      </c>
      <c r="AI2435" s="133"/>
    </row>
    <row r="2436">
      <c r="A2436" s="114"/>
      <c r="B2436" s="114"/>
      <c r="C2436" s="114"/>
      <c r="D2436" s="114"/>
      <c r="E2436" s="114"/>
      <c r="F2436" s="116"/>
      <c r="G2436" s="117"/>
      <c r="H2436" s="116"/>
      <c r="I2436" s="116"/>
      <c r="J2436" s="118"/>
      <c r="K2436" s="116"/>
      <c r="L2436" s="116"/>
      <c r="M2436" s="116"/>
      <c r="N2436" s="116"/>
      <c r="O2436" s="116"/>
      <c r="P2436" s="126"/>
      <c r="Q2436" s="126"/>
      <c r="R2436" s="126"/>
      <c r="S2436" s="136"/>
      <c r="T2436" s="126"/>
      <c r="U2436" s="126"/>
      <c r="V2436" s="126"/>
      <c r="W2436" s="136"/>
      <c r="X2436" s="126"/>
      <c r="Y2436" s="126"/>
      <c r="Z2436" s="126"/>
      <c r="AA2436" s="136"/>
      <c r="AB2436" s="121" t="b">
        <v>0</v>
      </c>
      <c r="AC2436" s="121" t="b">
        <v>0</v>
      </c>
      <c r="AD2436" s="122"/>
      <c r="AE2436" s="121" t="b">
        <v>0</v>
      </c>
      <c r="AF2436" s="128"/>
      <c r="AG2436" s="137"/>
      <c r="AH2436" s="138" t="b">
        <v>0</v>
      </c>
      <c r="AI2436" s="133"/>
    </row>
    <row r="2437">
      <c r="A2437" s="114"/>
      <c r="B2437" s="114"/>
      <c r="C2437" s="114"/>
      <c r="D2437" s="114"/>
      <c r="E2437" s="114"/>
      <c r="F2437" s="116"/>
      <c r="G2437" s="117"/>
      <c r="H2437" s="116"/>
      <c r="I2437" s="116"/>
      <c r="J2437" s="118"/>
      <c r="K2437" s="116"/>
      <c r="L2437" s="116"/>
      <c r="M2437" s="116"/>
      <c r="N2437" s="116"/>
      <c r="O2437" s="116"/>
      <c r="P2437" s="126"/>
      <c r="Q2437" s="126"/>
      <c r="R2437" s="126"/>
      <c r="S2437" s="136"/>
      <c r="T2437" s="126"/>
      <c r="U2437" s="126"/>
      <c r="V2437" s="126"/>
      <c r="W2437" s="136"/>
      <c r="X2437" s="126"/>
      <c r="Y2437" s="126"/>
      <c r="Z2437" s="126"/>
      <c r="AA2437" s="136"/>
      <c r="AB2437" s="121" t="b">
        <v>0</v>
      </c>
      <c r="AC2437" s="121" t="b">
        <v>0</v>
      </c>
      <c r="AD2437" s="122"/>
      <c r="AE2437" s="121" t="b">
        <v>0</v>
      </c>
      <c r="AF2437" s="128"/>
      <c r="AG2437" s="137"/>
      <c r="AH2437" s="138" t="b">
        <v>0</v>
      </c>
      <c r="AI2437" s="133"/>
    </row>
    <row r="2438">
      <c r="A2438" s="114"/>
      <c r="B2438" s="114"/>
      <c r="C2438" s="114"/>
      <c r="D2438" s="114"/>
      <c r="E2438" s="114"/>
      <c r="F2438" s="116"/>
      <c r="G2438" s="117"/>
      <c r="H2438" s="116"/>
      <c r="I2438" s="116"/>
      <c r="J2438" s="118"/>
      <c r="K2438" s="116"/>
      <c r="L2438" s="116"/>
      <c r="M2438" s="116"/>
      <c r="N2438" s="116"/>
      <c r="O2438" s="116"/>
      <c r="P2438" s="126"/>
      <c r="Q2438" s="126"/>
      <c r="R2438" s="126"/>
      <c r="S2438" s="136"/>
      <c r="T2438" s="126"/>
      <c r="U2438" s="126"/>
      <c r="V2438" s="126"/>
      <c r="W2438" s="136"/>
      <c r="X2438" s="126"/>
      <c r="Y2438" s="126"/>
      <c r="Z2438" s="126"/>
      <c r="AA2438" s="136"/>
      <c r="AB2438" s="121" t="b">
        <v>0</v>
      </c>
      <c r="AC2438" s="121" t="b">
        <v>0</v>
      </c>
      <c r="AD2438" s="122"/>
      <c r="AE2438" s="121" t="b">
        <v>0</v>
      </c>
      <c r="AF2438" s="128"/>
      <c r="AG2438" s="137"/>
      <c r="AH2438" s="138" t="b">
        <v>0</v>
      </c>
      <c r="AI2438" s="133"/>
    </row>
    <row r="2439">
      <c r="A2439" s="114"/>
      <c r="B2439" s="114"/>
      <c r="C2439" s="114"/>
      <c r="D2439" s="114"/>
      <c r="E2439" s="114"/>
      <c r="F2439" s="116"/>
      <c r="G2439" s="117"/>
      <c r="H2439" s="116"/>
      <c r="I2439" s="116"/>
      <c r="J2439" s="118"/>
      <c r="K2439" s="116"/>
      <c r="L2439" s="116"/>
      <c r="M2439" s="116"/>
      <c r="N2439" s="116"/>
      <c r="O2439" s="116"/>
      <c r="P2439" s="126"/>
      <c r="Q2439" s="126"/>
      <c r="R2439" s="126"/>
      <c r="S2439" s="136"/>
      <c r="T2439" s="126"/>
      <c r="U2439" s="126"/>
      <c r="V2439" s="126"/>
      <c r="W2439" s="136"/>
      <c r="X2439" s="126"/>
      <c r="Y2439" s="126"/>
      <c r="Z2439" s="126"/>
      <c r="AA2439" s="136"/>
      <c r="AB2439" s="121" t="b">
        <v>0</v>
      </c>
      <c r="AC2439" s="121" t="b">
        <v>0</v>
      </c>
      <c r="AD2439" s="122"/>
      <c r="AE2439" s="121" t="b">
        <v>0</v>
      </c>
      <c r="AF2439" s="128"/>
      <c r="AG2439" s="137"/>
      <c r="AH2439" s="138" t="b">
        <v>0</v>
      </c>
      <c r="AI2439" s="133"/>
    </row>
    <row r="2440">
      <c r="A2440" s="114"/>
      <c r="B2440" s="114"/>
      <c r="C2440" s="114"/>
      <c r="D2440" s="114"/>
      <c r="E2440" s="114"/>
      <c r="F2440" s="116"/>
      <c r="G2440" s="117"/>
      <c r="H2440" s="116"/>
      <c r="I2440" s="116"/>
      <c r="J2440" s="118"/>
      <c r="K2440" s="116"/>
      <c r="L2440" s="116"/>
      <c r="M2440" s="116"/>
      <c r="N2440" s="116"/>
      <c r="O2440" s="116"/>
      <c r="P2440" s="126"/>
      <c r="Q2440" s="126"/>
      <c r="R2440" s="126"/>
      <c r="S2440" s="136"/>
      <c r="T2440" s="126"/>
      <c r="U2440" s="126"/>
      <c r="V2440" s="126"/>
      <c r="W2440" s="136"/>
      <c r="X2440" s="126"/>
      <c r="Y2440" s="126"/>
      <c r="Z2440" s="126"/>
      <c r="AA2440" s="136"/>
      <c r="AB2440" s="121" t="b">
        <v>0</v>
      </c>
      <c r="AC2440" s="121" t="b">
        <v>0</v>
      </c>
      <c r="AD2440" s="122"/>
      <c r="AE2440" s="121" t="b">
        <v>0</v>
      </c>
      <c r="AF2440" s="128"/>
      <c r="AG2440" s="137"/>
      <c r="AH2440" s="138" t="b">
        <v>0</v>
      </c>
      <c r="AI2440" s="133"/>
    </row>
    <row r="2441">
      <c r="A2441" s="114"/>
      <c r="B2441" s="114"/>
      <c r="C2441" s="114"/>
      <c r="D2441" s="114"/>
      <c r="E2441" s="114"/>
      <c r="F2441" s="116"/>
      <c r="G2441" s="117"/>
      <c r="H2441" s="116"/>
      <c r="I2441" s="116"/>
      <c r="J2441" s="118"/>
      <c r="K2441" s="116"/>
      <c r="L2441" s="116"/>
      <c r="M2441" s="116"/>
      <c r="N2441" s="116"/>
      <c r="O2441" s="116"/>
      <c r="P2441" s="126"/>
      <c r="Q2441" s="126"/>
      <c r="R2441" s="126"/>
      <c r="S2441" s="136"/>
      <c r="T2441" s="126"/>
      <c r="U2441" s="126"/>
      <c r="V2441" s="126"/>
      <c r="W2441" s="136"/>
      <c r="X2441" s="126"/>
      <c r="Y2441" s="126"/>
      <c r="Z2441" s="126"/>
      <c r="AA2441" s="136"/>
      <c r="AB2441" s="121" t="b">
        <v>0</v>
      </c>
      <c r="AC2441" s="121" t="b">
        <v>0</v>
      </c>
      <c r="AD2441" s="122"/>
      <c r="AE2441" s="121" t="b">
        <v>0</v>
      </c>
      <c r="AF2441" s="128"/>
      <c r="AG2441" s="137"/>
      <c r="AH2441" s="138" t="b">
        <v>0</v>
      </c>
      <c r="AI2441" s="133"/>
    </row>
    <row r="2442">
      <c r="A2442" s="114"/>
      <c r="B2442" s="114"/>
      <c r="C2442" s="114"/>
      <c r="D2442" s="114"/>
      <c r="E2442" s="114"/>
      <c r="F2442" s="116"/>
      <c r="G2442" s="117"/>
      <c r="H2442" s="116"/>
      <c r="I2442" s="116"/>
      <c r="J2442" s="118"/>
      <c r="K2442" s="116"/>
      <c r="L2442" s="116"/>
      <c r="M2442" s="116"/>
      <c r="N2442" s="116"/>
      <c r="O2442" s="116"/>
      <c r="P2442" s="126"/>
      <c r="Q2442" s="126"/>
      <c r="R2442" s="126"/>
      <c r="S2442" s="136"/>
      <c r="T2442" s="126"/>
      <c r="U2442" s="126"/>
      <c r="V2442" s="126"/>
      <c r="W2442" s="136"/>
      <c r="X2442" s="126"/>
      <c r="Y2442" s="126"/>
      <c r="Z2442" s="126"/>
      <c r="AA2442" s="136"/>
      <c r="AB2442" s="121" t="b">
        <v>0</v>
      </c>
      <c r="AC2442" s="121" t="b">
        <v>0</v>
      </c>
      <c r="AD2442" s="122"/>
      <c r="AE2442" s="121" t="b">
        <v>0</v>
      </c>
      <c r="AF2442" s="128"/>
      <c r="AG2442" s="137"/>
      <c r="AH2442" s="138" t="b">
        <v>0</v>
      </c>
      <c r="AI2442" s="133"/>
    </row>
    <row r="2443">
      <c r="A2443" s="114"/>
      <c r="B2443" s="114"/>
      <c r="C2443" s="114"/>
      <c r="D2443" s="114"/>
      <c r="E2443" s="114"/>
      <c r="F2443" s="116"/>
      <c r="G2443" s="117"/>
      <c r="H2443" s="116"/>
      <c r="I2443" s="116"/>
      <c r="J2443" s="118"/>
      <c r="K2443" s="116"/>
      <c r="L2443" s="116"/>
      <c r="M2443" s="116"/>
      <c r="N2443" s="116"/>
      <c r="O2443" s="116"/>
      <c r="P2443" s="126"/>
      <c r="Q2443" s="126"/>
      <c r="R2443" s="126"/>
      <c r="S2443" s="136"/>
      <c r="T2443" s="126"/>
      <c r="U2443" s="126"/>
      <c r="V2443" s="126"/>
      <c r="W2443" s="136"/>
      <c r="X2443" s="126"/>
      <c r="Y2443" s="126"/>
      <c r="Z2443" s="126"/>
      <c r="AA2443" s="136"/>
      <c r="AB2443" s="121" t="b">
        <v>0</v>
      </c>
      <c r="AC2443" s="121" t="b">
        <v>0</v>
      </c>
      <c r="AD2443" s="122"/>
      <c r="AE2443" s="121" t="b">
        <v>0</v>
      </c>
      <c r="AF2443" s="128"/>
      <c r="AG2443" s="137"/>
      <c r="AH2443" s="138" t="b">
        <v>0</v>
      </c>
      <c r="AI2443" s="133"/>
    </row>
    <row r="2444">
      <c r="A2444" s="114"/>
      <c r="B2444" s="114"/>
      <c r="C2444" s="114"/>
      <c r="D2444" s="114"/>
      <c r="E2444" s="114"/>
      <c r="F2444" s="116"/>
      <c r="G2444" s="117"/>
      <c r="H2444" s="116"/>
      <c r="I2444" s="116"/>
      <c r="J2444" s="118"/>
      <c r="K2444" s="116"/>
      <c r="L2444" s="116"/>
      <c r="M2444" s="116"/>
      <c r="N2444" s="116"/>
      <c r="O2444" s="116"/>
      <c r="P2444" s="126"/>
      <c r="Q2444" s="126"/>
      <c r="R2444" s="126"/>
      <c r="S2444" s="136"/>
      <c r="T2444" s="126"/>
      <c r="U2444" s="126"/>
      <c r="V2444" s="126"/>
      <c r="W2444" s="136"/>
      <c r="X2444" s="126"/>
      <c r="Y2444" s="126"/>
      <c r="Z2444" s="126"/>
      <c r="AA2444" s="136"/>
      <c r="AB2444" s="121" t="b">
        <v>0</v>
      </c>
      <c r="AC2444" s="121" t="b">
        <v>0</v>
      </c>
      <c r="AD2444" s="122"/>
      <c r="AE2444" s="121" t="b">
        <v>0</v>
      </c>
      <c r="AF2444" s="128"/>
      <c r="AG2444" s="137"/>
      <c r="AH2444" s="138" t="b">
        <v>0</v>
      </c>
      <c r="AI2444" s="133"/>
    </row>
    <row r="2445">
      <c r="A2445" s="114"/>
      <c r="B2445" s="114"/>
      <c r="C2445" s="114"/>
      <c r="D2445" s="114"/>
      <c r="E2445" s="114"/>
      <c r="F2445" s="116"/>
      <c r="G2445" s="117"/>
      <c r="H2445" s="116"/>
      <c r="I2445" s="116"/>
      <c r="J2445" s="118"/>
      <c r="K2445" s="116"/>
      <c r="L2445" s="116"/>
      <c r="M2445" s="116"/>
      <c r="N2445" s="116"/>
      <c r="O2445" s="116"/>
      <c r="P2445" s="126"/>
      <c r="Q2445" s="126"/>
      <c r="R2445" s="126"/>
      <c r="S2445" s="136"/>
      <c r="T2445" s="126"/>
      <c r="U2445" s="126"/>
      <c r="V2445" s="126"/>
      <c r="W2445" s="136"/>
      <c r="X2445" s="126"/>
      <c r="Y2445" s="126"/>
      <c r="Z2445" s="126"/>
      <c r="AA2445" s="136"/>
      <c r="AB2445" s="121" t="b">
        <v>0</v>
      </c>
      <c r="AC2445" s="121" t="b">
        <v>0</v>
      </c>
      <c r="AD2445" s="122"/>
      <c r="AE2445" s="121" t="b">
        <v>0</v>
      </c>
      <c r="AF2445" s="128"/>
      <c r="AG2445" s="137"/>
      <c r="AH2445" s="138" t="b">
        <v>0</v>
      </c>
      <c r="AI2445" s="133"/>
    </row>
    <row r="2446">
      <c r="A2446" s="114"/>
      <c r="B2446" s="114"/>
      <c r="C2446" s="114"/>
      <c r="D2446" s="114"/>
      <c r="E2446" s="114"/>
      <c r="F2446" s="116"/>
      <c r="G2446" s="117"/>
      <c r="H2446" s="116"/>
      <c r="I2446" s="116"/>
      <c r="J2446" s="118"/>
      <c r="K2446" s="116"/>
      <c r="L2446" s="116"/>
      <c r="M2446" s="116"/>
      <c r="N2446" s="116"/>
      <c r="O2446" s="116"/>
      <c r="P2446" s="126"/>
      <c r="Q2446" s="126"/>
      <c r="R2446" s="126"/>
      <c r="S2446" s="136"/>
      <c r="T2446" s="126"/>
      <c r="U2446" s="126"/>
      <c r="V2446" s="126"/>
      <c r="W2446" s="136"/>
      <c r="X2446" s="126"/>
      <c r="Y2446" s="126"/>
      <c r="Z2446" s="126"/>
      <c r="AA2446" s="136"/>
      <c r="AB2446" s="121" t="b">
        <v>0</v>
      </c>
      <c r="AC2446" s="121" t="b">
        <v>0</v>
      </c>
      <c r="AD2446" s="122"/>
      <c r="AE2446" s="121" t="b">
        <v>0</v>
      </c>
      <c r="AF2446" s="128"/>
      <c r="AG2446" s="137"/>
      <c r="AH2446" s="138" t="b">
        <v>0</v>
      </c>
      <c r="AI2446" s="133"/>
    </row>
    <row r="2447">
      <c r="A2447" s="114"/>
      <c r="B2447" s="114"/>
      <c r="C2447" s="114"/>
      <c r="D2447" s="114"/>
      <c r="E2447" s="114"/>
      <c r="F2447" s="116"/>
      <c r="G2447" s="117"/>
      <c r="H2447" s="116"/>
      <c r="I2447" s="116"/>
      <c r="J2447" s="118"/>
      <c r="K2447" s="116"/>
      <c r="L2447" s="116"/>
      <c r="M2447" s="116"/>
      <c r="N2447" s="116"/>
      <c r="O2447" s="116"/>
      <c r="P2447" s="126"/>
      <c r="Q2447" s="126"/>
      <c r="R2447" s="126"/>
      <c r="S2447" s="136"/>
      <c r="T2447" s="126"/>
      <c r="U2447" s="126"/>
      <c r="V2447" s="126"/>
      <c r="W2447" s="136"/>
      <c r="X2447" s="126"/>
      <c r="Y2447" s="126"/>
      <c r="Z2447" s="126"/>
      <c r="AA2447" s="136"/>
      <c r="AB2447" s="121" t="b">
        <v>0</v>
      </c>
      <c r="AC2447" s="121" t="b">
        <v>0</v>
      </c>
      <c r="AD2447" s="122"/>
      <c r="AE2447" s="121" t="b">
        <v>0</v>
      </c>
      <c r="AF2447" s="128"/>
      <c r="AG2447" s="137"/>
      <c r="AH2447" s="138" t="b">
        <v>0</v>
      </c>
      <c r="AI2447" s="133"/>
    </row>
    <row r="2448">
      <c r="A2448" s="114"/>
      <c r="B2448" s="114"/>
      <c r="C2448" s="114"/>
      <c r="D2448" s="114"/>
      <c r="E2448" s="114"/>
      <c r="F2448" s="116"/>
      <c r="G2448" s="117"/>
      <c r="H2448" s="116"/>
      <c r="I2448" s="116"/>
      <c r="J2448" s="118"/>
      <c r="K2448" s="116"/>
      <c r="L2448" s="116"/>
      <c r="M2448" s="116"/>
      <c r="N2448" s="116"/>
      <c r="O2448" s="116"/>
      <c r="P2448" s="126"/>
      <c r="Q2448" s="126"/>
      <c r="R2448" s="126"/>
      <c r="S2448" s="136"/>
      <c r="T2448" s="126"/>
      <c r="U2448" s="126"/>
      <c r="V2448" s="126"/>
      <c r="W2448" s="136"/>
      <c r="X2448" s="126"/>
      <c r="Y2448" s="126"/>
      <c r="Z2448" s="126"/>
      <c r="AA2448" s="136"/>
      <c r="AB2448" s="121" t="b">
        <v>0</v>
      </c>
      <c r="AC2448" s="121" t="b">
        <v>0</v>
      </c>
      <c r="AD2448" s="122"/>
      <c r="AE2448" s="121" t="b">
        <v>0</v>
      </c>
      <c r="AF2448" s="128"/>
      <c r="AG2448" s="137"/>
      <c r="AH2448" s="138" t="b">
        <v>0</v>
      </c>
      <c r="AI2448" s="133"/>
    </row>
    <row r="2449">
      <c r="A2449" s="114"/>
      <c r="B2449" s="114"/>
      <c r="C2449" s="114"/>
      <c r="D2449" s="114"/>
      <c r="E2449" s="114"/>
      <c r="F2449" s="116"/>
      <c r="G2449" s="117"/>
      <c r="H2449" s="116"/>
      <c r="I2449" s="116"/>
      <c r="J2449" s="118"/>
      <c r="K2449" s="116"/>
      <c r="L2449" s="116"/>
      <c r="M2449" s="116"/>
      <c r="N2449" s="116"/>
      <c r="O2449" s="116"/>
      <c r="P2449" s="126"/>
      <c r="Q2449" s="126"/>
      <c r="R2449" s="126"/>
      <c r="S2449" s="136"/>
      <c r="T2449" s="126"/>
      <c r="U2449" s="126"/>
      <c r="V2449" s="126"/>
      <c r="W2449" s="136"/>
      <c r="X2449" s="126"/>
      <c r="Y2449" s="126"/>
      <c r="Z2449" s="126"/>
      <c r="AA2449" s="136"/>
      <c r="AB2449" s="121" t="b">
        <v>0</v>
      </c>
      <c r="AC2449" s="121" t="b">
        <v>0</v>
      </c>
      <c r="AD2449" s="122"/>
      <c r="AE2449" s="121" t="b">
        <v>0</v>
      </c>
      <c r="AF2449" s="128"/>
      <c r="AG2449" s="137"/>
      <c r="AH2449" s="138" t="b">
        <v>0</v>
      </c>
      <c r="AI2449" s="133"/>
    </row>
    <row r="2450">
      <c r="A2450" s="114"/>
      <c r="B2450" s="114"/>
      <c r="C2450" s="114"/>
      <c r="D2450" s="114"/>
      <c r="E2450" s="114"/>
      <c r="F2450" s="116"/>
      <c r="G2450" s="117"/>
      <c r="H2450" s="116"/>
      <c r="I2450" s="116"/>
      <c r="J2450" s="118"/>
      <c r="K2450" s="116"/>
      <c r="L2450" s="116"/>
      <c r="M2450" s="116"/>
      <c r="N2450" s="116"/>
      <c r="O2450" s="116"/>
      <c r="P2450" s="126"/>
      <c r="Q2450" s="126"/>
      <c r="R2450" s="126"/>
      <c r="S2450" s="136"/>
      <c r="T2450" s="126"/>
      <c r="U2450" s="126"/>
      <c r="V2450" s="126"/>
      <c r="W2450" s="136"/>
      <c r="X2450" s="126"/>
      <c r="Y2450" s="126"/>
      <c r="Z2450" s="126"/>
      <c r="AA2450" s="136"/>
      <c r="AB2450" s="121" t="b">
        <v>0</v>
      </c>
      <c r="AC2450" s="121" t="b">
        <v>0</v>
      </c>
      <c r="AD2450" s="122"/>
      <c r="AE2450" s="121" t="b">
        <v>0</v>
      </c>
      <c r="AF2450" s="128"/>
      <c r="AG2450" s="137"/>
      <c r="AH2450" s="138" t="b">
        <v>0</v>
      </c>
      <c r="AI2450" s="133"/>
    </row>
    <row r="2451">
      <c r="A2451" s="114"/>
      <c r="B2451" s="114"/>
      <c r="C2451" s="114"/>
      <c r="D2451" s="114"/>
      <c r="E2451" s="114"/>
      <c r="F2451" s="116"/>
      <c r="G2451" s="117"/>
      <c r="H2451" s="116"/>
      <c r="I2451" s="116"/>
      <c r="J2451" s="118"/>
      <c r="K2451" s="116"/>
      <c r="L2451" s="116"/>
      <c r="M2451" s="116"/>
      <c r="N2451" s="116"/>
      <c r="O2451" s="116"/>
      <c r="P2451" s="126"/>
      <c r="Q2451" s="126"/>
      <c r="R2451" s="126"/>
      <c r="S2451" s="136"/>
      <c r="T2451" s="126"/>
      <c r="U2451" s="126"/>
      <c r="V2451" s="126"/>
      <c r="W2451" s="136"/>
      <c r="X2451" s="126"/>
      <c r="Y2451" s="126"/>
      <c r="Z2451" s="126"/>
      <c r="AA2451" s="136"/>
      <c r="AB2451" s="121" t="b">
        <v>0</v>
      </c>
      <c r="AC2451" s="121" t="b">
        <v>0</v>
      </c>
      <c r="AD2451" s="122"/>
      <c r="AE2451" s="121" t="b">
        <v>0</v>
      </c>
      <c r="AF2451" s="128"/>
      <c r="AG2451" s="137"/>
      <c r="AH2451" s="138" t="b">
        <v>0</v>
      </c>
      <c r="AI2451" s="133"/>
    </row>
    <row r="2452">
      <c r="A2452" s="114"/>
      <c r="B2452" s="114"/>
      <c r="C2452" s="114"/>
      <c r="D2452" s="114"/>
      <c r="E2452" s="114"/>
      <c r="F2452" s="116"/>
      <c r="G2452" s="117"/>
      <c r="H2452" s="116"/>
      <c r="I2452" s="116"/>
      <c r="J2452" s="118"/>
      <c r="K2452" s="116"/>
      <c r="L2452" s="116"/>
      <c r="M2452" s="116"/>
      <c r="N2452" s="116"/>
      <c r="O2452" s="116"/>
      <c r="P2452" s="126"/>
      <c r="Q2452" s="126"/>
      <c r="R2452" s="126"/>
      <c r="S2452" s="136"/>
      <c r="T2452" s="126"/>
      <c r="U2452" s="126"/>
      <c r="V2452" s="126"/>
      <c r="W2452" s="136"/>
      <c r="X2452" s="126"/>
      <c r="Y2452" s="126"/>
      <c r="Z2452" s="126"/>
      <c r="AA2452" s="136"/>
      <c r="AB2452" s="121" t="b">
        <v>0</v>
      </c>
      <c r="AC2452" s="121" t="b">
        <v>0</v>
      </c>
      <c r="AD2452" s="122"/>
      <c r="AE2452" s="121" t="b">
        <v>0</v>
      </c>
      <c r="AF2452" s="128"/>
      <c r="AG2452" s="137"/>
      <c r="AH2452" s="138" t="b">
        <v>0</v>
      </c>
      <c r="AI2452" s="133"/>
    </row>
    <row r="2453">
      <c r="A2453" s="114"/>
      <c r="B2453" s="114"/>
      <c r="C2453" s="114"/>
      <c r="D2453" s="114"/>
      <c r="E2453" s="114"/>
      <c r="F2453" s="116"/>
      <c r="G2453" s="117"/>
      <c r="H2453" s="116"/>
      <c r="I2453" s="116"/>
      <c r="J2453" s="118"/>
      <c r="K2453" s="116"/>
      <c r="L2453" s="116"/>
      <c r="M2453" s="116"/>
      <c r="N2453" s="116"/>
      <c r="O2453" s="116"/>
      <c r="P2453" s="126"/>
      <c r="Q2453" s="126"/>
      <c r="R2453" s="126"/>
      <c r="S2453" s="136"/>
      <c r="T2453" s="126"/>
      <c r="U2453" s="126"/>
      <c r="V2453" s="126"/>
      <c r="W2453" s="136"/>
      <c r="X2453" s="126"/>
      <c r="Y2453" s="126"/>
      <c r="Z2453" s="126"/>
      <c r="AA2453" s="136"/>
      <c r="AB2453" s="121" t="b">
        <v>0</v>
      </c>
      <c r="AC2453" s="121" t="b">
        <v>0</v>
      </c>
      <c r="AD2453" s="122"/>
      <c r="AE2453" s="121" t="b">
        <v>0</v>
      </c>
      <c r="AF2453" s="128"/>
      <c r="AG2453" s="137"/>
      <c r="AH2453" s="138" t="b">
        <v>0</v>
      </c>
      <c r="AI2453" s="133"/>
    </row>
    <row r="2454">
      <c r="A2454" s="114"/>
      <c r="B2454" s="114"/>
      <c r="C2454" s="114"/>
      <c r="D2454" s="114"/>
      <c r="E2454" s="114"/>
      <c r="F2454" s="116"/>
      <c r="G2454" s="117"/>
      <c r="H2454" s="116"/>
      <c r="I2454" s="116"/>
      <c r="J2454" s="118"/>
      <c r="K2454" s="116"/>
      <c r="L2454" s="116"/>
      <c r="M2454" s="116"/>
      <c r="N2454" s="116"/>
      <c r="O2454" s="116"/>
      <c r="P2454" s="126"/>
      <c r="Q2454" s="126"/>
      <c r="R2454" s="126"/>
      <c r="S2454" s="136"/>
      <c r="T2454" s="126"/>
      <c r="U2454" s="126"/>
      <c r="V2454" s="126"/>
      <c r="W2454" s="136"/>
      <c r="X2454" s="126"/>
      <c r="Y2454" s="126"/>
      <c r="Z2454" s="126"/>
      <c r="AA2454" s="136"/>
      <c r="AB2454" s="121" t="b">
        <v>0</v>
      </c>
      <c r="AC2454" s="121" t="b">
        <v>0</v>
      </c>
      <c r="AD2454" s="122"/>
      <c r="AE2454" s="121" t="b">
        <v>0</v>
      </c>
      <c r="AF2454" s="128"/>
      <c r="AG2454" s="137"/>
      <c r="AH2454" s="138" t="b">
        <v>0</v>
      </c>
      <c r="AI2454" s="133"/>
    </row>
    <row r="2455">
      <c r="A2455" s="114"/>
      <c r="B2455" s="114"/>
      <c r="C2455" s="114"/>
      <c r="D2455" s="114"/>
      <c r="E2455" s="114"/>
      <c r="F2455" s="116"/>
      <c r="G2455" s="117"/>
      <c r="H2455" s="116"/>
      <c r="I2455" s="116"/>
      <c r="J2455" s="118"/>
      <c r="K2455" s="116"/>
      <c r="L2455" s="116"/>
      <c r="M2455" s="116"/>
      <c r="N2455" s="116"/>
      <c r="O2455" s="116"/>
      <c r="P2455" s="126"/>
      <c r="Q2455" s="126"/>
      <c r="R2455" s="126"/>
      <c r="S2455" s="136"/>
      <c r="T2455" s="126"/>
      <c r="U2455" s="126"/>
      <c r="V2455" s="126"/>
      <c r="W2455" s="136"/>
      <c r="X2455" s="126"/>
      <c r="Y2455" s="126"/>
      <c r="Z2455" s="126"/>
      <c r="AA2455" s="136"/>
      <c r="AB2455" s="121" t="b">
        <v>0</v>
      </c>
      <c r="AC2455" s="121" t="b">
        <v>0</v>
      </c>
      <c r="AD2455" s="122"/>
      <c r="AE2455" s="121" t="b">
        <v>0</v>
      </c>
      <c r="AF2455" s="128"/>
      <c r="AG2455" s="137"/>
      <c r="AH2455" s="138" t="b">
        <v>0</v>
      </c>
      <c r="AI2455" s="133"/>
    </row>
    <row r="2456">
      <c r="A2456" s="114"/>
      <c r="B2456" s="114"/>
      <c r="C2456" s="114"/>
      <c r="D2456" s="114"/>
      <c r="E2456" s="114"/>
      <c r="F2456" s="116"/>
      <c r="G2456" s="117"/>
      <c r="H2456" s="116"/>
      <c r="I2456" s="116"/>
      <c r="J2456" s="118"/>
      <c r="K2456" s="116"/>
      <c r="L2456" s="116"/>
      <c r="M2456" s="116"/>
      <c r="N2456" s="116"/>
      <c r="O2456" s="116"/>
      <c r="P2456" s="126"/>
      <c r="Q2456" s="126"/>
      <c r="R2456" s="126"/>
      <c r="S2456" s="136"/>
      <c r="T2456" s="126"/>
      <c r="U2456" s="126"/>
      <c r="V2456" s="126"/>
      <c r="W2456" s="136"/>
      <c r="X2456" s="126"/>
      <c r="Y2456" s="126"/>
      <c r="Z2456" s="126"/>
      <c r="AA2456" s="136"/>
      <c r="AB2456" s="121" t="b">
        <v>0</v>
      </c>
      <c r="AC2456" s="121" t="b">
        <v>0</v>
      </c>
      <c r="AD2456" s="122"/>
      <c r="AE2456" s="121" t="b">
        <v>0</v>
      </c>
      <c r="AF2456" s="128"/>
      <c r="AG2456" s="137"/>
      <c r="AH2456" s="138" t="b">
        <v>0</v>
      </c>
      <c r="AI2456" s="133"/>
    </row>
    <row r="2457">
      <c r="A2457" s="114"/>
      <c r="B2457" s="114"/>
      <c r="C2457" s="114"/>
      <c r="D2457" s="114"/>
      <c r="E2457" s="114"/>
      <c r="F2457" s="116"/>
      <c r="G2457" s="117"/>
      <c r="H2457" s="116"/>
      <c r="I2457" s="116"/>
      <c r="J2457" s="118"/>
      <c r="K2457" s="116"/>
      <c r="L2457" s="116"/>
      <c r="M2457" s="116"/>
      <c r="N2457" s="116"/>
      <c r="O2457" s="116"/>
      <c r="P2457" s="126"/>
      <c r="Q2457" s="126"/>
      <c r="R2457" s="126"/>
      <c r="S2457" s="136"/>
      <c r="T2457" s="126"/>
      <c r="U2457" s="126"/>
      <c r="V2457" s="126"/>
      <c r="W2457" s="136"/>
      <c r="X2457" s="126"/>
      <c r="Y2457" s="126"/>
      <c r="Z2457" s="126"/>
      <c r="AA2457" s="136"/>
      <c r="AB2457" s="121" t="b">
        <v>0</v>
      </c>
      <c r="AC2457" s="121" t="b">
        <v>0</v>
      </c>
      <c r="AD2457" s="122"/>
      <c r="AE2457" s="121" t="b">
        <v>0</v>
      </c>
      <c r="AF2457" s="128"/>
      <c r="AG2457" s="137"/>
      <c r="AH2457" s="138" t="b">
        <v>0</v>
      </c>
      <c r="AI2457" s="133"/>
    </row>
    <row r="2458">
      <c r="A2458" s="114"/>
      <c r="B2458" s="114"/>
      <c r="C2458" s="114"/>
      <c r="D2458" s="114"/>
      <c r="E2458" s="114"/>
      <c r="F2458" s="116"/>
      <c r="G2458" s="117"/>
      <c r="H2458" s="116"/>
      <c r="I2458" s="116"/>
      <c r="J2458" s="118"/>
      <c r="K2458" s="116"/>
      <c r="L2458" s="116"/>
      <c r="M2458" s="116"/>
      <c r="N2458" s="116"/>
      <c r="O2458" s="116"/>
      <c r="P2458" s="126"/>
      <c r="Q2458" s="126"/>
      <c r="R2458" s="126"/>
      <c r="S2458" s="136"/>
      <c r="T2458" s="126"/>
      <c r="U2458" s="126"/>
      <c r="V2458" s="126"/>
      <c r="W2458" s="136"/>
      <c r="X2458" s="126"/>
      <c r="Y2458" s="126"/>
      <c r="Z2458" s="126"/>
      <c r="AA2458" s="136"/>
      <c r="AB2458" s="121" t="b">
        <v>0</v>
      </c>
      <c r="AC2458" s="121" t="b">
        <v>0</v>
      </c>
      <c r="AD2458" s="122"/>
      <c r="AE2458" s="121" t="b">
        <v>0</v>
      </c>
      <c r="AF2458" s="128"/>
      <c r="AG2458" s="137"/>
      <c r="AH2458" s="138" t="b">
        <v>0</v>
      </c>
      <c r="AI2458" s="133"/>
    </row>
    <row r="2459">
      <c r="A2459" s="114"/>
      <c r="B2459" s="114"/>
      <c r="C2459" s="114"/>
      <c r="D2459" s="114"/>
      <c r="E2459" s="114"/>
      <c r="F2459" s="116"/>
      <c r="G2459" s="117"/>
      <c r="H2459" s="116"/>
      <c r="I2459" s="116"/>
      <c r="J2459" s="118"/>
      <c r="K2459" s="116"/>
      <c r="L2459" s="116"/>
      <c r="M2459" s="116"/>
      <c r="N2459" s="116"/>
      <c r="O2459" s="116"/>
      <c r="P2459" s="126"/>
      <c r="Q2459" s="126"/>
      <c r="R2459" s="126"/>
      <c r="S2459" s="136"/>
      <c r="T2459" s="126"/>
      <c r="U2459" s="126"/>
      <c r="V2459" s="126"/>
      <c r="W2459" s="136"/>
      <c r="X2459" s="126"/>
      <c r="Y2459" s="126"/>
      <c r="Z2459" s="126"/>
      <c r="AA2459" s="136"/>
      <c r="AB2459" s="121" t="b">
        <v>0</v>
      </c>
      <c r="AC2459" s="121" t="b">
        <v>0</v>
      </c>
      <c r="AD2459" s="122"/>
      <c r="AE2459" s="121" t="b">
        <v>0</v>
      </c>
      <c r="AF2459" s="128"/>
      <c r="AG2459" s="137"/>
      <c r="AH2459" s="138" t="b">
        <v>0</v>
      </c>
      <c r="AI2459" s="133"/>
    </row>
    <row r="2460">
      <c r="A2460" s="114"/>
      <c r="B2460" s="114"/>
      <c r="C2460" s="114"/>
      <c r="D2460" s="114"/>
      <c r="E2460" s="114"/>
      <c r="F2460" s="116"/>
      <c r="G2460" s="117"/>
      <c r="H2460" s="116"/>
      <c r="I2460" s="116"/>
      <c r="J2460" s="118"/>
      <c r="K2460" s="116"/>
      <c r="L2460" s="116"/>
      <c r="M2460" s="116"/>
      <c r="N2460" s="116"/>
      <c r="O2460" s="116"/>
      <c r="P2460" s="126"/>
      <c r="Q2460" s="126"/>
      <c r="R2460" s="126"/>
      <c r="S2460" s="136"/>
      <c r="T2460" s="126"/>
      <c r="U2460" s="126"/>
      <c r="V2460" s="126"/>
      <c r="W2460" s="136"/>
      <c r="X2460" s="126"/>
      <c r="Y2460" s="126"/>
      <c r="Z2460" s="126"/>
      <c r="AA2460" s="136"/>
      <c r="AB2460" s="121" t="b">
        <v>0</v>
      </c>
      <c r="AC2460" s="121" t="b">
        <v>0</v>
      </c>
      <c r="AD2460" s="122"/>
      <c r="AE2460" s="121" t="b">
        <v>0</v>
      </c>
      <c r="AF2460" s="128"/>
      <c r="AG2460" s="137"/>
      <c r="AH2460" s="138" t="b">
        <v>0</v>
      </c>
      <c r="AI2460" s="133"/>
    </row>
    <row r="2461">
      <c r="A2461" s="114"/>
      <c r="B2461" s="114"/>
      <c r="C2461" s="114"/>
      <c r="D2461" s="114"/>
      <c r="E2461" s="114"/>
      <c r="F2461" s="116"/>
      <c r="G2461" s="117"/>
      <c r="H2461" s="116"/>
      <c r="I2461" s="116"/>
      <c r="J2461" s="118"/>
      <c r="K2461" s="116"/>
      <c r="L2461" s="116"/>
      <c r="M2461" s="116"/>
      <c r="N2461" s="116"/>
      <c r="O2461" s="116"/>
      <c r="P2461" s="126"/>
      <c r="Q2461" s="126"/>
      <c r="R2461" s="126"/>
      <c r="S2461" s="136"/>
      <c r="T2461" s="126"/>
      <c r="U2461" s="126"/>
      <c r="V2461" s="126"/>
      <c r="W2461" s="136"/>
      <c r="X2461" s="126"/>
      <c r="Y2461" s="126"/>
      <c r="Z2461" s="126"/>
      <c r="AA2461" s="136"/>
      <c r="AB2461" s="121" t="b">
        <v>0</v>
      </c>
      <c r="AC2461" s="121" t="b">
        <v>0</v>
      </c>
      <c r="AD2461" s="122"/>
      <c r="AE2461" s="121" t="b">
        <v>0</v>
      </c>
      <c r="AF2461" s="128"/>
      <c r="AG2461" s="137"/>
      <c r="AH2461" s="138" t="b">
        <v>0</v>
      </c>
      <c r="AI2461" s="133"/>
    </row>
    <row r="2462">
      <c r="A2462" s="114"/>
      <c r="B2462" s="114"/>
      <c r="C2462" s="114"/>
      <c r="D2462" s="114"/>
      <c r="E2462" s="114"/>
      <c r="F2462" s="116"/>
      <c r="G2462" s="117"/>
      <c r="H2462" s="116"/>
      <c r="I2462" s="116"/>
      <c r="J2462" s="118"/>
      <c r="K2462" s="116"/>
      <c r="L2462" s="116"/>
      <c r="M2462" s="116"/>
      <c r="N2462" s="116"/>
      <c r="O2462" s="116"/>
      <c r="P2462" s="126"/>
      <c r="Q2462" s="126"/>
      <c r="R2462" s="126"/>
      <c r="S2462" s="136"/>
      <c r="T2462" s="126"/>
      <c r="U2462" s="126"/>
      <c r="V2462" s="126"/>
      <c r="W2462" s="136"/>
      <c r="X2462" s="126"/>
      <c r="Y2462" s="126"/>
      <c r="Z2462" s="126"/>
      <c r="AA2462" s="136"/>
      <c r="AB2462" s="121" t="b">
        <v>0</v>
      </c>
      <c r="AC2462" s="121" t="b">
        <v>0</v>
      </c>
      <c r="AD2462" s="122"/>
      <c r="AE2462" s="121" t="b">
        <v>0</v>
      </c>
      <c r="AF2462" s="128"/>
      <c r="AG2462" s="137"/>
      <c r="AH2462" s="138" t="b">
        <v>0</v>
      </c>
      <c r="AI2462" s="133"/>
    </row>
    <row r="2463">
      <c r="A2463" s="114"/>
      <c r="B2463" s="114"/>
      <c r="C2463" s="114"/>
      <c r="D2463" s="114"/>
      <c r="E2463" s="114"/>
      <c r="F2463" s="116"/>
      <c r="G2463" s="117"/>
      <c r="H2463" s="116"/>
      <c r="I2463" s="116"/>
      <c r="J2463" s="118"/>
      <c r="K2463" s="116"/>
      <c r="L2463" s="116"/>
      <c r="M2463" s="116"/>
      <c r="N2463" s="116"/>
      <c r="O2463" s="116"/>
      <c r="P2463" s="126"/>
      <c r="Q2463" s="126"/>
      <c r="R2463" s="126"/>
      <c r="S2463" s="136"/>
      <c r="T2463" s="126"/>
      <c r="U2463" s="126"/>
      <c r="V2463" s="126"/>
      <c r="W2463" s="136"/>
      <c r="X2463" s="126"/>
      <c r="Y2463" s="126"/>
      <c r="Z2463" s="126"/>
      <c r="AA2463" s="136"/>
      <c r="AB2463" s="121" t="b">
        <v>0</v>
      </c>
      <c r="AC2463" s="121" t="b">
        <v>0</v>
      </c>
      <c r="AD2463" s="122"/>
      <c r="AE2463" s="121" t="b">
        <v>0</v>
      </c>
      <c r="AF2463" s="128"/>
      <c r="AG2463" s="137"/>
      <c r="AH2463" s="138" t="b">
        <v>0</v>
      </c>
      <c r="AI2463" s="133"/>
    </row>
    <row r="2464">
      <c r="A2464" s="114"/>
      <c r="B2464" s="114"/>
      <c r="C2464" s="114"/>
      <c r="D2464" s="114"/>
      <c r="E2464" s="114"/>
      <c r="F2464" s="116"/>
      <c r="G2464" s="117"/>
      <c r="H2464" s="116"/>
      <c r="I2464" s="116"/>
      <c r="J2464" s="118"/>
      <c r="K2464" s="116"/>
      <c r="L2464" s="116"/>
      <c r="M2464" s="116"/>
      <c r="N2464" s="116"/>
      <c r="O2464" s="116"/>
      <c r="P2464" s="126"/>
      <c r="Q2464" s="126"/>
      <c r="R2464" s="126"/>
      <c r="S2464" s="136"/>
      <c r="T2464" s="126"/>
      <c r="U2464" s="126"/>
      <c r="V2464" s="126"/>
      <c r="W2464" s="136"/>
      <c r="X2464" s="126"/>
      <c r="Y2464" s="126"/>
      <c r="Z2464" s="126"/>
      <c r="AA2464" s="136"/>
      <c r="AB2464" s="121" t="b">
        <v>0</v>
      </c>
      <c r="AC2464" s="121" t="b">
        <v>0</v>
      </c>
      <c r="AD2464" s="122"/>
      <c r="AE2464" s="121" t="b">
        <v>0</v>
      </c>
      <c r="AF2464" s="128"/>
      <c r="AG2464" s="137"/>
      <c r="AH2464" s="138" t="b">
        <v>0</v>
      </c>
      <c r="AI2464" s="133"/>
    </row>
    <row r="2465">
      <c r="A2465" s="114"/>
      <c r="B2465" s="114"/>
      <c r="C2465" s="114"/>
      <c r="D2465" s="114"/>
      <c r="E2465" s="114"/>
      <c r="F2465" s="116"/>
      <c r="G2465" s="117"/>
      <c r="H2465" s="116"/>
      <c r="I2465" s="116"/>
      <c r="J2465" s="118"/>
      <c r="K2465" s="116"/>
      <c r="L2465" s="116"/>
      <c r="M2465" s="116"/>
      <c r="N2465" s="116"/>
      <c r="O2465" s="116"/>
      <c r="P2465" s="126"/>
      <c r="Q2465" s="126"/>
      <c r="R2465" s="126"/>
      <c r="S2465" s="136"/>
      <c r="T2465" s="126"/>
      <c r="U2465" s="126"/>
      <c r="V2465" s="126"/>
      <c r="W2465" s="136"/>
      <c r="X2465" s="126"/>
      <c r="Y2465" s="126"/>
      <c r="Z2465" s="126"/>
      <c r="AA2465" s="136"/>
      <c r="AB2465" s="121" t="b">
        <v>0</v>
      </c>
      <c r="AC2465" s="121" t="b">
        <v>0</v>
      </c>
      <c r="AD2465" s="122"/>
      <c r="AE2465" s="121" t="b">
        <v>0</v>
      </c>
      <c r="AF2465" s="128"/>
      <c r="AG2465" s="137"/>
      <c r="AH2465" s="138" t="b">
        <v>0</v>
      </c>
      <c r="AI2465" s="133"/>
    </row>
    <row r="2466">
      <c r="A2466" s="114"/>
      <c r="B2466" s="114"/>
      <c r="C2466" s="114"/>
      <c r="D2466" s="114"/>
      <c r="E2466" s="114"/>
      <c r="F2466" s="116"/>
      <c r="G2466" s="117"/>
      <c r="H2466" s="116"/>
      <c r="I2466" s="116"/>
      <c r="J2466" s="118"/>
      <c r="K2466" s="116"/>
      <c r="L2466" s="116"/>
      <c r="M2466" s="116"/>
      <c r="N2466" s="116"/>
      <c r="O2466" s="116"/>
      <c r="P2466" s="126"/>
      <c r="Q2466" s="126"/>
      <c r="R2466" s="126"/>
      <c r="S2466" s="136"/>
      <c r="T2466" s="126"/>
      <c r="U2466" s="126"/>
      <c r="V2466" s="126"/>
      <c r="W2466" s="136"/>
      <c r="X2466" s="126"/>
      <c r="Y2466" s="126"/>
      <c r="Z2466" s="126"/>
      <c r="AA2466" s="136"/>
      <c r="AB2466" s="121" t="b">
        <v>0</v>
      </c>
      <c r="AC2466" s="121" t="b">
        <v>0</v>
      </c>
      <c r="AD2466" s="122"/>
      <c r="AE2466" s="121" t="b">
        <v>0</v>
      </c>
      <c r="AF2466" s="128"/>
      <c r="AG2466" s="137"/>
      <c r="AH2466" s="138" t="b">
        <v>0</v>
      </c>
      <c r="AI2466" s="133"/>
    </row>
    <row r="2467">
      <c r="A2467" s="114"/>
      <c r="B2467" s="114"/>
      <c r="C2467" s="114"/>
      <c r="D2467" s="114"/>
      <c r="E2467" s="114"/>
      <c r="F2467" s="116"/>
      <c r="G2467" s="117"/>
      <c r="H2467" s="116"/>
      <c r="I2467" s="116"/>
      <c r="J2467" s="118"/>
      <c r="K2467" s="116"/>
      <c r="L2467" s="116"/>
      <c r="M2467" s="116"/>
      <c r="N2467" s="116"/>
      <c r="O2467" s="116"/>
      <c r="P2467" s="126"/>
      <c r="Q2467" s="126"/>
      <c r="R2467" s="126"/>
      <c r="S2467" s="136"/>
      <c r="T2467" s="126"/>
      <c r="U2467" s="126"/>
      <c r="V2467" s="126"/>
      <c r="W2467" s="136"/>
      <c r="X2467" s="126"/>
      <c r="Y2467" s="126"/>
      <c r="Z2467" s="126"/>
      <c r="AA2467" s="136"/>
      <c r="AB2467" s="121" t="b">
        <v>0</v>
      </c>
      <c r="AC2467" s="121" t="b">
        <v>0</v>
      </c>
      <c r="AD2467" s="122"/>
      <c r="AE2467" s="121" t="b">
        <v>0</v>
      </c>
      <c r="AF2467" s="128"/>
      <c r="AG2467" s="137"/>
      <c r="AH2467" s="138" t="b">
        <v>0</v>
      </c>
      <c r="AI2467" s="133"/>
    </row>
    <row r="2468">
      <c r="A2468" s="114"/>
      <c r="B2468" s="114"/>
      <c r="C2468" s="114"/>
      <c r="D2468" s="114"/>
      <c r="E2468" s="114"/>
      <c r="F2468" s="116"/>
      <c r="G2468" s="117"/>
      <c r="H2468" s="116"/>
      <c r="I2468" s="116"/>
      <c r="J2468" s="118"/>
      <c r="K2468" s="116"/>
      <c r="L2468" s="116"/>
      <c r="M2468" s="116"/>
      <c r="N2468" s="116"/>
      <c r="O2468" s="116"/>
      <c r="P2468" s="126"/>
      <c r="Q2468" s="126"/>
      <c r="R2468" s="126"/>
      <c r="S2468" s="136"/>
      <c r="T2468" s="126"/>
      <c r="U2468" s="126"/>
      <c r="V2468" s="126"/>
      <c r="W2468" s="136"/>
      <c r="X2468" s="126"/>
      <c r="Y2468" s="126"/>
      <c r="Z2468" s="126"/>
      <c r="AA2468" s="136"/>
      <c r="AB2468" s="121" t="b">
        <v>0</v>
      </c>
      <c r="AC2468" s="121" t="b">
        <v>0</v>
      </c>
      <c r="AD2468" s="122"/>
      <c r="AE2468" s="121" t="b">
        <v>0</v>
      </c>
      <c r="AF2468" s="128"/>
      <c r="AG2468" s="137"/>
      <c r="AH2468" s="138" t="b">
        <v>0</v>
      </c>
      <c r="AI2468" s="133"/>
    </row>
    <row r="2469">
      <c r="A2469" s="114"/>
      <c r="B2469" s="114"/>
      <c r="C2469" s="114"/>
      <c r="D2469" s="114"/>
      <c r="E2469" s="114"/>
      <c r="F2469" s="116"/>
      <c r="G2469" s="117"/>
      <c r="H2469" s="116"/>
      <c r="I2469" s="116"/>
      <c r="J2469" s="118"/>
      <c r="K2469" s="116"/>
      <c r="L2469" s="116"/>
      <c r="M2469" s="116"/>
      <c r="N2469" s="116"/>
      <c r="O2469" s="116"/>
      <c r="P2469" s="126"/>
      <c r="Q2469" s="126"/>
      <c r="R2469" s="126"/>
      <c r="S2469" s="136"/>
      <c r="T2469" s="126"/>
      <c r="U2469" s="126"/>
      <c r="V2469" s="126"/>
      <c r="W2469" s="136"/>
      <c r="X2469" s="126"/>
      <c r="Y2469" s="126"/>
      <c r="Z2469" s="126"/>
      <c r="AA2469" s="136"/>
      <c r="AB2469" s="121" t="b">
        <v>0</v>
      </c>
      <c r="AC2469" s="121" t="b">
        <v>0</v>
      </c>
      <c r="AD2469" s="122"/>
      <c r="AE2469" s="121" t="b">
        <v>0</v>
      </c>
      <c r="AF2469" s="128"/>
      <c r="AG2469" s="137"/>
      <c r="AH2469" s="138" t="b">
        <v>0</v>
      </c>
      <c r="AI2469" s="133"/>
    </row>
    <row r="2470">
      <c r="A2470" s="114"/>
      <c r="B2470" s="114"/>
      <c r="C2470" s="114"/>
      <c r="D2470" s="114"/>
      <c r="E2470" s="114"/>
      <c r="F2470" s="116"/>
      <c r="G2470" s="117"/>
      <c r="H2470" s="116"/>
      <c r="I2470" s="116"/>
      <c r="J2470" s="118"/>
      <c r="K2470" s="116"/>
      <c r="L2470" s="116"/>
      <c r="M2470" s="116"/>
      <c r="N2470" s="116"/>
      <c r="O2470" s="116"/>
      <c r="P2470" s="126"/>
      <c r="Q2470" s="126"/>
      <c r="R2470" s="126"/>
      <c r="S2470" s="136"/>
      <c r="T2470" s="126"/>
      <c r="U2470" s="126"/>
      <c r="V2470" s="126"/>
      <c r="W2470" s="136"/>
      <c r="X2470" s="126"/>
      <c r="Y2470" s="126"/>
      <c r="Z2470" s="126"/>
      <c r="AA2470" s="136"/>
      <c r="AB2470" s="121" t="b">
        <v>0</v>
      </c>
      <c r="AC2470" s="121" t="b">
        <v>0</v>
      </c>
      <c r="AD2470" s="122"/>
      <c r="AE2470" s="121" t="b">
        <v>0</v>
      </c>
      <c r="AF2470" s="128"/>
      <c r="AG2470" s="137"/>
      <c r="AH2470" s="138" t="b">
        <v>0</v>
      </c>
      <c r="AI2470" s="133"/>
    </row>
    <row r="2471">
      <c r="A2471" s="114"/>
      <c r="B2471" s="114"/>
      <c r="C2471" s="114"/>
      <c r="D2471" s="114"/>
      <c r="E2471" s="114"/>
      <c r="F2471" s="116"/>
      <c r="G2471" s="117"/>
      <c r="H2471" s="116"/>
      <c r="I2471" s="116"/>
      <c r="J2471" s="118"/>
      <c r="K2471" s="116"/>
      <c r="L2471" s="116"/>
      <c r="M2471" s="116"/>
      <c r="N2471" s="116"/>
      <c r="O2471" s="116"/>
      <c r="P2471" s="126"/>
      <c r="Q2471" s="126"/>
      <c r="R2471" s="126"/>
      <c r="S2471" s="136"/>
      <c r="T2471" s="126"/>
      <c r="U2471" s="126"/>
      <c r="V2471" s="126"/>
      <c r="W2471" s="136"/>
      <c r="X2471" s="126"/>
      <c r="Y2471" s="126"/>
      <c r="Z2471" s="126"/>
      <c r="AA2471" s="136"/>
      <c r="AB2471" s="121" t="b">
        <v>0</v>
      </c>
      <c r="AC2471" s="121" t="b">
        <v>0</v>
      </c>
      <c r="AD2471" s="122"/>
      <c r="AE2471" s="121" t="b">
        <v>0</v>
      </c>
      <c r="AF2471" s="128"/>
      <c r="AG2471" s="137"/>
      <c r="AH2471" s="138" t="b">
        <v>0</v>
      </c>
      <c r="AI2471" s="133"/>
    </row>
    <row r="2472">
      <c r="A2472" s="114"/>
      <c r="B2472" s="114"/>
      <c r="C2472" s="114"/>
      <c r="D2472" s="114"/>
      <c r="E2472" s="114"/>
      <c r="F2472" s="116"/>
      <c r="G2472" s="117"/>
      <c r="H2472" s="116"/>
      <c r="I2472" s="116"/>
      <c r="J2472" s="118"/>
      <c r="K2472" s="116"/>
      <c r="L2472" s="116"/>
      <c r="M2472" s="116"/>
      <c r="N2472" s="116"/>
      <c r="O2472" s="116"/>
      <c r="P2472" s="126"/>
      <c r="Q2472" s="126"/>
      <c r="R2472" s="126"/>
      <c r="S2472" s="136"/>
      <c r="T2472" s="126"/>
      <c r="U2472" s="126"/>
      <c r="V2472" s="126"/>
      <c r="W2472" s="136"/>
      <c r="X2472" s="126"/>
      <c r="Y2472" s="126"/>
      <c r="Z2472" s="126"/>
      <c r="AA2472" s="136"/>
      <c r="AB2472" s="121" t="b">
        <v>0</v>
      </c>
      <c r="AC2472" s="121" t="b">
        <v>0</v>
      </c>
      <c r="AD2472" s="122"/>
      <c r="AE2472" s="121" t="b">
        <v>0</v>
      </c>
      <c r="AF2472" s="128"/>
      <c r="AG2472" s="137"/>
      <c r="AH2472" s="138" t="b">
        <v>0</v>
      </c>
      <c r="AI2472" s="133"/>
    </row>
    <row r="2473">
      <c r="A2473" s="114"/>
      <c r="B2473" s="114"/>
      <c r="C2473" s="114"/>
      <c r="D2473" s="114"/>
      <c r="E2473" s="114"/>
      <c r="F2473" s="116"/>
      <c r="G2473" s="117"/>
      <c r="H2473" s="116"/>
      <c r="I2473" s="116"/>
      <c r="J2473" s="118"/>
      <c r="K2473" s="116"/>
      <c r="L2473" s="116"/>
      <c r="M2473" s="116"/>
      <c r="N2473" s="116"/>
      <c r="O2473" s="116"/>
      <c r="P2473" s="126"/>
      <c r="Q2473" s="126"/>
      <c r="R2473" s="126"/>
      <c r="S2473" s="136"/>
      <c r="T2473" s="126"/>
      <c r="U2473" s="126"/>
      <c r="V2473" s="126"/>
      <c r="W2473" s="136"/>
      <c r="X2473" s="126"/>
      <c r="Y2473" s="126"/>
      <c r="Z2473" s="126"/>
      <c r="AA2473" s="136"/>
      <c r="AB2473" s="121" t="b">
        <v>0</v>
      </c>
      <c r="AC2473" s="121" t="b">
        <v>0</v>
      </c>
      <c r="AD2473" s="122"/>
      <c r="AE2473" s="121" t="b">
        <v>0</v>
      </c>
      <c r="AF2473" s="128"/>
      <c r="AG2473" s="137"/>
      <c r="AH2473" s="138" t="b">
        <v>0</v>
      </c>
      <c r="AI2473" s="133"/>
    </row>
    <row r="2474">
      <c r="A2474" s="114"/>
      <c r="B2474" s="114"/>
      <c r="C2474" s="114"/>
      <c r="D2474" s="114"/>
      <c r="E2474" s="114"/>
      <c r="F2474" s="116"/>
      <c r="G2474" s="117"/>
      <c r="H2474" s="116"/>
      <c r="I2474" s="116"/>
      <c r="J2474" s="118"/>
      <c r="K2474" s="116"/>
      <c r="L2474" s="116"/>
      <c r="M2474" s="116"/>
      <c r="N2474" s="116"/>
      <c r="O2474" s="116"/>
      <c r="P2474" s="126"/>
      <c r="Q2474" s="126"/>
      <c r="R2474" s="126"/>
      <c r="S2474" s="136"/>
      <c r="T2474" s="126"/>
      <c r="U2474" s="126"/>
      <c r="V2474" s="126"/>
      <c r="W2474" s="136"/>
      <c r="X2474" s="126"/>
      <c r="Y2474" s="126"/>
      <c r="Z2474" s="126"/>
      <c r="AA2474" s="136"/>
      <c r="AB2474" s="121" t="b">
        <v>0</v>
      </c>
      <c r="AC2474" s="121" t="b">
        <v>0</v>
      </c>
      <c r="AD2474" s="122"/>
      <c r="AE2474" s="121" t="b">
        <v>0</v>
      </c>
      <c r="AF2474" s="128"/>
      <c r="AG2474" s="137"/>
      <c r="AH2474" s="138" t="b">
        <v>0</v>
      </c>
      <c r="AI2474" s="133"/>
    </row>
    <row r="2475">
      <c r="A2475" s="114"/>
      <c r="B2475" s="114"/>
      <c r="C2475" s="114"/>
      <c r="D2475" s="114"/>
      <c r="E2475" s="114"/>
      <c r="F2475" s="116"/>
      <c r="G2475" s="117"/>
      <c r="H2475" s="116"/>
      <c r="I2475" s="116"/>
      <c r="J2475" s="118"/>
      <c r="K2475" s="116"/>
      <c r="L2475" s="116"/>
      <c r="M2475" s="116"/>
      <c r="N2475" s="116"/>
      <c r="O2475" s="116"/>
      <c r="P2475" s="126"/>
      <c r="Q2475" s="126"/>
      <c r="R2475" s="126"/>
      <c r="S2475" s="136"/>
      <c r="T2475" s="126"/>
      <c r="U2475" s="126"/>
      <c r="V2475" s="126"/>
      <c r="W2475" s="136"/>
      <c r="X2475" s="126"/>
      <c r="Y2475" s="126"/>
      <c r="Z2475" s="126"/>
      <c r="AA2475" s="136"/>
      <c r="AB2475" s="121" t="b">
        <v>0</v>
      </c>
      <c r="AC2475" s="121" t="b">
        <v>0</v>
      </c>
      <c r="AD2475" s="122"/>
      <c r="AE2475" s="121" t="b">
        <v>0</v>
      </c>
      <c r="AF2475" s="128"/>
      <c r="AG2475" s="137"/>
      <c r="AH2475" s="138" t="b">
        <v>0</v>
      </c>
      <c r="AI2475" s="133"/>
    </row>
    <row r="2476">
      <c r="A2476" s="114"/>
      <c r="B2476" s="114"/>
      <c r="C2476" s="114"/>
      <c r="D2476" s="114"/>
      <c r="E2476" s="114"/>
      <c r="F2476" s="116"/>
      <c r="G2476" s="117"/>
      <c r="H2476" s="116"/>
      <c r="I2476" s="116"/>
      <c r="J2476" s="118"/>
      <c r="K2476" s="116"/>
      <c r="L2476" s="116"/>
      <c r="M2476" s="116"/>
      <c r="N2476" s="116"/>
      <c r="O2476" s="116"/>
      <c r="P2476" s="126"/>
      <c r="Q2476" s="126"/>
      <c r="R2476" s="126"/>
      <c r="S2476" s="136"/>
      <c r="T2476" s="126"/>
      <c r="U2476" s="126"/>
      <c r="V2476" s="126"/>
      <c r="W2476" s="136"/>
      <c r="X2476" s="126"/>
      <c r="Y2476" s="126"/>
      <c r="Z2476" s="126"/>
      <c r="AA2476" s="136"/>
      <c r="AB2476" s="121" t="b">
        <v>0</v>
      </c>
      <c r="AC2476" s="121" t="b">
        <v>0</v>
      </c>
      <c r="AD2476" s="122"/>
      <c r="AE2476" s="121" t="b">
        <v>0</v>
      </c>
      <c r="AF2476" s="128"/>
      <c r="AG2476" s="137"/>
      <c r="AH2476" s="138" t="b">
        <v>0</v>
      </c>
      <c r="AI2476" s="133"/>
    </row>
    <row r="2477">
      <c r="A2477" s="114"/>
      <c r="B2477" s="114"/>
      <c r="C2477" s="114"/>
      <c r="D2477" s="114"/>
      <c r="E2477" s="114"/>
      <c r="F2477" s="116"/>
      <c r="G2477" s="117"/>
      <c r="H2477" s="116"/>
      <c r="I2477" s="116"/>
      <c r="J2477" s="118"/>
      <c r="K2477" s="116"/>
      <c r="L2477" s="116"/>
      <c r="M2477" s="116"/>
      <c r="N2477" s="116"/>
      <c r="O2477" s="116"/>
      <c r="P2477" s="126"/>
      <c r="Q2477" s="126"/>
      <c r="R2477" s="126"/>
      <c r="S2477" s="136"/>
      <c r="T2477" s="126"/>
      <c r="U2477" s="126"/>
      <c r="V2477" s="126"/>
      <c r="W2477" s="136"/>
      <c r="X2477" s="126"/>
      <c r="Y2477" s="126"/>
      <c r="Z2477" s="126"/>
      <c r="AA2477" s="136"/>
      <c r="AB2477" s="121" t="b">
        <v>0</v>
      </c>
      <c r="AC2477" s="121" t="b">
        <v>0</v>
      </c>
      <c r="AD2477" s="122"/>
      <c r="AE2477" s="121" t="b">
        <v>0</v>
      </c>
      <c r="AF2477" s="128"/>
      <c r="AG2477" s="137"/>
      <c r="AH2477" s="138" t="b">
        <v>0</v>
      </c>
      <c r="AI2477" s="133"/>
    </row>
    <row r="2478">
      <c r="A2478" s="114"/>
      <c r="B2478" s="114"/>
      <c r="C2478" s="114"/>
      <c r="D2478" s="114"/>
      <c r="E2478" s="114"/>
      <c r="F2478" s="116"/>
      <c r="G2478" s="117"/>
      <c r="H2478" s="116"/>
      <c r="I2478" s="116"/>
      <c r="J2478" s="118"/>
      <c r="K2478" s="116"/>
      <c r="L2478" s="116"/>
      <c r="M2478" s="116"/>
      <c r="N2478" s="116"/>
      <c r="O2478" s="116"/>
      <c r="P2478" s="126"/>
      <c r="Q2478" s="126"/>
      <c r="R2478" s="126"/>
      <c r="S2478" s="136"/>
      <c r="T2478" s="126"/>
      <c r="U2478" s="126"/>
      <c r="V2478" s="126"/>
      <c r="W2478" s="136"/>
      <c r="X2478" s="126"/>
      <c r="Y2478" s="126"/>
      <c r="Z2478" s="126"/>
      <c r="AA2478" s="136"/>
      <c r="AB2478" s="121" t="b">
        <v>0</v>
      </c>
      <c r="AC2478" s="121" t="b">
        <v>0</v>
      </c>
      <c r="AD2478" s="122"/>
      <c r="AE2478" s="121" t="b">
        <v>0</v>
      </c>
      <c r="AF2478" s="128"/>
      <c r="AG2478" s="137"/>
      <c r="AH2478" s="138" t="b">
        <v>0</v>
      </c>
      <c r="AI2478" s="133"/>
    </row>
    <row r="2479">
      <c r="A2479" s="114"/>
      <c r="B2479" s="114"/>
      <c r="C2479" s="114"/>
      <c r="D2479" s="114"/>
      <c r="E2479" s="114"/>
      <c r="F2479" s="116"/>
      <c r="G2479" s="117"/>
      <c r="H2479" s="116"/>
      <c r="I2479" s="116"/>
      <c r="J2479" s="118"/>
      <c r="K2479" s="116"/>
      <c r="L2479" s="116"/>
      <c r="M2479" s="116"/>
      <c r="N2479" s="116"/>
      <c r="O2479" s="116"/>
      <c r="P2479" s="126"/>
      <c r="Q2479" s="126"/>
      <c r="R2479" s="126"/>
      <c r="S2479" s="136"/>
      <c r="T2479" s="126"/>
      <c r="U2479" s="126"/>
      <c r="V2479" s="126"/>
      <c r="W2479" s="136"/>
      <c r="X2479" s="126"/>
      <c r="Y2479" s="126"/>
      <c r="Z2479" s="126"/>
      <c r="AA2479" s="136"/>
      <c r="AB2479" s="121" t="b">
        <v>0</v>
      </c>
      <c r="AC2479" s="121" t="b">
        <v>0</v>
      </c>
      <c r="AD2479" s="122"/>
      <c r="AE2479" s="121" t="b">
        <v>0</v>
      </c>
      <c r="AF2479" s="128"/>
      <c r="AG2479" s="137"/>
      <c r="AH2479" s="138" t="b">
        <v>0</v>
      </c>
      <c r="AI2479" s="133"/>
    </row>
    <row r="2480">
      <c r="A2480" s="114"/>
      <c r="B2480" s="114"/>
      <c r="C2480" s="114"/>
      <c r="D2480" s="114"/>
      <c r="E2480" s="114"/>
      <c r="F2480" s="116"/>
      <c r="G2480" s="117"/>
      <c r="H2480" s="116"/>
      <c r="I2480" s="116"/>
      <c r="J2480" s="118"/>
      <c r="K2480" s="116"/>
      <c r="L2480" s="116"/>
      <c r="M2480" s="116"/>
      <c r="N2480" s="116"/>
      <c r="O2480" s="116"/>
      <c r="P2480" s="126"/>
      <c r="Q2480" s="126"/>
      <c r="R2480" s="126"/>
      <c r="S2480" s="136"/>
      <c r="T2480" s="126"/>
      <c r="U2480" s="126"/>
      <c r="V2480" s="126"/>
      <c r="W2480" s="136"/>
      <c r="X2480" s="126"/>
      <c r="Y2480" s="126"/>
      <c r="Z2480" s="126"/>
      <c r="AA2480" s="136"/>
      <c r="AB2480" s="121" t="b">
        <v>0</v>
      </c>
      <c r="AC2480" s="121" t="b">
        <v>0</v>
      </c>
      <c r="AD2480" s="122"/>
      <c r="AE2480" s="121" t="b">
        <v>0</v>
      </c>
      <c r="AF2480" s="128"/>
      <c r="AG2480" s="137"/>
      <c r="AH2480" s="138" t="b">
        <v>0</v>
      </c>
      <c r="AI2480" s="133"/>
    </row>
    <row r="2481">
      <c r="A2481" s="114"/>
      <c r="B2481" s="114"/>
      <c r="C2481" s="114"/>
      <c r="D2481" s="114"/>
      <c r="E2481" s="114"/>
      <c r="F2481" s="116"/>
      <c r="G2481" s="117"/>
      <c r="H2481" s="116"/>
      <c r="I2481" s="116"/>
      <c r="J2481" s="118"/>
      <c r="K2481" s="116"/>
      <c r="L2481" s="116"/>
      <c r="M2481" s="116"/>
      <c r="N2481" s="116"/>
      <c r="O2481" s="116"/>
      <c r="P2481" s="126"/>
      <c r="Q2481" s="126"/>
      <c r="R2481" s="126"/>
      <c r="S2481" s="136"/>
      <c r="T2481" s="126"/>
      <c r="U2481" s="126"/>
      <c r="V2481" s="126"/>
      <c r="W2481" s="136"/>
      <c r="X2481" s="126"/>
      <c r="Y2481" s="126"/>
      <c r="Z2481" s="126"/>
      <c r="AA2481" s="136"/>
      <c r="AB2481" s="121" t="b">
        <v>0</v>
      </c>
      <c r="AC2481" s="121" t="b">
        <v>0</v>
      </c>
      <c r="AD2481" s="122"/>
      <c r="AE2481" s="121" t="b">
        <v>0</v>
      </c>
      <c r="AF2481" s="128"/>
      <c r="AG2481" s="137"/>
      <c r="AH2481" s="138" t="b">
        <v>0</v>
      </c>
      <c r="AI2481" s="133"/>
    </row>
    <row r="2482">
      <c r="A2482" s="114"/>
      <c r="B2482" s="114"/>
      <c r="C2482" s="114"/>
      <c r="D2482" s="114"/>
      <c r="E2482" s="114"/>
      <c r="F2482" s="116"/>
      <c r="G2482" s="117"/>
      <c r="H2482" s="116"/>
      <c r="I2482" s="116"/>
      <c r="J2482" s="118"/>
      <c r="K2482" s="116"/>
      <c r="L2482" s="116"/>
      <c r="M2482" s="116"/>
      <c r="N2482" s="116"/>
      <c r="O2482" s="116"/>
      <c r="P2482" s="126"/>
      <c r="Q2482" s="126"/>
      <c r="R2482" s="126"/>
      <c r="S2482" s="136"/>
      <c r="T2482" s="126"/>
      <c r="U2482" s="126"/>
      <c r="V2482" s="126"/>
      <c r="W2482" s="136"/>
      <c r="X2482" s="126"/>
      <c r="Y2482" s="126"/>
      <c r="Z2482" s="126"/>
      <c r="AA2482" s="136"/>
      <c r="AB2482" s="121" t="b">
        <v>0</v>
      </c>
      <c r="AC2482" s="121" t="b">
        <v>0</v>
      </c>
      <c r="AD2482" s="122"/>
      <c r="AE2482" s="121" t="b">
        <v>0</v>
      </c>
      <c r="AF2482" s="128"/>
      <c r="AG2482" s="137"/>
      <c r="AH2482" s="138" t="b">
        <v>0</v>
      </c>
      <c r="AI2482" s="133"/>
    </row>
    <row r="2483">
      <c r="A2483" s="114"/>
      <c r="B2483" s="114"/>
      <c r="C2483" s="114"/>
      <c r="D2483" s="114"/>
      <c r="E2483" s="114"/>
      <c r="F2483" s="116"/>
      <c r="G2483" s="117"/>
      <c r="H2483" s="116"/>
      <c r="I2483" s="116"/>
      <c r="J2483" s="118"/>
      <c r="K2483" s="116"/>
      <c r="L2483" s="116"/>
      <c r="M2483" s="116"/>
      <c r="N2483" s="116"/>
      <c r="O2483" s="116"/>
      <c r="P2483" s="126"/>
      <c r="Q2483" s="126"/>
      <c r="R2483" s="126"/>
      <c r="S2483" s="136"/>
      <c r="T2483" s="126"/>
      <c r="U2483" s="126"/>
      <c r="V2483" s="126"/>
      <c r="W2483" s="136"/>
      <c r="X2483" s="126"/>
      <c r="Y2483" s="126"/>
      <c r="Z2483" s="126"/>
      <c r="AA2483" s="136"/>
      <c r="AB2483" s="121" t="b">
        <v>0</v>
      </c>
      <c r="AC2483" s="121" t="b">
        <v>0</v>
      </c>
      <c r="AD2483" s="122"/>
      <c r="AE2483" s="121" t="b">
        <v>0</v>
      </c>
      <c r="AF2483" s="128"/>
      <c r="AG2483" s="137"/>
      <c r="AH2483" s="138" t="b">
        <v>0</v>
      </c>
      <c r="AI2483" s="133"/>
    </row>
    <row r="2484">
      <c r="A2484" s="114"/>
      <c r="B2484" s="114"/>
      <c r="C2484" s="114"/>
      <c r="D2484" s="114"/>
      <c r="E2484" s="114"/>
      <c r="F2484" s="116"/>
      <c r="G2484" s="117"/>
      <c r="H2484" s="116"/>
      <c r="I2484" s="116"/>
      <c r="J2484" s="118"/>
      <c r="K2484" s="116"/>
      <c r="L2484" s="116"/>
      <c r="M2484" s="116"/>
      <c r="N2484" s="116"/>
      <c r="O2484" s="116"/>
      <c r="P2484" s="126"/>
      <c r="Q2484" s="126"/>
      <c r="R2484" s="126"/>
      <c r="S2484" s="136"/>
      <c r="T2484" s="126"/>
      <c r="U2484" s="126"/>
      <c r="V2484" s="126"/>
      <c r="W2484" s="136"/>
      <c r="X2484" s="126"/>
      <c r="Y2484" s="126"/>
      <c r="Z2484" s="126"/>
      <c r="AA2484" s="136"/>
      <c r="AB2484" s="121" t="b">
        <v>0</v>
      </c>
      <c r="AC2484" s="121" t="b">
        <v>0</v>
      </c>
      <c r="AD2484" s="122"/>
      <c r="AE2484" s="121" t="b">
        <v>0</v>
      </c>
      <c r="AF2484" s="128"/>
      <c r="AG2484" s="137"/>
      <c r="AH2484" s="138" t="b">
        <v>0</v>
      </c>
      <c r="AI2484" s="133"/>
    </row>
    <row r="2485">
      <c r="A2485" s="114"/>
      <c r="B2485" s="114"/>
      <c r="C2485" s="114"/>
      <c r="D2485" s="114"/>
      <c r="E2485" s="114"/>
      <c r="F2485" s="116"/>
      <c r="G2485" s="117"/>
      <c r="H2485" s="116"/>
      <c r="I2485" s="116"/>
      <c r="J2485" s="118"/>
      <c r="K2485" s="116"/>
      <c r="L2485" s="116"/>
      <c r="M2485" s="116"/>
      <c r="N2485" s="116"/>
      <c r="O2485" s="116"/>
      <c r="P2485" s="126"/>
      <c r="Q2485" s="126"/>
      <c r="R2485" s="126"/>
      <c r="S2485" s="136"/>
      <c r="T2485" s="126"/>
      <c r="U2485" s="126"/>
      <c r="V2485" s="126"/>
      <c r="W2485" s="136"/>
      <c r="X2485" s="126"/>
      <c r="Y2485" s="126"/>
      <c r="Z2485" s="126"/>
      <c r="AA2485" s="136"/>
      <c r="AB2485" s="121" t="b">
        <v>0</v>
      </c>
      <c r="AC2485" s="121" t="b">
        <v>0</v>
      </c>
      <c r="AD2485" s="122"/>
      <c r="AE2485" s="121" t="b">
        <v>0</v>
      </c>
      <c r="AF2485" s="128"/>
      <c r="AG2485" s="137"/>
      <c r="AH2485" s="138" t="b">
        <v>0</v>
      </c>
      <c r="AI2485" s="133"/>
    </row>
    <row r="2486">
      <c r="A2486" s="114"/>
      <c r="B2486" s="114"/>
      <c r="C2486" s="114"/>
      <c r="D2486" s="114"/>
      <c r="E2486" s="114"/>
      <c r="F2486" s="116"/>
      <c r="G2486" s="117"/>
      <c r="H2486" s="116"/>
      <c r="I2486" s="116"/>
      <c r="J2486" s="118"/>
      <c r="K2486" s="116"/>
      <c r="L2486" s="116"/>
      <c r="M2486" s="116"/>
      <c r="N2486" s="116"/>
      <c r="O2486" s="116"/>
      <c r="P2486" s="126"/>
      <c r="Q2486" s="126"/>
      <c r="R2486" s="126"/>
      <c r="S2486" s="136"/>
      <c r="T2486" s="126"/>
      <c r="U2486" s="126"/>
      <c r="V2486" s="126"/>
      <c r="W2486" s="136"/>
      <c r="X2486" s="126"/>
      <c r="Y2486" s="126"/>
      <c r="Z2486" s="126"/>
      <c r="AA2486" s="136"/>
      <c r="AB2486" s="121" t="b">
        <v>0</v>
      </c>
      <c r="AC2486" s="121" t="b">
        <v>0</v>
      </c>
      <c r="AD2486" s="122"/>
      <c r="AE2486" s="121" t="b">
        <v>0</v>
      </c>
      <c r="AF2486" s="128"/>
      <c r="AG2486" s="137"/>
      <c r="AH2486" s="138" t="b">
        <v>0</v>
      </c>
      <c r="AI2486" s="133"/>
    </row>
    <row r="2487">
      <c r="A2487" s="114"/>
      <c r="B2487" s="114"/>
      <c r="C2487" s="114"/>
      <c r="D2487" s="114"/>
      <c r="E2487" s="114"/>
      <c r="F2487" s="116"/>
      <c r="G2487" s="117"/>
      <c r="H2487" s="116"/>
      <c r="I2487" s="116"/>
      <c r="J2487" s="118"/>
      <c r="K2487" s="116"/>
      <c r="L2487" s="116"/>
      <c r="M2487" s="116"/>
      <c r="N2487" s="116"/>
      <c r="O2487" s="116"/>
      <c r="P2487" s="126"/>
      <c r="Q2487" s="126"/>
      <c r="R2487" s="126"/>
      <c r="S2487" s="136"/>
      <c r="T2487" s="126"/>
      <c r="U2487" s="126"/>
      <c r="V2487" s="126"/>
      <c r="W2487" s="136"/>
      <c r="X2487" s="126"/>
      <c r="Y2487" s="126"/>
      <c r="Z2487" s="126"/>
      <c r="AA2487" s="136"/>
      <c r="AB2487" s="121" t="b">
        <v>0</v>
      </c>
      <c r="AC2487" s="121" t="b">
        <v>0</v>
      </c>
      <c r="AD2487" s="122"/>
      <c r="AE2487" s="121" t="b">
        <v>0</v>
      </c>
      <c r="AF2487" s="128"/>
      <c r="AG2487" s="137"/>
      <c r="AH2487" s="138" t="b">
        <v>0</v>
      </c>
      <c r="AI2487" s="133"/>
    </row>
    <row r="2488">
      <c r="A2488" s="114"/>
      <c r="B2488" s="114"/>
      <c r="C2488" s="114"/>
      <c r="D2488" s="114"/>
      <c r="E2488" s="114"/>
      <c r="F2488" s="116"/>
      <c r="G2488" s="117"/>
      <c r="H2488" s="116"/>
      <c r="I2488" s="116"/>
      <c r="J2488" s="118"/>
      <c r="K2488" s="116"/>
      <c r="L2488" s="116"/>
      <c r="M2488" s="116"/>
      <c r="N2488" s="116"/>
      <c r="O2488" s="116"/>
      <c r="P2488" s="126"/>
      <c r="Q2488" s="126"/>
      <c r="R2488" s="126"/>
      <c r="S2488" s="136"/>
      <c r="T2488" s="126"/>
      <c r="U2488" s="126"/>
      <c r="V2488" s="126"/>
      <c r="W2488" s="136"/>
      <c r="X2488" s="126"/>
      <c r="Y2488" s="126"/>
      <c r="Z2488" s="126"/>
      <c r="AA2488" s="136"/>
      <c r="AB2488" s="121" t="b">
        <v>0</v>
      </c>
      <c r="AC2488" s="121" t="b">
        <v>0</v>
      </c>
      <c r="AD2488" s="122"/>
      <c r="AE2488" s="121" t="b">
        <v>0</v>
      </c>
      <c r="AF2488" s="128"/>
      <c r="AG2488" s="137"/>
      <c r="AH2488" s="138" t="b">
        <v>0</v>
      </c>
      <c r="AI2488" s="133"/>
    </row>
    <row r="2489">
      <c r="A2489" s="114"/>
      <c r="B2489" s="114"/>
      <c r="C2489" s="114"/>
      <c r="D2489" s="114"/>
      <c r="E2489" s="114"/>
      <c r="F2489" s="116"/>
      <c r="G2489" s="117"/>
      <c r="H2489" s="116"/>
      <c r="I2489" s="116"/>
      <c r="J2489" s="118"/>
      <c r="K2489" s="116"/>
      <c r="L2489" s="116"/>
      <c r="M2489" s="116"/>
      <c r="N2489" s="116"/>
      <c r="O2489" s="116"/>
      <c r="P2489" s="126"/>
      <c r="Q2489" s="126"/>
      <c r="R2489" s="126"/>
      <c r="S2489" s="136"/>
      <c r="T2489" s="126"/>
      <c r="U2489" s="126"/>
      <c r="V2489" s="126"/>
      <c r="W2489" s="136"/>
      <c r="X2489" s="126"/>
      <c r="Y2489" s="126"/>
      <c r="Z2489" s="126"/>
      <c r="AA2489" s="136"/>
      <c r="AB2489" s="121" t="b">
        <v>0</v>
      </c>
      <c r="AC2489" s="121" t="b">
        <v>0</v>
      </c>
      <c r="AD2489" s="122"/>
      <c r="AE2489" s="121" t="b">
        <v>0</v>
      </c>
      <c r="AF2489" s="128"/>
      <c r="AG2489" s="137"/>
      <c r="AH2489" s="138" t="b">
        <v>0</v>
      </c>
      <c r="AI2489" s="133"/>
    </row>
    <row r="2490">
      <c r="A2490" s="114"/>
      <c r="B2490" s="114"/>
      <c r="C2490" s="114"/>
      <c r="D2490" s="114"/>
      <c r="E2490" s="114"/>
      <c r="F2490" s="116"/>
      <c r="G2490" s="117"/>
      <c r="H2490" s="116"/>
      <c r="I2490" s="116"/>
      <c r="J2490" s="118"/>
      <c r="K2490" s="116"/>
      <c r="L2490" s="116"/>
      <c r="M2490" s="116"/>
      <c r="N2490" s="116"/>
      <c r="O2490" s="116"/>
      <c r="P2490" s="126"/>
      <c r="Q2490" s="126"/>
      <c r="R2490" s="126"/>
      <c r="S2490" s="136"/>
      <c r="T2490" s="126"/>
      <c r="U2490" s="126"/>
      <c r="V2490" s="126"/>
      <c r="W2490" s="136"/>
      <c r="X2490" s="126"/>
      <c r="Y2490" s="126"/>
      <c r="Z2490" s="126"/>
      <c r="AA2490" s="136"/>
      <c r="AB2490" s="121" t="b">
        <v>0</v>
      </c>
      <c r="AC2490" s="121" t="b">
        <v>0</v>
      </c>
      <c r="AD2490" s="122"/>
      <c r="AE2490" s="121" t="b">
        <v>0</v>
      </c>
      <c r="AF2490" s="128"/>
      <c r="AG2490" s="137"/>
      <c r="AH2490" s="138" t="b">
        <v>0</v>
      </c>
      <c r="AI2490" s="133"/>
    </row>
    <row r="2491">
      <c r="A2491" s="114"/>
      <c r="B2491" s="114"/>
      <c r="C2491" s="114"/>
      <c r="D2491" s="114"/>
      <c r="E2491" s="114"/>
      <c r="F2491" s="116"/>
      <c r="G2491" s="117"/>
      <c r="H2491" s="116"/>
      <c r="I2491" s="116"/>
      <c r="J2491" s="118"/>
      <c r="K2491" s="116"/>
      <c r="L2491" s="116"/>
      <c r="M2491" s="116"/>
      <c r="N2491" s="116"/>
      <c r="O2491" s="116"/>
      <c r="P2491" s="126"/>
      <c r="Q2491" s="126"/>
      <c r="R2491" s="126"/>
      <c r="S2491" s="136"/>
      <c r="T2491" s="126"/>
      <c r="U2491" s="126"/>
      <c r="V2491" s="126"/>
      <c r="W2491" s="136"/>
      <c r="X2491" s="126"/>
      <c r="Y2491" s="126"/>
      <c r="Z2491" s="126"/>
      <c r="AA2491" s="136"/>
      <c r="AB2491" s="121" t="b">
        <v>0</v>
      </c>
      <c r="AC2491" s="121" t="b">
        <v>0</v>
      </c>
      <c r="AD2491" s="122"/>
      <c r="AE2491" s="121" t="b">
        <v>0</v>
      </c>
      <c r="AF2491" s="128"/>
      <c r="AG2491" s="137"/>
      <c r="AH2491" s="138" t="b">
        <v>0</v>
      </c>
      <c r="AI2491" s="133"/>
    </row>
    <row r="2492">
      <c r="A2492" s="114"/>
      <c r="B2492" s="114"/>
      <c r="C2492" s="114"/>
      <c r="D2492" s="114"/>
      <c r="E2492" s="114"/>
      <c r="F2492" s="116"/>
      <c r="G2492" s="117"/>
      <c r="H2492" s="116"/>
      <c r="I2492" s="116"/>
      <c r="J2492" s="118"/>
      <c r="K2492" s="116"/>
      <c r="L2492" s="116"/>
      <c r="M2492" s="116"/>
      <c r="N2492" s="116"/>
      <c r="O2492" s="116"/>
      <c r="P2492" s="126"/>
      <c r="Q2492" s="126"/>
      <c r="R2492" s="126"/>
      <c r="S2492" s="136"/>
      <c r="T2492" s="126"/>
      <c r="U2492" s="126"/>
      <c r="V2492" s="126"/>
      <c r="W2492" s="136"/>
      <c r="X2492" s="126"/>
      <c r="Y2492" s="126"/>
      <c r="Z2492" s="126"/>
      <c r="AA2492" s="136"/>
      <c r="AB2492" s="121" t="b">
        <v>0</v>
      </c>
      <c r="AC2492" s="121" t="b">
        <v>0</v>
      </c>
      <c r="AD2492" s="122"/>
      <c r="AE2492" s="121" t="b">
        <v>0</v>
      </c>
      <c r="AF2492" s="128"/>
      <c r="AG2492" s="137"/>
      <c r="AH2492" s="138" t="b">
        <v>0</v>
      </c>
      <c r="AI2492" s="133"/>
    </row>
    <row r="2493">
      <c r="A2493" s="114"/>
      <c r="B2493" s="114"/>
      <c r="C2493" s="114"/>
      <c r="D2493" s="114"/>
      <c r="E2493" s="114"/>
      <c r="F2493" s="116"/>
      <c r="G2493" s="117"/>
      <c r="H2493" s="116"/>
      <c r="I2493" s="116"/>
      <c r="J2493" s="118"/>
      <c r="K2493" s="116"/>
      <c r="L2493" s="116"/>
      <c r="M2493" s="116"/>
      <c r="N2493" s="116"/>
      <c r="O2493" s="116"/>
      <c r="P2493" s="126"/>
      <c r="Q2493" s="126"/>
      <c r="R2493" s="126"/>
      <c r="S2493" s="136"/>
      <c r="T2493" s="126"/>
      <c r="U2493" s="126"/>
      <c r="V2493" s="126"/>
      <c r="W2493" s="136"/>
      <c r="X2493" s="126"/>
      <c r="Y2493" s="126"/>
      <c r="Z2493" s="126"/>
      <c r="AA2493" s="136"/>
      <c r="AB2493" s="121" t="b">
        <v>0</v>
      </c>
      <c r="AC2493" s="121" t="b">
        <v>0</v>
      </c>
      <c r="AD2493" s="122"/>
      <c r="AE2493" s="121" t="b">
        <v>0</v>
      </c>
      <c r="AF2493" s="128"/>
      <c r="AG2493" s="137"/>
      <c r="AH2493" s="138" t="b">
        <v>0</v>
      </c>
      <c r="AI2493" s="133"/>
    </row>
    <row r="2494">
      <c r="A2494" s="114"/>
      <c r="B2494" s="114"/>
      <c r="C2494" s="114"/>
      <c r="D2494" s="114"/>
      <c r="E2494" s="114"/>
      <c r="F2494" s="116"/>
      <c r="G2494" s="117"/>
      <c r="H2494" s="116"/>
      <c r="I2494" s="116"/>
      <c r="J2494" s="118"/>
      <c r="K2494" s="116"/>
      <c r="L2494" s="116"/>
      <c r="M2494" s="116"/>
      <c r="N2494" s="116"/>
      <c r="O2494" s="116"/>
      <c r="P2494" s="126"/>
      <c r="Q2494" s="126"/>
      <c r="R2494" s="126"/>
      <c r="S2494" s="136"/>
      <c r="T2494" s="126"/>
      <c r="U2494" s="126"/>
      <c r="V2494" s="126"/>
      <c r="W2494" s="136"/>
      <c r="X2494" s="126"/>
      <c r="Y2494" s="126"/>
      <c r="Z2494" s="126"/>
      <c r="AA2494" s="136"/>
      <c r="AB2494" s="121" t="b">
        <v>0</v>
      </c>
      <c r="AC2494" s="121" t="b">
        <v>0</v>
      </c>
      <c r="AD2494" s="122"/>
      <c r="AE2494" s="121" t="b">
        <v>0</v>
      </c>
      <c r="AF2494" s="128"/>
      <c r="AG2494" s="137"/>
      <c r="AH2494" s="138" t="b">
        <v>0</v>
      </c>
      <c r="AI2494" s="133"/>
    </row>
    <row r="2495">
      <c r="A2495" s="114"/>
      <c r="B2495" s="114"/>
      <c r="C2495" s="114"/>
      <c r="D2495" s="114"/>
      <c r="E2495" s="114"/>
      <c r="F2495" s="116"/>
      <c r="G2495" s="117"/>
      <c r="H2495" s="116"/>
      <c r="I2495" s="116"/>
      <c r="J2495" s="118"/>
      <c r="K2495" s="116"/>
      <c r="L2495" s="116"/>
      <c r="M2495" s="116"/>
      <c r="N2495" s="116"/>
      <c r="O2495" s="116"/>
      <c r="P2495" s="126"/>
      <c r="Q2495" s="126"/>
      <c r="R2495" s="126"/>
      <c r="S2495" s="136"/>
      <c r="T2495" s="126"/>
      <c r="U2495" s="126"/>
      <c r="V2495" s="126"/>
      <c r="W2495" s="136"/>
      <c r="X2495" s="126"/>
      <c r="Y2495" s="126"/>
      <c r="Z2495" s="126"/>
      <c r="AA2495" s="136"/>
      <c r="AB2495" s="121" t="b">
        <v>0</v>
      </c>
      <c r="AC2495" s="121" t="b">
        <v>0</v>
      </c>
      <c r="AD2495" s="122"/>
      <c r="AE2495" s="121" t="b">
        <v>0</v>
      </c>
      <c r="AF2495" s="128"/>
      <c r="AG2495" s="137"/>
      <c r="AH2495" s="138" t="b">
        <v>0</v>
      </c>
      <c r="AI2495" s="133"/>
    </row>
    <row r="2496">
      <c r="A2496" s="114"/>
      <c r="B2496" s="114"/>
      <c r="C2496" s="114"/>
      <c r="D2496" s="114"/>
      <c r="E2496" s="114"/>
      <c r="F2496" s="116"/>
      <c r="G2496" s="117"/>
      <c r="H2496" s="116"/>
      <c r="I2496" s="116"/>
      <c r="J2496" s="118"/>
      <c r="K2496" s="116"/>
      <c r="L2496" s="116"/>
      <c r="M2496" s="116"/>
      <c r="N2496" s="116"/>
      <c r="O2496" s="116"/>
      <c r="P2496" s="126"/>
      <c r="Q2496" s="126"/>
      <c r="R2496" s="126"/>
      <c r="S2496" s="136"/>
      <c r="T2496" s="126"/>
      <c r="U2496" s="126"/>
      <c r="V2496" s="126"/>
      <c r="W2496" s="136"/>
      <c r="X2496" s="126"/>
      <c r="Y2496" s="126"/>
      <c r="Z2496" s="126"/>
      <c r="AA2496" s="136"/>
      <c r="AB2496" s="121" t="b">
        <v>0</v>
      </c>
      <c r="AC2496" s="121" t="b">
        <v>0</v>
      </c>
      <c r="AD2496" s="122"/>
      <c r="AE2496" s="121" t="b">
        <v>0</v>
      </c>
      <c r="AF2496" s="128"/>
      <c r="AG2496" s="137"/>
      <c r="AH2496" s="138" t="b">
        <v>0</v>
      </c>
      <c r="AI2496" s="133"/>
    </row>
    <row r="2497">
      <c r="A2497" s="114"/>
      <c r="B2497" s="114"/>
      <c r="C2497" s="114"/>
      <c r="D2497" s="114"/>
      <c r="E2497" s="114"/>
      <c r="F2497" s="116"/>
      <c r="G2497" s="117"/>
      <c r="H2497" s="116"/>
      <c r="I2497" s="116"/>
      <c r="J2497" s="118"/>
      <c r="K2497" s="116"/>
      <c r="L2497" s="116"/>
      <c r="M2497" s="116"/>
      <c r="N2497" s="116"/>
      <c r="O2497" s="116"/>
      <c r="P2497" s="126"/>
      <c r="Q2497" s="126"/>
      <c r="R2497" s="126"/>
      <c r="S2497" s="136"/>
      <c r="T2497" s="126"/>
      <c r="U2497" s="126"/>
      <c r="V2497" s="126"/>
      <c r="W2497" s="136"/>
      <c r="X2497" s="126"/>
      <c r="Y2497" s="126"/>
      <c r="Z2497" s="126"/>
      <c r="AA2497" s="136"/>
      <c r="AB2497" s="121" t="b">
        <v>0</v>
      </c>
      <c r="AC2497" s="121" t="b">
        <v>0</v>
      </c>
      <c r="AD2497" s="122"/>
      <c r="AE2497" s="121" t="b">
        <v>0</v>
      </c>
      <c r="AF2497" s="128"/>
      <c r="AG2497" s="137"/>
      <c r="AH2497" s="138" t="b">
        <v>0</v>
      </c>
      <c r="AI2497" s="133"/>
    </row>
    <row r="2498">
      <c r="A2498" s="114"/>
      <c r="B2498" s="114"/>
      <c r="C2498" s="114"/>
      <c r="D2498" s="114"/>
      <c r="E2498" s="114"/>
      <c r="F2498" s="116"/>
      <c r="G2498" s="117"/>
      <c r="H2498" s="116"/>
      <c r="I2498" s="116"/>
      <c r="J2498" s="118"/>
      <c r="K2498" s="116"/>
      <c r="L2498" s="116"/>
      <c r="M2498" s="116"/>
      <c r="N2498" s="116"/>
      <c r="O2498" s="116"/>
      <c r="P2498" s="126"/>
      <c r="Q2498" s="126"/>
      <c r="R2498" s="126"/>
      <c r="S2498" s="136"/>
      <c r="T2498" s="126"/>
      <c r="U2498" s="126"/>
      <c r="V2498" s="126"/>
      <c r="W2498" s="136"/>
      <c r="X2498" s="126"/>
      <c r="Y2498" s="126"/>
      <c r="Z2498" s="126"/>
      <c r="AA2498" s="136"/>
      <c r="AB2498" s="121" t="b">
        <v>0</v>
      </c>
      <c r="AC2498" s="121" t="b">
        <v>0</v>
      </c>
      <c r="AD2498" s="122"/>
      <c r="AE2498" s="121" t="b">
        <v>0</v>
      </c>
      <c r="AF2498" s="128"/>
      <c r="AG2498" s="137"/>
      <c r="AH2498" s="138" t="b">
        <v>0</v>
      </c>
      <c r="AI2498" s="133"/>
    </row>
    <row r="2499">
      <c r="A2499" s="114"/>
      <c r="B2499" s="114"/>
      <c r="C2499" s="114"/>
      <c r="D2499" s="114"/>
      <c r="E2499" s="114"/>
      <c r="F2499" s="116"/>
      <c r="G2499" s="117"/>
      <c r="H2499" s="116"/>
      <c r="I2499" s="116"/>
      <c r="J2499" s="118"/>
      <c r="K2499" s="116"/>
      <c r="L2499" s="116"/>
      <c r="M2499" s="116"/>
      <c r="N2499" s="116"/>
      <c r="O2499" s="116"/>
      <c r="P2499" s="126"/>
      <c r="Q2499" s="126"/>
      <c r="R2499" s="126"/>
      <c r="S2499" s="136"/>
      <c r="T2499" s="126"/>
      <c r="U2499" s="126"/>
      <c r="V2499" s="126"/>
      <c r="W2499" s="136"/>
      <c r="X2499" s="126"/>
      <c r="Y2499" s="126"/>
      <c r="Z2499" s="126"/>
      <c r="AA2499" s="136"/>
      <c r="AB2499" s="121" t="b">
        <v>0</v>
      </c>
      <c r="AC2499" s="121" t="b">
        <v>0</v>
      </c>
      <c r="AD2499" s="122"/>
      <c r="AE2499" s="121" t="b">
        <v>0</v>
      </c>
      <c r="AF2499" s="128"/>
      <c r="AG2499" s="137"/>
      <c r="AH2499" s="138" t="b">
        <v>0</v>
      </c>
      <c r="AI2499" s="133"/>
    </row>
    <row r="2500">
      <c r="A2500" s="114"/>
      <c r="B2500" s="114"/>
      <c r="C2500" s="114"/>
      <c r="D2500" s="114"/>
      <c r="E2500" s="114"/>
      <c r="F2500" s="116"/>
      <c r="G2500" s="117"/>
      <c r="H2500" s="116"/>
      <c r="I2500" s="116"/>
      <c r="J2500" s="118"/>
      <c r="K2500" s="116"/>
      <c r="L2500" s="116"/>
      <c r="M2500" s="116"/>
      <c r="N2500" s="116"/>
      <c r="O2500" s="116"/>
      <c r="P2500" s="126"/>
      <c r="Q2500" s="126"/>
      <c r="R2500" s="126"/>
      <c r="S2500" s="136"/>
      <c r="T2500" s="126"/>
      <c r="U2500" s="126"/>
      <c r="V2500" s="126"/>
      <c r="W2500" s="136"/>
      <c r="X2500" s="126"/>
      <c r="Y2500" s="126"/>
      <c r="Z2500" s="126"/>
      <c r="AA2500" s="136"/>
      <c r="AB2500" s="121" t="b">
        <v>0</v>
      </c>
      <c r="AC2500" s="121" t="b">
        <v>0</v>
      </c>
      <c r="AD2500" s="122"/>
      <c r="AE2500" s="121" t="b">
        <v>0</v>
      </c>
      <c r="AF2500" s="128"/>
      <c r="AG2500" s="137"/>
      <c r="AH2500" s="138" t="b">
        <v>0</v>
      </c>
      <c r="AI2500" s="133"/>
    </row>
    <row r="2501">
      <c r="A2501" s="114"/>
      <c r="B2501" s="114"/>
      <c r="C2501" s="114"/>
      <c r="D2501" s="114"/>
      <c r="E2501" s="114"/>
      <c r="F2501" s="116"/>
      <c r="G2501" s="117"/>
      <c r="H2501" s="116"/>
      <c r="I2501" s="116"/>
      <c r="J2501" s="118"/>
      <c r="K2501" s="116"/>
      <c r="L2501" s="116"/>
      <c r="M2501" s="116"/>
      <c r="N2501" s="116"/>
      <c r="O2501" s="116"/>
      <c r="P2501" s="126"/>
      <c r="Q2501" s="126"/>
      <c r="R2501" s="126"/>
      <c r="S2501" s="136"/>
      <c r="T2501" s="126"/>
      <c r="U2501" s="126"/>
      <c r="V2501" s="126"/>
      <c r="W2501" s="136"/>
      <c r="X2501" s="126"/>
      <c r="Y2501" s="126"/>
      <c r="Z2501" s="126"/>
      <c r="AA2501" s="136"/>
      <c r="AB2501" s="121" t="b">
        <v>0</v>
      </c>
      <c r="AC2501" s="121" t="b">
        <v>0</v>
      </c>
      <c r="AD2501" s="122"/>
      <c r="AE2501" s="121" t="b">
        <v>0</v>
      </c>
      <c r="AF2501" s="128"/>
      <c r="AG2501" s="137"/>
      <c r="AH2501" s="138" t="b">
        <v>0</v>
      </c>
      <c r="AI2501" s="133"/>
    </row>
    <row r="2502">
      <c r="A2502" s="114"/>
      <c r="B2502" s="114"/>
      <c r="C2502" s="114"/>
      <c r="D2502" s="114"/>
      <c r="E2502" s="114"/>
      <c r="F2502" s="116"/>
      <c r="G2502" s="117"/>
      <c r="H2502" s="116"/>
      <c r="I2502" s="116"/>
      <c r="J2502" s="118"/>
      <c r="K2502" s="116"/>
      <c r="L2502" s="116"/>
      <c r="M2502" s="116"/>
      <c r="N2502" s="116"/>
      <c r="O2502" s="116"/>
      <c r="P2502" s="126"/>
      <c r="Q2502" s="126"/>
      <c r="R2502" s="126"/>
      <c r="S2502" s="136"/>
      <c r="T2502" s="126"/>
      <c r="U2502" s="126"/>
      <c r="V2502" s="126"/>
      <c r="W2502" s="136"/>
      <c r="X2502" s="126"/>
      <c r="Y2502" s="126"/>
      <c r="Z2502" s="126"/>
      <c r="AA2502" s="136"/>
      <c r="AB2502" s="121" t="b">
        <v>0</v>
      </c>
      <c r="AC2502" s="121" t="b">
        <v>0</v>
      </c>
      <c r="AD2502" s="122"/>
      <c r="AE2502" s="121" t="b">
        <v>0</v>
      </c>
      <c r="AF2502" s="128"/>
      <c r="AG2502" s="137"/>
      <c r="AH2502" s="138" t="b">
        <v>0</v>
      </c>
      <c r="AI2502" s="133"/>
    </row>
    <row r="2503">
      <c r="A2503" s="114"/>
      <c r="B2503" s="114"/>
      <c r="C2503" s="114"/>
      <c r="D2503" s="114"/>
      <c r="E2503" s="114"/>
      <c r="F2503" s="116"/>
      <c r="G2503" s="117"/>
      <c r="H2503" s="116"/>
      <c r="I2503" s="116"/>
      <c r="J2503" s="118"/>
      <c r="K2503" s="116"/>
      <c r="L2503" s="116"/>
      <c r="M2503" s="116"/>
      <c r="N2503" s="116"/>
      <c r="O2503" s="116"/>
      <c r="P2503" s="126"/>
      <c r="Q2503" s="126"/>
      <c r="R2503" s="126"/>
      <c r="S2503" s="136"/>
      <c r="T2503" s="126"/>
      <c r="U2503" s="126"/>
      <c r="V2503" s="126"/>
      <c r="W2503" s="136"/>
      <c r="X2503" s="126"/>
      <c r="Y2503" s="126"/>
      <c r="Z2503" s="126"/>
      <c r="AA2503" s="136"/>
      <c r="AB2503" s="121" t="b">
        <v>0</v>
      </c>
      <c r="AC2503" s="121" t="b">
        <v>0</v>
      </c>
      <c r="AD2503" s="122"/>
      <c r="AE2503" s="121" t="b">
        <v>0</v>
      </c>
      <c r="AF2503" s="128"/>
      <c r="AG2503" s="137"/>
      <c r="AH2503" s="138" t="b">
        <v>0</v>
      </c>
      <c r="AI2503" s="133"/>
    </row>
    <row r="2504">
      <c r="A2504" s="114"/>
      <c r="B2504" s="114"/>
      <c r="C2504" s="114"/>
      <c r="D2504" s="114"/>
      <c r="E2504" s="114"/>
      <c r="F2504" s="116"/>
      <c r="G2504" s="117"/>
      <c r="H2504" s="116"/>
      <c r="I2504" s="116"/>
      <c r="J2504" s="118"/>
      <c r="K2504" s="116"/>
      <c r="L2504" s="116"/>
      <c r="M2504" s="116"/>
      <c r="N2504" s="116"/>
      <c r="O2504" s="116"/>
      <c r="P2504" s="126"/>
      <c r="Q2504" s="126"/>
      <c r="R2504" s="126"/>
      <c r="S2504" s="136"/>
      <c r="T2504" s="126"/>
      <c r="U2504" s="126"/>
      <c r="V2504" s="126"/>
      <c r="W2504" s="136"/>
      <c r="X2504" s="126"/>
      <c r="Y2504" s="126"/>
      <c r="Z2504" s="126"/>
      <c r="AA2504" s="136"/>
      <c r="AB2504" s="121" t="b">
        <v>0</v>
      </c>
      <c r="AC2504" s="121" t="b">
        <v>0</v>
      </c>
      <c r="AD2504" s="122"/>
      <c r="AE2504" s="121" t="b">
        <v>0</v>
      </c>
      <c r="AF2504" s="128"/>
      <c r="AG2504" s="137"/>
      <c r="AH2504" s="138" t="b">
        <v>0</v>
      </c>
      <c r="AI2504" s="133"/>
    </row>
    <row r="2505">
      <c r="A2505" s="114"/>
      <c r="B2505" s="114"/>
      <c r="C2505" s="114"/>
      <c r="D2505" s="114"/>
      <c r="E2505" s="114"/>
      <c r="F2505" s="116"/>
      <c r="G2505" s="117"/>
      <c r="H2505" s="116"/>
      <c r="I2505" s="116"/>
      <c r="J2505" s="118"/>
      <c r="K2505" s="116"/>
      <c r="L2505" s="116"/>
      <c r="M2505" s="116"/>
      <c r="N2505" s="116"/>
      <c r="O2505" s="116"/>
      <c r="P2505" s="126"/>
      <c r="Q2505" s="126"/>
      <c r="R2505" s="126"/>
      <c r="S2505" s="136"/>
      <c r="T2505" s="126"/>
      <c r="U2505" s="126"/>
      <c r="V2505" s="126"/>
      <c r="W2505" s="136"/>
      <c r="X2505" s="126"/>
      <c r="Y2505" s="126"/>
      <c r="Z2505" s="126"/>
      <c r="AA2505" s="136"/>
      <c r="AB2505" s="121" t="b">
        <v>0</v>
      </c>
      <c r="AC2505" s="121" t="b">
        <v>0</v>
      </c>
      <c r="AD2505" s="122"/>
      <c r="AE2505" s="121" t="b">
        <v>0</v>
      </c>
      <c r="AF2505" s="128"/>
      <c r="AG2505" s="137"/>
      <c r="AH2505" s="138" t="b">
        <v>0</v>
      </c>
      <c r="AI2505" s="133"/>
    </row>
    <row r="2506">
      <c r="A2506" s="114"/>
      <c r="B2506" s="114"/>
      <c r="C2506" s="114"/>
      <c r="D2506" s="114"/>
      <c r="E2506" s="114"/>
      <c r="F2506" s="116"/>
      <c r="G2506" s="117"/>
      <c r="H2506" s="116"/>
      <c r="I2506" s="116"/>
      <c r="J2506" s="118"/>
      <c r="K2506" s="116"/>
      <c r="L2506" s="116"/>
      <c r="M2506" s="116"/>
      <c r="N2506" s="116"/>
      <c r="O2506" s="116"/>
      <c r="P2506" s="126"/>
      <c r="Q2506" s="126"/>
      <c r="R2506" s="126"/>
      <c r="S2506" s="136"/>
      <c r="T2506" s="126"/>
      <c r="U2506" s="126"/>
      <c r="V2506" s="126"/>
      <c r="W2506" s="136"/>
      <c r="X2506" s="126"/>
      <c r="Y2506" s="126"/>
      <c r="Z2506" s="126"/>
      <c r="AA2506" s="136"/>
      <c r="AB2506" s="121" t="b">
        <v>0</v>
      </c>
      <c r="AC2506" s="121" t="b">
        <v>0</v>
      </c>
      <c r="AD2506" s="122"/>
      <c r="AE2506" s="121" t="b">
        <v>0</v>
      </c>
      <c r="AF2506" s="128"/>
      <c r="AG2506" s="137"/>
      <c r="AH2506" s="138" t="b">
        <v>0</v>
      </c>
      <c r="AI2506" s="133"/>
    </row>
    <row r="2507">
      <c r="A2507" s="114"/>
      <c r="B2507" s="114"/>
      <c r="C2507" s="114"/>
      <c r="D2507" s="114"/>
      <c r="E2507" s="114"/>
      <c r="F2507" s="116"/>
      <c r="G2507" s="117"/>
      <c r="H2507" s="116"/>
      <c r="I2507" s="116"/>
      <c r="J2507" s="118"/>
      <c r="K2507" s="116"/>
      <c r="L2507" s="116"/>
      <c r="M2507" s="116"/>
      <c r="N2507" s="116"/>
      <c r="O2507" s="116"/>
      <c r="P2507" s="126"/>
      <c r="Q2507" s="126"/>
      <c r="R2507" s="126"/>
      <c r="S2507" s="136"/>
      <c r="T2507" s="126"/>
      <c r="U2507" s="126"/>
      <c r="V2507" s="126"/>
      <c r="W2507" s="136"/>
      <c r="X2507" s="126"/>
      <c r="Y2507" s="126"/>
      <c r="Z2507" s="126"/>
      <c r="AA2507" s="136"/>
      <c r="AB2507" s="121" t="b">
        <v>0</v>
      </c>
      <c r="AC2507" s="121" t="b">
        <v>0</v>
      </c>
      <c r="AD2507" s="122"/>
      <c r="AE2507" s="121" t="b">
        <v>0</v>
      </c>
      <c r="AF2507" s="128"/>
      <c r="AG2507" s="137"/>
      <c r="AH2507" s="138" t="b">
        <v>0</v>
      </c>
      <c r="AI2507" s="133"/>
    </row>
    <row r="2508">
      <c r="A2508" s="114"/>
      <c r="B2508" s="114"/>
      <c r="C2508" s="114"/>
      <c r="D2508" s="114"/>
      <c r="E2508" s="114"/>
      <c r="F2508" s="116"/>
      <c r="G2508" s="117"/>
      <c r="H2508" s="116"/>
      <c r="I2508" s="116"/>
      <c r="J2508" s="118"/>
      <c r="K2508" s="116"/>
      <c r="L2508" s="116"/>
      <c r="M2508" s="116"/>
      <c r="N2508" s="116"/>
      <c r="O2508" s="116"/>
      <c r="P2508" s="126"/>
      <c r="Q2508" s="126"/>
      <c r="R2508" s="126"/>
      <c r="S2508" s="136"/>
      <c r="T2508" s="126"/>
      <c r="U2508" s="126"/>
      <c r="V2508" s="126"/>
      <c r="W2508" s="136"/>
      <c r="X2508" s="126"/>
      <c r="Y2508" s="126"/>
      <c r="Z2508" s="126"/>
      <c r="AA2508" s="136"/>
      <c r="AB2508" s="121" t="b">
        <v>0</v>
      </c>
      <c r="AC2508" s="121" t="b">
        <v>0</v>
      </c>
      <c r="AD2508" s="122"/>
      <c r="AE2508" s="121" t="b">
        <v>0</v>
      </c>
      <c r="AF2508" s="128"/>
      <c r="AG2508" s="137"/>
      <c r="AH2508" s="138" t="b">
        <v>0</v>
      </c>
      <c r="AI2508" s="133"/>
    </row>
    <row r="2509">
      <c r="A2509" s="114"/>
      <c r="B2509" s="114"/>
      <c r="C2509" s="114"/>
      <c r="D2509" s="114"/>
      <c r="E2509" s="114"/>
      <c r="F2509" s="116"/>
      <c r="G2509" s="117"/>
      <c r="H2509" s="116"/>
      <c r="I2509" s="116"/>
      <c r="J2509" s="118"/>
      <c r="K2509" s="116"/>
      <c r="L2509" s="116"/>
      <c r="M2509" s="116"/>
      <c r="N2509" s="116"/>
      <c r="O2509" s="116"/>
      <c r="P2509" s="126"/>
      <c r="Q2509" s="126"/>
      <c r="R2509" s="126"/>
      <c r="S2509" s="136"/>
      <c r="T2509" s="126"/>
      <c r="U2509" s="126"/>
      <c r="V2509" s="126"/>
      <c r="W2509" s="136"/>
      <c r="X2509" s="126"/>
      <c r="Y2509" s="126"/>
      <c r="Z2509" s="126"/>
      <c r="AA2509" s="136"/>
      <c r="AB2509" s="121" t="b">
        <v>0</v>
      </c>
      <c r="AC2509" s="121" t="b">
        <v>0</v>
      </c>
      <c r="AD2509" s="122"/>
      <c r="AE2509" s="121" t="b">
        <v>0</v>
      </c>
      <c r="AF2509" s="128"/>
      <c r="AG2509" s="137"/>
      <c r="AH2509" s="138" t="b">
        <v>0</v>
      </c>
      <c r="AI2509" s="133"/>
    </row>
    <row r="2510">
      <c r="A2510" s="114"/>
      <c r="B2510" s="114"/>
      <c r="C2510" s="114"/>
      <c r="D2510" s="114"/>
      <c r="E2510" s="114"/>
      <c r="F2510" s="116"/>
      <c r="G2510" s="117"/>
      <c r="H2510" s="116"/>
      <c r="I2510" s="116"/>
      <c r="J2510" s="118"/>
      <c r="K2510" s="116"/>
      <c r="L2510" s="116"/>
      <c r="M2510" s="116"/>
      <c r="N2510" s="116"/>
      <c r="O2510" s="116"/>
      <c r="P2510" s="126"/>
      <c r="Q2510" s="126"/>
      <c r="R2510" s="126"/>
      <c r="S2510" s="136"/>
      <c r="T2510" s="126"/>
      <c r="U2510" s="126"/>
      <c r="V2510" s="126"/>
      <c r="W2510" s="136"/>
      <c r="X2510" s="126"/>
      <c r="Y2510" s="126"/>
      <c r="Z2510" s="126"/>
      <c r="AA2510" s="136"/>
      <c r="AB2510" s="121" t="b">
        <v>0</v>
      </c>
      <c r="AC2510" s="121" t="b">
        <v>0</v>
      </c>
      <c r="AD2510" s="122"/>
      <c r="AE2510" s="121" t="b">
        <v>0</v>
      </c>
      <c r="AF2510" s="128"/>
      <c r="AG2510" s="137"/>
      <c r="AH2510" s="138" t="b">
        <v>0</v>
      </c>
      <c r="AI2510" s="133"/>
    </row>
    <row r="2511">
      <c r="A2511" s="114"/>
      <c r="B2511" s="114"/>
      <c r="C2511" s="114"/>
      <c r="D2511" s="114"/>
      <c r="E2511" s="114"/>
      <c r="F2511" s="116"/>
      <c r="G2511" s="117"/>
      <c r="H2511" s="116"/>
      <c r="I2511" s="116"/>
      <c r="J2511" s="118"/>
      <c r="K2511" s="116"/>
      <c r="L2511" s="116"/>
      <c r="M2511" s="116"/>
      <c r="N2511" s="116"/>
      <c r="O2511" s="116"/>
      <c r="P2511" s="126"/>
      <c r="Q2511" s="126"/>
      <c r="R2511" s="126"/>
      <c r="S2511" s="136"/>
      <c r="T2511" s="126"/>
      <c r="U2511" s="126"/>
      <c r="V2511" s="126"/>
      <c r="W2511" s="136"/>
      <c r="X2511" s="126"/>
      <c r="Y2511" s="126"/>
      <c r="Z2511" s="126"/>
      <c r="AA2511" s="136"/>
      <c r="AB2511" s="121" t="b">
        <v>0</v>
      </c>
      <c r="AC2511" s="121" t="b">
        <v>0</v>
      </c>
      <c r="AD2511" s="122"/>
      <c r="AE2511" s="121" t="b">
        <v>0</v>
      </c>
      <c r="AF2511" s="128"/>
      <c r="AG2511" s="137"/>
      <c r="AH2511" s="138" t="b">
        <v>0</v>
      </c>
      <c r="AI2511" s="133"/>
    </row>
    <row r="2512">
      <c r="A2512" s="114"/>
      <c r="B2512" s="114"/>
      <c r="C2512" s="114"/>
      <c r="D2512" s="114"/>
      <c r="E2512" s="114"/>
      <c r="F2512" s="116"/>
      <c r="G2512" s="117"/>
      <c r="H2512" s="116"/>
      <c r="I2512" s="116"/>
      <c r="J2512" s="118"/>
      <c r="K2512" s="116"/>
      <c r="L2512" s="116"/>
      <c r="M2512" s="116"/>
      <c r="N2512" s="116"/>
      <c r="O2512" s="116"/>
      <c r="P2512" s="126"/>
      <c r="Q2512" s="126"/>
      <c r="R2512" s="126"/>
      <c r="S2512" s="136"/>
      <c r="T2512" s="126"/>
      <c r="U2512" s="126"/>
      <c r="V2512" s="126"/>
      <c r="W2512" s="136"/>
      <c r="X2512" s="126"/>
      <c r="Y2512" s="126"/>
      <c r="Z2512" s="126"/>
      <c r="AA2512" s="136"/>
      <c r="AB2512" s="121" t="b">
        <v>0</v>
      </c>
      <c r="AC2512" s="121" t="b">
        <v>0</v>
      </c>
      <c r="AD2512" s="122"/>
      <c r="AE2512" s="121" t="b">
        <v>0</v>
      </c>
      <c r="AF2512" s="128"/>
      <c r="AG2512" s="137"/>
      <c r="AH2512" s="138" t="b">
        <v>0</v>
      </c>
      <c r="AI2512" s="133"/>
    </row>
    <row r="2513">
      <c r="A2513" s="114"/>
      <c r="B2513" s="114"/>
      <c r="C2513" s="114"/>
      <c r="D2513" s="114"/>
      <c r="E2513" s="114"/>
      <c r="F2513" s="116"/>
      <c r="G2513" s="117"/>
      <c r="H2513" s="116"/>
      <c r="I2513" s="116"/>
      <c r="J2513" s="118"/>
      <c r="K2513" s="116"/>
      <c r="L2513" s="116"/>
      <c r="M2513" s="116"/>
      <c r="N2513" s="116"/>
      <c r="O2513" s="116"/>
      <c r="P2513" s="126"/>
      <c r="Q2513" s="126"/>
      <c r="R2513" s="126"/>
      <c r="S2513" s="136"/>
      <c r="T2513" s="126"/>
      <c r="U2513" s="126"/>
      <c r="V2513" s="126"/>
      <c r="W2513" s="136"/>
      <c r="X2513" s="126"/>
      <c r="Y2513" s="126"/>
      <c r="Z2513" s="126"/>
      <c r="AA2513" s="136"/>
      <c r="AB2513" s="121" t="b">
        <v>0</v>
      </c>
      <c r="AC2513" s="121" t="b">
        <v>0</v>
      </c>
      <c r="AD2513" s="122"/>
      <c r="AE2513" s="121" t="b">
        <v>0</v>
      </c>
      <c r="AF2513" s="128"/>
      <c r="AG2513" s="137"/>
      <c r="AH2513" s="138" t="b">
        <v>0</v>
      </c>
      <c r="AI2513" s="133"/>
    </row>
    <row r="2514">
      <c r="A2514" s="114"/>
      <c r="B2514" s="114"/>
      <c r="C2514" s="114"/>
      <c r="D2514" s="114"/>
      <c r="E2514" s="114"/>
      <c r="F2514" s="116"/>
      <c r="G2514" s="117"/>
      <c r="H2514" s="116"/>
      <c r="I2514" s="116"/>
      <c r="J2514" s="118"/>
      <c r="K2514" s="116"/>
      <c r="L2514" s="116"/>
      <c r="M2514" s="116"/>
      <c r="N2514" s="116"/>
      <c r="O2514" s="116"/>
      <c r="P2514" s="126"/>
      <c r="Q2514" s="126"/>
      <c r="R2514" s="126"/>
      <c r="S2514" s="136"/>
      <c r="T2514" s="126"/>
      <c r="U2514" s="126"/>
      <c r="V2514" s="126"/>
      <c r="W2514" s="136"/>
      <c r="X2514" s="126"/>
      <c r="Y2514" s="126"/>
      <c r="Z2514" s="126"/>
      <c r="AA2514" s="136"/>
      <c r="AB2514" s="121" t="b">
        <v>0</v>
      </c>
      <c r="AC2514" s="121" t="b">
        <v>0</v>
      </c>
      <c r="AD2514" s="122"/>
      <c r="AE2514" s="121" t="b">
        <v>0</v>
      </c>
      <c r="AF2514" s="128"/>
      <c r="AG2514" s="137"/>
      <c r="AH2514" s="138" t="b">
        <v>0</v>
      </c>
      <c r="AI2514" s="133"/>
    </row>
    <row r="2515">
      <c r="A2515" s="114"/>
      <c r="B2515" s="114"/>
      <c r="C2515" s="114"/>
      <c r="D2515" s="114"/>
      <c r="E2515" s="114"/>
      <c r="F2515" s="116"/>
      <c r="G2515" s="117"/>
      <c r="H2515" s="116"/>
      <c r="I2515" s="116"/>
      <c r="J2515" s="118"/>
      <c r="K2515" s="116"/>
      <c r="L2515" s="116"/>
      <c r="M2515" s="116"/>
      <c r="N2515" s="116"/>
      <c r="O2515" s="116"/>
      <c r="P2515" s="126"/>
      <c r="Q2515" s="126"/>
      <c r="R2515" s="126"/>
      <c r="S2515" s="136"/>
      <c r="T2515" s="126"/>
      <c r="U2515" s="126"/>
      <c r="V2515" s="126"/>
      <c r="W2515" s="136"/>
      <c r="X2515" s="126"/>
      <c r="Y2515" s="126"/>
      <c r="Z2515" s="126"/>
      <c r="AA2515" s="136"/>
      <c r="AB2515" s="121" t="b">
        <v>0</v>
      </c>
      <c r="AC2515" s="121" t="b">
        <v>0</v>
      </c>
      <c r="AD2515" s="122"/>
      <c r="AE2515" s="121" t="b">
        <v>0</v>
      </c>
      <c r="AF2515" s="128"/>
      <c r="AG2515" s="137"/>
      <c r="AH2515" s="138" t="b">
        <v>0</v>
      </c>
      <c r="AI2515" s="133"/>
    </row>
    <row r="2516">
      <c r="A2516" s="114"/>
      <c r="B2516" s="114"/>
      <c r="C2516" s="114"/>
      <c r="D2516" s="114"/>
      <c r="E2516" s="114"/>
      <c r="F2516" s="116"/>
      <c r="G2516" s="117"/>
      <c r="H2516" s="116"/>
      <c r="I2516" s="116"/>
      <c r="J2516" s="118"/>
      <c r="K2516" s="116"/>
      <c r="L2516" s="116"/>
      <c r="M2516" s="116"/>
      <c r="N2516" s="116"/>
      <c r="O2516" s="116"/>
      <c r="P2516" s="126"/>
      <c r="Q2516" s="126"/>
      <c r="R2516" s="126"/>
      <c r="S2516" s="136"/>
      <c r="T2516" s="126"/>
      <c r="U2516" s="126"/>
      <c r="V2516" s="126"/>
      <c r="W2516" s="136"/>
      <c r="X2516" s="126"/>
      <c r="Y2516" s="126"/>
      <c r="Z2516" s="126"/>
      <c r="AA2516" s="136"/>
      <c r="AB2516" s="121" t="b">
        <v>0</v>
      </c>
      <c r="AC2516" s="121" t="b">
        <v>0</v>
      </c>
      <c r="AD2516" s="122"/>
      <c r="AE2516" s="121" t="b">
        <v>0</v>
      </c>
      <c r="AF2516" s="128"/>
      <c r="AG2516" s="137"/>
      <c r="AH2516" s="138" t="b">
        <v>0</v>
      </c>
      <c r="AI2516" s="133"/>
    </row>
    <row r="2517">
      <c r="A2517" s="114"/>
      <c r="B2517" s="114"/>
      <c r="C2517" s="114"/>
      <c r="D2517" s="114"/>
      <c r="E2517" s="114"/>
      <c r="F2517" s="116"/>
      <c r="G2517" s="117"/>
      <c r="H2517" s="116"/>
      <c r="I2517" s="116"/>
      <c r="J2517" s="118"/>
      <c r="K2517" s="116"/>
      <c r="L2517" s="116"/>
      <c r="M2517" s="116"/>
      <c r="N2517" s="116"/>
      <c r="O2517" s="116"/>
      <c r="P2517" s="126"/>
      <c r="Q2517" s="126"/>
      <c r="R2517" s="126"/>
      <c r="S2517" s="136"/>
      <c r="T2517" s="126"/>
      <c r="U2517" s="126"/>
      <c r="V2517" s="126"/>
      <c r="W2517" s="136"/>
      <c r="X2517" s="126"/>
      <c r="Y2517" s="126"/>
      <c r="Z2517" s="126"/>
      <c r="AA2517" s="136"/>
      <c r="AB2517" s="121" t="b">
        <v>0</v>
      </c>
      <c r="AC2517" s="121" t="b">
        <v>0</v>
      </c>
      <c r="AD2517" s="122"/>
      <c r="AE2517" s="121" t="b">
        <v>0</v>
      </c>
      <c r="AF2517" s="128"/>
      <c r="AG2517" s="137"/>
      <c r="AH2517" s="138" t="b">
        <v>0</v>
      </c>
      <c r="AI2517" s="133"/>
    </row>
    <row r="2518">
      <c r="A2518" s="114"/>
      <c r="B2518" s="114"/>
      <c r="C2518" s="114"/>
      <c r="D2518" s="114"/>
      <c r="E2518" s="114"/>
      <c r="F2518" s="116"/>
      <c r="G2518" s="117"/>
      <c r="H2518" s="116"/>
      <c r="I2518" s="116"/>
      <c r="J2518" s="118"/>
      <c r="K2518" s="116"/>
      <c r="L2518" s="116"/>
      <c r="M2518" s="116"/>
      <c r="N2518" s="116"/>
      <c r="O2518" s="116"/>
      <c r="P2518" s="126"/>
      <c r="Q2518" s="126"/>
      <c r="R2518" s="126"/>
      <c r="S2518" s="136"/>
      <c r="T2518" s="126"/>
      <c r="U2518" s="126"/>
      <c r="V2518" s="126"/>
      <c r="W2518" s="136"/>
      <c r="X2518" s="126"/>
      <c r="Y2518" s="126"/>
      <c r="Z2518" s="126"/>
      <c r="AA2518" s="136"/>
      <c r="AB2518" s="121" t="b">
        <v>0</v>
      </c>
      <c r="AC2518" s="121" t="b">
        <v>0</v>
      </c>
      <c r="AD2518" s="122"/>
      <c r="AE2518" s="121" t="b">
        <v>0</v>
      </c>
      <c r="AF2518" s="128"/>
      <c r="AG2518" s="137"/>
      <c r="AH2518" s="138" t="b">
        <v>0</v>
      </c>
      <c r="AI2518" s="133"/>
    </row>
    <row r="2519">
      <c r="A2519" s="114"/>
      <c r="B2519" s="114"/>
      <c r="C2519" s="114"/>
      <c r="D2519" s="114"/>
      <c r="E2519" s="114"/>
      <c r="F2519" s="116"/>
      <c r="G2519" s="117"/>
      <c r="H2519" s="116"/>
      <c r="I2519" s="116"/>
      <c r="J2519" s="118"/>
      <c r="K2519" s="116"/>
      <c r="L2519" s="116"/>
      <c r="M2519" s="116"/>
      <c r="N2519" s="116"/>
      <c r="O2519" s="116"/>
      <c r="P2519" s="126"/>
      <c r="Q2519" s="126"/>
      <c r="R2519" s="126"/>
      <c r="S2519" s="136"/>
      <c r="T2519" s="126"/>
      <c r="U2519" s="126"/>
      <c r="V2519" s="126"/>
      <c r="W2519" s="136"/>
      <c r="X2519" s="126"/>
      <c r="Y2519" s="126"/>
      <c r="Z2519" s="126"/>
      <c r="AA2519" s="136"/>
      <c r="AB2519" s="121" t="b">
        <v>0</v>
      </c>
      <c r="AC2519" s="121" t="b">
        <v>0</v>
      </c>
      <c r="AD2519" s="122"/>
      <c r="AE2519" s="121" t="b">
        <v>0</v>
      </c>
      <c r="AF2519" s="128"/>
      <c r="AG2519" s="137"/>
      <c r="AH2519" s="138" t="b">
        <v>0</v>
      </c>
      <c r="AI2519" s="133"/>
    </row>
    <row r="2520">
      <c r="A2520" s="114"/>
      <c r="B2520" s="114"/>
      <c r="C2520" s="114"/>
      <c r="D2520" s="114"/>
      <c r="E2520" s="114"/>
      <c r="F2520" s="116"/>
      <c r="G2520" s="117"/>
      <c r="H2520" s="116"/>
      <c r="I2520" s="116"/>
      <c r="J2520" s="118"/>
      <c r="K2520" s="116"/>
      <c r="L2520" s="116"/>
      <c r="M2520" s="116"/>
      <c r="N2520" s="116"/>
      <c r="O2520" s="116"/>
      <c r="P2520" s="126"/>
      <c r="Q2520" s="126"/>
      <c r="R2520" s="126"/>
      <c r="S2520" s="136"/>
      <c r="T2520" s="126"/>
      <c r="U2520" s="126"/>
      <c r="V2520" s="126"/>
      <c r="W2520" s="136"/>
      <c r="X2520" s="126"/>
      <c r="Y2520" s="126"/>
      <c r="Z2520" s="126"/>
      <c r="AA2520" s="136"/>
      <c r="AB2520" s="121" t="b">
        <v>0</v>
      </c>
      <c r="AC2520" s="121" t="b">
        <v>0</v>
      </c>
      <c r="AD2520" s="122"/>
      <c r="AE2520" s="121" t="b">
        <v>0</v>
      </c>
      <c r="AF2520" s="128"/>
      <c r="AG2520" s="137"/>
      <c r="AH2520" s="138" t="b">
        <v>0</v>
      </c>
      <c r="AI2520" s="133"/>
    </row>
    <row r="2521">
      <c r="A2521" s="114"/>
      <c r="B2521" s="114"/>
      <c r="C2521" s="114"/>
      <c r="D2521" s="114"/>
      <c r="E2521" s="114"/>
      <c r="F2521" s="116"/>
      <c r="G2521" s="117"/>
      <c r="H2521" s="116"/>
      <c r="I2521" s="116"/>
      <c r="J2521" s="118"/>
      <c r="K2521" s="116"/>
      <c r="L2521" s="116"/>
      <c r="M2521" s="116"/>
      <c r="N2521" s="116"/>
      <c r="O2521" s="116"/>
      <c r="P2521" s="126"/>
      <c r="Q2521" s="126"/>
      <c r="R2521" s="126"/>
      <c r="S2521" s="136"/>
      <c r="T2521" s="126"/>
      <c r="U2521" s="126"/>
      <c r="V2521" s="126"/>
      <c r="W2521" s="136"/>
      <c r="X2521" s="126"/>
      <c r="Y2521" s="126"/>
      <c r="Z2521" s="126"/>
      <c r="AA2521" s="136"/>
      <c r="AB2521" s="121" t="b">
        <v>0</v>
      </c>
      <c r="AC2521" s="121" t="b">
        <v>0</v>
      </c>
      <c r="AD2521" s="122"/>
      <c r="AE2521" s="121" t="b">
        <v>0</v>
      </c>
      <c r="AF2521" s="128"/>
      <c r="AG2521" s="137"/>
      <c r="AH2521" s="138" t="b">
        <v>0</v>
      </c>
      <c r="AI2521" s="133"/>
    </row>
    <row r="2522">
      <c r="A2522" s="114"/>
      <c r="B2522" s="114"/>
      <c r="C2522" s="114"/>
      <c r="D2522" s="114"/>
      <c r="E2522" s="114"/>
      <c r="F2522" s="116"/>
      <c r="G2522" s="117"/>
      <c r="H2522" s="116"/>
      <c r="I2522" s="116"/>
      <c r="J2522" s="118"/>
      <c r="K2522" s="116"/>
      <c r="L2522" s="116"/>
      <c r="M2522" s="116"/>
      <c r="N2522" s="116"/>
      <c r="O2522" s="116"/>
      <c r="P2522" s="126"/>
      <c r="Q2522" s="126"/>
      <c r="R2522" s="126"/>
      <c r="S2522" s="136"/>
      <c r="T2522" s="126"/>
      <c r="U2522" s="126"/>
      <c r="V2522" s="126"/>
      <c r="W2522" s="136"/>
      <c r="X2522" s="126"/>
      <c r="Y2522" s="126"/>
      <c r="Z2522" s="126"/>
      <c r="AA2522" s="136"/>
      <c r="AB2522" s="121" t="b">
        <v>0</v>
      </c>
      <c r="AC2522" s="121" t="b">
        <v>0</v>
      </c>
      <c r="AD2522" s="122"/>
      <c r="AE2522" s="121" t="b">
        <v>0</v>
      </c>
      <c r="AF2522" s="128"/>
      <c r="AG2522" s="137"/>
      <c r="AH2522" s="138" t="b">
        <v>0</v>
      </c>
      <c r="AI2522" s="133"/>
    </row>
    <row r="2523">
      <c r="A2523" s="114"/>
      <c r="B2523" s="114"/>
      <c r="C2523" s="114"/>
      <c r="D2523" s="114"/>
      <c r="E2523" s="114"/>
      <c r="F2523" s="116"/>
      <c r="G2523" s="117"/>
      <c r="H2523" s="116"/>
      <c r="I2523" s="116"/>
      <c r="J2523" s="118"/>
      <c r="K2523" s="116"/>
      <c r="L2523" s="116"/>
      <c r="M2523" s="116"/>
      <c r="N2523" s="116"/>
      <c r="O2523" s="116"/>
      <c r="P2523" s="126"/>
      <c r="Q2523" s="126"/>
      <c r="R2523" s="126"/>
      <c r="S2523" s="136"/>
      <c r="T2523" s="126"/>
      <c r="U2523" s="126"/>
      <c r="V2523" s="126"/>
      <c r="W2523" s="136"/>
      <c r="X2523" s="126"/>
      <c r="Y2523" s="126"/>
      <c r="Z2523" s="126"/>
      <c r="AA2523" s="136"/>
      <c r="AB2523" s="121" t="b">
        <v>0</v>
      </c>
      <c r="AC2523" s="121" t="b">
        <v>0</v>
      </c>
      <c r="AD2523" s="122"/>
      <c r="AE2523" s="121" t="b">
        <v>0</v>
      </c>
      <c r="AF2523" s="128"/>
      <c r="AG2523" s="137"/>
      <c r="AH2523" s="138" t="b">
        <v>0</v>
      </c>
      <c r="AI2523" s="133"/>
    </row>
    <row r="2524">
      <c r="A2524" s="114"/>
      <c r="B2524" s="114"/>
      <c r="C2524" s="114"/>
      <c r="D2524" s="114"/>
      <c r="E2524" s="114"/>
      <c r="F2524" s="116"/>
      <c r="G2524" s="117"/>
      <c r="H2524" s="116"/>
      <c r="I2524" s="116"/>
      <c r="J2524" s="118"/>
      <c r="K2524" s="116"/>
      <c r="L2524" s="116"/>
      <c r="M2524" s="116"/>
      <c r="N2524" s="116"/>
      <c r="O2524" s="116"/>
      <c r="P2524" s="126"/>
      <c r="Q2524" s="126"/>
      <c r="R2524" s="126"/>
      <c r="S2524" s="136"/>
      <c r="T2524" s="126"/>
      <c r="U2524" s="126"/>
      <c r="V2524" s="126"/>
      <c r="W2524" s="136"/>
      <c r="X2524" s="126"/>
      <c r="Y2524" s="126"/>
      <c r="Z2524" s="126"/>
      <c r="AA2524" s="136"/>
      <c r="AB2524" s="121" t="b">
        <v>0</v>
      </c>
      <c r="AC2524" s="121" t="b">
        <v>0</v>
      </c>
      <c r="AD2524" s="122"/>
      <c r="AE2524" s="121" t="b">
        <v>0</v>
      </c>
      <c r="AF2524" s="128"/>
      <c r="AG2524" s="137"/>
      <c r="AH2524" s="138" t="b">
        <v>0</v>
      </c>
      <c r="AI2524" s="133"/>
    </row>
    <row r="2525">
      <c r="A2525" s="114"/>
      <c r="B2525" s="114"/>
      <c r="C2525" s="114"/>
      <c r="D2525" s="114"/>
      <c r="E2525" s="114"/>
      <c r="F2525" s="116"/>
      <c r="G2525" s="117"/>
      <c r="H2525" s="116"/>
      <c r="I2525" s="116"/>
      <c r="J2525" s="118"/>
      <c r="K2525" s="116"/>
      <c r="L2525" s="116"/>
      <c r="M2525" s="116"/>
      <c r="N2525" s="116"/>
      <c r="O2525" s="116"/>
      <c r="P2525" s="126"/>
      <c r="Q2525" s="126"/>
      <c r="R2525" s="126"/>
      <c r="S2525" s="136"/>
      <c r="T2525" s="126"/>
      <c r="U2525" s="126"/>
      <c r="V2525" s="126"/>
      <c r="W2525" s="136"/>
      <c r="X2525" s="126"/>
      <c r="Y2525" s="126"/>
      <c r="Z2525" s="126"/>
      <c r="AA2525" s="136"/>
      <c r="AB2525" s="121" t="b">
        <v>0</v>
      </c>
      <c r="AC2525" s="121" t="b">
        <v>0</v>
      </c>
      <c r="AD2525" s="122"/>
      <c r="AE2525" s="121" t="b">
        <v>0</v>
      </c>
      <c r="AF2525" s="128"/>
      <c r="AG2525" s="137"/>
      <c r="AH2525" s="138" t="b">
        <v>0</v>
      </c>
      <c r="AI2525" s="133"/>
    </row>
    <row r="2526">
      <c r="A2526" s="114"/>
      <c r="B2526" s="114"/>
      <c r="C2526" s="114"/>
      <c r="D2526" s="114"/>
      <c r="E2526" s="114"/>
      <c r="F2526" s="116"/>
      <c r="G2526" s="117"/>
      <c r="H2526" s="116"/>
      <c r="I2526" s="116"/>
      <c r="J2526" s="118"/>
      <c r="K2526" s="116"/>
      <c r="L2526" s="116"/>
      <c r="M2526" s="116"/>
      <c r="N2526" s="116"/>
      <c r="O2526" s="116"/>
      <c r="P2526" s="126"/>
      <c r="Q2526" s="126"/>
      <c r="R2526" s="126"/>
      <c r="S2526" s="136"/>
      <c r="T2526" s="126"/>
      <c r="U2526" s="126"/>
      <c r="V2526" s="126"/>
      <c r="W2526" s="136"/>
      <c r="X2526" s="126"/>
      <c r="Y2526" s="126"/>
      <c r="Z2526" s="126"/>
      <c r="AA2526" s="136"/>
      <c r="AB2526" s="121" t="b">
        <v>0</v>
      </c>
      <c r="AC2526" s="121" t="b">
        <v>0</v>
      </c>
      <c r="AD2526" s="122"/>
      <c r="AE2526" s="121" t="b">
        <v>0</v>
      </c>
      <c r="AF2526" s="128"/>
      <c r="AG2526" s="137"/>
      <c r="AH2526" s="138" t="b">
        <v>0</v>
      </c>
      <c r="AI2526" s="133"/>
    </row>
    <row r="2527">
      <c r="A2527" s="114"/>
      <c r="B2527" s="114"/>
      <c r="C2527" s="114"/>
      <c r="D2527" s="114"/>
      <c r="E2527" s="114"/>
      <c r="F2527" s="116"/>
      <c r="G2527" s="117"/>
      <c r="H2527" s="116"/>
      <c r="I2527" s="116"/>
      <c r="J2527" s="118"/>
      <c r="K2527" s="116"/>
      <c r="L2527" s="116"/>
      <c r="M2527" s="116"/>
      <c r="N2527" s="116"/>
      <c r="O2527" s="116"/>
      <c r="P2527" s="126"/>
      <c r="Q2527" s="126"/>
      <c r="R2527" s="126"/>
      <c r="S2527" s="136"/>
      <c r="T2527" s="126"/>
      <c r="U2527" s="126"/>
      <c r="V2527" s="126"/>
      <c r="W2527" s="136"/>
      <c r="X2527" s="126"/>
      <c r="Y2527" s="126"/>
      <c r="Z2527" s="126"/>
      <c r="AA2527" s="136"/>
      <c r="AB2527" s="121" t="b">
        <v>0</v>
      </c>
      <c r="AC2527" s="121" t="b">
        <v>0</v>
      </c>
      <c r="AD2527" s="122"/>
      <c r="AE2527" s="121" t="b">
        <v>0</v>
      </c>
      <c r="AF2527" s="128"/>
      <c r="AG2527" s="137"/>
      <c r="AH2527" s="138" t="b">
        <v>0</v>
      </c>
      <c r="AI2527" s="133"/>
    </row>
    <row r="2528">
      <c r="A2528" s="114"/>
      <c r="B2528" s="114"/>
      <c r="C2528" s="114"/>
      <c r="D2528" s="114"/>
      <c r="E2528" s="114"/>
      <c r="F2528" s="116"/>
      <c r="G2528" s="117"/>
      <c r="H2528" s="116"/>
      <c r="I2528" s="116"/>
      <c r="J2528" s="118"/>
      <c r="K2528" s="116"/>
      <c r="L2528" s="116"/>
      <c r="M2528" s="116"/>
      <c r="N2528" s="116"/>
      <c r="O2528" s="116"/>
      <c r="P2528" s="126"/>
      <c r="Q2528" s="126"/>
      <c r="R2528" s="126"/>
      <c r="S2528" s="136"/>
      <c r="T2528" s="126"/>
      <c r="U2528" s="126"/>
      <c r="V2528" s="126"/>
      <c r="W2528" s="136"/>
      <c r="X2528" s="126"/>
      <c r="Y2528" s="126"/>
      <c r="Z2528" s="126"/>
      <c r="AA2528" s="136"/>
      <c r="AB2528" s="121" t="b">
        <v>0</v>
      </c>
      <c r="AC2528" s="121" t="b">
        <v>0</v>
      </c>
      <c r="AD2528" s="122"/>
      <c r="AE2528" s="121" t="b">
        <v>0</v>
      </c>
      <c r="AF2528" s="128"/>
      <c r="AG2528" s="137"/>
      <c r="AH2528" s="138" t="b">
        <v>0</v>
      </c>
      <c r="AI2528" s="133"/>
    </row>
    <row r="2529">
      <c r="A2529" s="114"/>
      <c r="B2529" s="114"/>
      <c r="C2529" s="114"/>
      <c r="D2529" s="114"/>
      <c r="E2529" s="114"/>
      <c r="F2529" s="116"/>
      <c r="G2529" s="117"/>
      <c r="H2529" s="116"/>
      <c r="I2529" s="116"/>
      <c r="J2529" s="118"/>
      <c r="K2529" s="116"/>
      <c r="L2529" s="116"/>
      <c r="M2529" s="116"/>
      <c r="N2529" s="116"/>
      <c r="O2529" s="116"/>
      <c r="P2529" s="126"/>
      <c r="Q2529" s="126"/>
      <c r="R2529" s="126"/>
      <c r="S2529" s="136"/>
      <c r="T2529" s="126"/>
      <c r="U2529" s="126"/>
      <c r="V2529" s="126"/>
      <c r="W2529" s="136"/>
      <c r="X2529" s="126"/>
      <c r="Y2529" s="126"/>
      <c r="Z2529" s="126"/>
      <c r="AA2529" s="136"/>
      <c r="AB2529" s="121" t="b">
        <v>0</v>
      </c>
      <c r="AC2529" s="121" t="b">
        <v>0</v>
      </c>
      <c r="AD2529" s="122"/>
      <c r="AE2529" s="121" t="b">
        <v>0</v>
      </c>
      <c r="AF2529" s="128"/>
      <c r="AG2529" s="137"/>
      <c r="AH2529" s="138" t="b">
        <v>0</v>
      </c>
      <c r="AI2529" s="133"/>
    </row>
    <row r="2530">
      <c r="A2530" s="114"/>
      <c r="B2530" s="114"/>
      <c r="C2530" s="114"/>
      <c r="D2530" s="114"/>
      <c r="E2530" s="114"/>
      <c r="F2530" s="116"/>
      <c r="G2530" s="117"/>
      <c r="H2530" s="116"/>
      <c r="I2530" s="116"/>
      <c r="J2530" s="118"/>
      <c r="K2530" s="116"/>
      <c r="L2530" s="116"/>
      <c r="M2530" s="116"/>
      <c r="N2530" s="116"/>
      <c r="O2530" s="116"/>
      <c r="P2530" s="126"/>
      <c r="Q2530" s="126"/>
      <c r="R2530" s="126"/>
      <c r="S2530" s="136"/>
      <c r="T2530" s="126"/>
      <c r="U2530" s="126"/>
      <c r="V2530" s="126"/>
      <c r="W2530" s="136"/>
      <c r="X2530" s="126"/>
      <c r="Y2530" s="126"/>
      <c r="Z2530" s="126"/>
      <c r="AA2530" s="136"/>
      <c r="AB2530" s="121" t="b">
        <v>0</v>
      </c>
      <c r="AC2530" s="121" t="b">
        <v>0</v>
      </c>
      <c r="AD2530" s="122"/>
      <c r="AE2530" s="121" t="b">
        <v>0</v>
      </c>
      <c r="AF2530" s="128"/>
      <c r="AG2530" s="137"/>
      <c r="AH2530" s="138" t="b">
        <v>0</v>
      </c>
      <c r="AI2530" s="133"/>
    </row>
    <row r="2531">
      <c r="A2531" s="114"/>
      <c r="B2531" s="114"/>
      <c r="C2531" s="114"/>
      <c r="D2531" s="114"/>
      <c r="E2531" s="114"/>
      <c r="F2531" s="116"/>
      <c r="G2531" s="117"/>
      <c r="H2531" s="116"/>
      <c r="I2531" s="116"/>
      <c r="J2531" s="118"/>
      <c r="K2531" s="116"/>
      <c r="L2531" s="116"/>
      <c r="M2531" s="116"/>
      <c r="N2531" s="116"/>
      <c r="O2531" s="116"/>
      <c r="P2531" s="126"/>
      <c r="Q2531" s="126"/>
      <c r="R2531" s="126"/>
      <c r="S2531" s="136"/>
      <c r="T2531" s="126"/>
      <c r="U2531" s="126"/>
      <c r="V2531" s="126"/>
      <c r="W2531" s="136"/>
      <c r="X2531" s="126"/>
      <c r="Y2531" s="126"/>
      <c r="Z2531" s="126"/>
      <c r="AA2531" s="136"/>
      <c r="AB2531" s="121" t="b">
        <v>0</v>
      </c>
      <c r="AC2531" s="121" t="b">
        <v>0</v>
      </c>
      <c r="AD2531" s="122"/>
      <c r="AE2531" s="121" t="b">
        <v>0</v>
      </c>
      <c r="AF2531" s="128"/>
      <c r="AG2531" s="137"/>
      <c r="AH2531" s="138" t="b">
        <v>0</v>
      </c>
      <c r="AI2531" s="133"/>
    </row>
    <row r="2532">
      <c r="A2532" s="114"/>
      <c r="B2532" s="114"/>
      <c r="C2532" s="114"/>
      <c r="D2532" s="114"/>
      <c r="E2532" s="114"/>
      <c r="F2532" s="116"/>
      <c r="G2532" s="117"/>
      <c r="H2532" s="116"/>
      <c r="I2532" s="116"/>
      <c r="J2532" s="118"/>
      <c r="K2532" s="116"/>
      <c r="L2532" s="116"/>
      <c r="M2532" s="116"/>
      <c r="N2532" s="116"/>
      <c r="O2532" s="116"/>
      <c r="P2532" s="126"/>
      <c r="Q2532" s="126"/>
      <c r="R2532" s="126"/>
      <c r="S2532" s="136"/>
      <c r="T2532" s="126"/>
      <c r="U2532" s="126"/>
      <c r="V2532" s="126"/>
      <c r="W2532" s="136"/>
      <c r="X2532" s="126"/>
      <c r="Y2532" s="126"/>
      <c r="Z2532" s="126"/>
      <c r="AA2532" s="136"/>
      <c r="AB2532" s="121" t="b">
        <v>0</v>
      </c>
      <c r="AC2532" s="121" t="b">
        <v>0</v>
      </c>
      <c r="AD2532" s="122"/>
      <c r="AE2532" s="121" t="b">
        <v>0</v>
      </c>
      <c r="AF2532" s="128"/>
      <c r="AG2532" s="137"/>
      <c r="AH2532" s="138" t="b">
        <v>0</v>
      </c>
      <c r="AI2532" s="133"/>
    </row>
    <row r="2533">
      <c r="A2533" s="114"/>
      <c r="B2533" s="114"/>
      <c r="C2533" s="114"/>
      <c r="D2533" s="114"/>
      <c r="E2533" s="114"/>
      <c r="F2533" s="116"/>
      <c r="G2533" s="117"/>
      <c r="H2533" s="116"/>
      <c r="I2533" s="116"/>
      <c r="J2533" s="118"/>
      <c r="K2533" s="116"/>
      <c r="L2533" s="116"/>
      <c r="M2533" s="116"/>
      <c r="N2533" s="116"/>
      <c r="O2533" s="116"/>
      <c r="P2533" s="126"/>
      <c r="Q2533" s="126"/>
      <c r="R2533" s="126"/>
      <c r="S2533" s="136"/>
      <c r="T2533" s="126"/>
      <c r="U2533" s="126"/>
      <c r="V2533" s="126"/>
      <c r="W2533" s="136"/>
      <c r="X2533" s="126"/>
      <c r="Y2533" s="126"/>
      <c r="Z2533" s="126"/>
      <c r="AA2533" s="136"/>
      <c r="AB2533" s="121" t="b">
        <v>0</v>
      </c>
      <c r="AC2533" s="121" t="b">
        <v>0</v>
      </c>
      <c r="AD2533" s="122"/>
      <c r="AE2533" s="121" t="b">
        <v>0</v>
      </c>
      <c r="AF2533" s="128"/>
      <c r="AG2533" s="137"/>
      <c r="AH2533" s="138" t="b">
        <v>0</v>
      </c>
      <c r="AI2533" s="133"/>
    </row>
    <row r="2534">
      <c r="A2534" s="114"/>
      <c r="B2534" s="114"/>
      <c r="C2534" s="114"/>
      <c r="D2534" s="114"/>
      <c r="E2534" s="114"/>
      <c r="F2534" s="116"/>
      <c r="G2534" s="117"/>
      <c r="H2534" s="116"/>
      <c r="I2534" s="116"/>
      <c r="J2534" s="118"/>
      <c r="K2534" s="116"/>
      <c r="L2534" s="116"/>
      <c r="M2534" s="116"/>
      <c r="N2534" s="116"/>
      <c r="O2534" s="116"/>
      <c r="P2534" s="126"/>
      <c r="Q2534" s="126"/>
      <c r="R2534" s="126"/>
      <c r="S2534" s="136"/>
      <c r="T2534" s="126"/>
      <c r="U2534" s="126"/>
      <c r="V2534" s="126"/>
      <c r="W2534" s="136"/>
      <c r="X2534" s="126"/>
      <c r="Y2534" s="126"/>
      <c r="Z2534" s="126"/>
      <c r="AA2534" s="136"/>
      <c r="AB2534" s="121" t="b">
        <v>0</v>
      </c>
      <c r="AC2534" s="121" t="b">
        <v>0</v>
      </c>
      <c r="AD2534" s="122"/>
      <c r="AE2534" s="121" t="b">
        <v>0</v>
      </c>
      <c r="AF2534" s="128"/>
      <c r="AG2534" s="137"/>
      <c r="AH2534" s="138" t="b">
        <v>0</v>
      </c>
      <c r="AI2534" s="133"/>
    </row>
    <row r="2535">
      <c r="A2535" s="114"/>
      <c r="B2535" s="114"/>
      <c r="C2535" s="114"/>
      <c r="D2535" s="114"/>
      <c r="E2535" s="114"/>
      <c r="F2535" s="116"/>
      <c r="G2535" s="117"/>
      <c r="H2535" s="116"/>
      <c r="I2535" s="116"/>
      <c r="J2535" s="118"/>
      <c r="K2535" s="116"/>
      <c r="L2535" s="116"/>
      <c r="M2535" s="116"/>
      <c r="N2535" s="116"/>
      <c r="O2535" s="116"/>
      <c r="P2535" s="126"/>
      <c r="Q2535" s="126"/>
      <c r="R2535" s="126"/>
      <c r="S2535" s="136"/>
      <c r="T2535" s="126"/>
      <c r="U2535" s="126"/>
      <c r="V2535" s="126"/>
      <c r="W2535" s="136"/>
      <c r="X2535" s="126"/>
      <c r="Y2535" s="126"/>
      <c r="Z2535" s="126"/>
      <c r="AA2535" s="136"/>
      <c r="AB2535" s="121" t="b">
        <v>0</v>
      </c>
      <c r="AC2535" s="121" t="b">
        <v>0</v>
      </c>
      <c r="AD2535" s="122"/>
      <c r="AE2535" s="121" t="b">
        <v>0</v>
      </c>
      <c r="AF2535" s="128"/>
      <c r="AG2535" s="137"/>
      <c r="AH2535" s="138" t="b">
        <v>0</v>
      </c>
      <c r="AI2535" s="133"/>
    </row>
    <row r="2536">
      <c r="A2536" s="114"/>
      <c r="B2536" s="114"/>
      <c r="C2536" s="114"/>
      <c r="D2536" s="114"/>
      <c r="E2536" s="114"/>
      <c r="F2536" s="116"/>
      <c r="G2536" s="117"/>
      <c r="H2536" s="116"/>
      <c r="I2536" s="116"/>
      <c r="J2536" s="118"/>
      <c r="K2536" s="116"/>
      <c r="L2536" s="116"/>
      <c r="M2536" s="116"/>
      <c r="N2536" s="116"/>
      <c r="O2536" s="116"/>
      <c r="P2536" s="126"/>
      <c r="Q2536" s="126"/>
      <c r="R2536" s="126"/>
      <c r="S2536" s="136"/>
      <c r="T2536" s="126"/>
      <c r="U2536" s="126"/>
      <c r="V2536" s="126"/>
      <c r="W2536" s="136"/>
      <c r="X2536" s="126"/>
      <c r="Y2536" s="126"/>
      <c r="Z2536" s="126"/>
      <c r="AA2536" s="136"/>
      <c r="AB2536" s="121" t="b">
        <v>0</v>
      </c>
      <c r="AC2536" s="121" t="b">
        <v>0</v>
      </c>
      <c r="AD2536" s="122"/>
      <c r="AE2536" s="121" t="b">
        <v>0</v>
      </c>
      <c r="AF2536" s="128"/>
      <c r="AG2536" s="137"/>
      <c r="AH2536" s="138" t="b">
        <v>0</v>
      </c>
      <c r="AI2536" s="133"/>
    </row>
    <row r="2537">
      <c r="A2537" s="114"/>
      <c r="B2537" s="114"/>
      <c r="C2537" s="114"/>
      <c r="D2537" s="114"/>
      <c r="E2537" s="114"/>
      <c r="F2537" s="116"/>
      <c r="G2537" s="117"/>
      <c r="H2537" s="116"/>
      <c r="I2537" s="116"/>
      <c r="J2537" s="118"/>
      <c r="K2537" s="116"/>
      <c r="L2537" s="116"/>
      <c r="M2537" s="116"/>
      <c r="N2537" s="116"/>
      <c r="O2537" s="116"/>
      <c r="P2537" s="126"/>
      <c r="Q2537" s="126"/>
      <c r="R2537" s="126"/>
      <c r="S2537" s="136"/>
      <c r="T2537" s="126"/>
      <c r="U2537" s="126"/>
      <c r="V2537" s="126"/>
      <c r="W2537" s="136"/>
      <c r="X2537" s="126"/>
      <c r="Y2537" s="126"/>
      <c r="Z2537" s="126"/>
      <c r="AA2537" s="136"/>
      <c r="AB2537" s="121" t="b">
        <v>0</v>
      </c>
      <c r="AC2537" s="121" t="b">
        <v>0</v>
      </c>
      <c r="AD2537" s="122"/>
      <c r="AE2537" s="121" t="b">
        <v>0</v>
      </c>
      <c r="AF2537" s="128"/>
      <c r="AG2537" s="137"/>
      <c r="AH2537" s="138" t="b">
        <v>0</v>
      </c>
      <c r="AI2537" s="133"/>
    </row>
    <row r="2538">
      <c r="A2538" s="114"/>
      <c r="B2538" s="114"/>
      <c r="C2538" s="114"/>
      <c r="D2538" s="114"/>
      <c r="E2538" s="114"/>
      <c r="F2538" s="116"/>
      <c r="G2538" s="117"/>
      <c r="H2538" s="116"/>
      <c r="I2538" s="116"/>
      <c r="J2538" s="118"/>
      <c r="K2538" s="116"/>
      <c r="L2538" s="116"/>
      <c r="M2538" s="116"/>
      <c r="N2538" s="116"/>
      <c r="O2538" s="116"/>
      <c r="P2538" s="126"/>
      <c r="Q2538" s="126"/>
      <c r="R2538" s="126"/>
      <c r="S2538" s="136"/>
      <c r="T2538" s="126"/>
      <c r="U2538" s="126"/>
      <c r="V2538" s="126"/>
      <c r="W2538" s="136"/>
      <c r="X2538" s="126"/>
      <c r="Y2538" s="126"/>
      <c r="Z2538" s="126"/>
      <c r="AA2538" s="136"/>
      <c r="AB2538" s="121" t="b">
        <v>0</v>
      </c>
      <c r="AC2538" s="121" t="b">
        <v>0</v>
      </c>
      <c r="AD2538" s="122"/>
      <c r="AE2538" s="121" t="b">
        <v>0</v>
      </c>
      <c r="AF2538" s="128"/>
      <c r="AG2538" s="137"/>
      <c r="AH2538" s="138" t="b">
        <v>0</v>
      </c>
      <c r="AI2538" s="133"/>
    </row>
    <row r="2539">
      <c r="A2539" s="114"/>
      <c r="B2539" s="114"/>
      <c r="C2539" s="114"/>
      <c r="D2539" s="114"/>
      <c r="E2539" s="114"/>
      <c r="F2539" s="116"/>
      <c r="G2539" s="117"/>
      <c r="H2539" s="116"/>
      <c r="I2539" s="116"/>
      <c r="J2539" s="118"/>
      <c r="K2539" s="116"/>
      <c r="L2539" s="116"/>
      <c r="M2539" s="116"/>
      <c r="N2539" s="116"/>
      <c r="O2539" s="116"/>
      <c r="P2539" s="126"/>
      <c r="Q2539" s="126"/>
      <c r="R2539" s="126"/>
      <c r="S2539" s="136"/>
      <c r="T2539" s="126"/>
      <c r="U2539" s="126"/>
      <c r="V2539" s="126"/>
      <c r="W2539" s="136"/>
      <c r="X2539" s="126"/>
      <c r="Y2539" s="126"/>
      <c r="Z2539" s="126"/>
      <c r="AA2539" s="136"/>
      <c r="AB2539" s="121" t="b">
        <v>0</v>
      </c>
      <c r="AC2539" s="121" t="b">
        <v>0</v>
      </c>
      <c r="AD2539" s="122"/>
      <c r="AE2539" s="121" t="b">
        <v>0</v>
      </c>
      <c r="AF2539" s="128"/>
      <c r="AG2539" s="137"/>
      <c r="AH2539" s="138" t="b">
        <v>0</v>
      </c>
      <c r="AI2539" s="133"/>
    </row>
    <row r="2540">
      <c r="A2540" s="114"/>
      <c r="B2540" s="114"/>
      <c r="C2540" s="114"/>
      <c r="D2540" s="114"/>
      <c r="E2540" s="114"/>
      <c r="F2540" s="116"/>
      <c r="G2540" s="117"/>
      <c r="H2540" s="116"/>
      <c r="I2540" s="116"/>
      <c r="J2540" s="118"/>
      <c r="K2540" s="116"/>
      <c r="L2540" s="116"/>
      <c r="M2540" s="116"/>
      <c r="N2540" s="116"/>
      <c r="O2540" s="116"/>
      <c r="P2540" s="126"/>
      <c r="Q2540" s="126"/>
      <c r="R2540" s="126"/>
      <c r="S2540" s="136"/>
      <c r="T2540" s="126"/>
      <c r="U2540" s="126"/>
      <c r="V2540" s="126"/>
      <c r="W2540" s="136"/>
      <c r="X2540" s="126"/>
      <c r="Y2540" s="126"/>
      <c r="Z2540" s="126"/>
      <c r="AA2540" s="136"/>
      <c r="AB2540" s="121" t="b">
        <v>0</v>
      </c>
      <c r="AC2540" s="121" t="b">
        <v>0</v>
      </c>
      <c r="AD2540" s="122"/>
      <c r="AE2540" s="121" t="b">
        <v>0</v>
      </c>
      <c r="AF2540" s="128"/>
      <c r="AG2540" s="137"/>
      <c r="AH2540" s="138" t="b">
        <v>0</v>
      </c>
      <c r="AI2540" s="133"/>
    </row>
    <row r="2541">
      <c r="A2541" s="114"/>
      <c r="B2541" s="114"/>
      <c r="C2541" s="114"/>
      <c r="D2541" s="114"/>
      <c r="E2541" s="114"/>
      <c r="F2541" s="116"/>
      <c r="G2541" s="117"/>
      <c r="H2541" s="116"/>
      <c r="I2541" s="116"/>
      <c r="J2541" s="118"/>
      <c r="K2541" s="116"/>
      <c r="L2541" s="116"/>
      <c r="M2541" s="116"/>
      <c r="N2541" s="116"/>
      <c r="O2541" s="116"/>
      <c r="P2541" s="126"/>
      <c r="Q2541" s="126"/>
      <c r="R2541" s="126"/>
      <c r="S2541" s="136"/>
      <c r="T2541" s="126"/>
      <c r="U2541" s="126"/>
      <c r="V2541" s="126"/>
      <c r="W2541" s="136"/>
      <c r="X2541" s="126"/>
      <c r="Y2541" s="126"/>
      <c r="Z2541" s="126"/>
      <c r="AA2541" s="136"/>
      <c r="AB2541" s="121" t="b">
        <v>0</v>
      </c>
      <c r="AC2541" s="121" t="b">
        <v>0</v>
      </c>
      <c r="AD2541" s="122"/>
      <c r="AE2541" s="121" t="b">
        <v>0</v>
      </c>
      <c r="AF2541" s="128"/>
      <c r="AG2541" s="137"/>
      <c r="AH2541" s="138" t="b">
        <v>0</v>
      </c>
      <c r="AI2541" s="133"/>
    </row>
    <row r="2542">
      <c r="A2542" s="114"/>
      <c r="B2542" s="114"/>
      <c r="C2542" s="114"/>
      <c r="D2542" s="114"/>
      <c r="E2542" s="114"/>
      <c r="F2542" s="116"/>
      <c r="G2542" s="117"/>
      <c r="H2542" s="116"/>
      <c r="I2542" s="116"/>
      <c r="J2542" s="118"/>
      <c r="K2542" s="116"/>
      <c r="L2542" s="116"/>
      <c r="M2542" s="116"/>
      <c r="N2542" s="116"/>
      <c r="O2542" s="116"/>
      <c r="P2542" s="126"/>
      <c r="Q2542" s="126"/>
      <c r="R2542" s="126"/>
      <c r="S2542" s="136"/>
      <c r="T2542" s="126"/>
      <c r="U2542" s="126"/>
      <c r="V2542" s="126"/>
      <c r="W2542" s="136"/>
      <c r="X2542" s="126"/>
      <c r="Y2542" s="126"/>
      <c r="Z2542" s="126"/>
      <c r="AA2542" s="136"/>
      <c r="AB2542" s="121" t="b">
        <v>0</v>
      </c>
      <c r="AC2542" s="121" t="b">
        <v>0</v>
      </c>
      <c r="AD2542" s="122"/>
      <c r="AE2542" s="121" t="b">
        <v>0</v>
      </c>
      <c r="AF2542" s="128"/>
      <c r="AG2542" s="137"/>
      <c r="AH2542" s="138" t="b">
        <v>0</v>
      </c>
      <c r="AI2542" s="133"/>
    </row>
    <row r="2543">
      <c r="A2543" s="114"/>
      <c r="B2543" s="114"/>
      <c r="C2543" s="114"/>
      <c r="D2543" s="114"/>
      <c r="E2543" s="114"/>
      <c r="F2543" s="116"/>
      <c r="G2543" s="117"/>
      <c r="H2543" s="116"/>
      <c r="I2543" s="116"/>
      <c r="J2543" s="118"/>
      <c r="K2543" s="116"/>
      <c r="L2543" s="116"/>
      <c r="M2543" s="116"/>
      <c r="N2543" s="116"/>
      <c r="O2543" s="116"/>
      <c r="P2543" s="126"/>
      <c r="Q2543" s="126"/>
      <c r="R2543" s="126"/>
      <c r="S2543" s="136"/>
      <c r="T2543" s="126"/>
      <c r="U2543" s="126"/>
      <c r="V2543" s="126"/>
      <c r="W2543" s="136"/>
      <c r="X2543" s="126"/>
      <c r="Y2543" s="126"/>
      <c r="Z2543" s="126"/>
      <c r="AA2543" s="136"/>
      <c r="AB2543" s="121" t="b">
        <v>0</v>
      </c>
      <c r="AC2543" s="121" t="b">
        <v>0</v>
      </c>
      <c r="AD2543" s="122"/>
      <c r="AE2543" s="121" t="b">
        <v>0</v>
      </c>
      <c r="AF2543" s="128"/>
      <c r="AG2543" s="137"/>
      <c r="AH2543" s="138" t="b">
        <v>0</v>
      </c>
      <c r="AI2543" s="133"/>
    </row>
    <row r="2544">
      <c r="A2544" s="114"/>
      <c r="B2544" s="114"/>
      <c r="C2544" s="114"/>
      <c r="D2544" s="114"/>
      <c r="E2544" s="114"/>
      <c r="F2544" s="116"/>
      <c r="G2544" s="117"/>
      <c r="H2544" s="116"/>
      <c r="I2544" s="116"/>
      <c r="J2544" s="118"/>
      <c r="K2544" s="116"/>
      <c r="L2544" s="116"/>
      <c r="M2544" s="116"/>
      <c r="N2544" s="116"/>
      <c r="O2544" s="116"/>
      <c r="P2544" s="126"/>
      <c r="Q2544" s="126"/>
      <c r="R2544" s="126"/>
      <c r="S2544" s="136"/>
      <c r="T2544" s="126"/>
      <c r="U2544" s="126"/>
      <c r="V2544" s="126"/>
      <c r="W2544" s="136"/>
      <c r="X2544" s="126"/>
      <c r="Y2544" s="126"/>
      <c r="Z2544" s="126"/>
      <c r="AA2544" s="136"/>
      <c r="AB2544" s="121" t="b">
        <v>0</v>
      </c>
      <c r="AC2544" s="121" t="b">
        <v>0</v>
      </c>
      <c r="AD2544" s="122"/>
      <c r="AE2544" s="121" t="b">
        <v>0</v>
      </c>
      <c r="AF2544" s="128"/>
      <c r="AG2544" s="137"/>
      <c r="AH2544" s="138" t="b">
        <v>0</v>
      </c>
      <c r="AI2544" s="133"/>
    </row>
    <row r="2545">
      <c r="A2545" s="114"/>
      <c r="B2545" s="114"/>
      <c r="C2545" s="114"/>
      <c r="D2545" s="114"/>
      <c r="E2545" s="114"/>
      <c r="F2545" s="116"/>
      <c r="G2545" s="117"/>
      <c r="H2545" s="116"/>
      <c r="I2545" s="116"/>
      <c r="J2545" s="118"/>
      <c r="K2545" s="116"/>
      <c r="L2545" s="116"/>
      <c r="M2545" s="116"/>
      <c r="N2545" s="116"/>
      <c r="O2545" s="116"/>
      <c r="P2545" s="126"/>
      <c r="Q2545" s="126"/>
      <c r="R2545" s="126"/>
      <c r="S2545" s="136"/>
      <c r="T2545" s="126"/>
      <c r="U2545" s="126"/>
      <c r="V2545" s="126"/>
      <c r="W2545" s="136"/>
      <c r="X2545" s="126"/>
      <c r="Y2545" s="126"/>
      <c r="Z2545" s="126"/>
      <c r="AA2545" s="136"/>
      <c r="AB2545" s="121" t="b">
        <v>0</v>
      </c>
      <c r="AC2545" s="121" t="b">
        <v>0</v>
      </c>
      <c r="AD2545" s="122"/>
      <c r="AE2545" s="121" t="b">
        <v>0</v>
      </c>
      <c r="AF2545" s="128"/>
      <c r="AG2545" s="137"/>
      <c r="AH2545" s="138" t="b">
        <v>0</v>
      </c>
      <c r="AI2545" s="133"/>
    </row>
    <row r="2546">
      <c r="A2546" s="114"/>
      <c r="B2546" s="114"/>
      <c r="C2546" s="114"/>
      <c r="D2546" s="114"/>
      <c r="E2546" s="114"/>
      <c r="F2546" s="116"/>
      <c r="G2546" s="117"/>
      <c r="H2546" s="116"/>
      <c r="I2546" s="116"/>
      <c r="J2546" s="118"/>
      <c r="K2546" s="116"/>
      <c r="L2546" s="116"/>
      <c r="M2546" s="116"/>
      <c r="N2546" s="116"/>
      <c r="O2546" s="116"/>
      <c r="P2546" s="126"/>
      <c r="Q2546" s="126"/>
      <c r="R2546" s="126"/>
      <c r="S2546" s="136"/>
      <c r="T2546" s="126"/>
      <c r="U2546" s="126"/>
      <c r="V2546" s="126"/>
      <c r="W2546" s="136"/>
      <c r="X2546" s="126"/>
      <c r="Y2546" s="126"/>
      <c r="Z2546" s="126"/>
      <c r="AA2546" s="136"/>
      <c r="AB2546" s="121" t="b">
        <v>0</v>
      </c>
      <c r="AC2546" s="121" t="b">
        <v>0</v>
      </c>
      <c r="AD2546" s="122"/>
      <c r="AE2546" s="121" t="b">
        <v>0</v>
      </c>
      <c r="AF2546" s="128"/>
      <c r="AG2546" s="137"/>
      <c r="AH2546" s="138" t="b">
        <v>0</v>
      </c>
      <c r="AI2546" s="133"/>
    </row>
    <row r="2547">
      <c r="A2547" s="114"/>
      <c r="B2547" s="114"/>
      <c r="C2547" s="114"/>
      <c r="D2547" s="114"/>
      <c r="E2547" s="114"/>
      <c r="F2547" s="116"/>
      <c r="G2547" s="117"/>
      <c r="H2547" s="116"/>
      <c r="I2547" s="116"/>
      <c r="J2547" s="118"/>
      <c r="K2547" s="116"/>
      <c r="L2547" s="116"/>
      <c r="M2547" s="116"/>
      <c r="N2547" s="116"/>
      <c r="O2547" s="116"/>
      <c r="P2547" s="126"/>
      <c r="Q2547" s="126"/>
      <c r="R2547" s="126"/>
      <c r="S2547" s="136"/>
      <c r="T2547" s="126"/>
      <c r="U2547" s="126"/>
      <c r="V2547" s="126"/>
      <c r="W2547" s="136"/>
      <c r="X2547" s="126"/>
      <c r="Y2547" s="126"/>
      <c r="Z2547" s="126"/>
      <c r="AA2547" s="136"/>
      <c r="AB2547" s="121" t="b">
        <v>0</v>
      </c>
      <c r="AC2547" s="121" t="b">
        <v>0</v>
      </c>
      <c r="AD2547" s="122"/>
      <c r="AE2547" s="121" t="b">
        <v>0</v>
      </c>
      <c r="AF2547" s="128"/>
      <c r="AG2547" s="137"/>
      <c r="AH2547" s="138" t="b">
        <v>0</v>
      </c>
      <c r="AI2547" s="133"/>
    </row>
    <row r="2548">
      <c r="A2548" s="114"/>
      <c r="B2548" s="114"/>
      <c r="C2548" s="114"/>
      <c r="D2548" s="114"/>
      <c r="E2548" s="114"/>
      <c r="F2548" s="116"/>
      <c r="G2548" s="117"/>
      <c r="H2548" s="116"/>
      <c r="I2548" s="116"/>
      <c r="J2548" s="118"/>
      <c r="K2548" s="116"/>
      <c r="L2548" s="116"/>
      <c r="M2548" s="116"/>
      <c r="N2548" s="116"/>
      <c r="O2548" s="116"/>
      <c r="P2548" s="126"/>
      <c r="Q2548" s="126"/>
      <c r="R2548" s="126"/>
      <c r="S2548" s="136"/>
      <c r="T2548" s="126"/>
      <c r="U2548" s="126"/>
      <c r="V2548" s="126"/>
      <c r="W2548" s="136"/>
      <c r="X2548" s="126"/>
      <c r="Y2548" s="126"/>
      <c r="Z2548" s="126"/>
      <c r="AA2548" s="136"/>
      <c r="AB2548" s="121" t="b">
        <v>0</v>
      </c>
      <c r="AC2548" s="121" t="b">
        <v>0</v>
      </c>
      <c r="AD2548" s="122"/>
      <c r="AE2548" s="121" t="b">
        <v>0</v>
      </c>
      <c r="AF2548" s="128"/>
      <c r="AG2548" s="137"/>
      <c r="AH2548" s="138" t="b">
        <v>0</v>
      </c>
      <c r="AI2548" s="133"/>
    </row>
    <row r="2549">
      <c r="A2549" s="114"/>
      <c r="B2549" s="114"/>
      <c r="C2549" s="114"/>
      <c r="D2549" s="114"/>
      <c r="E2549" s="114"/>
      <c r="F2549" s="116"/>
      <c r="G2549" s="117"/>
      <c r="H2549" s="116"/>
      <c r="I2549" s="116"/>
      <c r="J2549" s="118"/>
      <c r="K2549" s="116"/>
      <c r="L2549" s="116"/>
      <c r="M2549" s="116"/>
      <c r="N2549" s="116"/>
      <c r="O2549" s="116"/>
      <c r="P2549" s="126"/>
      <c r="Q2549" s="126"/>
      <c r="R2549" s="126"/>
      <c r="S2549" s="136"/>
      <c r="T2549" s="126"/>
      <c r="U2549" s="126"/>
      <c r="V2549" s="126"/>
      <c r="W2549" s="136"/>
      <c r="X2549" s="126"/>
      <c r="Y2549" s="126"/>
      <c r="Z2549" s="126"/>
      <c r="AA2549" s="136"/>
      <c r="AB2549" s="121" t="b">
        <v>0</v>
      </c>
      <c r="AC2549" s="121" t="b">
        <v>0</v>
      </c>
      <c r="AD2549" s="122"/>
      <c r="AE2549" s="121" t="b">
        <v>0</v>
      </c>
      <c r="AF2549" s="128"/>
      <c r="AG2549" s="137"/>
      <c r="AH2549" s="138" t="b">
        <v>0</v>
      </c>
      <c r="AI2549" s="133"/>
    </row>
    <row r="2550">
      <c r="A2550" s="114"/>
      <c r="B2550" s="114"/>
      <c r="C2550" s="114"/>
      <c r="D2550" s="114"/>
      <c r="E2550" s="114"/>
      <c r="F2550" s="116"/>
      <c r="G2550" s="117"/>
      <c r="H2550" s="116"/>
      <c r="I2550" s="116"/>
      <c r="J2550" s="118"/>
      <c r="K2550" s="116"/>
      <c r="L2550" s="116"/>
      <c r="M2550" s="116"/>
      <c r="N2550" s="116"/>
      <c r="O2550" s="116"/>
      <c r="P2550" s="126"/>
      <c r="Q2550" s="126"/>
      <c r="R2550" s="126"/>
      <c r="S2550" s="136"/>
      <c r="T2550" s="126"/>
      <c r="U2550" s="126"/>
      <c r="V2550" s="126"/>
      <c r="W2550" s="136"/>
      <c r="X2550" s="126"/>
      <c r="Y2550" s="126"/>
      <c r="Z2550" s="126"/>
      <c r="AA2550" s="136"/>
      <c r="AB2550" s="121" t="b">
        <v>0</v>
      </c>
      <c r="AC2550" s="121" t="b">
        <v>0</v>
      </c>
      <c r="AD2550" s="122"/>
      <c r="AE2550" s="121" t="b">
        <v>0</v>
      </c>
      <c r="AF2550" s="128"/>
      <c r="AG2550" s="137"/>
      <c r="AH2550" s="138" t="b">
        <v>0</v>
      </c>
      <c r="AI2550" s="133"/>
    </row>
    <row r="2551">
      <c r="A2551" s="114"/>
      <c r="B2551" s="114"/>
      <c r="C2551" s="114"/>
      <c r="D2551" s="114"/>
      <c r="E2551" s="114"/>
      <c r="F2551" s="116"/>
      <c r="G2551" s="117"/>
      <c r="H2551" s="116"/>
      <c r="I2551" s="116"/>
      <c r="J2551" s="118"/>
      <c r="K2551" s="116"/>
      <c r="L2551" s="116"/>
      <c r="M2551" s="116"/>
      <c r="N2551" s="116"/>
      <c r="O2551" s="116"/>
      <c r="P2551" s="126"/>
      <c r="Q2551" s="126"/>
      <c r="R2551" s="126"/>
      <c r="S2551" s="136"/>
      <c r="T2551" s="126"/>
      <c r="U2551" s="126"/>
      <c r="V2551" s="126"/>
      <c r="W2551" s="136"/>
      <c r="X2551" s="126"/>
      <c r="Y2551" s="126"/>
      <c r="Z2551" s="126"/>
      <c r="AA2551" s="136"/>
      <c r="AB2551" s="121" t="b">
        <v>0</v>
      </c>
      <c r="AC2551" s="121" t="b">
        <v>0</v>
      </c>
      <c r="AD2551" s="122"/>
      <c r="AE2551" s="121" t="b">
        <v>0</v>
      </c>
      <c r="AF2551" s="128"/>
      <c r="AG2551" s="137"/>
      <c r="AH2551" s="138" t="b">
        <v>0</v>
      </c>
      <c r="AI2551" s="133"/>
    </row>
    <row r="2552">
      <c r="A2552" s="114"/>
      <c r="B2552" s="114"/>
      <c r="C2552" s="114"/>
      <c r="D2552" s="114"/>
      <c r="E2552" s="114"/>
      <c r="F2552" s="116"/>
      <c r="G2552" s="117"/>
      <c r="H2552" s="116"/>
      <c r="I2552" s="116"/>
      <c r="J2552" s="118"/>
      <c r="K2552" s="116"/>
      <c r="L2552" s="116"/>
      <c r="M2552" s="116"/>
      <c r="N2552" s="116"/>
      <c r="O2552" s="116"/>
      <c r="P2552" s="126"/>
      <c r="Q2552" s="126"/>
      <c r="R2552" s="126"/>
      <c r="S2552" s="136"/>
      <c r="T2552" s="126"/>
      <c r="U2552" s="126"/>
      <c r="V2552" s="126"/>
      <c r="W2552" s="136"/>
      <c r="X2552" s="126"/>
      <c r="Y2552" s="126"/>
      <c r="Z2552" s="126"/>
      <c r="AA2552" s="136"/>
      <c r="AB2552" s="121" t="b">
        <v>0</v>
      </c>
      <c r="AC2552" s="121" t="b">
        <v>0</v>
      </c>
      <c r="AD2552" s="122"/>
      <c r="AE2552" s="121" t="b">
        <v>0</v>
      </c>
      <c r="AF2552" s="128"/>
      <c r="AG2552" s="137"/>
      <c r="AH2552" s="138" t="b">
        <v>0</v>
      </c>
      <c r="AI2552" s="133"/>
    </row>
    <row r="2553">
      <c r="A2553" s="114"/>
      <c r="B2553" s="114"/>
      <c r="C2553" s="114"/>
      <c r="D2553" s="114"/>
      <c r="E2553" s="114"/>
      <c r="F2553" s="116"/>
      <c r="G2553" s="117"/>
      <c r="H2553" s="116"/>
      <c r="I2553" s="116"/>
      <c r="J2553" s="118"/>
      <c r="K2553" s="116"/>
      <c r="L2553" s="116"/>
      <c r="M2553" s="116"/>
      <c r="N2553" s="116"/>
      <c r="O2553" s="116"/>
      <c r="P2553" s="126"/>
      <c r="Q2553" s="126"/>
      <c r="R2553" s="126"/>
      <c r="S2553" s="136"/>
      <c r="T2553" s="126"/>
      <c r="U2553" s="126"/>
      <c r="V2553" s="126"/>
      <c r="W2553" s="136"/>
      <c r="X2553" s="126"/>
      <c r="Y2553" s="126"/>
      <c r="Z2553" s="126"/>
      <c r="AA2553" s="136"/>
      <c r="AB2553" s="121" t="b">
        <v>0</v>
      </c>
      <c r="AC2553" s="121" t="b">
        <v>0</v>
      </c>
      <c r="AD2553" s="122"/>
      <c r="AE2553" s="121" t="b">
        <v>0</v>
      </c>
      <c r="AF2553" s="128"/>
      <c r="AG2553" s="137"/>
      <c r="AH2553" s="138" t="b">
        <v>0</v>
      </c>
      <c r="AI2553" s="133"/>
    </row>
    <row r="2554">
      <c r="A2554" s="114"/>
      <c r="B2554" s="114"/>
      <c r="C2554" s="114"/>
      <c r="D2554" s="114"/>
      <c r="E2554" s="114"/>
      <c r="F2554" s="116"/>
      <c r="G2554" s="117"/>
      <c r="H2554" s="116"/>
      <c r="I2554" s="116"/>
      <c r="J2554" s="118"/>
      <c r="K2554" s="116"/>
      <c r="L2554" s="116"/>
      <c r="M2554" s="116"/>
      <c r="N2554" s="116"/>
      <c r="O2554" s="116"/>
      <c r="P2554" s="126"/>
      <c r="Q2554" s="126"/>
      <c r="R2554" s="126"/>
      <c r="S2554" s="136"/>
      <c r="T2554" s="126"/>
      <c r="U2554" s="126"/>
      <c r="V2554" s="126"/>
      <c r="W2554" s="136"/>
      <c r="X2554" s="126"/>
      <c r="Y2554" s="126"/>
      <c r="Z2554" s="126"/>
      <c r="AA2554" s="136"/>
      <c r="AB2554" s="121" t="b">
        <v>0</v>
      </c>
      <c r="AC2554" s="121" t="b">
        <v>0</v>
      </c>
      <c r="AD2554" s="122"/>
      <c r="AE2554" s="121" t="b">
        <v>0</v>
      </c>
      <c r="AF2554" s="128"/>
      <c r="AG2554" s="137"/>
      <c r="AH2554" s="138" t="b">
        <v>0</v>
      </c>
      <c r="AI2554" s="133"/>
    </row>
    <row r="2555">
      <c r="A2555" s="114"/>
      <c r="B2555" s="114"/>
      <c r="C2555" s="114"/>
      <c r="D2555" s="114"/>
      <c r="E2555" s="114"/>
      <c r="F2555" s="116"/>
      <c r="G2555" s="117"/>
      <c r="H2555" s="116"/>
      <c r="I2555" s="116"/>
      <c r="J2555" s="118"/>
      <c r="K2555" s="116"/>
      <c r="L2555" s="116"/>
      <c r="M2555" s="116"/>
      <c r="N2555" s="116"/>
      <c r="O2555" s="116"/>
      <c r="P2555" s="126"/>
      <c r="Q2555" s="126"/>
      <c r="R2555" s="126"/>
      <c r="S2555" s="136"/>
      <c r="T2555" s="126"/>
      <c r="U2555" s="126"/>
      <c r="V2555" s="126"/>
      <c r="W2555" s="136"/>
      <c r="X2555" s="126"/>
      <c r="Y2555" s="126"/>
      <c r="Z2555" s="126"/>
      <c r="AA2555" s="136"/>
      <c r="AB2555" s="121" t="b">
        <v>0</v>
      </c>
      <c r="AC2555" s="121" t="b">
        <v>0</v>
      </c>
      <c r="AD2555" s="122"/>
      <c r="AE2555" s="121" t="b">
        <v>0</v>
      </c>
      <c r="AF2555" s="128"/>
      <c r="AG2555" s="137"/>
      <c r="AH2555" s="138" t="b">
        <v>0</v>
      </c>
      <c r="AI2555" s="133"/>
    </row>
    <row r="2556">
      <c r="A2556" s="114"/>
      <c r="B2556" s="114"/>
      <c r="C2556" s="114"/>
      <c r="D2556" s="114"/>
      <c r="E2556" s="114"/>
      <c r="F2556" s="116"/>
      <c r="G2556" s="117"/>
      <c r="H2556" s="116"/>
      <c r="I2556" s="116"/>
      <c r="J2556" s="118"/>
      <c r="K2556" s="116"/>
      <c r="L2556" s="116"/>
      <c r="M2556" s="116"/>
      <c r="N2556" s="116"/>
      <c r="O2556" s="116"/>
      <c r="P2556" s="126"/>
      <c r="Q2556" s="126"/>
      <c r="R2556" s="126"/>
      <c r="S2556" s="136"/>
      <c r="T2556" s="126"/>
      <c r="U2556" s="126"/>
      <c r="V2556" s="126"/>
      <c r="W2556" s="136"/>
      <c r="X2556" s="126"/>
      <c r="Y2556" s="126"/>
      <c r="Z2556" s="126"/>
      <c r="AA2556" s="136"/>
      <c r="AB2556" s="121" t="b">
        <v>0</v>
      </c>
      <c r="AC2556" s="121" t="b">
        <v>0</v>
      </c>
      <c r="AD2556" s="122"/>
      <c r="AE2556" s="121" t="b">
        <v>0</v>
      </c>
      <c r="AF2556" s="128"/>
      <c r="AG2556" s="137"/>
      <c r="AH2556" s="138" t="b">
        <v>0</v>
      </c>
      <c r="AI2556" s="133"/>
    </row>
    <row r="2557">
      <c r="A2557" s="114"/>
      <c r="B2557" s="114"/>
      <c r="C2557" s="114"/>
      <c r="D2557" s="114"/>
      <c r="E2557" s="114"/>
      <c r="F2557" s="116"/>
      <c r="G2557" s="117"/>
      <c r="H2557" s="116"/>
      <c r="I2557" s="116"/>
      <c r="J2557" s="118"/>
      <c r="K2557" s="116"/>
      <c r="L2557" s="116"/>
      <c r="M2557" s="116"/>
      <c r="N2557" s="116"/>
      <c r="O2557" s="116"/>
      <c r="P2557" s="126"/>
      <c r="Q2557" s="126"/>
      <c r="R2557" s="126"/>
      <c r="S2557" s="136"/>
      <c r="T2557" s="126"/>
      <c r="U2557" s="126"/>
      <c r="V2557" s="126"/>
      <c r="W2557" s="136"/>
      <c r="X2557" s="126"/>
      <c r="Y2557" s="126"/>
      <c r="Z2557" s="126"/>
      <c r="AA2557" s="136"/>
      <c r="AB2557" s="121" t="b">
        <v>0</v>
      </c>
      <c r="AC2557" s="121" t="b">
        <v>0</v>
      </c>
      <c r="AD2557" s="122"/>
      <c r="AE2557" s="121" t="b">
        <v>0</v>
      </c>
      <c r="AF2557" s="128"/>
      <c r="AG2557" s="137"/>
      <c r="AH2557" s="138" t="b">
        <v>0</v>
      </c>
      <c r="AI2557" s="133"/>
    </row>
    <row r="2558">
      <c r="A2558" s="114"/>
      <c r="B2558" s="114"/>
      <c r="C2558" s="114"/>
      <c r="D2558" s="114"/>
      <c r="E2558" s="114"/>
      <c r="F2558" s="116"/>
      <c r="G2558" s="117"/>
      <c r="H2558" s="116"/>
      <c r="I2558" s="116"/>
      <c r="J2558" s="118"/>
      <c r="K2558" s="116"/>
      <c r="L2558" s="116"/>
      <c r="M2558" s="116"/>
      <c r="N2558" s="116"/>
      <c r="O2558" s="116"/>
      <c r="P2558" s="126"/>
      <c r="Q2558" s="126"/>
      <c r="R2558" s="126"/>
      <c r="S2558" s="136"/>
      <c r="T2558" s="126"/>
      <c r="U2558" s="126"/>
      <c r="V2558" s="126"/>
      <c r="W2558" s="136"/>
      <c r="X2558" s="126"/>
      <c r="Y2558" s="126"/>
      <c r="Z2558" s="126"/>
      <c r="AA2558" s="136"/>
      <c r="AB2558" s="121" t="b">
        <v>0</v>
      </c>
      <c r="AC2558" s="121" t="b">
        <v>0</v>
      </c>
      <c r="AD2558" s="122"/>
      <c r="AE2558" s="121" t="b">
        <v>0</v>
      </c>
      <c r="AF2558" s="128"/>
      <c r="AG2558" s="137"/>
      <c r="AH2558" s="138" t="b">
        <v>0</v>
      </c>
      <c r="AI2558" s="133"/>
    </row>
    <row r="2559">
      <c r="A2559" s="114"/>
      <c r="B2559" s="114"/>
      <c r="C2559" s="114"/>
      <c r="D2559" s="114"/>
      <c r="E2559" s="114"/>
      <c r="F2559" s="116"/>
      <c r="G2559" s="117"/>
      <c r="H2559" s="116"/>
      <c r="I2559" s="116"/>
      <c r="J2559" s="118"/>
      <c r="K2559" s="116"/>
      <c r="L2559" s="116"/>
      <c r="M2559" s="116"/>
      <c r="N2559" s="116"/>
      <c r="O2559" s="116"/>
      <c r="P2559" s="126"/>
      <c r="Q2559" s="126"/>
      <c r="R2559" s="126"/>
      <c r="S2559" s="136"/>
      <c r="T2559" s="126"/>
      <c r="U2559" s="126"/>
      <c r="V2559" s="126"/>
      <c r="W2559" s="136"/>
      <c r="X2559" s="126"/>
      <c r="Y2559" s="126"/>
      <c r="Z2559" s="126"/>
      <c r="AA2559" s="136"/>
      <c r="AB2559" s="121" t="b">
        <v>0</v>
      </c>
      <c r="AC2559" s="121" t="b">
        <v>0</v>
      </c>
      <c r="AD2559" s="122"/>
      <c r="AE2559" s="121" t="b">
        <v>0</v>
      </c>
      <c r="AF2559" s="128"/>
      <c r="AG2559" s="137"/>
      <c r="AH2559" s="138" t="b">
        <v>0</v>
      </c>
      <c r="AI2559" s="133"/>
    </row>
    <row r="2560">
      <c r="A2560" s="114"/>
      <c r="B2560" s="114"/>
      <c r="C2560" s="114"/>
      <c r="D2560" s="114"/>
      <c r="E2560" s="114"/>
      <c r="F2560" s="116"/>
      <c r="G2560" s="117"/>
      <c r="H2560" s="116"/>
      <c r="I2560" s="116"/>
      <c r="J2560" s="118"/>
      <c r="K2560" s="116"/>
      <c r="L2560" s="116"/>
      <c r="M2560" s="116"/>
      <c r="N2560" s="116"/>
      <c r="O2560" s="116"/>
      <c r="P2560" s="126"/>
      <c r="Q2560" s="126"/>
      <c r="R2560" s="126"/>
      <c r="S2560" s="136"/>
      <c r="T2560" s="126"/>
      <c r="U2560" s="126"/>
      <c r="V2560" s="126"/>
      <c r="W2560" s="136"/>
      <c r="X2560" s="126"/>
      <c r="Y2560" s="126"/>
      <c r="Z2560" s="126"/>
      <c r="AA2560" s="136"/>
      <c r="AB2560" s="121" t="b">
        <v>0</v>
      </c>
      <c r="AC2560" s="121" t="b">
        <v>0</v>
      </c>
      <c r="AD2560" s="122"/>
      <c r="AE2560" s="121" t="b">
        <v>0</v>
      </c>
      <c r="AF2560" s="128"/>
      <c r="AG2560" s="137"/>
      <c r="AH2560" s="138" t="b">
        <v>0</v>
      </c>
      <c r="AI2560" s="133"/>
    </row>
    <row r="2561">
      <c r="A2561" s="114"/>
      <c r="B2561" s="114"/>
      <c r="C2561" s="114"/>
      <c r="D2561" s="114"/>
      <c r="E2561" s="114"/>
      <c r="F2561" s="116"/>
      <c r="G2561" s="117"/>
      <c r="H2561" s="116"/>
      <c r="I2561" s="116"/>
      <c r="J2561" s="118"/>
      <c r="K2561" s="116"/>
      <c r="L2561" s="116"/>
      <c r="M2561" s="116"/>
      <c r="N2561" s="116"/>
      <c r="O2561" s="116"/>
      <c r="P2561" s="126"/>
      <c r="Q2561" s="126"/>
      <c r="R2561" s="126"/>
      <c r="S2561" s="136"/>
      <c r="T2561" s="126"/>
      <c r="U2561" s="126"/>
      <c r="V2561" s="126"/>
      <c r="W2561" s="136"/>
      <c r="X2561" s="126"/>
      <c r="Y2561" s="126"/>
      <c r="Z2561" s="126"/>
      <c r="AA2561" s="136"/>
      <c r="AB2561" s="121" t="b">
        <v>0</v>
      </c>
      <c r="AC2561" s="121" t="b">
        <v>0</v>
      </c>
      <c r="AD2561" s="122"/>
      <c r="AE2561" s="121" t="b">
        <v>0</v>
      </c>
      <c r="AF2561" s="128"/>
      <c r="AG2561" s="137"/>
      <c r="AH2561" s="138" t="b">
        <v>0</v>
      </c>
      <c r="AI2561" s="133"/>
    </row>
    <row r="2562">
      <c r="A2562" s="114"/>
      <c r="B2562" s="114"/>
      <c r="C2562" s="114"/>
      <c r="D2562" s="114"/>
      <c r="E2562" s="114"/>
      <c r="F2562" s="116"/>
      <c r="G2562" s="117"/>
      <c r="H2562" s="116"/>
      <c r="I2562" s="116"/>
      <c r="J2562" s="118"/>
      <c r="K2562" s="116"/>
      <c r="L2562" s="116"/>
      <c r="M2562" s="116"/>
      <c r="N2562" s="116"/>
      <c r="O2562" s="116"/>
      <c r="P2562" s="126"/>
      <c r="Q2562" s="126"/>
      <c r="R2562" s="126"/>
      <c r="S2562" s="136"/>
      <c r="T2562" s="126"/>
      <c r="U2562" s="126"/>
      <c r="V2562" s="126"/>
      <c r="W2562" s="136"/>
      <c r="X2562" s="126"/>
      <c r="Y2562" s="126"/>
      <c r="Z2562" s="126"/>
      <c r="AA2562" s="136"/>
      <c r="AB2562" s="121" t="b">
        <v>0</v>
      </c>
      <c r="AC2562" s="121" t="b">
        <v>0</v>
      </c>
      <c r="AD2562" s="122"/>
      <c r="AE2562" s="121" t="b">
        <v>0</v>
      </c>
      <c r="AF2562" s="128"/>
      <c r="AG2562" s="137"/>
      <c r="AH2562" s="138" t="b">
        <v>0</v>
      </c>
      <c r="AI2562" s="133"/>
    </row>
    <row r="2563">
      <c r="A2563" s="114"/>
      <c r="B2563" s="114"/>
      <c r="C2563" s="114"/>
      <c r="D2563" s="114"/>
      <c r="E2563" s="114"/>
      <c r="F2563" s="116"/>
      <c r="G2563" s="117"/>
      <c r="H2563" s="116"/>
      <c r="I2563" s="116"/>
      <c r="J2563" s="118"/>
      <c r="K2563" s="116"/>
      <c r="L2563" s="116"/>
      <c r="M2563" s="116"/>
      <c r="N2563" s="116"/>
      <c r="O2563" s="116"/>
      <c r="P2563" s="126"/>
      <c r="Q2563" s="126"/>
      <c r="R2563" s="126"/>
      <c r="S2563" s="136"/>
      <c r="T2563" s="126"/>
      <c r="U2563" s="126"/>
      <c r="V2563" s="126"/>
      <c r="W2563" s="136"/>
      <c r="X2563" s="126"/>
      <c r="Y2563" s="126"/>
      <c r="Z2563" s="126"/>
      <c r="AA2563" s="136"/>
      <c r="AB2563" s="121" t="b">
        <v>0</v>
      </c>
      <c r="AC2563" s="121" t="b">
        <v>0</v>
      </c>
      <c r="AD2563" s="122"/>
      <c r="AE2563" s="121" t="b">
        <v>0</v>
      </c>
      <c r="AF2563" s="128"/>
      <c r="AG2563" s="137"/>
      <c r="AH2563" s="138" t="b">
        <v>0</v>
      </c>
      <c r="AI2563" s="133"/>
    </row>
    <row r="2564">
      <c r="A2564" s="114"/>
      <c r="B2564" s="114"/>
      <c r="C2564" s="114"/>
      <c r="D2564" s="114"/>
      <c r="E2564" s="114"/>
      <c r="F2564" s="116"/>
      <c r="G2564" s="117"/>
      <c r="H2564" s="116"/>
      <c r="I2564" s="116"/>
      <c r="J2564" s="118"/>
      <c r="K2564" s="116"/>
      <c r="L2564" s="116"/>
      <c r="M2564" s="116"/>
      <c r="N2564" s="116"/>
      <c r="O2564" s="116"/>
      <c r="P2564" s="126"/>
      <c r="Q2564" s="126"/>
      <c r="R2564" s="126"/>
      <c r="S2564" s="136"/>
      <c r="T2564" s="126"/>
      <c r="U2564" s="126"/>
      <c r="V2564" s="126"/>
      <c r="W2564" s="136"/>
      <c r="X2564" s="126"/>
      <c r="Y2564" s="126"/>
      <c r="Z2564" s="126"/>
      <c r="AA2564" s="136"/>
      <c r="AB2564" s="121" t="b">
        <v>0</v>
      </c>
      <c r="AC2564" s="121" t="b">
        <v>0</v>
      </c>
      <c r="AD2564" s="122"/>
      <c r="AE2564" s="121" t="b">
        <v>0</v>
      </c>
      <c r="AF2564" s="128"/>
      <c r="AG2564" s="137"/>
      <c r="AH2564" s="138" t="b">
        <v>0</v>
      </c>
      <c r="AI2564" s="133"/>
    </row>
    <row r="2565">
      <c r="A2565" s="114"/>
      <c r="B2565" s="114"/>
      <c r="C2565" s="114"/>
      <c r="D2565" s="114"/>
      <c r="E2565" s="114"/>
      <c r="F2565" s="116"/>
      <c r="G2565" s="117"/>
      <c r="H2565" s="116"/>
      <c r="I2565" s="116"/>
      <c r="J2565" s="118"/>
      <c r="K2565" s="116"/>
      <c r="L2565" s="116"/>
      <c r="M2565" s="116"/>
      <c r="N2565" s="116"/>
      <c r="O2565" s="116"/>
      <c r="P2565" s="126"/>
      <c r="Q2565" s="126"/>
      <c r="R2565" s="126"/>
      <c r="S2565" s="136"/>
      <c r="T2565" s="126"/>
      <c r="U2565" s="126"/>
      <c r="V2565" s="126"/>
      <c r="W2565" s="136"/>
      <c r="X2565" s="126"/>
      <c r="Y2565" s="126"/>
      <c r="Z2565" s="126"/>
      <c r="AA2565" s="136"/>
      <c r="AB2565" s="121" t="b">
        <v>0</v>
      </c>
      <c r="AC2565" s="121" t="b">
        <v>0</v>
      </c>
      <c r="AD2565" s="122"/>
      <c r="AE2565" s="121" t="b">
        <v>0</v>
      </c>
      <c r="AF2565" s="128"/>
      <c r="AG2565" s="137"/>
      <c r="AH2565" s="138" t="b">
        <v>0</v>
      </c>
      <c r="AI2565" s="133"/>
    </row>
    <row r="2566">
      <c r="A2566" s="114"/>
      <c r="B2566" s="114"/>
      <c r="C2566" s="114"/>
      <c r="D2566" s="114"/>
      <c r="E2566" s="114"/>
      <c r="F2566" s="116"/>
      <c r="G2566" s="117"/>
      <c r="H2566" s="116"/>
      <c r="I2566" s="116"/>
      <c r="J2566" s="118"/>
      <c r="K2566" s="116"/>
      <c r="L2566" s="116"/>
      <c r="M2566" s="116"/>
      <c r="N2566" s="116"/>
      <c r="O2566" s="116"/>
      <c r="P2566" s="126"/>
      <c r="Q2566" s="126"/>
      <c r="R2566" s="126"/>
      <c r="S2566" s="136"/>
      <c r="T2566" s="126"/>
      <c r="U2566" s="126"/>
      <c r="V2566" s="126"/>
      <c r="W2566" s="136"/>
      <c r="X2566" s="126"/>
      <c r="Y2566" s="126"/>
      <c r="Z2566" s="126"/>
      <c r="AA2566" s="136"/>
      <c r="AB2566" s="121" t="b">
        <v>0</v>
      </c>
      <c r="AC2566" s="121" t="b">
        <v>0</v>
      </c>
      <c r="AD2566" s="122"/>
      <c r="AE2566" s="121" t="b">
        <v>0</v>
      </c>
      <c r="AF2566" s="128"/>
      <c r="AG2566" s="137"/>
      <c r="AH2566" s="138" t="b">
        <v>0</v>
      </c>
      <c r="AI2566" s="133"/>
    </row>
    <row r="2567">
      <c r="A2567" s="114"/>
      <c r="B2567" s="114"/>
      <c r="C2567" s="114"/>
      <c r="D2567" s="114"/>
      <c r="E2567" s="114"/>
      <c r="F2567" s="116"/>
      <c r="G2567" s="117"/>
      <c r="H2567" s="116"/>
      <c r="I2567" s="116"/>
      <c r="J2567" s="118"/>
      <c r="K2567" s="116"/>
      <c r="L2567" s="116"/>
      <c r="M2567" s="116"/>
      <c r="N2567" s="116"/>
      <c r="O2567" s="116"/>
      <c r="P2567" s="126"/>
      <c r="Q2567" s="126"/>
      <c r="R2567" s="126"/>
      <c r="S2567" s="136"/>
      <c r="T2567" s="126"/>
      <c r="U2567" s="126"/>
      <c r="V2567" s="126"/>
      <c r="W2567" s="136"/>
      <c r="X2567" s="126"/>
      <c r="Y2567" s="126"/>
      <c r="Z2567" s="126"/>
      <c r="AA2567" s="136"/>
      <c r="AB2567" s="121" t="b">
        <v>0</v>
      </c>
      <c r="AC2567" s="121" t="b">
        <v>0</v>
      </c>
      <c r="AD2567" s="122"/>
      <c r="AE2567" s="121" t="b">
        <v>0</v>
      </c>
      <c r="AF2567" s="128"/>
      <c r="AG2567" s="137"/>
      <c r="AH2567" s="138" t="b">
        <v>0</v>
      </c>
      <c r="AI2567" s="133"/>
    </row>
    <row r="2568">
      <c r="A2568" s="114"/>
      <c r="B2568" s="114"/>
      <c r="C2568" s="114"/>
      <c r="D2568" s="114"/>
      <c r="E2568" s="114"/>
      <c r="F2568" s="116"/>
      <c r="G2568" s="117"/>
      <c r="H2568" s="116"/>
      <c r="I2568" s="116"/>
      <c r="J2568" s="118"/>
      <c r="K2568" s="116"/>
      <c r="L2568" s="116"/>
      <c r="M2568" s="116"/>
      <c r="N2568" s="116"/>
      <c r="O2568" s="116"/>
      <c r="P2568" s="126"/>
      <c r="Q2568" s="126"/>
      <c r="R2568" s="126"/>
      <c r="S2568" s="136"/>
      <c r="T2568" s="126"/>
      <c r="U2568" s="126"/>
      <c r="V2568" s="126"/>
      <c r="W2568" s="136"/>
      <c r="X2568" s="126"/>
      <c r="Y2568" s="126"/>
      <c r="Z2568" s="126"/>
      <c r="AA2568" s="136"/>
      <c r="AB2568" s="121" t="b">
        <v>0</v>
      </c>
      <c r="AC2568" s="121" t="b">
        <v>0</v>
      </c>
      <c r="AD2568" s="122"/>
      <c r="AE2568" s="121" t="b">
        <v>0</v>
      </c>
      <c r="AF2568" s="128"/>
      <c r="AG2568" s="137"/>
      <c r="AH2568" s="138" t="b">
        <v>0</v>
      </c>
      <c r="AI2568" s="133"/>
    </row>
    <row r="2569">
      <c r="A2569" s="114"/>
      <c r="B2569" s="114"/>
      <c r="C2569" s="114"/>
      <c r="D2569" s="114"/>
      <c r="E2569" s="114"/>
      <c r="F2569" s="116"/>
      <c r="G2569" s="117"/>
      <c r="H2569" s="116"/>
      <c r="I2569" s="116"/>
      <c r="J2569" s="118"/>
      <c r="K2569" s="116"/>
      <c r="L2569" s="116"/>
      <c r="M2569" s="116"/>
      <c r="N2569" s="116"/>
      <c r="O2569" s="116"/>
      <c r="P2569" s="126"/>
      <c r="Q2569" s="126"/>
      <c r="R2569" s="126"/>
      <c r="S2569" s="136"/>
      <c r="T2569" s="126"/>
      <c r="U2569" s="126"/>
      <c r="V2569" s="126"/>
      <c r="W2569" s="136"/>
      <c r="X2569" s="126"/>
      <c r="Y2569" s="126"/>
      <c r="Z2569" s="126"/>
      <c r="AA2569" s="136"/>
      <c r="AB2569" s="121" t="b">
        <v>0</v>
      </c>
      <c r="AC2569" s="121" t="b">
        <v>0</v>
      </c>
      <c r="AD2569" s="122"/>
      <c r="AE2569" s="121" t="b">
        <v>0</v>
      </c>
      <c r="AF2569" s="128"/>
      <c r="AG2569" s="137"/>
      <c r="AH2569" s="138" t="b">
        <v>0</v>
      </c>
      <c r="AI2569" s="133"/>
    </row>
    <row r="2570">
      <c r="A2570" s="114"/>
      <c r="B2570" s="114"/>
      <c r="C2570" s="114"/>
      <c r="D2570" s="114"/>
      <c r="E2570" s="114"/>
      <c r="F2570" s="116"/>
      <c r="G2570" s="117"/>
      <c r="H2570" s="116"/>
      <c r="I2570" s="116"/>
      <c r="J2570" s="118"/>
      <c r="K2570" s="116"/>
      <c r="L2570" s="116"/>
      <c r="M2570" s="116"/>
      <c r="N2570" s="116"/>
      <c r="O2570" s="116"/>
      <c r="P2570" s="126"/>
      <c r="Q2570" s="126"/>
      <c r="R2570" s="126"/>
      <c r="S2570" s="136"/>
      <c r="T2570" s="126"/>
      <c r="U2570" s="126"/>
      <c r="V2570" s="126"/>
      <c r="W2570" s="136"/>
      <c r="X2570" s="126"/>
      <c r="Y2570" s="126"/>
      <c r="Z2570" s="126"/>
      <c r="AA2570" s="136"/>
      <c r="AB2570" s="121" t="b">
        <v>0</v>
      </c>
      <c r="AC2570" s="121" t="b">
        <v>0</v>
      </c>
      <c r="AD2570" s="122"/>
      <c r="AE2570" s="121" t="b">
        <v>0</v>
      </c>
      <c r="AF2570" s="128"/>
      <c r="AG2570" s="137"/>
      <c r="AH2570" s="138" t="b">
        <v>0</v>
      </c>
      <c r="AI2570" s="133"/>
    </row>
    <row r="2571">
      <c r="A2571" s="114"/>
      <c r="B2571" s="114"/>
      <c r="C2571" s="114"/>
      <c r="D2571" s="114"/>
      <c r="E2571" s="114"/>
      <c r="F2571" s="116"/>
      <c r="G2571" s="117"/>
      <c r="H2571" s="116"/>
      <c r="I2571" s="116"/>
      <c r="J2571" s="118"/>
      <c r="K2571" s="116"/>
      <c r="L2571" s="116"/>
      <c r="M2571" s="116"/>
      <c r="N2571" s="116"/>
      <c r="O2571" s="116"/>
      <c r="P2571" s="126"/>
      <c r="Q2571" s="126"/>
      <c r="R2571" s="126"/>
      <c r="S2571" s="136"/>
      <c r="T2571" s="126"/>
      <c r="U2571" s="126"/>
      <c r="V2571" s="126"/>
      <c r="W2571" s="136"/>
      <c r="X2571" s="126"/>
      <c r="Y2571" s="126"/>
      <c r="Z2571" s="126"/>
      <c r="AA2571" s="136"/>
      <c r="AB2571" s="121" t="b">
        <v>0</v>
      </c>
      <c r="AC2571" s="121" t="b">
        <v>0</v>
      </c>
      <c r="AD2571" s="122"/>
      <c r="AE2571" s="121" t="b">
        <v>0</v>
      </c>
      <c r="AF2571" s="128"/>
      <c r="AG2571" s="137"/>
      <c r="AH2571" s="138" t="b">
        <v>0</v>
      </c>
      <c r="AI2571" s="133"/>
    </row>
    <row r="2572">
      <c r="A2572" s="114"/>
      <c r="B2572" s="114"/>
      <c r="C2572" s="114"/>
      <c r="D2572" s="114"/>
      <c r="E2572" s="114"/>
      <c r="F2572" s="116"/>
      <c r="G2572" s="117"/>
      <c r="H2572" s="116"/>
      <c r="I2572" s="116"/>
      <c r="J2572" s="118"/>
      <c r="K2572" s="116"/>
      <c r="L2572" s="116"/>
      <c r="M2572" s="116"/>
      <c r="N2572" s="116"/>
      <c r="O2572" s="116"/>
      <c r="P2572" s="126"/>
      <c r="Q2572" s="126"/>
      <c r="R2572" s="126"/>
      <c r="S2572" s="136"/>
      <c r="T2572" s="126"/>
      <c r="U2572" s="126"/>
      <c r="V2572" s="126"/>
      <c r="W2572" s="136"/>
      <c r="X2572" s="126"/>
      <c r="Y2572" s="126"/>
      <c r="Z2572" s="126"/>
      <c r="AA2572" s="136"/>
      <c r="AB2572" s="121" t="b">
        <v>0</v>
      </c>
      <c r="AC2572" s="121" t="b">
        <v>0</v>
      </c>
      <c r="AD2572" s="122"/>
      <c r="AE2572" s="121" t="b">
        <v>0</v>
      </c>
      <c r="AF2572" s="128"/>
      <c r="AG2572" s="137"/>
      <c r="AH2572" s="138" t="b">
        <v>0</v>
      </c>
      <c r="AI2572" s="133"/>
    </row>
    <row r="2573">
      <c r="A2573" s="114"/>
      <c r="B2573" s="114"/>
      <c r="C2573" s="114"/>
      <c r="D2573" s="114"/>
      <c r="E2573" s="114"/>
      <c r="F2573" s="116"/>
      <c r="G2573" s="117"/>
      <c r="H2573" s="116"/>
      <c r="I2573" s="116"/>
      <c r="J2573" s="118"/>
      <c r="K2573" s="116"/>
      <c r="L2573" s="116"/>
      <c r="M2573" s="116"/>
      <c r="N2573" s="116"/>
      <c r="O2573" s="116"/>
      <c r="P2573" s="126"/>
      <c r="Q2573" s="126"/>
      <c r="R2573" s="126"/>
      <c r="S2573" s="136"/>
      <c r="T2573" s="126"/>
      <c r="U2573" s="126"/>
      <c r="V2573" s="126"/>
      <c r="W2573" s="136"/>
      <c r="X2573" s="126"/>
      <c r="Y2573" s="126"/>
      <c r="Z2573" s="126"/>
      <c r="AA2573" s="136"/>
      <c r="AB2573" s="121" t="b">
        <v>0</v>
      </c>
      <c r="AC2573" s="121" t="b">
        <v>0</v>
      </c>
      <c r="AD2573" s="122"/>
      <c r="AE2573" s="121" t="b">
        <v>0</v>
      </c>
      <c r="AF2573" s="128"/>
      <c r="AG2573" s="137"/>
      <c r="AH2573" s="138" t="b">
        <v>0</v>
      </c>
      <c r="AI2573" s="133"/>
    </row>
    <row r="2574">
      <c r="A2574" s="114"/>
      <c r="B2574" s="114"/>
      <c r="C2574" s="114"/>
      <c r="D2574" s="114"/>
      <c r="E2574" s="114"/>
      <c r="F2574" s="116"/>
      <c r="G2574" s="117"/>
      <c r="H2574" s="116"/>
      <c r="I2574" s="116"/>
      <c r="J2574" s="118"/>
      <c r="K2574" s="116"/>
      <c r="L2574" s="116"/>
      <c r="M2574" s="116"/>
      <c r="N2574" s="116"/>
      <c r="O2574" s="116"/>
      <c r="P2574" s="126"/>
      <c r="Q2574" s="126"/>
      <c r="R2574" s="126"/>
      <c r="S2574" s="136"/>
      <c r="T2574" s="126"/>
      <c r="U2574" s="126"/>
      <c r="V2574" s="126"/>
      <c r="W2574" s="136"/>
      <c r="X2574" s="126"/>
      <c r="Y2574" s="126"/>
      <c r="Z2574" s="126"/>
      <c r="AA2574" s="136"/>
      <c r="AB2574" s="121" t="b">
        <v>0</v>
      </c>
      <c r="AC2574" s="121" t="b">
        <v>0</v>
      </c>
      <c r="AD2574" s="122"/>
      <c r="AE2574" s="121" t="b">
        <v>0</v>
      </c>
      <c r="AF2574" s="128"/>
      <c r="AG2574" s="137"/>
      <c r="AH2574" s="138" t="b">
        <v>0</v>
      </c>
      <c r="AI2574" s="133"/>
    </row>
    <row r="2575">
      <c r="A2575" s="114"/>
      <c r="B2575" s="114"/>
      <c r="C2575" s="114"/>
      <c r="D2575" s="114"/>
      <c r="E2575" s="114"/>
      <c r="F2575" s="116"/>
      <c r="G2575" s="117"/>
      <c r="H2575" s="116"/>
      <c r="I2575" s="116"/>
      <c r="J2575" s="118"/>
      <c r="K2575" s="116"/>
      <c r="L2575" s="116"/>
      <c r="M2575" s="116"/>
      <c r="N2575" s="116"/>
      <c r="O2575" s="116"/>
      <c r="P2575" s="126"/>
      <c r="Q2575" s="126"/>
      <c r="R2575" s="126"/>
      <c r="S2575" s="136"/>
      <c r="T2575" s="126"/>
      <c r="U2575" s="126"/>
      <c r="V2575" s="126"/>
      <c r="W2575" s="136"/>
      <c r="X2575" s="126"/>
      <c r="Y2575" s="126"/>
      <c r="Z2575" s="126"/>
      <c r="AA2575" s="136"/>
      <c r="AB2575" s="121" t="b">
        <v>0</v>
      </c>
      <c r="AC2575" s="121" t="b">
        <v>0</v>
      </c>
      <c r="AD2575" s="122"/>
      <c r="AE2575" s="121" t="b">
        <v>0</v>
      </c>
      <c r="AF2575" s="128"/>
      <c r="AG2575" s="137"/>
      <c r="AH2575" s="138" t="b">
        <v>0</v>
      </c>
      <c r="AI2575" s="133"/>
    </row>
    <row r="2576">
      <c r="A2576" s="114"/>
      <c r="B2576" s="114"/>
      <c r="C2576" s="114"/>
      <c r="D2576" s="114"/>
      <c r="E2576" s="114"/>
      <c r="F2576" s="116"/>
      <c r="G2576" s="117"/>
      <c r="H2576" s="116"/>
      <c r="I2576" s="116"/>
      <c r="J2576" s="118"/>
      <c r="K2576" s="116"/>
      <c r="L2576" s="116"/>
      <c r="M2576" s="116"/>
      <c r="N2576" s="116"/>
      <c r="O2576" s="116"/>
      <c r="P2576" s="126"/>
      <c r="Q2576" s="126"/>
      <c r="R2576" s="126"/>
      <c r="S2576" s="136"/>
      <c r="T2576" s="126"/>
      <c r="U2576" s="126"/>
      <c r="V2576" s="126"/>
      <c r="W2576" s="136"/>
      <c r="X2576" s="126"/>
      <c r="Y2576" s="126"/>
      <c r="Z2576" s="126"/>
      <c r="AA2576" s="136"/>
      <c r="AB2576" s="121" t="b">
        <v>0</v>
      </c>
      <c r="AC2576" s="121" t="b">
        <v>0</v>
      </c>
      <c r="AD2576" s="122"/>
      <c r="AE2576" s="121" t="b">
        <v>0</v>
      </c>
      <c r="AF2576" s="128"/>
      <c r="AG2576" s="137"/>
      <c r="AH2576" s="138" t="b">
        <v>0</v>
      </c>
      <c r="AI2576" s="133"/>
    </row>
    <row r="2577">
      <c r="A2577" s="114"/>
      <c r="B2577" s="114"/>
      <c r="C2577" s="114"/>
      <c r="D2577" s="114"/>
      <c r="E2577" s="114"/>
      <c r="F2577" s="116"/>
      <c r="G2577" s="117"/>
      <c r="H2577" s="116"/>
      <c r="I2577" s="116"/>
      <c r="J2577" s="118"/>
      <c r="K2577" s="116"/>
      <c r="L2577" s="116"/>
      <c r="M2577" s="116"/>
      <c r="N2577" s="116"/>
      <c r="O2577" s="116"/>
      <c r="P2577" s="126"/>
      <c r="Q2577" s="126"/>
      <c r="R2577" s="126"/>
      <c r="S2577" s="136"/>
      <c r="T2577" s="126"/>
      <c r="U2577" s="126"/>
      <c r="V2577" s="126"/>
      <c r="W2577" s="136"/>
      <c r="X2577" s="126"/>
      <c r="Y2577" s="126"/>
      <c r="Z2577" s="126"/>
      <c r="AA2577" s="136"/>
      <c r="AB2577" s="121" t="b">
        <v>0</v>
      </c>
      <c r="AC2577" s="121" t="b">
        <v>0</v>
      </c>
      <c r="AD2577" s="122"/>
      <c r="AE2577" s="121" t="b">
        <v>0</v>
      </c>
      <c r="AF2577" s="128"/>
      <c r="AG2577" s="137"/>
      <c r="AH2577" s="138" t="b">
        <v>0</v>
      </c>
      <c r="AI2577" s="133"/>
    </row>
    <row r="2578">
      <c r="A2578" s="114"/>
      <c r="B2578" s="114"/>
      <c r="C2578" s="114"/>
      <c r="D2578" s="114"/>
      <c r="E2578" s="114"/>
      <c r="F2578" s="116"/>
      <c r="G2578" s="117"/>
      <c r="H2578" s="116"/>
      <c r="I2578" s="116"/>
      <c r="J2578" s="118"/>
      <c r="K2578" s="116"/>
      <c r="L2578" s="116"/>
      <c r="M2578" s="116"/>
      <c r="N2578" s="116"/>
      <c r="O2578" s="116"/>
      <c r="P2578" s="126"/>
      <c r="Q2578" s="126"/>
      <c r="R2578" s="126"/>
      <c r="S2578" s="136"/>
      <c r="T2578" s="126"/>
      <c r="U2578" s="126"/>
      <c r="V2578" s="126"/>
      <c r="W2578" s="136"/>
      <c r="X2578" s="126"/>
      <c r="Y2578" s="126"/>
      <c r="Z2578" s="126"/>
      <c r="AA2578" s="136"/>
      <c r="AB2578" s="121" t="b">
        <v>0</v>
      </c>
      <c r="AC2578" s="121" t="b">
        <v>0</v>
      </c>
      <c r="AD2578" s="122"/>
      <c r="AE2578" s="121" t="b">
        <v>0</v>
      </c>
      <c r="AF2578" s="128"/>
      <c r="AG2578" s="137"/>
      <c r="AH2578" s="138" t="b">
        <v>0</v>
      </c>
      <c r="AI2578" s="133"/>
    </row>
    <row r="2579">
      <c r="A2579" s="114"/>
      <c r="B2579" s="114"/>
      <c r="C2579" s="114"/>
      <c r="D2579" s="114"/>
      <c r="E2579" s="114"/>
      <c r="F2579" s="116"/>
      <c r="G2579" s="117"/>
      <c r="H2579" s="116"/>
      <c r="I2579" s="116"/>
      <c r="J2579" s="118"/>
      <c r="K2579" s="116"/>
      <c r="L2579" s="116"/>
      <c r="M2579" s="116"/>
      <c r="N2579" s="116"/>
      <c r="O2579" s="116"/>
      <c r="P2579" s="126"/>
      <c r="Q2579" s="126"/>
      <c r="R2579" s="126"/>
      <c r="S2579" s="136"/>
      <c r="T2579" s="126"/>
      <c r="U2579" s="126"/>
      <c r="V2579" s="126"/>
      <c r="W2579" s="136"/>
      <c r="X2579" s="126"/>
      <c r="Y2579" s="126"/>
      <c r="Z2579" s="126"/>
      <c r="AA2579" s="136"/>
      <c r="AB2579" s="121" t="b">
        <v>0</v>
      </c>
      <c r="AC2579" s="121" t="b">
        <v>0</v>
      </c>
      <c r="AD2579" s="122"/>
      <c r="AE2579" s="121" t="b">
        <v>0</v>
      </c>
      <c r="AF2579" s="128"/>
      <c r="AG2579" s="137"/>
      <c r="AH2579" s="138" t="b">
        <v>0</v>
      </c>
      <c r="AI2579" s="133"/>
    </row>
    <row r="2580">
      <c r="A2580" s="114"/>
      <c r="B2580" s="114"/>
      <c r="C2580" s="114"/>
      <c r="D2580" s="114"/>
      <c r="E2580" s="114"/>
      <c r="F2580" s="116"/>
      <c r="G2580" s="117"/>
      <c r="H2580" s="116"/>
      <c r="I2580" s="116"/>
      <c r="J2580" s="118"/>
      <c r="K2580" s="116"/>
      <c r="L2580" s="116"/>
      <c r="M2580" s="116"/>
      <c r="N2580" s="116"/>
      <c r="O2580" s="116"/>
      <c r="P2580" s="126"/>
      <c r="Q2580" s="126"/>
      <c r="R2580" s="126"/>
      <c r="S2580" s="136"/>
      <c r="T2580" s="126"/>
      <c r="U2580" s="126"/>
      <c r="V2580" s="126"/>
      <c r="W2580" s="136"/>
      <c r="X2580" s="126"/>
      <c r="Y2580" s="126"/>
      <c r="Z2580" s="126"/>
      <c r="AA2580" s="136"/>
      <c r="AB2580" s="121" t="b">
        <v>0</v>
      </c>
      <c r="AC2580" s="121" t="b">
        <v>0</v>
      </c>
      <c r="AD2580" s="122"/>
      <c r="AE2580" s="121" t="b">
        <v>0</v>
      </c>
      <c r="AF2580" s="128"/>
      <c r="AG2580" s="137"/>
      <c r="AH2580" s="138" t="b">
        <v>0</v>
      </c>
      <c r="AI2580" s="133"/>
    </row>
    <row r="2581">
      <c r="A2581" s="114"/>
      <c r="B2581" s="114"/>
      <c r="C2581" s="114"/>
      <c r="D2581" s="114"/>
      <c r="E2581" s="114"/>
      <c r="F2581" s="116"/>
      <c r="G2581" s="117"/>
      <c r="H2581" s="116"/>
      <c r="I2581" s="116"/>
      <c r="J2581" s="118"/>
      <c r="K2581" s="116"/>
      <c r="L2581" s="116"/>
      <c r="M2581" s="116"/>
      <c r="N2581" s="116"/>
      <c r="O2581" s="116"/>
      <c r="P2581" s="126"/>
      <c r="Q2581" s="126"/>
      <c r="R2581" s="126"/>
      <c r="S2581" s="136"/>
      <c r="T2581" s="126"/>
      <c r="U2581" s="126"/>
      <c r="V2581" s="126"/>
      <c r="W2581" s="136"/>
      <c r="X2581" s="126"/>
      <c r="Y2581" s="126"/>
      <c r="Z2581" s="126"/>
      <c r="AA2581" s="136"/>
      <c r="AB2581" s="121" t="b">
        <v>0</v>
      </c>
      <c r="AC2581" s="121" t="b">
        <v>0</v>
      </c>
      <c r="AD2581" s="122"/>
      <c r="AE2581" s="121" t="b">
        <v>0</v>
      </c>
      <c r="AF2581" s="128"/>
      <c r="AG2581" s="137"/>
      <c r="AH2581" s="138" t="b">
        <v>0</v>
      </c>
      <c r="AI2581" s="133"/>
    </row>
    <row r="2582">
      <c r="A2582" s="114"/>
      <c r="B2582" s="114"/>
      <c r="C2582" s="114"/>
      <c r="D2582" s="114"/>
      <c r="E2582" s="114"/>
      <c r="F2582" s="116"/>
      <c r="G2582" s="117"/>
      <c r="H2582" s="116"/>
      <c r="I2582" s="116"/>
      <c r="J2582" s="118"/>
      <c r="K2582" s="116"/>
      <c r="L2582" s="116"/>
      <c r="M2582" s="116"/>
      <c r="N2582" s="116"/>
      <c r="O2582" s="116"/>
      <c r="P2582" s="126"/>
      <c r="Q2582" s="126"/>
      <c r="R2582" s="126"/>
      <c r="S2582" s="136"/>
      <c r="T2582" s="126"/>
      <c r="U2582" s="126"/>
      <c r="V2582" s="126"/>
      <c r="W2582" s="136"/>
      <c r="X2582" s="126"/>
      <c r="Y2582" s="126"/>
      <c r="Z2582" s="126"/>
      <c r="AA2582" s="136"/>
      <c r="AB2582" s="121" t="b">
        <v>0</v>
      </c>
      <c r="AC2582" s="121" t="b">
        <v>0</v>
      </c>
      <c r="AD2582" s="122"/>
      <c r="AE2582" s="121" t="b">
        <v>0</v>
      </c>
      <c r="AF2582" s="128"/>
      <c r="AG2582" s="137"/>
      <c r="AH2582" s="138" t="b">
        <v>0</v>
      </c>
      <c r="AI2582" s="133"/>
    </row>
    <row r="2583">
      <c r="A2583" s="114"/>
      <c r="B2583" s="114"/>
      <c r="C2583" s="114"/>
      <c r="D2583" s="114"/>
      <c r="E2583" s="114"/>
      <c r="F2583" s="116"/>
      <c r="G2583" s="117"/>
      <c r="H2583" s="116"/>
      <c r="I2583" s="116"/>
      <c r="J2583" s="118"/>
      <c r="K2583" s="116"/>
      <c r="L2583" s="116"/>
      <c r="M2583" s="116"/>
      <c r="N2583" s="116"/>
      <c r="O2583" s="116"/>
      <c r="P2583" s="126"/>
      <c r="Q2583" s="126"/>
      <c r="R2583" s="126"/>
      <c r="S2583" s="136"/>
      <c r="T2583" s="126"/>
      <c r="U2583" s="126"/>
      <c r="V2583" s="126"/>
      <c r="W2583" s="136"/>
      <c r="X2583" s="126"/>
      <c r="Y2583" s="126"/>
      <c r="Z2583" s="126"/>
      <c r="AA2583" s="136"/>
      <c r="AB2583" s="121" t="b">
        <v>0</v>
      </c>
      <c r="AC2583" s="121" t="b">
        <v>0</v>
      </c>
      <c r="AD2583" s="122"/>
      <c r="AE2583" s="121" t="b">
        <v>0</v>
      </c>
      <c r="AF2583" s="128"/>
      <c r="AG2583" s="137"/>
      <c r="AH2583" s="138" t="b">
        <v>0</v>
      </c>
      <c r="AI2583" s="133"/>
    </row>
    <row r="2584">
      <c r="A2584" s="114"/>
      <c r="B2584" s="114"/>
      <c r="C2584" s="114"/>
      <c r="D2584" s="114"/>
      <c r="E2584" s="114"/>
      <c r="F2584" s="116"/>
      <c r="G2584" s="117"/>
      <c r="H2584" s="116"/>
      <c r="I2584" s="116"/>
      <c r="J2584" s="118"/>
      <c r="K2584" s="116"/>
      <c r="L2584" s="116"/>
      <c r="M2584" s="116"/>
      <c r="N2584" s="116"/>
      <c r="O2584" s="116"/>
      <c r="P2584" s="126"/>
      <c r="Q2584" s="126"/>
      <c r="R2584" s="126"/>
      <c r="S2584" s="136"/>
      <c r="T2584" s="126"/>
      <c r="U2584" s="126"/>
      <c r="V2584" s="126"/>
      <c r="W2584" s="136"/>
      <c r="X2584" s="126"/>
      <c r="Y2584" s="126"/>
      <c r="Z2584" s="126"/>
      <c r="AA2584" s="136"/>
      <c r="AB2584" s="121" t="b">
        <v>0</v>
      </c>
      <c r="AC2584" s="121" t="b">
        <v>0</v>
      </c>
      <c r="AD2584" s="122"/>
      <c r="AE2584" s="121" t="b">
        <v>0</v>
      </c>
      <c r="AF2584" s="128"/>
      <c r="AG2584" s="137"/>
      <c r="AH2584" s="138" t="b">
        <v>0</v>
      </c>
      <c r="AI2584" s="133"/>
    </row>
    <row r="2585">
      <c r="A2585" s="114"/>
      <c r="B2585" s="114"/>
      <c r="C2585" s="114"/>
      <c r="D2585" s="114"/>
      <c r="E2585" s="114"/>
      <c r="F2585" s="116"/>
      <c r="G2585" s="117"/>
      <c r="H2585" s="116"/>
      <c r="I2585" s="116"/>
      <c r="J2585" s="118"/>
      <c r="K2585" s="116"/>
      <c r="L2585" s="116"/>
      <c r="M2585" s="116"/>
      <c r="N2585" s="116"/>
      <c r="O2585" s="116"/>
      <c r="P2585" s="126"/>
      <c r="Q2585" s="126"/>
      <c r="R2585" s="126"/>
      <c r="S2585" s="136"/>
      <c r="T2585" s="126"/>
      <c r="U2585" s="126"/>
      <c r="V2585" s="126"/>
      <c r="W2585" s="136"/>
      <c r="X2585" s="126"/>
      <c r="Y2585" s="126"/>
      <c r="Z2585" s="126"/>
      <c r="AA2585" s="136"/>
      <c r="AB2585" s="121" t="b">
        <v>0</v>
      </c>
      <c r="AC2585" s="121" t="b">
        <v>0</v>
      </c>
      <c r="AD2585" s="122"/>
      <c r="AE2585" s="121" t="b">
        <v>0</v>
      </c>
      <c r="AF2585" s="128"/>
      <c r="AG2585" s="137"/>
      <c r="AH2585" s="138" t="b">
        <v>0</v>
      </c>
      <c r="AI2585" s="133"/>
    </row>
    <row r="2586">
      <c r="A2586" s="114"/>
      <c r="B2586" s="114"/>
      <c r="C2586" s="114"/>
      <c r="D2586" s="114"/>
      <c r="E2586" s="114"/>
      <c r="F2586" s="116"/>
      <c r="G2586" s="117"/>
      <c r="H2586" s="116"/>
      <c r="I2586" s="116"/>
      <c r="J2586" s="118"/>
      <c r="K2586" s="116"/>
      <c r="L2586" s="116"/>
      <c r="M2586" s="116"/>
      <c r="N2586" s="116"/>
      <c r="O2586" s="116"/>
      <c r="P2586" s="126"/>
      <c r="Q2586" s="126"/>
      <c r="R2586" s="126"/>
      <c r="S2586" s="136"/>
      <c r="T2586" s="126"/>
      <c r="U2586" s="126"/>
      <c r="V2586" s="126"/>
      <c r="W2586" s="136"/>
      <c r="X2586" s="126"/>
      <c r="Y2586" s="126"/>
      <c r="Z2586" s="126"/>
      <c r="AA2586" s="136"/>
      <c r="AB2586" s="121" t="b">
        <v>0</v>
      </c>
      <c r="AC2586" s="121" t="b">
        <v>0</v>
      </c>
      <c r="AD2586" s="122"/>
      <c r="AE2586" s="121" t="b">
        <v>0</v>
      </c>
      <c r="AF2586" s="128"/>
      <c r="AG2586" s="137"/>
      <c r="AH2586" s="138" t="b">
        <v>0</v>
      </c>
      <c r="AI2586" s="133"/>
    </row>
    <row r="2587">
      <c r="A2587" s="114"/>
      <c r="B2587" s="114"/>
      <c r="C2587" s="114"/>
      <c r="D2587" s="114"/>
      <c r="E2587" s="114"/>
      <c r="F2587" s="116"/>
      <c r="G2587" s="117"/>
      <c r="H2587" s="116"/>
      <c r="I2587" s="116"/>
      <c r="J2587" s="118"/>
      <c r="K2587" s="116"/>
      <c r="L2587" s="116"/>
      <c r="M2587" s="116"/>
      <c r="N2587" s="116"/>
      <c r="O2587" s="116"/>
      <c r="P2587" s="126"/>
      <c r="Q2587" s="126"/>
      <c r="R2587" s="126"/>
      <c r="S2587" s="136"/>
      <c r="T2587" s="126"/>
      <c r="U2587" s="126"/>
      <c r="V2587" s="126"/>
      <c r="W2587" s="136"/>
      <c r="X2587" s="126"/>
      <c r="Y2587" s="126"/>
      <c r="Z2587" s="126"/>
      <c r="AA2587" s="136"/>
      <c r="AB2587" s="121" t="b">
        <v>0</v>
      </c>
      <c r="AC2587" s="121" t="b">
        <v>0</v>
      </c>
      <c r="AD2587" s="122"/>
      <c r="AE2587" s="121" t="b">
        <v>0</v>
      </c>
      <c r="AF2587" s="128"/>
      <c r="AG2587" s="137"/>
      <c r="AH2587" s="138" t="b">
        <v>0</v>
      </c>
      <c r="AI2587" s="133"/>
    </row>
    <row r="2588">
      <c r="A2588" s="114"/>
      <c r="B2588" s="114"/>
      <c r="C2588" s="114"/>
      <c r="D2588" s="114"/>
      <c r="E2588" s="114"/>
      <c r="F2588" s="116"/>
      <c r="G2588" s="117"/>
      <c r="H2588" s="116"/>
      <c r="I2588" s="116"/>
      <c r="J2588" s="118"/>
      <c r="K2588" s="116"/>
      <c r="L2588" s="116"/>
      <c r="M2588" s="116"/>
      <c r="N2588" s="116"/>
      <c r="O2588" s="116"/>
      <c r="P2588" s="126"/>
      <c r="Q2588" s="126"/>
      <c r="R2588" s="126"/>
      <c r="S2588" s="136"/>
      <c r="T2588" s="126"/>
      <c r="U2588" s="126"/>
      <c r="V2588" s="126"/>
      <c r="W2588" s="136"/>
      <c r="X2588" s="126"/>
      <c r="Y2588" s="126"/>
      <c r="Z2588" s="126"/>
      <c r="AA2588" s="136"/>
      <c r="AB2588" s="121" t="b">
        <v>0</v>
      </c>
      <c r="AC2588" s="121" t="b">
        <v>0</v>
      </c>
      <c r="AD2588" s="122"/>
      <c r="AE2588" s="121" t="b">
        <v>0</v>
      </c>
      <c r="AF2588" s="128"/>
      <c r="AG2588" s="137"/>
      <c r="AH2588" s="138" t="b">
        <v>0</v>
      </c>
      <c r="AI2588" s="133"/>
    </row>
    <row r="2589">
      <c r="A2589" s="114"/>
      <c r="B2589" s="114"/>
      <c r="C2589" s="114"/>
      <c r="D2589" s="114"/>
      <c r="E2589" s="114"/>
      <c r="F2589" s="116"/>
      <c r="G2589" s="117"/>
      <c r="H2589" s="116"/>
      <c r="I2589" s="116"/>
      <c r="J2589" s="118"/>
      <c r="K2589" s="116"/>
      <c r="L2589" s="116"/>
      <c r="M2589" s="116"/>
      <c r="N2589" s="116"/>
      <c r="O2589" s="116"/>
      <c r="P2589" s="126"/>
      <c r="Q2589" s="126"/>
      <c r="R2589" s="126"/>
      <c r="S2589" s="136"/>
      <c r="T2589" s="126"/>
      <c r="U2589" s="126"/>
      <c r="V2589" s="126"/>
      <c r="W2589" s="136"/>
      <c r="X2589" s="126"/>
      <c r="Y2589" s="126"/>
      <c r="Z2589" s="126"/>
      <c r="AA2589" s="136"/>
      <c r="AB2589" s="121" t="b">
        <v>0</v>
      </c>
      <c r="AC2589" s="121" t="b">
        <v>0</v>
      </c>
      <c r="AD2589" s="122"/>
      <c r="AE2589" s="121" t="b">
        <v>0</v>
      </c>
      <c r="AF2589" s="128"/>
      <c r="AG2589" s="137"/>
      <c r="AH2589" s="138" t="b">
        <v>0</v>
      </c>
      <c r="AI2589" s="133"/>
    </row>
    <row r="2590">
      <c r="A2590" s="114"/>
      <c r="B2590" s="114"/>
      <c r="C2590" s="114"/>
      <c r="D2590" s="114"/>
      <c r="E2590" s="114"/>
      <c r="F2590" s="116"/>
      <c r="G2590" s="117"/>
      <c r="H2590" s="116"/>
      <c r="I2590" s="116"/>
      <c r="J2590" s="118"/>
      <c r="K2590" s="116"/>
      <c r="L2590" s="116"/>
      <c r="M2590" s="116"/>
      <c r="N2590" s="116"/>
      <c r="O2590" s="116"/>
      <c r="P2590" s="126"/>
      <c r="Q2590" s="126"/>
      <c r="R2590" s="126"/>
      <c r="S2590" s="136"/>
      <c r="T2590" s="126"/>
      <c r="U2590" s="126"/>
      <c r="V2590" s="126"/>
      <c r="W2590" s="136"/>
      <c r="X2590" s="126"/>
      <c r="Y2590" s="126"/>
      <c r="Z2590" s="126"/>
      <c r="AA2590" s="136"/>
      <c r="AB2590" s="121" t="b">
        <v>0</v>
      </c>
      <c r="AC2590" s="121" t="b">
        <v>0</v>
      </c>
      <c r="AD2590" s="122"/>
      <c r="AE2590" s="121" t="b">
        <v>0</v>
      </c>
      <c r="AF2590" s="128"/>
      <c r="AG2590" s="137"/>
      <c r="AH2590" s="138" t="b">
        <v>0</v>
      </c>
      <c r="AI2590" s="133"/>
    </row>
    <row r="2591">
      <c r="A2591" s="114"/>
      <c r="B2591" s="114"/>
      <c r="C2591" s="114"/>
      <c r="D2591" s="114"/>
      <c r="E2591" s="114"/>
      <c r="F2591" s="116"/>
      <c r="G2591" s="117"/>
      <c r="H2591" s="116"/>
      <c r="I2591" s="116"/>
      <c r="J2591" s="118"/>
      <c r="K2591" s="116"/>
      <c r="L2591" s="116"/>
      <c r="M2591" s="116"/>
      <c r="N2591" s="116"/>
      <c r="O2591" s="116"/>
      <c r="P2591" s="126"/>
      <c r="Q2591" s="126"/>
      <c r="R2591" s="126"/>
      <c r="S2591" s="136"/>
      <c r="T2591" s="126"/>
      <c r="U2591" s="126"/>
      <c r="V2591" s="126"/>
      <c r="W2591" s="136"/>
      <c r="X2591" s="126"/>
      <c r="Y2591" s="126"/>
      <c r="Z2591" s="126"/>
      <c r="AA2591" s="136"/>
      <c r="AB2591" s="121" t="b">
        <v>0</v>
      </c>
      <c r="AC2591" s="121" t="b">
        <v>0</v>
      </c>
      <c r="AD2591" s="122"/>
      <c r="AE2591" s="121" t="b">
        <v>0</v>
      </c>
      <c r="AF2591" s="128"/>
      <c r="AG2591" s="137"/>
      <c r="AH2591" s="138" t="b">
        <v>0</v>
      </c>
      <c r="AI2591" s="133"/>
    </row>
    <row r="2592">
      <c r="A2592" s="114"/>
      <c r="B2592" s="114"/>
      <c r="C2592" s="114"/>
      <c r="D2592" s="114"/>
      <c r="E2592" s="114"/>
      <c r="F2592" s="116"/>
      <c r="G2592" s="117"/>
      <c r="H2592" s="116"/>
      <c r="I2592" s="116"/>
      <c r="J2592" s="118"/>
      <c r="K2592" s="116"/>
      <c r="L2592" s="116"/>
      <c r="M2592" s="116"/>
      <c r="N2592" s="116"/>
      <c r="O2592" s="116"/>
      <c r="P2592" s="126"/>
      <c r="Q2592" s="126"/>
      <c r="R2592" s="126"/>
      <c r="S2592" s="136"/>
      <c r="T2592" s="126"/>
      <c r="U2592" s="126"/>
      <c r="V2592" s="126"/>
      <c r="W2592" s="136"/>
      <c r="X2592" s="126"/>
      <c r="Y2592" s="126"/>
      <c r="Z2592" s="126"/>
      <c r="AA2592" s="136"/>
      <c r="AB2592" s="121" t="b">
        <v>0</v>
      </c>
      <c r="AC2592" s="121" t="b">
        <v>0</v>
      </c>
      <c r="AD2592" s="122"/>
      <c r="AE2592" s="121" t="b">
        <v>0</v>
      </c>
      <c r="AF2592" s="128"/>
      <c r="AG2592" s="137"/>
      <c r="AH2592" s="138" t="b">
        <v>0</v>
      </c>
      <c r="AI2592" s="133"/>
    </row>
    <row r="2593">
      <c r="A2593" s="114"/>
      <c r="B2593" s="114"/>
      <c r="C2593" s="114"/>
      <c r="D2593" s="114"/>
      <c r="E2593" s="114"/>
      <c r="F2593" s="116"/>
      <c r="G2593" s="117"/>
      <c r="H2593" s="116"/>
      <c r="I2593" s="116"/>
      <c r="J2593" s="118"/>
      <c r="K2593" s="116"/>
      <c r="L2593" s="116"/>
      <c r="M2593" s="116"/>
      <c r="N2593" s="116"/>
      <c r="O2593" s="116"/>
      <c r="P2593" s="126"/>
      <c r="Q2593" s="126"/>
      <c r="R2593" s="126"/>
      <c r="S2593" s="136"/>
      <c r="T2593" s="126"/>
      <c r="U2593" s="126"/>
      <c r="V2593" s="126"/>
      <c r="W2593" s="136"/>
      <c r="X2593" s="126"/>
      <c r="Y2593" s="126"/>
      <c r="Z2593" s="126"/>
      <c r="AA2593" s="136"/>
      <c r="AB2593" s="121" t="b">
        <v>0</v>
      </c>
      <c r="AC2593" s="121" t="b">
        <v>0</v>
      </c>
      <c r="AD2593" s="122"/>
      <c r="AE2593" s="121" t="b">
        <v>0</v>
      </c>
      <c r="AF2593" s="128"/>
      <c r="AG2593" s="137"/>
      <c r="AH2593" s="138" t="b">
        <v>0</v>
      </c>
      <c r="AI2593" s="133"/>
    </row>
    <row r="2594">
      <c r="A2594" s="114"/>
      <c r="B2594" s="114"/>
      <c r="C2594" s="114"/>
      <c r="D2594" s="114"/>
      <c r="E2594" s="114"/>
      <c r="F2594" s="116"/>
      <c r="G2594" s="117"/>
      <c r="H2594" s="116"/>
      <c r="I2594" s="116"/>
      <c r="J2594" s="118"/>
      <c r="K2594" s="116"/>
      <c r="L2594" s="116"/>
      <c r="M2594" s="116"/>
      <c r="N2594" s="116"/>
      <c r="O2594" s="116"/>
      <c r="P2594" s="126"/>
      <c r="Q2594" s="126"/>
      <c r="R2594" s="126"/>
      <c r="S2594" s="136"/>
      <c r="T2594" s="126"/>
      <c r="U2594" s="126"/>
      <c r="V2594" s="126"/>
      <c r="W2594" s="136"/>
      <c r="X2594" s="126"/>
      <c r="Y2594" s="126"/>
      <c r="Z2594" s="126"/>
      <c r="AA2594" s="136"/>
      <c r="AB2594" s="121" t="b">
        <v>0</v>
      </c>
      <c r="AC2594" s="121" t="b">
        <v>0</v>
      </c>
      <c r="AD2594" s="122"/>
      <c r="AE2594" s="121" t="b">
        <v>0</v>
      </c>
      <c r="AF2594" s="128"/>
      <c r="AG2594" s="137"/>
      <c r="AH2594" s="138" t="b">
        <v>0</v>
      </c>
      <c r="AI2594" s="133"/>
    </row>
    <row r="2595">
      <c r="A2595" s="114"/>
      <c r="B2595" s="114"/>
      <c r="C2595" s="114"/>
      <c r="D2595" s="114"/>
      <c r="E2595" s="114"/>
      <c r="F2595" s="116"/>
      <c r="G2595" s="117"/>
      <c r="H2595" s="116"/>
      <c r="I2595" s="116"/>
      <c r="J2595" s="118"/>
      <c r="K2595" s="116"/>
      <c r="L2595" s="116"/>
      <c r="M2595" s="116"/>
      <c r="N2595" s="116"/>
      <c r="O2595" s="116"/>
      <c r="P2595" s="126"/>
      <c r="Q2595" s="126"/>
      <c r="R2595" s="126"/>
      <c r="S2595" s="136"/>
      <c r="T2595" s="126"/>
      <c r="U2595" s="126"/>
      <c r="V2595" s="126"/>
      <c r="W2595" s="136"/>
      <c r="X2595" s="126"/>
      <c r="Y2595" s="126"/>
      <c r="Z2595" s="126"/>
      <c r="AA2595" s="136"/>
      <c r="AB2595" s="121" t="b">
        <v>0</v>
      </c>
      <c r="AC2595" s="121" t="b">
        <v>0</v>
      </c>
      <c r="AD2595" s="122"/>
      <c r="AE2595" s="121" t="b">
        <v>0</v>
      </c>
      <c r="AF2595" s="128"/>
      <c r="AG2595" s="137"/>
      <c r="AH2595" s="138" t="b">
        <v>0</v>
      </c>
      <c r="AI2595" s="133"/>
    </row>
    <row r="2596">
      <c r="A2596" s="114"/>
      <c r="B2596" s="114"/>
      <c r="C2596" s="114"/>
      <c r="D2596" s="114"/>
      <c r="E2596" s="114"/>
      <c r="F2596" s="116"/>
      <c r="G2596" s="117"/>
      <c r="H2596" s="116"/>
      <c r="I2596" s="116"/>
      <c r="J2596" s="118"/>
      <c r="K2596" s="116"/>
      <c r="L2596" s="116"/>
      <c r="M2596" s="116"/>
      <c r="N2596" s="116"/>
      <c r="O2596" s="116"/>
      <c r="P2596" s="126"/>
      <c r="Q2596" s="126"/>
      <c r="R2596" s="126"/>
      <c r="S2596" s="136"/>
      <c r="T2596" s="126"/>
      <c r="U2596" s="126"/>
      <c r="V2596" s="126"/>
      <c r="W2596" s="136"/>
      <c r="X2596" s="126"/>
      <c r="Y2596" s="126"/>
      <c r="Z2596" s="126"/>
      <c r="AA2596" s="136"/>
      <c r="AB2596" s="121" t="b">
        <v>0</v>
      </c>
      <c r="AC2596" s="121" t="b">
        <v>0</v>
      </c>
      <c r="AD2596" s="122"/>
      <c r="AE2596" s="121" t="b">
        <v>0</v>
      </c>
      <c r="AF2596" s="128"/>
      <c r="AG2596" s="137"/>
      <c r="AH2596" s="138" t="b">
        <v>0</v>
      </c>
      <c r="AI2596" s="133"/>
    </row>
    <row r="2597">
      <c r="A2597" s="114"/>
      <c r="B2597" s="114"/>
      <c r="C2597" s="114"/>
      <c r="D2597" s="114"/>
      <c r="E2597" s="114"/>
      <c r="F2597" s="116"/>
      <c r="G2597" s="117"/>
      <c r="H2597" s="116"/>
      <c r="I2597" s="116"/>
      <c r="J2597" s="118"/>
      <c r="K2597" s="116"/>
      <c r="L2597" s="116"/>
      <c r="M2597" s="116"/>
      <c r="N2597" s="116"/>
      <c r="O2597" s="116"/>
      <c r="P2597" s="126"/>
      <c r="Q2597" s="126"/>
      <c r="R2597" s="126"/>
      <c r="S2597" s="136"/>
      <c r="T2597" s="126"/>
      <c r="U2597" s="126"/>
      <c r="V2597" s="126"/>
      <c r="W2597" s="136"/>
      <c r="X2597" s="126"/>
      <c r="Y2597" s="126"/>
      <c r="Z2597" s="126"/>
      <c r="AA2597" s="136"/>
      <c r="AB2597" s="121" t="b">
        <v>0</v>
      </c>
      <c r="AC2597" s="121" t="b">
        <v>0</v>
      </c>
      <c r="AD2597" s="122"/>
      <c r="AE2597" s="121" t="b">
        <v>0</v>
      </c>
      <c r="AF2597" s="128"/>
      <c r="AG2597" s="137"/>
      <c r="AH2597" s="138" t="b">
        <v>0</v>
      </c>
      <c r="AI2597" s="133"/>
    </row>
    <row r="2598">
      <c r="A2598" s="114"/>
      <c r="B2598" s="114"/>
      <c r="C2598" s="114"/>
      <c r="D2598" s="114"/>
      <c r="E2598" s="114"/>
      <c r="F2598" s="116"/>
      <c r="G2598" s="117"/>
      <c r="H2598" s="116"/>
      <c r="I2598" s="116"/>
      <c r="J2598" s="118"/>
      <c r="K2598" s="116"/>
      <c r="L2598" s="116"/>
      <c r="M2598" s="116"/>
      <c r="N2598" s="116"/>
      <c r="O2598" s="116"/>
      <c r="P2598" s="126"/>
      <c r="Q2598" s="126"/>
      <c r="R2598" s="126"/>
      <c r="S2598" s="136"/>
      <c r="T2598" s="126"/>
      <c r="U2598" s="126"/>
      <c r="V2598" s="126"/>
      <c r="W2598" s="136"/>
      <c r="X2598" s="126"/>
      <c r="Y2598" s="126"/>
      <c r="Z2598" s="126"/>
      <c r="AA2598" s="136"/>
      <c r="AB2598" s="121" t="b">
        <v>0</v>
      </c>
      <c r="AC2598" s="121" t="b">
        <v>0</v>
      </c>
      <c r="AD2598" s="122"/>
      <c r="AE2598" s="121" t="b">
        <v>0</v>
      </c>
      <c r="AF2598" s="128"/>
      <c r="AG2598" s="137"/>
      <c r="AH2598" s="138" t="b">
        <v>0</v>
      </c>
      <c r="AI2598" s="133"/>
    </row>
    <row r="2599">
      <c r="A2599" s="114"/>
      <c r="B2599" s="114"/>
      <c r="C2599" s="114"/>
      <c r="D2599" s="114"/>
      <c r="E2599" s="114"/>
      <c r="F2599" s="116"/>
      <c r="G2599" s="117"/>
      <c r="H2599" s="116"/>
      <c r="I2599" s="116"/>
      <c r="J2599" s="118"/>
      <c r="K2599" s="116"/>
      <c r="L2599" s="116"/>
      <c r="M2599" s="116"/>
      <c r="N2599" s="116"/>
      <c r="O2599" s="116"/>
      <c r="P2599" s="126"/>
      <c r="Q2599" s="126"/>
      <c r="R2599" s="126"/>
      <c r="S2599" s="136"/>
      <c r="T2599" s="126"/>
      <c r="U2599" s="126"/>
      <c r="V2599" s="126"/>
      <c r="W2599" s="136"/>
      <c r="X2599" s="126"/>
      <c r="Y2599" s="126"/>
      <c r="Z2599" s="126"/>
      <c r="AA2599" s="136"/>
      <c r="AB2599" s="121" t="b">
        <v>0</v>
      </c>
      <c r="AC2599" s="121" t="b">
        <v>0</v>
      </c>
      <c r="AD2599" s="122"/>
      <c r="AE2599" s="121" t="b">
        <v>0</v>
      </c>
      <c r="AF2599" s="128"/>
      <c r="AG2599" s="137"/>
      <c r="AH2599" s="138" t="b">
        <v>0</v>
      </c>
      <c r="AI2599" s="133"/>
    </row>
    <row r="2600">
      <c r="A2600" s="114"/>
      <c r="B2600" s="114"/>
      <c r="C2600" s="114"/>
      <c r="D2600" s="114"/>
      <c r="E2600" s="114"/>
      <c r="F2600" s="116"/>
      <c r="G2600" s="117"/>
      <c r="H2600" s="116"/>
      <c r="I2600" s="116"/>
      <c r="J2600" s="118"/>
      <c r="K2600" s="116"/>
      <c r="L2600" s="116"/>
      <c r="M2600" s="116"/>
      <c r="N2600" s="116"/>
      <c r="O2600" s="116"/>
      <c r="P2600" s="126"/>
      <c r="Q2600" s="126"/>
      <c r="R2600" s="126"/>
      <c r="S2600" s="136"/>
      <c r="T2600" s="126"/>
      <c r="U2600" s="126"/>
      <c r="V2600" s="126"/>
      <c r="W2600" s="136"/>
      <c r="X2600" s="126"/>
      <c r="Y2600" s="126"/>
      <c r="Z2600" s="126"/>
      <c r="AA2600" s="136"/>
      <c r="AB2600" s="121" t="b">
        <v>0</v>
      </c>
      <c r="AC2600" s="121" t="b">
        <v>0</v>
      </c>
      <c r="AD2600" s="122"/>
      <c r="AE2600" s="121" t="b">
        <v>0</v>
      </c>
      <c r="AF2600" s="128"/>
      <c r="AG2600" s="137"/>
      <c r="AH2600" s="138" t="b">
        <v>0</v>
      </c>
      <c r="AI2600" s="133"/>
    </row>
    <row r="2601">
      <c r="A2601" s="114"/>
      <c r="B2601" s="114"/>
      <c r="C2601" s="114"/>
      <c r="D2601" s="114"/>
      <c r="E2601" s="114"/>
      <c r="F2601" s="116"/>
      <c r="G2601" s="117"/>
      <c r="H2601" s="116"/>
      <c r="I2601" s="116"/>
      <c r="J2601" s="118"/>
      <c r="K2601" s="116"/>
      <c r="L2601" s="116"/>
      <c r="M2601" s="116"/>
      <c r="N2601" s="116"/>
      <c r="O2601" s="116"/>
      <c r="P2601" s="126"/>
      <c r="Q2601" s="126"/>
      <c r="R2601" s="126"/>
      <c r="S2601" s="136"/>
      <c r="T2601" s="126"/>
      <c r="U2601" s="126"/>
      <c r="V2601" s="126"/>
      <c r="W2601" s="136"/>
      <c r="X2601" s="126"/>
      <c r="Y2601" s="126"/>
      <c r="Z2601" s="126"/>
      <c r="AA2601" s="136"/>
      <c r="AB2601" s="121" t="b">
        <v>0</v>
      </c>
      <c r="AC2601" s="121" t="b">
        <v>0</v>
      </c>
      <c r="AD2601" s="122"/>
      <c r="AE2601" s="121" t="b">
        <v>0</v>
      </c>
      <c r="AF2601" s="128"/>
      <c r="AG2601" s="137"/>
      <c r="AH2601" s="138" t="b">
        <v>0</v>
      </c>
      <c r="AI2601" s="133"/>
    </row>
    <row r="2602">
      <c r="A2602" s="114"/>
      <c r="B2602" s="114"/>
      <c r="C2602" s="114"/>
      <c r="D2602" s="114"/>
      <c r="E2602" s="114"/>
      <c r="F2602" s="116"/>
      <c r="G2602" s="117"/>
      <c r="H2602" s="116"/>
      <c r="I2602" s="116"/>
      <c r="J2602" s="118"/>
      <c r="K2602" s="116"/>
      <c r="L2602" s="116"/>
      <c r="M2602" s="116"/>
      <c r="N2602" s="116"/>
      <c r="O2602" s="116"/>
      <c r="P2602" s="126"/>
      <c r="Q2602" s="126"/>
      <c r="R2602" s="126"/>
      <c r="S2602" s="136"/>
      <c r="T2602" s="126"/>
      <c r="U2602" s="126"/>
      <c r="V2602" s="126"/>
      <c r="W2602" s="136"/>
      <c r="X2602" s="126"/>
      <c r="Y2602" s="126"/>
      <c r="Z2602" s="126"/>
      <c r="AA2602" s="136"/>
      <c r="AB2602" s="121" t="b">
        <v>0</v>
      </c>
      <c r="AC2602" s="121" t="b">
        <v>0</v>
      </c>
      <c r="AD2602" s="122"/>
      <c r="AE2602" s="121" t="b">
        <v>0</v>
      </c>
      <c r="AF2602" s="128"/>
      <c r="AG2602" s="137"/>
      <c r="AH2602" s="138" t="b">
        <v>0</v>
      </c>
      <c r="AI2602" s="133"/>
    </row>
    <row r="2603">
      <c r="A2603" s="114"/>
      <c r="B2603" s="114"/>
      <c r="C2603" s="114"/>
      <c r="D2603" s="114"/>
      <c r="E2603" s="114"/>
      <c r="F2603" s="116"/>
      <c r="G2603" s="117"/>
      <c r="H2603" s="116"/>
      <c r="I2603" s="116"/>
      <c r="J2603" s="118"/>
      <c r="K2603" s="116"/>
      <c r="L2603" s="116"/>
      <c r="M2603" s="116"/>
      <c r="N2603" s="116"/>
      <c r="O2603" s="116"/>
      <c r="P2603" s="126"/>
      <c r="Q2603" s="126"/>
      <c r="R2603" s="126"/>
      <c r="S2603" s="136"/>
      <c r="T2603" s="126"/>
      <c r="U2603" s="126"/>
      <c r="V2603" s="126"/>
      <c r="W2603" s="136"/>
      <c r="X2603" s="126"/>
      <c r="Y2603" s="126"/>
      <c r="Z2603" s="126"/>
      <c r="AA2603" s="136"/>
      <c r="AB2603" s="121" t="b">
        <v>0</v>
      </c>
      <c r="AC2603" s="121" t="b">
        <v>0</v>
      </c>
      <c r="AD2603" s="122"/>
      <c r="AE2603" s="121" t="b">
        <v>0</v>
      </c>
      <c r="AF2603" s="128"/>
      <c r="AG2603" s="137"/>
      <c r="AH2603" s="138" t="b">
        <v>0</v>
      </c>
      <c r="AI2603" s="133"/>
    </row>
    <row r="2604">
      <c r="A2604" s="114"/>
      <c r="B2604" s="114"/>
      <c r="C2604" s="114"/>
      <c r="D2604" s="114"/>
      <c r="E2604" s="114"/>
      <c r="F2604" s="116"/>
      <c r="G2604" s="117"/>
      <c r="H2604" s="116"/>
      <c r="I2604" s="116"/>
      <c r="J2604" s="118"/>
      <c r="K2604" s="116"/>
      <c r="L2604" s="116"/>
      <c r="M2604" s="116"/>
      <c r="N2604" s="116"/>
      <c r="O2604" s="116"/>
      <c r="P2604" s="126"/>
      <c r="Q2604" s="126"/>
      <c r="R2604" s="126"/>
      <c r="S2604" s="136"/>
      <c r="T2604" s="126"/>
      <c r="U2604" s="126"/>
      <c r="V2604" s="126"/>
      <c r="W2604" s="136"/>
      <c r="X2604" s="126"/>
      <c r="Y2604" s="126"/>
      <c r="Z2604" s="126"/>
      <c r="AA2604" s="136"/>
      <c r="AB2604" s="121" t="b">
        <v>0</v>
      </c>
      <c r="AC2604" s="121" t="b">
        <v>0</v>
      </c>
      <c r="AD2604" s="122"/>
      <c r="AE2604" s="121" t="b">
        <v>0</v>
      </c>
      <c r="AF2604" s="128"/>
      <c r="AG2604" s="137"/>
      <c r="AH2604" s="138" t="b">
        <v>0</v>
      </c>
      <c r="AI2604" s="133"/>
    </row>
    <row r="2605">
      <c r="A2605" s="114"/>
      <c r="B2605" s="114"/>
      <c r="C2605" s="114"/>
      <c r="D2605" s="114"/>
      <c r="E2605" s="114"/>
      <c r="F2605" s="116"/>
      <c r="G2605" s="117"/>
      <c r="H2605" s="116"/>
      <c r="I2605" s="116"/>
      <c r="J2605" s="118"/>
      <c r="K2605" s="116"/>
      <c r="L2605" s="116"/>
      <c r="M2605" s="116"/>
      <c r="N2605" s="116"/>
      <c r="O2605" s="116"/>
      <c r="P2605" s="126"/>
      <c r="Q2605" s="126"/>
      <c r="R2605" s="126"/>
      <c r="S2605" s="136"/>
      <c r="T2605" s="126"/>
      <c r="U2605" s="126"/>
      <c r="V2605" s="126"/>
      <c r="W2605" s="136"/>
      <c r="X2605" s="126"/>
      <c r="Y2605" s="126"/>
      <c r="Z2605" s="126"/>
      <c r="AA2605" s="136"/>
      <c r="AB2605" s="121" t="b">
        <v>0</v>
      </c>
      <c r="AC2605" s="121" t="b">
        <v>0</v>
      </c>
      <c r="AD2605" s="122"/>
      <c r="AE2605" s="121" t="b">
        <v>0</v>
      </c>
      <c r="AF2605" s="128"/>
      <c r="AG2605" s="137"/>
      <c r="AH2605" s="138" t="b">
        <v>0</v>
      </c>
      <c r="AI2605" s="133"/>
    </row>
  </sheetData>
  <mergeCells count="4">
    <mergeCell ref="A2:G2"/>
    <mergeCell ref="H2:O2"/>
    <mergeCell ref="P2:AA2"/>
    <mergeCell ref="AB2:AG2"/>
  </mergeCells>
  <dataValidations>
    <dataValidation type="list" allowBlank="1" showErrorMessage="1" sqref="P4:P2605 T4:T2605 X4:X2605">
      <formula1>'{INDEX} Internal Flight Informa'!$A$5:$A2605</formula1>
    </dataValidation>
    <dataValidation type="list" allowBlank="1" showErrorMessage="1" sqref="Q4:Q2605 U4:U2605 Y4:Y2605">
      <formula1>'{INDEX} Internal Flight Informa'!$B$5:$B2605</formula1>
    </dataValidation>
    <dataValidation type="custom" allowBlank="1" showDropDown="1" sqref="S4:S2605 W4:W2605 AA4:AA2605">
      <formula1>OR(NOT(ISERROR(DATEVALUE(S4))), AND(ISNUMBER(S4), LEFT(CELL("format", S4))="D"))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8.88"/>
    <col customWidth="1" min="3" max="3" width="37.63"/>
    <col customWidth="1" min="4" max="7" width="18.88"/>
    <col customWidth="1" min="8" max="8" width="35.75"/>
    <col customWidth="1" min="9" max="10" width="18.88"/>
    <col customWidth="1" min="11" max="11" width="30.13"/>
    <col customWidth="1" min="12" max="12" width="28.88"/>
    <col customWidth="1" min="13" max="13" width="35.88"/>
    <col customWidth="1" min="14" max="14" width="24.5"/>
    <col customWidth="1" min="15" max="15" width="22.25"/>
    <col customWidth="1" min="16" max="16" width="20.13"/>
    <col customWidth="1" min="17" max="17" width="34.13"/>
    <col customWidth="1" min="18" max="18" width="36.5"/>
    <col customWidth="1" min="19" max="19" width="29.38"/>
    <col customWidth="1" min="20" max="20" width="30.13"/>
    <col customWidth="1" min="21" max="21" width="32.38"/>
    <col customWidth="1" min="22" max="22" width="30.88"/>
    <col customWidth="1" min="23" max="23" width="28.75"/>
    <col customWidth="1" min="24" max="24" width="30.13"/>
    <col customWidth="1" min="25" max="25" width="30.75"/>
    <col customWidth="1" min="26" max="26" width="31.13"/>
    <col customWidth="1" min="27" max="27" width="25.5"/>
    <col customWidth="1" min="28" max="28" width="18.88"/>
    <col customWidth="1" min="29" max="29" width="29.88"/>
    <col customWidth="1" min="30" max="30" width="25.88"/>
    <col customWidth="1" min="31" max="32" width="18.88"/>
    <col customWidth="1" min="33" max="33" width="27.88"/>
    <col customWidth="1" min="34" max="38" width="18.88"/>
  </cols>
  <sheetData>
    <row r="1">
      <c r="A1" s="139" t="s">
        <v>232</v>
      </c>
      <c r="B1" s="140" t="s">
        <v>35</v>
      </c>
      <c r="C1" s="140" t="s">
        <v>233</v>
      </c>
      <c r="D1" s="140" t="s">
        <v>207</v>
      </c>
      <c r="E1" s="140" t="s">
        <v>206</v>
      </c>
      <c r="F1" s="140" t="s">
        <v>208</v>
      </c>
      <c r="G1" s="140" t="s">
        <v>209</v>
      </c>
      <c r="H1" s="140" t="s">
        <v>210</v>
      </c>
      <c r="I1" s="140" t="s">
        <v>211</v>
      </c>
      <c r="J1" s="140" t="s">
        <v>234</v>
      </c>
      <c r="K1" s="140" t="s">
        <v>235</v>
      </c>
      <c r="L1" s="140" t="s">
        <v>236</v>
      </c>
      <c r="M1" s="140" t="s">
        <v>237</v>
      </c>
      <c r="N1" s="140" t="s">
        <v>238</v>
      </c>
      <c r="O1" s="140" t="s">
        <v>239</v>
      </c>
      <c r="P1" s="140" t="s">
        <v>41</v>
      </c>
      <c r="Q1" s="140" t="s">
        <v>240</v>
      </c>
      <c r="R1" s="140" t="s">
        <v>241</v>
      </c>
      <c r="S1" s="140" t="s">
        <v>242</v>
      </c>
      <c r="T1" s="140" t="s">
        <v>243</v>
      </c>
      <c r="U1" s="140" t="s">
        <v>244</v>
      </c>
      <c r="V1" s="140" t="s">
        <v>245</v>
      </c>
      <c r="W1" s="140" t="s">
        <v>246</v>
      </c>
      <c r="X1" s="140" t="s">
        <v>247</v>
      </c>
      <c r="Y1" s="140" t="s">
        <v>248</v>
      </c>
      <c r="Z1" s="140" t="s">
        <v>249</v>
      </c>
      <c r="AA1" s="140" t="s">
        <v>250</v>
      </c>
      <c r="AB1" s="140" t="s">
        <v>251</v>
      </c>
      <c r="AC1" s="140" t="s">
        <v>252</v>
      </c>
      <c r="AD1" s="140" t="s">
        <v>253</v>
      </c>
      <c r="AE1" s="140" t="s">
        <v>254</v>
      </c>
      <c r="AF1" s="140" t="s">
        <v>255</v>
      </c>
      <c r="AG1" s="141" t="s">
        <v>204</v>
      </c>
    </row>
    <row r="2">
      <c r="A2" s="142">
        <v>45846.52811850695</v>
      </c>
      <c r="B2" s="143" t="s">
        <v>256</v>
      </c>
      <c r="C2" s="143" t="s">
        <v>257</v>
      </c>
      <c r="D2" s="144">
        <v>38315.0</v>
      </c>
      <c r="E2" s="143" t="s">
        <v>258</v>
      </c>
      <c r="F2" s="143" t="s">
        <v>259</v>
      </c>
      <c r="G2" s="145" t="s">
        <v>260</v>
      </c>
      <c r="H2" s="143" t="s">
        <v>261</v>
      </c>
      <c r="I2" s="143">
        <v>1.2345678E7</v>
      </c>
      <c r="J2" s="144">
        <v>45846.0</v>
      </c>
      <c r="K2" s="146" t="s">
        <v>262</v>
      </c>
      <c r="L2" s="144">
        <v>45853.0</v>
      </c>
      <c r="M2" s="144">
        <v>45860.0</v>
      </c>
      <c r="N2" s="143" t="s">
        <v>263</v>
      </c>
      <c r="O2" s="143" t="s">
        <v>264</v>
      </c>
      <c r="P2" s="143" t="s">
        <v>112</v>
      </c>
      <c r="Q2" s="147"/>
      <c r="R2" s="145" t="s">
        <v>265</v>
      </c>
      <c r="S2" s="147"/>
      <c r="T2" s="147"/>
      <c r="U2" s="147"/>
      <c r="V2" s="147"/>
      <c r="W2" s="147"/>
      <c r="X2" s="147"/>
      <c r="Y2" s="147"/>
      <c r="Z2" s="147"/>
      <c r="AA2" s="143" t="s">
        <v>266</v>
      </c>
      <c r="AB2" s="143" t="s">
        <v>267</v>
      </c>
      <c r="AC2" s="143" t="s">
        <v>268</v>
      </c>
      <c r="AD2" s="143" t="s">
        <v>269</v>
      </c>
      <c r="AE2" s="143" t="s">
        <v>270</v>
      </c>
      <c r="AF2" s="145" t="s">
        <v>271</v>
      </c>
      <c r="AG2" s="148" t="str">
        <f t="array" ref="AG2">IF($P2="", "",
  "IMT-" &amp; TEXT($A2,"yyyy-mm-dd") &amp; "-" &amp;
  IFERROR(
    INDEX('{INDEX} Tour Packages'!A:AC,
      MATCH($P2, '{INDEX} Tour Packages'!$A:$A, 0),
      MATCH("Destination Code", '{INDEX} Tour Packages'!$4:$4, 0)
    ),
    "UNKNOWN"
  ) &amp; "-" &amp;
  TEXT(COUNTIFS(P2:P$4,P2),"0000")
)
</f>
        <v>IMT-2025-07-08-UNKNOWN-0001</v>
      </c>
    </row>
    <row r="3">
      <c r="A3" s="149">
        <v>45846.53189453704</v>
      </c>
      <c r="B3" s="150" t="s">
        <v>256</v>
      </c>
      <c r="C3" s="150" t="s">
        <v>268</v>
      </c>
      <c r="D3" s="151">
        <v>45846.0</v>
      </c>
      <c r="E3" s="150" t="s">
        <v>258</v>
      </c>
      <c r="F3" s="150" t="s">
        <v>259</v>
      </c>
      <c r="G3" s="152" t="s">
        <v>260</v>
      </c>
      <c r="H3" s="150" t="s">
        <v>261</v>
      </c>
      <c r="I3" s="150">
        <v>1.2345678E7</v>
      </c>
      <c r="J3" s="151">
        <v>45846.0</v>
      </c>
      <c r="K3" s="153" t="s">
        <v>272</v>
      </c>
      <c r="L3" s="151">
        <v>45853.0</v>
      </c>
      <c r="M3" s="151">
        <v>45860.0</v>
      </c>
      <c r="N3" s="150" t="s">
        <v>263</v>
      </c>
      <c r="O3" s="150" t="s">
        <v>273</v>
      </c>
      <c r="P3" s="150" t="s">
        <v>108</v>
      </c>
      <c r="S3" s="152" t="s">
        <v>274</v>
      </c>
      <c r="AA3" s="150" t="s">
        <v>266</v>
      </c>
      <c r="AB3" s="150" t="s">
        <v>267</v>
      </c>
      <c r="AC3" s="150" t="s">
        <v>268</v>
      </c>
      <c r="AD3" s="150" t="s">
        <v>269</v>
      </c>
      <c r="AE3" s="150" t="s">
        <v>270</v>
      </c>
      <c r="AF3" s="152" t="s">
        <v>271</v>
      </c>
      <c r="AG3" s="154" t="str">
        <f t="array" ref="AG3">IF($P3="", "",
  "IMT-" &amp; TEXT($A3,"yyyy-mm-dd") &amp; "-" &amp;
  IFERROR(
    INDEX('{INDEX} Tour Packages'!A:AC,
      MATCH($P3, '{INDEX} Tour Packages'!$A:$A, 0),
      MATCH("Destination Code", '{INDEX} Tour Packages'!$4:$4, 0)
    ),
    "UNKNOWN"
  ) &amp; "-" &amp;
  TEXT(COUNTIFS(P3:P$4,P3),"0000")
)
</f>
        <v>IMT-2025-07-08-UNKNOWN-0001</v>
      </c>
    </row>
    <row r="4">
      <c r="A4" s="15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8" t="str">
        <f t="array" ref="AG4">IF($P4="", "",
  "IMT-" &amp; TEXT($A4,"yyyy-mm-dd") &amp; "-" &amp;
  IFERROR(
    INDEX('{INDEX} Tour Packages'!A:AC,
      MATCH($P4, '{INDEX} Tour Packages'!$A:$A, 0),
      MATCH("Destination Code", '{INDEX} Tour Packages'!$4:$4, 0)
    ),
    "UNKNOWN"
  ) &amp; "-" &amp;
  TEXT(COUNTIFS(P$4:P4,P4),"0000")
)
</f>
        <v/>
      </c>
    </row>
    <row r="5">
      <c r="A5" s="156"/>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8" t="str">
        <f t="array" ref="AG5">IF($P5="", "",
  "IMT-" &amp; TEXT($A5,"yyyy-mm-dd") &amp; "-" &amp;
  IFERROR(
    INDEX('{INDEX} Tour Packages'!A:AC,
      MATCH($P5, '{INDEX} Tour Packages'!$A:$A, 0),
      MATCH("Destination Code", '{INDEX} Tour Packages'!$4:$4, 0)
    ),
    "UNKNOWN"
  ) &amp; "-" &amp;
  TEXT(COUNTIFS(P$4:P5,P5),"0000")
)
</f>
        <v/>
      </c>
    </row>
    <row r="6">
      <c r="A6" s="155"/>
      <c r="B6" s="147"/>
      <c r="C6" s="147"/>
      <c r="D6" s="147"/>
      <c r="E6" s="147"/>
      <c r="F6" s="147"/>
      <c r="G6" s="147"/>
      <c r="H6" s="147"/>
      <c r="I6" s="147"/>
      <c r="J6" s="147"/>
      <c r="K6" s="147"/>
      <c r="L6" s="147"/>
      <c r="M6" s="147"/>
      <c r="N6" s="147"/>
      <c r="O6" s="147"/>
      <c r="P6" s="147"/>
      <c r="Q6" s="147"/>
      <c r="R6" s="147"/>
      <c r="S6" s="147"/>
      <c r="T6" s="147"/>
      <c r="U6" s="147"/>
      <c r="V6" s="147"/>
      <c r="W6" s="147"/>
      <c r="X6" s="147"/>
      <c r="Y6" s="147"/>
      <c r="Z6" s="147"/>
      <c r="AA6" s="147"/>
      <c r="AB6" s="147"/>
      <c r="AC6" s="147"/>
      <c r="AD6" s="147"/>
      <c r="AE6" s="147"/>
      <c r="AF6" s="147"/>
      <c r="AG6" s="148" t="str">
        <f t="array" ref="AG6">IF($P6="", "",
  "IMT-" &amp; TEXT($A6,"yyyy-mm-dd") &amp; "-" &amp;
  IFERROR(
    INDEX('{INDEX} Tour Packages'!A:AC,
      MATCH($P6, '{INDEX} Tour Packages'!$A:$A, 0),
      MATCH("Destination Code", '{INDEX} Tour Packages'!$4:$4, 0)
    ),
    "UNKNOWN"
  ) &amp; "-" &amp;
  TEXT(COUNTIFS(P$4:P6,P6),"0000")
)
</f>
        <v/>
      </c>
    </row>
    <row r="7">
      <c r="A7" s="156"/>
      <c r="B7" s="157"/>
      <c r="C7" s="157"/>
      <c r="D7" s="157"/>
      <c r="E7" s="157"/>
      <c r="F7" s="157"/>
      <c r="G7" s="157"/>
      <c r="H7" s="157"/>
      <c r="I7" s="157"/>
      <c r="J7" s="157"/>
      <c r="K7" s="157"/>
      <c r="L7" s="157"/>
      <c r="M7" s="157"/>
      <c r="N7" s="157"/>
      <c r="O7" s="157"/>
      <c r="P7" s="157"/>
      <c r="Q7" s="157"/>
      <c r="R7" s="157"/>
      <c r="S7" s="157"/>
      <c r="T7" s="157"/>
      <c r="U7" s="157"/>
      <c r="V7" s="157"/>
      <c r="W7" s="157"/>
      <c r="X7" s="157"/>
      <c r="Y7" s="157"/>
      <c r="Z7" s="157"/>
      <c r="AA7" s="157"/>
      <c r="AB7" s="157"/>
      <c r="AC7" s="157"/>
      <c r="AD7" s="157"/>
      <c r="AE7" s="157"/>
      <c r="AF7" s="157"/>
      <c r="AG7" s="158" t="str">
        <f t="array" ref="AG7">IF($P7="", "",
  "IMT-" &amp; TEXT($A7,"yyyy-mm-dd") &amp; "-" &amp;
  IFERROR(
    INDEX('{INDEX} Tour Packages'!A:AC,
      MATCH($P7, '{INDEX} Tour Packages'!$A:$A, 0),
      MATCH("Destination Code", '{INDEX} Tour Packages'!$4:$4, 0)
    ),
    "UNKNOWN"
  ) &amp; "-" &amp;
  TEXT(COUNTIFS(P$4:P7,P7),"0000")
)
</f>
        <v/>
      </c>
    </row>
    <row r="8">
      <c r="A8" s="155"/>
      <c r="B8" s="147"/>
      <c r="C8" s="147"/>
      <c r="D8" s="147"/>
      <c r="E8" s="147"/>
      <c r="F8" s="147"/>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8" t="str">
        <f t="array" ref="AG8">IF($P8="", "",
  "IMT-" &amp; TEXT($A8,"yyyy-mm-dd") &amp; "-" &amp;
  IFERROR(
    INDEX('{INDEX} Tour Packages'!A:AC,
      MATCH($P8, '{INDEX} Tour Packages'!$A:$A, 0),
      MATCH("Destination Code", '{INDEX} Tour Packages'!$4:$4, 0)
    ),
    "UNKNOWN"
  ) &amp; "-" &amp;
  TEXT(COUNTIFS(P$4:P8,P8),"0000")
)
</f>
        <v/>
      </c>
    </row>
    <row r="9">
      <c r="A9" 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8" t="str">
        <f t="array" ref="AG9">IF($P9="", "",
  "IMT-" &amp; TEXT($A9,"yyyy-mm-dd") &amp; "-" &amp;
  IFERROR(
    INDEX('{INDEX} Tour Packages'!A:AC,
      MATCH($P9, '{INDEX} Tour Packages'!$A:$A, 0),
      MATCH("Destination Code", '{INDEX} Tour Packages'!$4:$4, 0)
    ),
    "UNKNOWN"
  ) &amp; "-" &amp;
  TEXT(COUNTIFS(P$4:P9,P9),"0000")
)
</f>
        <v/>
      </c>
    </row>
    <row r="10">
      <c r="A10" s="155"/>
      <c r="B10" s="147"/>
      <c r="C10" s="147"/>
      <c r="D10" s="147"/>
      <c r="E10" s="147"/>
      <c r="F10" s="147"/>
      <c r="G10" s="147"/>
      <c r="H10" s="147"/>
      <c r="I10" s="147"/>
      <c r="J10" s="147"/>
      <c r="K10" s="147"/>
      <c r="L10" s="147"/>
      <c r="M10" s="147"/>
      <c r="N10" s="147"/>
      <c r="O10" s="147"/>
      <c r="P10" s="147"/>
      <c r="Q10" s="147"/>
      <c r="R10" s="147"/>
      <c r="S10" s="147"/>
      <c r="T10" s="147"/>
      <c r="U10" s="147"/>
      <c r="V10" s="147"/>
      <c r="W10" s="147"/>
      <c r="X10" s="147"/>
      <c r="Y10" s="147"/>
      <c r="Z10" s="147"/>
      <c r="AA10" s="147"/>
      <c r="AB10" s="147"/>
      <c r="AC10" s="147"/>
      <c r="AD10" s="147"/>
      <c r="AE10" s="147"/>
      <c r="AF10" s="147"/>
      <c r="AG10" s="148" t="str">
        <f t="array" ref="AG10">IF($P10="", "",
  "IMT-" &amp; TEXT($A10,"yyyy-mm-dd") &amp; "-" &amp;
  IFERROR(
    INDEX('{INDEX} Tour Packages'!A:AC,
      MATCH($P10, '{INDEX} Tour Packages'!$A:$A, 0),
      MATCH("Destination Code", '{INDEX} Tour Packages'!$4:$4, 0)
    ),
    "UNKNOWN"
  ) &amp; "-" &amp;
  TEXT(COUNTIFS(P$4:P10,P10),"0000")
)
</f>
        <v/>
      </c>
    </row>
    <row r="11">
      <c r="A11" s="156"/>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8" t="str">
        <f t="array" ref="AG11">IF($P11="", "",
  "IMT-" &amp; TEXT($A11,"yyyy-mm-dd") &amp; "-" &amp;
  IFERROR(
    INDEX('{INDEX} Tour Packages'!A:AC,
      MATCH($P11, '{INDEX} Tour Packages'!$A:$A, 0),
      MATCH("Destination Code", '{INDEX} Tour Packages'!$4:$4, 0)
    ),
    "UNKNOWN"
  ) &amp; "-" &amp;
  TEXT(COUNTIFS(P$4:P11,P11),"0000")
)
</f>
        <v/>
      </c>
    </row>
    <row r="12">
      <c r="A12" s="155"/>
      <c r="B12" s="147"/>
      <c r="C12" s="147"/>
      <c r="D12" s="147"/>
      <c r="E12" s="147"/>
      <c r="F12" s="147"/>
      <c r="G12" s="147"/>
      <c r="H12" s="147"/>
      <c r="I12" s="147"/>
      <c r="J12" s="147"/>
      <c r="K12" s="147"/>
      <c r="L12" s="147"/>
      <c r="M12" s="147"/>
      <c r="N12" s="147"/>
      <c r="O12" s="147"/>
      <c r="P12" s="147"/>
      <c r="Q12" s="147"/>
      <c r="R12" s="147"/>
      <c r="S12" s="147"/>
      <c r="T12" s="147"/>
      <c r="U12" s="147"/>
      <c r="V12" s="147"/>
      <c r="W12" s="147"/>
      <c r="X12" s="147"/>
      <c r="Y12" s="147"/>
      <c r="Z12" s="147"/>
      <c r="AA12" s="147"/>
      <c r="AB12" s="147"/>
      <c r="AC12" s="147"/>
      <c r="AD12" s="147"/>
      <c r="AE12" s="147"/>
      <c r="AF12" s="147"/>
      <c r="AG12" s="148" t="str">
        <f t="array" ref="AG12">IF($P12="", "",
  "IMT-" &amp; TEXT($A12,"yyyy-mm-dd") &amp; "-" &amp;
  IFERROR(
    INDEX('{INDEX} Tour Packages'!A:AC,
      MATCH($P12, '{INDEX} Tour Packages'!$A:$A, 0),
      MATCH("Destination Code", '{INDEX} Tour Packages'!$4:$4, 0)
    ),
    "UNKNOWN"
  ) &amp; "-" &amp;
  TEXT(COUNTIFS(P$4:P12,P12),"0000")
)
</f>
        <v/>
      </c>
    </row>
    <row r="13">
      <c r="A13" s="156"/>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8" t="str">
        <f t="array" ref="AG13">IF($P13="", "",
  "IMT-" &amp; TEXT($A13,"yyyy-mm-dd") &amp; "-" &amp;
  IFERROR(
    INDEX('{INDEX} Tour Packages'!A:AC,
      MATCH($P13, '{INDEX} Tour Packages'!$A:$A, 0),
      MATCH("Destination Code", '{INDEX} Tour Packages'!$4:$4, 0)
    ),
    "UNKNOWN"
  ) &amp; "-" &amp;
  TEXT(COUNTIFS(P$4:P13,P13),"0000")
)
</f>
        <v/>
      </c>
    </row>
    <row r="14">
      <c r="A14" s="155"/>
      <c r="B14" s="147"/>
      <c r="C14" s="147"/>
      <c r="D14" s="147"/>
      <c r="E14" s="147"/>
      <c r="F14" s="147"/>
      <c r="G14" s="147"/>
      <c r="H14" s="147"/>
      <c r="I14" s="147"/>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8" t="str">
        <f t="array" ref="AG14">IF($P14="", "",
  "IMT-" &amp; TEXT($A14,"yyyy-mm-dd") &amp; "-" &amp;
  IFERROR(
    INDEX('{INDEX} Tour Packages'!A:AC,
      MATCH($P14, '{INDEX} Tour Packages'!$A:$A, 0),
      MATCH("Destination Code", '{INDEX} Tour Packages'!$4:$4, 0)
    ),
    "UNKNOWN"
  ) &amp; "-" &amp;
  TEXT(COUNTIFS(P$4:P14,P14),"0000")
)
</f>
        <v/>
      </c>
    </row>
    <row r="15">
      <c r="A15" s="156"/>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8" t="str">
        <f t="array" ref="AG15">IF($P15="", "",
  "IMT-" &amp; TEXT($A15,"yyyy-mm-dd") &amp; "-" &amp;
  IFERROR(
    INDEX('{INDEX} Tour Packages'!A:AC,
      MATCH($P15, '{INDEX} Tour Packages'!$A:$A, 0),
      MATCH("Destination Code", '{INDEX} Tour Packages'!$4:$4, 0)
    ),
    "UNKNOWN"
  ) &amp; "-" &amp;
  TEXT(COUNTIFS(P$4:P15,P15),"0000")
)
</f>
        <v/>
      </c>
    </row>
    <row r="16">
      <c r="A16" s="155"/>
      <c r="B16" s="147"/>
      <c r="C16" s="147"/>
      <c r="D16" s="147"/>
      <c r="E16" s="147"/>
      <c r="F16" s="147"/>
      <c r="G16" s="147"/>
      <c r="H16" s="147"/>
      <c r="I16" s="147"/>
      <c r="J16" s="147"/>
      <c r="K16" s="147"/>
      <c r="L16" s="147"/>
      <c r="M16" s="147"/>
      <c r="N16" s="147"/>
      <c r="O16" s="147"/>
      <c r="P16" s="147"/>
      <c r="Q16" s="147"/>
      <c r="R16" s="147"/>
      <c r="S16" s="147"/>
      <c r="T16" s="147"/>
      <c r="U16" s="147"/>
      <c r="V16" s="147"/>
      <c r="W16" s="147"/>
      <c r="X16" s="147"/>
      <c r="Y16" s="147"/>
      <c r="Z16" s="147"/>
      <c r="AA16" s="147"/>
      <c r="AB16" s="147"/>
      <c r="AC16" s="147"/>
      <c r="AD16" s="147"/>
      <c r="AE16" s="147"/>
      <c r="AF16" s="147"/>
      <c r="AG16" s="148" t="str">
        <f t="array" ref="AG16">IF($P16="", "",
  "IMT-" &amp; TEXT($A16,"yyyy-mm-dd") &amp; "-" &amp;
  IFERROR(
    INDEX('{INDEX} Tour Packages'!A:AC,
      MATCH($P16, '{INDEX} Tour Packages'!$A:$A, 0),
      MATCH("Destination Code", '{INDEX} Tour Packages'!$4:$4, 0)
    ),
    "UNKNOWN"
  ) &amp; "-" &amp;
  TEXT(COUNTIFS(P$4:P16,P16),"0000")
)
</f>
        <v/>
      </c>
    </row>
    <row r="17">
      <c r="A17" s="156"/>
      <c r="B17" s="157"/>
      <c r="C17" s="157"/>
      <c r="D17" s="157"/>
      <c r="E17" s="157"/>
      <c r="F17" s="157"/>
      <c r="G17" s="157"/>
      <c r="H17" s="157"/>
      <c r="I17" s="157"/>
      <c r="J17" s="157"/>
      <c r="K17" s="157"/>
      <c r="L17" s="157"/>
      <c r="M17" s="157"/>
      <c r="N17" s="157"/>
      <c r="O17" s="157"/>
      <c r="P17" s="157"/>
      <c r="Q17" s="157"/>
      <c r="R17" s="157"/>
      <c r="S17" s="157"/>
      <c r="T17" s="157"/>
      <c r="U17" s="157"/>
      <c r="V17" s="157"/>
      <c r="W17" s="157"/>
      <c r="X17" s="157"/>
      <c r="Y17" s="157"/>
      <c r="Z17" s="157"/>
      <c r="AA17" s="157"/>
      <c r="AB17" s="157"/>
      <c r="AC17" s="157"/>
      <c r="AD17" s="157"/>
      <c r="AE17" s="157"/>
      <c r="AF17" s="157"/>
      <c r="AG17" s="158" t="str">
        <f t="array" ref="AG17">IF($P17="", "",
  "IMT-" &amp; TEXT($A17,"yyyy-mm-dd") &amp; "-" &amp;
  IFERROR(
    INDEX('{INDEX} Tour Packages'!A:AC,
      MATCH($P17, '{INDEX} Tour Packages'!$A:$A, 0),
      MATCH("Destination Code", '{INDEX} Tour Packages'!$4:$4, 0)
    ),
    "UNKNOWN"
  ) &amp; "-" &amp;
  TEXT(COUNTIFS(P$4:P17,P17),"0000")
)
</f>
        <v/>
      </c>
    </row>
    <row r="18">
      <c r="A18" s="155"/>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47"/>
      <c r="Z18" s="147"/>
      <c r="AA18" s="147"/>
      <c r="AB18" s="147"/>
      <c r="AC18" s="147"/>
      <c r="AD18" s="147"/>
      <c r="AE18" s="147"/>
      <c r="AF18" s="147"/>
      <c r="AG18" s="148" t="str">
        <f t="array" ref="AG18">IF($P18="", "",
  "IMT-" &amp; TEXT($A18,"yyyy-mm-dd") &amp; "-" &amp;
  IFERROR(
    INDEX('{INDEX} Tour Packages'!A:AC,
      MATCH($P18, '{INDEX} Tour Packages'!$A:$A, 0),
      MATCH("Destination Code", '{INDEX} Tour Packages'!$4:$4, 0)
    ),
    "UNKNOWN"
  ) &amp; "-" &amp;
  TEXT(COUNTIFS(P$4:P18,P18),"0000")
)
</f>
        <v/>
      </c>
    </row>
    <row r="19">
      <c r="A19" 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8" t="str">
        <f t="array" ref="AG19">IF($P19="", "",
  "IMT-" &amp; TEXT($A19,"yyyy-mm-dd") &amp; "-" &amp;
  IFERROR(
    INDEX('{INDEX} Tour Packages'!A:AC,
      MATCH($P19, '{INDEX} Tour Packages'!$A:$A, 0),
      MATCH("Destination Code", '{INDEX} Tour Packages'!$4:$4, 0)
    ),
    "UNKNOWN"
  ) &amp; "-" &amp;
  TEXT(COUNTIFS(P$4:P19,P19),"0000")
)
</f>
        <v/>
      </c>
    </row>
    <row r="20">
      <c r="A20" s="155"/>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8" t="str">
        <f t="array" ref="AG20">IF($P20="", "",
  "IMT-" &amp; TEXT($A20,"yyyy-mm-dd") &amp; "-" &amp;
  IFERROR(
    INDEX('{INDEX} Tour Packages'!A:AC,
      MATCH($P20, '{INDEX} Tour Packages'!$A:$A, 0),
      MATCH("Destination Code", '{INDEX} Tour Packages'!$4:$4, 0)
    ),
    "UNKNOWN"
  ) &amp; "-" &amp;
  TEXT(COUNTIFS(P$4:P20,P20),"0000")
)
</f>
        <v/>
      </c>
    </row>
    <row r="21">
      <c r="A21" s="156"/>
      <c r="B21" s="157"/>
      <c r="C21" s="157"/>
      <c r="D21" s="157"/>
      <c r="E21" s="157"/>
      <c r="F21" s="157"/>
      <c r="G21" s="157"/>
      <c r="H21" s="157"/>
      <c r="I21" s="157"/>
      <c r="J21" s="157"/>
      <c r="K21" s="157"/>
      <c r="L21" s="157"/>
      <c r="M21" s="157"/>
      <c r="N21" s="157"/>
      <c r="O21" s="157"/>
      <c r="P21" s="157"/>
      <c r="Q21" s="157"/>
      <c r="R21" s="157"/>
      <c r="S21" s="157"/>
      <c r="T21" s="157"/>
      <c r="U21" s="157"/>
      <c r="V21" s="157"/>
      <c r="W21" s="157"/>
      <c r="X21" s="157"/>
      <c r="Y21" s="157"/>
      <c r="Z21" s="157"/>
      <c r="AA21" s="157"/>
      <c r="AB21" s="157"/>
      <c r="AC21" s="157"/>
      <c r="AD21" s="157"/>
      <c r="AE21" s="157"/>
      <c r="AF21" s="157"/>
      <c r="AG21" s="158" t="str">
        <f t="array" ref="AG21">IF($P21="", "",
  "IMT-" &amp; TEXT($A21,"yyyy-mm-dd") &amp; "-" &amp;
  IFERROR(
    INDEX('{INDEX} Tour Packages'!A:AC,
      MATCH($P21, '{INDEX} Tour Packages'!$A:$A, 0),
      MATCH("Destination Code", '{INDEX} Tour Packages'!$4:$4, 0)
    ),
    "UNKNOWN"
  ) &amp; "-" &amp;
  TEXT(COUNTIFS(P$4:P21,P21),"0000")
)
</f>
        <v/>
      </c>
    </row>
    <row r="22">
      <c r="A22" s="155"/>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c r="AA22" s="147"/>
      <c r="AB22" s="147"/>
      <c r="AC22" s="147"/>
      <c r="AD22" s="147"/>
      <c r="AE22" s="147"/>
      <c r="AF22" s="147"/>
      <c r="AG22" s="148" t="str">
        <f t="array" ref="AG22">IF($P22="", "",
  "IMT-" &amp; TEXT($A22,"yyyy-mm-dd") &amp; "-" &amp;
  IFERROR(
    INDEX('{INDEX} Tour Packages'!A:AC,
      MATCH($P22, '{INDEX} Tour Packages'!$A:$A, 0),
      MATCH("Destination Code", '{INDEX} Tour Packages'!$4:$4, 0)
    ),
    "UNKNOWN"
  ) &amp; "-" &amp;
  TEXT(COUNTIFS(P$4:P22,P22),"0000")
)
</f>
        <v/>
      </c>
    </row>
    <row r="23">
      <c r="A23" s="156"/>
      <c r="B23" s="157"/>
      <c r="C23" s="157"/>
      <c r="D23" s="157"/>
      <c r="E23" s="157"/>
      <c r="F23" s="157"/>
      <c r="G23" s="157"/>
      <c r="H23" s="157"/>
      <c r="I23" s="157"/>
      <c r="J23" s="157"/>
      <c r="K23" s="157"/>
      <c r="L23" s="157"/>
      <c r="M23" s="157"/>
      <c r="N23" s="157"/>
      <c r="O23" s="157"/>
      <c r="P23" s="157"/>
      <c r="Q23" s="157"/>
      <c r="R23" s="157"/>
      <c r="S23" s="157"/>
      <c r="T23" s="157"/>
      <c r="U23" s="157"/>
      <c r="V23" s="157"/>
      <c r="W23" s="157"/>
      <c r="X23" s="157"/>
      <c r="Y23" s="157"/>
      <c r="Z23" s="157"/>
      <c r="AA23" s="157"/>
      <c r="AB23" s="157"/>
      <c r="AC23" s="157"/>
      <c r="AD23" s="157"/>
      <c r="AE23" s="157"/>
      <c r="AF23" s="157"/>
      <c r="AG23" s="158" t="str">
        <f t="array" ref="AG23">IF($P23="", "",
  "IMT-" &amp; TEXT($A23,"yyyy-mm-dd") &amp; "-" &amp;
  IFERROR(
    INDEX('{INDEX} Tour Packages'!A:AC,
      MATCH($P23, '{INDEX} Tour Packages'!$A:$A, 0),
      MATCH("Destination Code", '{INDEX} Tour Packages'!$4:$4, 0)
    ),
    "UNKNOWN"
  ) &amp; "-" &amp;
  TEXT(COUNTIFS(P$4:P23,P23),"0000")
)
</f>
        <v/>
      </c>
    </row>
    <row r="24">
      <c r="A24" s="155"/>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8" t="str">
        <f t="array" ref="AG24">IF($P24="", "",
  "IMT-" &amp; TEXT($A24,"yyyy-mm-dd") &amp; "-" &amp;
  IFERROR(
    INDEX('{INDEX} Tour Packages'!A:AC,
      MATCH($P24, '{INDEX} Tour Packages'!$A:$A, 0),
      MATCH("Destination Code", '{INDEX} Tour Packages'!$4:$4, 0)
    ),
    "UNKNOWN"
  ) &amp; "-" &amp;
  TEXT(COUNTIFS(P$4:P24,P24),"0000")
)
</f>
        <v/>
      </c>
    </row>
    <row r="25">
      <c r="A25" s="156"/>
      <c r="B25" s="157"/>
      <c r="C25" s="157"/>
      <c r="D25" s="157"/>
      <c r="E25" s="157"/>
      <c r="F25" s="157"/>
      <c r="G25" s="157"/>
      <c r="H25" s="157"/>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c r="AF25" s="157"/>
      <c r="AG25" s="158" t="str">
        <f t="array" ref="AG25">IF($P25="", "",
  "IMT-" &amp; TEXT($A25,"yyyy-mm-dd") &amp; "-" &amp;
  IFERROR(
    INDEX('{INDEX} Tour Packages'!A:AC,
      MATCH($P25, '{INDEX} Tour Packages'!$A:$A, 0),
      MATCH("Destination Code", '{INDEX} Tour Packages'!$4:$4, 0)
    ),
    "UNKNOWN"
  ) &amp; "-" &amp;
  TEXT(COUNTIFS(P$4:P25,P25),"0000")
)
</f>
        <v/>
      </c>
    </row>
    <row r="26">
      <c r="A26" s="155"/>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8" t="str">
        <f t="array" ref="AG26">IF($P26="", "",
  "IMT-" &amp; TEXT($A26,"yyyy-mm-dd") &amp; "-" &amp;
  IFERROR(
    INDEX('{INDEX} Tour Packages'!A:AC,
      MATCH($P26, '{INDEX} Tour Packages'!$A:$A, 0),
      MATCH("Destination Code", '{INDEX} Tour Packages'!$4:$4, 0)
    ),
    "UNKNOWN"
  ) &amp; "-" &amp;
  TEXT(COUNTIFS(P$4:P26,P26),"0000")
)
</f>
        <v/>
      </c>
    </row>
    <row r="27">
      <c r="A27" s="156"/>
      <c r="B27" s="157"/>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57"/>
      <c r="AB27" s="157"/>
      <c r="AC27" s="157"/>
      <c r="AD27" s="157"/>
      <c r="AE27" s="157"/>
      <c r="AF27" s="157"/>
      <c r="AG27" s="158" t="str">
        <f t="array" ref="AG27">IF($P27="", "",
  "IMT-" &amp; TEXT($A27,"yyyy-mm-dd") &amp; "-" &amp;
  IFERROR(
    INDEX('{INDEX} Tour Packages'!A:AC,
      MATCH($P27, '{INDEX} Tour Packages'!$A:$A, 0),
      MATCH("Destination Code", '{INDEX} Tour Packages'!$4:$4, 0)
    ),
    "UNKNOWN"
  ) &amp; "-" &amp;
  TEXT(COUNTIFS(P$4:P27,P27),"0000")
)
</f>
        <v/>
      </c>
    </row>
    <row r="28">
      <c r="A28" s="155"/>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8" t="str">
        <f t="array" ref="AG28">IF($P28="", "",
  "IMT-" &amp; TEXT($A28,"yyyy-mm-dd") &amp; "-" &amp;
  IFERROR(
    INDEX('{INDEX} Tour Packages'!A:AC,
      MATCH($P28, '{INDEX} Tour Packages'!$A:$A, 0),
      MATCH("Destination Code", '{INDEX} Tour Packages'!$4:$4, 0)
    ),
    "UNKNOWN"
  ) &amp; "-" &amp;
  TEXT(COUNTIFS(P$4:P28,P28),"0000")
)
</f>
        <v/>
      </c>
    </row>
    <row r="29">
      <c r="A29" s="156"/>
      <c r="B29" s="157"/>
      <c r="C29" s="157"/>
      <c r="D29" s="157"/>
      <c r="E29" s="157"/>
      <c r="F29" s="157"/>
      <c r="G29" s="157"/>
      <c r="H29" s="157"/>
      <c r="I29" s="157"/>
      <c r="J29" s="157"/>
      <c r="K29" s="157"/>
      <c r="L29" s="157"/>
      <c r="M29" s="157"/>
      <c r="N29" s="157"/>
      <c r="O29" s="157"/>
      <c r="P29" s="157"/>
      <c r="Q29" s="157"/>
      <c r="R29" s="157"/>
      <c r="S29" s="157"/>
      <c r="T29" s="157"/>
      <c r="U29" s="157"/>
      <c r="V29" s="157"/>
      <c r="W29" s="157"/>
      <c r="X29" s="157"/>
      <c r="Y29" s="157"/>
      <c r="Z29" s="157"/>
      <c r="AA29" s="157"/>
      <c r="AB29" s="157"/>
      <c r="AC29" s="157"/>
      <c r="AD29" s="157"/>
      <c r="AE29" s="157"/>
      <c r="AF29" s="157"/>
      <c r="AG29" s="158" t="str">
        <f t="array" ref="AG29">IF($P29="", "",
  "IMT-" &amp; TEXT($A29,"yyyy-mm-dd") &amp; "-" &amp;
  IFERROR(
    INDEX('{INDEX} Tour Packages'!A:AC,
      MATCH($P29, '{INDEX} Tour Packages'!$A:$A, 0),
      MATCH("Destination Code", '{INDEX} Tour Packages'!$4:$4, 0)
    ),
    "UNKNOWN"
  ) &amp; "-" &amp;
  TEXT(COUNTIFS(P$4:P29,P29),"0000")
)
</f>
        <v/>
      </c>
    </row>
    <row r="30">
      <c r="A30" s="155"/>
      <c r="B30" s="147"/>
      <c r="C30" s="147"/>
      <c r="D30" s="147"/>
      <c r="E30" s="147"/>
      <c r="F30" s="147"/>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8" t="str">
        <f t="array" ref="AG30">IF($P30="", "",
  "IMT-" &amp; TEXT($A30,"yyyy-mm-dd") &amp; "-" &amp;
  IFERROR(
    INDEX('{INDEX} Tour Packages'!A:AC,
      MATCH($P30, '{INDEX} Tour Packages'!$A:$A, 0),
      MATCH("Destination Code", '{INDEX} Tour Packages'!$4:$4, 0)
    ),
    "UNKNOWN"
  ) &amp; "-" &amp;
  TEXT(COUNTIFS(P$4:P30,P30),"0000")
)
</f>
        <v/>
      </c>
    </row>
    <row r="31">
      <c r="A31" 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8" t="str">
        <f t="array" ref="AG31">IF($P31="", "",
  "IMT-" &amp; TEXT($A31,"yyyy-mm-dd") &amp; "-" &amp;
  IFERROR(
    INDEX('{INDEX} Tour Packages'!A:AC,
      MATCH($P31, '{INDEX} Tour Packages'!$A:$A, 0),
      MATCH("Destination Code", '{INDEX} Tour Packages'!$4:$4, 0)
    ),
    "UNKNOWN"
  ) &amp; "-" &amp;
  TEXT(COUNTIFS(P$4:P31,P31),"0000")
)
</f>
        <v/>
      </c>
    </row>
    <row r="32">
      <c r="A32" s="155"/>
      <c r="B32" s="147"/>
      <c r="C32" s="147"/>
      <c r="D32" s="147"/>
      <c r="E32" s="147"/>
      <c r="F32" s="147"/>
      <c r="G32" s="147"/>
      <c r="H32" s="147"/>
      <c r="I32" s="147"/>
      <c r="J32" s="147"/>
      <c r="K32" s="147"/>
      <c r="L32" s="147"/>
      <c r="M32" s="147"/>
      <c r="N32" s="147"/>
      <c r="O32" s="147"/>
      <c r="P32" s="147"/>
      <c r="Q32" s="147"/>
      <c r="R32" s="147"/>
      <c r="S32" s="147"/>
      <c r="T32" s="147"/>
      <c r="U32" s="147"/>
      <c r="V32" s="147"/>
      <c r="W32" s="147"/>
      <c r="X32" s="147"/>
      <c r="Y32" s="147"/>
      <c r="Z32" s="147"/>
      <c r="AA32" s="147"/>
      <c r="AB32" s="147"/>
      <c r="AC32" s="147"/>
      <c r="AD32" s="147"/>
      <c r="AE32" s="147"/>
      <c r="AF32" s="147"/>
      <c r="AG32" s="148" t="str">
        <f t="array" ref="AG32">IF($P32="", "",
  "IMT-" &amp; TEXT($A32,"yyyy-mm-dd") &amp; "-" &amp;
  IFERROR(
    INDEX('{INDEX} Tour Packages'!A:AC,
      MATCH($P32, '{INDEX} Tour Packages'!$A:$A, 0),
      MATCH("Destination Code", '{INDEX} Tour Packages'!$4:$4, 0)
    ),
    "UNKNOWN"
  ) &amp; "-" &amp;
  TEXT(COUNTIFS(P$4:P32,P32),"0000")
)
</f>
        <v/>
      </c>
    </row>
    <row r="33">
      <c r="A33" s="156"/>
      <c r="B33" s="157"/>
      <c r="C33" s="157"/>
      <c r="D33" s="157"/>
      <c r="E33" s="157"/>
      <c r="F33" s="157"/>
      <c r="G33" s="157"/>
      <c r="H33" s="157"/>
      <c r="I33" s="157"/>
      <c r="J33" s="157"/>
      <c r="K33" s="157"/>
      <c r="L33" s="157"/>
      <c r="M33" s="157"/>
      <c r="N33" s="157"/>
      <c r="O33" s="157"/>
      <c r="P33" s="157"/>
      <c r="Q33" s="157"/>
      <c r="R33" s="157"/>
      <c r="S33" s="157"/>
      <c r="T33" s="157"/>
      <c r="U33" s="157"/>
      <c r="V33" s="157"/>
      <c r="W33" s="157"/>
      <c r="X33" s="157"/>
      <c r="Y33" s="157"/>
      <c r="Z33" s="157"/>
      <c r="AA33" s="157"/>
      <c r="AB33" s="157"/>
      <c r="AC33" s="157"/>
      <c r="AD33" s="157"/>
      <c r="AE33" s="157"/>
      <c r="AF33" s="157"/>
      <c r="AG33" s="158" t="str">
        <f t="array" ref="AG33">IF($P33="", "",
  "IMT-" &amp; TEXT($A33,"yyyy-mm-dd") &amp; "-" &amp;
  IFERROR(
    INDEX('{INDEX} Tour Packages'!A:AC,
      MATCH($P33, '{INDEX} Tour Packages'!$A:$A, 0),
      MATCH("Destination Code", '{INDEX} Tour Packages'!$4:$4, 0)
    ),
    "UNKNOWN"
  ) &amp; "-" &amp;
  TEXT(COUNTIFS(P$4:P33,P33),"0000")
)
</f>
        <v/>
      </c>
    </row>
    <row r="34">
      <c r="A34" s="155"/>
      <c r="B34" s="147"/>
      <c r="C34" s="147"/>
      <c r="D34" s="147"/>
      <c r="E34" s="147"/>
      <c r="F34" s="147"/>
      <c r="G34" s="147"/>
      <c r="H34" s="147"/>
      <c r="I34" s="147"/>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8" t="str">
        <f t="array" ref="AG34">IF($P34="", "",
  "IMT-" &amp; TEXT($A34,"yyyy-mm-dd") &amp; "-" &amp;
  IFERROR(
    INDEX('{INDEX} Tour Packages'!A:AC,
      MATCH($P34, '{INDEX} Tour Packages'!$A:$A, 0),
      MATCH("Destination Code", '{INDEX} Tour Packages'!$4:$4, 0)
    ),
    "UNKNOWN"
  ) &amp; "-" &amp;
  TEXT(COUNTIFS(P$4:P34,P34),"0000")
)
</f>
        <v/>
      </c>
    </row>
    <row r="35">
      <c r="A35" s="156"/>
      <c r="B35" s="157"/>
      <c r="C35" s="157"/>
      <c r="D35" s="157"/>
      <c r="E35" s="157"/>
      <c r="F35" s="157"/>
      <c r="G35" s="157"/>
      <c r="H35" s="157"/>
      <c r="I35" s="157"/>
      <c r="J35" s="157"/>
      <c r="K35" s="157"/>
      <c r="L35" s="157"/>
      <c r="M35" s="157"/>
      <c r="N35" s="157"/>
      <c r="O35" s="157"/>
      <c r="P35" s="157"/>
      <c r="Q35" s="157"/>
      <c r="R35" s="157"/>
      <c r="S35" s="157"/>
      <c r="T35" s="157"/>
      <c r="U35" s="157"/>
      <c r="V35" s="157"/>
      <c r="W35" s="157"/>
      <c r="X35" s="157"/>
      <c r="Y35" s="157"/>
      <c r="Z35" s="157"/>
      <c r="AA35" s="157"/>
      <c r="AB35" s="157"/>
      <c r="AC35" s="157"/>
      <c r="AD35" s="157"/>
      <c r="AE35" s="157"/>
      <c r="AF35" s="157"/>
      <c r="AG35" s="158" t="str">
        <f t="array" ref="AG35">IF($P35="", "",
  "IMT-" &amp; TEXT($A35,"yyyy-mm-dd") &amp; "-" &amp;
  IFERROR(
    INDEX('{INDEX} Tour Packages'!A:AC,
      MATCH($P35, '{INDEX} Tour Packages'!$A:$A, 0),
      MATCH("Destination Code", '{INDEX} Tour Packages'!$4:$4, 0)
    ),
    "UNKNOWN"
  ) &amp; "-" &amp;
  TEXT(COUNTIFS(P$4:P35,P35),"0000")
)
</f>
        <v/>
      </c>
    </row>
    <row r="36">
      <c r="A36" s="155"/>
      <c r="B36" s="147"/>
      <c r="C36" s="147"/>
      <c r="D36" s="147"/>
      <c r="E36" s="147"/>
      <c r="F36" s="147"/>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8" t="str">
        <f t="array" ref="AG36">IF($P36="", "",
  "IMT-" &amp; TEXT($A36,"yyyy-mm-dd") &amp; "-" &amp;
  IFERROR(
    INDEX('{INDEX} Tour Packages'!A:AC,
      MATCH($P36, '{INDEX} Tour Packages'!$A:$A, 0),
      MATCH("Destination Code", '{INDEX} Tour Packages'!$4:$4, 0)
    ),
    "UNKNOWN"
  ) &amp; "-" &amp;
  TEXT(COUNTIFS(P$4:P36,P36),"0000")
)
</f>
        <v/>
      </c>
    </row>
    <row r="37">
      <c r="A37" s="156"/>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8" t="str">
        <f t="array" ref="AG37">IF($P37="", "",
  "IMT-" &amp; TEXT($A37,"yyyy-mm-dd") &amp; "-" &amp;
  IFERROR(
    INDEX('{INDEX} Tour Packages'!A:AC,
      MATCH($P37, '{INDEX} Tour Packages'!$A:$A, 0),
      MATCH("Destination Code", '{INDEX} Tour Packages'!$4:$4, 0)
    ),
    "UNKNOWN"
  ) &amp; "-" &amp;
  TEXT(COUNTIFS(P$4:P37,P37),"0000")
)
</f>
        <v/>
      </c>
    </row>
    <row r="38">
      <c r="A38" s="155"/>
      <c r="B38" s="147"/>
      <c r="C38" s="147"/>
      <c r="D38" s="147"/>
      <c r="E38" s="147"/>
      <c r="F38" s="147"/>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8" t="str">
        <f t="array" ref="AG38">IF($P38="", "",
  "IMT-" &amp; TEXT($A38,"yyyy-mm-dd") &amp; "-" &amp;
  IFERROR(
    INDEX('{INDEX} Tour Packages'!A:AC,
      MATCH($P38, '{INDEX} Tour Packages'!$A:$A, 0),
      MATCH("Destination Code", '{INDEX} Tour Packages'!$4:$4, 0)
    ),
    "UNKNOWN"
  ) &amp; "-" &amp;
  TEXT(COUNTIFS(P$4:P38,P38),"0000")
)
</f>
        <v/>
      </c>
    </row>
    <row r="39">
      <c r="A39" s="156"/>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8" t="str">
        <f t="array" ref="AG39">IF($P39="", "",
  "IMT-" &amp; TEXT($A39,"yyyy-mm-dd") &amp; "-" &amp;
  IFERROR(
    INDEX('{INDEX} Tour Packages'!A:AC,
      MATCH($P39, '{INDEX} Tour Packages'!$A:$A, 0),
      MATCH("Destination Code", '{INDEX} Tour Packages'!$4:$4, 0)
    ),
    "UNKNOWN"
  ) &amp; "-" &amp;
  TEXT(COUNTIFS(P$4:P39,P39),"0000")
)
</f>
        <v/>
      </c>
    </row>
    <row r="40">
      <c r="A40" s="155"/>
      <c r="B40" s="147"/>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c r="AA40" s="147"/>
      <c r="AB40" s="147"/>
      <c r="AC40" s="147"/>
      <c r="AD40" s="147"/>
      <c r="AE40" s="147"/>
      <c r="AF40" s="147"/>
      <c r="AG40" s="148" t="str">
        <f t="array" ref="AG40">IF($P40="", "",
  "IMT-" &amp; TEXT($A40,"yyyy-mm-dd") &amp; "-" &amp;
  IFERROR(
    INDEX('{INDEX} Tour Packages'!A:AC,
      MATCH($P40, '{INDEX} Tour Packages'!$A:$A, 0),
      MATCH("Destination Code", '{INDEX} Tour Packages'!$4:$4, 0)
    ),
    "UNKNOWN"
  ) &amp; "-" &amp;
  TEXT(COUNTIFS(P$4:P40,P40),"0000")
)
</f>
        <v/>
      </c>
    </row>
    <row r="41">
      <c r="A41" s="156"/>
      <c r="B41" s="157"/>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c r="AA41" s="157"/>
      <c r="AB41" s="157"/>
      <c r="AC41" s="157"/>
      <c r="AD41" s="157"/>
      <c r="AE41" s="157"/>
      <c r="AF41" s="157"/>
      <c r="AG41" s="158" t="str">
        <f t="array" ref="AG41">IF($P41="", "",
  "IMT-" &amp; TEXT($A41,"yyyy-mm-dd") &amp; "-" &amp;
  IFERROR(
    INDEX('{INDEX} Tour Packages'!A:AC,
      MATCH($P41, '{INDEX} Tour Packages'!$A:$A, 0),
      MATCH("Destination Code", '{INDEX} Tour Packages'!$4:$4, 0)
    ),
    "UNKNOWN"
  ) &amp; "-" &amp;
  TEXT(COUNTIFS(P$4:P41,P41),"0000")
)
</f>
        <v/>
      </c>
    </row>
    <row r="42">
      <c r="A42" s="155"/>
      <c r="B42" s="147"/>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8" t="str">
        <f t="array" ref="AG42">IF($P42="", "",
  "IMT-" &amp; TEXT($A42,"yyyy-mm-dd") &amp; "-" &amp;
  IFERROR(
    INDEX('{INDEX} Tour Packages'!A:AC,
      MATCH($P42, '{INDEX} Tour Packages'!$A:$A, 0),
      MATCH("Destination Code", '{INDEX} Tour Packages'!$4:$4, 0)
    ),
    "UNKNOWN"
  ) &amp; "-" &amp;
  TEXT(COUNTIFS(P$4:P42,P42),"0000")
)
</f>
        <v/>
      </c>
    </row>
    <row r="43">
      <c r="A43" s="156"/>
      <c r="B43" s="157"/>
      <c r="C43" s="157"/>
      <c r="D43" s="157"/>
      <c r="E43" s="157"/>
      <c r="F43" s="157"/>
      <c r="G43" s="157"/>
      <c r="H43" s="157"/>
      <c r="I43" s="157"/>
      <c r="J43" s="157"/>
      <c r="K43" s="157"/>
      <c r="L43" s="157"/>
      <c r="M43" s="157"/>
      <c r="N43" s="157"/>
      <c r="O43" s="157"/>
      <c r="P43" s="157"/>
      <c r="Q43" s="157"/>
      <c r="R43" s="157"/>
      <c r="S43" s="157"/>
      <c r="T43" s="157"/>
      <c r="U43" s="157"/>
      <c r="V43" s="157"/>
      <c r="W43" s="157"/>
      <c r="X43" s="157"/>
      <c r="Y43" s="157"/>
      <c r="Z43" s="157"/>
      <c r="AA43" s="157"/>
      <c r="AB43" s="157"/>
      <c r="AC43" s="157"/>
      <c r="AD43" s="157"/>
      <c r="AE43" s="157"/>
      <c r="AF43" s="157"/>
      <c r="AG43" s="158" t="str">
        <f t="array" ref="AG43">IF($P43="", "",
  "IMT-" &amp; TEXT($A43,"yyyy-mm-dd") &amp; "-" &amp;
  IFERROR(
    INDEX('{INDEX} Tour Packages'!A:AC,
      MATCH($P43, '{INDEX} Tour Packages'!$A:$A, 0),
      MATCH("Destination Code", '{INDEX} Tour Packages'!$4:$4, 0)
    ),
    "UNKNOWN"
  ) &amp; "-" &amp;
  TEXT(COUNTIFS(P$4:P43,P43),"0000")
)
</f>
        <v/>
      </c>
    </row>
    <row r="44">
      <c r="A44" s="155"/>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8" t="str">
        <f t="array" ref="AG44">IF($P44="", "",
  "IMT-" &amp; TEXT($A44,"yyyy-mm-dd") &amp; "-" &amp;
  IFERROR(
    INDEX('{INDEX} Tour Packages'!A:AC,
      MATCH($P44, '{INDEX} Tour Packages'!$A:$A, 0),
      MATCH("Destination Code", '{INDEX} Tour Packages'!$4:$4, 0)
    ),
    "UNKNOWN"
  ) &amp; "-" &amp;
  TEXT(COUNTIFS(P$4:P44,P44),"0000")
)
</f>
        <v/>
      </c>
    </row>
    <row r="45">
      <c r="A45" s="156"/>
      <c r="B45" s="157"/>
      <c r="C45" s="157"/>
      <c r="D45" s="157"/>
      <c r="E45" s="157"/>
      <c r="F45" s="157"/>
      <c r="G45" s="157"/>
      <c r="H45" s="157"/>
      <c r="I45" s="157"/>
      <c r="J45" s="157"/>
      <c r="K45" s="157"/>
      <c r="L45" s="157"/>
      <c r="M45" s="157"/>
      <c r="N45" s="157"/>
      <c r="O45" s="157"/>
      <c r="P45" s="157"/>
      <c r="Q45" s="157"/>
      <c r="R45" s="157"/>
      <c r="S45" s="157"/>
      <c r="T45" s="157"/>
      <c r="U45" s="157"/>
      <c r="V45" s="157"/>
      <c r="W45" s="157"/>
      <c r="X45" s="157"/>
      <c r="Y45" s="157"/>
      <c r="Z45" s="157"/>
      <c r="AA45" s="157"/>
      <c r="AB45" s="157"/>
      <c r="AC45" s="157"/>
      <c r="AD45" s="157"/>
      <c r="AE45" s="157"/>
      <c r="AF45" s="157"/>
      <c r="AG45" s="158" t="str">
        <f t="array" ref="AG45">IF($P45="", "",
  "IMT-" &amp; TEXT($A45,"yyyy-mm-dd") &amp; "-" &amp;
  IFERROR(
    INDEX('{INDEX} Tour Packages'!A:AC,
      MATCH($P45, '{INDEX} Tour Packages'!$A:$A, 0),
      MATCH("Destination Code", '{INDEX} Tour Packages'!$4:$4, 0)
    ),
    "UNKNOWN"
  ) &amp; "-" &amp;
  TEXT(COUNTIFS(P$4:P45,P45),"0000")
)
</f>
        <v/>
      </c>
    </row>
    <row r="46">
      <c r="A46" s="155"/>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8" t="str">
        <f t="array" ref="AG46">IF($P46="", "",
  "IMT-" &amp; TEXT($A46,"yyyy-mm-dd") &amp; "-" &amp;
  IFERROR(
    INDEX('{INDEX} Tour Packages'!A:AC,
      MATCH($P46, '{INDEX} Tour Packages'!$A:$A, 0),
      MATCH("Destination Code", '{INDEX} Tour Packages'!$4:$4, 0)
    ),
    "UNKNOWN"
  ) &amp; "-" &amp;
  TEXT(COUNTIFS(P$4:P46,P46),"0000")
)
</f>
        <v/>
      </c>
    </row>
    <row r="47">
      <c r="A47" s="156"/>
      <c r="B47" s="157"/>
      <c r="C47" s="157"/>
      <c r="D47" s="157"/>
      <c r="E47" s="157"/>
      <c r="F47" s="157"/>
      <c r="G47" s="157"/>
      <c r="H47" s="157"/>
      <c r="I47" s="157"/>
      <c r="J47" s="157"/>
      <c r="K47" s="157"/>
      <c r="L47" s="157"/>
      <c r="M47" s="157"/>
      <c r="N47" s="157"/>
      <c r="O47" s="157"/>
      <c r="P47" s="157"/>
      <c r="Q47" s="157"/>
      <c r="R47" s="157"/>
      <c r="S47" s="157"/>
      <c r="T47" s="157"/>
      <c r="U47" s="157"/>
      <c r="V47" s="157"/>
      <c r="W47" s="157"/>
      <c r="X47" s="157"/>
      <c r="Y47" s="157"/>
      <c r="Z47" s="157"/>
      <c r="AA47" s="157"/>
      <c r="AB47" s="157"/>
      <c r="AC47" s="157"/>
      <c r="AD47" s="157"/>
      <c r="AE47" s="157"/>
      <c r="AF47" s="157"/>
      <c r="AG47" s="158" t="str">
        <f t="array" ref="AG47">IF($P47="", "",
  "IMT-" &amp; TEXT($A47,"yyyy-mm-dd") &amp; "-" &amp;
  IFERROR(
    INDEX('{INDEX} Tour Packages'!A:AC,
      MATCH($P47, '{INDEX} Tour Packages'!$A:$A, 0),
      MATCH("Destination Code", '{INDEX} Tour Packages'!$4:$4, 0)
    ),
    "UNKNOWN"
  ) &amp; "-" &amp;
  TEXT(COUNTIFS(P$4:P47,P47),"0000")
)
</f>
        <v/>
      </c>
    </row>
    <row r="48">
      <c r="A48" s="155"/>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8" t="str">
        <f t="array" ref="AG48">IF($P48="", "",
  "IMT-" &amp; TEXT($A48,"yyyy-mm-dd") &amp; "-" &amp;
  IFERROR(
    INDEX('{INDEX} Tour Packages'!A:AC,
      MATCH($P48, '{INDEX} Tour Packages'!$A:$A, 0),
      MATCH("Destination Code", '{INDEX} Tour Packages'!$4:$4, 0)
    ),
    "UNKNOWN"
  ) &amp; "-" &amp;
  TEXT(COUNTIFS(P$4:P48,P48),"0000")
)
</f>
        <v/>
      </c>
    </row>
    <row r="49">
      <c r="A49" s="156"/>
      <c r="B49" s="157"/>
      <c r="C49" s="157"/>
      <c r="D49" s="157"/>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8" t="str">
        <f t="array" ref="AG49">IF($P49="", "",
  "IMT-" &amp; TEXT($A49,"yyyy-mm-dd") &amp; "-" &amp;
  IFERROR(
    INDEX('{INDEX} Tour Packages'!A:AC,
      MATCH($P49, '{INDEX} Tour Packages'!$A:$A, 0),
      MATCH("Destination Code", '{INDEX} Tour Packages'!$4:$4, 0)
    ),
    "UNKNOWN"
  ) &amp; "-" &amp;
  TEXT(COUNTIFS(P$4:P49,P49),"0000")
)
</f>
        <v/>
      </c>
    </row>
    <row r="50">
      <c r="A50" s="155"/>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8" t="str">
        <f t="array" ref="AG50">IF($P50="", "",
  "IMT-" &amp; TEXT($A50,"yyyy-mm-dd") &amp; "-" &amp;
  IFERROR(
    INDEX('{INDEX} Tour Packages'!A:AC,
      MATCH($P50, '{INDEX} Tour Packages'!$A:$A, 0),
      MATCH("Destination Code", '{INDEX} Tour Packages'!$4:$4, 0)
    ),
    "UNKNOWN"
  ) &amp; "-" &amp;
  TEXT(COUNTIFS(P$4:P50,P50),"0000")
)
</f>
        <v/>
      </c>
    </row>
    <row r="51">
      <c r="A51" s="156"/>
      <c r="B51" s="157"/>
      <c r="C51" s="157"/>
      <c r="D51" s="157"/>
      <c r="E51" s="157"/>
      <c r="F51" s="157"/>
      <c r="G51" s="157"/>
      <c r="H51" s="157"/>
      <c r="I51" s="157"/>
      <c r="J51" s="157"/>
      <c r="K51" s="157"/>
      <c r="L51" s="157"/>
      <c r="M51" s="157"/>
      <c r="N51" s="157"/>
      <c r="O51" s="157"/>
      <c r="P51" s="157"/>
      <c r="Q51" s="157"/>
      <c r="R51" s="157"/>
      <c r="S51" s="157"/>
      <c r="T51" s="157"/>
      <c r="U51" s="157"/>
      <c r="V51" s="157"/>
      <c r="W51" s="157"/>
      <c r="X51" s="157"/>
      <c r="Y51" s="157"/>
      <c r="Z51" s="157"/>
      <c r="AA51" s="157"/>
      <c r="AB51" s="157"/>
      <c r="AC51" s="157"/>
      <c r="AD51" s="157"/>
      <c r="AE51" s="157"/>
      <c r="AF51" s="157"/>
      <c r="AG51" s="158" t="str">
        <f t="array" ref="AG51">IF($P51="", "",
  "IMT-" &amp; TEXT($A51,"yyyy-mm-dd") &amp; "-" &amp;
  IFERROR(
    INDEX('{INDEX} Tour Packages'!A:AC,
      MATCH($P51, '{INDEX} Tour Packages'!$A:$A, 0),
      MATCH("Destination Code", '{INDEX} Tour Packages'!$4:$4, 0)
    ),
    "UNKNOWN"
  ) &amp; "-" &amp;
  TEXT(COUNTIFS(P$4:P51,P51),"0000")
)
</f>
        <v/>
      </c>
    </row>
    <row r="52">
      <c r="A52" s="155"/>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8" t="str">
        <f t="array" ref="AG52">IF($P52="", "",
  "IMT-" &amp; TEXT($A52,"yyyy-mm-dd") &amp; "-" &amp;
  IFERROR(
    INDEX('{INDEX} Tour Packages'!A:AC,
      MATCH($P52, '{INDEX} Tour Packages'!$A:$A, 0),
      MATCH("Destination Code", '{INDEX} Tour Packages'!$4:$4, 0)
    ),
    "UNKNOWN"
  ) &amp; "-" &amp;
  TEXT(COUNTIFS(P$4:P52,P52),"0000")
)
</f>
        <v/>
      </c>
    </row>
    <row r="53">
      <c r="A53" 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8" t="str">
        <f t="array" ref="AG53">IF($P53="", "",
  "IMT-" &amp; TEXT($A53,"yyyy-mm-dd") &amp; "-" &amp;
  IFERROR(
    INDEX('{INDEX} Tour Packages'!A:AC,
      MATCH($P53, '{INDEX} Tour Packages'!$A:$A, 0),
      MATCH("Destination Code", '{INDEX} Tour Packages'!$4:$4, 0)
    ),
    "UNKNOWN"
  ) &amp; "-" &amp;
  TEXT(COUNTIFS(P$4:P53,P53),"0000")
)
</f>
        <v/>
      </c>
    </row>
    <row r="54">
      <c r="A54" s="155"/>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8" t="str">
        <f t="array" ref="AG54">IF($P54="", "",
  "IMT-" &amp; TEXT($A54,"yyyy-mm-dd") &amp; "-" &amp;
  IFERROR(
    INDEX('{INDEX} Tour Packages'!A:AC,
      MATCH($P54, '{INDEX} Tour Packages'!$A:$A, 0),
      MATCH("Destination Code", '{INDEX} Tour Packages'!$4:$4, 0)
    ),
    "UNKNOWN"
  ) &amp; "-" &amp;
  TEXT(COUNTIFS(P$4:P54,P54),"0000")
)
</f>
        <v/>
      </c>
    </row>
    <row r="55">
      <c r="A55" s="156"/>
      <c r="B55" s="157"/>
      <c r="C55" s="157"/>
      <c r="D55" s="157"/>
      <c r="E55" s="157"/>
      <c r="F55" s="157"/>
      <c r="G55" s="157"/>
      <c r="H55" s="157"/>
      <c r="I55" s="157"/>
      <c r="J55" s="157"/>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8" t="str">
        <f t="array" ref="AG55">IF($P55="", "",
  "IMT-" &amp; TEXT($A55,"yyyy-mm-dd") &amp; "-" &amp;
  IFERROR(
    INDEX('{INDEX} Tour Packages'!A:AC,
      MATCH($P55, '{INDEX} Tour Packages'!$A:$A, 0),
      MATCH("Destination Code", '{INDEX} Tour Packages'!$4:$4, 0)
    ),
    "UNKNOWN"
  ) &amp; "-" &amp;
  TEXT(COUNTIFS(P$4:P55,P55),"0000")
)
</f>
        <v/>
      </c>
    </row>
    <row r="56">
      <c r="A56" s="155"/>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8" t="str">
        <f t="array" ref="AG56">IF($P56="", "",
  "IMT-" &amp; TEXT($A56,"yyyy-mm-dd") &amp; "-" &amp;
  IFERROR(
    INDEX('{INDEX} Tour Packages'!A:AC,
      MATCH($P56, '{INDEX} Tour Packages'!$A:$A, 0),
      MATCH("Destination Code", '{INDEX} Tour Packages'!$4:$4, 0)
    ),
    "UNKNOWN"
  ) &amp; "-" &amp;
  TEXT(COUNTIFS(P$4:P56,P56),"0000")
)
</f>
        <v/>
      </c>
    </row>
    <row r="57">
      <c r="A57" s="156"/>
      <c r="B57" s="157"/>
      <c r="C57" s="157"/>
      <c r="D57" s="157"/>
      <c r="E57" s="157"/>
      <c r="F57" s="157"/>
      <c r="G57" s="157"/>
      <c r="H57" s="157"/>
      <c r="I57" s="157"/>
      <c r="J57" s="157"/>
      <c r="K57" s="157"/>
      <c r="L57" s="157"/>
      <c r="M57" s="157"/>
      <c r="N57" s="157"/>
      <c r="O57" s="157"/>
      <c r="P57" s="157"/>
      <c r="Q57" s="157"/>
      <c r="R57" s="157"/>
      <c r="S57" s="157"/>
      <c r="T57" s="157"/>
      <c r="U57" s="157"/>
      <c r="V57" s="157"/>
      <c r="W57" s="157"/>
      <c r="X57" s="157"/>
      <c r="Y57" s="157"/>
      <c r="Z57" s="157"/>
      <c r="AA57" s="157"/>
      <c r="AB57" s="157"/>
      <c r="AC57" s="157"/>
      <c r="AD57" s="157"/>
      <c r="AE57" s="157"/>
      <c r="AF57" s="157"/>
      <c r="AG57" s="158" t="str">
        <f t="array" ref="AG57">IF($P57="", "",
  "IMT-" &amp; TEXT($A57,"yyyy-mm-dd") &amp; "-" &amp;
  IFERROR(
    INDEX('{INDEX} Tour Packages'!A:AC,
      MATCH($P57, '{INDEX} Tour Packages'!$A:$A, 0),
      MATCH("Destination Code", '{INDEX} Tour Packages'!$4:$4, 0)
    ),
    "UNKNOWN"
  ) &amp; "-" &amp;
  TEXT(COUNTIFS(P$4:P57,P57),"0000")
)
</f>
        <v/>
      </c>
    </row>
    <row r="58">
      <c r="A58" s="155"/>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8" t="str">
        <f t="array" ref="AG58">IF($P58="", "",
  "IMT-" &amp; TEXT($A58,"yyyy-mm-dd") &amp; "-" &amp;
  IFERROR(
    INDEX('{INDEX} Tour Packages'!A:AC,
      MATCH($P58, '{INDEX} Tour Packages'!$A:$A, 0),
      MATCH("Destination Code", '{INDEX} Tour Packages'!$4:$4, 0)
    ),
    "UNKNOWN"
  ) &amp; "-" &amp;
  TEXT(COUNTIFS(P$4:P58,P58),"0000")
)
</f>
        <v/>
      </c>
    </row>
    <row r="59">
      <c r="A59" s="156"/>
      <c r="B59" s="157"/>
      <c r="C59" s="157"/>
      <c r="D59" s="157"/>
      <c r="E59" s="157"/>
      <c r="F59" s="157"/>
      <c r="G59" s="157"/>
      <c r="H59" s="157"/>
      <c r="I59" s="157"/>
      <c r="J59" s="157"/>
      <c r="K59" s="157"/>
      <c r="L59" s="157"/>
      <c r="M59" s="157"/>
      <c r="N59" s="157"/>
      <c r="O59" s="157"/>
      <c r="P59" s="157"/>
      <c r="Q59" s="157"/>
      <c r="R59" s="157"/>
      <c r="S59" s="157"/>
      <c r="T59" s="157"/>
      <c r="U59" s="157"/>
      <c r="V59" s="157"/>
      <c r="W59" s="157"/>
      <c r="X59" s="157"/>
      <c r="Y59" s="157"/>
      <c r="Z59" s="157"/>
      <c r="AA59" s="157"/>
      <c r="AB59" s="157"/>
      <c r="AC59" s="157"/>
      <c r="AD59" s="157"/>
      <c r="AE59" s="157"/>
      <c r="AF59" s="157"/>
      <c r="AG59" s="158" t="str">
        <f t="array" ref="AG59">IF($P59="", "",
  "IMT-" &amp; TEXT($A59,"yyyy-mm-dd") &amp; "-" &amp;
  IFERROR(
    INDEX('{INDEX} Tour Packages'!A:AC,
      MATCH($P59, '{INDEX} Tour Packages'!$A:$A, 0),
      MATCH("Destination Code", '{INDEX} Tour Packages'!$4:$4, 0)
    ),
    "UNKNOWN"
  ) &amp; "-" &amp;
  TEXT(COUNTIFS(P$4:P59,P59),"0000")
)
</f>
        <v/>
      </c>
    </row>
    <row r="60">
      <c r="A60" s="155"/>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8" t="str">
        <f t="array" ref="AG60">IF($P60="", "",
  "IMT-" &amp; TEXT($A60,"yyyy-mm-dd") &amp; "-" &amp;
  IFERROR(
    INDEX('{INDEX} Tour Packages'!A:AC,
      MATCH($P60, '{INDEX} Tour Packages'!$A:$A, 0),
      MATCH("Destination Code", '{INDEX} Tour Packages'!$4:$4, 0)
    ),
    "UNKNOWN"
  ) &amp; "-" &amp;
  TEXT(COUNTIFS(P$4:P60,P60),"0000")
)
</f>
        <v/>
      </c>
    </row>
    <row r="61">
      <c r="A61" s="156"/>
      <c r="B61" s="157"/>
      <c r="C61" s="157"/>
      <c r="D61" s="157"/>
      <c r="E61" s="157"/>
      <c r="F61" s="157"/>
      <c r="G61" s="157"/>
      <c r="H61" s="157"/>
      <c r="I61" s="157"/>
      <c r="J61" s="157"/>
      <c r="K61" s="157"/>
      <c r="L61" s="157"/>
      <c r="M61" s="157"/>
      <c r="N61" s="157"/>
      <c r="O61" s="157"/>
      <c r="P61" s="157"/>
      <c r="Q61" s="157"/>
      <c r="R61" s="157"/>
      <c r="S61" s="157"/>
      <c r="T61" s="157"/>
      <c r="U61" s="157"/>
      <c r="V61" s="157"/>
      <c r="W61" s="157"/>
      <c r="X61" s="157"/>
      <c r="Y61" s="157"/>
      <c r="Z61" s="157"/>
      <c r="AA61" s="157"/>
      <c r="AB61" s="157"/>
      <c r="AC61" s="157"/>
      <c r="AD61" s="157"/>
      <c r="AE61" s="157"/>
      <c r="AF61" s="157"/>
      <c r="AG61" s="158" t="str">
        <f t="array" ref="AG61">IF($P61="", "",
  "IMT-" &amp; TEXT($A61,"yyyy-mm-dd") &amp; "-" &amp;
  IFERROR(
    INDEX('{INDEX} Tour Packages'!A:AC,
      MATCH($P61, '{INDEX} Tour Packages'!$A:$A, 0),
      MATCH("Destination Code", '{INDEX} Tour Packages'!$4:$4, 0)
    ),
    "UNKNOWN"
  ) &amp; "-" &amp;
  TEXT(COUNTIFS(P$4:P61,P61),"0000")
)
</f>
        <v/>
      </c>
    </row>
    <row r="62">
      <c r="A62" s="155"/>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8" t="str">
        <f t="array" ref="AG62">IF($P62="", "",
  "IMT-" &amp; TEXT($A62,"yyyy-mm-dd") &amp; "-" &amp;
  IFERROR(
    INDEX('{INDEX} Tour Packages'!A:AC,
      MATCH($P62, '{INDEX} Tour Packages'!$A:$A, 0),
      MATCH("Destination Code", '{INDEX} Tour Packages'!$4:$4, 0)
    ),
    "UNKNOWN"
  ) &amp; "-" &amp;
  TEXT(COUNTIFS(P$4:P62,P62),"0000")
)
</f>
        <v/>
      </c>
    </row>
    <row r="63">
      <c r="A63" s="156"/>
      <c r="B63" s="157"/>
      <c r="C63" s="157"/>
      <c r="D63" s="157"/>
      <c r="E63" s="157"/>
      <c r="F63" s="157"/>
      <c r="G63" s="157"/>
      <c r="H63" s="157"/>
      <c r="I63" s="157"/>
      <c r="J63" s="157"/>
      <c r="K63" s="157"/>
      <c r="L63" s="157"/>
      <c r="M63" s="157"/>
      <c r="N63" s="157"/>
      <c r="O63" s="157"/>
      <c r="P63" s="157"/>
      <c r="Q63" s="157"/>
      <c r="R63" s="157"/>
      <c r="S63" s="157"/>
      <c r="T63" s="157"/>
      <c r="U63" s="157"/>
      <c r="V63" s="157"/>
      <c r="W63" s="157"/>
      <c r="X63" s="157"/>
      <c r="Y63" s="157"/>
      <c r="Z63" s="157"/>
      <c r="AA63" s="157"/>
      <c r="AB63" s="157"/>
      <c r="AC63" s="157"/>
      <c r="AD63" s="157"/>
      <c r="AE63" s="157"/>
      <c r="AF63" s="157"/>
      <c r="AG63" s="158" t="str">
        <f t="array" ref="AG63">IF($P63="", "",
  "IMT-" &amp; TEXT($A63,"yyyy-mm-dd") &amp; "-" &amp;
  IFERROR(
    INDEX('{INDEX} Tour Packages'!A:AC,
      MATCH($P63, '{INDEX} Tour Packages'!$A:$A, 0),
      MATCH("Destination Code", '{INDEX} Tour Packages'!$4:$4, 0)
    ),
    "UNKNOWN"
  ) &amp; "-" &amp;
  TEXT(COUNTIFS(P$4:P63,P63),"0000")
)
</f>
        <v/>
      </c>
    </row>
    <row r="64">
      <c r="A64" s="155"/>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8" t="str">
        <f t="array" ref="AG64">IF($P64="", "",
  "IMT-" &amp; TEXT($A64,"yyyy-mm-dd") &amp; "-" &amp;
  IFERROR(
    INDEX('{INDEX} Tour Packages'!A:AC,
      MATCH($P64, '{INDEX} Tour Packages'!$A:$A, 0),
      MATCH("Destination Code", '{INDEX} Tour Packages'!$4:$4, 0)
    ),
    "UNKNOWN"
  ) &amp; "-" &amp;
  TEXT(COUNTIFS(P$4:P64,P64),"0000")
)
</f>
        <v/>
      </c>
    </row>
    <row r="65">
      <c r="A65" s="156"/>
      <c r="B65" s="157"/>
      <c r="C65" s="157"/>
      <c r="D65" s="157"/>
      <c r="E65" s="157"/>
      <c r="F65" s="157"/>
      <c r="G65" s="157"/>
      <c r="H65" s="157"/>
      <c r="I65" s="157"/>
      <c r="J65" s="157"/>
      <c r="K65" s="157"/>
      <c r="L65" s="157"/>
      <c r="M65" s="157"/>
      <c r="N65" s="157"/>
      <c r="O65" s="157"/>
      <c r="P65" s="157"/>
      <c r="Q65" s="157"/>
      <c r="R65" s="157"/>
      <c r="S65" s="157"/>
      <c r="T65" s="157"/>
      <c r="U65" s="157"/>
      <c r="V65" s="157"/>
      <c r="W65" s="157"/>
      <c r="X65" s="157"/>
      <c r="Y65" s="157"/>
      <c r="Z65" s="157"/>
      <c r="AA65" s="157"/>
      <c r="AB65" s="157"/>
      <c r="AC65" s="157"/>
      <c r="AD65" s="157"/>
      <c r="AE65" s="157"/>
      <c r="AF65" s="157"/>
      <c r="AG65" s="158" t="str">
        <f t="array" ref="AG65">IF($P65="", "",
  "IMT-" &amp; TEXT($A65,"yyyy-mm-dd") &amp; "-" &amp;
  IFERROR(
    INDEX('{INDEX} Tour Packages'!A:AC,
      MATCH($P65, '{INDEX} Tour Packages'!$A:$A, 0),
      MATCH("Destination Code", '{INDEX} Tour Packages'!$4:$4, 0)
    ),
    "UNKNOWN"
  ) &amp; "-" &amp;
  TEXT(COUNTIFS(P$4:P65,P65),"0000")
)
</f>
        <v/>
      </c>
    </row>
    <row r="66">
      <c r="A66" s="155"/>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8" t="str">
        <f t="array" ref="AG66">IF($P66="", "",
  "IMT-" &amp; TEXT($A66,"yyyy-mm-dd") &amp; "-" &amp;
  IFERROR(
    INDEX('{INDEX} Tour Packages'!A:AC,
      MATCH($P66, '{INDEX} Tour Packages'!$A:$A, 0),
      MATCH("Destination Code", '{INDEX} Tour Packages'!$4:$4, 0)
    ),
    "UNKNOWN"
  ) &amp; "-" &amp;
  TEXT(COUNTIFS(P$4:P66,P66),"0000")
)
</f>
        <v/>
      </c>
    </row>
    <row r="67">
      <c r="A67" s="156"/>
      <c r="B67" s="157"/>
      <c r="C67" s="157"/>
      <c r="D67" s="157"/>
      <c r="E67" s="157"/>
      <c r="F67" s="157"/>
      <c r="G67" s="157"/>
      <c r="H67" s="157"/>
      <c r="I67" s="157"/>
      <c r="J67" s="157"/>
      <c r="K67" s="157"/>
      <c r="L67" s="157"/>
      <c r="M67" s="157"/>
      <c r="N67" s="157"/>
      <c r="O67" s="157"/>
      <c r="P67" s="157"/>
      <c r="Q67" s="157"/>
      <c r="R67" s="157"/>
      <c r="S67" s="157"/>
      <c r="T67" s="157"/>
      <c r="U67" s="157"/>
      <c r="V67" s="157"/>
      <c r="W67" s="157"/>
      <c r="X67" s="157"/>
      <c r="Y67" s="157"/>
      <c r="Z67" s="157"/>
      <c r="AA67" s="157"/>
      <c r="AB67" s="157"/>
      <c r="AC67" s="157"/>
      <c r="AD67" s="157"/>
      <c r="AE67" s="157"/>
      <c r="AF67" s="157"/>
      <c r="AG67" s="158" t="str">
        <f t="array" ref="AG67">IF($P67="", "",
  "IMT-" &amp; TEXT($A67,"yyyy-mm-dd") &amp; "-" &amp;
  IFERROR(
    INDEX('{INDEX} Tour Packages'!A:AC,
      MATCH($P67, '{INDEX} Tour Packages'!$A:$A, 0),
      MATCH("Destination Code", '{INDEX} Tour Packages'!$4:$4, 0)
    ),
    "UNKNOWN"
  ) &amp; "-" &amp;
  TEXT(COUNTIFS(P$4:P67,P67),"0000")
)
</f>
        <v/>
      </c>
    </row>
    <row r="68">
      <c r="A68" s="155"/>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8" t="str">
        <f t="array" ref="AG68">IF($P68="", "",
  "IMT-" &amp; TEXT($A68,"yyyy-mm-dd") &amp; "-" &amp;
  IFERROR(
    INDEX('{INDEX} Tour Packages'!A:AC,
      MATCH($P68, '{INDEX} Tour Packages'!$A:$A, 0),
      MATCH("Destination Code", '{INDEX} Tour Packages'!$4:$4, 0)
    ),
    "UNKNOWN"
  ) &amp; "-" &amp;
  TEXT(COUNTIFS(P$4:P68,P68),"0000")
)
</f>
        <v/>
      </c>
    </row>
    <row r="69">
      <c r="A69" s="156"/>
      <c r="B69" s="157"/>
      <c r="C69" s="157"/>
      <c r="D69" s="157"/>
      <c r="E69" s="157"/>
      <c r="F69" s="157"/>
      <c r="G69" s="157"/>
      <c r="H69" s="157"/>
      <c r="I69" s="157"/>
      <c r="J69" s="157"/>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8" t="str">
        <f t="array" ref="AG69">IF($P69="", "",
  "IMT-" &amp; TEXT($A69,"yyyy-mm-dd") &amp; "-" &amp;
  IFERROR(
    INDEX('{INDEX} Tour Packages'!A:AC,
      MATCH($P69, '{INDEX} Tour Packages'!$A:$A, 0),
      MATCH("Destination Code", '{INDEX} Tour Packages'!$4:$4, 0)
    ),
    "UNKNOWN"
  ) &amp; "-" &amp;
  TEXT(COUNTIFS(P$4:P69,P69),"0000")
)
</f>
        <v/>
      </c>
    </row>
    <row r="70">
      <c r="A70" s="155"/>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8" t="str">
        <f t="array" ref="AG70">IF($P70="", "",
  "IMT-" &amp; TEXT($A70,"yyyy-mm-dd") &amp; "-" &amp;
  IFERROR(
    INDEX('{INDEX} Tour Packages'!A:AC,
      MATCH($P70, '{INDEX} Tour Packages'!$A:$A, 0),
      MATCH("Destination Code", '{INDEX} Tour Packages'!$4:$4, 0)
    ),
    "UNKNOWN"
  ) &amp; "-" &amp;
  TEXT(COUNTIFS(P$4:P70,P70),"0000")
)
</f>
        <v/>
      </c>
    </row>
    <row r="71">
      <c r="A71" s="156"/>
      <c r="B71" s="157"/>
      <c r="C71" s="157"/>
      <c r="D71" s="157"/>
      <c r="E71" s="157"/>
      <c r="F71" s="157"/>
      <c r="G71" s="157"/>
      <c r="H71" s="157"/>
      <c r="I71" s="157"/>
      <c r="J71" s="157"/>
      <c r="K71" s="157"/>
      <c r="L71" s="157"/>
      <c r="M71" s="157"/>
      <c r="N71" s="157"/>
      <c r="O71" s="157"/>
      <c r="P71" s="157"/>
      <c r="Q71" s="157"/>
      <c r="R71" s="157"/>
      <c r="S71" s="157"/>
      <c r="T71" s="157"/>
      <c r="U71" s="157"/>
      <c r="V71" s="157"/>
      <c r="W71" s="157"/>
      <c r="X71" s="157"/>
      <c r="Y71" s="157"/>
      <c r="Z71" s="157"/>
      <c r="AA71" s="157"/>
      <c r="AB71" s="157"/>
      <c r="AC71" s="157"/>
      <c r="AD71" s="157"/>
      <c r="AE71" s="157"/>
      <c r="AF71" s="157"/>
      <c r="AG71" s="158" t="str">
        <f t="array" ref="AG71">IF($P71="", "",
  "IMT-" &amp; TEXT($A71,"yyyy-mm-dd") &amp; "-" &amp;
  IFERROR(
    INDEX('{INDEX} Tour Packages'!A:AC,
      MATCH($P71, '{INDEX} Tour Packages'!$A:$A, 0),
      MATCH("Destination Code", '{INDEX} Tour Packages'!$4:$4, 0)
    ),
    "UNKNOWN"
  ) &amp; "-" &amp;
  TEXT(COUNTIFS(P$4:P71,P71),"0000")
)
</f>
        <v/>
      </c>
    </row>
    <row r="72">
      <c r="A72" s="155"/>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8" t="str">
        <f t="array" ref="AG72">IF($P72="", "",
  "IMT-" &amp; TEXT($A72,"yyyy-mm-dd") &amp; "-" &amp;
  IFERROR(
    INDEX('{INDEX} Tour Packages'!A:AC,
      MATCH($P72, '{INDEX} Tour Packages'!$A:$A, 0),
      MATCH("Destination Code", '{INDEX} Tour Packages'!$4:$4, 0)
    ),
    "UNKNOWN"
  ) &amp; "-" &amp;
  TEXT(COUNTIFS(P$4:P72,P72),"0000")
)
</f>
        <v/>
      </c>
    </row>
    <row r="73">
      <c r="A73" s="156"/>
      <c r="B73" s="157"/>
      <c r="C73" s="157"/>
      <c r="D73" s="157"/>
      <c r="E73" s="157"/>
      <c r="F73" s="157"/>
      <c r="G73" s="157"/>
      <c r="H73" s="157"/>
      <c r="I73" s="157"/>
      <c r="J73" s="157"/>
      <c r="K73" s="157"/>
      <c r="L73" s="157"/>
      <c r="M73" s="157"/>
      <c r="N73" s="157"/>
      <c r="O73" s="157"/>
      <c r="P73" s="157"/>
      <c r="Q73" s="157"/>
      <c r="R73" s="157"/>
      <c r="S73" s="157"/>
      <c r="T73" s="157"/>
      <c r="U73" s="157"/>
      <c r="V73" s="157"/>
      <c r="W73" s="157"/>
      <c r="X73" s="157"/>
      <c r="Y73" s="157"/>
      <c r="Z73" s="157"/>
      <c r="AA73" s="157"/>
      <c r="AB73" s="157"/>
      <c r="AC73" s="157"/>
      <c r="AD73" s="157"/>
      <c r="AE73" s="157"/>
      <c r="AF73" s="157"/>
      <c r="AG73" s="158" t="str">
        <f t="array" ref="AG73">IF($P73="", "",
  "IMT-" &amp; TEXT($A73,"yyyy-mm-dd") &amp; "-" &amp;
  IFERROR(
    INDEX('{INDEX} Tour Packages'!A:AC,
      MATCH($P73, '{INDEX} Tour Packages'!$A:$A, 0),
      MATCH("Destination Code", '{INDEX} Tour Packages'!$4:$4, 0)
    ),
    "UNKNOWN"
  ) &amp; "-" &amp;
  TEXT(COUNTIFS(P$4:P73,P73),"0000")
)
</f>
        <v/>
      </c>
    </row>
    <row r="74">
      <c r="A74" s="155"/>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8" t="str">
        <f t="array" ref="AG74">IF($P74="", "",
  "IMT-" &amp; TEXT($A74,"yyyy-mm-dd") &amp; "-" &amp;
  IFERROR(
    INDEX('{INDEX} Tour Packages'!A:AC,
      MATCH($P74, '{INDEX} Tour Packages'!$A:$A, 0),
      MATCH("Destination Code", '{INDEX} Tour Packages'!$4:$4, 0)
    ),
    "UNKNOWN"
  ) &amp; "-" &amp;
  TEXT(COUNTIFS(P$4:P74,P74),"0000")
)
</f>
        <v/>
      </c>
    </row>
    <row r="75">
      <c r="A75" s="156"/>
      <c r="B75" s="157"/>
      <c r="C75" s="157"/>
      <c r="D75" s="157"/>
      <c r="E75" s="157"/>
      <c r="F75" s="157"/>
      <c r="G75" s="157"/>
      <c r="H75" s="157"/>
      <c r="I75" s="157"/>
      <c r="J75" s="157"/>
      <c r="K75" s="157"/>
      <c r="L75" s="157"/>
      <c r="M75" s="157"/>
      <c r="N75" s="157"/>
      <c r="O75" s="157"/>
      <c r="P75" s="157"/>
      <c r="Q75" s="157"/>
      <c r="R75" s="157"/>
      <c r="S75" s="157"/>
      <c r="T75" s="157"/>
      <c r="U75" s="157"/>
      <c r="V75" s="157"/>
      <c r="W75" s="157"/>
      <c r="X75" s="157"/>
      <c r="Y75" s="157"/>
      <c r="Z75" s="157"/>
      <c r="AA75" s="157"/>
      <c r="AB75" s="157"/>
      <c r="AC75" s="157"/>
      <c r="AD75" s="157"/>
      <c r="AE75" s="157"/>
      <c r="AF75" s="157"/>
      <c r="AG75" s="158" t="str">
        <f t="array" ref="AG75">IF($P75="", "",
  "IMT-" &amp; TEXT($A75,"yyyy-mm-dd") &amp; "-" &amp;
  IFERROR(
    INDEX('{INDEX} Tour Packages'!A:AC,
      MATCH($P75, '{INDEX} Tour Packages'!$A:$A, 0),
      MATCH("Destination Code", '{INDEX} Tour Packages'!$4:$4, 0)
    ),
    "UNKNOWN"
  ) &amp; "-" &amp;
  TEXT(COUNTIFS(P$4:P75,P75),"0000")
)
</f>
        <v/>
      </c>
    </row>
    <row r="76">
      <c r="A76" s="155"/>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8" t="str">
        <f t="array" ref="AG76">IF($P76="", "",
  "IMT-" &amp; TEXT($A76,"yyyy-mm-dd") &amp; "-" &amp;
  IFERROR(
    INDEX('{INDEX} Tour Packages'!A:AC,
      MATCH($P76, '{INDEX} Tour Packages'!$A:$A, 0),
      MATCH("Destination Code", '{INDEX} Tour Packages'!$4:$4, 0)
    ),
    "UNKNOWN"
  ) &amp; "-" &amp;
  TEXT(COUNTIFS(P$4:P76,P76),"0000")
)
</f>
        <v/>
      </c>
    </row>
    <row r="77">
      <c r="A77" s="156"/>
      <c r="B77" s="157"/>
      <c r="C77" s="157"/>
      <c r="D77" s="157"/>
      <c r="E77" s="157"/>
      <c r="F77" s="157"/>
      <c r="G77" s="157"/>
      <c r="H77" s="157"/>
      <c r="I77" s="157"/>
      <c r="J77" s="157"/>
      <c r="K77" s="157"/>
      <c r="L77" s="157"/>
      <c r="M77" s="157"/>
      <c r="N77" s="157"/>
      <c r="O77" s="157"/>
      <c r="P77" s="157"/>
      <c r="Q77" s="157"/>
      <c r="R77" s="157"/>
      <c r="S77" s="157"/>
      <c r="T77" s="157"/>
      <c r="U77" s="157"/>
      <c r="V77" s="157"/>
      <c r="W77" s="157"/>
      <c r="X77" s="157"/>
      <c r="Y77" s="157"/>
      <c r="Z77" s="157"/>
      <c r="AA77" s="157"/>
      <c r="AB77" s="157"/>
      <c r="AC77" s="157"/>
      <c r="AD77" s="157"/>
      <c r="AE77" s="157"/>
      <c r="AF77" s="157"/>
      <c r="AG77" s="158" t="str">
        <f t="array" ref="AG77">IF($P77="", "",
  "IMT-" &amp; TEXT($A77,"yyyy-mm-dd") &amp; "-" &amp;
  IFERROR(
    INDEX('{INDEX} Tour Packages'!A:AC,
      MATCH($P77, '{INDEX} Tour Packages'!$A:$A, 0),
      MATCH("Destination Code", '{INDEX} Tour Packages'!$4:$4, 0)
    ),
    "UNKNOWN"
  ) &amp; "-" &amp;
  TEXT(COUNTIFS(P$4:P77,P77),"0000")
)
</f>
        <v/>
      </c>
    </row>
    <row r="78">
      <c r="A78" s="155"/>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8" t="str">
        <f t="array" ref="AG78">IF($P78="", "",
  "IMT-" &amp; TEXT($A78,"yyyy-mm-dd") &amp; "-" &amp;
  IFERROR(
    INDEX('{INDEX} Tour Packages'!A:AC,
      MATCH($P78, '{INDEX} Tour Packages'!$A:$A, 0),
      MATCH("Destination Code", '{INDEX} Tour Packages'!$4:$4, 0)
    ),
    "UNKNOWN"
  ) &amp; "-" &amp;
  TEXT(COUNTIFS(P$4:P78,P78),"0000")
)
</f>
        <v/>
      </c>
    </row>
    <row r="79">
      <c r="A79" s="156"/>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8" t="str">
        <f t="array" ref="AG79">IF($P79="", "",
  "IMT-" &amp; TEXT($A79,"yyyy-mm-dd") &amp; "-" &amp;
  IFERROR(
    INDEX('{INDEX} Tour Packages'!A:AC,
      MATCH($P79, '{INDEX} Tour Packages'!$A:$A, 0),
      MATCH("Destination Code", '{INDEX} Tour Packages'!$4:$4, 0)
    ),
    "UNKNOWN"
  ) &amp; "-" &amp;
  TEXT(COUNTIFS(P$4:P79,P79),"0000")
)
</f>
        <v/>
      </c>
    </row>
    <row r="80">
      <c r="A80" s="155"/>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8" t="str">
        <f t="array" ref="AG80">IF($P80="", "",
  "IMT-" &amp; TEXT($A80,"yyyy-mm-dd") &amp; "-" &amp;
  IFERROR(
    INDEX('{INDEX} Tour Packages'!A:AC,
      MATCH($P80, '{INDEX} Tour Packages'!$A:$A, 0),
      MATCH("Destination Code", '{INDEX} Tour Packages'!$4:$4, 0)
    ),
    "UNKNOWN"
  ) &amp; "-" &amp;
  TEXT(COUNTIFS(P$4:P80,P80),"0000")
)
</f>
        <v/>
      </c>
    </row>
    <row r="81">
      <c r="A81" s="156"/>
      <c r="B81" s="157"/>
      <c r="C81" s="157"/>
      <c r="D81" s="157"/>
      <c r="E81" s="157"/>
      <c r="F81" s="157"/>
      <c r="G81" s="157"/>
      <c r="H81" s="157"/>
      <c r="I81" s="157"/>
      <c r="J81" s="157"/>
      <c r="K81" s="157"/>
      <c r="L81" s="157"/>
      <c r="M81" s="157"/>
      <c r="N81" s="157"/>
      <c r="O81" s="157"/>
      <c r="P81" s="157"/>
      <c r="Q81" s="157"/>
      <c r="R81" s="157"/>
      <c r="S81" s="157"/>
      <c r="T81" s="157"/>
      <c r="U81" s="157"/>
      <c r="V81" s="157"/>
      <c r="W81" s="157"/>
      <c r="X81" s="157"/>
      <c r="Y81" s="157"/>
      <c r="Z81" s="157"/>
      <c r="AA81" s="157"/>
      <c r="AB81" s="157"/>
      <c r="AC81" s="157"/>
      <c r="AD81" s="157"/>
      <c r="AE81" s="157"/>
      <c r="AF81" s="157"/>
      <c r="AG81" s="158" t="str">
        <f t="array" ref="AG81">IF($P81="", "",
  "IMT-" &amp; TEXT($A81,"yyyy-mm-dd") &amp; "-" &amp;
  IFERROR(
    INDEX('{INDEX} Tour Packages'!A:AC,
      MATCH($P81, '{INDEX} Tour Packages'!$A:$A, 0),
      MATCH("Destination Code", '{INDEX} Tour Packages'!$4:$4, 0)
    ),
    "UNKNOWN"
  ) &amp; "-" &amp;
  TEXT(COUNTIFS(P$4:P81,P81),"0000")
)
</f>
        <v/>
      </c>
    </row>
    <row r="82">
      <c r="A82" s="155"/>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8" t="str">
        <f t="array" ref="AG82">IF($P82="", "",
  "IMT-" &amp; TEXT($A82,"yyyy-mm-dd") &amp; "-" &amp;
  IFERROR(
    INDEX('{INDEX} Tour Packages'!A:AC,
      MATCH($P82, '{INDEX} Tour Packages'!$A:$A, 0),
      MATCH("Destination Code", '{INDEX} Tour Packages'!$4:$4, 0)
    ),
    "UNKNOWN"
  ) &amp; "-" &amp;
  TEXT(COUNTIFS(P$4:P82,P82),"0000")
)
</f>
        <v/>
      </c>
    </row>
    <row r="83">
      <c r="A83" s="156"/>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c r="AC83" s="157"/>
      <c r="AD83" s="157"/>
      <c r="AE83" s="157"/>
      <c r="AF83" s="157"/>
      <c r="AG83" s="158" t="str">
        <f t="array" ref="AG83">IF($P83="", "",
  "IMT-" &amp; TEXT($A83,"yyyy-mm-dd") &amp; "-" &amp;
  IFERROR(
    INDEX('{INDEX} Tour Packages'!A:AC,
      MATCH($P83, '{INDEX} Tour Packages'!$A:$A, 0),
      MATCH("Destination Code", '{INDEX} Tour Packages'!$4:$4, 0)
    ),
    "UNKNOWN"
  ) &amp; "-" &amp;
  TEXT(COUNTIFS(P$4:P83,P83),"0000")
)
</f>
        <v/>
      </c>
    </row>
    <row r="84">
      <c r="A84" s="155"/>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8" t="str">
        <f t="array" ref="AG84">IF($P84="", "",
  "IMT-" &amp; TEXT($A84,"yyyy-mm-dd") &amp; "-" &amp;
  IFERROR(
    INDEX('{INDEX} Tour Packages'!A:AC,
      MATCH($P84, '{INDEX} Tour Packages'!$A:$A, 0),
      MATCH("Destination Code", '{INDEX} Tour Packages'!$4:$4, 0)
    ),
    "UNKNOWN"
  ) &amp; "-" &amp;
  TEXT(COUNTIFS(P$4:P84,P84),"0000")
)
</f>
        <v/>
      </c>
    </row>
    <row r="85">
      <c r="A85" s="156"/>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c r="AA85" s="157"/>
      <c r="AB85" s="157"/>
      <c r="AC85" s="157"/>
      <c r="AD85" s="157"/>
      <c r="AE85" s="157"/>
      <c r="AF85" s="157"/>
      <c r="AG85" s="158" t="str">
        <f t="array" ref="AG85">IF($P85="", "",
  "IMT-" &amp; TEXT($A85,"yyyy-mm-dd") &amp; "-" &amp;
  IFERROR(
    INDEX('{INDEX} Tour Packages'!A:AC,
      MATCH($P85, '{INDEX} Tour Packages'!$A:$A, 0),
      MATCH("Destination Code", '{INDEX} Tour Packages'!$4:$4, 0)
    ),
    "UNKNOWN"
  ) &amp; "-" &amp;
  TEXT(COUNTIFS(P$4:P85,P85),"0000")
)
</f>
        <v/>
      </c>
    </row>
    <row r="86">
      <c r="A86" s="155"/>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8" t="str">
        <f t="array" ref="AG86">IF($P86="", "",
  "IMT-" &amp; TEXT($A86,"yyyy-mm-dd") &amp; "-" &amp;
  IFERROR(
    INDEX('{INDEX} Tour Packages'!A:AC,
      MATCH($P86, '{INDEX} Tour Packages'!$A:$A, 0),
      MATCH("Destination Code", '{INDEX} Tour Packages'!$4:$4, 0)
    ),
    "UNKNOWN"
  ) &amp; "-" &amp;
  TEXT(COUNTIFS(P$4:P86,P86),"0000")
)
</f>
        <v/>
      </c>
    </row>
    <row r="87">
      <c r="A87" s="156"/>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c r="AA87" s="157"/>
      <c r="AB87" s="157"/>
      <c r="AC87" s="157"/>
      <c r="AD87" s="157"/>
      <c r="AE87" s="157"/>
      <c r="AF87" s="157"/>
      <c r="AG87" s="158" t="str">
        <f t="array" ref="AG87">IF($P87="", "",
  "IMT-" &amp; TEXT($A87,"yyyy-mm-dd") &amp; "-" &amp;
  IFERROR(
    INDEX('{INDEX} Tour Packages'!A:AC,
      MATCH($P87, '{INDEX} Tour Packages'!$A:$A, 0),
      MATCH("Destination Code", '{INDEX} Tour Packages'!$4:$4, 0)
    ),
    "UNKNOWN"
  ) &amp; "-" &amp;
  TEXT(COUNTIFS(P$4:P87,P87),"0000")
)
</f>
        <v/>
      </c>
    </row>
    <row r="88">
      <c r="A88" s="155"/>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8" t="str">
        <f t="array" ref="AG88">IF($P88="", "",
  "IMT-" &amp; TEXT($A88,"yyyy-mm-dd") &amp; "-" &amp;
  IFERROR(
    INDEX('{INDEX} Tour Packages'!A:AC,
      MATCH($P88, '{INDEX} Tour Packages'!$A:$A, 0),
      MATCH("Destination Code", '{INDEX} Tour Packages'!$4:$4, 0)
    ),
    "UNKNOWN"
  ) &amp; "-" &amp;
  TEXT(COUNTIFS(P$4:P88,P88),"0000")
)
</f>
        <v/>
      </c>
    </row>
    <row r="89">
      <c r="A89" s="156"/>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c r="AA89" s="157"/>
      <c r="AB89" s="157"/>
      <c r="AC89" s="157"/>
      <c r="AD89" s="157"/>
      <c r="AE89" s="157"/>
      <c r="AF89" s="157"/>
      <c r="AG89" s="158" t="str">
        <f t="array" ref="AG89">IF($P89="", "",
  "IMT-" &amp; TEXT($A89,"yyyy-mm-dd") &amp; "-" &amp;
  IFERROR(
    INDEX('{INDEX} Tour Packages'!A:AC,
      MATCH($P89, '{INDEX} Tour Packages'!$A:$A, 0),
      MATCH("Destination Code", '{INDEX} Tour Packages'!$4:$4, 0)
    ),
    "UNKNOWN"
  ) &amp; "-" &amp;
  TEXT(COUNTIFS(P$4:P89,P89),"0000")
)
</f>
        <v/>
      </c>
    </row>
    <row r="90">
      <c r="A90" s="15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8" t="str">
        <f t="array" ref="AG90">IF($P90="", "",
  "IMT-" &amp; TEXT($A90,"yyyy-mm-dd") &amp; "-" &amp;
  IFERROR(
    INDEX('{INDEX} Tour Packages'!A:AC,
      MATCH($P90, '{INDEX} Tour Packages'!$A:$A, 0),
      MATCH("Destination Code", '{INDEX} Tour Packages'!$4:$4, 0)
    ),
    "UNKNOWN"
  ) &amp; "-" &amp;
  TEXT(COUNTIFS(P$4:P90,P90),"0000")
)
</f>
        <v/>
      </c>
    </row>
    <row r="91">
      <c r="A91" s="156"/>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c r="AC91" s="157"/>
      <c r="AD91" s="157"/>
      <c r="AE91" s="157"/>
      <c r="AF91" s="157"/>
      <c r="AG91" s="158" t="str">
        <f t="array" ref="AG91">IF($P91="", "",
  "IMT-" &amp; TEXT($A91,"yyyy-mm-dd") &amp; "-" &amp;
  IFERROR(
    INDEX('{INDEX} Tour Packages'!A:AC,
      MATCH($P91, '{INDEX} Tour Packages'!$A:$A, 0),
      MATCH("Destination Code", '{INDEX} Tour Packages'!$4:$4, 0)
    ),
    "UNKNOWN"
  ) &amp; "-" &amp;
  TEXT(COUNTIFS(P$4:P91,P91),"0000")
)
</f>
        <v/>
      </c>
    </row>
    <row r="92">
      <c r="A92" s="155"/>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8" t="str">
        <f t="array" ref="AG92">IF($P92="", "",
  "IMT-" &amp; TEXT($A92,"yyyy-mm-dd") &amp; "-" &amp;
  IFERROR(
    INDEX('{INDEX} Tour Packages'!A:AC,
      MATCH($P92, '{INDEX} Tour Packages'!$A:$A, 0),
      MATCH("Destination Code", '{INDEX} Tour Packages'!$4:$4, 0)
    ),
    "UNKNOWN"
  ) &amp; "-" &amp;
  TEXT(COUNTIFS(P$4:P92,P92),"0000")
)
</f>
        <v/>
      </c>
    </row>
    <row r="93">
      <c r="A93" s="156"/>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c r="AA93" s="157"/>
      <c r="AB93" s="157"/>
      <c r="AC93" s="157"/>
      <c r="AD93" s="157"/>
      <c r="AE93" s="157"/>
      <c r="AF93" s="157"/>
      <c r="AG93" s="158" t="str">
        <f t="array" ref="AG93">IF($P93="", "",
  "IMT-" &amp; TEXT($A93,"yyyy-mm-dd") &amp; "-" &amp;
  IFERROR(
    INDEX('{INDEX} Tour Packages'!A:AC,
      MATCH($P93, '{INDEX} Tour Packages'!$A:$A, 0),
      MATCH("Destination Code", '{INDEX} Tour Packages'!$4:$4, 0)
    ),
    "UNKNOWN"
  ) &amp; "-" &amp;
  TEXT(COUNTIFS(P$4:P93,P93),"0000")
)
</f>
        <v/>
      </c>
    </row>
    <row r="94">
      <c r="A94" s="155"/>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8" t="str">
        <f t="array" ref="AG94">IF($P94="", "",
  "IMT-" &amp; TEXT($A94,"yyyy-mm-dd") &amp; "-" &amp;
  IFERROR(
    INDEX('{INDEX} Tour Packages'!A:AC,
      MATCH($P94, '{INDEX} Tour Packages'!$A:$A, 0),
      MATCH("Destination Code", '{INDEX} Tour Packages'!$4:$4, 0)
    ),
    "UNKNOWN"
  ) &amp; "-" &amp;
  TEXT(COUNTIFS(P$4:P94,P94),"0000")
)
</f>
        <v/>
      </c>
    </row>
    <row r="95">
      <c r="A95" s="156"/>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c r="AA95" s="157"/>
      <c r="AB95" s="157"/>
      <c r="AC95" s="157"/>
      <c r="AD95" s="157"/>
      <c r="AE95" s="157"/>
      <c r="AF95" s="157"/>
      <c r="AG95" s="158" t="str">
        <f t="array" ref="AG95">IF($P95="", "",
  "IMT-" &amp; TEXT($A95,"yyyy-mm-dd") &amp; "-" &amp;
  IFERROR(
    INDEX('{INDEX} Tour Packages'!A:AC,
      MATCH($P95, '{INDEX} Tour Packages'!$A:$A, 0),
      MATCH("Destination Code", '{INDEX} Tour Packages'!$4:$4, 0)
    ),
    "UNKNOWN"
  ) &amp; "-" &amp;
  TEXT(COUNTIFS(P$4:P95,P95),"0000")
)
</f>
        <v/>
      </c>
    </row>
    <row r="96">
      <c r="A96" s="155"/>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8" t="str">
        <f t="array" ref="AG96">IF($P96="", "",
  "IMT-" &amp; TEXT($A96,"yyyy-mm-dd") &amp; "-" &amp;
  IFERROR(
    INDEX('{INDEX} Tour Packages'!A:AC,
      MATCH($P96, '{INDEX} Tour Packages'!$A:$A, 0),
      MATCH("Destination Code", '{INDEX} Tour Packages'!$4:$4, 0)
    ),
    "UNKNOWN"
  ) &amp; "-" &amp;
  TEXT(COUNTIFS(P$4:P96,P96),"0000")
)
</f>
        <v/>
      </c>
    </row>
    <row r="97">
      <c r="A97" s="156"/>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c r="AA97" s="157"/>
      <c r="AB97" s="157"/>
      <c r="AC97" s="157"/>
      <c r="AD97" s="157"/>
      <c r="AE97" s="157"/>
      <c r="AF97" s="157"/>
      <c r="AG97" s="158" t="str">
        <f t="array" ref="AG97">IF($P97="", "",
  "IMT-" &amp; TEXT($A97,"yyyy-mm-dd") &amp; "-" &amp;
  IFERROR(
    INDEX('{INDEX} Tour Packages'!A:AC,
      MATCH($P97, '{INDEX} Tour Packages'!$A:$A, 0),
      MATCH("Destination Code", '{INDEX} Tour Packages'!$4:$4, 0)
    ),
    "UNKNOWN"
  ) &amp; "-" &amp;
  TEXT(COUNTIFS(P$4:P97,P97),"0000")
)
</f>
        <v/>
      </c>
    </row>
    <row r="98">
      <c r="A98" s="155"/>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8" t="str">
        <f t="array" ref="AG98">IF($P98="", "",
  "IMT-" &amp; TEXT($A98,"yyyy-mm-dd") &amp; "-" &amp;
  IFERROR(
    INDEX('{INDEX} Tour Packages'!A:AC,
      MATCH($P98, '{INDEX} Tour Packages'!$A:$A, 0),
      MATCH("Destination Code", '{INDEX} Tour Packages'!$4:$4, 0)
    ),
    "UNKNOWN"
  ) &amp; "-" &amp;
  TEXT(COUNTIFS(P$4:P98,P98),"0000")
)
</f>
        <v/>
      </c>
    </row>
    <row r="99">
      <c r="A99" s="156"/>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c r="AA99" s="157"/>
      <c r="AB99" s="157"/>
      <c r="AC99" s="157"/>
      <c r="AD99" s="157"/>
      <c r="AE99" s="157"/>
      <c r="AF99" s="157"/>
      <c r="AG99" s="158" t="str">
        <f t="array" ref="AG99">IF($P99="", "",
  "IMT-" &amp; TEXT($A99,"yyyy-mm-dd") &amp; "-" &amp;
  IFERROR(
    INDEX('{INDEX} Tour Packages'!A:AC,
      MATCH($P99, '{INDEX} Tour Packages'!$A:$A, 0),
      MATCH("Destination Code", '{INDEX} Tour Packages'!$4:$4, 0)
    ),
    "UNKNOWN"
  ) &amp; "-" &amp;
  TEXT(COUNTIFS(P$4:P99,P99),"0000")
)
</f>
        <v/>
      </c>
    </row>
    <row r="100">
      <c r="A100" s="155"/>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8" t="str">
        <f t="array" ref="AG100">IF($P100="", "",
  "IMT-" &amp; TEXT($A100,"yyyy-mm-dd") &amp; "-" &amp;
  IFERROR(
    INDEX('{INDEX} Tour Packages'!A:AC,
      MATCH($P100, '{INDEX} Tour Packages'!$A:$A, 0),
      MATCH("Destination Code", '{INDEX} Tour Packages'!$4:$4, 0)
    ),
    "UNKNOWN"
  ) &amp; "-" &amp;
  TEXT(COUNTIFS(P$4:P100,P100),"0000")
)
</f>
        <v/>
      </c>
    </row>
    <row r="101">
      <c r="A101" s="156"/>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c r="AE101" s="157"/>
      <c r="AF101" s="157"/>
      <c r="AG101" s="158" t="str">
        <f t="array" ref="AG101">IF($P101="", "",
  "IMT-" &amp; TEXT($A101,"yyyy-mm-dd") &amp; "-" &amp;
  IFERROR(
    INDEX('{INDEX} Tour Packages'!A:AC,
      MATCH($P101, '{INDEX} Tour Packages'!$A:$A, 0),
      MATCH("Destination Code", '{INDEX} Tour Packages'!$4:$4, 0)
    ),
    "UNKNOWN"
  ) &amp; "-" &amp;
  TEXT(COUNTIFS(P$4:P101,P101),"0000")
)
</f>
        <v/>
      </c>
    </row>
    <row r="102">
      <c r="A102" s="155"/>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8" t="str">
        <f t="array" ref="AG102">IF($P102="", "",
  "IMT-" &amp; TEXT($A102,"yyyy-mm-dd") &amp; "-" &amp;
  IFERROR(
    INDEX('{INDEX} Tour Packages'!A:AC,
      MATCH($P102, '{INDEX} Tour Packages'!$A:$A, 0),
      MATCH("Destination Code", '{INDEX} Tour Packages'!$4:$4, 0)
    ),
    "UNKNOWN"
  ) &amp; "-" &amp;
  TEXT(COUNTIFS(P$4:P102,P102),"0000")
)
</f>
        <v/>
      </c>
    </row>
    <row r="103">
      <c r="A103" s="156"/>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c r="AC103" s="157"/>
      <c r="AD103" s="157"/>
      <c r="AE103" s="157"/>
      <c r="AF103" s="157"/>
      <c r="AG103" s="158" t="str">
        <f t="array" ref="AG103">IF($P103="", "",
  "IMT-" &amp; TEXT($A103,"yyyy-mm-dd") &amp; "-" &amp;
  IFERROR(
    INDEX('{INDEX} Tour Packages'!A:AC,
      MATCH($P103, '{INDEX} Tour Packages'!$A:$A, 0),
      MATCH("Destination Code", '{INDEX} Tour Packages'!$4:$4, 0)
    ),
    "UNKNOWN"
  ) &amp; "-" &amp;
  TEXT(COUNTIFS(P$4:P103,P103),"0000")
)
</f>
        <v/>
      </c>
    </row>
    <row r="104">
      <c r="A104" s="155"/>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8" t="str">
        <f t="array" ref="AG104">IF($P104="", "",
  "IMT-" &amp; TEXT($A104,"yyyy-mm-dd") &amp; "-" &amp;
  IFERROR(
    INDEX('{INDEX} Tour Packages'!A:AC,
      MATCH($P104, '{INDEX} Tour Packages'!$A:$A, 0),
      MATCH("Destination Code", '{INDEX} Tour Packages'!$4:$4, 0)
    ),
    "UNKNOWN"
  ) &amp; "-" &amp;
  TEXT(COUNTIFS(P$4:P104,P104),"0000")
)
</f>
        <v/>
      </c>
    </row>
    <row r="105">
      <c r="A105" s="156"/>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c r="AC105" s="157"/>
      <c r="AD105" s="157"/>
      <c r="AE105" s="157"/>
      <c r="AF105" s="157"/>
      <c r="AG105" s="158" t="str">
        <f t="array" ref="AG105">IF($P105="", "",
  "IMT-" &amp; TEXT($A105,"yyyy-mm-dd") &amp; "-" &amp;
  IFERROR(
    INDEX('{INDEX} Tour Packages'!A:AC,
      MATCH($P105, '{INDEX} Tour Packages'!$A:$A, 0),
      MATCH("Destination Code", '{INDEX} Tour Packages'!$4:$4, 0)
    ),
    "UNKNOWN"
  ) &amp; "-" &amp;
  TEXT(COUNTIFS(P$4:P105,P105),"0000")
)
</f>
        <v/>
      </c>
    </row>
    <row r="106">
      <c r="A106" s="155"/>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8" t="str">
        <f t="array" ref="AG106">IF($P106="", "",
  "IMT-" &amp; TEXT($A106,"yyyy-mm-dd") &amp; "-" &amp;
  IFERROR(
    INDEX('{INDEX} Tour Packages'!A:AC,
      MATCH($P106, '{INDEX} Tour Packages'!$A:$A, 0),
      MATCH("Destination Code", '{INDEX} Tour Packages'!$4:$4, 0)
    ),
    "UNKNOWN"
  ) &amp; "-" &amp;
  TEXT(COUNTIFS(P$4:P106,P106),"0000")
)
</f>
        <v/>
      </c>
    </row>
    <row r="107">
      <c r="A107" s="156"/>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8" t="str">
        <f t="array" ref="AG107">IF($P107="", "",
  "IMT-" &amp; TEXT($A107,"yyyy-mm-dd") &amp; "-" &amp;
  IFERROR(
    INDEX('{INDEX} Tour Packages'!A:AC,
      MATCH($P107, '{INDEX} Tour Packages'!$A:$A, 0),
      MATCH("Destination Code", '{INDEX} Tour Packages'!$4:$4, 0)
    ),
    "UNKNOWN"
  ) &amp; "-" &amp;
  TEXT(COUNTIFS(P$4:P107,P107),"0000")
)
</f>
        <v/>
      </c>
    </row>
    <row r="108">
      <c r="A108" s="155"/>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8" t="str">
        <f t="array" ref="AG108">IF($P108="", "",
  "IMT-" &amp; TEXT($A108,"yyyy-mm-dd") &amp; "-" &amp;
  IFERROR(
    INDEX('{INDEX} Tour Packages'!A:AC,
      MATCH($P108, '{INDEX} Tour Packages'!$A:$A, 0),
      MATCH("Destination Code", '{INDEX} Tour Packages'!$4:$4, 0)
    ),
    "UNKNOWN"
  ) &amp; "-" &amp;
  TEXT(COUNTIFS(P$4:P108,P108),"0000")
)
</f>
        <v/>
      </c>
    </row>
    <row r="109">
      <c r="A109" s="156"/>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8" t="str">
        <f t="array" ref="AG109">IF($P109="", "",
  "IMT-" &amp; TEXT($A109,"yyyy-mm-dd") &amp; "-" &amp;
  IFERROR(
    INDEX('{INDEX} Tour Packages'!A:AC,
      MATCH($P109, '{INDEX} Tour Packages'!$A:$A, 0),
      MATCH("Destination Code", '{INDEX} Tour Packages'!$4:$4, 0)
    ),
    "UNKNOWN"
  ) &amp; "-" &amp;
  TEXT(COUNTIFS(P$4:P109,P109),"0000")
)
</f>
        <v/>
      </c>
    </row>
    <row r="110">
      <c r="A110" s="155"/>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8" t="str">
        <f t="array" ref="AG110">IF($P110="", "",
  "IMT-" &amp; TEXT($A110,"yyyy-mm-dd") &amp; "-" &amp;
  IFERROR(
    INDEX('{INDEX} Tour Packages'!A:AC,
      MATCH($P110, '{INDEX} Tour Packages'!$A:$A, 0),
      MATCH("Destination Code", '{INDEX} Tour Packages'!$4:$4, 0)
    ),
    "UNKNOWN"
  ) &amp; "-" &amp;
  TEXT(COUNTIFS(P$4:P110,P110),"0000")
)
</f>
        <v/>
      </c>
    </row>
    <row r="111">
      <c r="A111" s="156"/>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8" t="str">
        <f t="array" ref="AG111">IF($P111="", "",
  "IMT-" &amp; TEXT($A111,"yyyy-mm-dd") &amp; "-" &amp;
  IFERROR(
    INDEX('{INDEX} Tour Packages'!A:AC,
      MATCH($P111, '{INDEX} Tour Packages'!$A:$A, 0),
      MATCH("Destination Code", '{INDEX} Tour Packages'!$4:$4, 0)
    ),
    "UNKNOWN"
  ) &amp; "-" &amp;
  TEXT(COUNTIFS(P$4:P111,P111),"0000")
)
</f>
        <v/>
      </c>
    </row>
    <row r="112">
      <c r="A112" s="155"/>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8" t="str">
        <f t="array" ref="AG112">IF($P112="", "",
  "IMT-" &amp; TEXT($A112,"yyyy-mm-dd") &amp; "-" &amp;
  IFERROR(
    INDEX('{INDEX} Tour Packages'!A:AC,
      MATCH($P112, '{INDEX} Tour Packages'!$A:$A, 0),
      MATCH("Destination Code", '{INDEX} Tour Packages'!$4:$4, 0)
    ),
    "UNKNOWN"
  ) &amp; "-" &amp;
  TEXT(COUNTIFS(P$4:P112,P112),"0000")
)
</f>
        <v/>
      </c>
    </row>
    <row r="113">
      <c r="A113" s="156"/>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c r="AC113" s="157"/>
      <c r="AD113" s="157"/>
      <c r="AE113" s="157"/>
      <c r="AF113" s="157"/>
      <c r="AG113" s="158" t="str">
        <f t="array" ref="AG113">IF($P113="", "",
  "IMT-" &amp; TEXT($A113,"yyyy-mm-dd") &amp; "-" &amp;
  IFERROR(
    INDEX('{INDEX} Tour Packages'!A:AC,
      MATCH($P113, '{INDEX} Tour Packages'!$A:$A, 0),
      MATCH("Destination Code", '{INDEX} Tour Packages'!$4:$4, 0)
    ),
    "UNKNOWN"
  ) &amp; "-" &amp;
  TEXT(COUNTIFS(P$4:P113,P113),"0000")
)
</f>
        <v/>
      </c>
    </row>
    <row r="114">
      <c r="A114" s="155"/>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8" t="str">
        <f t="array" ref="AG114">IF($P114="", "",
  "IMT-" &amp; TEXT($A114,"yyyy-mm-dd") &amp; "-" &amp;
  IFERROR(
    INDEX('{INDEX} Tour Packages'!A:AC,
      MATCH($P114, '{INDEX} Tour Packages'!$A:$A, 0),
      MATCH("Destination Code", '{INDEX} Tour Packages'!$4:$4, 0)
    ),
    "UNKNOWN"
  ) &amp; "-" &amp;
  TEXT(COUNTIFS(P$4:P114,P114),"0000")
)
</f>
        <v/>
      </c>
    </row>
    <row r="115">
      <c r="A115" s="156"/>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c r="AE115" s="157"/>
      <c r="AF115" s="157"/>
      <c r="AG115" s="158" t="str">
        <f t="array" ref="AG115">IF($P115="", "",
  "IMT-" &amp; TEXT($A115,"yyyy-mm-dd") &amp; "-" &amp;
  IFERROR(
    INDEX('{INDEX} Tour Packages'!A:AC,
      MATCH($P115, '{INDEX} Tour Packages'!$A:$A, 0),
      MATCH("Destination Code", '{INDEX} Tour Packages'!$4:$4, 0)
    ),
    "UNKNOWN"
  ) &amp; "-" &amp;
  TEXT(COUNTIFS(P$4:P115,P115),"0000")
)
</f>
        <v/>
      </c>
    </row>
    <row r="116">
      <c r="A116" s="155"/>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8" t="str">
        <f t="array" ref="AG116">IF($P116="", "",
  "IMT-" &amp; TEXT($A116,"yyyy-mm-dd") &amp; "-" &amp;
  IFERROR(
    INDEX('{INDEX} Tour Packages'!A:AC,
      MATCH($P116, '{INDEX} Tour Packages'!$A:$A, 0),
      MATCH("Destination Code", '{INDEX} Tour Packages'!$4:$4, 0)
    ),
    "UNKNOWN"
  ) &amp; "-" &amp;
  TEXT(COUNTIFS(P$4:P116,P116),"0000")
)
</f>
        <v/>
      </c>
    </row>
    <row r="117">
      <c r="A117" s="156"/>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c r="AC117" s="157"/>
      <c r="AD117" s="157"/>
      <c r="AE117" s="157"/>
      <c r="AF117" s="157"/>
      <c r="AG117" s="158" t="str">
        <f t="array" ref="AG117">IF($P117="", "",
  "IMT-" &amp; TEXT($A117,"yyyy-mm-dd") &amp; "-" &amp;
  IFERROR(
    INDEX('{INDEX} Tour Packages'!A:AC,
      MATCH($P117, '{INDEX} Tour Packages'!$A:$A, 0),
      MATCH("Destination Code", '{INDEX} Tour Packages'!$4:$4, 0)
    ),
    "UNKNOWN"
  ) &amp; "-" &amp;
  TEXT(COUNTIFS(P$4:P117,P117),"0000")
)
</f>
        <v/>
      </c>
    </row>
    <row r="118">
      <c r="A118" s="155"/>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8" t="str">
        <f t="array" ref="AG118">IF($P118="", "",
  "IMT-" &amp; TEXT($A118,"yyyy-mm-dd") &amp; "-" &amp;
  IFERROR(
    INDEX('{INDEX} Tour Packages'!A:AC,
      MATCH($P118, '{INDEX} Tour Packages'!$A:$A, 0),
      MATCH("Destination Code", '{INDEX} Tour Packages'!$4:$4, 0)
    ),
    "UNKNOWN"
  ) &amp; "-" &amp;
  TEXT(COUNTIFS(P$4:P118,P118),"0000")
)
</f>
        <v/>
      </c>
    </row>
    <row r="119">
      <c r="A119" s="156"/>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c r="AC119" s="157"/>
      <c r="AD119" s="157"/>
      <c r="AE119" s="157"/>
      <c r="AF119" s="157"/>
      <c r="AG119" s="158" t="str">
        <f t="array" ref="AG119">IF($P119="", "",
  "IMT-" &amp; TEXT($A119,"yyyy-mm-dd") &amp; "-" &amp;
  IFERROR(
    INDEX('{INDEX} Tour Packages'!A:AC,
      MATCH($P119, '{INDEX} Tour Packages'!$A:$A, 0),
      MATCH("Destination Code", '{INDEX} Tour Packages'!$4:$4, 0)
    ),
    "UNKNOWN"
  ) &amp; "-" &amp;
  TEXT(COUNTIFS(P$4:P119,P119),"0000")
)
</f>
        <v/>
      </c>
    </row>
    <row r="120">
      <c r="A120" s="155"/>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8" t="str">
        <f t="array" ref="AG120">IF($P120="", "",
  "IMT-" &amp; TEXT($A120,"yyyy-mm-dd") &amp; "-" &amp;
  IFERROR(
    INDEX('{INDEX} Tour Packages'!A:AC,
      MATCH($P120, '{INDEX} Tour Packages'!$A:$A, 0),
      MATCH("Destination Code", '{INDEX} Tour Packages'!$4:$4, 0)
    ),
    "UNKNOWN"
  ) &amp; "-" &amp;
  TEXT(COUNTIFS(P$4:P120,P120),"0000")
)
</f>
        <v/>
      </c>
    </row>
    <row r="121">
      <c r="A121" s="156"/>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c r="AC121" s="157"/>
      <c r="AD121" s="157"/>
      <c r="AE121" s="157"/>
      <c r="AF121" s="157"/>
      <c r="AG121" s="158" t="str">
        <f t="array" ref="AG121">IF($P121="", "",
  "IMT-" &amp; TEXT($A121,"yyyy-mm-dd") &amp; "-" &amp;
  IFERROR(
    INDEX('{INDEX} Tour Packages'!A:AC,
      MATCH($P121, '{INDEX} Tour Packages'!$A:$A, 0),
      MATCH("Destination Code", '{INDEX} Tour Packages'!$4:$4, 0)
    ),
    "UNKNOWN"
  ) &amp; "-" &amp;
  TEXT(COUNTIFS(P$4:P121,P121),"0000")
)
</f>
        <v/>
      </c>
    </row>
    <row r="122">
      <c r="A122" s="155"/>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8" t="str">
        <f t="array" ref="AG122">IF($P122="", "",
  "IMT-" &amp; TEXT($A122,"yyyy-mm-dd") &amp; "-" &amp;
  IFERROR(
    INDEX('{INDEX} Tour Packages'!A:AC,
      MATCH($P122, '{INDEX} Tour Packages'!$A:$A, 0),
      MATCH("Destination Code", '{INDEX} Tour Packages'!$4:$4, 0)
    ),
    "UNKNOWN"
  ) &amp; "-" &amp;
  TEXT(COUNTIFS(P$4:P122,P122),"0000")
)
</f>
        <v/>
      </c>
    </row>
    <row r="123">
      <c r="A123" s="156"/>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c r="AE123" s="157"/>
      <c r="AF123" s="157"/>
      <c r="AG123" s="158" t="str">
        <f t="array" ref="AG123">IF($P123="", "",
  "IMT-" &amp; TEXT($A123,"yyyy-mm-dd") &amp; "-" &amp;
  IFERROR(
    INDEX('{INDEX} Tour Packages'!A:AC,
      MATCH($P123, '{INDEX} Tour Packages'!$A:$A, 0),
      MATCH("Destination Code", '{INDEX} Tour Packages'!$4:$4, 0)
    ),
    "UNKNOWN"
  ) &amp; "-" &amp;
  TEXT(COUNTIFS(P$4:P123,P123),"0000")
)
</f>
        <v/>
      </c>
    </row>
    <row r="124">
      <c r="A124" s="155"/>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8" t="str">
        <f t="array" ref="AG124">IF($P124="", "",
  "IMT-" &amp; TEXT($A124,"yyyy-mm-dd") &amp; "-" &amp;
  IFERROR(
    INDEX('{INDEX} Tour Packages'!A:AC,
      MATCH($P124, '{INDEX} Tour Packages'!$A:$A, 0),
      MATCH("Destination Code", '{INDEX} Tour Packages'!$4:$4, 0)
    ),
    "UNKNOWN"
  ) &amp; "-" &amp;
  TEXT(COUNTIFS(P$4:P124,P124),"0000")
)
</f>
        <v/>
      </c>
    </row>
    <row r="125">
      <c r="A125" s="156"/>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c r="AC125" s="157"/>
      <c r="AD125" s="157"/>
      <c r="AE125" s="157"/>
      <c r="AF125" s="157"/>
      <c r="AG125" s="158" t="str">
        <f t="array" ref="AG125">IF($P125="", "",
  "IMT-" &amp; TEXT($A125,"yyyy-mm-dd") &amp; "-" &amp;
  IFERROR(
    INDEX('{INDEX} Tour Packages'!A:AC,
      MATCH($P125, '{INDEX} Tour Packages'!$A:$A, 0),
      MATCH("Destination Code", '{INDEX} Tour Packages'!$4:$4, 0)
    ),
    "UNKNOWN"
  ) &amp; "-" &amp;
  TEXT(COUNTIFS(P$4:P125,P125),"0000")
)
</f>
        <v/>
      </c>
    </row>
    <row r="126">
      <c r="A126" s="155"/>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8" t="str">
        <f t="array" ref="AG126">IF($P126="", "",
  "IMT-" &amp; TEXT($A126,"yyyy-mm-dd") &amp; "-" &amp;
  IFERROR(
    INDEX('{INDEX} Tour Packages'!A:AC,
      MATCH($P126, '{INDEX} Tour Packages'!$A:$A, 0),
      MATCH("Destination Code", '{INDEX} Tour Packages'!$4:$4, 0)
    ),
    "UNKNOWN"
  ) &amp; "-" &amp;
  TEXT(COUNTIFS(P$4:P126,P126),"0000")
)
</f>
        <v/>
      </c>
    </row>
    <row r="127">
      <c r="A127" s="156"/>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c r="AC127" s="157"/>
      <c r="AD127" s="157"/>
      <c r="AE127" s="157"/>
      <c r="AF127" s="157"/>
      <c r="AG127" s="158" t="str">
        <f t="array" ref="AG127">IF($P127="", "",
  "IMT-" &amp; TEXT($A127,"yyyy-mm-dd") &amp; "-" &amp;
  IFERROR(
    INDEX('{INDEX} Tour Packages'!A:AC,
      MATCH($P127, '{INDEX} Tour Packages'!$A:$A, 0),
      MATCH("Destination Code", '{INDEX} Tour Packages'!$4:$4, 0)
    ),
    "UNKNOWN"
  ) &amp; "-" &amp;
  TEXT(COUNTIFS(P$4:P127,P127),"0000")
)
</f>
        <v/>
      </c>
    </row>
    <row r="128">
      <c r="A128" s="155"/>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8" t="str">
        <f t="array" ref="AG128">IF($P128="", "",
  "IMT-" &amp; TEXT($A128,"yyyy-mm-dd") &amp; "-" &amp;
  IFERROR(
    INDEX('{INDEX} Tour Packages'!A:AC,
      MATCH($P128, '{INDEX} Tour Packages'!$A:$A, 0),
      MATCH("Destination Code", '{INDEX} Tour Packages'!$4:$4, 0)
    ),
    "UNKNOWN"
  ) &amp; "-" &amp;
  TEXT(COUNTIFS(P$4:P128,P128),"0000")
)
</f>
        <v/>
      </c>
    </row>
    <row r="129">
      <c r="A129" s="156"/>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c r="AC129" s="157"/>
      <c r="AD129" s="157"/>
      <c r="AE129" s="157"/>
      <c r="AF129" s="157"/>
      <c r="AG129" s="158" t="str">
        <f t="array" ref="AG129">IF($P129="", "",
  "IMT-" &amp; TEXT($A129,"yyyy-mm-dd") &amp; "-" &amp;
  IFERROR(
    INDEX('{INDEX} Tour Packages'!A:AC,
      MATCH($P129, '{INDEX} Tour Packages'!$A:$A, 0),
      MATCH("Destination Code", '{INDEX} Tour Packages'!$4:$4, 0)
    ),
    "UNKNOWN"
  ) &amp; "-" &amp;
  TEXT(COUNTIFS(P$4:P129,P129),"0000")
)
</f>
        <v/>
      </c>
    </row>
    <row r="130">
      <c r="A130" s="155"/>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8" t="str">
        <f t="array" ref="AG130">IF($P130="", "",
  "IMT-" &amp; TEXT($A130,"yyyy-mm-dd") &amp; "-" &amp;
  IFERROR(
    INDEX('{INDEX} Tour Packages'!A:AC,
      MATCH($P130, '{INDEX} Tour Packages'!$A:$A, 0),
      MATCH("Destination Code", '{INDEX} Tour Packages'!$4:$4, 0)
    ),
    "UNKNOWN"
  ) &amp; "-" &amp;
  TEXT(COUNTIFS(P$4:P130,P130),"0000")
)
</f>
        <v/>
      </c>
    </row>
    <row r="131">
      <c r="A131" s="156"/>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c r="AC131" s="157"/>
      <c r="AD131" s="157"/>
      <c r="AE131" s="157"/>
      <c r="AF131" s="157"/>
      <c r="AG131" s="158" t="str">
        <f t="array" ref="AG131">IF($P131="", "",
  "IMT-" &amp; TEXT($A131,"yyyy-mm-dd") &amp; "-" &amp;
  IFERROR(
    INDEX('{INDEX} Tour Packages'!A:AC,
      MATCH($P131, '{INDEX} Tour Packages'!$A:$A, 0),
      MATCH("Destination Code", '{INDEX} Tour Packages'!$4:$4, 0)
    ),
    "UNKNOWN"
  ) &amp; "-" &amp;
  TEXT(COUNTIFS(P$4:P131,P131),"0000")
)
</f>
        <v/>
      </c>
    </row>
    <row r="132">
      <c r="A132" s="155"/>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8" t="str">
        <f t="array" ref="AG132">IF($P132="", "",
  "IMT-" &amp; TEXT($A132,"yyyy-mm-dd") &amp; "-" &amp;
  IFERROR(
    INDEX('{INDEX} Tour Packages'!A:AC,
      MATCH($P132, '{INDEX} Tour Packages'!$A:$A, 0),
      MATCH("Destination Code", '{INDEX} Tour Packages'!$4:$4, 0)
    ),
    "UNKNOWN"
  ) &amp; "-" &amp;
  TEXT(COUNTIFS(P$4:P132,P132),"0000")
)
</f>
        <v/>
      </c>
    </row>
    <row r="133">
      <c r="A133" s="156"/>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c r="AE133" s="157"/>
      <c r="AF133" s="157"/>
      <c r="AG133" s="158" t="str">
        <f t="array" ref="AG133">IF($P133="", "",
  "IMT-" &amp; TEXT($A133,"yyyy-mm-dd") &amp; "-" &amp;
  IFERROR(
    INDEX('{INDEX} Tour Packages'!A:AC,
      MATCH($P133, '{INDEX} Tour Packages'!$A:$A, 0),
      MATCH("Destination Code", '{INDEX} Tour Packages'!$4:$4, 0)
    ),
    "UNKNOWN"
  ) &amp; "-" &amp;
  TEXT(COUNTIFS(P$4:P133,P133),"0000")
)
</f>
        <v/>
      </c>
    </row>
    <row r="134">
      <c r="A134" s="155"/>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8" t="str">
        <f t="array" ref="AG134">IF($P134="", "",
  "IMT-" &amp; TEXT($A134,"yyyy-mm-dd") &amp; "-" &amp;
  IFERROR(
    INDEX('{INDEX} Tour Packages'!A:AC,
      MATCH($P134, '{INDEX} Tour Packages'!$A:$A, 0),
      MATCH("Destination Code", '{INDEX} Tour Packages'!$4:$4, 0)
    ),
    "UNKNOWN"
  ) &amp; "-" &amp;
  TEXT(COUNTIFS(P$4:P134,P134),"0000")
)
</f>
        <v/>
      </c>
    </row>
    <row r="135">
      <c r="A135" s="156"/>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c r="AC135" s="157"/>
      <c r="AD135" s="157"/>
      <c r="AE135" s="157"/>
      <c r="AF135" s="157"/>
      <c r="AG135" s="158" t="str">
        <f t="array" ref="AG135">IF($P135="", "",
  "IMT-" &amp; TEXT($A135,"yyyy-mm-dd") &amp; "-" &amp;
  IFERROR(
    INDEX('{INDEX} Tour Packages'!A:AC,
      MATCH($P135, '{INDEX} Tour Packages'!$A:$A, 0),
      MATCH("Destination Code", '{INDEX} Tour Packages'!$4:$4, 0)
    ),
    "UNKNOWN"
  ) &amp; "-" &amp;
  TEXT(COUNTIFS(P$4:P135,P135),"0000")
)
</f>
        <v/>
      </c>
    </row>
    <row r="136">
      <c r="A136" s="155"/>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8" t="str">
        <f t="array" ref="AG136">IF($P136="", "",
  "IMT-" &amp; TEXT($A136,"yyyy-mm-dd") &amp; "-" &amp;
  IFERROR(
    INDEX('{INDEX} Tour Packages'!A:AC,
      MATCH($P136, '{INDEX} Tour Packages'!$A:$A, 0),
      MATCH("Destination Code", '{INDEX} Tour Packages'!$4:$4, 0)
    ),
    "UNKNOWN"
  ) &amp; "-" &amp;
  TEXT(COUNTIFS(P$4:P136,P136),"0000")
)
</f>
        <v/>
      </c>
    </row>
    <row r="137">
      <c r="A137" s="156"/>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c r="AE137" s="157"/>
      <c r="AF137" s="157"/>
      <c r="AG137" s="158" t="str">
        <f t="array" ref="AG137">IF($P137="", "",
  "IMT-" &amp; TEXT($A137,"yyyy-mm-dd") &amp; "-" &amp;
  IFERROR(
    INDEX('{INDEX} Tour Packages'!A:AC,
      MATCH($P137, '{INDEX} Tour Packages'!$A:$A, 0),
      MATCH("Destination Code", '{INDEX} Tour Packages'!$4:$4, 0)
    ),
    "UNKNOWN"
  ) &amp; "-" &amp;
  TEXT(COUNTIFS(P$4:P137,P137),"0000")
)
</f>
        <v/>
      </c>
    </row>
    <row r="138">
      <c r="A138" s="155"/>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8" t="str">
        <f t="array" ref="AG138">IF($P138="", "",
  "IMT-" &amp; TEXT($A138,"yyyy-mm-dd") &amp; "-" &amp;
  IFERROR(
    INDEX('{INDEX} Tour Packages'!A:AC,
      MATCH($P138, '{INDEX} Tour Packages'!$A:$A, 0),
      MATCH("Destination Code", '{INDEX} Tour Packages'!$4:$4, 0)
    ),
    "UNKNOWN"
  ) &amp; "-" &amp;
  TEXT(COUNTIFS(P$4:P138,P138),"0000")
)
</f>
        <v/>
      </c>
    </row>
    <row r="139">
      <c r="A139" s="156"/>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c r="AC139" s="157"/>
      <c r="AD139" s="157"/>
      <c r="AE139" s="157"/>
      <c r="AF139" s="157"/>
      <c r="AG139" s="158" t="str">
        <f t="array" ref="AG139">IF($P139="", "",
  "IMT-" &amp; TEXT($A139,"yyyy-mm-dd") &amp; "-" &amp;
  IFERROR(
    INDEX('{INDEX} Tour Packages'!A:AC,
      MATCH($P139, '{INDEX} Tour Packages'!$A:$A, 0),
      MATCH("Destination Code", '{INDEX} Tour Packages'!$4:$4, 0)
    ),
    "UNKNOWN"
  ) &amp; "-" &amp;
  TEXT(COUNTIFS(P$4:P139,P139),"0000")
)
</f>
        <v/>
      </c>
    </row>
    <row r="140">
      <c r="A140" s="155"/>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8" t="str">
        <f t="array" ref="AG140">IF($P140="", "",
  "IMT-" &amp; TEXT($A140,"yyyy-mm-dd") &amp; "-" &amp;
  IFERROR(
    INDEX('{INDEX} Tour Packages'!A:AC,
      MATCH($P140, '{INDEX} Tour Packages'!$A:$A, 0),
      MATCH("Destination Code", '{INDEX} Tour Packages'!$4:$4, 0)
    ),
    "UNKNOWN"
  ) &amp; "-" &amp;
  TEXT(COUNTIFS(P$4:P140,P140),"0000")
)
</f>
        <v/>
      </c>
    </row>
    <row r="141">
      <c r="A141" s="156"/>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c r="AC141" s="157"/>
      <c r="AD141" s="157"/>
      <c r="AE141" s="157"/>
      <c r="AF141" s="157"/>
      <c r="AG141" s="158" t="str">
        <f t="array" ref="AG141">IF($P141="", "",
  "IMT-" &amp; TEXT($A141,"yyyy-mm-dd") &amp; "-" &amp;
  IFERROR(
    INDEX('{INDEX} Tour Packages'!A:AC,
      MATCH($P141, '{INDEX} Tour Packages'!$A:$A, 0),
      MATCH("Destination Code", '{INDEX} Tour Packages'!$4:$4, 0)
    ),
    "UNKNOWN"
  ) &amp; "-" &amp;
  TEXT(COUNTIFS(P$4:P141,P141),"0000")
)
</f>
        <v/>
      </c>
    </row>
    <row r="142">
      <c r="A142" s="155"/>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8" t="str">
        <f t="array" ref="AG142">IF($P142="", "",
  "IMT-" &amp; TEXT($A142,"yyyy-mm-dd") &amp; "-" &amp;
  IFERROR(
    INDEX('{INDEX} Tour Packages'!A:AC,
      MATCH($P142, '{INDEX} Tour Packages'!$A:$A, 0),
      MATCH("Destination Code", '{INDEX} Tour Packages'!$4:$4, 0)
    ),
    "UNKNOWN"
  ) &amp; "-" &amp;
  TEXT(COUNTIFS(P$4:P142,P142),"0000")
)
</f>
        <v/>
      </c>
    </row>
    <row r="143">
      <c r="A143" s="156"/>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c r="AC143" s="157"/>
      <c r="AD143" s="157"/>
      <c r="AE143" s="157"/>
      <c r="AF143" s="157"/>
      <c r="AG143" s="158" t="str">
        <f t="array" ref="AG143">IF($P143="", "",
  "IMT-" &amp; TEXT($A143,"yyyy-mm-dd") &amp; "-" &amp;
  IFERROR(
    INDEX('{INDEX} Tour Packages'!A:AC,
      MATCH($P143, '{INDEX} Tour Packages'!$A:$A, 0),
      MATCH("Destination Code", '{INDEX} Tour Packages'!$4:$4, 0)
    ),
    "UNKNOWN"
  ) &amp; "-" &amp;
  TEXT(COUNTIFS(P$4:P143,P143),"0000")
)
</f>
        <v/>
      </c>
    </row>
    <row r="144">
      <c r="A144" s="155"/>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8" t="str">
        <f t="array" ref="AG144">IF($P144="", "",
  "IMT-" &amp; TEXT($A144,"yyyy-mm-dd") &amp; "-" &amp;
  IFERROR(
    INDEX('{INDEX} Tour Packages'!A:AC,
      MATCH($P144, '{INDEX} Tour Packages'!$A:$A, 0),
      MATCH("Destination Code", '{INDEX} Tour Packages'!$4:$4, 0)
    ),
    "UNKNOWN"
  ) &amp; "-" &amp;
  TEXT(COUNTIFS(P$4:P144,P144),"0000")
)
</f>
        <v/>
      </c>
    </row>
    <row r="145">
      <c r="A145" s="156"/>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c r="AC145" s="157"/>
      <c r="AD145" s="157"/>
      <c r="AE145" s="157"/>
      <c r="AF145" s="157"/>
      <c r="AG145" s="158" t="str">
        <f t="array" ref="AG145">IF($P145="", "",
  "IMT-" &amp; TEXT($A145,"yyyy-mm-dd") &amp; "-" &amp;
  IFERROR(
    INDEX('{INDEX} Tour Packages'!A:AC,
      MATCH($P145, '{INDEX} Tour Packages'!$A:$A, 0),
      MATCH("Destination Code", '{INDEX} Tour Packages'!$4:$4, 0)
    ),
    "UNKNOWN"
  ) &amp; "-" &amp;
  TEXT(COUNTIFS(P$4:P145,P145),"0000")
)
</f>
        <v/>
      </c>
    </row>
    <row r="146">
      <c r="A146" s="155"/>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8" t="str">
        <f t="array" ref="AG146">IF($P146="", "",
  "IMT-" &amp; TEXT($A146,"yyyy-mm-dd") &amp; "-" &amp;
  IFERROR(
    INDEX('{INDEX} Tour Packages'!A:AC,
      MATCH($P146, '{INDEX} Tour Packages'!$A:$A, 0),
      MATCH("Destination Code", '{INDEX} Tour Packages'!$4:$4, 0)
    ),
    "UNKNOWN"
  ) &amp; "-" &amp;
  TEXT(COUNTIFS(P$4:P146,P146),"0000")
)
</f>
        <v/>
      </c>
    </row>
    <row r="147">
      <c r="A147" s="156"/>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c r="AC147" s="157"/>
      <c r="AD147" s="157"/>
      <c r="AE147" s="157"/>
      <c r="AF147" s="157"/>
      <c r="AG147" s="158" t="str">
        <f t="array" ref="AG147">IF($P147="", "",
  "IMT-" &amp; TEXT($A147,"yyyy-mm-dd") &amp; "-" &amp;
  IFERROR(
    INDEX('{INDEX} Tour Packages'!A:AC,
      MATCH($P147, '{INDEX} Tour Packages'!$A:$A, 0),
      MATCH("Destination Code", '{INDEX} Tour Packages'!$4:$4, 0)
    ),
    "UNKNOWN"
  ) &amp; "-" &amp;
  TEXT(COUNTIFS(P$4:P147,P147),"0000")
)
</f>
        <v/>
      </c>
    </row>
    <row r="148">
      <c r="A148" s="155"/>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8" t="str">
        <f t="array" ref="AG148">IF($P148="", "",
  "IMT-" &amp; TEXT($A148,"yyyy-mm-dd") &amp; "-" &amp;
  IFERROR(
    INDEX('{INDEX} Tour Packages'!A:AC,
      MATCH($P148, '{INDEX} Tour Packages'!$A:$A, 0),
      MATCH("Destination Code", '{INDEX} Tour Packages'!$4:$4, 0)
    ),
    "UNKNOWN"
  ) &amp; "-" &amp;
  TEXT(COUNTIFS(P$4:P148,P148),"0000")
)
</f>
        <v/>
      </c>
    </row>
    <row r="149">
      <c r="A149" s="156"/>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c r="AC149" s="157"/>
      <c r="AD149" s="157"/>
      <c r="AE149" s="157"/>
      <c r="AF149" s="157"/>
      <c r="AG149" s="158" t="str">
        <f t="array" ref="AG149">IF($P149="", "",
  "IMT-" &amp; TEXT($A149,"yyyy-mm-dd") &amp; "-" &amp;
  IFERROR(
    INDEX('{INDEX} Tour Packages'!A:AC,
      MATCH($P149, '{INDEX} Tour Packages'!$A:$A, 0),
      MATCH("Destination Code", '{INDEX} Tour Packages'!$4:$4, 0)
    ),
    "UNKNOWN"
  ) &amp; "-" &amp;
  TEXT(COUNTIFS(P$4:P149,P149),"0000")
)
</f>
        <v/>
      </c>
    </row>
    <row r="150">
      <c r="A150" s="155"/>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8" t="str">
        <f t="array" ref="AG150">IF($P150="", "",
  "IMT-" &amp; TEXT($A150,"yyyy-mm-dd") &amp; "-" &amp;
  IFERROR(
    INDEX('{INDEX} Tour Packages'!A:AC,
      MATCH($P150, '{INDEX} Tour Packages'!$A:$A, 0),
      MATCH("Destination Code", '{INDEX} Tour Packages'!$4:$4, 0)
    ),
    "UNKNOWN"
  ) &amp; "-" &amp;
  TEXT(COUNTIFS(P$4:P150,P150),"0000")
)
</f>
        <v/>
      </c>
    </row>
    <row r="151">
      <c r="A151" s="156"/>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c r="AC151" s="157"/>
      <c r="AD151" s="157"/>
      <c r="AE151" s="157"/>
      <c r="AF151" s="157"/>
      <c r="AG151" s="158" t="str">
        <f t="array" ref="AG151">IF($P151="", "",
  "IMT-" &amp; TEXT($A151,"yyyy-mm-dd") &amp; "-" &amp;
  IFERROR(
    INDEX('{INDEX} Tour Packages'!A:AC,
      MATCH($P151, '{INDEX} Tour Packages'!$A:$A, 0),
      MATCH("Destination Code", '{INDEX} Tour Packages'!$4:$4, 0)
    ),
    "UNKNOWN"
  ) &amp; "-" &amp;
  TEXT(COUNTIFS(P$4:P151,P151),"0000")
)
</f>
        <v/>
      </c>
    </row>
    <row r="152">
      <c r="A152" s="155"/>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8" t="str">
        <f t="array" ref="AG152">IF($P152="", "",
  "IMT-" &amp; TEXT($A152,"yyyy-mm-dd") &amp; "-" &amp;
  IFERROR(
    INDEX('{INDEX} Tour Packages'!A:AC,
      MATCH($P152, '{INDEX} Tour Packages'!$A:$A, 0),
      MATCH("Destination Code", '{INDEX} Tour Packages'!$4:$4, 0)
    ),
    "UNKNOWN"
  ) &amp; "-" &amp;
  TEXT(COUNTIFS(P$4:P152,P152),"0000")
)
</f>
        <v/>
      </c>
    </row>
    <row r="153">
      <c r="A153" s="156"/>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c r="AC153" s="157"/>
      <c r="AD153" s="157"/>
      <c r="AE153" s="157"/>
      <c r="AF153" s="157"/>
      <c r="AG153" s="158" t="str">
        <f t="array" ref="AG153">IF($P153="", "",
  "IMT-" &amp; TEXT($A153,"yyyy-mm-dd") &amp; "-" &amp;
  IFERROR(
    INDEX('{INDEX} Tour Packages'!A:AC,
      MATCH($P153, '{INDEX} Tour Packages'!$A:$A, 0),
      MATCH("Destination Code", '{INDEX} Tour Packages'!$4:$4, 0)
    ),
    "UNKNOWN"
  ) &amp; "-" &amp;
  TEXT(COUNTIFS(P$4:P153,P153),"0000")
)
</f>
        <v/>
      </c>
    </row>
    <row r="154">
      <c r="A154" s="155"/>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8" t="str">
        <f t="array" ref="AG154">IF($P154="", "",
  "IMT-" &amp; TEXT($A154,"yyyy-mm-dd") &amp; "-" &amp;
  IFERROR(
    INDEX('{INDEX} Tour Packages'!A:AC,
      MATCH($P154, '{INDEX} Tour Packages'!$A:$A, 0),
      MATCH("Destination Code", '{INDEX} Tour Packages'!$4:$4, 0)
    ),
    "UNKNOWN"
  ) &amp; "-" &amp;
  TEXT(COUNTIFS(P$4:P154,P154),"0000")
)
</f>
        <v/>
      </c>
    </row>
    <row r="155">
      <c r="A155" s="156"/>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c r="AC155" s="157"/>
      <c r="AD155" s="157"/>
      <c r="AE155" s="157"/>
      <c r="AF155" s="157"/>
      <c r="AG155" s="158" t="str">
        <f t="array" ref="AG155">IF($P155="", "",
  "IMT-" &amp; TEXT($A155,"yyyy-mm-dd") &amp; "-" &amp;
  IFERROR(
    INDEX('{INDEX} Tour Packages'!A:AC,
      MATCH($P155, '{INDEX} Tour Packages'!$A:$A, 0),
      MATCH("Destination Code", '{INDEX} Tour Packages'!$4:$4, 0)
    ),
    "UNKNOWN"
  ) &amp; "-" &amp;
  TEXT(COUNTIFS(P$4:P155,P155),"0000")
)
</f>
        <v/>
      </c>
    </row>
    <row r="156">
      <c r="A156" s="155"/>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8" t="str">
        <f t="array" ref="AG156">IF($P156="", "",
  "IMT-" &amp; TEXT($A156,"yyyy-mm-dd") &amp; "-" &amp;
  IFERROR(
    INDEX('{INDEX} Tour Packages'!A:AC,
      MATCH($P156, '{INDEX} Tour Packages'!$A:$A, 0),
      MATCH("Destination Code", '{INDEX} Tour Packages'!$4:$4, 0)
    ),
    "UNKNOWN"
  ) &amp; "-" &amp;
  TEXT(COUNTIFS(P$4:P156,P156),"0000")
)
</f>
        <v/>
      </c>
    </row>
    <row r="157">
      <c r="A157" s="156"/>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c r="AC157" s="157"/>
      <c r="AD157" s="157"/>
      <c r="AE157" s="157"/>
      <c r="AF157" s="157"/>
      <c r="AG157" s="158" t="str">
        <f t="array" ref="AG157">IF($P157="", "",
  "IMT-" &amp; TEXT($A157,"yyyy-mm-dd") &amp; "-" &amp;
  IFERROR(
    INDEX('{INDEX} Tour Packages'!A:AC,
      MATCH($P157, '{INDEX} Tour Packages'!$A:$A, 0),
      MATCH("Destination Code", '{INDEX} Tour Packages'!$4:$4, 0)
    ),
    "UNKNOWN"
  ) &amp; "-" &amp;
  TEXT(COUNTIFS(P$4:P157,P157),"0000")
)
</f>
        <v/>
      </c>
    </row>
    <row r="158">
      <c r="A158" s="155"/>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8" t="str">
        <f t="array" ref="AG158">IF($P158="", "",
  "IMT-" &amp; TEXT($A158,"yyyy-mm-dd") &amp; "-" &amp;
  IFERROR(
    INDEX('{INDEX} Tour Packages'!A:AC,
      MATCH($P158, '{INDEX} Tour Packages'!$A:$A, 0),
      MATCH("Destination Code", '{INDEX} Tour Packages'!$4:$4, 0)
    ),
    "UNKNOWN"
  ) &amp; "-" &amp;
  TEXT(COUNTIFS(P$4:P158,P158),"0000")
)
</f>
        <v/>
      </c>
    </row>
    <row r="159">
      <c r="A159" s="156"/>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c r="AC159" s="157"/>
      <c r="AD159" s="157"/>
      <c r="AE159" s="157"/>
      <c r="AF159" s="157"/>
      <c r="AG159" s="158" t="str">
        <f t="array" ref="AG159">IF($P159="", "",
  "IMT-" &amp; TEXT($A159,"yyyy-mm-dd") &amp; "-" &amp;
  IFERROR(
    INDEX('{INDEX} Tour Packages'!A:AC,
      MATCH($P159, '{INDEX} Tour Packages'!$A:$A, 0),
      MATCH("Destination Code", '{INDEX} Tour Packages'!$4:$4, 0)
    ),
    "UNKNOWN"
  ) &amp; "-" &amp;
  TEXT(COUNTIFS(P$4:P159,P159),"0000")
)
</f>
        <v/>
      </c>
    </row>
    <row r="160">
      <c r="A160" s="155"/>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8" t="str">
        <f t="array" ref="AG160">IF($P160="", "",
  "IMT-" &amp; TEXT($A160,"yyyy-mm-dd") &amp; "-" &amp;
  IFERROR(
    INDEX('{INDEX} Tour Packages'!A:AC,
      MATCH($P160, '{INDEX} Tour Packages'!$A:$A, 0),
      MATCH("Destination Code", '{INDEX} Tour Packages'!$4:$4, 0)
    ),
    "UNKNOWN"
  ) &amp; "-" &amp;
  TEXT(COUNTIFS(P$4:P160,P160),"0000")
)
</f>
        <v/>
      </c>
    </row>
    <row r="161">
      <c r="A161" s="156"/>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c r="AC161" s="157"/>
      <c r="AD161" s="157"/>
      <c r="AE161" s="157"/>
      <c r="AF161" s="157"/>
      <c r="AG161" s="158" t="str">
        <f t="array" ref="AG161">IF($P161="", "",
  "IMT-" &amp; TEXT($A161,"yyyy-mm-dd") &amp; "-" &amp;
  IFERROR(
    INDEX('{INDEX} Tour Packages'!A:AC,
      MATCH($P161, '{INDEX} Tour Packages'!$A:$A, 0),
      MATCH("Destination Code", '{INDEX} Tour Packages'!$4:$4, 0)
    ),
    "UNKNOWN"
  ) &amp; "-" &amp;
  TEXT(COUNTIFS(P$4:P161,P161),"0000")
)
</f>
        <v/>
      </c>
    </row>
    <row r="162">
      <c r="A162" s="155"/>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8" t="str">
        <f t="array" ref="AG162">IF($P162="", "",
  "IMT-" &amp; TEXT($A162,"yyyy-mm-dd") &amp; "-" &amp;
  IFERROR(
    INDEX('{INDEX} Tour Packages'!A:AC,
      MATCH($P162, '{INDEX} Tour Packages'!$A:$A, 0),
      MATCH("Destination Code", '{INDEX} Tour Packages'!$4:$4, 0)
    ),
    "UNKNOWN"
  ) &amp; "-" &amp;
  TEXT(COUNTIFS(P$4:P162,P162),"0000")
)
</f>
        <v/>
      </c>
    </row>
    <row r="163">
      <c r="A163" s="156"/>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c r="AC163" s="157"/>
      <c r="AD163" s="157"/>
      <c r="AE163" s="157"/>
      <c r="AF163" s="157"/>
      <c r="AG163" s="158" t="str">
        <f t="array" ref="AG163">IF($P163="", "",
  "IMT-" &amp; TEXT($A163,"yyyy-mm-dd") &amp; "-" &amp;
  IFERROR(
    INDEX('{INDEX} Tour Packages'!A:AC,
      MATCH($P163, '{INDEX} Tour Packages'!$A:$A, 0),
      MATCH("Destination Code", '{INDEX} Tour Packages'!$4:$4, 0)
    ),
    "UNKNOWN"
  ) &amp; "-" &amp;
  TEXT(COUNTIFS(P$4:P163,P163),"0000")
)
</f>
        <v/>
      </c>
    </row>
    <row r="164">
      <c r="A164" s="155"/>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8" t="str">
        <f t="array" ref="AG164">IF($P164="", "",
  "IMT-" &amp; TEXT($A164,"yyyy-mm-dd") &amp; "-" &amp;
  IFERROR(
    INDEX('{INDEX} Tour Packages'!A:AC,
      MATCH($P164, '{INDEX} Tour Packages'!$A:$A, 0),
      MATCH("Destination Code", '{INDEX} Tour Packages'!$4:$4, 0)
    ),
    "UNKNOWN"
  ) &amp; "-" &amp;
  TEXT(COUNTIFS(P$4:P164,P164),"0000")
)
</f>
        <v/>
      </c>
    </row>
    <row r="165">
      <c r="A165" s="156"/>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c r="AC165" s="157"/>
      <c r="AD165" s="157"/>
      <c r="AE165" s="157"/>
      <c r="AF165" s="157"/>
      <c r="AG165" s="158" t="str">
        <f t="array" ref="AG165">IF($P165="", "",
  "IMT-" &amp; TEXT($A165,"yyyy-mm-dd") &amp; "-" &amp;
  IFERROR(
    INDEX('{INDEX} Tour Packages'!A:AC,
      MATCH($P165, '{INDEX} Tour Packages'!$A:$A, 0),
      MATCH("Destination Code", '{INDEX} Tour Packages'!$4:$4, 0)
    ),
    "UNKNOWN"
  ) &amp; "-" &amp;
  TEXT(COUNTIFS(P$4:P165,P165),"0000")
)
</f>
        <v/>
      </c>
    </row>
    <row r="166">
      <c r="A166" s="155"/>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8" t="str">
        <f t="array" ref="AG166">IF($P166="", "",
  "IMT-" &amp; TEXT($A166,"yyyy-mm-dd") &amp; "-" &amp;
  IFERROR(
    INDEX('{INDEX} Tour Packages'!A:AC,
      MATCH($P166, '{INDEX} Tour Packages'!$A:$A, 0),
      MATCH("Destination Code", '{INDEX} Tour Packages'!$4:$4, 0)
    ),
    "UNKNOWN"
  ) &amp; "-" &amp;
  TEXT(COUNTIFS(P$4:P166,P166),"0000")
)
</f>
        <v/>
      </c>
    </row>
    <row r="167">
      <c r="A167" s="156"/>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c r="AE167" s="157"/>
      <c r="AF167" s="157"/>
      <c r="AG167" s="158" t="str">
        <f t="array" ref="AG167">IF($P167="", "",
  "IMT-" &amp; TEXT($A167,"yyyy-mm-dd") &amp; "-" &amp;
  IFERROR(
    INDEX('{INDEX} Tour Packages'!A:AC,
      MATCH($P167, '{INDEX} Tour Packages'!$A:$A, 0),
      MATCH("Destination Code", '{INDEX} Tour Packages'!$4:$4, 0)
    ),
    "UNKNOWN"
  ) &amp; "-" &amp;
  TEXT(COUNTIFS(P$4:P167,P167),"0000")
)
</f>
        <v/>
      </c>
    </row>
    <row r="168">
      <c r="A168" s="155"/>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8" t="str">
        <f t="array" ref="AG168">IF($P168="", "",
  "IMT-" &amp; TEXT($A168,"yyyy-mm-dd") &amp; "-" &amp;
  IFERROR(
    INDEX('{INDEX} Tour Packages'!A:AC,
      MATCH($P168, '{INDEX} Tour Packages'!$A:$A, 0),
      MATCH("Destination Code", '{INDEX} Tour Packages'!$4:$4, 0)
    ),
    "UNKNOWN"
  ) &amp; "-" &amp;
  TEXT(COUNTIFS(P$4:P168,P168),"0000")
)
</f>
        <v/>
      </c>
    </row>
    <row r="169">
      <c r="A169" s="156"/>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c r="AC169" s="157"/>
      <c r="AD169" s="157"/>
      <c r="AE169" s="157"/>
      <c r="AF169" s="157"/>
      <c r="AG169" s="158" t="str">
        <f t="array" ref="AG169">IF($P169="", "",
  "IMT-" &amp; TEXT($A169,"yyyy-mm-dd") &amp; "-" &amp;
  IFERROR(
    INDEX('{INDEX} Tour Packages'!A:AC,
      MATCH($P169, '{INDEX} Tour Packages'!$A:$A, 0),
      MATCH("Destination Code", '{INDEX} Tour Packages'!$4:$4, 0)
    ),
    "UNKNOWN"
  ) &amp; "-" &amp;
  TEXT(COUNTIFS(P$4:P169,P169),"0000")
)
</f>
        <v/>
      </c>
    </row>
    <row r="170">
      <c r="A170" s="155"/>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8" t="str">
        <f t="array" ref="AG170">IF($P170="", "",
  "IMT-" &amp; TEXT($A170,"yyyy-mm-dd") &amp; "-" &amp;
  IFERROR(
    INDEX('{INDEX} Tour Packages'!A:AC,
      MATCH($P170, '{INDEX} Tour Packages'!$A:$A, 0),
      MATCH("Destination Code", '{INDEX} Tour Packages'!$4:$4, 0)
    ),
    "UNKNOWN"
  ) &amp; "-" &amp;
  TEXT(COUNTIFS(P$4:P170,P170),"0000")
)
</f>
        <v/>
      </c>
    </row>
    <row r="171">
      <c r="A171" s="156"/>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c r="AC171" s="157"/>
      <c r="AD171" s="157"/>
      <c r="AE171" s="157"/>
      <c r="AF171" s="157"/>
      <c r="AG171" s="158" t="str">
        <f t="array" ref="AG171">IF($P171="", "",
  "IMT-" &amp; TEXT($A171,"yyyy-mm-dd") &amp; "-" &amp;
  IFERROR(
    INDEX('{INDEX} Tour Packages'!A:AC,
      MATCH($P171, '{INDEX} Tour Packages'!$A:$A, 0),
      MATCH("Destination Code", '{INDEX} Tour Packages'!$4:$4, 0)
    ),
    "UNKNOWN"
  ) &amp; "-" &amp;
  TEXT(COUNTIFS(P$4:P171,P171),"0000")
)
</f>
        <v/>
      </c>
    </row>
    <row r="172">
      <c r="A172" s="155"/>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8" t="str">
        <f t="array" ref="AG172">IF($P172="", "",
  "IMT-" &amp; TEXT($A172,"yyyy-mm-dd") &amp; "-" &amp;
  IFERROR(
    INDEX('{INDEX} Tour Packages'!A:AC,
      MATCH($P172, '{INDEX} Tour Packages'!$A:$A, 0),
      MATCH("Destination Code", '{INDEX} Tour Packages'!$4:$4, 0)
    ),
    "UNKNOWN"
  ) &amp; "-" &amp;
  TEXT(COUNTIFS(P$4:P172,P172),"0000")
)
</f>
        <v/>
      </c>
    </row>
    <row r="173">
      <c r="A173" s="156"/>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c r="AC173" s="157"/>
      <c r="AD173" s="157"/>
      <c r="AE173" s="157"/>
      <c r="AF173" s="157"/>
      <c r="AG173" s="158" t="str">
        <f t="array" ref="AG173">IF($P173="", "",
  "IMT-" &amp; TEXT($A173,"yyyy-mm-dd") &amp; "-" &amp;
  IFERROR(
    INDEX('{INDEX} Tour Packages'!A:AC,
      MATCH($P173, '{INDEX} Tour Packages'!$A:$A, 0),
      MATCH("Destination Code", '{INDEX} Tour Packages'!$4:$4, 0)
    ),
    "UNKNOWN"
  ) &amp; "-" &amp;
  TEXT(COUNTIFS(P$4:P173,P173),"0000")
)
</f>
        <v/>
      </c>
    </row>
    <row r="174">
      <c r="A174" s="155"/>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8" t="str">
        <f t="array" ref="AG174">IF($P174="", "",
  "IMT-" &amp; TEXT($A174,"yyyy-mm-dd") &amp; "-" &amp;
  IFERROR(
    INDEX('{INDEX} Tour Packages'!A:AC,
      MATCH($P174, '{INDEX} Tour Packages'!$A:$A, 0),
      MATCH("Destination Code", '{INDEX} Tour Packages'!$4:$4, 0)
    ),
    "UNKNOWN"
  ) &amp; "-" &amp;
  TEXT(COUNTIFS(P$4:P174,P174),"0000")
)
</f>
        <v/>
      </c>
    </row>
    <row r="175">
      <c r="A175" s="156"/>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c r="AC175" s="157"/>
      <c r="AD175" s="157"/>
      <c r="AE175" s="157"/>
      <c r="AF175" s="157"/>
      <c r="AG175" s="158" t="str">
        <f t="array" ref="AG175">IF($P175="", "",
  "IMT-" &amp; TEXT($A175,"yyyy-mm-dd") &amp; "-" &amp;
  IFERROR(
    INDEX('{INDEX} Tour Packages'!A:AC,
      MATCH($P175, '{INDEX} Tour Packages'!$A:$A, 0),
      MATCH("Destination Code", '{INDEX} Tour Packages'!$4:$4, 0)
    ),
    "UNKNOWN"
  ) &amp; "-" &amp;
  TEXT(COUNTIFS(P$4:P175,P175),"0000")
)
</f>
        <v/>
      </c>
    </row>
    <row r="176">
      <c r="A176" s="155"/>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8" t="str">
        <f t="array" ref="AG176">IF($P176="", "",
  "IMT-" &amp; TEXT($A176,"yyyy-mm-dd") &amp; "-" &amp;
  IFERROR(
    INDEX('{INDEX} Tour Packages'!A:AC,
      MATCH($P176, '{INDEX} Tour Packages'!$A:$A, 0),
      MATCH("Destination Code", '{INDEX} Tour Packages'!$4:$4, 0)
    ),
    "UNKNOWN"
  ) &amp; "-" &amp;
  TEXT(COUNTIFS(P$4:P176,P176),"0000")
)
</f>
        <v/>
      </c>
    </row>
    <row r="177">
      <c r="A177" s="156"/>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c r="AC177" s="157"/>
      <c r="AD177" s="157"/>
      <c r="AE177" s="157"/>
      <c r="AF177" s="157"/>
      <c r="AG177" s="158" t="str">
        <f t="array" ref="AG177">IF($P177="", "",
  "IMT-" &amp; TEXT($A177,"yyyy-mm-dd") &amp; "-" &amp;
  IFERROR(
    INDEX('{INDEX} Tour Packages'!A:AC,
      MATCH($P177, '{INDEX} Tour Packages'!$A:$A, 0),
      MATCH("Destination Code", '{INDEX} Tour Packages'!$4:$4, 0)
    ),
    "UNKNOWN"
  ) &amp; "-" &amp;
  TEXT(COUNTIFS(P$4:P177,P177),"0000")
)
</f>
        <v/>
      </c>
    </row>
    <row r="178">
      <c r="A178" s="155"/>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8" t="str">
        <f t="array" ref="AG178">IF($P178="", "",
  "IMT-" &amp; TEXT($A178,"yyyy-mm-dd") &amp; "-" &amp;
  IFERROR(
    INDEX('{INDEX} Tour Packages'!A:AC,
      MATCH($P178, '{INDEX} Tour Packages'!$A:$A, 0),
      MATCH("Destination Code", '{INDEX} Tour Packages'!$4:$4, 0)
    ),
    "UNKNOWN"
  ) &amp; "-" &amp;
  TEXT(COUNTIFS(P$4:P178,P178),"0000")
)
</f>
        <v/>
      </c>
    </row>
    <row r="179">
      <c r="A179" s="156"/>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c r="AE179" s="157"/>
      <c r="AF179" s="157"/>
      <c r="AG179" s="158" t="str">
        <f t="array" ref="AG179">IF($P179="", "",
  "IMT-" &amp; TEXT($A179,"yyyy-mm-dd") &amp; "-" &amp;
  IFERROR(
    INDEX('{INDEX} Tour Packages'!A:AC,
      MATCH($P179, '{INDEX} Tour Packages'!$A:$A, 0),
      MATCH("Destination Code", '{INDEX} Tour Packages'!$4:$4, 0)
    ),
    "UNKNOWN"
  ) &amp; "-" &amp;
  TEXT(COUNTIFS(P$4:P179,P179),"0000")
)
</f>
        <v/>
      </c>
    </row>
    <row r="180">
      <c r="A180" s="155"/>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8" t="str">
        <f t="array" ref="AG180">IF($P180="", "",
  "IMT-" &amp; TEXT($A180,"yyyy-mm-dd") &amp; "-" &amp;
  IFERROR(
    INDEX('{INDEX} Tour Packages'!A:AC,
      MATCH($P180, '{INDEX} Tour Packages'!$A:$A, 0),
      MATCH("Destination Code", '{INDEX} Tour Packages'!$4:$4, 0)
    ),
    "UNKNOWN"
  ) &amp; "-" &amp;
  TEXT(COUNTIFS(P$4:P180,P180),"0000")
)
</f>
        <v/>
      </c>
    </row>
    <row r="181">
      <c r="A181" s="156"/>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c r="AC181" s="157"/>
      <c r="AD181" s="157"/>
      <c r="AE181" s="157"/>
      <c r="AF181" s="157"/>
      <c r="AG181" s="158" t="str">
        <f t="array" ref="AG181">IF($P181="", "",
  "IMT-" &amp; TEXT($A181,"yyyy-mm-dd") &amp; "-" &amp;
  IFERROR(
    INDEX('{INDEX} Tour Packages'!A:AC,
      MATCH($P181, '{INDEX} Tour Packages'!$A:$A, 0),
      MATCH("Destination Code", '{INDEX} Tour Packages'!$4:$4, 0)
    ),
    "UNKNOWN"
  ) &amp; "-" &amp;
  TEXT(COUNTIFS(P$4:P181,P181),"0000")
)
</f>
        <v/>
      </c>
    </row>
    <row r="182">
      <c r="A182" s="155"/>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8" t="str">
        <f t="array" ref="AG182">IF($P182="", "",
  "IMT-" &amp; TEXT($A182,"yyyy-mm-dd") &amp; "-" &amp;
  IFERROR(
    INDEX('{INDEX} Tour Packages'!A:AC,
      MATCH($P182, '{INDEX} Tour Packages'!$A:$A, 0),
      MATCH("Destination Code", '{INDEX} Tour Packages'!$4:$4, 0)
    ),
    "UNKNOWN"
  ) &amp; "-" &amp;
  TEXT(COUNTIFS(P$4:P182,P182),"0000")
)
</f>
        <v/>
      </c>
    </row>
    <row r="183">
      <c r="A183" s="156"/>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8" t="str">
        <f t="array" ref="AG183">IF($P183="", "",
  "IMT-" &amp; TEXT($A183,"yyyy-mm-dd") &amp; "-" &amp;
  IFERROR(
    INDEX('{INDEX} Tour Packages'!A:AC,
      MATCH($P183, '{INDEX} Tour Packages'!$A:$A, 0),
      MATCH("Destination Code", '{INDEX} Tour Packages'!$4:$4, 0)
    ),
    "UNKNOWN"
  ) &amp; "-" &amp;
  TEXT(COUNTIFS(P$4:P183,P183),"0000")
)
</f>
        <v/>
      </c>
    </row>
    <row r="184">
      <c r="A184" s="155"/>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8" t="str">
        <f t="array" ref="AG184">IF($P184="", "",
  "IMT-" &amp; TEXT($A184,"yyyy-mm-dd") &amp; "-" &amp;
  IFERROR(
    INDEX('{INDEX} Tour Packages'!A:AC,
      MATCH($P184, '{INDEX} Tour Packages'!$A:$A, 0),
      MATCH("Destination Code", '{INDEX} Tour Packages'!$4:$4, 0)
    ),
    "UNKNOWN"
  ) &amp; "-" &amp;
  TEXT(COUNTIFS(P$4:P184,P184),"0000")
)
</f>
        <v/>
      </c>
    </row>
    <row r="185">
      <c r="A185" s="156"/>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8" t="str">
        <f t="array" ref="AG185">IF($P185="", "",
  "IMT-" &amp; TEXT($A185,"yyyy-mm-dd") &amp; "-" &amp;
  IFERROR(
    INDEX('{INDEX} Tour Packages'!A:AC,
      MATCH($P185, '{INDEX} Tour Packages'!$A:$A, 0),
      MATCH("Destination Code", '{INDEX} Tour Packages'!$4:$4, 0)
    ),
    "UNKNOWN"
  ) &amp; "-" &amp;
  TEXT(COUNTIFS(P$4:P185,P185),"0000")
)
</f>
        <v/>
      </c>
    </row>
    <row r="186">
      <c r="A186" s="155"/>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8" t="str">
        <f t="array" ref="AG186">IF($P186="", "",
  "IMT-" &amp; TEXT($A186,"yyyy-mm-dd") &amp; "-" &amp;
  IFERROR(
    INDEX('{INDEX} Tour Packages'!A:AC,
      MATCH($P186, '{INDEX} Tour Packages'!$A:$A, 0),
      MATCH("Destination Code", '{INDEX} Tour Packages'!$4:$4, 0)
    ),
    "UNKNOWN"
  ) &amp; "-" &amp;
  TEXT(COUNTIFS(P$4:P186,P186),"0000")
)
</f>
        <v/>
      </c>
    </row>
    <row r="187">
      <c r="A187" s="156"/>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c r="AC187" s="157"/>
      <c r="AD187" s="157"/>
      <c r="AE187" s="157"/>
      <c r="AF187" s="157"/>
      <c r="AG187" s="158" t="str">
        <f t="array" ref="AG187">IF($P187="", "",
  "IMT-" &amp; TEXT($A187,"yyyy-mm-dd") &amp; "-" &amp;
  IFERROR(
    INDEX('{INDEX} Tour Packages'!A:AC,
      MATCH($P187, '{INDEX} Tour Packages'!$A:$A, 0),
      MATCH("Destination Code", '{INDEX} Tour Packages'!$4:$4, 0)
    ),
    "UNKNOWN"
  ) &amp; "-" &amp;
  TEXT(COUNTIFS(P$4:P187,P187),"0000")
)
</f>
        <v/>
      </c>
    </row>
    <row r="188">
      <c r="A188" s="155"/>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8" t="str">
        <f t="array" ref="AG188">IF($P188="", "",
  "IMT-" &amp; TEXT($A188,"yyyy-mm-dd") &amp; "-" &amp;
  IFERROR(
    INDEX('{INDEX} Tour Packages'!A:AC,
      MATCH($P188, '{INDEX} Tour Packages'!$A:$A, 0),
      MATCH("Destination Code", '{INDEX} Tour Packages'!$4:$4, 0)
    ),
    "UNKNOWN"
  ) &amp; "-" &amp;
  TEXT(COUNTIFS(P$4:P188,P188),"0000")
)
</f>
        <v/>
      </c>
    </row>
    <row r="189">
      <c r="A189" s="156"/>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c r="AC189" s="157"/>
      <c r="AD189" s="157"/>
      <c r="AE189" s="157"/>
      <c r="AF189" s="157"/>
      <c r="AG189" s="158" t="str">
        <f t="array" ref="AG189">IF($P189="", "",
  "IMT-" &amp; TEXT($A189,"yyyy-mm-dd") &amp; "-" &amp;
  IFERROR(
    INDEX('{INDEX} Tour Packages'!A:AC,
      MATCH($P189, '{INDEX} Tour Packages'!$A:$A, 0),
      MATCH("Destination Code", '{INDEX} Tour Packages'!$4:$4, 0)
    ),
    "UNKNOWN"
  ) &amp; "-" &amp;
  TEXT(COUNTIFS(P$4:P189,P189),"0000")
)
</f>
        <v/>
      </c>
    </row>
    <row r="190">
      <c r="A190" s="155"/>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8" t="str">
        <f t="array" ref="AG190">IF($P190="", "",
  "IMT-" &amp; TEXT($A190,"yyyy-mm-dd") &amp; "-" &amp;
  IFERROR(
    INDEX('{INDEX} Tour Packages'!A:AC,
      MATCH($P190, '{INDEX} Tour Packages'!$A:$A, 0),
      MATCH("Destination Code", '{INDEX} Tour Packages'!$4:$4, 0)
    ),
    "UNKNOWN"
  ) &amp; "-" &amp;
  TEXT(COUNTIFS(P$4:P190,P190),"0000")
)
</f>
        <v/>
      </c>
    </row>
    <row r="191">
      <c r="A191" s="156"/>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c r="AC191" s="157"/>
      <c r="AD191" s="157"/>
      <c r="AE191" s="157"/>
      <c r="AF191" s="157"/>
      <c r="AG191" s="158" t="str">
        <f t="array" ref="AG191">IF($P191="", "",
  "IMT-" &amp; TEXT($A191,"yyyy-mm-dd") &amp; "-" &amp;
  IFERROR(
    INDEX('{INDEX} Tour Packages'!A:AC,
      MATCH($P191, '{INDEX} Tour Packages'!$A:$A, 0),
      MATCH("Destination Code", '{INDEX} Tour Packages'!$4:$4, 0)
    ),
    "UNKNOWN"
  ) &amp; "-" &amp;
  TEXT(COUNTIFS(P$4:P191,P191),"0000")
)
</f>
        <v/>
      </c>
    </row>
    <row r="192">
      <c r="A192" s="155"/>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8" t="str">
        <f t="array" ref="AG192">IF($P192="", "",
  "IMT-" &amp; TEXT($A192,"yyyy-mm-dd") &amp; "-" &amp;
  IFERROR(
    INDEX('{INDEX} Tour Packages'!A:AC,
      MATCH($P192, '{INDEX} Tour Packages'!$A:$A, 0),
      MATCH("Destination Code", '{INDEX} Tour Packages'!$4:$4, 0)
    ),
    "UNKNOWN"
  ) &amp; "-" &amp;
  TEXT(COUNTIFS(P$4:P192,P192),"0000")
)
</f>
        <v/>
      </c>
    </row>
    <row r="193">
      <c r="A193" s="156"/>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c r="AC193" s="157"/>
      <c r="AD193" s="157"/>
      <c r="AE193" s="157"/>
      <c r="AF193" s="157"/>
      <c r="AG193" s="158" t="str">
        <f t="array" ref="AG193">IF($P193="", "",
  "IMT-" &amp; TEXT($A193,"yyyy-mm-dd") &amp; "-" &amp;
  IFERROR(
    INDEX('{INDEX} Tour Packages'!A:AC,
      MATCH($P193, '{INDEX} Tour Packages'!$A:$A, 0),
      MATCH("Destination Code", '{INDEX} Tour Packages'!$4:$4, 0)
    ),
    "UNKNOWN"
  ) &amp; "-" &amp;
  TEXT(COUNTIFS(P$4:P193,P193),"0000")
)
</f>
        <v/>
      </c>
    </row>
    <row r="194">
      <c r="A194" s="155"/>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8" t="str">
        <f t="array" ref="AG194">IF($P194="", "",
  "IMT-" &amp; TEXT($A194,"yyyy-mm-dd") &amp; "-" &amp;
  IFERROR(
    INDEX('{INDEX} Tour Packages'!A:AC,
      MATCH($P194, '{INDEX} Tour Packages'!$A:$A, 0),
      MATCH("Destination Code", '{INDEX} Tour Packages'!$4:$4, 0)
    ),
    "UNKNOWN"
  ) &amp; "-" &amp;
  TEXT(COUNTIFS(P$4:P194,P194),"0000")
)
</f>
        <v/>
      </c>
    </row>
    <row r="195">
      <c r="A195" s="156"/>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8" t="str">
        <f t="array" ref="AG195">IF($P195="", "",
  "IMT-" &amp; TEXT($A195,"yyyy-mm-dd") &amp; "-" &amp;
  IFERROR(
    INDEX('{INDEX} Tour Packages'!A:AC,
      MATCH($P195, '{INDEX} Tour Packages'!$A:$A, 0),
      MATCH("Destination Code", '{INDEX} Tour Packages'!$4:$4, 0)
    ),
    "UNKNOWN"
  ) &amp; "-" &amp;
  TEXT(COUNTIFS(P$4:P195,P195),"0000")
)
</f>
        <v/>
      </c>
    </row>
    <row r="196">
      <c r="A196" s="155"/>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8" t="str">
        <f t="array" ref="AG196">IF($P196="", "",
  "IMT-" &amp; TEXT($A196,"yyyy-mm-dd") &amp; "-" &amp;
  IFERROR(
    INDEX('{INDEX} Tour Packages'!A:AC,
      MATCH($P196, '{INDEX} Tour Packages'!$A:$A, 0),
      MATCH("Destination Code", '{INDEX} Tour Packages'!$4:$4, 0)
    ),
    "UNKNOWN"
  ) &amp; "-" &amp;
  TEXT(COUNTIFS(P$4:P196,P196),"0000")
)
</f>
        <v/>
      </c>
    </row>
    <row r="197">
      <c r="A197" s="156"/>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c r="AC197" s="157"/>
      <c r="AD197" s="157"/>
      <c r="AE197" s="157"/>
      <c r="AF197" s="157"/>
      <c r="AG197" s="158" t="str">
        <f t="array" ref="AG197">IF($P197="", "",
  "IMT-" &amp; TEXT($A197,"yyyy-mm-dd") &amp; "-" &amp;
  IFERROR(
    INDEX('{INDEX} Tour Packages'!A:AC,
      MATCH($P197, '{INDEX} Tour Packages'!$A:$A, 0),
      MATCH("Destination Code", '{INDEX} Tour Packages'!$4:$4, 0)
    ),
    "UNKNOWN"
  ) &amp; "-" &amp;
  TEXT(COUNTIFS(P$4:P197,P197),"0000")
)
</f>
        <v/>
      </c>
    </row>
    <row r="198">
      <c r="A198" s="155"/>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8" t="str">
        <f t="array" ref="AG198">IF($P198="", "",
  "IMT-" &amp; TEXT($A198,"yyyy-mm-dd") &amp; "-" &amp;
  IFERROR(
    INDEX('{INDEX} Tour Packages'!A:AC,
      MATCH($P198, '{INDEX} Tour Packages'!$A:$A, 0),
      MATCH("Destination Code", '{INDEX} Tour Packages'!$4:$4, 0)
    ),
    "UNKNOWN"
  ) &amp; "-" &amp;
  TEXT(COUNTIFS(P$4:P198,P198),"0000")
)
</f>
        <v/>
      </c>
    </row>
    <row r="199">
      <c r="A199" s="156"/>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c r="AC199" s="157"/>
      <c r="AD199" s="157"/>
      <c r="AE199" s="157"/>
      <c r="AF199" s="157"/>
      <c r="AG199" s="158" t="str">
        <f t="array" ref="AG199">IF($P199="", "",
  "IMT-" &amp; TEXT($A199,"yyyy-mm-dd") &amp; "-" &amp;
  IFERROR(
    INDEX('{INDEX} Tour Packages'!A:AC,
      MATCH($P199, '{INDEX} Tour Packages'!$A:$A, 0),
      MATCH("Destination Code", '{INDEX} Tour Packages'!$4:$4, 0)
    ),
    "UNKNOWN"
  ) &amp; "-" &amp;
  TEXT(COUNTIFS(P$4:P199,P199),"0000")
)
</f>
        <v/>
      </c>
    </row>
    <row r="200">
      <c r="A200" s="155"/>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8" t="str">
        <f t="array" ref="AG200">IF($P200="", "",
  "IMT-" &amp; TEXT($A200,"yyyy-mm-dd") &amp; "-" &amp;
  IFERROR(
    INDEX('{INDEX} Tour Packages'!A:AC,
      MATCH($P200, '{INDEX} Tour Packages'!$A:$A, 0),
      MATCH("Destination Code", '{INDEX} Tour Packages'!$4:$4, 0)
    ),
    "UNKNOWN"
  ) &amp; "-" &amp;
  TEXT(COUNTIFS(P$4:P200,P200),"0000")
)
</f>
        <v/>
      </c>
    </row>
    <row r="201">
      <c r="A201" s="156"/>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c r="AC201" s="157"/>
      <c r="AD201" s="157"/>
      <c r="AE201" s="157"/>
      <c r="AF201" s="157"/>
      <c r="AG201" s="158" t="str">
        <f t="array" ref="AG201">IF($P201="", "",
  "IMT-" &amp; TEXT($A201,"yyyy-mm-dd") &amp; "-" &amp;
  IFERROR(
    INDEX('{INDEX} Tour Packages'!A:AC,
      MATCH($P201, '{INDEX} Tour Packages'!$A:$A, 0),
      MATCH("Destination Code", '{INDEX} Tour Packages'!$4:$4, 0)
    ),
    "UNKNOWN"
  ) &amp; "-" &amp;
  TEXT(COUNTIFS(P$4:P201,P201),"0000")
)
</f>
        <v/>
      </c>
    </row>
    <row r="202">
      <c r="A202" s="155"/>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8" t="str">
        <f t="array" ref="AG202">IF($P202="", "",
  "IMT-" &amp; TEXT($A202,"yyyy-mm-dd") &amp; "-" &amp;
  IFERROR(
    INDEX('{INDEX} Tour Packages'!A:AC,
      MATCH($P202, '{INDEX} Tour Packages'!$A:$A, 0),
      MATCH("Destination Code", '{INDEX} Tour Packages'!$4:$4, 0)
    ),
    "UNKNOWN"
  ) &amp; "-" &amp;
  TEXT(COUNTIFS(P$4:P202,P202),"0000")
)
</f>
        <v/>
      </c>
    </row>
    <row r="203">
      <c r="A203" s="156"/>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c r="AC203" s="157"/>
      <c r="AD203" s="157"/>
      <c r="AE203" s="157"/>
      <c r="AF203" s="157"/>
      <c r="AG203" s="158" t="str">
        <f t="array" ref="AG203">IF($P203="", "",
  "IMT-" &amp; TEXT($A203,"yyyy-mm-dd") &amp; "-" &amp;
  IFERROR(
    INDEX('{INDEX} Tour Packages'!A:AC,
      MATCH($P203, '{INDEX} Tour Packages'!$A:$A, 0),
      MATCH("Destination Code", '{INDEX} Tour Packages'!$4:$4, 0)
    ),
    "UNKNOWN"
  ) &amp; "-" &amp;
  TEXT(COUNTIFS(P$4:P203,P203),"0000")
)
</f>
        <v/>
      </c>
    </row>
    <row r="204">
      <c r="A204" s="155"/>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8" t="str">
        <f t="array" ref="AG204">IF($P204="", "",
  "IMT-" &amp; TEXT($A204,"yyyy-mm-dd") &amp; "-" &amp;
  IFERROR(
    INDEX('{INDEX} Tour Packages'!A:AC,
      MATCH($P204, '{INDEX} Tour Packages'!$A:$A, 0),
      MATCH("Destination Code", '{INDEX} Tour Packages'!$4:$4, 0)
    ),
    "UNKNOWN"
  ) &amp; "-" &amp;
  TEXT(COUNTIFS(P$4:P204,P204),"0000")
)
</f>
        <v/>
      </c>
    </row>
    <row r="205">
      <c r="A205" s="156"/>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c r="AC205" s="157"/>
      <c r="AD205" s="157"/>
      <c r="AE205" s="157"/>
      <c r="AF205" s="157"/>
      <c r="AG205" s="158" t="str">
        <f t="array" ref="AG205">IF($P205="", "",
  "IMT-" &amp; TEXT($A205,"yyyy-mm-dd") &amp; "-" &amp;
  IFERROR(
    INDEX('{INDEX} Tour Packages'!A:AC,
      MATCH($P205, '{INDEX} Tour Packages'!$A:$A, 0),
      MATCH("Destination Code", '{INDEX} Tour Packages'!$4:$4, 0)
    ),
    "UNKNOWN"
  ) &amp; "-" &amp;
  TEXT(COUNTIFS(P$4:P205,P205),"0000")
)
</f>
        <v/>
      </c>
    </row>
    <row r="206">
      <c r="A206" s="155"/>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8" t="str">
        <f t="array" ref="AG206">IF($P206="", "",
  "IMT-" &amp; TEXT($A206,"yyyy-mm-dd") &amp; "-" &amp;
  IFERROR(
    INDEX('{INDEX} Tour Packages'!A:AC,
      MATCH($P206, '{INDEX} Tour Packages'!$A:$A, 0),
      MATCH("Destination Code", '{INDEX} Tour Packages'!$4:$4, 0)
    ),
    "UNKNOWN"
  ) &amp; "-" &amp;
  TEXT(COUNTIFS(P$4:P206,P206),"0000")
)
</f>
        <v/>
      </c>
    </row>
    <row r="207">
      <c r="A207" s="156"/>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8" t="str">
        <f t="array" ref="AG207">IF($P207="", "",
  "IMT-" &amp; TEXT($A207,"yyyy-mm-dd") &amp; "-" &amp;
  IFERROR(
    INDEX('{INDEX} Tour Packages'!A:AC,
      MATCH($P207, '{INDEX} Tour Packages'!$A:$A, 0),
      MATCH("Destination Code", '{INDEX} Tour Packages'!$4:$4, 0)
    ),
    "UNKNOWN"
  ) &amp; "-" &amp;
  TEXT(COUNTIFS(P$4:P207,P207),"0000")
)
</f>
        <v/>
      </c>
    </row>
    <row r="208">
      <c r="A208" s="155"/>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8" t="str">
        <f t="array" ref="AG208">IF($P208="", "",
  "IMT-" &amp; TEXT($A208,"yyyy-mm-dd") &amp; "-" &amp;
  IFERROR(
    INDEX('{INDEX} Tour Packages'!A:AC,
      MATCH($P208, '{INDEX} Tour Packages'!$A:$A, 0),
      MATCH("Destination Code", '{INDEX} Tour Packages'!$4:$4, 0)
    ),
    "UNKNOWN"
  ) &amp; "-" &amp;
  TEXT(COUNTIFS(P$4:P208,P208),"0000")
)
</f>
        <v/>
      </c>
    </row>
    <row r="209">
      <c r="A209" s="156"/>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c r="AC209" s="157"/>
      <c r="AD209" s="157"/>
      <c r="AE209" s="157"/>
      <c r="AF209" s="157"/>
      <c r="AG209" s="158" t="str">
        <f t="array" ref="AG209">IF($P209="", "",
  "IMT-" &amp; TEXT($A209,"yyyy-mm-dd") &amp; "-" &amp;
  IFERROR(
    INDEX('{INDEX} Tour Packages'!A:AC,
      MATCH($P209, '{INDEX} Tour Packages'!$A:$A, 0),
      MATCH("Destination Code", '{INDEX} Tour Packages'!$4:$4, 0)
    ),
    "UNKNOWN"
  ) &amp; "-" &amp;
  TEXT(COUNTIFS(P$4:P209,P209),"0000")
)
</f>
        <v/>
      </c>
    </row>
    <row r="210">
      <c r="A210" s="155"/>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8" t="str">
        <f t="array" ref="AG210">IF($P210="", "",
  "IMT-" &amp; TEXT($A210,"yyyy-mm-dd") &amp; "-" &amp;
  IFERROR(
    INDEX('{INDEX} Tour Packages'!A:AC,
      MATCH($P210, '{INDEX} Tour Packages'!$A:$A, 0),
      MATCH("Destination Code", '{INDEX} Tour Packages'!$4:$4, 0)
    ),
    "UNKNOWN"
  ) &amp; "-" &amp;
  TEXT(COUNTIFS(P$4:P210,P210),"0000")
)
</f>
        <v/>
      </c>
    </row>
    <row r="211">
      <c r="A211" s="156"/>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c r="AC211" s="157"/>
      <c r="AD211" s="157"/>
      <c r="AE211" s="157"/>
      <c r="AF211" s="157"/>
      <c r="AG211" s="158" t="str">
        <f t="array" ref="AG211">IF($P211="", "",
  "IMT-" &amp; TEXT($A211,"yyyy-mm-dd") &amp; "-" &amp;
  IFERROR(
    INDEX('{INDEX} Tour Packages'!A:AC,
      MATCH($P211, '{INDEX} Tour Packages'!$A:$A, 0),
      MATCH("Destination Code", '{INDEX} Tour Packages'!$4:$4, 0)
    ),
    "UNKNOWN"
  ) &amp; "-" &amp;
  TEXT(COUNTIFS(P$4:P211,P211),"0000")
)
</f>
        <v/>
      </c>
    </row>
    <row r="212">
      <c r="A212" s="155"/>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8" t="str">
        <f t="array" ref="AG212">IF($P212="", "",
  "IMT-" &amp; TEXT($A212,"yyyy-mm-dd") &amp; "-" &amp;
  IFERROR(
    INDEX('{INDEX} Tour Packages'!A:AC,
      MATCH($P212, '{INDEX} Tour Packages'!$A:$A, 0),
      MATCH("Destination Code", '{INDEX} Tour Packages'!$4:$4, 0)
    ),
    "UNKNOWN"
  ) &amp; "-" &amp;
  TEXT(COUNTIFS(P$4:P212,P212),"0000")
)
</f>
        <v/>
      </c>
    </row>
    <row r="213">
      <c r="A213" s="156"/>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c r="AC213" s="157"/>
      <c r="AD213" s="157"/>
      <c r="AE213" s="157"/>
      <c r="AF213" s="157"/>
      <c r="AG213" s="158" t="str">
        <f t="array" ref="AG213">IF($P213="", "",
  "IMT-" &amp; TEXT($A213,"yyyy-mm-dd") &amp; "-" &amp;
  IFERROR(
    INDEX('{INDEX} Tour Packages'!A:AC,
      MATCH($P213, '{INDEX} Tour Packages'!$A:$A, 0),
      MATCH("Destination Code", '{INDEX} Tour Packages'!$4:$4, 0)
    ),
    "UNKNOWN"
  ) &amp; "-" &amp;
  TEXT(COUNTIFS(P$4:P213,P213),"0000")
)
</f>
        <v/>
      </c>
    </row>
    <row r="214">
      <c r="A214" s="155"/>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8" t="str">
        <f t="array" ref="AG214">IF($P214="", "",
  "IMT-" &amp; TEXT($A214,"yyyy-mm-dd") &amp; "-" &amp;
  IFERROR(
    INDEX('{INDEX} Tour Packages'!A:AC,
      MATCH($P214, '{INDEX} Tour Packages'!$A:$A, 0),
      MATCH("Destination Code", '{INDEX} Tour Packages'!$4:$4, 0)
    ),
    "UNKNOWN"
  ) &amp; "-" &amp;
  TEXT(COUNTIFS(P$4:P214,P214),"0000")
)
</f>
        <v/>
      </c>
    </row>
    <row r="215">
      <c r="A215" s="156"/>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c r="AC215" s="157"/>
      <c r="AD215" s="157"/>
      <c r="AE215" s="157"/>
      <c r="AF215" s="157"/>
      <c r="AG215" s="158" t="str">
        <f t="array" ref="AG215">IF($P215="", "",
  "IMT-" &amp; TEXT($A215,"yyyy-mm-dd") &amp; "-" &amp;
  IFERROR(
    INDEX('{INDEX} Tour Packages'!A:AC,
      MATCH($P215, '{INDEX} Tour Packages'!$A:$A, 0),
      MATCH("Destination Code", '{INDEX} Tour Packages'!$4:$4, 0)
    ),
    "UNKNOWN"
  ) &amp; "-" &amp;
  TEXT(COUNTIFS(P$4:P215,P215),"0000")
)
</f>
        <v/>
      </c>
    </row>
    <row r="216">
      <c r="A216" s="155"/>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8" t="str">
        <f t="array" ref="AG216">IF($P216="", "",
  "IMT-" &amp; TEXT($A216,"yyyy-mm-dd") &amp; "-" &amp;
  IFERROR(
    INDEX('{INDEX} Tour Packages'!A:AC,
      MATCH($P216, '{INDEX} Tour Packages'!$A:$A, 0),
      MATCH("Destination Code", '{INDEX} Tour Packages'!$4:$4, 0)
    ),
    "UNKNOWN"
  ) &amp; "-" &amp;
  TEXT(COUNTIFS(P$4:P216,P216),"0000")
)
</f>
        <v/>
      </c>
    </row>
    <row r="217">
      <c r="A217" s="156"/>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8" t="str">
        <f t="array" ref="AG217">IF($P217="", "",
  "IMT-" &amp; TEXT($A217,"yyyy-mm-dd") &amp; "-" &amp;
  IFERROR(
    INDEX('{INDEX} Tour Packages'!A:AC,
      MATCH($P217, '{INDEX} Tour Packages'!$A:$A, 0),
      MATCH("Destination Code", '{INDEX} Tour Packages'!$4:$4, 0)
    ),
    "UNKNOWN"
  ) &amp; "-" &amp;
  TEXT(COUNTIFS(P$4:P217,P217),"0000")
)
</f>
        <v/>
      </c>
    </row>
    <row r="218">
      <c r="A218" s="155"/>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8" t="str">
        <f t="array" ref="AG218">IF($P218="", "",
  "IMT-" &amp; TEXT($A218,"yyyy-mm-dd") &amp; "-" &amp;
  IFERROR(
    INDEX('{INDEX} Tour Packages'!A:AC,
      MATCH($P218, '{INDEX} Tour Packages'!$A:$A, 0),
      MATCH("Destination Code", '{INDEX} Tour Packages'!$4:$4, 0)
    ),
    "UNKNOWN"
  ) &amp; "-" &amp;
  TEXT(COUNTIFS(P$4:P218,P218),"0000")
)
</f>
        <v/>
      </c>
    </row>
    <row r="219">
      <c r="A219" s="156"/>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8" t="str">
        <f t="array" ref="AG219">IF($P219="", "",
  "IMT-" &amp; TEXT($A219,"yyyy-mm-dd") &amp; "-" &amp;
  IFERROR(
    INDEX('{INDEX} Tour Packages'!A:AC,
      MATCH($P219, '{INDEX} Tour Packages'!$A:$A, 0),
      MATCH("Destination Code", '{INDEX} Tour Packages'!$4:$4, 0)
    ),
    "UNKNOWN"
  ) &amp; "-" &amp;
  TEXT(COUNTIFS(P$4:P219,P219),"0000")
)
</f>
        <v/>
      </c>
    </row>
    <row r="220">
      <c r="A220" s="155"/>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8" t="str">
        <f t="array" ref="AG220">IF($P220="", "",
  "IMT-" &amp; TEXT($A220,"yyyy-mm-dd") &amp; "-" &amp;
  IFERROR(
    INDEX('{INDEX} Tour Packages'!A:AC,
      MATCH($P220, '{INDEX} Tour Packages'!$A:$A, 0),
      MATCH("Destination Code", '{INDEX} Tour Packages'!$4:$4, 0)
    ),
    "UNKNOWN"
  ) &amp; "-" &amp;
  TEXT(COUNTIFS(P$4:P220,P220),"0000")
)
</f>
        <v/>
      </c>
    </row>
    <row r="221">
      <c r="A221" s="156"/>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c r="AC221" s="157"/>
      <c r="AD221" s="157"/>
      <c r="AE221" s="157"/>
      <c r="AF221" s="157"/>
      <c r="AG221" s="158" t="str">
        <f t="array" ref="AG221">IF($P221="", "",
  "IMT-" &amp; TEXT($A221,"yyyy-mm-dd") &amp; "-" &amp;
  IFERROR(
    INDEX('{INDEX} Tour Packages'!A:AC,
      MATCH($P221, '{INDEX} Tour Packages'!$A:$A, 0),
      MATCH("Destination Code", '{INDEX} Tour Packages'!$4:$4, 0)
    ),
    "UNKNOWN"
  ) &amp; "-" &amp;
  TEXT(COUNTIFS(P$4:P221,P221),"0000")
)
</f>
        <v/>
      </c>
    </row>
    <row r="222">
      <c r="A222" s="155"/>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8" t="str">
        <f t="array" ref="AG222">IF($P222="", "",
  "IMT-" &amp; TEXT($A222,"yyyy-mm-dd") &amp; "-" &amp;
  IFERROR(
    INDEX('{INDEX} Tour Packages'!A:AC,
      MATCH($P222, '{INDEX} Tour Packages'!$A:$A, 0),
      MATCH("Destination Code", '{INDEX} Tour Packages'!$4:$4, 0)
    ),
    "UNKNOWN"
  ) &amp; "-" &amp;
  TEXT(COUNTIFS(P$4:P222,P222),"0000")
)
</f>
        <v/>
      </c>
    </row>
    <row r="223">
      <c r="A223" s="156"/>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c r="AC223" s="157"/>
      <c r="AD223" s="157"/>
      <c r="AE223" s="157"/>
      <c r="AF223" s="157"/>
      <c r="AG223" s="158" t="str">
        <f t="array" ref="AG223">IF($P223="", "",
  "IMT-" &amp; TEXT($A223,"yyyy-mm-dd") &amp; "-" &amp;
  IFERROR(
    INDEX('{INDEX} Tour Packages'!A:AC,
      MATCH($P223, '{INDEX} Tour Packages'!$A:$A, 0),
      MATCH("Destination Code", '{INDEX} Tour Packages'!$4:$4, 0)
    ),
    "UNKNOWN"
  ) &amp; "-" &amp;
  TEXT(COUNTIFS(P$4:P223,P223),"0000")
)
</f>
        <v/>
      </c>
    </row>
    <row r="224">
      <c r="A224" s="155"/>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8" t="str">
        <f t="array" ref="AG224">IF($P224="", "",
  "IMT-" &amp; TEXT($A224,"yyyy-mm-dd") &amp; "-" &amp;
  IFERROR(
    INDEX('{INDEX} Tour Packages'!A:AC,
      MATCH($P224, '{INDEX} Tour Packages'!$A:$A, 0),
      MATCH("Destination Code", '{INDEX} Tour Packages'!$4:$4, 0)
    ),
    "UNKNOWN"
  ) &amp; "-" &amp;
  TEXT(COUNTIFS(P$4:P224,P224),"0000")
)
</f>
        <v/>
      </c>
    </row>
    <row r="225">
      <c r="A225" s="156"/>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c r="AC225" s="157"/>
      <c r="AD225" s="157"/>
      <c r="AE225" s="157"/>
      <c r="AF225" s="157"/>
      <c r="AG225" s="158" t="str">
        <f t="array" ref="AG225">IF($P225="", "",
  "IMT-" &amp; TEXT($A225,"yyyy-mm-dd") &amp; "-" &amp;
  IFERROR(
    INDEX('{INDEX} Tour Packages'!A:AC,
      MATCH($P225, '{INDEX} Tour Packages'!$A:$A, 0),
      MATCH("Destination Code", '{INDEX} Tour Packages'!$4:$4, 0)
    ),
    "UNKNOWN"
  ) &amp; "-" &amp;
  TEXT(COUNTIFS(P$4:P225,P225),"0000")
)
</f>
        <v/>
      </c>
    </row>
    <row r="226">
      <c r="A226" s="155"/>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8" t="str">
        <f t="array" ref="AG226">IF($P226="", "",
  "IMT-" &amp; TEXT($A226,"yyyy-mm-dd") &amp; "-" &amp;
  IFERROR(
    INDEX('{INDEX} Tour Packages'!A:AC,
      MATCH($P226, '{INDEX} Tour Packages'!$A:$A, 0),
      MATCH("Destination Code", '{INDEX} Tour Packages'!$4:$4, 0)
    ),
    "UNKNOWN"
  ) &amp; "-" &amp;
  TEXT(COUNTIFS(P$4:P226,P226),"0000")
)
</f>
        <v/>
      </c>
    </row>
    <row r="227">
      <c r="A227" s="156"/>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c r="AE227" s="157"/>
      <c r="AF227" s="157"/>
      <c r="AG227" s="158" t="str">
        <f t="array" ref="AG227">IF($P227="", "",
  "IMT-" &amp; TEXT($A227,"yyyy-mm-dd") &amp; "-" &amp;
  IFERROR(
    INDEX('{INDEX} Tour Packages'!A:AC,
      MATCH($P227, '{INDEX} Tour Packages'!$A:$A, 0),
      MATCH("Destination Code", '{INDEX} Tour Packages'!$4:$4, 0)
    ),
    "UNKNOWN"
  ) &amp; "-" &amp;
  TEXT(COUNTIFS(P$4:P227,P227),"0000")
)
</f>
        <v/>
      </c>
    </row>
    <row r="228">
      <c r="A228" s="155"/>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8" t="str">
        <f t="array" ref="AG228">IF($P228="", "",
  "IMT-" &amp; TEXT($A228,"yyyy-mm-dd") &amp; "-" &amp;
  IFERROR(
    INDEX('{INDEX} Tour Packages'!A:AC,
      MATCH($P228, '{INDEX} Tour Packages'!$A:$A, 0),
      MATCH("Destination Code", '{INDEX} Tour Packages'!$4:$4, 0)
    ),
    "UNKNOWN"
  ) &amp; "-" &amp;
  TEXT(COUNTIFS(P$4:P228,P228),"0000")
)
</f>
        <v/>
      </c>
    </row>
    <row r="229">
      <c r="A229" s="156"/>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c r="AC229" s="157"/>
      <c r="AD229" s="157"/>
      <c r="AE229" s="157"/>
      <c r="AF229" s="157"/>
      <c r="AG229" s="158" t="str">
        <f t="array" ref="AG229">IF($P229="", "",
  "IMT-" &amp; TEXT($A229,"yyyy-mm-dd") &amp; "-" &amp;
  IFERROR(
    INDEX('{INDEX} Tour Packages'!A:AC,
      MATCH($P229, '{INDEX} Tour Packages'!$A:$A, 0),
      MATCH("Destination Code", '{INDEX} Tour Packages'!$4:$4, 0)
    ),
    "UNKNOWN"
  ) &amp; "-" &amp;
  TEXT(COUNTIFS(P$4:P229,P229),"0000")
)
</f>
        <v/>
      </c>
    </row>
    <row r="230">
      <c r="A230" s="155"/>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8" t="str">
        <f t="array" ref="AG230">IF($P230="", "",
  "IMT-" &amp; TEXT($A230,"yyyy-mm-dd") &amp; "-" &amp;
  IFERROR(
    INDEX('{INDEX} Tour Packages'!A:AC,
      MATCH($P230, '{INDEX} Tour Packages'!$A:$A, 0),
      MATCH("Destination Code", '{INDEX} Tour Packages'!$4:$4, 0)
    ),
    "UNKNOWN"
  ) &amp; "-" &amp;
  TEXT(COUNTIFS(P$4:P230,P230),"0000")
)
</f>
        <v/>
      </c>
    </row>
    <row r="231">
      <c r="A231" s="156"/>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7"/>
      <c r="AD231" s="157"/>
      <c r="AE231" s="157"/>
      <c r="AF231" s="157"/>
      <c r="AG231" s="158" t="str">
        <f t="array" ref="AG231">IF($P231="", "",
  "IMT-" &amp; TEXT($A231,"yyyy-mm-dd") &amp; "-" &amp;
  IFERROR(
    INDEX('{INDEX} Tour Packages'!A:AC,
      MATCH($P231, '{INDEX} Tour Packages'!$A:$A, 0),
      MATCH("Destination Code", '{INDEX} Tour Packages'!$4:$4, 0)
    ),
    "UNKNOWN"
  ) &amp; "-" &amp;
  TEXT(COUNTIFS(P$4:P231,P231),"0000")
)
</f>
        <v/>
      </c>
    </row>
    <row r="232">
      <c r="A232" s="155"/>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8" t="str">
        <f t="array" ref="AG232">IF($P232="", "",
  "IMT-" &amp; TEXT($A232,"yyyy-mm-dd") &amp; "-" &amp;
  IFERROR(
    INDEX('{INDEX} Tour Packages'!A:AC,
      MATCH($P232, '{INDEX} Tour Packages'!$A:$A, 0),
      MATCH("Destination Code", '{INDEX} Tour Packages'!$4:$4, 0)
    ),
    "UNKNOWN"
  ) &amp; "-" &amp;
  TEXT(COUNTIFS(P$4:P232,P232),"0000")
)
</f>
        <v/>
      </c>
    </row>
    <row r="233">
      <c r="A233" s="156"/>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c r="AC233" s="157"/>
      <c r="AD233" s="157"/>
      <c r="AE233" s="157"/>
      <c r="AF233" s="157"/>
      <c r="AG233" s="158" t="str">
        <f t="array" ref="AG233">IF($P233="", "",
  "IMT-" &amp; TEXT($A233,"yyyy-mm-dd") &amp; "-" &amp;
  IFERROR(
    INDEX('{INDEX} Tour Packages'!A:AC,
      MATCH($P233, '{INDEX} Tour Packages'!$A:$A, 0),
      MATCH("Destination Code", '{INDEX} Tour Packages'!$4:$4, 0)
    ),
    "UNKNOWN"
  ) &amp; "-" &amp;
  TEXT(COUNTIFS(P$4:P233,P233),"0000")
)
</f>
        <v/>
      </c>
    </row>
    <row r="234">
      <c r="A234" s="155"/>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8" t="str">
        <f t="array" ref="AG234">IF($P234="", "",
  "IMT-" &amp; TEXT($A234,"yyyy-mm-dd") &amp; "-" &amp;
  IFERROR(
    INDEX('{INDEX} Tour Packages'!A:AC,
      MATCH($P234, '{INDEX} Tour Packages'!$A:$A, 0),
      MATCH("Destination Code", '{INDEX} Tour Packages'!$4:$4, 0)
    ),
    "UNKNOWN"
  ) &amp; "-" &amp;
  TEXT(COUNTIFS(P$4:P234,P234),"0000")
)
</f>
        <v/>
      </c>
    </row>
    <row r="235">
      <c r="A235" s="156"/>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c r="AC235" s="157"/>
      <c r="AD235" s="157"/>
      <c r="AE235" s="157"/>
      <c r="AF235" s="157"/>
      <c r="AG235" s="158" t="str">
        <f t="array" ref="AG235">IF($P235="", "",
  "IMT-" &amp; TEXT($A235,"yyyy-mm-dd") &amp; "-" &amp;
  IFERROR(
    INDEX('{INDEX} Tour Packages'!A:AC,
      MATCH($P235, '{INDEX} Tour Packages'!$A:$A, 0),
      MATCH("Destination Code", '{INDEX} Tour Packages'!$4:$4, 0)
    ),
    "UNKNOWN"
  ) &amp; "-" &amp;
  TEXT(COUNTIFS(P$4:P235,P235),"0000")
)
</f>
        <v/>
      </c>
    </row>
    <row r="236">
      <c r="A236" s="155"/>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8" t="str">
        <f t="array" ref="AG236">IF($P236="", "",
  "IMT-" &amp; TEXT($A236,"yyyy-mm-dd") &amp; "-" &amp;
  IFERROR(
    INDEX('{INDEX} Tour Packages'!A:AC,
      MATCH($P236, '{INDEX} Tour Packages'!$A:$A, 0),
      MATCH("Destination Code", '{INDEX} Tour Packages'!$4:$4, 0)
    ),
    "UNKNOWN"
  ) &amp; "-" &amp;
  TEXT(COUNTIFS(P$4:P236,P236),"0000")
)
</f>
        <v/>
      </c>
    </row>
    <row r="237">
      <c r="A237" s="156"/>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c r="AC237" s="157"/>
      <c r="AD237" s="157"/>
      <c r="AE237" s="157"/>
      <c r="AF237" s="157"/>
      <c r="AG237" s="158" t="str">
        <f t="array" ref="AG237">IF($P237="", "",
  "IMT-" &amp; TEXT($A237,"yyyy-mm-dd") &amp; "-" &amp;
  IFERROR(
    INDEX('{INDEX} Tour Packages'!A:AC,
      MATCH($P237, '{INDEX} Tour Packages'!$A:$A, 0),
      MATCH("Destination Code", '{INDEX} Tour Packages'!$4:$4, 0)
    ),
    "UNKNOWN"
  ) &amp; "-" &amp;
  TEXT(COUNTIFS(P$4:P237,P237),"0000")
)
</f>
        <v/>
      </c>
    </row>
    <row r="238">
      <c r="A238" s="155"/>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8" t="str">
        <f t="array" ref="AG238">IF($P238="", "",
  "IMT-" &amp; TEXT($A238,"yyyy-mm-dd") &amp; "-" &amp;
  IFERROR(
    INDEX('{INDEX} Tour Packages'!A:AC,
      MATCH($P238, '{INDEX} Tour Packages'!$A:$A, 0),
      MATCH("Destination Code", '{INDEX} Tour Packages'!$4:$4, 0)
    ),
    "UNKNOWN"
  ) &amp; "-" &amp;
  TEXT(COUNTIFS(P$4:P238,P238),"0000")
)
</f>
        <v/>
      </c>
    </row>
    <row r="239">
      <c r="A239" s="156"/>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c r="AC239" s="157"/>
      <c r="AD239" s="157"/>
      <c r="AE239" s="157"/>
      <c r="AF239" s="157"/>
      <c r="AG239" s="158" t="str">
        <f t="array" ref="AG239">IF($P239="", "",
  "IMT-" &amp; TEXT($A239,"yyyy-mm-dd") &amp; "-" &amp;
  IFERROR(
    INDEX('{INDEX} Tour Packages'!A:AC,
      MATCH($P239, '{INDEX} Tour Packages'!$A:$A, 0),
      MATCH("Destination Code", '{INDEX} Tour Packages'!$4:$4, 0)
    ),
    "UNKNOWN"
  ) &amp; "-" &amp;
  TEXT(COUNTIFS(P$4:P239,P239),"0000")
)
</f>
        <v/>
      </c>
    </row>
    <row r="240">
      <c r="A240" s="155"/>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8" t="str">
        <f t="array" ref="AG240">IF($P240="", "",
  "IMT-" &amp; TEXT($A240,"yyyy-mm-dd") &amp; "-" &amp;
  IFERROR(
    INDEX('{INDEX} Tour Packages'!A:AC,
      MATCH($P240, '{INDEX} Tour Packages'!$A:$A, 0),
      MATCH("Destination Code", '{INDEX} Tour Packages'!$4:$4, 0)
    ),
    "UNKNOWN"
  ) &amp; "-" &amp;
  TEXT(COUNTIFS(P$4:P240,P240),"0000")
)
</f>
        <v/>
      </c>
    </row>
    <row r="241">
      <c r="A241" s="156"/>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c r="AC241" s="157"/>
      <c r="AD241" s="157"/>
      <c r="AE241" s="157"/>
      <c r="AF241" s="157"/>
      <c r="AG241" s="158" t="str">
        <f t="array" ref="AG241">IF($P241="", "",
  "IMT-" &amp; TEXT($A241,"yyyy-mm-dd") &amp; "-" &amp;
  IFERROR(
    INDEX('{INDEX} Tour Packages'!A:AC,
      MATCH($P241, '{INDEX} Tour Packages'!$A:$A, 0),
      MATCH("Destination Code", '{INDEX} Tour Packages'!$4:$4, 0)
    ),
    "UNKNOWN"
  ) &amp; "-" &amp;
  TEXT(COUNTIFS(P$4:P241,P241),"0000")
)
</f>
        <v/>
      </c>
    </row>
    <row r="242">
      <c r="A242" s="155"/>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8" t="str">
        <f t="array" ref="AG242">IF($P242="", "",
  "IMT-" &amp; TEXT($A242,"yyyy-mm-dd") &amp; "-" &amp;
  IFERROR(
    INDEX('{INDEX} Tour Packages'!A:AC,
      MATCH($P242, '{INDEX} Tour Packages'!$A:$A, 0),
      MATCH("Destination Code", '{INDEX} Tour Packages'!$4:$4, 0)
    ),
    "UNKNOWN"
  ) &amp; "-" &amp;
  TEXT(COUNTIFS(P$4:P242,P242),"0000")
)
</f>
        <v/>
      </c>
    </row>
    <row r="243">
      <c r="A243" s="156"/>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c r="AC243" s="157"/>
      <c r="AD243" s="157"/>
      <c r="AE243" s="157"/>
      <c r="AF243" s="157"/>
      <c r="AG243" s="158" t="str">
        <f t="array" ref="AG243">IF($P243="", "",
  "IMT-" &amp; TEXT($A243,"yyyy-mm-dd") &amp; "-" &amp;
  IFERROR(
    INDEX('{INDEX} Tour Packages'!A:AC,
      MATCH($P243, '{INDEX} Tour Packages'!$A:$A, 0),
      MATCH("Destination Code", '{INDEX} Tour Packages'!$4:$4, 0)
    ),
    "UNKNOWN"
  ) &amp; "-" &amp;
  TEXT(COUNTIFS(P$4:P243,P243),"0000")
)
</f>
        <v/>
      </c>
    </row>
    <row r="244">
      <c r="A244" s="155"/>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8" t="str">
        <f t="array" ref="AG244">IF($P244="", "",
  "IMT-" &amp; TEXT($A244,"yyyy-mm-dd") &amp; "-" &amp;
  IFERROR(
    INDEX('{INDEX} Tour Packages'!A:AC,
      MATCH($P244, '{INDEX} Tour Packages'!$A:$A, 0),
      MATCH("Destination Code", '{INDEX} Tour Packages'!$4:$4, 0)
    ),
    "UNKNOWN"
  ) &amp; "-" &amp;
  TEXT(COUNTIFS(P$4:P244,P244),"0000")
)
</f>
        <v/>
      </c>
    </row>
    <row r="245">
      <c r="A245" s="156"/>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c r="AC245" s="157"/>
      <c r="AD245" s="157"/>
      <c r="AE245" s="157"/>
      <c r="AF245" s="157"/>
      <c r="AG245" s="158" t="str">
        <f t="array" ref="AG245">IF($P245="", "",
  "IMT-" &amp; TEXT($A245,"yyyy-mm-dd") &amp; "-" &amp;
  IFERROR(
    INDEX('{INDEX} Tour Packages'!A:AC,
      MATCH($P245, '{INDEX} Tour Packages'!$A:$A, 0),
      MATCH("Destination Code", '{INDEX} Tour Packages'!$4:$4, 0)
    ),
    "UNKNOWN"
  ) &amp; "-" &amp;
  TEXT(COUNTIFS(P$4:P245,P245),"0000")
)
</f>
        <v/>
      </c>
    </row>
    <row r="246">
      <c r="A246" s="155"/>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8" t="str">
        <f t="array" ref="AG246">IF($P246="", "",
  "IMT-" &amp; TEXT($A246,"yyyy-mm-dd") &amp; "-" &amp;
  IFERROR(
    INDEX('{INDEX} Tour Packages'!A:AC,
      MATCH($P246, '{INDEX} Tour Packages'!$A:$A, 0),
      MATCH("Destination Code", '{INDEX} Tour Packages'!$4:$4, 0)
    ),
    "UNKNOWN"
  ) &amp; "-" &amp;
  TEXT(COUNTIFS(P$4:P246,P246),"0000")
)
</f>
        <v/>
      </c>
    </row>
    <row r="247">
      <c r="A247" s="156"/>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c r="AC247" s="157"/>
      <c r="AD247" s="157"/>
      <c r="AE247" s="157"/>
      <c r="AF247" s="157"/>
      <c r="AG247" s="158" t="str">
        <f t="array" ref="AG247">IF($P247="", "",
  "IMT-" &amp; TEXT($A247,"yyyy-mm-dd") &amp; "-" &amp;
  IFERROR(
    INDEX('{INDEX} Tour Packages'!A:AC,
      MATCH($P247, '{INDEX} Tour Packages'!$A:$A, 0),
      MATCH("Destination Code", '{INDEX} Tour Packages'!$4:$4, 0)
    ),
    "UNKNOWN"
  ) &amp; "-" &amp;
  TEXT(COUNTIFS(P$4:P247,P247),"0000")
)
</f>
        <v/>
      </c>
    </row>
    <row r="248">
      <c r="A248" s="155"/>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8" t="str">
        <f t="array" ref="AG248">IF($P248="", "",
  "IMT-" &amp; TEXT($A248,"yyyy-mm-dd") &amp; "-" &amp;
  IFERROR(
    INDEX('{INDEX} Tour Packages'!A:AC,
      MATCH($P248, '{INDEX} Tour Packages'!$A:$A, 0),
      MATCH("Destination Code", '{INDEX} Tour Packages'!$4:$4, 0)
    ),
    "UNKNOWN"
  ) &amp; "-" &amp;
  TEXT(COUNTIFS(P$4:P248,P248),"0000")
)
</f>
        <v/>
      </c>
    </row>
    <row r="249">
      <c r="A249" s="156"/>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c r="AE249" s="157"/>
      <c r="AF249" s="157"/>
      <c r="AG249" s="158" t="str">
        <f t="array" ref="AG249">IF($P249="", "",
  "IMT-" &amp; TEXT($A249,"yyyy-mm-dd") &amp; "-" &amp;
  IFERROR(
    INDEX('{INDEX} Tour Packages'!A:AC,
      MATCH($P249, '{INDEX} Tour Packages'!$A:$A, 0),
      MATCH("Destination Code", '{INDEX} Tour Packages'!$4:$4, 0)
    ),
    "UNKNOWN"
  ) &amp; "-" &amp;
  TEXT(COUNTIFS(P$4:P249,P249),"0000")
)
</f>
        <v/>
      </c>
    </row>
    <row r="250">
      <c r="A250" s="155"/>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8" t="str">
        <f t="array" ref="AG250">IF($P250="", "",
  "IMT-" &amp; TEXT($A250,"yyyy-mm-dd") &amp; "-" &amp;
  IFERROR(
    INDEX('{INDEX} Tour Packages'!A:AC,
      MATCH($P250, '{INDEX} Tour Packages'!$A:$A, 0),
      MATCH("Destination Code", '{INDEX} Tour Packages'!$4:$4, 0)
    ),
    "UNKNOWN"
  ) &amp; "-" &amp;
  TEXT(COUNTIFS(P$4:P250,P250),"0000")
)
</f>
        <v/>
      </c>
    </row>
    <row r="251">
      <c r="A251" s="156"/>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c r="AE251" s="157"/>
      <c r="AF251" s="157"/>
      <c r="AG251" s="158" t="str">
        <f t="array" ref="AG251">IF($P251="", "",
  "IMT-" &amp; TEXT($A251,"yyyy-mm-dd") &amp; "-" &amp;
  IFERROR(
    INDEX('{INDEX} Tour Packages'!A:AC,
      MATCH($P251, '{INDEX} Tour Packages'!$A:$A, 0),
      MATCH("Destination Code", '{INDEX} Tour Packages'!$4:$4, 0)
    ),
    "UNKNOWN"
  ) &amp; "-" &amp;
  TEXT(COUNTIFS(P$4:P251,P251),"0000")
)
</f>
        <v/>
      </c>
    </row>
    <row r="252">
      <c r="A252" s="155"/>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8" t="str">
        <f t="array" ref="AG252">IF($P252="", "",
  "IMT-" &amp; TEXT($A252,"yyyy-mm-dd") &amp; "-" &amp;
  IFERROR(
    INDEX('{INDEX} Tour Packages'!A:AC,
      MATCH($P252, '{INDEX} Tour Packages'!$A:$A, 0),
      MATCH("Destination Code", '{INDEX} Tour Packages'!$4:$4, 0)
    ),
    "UNKNOWN"
  ) &amp; "-" &amp;
  TEXT(COUNTIFS(P$4:P252,P252),"0000")
)
</f>
        <v/>
      </c>
    </row>
    <row r="253">
      <c r="A253" s="156"/>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c r="AE253" s="157"/>
      <c r="AF253" s="157"/>
      <c r="AG253" s="158" t="str">
        <f t="array" ref="AG253">IF($P253="", "",
  "IMT-" &amp; TEXT($A253,"yyyy-mm-dd") &amp; "-" &amp;
  IFERROR(
    INDEX('{INDEX} Tour Packages'!A:AC,
      MATCH($P253, '{INDEX} Tour Packages'!$A:$A, 0),
      MATCH("Destination Code", '{INDEX} Tour Packages'!$4:$4, 0)
    ),
    "UNKNOWN"
  ) &amp; "-" &amp;
  TEXT(COUNTIFS(P$4:P253,P253),"0000")
)
</f>
        <v/>
      </c>
    </row>
    <row r="254">
      <c r="A254" s="155"/>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8" t="str">
        <f t="array" ref="AG254">IF($P254="", "",
  "IMT-" &amp; TEXT($A254,"yyyy-mm-dd") &amp; "-" &amp;
  IFERROR(
    INDEX('{INDEX} Tour Packages'!A:AC,
      MATCH($P254, '{INDEX} Tour Packages'!$A:$A, 0),
      MATCH("Destination Code", '{INDEX} Tour Packages'!$4:$4, 0)
    ),
    "UNKNOWN"
  ) &amp; "-" &amp;
  TEXT(COUNTIFS(P$4:P254,P254),"0000")
)
</f>
        <v/>
      </c>
    </row>
    <row r="255">
      <c r="A255" s="156"/>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c r="AE255" s="157"/>
      <c r="AF255" s="157"/>
      <c r="AG255" s="158" t="str">
        <f t="array" ref="AG255">IF($P255="", "",
  "IMT-" &amp; TEXT($A255,"yyyy-mm-dd") &amp; "-" &amp;
  IFERROR(
    INDEX('{INDEX} Tour Packages'!A:AC,
      MATCH($P255, '{INDEX} Tour Packages'!$A:$A, 0),
      MATCH("Destination Code", '{INDEX} Tour Packages'!$4:$4, 0)
    ),
    "UNKNOWN"
  ) &amp; "-" &amp;
  TEXT(COUNTIFS(P$4:P255,P255),"0000")
)
</f>
        <v/>
      </c>
    </row>
    <row r="256">
      <c r="A256" s="155"/>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8" t="str">
        <f t="array" ref="AG256">IF($P256="", "",
  "IMT-" &amp; TEXT($A256,"yyyy-mm-dd") &amp; "-" &amp;
  IFERROR(
    INDEX('{INDEX} Tour Packages'!A:AC,
      MATCH($P256, '{INDEX} Tour Packages'!$A:$A, 0),
      MATCH("Destination Code", '{INDEX} Tour Packages'!$4:$4, 0)
    ),
    "UNKNOWN"
  ) &amp; "-" &amp;
  TEXT(COUNTIFS(P$4:P256,P256),"0000")
)
</f>
        <v/>
      </c>
    </row>
    <row r="257">
      <c r="A257" s="156"/>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c r="AE257" s="157"/>
      <c r="AF257" s="157"/>
      <c r="AG257" s="158" t="str">
        <f t="array" ref="AG257">IF($P257="", "",
  "IMT-" &amp; TEXT($A257,"yyyy-mm-dd") &amp; "-" &amp;
  IFERROR(
    INDEX('{INDEX} Tour Packages'!A:AC,
      MATCH($P257, '{INDEX} Tour Packages'!$A:$A, 0),
      MATCH("Destination Code", '{INDEX} Tour Packages'!$4:$4, 0)
    ),
    "UNKNOWN"
  ) &amp; "-" &amp;
  TEXT(COUNTIFS(P$4:P257,P257),"0000")
)
</f>
        <v/>
      </c>
    </row>
    <row r="258">
      <c r="A258" s="155"/>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8" t="str">
        <f t="array" ref="AG258">IF($P258="", "",
  "IMT-" &amp; TEXT($A258,"yyyy-mm-dd") &amp; "-" &amp;
  IFERROR(
    INDEX('{INDEX} Tour Packages'!A:AC,
      MATCH($P258, '{INDEX} Tour Packages'!$A:$A, 0),
      MATCH("Destination Code", '{INDEX} Tour Packages'!$4:$4, 0)
    ),
    "UNKNOWN"
  ) &amp; "-" &amp;
  TEXT(COUNTIFS(P$4:P258,P258),"0000")
)
</f>
        <v/>
      </c>
    </row>
    <row r="259">
      <c r="A259" s="156"/>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c r="AC259" s="157"/>
      <c r="AD259" s="157"/>
      <c r="AE259" s="157"/>
      <c r="AF259" s="157"/>
      <c r="AG259" s="158" t="str">
        <f t="array" ref="AG259">IF($P259="", "",
  "IMT-" &amp; TEXT($A259,"yyyy-mm-dd") &amp; "-" &amp;
  IFERROR(
    INDEX('{INDEX} Tour Packages'!A:AC,
      MATCH($P259, '{INDEX} Tour Packages'!$A:$A, 0),
      MATCH("Destination Code", '{INDEX} Tour Packages'!$4:$4, 0)
    ),
    "UNKNOWN"
  ) &amp; "-" &amp;
  TEXT(COUNTIFS(P$4:P259,P259),"0000")
)
</f>
        <v/>
      </c>
    </row>
    <row r="260">
      <c r="A260" s="155"/>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8" t="str">
        <f t="array" ref="AG260">IF($P260="", "",
  "IMT-" &amp; TEXT($A260,"yyyy-mm-dd") &amp; "-" &amp;
  IFERROR(
    INDEX('{INDEX} Tour Packages'!A:AC,
      MATCH($P260, '{INDEX} Tour Packages'!$A:$A, 0),
      MATCH("Destination Code", '{INDEX} Tour Packages'!$4:$4, 0)
    ),
    "UNKNOWN"
  ) &amp; "-" &amp;
  TEXT(COUNTIFS(P$4:P260,P260),"0000")
)
</f>
        <v/>
      </c>
    </row>
    <row r="261">
      <c r="A261" s="156"/>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c r="AC261" s="157"/>
      <c r="AD261" s="157"/>
      <c r="AE261" s="157"/>
      <c r="AF261" s="157"/>
      <c r="AG261" s="158" t="str">
        <f t="array" ref="AG261">IF($P261="", "",
  "IMT-" &amp; TEXT($A261,"yyyy-mm-dd") &amp; "-" &amp;
  IFERROR(
    INDEX('{INDEX} Tour Packages'!A:AC,
      MATCH($P261, '{INDEX} Tour Packages'!$A:$A, 0),
      MATCH("Destination Code", '{INDEX} Tour Packages'!$4:$4, 0)
    ),
    "UNKNOWN"
  ) &amp; "-" &amp;
  TEXT(COUNTIFS(P$4:P261,P261),"0000")
)
</f>
        <v/>
      </c>
    </row>
    <row r="262">
      <c r="A262" s="155"/>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8" t="str">
        <f t="array" ref="AG262">IF($P262="", "",
  "IMT-" &amp; TEXT($A262,"yyyy-mm-dd") &amp; "-" &amp;
  IFERROR(
    INDEX('{INDEX} Tour Packages'!A:AC,
      MATCH($P262, '{INDEX} Tour Packages'!$A:$A, 0),
      MATCH("Destination Code", '{INDEX} Tour Packages'!$4:$4, 0)
    ),
    "UNKNOWN"
  ) &amp; "-" &amp;
  TEXT(COUNTIFS(P$4:P262,P262),"0000")
)
</f>
        <v/>
      </c>
    </row>
    <row r="263">
      <c r="A263" s="156"/>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c r="AC263" s="157"/>
      <c r="AD263" s="157"/>
      <c r="AE263" s="157"/>
      <c r="AF263" s="157"/>
      <c r="AG263" s="158" t="str">
        <f t="array" ref="AG263">IF($P263="", "",
  "IMT-" &amp; TEXT($A263,"yyyy-mm-dd") &amp; "-" &amp;
  IFERROR(
    INDEX('{INDEX} Tour Packages'!A:AC,
      MATCH($P263, '{INDEX} Tour Packages'!$A:$A, 0),
      MATCH("Destination Code", '{INDEX} Tour Packages'!$4:$4, 0)
    ),
    "UNKNOWN"
  ) &amp; "-" &amp;
  TEXT(COUNTIFS(P$4:P263,P263),"0000")
)
</f>
        <v/>
      </c>
    </row>
    <row r="264">
      <c r="A264" s="155"/>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8" t="str">
        <f t="array" ref="AG264">IF($P264="", "",
  "IMT-" &amp; TEXT($A264,"yyyy-mm-dd") &amp; "-" &amp;
  IFERROR(
    INDEX('{INDEX} Tour Packages'!A:AC,
      MATCH($P264, '{INDEX} Tour Packages'!$A:$A, 0),
      MATCH("Destination Code", '{INDEX} Tour Packages'!$4:$4, 0)
    ),
    "UNKNOWN"
  ) &amp; "-" &amp;
  TEXT(COUNTIFS(P$4:P264,P264),"0000")
)
</f>
        <v/>
      </c>
    </row>
    <row r="265">
      <c r="A265" s="156"/>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c r="AC265" s="157"/>
      <c r="AD265" s="157"/>
      <c r="AE265" s="157"/>
      <c r="AF265" s="157"/>
      <c r="AG265" s="158" t="str">
        <f t="array" ref="AG265">IF($P265="", "",
  "IMT-" &amp; TEXT($A265,"yyyy-mm-dd") &amp; "-" &amp;
  IFERROR(
    INDEX('{INDEX} Tour Packages'!A:AC,
      MATCH($P265, '{INDEX} Tour Packages'!$A:$A, 0),
      MATCH("Destination Code", '{INDEX} Tour Packages'!$4:$4, 0)
    ),
    "UNKNOWN"
  ) &amp; "-" &amp;
  TEXT(COUNTIFS(P$4:P265,P265),"0000")
)
</f>
        <v/>
      </c>
    </row>
    <row r="266">
      <c r="A266" s="155"/>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8" t="str">
        <f t="array" ref="AG266">IF($P266="", "",
  "IMT-" &amp; TEXT($A266,"yyyy-mm-dd") &amp; "-" &amp;
  IFERROR(
    INDEX('{INDEX} Tour Packages'!A:AC,
      MATCH($P266, '{INDEX} Tour Packages'!$A:$A, 0),
      MATCH("Destination Code", '{INDEX} Tour Packages'!$4:$4, 0)
    ),
    "UNKNOWN"
  ) &amp; "-" &amp;
  TEXT(COUNTIFS(P$4:P266,P266),"0000")
)
</f>
        <v/>
      </c>
    </row>
    <row r="267">
      <c r="A267" s="156"/>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c r="AC267" s="157"/>
      <c r="AD267" s="157"/>
      <c r="AE267" s="157"/>
      <c r="AF267" s="157"/>
      <c r="AG267" s="158" t="str">
        <f t="array" ref="AG267">IF($P267="", "",
  "IMT-" &amp; TEXT($A267,"yyyy-mm-dd") &amp; "-" &amp;
  IFERROR(
    INDEX('{INDEX} Tour Packages'!A:AC,
      MATCH($P267, '{INDEX} Tour Packages'!$A:$A, 0),
      MATCH("Destination Code", '{INDEX} Tour Packages'!$4:$4, 0)
    ),
    "UNKNOWN"
  ) &amp; "-" &amp;
  TEXT(COUNTIFS(P$4:P267,P267),"0000")
)
</f>
        <v/>
      </c>
    </row>
    <row r="268">
      <c r="A268" s="155"/>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8" t="str">
        <f t="array" ref="AG268">IF($P268="", "",
  "IMT-" &amp; TEXT($A268,"yyyy-mm-dd") &amp; "-" &amp;
  IFERROR(
    INDEX('{INDEX} Tour Packages'!A:AC,
      MATCH($P268, '{INDEX} Tour Packages'!$A:$A, 0),
      MATCH("Destination Code", '{INDEX} Tour Packages'!$4:$4, 0)
    ),
    "UNKNOWN"
  ) &amp; "-" &amp;
  TEXT(COUNTIFS(P$4:P268,P268),"0000")
)
</f>
        <v/>
      </c>
    </row>
    <row r="269">
      <c r="A269" s="156"/>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c r="AC269" s="157"/>
      <c r="AD269" s="157"/>
      <c r="AE269" s="157"/>
      <c r="AF269" s="157"/>
      <c r="AG269" s="158" t="str">
        <f t="array" ref="AG269">IF($P269="", "",
  "IMT-" &amp; TEXT($A269,"yyyy-mm-dd") &amp; "-" &amp;
  IFERROR(
    INDEX('{INDEX} Tour Packages'!A:AC,
      MATCH($P269, '{INDEX} Tour Packages'!$A:$A, 0),
      MATCH("Destination Code", '{INDEX} Tour Packages'!$4:$4, 0)
    ),
    "UNKNOWN"
  ) &amp; "-" &amp;
  TEXT(COUNTIFS(P$4:P269,P269),"0000")
)
</f>
        <v/>
      </c>
    </row>
    <row r="270">
      <c r="A270" s="155"/>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8" t="str">
        <f t="array" ref="AG270">IF($P270="", "",
  "IMT-" &amp; TEXT($A270,"yyyy-mm-dd") &amp; "-" &amp;
  IFERROR(
    INDEX('{INDEX} Tour Packages'!A:AC,
      MATCH($P270, '{INDEX} Tour Packages'!$A:$A, 0),
      MATCH("Destination Code", '{INDEX} Tour Packages'!$4:$4, 0)
    ),
    "UNKNOWN"
  ) &amp; "-" &amp;
  TEXT(COUNTIFS(P$4:P270,P270),"0000")
)
</f>
        <v/>
      </c>
    </row>
    <row r="271">
      <c r="A271" s="156"/>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c r="AC271" s="157"/>
      <c r="AD271" s="157"/>
      <c r="AE271" s="157"/>
      <c r="AF271" s="157"/>
      <c r="AG271" s="158" t="str">
        <f t="array" ref="AG271">IF($P271="", "",
  "IMT-" &amp; TEXT($A271,"yyyy-mm-dd") &amp; "-" &amp;
  IFERROR(
    INDEX('{INDEX} Tour Packages'!A:AC,
      MATCH($P271, '{INDEX} Tour Packages'!$A:$A, 0),
      MATCH("Destination Code", '{INDEX} Tour Packages'!$4:$4, 0)
    ),
    "UNKNOWN"
  ) &amp; "-" &amp;
  TEXT(COUNTIFS(P$4:P271,P271),"0000")
)
</f>
        <v/>
      </c>
    </row>
    <row r="272">
      <c r="A272" s="155"/>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8" t="str">
        <f t="array" ref="AG272">IF($P272="", "",
  "IMT-" &amp; TEXT($A272,"yyyy-mm-dd") &amp; "-" &amp;
  IFERROR(
    INDEX('{INDEX} Tour Packages'!A:AC,
      MATCH($P272, '{INDEX} Tour Packages'!$A:$A, 0),
      MATCH("Destination Code", '{INDEX} Tour Packages'!$4:$4, 0)
    ),
    "UNKNOWN"
  ) &amp; "-" &amp;
  TEXT(COUNTIFS(P$4:P272,P272),"0000")
)
</f>
        <v/>
      </c>
    </row>
    <row r="273">
      <c r="A273" s="156"/>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c r="AC273" s="157"/>
      <c r="AD273" s="157"/>
      <c r="AE273" s="157"/>
      <c r="AF273" s="157"/>
      <c r="AG273" s="158" t="str">
        <f t="array" ref="AG273">IF($P273="", "",
  "IMT-" &amp; TEXT($A273,"yyyy-mm-dd") &amp; "-" &amp;
  IFERROR(
    INDEX('{INDEX} Tour Packages'!A:AC,
      MATCH($P273, '{INDEX} Tour Packages'!$A:$A, 0),
      MATCH("Destination Code", '{INDEX} Tour Packages'!$4:$4, 0)
    ),
    "UNKNOWN"
  ) &amp; "-" &amp;
  TEXT(COUNTIFS(P$4:P273,P273),"0000")
)
</f>
        <v/>
      </c>
    </row>
    <row r="274">
      <c r="A274" s="155"/>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8" t="str">
        <f t="array" ref="AG274">IF($P274="", "",
  "IMT-" &amp; TEXT($A274,"yyyy-mm-dd") &amp; "-" &amp;
  IFERROR(
    INDEX('{INDEX} Tour Packages'!A:AC,
      MATCH($P274, '{INDEX} Tour Packages'!$A:$A, 0),
      MATCH("Destination Code", '{INDEX} Tour Packages'!$4:$4, 0)
    ),
    "UNKNOWN"
  ) &amp; "-" &amp;
  TEXT(COUNTIFS(P$4:P274,P274),"0000")
)
</f>
        <v/>
      </c>
    </row>
    <row r="275">
      <c r="A275" s="156"/>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c r="AC275" s="157"/>
      <c r="AD275" s="157"/>
      <c r="AE275" s="157"/>
      <c r="AF275" s="157"/>
      <c r="AG275" s="158" t="str">
        <f t="array" ref="AG275">IF($P275="", "",
  "IMT-" &amp; TEXT($A275,"yyyy-mm-dd") &amp; "-" &amp;
  IFERROR(
    INDEX('{INDEX} Tour Packages'!A:AC,
      MATCH($P275, '{INDEX} Tour Packages'!$A:$A, 0),
      MATCH("Destination Code", '{INDEX} Tour Packages'!$4:$4, 0)
    ),
    "UNKNOWN"
  ) &amp; "-" &amp;
  TEXT(COUNTIFS(P$4:P275,P275),"0000")
)
</f>
        <v/>
      </c>
    </row>
    <row r="276">
      <c r="A276" s="155"/>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8" t="str">
        <f t="array" ref="AG276">IF($P276="", "",
  "IMT-" &amp; TEXT($A276,"yyyy-mm-dd") &amp; "-" &amp;
  IFERROR(
    INDEX('{INDEX} Tour Packages'!A:AC,
      MATCH($P276, '{INDEX} Tour Packages'!$A:$A, 0),
      MATCH("Destination Code", '{INDEX} Tour Packages'!$4:$4, 0)
    ),
    "UNKNOWN"
  ) &amp; "-" &amp;
  TEXT(COUNTIFS(P$4:P276,P276),"0000")
)
</f>
        <v/>
      </c>
    </row>
    <row r="277">
      <c r="A277" s="156"/>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c r="AC277" s="157"/>
      <c r="AD277" s="157"/>
      <c r="AE277" s="157"/>
      <c r="AF277" s="157"/>
      <c r="AG277" s="158" t="str">
        <f t="array" ref="AG277">IF($P277="", "",
  "IMT-" &amp; TEXT($A277,"yyyy-mm-dd") &amp; "-" &amp;
  IFERROR(
    INDEX('{INDEX} Tour Packages'!A:AC,
      MATCH($P277, '{INDEX} Tour Packages'!$A:$A, 0),
      MATCH("Destination Code", '{INDEX} Tour Packages'!$4:$4, 0)
    ),
    "UNKNOWN"
  ) &amp; "-" &amp;
  TEXT(COUNTIFS(P$4:P277,P277),"0000")
)
</f>
        <v/>
      </c>
    </row>
    <row r="278">
      <c r="A278" s="155"/>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8" t="str">
        <f t="array" ref="AG278">IF($P278="", "",
  "IMT-" &amp; TEXT($A278,"yyyy-mm-dd") &amp; "-" &amp;
  IFERROR(
    INDEX('{INDEX} Tour Packages'!A:AC,
      MATCH($P278, '{INDEX} Tour Packages'!$A:$A, 0),
      MATCH("Destination Code", '{INDEX} Tour Packages'!$4:$4, 0)
    ),
    "UNKNOWN"
  ) &amp; "-" &amp;
  TEXT(COUNTIFS(P$4:P278,P278),"0000")
)
</f>
        <v/>
      </c>
    </row>
    <row r="279">
      <c r="A279" s="156"/>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c r="AC279" s="157"/>
      <c r="AD279" s="157"/>
      <c r="AE279" s="157"/>
      <c r="AF279" s="157"/>
      <c r="AG279" s="158" t="str">
        <f t="array" ref="AG279">IF($P279="", "",
  "IMT-" &amp; TEXT($A279,"yyyy-mm-dd") &amp; "-" &amp;
  IFERROR(
    INDEX('{INDEX} Tour Packages'!A:AC,
      MATCH($P279, '{INDEX} Tour Packages'!$A:$A, 0),
      MATCH("Destination Code", '{INDEX} Tour Packages'!$4:$4, 0)
    ),
    "UNKNOWN"
  ) &amp; "-" &amp;
  TEXT(COUNTIFS(P$4:P279,P279),"0000")
)
</f>
        <v/>
      </c>
    </row>
    <row r="280">
      <c r="A280" s="155"/>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8" t="str">
        <f t="array" ref="AG280">IF($P280="", "",
  "IMT-" &amp; TEXT($A280,"yyyy-mm-dd") &amp; "-" &amp;
  IFERROR(
    INDEX('{INDEX} Tour Packages'!A:AC,
      MATCH($P280, '{INDEX} Tour Packages'!$A:$A, 0),
      MATCH("Destination Code", '{INDEX} Tour Packages'!$4:$4, 0)
    ),
    "UNKNOWN"
  ) &amp; "-" &amp;
  TEXT(COUNTIFS(P$4:P280,P280),"0000")
)
</f>
        <v/>
      </c>
    </row>
    <row r="281">
      <c r="A281" s="156"/>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c r="AC281" s="157"/>
      <c r="AD281" s="157"/>
      <c r="AE281" s="157"/>
      <c r="AF281" s="157"/>
      <c r="AG281" s="158" t="str">
        <f t="array" ref="AG281">IF($P281="", "",
  "IMT-" &amp; TEXT($A281,"yyyy-mm-dd") &amp; "-" &amp;
  IFERROR(
    INDEX('{INDEX} Tour Packages'!A:AC,
      MATCH($P281, '{INDEX} Tour Packages'!$A:$A, 0),
      MATCH("Destination Code", '{INDEX} Tour Packages'!$4:$4, 0)
    ),
    "UNKNOWN"
  ) &amp; "-" &amp;
  TEXT(COUNTIFS(P$4:P281,P281),"0000")
)
</f>
        <v/>
      </c>
    </row>
    <row r="282">
      <c r="A282" s="155"/>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8" t="str">
        <f t="array" ref="AG282">IF($P282="", "",
  "IMT-" &amp; TEXT($A282,"yyyy-mm-dd") &amp; "-" &amp;
  IFERROR(
    INDEX('{INDEX} Tour Packages'!A:AC,
      MATCH($P282, '{INDEX} Tour Packages'!$A:$A, 0),
      MATCH("Destination Code", '{INDEX} Tour Packages'!$4:$4, 0)
    ),
    "UNKNOWN"
  ) &amp; "-" &amp;
  TEXT(COUNTIFS(P$4:P282,P282),"0000")
)
</f>
        <v/>
      </c>
    </row>
    <row r="283">
      <c r="A283" s="156"/>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c r="AC283" s="157"/>
      <c r="AD283" s="157"/>
      <c r="AE283" s="157"/>
      <c r="AF283" s="157"/>
      <c r="AG283" s="158" t="str">
        <f t="array" ref="AG283">IF($P283="", "",
  "IMT-" &amp; TEXT($A283,"yyyy-mm-dd") &amp; "-" &amp;
  IFERROR(
    INDEX('{INDEX} Tour Packages'!A:AC,
      MATCH($P283, '{INDEX} Tour Packages'!$A:$A, 0),
      MATCH("Destination Code", '{INDEX} Tour Packages'!$4:$4, 0)
    ),
    "UNKNOWN"
  ) &amp; "-" &amp;
  TEXT(COUNTIFS(P$4:P283,P283),"0000")
)
</f>
        <v/>
      </c>
    </row>
    <row r="284">
      <c r="A284" s="155"/>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8" t="str">
        <f t="array" ref="AG284">IF($P284="", "",
  "IMT-" &amp; TEXT($A284,"yyyy-mm-dd") &amp; "-" &amp;
  IFERROR(
    INDEX('{INDEX} Tour Packages'!A:AC,
      MATCH($P284, '{INDEX} Tour Packages'!$A:$A, 0),
      MATCH("Destination Code", '{INDEX} Tour Packages'!$4:$4, 0)
    ),
    "UNKNOWN"
  ) &amp; "-" &amp;
  TEXT(COUNTIFS(P$4:P284,P284),"0000")
)
</f>
        <v/>
      </c>
    </row>
    <row r="285">
      <c r="A285" s="156"/>
      <c r="B285" s="157"/>
      <c r="C285" s="157"/>
      <c r="D285" s="157"/>
      <c r="E285" s="157"/>
      <c r="F285" s="157"/>
      <c r="G285" s="157"/>
      <c r="H285" s="157"/>
      <c r="I285" s="157"/>
      <c r="J285" s="157"/>
      <c r="K285" s="157"/>
      <c r="L285" s="157"/>
      <c r="M285" s="157"/>
      <c r="N285" s="157"/>
      <c r="O285" s="157"/>
      <c r="P285" s="157"/>
      <c r="Q285" s="157"/>
      <c r="R285" s="157"/>
      <c r="S285" s="157"/>
      <c r="T285" s="157"/>
      <c r="U285" s="157"/>
      <c r="V285" s="157"/>
      <c r="W285" s="157"/>
      <c r="X285" s="157"/>
      <c r="Y285" s="157"/>
      <c r="Z285" s="157"/>
      <c r="AA285" s="157"/>
      <c r="AB285" s="157"/>
      <c r="AC285" s="157"/>
      <c r="AD285" s="157"/>
      <c r="AE285" s="157"/>
      <c r="AF285" s="157"/>
      <c r="AG285" s="158" t="str">
        <f t="array" ref="AG285">IF($P285="", "",
  "IMT-" &amp; TEXT($A285,"yyyy-mm-dd") &amp; "-" &amp;
  IFERROR(
    INDEX('{INDEX} Tour Packages'!A:AC,
      MATCH($P285, '{INDEX} Tour Packages'!$A:$A, 0),
      MATCH("Destination Code", '{INDEX} Tour Packages'!$4:$4, 0)
    ),
    "UNKNOWN"
  ) &amp; "-" &amp;
  TEXT(COUNTIFS(P$4:P285,P285),"0000")
)
</f>
        <v/>
      </c>
    </row>
    <row r="286">
      <c r="A286" s="155"/>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8" t="str">
        <f t="array" ref="AG286">IF($P286="", "",
  "IMT-" &amp; TEXT($A286,"yyyy-mm-dd") &amp; "-" &amp;
  IFERROR(
    INDEX('{INDEX} Tour Packages'!A:AC,
      MATCH($P286, '{INDEX} Tour Packages'!$A:$A, 0),
      MATCH("Destination Code", '{INDEX} Tour Packages'!$4:$4, 0)
    ),
    "UNKNOWN"
  ) &amp; "-" &amp;
  TEXT(COUNTIFS(P$4:P286,P286),"0000")
)
</f>
        <v/>
      </c>
    </row>
    <row r="287">
      <c r="A287" s="156"/>
      <c r="B287" s="157"/>
      <c r="C287" s="157"/>
      <c r="D287" s="157"/>
      <c r="E287" s="157"/>
      <c r="F287" s="157"/>
      <c r="G287" s="157"/>
      <c r="H287" s="157"/>
      <c r="I287" s="157"/>
      <c r="J287" s="157"/>
      <c r="K287" s="157"/>
      <c r="L287" s="157"/>
      <c r="M287" s="157"/>
      <c r="N287" s="157"/>
      <c r="O287" s="157"/>
      <c r="P287" s="157"/>
      <c r="Q287" s="157"/>
      <c r="R287" s="157"/>
      <c r="S287" s="157"/>
      <c r="T287" s="157"/>
      <c r="U287" s="157"/>
      <c r="V287" s="157"/>
      <c r="W287" s="157"/>
      <c r="X287" s="157"/>
      <c r="Y287" s="157"/>
      <c r="Z287" s="157"/>
      <c r="AA287" s="157"/>
      <c r="AB287" s="157"/>
      <c r="AC287" s="157"/>
      <c r="AD287" s="157"/>
      <c r="AE287" s="157"/>
      <c r="AF287" s="157"/>
      <c r="AG287" s="158" t="str">
        <f t="array" ref="AG287">IF($P287="", "",
  "IMT-" &amp; TEXT($A287,"yyyy-mm-dd") &amp; "-" &amp;
  IFERROR(
    INDEX('{INDEX} Tour Packages'!A:AC,
      MATCH($P287, '{INDEX} Tour Packages'!$A:$A, 0),
      MATCH("Destination Code", '{INDEX} Tour Packages'!$4:$4, 0)
    ),
    "UNKNOWN"
  ) &amp; "-" &amp;
  TEXT(COUNTIFS(P$4:P287,P287),"0000")
)
</f>
        <v/>
      </c>
    </row>
    <row r="288">
      <c r="A288" s="155"/>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8" t="str">
        <f t="array" ref="AG288">IF($P288="", "",
  "IMT-" &amp; TEXT($A288,"yyyy-mm-dd") &amp; "-" &amp;
  IFERROR(
    INDEX('{INDEX} Tour Packages'!A:AC,
      MATCH($P288, '{INDEX} Tour Packages'!$A:$A, 0),
      MATCH("Destination Code", '{INDEX} Tour Packages'!$4:$4, 0)
    ),
    "UNKNOWN"
  ) &amp; "-" &amp;
  TEXT(COUNTIFS(P$4:P288,P288),"0000")
)
</f>
        <v/>
      </c>
    </row>
    <row r="289">
      <c r="A289" s="156"/>
      <c r="B289" s="157"/>
      <c r="C289" s="157"/>
      <c r="D289" s="157"/>
      <c r="E289" s="157"/>
      <c r="F289" s="157"/>
      <c r="G289" s="157"/>
      <c r="H289" s="157"/>
      <c r="I289" s="157"/>
      <c r="J289" s="157"/>
      <c r="K289" s="157"/>
      <c r="L289" s="157"/>
      <c r="M289" s="157"/>
      <c r="N289" s="157"/>
      <c r="O289" s="157"/>
      <c r="P289" s="157"/>
      <c r="Q289" s="157"/>
      <c r="R289" s="157"/>
      <c r="S289" s="157"/>
      <c r="T289" s="157"/>
      <c r="U289" s="157"/>
      <c r="V289" s="157"/>
      <c r="W289" s="157"/>
      <c r="X289" s="157"/>
      <c r="Y289" s="157"/>
      <c r="Z289" s="157"/>
      <c r="AA289" s="157"/>
      <c r="AB289" s="157"/>
      <c r="AC289" s="157"/>
      <c r="AD289" s="157"/>
      <c r="AE289" s="157"/>
      <c r="AF289" s="157"/>
      <c r="AG289" s="158" t="str">
        <f t="array" ref="AG289">IF($P289="", "",
  "IMT-" &amp; TEXT($A289,"yyyy-mm-dd") &amp; "-" &amp;
  IFERROR(
    INDEX('{INDEX} Tour Packages'!A:AC,
      MATCH($P289, '{INDEX} Tour Packages'!$A:$A, 0),
      MATCH("Destination Code", '{INDEX} Tour Packages'!$4:$4, 0)
    ),
    "UNKNOWN"
  ) &amp; "-" &amp;
  TEXT(COUNTIFS(P$4:P289,P289),"0000")
)
</f>
        <v/>
      </c>
    </row>
    <row r="290">
      <c r="A290" s="155"/>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8" t="str">
        <f t="array" ref="AG290">IF($P290="", "",
  "IMT-" &amp; TEXT($A290,"yyyy-mm-dd") &amp; "-" &amp;
  IFERROR(
    INDEX('{INDEX} Tour Packages'!A:AC,
      MATCH($P290, '{INDEX} Tour Packages'!$A:$A, 0),
      MATCH("Destination Code", '{INDEX} Tour Packages'!$4:$4, 0)
    ),
    "UNKNOWN"
  ) &amp; "-" &amp;
  TEXT(COUNTIFS(P$4:P290,P290),"0000")
)
</f>
        <v/>
      </c>
    </row>
    <row r="291">
      <c r="A291" s="156"/>
      <c r="B291" s="157"/>
      <c r="C291" s="157"/>
      <c r="D291" s="157"/>
      <c r="E291" s="157"/>
      <c r="F291" s="157"/>
      <c r="G291" s="157"/>
      <c r="H291" s="157"/>
      <c r="I291" s="157"/>
      <c r="J291" s="157"/>
      <c r="K291" s="157"/>
      <c r="L291" s="157"/>
      <c r="M291" s="157"/>
      <c r="N291" s="157"/>
      <c r="O291" s="157"/>
      <c r="P291" s="157"/>
      <c r="Q291" s="157"/>
      <c r="R291" s="157"/>
      <c r="S291" s="157"/>
      <c r="T291" s="157"/>
      <c r="U291" s="157"/>
      <c r="V291" s="157"/>
      <c r="W291" s="157"/>
      <c r="X291" s="157"/>
      <c r="Y291" s="157"/>
      <c r="Z291" s="157"/>
      <c r="AA291" s="157"/>
      <c r="AB291" s="157"/>
      <c r="AC291" s="157"/>
      <c r="AD291" s="157"/>
      <c r="AE291" s="157"/>
      <c r="AF291" s="157"/>
      <c r="AG291" s="158" t="str">
        <f t="array" ref="AG291">IF($P291="", "",
  "IMT-" &amp; TEXT($A291,"yyyy-mm-dd") &amp; "-" &amp;
  IFERROR(
    INDEX('{INDEX} Tour Packages'!A:AC,
      MATCH($P291, '{INDEX} Tour Packages'!$A:$A, 0),
      MATCH("Destination Code", '{INDEX} Tour Packages'!$4:$4, 0)
    ),
    "UNKNOWN"
  ) &amp; "-" &amp;
  TEXT(COUNTIFS(P$4:P291,P291),"0000")
)
</f>
        <v/>
      </c>
    </row>
    <row r="292">
      <c r="A292" s="155"/>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8" t="str">
        <f t="array" ref="AG292">IF($P292="", "",
  "IMT-" &amp; TEXT($A292,"yyyy-mm-dd") &amp; "-" &amp;
  IFERROR(
    INDEX('{INDEX} Tour Packages'!A:AC,
      MATCH($P292, '{INDEX} Tour Packages'!$A:$A, 0),
      MATCH("Destination Code", '{INDEX} Tour Packages'!$4:$4, 0)
    ),
    "UNKNOWN"
  ) &amp; "-" &amp;
  TEXT(COUNTIFS(P$4:P292,P292),"0000")
)
</f>
        <v/>
      </c>
    </row>
    <row r="293">
      <c r="A293" s="156"/>
      <c r="B293" s="157"/>
      <c r="C293" s="157"/>
      <c r="D293" s="157"/>
      <c r="E293" s="157"/>
      <c r="F293" s="157"/>
      <c r="G293" s="157"/>
      <c r="H293" s="157"/>
      <c r="I293" s="157"/>
      <c r="J293" s="157"/>
      <c r="K293" s="157"/>
      <c r="L293" s="157"/>
      <c r="M293" s="157"/>
      <c r="N293" s="157"/>
      <c r="O293" s="157"/>
      <c r="P293" s="157"/>
      <c r="Q293" s="157"/>
      <c r="R293" s="157"/>
      <c r="S293" s="157"/>
      <c r="T293" s="157"/>
      <c r="U293" s="157"/>
      <c r="V293" s="157"/>
      <c r="W293" s="157"/>
      <c r="X293" s="157"/>
      <c r="Y293" s="157"/>
      <c r="Z293" s="157"/>
      <c r="AA293" s="157"/>
      <c r="AB293" s="157"/>
      <c r="AC293" s="157"/>
      <c r="AD293" s="157"/>
      <c r="AE293" s="157"/>
      <c r="AF293" s="157"/>
      <c r="AG293" s="158" t="str">
        <f t="array" ref="AG293">IF($P293="", "",
  "IMT-" &amp; TEXT($A293,"yyyy-mm-dd") &amp; "-" &amp;
  IFERROR(
    INDEX('{INDEX} Tour Packages'!A:AC,
      MATCH($P293, '{INDEX} Tour Packages'!$A:$A, 0),
      MATCH("Destination Code", '{INDEX} Tour Packages'!$4:$4, 0)
    ),
    "UNKNOWN"
  ) &amp; "-" &amp;
  TEXT(COUNTIFS(P$4:P293,P293),"0000")
)
</f>
        <v/>
      </c>
    </row>
    <row r="294">
      <c r="A294" s="155"/>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8" t="str">
        <f t="array" ref="AG294">IF($P294="", "",
  "IMT-" &amp; TEXT($A294,"yyyy-mm-dd") &amp; "-" &amp;
  IFERROR(
    INDEX('{INDEX} Tour Packages'!A:AC,
      MATCH($P294, '{INDEX} Tour Packages'!$A:$A, 0),
      MATCH("Destination Code", '{INDEX} Tour Packages'!$4:$4, 0)
    ),
    "UNKNOWN"
  ) &amp; "-" &amp;
  TEXT(COUNTIFS(P$4:P294,P294),"0000")
)
</f>
        <v/>
      </c>
    </row>
    <row r="295">
      <c r="A295" s="156"/>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c r="AA295" s="157"/>
      <c r="AB295" s="157"/>
      <c r="AC295" s="157"/>
      <c r="AD295" s="157"/>
      <c r="AE295" s="157"/>
      <c r="AF295" s="157"/>
      <c r="AG295" s="158" t="str">
        <f t="array" ref="AG295">IF($P295="", "",
  "IMT-" &amp; TEXT($A295,"yyyy-mm-dd") &amp; "-" &amp;
  IFERROR(
    INDEX('{INDEX} Tour Packages'!A:AC,
      MATCH($P295, '{INDEX} Tour Packages'!$A:$A, 0),
      MATCH("Destination Code", '{INDEX} Tour Packages'!$4:$4, 0)
    ),
    "UNKNOWN"
  ) &amp; "-" &amp;
  TEXT(COUNTIFS(P$4:P295,P295),"0000")
)
</f>
        <v/>
      </c>
    </row>
    <row r="296">
      <c r="A296" s="155"/>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8" t="str">
        <f t="array" ref="AG296">IF($P296="", "",
  "IMT-" &amp; TEXT($A296,"yyyy-mm-dd") &amp; "-" &amp;
  IFERROR(
    INDEX('{INDEX} Tour Packages'!A:AC,
      MATCH($P296, '{INDEX} Tour Packages'!$A:$A, 0),
      MATCH("Destination Code", '{INDEX} Tour Packages'!$4:$4, 0)
    ),
    "UNKNOWN"
  ) &amp; "-" &amp;
  TEXT(COUNTIFS(P$4:P296,P296),"0000")
)
</f>
        <v/>
      </c>
    </row>
    <row r="297">
      <c r="A297" s="156"/>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c r="AA297" s="157"/>
      <c r="AB297" s="157"/>
      <c r="AC297" s="157"/>
      <c r="AD297" s="157"/>
      <c r="AE297" s="157"/>
      <c r="AF297" s="157"/>
      <c r="AG297" s="158" t="str">
        <f t="array" ref="AG297">IF($P297="", "",
  "IMT-" &amp; TEXT($A297,"yyyy-mm-dd") &amp; "-" &amp;
  IFERROR(
    INDEX('{INDEX} Tour Packages'!A:AC,
      MATCH($P297, '{INDEX} Tour Packages'!$A:$A, 0),
      MATCH("Destination Code", '{INDEX} Tour Packages'!$4:$4, 0)
    ),
    "UNKNOWN"
  ) &amp; "-" &amp;
  TEXT(COUNTIFS(P$4:P297,P297),"0000")
)
</f>
        <v/>
      </c>
    </row>
    <row r="298">
      <c r="A298" s="155"/>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8" t="str">
        <f t="array" ref="AG298">IF($P298="", "",
  "IMT-" &amp; TEXT($A298,"yyyy-mm-dd") &amp; "-" &amp;
  IFERROR(
    INDEX('{INDEX} Tour Packages'!A:AC,
      MATCH($P298, '{INDEX} Tour Packages'!$A:$A, 0),
      MATCH("Destination Code", '{INDEX} Tour Packages'!$4:$4, 0)
    ),
    "UNKNOWN"
  ) &amp; "-" &amp;
  TEXT(COUNTIFS(P$4:P298,P298),"0000")
)
</f>
        <v/>
      </c>
    </row>
    <row r="299">
      <c r="A299" s="156"/>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c r="AA299" s="157"/>
      <c r="AB299" s="157"/>
      <c r="AC299" s="157"/>
      <c r="AD299" s="157"/>
      <c r="AE299" s="157"/>
      <c r="AF299" s="157"/>
      <c r="AG299" s="158" t="str">
        <f t="array" ref="AG299">IF($P299="", "",
  "IMT-" &amp; TEXT($A299,"yyyy-mm-dd") &amp; "-" &amp;
  IFERROR(
    INDEX('{INDEX} Tour Packages'!A:AC,
      MATCH($P299, '{INDEX} Tour Packages'!$A:$A, 0),
      MATCH("Destination Code", '{INDEX} Tour Packages'!$4:$4, 0)
    ),
    "UNKNOWN"
  ) &amp; "-" &amp;
  TEXT(COUNTIFS(P$4:P299,P299),"0000")
)
</f>
        <v/>
      </c>
    </row>
    <row r="300">
      <c r="A300" s="155"/>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8" t="str">
        <f t="array" ref="AG300">IF($P300="", "",
  "IMT-" &amp; TEXT($A300,"yyyy-mm-dd") &amp; "-" &amp;
  IFERROR(
    INDEX('{INDEX} Tour Packages'!A:AC,
      MATCH($P300, '{INDEX} Tour Packages'!$A:$A, 0),
      MATCH("Destination Code", '{INDEX} Tour Packages'!$4:$4, 0)
    ),
    "UNKNOWN"
  ) &amp; "-" &amp;
  TEXT(COUNTIFS(P$4:P300,P300),"0000")
)
</f>
        <v/>
      </c>
    </row>
    <row r="301">
      <c r="A301" s="156"/>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c r="AA301" s="157"/>
      <c r="AB301" s="157"/>
      <c r="AC301" s="157"/>
      <c r="AD301" s="157"/>
      <c r="AE301" s="157"/>
      <c r="AF301" s="157"/>
      <c r="AG301" s="158" t="str">
        <f t="array" ref="AG301">IF($P301="", "",
  "IMT-" &amp; TEXT($A301,"yyyy-mm-dd") &amp; "-" &amp;
  IFERROR(
    INDEX('{INDEX} Tour Packages'!A:AC,
      MATCH($P301, '{INDEX} Tour Packages'!$A:$A, 0),
      MATCH("Destination Code", '{INDEX} Tour Packages'!$4:$4, 0)
    ),
    "UNKNOWN"
  ) &amp; "-" &amp;
  TEXT(COUNTIFS(P$4:P301,P301),"0000")
)
</f>
        <v/>
      </c>
    </row>
    <row r="302">
      <c r="A302" s="155"/>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8" t="str">
        <f t="array" ref="AG302">IF($P302="", "",
  "IMT-" &amp; TEXT($A302,"yyyy-mm-dd") &amp; "-" &amp;
  IFERROR(
    INDEX('{INDEX} Tour Packages'!A:AC,
      MATCH($P302, '{INDEX} Tour Packages'!$A:$A, 0),
      MATCH("Destination Code", '{INDEX} Tour Packages'!$4:$4, 0)
    ),
    "UNKNOWN"
  ) &amp; "-" &amp;
  TEXT(COUNTIFS(P$4:P302,P302),"0000")
)
</f>
        <v/>
      </c>
    </row>
    <row r="303">
      <c r="A303" s="156"/>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c r="AA303" s="157"/>
      <c r="AB303" s="157"/>
      <c r="AC303" s="157"/>
      <c r="AD303" s="157"/>
      <c r="AE303" s="157"/>
      <c r="AF303" s="157"/>
      <c r="AG303" s="158" t="str">
        <f t="array" ref="AG303">IF($P303="", "",
  "IMT-" &amp; TEXT($A303,"yyyy-mm-dd") &amp; "-" &amp;
  IFERROR(
    INDEX('{INDEX} Tour Packages'!A:AC,
      MATCH($P303, '{INDEX} Tour Packages'!$A:$A, 0),
      MATCH("Destination Code", '{INDEX} Tour Packages'!$4:$4, 0)
    ),
    "UNKNOWN"
  ) &amp; "-" &amp;
  TEXT(COUNTIFS(P$4:P303,P303),"0000")
)
</f>
        <v/>
      </c>
    </row>
    <row r="304">
      <c r="A304" s="155"/>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8" t="str">
        <f t="array" ref="AG304">IF($P304="", "",
  "IMT-" &amp; TEXT($A304,"yyyy-mm-dd") &amp; "-" &amp;
  IFERROR(
    INDEX('{INDEX} Tour Packages'!A:AC,
      MATCH($P304, '{INDEX} Tour Packages'!$A:$A, 0),
      MATCH("Destination Code", '{INDEX} Tour Packages'!$4:$4, 0)
    ),
    "UNKNOWN"
  ) &amp; "-" &amp;
  TEXT(COUNTIFS(P$4:P304,P304),"0000")
)
</f>
        <v/>
      </c>
    </row>
    <row r="305">
      <c r="A305" s="156"/>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c r="AA305" s="157"/>
      <c r="AB305" s="157"/>
      <c r="AC305" s="157"/>
      <c r="AD305" s="157"/>
      <c r="AE305" s="157"/>
      <c r="AF305" s="157"/>
      <c r="AG305" s="158" t="str">
        <f t="array" ref="AG305">IF($P305="", "",
  "IMT-" &amp; TEXT($A305,"yyyy-mm-dd") &amp; "-" &amp;
  IFERROR(
    INDEX('{INDEX} Tour Packages'!A:AC,
      MATCH($P305, '{INDEX} Tour Packages'!$A:$A, 0),
      MATCH("Destination Code", '{INDEX} Tour Packages'!$4:$4, 0)
    ),
    "UNKNOWN"
  ) &amp; "-" &amp;
  TEXT(COUNTIFS(P$4:P305,P305),"0000")
)
</f>
        <v/>
      </c>
    </row>
    <row r="306">
      <c r="A306" s="155"/>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8" t="str">
        <f t="array" ref="AG306">IF($P306="", "",
  "IMT-" &amp; TEXT($A306,"yyyy-mm-dd") &amp; "-" &amp;
  IFERROR(
    INDEX('{INDEX} Tour Packages'!A:AC,
      MATCH($P306, '{INDEX} Tour Packages'!$A:$A, 0),
      MATCH("Destination Code", '{INDEX} Tour Packages'!$4:$4, 0)
    ),
    "UNKNOWN"
  ) &amp; "-" &amp;
  TEXT(COUNTIFS(P$4:P306,P306),"0000")
)
</f>
        <v/>
      </c>
    </row>
    <row r="307">
      <c r="A307" s="156"/>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c r="AA307" s="157"/>
      <c r="AB307" s="157"/>
      <c r="AC307" s="157"/>
      <c r="AD307" s="157"/>
      <c r="AE307" s="157"/>
      <c r="AF307" s="157"/>
      <c r="AG307" s="158" t="str">
        <f t="array" ref="AG307">IF($P307="", "",
  "IMT-" &amp; TEXT($A307,"yyyy-mm-dd") &amp; "-" &amp;
  IFERROR(
    INDEX('{INDEX} Tour Packages'!A:AC,
      MATCH($P307, '{INDEX} Tour Packages'!$A:$A, 0),
      MATCH("Destination Code", '{INDEX} Tour Packages'!$4:$4, 0)
    ),
    "UNKNOWN"
  ) &amp; "-" &amp;
  TEXT(COUNTIFS(P$4:P307,P307),"0000")
)
</f>
        <v/>
      </c>
    </row>
    <row r="308">
      <c r="A308" s="155"/>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8" t="str">
        <f t="array" ref="AG308">IF($P308="", "",
  "IMT-" &amp; TEXT($A308,"yyyy-mm-dd") &amp; "-" &amp;
  IFERROR(
    INDEX('{INDEX} Tour Packages'!A:AC,
      MATCH($P308, '{INDEX} Tour Packages'!$A:$A, 0),
      MATCH("Destination Code", '{INDEX} Tour Packages'!$4:$4, 0)
    ),
    "UNKNOWN"
  ) &amp; "-" &amp;
  TEXT(COUNTIFS(P$4:P308,P308),"0000")
)
</f>
        <v/>
      </c>
    </row>
    <row r="309">
      <c r="A309" s="156"/>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c r="AA309" s="157"/>
      <c r="AB309" s="157"/>
      <c r="AC309" s="157"/>
      <c r="AD309" s="157"/>
      <c r="AE309" s="157"/>
      <c r="AF309" s="157"/>
      <c r="AG309" s="158" t="str">
        <f t="array" ref="AG309">IF($P309="", "",
  "IMT-" &amp; TEXT($A309,"yyyy-mm-dd") &amp; "-" &amp;
  IFERROR(
    INDEX('{INDEX} Tour Packages'!A:AC,
      MATCH($P309, '{INDEX} Tour Packages'!$A:$A, 0),
      MATCH("Destination Code", '{INDEX} Tour Packages'!$4:$4, 0)
    ),
    "UNKNOWN"
  ) &amp; "-" &amp;
  TEXT(COUNTIFS(P$4:P309,P309),"0000")
)
</f>
        <v/>
      </c>
    </row>
    <row r="310">
      <c r="A310" s="155"/>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8" t="str">
        <f t="array" ref="AG310">IF($P310="", "",
  "IMT-" &amp; TEXT($A310,"yyyy-mm-dd") &amp; "-" &amp;
  IFERROR(
    INDEX('{INDEX} Tour Packages'!A:AC,
      MATCH($P310, '{INDEX} Tour Packages'!$A:$A, 0),
      MATCH("Destination Code", '{INDEX} Tour Packages'!$4:$4, 0)
    ),
    "UNKNOWN"
  ) &amp; "-" &amp;
  TEXT(COUNTIFS(P$4:P310,P310),"0000")
)
</f>
        <v/>
      </c>
    </row>
    <row r="311">
      <c r="A311" s="156"/>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c r="AA311" s="157"/>
      <c r="AB311" s="157"/>
      <c r="AC311" s="157"/>
      <c r="AD311" s="157"/>
      <c r="AE311" s="157"/>
      <c r="AF311" s="157"/>
      <c r="AG311" s="158" t="str">
        <f t="array" ref="AG311">IF($P311="", "",
  "IMT-" &amp; TEXT($A311,"yyyy-mm-dd") &amp; "-" &amp;
  IFERROR(
    INDEX('{INDEX} Tour Packages'!A:AC,
      MATCH($P311, '{INDEX} Tour Packages'!$A:$A, 0),
      MATCH("Destination Code", '{INDEX} Tour Packages'!$4:$4, 0)
    ),
    "UNKNOWN"
  ) &amp; "-" &amp;
  TEXT(COUNTIFS(P$4:P311,P311),"0000")
)
</f>
        <v/>
      </c>
    </row>
    <row r="312">
      <c r="A312" s="155"/>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8" t="str">
        <f t="array" ref="AG312">IF($P312="", "",
  "IMT-" &amp; TEXT($A312,"yyyy-mm-dd") &amp; "-" &amp;
  IFERROR(
    INDEX('{INDEX} Tour Packages'!A:AC,
      MATCH($P312, '{INDEX} Tour Packages'!$A:$A, 0),
      MATCH("Destination Code", '{INDEX} Tour Packages'!$4:$4, 0)
    ),
    "UNKNOWN"
  ) &amp; "-" &amp;
  TEXT(COUNTIFS(P$4:P312,P312),"0000")
)
</f>
        <v/>
      </c>
    </row>
    <row r="313">
      <c r="A313" s="156"/>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c r="AA313" s="157"/>
      <c r="AB313" s="157"/>
      <c r="AC313" s="157"/>
      <c r="AD313" s="157"/>
      <c r="AE313" s="157"/>
      <c r="AF313" s="157"/>
      <c r="AG313" s="158" t="str">
        <f t="array" ref="AG313">IF($P313="", "",
  "IMT-" &amp; TEXT($A313,"yyyy-mm-dd") &amp; "-" &amp;
  IFERROR(
    INDEX('{INDEX} Tour Packages'!A:AC,
      MATCH($P313, '{INDEX} Tour Packages'!$A:$A, 0),
      MATCH("Destination Code", '{INDEX} Tour Packages'!$4:$4, 0)
    ),
    "UNKNOWN"
  ) &amp; "-" &amp;
  TEXT(COUNTIFS(P$4:P313,P313),"0000")
)
</f>
        <v/>
      </c>
    </row>
    <row r="314">
      <c r="A314" s="155"/>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8" t="str">
        <f t="array" ref="AG314">IF($P314="", "",
  "IMT-" &amp; TEXT($A314,"yyyy-mm-dd") &amp; "-" &amp;
  IFERROR(
    INDEX('{INDEX} Tour Packages'!A:AC,
      MATCH($P314, '{INDEX} Tour Packages'!$A:$A, 0),
      MATCH("Destination Code", '{INDEX} Tour Packages'!$4:$4, 0)
    ),
    "UNKNOWN"
  ) &amp; "-" &amp;
  TEXT(COUNTIFS(P$4:P314,P314),"0000")
)
</f>
        <v/>
      </c>
    </row>
    <row r="315">
      <c r="A315" s="156"/>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c r="AA315" s="157"/>
      <c r="AB315" s="157"/>
      <c r="AC315" s="157"/>
      <c r="AD315" s="157"/>
      <c r="AE315" s="157"/>
      <c r="AF315" s="157"/>
      <c r="AG315" s="158" t="str">
        <f t="array" ref="AG315">IF($P315="", "",
  "IMT-" &amp; TEXT($A315,"yyyy-mm-dd") &amp; "-" &amp;
  IFERROR(
    INDEX('{INDEX} Tour Packages'!A:AC,
      MATCH($P315, '{INDEX} Tour Packages'!$A:$A, 0),
      MATCH("Destination Code", '{INDEX} Tour Packages'!$4:$4, 0)
    ),
    "UNKNOWN"
  ) &amp; "-" &amp;
  TEXT(COUNTIFS(P$4:P315,P315),"0000")
)
</f>
        <v/>
      </c>
    </row>
    <row r="316">
      <c r="A316" s="155"/>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8" t="str">
        <f t="array" ref="AG316">IF($P316="", "",
  "IMT-" &amp; TEXT($A316,"yyyy-mm-dd") &amp; "-" &amp;
  IFERROR(
    INDEX('{INDEX} Tour Packages'!A:AC,
      MATCH($P316, '{INDEX} Tour Packages'!$A:$A, 0),
      MATCH("Destination Code", '{INDEX} Tour Packages'!$4:$4, 0)
    ),
    "UNKNOWN"
  ) &amp; "-" &amp;
  TEXT(COUNTIFS(P$4:P316,P316),"0000")
)
</f>
        <v/>
      </c>
    </row>
    <row r="317">
      <c r="A317" s="156"/>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c r="AA317" s="157"/>
      <c r="AB317" s="157"/>
      <c r="AC317" s="157"/>
      <c r="AD317" s="157"/>
      <c r="AE317" s="157"/>
      <c r="AF317" s="157"/>
      <c r="AG317" s="158" t="str">
        <f t="array" ref="AG317">IF($P317="", "",
  "IMT-" &amp; TEXT($A317,"yyyy-mm-dd") &amp; "-" &amp;
  IFERROR(
    INDEX('{INDEX} Tour Packages'!A:AC,
      MATCH($P317, '{INDEX} Tour Packages'!$A:$A, 0),
      MATCH("Destination Code", '{INDEX} Tour Packages'!$4:$4, 0)
    ),
    "UNKNOWN"
  ) &amp; "-" &amp;
  TEXT(COUNTIFS(P$4:P317,P317),"0000")
)
</f>
        <v/>
      </c>
    </row>
    <row r="318">
      <c r="A318" s="155"/>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8" t="str">
        <f t="array" ref="AG318">IF($P318="", "",
  "IMT-" &amp; TEXT($A318,"yyyy-mm-dd") &amp; "-" &amp;
  IFERROR(
    INDEX('{INDEX} Tour Packages'!A:AC,
      MATCH($P318, '{INDEX} Tour Packages'!$A:$A, 0),
      MATCH("Destination Code", '{INDEX} Tour Packages'!$4:$4, 0)
    ),
    "UNKNOWN"
  ) &amp; "-" &amp;
  TEXT(COUNTIFS(P$4:P318,P318),"0000")
)
</f>
        <v/>
      </c>
    </row>
    <row r="319">
      <c r="A319" s="156"/>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c r="AA319" s="157"/>
      <c r="AB319" s="157"/>
      <c r="AC319" s="157"/>
      <c r="AD319" s="157"/>
      <c r="AE319" s="157"/>
      <c r="AF319" s="157"/>
      <c r="AG319" s="158" t="str">
        <f t="array" ref="AG319">IF($P319="", "",
  "IMT-" &amp; TEXT($A319,"yyyy-mm-dd") &amp; "-" &amp;
  IFERROR(
    INDEX('{INDEX} Tour Packages'!A:AC,
      MATCH($P319, '{INDEX} Tour Packages'!$A:$A, 0),
      MATCH("Destination Code", '{INDEX} Tour Packages'!$4:$4, 0)
    ),
    "UNKNOWN"
  ) &amp; "-" &amp;
  TEXT(COUNTIFS(P$4:P319,P319),"0000")
)
</f>
        <v/>
      </c>
    </row>
    <row r="320">
      <c r="A320" s="155"/>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8" t="str">
        <f t="array" ref="AG320">IF($P320="", "",
  "IMT-" &amp; TEXT($A320,"yyyy-mm-dd") &amp; "-" &amp;
  IFERROR(
    INDEX('{INDEX} Tour Packages'!A:AC,
      MATCH($P320, '{INDEX} Tour Packages'!$A:$A, 0),
      MATCH("Destination Code", '{INDEX} Tour Packages'!$4:$4, 0)
    ),
    "UNKNOWN"
  ) &amp; "-" &amp;
  TEXT(COUNTIFS(P$4:P320,P320),"0000")
)
</f>
        <v/>
      </c>
    </row>
    <row r="321">
      <c r="A321" s="156"/>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c r="AA321" s="157"/>
      <c r="AB321" s="157"/>
      <c r="AC321" s="157"/>
      <c r="AD321" s="157"/>
      <c r="AE321" s="157"/>
      <c r="AF321" s="157"/>
      <c r="AG321" s="158" t="str">
        <f t="array" ref="AG321">IF($P321="", "",
  "IMT-" &amp; TEXT($A321,"yyyy-mm-dd") &amp; "-" &amp;
  IFERROR(
    INDEX('{INDEX} Tour Packages'!A:AC,
      MATCH($P321, '{INDEX} Tour Packages'!$A:$A, 0),
      MATCH("Destination Code", '{INDEX} Tour Packages'!$4:$4, 0)
    ),
    "UNKNOWN"
  ) &amp; "-" &amp;
  TEXT(COUNTIFS(P$4:P321,P321),"0000")
)
</f>
        <v/>
      </c>
    </row>
    <row r="322">
      <c r="A322" s="155"/>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8" t="str">
        <f t="array" ref="AG322">IF($P322="", "",
  "IMT-" &amp; TEXT($A322,"yyyy-mm-dd") &amp; "-" &amp;
  IFERROR(
    INDEX('{INDEX} Tour Packages'!A:AC,
      MATCH($P322, '{INDEX} Tour Packages'!$A:$A, 0),
      MATCH("Destination Code", '{INDEX} Tour Packages'!$4:$4, 0)
    ),
    "UNKNOWN"
  ) &amp; "-" &amp;
  TEXT(COUNTIFS(P$4:P322,P322),"0000")
)
</f>
        <v/>
      </c>
    </row>
    <row r="323">
      <c r="A323" s="156"/>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c r="AA323" s="157"/>
      <c r="AB323" s="157"/>
      <c r="AC323" s="157"/>
      <c r="AD323" s="157"/>
      <c r="AE323" s="157"/>
      <c r="AF323" s="157"/>
      <c r="AG323" s="158" t="str">
        <f t="array" ref="AG323">IF($P323="", "",
  "IMT-" &amp; TEXT($A323,"yyyy-mm-dd") &amp; "-" &amp;
  IFERROR(
    INDEX('{INDEX} Tour Packages'!A:AC,
      MATCH($P323, '{INDEX} Tour Packages'!$A:$A, 0),
      MATCH("Destination Code", '{INDEX} Tour Packages'!$4:$4, 0)
    ),
    "UNKNOWN"
  ) &amp; "-" &amp;
  TEXT(COUNTIFS(P$4:P323,P323),"0000")
)
</f>
        <v/>
      </c>
    </row>
    <row r="324">
      <c r="A324" s="155"/>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8" t="str">
        <f t="array" ref="AG324">IF($P324="", "",
  "IMT-" &amp; TEXT($A324,"yyyy-mm-dd") &amp; "-" &amp;
  IFERROR(
    INDEX('{INDEX} Tour Packages'!A:AC,
      MATCH($P324, '{INDEX} Tour Packages'!$A:$A, 0),
      MATCH("Destination Code", '{INDEX} Tour Packages'!$4:$4, 0)
    ),
    "UNKNOWN"
  ) &amp; "-" &amp;
  TEXT(COUNTIFS(P$4:P324,P324),"0000")
)
</f>
        <v/>
      </c>
    </row>
    <row r="325">
      <c r="A325" s="156"/>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c r="AA325" s="157"/>
      <c r="AB325" s="157"/>
      <c r="AC325" s="157"/>
      <c r="AD325" s="157"/>
      <c r="AE325" s="157"/>
      <c r="AF325" s="157"/>
      <c r="AG325" s="158" t="str">
        <f t="array" ref="AG325">IF($P325="", "",
  "IMT-" &amp; TEXT($A325,"yyyy-mm-dd") &amp; "-" &amp;
  IFERROR(
    INDEX('{INDEX} Tour Packages'!A:AC,
      MATCH($P325, '{INDEX} Tour Packages'!$A:$A, 0),
      MATCH("Destination Code", '{INDEX} Tour Packages'!$4:$4, 0)
    ),
    "UNKNOWN"
  ) &amp; "-" &amp;
  TEXT(COUNTIFS(P$4:P325,P325),"0000")
)
</f>
        <v/>
      </c>
    </row>
    <row r="326">
      <c r="A326" s="155"/>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8" t="str">
        <f t="array" ref="AG326">IF($P326="", "",
  "IMT-" &amp; TEXT($A326,"yyyy-mm-dd") &amp; "-" &amp;
  IFERROR(
    INDEX('{INDEX} Tour Packages'!A:AC,
      MATCH($P326, '{INDEX} Tour Packages'!$A:$A, 0),
      MATCH("Destination Code", '{INDEX} Tour Packages'!$4:$4, 0)
    ),
    "UNKNOWN"
  ) &amp; "-" &amp;
  TEXT(COUNTIFS(P$4:P326,P326),"0000")
)
</f>
        <v/>
      </c>
    </row>
    <row r="327">
      <c r="A327" s="156"/>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c r="AA327" s="157"/>
      <c r="AB327" s="157"/>
      <c r="AC327" s="157"/>
      <c r="AD327" s="157"/>
      <c r="AE327" s="157"/>
      <c r="AF327" s="157"/>
      <c r="AG327" s="158" t="str">
        <f t="array" ref="AG327">IF($P327="", "",
  "IMT-" &amp; TEXT($A327,"yyyy-mm-dd") &amp; "-" &amp;
  IFERROR(
    INDEX('{INDEX} Tour Packages'!A:AC,
      MATCH($P327, '{INDEX} Tour Packages'!$A:$A, 0),
      MATCH("Destination Code", '{INDEX} Tour Packages'!$4:$4, 0)
    ),
    "UNKNOWN"
  ) &amp; "-" &amp;
  TEXT(COUNTIFS(P$4:P327,P327),"0000")
)
</f>
        <v/>
      </c>
    </row>
    <row r="328">
      <c r="A328" s="155"/>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8" t="str">
        <f t="array" ref="AG328">IF($P328="", "",
  "IMT-" &amp; TEXT($A328,"yyyy-mm-dd") &amp; "-" &amp;
  IFERROR(
    INDEX('{INDEX} Tour Packages'!A:AC,
      MATCH($P328, '{INDEX} Tour Packages'!$A:$A, 0),
      MATCH("Destination Code", '{INDEX} Tour Packages'!$4:$4, 0)
    ),
    "UNKNOWN"
  ) &amp; "-" &amp;
  TEXT(COUNTIFS(P$4:P328,P328),"0000")
)
</f>
        <v/>
      </c>
    </row>
    <row r="329">
      <c r="A329" s="156"/>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c r="AA329" s="157"/>
      <c r="AB329" s="157"/>
      <c r="AC329" s="157"/>
      <c r="AD329" s="157"/>
      <c r="AE329" s="157"/>
      <c r="AF329" s="157"/>
      <c r="AG329" s="158" t="str">
        <f t="array" ref="AG329">IF($P329="", "",
  "IMT-" &amp; TEXT($A329,"yyyy-mm-dd") &amp; "-" &amp;
  IFERROR(
    INDEX('{INDEX} Tour Packages'!A:AC,
      MATCH($P329, '{INDEX} Tour Packages'!$A:$A, 0),
      MATCH("Destination Code", '{INDEX} Tour Packages'!$4:$4, 0)
    ),
    "UNKNOWN"
  ) &amp; "-" &amp;
  TEXT(COUNTIFS(P$4:P329,P329),"0000")
)
</f>
        <v/>
      </c>
    </row>
    <row r="330">
      <c r="A330" s="155"/>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8" t="str">
        <f t="array" ref="AG330">IF($P330="", "",
  "IMT-" &amp; TEXT($A330,"yyyy-mm-dd") &amp; "-" &amp;
  IFERROR(
    INDEX('{INDEX} Tour Packages'!A:AC,
      MATCH($P330, '{INDEX} Tour Packages'!$A:$A, 0),
      MATCH("Destination Code", '{INDEX} Tour Packages'!$4:$4, 0)
    ),
    "UNKNOWN"
  ) &amp; "-" &amp;
  TEXT(COUNTIFS(P$4:P330,P330),"0000")
)
</f>
        <v/>
      </c>
    </row>
    <row r="331">
      <c r="A331" s="156"/>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c r="AA331" s="157"/>
      <c r="AB331" s="157"/>
      <c r="AC331" s="157"/>
      <c r="AD331" s="157"/>
      <c r="AE331" s="157"/>
      <c r="AF331" s="157"/>
      <c r="AG331" s="158" t="str">
        <f t="array" ref="AG331">IF($P331="", "",
  "IMT-" &amp; TEXT($A331,"yyyy-mm-dd") &amp; "-" &amp;
  IFERROR(
    INDEX('{INDEX} Tour Packages'!A:AC,
      MATCH($P331, '{INDEX} Tour Packages'!$A:$A, 0),
      MATCH("Destination Code", '{INDEX} Tour Packages'!$4:$4, 0)
    ),
    "UNKNOWN"
  ) &amp; "-" &amp;
  TEXT(COUNTIFS(P$4:P331,P331),"0000")
)
</f>
        <v/>
      </c>
    </row>
    <row r="332">
      <c r="A332" s="155"/>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8" t="str">
        <f t="array" ref="AG332">IF($P332="", "",
  "IMT-" &amp; TEXT($A332,"yyyy-mm-dd") &amp; "-" &amp;
  IFERROR(
    INDEX('{INDEX} Tour Packages'!A:AC,
      MATCH($P332, '{INDEX} Tour Packages'!$A:$A, 0),
      MATCH("Destination Code", '{INDEX} Tour Packages'!$4:$4, 0)
    ),
    "UNKNOWN"
  ) &amp; "-" &amp;
  TEXT(COUNTIFS(P$4:P332,P332),"0000")
)
</f>
        <v/>
      </c>
    </row>
    <row r="333">
      <c r="A333" s="156"/>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c r="AA333" s="157"/>
      <c r="AB333" s="157"/>
      <c r="AC333" s="157"/>
      <c r="AD333" s="157"/>
      <c r="AE333" s="157"/>
      <c r="AF333" s="157"/>
      <c r="AG333" s="158" t="str">
        <f t="array" ref="AG333">IF($P333="", "",
  "IMT-" &amp; TEXT($A333,"yyyy-mm-dd") &amp; "-" &amp;
  IFERROR(
    INDEX('{INDEX} Tour Packages'!A:AC,
      MATCH($P333, '{INDEX} Tour Packages'!$A:$A, 0),
      MATCH("Destination Code", '{INDEX} Tour Packages'!$4:$4, 0)
    ),
    "UNKNOWN"
  ) &amp; "-" &amp;
  TEXT(COUNTIFS(P$4:P333,P333),"0000")
)
</f>
        <v/>
      </c>
    </row>
    <row r="334">
      <c r="A334" s="155"/>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8" t="str">
        <f t="array" ref="AG334">IF($P334="", "",
  "IMT-" &amp; TEXT($A334,"yyyy-mm-dd") &amp; "-" &amp;
  IFERROR(
    INDEX('{INDEX} Tour Packages'!A:AC,
      MATCH($P334, '{INDEX} Tour Packages'!$A:$A, 0),
      MATCH("Destination Code", '{INDEX} Tour Packages'!$4:$4, 0)
    ),
    "UNKNOWN"
  ) &amp; "-" &amp;
  TEXT(COUNTIFS(P$4:P334,P334),"0000")
)
</f>
        <v/>
      </c>
    </row>
    <row r="335">
      <c r="A335" s="156"/>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c r="AA335" s="157"/>
      <c r="AB335" s="157"/>
      <c r="AC335" s="157"/>
      <c r="AD335" s="157"/>
      <c r="AE335" s="157"/>
      <c r="AF335" s="157"/>
      <c r="AG335" s="158" t="str">
        <f t="array" ref="AG335">IF($P335="", "",
  "IMT-" &amp; TEXT($A335,"yyyy-mm-dd") &amp; "-" &amp;
  IFERROR(
    INDEX('{INDEX} Tour Packages'!A:AC,
      MATCH($P335, '{INDEX} Tour Packages'!$A:$A, 0),
      MATCH("Destination Code", '{INDEX} Tour Packages'!$4:$4, 0)
    ),
    "UNKNOWN"
  ) &amp; "-" &amp;
  TEXT(COUNTIFS(P$4:P335,P335),"0000")
)
</f>
        <v/>
      </c>
    </row>
    <row r="336">
      <c r="A336" s="155"/>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8" t="str">
        <f t="array" ref="AG336">IF($P336="", "",
  "IMT-" &amp; TEXT($A336,"yyyy-mm-dd") &amp; "-" &amp;
  IFERROR(
    INDEX('{INDEX} Tour Packages'!A:AC,
      MATCH($P336, '{INDEX} Tour Packages'!$A:$A, 0),
      MATCH("Destination Code", '{INDEX} Tour Packages'!$4:$4, 0)
    ),
    "UNKNOWN"
  ) &amp; "-" &amp;
  TEXT(COUNTIFS(P$4:P336,P336),"0000")
)
</f>
        <v/>
      </c>
    </row>
    <row r="337">
      <c r="A337" s="156"/>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c r="AA337" s="157"/>
      <c r="AB337" s="157"/>
      <c r="AC337" s="157"/>
      <c r="AD337" s="157"/>
      <c r="AE337" s="157"/>
      <c r="AF337" s="157"/>
      <c r="AG337" s="158" t="str">
        <f t="array" ref="AG337">IF($P337="", "",
  "IMT-" &amp; TEXT($A337,"yyyy-mm-dd") &amp; "-" &amp;
  IFERROR(
    INDEX('{INDEX} Tour Packages'!A:AC,
      MATCH($P337, '{INDEX} Tour Packages'!$A:$A, 0),
      MATCH("Destination Code", '{INDEX} Tour Packages'!$4:$4, 0)
    ),
    "UNKNOWN"
  ) &amp; "-" &amp;
  TEXT(COUNTIFS(P$4:P337,P337),"0000")
)
</f>
        <v/>
      </c>
    </row>
    <row r="338">
      <c r="A338" s="155"/>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8" t="str">
        <f t="array" ref="AG338">IF($P338="", "",
  "IMT-" &amp; TEXT($A338,"yyyy-mm-dd") &amp; "-" &amp;
  IFERROR(
    INDEX('{INDEX} Tour Packages'!A:AC,
      MATCH($P338, '{INDEX} Tour Packages'!$A:$A, 0),
      MATCH("Destination Code", '{INDEX} Tour Packages'!$4:$4, 0)
    ),
    "UNKNOWN"
  ) &amp; "-" &amp;
  TEXT(COUNTIFS(P$4:P338,P338),"0000")
)
</f>
        <v/>
      </c>
    </row>
    <row r="339">
      <c r="A339" s="156"/>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c r="AA339" s="157"/>
      <c r="AB339" s="157"/>
      <c r="AC339" s="157"/>
      <c r="AD339" s="157"/>
      <c r="AE339" s="157"/>
      <c r="AF339" s="157"/>
      <c r="AG339" s="158" t="str">
        <f t="array" ref="AG339">IF($P339="", "",
  "IMT-" &amp; TEXT($A339,"yyyy-mm-dd") &amp; "-" &amp;
  IFERROR(
    INDEX('{INDEX} Tour Packages'!A:AC,
      MATCH($P339, '{INDEX} Tour Packages'!$A:$A, 0),
      MATCH("Destination Code", '{INDEX} Tour Packages'!$4:$4, 0)
    ),
    "UNKNOWN"
  ) &amp; "-" &amp;
  TEXT(COUNTIFS(P$4:P339,P339),"0000")
)
</f>
        <v/>
      </c>
    </row>
    <row r="340">
      <c r="A340" s="155"/>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8" t="str">
        <f t="array" ref="AG340">IF($P340="", "",
  "IMT-" &amp; TEXT($A340,"yyyy-mm-dd") &amp; "-" &amp;
  IFERROR(
    INDEX('{INDEX} Tour Packages'!A:AC,
      MATCH($P340, '{INDEX} Tour Packages'!$A:$A, 0),
      MATCH("Destination Code", '{INDEX} Tour Packages'!$4:$4, 0)
    ),
    "UNKNOWN"
  ) &amp; "-" &amp;
  TEXT(COUNTIFS(P$4:P340,P340),"0000")
)
</f>
        <v/>
      </c>
    </row>
    <row r="341">
      <c r="A341" s="156"/>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c r="AA341" s="157"/>
      <c r="AB341" s="157"/>
      <c r="AC341" s="157"/>
      <c r="AD341" s="157"/>
      <c r="AE341" s="157"/>
      <c r="AF341" s="157"/>
      <c r="AG341" s="158" t="str">
        <f t="array" ref="AG341">IF($P341="", "",
  "IMT-" &amp; TEXT($A341,"yyyy-mm-dd") &amp; "-" &amp;
  IFERROR(
    INDEX('{INDEX} Tour Packages'!A:AC,
      MATCH($P341, '{INDEX} Tour Packages'!$A:$A, 0),
      MATCH("Destination Code", '{INDEX} Tour Packages'!$4:$4, 0)
    ),
    "UNKNOWN"
  ) &amp; "-" &amp;
  TEXT(COUNTIFS(P$4:P341,P341),"0000")
)
</f>
        <v/>
      </c>
    </row>
    <row r="342">
      <c r="A342" s="155"/>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8" t="str">
        <f t="array" ref="AG342">IF($P342="", "",
  "IMT-" &amp; TEXT($A342,"yyyy-mm-dd") &amp; "-" &amp;
  IFERROR(
    INDEX('{INDEX} Tour Packages'!A:AC,
      MATCH($P342, '{INDEX} Tour Packages'!$A:$A, 0),
      MATCH("Destination Code", '{INDEX} Tour Packages'!$4:$4, 0)
    ),
    "UNKNOWN"
  ) &amp; "-" &amp;
  TEXT(COUNTIFS(P$4:P342,P342),"0000")
)
</f>
        <v/>
      </c>
    </row>
    <row r="343">
      <c r="A343" s="156"/>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c r="AA343" s="157"/>
      <c r="AB343" s="157"/>
      <c r="AC343" s="157"/>
      <c r="AD343" s="157"/>
      <c r="AE343" s="157"/>
      <c r="AF343" s="157"/>
      <c r="AG343" s="158" t="str">
        <f t="array" ref="AG343">IF($P343="", "",
  "IMT-" &amp; TEXT($A343,"yyyy-mm-dd") &amp; "-" &amp;
  IFERROR(
    INDEX('{INDEX} Tour Packages'!A:AC,
      MATCH($P343, '{INDEX} Tour Packages'!$A:$A, 0),
      MATCH("Destination Code", '{INDEX} Tour Packages'!$4:$4, 0)
    ),
    "UNKNOWN"
  ) &amp; "-" &amp;
  TEXT(COUNTIFS(P$4:P343,P343),"0000")
)
</f>
        <v/>
      </c>
    </row>
    <row r="344">
      <c r="A344" s="155"/>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8" t="str">
        <f t="array" ref="AG344">IF($P344="", "",
  "IMT-" &amp; TEXT($A344,"yyyy-mm-dd") &amp; "-" &amp;
  IFERROR(
    INDEX('{INDEX} Tour Packages'!A:AC,
      MATCH($P344, '{INDEX} Tour Packages'!$A:$A, 0),
      MATCH("Destination Code", '{INDEX} Tour Packages'!$4:$4, 0)
    ),
    "UNKNOWN"
  ) &amp; "-" &amp;
  TEXT(COUNTIFS(P$4:P344,P344),"0000")
)
</f>
        <v/>
      </c>
    </row>
    <row r="345">
      <c r="A345" s="156"/>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c r="AA345" s="157"/>
      <c r="AB345" s="157"/>
      <c r="AC345" s="157"/>
      <c r="AD345" s="157"/>
      <c r="AE345" s="157"/>
      <c r="AF345" s="157"/>
      <c r="AG345" s="158" t="str">
        <f t="array" ref="AG345">IF($P345="", "",
  "IMT-" &amp; TEXT($A345,"yyyy-mm-dd") &amp; "-" &amp;
  IFERROR(
    INDEX('{INDEX} Tour Packages'!A:AC,
      MATCH($P345, '{INDEX} Tour Packages'!$A:$A, 0),
      MATCH("Destination Code", '{INDEX} Tour Packages'!$4:$4, 0)
    ),
    "UNKNOWN"
  ) &amp; "-" &amp;
  TEXT(COUNTIFS(P$4:P345,P345),"0000")
)
</f>
        <v/>
      </c>
    </row>
    <row r="346">
      <c r="A346" s="155"/>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8" t="str">
        <f t="array" ref="AG346">IF($P346="", "",
  "IMT-" &amp; TEXT($A346,"yyyy-mm-dd") &amp; "-" &amp;
  IFERROR(
    INDEX('{INDEX} Tour Packages'!A:AC,
      MATCH($P346, '{INDEX} Tour Packages'!$A:$A, 0),
      MATCH("Destination Code", '{INDEX} Tour Packages'!$4:$4, 0)
    ),
    "UNKNOWN"
  ) &amp; "-" &amp;
  TEXT(COUNTIFS(P$4:P346,P346),"0000")
)
</f>
        <v/>
      </c>
    </row>
    <row r="347">
      <c r="A347" s="156"/>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c r="AA347" s="157"/>
      <c r="AB347" s="157"/>
      <c r="AC347" s="157"/>
      <c r="AD347" s="157"/>
      <c r="AE347" s="157"/>
      <c r="AF347" s="157"/>
      <c r="AG347" s="158" t="str">
        <f t="array" ref="AG347">IF($P347="", "",
  "IMT-" &amp; TEXT($A347,"yyyy-mm-dd") &amp; "-" &amp;
  IFERROR(
    INDEX('{INDEX} Tour Packages'!A:AC,
      MATCH($P347, '{INDEX} Tour Packages'!$A:$A, 0),
      MATCH("Destination Code", '{INDEX} Tour Packages'!$4:$4, 0)
    ),
    "UNKNOWN"
  ) &amp; "-" &amp;
  TEXT(COUNTIFS(P$4:P347,P347),"0000")
)
</f>
        <v/>
      </c>
    </row>
    <row r="348">
      <c r="A348" s="155"/>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8" t="str">
        <f t="array" ref="AG348">IF($P348="", "",
  "IMT-" &amp; TEXT($A348,"yyyy-mm-dd") &amp; "-" &amp;
  IFERROR(
    INDEX('{INDEX} Tour Packages'!A:AC,
      MATCH($P348, '{INDEX} Tour Packages'!$A:$A, 0),
      MATCH("Destination Code", '{INDEX} Tour Packages'!$4:$4, 0)
    ),
    "UNKNOWN"
  ) &amp; "-" &amp;
  TEXT(COUNTIFS(P$4:P348,P348),"0000")
)
</f>
        <v/>
      </c>
    </row>
    <row r="349">
      <c r="A349" s="156"/>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c r="AA349" s="157"/>
      <c r="AB349" s="157"/>
      <c r="AC349" s="157"/>
      <c r="AD349" s="157"/>
      <c r="AE349" s="157"/>
      <c r="AF349" s="157"/>
      <c r="AG349" s="158" t="str">
        <f t="array" ref="AG349">IF($P349="", "",
  "IMT-" &amp; TEXT($A349,"yyyy-mm-dd") &amp; "-" &amp;
  IFERROR(
    INDEX('{INDEX} Tour Packages'!A:AC,
      MATCH($P349, '{INDEX} Tour Packages'!$A:$A, 0),
      MATCH("Destination Code", '{INDEX} Tour Packages'!$4:$4, 0)
    ),
    "UNKNOWN"
  ) &amp; "-" &amp;
  TEXT(COUNTIFS(P$4:P349,P349),"0000")
)
</f>
        <v/>
      </c>
    </row>
    <row r="350">
      <c r="A350" s="155"/>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8" t="str">
        <f t="array" ref="AG350">IF($P350="", "",
  "IMT-" &amp; TEXT($A350,"yyyy-mm-dd") &amp; "-" &amp;
  IFERROR(
    INDEX('{INDEX} Tour Packages'!A:AC,
      MATCH($P350, '{INDEX} Tour Packages'!$A:$A, 0),
      MATCH("Destination Code", '{INDEX} Tour Packages'!$4:$4, 0)
    ),
    "UNKNOWN"
  ) &amp; "-" &amp;
  TEXT(COUNTIFS(P$4:P350,P350),"0000")
)
</f>
        <v/>
      </c>
    </row>
    <row r="351">
      <c r="A351" s="156"/>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c r="AA351" s="157"/>
      <c r="AB351" s="157"/>
      <c r="AC351" s="157"/>
      <c r="AD351" s="157"/>
      <c r="AE351" s="157"/>
      <c r="AF351" s="157"/>
      <c r="AG351" s="158" t="str">
        <f t="array" ref="AG351">IF($P351="", "",
  "IMT-" &amp; TEXT($A351,"yyyy-mm-dd") &amp; "-" &amp;
  IFERROR(
    INDEX('{INDEX} Tour Packages'!A:AC,
      MATCH($P351, '{INDEX} Tour Packages'!$A:$A, 0),
      MATCH("Destination Code", '{INDEX} Tour Packages'!$4:$4, 0)
    ),
    "UNKNOWN"
  ) &amp; "-" &amp;
  TEXT(COUNTIFS(P$4:P351,P351),"0000")
)
</f>
        <v/>
      </c>
    </row>
    <row r="352">
      <c r="A352" s="155"/>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8" t="str">
        <f t="array" ref="AG352">IF($P352="", "",
  "IMT-" &amp; TEXT($A352,"yyyy-mm-dd") &amp; "-" &amp;
  IFERROR(
    INDEX('{INDEX} Tour Packages'!A:AC,
      MATCH($P352, '{INDEX} Tour Packages'!$A:$A, 0),
      MATCH("Destination Code", '{INDEX} Tour Packages'!$4:$4, 0)
    ),
    "UNKNOWN"
  ) &amp; "-" &amp;
  TEXT(COUNTIFS(P$4:P352,P352),"0000")
)
</f>
        <v/>
      </c>
    </row>
    <row r="353">
      <c r="A353" s="156"/>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c r="AA353" s="157"/>
      <c r="AB353" s="157"/>
      <c r="AC353" s="157"/>
      <c r="AD353" s="157"/>
      <c r="AE353" s="157"/>
      <c r="AF353" s="157"/>
      <c r="AG353" s="158" t="str">
        <f t="array" ref="AG353">IF($P353="", "",
  "IMT-" &amp; TEXT($A353,"yyyy-mm-dd") &amp; "-" &amp;
  IFERROR(
    INDEX('{INDEX} Tour Packages'!A:AC,
      MATCH($P353, '{INDEX} Tour Packages'!$A:$A, 0),
      MATCH("Destination Code", '{INDEX} Tour Packages'!$4:$4, 0)
    ),
    "UNKNOWN"
  ) &amp; "-" &amp;
  TEXT(COUNTIFS(P$4:P353,P353),"0000")
)
</f>
        <v/>
      </c>
    </row>
    <row r="354">
      <c r="A354" s="155"/>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8" t="str">
        <f t="array" ref="AG354">IF($P354="", "",
  "IMT-" &amp; TEXT($A354,"yyyy-mm-dd") &amp; "-" &amp;
  IFERROR(
    INDEX('{INDEX} Tour Packages'!A:AC,
      MATCH($P354, '{INDEX} Tour Packages'!$A:$A, 0),
      MATCH("Destination Code", '{INDEX} Tour Packages'!$4:$4, 0)
    ),
    "UNKNOWN"
  ) &amp; "-" &amp;
  TEXT(COUNTIFS(P$4:P354,P354),"0000")
)
</f>
        <v/>
      </c>
    </row>
    <row r="355">
      <c r="A355" s="156"/>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c r="AA355" s="157"/>
      <c r="AB355" s="157"/>
      <c r="AC355" s="157"/>
      <c r="AD355" s="157"/>
      <c r="AE355" s="157"/>
      <c r="AF355" s="157"/>
      <c r="AG355" s="158" t="str">
        <f t="array" ref="AG355">IF($P355="", "",
  "IMT-" &amp; TEXT($A355,"yyyy-mm-dd") &amp; "-" &amp;
  IFERROR(
    INDEX('{INDEX} Tour Packages'!A:AC,
      MATCH($P355, '{INDEX} Tour Packages'!$A:$A, 0),
      MATCH("Destination Code", '{INDEX} Tour Packages'!$4:$4, 0)
    ),
    "UNKNOWN"
  ) &amp; "-" &amp;
  TEXT(COUNTIFS(P$4:P355,P355),"0000")
)
</f>
        <v/>
      </c>
    </row>
    <row r="356">
      <c r="A356" s="155"/>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8" t="str">
        <f t="array" ref="AG356">IF($P356="", "",
  "IMT-" &amp; TEXT($A356,"yyyy-mm-dd") &amp; "-" &amp;
  IFERROR(
    INDEX('{INDEX} Tour Packages'!A:AC,
      MATCH($P356, '{INDEX} Tour Packages'!$A:$A, 0),
      MATCH("Destination Code", '{INDEX} Tour Packages'!$4:$4, 0)
    ),
    "UNKNOWN"
  ) &amp; "-" &amp;
  TEXT(COUNTIFS(P$4:P356,P356),"0000")
)
</f>
        <v/>
      </c>
    </row>
    <row r="357">
      <c r="A357" s="156"/>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c r="AA357" s="157"/>
      <c r="AB357" s="157"/>
      <c r="AC357" s="157"/>
      <c r="AD357" s="157"/>
      <c r="AE357" s="157"/>
      <c r="AF357" s="157"/>
      <c r="AG357" s="158" t="str">
        <f t="array" ref="AG357">IF($P357="", "",
  "IMT-" &amp; TEXT($A357,"yyyy-mm-dd") &amp; "-" &amp;
  IFERROR(
    INDEX('{INDEX} Tour Packages'!A:AC,
      MATCH($P357, '{INDEX} Tour Packages'!$A:$A, 0),
      MATCH("Destination Code", '{INDEX} Tour Packages'!$4:$4, 0)
    ),
    "UNKNOWN"
  ) &amp; "-" &amp;
  TEXT(COUNTIFS(P$4:P357,P357),"0000")
)
</f>
        <v/>
      </c>
    </row>
    <row r="358">
      <c r="A358" s="155"/>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8" t="str">
        <f t="array" ref="AG358">IF($P358="", "",
  "IMT-" &amp; TEXT($A358,"yyyy-mm-dd") &amp; "-" &amp;
  IFERROR(
    INDEX('{INDEX} Tour Packages'!A:AC,
      MATCH($P358, '{INDEX} Tour Packages'!$A:$A, 0),
      MATCH("Destination Code", '{INDEX} Tour Packages'!$4:$4, 0)
    ),
    "UNKNOWN"
  ) &amp; "-" &amp;
  TEXT(COUNTIFS(P$4:P358,P358),"0000")
)
</f>
        <v/>
      </c>
    </row>
    <row r="359">
      <c r="A359" s="156"/>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c r="AA359" s="157"/>
      <c r="AB359" s="157"/>
      <c r="AC359" s="157"/>
      <c r="AD359" s="157"/>
      <c r="AE359" s="157"/>
      <c r="AF359" s="157"/>
      <c r="AG359" s="158" t="str">
        <f t="array" ref="AG359">IF($P359="", "",
  "IMT-" &amp; TEXT($A359,"yyyy-mm-dd") &amp; "-" &amp;
  IFERROR(
    INDEX('{INDEX} Tour Packages'!A:AC,
      MATCH($P359, '{INDEX} Tour Packages'!$A:$A, 0),
      MATCH("Destination Code", '{INDEX} Tour Packages'!$4:$4, 0)
    ),
    "UNKNOWN"
  ) &amp; "-" &amp;
  TEXT(COUNTIFS(P$4:P359,P359),"0000")
)
</f>
        <v/>
      </c>
    </row>
    <row r="360">
      <c r="A360" s="155"/>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8" t="str">
        <f t="array" ref="AG360">IF($P360="", "",
  "IMT-" &amp; TEXT($A360,"yyyy-mm-dd") &amp; "-" &amp;
  IFERROR(
    INDEX('{INDEX} Tour Packages'!A:AC,
      MATCH($P360, '{INDEX} Tour Packages'!$A:$A, 0),
      MATCH("Destination Code", '{INDEX} Tour Packages'!$4:$4, 0)
    ),
    "UNKNOWN"
  ) &amp; "-" &amp;
  TEXT(COUNTIFS(P$4:P360,P360),"0000")
)
</f>
        <v/>
      </c>
    </row>
    <row r="361">
      <c r="A361" s="156"/>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c r="AA361" s="157"/>
      <c r="AB361" s="157"/>
      <c r="AC361" s="157"/>
      <c r="AD361" s="157"/>
      <c r="AE361" s="157"/>
      <c r="AF361" s="157"/>
      <c r="AG361" s="158" t="str">
        <f t="array" ref="AG361">IF($P361="", "",
  "IMT-" &amp; TEXT($A361,"yyyy-mm-dd") &amp; "-" &amp;
  IFERROR(
    INDEX('{INDEX} Tour Packages'!A:AC,
      MATCH($P361, '{INDEX} Tour Packages'!$A:$A, 0),
      MATCH("Destination Code", '{INDEX} Tour Packages'!$4:$4, 0)
    ),
    "UNKNOWN"
  ) &amp; "-" &amp;
  TEXT(COUNTIFS(P$4:P361,P361),"0000")
)
</f>
        <v/>
      </c>
    </row>
    <row r="362">
      <c r="A362" s="155"/>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8" t="str">
        <f t="array" ref="AG362">IF($P362="", "",
  "IMT-" &amp; TEXT($A362,"yyyy-mm-dd") &amp; "-" &amp;
  IFERROR(
    INDEX('{INDEX} Tour Packages'!A:AC,
      MATCH($P362, '{INDEX} Tour Packages'!$A:$A, 0),
      MATCH("Destination Code", '{INDEX} Tour Packages'!$4:$4, 0)
    ),
    "UNKNOWN"
  ) &amp; "-" &amp;
  TEXT(COUNTIFS(P$4:P362,P362),"0000")
)
</f>
        <v/>
      </c>
    </row>
    <row r="363">
      <c r="A363" s="156"/>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c r="AA363" s="157"/>
      <c r="AB363" s="157"/>
      <c r="AC363" s="157"/>
      <c r="AD363" s="157"/>
      <c r="AE363" s="157"/>
      <c r="AF363" s="157"/>
      <c r="AG363" s="158" t="str">
        <f t="array" ref="AG363">IF($P363="", "",
  "IMT-" &amp; TEXT($A363,"yyyy-mm-dd") &amp; "-" &amp;
  IFERROR(
    INDEX('{INDEX} Tour Packages'!A:AC,
      MATCH($P363, '{INDEX} Tour Packages'!$A:$A, 0),
      MATCH("Destination Code", '{INDEX} Tour Packages'!$4:$4, 0)
    ),
    "UNKNOWN"
  ) &amp; "-" &amp;
  TEXT(COUNTIFS(P$4:P363,P363),"0000")
)
</f>
        <v/>
      </c>
    </row>
    <row r="364">
      <c r="A364" s="155"/>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8" t="str">
        <f t="array" ref="AG364">IF($P364="", "",
  "IMT-" &amp; TEXT($A364,"yyyy-mm-dd") &amp; "-" &amp;
  IFERROR(
    INDEX('{INDEX} Tour Packages'!A:AC,
      MATCH($P364, '{INDEX} Tour Packages'!$A:$A, 0),
      MATCH("Destination Code", '{INDEX} Tour Packages'!$4:$4, 0)
    ),
    "UNKNOWN"
  ) &amp; "-" &amp;
  TEXT(COUNTIFS(P$4:P364,P364),"0000")
)
</f>
        <v/>
      </c>
    </row>
    <row r="365">
      <c r="A365" s="156"/>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c r="AA365" s="157"/>
      <c r="AB365" s="157"/>
      <c r="AC365" s="157"/>
      <c r="AD365" s="157"/>
      <c r="AE365" s="157"/>
      <c r="AF365" s="157"/>
      <c r="AG365" s="158" t="str">
        <f t="array" ref="AG365">IF($P365="", "",
  "IMT-" &amp; TEXT($A365,"yyyy-mm-dd") &amp; "-" &amp;
  IFERROR(
    INDEX('{INDEX} Tour Packages'!A:AC,
      MATCH($P365, '{INDEX} Tour Packages'!$A:$A, 0),
      MATCH("Destination Code", '{INDEX} Tour Packages'!$4:$4, 0)
    ),
    "UNKNOWN"
  ) &amp; "-" &amp;
  TEXT(COUNTIFS(P$4:P365,P365),"0000")
)
</f>
        <v/>
      </c>
    </row>
    <row r="366">
      <c r="A366" s="155"/>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8" t="str">
        <f t="array" ref="AG366">IF($P366="", "",
  "IMT-" &amp; TEXT($A366,"yyyy-mm-dd") &amp; "-" &amp;
  IFERROR(
    INDEX('{INDEX} Tour Packages'!A:AC,
      MATCH($P366, '{INDEX} Tour Packages'!$A:$A, 0),
      MATCH("Destination Code", '{INDEX} Tour Packages'!$4:$4, 0)
    ),
    "UNKNOWN"
  ) &amp; "-" &amp;
  TEXT(COUNTIFS(P$4:P366,P366),"0000")
)
</f>
        <v/>
      </c>
    </row>
    <row r="367">
      <c r="A367" s="156"/>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c r="AA367" s="157"/>
      <c r="AB367" s="157"/>
      <c r="AC367" s="157"/>
      <c r="AD367" s="157"/>
      <c r="AE367" s="157"/>
      <c r="AF367" s="157"/>
      <c r="AG367" s="158" t="str">
        <f t="array" ref="AG367">IF($P367="", "",
  "IMT-" &amp; TEXT($A367,"yyyy-mm-dd") &amp; "-" &amp;
  IFERROR(
    INDEX('{INDEX} Tour Packages'!A:AC,
      MATCH($P367, '{INDEX} Tour Packages'!$A:$A, 0),
      MATCH("Destination Code", '{INDEX} Tour Packages'!$4:$4, 0)
    ),
    "UNKNOWN"
  ) &amp; "-" &amp;
  TEXT(COUNTIFS(P$4:P367,P367),"0000")
)
</f>
        <v/>
      </c>
    </row>
    <row r="368">
      <c r="A368" s="155"/>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8" t="str">
        <f t="array" ref="AG368">IF($P368="", "",
  "IMT-" &amp; TEXT($A368,"yyyy-mm-dd") &amp; "-" &amp;
  IFERROR(
    INDEX('{INDEX} Tour Packages'!A:AC,
      MATCH($P368, '{INDEX} Tour Packages'!$A:$A, 0),
      MATCH("Destination Code", '{INDEX} Tour Packages'!$4:$4, 0)
    ),
    "UNKNOWN"
  ) &amp; "-" &amp;
  TEXT(COUNTIFS(P$4:P368,P368),"0000")
)
</f>
        <v/>
      </c>
    </row>
    <row r="369">
      <c r="A369" s="156"/>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c r="AA369" s="157"/>
      <c r="AB369" s="157"/>
      <c r="AC369" s="157"/>
      <c r="AD369" s="157"/>
      <c r="AE369" s="157"/>
      <c r="AF369" s="157"/>
      <c r="AG369" s="158" t="str">
        <f t="array" ref="AG369">IF($P369="", "",
  "IMT-" &amp; TEXT($A369,"yyyy-mm-dd") &amp; "-" &amp;
  IFERROR(
    INDEX('{INDEX} Tour Packages'!A:AC,
      MATCH($P369, '{INDEX} Tour Packages'!$A:$A, 0),
      MATCH("Destination Code", '{INDEX} Tour Packages'!$4:$4, 0)
    ),
    "UNKNOWN"
  ) &amp; "-" &amp;
  TEXT(COUNTIFS(P$4:P369,P369),"0000")
)
</f>
        <v/>
      </c>
    </row>
    <row r="370">
      <c r="A370" s="155"/>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8" t="str">
        <f t="array" ref="AG370">IF($P370="", "",
  "IMT-" &amp; TEXT($A370,"yyyy-mm-dd") &amp; "-" &amp;
  IFERROR(
    INDEX('{INDEX} Tour Packages'!A:AC,
      MATCH($P370, '{INDEX} Tour Packages'!$A:$A, 0),
      MATCH("Destination Code", '{INDEX} Tour Packages'!$4:$4, 0)
    ),
    "UNKNOWN"
  ) &amp; "-" &amp;
  TEXT(COUNTIFS(P$4:P370,P370),"0000")
)
</f>
        <v/>
      </c>
    </row>
    <row r="371">
      <c r="A371" s="156"/>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c r="AA371" s="157"/>
      <c r="AB371" s="157"/>
      <c r="AC371" s="157"/>
      <c r="AD371" s="157"/>
      <c r="AE371" s="157"/>
      <c r="AF371" s="157"/>
      <c r="AG371" s="158" t="str">
        <f t="array" ref="AG371">IF($P371="", "",
  "IMT-" &amp; TEXT($A371,"yyyy-mm-dd") &amp; "-" &amp;
  IFERROR(
    INDEX('{INDEX} Tour Packages'!A:AC,
      MATCH($P371, '{INDEX} Tour Packages'!$A:$A, 0),
      MATCH("Destination Code", '{INDEX} Tour Packages'!$4:$4, 0)
    ),
    "UNKNOWN"
  ) &amp; "-" &amp;
  TEXT(COUNTIFS(P$4:P371,P371),"0000")
)
</f>
        <v/>
      </c>
    </row>
    <row r="372">
      <c r="A372" s="155"/>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8" t="str">
        <f t="array" ref="AG372">IF($P372="", "",
  "IMT-" &amp; TEXT($A372,"yyyy-mm-dd") &amp; "-" &amp;
  IFERROR(
    INDEX('{INDEX} Tour Packages'!A:AC,
      MATCH($P372, '{INDEX} Tour Packages'!$A:$A, 0),
      MATCH("Destination Code", '{INDEX} Tour Packages'!$4:$4, 0)
    ),
    "UNKNOWN"
  ) &amp; "-" &amp;
  TEXT(COUNTIFS(P$4:P372,P372),"0000")
)
</f>
        <v/>
      </c>
    </row>
    <row r="373">
      <c r="A373" s="156"/>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c r="AA373" s="157"/>
      <c r="AB373" s="157"/>
      <c r="AC373" s="157"/>
      <c r="AD373" s="157"/>
      <c r="AE373" s="157"/>
      <c r="AF373" s="157"/>
      <c r="AG373" s="158" t="str">
        <f t="array" ref="AG373">IF($P373="", "",
  "IMT-" &amp; TEXT($A373,"yyyy-mm-dd") &amp; "-" &amp;
  IFERROR(
    INDEX('{INDEX} Tour Packages'!A:AC,
      MATCH($P373, '{INDEX} Tour Packages'!$A:$A, 0),
      MATCH("Destination Code", '{INDEX} Tour Packages'!$4:$4, 0)
    ),
    "UNKNOWN"
  ) &amp; "-" &amp;
  TEXT(COUNTIFS(P$4:P373,P373),"0000")
)
</f>
        <v/>
      </c>
    </row>
    <row r="374">
      <c r="A374" s="155"/>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8" t="str">
        <f t="array" ref="AG374">IF($P374="", "",
  "IMT-" &amp; TEXT($A374,"yyyy-mm-dd") &amp; "-" &amp;
  IFERROR(
    INDEX('{INDEX} Tour Packages'!A:AC,
      MATCH($P374, '{INDEX} Tour Packages'!$A:$A, 0),
      MATCH("Destination Code", '{INDEX} Tour Packages'!$4:$4, 0)
    ),
    "UNKNOWN"
  ) &amp; "-" &amp;
  TEXT(COUNTIFS(P$4:P374,P374),"0000")
)
</f>
        <v/>
      </c>
    </row>
    <row r="375">
      <c r="A375" s="156"/>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c r="AA375" s="157"/>
      <c r="AB375" s="157"/>
      <c r="AC375" s="157"/>
      <c r="AD375" s="157"/>
      <c r="AE375" s="157"/>
      <c r="AF375" s="157"/>
      <c r="AG375" s="158" t="str">
        <f t="array" ref="AG375">IF($P375="", "",
  "IMT-" &amp; TEXT($A375,"yyyy-mm-dd") &amp; "-" &amp;
  IFERROR(
    INDEX('{INDEX} Tour Packages'!A:AC,
      MATCH($P375, '{INDEX} Tour Packages'!$A:$A, 0),
      MATCH("Destination Code", '{INDEX} Tour Packages'!$4:$4, 0)
    ),
    "UNKNOWN"
  ) &amp; "-" &amp;
  TEXT(COUNTIFS(P$4:P375,P375),"0000")
)
</f>
        <v/>
      </c>
    </row>
    <row r="376">
      <c r="A376" s="155"/>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8" t="str">
        <f t="array" ref="AG376">IF($P376="", "",
  "IMT-" &amp; TEXT($A376,"yyyy-mm-dd") &amp; "-" &amp;
  IFERROR(
    INDEX('{INDEX} Tour Packages'!A:AC,
      MATCH($P376, '{INDEX} Tour Packages'!$A:$A, 0),
      MATCH("Destination Code", '{INDEX} Tour Packages'!$4:$4, 0)
    ),
    "UNKNOWN"
  ) &amp; "-" &amp;
  TEXT(COUNTIFS(P$4:P376,P376),"0000")
)
</f>
        <v/>
      </c>
    </row>
    <row r="377">
      <c r="A377" s="156"/>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c r="AA377" s="157"/>
      <c r="AB377" s="157"/>
      <c r="AC377" s="157"/>
      <c r="AD377" s="157"/>
      <c r="AE377" s="157"/>
      <c r="AF377" s="157"/>
      <c r="AG377" s="158" t="str">
        <f t="array" ref="AG377">IF($P377="", "",
  "IMT-" &amp; TEXT($A377,"yyyy-mm-dd") &amp; "-" &amp;
  IFERROR(
    INDEX('{INDEX} Tour Packages'!A:AC,
      MATCH($P377, '{INDEX} Tour Packages'!$A:$A, 0),
      MATCH("Destination Code", '{INDEX} Tour Packages'!$4:$4, 0)
    ),
    "UNKNOWN"
  ) &amp; "-" &amp;
  TEXT(COUNTIFS(P$4:P377,P377),"0000")
)
</f>
        <v/>
      </c>
    </row>
    <row r="378">
      <c r="A378" s="155"/>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8" t="str">
        <f t="array" ref="AG378">IF($P378="", "",
  "IMT-" &amp; TEXT($A378,"yyyy-mm-dd") &amp; "-" &amp;
  IFERROR(
    INDEX('{INDEX} Tour Packages'!A:AC,
      MATCH($P378, '{INDEX} Tour Packages'!$A:$A, 0),
      MATCH("Destination Code", '{INDEX} Tour Packages'!$4:$4, 0)
    ),
    "UNKNOWN"
  ) &amp; "-" &amp;
  TEXT(COUNTIFS(P$4:P378,P378),"0000")
)
</f>
        <v/>
      </c>
    </row>
    <row r="379">
      <c r="A379" s="156"/>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c r="AA379" s="157"/>
      <c r="AB379" s="157"/>
      <c r="AC379" s="157"/>
      <c r="AD379" s="157"/>
      <c r="AE379" s="157"/>
      <c r="AF379" s="157"/>
      <c r="AG379" s="158" t="str">
        <f t="array" ref="AG379">IF($P379="", "",
  "IMT-" &amp; TEXT($A379,"yyyy-mm-dd") &amp; "-" &amp;
  IFERROR(
    INDEX('{INDEX} Tour Packages'!A:AC,
      MATCH($P379, '{INDEX} Tour Packages'!$A:$A, 0),
      MATCH("Destination Code", '{INDEX} Tour Packages'!$4:$4, 0)
    ),
    "UNKNOWN"
  ) &amp; "-" &amp;
  TEXT(COUNTIFS(P$4:P379,P379),"0000")
)
</f>
        <v/>
      </c>
    </row>
    <row r="380">
      <c r="A380" s="155"/>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8" t="str">
        <f t="array" ref="AG380">IF($P380="", "",
  "IMT-" &amp; TEXT($A380,"yyyy-mm-dd") &amp; "-" &amp;
  IFERROR(
    INDEX('{INDEX} Tour Packages'!A:AC,
      MATCH($P380, '{INDEX} Tour Packages'!$A:$A, 0),
      MATCH("Destination Code", '{INDEX} Tour Packages'!$4:$4, 0)
    ),
    "UNKNOWN"
  ) &amp; "-" &amp;
  TEXT(COUNTIFS(P$4:P380,P380),"0000")
)
</f>
        <v/>
      </c>
    </row>
    <row r="381">
      <c r="A381" s="156"/>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c r="AA381" s="157"/>
      <c r="AB381" s="157"/>
      <c r="AC381" s="157"/>
      <c r="AD381" s="157"/>
      <c r="AE381" s="157"/>
      <c r="AF381" s="157"/>
      <c r="AG381" s="158" t="str">
        <f t="array" ref="AG381">IF($P381="", "",
  "IMT-" &amp; TEXT($A381,"yyyy-mm-dd") &amp; "-" &amp;
  IFERROR(
    INDEX('{INDEX} Tour Packages'!A:AC,
      MATCH($P381, '{INDEX} Tour Packages'!$A:$A, 0),
      MATCH("Destination Code", '{INDEX} Tour Packages'!$4:$4, 0)
    ),
    "UNKNOWN"
  ) &amp; "-" &amp;
  TEXT(COUNTIFS(P$4:P381,P381),"0000")
)
</f>
        <v/>
      </c>
    </row>
    <row r="382">
      <c r="A382" s="155"/>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8" t="str">
        <f t="array" ref="AG382">IF($P382="", "",
  "IMT-" &amp; TEXT($A382,"yyyy-mm-dd") &amp; "-" &amp;
  IFERROR(
    INDEX('{INDEX} Tour Packages'!A:AC,
      MATCH($P382, '{INDEX} Tour Packages'!$A:$A, 0),
      MATCH("Destination Code", '{INDEX} Tour Packages'!$4:$4, 0)
    ),
    "UNKNOWN"
  ) &amp; "-" &amp;
  TEXT(COUNTIFS(P$4:P382,P382),"0000")
)
</f>
        <v/>
      </c>
    </row>
    <row r="383">
      <c r="A383" s="156"/>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c r="AA383" s="157"/>
      <c r="AB383" s="157"/>
      <c r="AC383" s="157"/>
      <c r="AD383" s="157"/>
      <c r="AE383" s="157"/>
      <c r="AF383" s="157"/>
      <c r="AG383" s="158" t="str">
        <f t="array" ref="AG383">IF($P383="", "",
  "IMT-" &amp; TEXT($A383,"yyyy-mm-dd") &amp; "-" &amp;
  IFERROR(
    INDEX('{INDEX} Tour Packages'!A:AC,
      MATCH($P383, '{INDEX} Tour Packages'!$A:$A, 0),
      MATCH("Destination Code", '{INDEX} Tour Packages'!$4:$4, 0)
    ),
    "UNKNOWN"
  ) &amp; "-" &amp;
  TEXT(COUNTIFS(P$4:P383,P383),"0000")
)
</f>
        <v/>
      </c>
    </row>
    <row r="384">
      <c r="A384" s="155"/>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8" t="str">
        <f t="array" ref="AG384">IF($P384="", "",
  "IMT-" &amp; TEXT($A384,"yyyy-mm-dd") &amp; "-" &amp;
  IFERROR(
    INDEX('{INDEX} Tour Packages'!A:AC,
      MATCH($P384, '{INDEX} Tour Packages'!$A:$A, 0),
      MATCH("Destination Code", '{INDEX} Tour Packages'!$4:$4, 0)
    ),
    "UNKNOWN"
  ) &amp; "-" &amp;
  TEXT(COUNTIFS(P$4:P384,P384),"0000")
)
</f>
        <v/>
      </c>
    </row>
    <row r="385">
      <c r="A385" s="156"/>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c r="AA385" s="157"/>
      <c r="AB385" s="157"/>
      <c r="AC385" s="157"/>
      <c r="AD385" s="157"/>
      <c r="AE385" s="157"/>
      <c r="AF385" s="157"/>
      <c r="AG385" s="158" t="str">
        <f t="array" ref="AG385">IF($P385="", "",
  "IMT-" &amp; TEXT($A385,"yyyy-mm-dd") &amp; "-" &amp;
  IFERROR(
    INDEX('{INDEX} Tour Packages'!A:AC,
      MATCH($P385, '{INDEX} Tour Packages'!$A:$A, 0),
      MATCH("Destination Code", '{INDEX} Tour Packages'!$4:$4, 0)
    ),
    "UNKNOWN"
  ) &amp; "-" &amp;
  TEXT(COUNTIFS(P$4:P385,P385),"0000")
)
</f>
        <v/>
      </c>
    </row>
    <row r="386">
      <c r="A386" s="155"/>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8" t="str">
        <f t="array" ref="AG386">IF($P386="", "",
  "IMT-" &amp; TEXT($A386,"yyyy-mm-dd") &amp; "-" &amp;
  IFERROR(
    INDEX('{INDEX} Tour Packages'!A:AC,
      MATCH($P386, '{INDEX} Tour Packages'!$A:$A, 0),
      MATCH("Destination Code", '{INDEX} Tour Packages'!$4:$4, 0)
    ),
    "UNKNOWN"
  ) &amp; "-" &amp;
  TEXT(COUNTIFS(P$4:P386,P386),"0000")
)
</f>
        <v/>
      </c>
    </row>
    <row r="387">
      <c r="A387" s="156"/>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c r="AA387" s="157"/>
      <c r="AB387" s="157"/>
      <c r="AC387" s="157"/>
      <c r="AD387" s="157"/>
      <c r="AE387" s="157"/>
      <c r="AF387" s="157"/>
      <c r="AG387" s="158" t="str">
        <f t="array" ref="AG387">IF($P387="", "",
  "IMT-" &amp; TEXT($A387,"yyyy-mm-dd") &amp; "-" &amp;
  IFERROR(
    INDEX('{INDEX} Tour Packages'!A:AC,
      MATCH($P387, '{INDEX} Tour Packages'!$A:$A, 0),
      MATCH("Destination Code", '{INDEX} Tour Packages'!$4:$4, 0)
    ),
    "UNKNOWN"
  ) &amp; "-" &amp;
  TEXT(COUNTIFS(P$4:P387,P387),"0000")
)
</f>
        <v/>
      </c>
    </row>
    <row r="388">
      <c r="A388" s="155"/>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8" t="str">
        <f t="array" ref="AG388">IF($P388="", "",
  "IMT-" &amp; TEXT($A388,"yyyy-mm-dd") &amp; "-" &amp;
  IFERROR(
    INDEX('{INDEX} Tour Packages'!A:AC,
      MATCH($P388, '{INDEX} Tour Packages'!$A:$A, 0),
      MATCH("Destination Code", '{INDEX} Tour Packages'!$4:$4, 0)
    ),
    "UNKNOWN"
  ) &amp; "-" &amp;
  TEXT(COUNTIFS(P$4:P388,P388),"0000")
)
</f>
        <v/>
      </c>
    </row>
    <row r="389">
      <c r="A389" s="156"/>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c r="AA389" s="157"/>
      <c r="AB389" s="157"/>
      <c r="AC389" s="157"/>
      <c r="AD389" s="157"/>
      <c r="AE389" s="157"/>
      <c r="AF389" s="157"/>
      <c r="AG389" s="158" t="str">
        <f t="array" ref="AG389">IF($P389="", "",
  "IMT-" &amp; TEXT($A389,"yyyy-mm-dd") &amp; "-" &amp;
  IFERROR(
    INDEX('{INDEX} Tour Packages'!A:AC,
      MATCH($P389, '{INDEX} Tour Packages'!$A:$A, 0),
      MATCH("Destination Code", '{INDEX} Tour Packages'!$4:$4, 0)
    ),
    "UNKNOWN"
  ) &amp; "-" &amp;
  TEXT(COUNTIFS(P$4:P389,P389),"0000")
)
</f>
        <v/>
      </c>
    </row>
    <row r="390">
      <c r="A390" s="155"/>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8" t="str">
        <f t="array" ref="AG390">IF($P390="", "",
  "IMT-" &amp; TEXT($A390,"yyyy-mm-dd") &amp; "-" &amp;
  IFERROR(
    INDEX('{INDEX} Tour Packages'!A:AC,
      MATCH($P390, '{INDEX} Tour Packages'!$A:$A, 0),
      MATCH("Destination Code", '{INDEX} Tour Packages'!$4:$4, 0)
    ),
    "UNKNOWN"
  ) &amp; "-" &amp;
  TEXT(COUNTIFS(P$4:P390,P390),"0000")
)
</f>
        <v/>
      </c>
    </row>
    <row r="391">
      <c r="A391" s="156"/>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c r="AA391" s="157"/>
      <c r="AB391" s="157"/>
      <c r="AC391" s="157"/>
      <c r="AD391" s="157"/>
      <c r="AE391" s="157"/>
      <c r="AF391" s="157"/>
      <c r="AG391" s="158" t="str">
        <f t="array" ref="AG391">IF($P391="", "",
  "IMT-" &amp; TEXT($A391,"yyyy-mm-dd") &amp; "-" &amp;
  IFERROR(
    INDEX('{INDEX} Tour Packages'!A:AC,
      MATCH($P391, '{INDEX} Tour Packages'!$A:$A, 0),
      MATCH("Destination Code", '{INDEX} Tour Packages'!$4:$4, 0)
    ),
    "UNKNOWN"
  ) &amp; "-" &amp;
  TEXT(COUNTIFS(P$4:P391,P391),"0000")
)
</f>
        <v/>
      </c>
    </row>
    <row r="392">
      <c r="A392" s="155"/>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8" t="str">
        <f t="array" ref="AG392">IF($P392="", "",
  "IMT-" &amp; TEXT($A392,"yyyy-mm-dd") &amp; "-" &amp;
  IFERROR(
    INDEX('{INDEX} Tour Packages'!A:AC,
      MATCH($P392, '{INDEX} Tour Packages'!$A:$A, 0),
      MATCH("Destination Code", '{INDEX} Tour Packages'!$4:$4, 0)
    ),
    "UNKNOWN"
  ) &amp; "-" &amp;
  TEXT(COUNTIFS(P$4:P392,P392),"0000")
)
</f>
        <v/>
      </c>
    </row>
    <row r="393">
      <c r="A393" s="156"/>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c r="AA393" s="157"/>
      <c r="AB393" s="157"/>
      <c r="AC393" s="157"/>
      <c r="AD393" s="157"/>
      <c r="AE393" s="157"/>
      <c r="AF393" s="157"/>
      <c r="AG393" s="158" t="str">
        <f t="array" ref="AG393">IF($P393="", "",
  "IMT-" &amp; TEXT($A393,"yyyy-mm-dd") &amp; "-" &amp;
  IFERROR(
    INDEX('{INDEX} Tour Packages'!A:AC,
      MATCH($P393, '{INDEX} Tour Packages'!$A:$A, 0),
      MATCH("Destination Code", '{INDEX} Tour Packages'!$4:$4, 0)
    ),
    "UNKNOWN"
  ) &amp; "-" &amp;
  TEXT(COUNTIFS(P$4:P393,P393),"0000")
)
</f>
        <v/>
      </c>
    </row>
    <row r="394">
      <c r="A394" s="155"/>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8" t="str">
        <f t="array" ref="AG394">IF($P394="", "",
  "IMT-" &amp; TEXT($A394,"yyyy-mm-dd") &amp; "-" &amp;
  IFERROR(
    INDEX('{INDEX} Tour Packages'!A:AC,
      MATCH($P394, '{INDEX} Tour Packages'!$A:$A, 0),
      MATCH("Destination Code", '{INDEX} Tour Packages'!$4:$4, 0)
    ),
    "UNKNOWN"
  ) &amp; "-" &amp;
  TEXT(COUNTIFS(P$4:P394,P394),"0000")
)
</f>
        <v/>
      </c>
    </row>
    <row r="395">
      <c r="A395" s="156"/>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c r="AA395" s="157"/>
      <c r="AB395" s="157"/>
      <c r="AC395" s="157"/>
      <c r="AD395" s="157"/>
      <c r="AE395" s="157"/>
      <c r="AF395" s="157"/>
      <c r="AG395" s="158" t="str">
        <f t="array" ref="AG395">IF($P395="", "",
  "IMT-" &amp; TEXT($A395,"yyyy-mm-dd") &amp; "-" &amp;
  IFERROR(
    INDEX('{INDEX} Tour Packages'!A:AC,
      MATCH($P395, '{INDEX} Tour Packages'!$A:$A, 0),
      MATCH("Destination Code", '{INDEX} Tour Packages'!$4:$4, 0)
    ),
    "UNKNOWN"
  ) &amp; "-" &amp;
  TEXT(COUNTIFS(P$4:P395,P395),"0000")
)
</f>
        <v/>
      </c>
    </row>
    <row r="396">
      <c r="A396" s="155"/>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8" t="str">
        <f t="array" ref="AG396">IF($P396="", "",
  "IMT-" &amp; TEXT($A396,"yyyy-mm-dd") &amp; "-" &amp;
  IFERROR(
    INDEX('{INDEX} Tour Packages'!A:AC,
      MATCH($P396, '{INDEX} Tour Packages'!$A:$A, 0),
      MATCH("Destination Code", '{INDEX} Tour Packages'!$4:$4, 0)
    ),
    "UNKNOWN"
  ) &amp; "-" &amp;
  TEXT(COUNTIFS(P$4:P396,P396),"0000")
)
</f>
        <v/>
      </c>
    </row>
    <row r="397">
      <c r="A397" s="156"/>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c r="AA397" s="157"/>
      <c r="AB397" s="157"/>
      <c r="AC397" s="157"/>
      <c r="AD397" s="157"/>
      <c r="AE397" s="157"/>
      <c r="AF397" s="157"/>
      <c r="AG397" s="158" t="str">
        <f t="array" ref="AG397">IF($P397="", "",
  "IMT-" &amp; TEXT($A397,"yyyy-mm-dd") &amp; "-" &amp;
  IFERROR(
    INDEX('{INDEX} Tour Packages'!A:AC,
      MATCH($P397, '{INDEX} Tour Packages'!$A:$A, 0),
      MATCH("Destination Code", '{INDEX} Tour Packages'!$4:$4, 0)
    ),
    "UNKNOWN"
  ) &amp; "-" &amp;
  TEXT(COUNTIFS(P$4:P397,P397),"0000")
)
</f>
        <v/>
      </c>
    </row>
    <row r="398">
      <c r="A398" s="155"/>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8" t="str">
        <f t="array" ref="AG398">IF($P398="", "",
  "IMT-" &amp; TEXT($A398,"yyyy-mm-dd") &amp; "-" &amp;
  IFERROR(
    INDEX('{INDEX} Tour Packages'!A:AC,
      MATCH($P398, '{INDEX} Tour Packages'!$A:$A, 0),
      MATCH("Destination Code", '{INDEX} Tour Packages'!$4:$4, 0)
    ),
    "UNKNOWN"
  ) &amp; "-" &amp;
  TEXT(COUNTIFS(P$4:P398,P398),"0000")
)
</f>
        <v/>
      </c>
    </row>
    <row r="399">
      <c r="A399" s="156"/>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c r="AA399" s="157"/>
      <c r="AB399" s="157"/>
      <c r="AC399" s="157"/>
      <c r="AD399" s="157"/>
      <c r="AE399" s="157"/>
      <c r="AF399" s="157"/>
      <c r="AG399" s="158" t="str">
        <f t="array" ref="AG399">IF($P399="", "",
  "IMT-" &amp; TEXT($A399,"yyyy-mm-dd") &amp; "-" &amp;
  IFERROR(
    INDEX('{INDEX} Tour Packages'!A:AC,
      MATCH($P399, '{INDEX} Tour Packages'!$A:$A, 0),
      MATCH("Destination Code", '{INDEX} Tour Packages'!$4:$4, 0)
    ),
    "UNKNOWN"
  ) &amp; "-" &amp;
  TEXT(COUNTIFS(P$4:P399,P399),"0000")
)
</f>
        <v/>
      </c>
    </row>
    <row r="400">
      <c r="A400" s="155"/>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8" t="str">
        <f t="array" ref="AG400">IF($P400="", "",
  "IMT-" &amp; TEXT($A400,"yyyy-mm-dd") &amp; "-" &amp;
  IFERROR(
    INDEX('{INDEX} Tour Packages'!A:AC,
      MATCH($P400, '{INDEX} Tour Packages'!$A:$A, 0),
      MATCH("Destination Code", '{INDEX} Tour Packages'!$4:$4, 0)
    ),
    "UNKNOWN"
  ) &amp; "-" &amp;
  TEXT(COUNTIFS(P$4:P400,P400),"0000")
)
</f>
        <v/>
      </c>
    </row>
    <row r="401">
      <c r="A401" s="156"/>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c r="AA401" s="157"/>
      <c r="AB401" s="157"/>
      <c r="AC401" s="157"/>
      <c r="AD401" s="157"/>
      <c r="AE401" s="157"/>
      <c r="AF401" s="157"/>
      <c r="AG401" s="158" t="str">
        <f t="array" ref="AG401">IF($P401="", "",
  "IMT-" &amp; TEXT($A401,"yyyy-mm-dd") &amp; "-" &amp;
  IFERROR(
    INDEX('{INDEX} Tour Packages'!A:AC,
      MATCH($P401, '{INDEX} Tour Packages'!$A:$A, 0),
      MATCH("Destination Code", '{INDEX} Tour Packages'!$4:$4, 0)
    ),
    "UNKNOWN"
  ) &amp; "-" &amp;
  TEXT(COUNTIFS(P$4:P401,P401),"0000")
)
</f>
        <v/>
      </c>
    </row>
    <row r="402">
      <c r="A402" s="155"/>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8" t="str">
        <f t="array" ref="AG402">IF($P402="", "",
  "IMT-" &amp; TEXT($A402,"yyyy-mm-dd") &amp; "-" &amp;
  IFERROR(
    INDEX('{INDEX} Tour Packages'!A:AC,
      MATCH($P402, '{INDEX} Tour Packages'!$A:$A, 0),
      MATCH("Destination Code", '{INDEX} Tour Packages'!$4:$4, 0)
    ),
    "UNKNOWN"
  ) &amp; "-" &amp;
  TEXT(COUNTIFS(P$4:P402,P402),"0000")
)
</f>
        <v/>
      </c>
    </row>
    <row r="403">
      <c r="A403" s="156"/>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c r="AA403" s="157"/>
      <c r="AB403" s="157"/>
      <c r="AC403" s="157"/>
      <c r="AD403" s="157"/>
      <c r="AE403" s="157"/>
      <c r="AF403" s="157"/>
      <c r="AG403" s="158" t="str">
        <f t="array" ref="AG403">IF($P403="", "",
  "IMT-" &amp; TEXT($A403,"yyyy-mm-dd") &amp; "-" &amp;
  IFERROR(
    INDEX('{INDEX} Tour Packages'!A:AC,
      MATCH($P403, '{INDEX} Tour Packages'!$A:$A, 0),
      MATCH("Destination Code", '{INDEX} Tour Packages'!$4:$4, 0)
    ),
    "UNKNOWN"
  ) &amp; "-" &amp;
  TEXT(COUNTIFS(P$4:P403,P403),"0000")
)
</f>
        <v/>
      </c>
    </row>
    <row r="404">
      <c r="A404" s="155"/>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8" t="str">
        <f t="array" ref="AG404">IF($P404="", "",
  "IMT-" &amp; TEXT($A404,"yyyy-mm-dd") &amp; "-" &amp;
  IFERROR(
    INDEX('{INDEX} Tour Packages'!A:AC,
      MATCH($P404, '{INDEX} Tour Packages'!$A:$A, 0),
      MATCH("Destination Code", '{INDEX} Tour Packages'!$4:$4, 0)
    ),
    "UNKNOWN"
  ) &amp; "-" &amp;
  TEXT(COUNTIFS(P$4:P404,P404),"0000")
)
</f>
        <v/>
      </c>
    </row>
    <row r="405">
      <c r="A405" s="156"/>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c r="AA405" s="157"/>
      <c r="AB405" s="157"/>
      <c r="AC405" s="157"/>
      <c r="AD405" s="157"/>
      <c r="AE405" s="157"/>
      <c r="AF405" s="157"/>
      <c r="AG405" s="158" t="str">
        <f t="array" ref="AG405">IF($P405="", "",
  "IMT-" &amp; TEXT($A405,"yyyy-mm-dd") &amp; "-" &amp;
  IFERROR(
    INDEX('{INDEX} Tour Packages'!A:AC,
      MATCH($P405, '{INDEX} Tour Packages'!$A:$A, 0),
      MATCH("Destination Code", '{INDEX} Tour Packages'!$4:$4, 0)
    ),
    "UNKNOWN"
  ) &amp; "-" &amp;
  TEXT(COUNTIFS(P$4:P405,P405),"0000")
)
</f>
        <v/>
      </c>
    </row>
    <row r="406">
      <c r="A406" s="155"/>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8" t="str">
        <f t="array" ref="AG406">IF($P406="", "",
  "IMT-" &amp; TEXT($A406,"yyyy-mm-dd") &amp; "-" &amp;
  IFERROR(
    INDEX('{INDEX} Tour Packages'!A:AC,
      MATCH($P406, '{INDEX} Tour Packages'!$A:$A, 0),
      MATCH("Destination Code", '{INDEX} Tour Packages'!$4:$4, 0)
    ),
    "UNKNOWN"
  ) &amp; "-" &amp;
  TEXT(COUNTIFS(P$4:P406,P406),"0000")
)
</f>
        <v/>
      </c>
    </row>
    <row r="407">
      <c r="A407" s="156"/>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c r="AA407" s="157"/>
      <c r="AB407" s="157"/>
      <c r="AC407" s="157"/>
      <c r="AD407" s="157"/>
      <c r="AE407" s="157"/>
      <c r="AF407" s="157"/>
      <c r="AG407" s="158" t="str">
        <f t="array" ref="AG407">IF($P407="", "",
  "IMT-" &amp; TEXT($A407,"yyyy-mm-dd") &amp; "-" &amp;
  IFERROR(
    INDEX('{INDEX} Tour Packages'!A:AC,
      MATCH($P407, '{INDEX} Tour Packages'!$A:$A, 0),
      MATCH("Destination Code", '{INDEX} Tour Packages'!$4:$4, 0)
    ),
    "UNKNOWN"
  ) &amp; "-" &amp;
  TEXT(COUNTIFS(P$4:P407,P407),"0000")
)
</f>
        <v/>
      </c>
    </row>
    <row r="408">
      <c r="A408" s="155"/>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8" t="str">
        <f t="array" ref="AG408">IF($P408="", "",
  "IMT-" &amp; TEXT($A408,"yyyy-mm-dd") &amp; "-" &amp;
  IFERROR(
    INDEX('{INDEX} Tour Packages'!A:AC,
      MATCH($P408, '{INDEX} Tour Packages'!$A:$A, 0),
      MATCH("Destination Code", '{INDEX} Tour Packages'!$4:$4, 0)
    ),
    "UNKNOWN"
  ) &amp; "-" &amp;
  TEXT(COUNTIFS(P$4:P408,P408),"0000")
)
</f>
        <v/>
      </c>
    </row>
    <row r="409">
      <c r="A409" s="156"/>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c r="AA409" s="157"/>
      <c r="AB409" s="157"/>
      <c r="AC409" s="157"/>
      <c r="AD409" s="157"/>
      <c r="AE409" s="157"/>
      <c r="AF409" s="157"/>
      <c r="AG409" s="158" t="str">
        <f t="array" ref="AG409">IF($P409="", "",
  "IMT-" &amp; TEXT($A409,"yyyy-mm-dd") &amp; "-" &amp;
  IFERROR(
    INDEX('{INDEX} Tour Packages'!A:AC,
      MATCH($P409, '{INDEX} Tour Packages'!$A:$A, 0),
      MATCH("Destination Code", '{INDEX} Tour Packages'!$4:$4, 0)
    ),
    "UNKNOWN"
  ) &amp; "-" &amp;
  TEXT(COUNTIFS(P$4:P409,P409),"0000")
)
</f>
        <v/>
      </c>
    </row>
    <row r="410">
      <c r="A410" s="155"/>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8" t="str">
        <f t="array" ref="AG410">IF($P410="", "",
  "IMT-" &amp; TEXT($A410,"yyyy-mm-dd") &amp; "-" &amp;
  IFERROR(
    INDEX('{INDEX} Tour Packages'!A:AC,
      MATCH($P410, '{INDEX} Tour Packages'!$A:$A, 0),
      MATCH("Destination Code", '{INDEX} Tour Packages'!$4:$4, 0)
    ),
    "UNKNOWN"
  ) &amp; "-" &amp;
  TEXT(COUNTIFS(P$4:P410,P410),"0000")
)
</f>
        <v/>
      </c>
    </row>
    <row r="411">
      <c r="A411" s="156"/>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c r="AA411" s="157"/>
      <c r="AB411" s="157"/>
      <c r="AC411" s="157"/>
      <c r="AD411" s="157"/>
      <c r="AE411" s="157"/>
      <c r="AF411" s="157"/>
      <c r="AG411" s="158" t="str">
        <f t="array" ref="AG411">IF($P411="", "",
  "IMT-" &amp; TEXT($A411,"yyyy-mm-dd") &amp; "-" &amp;
  IFERROR(
    INDEX('{INDEX} Tour Packages'!A:AC,
      MATCH($P411, '{INDEX} Tour Packages'!$A:$A, 0),
      MATCH("Destination Code", '{INDEX} Tour Packages'!$4:$4, 0)
    ),
    "UNKNOWN"
  ) &amp; "-" &amp;
  TEXT(COUNTIFS(P$4:P411,P411),"0000")
)
</f>
        <v/>
      </c>
    </row>
    <row r="412">
      <c r="A412" s="155"/>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8" t="str">
        <f t="array" ref="AG412">IF($P412="", "",
  "IMT-" &amp; TEXT($A412,"yyyy-mm-dd") &amp; "-" &amp;
  IFERROR(
    INDEX('{INDEX} Tour Packages'!A:AC,
      MATCH($P412, '{INDEX} Tour Packages'!$A:$A, 0),
      MATCH("Destination Code", '{INDEX} Tour Packages'!$4:$4, 0)
    ),
    "UNKNOWN"
  ) &amp; "-" &amp;
  TEXT(COUNTIFS(P$4:P412,P412),"0000")
)
</f>
        <v/>
      </c>
    </row>
    <row r="413">
      <c r="A413" s="156"/>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c r="AA413" s="157"/>
      <c r="AB413" s="157"/>
      <c r="AC413" s="157"/>
      <c r="AD413" s="157"/>
      <c r="AE413" s="157"/>
      <c r="AF413" s="157"/>
      <c r="AG413" s="158" t="str">
        <f t="array" ref="AG413">IF($P413="", "",
  "IMT-" &amp; TEXT($A413,"yyyy-mm-dd") &amp; "-" &amp;
  IFERROR(
    INDEX('{INDEX} Tour Packages'!A:AC,
      MATCH($P413, '{INDEX} Tour Packages'!$A:$A, 0),
      MATCH("Destination Code", '{INDEX} Tour Packages'!$4:$4, 0)
    ),
    "UNKNOWN"
  ) &amp; "-" &amp;
  TEXT(COUNTIFS(P$4:P413,P413),"0000")
)
</f>
        <v/>
      </c>
    </row>
    <row r="414">
      <c r="A414" s="155"/>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8" t="str">
        <f t="array" ref="AG414">IF($P414="", "",
  "IMT-" &amp; TEXT($A414,"yyyy-mm-dd") &amp; "-" &amp;
  IFERROR(
    INDEX('{INDEX} Tour Packages'!A:AC,
      MATCH($P414, '{INDEX} Tour Packages'!$A:$A, 0),
      MATCH("Destination Code", '{INDEX} Tour Packages'!$4:$4, 0)
    ),
    "UNKNOWN"
  ) &amp; "-" &amp;
  TEXT(COUNTIFS(P$4:P414,P414),"0000")
)
</f>
        <v/>
      </c>
    </row>
    <row r="415">
      <c r="A415" s="156"/>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c r="AA415" s="157"/>
      <c r="AB415" s="157"/>
      <c r="AC415" s="157"/>
      <c r="AD415" s="157"/>
      <c r="AE415" s="157"/>
      <c r="AF415" s="157"/>
      <c r="AG415" s="158" t="str">
        <f t="array" ref="AG415">IF($P415="", "",
  "IMT-" &amp; TEXT($A415,"yyyy-mm-dd") &amp; "-" &amp;
  IFERROR(
    INDEX('{INDEX} Tour Packages'!A:AC,
      MATCH($P415, '{INDEX} Tour Packages'!$A:$A, 0),
      MATCH("Destination Code", '{INDEX} Tour Packages'!$4:$4, 0)
    ),
    "UNKNOWN"
  ) &amp; "-" &amp;
  TEXT(COUNTIFS(P$4:P415,P415),"0000")
)
</f>
        <v/>
      </c>
    </row>
    <row r="416">
      <c r="A416" s="155"/>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8" t="str">
        <f t="array" ref="AG416">IF($P416="", "",
  "IMT-" &amp; TEXT($A416,"yyyy-mm-dd") &amp; "-" &amp;
  IFERROR(
    INDEX('{INDEX} Tour Packages'!A:AC,
      MATCH($P416, '{INDEX} Tour Packages'!$A:$A, 0),
      MATCH("Destination Code", '{INDEX} Tour Packages'!$4:$4, 0)
    ),
    "UNKNOWN"
  ) &amp; "-" &amp;
  TEXT(COUNTIFS(P$4:P416,P416),"0000")
)
</f>
        <v/>
      </c>
    </row>
    <row r="417">
      <c r="A417" s="156"/>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c r="AA417" s="157"/>
      <c r="AB417" s="157"/>
      <c r="AC417" s="157"/>
      <c r="AD417" s="157"/>
      <c r="AE417" s="157"/>
      <c r="AF417" s="157"/>
      <c r="AG417" s="158" t="str">
        <f t="array" ref="AG417">IF($P417="", "",
  "IMT-" &amp; TEXT($A417,"yyyy-mm-dd") &amp; "-" &amp;
  IFERROR(
    INDEX('{INDEX} Tour Packages'!A:AC,
      MATCH($P417, '{INDEX} Tour Packages'!$A:$A, 0),
      MATCH("Destination Code", '{INDEX} Tour Packages'!$4:$4, 0)
    ),
    "UNKNOWN"
  ) &amp; "-" &amp;
  TEXT(COUNTIFS(P$4:P417,P417),"0000")
)
</f>
        <v/>
      </c>
    </row>
    <row r="418">
      <c r="A418" s="155"/>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8" t="str">
        <f t="array" ref="AG418">IF($P418="", "",
  "IMT-" &amp; TEXT($A418,"yyyy-mm-dd") &amp; "-" &amp;
  IFERROR(
    INDEX('{INDEX} Tour Packages'!A:AC,
      MATCH($P418, '{INDEX} Tour Packages'!$A:$A, 0),
      MATCH("Destination Code", '{INDEX} Tour Packages'!$4:$4, 0)
    ),
    "UNKNOWN"
  ) &amp; "-" &amp;
  TEXT(COUNTIFS(P$4:P418,P418),"0000")
)
</f>
        <v/>
      </c>
    </row>
    <row r="419">
      <c r="A419" s="156"/>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c r="AA419" s="157"/>
      <c r="AB419" s="157"/>
      <c r="AC419" s="157"/>
      <c r="AD419" s="157"/>
      <c r="AE419" s="157"/>
      <c r="AF419" s="157"/>
      <c r="AG419" s="158" t="str">
        <f t="array" ref="AG419">IF($P419="", "",
  "IMT-" &amp; TEXT($A419,"yyyy-mm-dd") &amp; "-" &amp;
  IFERROR(
    INDEX('{INDEX} Tour Packages'!A:AC,
      MATCH($P419, '{INDEX} Tour Packages'!$A:$A, 0),
      MATCH("Destination Code", '{INDEX} Tour Packages'!$4:$4, 0)
    ),
    "UNKNOWN"
  ) &amp; "-" &amp;
  TEXT(COUNTIFS(P$4:P419,P419),"0000")
)
</f>
        <v/>
      </c>
    </row>
    <row r="420">
      <c r="A420" s="155"/>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8" t="str">
        <f t="array" ref="AG420">IF($P420="", "",
  "IMT-" &amp; TEXT($A420,"yyyy-mm-dd") &amp; "-" &amp;
  IFERROR(
    INDEX('{INDEX} Tour Packages'!A:AC,
      MATCH($P420, '{INDEX} Tour Packages'!$A:$A, 0),
      MATCH("Destination Code", '{INDEX} Tour Packages'!$4:$4, 0)
    ),
    "UNKNOWN"
  ) &amp; "-" &amp;
  TEXT(COUNTIFS(P$4:P420,P420),"0000")
)
</f>
        <v/>
      </c>
    </row>
    <row r="421">
      <c r="A421" s="156"/>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c r="AA421" s="157"/>
      <c r="AB421" s="157"/>
      <c r="AC421" s="157"/>
      <c r="AD421" s="157"/>
      <c r="AE421" s="157"/>
      <c r="AF421" s="157"/>
      <c r="AG421" s="158" t="str">
        <f t="array" ref="AG421">IF($P421="", "",
  "IMT-" &amp; TEXT($A421,"yyyy-mm-dd") &amp; "-" &amp;
  IFERROR(
    INDEX('{INDEX} Tour Packages'!A:AC,
      MATCH($P421, '{INDEX} Tour Packages'!$A:$A, 0),
      MATCH("Destination Code", '{INDEX} Tour Packages'!$4:$4, 0)
    ),
    "UNKNOWN"
  ) &amp; "-" &amp;
  TEXT(COUNTIFS(P$4:P421,P421),"0000")
)
</f>
        <v/>
      </c>
    </row>
    <row r="422">
      <c r="A422" s="155"/>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8" t="str">
        <f t="array" ref="AG422">IF($P422="", "",
  "IMT-" &amp; TEXT($A422,"yyyy-mm-dd") &amp; "-" &amp;
  IFERROR(
    INDEX('{INDEX} Tour Packages'!A:AC,
      MATCH($P422, '{INDEX} Tour Packages'!$A:$A, 0),
      MATCH("Destination Code", '{INDEX} Tour Packages'!$4:$4, 0)
    ),
    "UNKNOWN"
  ) &amp; "-" &amp;
  TEXT(COUNTIFS(P$4:P422,P422),"0000")
)
</f>
        <v/>
      </c>
    </row>
    <row r="423">
      <c r="A423" s="156"/>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c r="AA423" s="157"/>
      <c r="AB423" s="157"/>
      <c r="AC423" s="157"/>
      <c r="AD423" s="157"/>
      <c r="AE423" s="157"/>
      <c r="AF423" s="157"/>
      <c r="AG423" s="158" t="str">
        <f t="array" ref="AG423">IF($P423="", "",
  "IMT-" &amp; TEXT($A423,"yyyy-mm-dd") &amp; "-" &amp;
  IFERROR(
    INDEX('{INDEX} Tour Packages'!A:AC,
      MATCH($P423, '{INDEX} Tour Packages'!$A:$A, 0),
      MATCH("Destination Code", '{INDEX} Tour Packages'!$4:$4, 0)
    ),
    "UNKNOWN"
  ) &amp; "-" &amp;
  TEXT(COUNTIFS(P$4:P423,P423),"0000")
)
</f>
        <v/>
      </c>
    </row>
    <row r="424">
      <c r="A424" s="155"/>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8" t="str">
        <f t="array" ref="AG424">IF($P424="", "",
  "IMT-" &amp; TEXT($A424,"yyyy-mm-dd") &amp; "-" &amp;
  IFERROR(
    INDEX('{INDEX} Tour Packages'!A:AC,
      MATCH($P424, '{INDEX} Tour Packages'!$A:$A, 0),
      MATCH("Destination Code", '{INDEX} Tour Packages'!$4:$4, 0)
    ),
    "UNKNOWN"
  ) &amp; "-" &amp;
  TEXT(COUNTIFS(P$4:P424,P424),"0000")
)
</f>
        <v/>
      </c>
    </row>
    <row r="425">
      <c r="A425" s="156"/>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c r="AA425" s="157"/>
      <c r="AB425" s="157"/>
      <c r="AC425" s="157"/>
      <c r="AD425" s="157"/>
      <c r="AE425" s="157"/>
      <c r="AF425" s="157"/>
      <c r="AG425" s="158" t="str">
        <f t="array" ref="AG425">IF($P425="", "",
  "IMT-" &amp; TEXT($A425,"yyyy-mm-dd") &amp; "-" &amp;
  IFERROR(
    INDEX('{INDEX} Tour Packages'!A:AC,
      MATCH($P425, '{INDEX} Tour Packages'!$A:$A, 0),
      MATCH("Destination Code", '{INDEX} Tour Packages'!$4:$4, 0)
    ),
    "UNKNOWN"
  ) &amp; "-" &amp;
  TEXT(COUNTIFS(P$4:P425,P425),"0000")
)
</f>
        <v/>
      </c>
    </row>
    <row r="426">
      <c r="A426" s="155"/>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8" t="str">
        <f t="array" ref="AG426">IF($P426="", "",
  "IMT-" &amp; TEXT($A426,"yyyy-mm-dd") &amp; "-" &amp;
  IFERROR(
    INDEX('{INDEX} Tour Packages'!A:AC,
      MATCH($P426, '{INDEX} Tour Packages'!$A:$A, 0),
      MATCH("Destination Code", '{INDEX} Tour Packages'!$4:$4, 0)
    ),
    "UNKNOWN"
  ) &amp; "-" &amp;
  TEXT(COUNTIFS(P$4:P426,P426),"0000")
)
</f>
        <v/>
      </c>
    </row>
    <row r="427">
      <c r="A427" s="156"/>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c r="AA427" s="157"/>
      <c r="AB427" s="157"/>
      <c r="AC427" s="157"/>
      <c r="AD427" s="157"/>
      <c r="AE427" s="157"/>
      <c r="AF427" s="157"/>
      <c r="AG427" s="158" t="str">
        <f t="array" ref="AG427">IF($P427="", "",
  "IMT-" &amp; TEXT($A427,"yyyy-mm-dd") &amp; "-" &amp;
  IFERROR(
    INDEX('{INDEX} Tour Packages'!A:AC,
      MATCH($P427, '{INDEX} Tour Packages'!$A:$A, 0),
      MATCH("Destination Code", '{INDEX} Tour Packages'!$4:$4, 0)
    ),
    "UNKNOWN"
  ) &amp; "-" &amp;
  TEXT(COUNTIFS(P$4:P427,P427),"0000")
)
</f>
        <v/>
      </c>
    </row>
    <row r="428">
      <c r="A428" s="155"/>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8" t="str">
        <f t="array" ref="AG428">IF($P428="", "",
  "IMT-" &amp; TEXT($A428,"yyyy-mm-dd") &amp; "-" &amp;
  IFERROR(
    INDEX('{INDEX} Tour Packages'!A:AC,
      MATCH($P428, '{INDEX} Tour Packages'!$A:$A, 0),
      MATCH("Destination Code", '{INDEX} Tour Packages'!$4:$4, 0)
    ),
    "UNKNOWN"
  ) &amp; "-" &amp;
  TEXT(COUNTIFS(P$4:P428,P428),"0000")
)
</f>
        <v/>
      </c>
    </row>
    <row r="429">
      <c r="A429" s="156"/>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c r="AA429" s="157"/>
      <c r="AB429" s="157"/>
      <c r="AC429" s="157"/>
      <c r="AD429" s="157"/>
      <c r="AE429" s="157"/>
      <c r="AF429" s="157"/>
      <c r="AG429" s="158" t="str">
        <f t="array" ref="AG429">IF($P429="", "",
  "IMT-" &amp; TEXT($A429,"yyyy-mm-dd") &amp; "-" &amp;
  IFERROR(
    INDEX('{INDEX} Tour Packages'!A:AC,
      MATCH($P429, '{INDEX} Tour Packages'!$A:$A, 0),
      MATCH("Destination Code", '{INDEX} Tour Packages'!$4:$4, 0)
    ),
    "UNKNOWN"
  ) &amp; "-" &amp;
  TEXT(COUNTIFS(P$4:P429,P429),"0000")
)
</f>
        <v/>
      </c>
    </row>
    <row r="430">
      <c r="A430" s="155"/>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8" t="str">
        <f t="array" ref="AG430">IF($P430="", "",
  "IMT-" &amp; TEXT($A430,"yyyy-mm-dd") &amp; "-" &amp;
  IFERROR(
    INDEX('{INDEX} Tour Packages'!A:AC,
      MATCH($P430, '{INDEX} Tour Packages'!$A:$A, 0),
      MATCH("Destination Code", '{INDEX} Tour Packages'!$4:$4, 0)
    ),
    "UNKNOWN"
  ) &amp; "-" &amp;
  TEXT(COUNTIFS(P$4:P430,P430),"0000")
)
</f>
        <v/>
      </c>
    </row>
    <row r="431">
      <c r="A431" s="156"/>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c r="AA431" s="157"/>
      <c r="AB431" s="157"/>
      <c r="AC431" s="157"/>
      <c r="AD431" s="157"/>
      <c r="AE431" s="157"/>
      <c r="AF431" s="157"/>
      <c r="AG431" s="158" t="str">
        <f t="array" ref="AG431">IF($P431="", "",
  "IMT-" &amp; TEXT($A431,"yyyy-mm-dd") &amp; "-" &amp;
  IFERROR(
    INDEX('{INDEX} Tour Packages'!A:AC,
      MATCH($P431, '{INDEX} Tour Packages'!$A:$A, 0),
      MATCH("Destination Code", '{INDEX} Tour Packages'!$4:$4, 0)
    ),
    "UNKNOWN"
  ) &amp; "-" &amp;
  TEXT(COUNTIFS(P$4:P431,P431),"0000")
)
</f>
        <v/>
      </c>
    </row>
    <row r="432">
      <c r="A432" s="155"/>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8" t="str">
        <f t="array" ref="AG432">IF($P432="", "",
  "IMT-" &amp; TEXT($A432,"yyyy-mm-dd") &amp; "-" &amp;
  IFERROR(
    INDEX('{INDEX} Tour Packages'!A:AC,
      MATCH($P432, '{INDEX} Tour Packages'!$A:$A, 0),
      MATCH("Destination Code", '{INDEX} Tour Packages'!$4:$4, 0)
    ),
    "UNKNOWN"
  ) &amp; "-" &amp;
  TEXT(COUNTIFS(P$4:P432,P432),"0000")
)
</f>
        <v/>
      </c>
    </row>
    <row r="433">
      <c r="A433" s="156"/>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c r="AA433" s="157"/>
      <c r="AB433" s="157"/>
      <c r="AC433" s="157"/>
      <c r="AD433" s="157"/>
      <c r="AE433" s="157"/>
      <c r="AF433" s="157"/>
      <c r="AG433" s="158" t="str">
        <f t="array" ref="AG433">IF($P433="", "",
  "IMT-" &amp; TEXT($A433,"yyyy-mm-dd") &amp; "-" &amp;
  IFERROR(
    INDEX('{INDEX} Tour Packages'!A:AC,
      MATCH($P433, '{INDEX} Tour Packages'!$A:$A, 0),
      MATCH("Destination Code", '{INDEX} Tour Packages'!$4:$4, 0)
    ),
    "UNKNOWN"
  ) &amp; "-" &amp;
  TEXT(COUNTIFS(P$4:P433,P433),"0000")
)
</f>
        <v/>
      </c>
    </row>
    <row r="434">
      <c r="A434" s="155"/>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8" t="str">
        <f t="array" ref="AG434">IF($P434="", "",
  "IMT-" &amp; TEXT($A434,"yyyy-mm-dd") &amp; "-" &amp;
  IFERROR(
    INDEX('{INDEX} Tour Packages'!A:AC,
      MATCH($P434, '{INDEX} Tour Packages'!$A:$A, 0),
      MATCH("Destination Code", '{INDEX} Tour Packages'!$4:$4, 0)
    ),
    "UNKNOWN"
  ) &amp; "-" &amp;
  TEXT(COUNTIFS(P$4:P434,P434),"0000")
)
</f>
        <v/>
      </c>
    </row>
    <row r="435">
      <c r="A435" s="156"/>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c r="AA435" s="157"/>
      <c r="AB435" s="157"/>
      <c r="AC435" s="157"/>
      <c r="AD435" s="157"/>
      <c r="AE435" s="157"/>
      <c r="AF435" s="157"/>
      <c r="AG435" s="158" t="str">
        <f t="array" ref="AG435">IF($P435="", "",
  "IMT-" &amp; TEXT($A435,"yyyy-mm-dd") &amp; "-" &amp;
  IFERROR(
    INDEX('{INDEX} Tour Packages'!A:AC,
      MATCH($P435, '{INDEX} Tour Packages'!$A:$A, 0),
      MATCH("Destination Code", '{INDEX} Tour Packages'!$4:$4, 0)
    ),
    "UNKNOWN"
  ) &amp; "-" &amp;
  TEXT(COUNTIFS(P$4:P435,P435),"0000")
)
</f>
        <v/>
      </c>
    </row>
    <row r="436">
      <c r="A436" s="155"/>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8" t="str">
        <f t="array" ref="AG436">IF($P436="", "",
  "IMT-" &amp; TEXT($A436,"yyyy-mm-dd") &amp; "-" &amp;
  IFERROR(
    INDEX('{INDEX} Tour Packages'!A:AC,
      MATCH($P436, '{INDEX} Tour Packages'!$A:$A, 0),
      MATCH("Destination Code", '{INDEX} Tour Packages'!$4:$4, 0)
    ),
    "UNKNOWN"
  ) &amp; "-" &amp;
  TEXT(COUNTIFS(P$4:P436,P436),"0000")
)
</f>
        <v/>
      </c>
    </row>
    <row r="437">
      <c r="A437" s="156"/>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c r="AA437" s="157"/>
      <c r="AB437" s="157"/>
      <c r="AC437" s="157"/>
      <c r="AD437" s="157"/>
      <c r="AE437" s="157"/>
      <c r="AF437" s="157"/>
      <c r="AG437" s="158" t="str">
        <f t="array" ref="AG437">IF($P437="", "",
  "IMT-" &amp; TEXT($A437,"yyyy-mm-dd") &amp; "-" &amp;
  IFERROR(
    INDEX('{INDEX} Tour Packages'!A:AC,
      MATCH($P437, '{INDEX} Tour Packages'!$A:$A, 0),
      MATCH("Destination Code", '{INDEX} Tour Packages'!$4:$4, 0)
    ),
    "UNKNOWN"
  ) &amp; "-" &amp;
  TEXT(COUNTIFS(P$4:P437,P437),"0000")
)
</f>
        <v/>
      </c>
    </row>
    <row r="438">
      <c r="A438" s="155"/>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8" t="str">
        <f t="array" ref="AG438">IF($P438="", "",
  "IMT-" &amp; TEXT($A438,"yyyy-mm-dd") &amp; "-" &amp;
  IFERROR(
    INDEX('{INDEX} Tour Packages'!A:AC,
      MATCH($P438, '{INDEX} Tour Packages'!$A:$A, 0),
      MATCH("Destination Code", '{INDEX} Tour Packages'!$4:$4, 0)
    ),
    "UNKNOWN"
  ) &amp; "-" &amp;
  TEXT(COUNTIFS(P$4:P438,P438),"0000")
)
</f>
        <v/>
      </c>
    </row>
    <row r="439">
      <c r="A439" s="156"/>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c r="AA439" s="157"/>
      <c r="AB439" s="157"/>
      <c r="AC439" s="157"/>
      <c r="AD439" s="157"/>
      <c r="AE439" s="157"/>
      <c r="AF439" s="157"/>
      <c r="AG439" s="158" t="str">
        <f t="array" ref="AG439">IF($P439="", "",
  "IMT-" &amp; TEXT($A439,"yyyy-mm-dd") &amp; "-" &amp;
  IFERROR(
    INDEX('{INDEX} Tour Packages'!A:AC,
      MATCH($P439, '{INDEX} Tour Packages'!$A:$A, 0),
      MATCH("Destination Code", '{INDEX} Tour Packages'!$4:$4, 0)
    ),
    "UNKNOWN"
  ) &amp; "-" &amp;
  TEXT(COUNTIFS(P$4:P439,P439),"0000")
)
</f>
        <v/>
      </c>
    </row>
    <row r="440">
      <c r="A440" s="155"/>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8" t="str">
        <f t="array" ref="AG440">IF($P440="", "",
  "IMT-" &amp; TEXT($A440,"yyyy-mm-dd") &amp; "-" &amp;
  IFERROR(
    INDEX('{INDEX} Tour Packages'!A:AC,
      MATCH($P440, '{INDEX} Tour Packages'!$A:$A, 0),
      MATCH("Destination Code", '{INDEX} Tour Packages'!$4:$4, 0)
    ),
    "UNKNOWN"
  ) &amp; "-" &amp;
  TEXT(COUNTIFS(P$4:P440,P440),"0000")
)
</f>
        <v/>
      </c>
    </row>
    <row r="441">
      <c r="A441" s="156"/>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c r="AA441" s="157"/>
      <c r="AB441" s="157"/>
      <c r="AC441" s="157"/>
      <c r="AD441" s="157"/>
      <c r="AE441" s="157"/>
      <c r="AF441" s="157"/>
      <c r="AG441" s="158" t="str">
        <f t="array" ref="AG441">IF($P441="", "",
  "IMT-" &amp; TEXT($A441,"yyyy-mm-dd") &amp; "-" &amp;
  IFERROR(
    INDEX('{INDEX} Tour Packages'!A:AC,
      MATCH($P441, '{INDEX} Tour Packages'!$A:$A, 0),
      MATCH("Destination Code", '{INDEX} Tour Packages'!$4:$4, 0)
    ),
    "UNKNOWN"
  ) &amp; "-" &amp;
  TEXT(COUNTIFS(P$4:P441,P441),"0000")
)
</f>
        <v/>
      </c>
    </row>
    <row r="442">
      <c r="A442" s="155"/>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8" t="str">
        <f t="array" ref="AG442">IF($P442="", "",
  "IMT-" &amp; TEXT($A442,"yyyy-mm-dd") &amp; "-" &amp;
  IFERROR(
    INDEX('{INDEX} Tour Packages'!A:AC,
      MATCH($P442, '{INDEX} Tour Packages'!$A:$A, 0),
      MATCH("Destination Code", '{INDEX} Tour Packages'!$4:$4, 0)
    ),
    "UNKNOWN"
  ) &amp; "-" &amp;
  TEXT(COUNTIFS(P$4:P442,P442),"0000")
)
</f>
        <v/>
      </c>
    </row>
    <row r="443">
      <c r="A443" s="156"/>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c r="AA443" s="157"/>
      <c r="AB443" s="157"/>
      <c r="AC443" s="157"/>
      <c r="AD443" s="157"/>
      <c r="AE443" s="157"/>
      <c r="AF443" s="157"/>
      <c r="AG443" s="158" t="str">
        <f t="array" ref="AG443">IF($P443="", "",
  "IMT-" &amp; TEXT($A443,"yyyy-mm-dd") &amp; "-" &amp;
  IFERROR(
    INDEX('{INDEX} Tour Packages'!A:AC,
      MATCH($P443, '{INDEX} Tour Packages'!$A:$A, 0),
      MATCH("Destination Code", '{INDEX} Tour Packages'!$4:$4, 0)
    ),
    "UNKNOWN"
  ) &amp; "-" &amp;
  TEXT(COUNTIFS(P$4:P443,P443),"0000")
)
</f>
        <v/>
      </c>
    </row>
    <row r="444">
      <c r="A444" s="155"/>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8" t="str">
        <f t="array" ref="AG444">IF($P444="", "",
  "IMT-" &amp; TEXT($A444,"yyyy-mm-dd") &amp; "-" &amp;
  IFERROR(
    INDEX('{INDEX} Tour Packages'!A:AC,
      MATCH($P444, '{INDEX} Tour Packages'!$A:$A, 0),
      MATCH("Destination Code", '{INDEX} Tour Packages'!$4:$4, 0)
    ),
    "UNKNOWN"
  ) &amp; "-" &amp;
  TEXT(COUNTIFS(P$4:P444,P444),"0000")
)
</f>
        <v/>
      </c>
    </row>
    <row r="445">
      <c r="A445" s="156"/>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c r="AA445" s="157"/>
      <c r="AB445" s="157"/>
      <c r="AC445" s="157"/>
      <c r="AD445" s="157"/>
      <c r="AE445" s="157"/>
      <c r="AF445" s="157"/>
      <c r="AG445" s="158" t="str">
        <f t="array" ref="AG445">IF($P445="", "",
  "IMT-" &amp; TEXT($A445,"yyyy-mm-dd") &amp; "-" &amp;
  IFERROR(
    INDEX('{INDEX} Tour Packages'!A:AC,
      MATCH($P445, '{INDEX} Tour Packages'!$A:$A, 0),
      MATCH("Destination Code", '{INDEX} Tour Packages'!$4:$4, 0)
    ),
    "UNKNOWN"
  ) &amp; "-" &amp;
  TEXT(COUNTIFS(P$4:P445,P445),"0000")
)
</f>
        <v/>
      </c>
    </row>
    <row r="446">
      <c r="A446" s="155"/>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8" t="str">
        <f t="array" ref="AG446">IF($P446="", "",
  "IMT-" &amp; TEXT($A446,"yyyy-mm-dd") &amp; "-" &amp;
  IFERROR(
    INDEX('{INDEX} Tour Packages'!A:AC,
      MATCH($P446, '{INDEX} Tour Packages'!$A:$A, 0),
      MATCH("Destination Code", '{INDEX} Tour Packages'!$4:$4, 0)
    ),
    "UNKNOWN"
  ) &amp; "-" &amp;
  TEXT(COUNTIFS(P$4:P446,P446),"0000")
)
</f>
        <v/>
      </c>
    </row>
    <row r="447">
      <c r="A447" s="156"/>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c r="AA447" s="157"/>
      <c r="AB447" s="157"/>
      <c r="AC447" s="157"/>
      <c r="AD447" s="157"/>
      <c r="AE447" s="157"/>
      <c r="AF447" s="157"/>
      <c r="AG447" s="158" t="str">
        <f t="array" ref="AG447">IF($P447="", "",
  "IMT-" &amp; TEXT($A447,"yyyy-mm-dd") &amp; "-" &amp;
  IFERROR(
    INDEX('{INDEX} Tour Packages'!A:AC,
      MATCH($P447, '{INDEX} Tour Packages'!$A:$A, 0),
      MATCH("Destination Code", '{INDEX} Tour Packages'!$4:$4, 0)
    ),
    "UNKNOWN"
  ) &amp; "-" &amp;
  TEXT(COUNTIFS(P$4:P447,P447),"0000")
)
</f>
        <v/>
      </c>
    </row>
    <row r="448">
      <c r="A448" s="155"/>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8" t="str">
        <f t="array" ref="AG448">IF($P448="", "",
  "IMT-" &amp; TEXT($A448,"yyyy-mm-dd") &amp; "-" &amp;
  IFERROR(
    INDEX('{INDEX} Tour Packages'!A:AC,
      MATCH($P448, '{INDEX} Tour Packages'!$A:$A, 0),
      MATCH("Destination Code", '{INDEX} Tour Packages'!$4:$4, 0)
    ),
    "UNKNOWN"
  ) &amp; "-" &amp;
  TEXT(COUNTIFS(P$4:P448,P448),"0000")
)
</f>
        <v/>
      </c>
    </row>
    <row r="449">
      <c r="A449" s="156"/>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c r="AA449" s="157"/>
      <c r="AB449" s="157"/>
      <c r="AC449" s="157"/>
      <c r="AD449" s="157"/>
      <c r="AE449" s="157"/>
      <c r="AF449" s="157"/>
      <c r="AG449" s="158" t="str">
        <f t="array" ref="AG449">IF($P449="", "",
  "IMT-" &amp; TEXT($A449,"yyyy-mm-dd") &amp; "-" &amp;
  IFERROR(
    INDEX('{INDEX} Tour Packages'!A:AC,
      MATCH($P449, '{INDEX} Tour Packages'!$A:$A, 0),
      MATCH("Destination Code", '{INDEX} Tour Packages'!$4:$4, 0)
    ),
    "UNKNOWN"
  ) &amp; "-" &amp;
  TEXT(COUNTIFS(P$4:P449,P449),"0000")
)
</f>
        <v/>
      </c>
    </row>
    <row r="450">
      <c r="A450" s="155"/>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8" t="str">
        <f t="array" ref="AG450">IF($P450="", "",
  "IMT-" &amp; TEXT($A450,"yyyy-mm-dd") &amp; "-" &amp;
  IFERROR(
    INDEX('{INDEX} Tour Packages'!A:AC,
      MATCH($P450, '{INDEX} Tour Packages'!$A:$A, 0),
      MATCH("Destination Code", '{INDEX} Tour Packages'!$4:$4, 0)
    ),
    "UNKNOWN"
  ) &amp; "-" &amp;
  TEXT(COUNTIFS(P$4:P450,P450),"0000")
)
</f>
        <v/>
      </c>
    </row>
    <row r="451">
      <c r="A451" s="156"/>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c r="AA451" s="157"/>
      <c r="AB451" s="157"/>
      <c r="AC451" s="157"/>
      <c r="AD451" s="157"/>
      <c r="AE451" s="157"/>
      <c r="AF451" s="157"/>
      <c r="AG451" s="158" t="str">
        <f t="array" ref="AG451">IF($P451="", "",
  "IMT-" &amp; TEXT($A451,"yyyy-mm-dd") &amp; "-" &amp;
  IFERROR(
    INDEX('{INDEX} Tour Packages'!A:AC,
      MATCH($P451, '{INDEX} Tour Packages'!$A:$A, 0),
      MATCH("Destination Code", '{INDEX} Tour Packages'!$4:$4, 0)
    ),
    "UNKNOWN"
  ) &amp; "-" &amp;
  TEXT(COUNTIFS(P$4:P451,P451),"0000")
)
</f>
        <v/>
      </c>
    </row>
    <row r="452">
      <c r="A452" s="155"/>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8" t="str">
        <f t="array" ref="AG452">IF($P452="", "",
  "IMT-" &amp; TEXT($A452,"yyyy-mm-dd") &amp; "-" &amp;
  IFERROR(
    INDEX('{INDEX} Tour Packages'!A:AC,
      MATCH($P452, '{INDEX} Tour Packages'!$A:$A, 0),
      MATCH("Destination Code", '{INDEX} Tour Packages'!$4:$4, 0)
    ),
    "UNKNOWN"
  ) &amp; "-" &amp;
  TEXT(COUNTIFS(P$4:P452,P452),"0000")
)
</f>
        <v/>
      </c>
    </row>
    <row r="453">
      <c r="A453" s="156"/>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c r="AA453" s="157"/>
      <c r="AB453" s="157"/>
      <c r="AC453" s="157"/>
      <c r="AD453" s="157"/>
      <c r="AE453" s="157"/>
      <c r="AF453" s="157"/>
      <c r="AG453" s="158" t="str">
        <f t="array" ref="AG453">IF($P453="", "",
  "IMT-" &amp; TEXT($A453,"yyyy-mm-dd") &amp; "-" &amp;
  IFERROR(
    INDEX('{INDEX} Tour Packages'!A:AC,
      MATCH($P453, '{INDEX} Tour Packages'!$A:$A, 0),
      MATCH("Destination Code", '{INDEX} Tour Packages'!$4:$4, 0)
    ),
    "UNKNOWN"
  ) &amp; "-" &amp;
  TEXT(COUNTIFS(P$4:P453,P453),"0000")
)
</f>
        <v/>
      </c>
    </row>
    <row r="454">
      <c r="A454" s="155"/>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8" t="str">
        <f t="array" ref="AG454">IF($P454="", "",
  "IMT-" &amp; TEXT($A454,"yyyy-mm-dd") &amp; "-" &amp;
  IFERROR(
    INDEX('{INDEX} Tour Packages'!A:AC,
      MATCH($P454, '{INDEX} Tour Packages'!$A:$A, 0),
      MATCH("Destination Code", '{INDEX} Tour Packages'!$4:$4, 0)
    ),
    "UNKNOWN"
  ) &amp; "-" &amp;
  TEXT(COUNTIFS(P$4:P454,P454),"0000")
)
</f>
        <v/>
      </c>
    </row>
    <row r="455">
      <c r="A455" s="156"/>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c r="AA455" s="157"/>
      <c r="AB455" s="157"/>
      <c r="AC455" s="157"/>
      <c r="AD455" s="157"/>
      <c r="AE455" s="157"/>
      <c r="AF455" s="157"/>
      <c r="AG455" s="158" t="str">
        <f t="array" ref="AG455">IF($P455="", "",
  "IMT-" &amp; TEXT($A455,"yyyy-mm-dd") &amp; "-" &amp;
  IFERROR(
    INDEX('{INDEX} Tour Packages'!A:AC,
      MATCH($P455, '{INDEX} Tour Packages'!$A:$A, 0),
      MATCH("Destination Code", '{INDEX} Tour Packages'!$4:$4, 0)
    ),
    "UNKNOWN"
  ) &amp; "-" &amp;
  TEXT(COUNTIFS(P$4:P455,P455),"0000")
)
</f>
        <v/>
      </c>
    </row>
    <row r="456">
      <c r="A456" s="155"/>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8" t="str">
        <f t="array" ref="AG456">IF($P456="", "",
  "IMT-" &amp; TEXT($A456,"yyyy-mm-dd") &amp; "-" &amp;
  IFERROR(
    INDEX('{INDEX} Tour Packages'!A:AC,
      MATCH($P456, '{INDEX} Tour Packages'!$A:$A, 0),
      MATCH("Destination Code", '{INDEX} Tour Packages'!$4:$4, 0)
    ),
    "UNKNOWN"
  ) &amp; "-" &amp;
  TEXT(COUNTIFS(P$4:P456,P456),"0000")
)
</f>
        <v/>
      </c>
    </row>
    <row r="457">
      <c r="A457" s="156"/>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c r="AA457" s="157"/>
      <c r="AB457" s="157"/>
      <c r="AC457" s="157"/>
      <c r="AD457" s="157"/>
      <c r="AE457" s="157"/>
      <c r="AF457" s="157"/>
      <c r="AG457" s="158" t="str">
        <f t="array" ref="AG457">IF($P457="", "",
  "IMT-" &amp; TEXT($A457,"yyyy-mm-dd") &amp; "-" &amp;
  IFERROR(
    INDEX('{INDEX} Tour Packages'!A:AC,
      MATCH($P457, '{INDEX} Tour Packages'!$A:$A, 0),
      MATCH("Destination Code", '{INDEX} Tour Packages'!$4:$4, 0)
    ),
    "UNKNOWN"
  ) &amp; "-" &amp;
  TEXT(COUNTIFS(P$4:P457,P457),"0000")
)
</f>
        <v/>
      </c>
    </row>
    <row r="458">
      <c r="A458" s="155"/>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8" t="str">
        <f t="array" ref="AG458">IF($P458="", "",
  "IMT-" &amp; TEXT($A458,"yyyy-mm-dd") &amp; "-" &amp;
  IFERROR(
    INDEX('{INDEX} Tour Packages'!A:AC,
      MATCH($P458, '{INDEX} Tour Packages'!$A:$A, 0),
      MATCH("Destination Code", '{INDEX} Tour Packages'!$4:$4, 0)
    ),
    "UNKNOWN"
  ) &amp; "-" &amp;
  TEXT(COUNTIFS(P$4:P458,P458),"0000")
)
</f>
        <v/>
      </c>
    </row>
    <row r="459">
      <c r="A459" s="156"/>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c r="AA459" s="157"/>
      <c r="AB459" s="157"/>
      <c r="AC459" s="157"/>
      <c r="AD459" s="157"/>
      <c r="AE459" s="157"/>
      <c r="AF459" s="157"/>
      <c r="AG459" s="158" t="str">
        <f t="array" ref="AG459">IF($P459="", "",
  "IMT-" &amp; TEXT($A459,"yyyy-mm-dd") &amp; "-" &amp;
  IFERROR(
    INDEX('{INDEX} Tour Packages'!A:AC,
      MATCH($P459, '{INDEX} Tour Packages'!$A:$A, 0),
      MATCH("Destination Code", '{INDEX} Tour Packages'!$4:$4, 0)
    ),
    "UNKNOWN"
  ) &amp; "-" &amp;
  TEXT(COUNTIFS(P$4:P459,P459),"0000")
)
</f>
        <v/>
      </c>
    </row>
    <row r="460">
      <c r="A460" s="155"/>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8" t="str">
        <f t="array" ref="AG460">IF($P460="", "",
  "IMT-" &amp; TEXT($A460,"yyyy-mm-dd") &amp; "-" &amp;
  IFERROR(
    INDEX('{INDEX} Tour Packages'!A:AC,
      MATCH($P460, '{INDEX} Tour Packages'!$A:$A, 0),
      MATCH("Destination Code", '{INDEX} Tour Packages'!$4:$4, 0)
    ),
    "UNKNOWN"
  ) &amp; "-" &amp;
  TEXT(COUNTIFS(P$4:P460,P460),"0000")
)
</f>
        <v/>
      </c>
    </row>
    <row r="461">
      <c r="A461" s="156"/>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c r="AA461" s="157"/>
      <c r="AB461" s="157"/>
      <c r="AC461" s="157"/>
      <c r="AD461" s="157"/>
      <c r="AE461" s="157"/>
      <c r="AF461" s="157"/>
      <c r="AG461" s="158" t="str">
        <f t="array" ref="AG461">IF($P461="", "",
  "IMT-" &amp; TEXT($A461,"yyyy-mm-dd") &amp; "-" &amp;
  IFERROR(
    INDEX('{INDEX} Tour Packages'!A:AC,
      MATCH($P461, '{INDEX} Tour Packages'!$A:$A, 0),
      MATCH("Destination Code", '{INDEX} Tour Packages'!$4:$4, 0)
    ),
    "UNKNOWN"
  ) &amp; "-" &amp;
  TEXT(COUNTIFS(P$4:P461,P461),"0000")
)
</f>
        <v/>
      </c>
    </row>
    <row r="462">
      <c r="A462" s="155"/>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8" t="str">
        <f t="array" ref="AG462">IF($P462="", "",
  "IMT-" &amp; TEXT($A462,"yyyy-mm-dd") &amp; "-" &amp;
  IFERROR(
    INDEX('{INDEX} Tour Packages'!A:AC,
      MATCH($P462, '{INDEX} Tour Packages'!$A:$A, 0),
      MATCH("Destination Code", '{INDEX} Tour Packages'!$4:$4, 0)
    ),
    "UNKNOWN"
  ) &amp; "-" &amp;
  TEXT(COUNTIFS(P$4:P462,P462),"0000")
)
</f>
        <v/>
      </c>
    </row>
    <row r="463">
      <c r="A463" s="156"/>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c r="AA463" s="157"/>
      <c r="AB463" s="157"/>
      <c r="AC463" s="157"/>
      <c r="AD463" s="157"/>
      <c r="AE463" s="157"/>
      <c r="AF463" s="157"/>
      <c r="AG463" s="158" t="str">
        <f t="array" ref="AG463">IF($P463="", "",
  "IMT-" &amp; TEXT($A463,"yyyy-mm-dd") &amp; "-" &amp;
  IFERROR(
    INDEX('{INDEX} Tour Packages'!A:AC,
      MATCH($P463, '{INDEX} Tour Packages'!$A:$A, 0),
      MATCH("Destination Code", '{INDEX} Tour Packages'!$4:$4, 0)
    ),
    "UNKNOWN"
  ) &amp; "-" &amp;
  TEXT(COUNTIFS(P$4:P463,P463),"0000")
)
</f>
        <v/>
      </c>
    </row>
    <row r="464">
      <c r="A464" s="155"/>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8" t="str">
        <f t="array" ref="AG464">IF($P464="", "",
  "IMT-" &amp; TEXT($A464,"yyyy-mm-dd") &amp; "-" &amp;
  IFERROR(
    INDEX('{INDEX} Tour Packages'!A:AC,
      MATCH($P464, '{INDEX} Tour Packages'!$A:$A, 0),
      MATCH("Destination Code", '{INDEX} Tour Packages'!$4:$4, 0)
    ),
    "UNKNOWN"
  ) &amp; "-" &amp;
  TEXT(COUNTIFS(P$4:P464,P464),"0000")
)
</f>
        <v/>
      </c>
    </row>
    <row r="465">
      <c r="A465" s="156"/>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c r="AA465" s="157"/>
      <c r="AB465" s="157"/>
      <c r="AC465" s="157"/>
      <c r="AD465" s="157"/>
      <c r="AE465" s="157"/>
      <c r="AF465" s="157"/>
      <c r="AG465" s="158" t="str">
        <f t="array" ref="AG465">IF($P465="", "",
  "IMT-" &amp; TEXT($A465,"yyyy-mm-dd") &amp; "-" &amp;
  IFERROR(
    INDEX('{INDEX} Tour Packages'!A:AC,
      MATCH($P465, '{INDEX} Tour Packages'!$A:$A, 0),
      MATCH("Destination Code", '{INDEX} Tour Packages'!$4:$4, 0)
    ),
    "UNKNOWN"
  ) &amp; "-" &amp;
  TEXT(COUNTIFS(P$4:P465,P465),"0000")
)
</f>
        <v/>
      </c>
    </row>
    <row r="466">
      <c r="A466" s="155"/>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8" t="str">
        <f t="array" ref="AG466">IF($P466="", "",
  "IMT-" &amp; TEXT($A466,"yyyy-mm-dd") &amp; "-" &amp;
  IFERROR(
    INDEX('{INDEX} Tour Packages'!A:AC,
      MATCH($P466, '{INDEX} Tour Packages'!$A:$A, 0),
      MATCH("Destination Code", '{INDEX} Tour Packages'!$4:$4, 0)
    ),
    "UNKNOWN"
  ) &amp; "-" &amp;
  TEXT(COUNTIFS(P$4:P466,P466),"0000")
)
</f>
        <v/>
      </c>
    </row>
    <row r="467">
      <c r="A467" s="156"/>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c r="AA467" s="157"/>
      <c r="AB467" s="157"/>
      <c r="AC467" s="157"/>
      <c r="AD467" s="157"/>
      <c r="AE467" s="157"/>
      <c r="AF467" s="157"/>
      <c r="AG467" s="158" t="str">
        <f t="array" ref="AG467">IF($P467="", "",
  "IMT-" &amp; TEXT($A467,"yyyy-mm-dd") &amp; "-" &amp;
  IFERROR(
    INDEX('{INDEX} Tour Packages'!A:AC,
      MATCH($P467, '{INDEX} Tour Packages'!$A:$A, 0),
      MATCH("Destination Code", '{INDEX} Tour Packages'!$4:$4, 0)
    ),
    "UNKNOWN"
  ) &amp; "-" &amp;
  TEXT(COUNTIFS(P$4:P467,P467),"0000")
)
</f>
        <v/>
      </c>
    </row>
    <row r="468">
      <c r="A468" s="155"/>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8" t="str">
        <f t="array" ref="AG468">IF($P468="", "",
  "IMT-" &amp; TEXT($A468,"yyyy-mm-dd") &amp; "-" &amp;
  IFERROR(
    INDEX('{INDEX} Tour Packages'!A:AC,
      MATCH($P468, '{INDEX} Tour Packages'!$A:$A, 0),
      MATCH("Destination Code", '{INDEX} Tour Packages'!$4:$4, 0)
    ),
    "UNKNOWN"
  ) &amp; "-" &amp;
  TEXT(COUNTIFS(P$4:P468,P468),"0000")
)
</f>
        <v/>
      </c>
    </row>
    <row r="469">
      <c r="A469" s="156"/>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c r="AA469" s="157"/>
      <c r="AB469" s="157"/>
      <c r="AC469" s="157"/>
      <c r="AD469" s="157"/>
      <c r="AE469" s="157"/>
      <c r="AF469" s="157"/>
      <c r="AG469" s="158" t="str">
        <f t="array" ref="AG469">IF($P469="", "",
  "IMT-" &amp; TEXT($A469,"yyyy-mm-dd") &amp; "-" &amp;
  IFERROR(
    INDEX('{INDEX} Tour Packages'!A:AC,
      MATCH($P469, '{INDEX} Tour Packages'!$A:$A, 0),
      MATCH("Destination Code", '{INDEX} Tour Packages'!$4:$4, 0)
    ),
    "UNKNOWN"
  ) &amp; "-" &amp;
  TEXT(COUNTIFS(P$4:P469,P469),"0000")
)
</f>
        <v/>
      </c>
    </row>
    <row r="470">
      <c r="A470" s="155"/>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8" t="str">
        <f t="array" ref="AG470">IF($P470="", "",
  "IMT-" &amp; TEXT($A470,"yyyy-mm-dd") &amp; "-" &amp;
  IFERROR(
    INDEX('{INDEX} Tour Packages'!A:AC,
      MATCH($P470, '{INDEX} Tour Packages'!$A:$A, 0),
      MATCH("Destination Code", '{INDEX} Tour Packages'!$4:$4, 0)
    ),
    "UNKNOWN"
  ) &amp; "-" &amp;
  TEXT(COUNTIFS(P$4:P470,P470),"0000")
)
</f>
        <v/>
      </c>
    </row>
    <row r="471">
      <c r="A471" s="156"/>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c r="AA471" s="157"/>
      <c r="AB471" s="157"/>
      <c r="AC471" s="157"/>
      <c r="AD471" s="157"/>
      <c r="AE471" s="157"/>
      <c r="AF471" s="157"/>
      <c r="AG471" s="158" t="str">
        <f t="array" ref="AG471">IF($P471="", "",
  "IMT-" &amp; TEXT($A471,"yyyy-mm-dd") &amp; "-" &amp;
  IFERROR(
    INDEX('{INDEX} Tour Packages'!A:AC,
      MATCH($P471, '{INDEX} Tour Packages'!$A:$A, 0),
      MATCH("Destination Code", '{INDEX} Tour Packages'!$4:$4, 0)
    ),
    "UNKNOWN"
  ) &amp; "-" &amp;
  TEXT(COUNTIFS(P$4:P471,P471),"0000")
)
</f>
        <v/>
      </c>
    </row>
    <row r="472">
      <c r="A472" s="155"/>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8" t="str">
        <f t="array" ref="AG472">IF($P472="", "",
  "IMT-" &amp; TEXT($A472,"yyyy-mm-dd") &amp; "-" &amp;
  IFERROR(
    INDEX('{INDEX} Tour Packages'!A:AC,
      MATCH($P472, '{INDEX} Tour Packages'!$A:$A, 0),
      MATCH("Destination Code", '{INDEX} Tour Packages'!$4:$4, 0)
    ),
    "UNKNOWN"
  ) &amp; "-" &amp;
  TEXT(COUNTIFS(P$4:P472,P472),"0000")
)
</f>
        <v/>
      </c>
    </row>
    <row r="473">
      <c r="A473" s="156"/>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c r="AA473" s="157"/>
      <c r="AB473" s="157"/>
      <c r="AC473" s="157"/>
      <c r="AD473" s="157"/>
      <c r="AE473" s="157"/>
      <c r="AF473" s="157"/>
      <c r="AG473" s="158" t="str">
        <f t="array" ref="AG473">IF($P473="", "",
  "IMT-" &amp; TEXT($A473,"yyyy-mm-dd") &amp; "-" &amp;
  IFERROR(
    INDEX('{INDEX} Tour Packages'!A:AC,
      MATCH($P473, '{INDEX} Tour Packages'!$A:$A, 0),
      MATCH("Destination Code", '{INDEX} Tour Packages'!$4:$4, 0)
    ),
    "UNKNOWN"
  ) &amp; "-" &amp;
  TEXT(COUNTIFS(P$4:P473,P473),"0000")
)
</f>
        <v/>
      </c>
    </row>
    <row r="474">
      <c r="A474" s="155"/>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8" t="str">
        <f t="array" ref="AG474">IF($P474="", "",
  "IMT-" &amp; TEXT($A474,"yyyy-mm-dd") &amp; "-" &amp;
  IFERROR(
    INDEX('{INDEX} Tour Packages'!A:AC,
      MATCH($P474, '{INDEX} Tour Packages'!$A:$A, 0),
      MATCH("Destination Code", '{INDEX} Tour Packages'!$4:$4, 0)
    ),
    "UNKNOWN"
  ) &amp; "-" &amp;
  TEXT(COUNTIFS(P$4:P474,P474),"0000")
)
</f>
        <v/>
      </c>
    </row>
    <row r="475">
      <c r="A475" s="156"/>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c r="AA475" s="157"/>
      <c r="AB475" s="157"/>
      <c r="AC475" s="157"/>
      <c r="AD475" s="157"/>
      <c r="AE475" s="157"/>
      <c r="AF475" s="157"/>
      <c r="AG475" s="158" t="str">
        <f t="array" ref="AG475">IF($P475="", "",
  "IMT-" &amp; TEXT($A475,"yyyy-mm-dd") &amp; "-" &amp;
  IFERROR(
    INDEX('{INDEX} Tour Packages'!A:AC,
      MATCH($P475, '{INDEX} Tour Packages'!$A:$A, 0),
      MATCH("Destination Code", '{INDEX} Tour Packages'!$4:$4, 0)
    ),
    "UNKNOWN"
  ) &amp; "-" &amp;
  TEXT(COUNTIFS(P$4:P475,P475),"0000")
)
</f>
        <v/>
      </c>
    </row>
    <row r="476">
      <c r="A476" s="155"/>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8" t="str">
        <f t="array" ref="AG476">IF($P476="", "",
  "IMT-" &amp; TEXT($A476,"yyyy-mm-dd") &amp; "-" &amp;
  IFERROR(
    INDEX('{INDEX} Tour Packages'!A:AC,
      MATCH($P476, '{INDEX} Tour Packages'!$A:$A, 0),
      MATCH("Destination Code", '{INDEX} Tour Packages'!$4:$4, 0)
    ),
    "UNKNOWN"
  ) &amp; "-" &amp;
  TEXT(COUNTIFS(P$4:P476,P476),"0000")
)
</f>
        <v/>
      </c>
    </row>
    <row r="477">
      <c r="A477" s="156"/>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c r="AA477" s="157"/>
      <c r="AB477" s="157"/>
      <c r="AC477" s="157"/>
      <c r="AD477" s="157"/>
      <c r="AE477" s="157"/>
      <c r="AF477" s="157"/>
      <c r="AG477" s="158" t="str">
        <f t="array" ref="AG477">IF($P477="", "",
  "IMT-" &amp; TEXT($A477,"yyyy-mm-dd") &amp; "-" &amp;
  IFERROR(
    INDEX('{INDEX} Tour Packages'!A:AC,
      MATCH($P477, '{INDEX} Tour Packages'!$A:$A, 0),
      MATCH("Destination Code", '{INDEX} Tour Packages'!$4:$4, 0)
    ),
    "UNKNOWN"
  ) &amp; "-" &amp;
  TEXT(COUNTIFS(P$4:P477,P477),"0000")
)
</f>
        <v/>
      </c>
    </row>
    <row r="478">
      <c r="A478" s="155"/>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8" t="str">
        <f t="array" ref="AG478">IF($P478="", "",
  "IMT-" &amp; TEXT($A478,"yyyy-mm-dd") &amp; "-" &amp;
  IFERROR(
    INDEX('{INDEX} Tour Packages'!A:AC,
      MATCH($P478, '{INDEX} Tour Packages'!$A:$A, 0),
      MATCH("Destination Code", '{INDEX} Tour Packages'!$4:$4, 0)
    ),
    "UNKNOWN"
  ) &amp; "-" &amp;
  TEXT(COUNTIFS(P$4:P478,P478),"0000")
)
</f>
        <v/>
      </c>
    </row>
    <row r="479">
      <c r="A479" s="156"/>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c r="AA479" s="157"/>
      <c r="AB479" s="157"/>
      <c r="AC479" s="157"/>
      <c r="AD479" s="157"/>
      <c r="AE479" s="157"/>
      <c r="AF479" s="157"/>
      <c r="AG479" s="158" t="str">
        <f t="array" ref="AG479">IF($P479="", "",
  "IMT-" &amp; TEXT($A479,"yyyy-mm-dd") &amp; "-" &amp;
  IFERROR(
    INDEX('{INDEX} Tour Packages'!A:AC,
      MATCH($P479, '{INDEX} Tour Packages'!$A:$A, 0),
      MATCH("Destination Code", '{INDEX} Tour Packages'!$4:$4, 0)
    ),
    "UNKNOWN"
  ) &amp; "-" &amp;
  TEXT(COUNTIFS(P$4:P479,P479),"0000")
)
</f>
        <v/>
      </c>
    </row>
    <row r="480">
      <c r="A480" s="155"/>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8" t="str">
        <f t="array" ref="AG480">IF($P480="", "",
  "IMT-" &amp; TEXT($A480,"yyyy-mm-dd") &amp; "-" &amp;
  IFERROR(
    INDEX('{INDEX} Tour Packages'!A:AC,
      MATCH($P480, '{INDEX} Tour Packages'!$A:$A, 0),
      MATCH("Destination Code", '{INDEX} Tour Packages'!$4:$4, 0)
    ),
    "UNKNOWN"
  ) &amp; "-" &amp;
  TEXT(COUNTIFS(P$4:P480,P480),"0000")
)
</f>
        <v/>
      </c>
    </row>
    <row r="481">
      <c r="A481" s="156"/>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c r="AA481" s="157"/>
      <c r="AB481" s="157"/>
      <c r="AC481" s="157"/>
      <c r="AD481" s="157"/>
      <c r="AE481" s="157"/>
      <c r="AF481" s="157"/>
      <c r="AG481" s="158" t="str">
        <f t="array" ref="AG481">IF($P481="", "",
  "IMT-" &amp; TEXT($A481,"yyyy-mm-dd") &amp; "-" &amp;
  IFERROR(
    INDEX('{INDEX} Tour Packages'!A:AC,
      MATCH($P481, '{INDEX} Tour Packages'!$A:$A, 0),
      MATCH("Destination Code", '{INDEX} Tour Packages'!$4:$4, 0)
    ),
    "UNKNOWN"
  ) &amp; "-" &amp;
  TEXT(COUNTIFS(P$4:P481,P481),"0000")
)
</f>
        <v/>
      </c>
    </row>
    <row r="482">
      <c r="A482" s="155"/>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8" t="str">
        <f t="array" ref="AG482">IF($P482="", "",
  "IMT-" &amp; TEXT($A482,"yyyy-mm-dd") &amp; "-" &amp;
  IFERROR(
    INDEX('{INDEX} Tour Packages'!A:AC,
      MATCH($P482, '{INDEX} Tour Packages'!$A:$A, 0),
      MATCH("Destination Code", '{INDEX} Tour Packages'!$4:$4, 0)
    ),
    "UNKNOWN"
  ) &amp; "-" &amp;
  TEXT(COUNTIFS(P$4:P482,P482),"0000")
)
</f>
        <v/>
      </c>
    </row>
    <row r="483">
      <c r="A483" s="156"/>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c r="AA483" s="157"/>
      <c r="AB483" s="157"/>
      <c r="AC483" s="157"/>
      <c r="AD483" s="157"/>
      <c r="AE483" s="157"/>
      <c r="AF483" s="157"/>
      <c r="AG483" s="158" t="str">
        <f t="array" ref="AG483">IF($P483="", "",
  "IMT-" &amp; TEXT($A483,"yyyy-mm-dd") &amp; "-" &amp;
  IFERROR(
    INDEX('{INDEX} Tour Packages'!A:AC,
      MATCH($P483, '{INDEX} Tour Packages'!$A:$A, 0),
      MATCH("Destination Code", '{INDEX} Tour Packages'!$4:$4, 0)
    ),
    "UNKNOWN"
  ) &amp; "-" &amp;
  TEXT(COUNTIFS(P$4:P483,P483),"0000")
)
</f>
        <v/>
      </c>
    </row>
    <row r="484">
      <c r="A484" s="155"/>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8" t="str">
        <f t="array" ref="AG484">IF($P484="", "",
  "IMT-" &amp; TEXT($A484,"yyyy-mm-dd") &amp; "-" &amp;
  IFERROR(
    INDEX('{INDEX} Tour Packages'!A:AC,
      MATCH($P484, '{INDEX} Tour Packages'!$A:$A, 0),
      MATCH("Destination Code", '{INDEX} Tour Packages'!$4:$4, 0)
    ),
    "UNKNOWN"
  ) &amp; "-" &amp;
  TEXT(COUNTIFS(P$4:P484,P484),"0000")
)
</f>
        <v/>
      </c>
    </row>
    <row r="485">
      <c r="A485" s="156"/>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c r="AA485" s="157"/>
      <c r="AB485" s="157"/>
      <c r="AC485" s="157"/>
      <c r="AD485" s="157"/>
      <c r="AE485" s="157"/>
      <c r="AF485" s="157"/>
      <c r="AG485" s="158" t="str">
        <f t="array" ref="AG485">IF($P485="", "",
  "IMT-" &amp; TEXT($A485,"yyyy-mm-dd") &amp; "-" &amp;
  IFERROR(
    INDEX('{INDEX} Tour Packages'!A:AC,
      MATCH($P485, '{INDEX} Tour Packages'!$A:$A, 0),
      MATCH("Destination Code", '{INDEX} Tour Packages'!$4:$4, 0)
    ),
    "UNKNOWN"
  ) &amp; "-" &amp;
  TEXT(COUNTIFS(P$4:P485,P485),"0000")
)
</f>
        <v/>
      </c>
    </row>
    <row r="486">
      <c r="A486" s="155"/>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8" t="str">
        <f t="array" ref="AG486">IF($P486="", "",
  "IMT-" &amp; TEXT($A486,"yyyy-mm-dd") &amp; "-" &amp;
  IFERROR(
    INDEX('{INDEX} Tour Packages'!A:AC,
      MATCH($P486, '{INDEX} Tour Packages'!$A:$A, 0),
      MATCH("Destination Code", '{INDEX} Tour Packages'!$4:$4, 0)
    ),
    "UNKNOWN"
  ) &amp; "-" &amp;
  TEXT(COUNTIFS(P$4:P486,P486),"0000")
)
</f>
        <v/>
      </c>
    </row>
    <row r="487">
      <c r="A487" s="156"/>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c r="AA487" s="157"/>
      <c r="AB487" s="157"/>
      <c r="AC487" s="157"/>
      <c r="AD487" s="157"/>
      <c r="AE487" s="157"/>
      <c r="AF487" s="157"/>
      <c r="AG487" s="158" t="str">
        <f t="array" ref="AG487">IF($P487="", "",
  "IMT-" &amp; TEXT($A487,"yyyy-mm-dd") &amp; "-" &amp;
  IFERROR(
    INDEX('{INDEX} Tour Packages'!A:AC,
      MATCH($P487, '{INDEX} Tour Packages'!$A:$A, 0),
      MATCH("Destination Code", '{INDEX} Tour Packages'!$4:$4, 0)
    ),
    "UNKNOWN"
  ) &amp; "-" &amp;
  TEXT(COUNTIFS(P$4:P487,P487),"0000")
)
</f>
        <v/>
      </c>
    </row>
    <row r="488">
      <c r="A488" s="155"/>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8" t="str">
        <f t="array" ref="AG488">IF($P488="", "",
  "IMT-" &amp; TEXT($A488,"yyyy-mm-dd") &amp; "-" &amp;
  IFERROR(
    INDEX('{INDEX} Tour Packages'!A:AC,
      MATCH($P488, '{INDEX} Tour Packages'!$A:$A, 0),
      MATCH("Destination Code", '{INDEX} Tour Packages'!$4:$4, 0)
    ),
    "UNKNOWN"
  ) &amp; "-" &amp;
  TEXT(COUNTIFS(P$4:P488,P488),"0000")
)
</f>
        <v/>
      </c>
    </row>
    <row r="489">
      <c r="A489" s="156"/>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c r="AA489" s="157"/>
      <c r="AB489" s="157"/>
      <c r="AC489" s="157"/>
      <c r="AD489" s="157"/>
      <c r="AE489" s="157"/>
      <c r="AF489" s="157"/>
      <c r="AG489" s="158" t="str">
        <f t="array" ref="AG489">IF($P489="", "",
  "IMT-" &amp; TEXT($A489,"yyyy-mm-dd") &amp; "-" &amp;
  IFERROR(
    INDEX('{INDEX} Tour Packages'!A:AC,
      MATCH($P489, '{INDEX} Tour Packages'!$A:$A, 0),
      MATCH("Destination Code", '{INDEX} Tour Packages'!$4:$4, 0)
    ),
    "UNKNOWN"
  ) &amp; "-" &amp;
  TEXT(COUNTIFS(P$4:P489,P489),"0000")
)
</f>
        <v/>
      </c>
    </row>
    <row r="490">
      <c r="A490" s="155"/>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8" t="str">
        <f t="array" ref="AG490">IF($P490="", "",
  "IMT-" &amp; TEXT($A490,"yyyy-mm-dd") &amp; "-" &amp;
  IFERROR(
    INDEX('{INDEX} Tour Packages'!A:AC,
      MATCH($P490, '{INDEX} Tour Packages'!$A:$A, 0),
      MATCH("Destination Code", '{INDEX} Tour Packages'!$4:$4, 0)
    ),
    "UNKNOWN"
  ) &amp; "-" &amp;
  TEXT(COUNTIFS(P$4:P490,P490),"0000")
)
</f>
        <v/>
      </c>
    </row>
    <row r="491">
      <c r="A491" s="156"/>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c r="AA491" s="157"/>
      <c r="AB491" s="157"/>
      <c r="AC491" s="157"/>
      <c r="AD491" s="157"/>
      <c r="AE491" s="157"/>
      <c r="AF491" s="157"/>
      <c r="AG491" s="158" t="str">
        <f t="array" ref="AG491">IF($P491="", "",
  "IMT-" &amp; TEXT($A491,"yyyy-mm-dd") &amp; "-" &amp;
  IFERROR(
    INDEX('{INDEX} Tour Packages'!A:AC,
      MATCH($P491, '{INDEX} Tour Packages'!$A:$A, 0),
      MATCH("Destination Code", '{INDEX} Tour Packages'!$4:$4, 0)
    ),
    "UNKNOWN"
  ) &amp; "-" &amp;
  TEXT(COUNTIFS(P$4:P491,P491),"0000")
)
</f>
        <v/>
      </c>
    </row>
    <row r="492">
      <c r="A492" s="155"/>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8" t="str">
        <f t="array" ref="AG492">IF($P492="", "",
  "IMT-" &amp; TEXT($A492,"yyyy-mm-dd") &amp; "-" &amp;
  IFERROR(
    INDEX('{INDEX} Tour Packages'!A:AC,
      MATCH($P492, '{INDEX} Tour Packages'!$A:$A, 0),
      MATCH("Destination Code", '{INDEX} Tour Packages'!$4:$4, 0)
    ),
    "UNKNOWN"
  ) &amp; "-" &amp;
  TEXT(COUNTIFS(P$4:P492,P492),"0000")
)
</f>
        <v/>
      </c>
    </row>
    <row r="493">
      <c r="A493" s="156"/>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c r="AA493" s="157"/>
      <c r="AB493" s="157"/>
      <c r="AC493" s="157"/>
      <c r="AD493" s="157"/>
      <c r="AE493" s="157"/>
      <c r="AF493" s="157"/>
      <c r="AG493" s="158" t="str">
        <f t="array" ref="AG493">IF($P493="", "",
  "IMT-" &amp; TEXT($A493,"yyyy-mm-dd") &amp; "-" &amp;
  IFERROR(
    INDEX('{INDEX} Tour Packages'!A:AC,
      MATCH($P493, '{INDEX} Tour Packages'!$A:$A, 0),
      MATCH("Destination Code", '{INDEX} Tour Packages'!$4:$4, 0)
    ),
    "UNKNOWN"
  ) &amp; "-" &amp;
  TEXT(COUNTIFS(P$4:P493,P493),"0000")
)
</f>
        <v/>
      </c>
    </row>
    <row r="494">
      <c r="A494" s="155"/>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8" t="str">
        <f t="array" ref="AG494">IF($P494="", "",
  "IMT-" &amp; TEXT($A494,"yyyy-mm-dd") &amp; "-" &amp;
  IFERROR(
    INDEX('{INDEX} Tour Packages'!A:AC,
      MATCH($P494, '{INDEX} Tour Packages'!$A:$A, 0),
      MATCH("Destination Code", '{INDEX} Tour Packages'!$4:$4, 0)
    ),
    "UNKNOWN"
  ) &amp; "-" &amp;
  TEXT(COUNTIFS(P$4:P494,P494),"0000")
)
</f>
        <v/>
      </c>
    </row>
    <row r="495">
      <c r="A495" s="156"/>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c r="AA495" s="157"/>
      <c r="AB495" s="157"/>
      <c r="AC495" s="157"/>
      <c r="AD495" s="157"/>
      <c r="AE495" s="157"/>
      <c r="AF495" s="157"/>
      <c r="AG495" s="158" t="str">
        <f t="array" ref="AG495">IF($P495="", "",
  "IMT-" &amp; TEXT($A495,"yyyy-mm-dd") &amp; "-" &amp;
  IFERROR(
    INDEX('{INDEX} Tour Packages'!A:AC,
      MATCH($P495, '{INDEX} Tour Packages'!$A:$A, 0),
      MATCH("Destination Code", '{INDEX} Tour Packages'!$4:$4, 0)
    ),
    "UNKNOWN"
  ) &amp; "-" &amp;
  TEXT(COUNTIFS(P$4:P495,P495),"0000")
)
</f>
        <v/>
      </c>
    </row>
    <row r="496">
      <c r="A496" s="155"/>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8" t="str">
        <f t="array" ref="AG496">IF($P496="", "",
  "IMT-" &amp; TEXT($A496,"yyyy-mm-dd") &amp; "-" &amp;
  IFERROR(
    INDEX('{INDEX} Tour Packages'!A:AC,
      MATCH($P496, '{INDEX} Tour Packages'!$A:$A, 0),
      MATCH("Destination Code", '{INDEX} Tour Packages'!$4:$4, 0)
    ),
    "UNKNOWN"
  ) &amp; "-" &amp;
  TEXT(COUNTIFS(P$4:P496,P496),"0000")
)
</f>
        <v/>
      </c>
    </row>
    <row r="497">
      <c r="A497" s="156"/>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c r="AA497" s="157"/>
      <c r="AB497" s="157"/>
      <c r="AC497" s="157"/>
      <c r="AD497" s="157"/>
      <c r="AE497" s="157"/>
      <c r="AF497" s="157"/>
      <c r="AG497" s="158" t="str">
        <f t="array" ref="AG497">IF($P497="", "",
  "IMT-" &amp; TEXT($A497,"yyyy-mm-dd") &amp; "-" &amp;
  IFERROR(
    INDEX('{INDEX} Tour Packages'!A:AC,
      MATCH($P497, '{INDEX} Tour Packages'!$A:$A, 0),
      MATCH("Destination Code", '{INDEX} Tour Packages'!$4:$4, 0)
    ),
    "UNKNOWN"
  ) &amp; "-" &amp;
  TEXT(COUNTIFS(P$4:P497,P497),"0000")
)
</f>
        <v/>
      </c>
    </row>
    <row r="498">
      <c r="A498" s="155"/>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8" t="str">
        <f t="array" ref="AG498">IF($P498="", "",
  "IMT-" &amp; TEXT($A498,"yyyy-mm-dd") &amp; "-" &amp;
  IFERROR(
    INDEX('{INDEX} Tour Packages'!A:AC,
      MATCH($P498, '{INDEX} Tour Packages'!$A:$A, 0),
      MATCH("Destination Code", '{INDEX} Tour Packages'!$4:$4, 0)
    ),
    "UNKNOWN"
  ) &amp; "-" &amp;
  TEXT(COUNTIFS(P$4:P498,P498),"0000")
)
</f>
        <v/>
      </c>
    </row>
    <row r="499">
      <c r="A499" s="156"/>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c r="AA499" s="157"/>
      <c r="AB499" s="157"/>
      <c r="AC499" s="157"/>
      <c r="AD499" s="157"/>
      <c r="AE499" s="157"/>
      <c r="AF499" s="157"/>
      <c r="AG499" s="158" t="str">
        <f t="array" ref="AG499">IF($P499="", "",
  "IMT-" &amp; TEXT($A499,"yyyy-mm-dd") &amp; "-" &amp;
  IFERROR(
    INDEX('{INDEX} Tour Packages'!A:AC,
      MATCH($P499, '{INDEX} Tour Packages'!$A:$A, 0),
      MATCH("Destination Code", '{INDEX} Tour Packages'!$4:$4, 0)
    ),
    "UNKNOWN"
  ) &amp; "-" &amp;
  TEXT(COUNTIFS(P$4:P499,P499),"0000")
)
</f>
        <v/>
      </c>
    </row>
    <row r="500">
      <c r="A500" s="155"/>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8" t="str">
        <f t="array" ref="AG500">IF($P500="", "",
  "IMT-" &amp; TEXT($A500,"yyyy-mm-dd") &amp; "-" &amp;
  IFERROR(
    INDEX('{INDEX} Tour Packages'!A:AC,
      MATCH($P500, '{INDEX} Tour Packages'!$A:$A, 0),
      MATCH("Destination Code", '{INDEX} Tour Packages'!$4:$4, 0)
    ),
    "UNKNOWN"
  ) &amp; "-" &amp;
  TEXT(COUNTIFS(P$4:P500,P500),"0000")
)
</f>
        <v/>
      </c>
    </row>
    <row r="501">
      <c r="A501" s="156"/>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c r="AA501" s="157"/>
      <c r="AB501" s="157"/>
      <c r="AC501" s="157"/>
      <c r="AD501" s="157"/>
      <c r="AE501" s="157"/>
      <c r="AF501" s="157"/>
      <c r="AG501" s="158" t="str">
        <f t="array" ref="AG501">IF($P501="", "",
  "IMT-" &amp; TEXT($A501,"yyyy-mm-dd") &amp; "-" &amp;
  IFERROR(
    INDEX('{INDEX} Tour Packages'!A:AC,
      MATCH($P501, '{INDEX} Tour Packages'!$A:$A, 0),
      MATCH("Destination Code", '{INDEX} Tour Packages'!$4:$4, 0)
    ),
    "UNKNOWN"
  ) &amp; "-" &amp;
  TEXT(COUNTIFS(P$4:P501,P501),"0000")
)
</f>
        <v/>
      </c>
    </row>
    <row r="502">
      <c r="A502" s="155"/>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8" t="str">
        <f t="array" ref="AG502">IF($P502="", "",
  "IMT-" &amp; TEXT($A502,"yyyy-mm-dd") &amp; "-" &amp;
  IFERROR(
    INDEX('{INDEX} Tour Packages'!A:AC,
      MATCH($P502, '{INDEX} Tour Packages'!$A:$A, 0),
      MATCH("Destination Code", '{INDEX} Tour Packages'!$4:$4, 0)
    ),
    "UNKNOWN"
  ) &amp; "-" &amp;
  TEXT(COUNTIFS(P$4:P502,P502),"0000")
)
</f>
        <v/>
      </c>
    </row>
    <row r="503">
      <c r="A503" s="156"/>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c r="AA503" s="157"/>
      <c r="AB503" s="157"/>
      <c r="AC503" s="157"/>
      <c r="AD503" s="157"/>
      <c r="AE503" s="157"/>
      <c r="AF503" s="157"/>
      <c r="AG503" s="158" t="str">
        <f t="array" ref="AG503">IF($P503="", "",
  "IMT-" &amp; TEXT($A503,"yyyy-mm-dd") &amp; "-" &amp;
  IFERROR(
    INDEX('{INDEX} Tour Packages'!A:AC,
      MATCH($P503, '{INDEX} Tour Packages'!$A:$A, 0),
      MATCH("Destination Code", '{INDEX} Tour Packages'!$4:$4, 0)
    ),
    "UNKNOWN"
  ) &amp; "-" &amp;
  TEXT(COUNTIFS(P$4:P503,P503),"0000")
)
</f>
        <v/>
      </c>
    </row>
    <row r="504">
      <c r="A504" s="155"/>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8" t="str">
        <f t="array" ref="AG504">IF($P504="", "",
  "IMT-" &amp; TEXT($A504,"yyyy-mm-dd") &amp; "-" &amp;
  IFERROR(
    INDEX('{INDEX} Tour Packages'!A:AC,
      MATCH($P504, '{INDEX} Tour Packages'!$A:$A, 0),
      MATCH("Destination Code", '{INDEX} Tour Packages'!$4:$4, 0)
    ),
    "UNKNOWN"
  ) &amp; "-" &amp;
  TEXT(COUNTIFS(P$4:P504,P504),"0000")
)
</f>
        <v/>
      </c>
    </row>
    <row r="505">
      <c r="A505" s="156"/>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c r="AA505" s="157"/>
      <c r="AB505" s="157"/>
      <c r="AC505" s="157"/>
      <c r="AD505" s="157"/>
      <c r="AE505" s="157"/>
      <c r="AF505" s="157"/>
      <c r="AG505" s="158" t="str">
        <f t="array" ref="AG505">IF($P505="", "",
  "IMT-" &amp; TEXT($A505,"yyyy-mm-dd") &amp; "-" &amp;
  IFERROR(
    INDEX('{INDEX} Tour Packages'!A:AC,
      MATCH($P505, '{INDEX} Tour Packages'!$A:$A, 0),
      MATCH("Destination Code", '{INDEX} Tour Packages'!$4:$4, 0)
    ),
    "UNKNOWN"
  ) &amp; "-" &amp;
  TEXT(COUNTIFS(P$4:P505,P505),"0000")
)
</f>
        <v/>
      </c>
    </row>
    <row r="506">
      <c r="A506" s="155"/>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8" t="str">
        <f t="array" ref="AG506">IF($P506="", "",
  "IMT-" &amp; TEXT($A506,"yyyy-mm-dd") &amp; "-" &amp;
  IFERROR(
    INDEX('{INDEX} Tour Packages'!A:AC,
      MATCH($P506, '{INDEX} Tour Packages'!$A:$A, 0),
      MATCH("Destination Code", '{INDEX} Tour Packages'!$4:$4, 0)
    ),
    "UNKNOWN"
  ) &amp; "-" &amp;
  TEXT(COUNTIFS(P$4:P506,P506),"0000")
)
</f>
        <v/>
      </c>
    </row>
    <row r="507">
      <c r="A507" s="156"/>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c r="AA507" s="157"/>
      <c r="AB507" s="157"/>
      <c r="AC507" s="157"/>
      <c r="AD507" s="157"/>
      <c r="AE507" s="157"/>
      <c r="AF507" s="157"/>
      <c r="AG507" s="158" t="str">
        <f t="array" ref="AG507">IF($P507="", "",
  "IMT-" &amp; TEXT($A507,"yyyy-mm-dd") &amp; "-" &amp;
  IFERROR(
    INDEX('{INDEX} Tour Packages'!A:AC,
      MATCH($P507, '{INDEX} Tour Packages'!$A:$A, 0),
      MATCH("Destination Code", '{INDEX} Tour Packages'!$4:$4, 0)
    ),
    "UNKNOWN"
  ) &amp; "-" &amp;
  TEXT(COUNTIFS(P$4:P507,P507),"0000")
)
</f>
        <v/>
      </c>
    </row>
    <row r="508">
      <c r="A508" s="155"/>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8" t="str">
        <f t="array" ref="AG508">IF($P508="", "",
  "IMT-" &amp; TEXT($A508,"yyyy-mm-dd") &amp; "-" &amp;
  IFERROR(
    INDEX('{INDEX} Tour Packages'!A:AC,
      MATCH($P508, '{INDEX} Tour Packages'!$A:$A, 0),
      MATCH("Destination Code", '{INDEX} Tour Packages'!$4:$4, 0)
    ),
    "UNKNOWN"
  ) &amp; "-" &amp;
  TEXT(COUNTIFS(P$4:P508,P508),"0000")
)
</f>
        <v/>
      </c>
    </row>
    <row r="509">
      <c r="A509" s="156"/>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c r="AA509" s="157"/>
      <c r="AB509" s="157"/>
      <c r="AC509" s="157"/>
      <c r="AD509" s="157"/>
      <c r="AE509" s="157"/>
      <c r="AF509" s="157"/>
      <c r="AG509" s="158" t="str">
        <f t="array" ref="AG509">IF($P509="", "",
  "IMT-" &amp; TEXT($A509,"yyyy-mm-dd") &amp; "-" &amp;
  IFERROR(
    INDEX('{INDEX} Tour Packages'!A:AC,
      MATCH($P509, '{INDEX} Tour Packages'!$A:$A, 0),
      MATCH("Destination Code", '{INDEX} Tour Packages'!$4:$4, 0)
    ),
    "UNKNOWN"
  ) &amp; "-" &amp;
  TEXT(COUNTIFS(P$4:P509,P509),"0000")
)
</f>
        <v/>
      </c>
    </row>
    <row r="510">
      <c r="A510" s="155"/>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8" t="str">
        <f t="array" ref="AG510">IF($P510="", "",
  "IMT-" &amp; TEXT($A510,"yyyy-mm-dd") &amp; "-" &amp;
  IFERROR(
    INDEX('{INDEX} Tour Packages'!A:AC,
      MATCH($P510, '{INDEX} Tour Packages'!$A:$A, 0),
      MATCH("Destination Code", '{INDEX} Tour Packages'!$4:$4, 0)
    ),
    "UNKNOWN"
  ) &amp; "-" &amp;
  TEXT(COUNTIFS(P$4:P510,P510),"0000")
)
</f>
        <v/>
      </c>
    </row>
    <row r="511">
      <c r="A511" s="156"/>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8" t="str">
        <f t="array" ref="AG511">IF($P511="", "",
  "IMT-" &amp; TEXT($A511,"yyyy-mm-dd") &amp; "-" &amp;
  IFERROR(
    INDEX('{INDEX} Tour Packages'!A:AC,
      MATCH($P511, '{INDEX} Tour Packages'!$A:$A, 0),
      MATCH("Destination Code", '{INDEX} Tour Packages'!$4:$4, 0)
    ),
    "UNKNOWN"
  ) &amp; "-" &amp;
  TEXT(COUNTIFS(P$4:P511,P511),"0000")
)
</f>
        <v/>
      </c>
    </row>
    <row r="512">
      <c r="A512" s="155"/>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8" t="str">
        <f t="array" ref="AG512">IF($P512="", "",
  "IMT-" &amp; TEXT($A512,"yyyy-mm-dd") &amp; "-" &amp;
  IFERROR(
    INDEX('{INDEX} Tour Packages'!A:AC,
      MATCH($P512, '{INDEX} Tour Packages'!$A:$A, 0),
      MATCH("Destination Code", '{INDEX} Tour Packages'!$4:$4, 0)
    ),
    "UNKNOWN"
  ) &amp; "-" &amp;
  TEXT(COUNTIFS(P$4:P512,P512),"0000")
)
</f>
        <v/>
      </c>
    </row>
    <row r="513">
      <c r="A513" s="156"/>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c r="AA513" s="157"/>
      <c r="AB513" s="157"/>
      <c r="AC513" s="157"/>
      <c r="AD513" s="157"/>
      <c r="AE513" s="157"/>
      <c r="AF513" s="157"/>
      <c r="AG513" s="158" t="str">
        <f t="array" ref="AG513">IF($P513="", "",
  "IMT-" &amp; TEXT($A513,"yyyy-mm-dd") &amp; "-" &amp;
  IFERROR(
    INDEX('{INDEX} Tour Packages'!A:AC,
      MATCH($P513, '{INDEX} Tour Packages'!$A:$A, 0),
      MATCH("Destination Code", '{INDEX} Tour Packages'!$4:$4, 0)
    ),
    "UNKNOWN"
  ) &amp; "-" &amp;
  TEXT(COUNTIFS(P$4:P513,P513),"0000")
)
</f>
        <v/>
      </c>
    </row>
    <row r="514">
      <c r="A514" s="155"/>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8" t="str">
        <f t="array" ref="AG514">IF($P514="", "",
  "IMT-" &amp; TEXT($A514,"yyyy-mm-dd") &amp; "-" &amp;
  IFERROR(
    INDEX('{INDEX} Tour Packages'!A:AC,
      MATCH($P514, '{INDEX} Tour Packages'!$A:$A, 0),
      MATCH("Destination Code", '{INDEX} Tour Packages'!$4:$4, 0)
    ),
    "UNKNOWN"
  ) &amp; "-" &amp;
  TEXT(COUNTIFS(P$4:P514,P514),"0000")
)
</f>
        <v/>
      </c>
    </row>
    <row r="515">
      <c r="A515" s="156"/>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c r="AA515" s="157"/>
      <c r="AB515" s="157"/>
      <c r="AC515" s="157"/>
      <c r="AD515" s="157"/>
      <c r="AE515" s="157"/>
      <c r="AF515" s="157"/>
      <c r="AG515" s="158" t="str">
        <f t="array" ref="AG515">IF($P515="", "",
  "IMT-" &amp; TEXT($A515,"yyyy-mm-dd") &amp; "-" &amp;
  IFERROR(
    INDEX('{INDEX} Tour Packages'!A:AC,
      MATCH($P515, '{INDEX} Tour Packages'!$A:$A, 0),
      MATCH("Destination Code", '{INDEX} Tour Packages'!$4:$4, 0)
    ),
    "UNKNOWN"
  ) &amp; "-" &amp;
  TEXT(COUNTIFS(P$4:P515,P515),"0000")
)
</f>
        <v/>
      </c>
    </row>
    <row r="516">
      <c r="A516" s="155"/>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8" t="str">
        <f t="array" ref="AG516">IF($P516="", "",
  "IMT-" &amp; TEXT($A516,"yyyy-mm-dd") &amp; "-" &amp;
  IFERROR(
    INDEX('{INDEX} Tour Packages'!A:AC,
      MATCH($P516, '{INDEX} Tour Packages'!$A:$A, 0),
      MATCH("Destination Code", '{INDEX} Tour Packages'!$4:$4, 0)
    ),
    "UNKNOWN"
  ) &amp; "-" &amp;
  TEXT(COUNTIFS(P$4:P516,P516),"0000")
)
</f>
        <v/>
      </c>
    </row>
    <row r="517">
      <c r="A517" s="156"/>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c r="AA517" s="157"/>
      <c r="AB517" s="157"/>
      <c r="AC517" s="157"/>
      <c r="AD517" s="157"/>
      <c r="AE517" s="157"/>
      <c r="AF517" s="157"/>
      <c r="AG517" s="158" t="str">
        <f t="array" ref="AG517">IF($P517="", "",
  "IMT-" &amp; TEXT($A517,"yyyy-mm-dd") &amp; "-" &amp;
  IFERROR(
    INDEX('{INDEX} Tour Packages'!A:AC,
      MATCH($P517, '{INDEX} Tour Packages'!$A:$A, 0),
      MATCH("Destination Code", '{INDEX} Tour Packages'!$4:$4, 0)
    ),
    "UNKNOWN"
  ) &amp; "-" &amp;
  TEXT(COUNTIFS(P$4:P517,P517),"0000")
)
</f>
        <v/>
      </c>
    </row>
    <row r="518">
      <c r="A518" s="155"/>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8" t="str">
        <f t="array" ref="AG518">IF($P518="", "",
  "IMT-" &amp; TEXT($A518,"yyyy-mm-dd") &amp; "-" &amp;
  IFERROR(
    INDEX('{INDEX} Tour Packages'!A:AC,
      MATCH($P518, '{INDEX} Tour Packages'!$A:$A, 0),
      MATCH("Destination Code", '{INDEX} Tour Packages'!$4:$4, 0)
    ),
    "UNKNOWN"
  ) &amp; "-" &amp;
  TEXT(COUNTIFS(P$4:P518,P518),"0000")
)
</f>
        <v/>
      </c>
    </row>
    <row r="519">
      <c r="A519" s="156"/>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c r="AA519" s="157"/>
      <c r="AB519" s="157"/>
      <c r="AC519" s="157"/>
      <c r="AD519" s="157"/>
      <c r="AE519" s="157"/>
      <c r="AF519" s="157"/>
      <c r="AG519" s="158" t="str">
        <f t="array" ref="AG519">IF($P519="", "",
  "IMT-" &amp; TEXT($A519,"yyyy-mm-dd") &amp; "-" &amp;
  IFERROR(
    INDEX('{INDEX} Tour Packages'!A:AC,
      MATCH($P519, '{INDEX} Tour Packages'!$A:$A, 0),
      MATCH("Destination Code", '{INDEX} Tour Packages'!$4:$4, 0)
    ),
    "UNKNOWN"
  ) &amp; "-" &amp;
  TEXT(COUNTIFS(P$4:P519,P519),"0000")
)
</f>
        <v/>
      </c>
    </row>
    <row r="520">
      <c r="A520" s="155"/>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8" t="str">
        <f t="array" ref="AG520">IF($P520="", "",
  "IMT-" &amp; TEXT($A520,"yyyy-mm-dd") &amp; "-" &amp;
  IFERROR(
    INDEX('{INDEX} Tour Packages'!A:AC,
      MATCH($P520, '{INDEX} Tour Packages'!$A:$A, 0),
      MATCH("Destination Code", '{INDEX} Tour Packages'!$4:$4, 0)
    ),
    "UNKNOWN"
  ) &amp; "-" &amp;
  TEXT(COUNTIFS(P$4:P520,P520),"0000")
)
</f>
        <v/>
      </c>
    </row>
    <row r="521">
      <c r="A521" s="156"/>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c r="AA521" s="157"/>
      <c r="AB521" s="157"/>
      <c r="AC521" s="157"/>
      <c r="AD521" s="157"/>
      <c r="AE521" s="157"/>
      <c r="AF521" s="157"/>
      <c r="AG521" s="158" t="str">
        <f t="array" ref="AG521">IF($P521="", "",
  "IMT-" &amp; TEXT($A521,"yyyy-mm-dd") &amp; "-" &amp;
  IFERROR(
    INDEX('{INDEX} Tour Packages'!A:AC,
      MATCH($P521, '{INDEX} Tour Packages'!$A:$A, 0),
      MATCH("Destination Code", '{INDEX} Tour Packages'!$4:$4, 0)
    ),
    "UNKNOWN"
  ) &amp; "-" &amp;
  TEXT(COUNTIFS(P$4:P521,P521),"0000")
)
</f>
        <v/>
      </c>
    </row>
    <row r="522">
      <c r="A522" s="155"/>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8" t="str">
        <f t="array" ref="AG522">IF($P522="", "",
  "IMT-" &amp; TEXT($A522,"yyyy-mm-dd") &amp; "-" &amp;
  IFERROR(
    INDEX('{INDEX} Tour Packages'!A:AC,
      MATCH($P522, '{INDEX} Tour Packages'!$A:$A, 0),
      MATCH("Destination Code", '{INDEX} Tour Packages'!$4:$4, 0)
    ),
    "UNKNOWN"
  ) &amp; "-" &amp;
  TEXT(COUNTIFS(P$4:P522,P522),"0000")
)
</f>
        <v/>
      </c>
    </row>
    <row r="523">
      <c r="A523" s="156"/>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c r="AA523" s="157"/>
      <c r="AB523" s="157"/>
      <c r="AC523" s="157"/>
      <c r="AD523" s="157"/>
      <c r="AE523" s="157"/>
      <c r="AF523" s="157"/>
      <c r="AG523" s="158" t="str">
        <f t="array" ref="AG523">IF($P523="", "",
  "IMT-" &amp; TEXT($A523,"yyyy-mm-dd") &amp; "-" &amp;
  IFERROR(
    INDEX('{INDEX} Tour Packages'!A:AC,
      MATCH($P523, '{INDEX} Tour Packages'!$A:$A, 0),
      MATCH("Destination Code", '{INDEX} Tour Packages'!$4:$4, 0)
    ),
    "UNKNOWN"
  ) &amp; "-" &amp;
  TEXT(COUNTIFS(P$4:P523,P523),"0000")
)
</f>
        <v/>
      </c>
    </row>
    <row r="524">
      <c r="A524" s="155"/>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8" t="str">
        <f t="array" ref="AG524">IF($P524="", "",
  "IMT-" &amp; TEXT($A524,"yyyy-mm-dd") &amp; "-" &amp;
  IFERROR(
    INDEX('{INDEX} Tour Packages'!A:AC,
      MATCH($P524, '{INDEX} Tour Packages'!$A:$A, 0),
      MATCH("Destination Code", '{INDEX} Tour Packages'!$4:$4, 0)
    ),
    "UNKNOWN"
  ) &amp; "-" &amp;
  TEXT(COUNTIFS(P$4:P524,P524),"0000")
)
</f>
        <v/>
      </c>
    </row>
    <row r="525">
      <c r="A525" s="156"/>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c r="AA525" s="157"/>
      <c r="AB525" s="157"/>
      <c r="AC525" s="157"/>
      <c r="AD525" s="157"/>
      <c r="AE525" s="157"/>
      <c r="AF525" s="157"/>
      <c r="AG525" s="158" t="str">
        <f t="array" ref="AG525">IF($P525="", "",
  "IMT-" &amp; TEXT($A525,"yyyy-mm-dd") &amp; "-" &amp;
  IFERROR(
    INDEX('{INDEX} Tour Packages'!A:AC,
      MATCH($P525, '{INDEX} Tour Packages'!$A:$A, 0),
      MATCH("Destination Code", '{INDEX} Tour Packages'!$4:$4, 0)
    ),
    "UNKNOWN"
  ) &amp; "-" &amp;
  TEXT(COUNTIFS(P$4:P525,P525),"0000")
)
</f>
        <v/>
      </c>
    </row>
    <row r="526">
      <c r="A526" s="155"/>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8" t="str">
        <f t="array" ref="AG526">IF($P526="", "",
  "IMT-" &amp; TEXT($A526,"yyyy-mm-dd") &amp; "-" &amp;
  IFERROR(
    INDEX('{INDEX} Tour Packages'!A:AC,
      MATCH($P526, '{INDEX} Tour Packages'!$A:$A, 0),
      MATCH("Destination Code", '{INDEX} Tour Packages'!$4:$4, 0)
    ),
    "UNKNOWN"
  ) &amp; "-" &amp;
  TEXT(COUNTIFS(P$4:P526,P526),"0000")
)
</f>
        <v/>
      </c>
    </row>
    <row r="527">
      <c r="A527" s="156"/>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c r="AA527" s="157"/>
      <c r="AB527" s="157"/>
      <c r="AC527" s="157"/>
      <c r="AD527" s="157"/>
      <c r="AE527" s="157"/>
      <c r="AF527" s="157"/>
      <c r="AG527" s="158" t="str">
        <f t="array" ref="AG527">IF($P527="", "",
  "IMT-" &amp; TEXT($A527,"yyyy-mm-dd") &amp; "-" &amp;
  IFERROR(
    INDEX('{INDEX} Tour Packages'!A:AC,
      MATCH($P527, '{INDEX} Tour Packages'!$A:$A, 0),
      MATCH("Destination Code", '{INDEX} Tour Packages'!$4:$4, 0)
    ),
    "UNKNOWN"
  ) &amp; "-" &amp;
  TEXT(COUNTIFS(P$4:P527,P527),"0000")
)
</f>
        <v/>
      </c>
    </row>
    <row r="528">
      <c r="A528" s="155"/>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8" t="str">
        <f t="array" ref="AG528">IF($P528="", "",
  "IMT-" &amp; TEXT($A528,"yyyy-mm-dd") &amp; "-" &amp;
  IFERROR(
    INDEX('{INDEX} Tour Packages'!A:AC,
      MATCH($P528, '{INDEX} Tour Packages'!$A:$A, 0),
      MATCH("Destination Code", '{INDEX} Tour Packages'!$4:$4, 0)
    ),
    "UNKNOWN"
  ) &amp; "-" &amp;
  TEXT(COUNTIFS(P$4:P528,P528),"0000")
)
</f>
        <v/>
      </c>
    </row>
    <row r="529">
      <c r="A529" s="156"/>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c r="AA529" s="157"/>
      <c r="AB529" s="157"/>
      <c r="AC529" s="157"/>
      <c r="AD529" s="157"/>
      <c r="AE529" s="157"/>
      <c r="AF529" s="157"/>
      <c r="AG529" s="158" t="str">
        <f t="array" ref="AG529">IF($P529="", "",
  "IMT-" &amp; TEXT($A529,"yyyy-mm-dd") &amp; "-" &amp;
  IFERROR(
    INDEX('{INDEX} Tour Packages'!A:AC,
      MATCH($P529, '{INDEX} Tour Packages'!$A:$A, 0),
      MATCH("Destination Code", '{INDEX} Tour Packages'!$4:$4, 0)
    ),
    "UNKNOWN"
  ) &amp; "-" &amp;
  TEXT(COUNTIFS(P$4:P529,P529),"0000")
)
</f>
        <v/>
      </c>
    </row>
    <row r="530">
      <c r="A530" s="155"/>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8" t="str">
        <f t="array" ref="AG530">IF($P530="", "",
  "IMT-" &amp; TEXT($A530,"yyyy-mm-dd") &amp; "-" &amp;
  IFERROR(
    INDEX('{INDEX} Tour Packages'!A:AC,
      MATCH($P530, '{INDEX} Tour Packages'!$A:$A, 0),
      MATCH("Destination Code", '{INDEX} Tour Packages'!$4:$4, 0)
    ),
    "UNKNOWN"
  ) &amp; "-" &amp;
  TEXT(COUNTIFS(P$4:P530,P530),"0000")
)
</f>
        <v/>
      </c>
    </row>
    <row r="531">
      <c r="A531" s="156"/>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c r="AA531" s="157"/>
      <c r="AB531" s="157"/>
      <c r="AC531" s="157"/>
      <c r="AD531" s="157"/>
      <c r="AE531" s="157"/>
      <c r="AF531" s="157"/>
      <c r="AG531" s="158" t="str">
        <f t="array" ref="AG531">IF($P531="", "",
  "IMT-" &amp; TEXT($A531,"yyyy-mm-dd") &amp; "-" &amp;
  IFERROR(
    INDEX('{INDEX} Tour Packages'!A:AC,
      MATCH($P531, '{INDEX} Tour Packages'!$A:$A, 0),
      MATCH("Destination Code", '{INDEX} Tour Packages'!$4:$4, 0)
    ),
    "UNKNOWN"
  ) &amp; "-" &amp;
  TEXT(COUNTIFS(P$4:P531,P531),"0000")
)
</f>
        <v/>
      </c>
    </row>
    <row r="532">
      <c r="A532" s="155"/>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8" t="str">
        <f t="array" ref="AG532">IF($P532="", "",
  "IMT-" &amp; TEXT($A532,"yyyy-mm-dd") &amp; "-" &amp;
  IFERROR(
    INDEX('{INDEX} Tour Packages'!A:AC,
      MATCH($P532, '{INDEX} Tour Packages'!$A:$A, 0),
      MATCH("Destination Code", '{INDEX} Tour Packages'!$4:$4, 0)
    ),
    "UNKNOWN"
  ) &amp; "-" &amp;
  TEXT(COUNTIFS(P$4:P532,P532),"0000")
)
</f>
        <v/>
      </c>
    </row>
    <row r="533">
      <c r="A533" s="156"/>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c r="AA533" s="157"/>
      <c r="AB533" s="157"/>
      <c r="AC533" s="157"/>
      <c r="AD533" s="157"/>
      <c r="AE533" s="157"/>
      <c r="AF533" s="157"/>
      <c r="AG533" s="158" t="str">
        <f t="array" ref="AG533">IF($P533="", "",
  "IMT-" &amp; TEXT($A533,"yyyy-mm-dd") &amp; "-" &amp;
  IFERROR(
    INDEX('{INDEX} Tour Packages'!A:AC,
      MATCH($P533, '{INDEX} Tour Packages'!$A:$A, 0),
      MATCH("Destination Code", '{INDEX} Tour Packages'!$4:$4, 0)
    ),
    "UNKNOWN"
  ) &amp; "-" &amp;
  TEXT(COUNTIFS(P$4:P533,P533),"0000")
)
</f>
        <v/>
      </c>
    </row>
    <row r="534">
      <c r="A534" s="155"/>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8" t="str">
        <f t="array" ref="AG534">IF($P534="", "",
  "IMT-" &amp; TEXT($A534,"yyyy-mm-dd") &amp; "-" &amp;
  IFERROR(
    INDEX('{INDEX} Tour Packages'!A:AC,
      MATCH($P534, '{INDEX} Tour Packages'!$A:$A, 0),
      MATCH("Destination Code", '{INDEX} Tour Packages'!$4:$4, 0)
    ),
    "UNKNOWN"
  ) &amp; "-" &amp;
  TEXT(COUNTIFS(P$4:P534,P534),"0000")
)
</f>
        <v/>
      </c>
    </row>
    <row r="535">
      <c r="A535" s="156"/>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c r="AA535" s="157"/>
      <c r="AB535" s="157"/>
      <c r="AC535" s="157"/>
      <c r="AD535" s="157"/>
      <c r="AE535" s="157"/>
      <c r="AF535" s="157"/>
      <c r="AG535" s="158" t="str">
        <f t="array" ref="AG535">IF($P535="", "",
  "IMT-" &amp; TEXT($A535,"yyyy-mm-dd") &amp; "-" &amp;
  IFERROR(
    INDEX('{INDEX} Tour Packages'!A:AC,
      MATCH($P535, '{INDEX} Tour Packages'!$A:$A, 0),
      MATCH("Destination Code", '{INDEX} Tour Packages'!$4:$4, 0)
    ),
    "UNKNOWN"
  ) &amp; "-" &amp;
  TEXT(COUNTIFS(P$4:P535,P535),"0000")
)
</f>
        <v/>
      </c>
    </row>
    <row r="536">
      <c r="A536" s="155"/>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8" t="str">
        <f t="array" ref="AG536">IF($P536="", "",
  "IMT-" &amp; TEXT($A536,"yyyy-mm-dd") &amp; "-" &amp;
  IFERROR(
    INDEX('{INDEX} Tour Packages'!A:AC,
      MATCH($P536, '{INDEX} Tour Packages'!$A:$A, 0),
      MATCH("Destination Code", '{INDEX} Tour Packages'!$4:$4, 0)
    ),
    "UNKNOWN"
  ) &amp; "-" &amp;
  TEXT(COUNTIFS(P$4:P536,P536),"0000")
)
</f>
        <v/>
      </c>
    </row>
    <row r="537">
      <c r="A537" s="156"/>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c r="AA537" s="157"/>
      <c r="AB537" s="157"/>
      <c r="AC537" s="157"/>
      <c r="AD537" s="157"/>
      <c r="AE537" s="157"/>
      <c r="AF537" s="157"/>
      <c r="AG537" s="158" t="str">
        <f t="array" ref="AG537">IF($P537="", "",
  "IMT-" &amp; TEXT($A537,"yyyy-mm-dd") &amp; "-" &amp;
  IFERROR(
    INDEX('{INDEX} Tour Packages'!A:AC,
      MATCH($P537, '{INDEX} Tour Packages'!$A:$A, 0),
      MATCH("Destination Code", '{INDEX} Tour Packages'!$4:$4, 0)
    ),
    "UNKNOWN"
  ) &amp; "-" &amp;
  TEXT(COUNTIFS(P$4:P537,P537),"0000")
)
</f>
        <v/>
      </c>
    </row>
    <row r="538">
      <c r="A538" s="155"/>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8" t="str">
        <f t="array" ref="AG538">IF($P538="", "",
  "IMT-" &amp; TEXT($A538,"yyyy-mm-dd") &amp; "-" &amp;
  IFERROR(
    INDEX('{INDEX} Tour Packages'!A:AC,
      MATCH($P538, '{INDEX} Tour Packages'!$A:$A, 0),
      MATCH("Destination Code", '{INDEX} Tour Packages'!$4:$4, 0)
    ),
    "UNKNOWN"
  ) &amp; "-" &amp;
  TEXT(COUNTIFS(P$4:P538,P538),"0000")
)
</f>
        <v/>
      </c>
    </row>
    <row r="539">
      <c r="A539" s="156"/>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c r="AA539" s="157"/>
      <c r="AB539" s="157"/>
      <c r="AC539" s="157"/>
      <c r="AD539" s="157"/>
      <c r="AE539" s="157"/>
      <c r="AF539" s="157"/>
      <c r="AG539" s="158" t="str">
        <f t="array" ref="AG539">IF($P539="", "",
  "IMT-" &amp; TEXT($A539,"yyyy-mm-dd") &amp; "-" &amp;
  IFERROR(
    INDEX('{INDEX} Tour Packages'!A:AC,
      MATCH($P539, '{INDEX} Tour Packages'!$A:$A, 0),
      MATCH("Destination Code", '{INDEX} Tour Packages'!$4:$4, 0)
    ),
    "UNKNOWN"
  ) &amp; "-" &amp;
  TEXT(COUNTIFS(P$4:P539,P539),"0000")
)
</f>
        <v/>
      </c>
    </row>
    <row r="540">
      <c r="A540" s="155"/>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8" t="str">
        <f t="array" ref="AG540">IF($P540="", "",
  "IMT-" &amp; TEXT($A540,"yyyy-mm-dd") &amp; "-" &amp;
  IFERROR(
    INDEX('{INDEX} Tour Packages'!A:AC,
      MATCH($P540, '{INDEX} Tour Packages'!$A:$A, 0),
      MATCH("Destination Code", '{INDEX} Tour Packages'!$4:$4, 0)
    ),
    "UNKNOWN"
  ) &amp; "-" &amp;
  TEXT(COUNTIFS(P$4:P540,P540),"0000")
)
</f>
        <v/>
      </c>
    </row>
    <row r="541">
      <c r="A541" s="156"/>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c r="AA541" s="157"/>
      <c r="AB541" s="157"/>
      <c r="AC541" s="157"/>
      <c r="AD541" s="157"/>
      <c r="AE541" s="157"/>
      <c r="AF541" s="157"/>
      <c r="AG541" s="158" t="str">
        <f t="array" ref="AG541">IF($P541="", "",
  "IMT-" &amp; TEXT($A541,"yyyy-mm-dd") &amp; "-" &amp;
  IFERROR(
    INDEX('{INDEX} Tour Packages'!A:AC,
      MATCH($P541, '{INDEX} Tour Packages'!$A:$A, 0),
      MATCH("Destination Code", '{INDEX} Tour Packages'!$4:$4, 0)
    ),
    "UNKNOWN"
  ) &amp; "-" &amp;
  TEXT(COUNTIFS(P$4:P541,P541),"0000")
)
</f>
        <v/>
      </c>
    </row>
    <row r="542">
      <c r="A542" s="155"/>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8" t="str">
        <f t="array" ref="AG542">IF($P542="", "",
  "IMT-" &amp; TEXT($A542,"yyyy-mm-dd") &amp; "-" &amp;
  IFERROR(
    INDEX('{INDEX} Tour Packages'!A:AC,
      MATCH($P542, '{INDEX} Tour Packages'!$A:$A, 0),
      MATCH("Destination Code", '{INDEX} Tour Packages'!$4:$4, 0)
    ),
    "UNKNOWN"
  ) &amp; "-" &amp;
  TEXT(COUNTIFS(P$4:P542,P542),"0000")
)
</f>
        <v/>
      </c>
    </row>
    <row r="543">
      <c r="A543" s="156"/>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c r="AA543" s="157"/>
      <c r="AB543" s="157"/>
      <c r="AC543" s="157"/>
      <c r="AD543" s="157"/>
      <c r="AE543" s="157"/>
      <c r="AF543" s="157"/>
      <c r="AG543" s="158" t="str">
        <f t="array" ref="AG543">IF($P543="", "",
  "IMT-" &amp; TEXT($A543,"yyyy-mm-dd") &amp; "-" &amp;
  IFERROR(
    INDEX('{INDEX} Tour Packages'!A:AC,
      MATCH($P543, '{INDEX} Tour Packages'!$A:$A, 0),
      MATCH("Destination Code", '{INDEX} Tour Packages'!$4:$4, 0)
    ),
    "UNKNOWN"
  ) &amp; "-" &amp;
  TEXT(COUNTIFS(P$4:P543,P543),"0000")
)
</f>
        <v/>
      </c>
    </row>
    <row r="544">
      <c r="A544" s="155"/>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8" t="str">
        <f t="array" ref="AG544">IF($P544="", "",
  "IMT-" &amp; TEXT($A544,"yyyy-mm-dd") &amp; "-" &amp;
  IFERROR(
    INDEX('{INDEX} Tour Packages'!A:AC,
      MATCH($P544, '{INDEX} Tour Packages'!$A:$A, 0),
      MATCH("Destination Code", '{INDEX} Tour Packages'!$4:$4, 0)
    ),
    "UNKNOWN"
  ) &amp; "-" &amp;
  TEXT(COUNTIFS(P$4:P544,P544),"0000")
)
</f>
        <v/>
      </c>
    </row>
    <row r="545">
      <c r="A545" s="156"/>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c r="AA545" s="157"/>
      <c r="AB545" s="157"/>
      <c r="AC545" s="157"/>
      <c r="AD545" s="157"/>
      <c r="AE545" s="157"/>
      <c r="AF545" s="157"/>
      <c r="AG545" s="158" t="str">
        <f t="array" ref="AG545">IF($P545="", "",
  "IMT-" &amp; TEXT($A545,"yyyy-mm-dd") &amp; "-" &amp;
  IFERROR(
    INDEX('{INDEX} Tour Packages'!A:AC,
      MATCH($P545, '{INDEX} Tour Packages'!$A:$A, 0),
      MATCH("Destination Code", '{INDEX} Tour Packages'!$4:$4, 0)
    ),
    "UNKNOWN"
  ) &amp; "-" &amp;
  TEXT(COUNTIFS(P$4:P545,P545),"0000")
)
</f>
        <v/>
      </c>
    </row>
    <row r="546">
      <c r="A546" s="155"/>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8" t="str">
        <f t="array" ref="AG546">IF($P546="", "",
  "IMT-" &amp; TEXT($A546,"yyyy-mm-dd") &amp; "-" &amp;
  IFERROR(
    INDEX('{INDEX} Tour Packages'!A:AC,
      MATCH($P546, '{INDEX} Tour Packages'!$A:$A, 0),
      MATCH("Destination Code", '{INDEX} Tour Packages'!$4:$4, 0)
    ),
    "UNKNOWN"
  ) &amp; "-" &amp;
  TEXT(COUNTIFS(P$4:P546,P546),"0000")
)
</f>
        <v/>
      </c>
    </row>
    <row r="547">
      <c r="A547" s="156"/>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c r="AA547" s="157"/>
      <c r="AB547" s="157"/>
      <c r="AC547" s="157"/>
      <c r="AD547" s="157"/>
      <c r="AE547" s="157"/>
      <c r="AF547" s="157"/>
      <c r="AG547" s="158" t="str">
        <f t="array" ref="AG547">IF($P547="", "",
  "IMT-" &amp; TEXT($A547,"yyyy-mm-dd") &amp; "-" &amp;
  IFERROR(
    INDEX('{INDEX} Tour Packages'!A:AC,
      MATCH($P547, '{INDEX} Tour Packages'!$A:$A, 0),
      MATCH("Destination Code", '{INDEX} Tour Packages'!$4:$4, 0)
    ),
    "UNKNOWN"
  ) &amp; "-" &amp;
  TEXT(COUNTIFS(P$4:P547,P547),"0000")
)
</f>
        <v/>
      </c>
    </row>
    <row r="548">
      <c r="A548" s="155"/>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8" t="str">
        <f t="array" ref="AG548">IF($P548="", "",
  "IMT-" &amp; TEXT($A548,"yyyy-mm-dd") &amp; "-" &amp;
  IFERROR(
    INDEX('{INDEX} Tour Packages'!A:AC,
      MATCH($P548, '{INDEX} Tour Packages'!$A:$A, 0),
      MATCH("Destination Code", '{INDEX} Tour Packages'!$4:$4, 0)
    ),
    "UNKNOWN"
  ) &amp; "-" &amp;
  TEXT(COUNTIFS(P$4:P548,P548),"0000")
)
</f>
        <v/>
      </c>
    </row>
    <row r="549">
      <c r="A549" s="156"/>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c r="AA549" s="157"/>
      <c r="AB549" s="157"/>
      <c r="AC549" s="157"/>
      <c r="AD549" s="157"/>
      <c r="AE549" s="157"/>
      <c r="AF549" s="157"/>
      <c r="AG549" s="158" t="str">
        <f t="array" ref="AG549">IF($P549="", "",
  "IMT-" &amp; TEXT($A549,"yyyy-mm-dd") &amp; "-" &amp;
  IFERROR(
    INDEX('{INDEX} Tour Packages'!A:AC,
      MATCH($P549, '{INDEX} Tour Packages'!$A:$A, 0),
      MATCH("Destination Code", '{INDEX} Tour Packages'!$4:$4, 0)
    ),
    "UNKNOWN"
  ) &amp; "-" &amp;
  TEXT(COUNTIFS(P$4:P549,P549),"0000")
)
</f>
        <v/>
      </c>
    </row>
    <row r="550">
      <c r="A550" s="155"/>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8" t="str">
        <f t="array" ref="AG550">IF($P550="", "",
  "IMT-" &amp; TEXT($A550,"yyyy-mm-dd") &amp; "-" &amp;
  IFERROR(
    INDEX('{INDEX} Tour Packages'!A:AC,
      MATCH($P550, '{INDEX} Tour Packages'!$A:$A, 0),
      MATCH("Destination Code", '{INDEX} Tour Packages'!$4:$4, 0)
    ),
    "UNKNOWN"
  ) &amp; "-" &amp;
  TEXT(COUNTIFS(P$4:P550,P550),"0000")
)
</f>
        <v/>
      </c>
    </row>
    <row r="551">
      <c r="A551" s="156"/>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c r="AA551" s="157"/>
      <c r="AB551" s="157"/>
      <c r="AC551" s="157"/>
      <c r="AD551" s="157"/>
      <c r="AE551" s="157"/>
      <c r="AF551" s="157"/>
      <c r="AG551" s="158" t="str">
        <f t="array" ref="AG551">IF($P551="", "",
  "IMT-" &amp; TEXT($A551,"yyyy-mm-dd") &amp; "-" &amp;
  IFERROR(
    INDEX('{INDEX} Tour Packages'!A:AC,
      MATCH($P551, '{INDEX} Tour Packages'!$A:$A, 0),
      MATCH("Destination Code", '{INDEX} Tour Packages'!$4:$4, 0)
    ),
    "UNKNOWN"
  ) &amp; "-" &amp;
  TEXT(COUNTIFS(P$4:P551,P551),"0000")
)
</f>
        <v/>
      </c>
    </row>
    <row r="552">
      <c r="A552" s="155"/>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8" t="str">
        <f t="array" ref="AG552">IF($P552="", "",
  "IMT-" &amp; TEXT($A552,"yyyy-mm-dd") &amp; "-" &amp;
  IFERROR(
    INDEX('{INDEX} Tour Packages'!A:AC,
      MATCH($P552, '{INDEX} Tour Packages'!$A:$A, 0),
      MATCH("Destination Code", '{INDEX} Tour Packages'!$4:$4, 0)
    ),
    "UNKNOWN"
  ) &amp; "-" &amp;
  TEXT(COUNTIFS(P$4:P552,P552),"0000")
)
</f>
        <v/>
      </c>
    </row>
    <row r="553">
      <c r="A553" s="156"/>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c r="AA553" s="157"/>
      <c r="AB553" s="157"/>
      <c r="AC553" s="157"/>
      <c r="AD553" s="157"/>
      <c r="AE553" s="157"/>
      <c r="AF553" s="157"/>
      <c r="AG553" s="158" t="str">
        <f t="array" ref="AG553">IF($P553="", "",
  "IMT-" &amp; TEXT($A553,"yyyy-mm-dd") &amp; "-" &amp;
  IFERROR(
    INDEX('{INDEX} Tour Packages'!A:AC,
      MATCH($P553, '{INDEX} Tour Packages'!$A:$A, 0),
      MATCH("Destination Code", '{INDEX} Tour Packages'!$4:$4, 0)
    ),
    "UNKNOWN"
  ) &amp; "-" &amp;
  TEXT(COUNTIFS(P$4:P553,P553),"0000")
)
</f>
        <v/>
      </c>
    </row>
    <row r="554">
      <c r="A554" s="155"/>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8" t="str">
        <f t="array" ref="AG554">IF($P554="", "",
  "IMT-" &amp; TEXT($A554,"yyyy-mm-dd") &amp; "-" &amp;
  IFERROR(
    INDEX('{INDEX} Tour Packages'!A:AC,
      MATCH($P554, '{INDEX} Tour Packages'!$A:$A, 0),
      MATCH("Destination Code", '{INDEX} Tour Packages'!$4:$4, 0)
    ),
    "UNKNOWN"
  ) &amp; "-" &amp;
  TEXT(COUNTIFS(P$4:P554,P554),"0000")
)
</f>
        <v/>
      </c>
    </row>
    <row r="555">
      <c r="A555" s="156"/>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c r="AA555" s="157"/>
      <c r="AB555" s="157"/>
      <c r="AC555" s="157"/>
      <c r="AD555" s="157"/>
      <c r="AE555" s="157"/>
      <c r="AF555" s="157"/>
      <c r="AG555" s="158" t="str">
        <f t="array" ref="AG555">IF($P555="", "",
  "IMT-" &amp; TEXT($A555,"yyyy-mm-dd") &amp; "-" &amp;
  IFERROR(
    INDEX('{INDEX} Tour Packages'!A:AC,
      MATCH($P555, '{INDEX} Tour Packages'!$A:$A, 0),
      MATCH("Destination Code", '{INDEX} Tour Packages'!$4:$4, 0)
    ),
    "UNKNOWN"
  ) &amp; "-" &amp;
  TEXT(COUNTIFS(P$4:P555,P555),"0000")
)
</f>
        <v/>
      </c>
    </row>
    <row r="556">
      <c r="A556" s="155"/>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8" t="str">
        <f t="array" ref="AG556">IF($P556="", "",
  "IMT-" &amp; TEXT($A556,"yyyy-mm-dd") &amp; "-" &amp;
  IFERROR(
    INDEX('{INDEX} Tour Packages'!A:AC,
      MATCH($P556, '{INDEX} Tour Packages'!$A:$A, 0),
      MATCH("Destination Code", '{INDEX} Tour Packages'!$4:$4, 0)
    ),
    "UNKNOWN"
  ) &amp; "-" &amp;
  TEXT(COUNTIFS(P$4:P556,P556),"0000")
)
</f>
        <v/>
      </c>
    </row>
    <row r="557">
      <c r="A557" s="156"/>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c r="AA557" s="157"/>
      <c r="AB557" s="157"/>
      <c r="AC557" s="157"/>
      <c r="AD557" s="157"/>
      <c r="AE557" s="157"/>
      <c r="AF557" s="157"/>
      <c r="AG557" s="158" t="str">
        <f t="array" ref="AG557">IF($P557="", "",
  "IMT-" &amp; TEXT($A557,"yyyy-mm-dd") &amp; "-" &amp;
  IFERROR(
    INDEX('{INDEX} Tour Packages'!A:AC,
      MATCH($P557, '{INDEX} Tour Packages'!$A:$A, 0),
      MATCH("Destination Code", '{INDEX} Tour Packages'!$4:$4, 0)
    ),
    "UNKNOWN"
  ) &amp; "-" &amp;
  TEXT(COUNTIFS(P$4:P557,P557),"0000")
)
</f>
        <v/>
      </c>
    </row>
    <row r="558">
      <c r="A558" s="155"/>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8" t="str">
        <f t="array" ref="AG558">IF($P558="", "",
  "IMT-" &amp; TEXT($A558,"yyyy-mm-dd") &amp; "-" &amp;
  IFERROR(
    INDEX('{INDEX} Tour Packages'!A:AC,
      MATCH($P558, '{INDEX} Tour Packages'!$A:$A, 0),
      MATCH("Destination Code", '{INDEX} Tour Packages'!$4:$4, 0)
    ),
    "UNKNOWN"
  ) &amp; "-" &amp;
  TEXT(COUNTIFS(P$4:P558,P558),"0000")
)
</f>
        <v/>
      </c>
    </row>
    <row r="559">
      <c r="A559" s="156"/>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c r="AA559" s="157"/>
      <c r="AB559" s="157"/>
      <c r="AC559" s="157"/>
      <c r="AD559" s="157"/>
      <c r="AE559" s="157"/>
      <c r="AF559" s="157"/>
      <c r="AG559" s="158" t="str">
        <f t="array" ref="AG559">IF($P559="", "",
  "IMT-" &amp; TEXT($A559,"yyyy-mm-dd") &amp; "-" &amp;
  IFERROR(
    INDEX('{INDEX} Tour Packages'!A:AC,
      MATCH($P559, '{INDEX} Tour Packages'!$A:$A, 0),
      MATCH("Destination Code", '{INDEX} Tour Packages'!$4:$4, 0)
    ),
    "UNKNOWN"
  ) &amp; "-" &amp;
  TEXT(COUNTIFS(P$4:P559,P559),"0000")
)
</f>
        <v/>
      </c>
    </row>
    <row r="560">
      <c r="A560" s="155"/>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8" t="str">
        <f t="array" ref="AG560">IF($P560="", "",
  "IMT-" &amp; TEXT($A560,"yyyy-mm-dd") &amp; "-" &amp;
  IFERROR(
    INDEX('{INDEX} Tour Packages'!A:AC,
      MATCH($P560, '{INDEX} Tour Packages'!$A:$A, 0),
      MATCH("Destination Code", '{INDEX} Tour Packages'!$4:$4, 0)
    ),
    "UNKNOWN"
  ) &amp; "-" &amp;
  TEXT(COUNTIFS(P$4:P560,P560),"0000")
)
</f>
        <v/>
      </c>
    </row>
    <row r="561">
      <c r="A561" s="156"/>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c r="AA561" s="157"/>
      <c r="AB561" s="157"/>
      <c r="AC561" s="157"/>
      <c r="AD561" s="157"/>
      <c r="AE561" s="157"/>
      <c r="AF561" s="157"/>
      <c r="AG561" s="158" t="str">
        <f t="array" ref="AG561">IF($P561="", "",
  "IMT-" &amp; TEXT($A561,"yyyy-mm-dd") &amp; "-" &amp;
  IFERROR(
    INDEX('{INDEX} Tour Packages'!A:AC,
      MATCH($P561, '{INDEX} Tour Packages'!$A:$A, 0),
      MATCH("Destination Code", '{INDEX} Tour Packages'!$4:$4, 0)
    ),
    "UNKNOWN"
  ) &amp; "-" &amp;
  TEXT(COUNTIFS(P$4:P561,P561),"0000")
)
</f>
        <v/>
      </c>
    </row>
    <row r="562">
      <c r="A562" s="155"/>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8" t="str">
        <f t="array" ref="AG562">IF($P562="", "",
  "IMT-" &amp; TEXT($A562,"yyyy-mm-dd") &amp; "-" &amp;
  IFERROR(
    INDEX('{INDEX} Tour Packages'!A:AC,
      MATCH($P562, '{INDEX} Tour Packages'!$A:$A, 0),
      MATCH("Destination Code", '{INDEX} Tour Packages'!$4:$4, 0)
    ),
    "UNKNOWN"
  ) &amp; "-" &amp;
  TEXT(COUNTIFS(P$4:P562,P562),"0000")
)
</f>
        <v/>
      </c>
    </row>
    <row r="563">
      <c r="A563" s="156"/>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c r="AA563" s="157"/>
      <c r="AB563" s="157"/>
      <c r="AC563" s="157"/>
      <c r="AD563" s="157"/>
      <c r="AE563" s="157"/>
      <c r="AF563" s="157"/>
      <c r="AG563" s="158" t="str">
        <f t="array" ref="AG563">IF($P563="", "",
  "IMT-" &amp; TEXT($A563,"yyyy-mm-dd") &amp; "-" &amp;
  IFERROR(
    INDEX('{INDEX} Tour Packages'!A:AC,
      MATCH($P563, '{INDEX} Tour Packages'!$A:$A, 0),
      MATCH("Destination Code", '{INDEX} Tour Packages'!$4:$4, 0)
    ),
    "UNKNOWN"
  ) &amp; "-" &amp;
  TEXT(COUNTIFS(P$4:P563,P563),"0000")
)
</f>
        <v/>
      </c>
    </row>
    <row r="564">
      <c r="A564" s="155"/>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8" t="str">
        <f t="array" ref="AG564">IF($P564="", "",
  "IMT-" &amp; TEXT($A564,"yyyy-mm-dd") &amp; "-" &amp;
  IFERROR(
    INDEX('{INDEX} Tour Packages'!A:AC,
      MATCH($P564, '{INDEX} Tour Packages'!$A:$A, 0),
      MATCH("Destination Code", '{INDEX} Tour Packages'!$4:$4, 0)
    ),
    "UNKNOWN"
  ) &amp; "-" &amp;
  TEXT(COUNTIFS(P$4:P564,P564),"0000")
)
</f>
        <v/>
      </c>
    </row>
    <row r="565">
      <c r="A565" s="156"/>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c r="AA565" s="157"/>
      <c r="AB565" s="157"/>
      <c r="AC565" s="157"/>
      <c r="AD565" s="157"/>
      <c r="AE565" s="157"/>
      <c r="AF565" s="157"/>
      <c r="AG565" s="158" t="str">
        <f t="array" ref="AG565">IF($P565="", "",
  "IMT-" &amp; TEXT($A565,"yyyy-mm-dd") &amp; "-" &amp;
  IFERROR(
    INDEX('{INDEX} Tour Packages'!A:AC,
      MATCH($P565, '{INDEX} Tour Packages'!$A:$A, 0),
      MATCH("Destination Code", '{INDEX} Tour Packages'!$4:$4, 0)
    ),
    "UNKNOWN"
  ) &amp; "-" &amp;
  TEXT(COUNTIFS(P$4:P565,P565),"0000")
)
</f>
        <v/>
      </c>
    </row>
    <row r="566">
      <c r="A566" s="155"/>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8" t="str">
        <f t="array" ref="AG566">IF($P566="", "",
  "IMT-" &amp; TEXT($A566,"yyyy-mm-dd") &amp; "-" &amp;
  IFERROR(
    INDEX('{INDEX} Tour Packages'!A:AC,
      MATCH($P566, '{INDEX} Tour Packages'!$A:$A, 0),
      MATCH("Destination Code", '{INDEX} Tour Packages'!$4:$4, 0)
    ),
    "UNKNOWN"
  ) &amp; "-" &amp;
  TEXT(COUNTIFS(P$4:P566,P566),"0000")
)
</f>
        <v/>
      </c>
    </row>
    <row r="567">
      <c r="A567" s="156"/>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c r="AA567" s="157"/>
      <c r="AB567" s="157"/>
      <c r="AC567" s="157"/>
      <c r="AD567" s="157"/>
      <c r="AE567" s="157"/>
      <c r="AF567" s="157"/>
      <c r="AG567" s="158" t="str">
        <f t="array" ref="AG567">IF($P567="", "",
  "IMT-" &amp; TEXT($A567,"yyyy-mm-dd") &amp; "-" &amp;
  IFERROR(
    INDEX('{INDEX} Tour Packages'!A:AC,
      MATCH($P567, '{INDEX} Tour Packages'!$A:$A, 0),
      MATCH("Destination Code", '{INDEX} Tour Packages'!$4:$4, 0)
    ),
    "UNKNOWN"
  ) &amp; "-" &amp;
  TEXT(COUNTIFS(P$4:P567,P567),"0000")
)
</f>
        <v/>
      </c>
    </row>
    <row r="568">
      <c r="A568" s="155"/>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8" t="str">
        <f t="array" ref="AG568">IF($P568="", "",
  "IMT-" &amp; TEXT($A568,"yyyy-mm-dd") &amp; "-" &amp;
  IFERROR(
    INDEX('{INDEX} Tour Packages'!A:AC,
      MATCH($P568, '{INDEX} Tour Packages'!$A:$A, 0),
      MATCH("Destination Code", '{INDEX} Tour Packages'!$4:$4, 0)
    ),
    "UNKNOWN"
  ) &amp; "-" &amp;
  TEXT(COUNTIFS(P$4:P568,P568),"0000")
)
</f>
        <v/>
      </c>
    </row>
    <row r="569">
      <c r="A569" s="156"/>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c r="AA569" s="157"/>
      <c r="AB569" s="157"/>
      <c r="AC569" s="157"/>
      <c r="AD569" s="157"/>
      <c r="AE569" s="157"/>
      <c r="AF569" s="157"/>
      <c r="AG569" s="158" t="str">
        <f t="array" ref="AG569">IF($P569="", "",
  "IMT-" &amp; TEXT($A569,"yyyy-mm-dd") &amp; "-" &amp;
  IFERROR(
    INDEX('{INDEX} Tour Packages'!A:AC,
      MATCH($P569, '{INDEX} Tour Packages'!$A:$A, 0),
      MATCH("Destination Code", '{INDEX} Tour Packages'!$4:$4, 0)
    ),
    "UNKNOWN"
  ) &amp; "-" &amp;
  TEXT(COUNTIFS(P$4:P569,P569),"0000")
)
</f>
        <v/>
      </c>
    </row>
    <row r="570">
      <c r="A570" s="155"/>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8" t="str">
        <f t="array" ref="AG570">IF($P570="", "",
  "IMT-" &amp; TEXT($A570,"yyyy-mm-dd") &amp; "-" &amp;
  IFERROR(
    INDEX('{INDEX} Tour Packages'!A:AC,
      MATCH($P570, '{INDEX} Tour Packages'!$A:$A, 0),
      MATCH("Destination Code", '{INDEX} Tour Packages'!$4:$4, 0)
    ),
    "UNKNOWN"
  ) &amp; "-" &amp;
  TEXT(COUNTIFS(P$4:P570,P570),"0000")
)
</f>
        <v/>
      </c>
    </row>
    <row r="571">
      <c r="A571" s="156"/>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c r="AA571" s="157"/>
      <c r="AB571" s="157"/>
      <c r="AC571" s="157"/>
      <c r="AD571" s="157"/>
      <c r="AE571" s="157"/>
      <c r="AF571" s="157"/>
      <c r="AG571" s="158" t="str">
        <f t="array" ref="AG571">IF($P571="", "",
  "IMT-" &amp; TEXT($A571,"yyyy-mm-dd") &amp; "-" &amp;
  IFERROR(
    INDEX('{INDEX} Tour Packages'!A:AC,
      MATCH($P571, '{INDEX} Tour Packages'!$A:$A, 0),
      MATCH("Destination Code", '{INDEX} Tour Packages'!$4:$4, 0)
    ),
    "UNKNOWN"
  ) &amp; "-" &amp;
  TEXT(COUNTIFS(P$4:P571,P571),"0000")
)
</f>
        <v/>
      </c>
    </row>
    <row r="572">
      <c r="A572" s="155"/>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8" t="str">
        <f t="array" ref="AG572">IF($P572="", "",
  "IMT-" &amp; TEXT($A572,"yyyy-mm-dd") &amp; "-" &amp;
  IFERROR(
    INDEX('{INDEX} Tour Packages'!A:AC,
      MATCH($P572, '{INDEX} Tour Packages'!$A:$A, 0),
      MATCH("Destination Code", '{INDEX} Tour Packages'!$4:$4, 0)
    ),
    "UNKNOWN"
  ) &amp; "-" &amp;
  TEXT(COUNTIFS(P$4:P572,P572),"0000")
)
</f>
        <v/>
      </c>
    </row>
    <row r="573">
      <c r="A573" s="156"/>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c r="AA573" s="157"/>
      <c r="AB573" s="157"/>
      <c r="AC573" s="157"/>
      <c r="AD573" s="157"/>
      <c r="AE573" s="157"/>
      <c r="AF573" s="157"/>
      <c r="AG573" s="158" t="str">
        <f t="array" ref="AG573">IF($P573="", "",
  "IMT-" &amp; TEXT($A573,"yyyy-mm-dd") &amp; "-" &amp;
  IFERROR(
    INDEX('{INDEX} Tour Packages'!A:AC,
      MATCH($P573, '{INDEX} Tour Packages'!$A:$A, 0),
      MATCH("Destination Code", '{INDEX} Tour Packages'!$4:$4, 0)
    ),
    "UNKNOWN"
  ) &amp; "-" &amp;
  TEXT(COUNTIFS(P$4:P573,P573),"0000")
)
</f>
        <v/>
      </c>
    </row>
    <row r="574">
      <c r="A574" s="155"/>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8" t="str">
        <f t="array" ref="AG574">IF($P574="", "",
  "IMT-" &amp; TEXT($A574,"yyyy-mm-dd") &amp; "-" &amp;
  IFERROR(
    INDEX('{INDEX} Tour Packages'!A:AC,
      MATCH($P574, '{INDEX} Tour Packages'!$A:$A, 0),
      MATCH("Destination Code", '{INDEX} Tour Packages'!$4:$4, 0)
    ),
    "UNKNOWN"
  ) &amp; "-" &amp;
  TEXT(COUNTIFS(P$4:P574,P574),"0000")
)
</f>
        <v/>
      </c>
    </row>
    <row r="575">
      <c r="A575" s="156"/>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c r="AA575" s="157"/>
      <c r="AB575" s="157"/>
      <c r="AC575" s="157"/>
      <c r="AD575" s="157"/>
      <c r="AE575" s="157"/>
      <c r="AF575" s="157"/>
      <c r="AG575" s="158" t="str">
        <f t="array" ref="AG575">IF($P575="", "",
  "IMT-" &amp; TEXT($A575,"yyyy-mm-dd") &amp; "-" &amp;
  IFERROR(
    INDEX('{INDEX} Tour Packages'!A:AC,
      MATCH($P575, '{INDEX} Tour Packages'!$A:$A, 0),
      MATCH("Destination Code", '{INDEX} Tour Packages'!$4:$4, 0)
    ),
    "UNKNOWN"
  ) &amp; "-" &amp;
  TEXT(COUNTIFS(P$4:P575,P575),"0000")
)
</f>
        <v/>
      </c>
    </row>
    <row r="576">
      <c r="A576" s="155"/>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8" t="str">
        <f t="array" ref="AG576">IF($P576="", "",
  "IMT-" &amp; TEXT($A576,"yyyy-mm-dd") &amp; "-" &amp;
  IFERROR(
    INDEX('{INDEX} Tour Packages'!A:AC,
      MATCH($P576, '{INDEX} Tour Packages'!$A:$A, 0),
      MATCH("Destination Code", '{INDEX} Tour Packages'!$4:$4, 0)
    ),
    "UNKNOWN"
  ) &amp; "-" &amp;
  TEXT(COUNTIFS(P$4:P576,P576),"0000")
)
</f>
        <v/>
      </c>
    </row>
    <row r="577">
      <c r="A577" s="156"/>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c r="AA577" s="157"/>
      <c r="AB577" s="157"/>
      <c r="AC577" s="157"/>
      <c r="AD577" s="157"/>
      <c r="AE577" s="157"/>
      <c r="AF577" s="157"/>
      <c r="AG577" s="158" t="str">
        <f t="array" ref="AG577">IF($P577="", "",
  "IMT-" &amp; TEXT($A577,"yyyy-mm-dd") &amp; "-" &amp;
  IFERROR(
    INDEX('{INDEX} Tour Packages'!A:AC,
      MATCH($P577, '{INDEX} Tour Packages'!$A:$A, 0),
      MATCH("Destination Code", '{INDEX} Tour Packages'!$4:$4, 0)
    ),
    "UNKNOWN"
  ) &amp; "-" &amp;
  TEXT(COUNTIFS(P$4:P577,P577),"0000")
)
</f>
        <v/>
      </c>
    </row>
    <row r="578">
      <c r="A578" s="155"/>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8" t="str">
        <f t="array" ref="AG578">IF($P578="", "",
  "IMT-" &amp; TEXT($A578,"yyyy-mm-dd") &amp; "-" &amp;
  IFERROR(
    INDEX('{INDEX} Tour Packages'!A:AC,
      MATCH($P578, '{INDEX} Tour Packages'!$A:$A, 0),
      MATCH("Destination Code", '{INDEX} Tour Packages'!$4:$4, 0)
    ),
    "UNKNOWN"
  ) &amp; "-" &amp;
  TEXT(COUNTIFS(P$4:P578,P578),"0000")
)
</f>
        <v/>
      </c>
    </row>
    <row r="579">
      <c r="A579" s="156"/>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c r="AA579" s="157"/>
      <c r="AB579" s="157"/>
      <c r="AC579" s="157"/>
      <c r="AD579" s="157"/>
      <c r="AE579" s="157"/>
      <c r="AF579" s="157"/>
      <c r="AG579" s="158" t="str">
        <f t="array" ref="AG579">IF($P579="", "",
  "IMT-" &amp; TEXT($A579,"yyyy-mm-dd") &amp; "-" &amp;
  IFERROR(
    INDEX('{INDEX} Tour Packages'!A:AC,
      MATCH($P579, '{INDEX} Tour Packages'!$A:$A, 0),
      MATCH("Destination Code", '{INDEX} Tour Packages'!$4:$4, 0)
    ),
    "UNKNOWN"
  ) &amp; "-" &amp;
  TEXT(COUNTIFS(P$4:P579,P579),"0000")
)
</f>
        <v/>
      </c>
    </row>
    <row r="580">
      <c r="A580" s="155"/>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8" t="str">
        <f t="array" ref="AG580">IF($P580="", "",
  "IMT-" &amp; TEXT($A580,"yyyy-mm-dd") &amp; "-" &amp;
  IFERROR(
    INDEX('{INDEX} Tour Packages'!A:AC,
      MATCH($P580, '{INDEX} Tour Packages'!$A:$A, 0),
      MATCH("Destination Code", '{INDEX} Tour Packages'!$4:$4, 0)
    ),
    "UNKNOWN"
  ) &amp; "-" &amp;
  TEXT(COUNTIFS(P$4:P580,P580),"0000")
)
</f>
        <v/>
      </c>
    </row>
    <row r="581">
      <c r="A581" s="156"/>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c r="AA581" s="157"/>
      <c r="AB581" s="157"/>
      <c r="AC581" s="157"/>
      <c r="AD581" s="157"/>
      <c r="AE581" s="157"/>
      <c r="AF581" s="157"/>
      <c r="AG581" s="158" t="str">
        <f t="array" ref="AG581">IF($P581="", "",
  "IMT-" &amp; TEXT($A581,"yyyy-mm-dd") &amp; "-" &amp;
  IFERROR(
    INDEX('{INDEX} Tour Packages'!A:AC,
      MATCH($P581, '{INDEX} Tour Packages'!$A:$A, 0),
      MATCH("Destination Code", '{INDEX} Tour Packages'!$4:$4, 0)
    ),
    "UNKNOWN"
  ) &amp; "-" &amp;
  TEXT(COUNTIFS(P$4:P581,P581),"0000")
)
</f>
        <v/>
      </c>
    </row>
    <row r="582">
      <c r="A582" s="155"/>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8" t="str">
        <f t="array" ref="AG582">IF($P582="", "",
  "IMT-" &amp; TEXT($A582,"yyyy-mm-dd") &amp; "-" &amp;
  IFERROR(
    INDEX('{INDEX} Tour Packages'!A:AC,
      MATCH($P582, '{INDEX} Tour Packages'!$A:$A, 0),
      MATCH("Destination Code", '{INDEX} Tour Packages'!$4:$4, 0)
    ),
    "UNKNOWN"
  ) &amp; "-" &amp;
  TEXT(COUNTIFS(P$4:P582,P582),"0000")
)
</f>
        <v/>
      </c>
    </row>
    <row r="583">
      <c r="A583" s="156"/>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c r="AA583" s="157"/>
      <c r="AB583" s="157"/>
      <c r="AC583" s="157"/>
      <c r="AD583" s="157"/>
      <c r="AE583" s="157"/>
      <c r="AF583" s="157"/>
      <c r="AG583" s="158" t="str">
        <f t="array" ref="AG583">IF($P583="", "",
  "IMT-" &amp; TEXT($A583,"yyyy-mm-dd") &amp; "-" &amp;
  IFERROR(
    INDEX('{INDEX} Tour Packages'!A:AC,
      MATCH($P583, '{INDEX} Tour Packages'!$A:$A, 0),
      MATCH("Destination Code", '{INDEX} Tour Packages'!$4:$4, 0)
    ),
    "UNKNOWN"
  ) &amp; "-" &amp;
  TEXT(COUNTIFS(P$4:P583,P583),"0000")
)
</f>
        <v/>
      </c>
    </row>
    <row r="584">
      <c r="A584" s="155"/>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8" t="str">
        <f t="array" ref="AG584">IF($P584="", "",
  "IMT-" &amp; TEXT($A584,"yyyy-mm-dd") &amp; "-" &amp;
  IFERROR(
    INDEX('{INDEX} Tour Packages'!A:AC,
      MATCH($P584, '{INDEX} Tour Packages'!$A:$A, 0),
      MATCH("Destination Code", '{INDEX} Tour Packages'!$4:$4, 0)
    ),
    "UNKNOWN"
  ) &amp; "-" &amp;
  TEXT(COUNTIFS(P$4:P584,P584),"0000")
)
</f>
        <v/>
      </c>
    </row>
    <row r="585">
      <c r="A585" s="156"/>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c r="AA585" s="157"/>
      <c r="AB585" s="157"/>
      <c r="AC585" s="157"/>
      <c r="AD585" s="157"/>
      <c r="AE585" s="157"/>
      <c r="AF585" s="157"/>
      <c r="AG585" s="158" t="str">
        <f t="array" ref="AG585">IF($P585="", "",
  "IMT-" &amp; TEXT($A585,"yyyy-mm-dd") &amp; "-" &amp;
  IFERROR(
    INDEX('{INDEX} Tour Packages'!A:AC,
      MATCH($P585, '{INDEX} Tour Packages'!$A:$A, 0),
      MATCH("Destination Code", '{INDEX} Tour Packages'!$4:$4, 0)
    ),
    "UNKNOWN"
  ) &amp; "-" &amp;
  TEXT(COUNTIFS(P$4:P585,P585),"0000")
)
</f>
        <v/>
      </c>
    </row>
    <row r="586">
      <c r="A586" s="155"/>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8" t="str">
        <f t="array" ref="AG586">IF($P586="", "",
  "IMT-" &amp; TEXT($A586,"yyyy-mm-dd") &amp; "-" &amp;
  IFERROR(
    INDEX('{INDEX} Tour Packages'!A:AC,
      MATCH($P586, '{INDEX} Tour Packages'!$A:$A, 0),
      MATCH("Destination Code", '{INDEX} Tour Packages'!$4:$4, 0)
    ),
    "UNKNOWN"
  ) &amp; "-" &amp;
  TEXT(COUNTIFS(P$4:P586,P586),"0000")
)
</f>
        <v/>
      </c>
    </row>
    <row r="587">
      <c r="A587" s="156"/>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c r="AA587" s="157"/>
      <c r="AB587" s="157"/>
      <c r="AC587" s="157"/>
      <c r="AD587" s="157"/>
      <c r="AE587" s="157"/>
      <c r="AF587" s="157"/>
      <c r="AG587" s="158" t="str">
        <f t="array" ref="AG587">IF($P587="", "",
  "IMT-" &amp; TEXT($A587,"yyyy-mm-dd") &amp; "-" &amp;
  IFERROR(
    INDEX('{INDEX} Tour Packages'!A:AC,
      MATCH($P587, '{INDEX} Tour Packages'!$A:$A, 0),
      MATCH("Destination Code", '{INDEX} Tour Packages'!$4:$4, 0)
    ),
    "UNKNOWN"
  ) &amp; "-" &amp;
  TEXT(COUNTIFS(P$4:P587,P587),"0000")
)
</f>
        <v/>
      </c>
    </row>
    <row r="588">
      <c r="A588" s="155"/>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8" t="str">
        <f t="array" ref="AG588">IF($P588="", "",
  "IMT-" &amp; TEXT($A588,"yyyy-mm-dd") &amp; "-" &amp;
  IFERROR(
    INDEX('{INDEX} Tour Packages'!A:AC,
      MATCH($P588, '{INDEX} Tour Packages'!$A:$A, 0),
      MATCH("Destination Code", '{INDEX} Tour Packages'!$4:$4, 0)
    ),
    "UNKNOWN"
  ) &amp; "-" &amp;
  TEXT(COUNTIFS(P$4:P588,P588),"0000")
)
</f>
        <v/>
      </c>
    </row>
    <row r="589">
      <c r="A589" s="156"/>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c r="AA589" s="157"/>
      <c r="AB589" s="157"/>
      <c r="AC589" s="157"/>
      <c r="AD589" s="157"/>
      <c r="AE589" s="157"/>
      <c r="AF589" s="157"/>
      <c r="AG589" s="158" t="str">
        <f t="array" ref="AG589">IF($P589="", "",
  "IMT-" &amp; TEXT($A589,"yyyy-mm-dd") &amp; "-" &amp;
  IFERROR(
    INDEX('{INDEX} Tour Packages'!A:AC,
      MATCH($P589, '{INDEX} Tour Packages'!$A:$A, 0),
      MATCH("Destination Code", '{INDEX} Tour Packages'!$4:$4, 0)
    ),
    "UNKNOWN"
  ) &amp; "-" &amp;
  TEXT(COUNTIFS(P$4:P589,P589),"0000")
)
</f>
        <v/>
      </c>
    </row>
    <row r="590">
      <c r="A590" s="155"/>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8" t="str">
        <f t="array" ref="AG590">IF($P590="", "",
  "IMT-" &amp; TEXT($A590,"yyyy-mm-dd") &amp; "-" &amp;
  IFERROR(
    INDEX('{INDEX} Tour Packages'!A:AC,
      MATCH($P590, '{INDEX} Tour Packages'!$A:$A, 0),
      MATCH("Destination Code", '{INDEX} Tour Packages'!$4:$4, 0)
    ),
    "UNKNOWN"
  ) &amp; "-" &amp;
  TEXT(COUNTIFS(P$4:P590,P590),"0000")
)
</f>
        <v/>
      </c>
    </row>
    <row r="591">
      <c r="A591" s="156"/>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c r="AA591" s="157"/>
      <c r="AB591" s="157"/>
      <c r="AC591" s="157"/>
      <c r="AD591" s="157"/>
      <c r="AE591" s="157"/>
      <c r="AF591" s="157"/>
      <c r="AG591" s="158" t="str">
        <f t="array" ref="AG591">IF($P591="", "",
  "IMT-" &amp; TEXT($A591,"yyyy-mm-dd") &amp; "-" &amp;
  IFERROR(
    INDEX('{INDEX} Tour Packages'!A:AC,
      MATCH($P591, '{INDEX} Tour Packages'!$A:$A, 0),
      MATCH("Destination Code", '{INDEX} Tour Packages'!$4:$4, 0)
    ),
    "UNKNOWN"
  ) &amp; "-" &amp;
  TEXT(COUNTIFS(P$4:P591,P591),"0000")
)
</f>
        <v/>
      </c>
    </row>
    <row r="592">
      <c r="A592" s="155"/>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8" t="str">
        <f t="array" ref="AG592">IF($P592="", "",
  "IMT-" &amp; TEXT($A592,"yyyy-mm-dd") &amp; "-" &amp;
  IFERROR(
    INDEX('{INDEX} Tour Packages'!A:AC,
      MATCH($P592, '{INDEX} Tour Packages'!$A:$A, 0),
      MATCH("Destination Code", '{INDEX} Tour Packages'!$4:$4, 0)
    ),
    "UNKNOWN"
  ) &amp; "-" &amp;
  TEXT(COUNTIFS(P$4:P592,P592),"0000")
)
</f>
        <v/>
      </c>
    </row>
    <row r="593">
      <c r="A593" s="156"/>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c r="AA593" s="157"/>
      <c r="AB593" s="157"/>
      <c r="AC593" s="157"/>
      <c r="AD593" s="157"/>
      <c r="AE593" s="157"/>
      <c r="AF593" s="157"/>
      <c r="AG593" s="158" t="str">
        <f t="array" ref="AG593">IF($P593="", "",
  "IMT-" &amp; TEXT($A593,"yyyy-mm-dd") &amp; "-" &amp;
  IFERROR(
    INDEX('{INDEX} Tour Packages'!A:AC,
      MATCH($P593, '{INDEX} Tour Packages'!$A:$A, 0),
      MATCH("Destination Code", '{INDEX} Tour Packages'!$4:$4, 0)
    ),
    "UNKNOWN"
  ) &amp; "-" &amp;
  TEXT(COUNTIFS(P$4:P593,P593),"0000")
)
</f>
        <v/>
      </c>
    </row>
    <row r="594">
      <c r="A594" s="155"/>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8" t="str">
        <f t="array" ref="AG594">IF($P594="", "",
  "IMT-" &amp; TEXT($A594,"yyyy-mm-dd") &amp; "-" &amp;
  IFERROR(
    INDEX('{INDEX} Tour Packages'!A:AC,
      MATCH($P594, '{INDEX} Tour Packages'!$A:$A, 0),
      MATCH("Destination Code", '{INDEX} Tour Packages'!$4:$4, 0)
    ),
    "UNKNOWN"
  ) &amp; "-" &amp;
  TEXT(COUNTIFS(P$4:P594,P594),"0000")
)
</f>
        <v/>
      </c>
    </row>
    <row r="595">
      <c r="A595" s="156"/>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c r="AA595" s="157"/>
      <c r="AB595" s="157"/>
      <c r="AC595" s="157"/>
      <c r="AD595" s="157"/>
      <c r="AE595" s="157"/>
      <c r="AF595" s="157"/>
      <c r="AG595" s="158" t="str">
        <f t="array" ref="AG595">IF($P595="", "",
  "IMT-" &amp; TEXT($A595,"yyyy-mm-dd") &amp; "-" &amp;
  IFERROR(
    INDEX('{INDEX} Tour Packages'!A:AC,
      MATCH($P595, '{INDEX} Tour Packages'!$A:$A, 0),
      MATCH("Destination Code", '{INDEX} Tour Packages'!$4:$4, 0)
    ),
    "UNKNOWN"
  ) &amp; "-" &amp;
  TEXT(COUNTIFS(P$4:P595,P595),"0000")
)
</f>
        <v/>
      </c>
    </row>
    <row r="596">
      <c r="A596" s="155"/>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8" t="str">
        <f t="array" ref="AG596">IF($P596="", "",
  "IMT-" &amp; TEXT($A596,"yyyy-mm-dd") &amp; "-" &amp;
  IFERROR(
    INDEX('{INDEX} Tour Packages'!A:AC,
      MATCH($P596, '{INDEX} Tour Packages'!$A:$A, 0),
      MATCH("Destination Code", '{INDEX} Tour Packages'!$4:$4, 0)
    ),
    "UNKNOWN"
  ) &amp; "-" &amp;
  TEXT(COUNTIFS(P$4:P596,P596),"0000")
)
</f>
        <v/>
      </c>
    </row>
    <row r="597">
      <c r="A597" s="156"/>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c r="AA597" s="157"/>
      <c r="AB597" s="157"/>
      <c r="AC597" s="157"/>
      <c r="AD597" s="157"/>
      <c r="AE597" s="157"/>
      <c r="AF597" s="157"/>
      <c r="AG597" s="158" t="str">
        <f t="array" ref="AG597">IF($P597="", "",
  "IMT-" &amp; TEXT($A597,"yyyy-mm-dd") &amp; "-" &amp;
  IFERROR(
    INDEX('{INDEX} Tour Packages'!A:AC,
      MATCH($P597, '{INDEX} Tour Packages'!$A:$A, 0),
      MATCH("Destination Code", '{INDEX} Tour Packages'!$4:$4, 0)
    ),
    "UNKNOWN"
  ) &amp; "-" &amp;
  TEXT(COUNTIFS(P$4:P597,P597),"0000")
)
</f>
        <v/>
      </c>
    </row>
    <row r="598">
      <c r="A598" s="155"/>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8" t="str">
        <f t="array" ref="AG598">IF($P598="", "",
  "IMT-" &amp; TEXT($A598,"yyyy-mm-dd") &amp; "-" &amp;
  IFERROR(
    INDEX('{INDEX} Tour Packages'!A:AC,
      MATCH($P598, '{INDEX} Tour Packages'!$A:$A, 0),
      MATCH("Destination Code", '{INDEX} Tour Packages'!$4:$4, 0)
    ),
    "UNKNOWN"
  ) &amp; "-" &amp;
  TEXT(COUNTIFS(P$4:P598,P598),"0000")
)
</f>
        <v/>
      </c>
    </row>
    <row r="599">
      <c r="A599" s="156"/>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c r="AA599" s="157"/>
      <c r="AB599" s="157"/>
      <c r="AC599" s="157"/>
      <c r="AD599" s="157"/>
      <c r="AE599" s="157"/>
      <c r="AF599" s="157"/>
      <c r="AG599" s="158" t="str">
        <f t="array" ref="AG599">IF($P599="", "",
  "IMT-" &amp; TEXT($A599,"yyyy-mm-dd") &amp; "-" &amp;
  IFERROR(
    INDEX('{INDEX} Tour Packages'!A:AC,
      MATCH($P599, '{INDEX} Tour Packages'!$A:$A, 0),
      MATCH("Destination Code", '{INDEX} Tour Packages'!$4:$4, 0)
    ),
    "UNKNOWN"
  ) &amp; "-" &amp;
  TEXT(COUNTIFS(P$4:P599,P599),"0000")
)
</f>
        <v/>
      </c>
    </row>
    <row r="600">
      <c r="A600" s="155"/>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8" t="str">
        <f t="array" ref="AG600">IF($P600="", "",
  "IMT-" &amp; TEXT($A600,"yyyy-mm-dd") &amp; "-" &amp;
  IFERROR(
    INDEX('{INDEX} Tour Packages'!A:AC,
      MATCH($P600, '{INDEX} Tour Packages'!$A:$A, 0),
      MATCH("Destination Code", '{INDEX} Tour Packages'!$4:$4, 0)
    ),
    "UNKNOWN"
  ) &amp; "-" &amp;
  TEXT(COUNTIFS(P$4:P600,P600),"0000")
)
</f>
        <v/>
      </c>
    </row>
    <row r="601">
      <c r="A601" s="156"/>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c r="AA601" s="157"/>
      <c r="AB601" s="157"/>
      <c r="AC601" s="157"/>
      <c r="AD601" s="157"/>
      <c r="AE601" s="157"/>
      <c r="AF601" s="157"/>
      <c r="AG601" s="158" t="str">
        <f t="array" ref="AG601">IF($P601="", "",
  "IMT-" &amp; TEXT($A601,"yyyy-mm-dd") &amp; "-" &amp;
  IFERROR(
    INDEX('{INDEX} Tour Packages'!A:AC,
      MATCH($P601, '{INDEX} Tour Packages'!$A:$A, 0),
      MATCH("Destination Code", '{INDEX} Tour Packages'!$4:$4, 0)
    ),
    "UNKNOWN"
  ) &amp; "-" &amp;
  TEXT(COUNTIFS(P$4:P601,P601),"0000")
)
</f>
        <v/>
      </c>
    </row>
    <row r="602">
      <c r="A602" s="155"/>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8" t="str">
        <f t="array" ref="AG602">IF($P602="", "",
  "IMT-" &amp; TEXT($A602,"yyyy-mm-dd") &amp; "-" &amp;
  IFERROR(
    INDEX('{INDEX} Tour Packages'!A:AC,
      MATCH($P602, '{INDEX} Tour Packages'!$A:$A, 0),
      MATCH("Destination Code", '{INDEX} Tour Packages'!$4:$4, 0)
    ),
    "UNKNOWN"
  ) &amp; "-" &amp;
  TEXT(COUNTIFS(P$4:P602,P602),"0000")
)
</f>
        <v/>
      </c>
    </row>
    <row r="603">
      <c r="A603" s="156"/>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c r="AA603" s="157"/>
      <c r="AB603" s="157"/>
      <c r="AC603" s="157"/>
      <c r="AD603" s="157"/>
      <c r="AE603" s="157"/>
      <c r="AF603" s="157"/>
      <c r="AG603" s="158" t="str">
        <f t="array" ref="AG603">IF($P603="", "",
  "IMT-" &amp; TEXT($A603,"yyyy-mm-dd") &amp; "-" &amp;
  IFERROR(
    INDEX('{INDEX} Tour Packages'!A:AC,
      MATCH($P603, '{INDEX} Tour Packages'!$A:$A, 0),
      MATCH("Destination Code", '{INDEX} Tour Packages'!$4:$4, 0)
    ),
    "UNKNOWN"
  ) &amp; "-" &amp;
  TEXT(COUNTIFS(P$4:P603,P603),"0000")
)
</f>
        <v/>
      </c>
    </row>
    <row r="604">
      <c r="A604" s="155"/>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8" t="str">
        <f t="array" ref="AG604">IF($P604="", "",
  "IMT-" &amp; TEXT($A604,"yyyy-mm-dd") &amp; "-" &amp;
  IFERROR(
    INDEX('{INDEX} Tour Packages'!A:AC,
      MATCH($P604, '{INDEX} Tour Packages'!$A:$A, 0),
      MATCH("Destination Code", '{INDEX} Tour Packages'!$4:$4, 0)
    ),
    "UNKNOWN"
  ) &amp; "-" &amp;
  TEXT(COUNTIFS(P$4:P604,P604),"0000")
)
</f>
        <v/>
      </c>
    </row>
    <row r="605">
      <c r="A605" s="156"/>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c r="AA605" s="157"/>
      <c r="AB605" s="157"/>
      <c r="AC605" s="157"/>
      <c r="AD605" s="157"/>
      <c r="AE605" s="157"/>
      <c r="AF605" s="157"/>
      <c r="AG605" s="158" t="str">
        <f t="array" ref="AG605">IF($P605="", "",
  "IMT-" &amp; TEXT($A605,"yyyy-mm-dd") &amp; "-" &amp;
  IFERROR(
    INDEX('{INDEX} Tour Packages'!A:AC,
      MATCH($P605, '{INDEX} Tour Packages'!$A:$A, 0),
      MATCH("Destination Code", '{INDEX} Tour Packages'!$4:$4, 0)
    ),
    "UNKNOWN"
  ) &amp; "-" &amp;
  TEXT(COUNTIFS(P$4:P605,P605),"0000")
)
</f>
        <v/>
      </c>
    </row>
    <row r="606">
      <c r="A606" s="155"/>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8" t="str">
        <f t="array" ref="AG606">IF($P606="", "",
  "IMT-" &amp; TEXT($A606,"yyyy-mm-dd") &amp; "-" &amp;
  IFERROR(
    INDEX('{INDEX} Tour Packages'!A:AC,
      MATCH($P606, '{INDEX} Tour Packages'!$A:$A, 0),
      MATCH("Destination Code", '{INDEX} Tour Packages'!$4:$4, 0)
    ),
    "UNKNOWN"
  ) &amp; "-" &amp;
  TEXT(COUNTIFS(P$4:P606,P606),"0000")
)
</f>
        <v/>
      </c>
    </row>
    <row r="607">
      <c r="A607" s="156"/>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c r="AA607" s="157"/>
      <c r="AB607" s="157"/>
      <c r="AC607" s="157"/>
      <c r="AD607" s="157"/>
      <c r="AE607" s="157"/>
      <c r="AF607" s="157"/>
      <c r="AG607" s="158" t="str">
        <f t="array" ref="AG607">IF($P607="", "",
  "IMT-" &amp; TEXT($A607,"yyyy-mm-dd") &amp; "-" &amp;
  IFERROR(
    INDEX('{INDEX} Tour Packages'!A:AC,
      MATCH($P607, '{INDEX} Tour Packages'!$A:$A, 0),
      MATCH("Destination Code", '{INDEX} Tour Packages'!$4:$4, 0)
    ),
    "UNKNOWN"
  ) &amp; "-" &amp;
  TEXT(COUNTIFS(P$4:P607,P607),"0000")
)
</f>
        <v/>
      </c>
    </row>
    <row r="608">
      <c r="A608" s="155"/>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8" t="str">
        <f t="array" ref="AG608">IF($P608="", "",
  "IMT-" &amp; TEXT($A608,"yyyy-mm-dd") &amp; "-" &amp;
  IFERROR(
    INDEX('{INDEX} Tour Packages'!A:AC,
      MATCH($P608, '{INDEX} Tour Packages'!$A:$A, 0),
      MATCH("Destination Code", '{INDEX} Tour Packages'!$4:$4, 0)
    ),
    "UNKNOWN"
  ) &amp; "-" &amp;
  TEXT(COUNTIFS(P$4:P608,P608),"0000")
)
</f>
        <v/>
      </c>
    </row>
    <row r="609">
      <c r="A609" s="156"/>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c r="AA609" s="157"/>
      <c r="AB609" s="157"/>
      <c r="AC609" s="157"/>
      <c r="AD609" s="157"/>
      <c r="AE609" s="157"/>
      <c r="AF609" s="157"/>
      <c r="AG609" s="158" t="str">
        <f t="array" ref="AG609">IF($P609="", "",
  "IMT-" &amp; TEXT($A609,"yyyy-mm-dd") &amp; "-" &amp;
  IFERROR(
    INDEX('{INDEX} Tour Packages'!A:AC,
      MATCH($P609, '{INDEX} Tour Packages'!$A:$A, 0),
      MATCH("Destination Code", '{INDEX} Tour Packages'!$4:$4, 0)
    ),
    "UNKNOWN"
  ) &amp; "-" &amp;
  TEXT(COUNTIFS(P$4:P609,P609),"0000")
)
</f>
        <v/>
      </c>
    </row>
    <row r="610">
      <c r="A610" s="155"/>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8" t="str">
        <f t="array" ref="AG610">IF($P610="", "",
  "IMT-" &amp; TEXT($A610,"yyyy-mm-dd") &amp; "-" &amp;
  IFERROR(
    INDEX('{INDEX} Tour Packages'!A:AC,
      MATCH($P610, '{INDEX} Tour Packages'!$A:$A, 0),
      MATCH("Destination Code", '{INDEX} Tour Packages'!$4:$4, 0)
    ),
    "UNKNOWN"
  ) &amp; "-" &amp;
  TEXT(COUNTIFS(P$4:P610,P610),"0000")
)
</f>
        <v/>
      </c>
    </row>
    <row r="611">
      <c r="A611" s="156"/>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c r="AA611" s="157"/>
      <c r="AB611" s="157"/>
      <c r="AC611" s="157"/>
      <c r="AD611" s="157"/>
      <c r="AE611" s="157"/>
      <c r="AF611" s="157"/>
      <c r="AG611" s="158" t="str">
        <f t="array" ref="AG611">IF($P611="", "",
  "IMT-" &amp; TEXT($A611,"yyyy-mm-dd") &amp; "-" &amp;
  IFERROR(
    INDEX('{INDEX} Tour Packages'!A:AC,
      MATCH($P611, '{INDEX} Tour Packages'!$A:$A, 0),
      MATCH("Destination Code", '{INDEX} Tour Packages'!$4:$4, 0)
    ),
    "UNKNOWN"
  ) &amp; "-" &amp;
  TEXT(COUNTIFS(P$4:P611,P611),"0000")
)
</f>
        <v/>
      </c>
    </row>
    <row r="612">
      <c r="A612" s="155"/>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8" t="str">
        <f t="array" ref="AG612">IF($P612="", "",
  "IMT-" &amp; TEXT($A612,"yyyy-mm-dd") &amp; "-" &amp;
  IFERROR(
    INDEX('{INDEX} Tour Packages'!A:AC,
      MATCH($P612, '{INDEX} Tour Packages'!$A:$A, 0),
      MATCH("Destination Code", '{INDEX} Tour Packages'!$4:$4, 0)
    ),
    "UNKNOWN"
  ) &amp; "-" &amp;
  TEXT(COUNTIFS(P$4:P612,P612),"0000")
)
</f>
        <v/>
      </c>
    </row>
    <row r="613">
      <c r="A613" s="156"/>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c r="AA613" s="157"/>
      <c r="AB613" s="157"/>
      <c r="AC613" s="157"/>
      <c r="AD613" s="157"/>
      <c r="AE613" s="157"/>
      <c r="AF613" s="157"/>
      <c r="AG613" s="158" t="str">
        <f t="array" ref="AG613">IF($P613="", "",
  "IMT-" &amp; TEXT($A613,"yyyy-mm-dd") &amp; "-" &amp;
  IFERROR(
    INDEX('{INDEX} Tour Packages'!A:AC,
      MATCH($P613, '{INDEX} Tour Packages'!$A:$A, 0),
      MATCH("Destination Code", '{INDEX} Tour Packages'!$4:$4, 0)
    ),
    "UNKNOWN"
  ) &amp; "-" &amp;
  TEXT(COUNTIFS(P$4:P613,P613),"0000")
)
</f>
        <v/>
      </c>
    </row>
    <row r="614">
      <c r="A614" s="155"/>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8" t="str">
        <f t="array" ref="AG614">IF($P614="", "",
  "IMT-" &amp; TEXT($A614,"yyyy-mm-dd") &amp; "-" &amp;
  IFERROR(
    INDEX('{INDEX} Tour Packages'!A:AC,
      MATCH($P614, '{INDEX} Tour Packages'!$A:$A, 0),
      MATCH("Destination Code", '{INDEX} Tour Packages'!$4:$4, 0)
    ),
    "UNKNOWN"
  ) &amp; "-" &amp;
  TEXT(COUNTIFS(P$4:P614,P614),"0000")
)
</f>
        <v/>
      </c>
    </row>
    <row r="615">
      <c r="A615" s="156"/>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c r="AA615" s="157"/>
      <c r="AB615" s="157"/>
      <c r="AC615" s="157"/>
      <c r="AD615" s="157"/>
      <c r="AE615" s="157"/>
      <c r="AF615" s="157"/>
      <c r="AG615" s="158" t="str">
        <f t="array" ref="AG615">IF($P615="", "",
  "IMT-" &amp; TEXT($A615,"yyyy-mm-dd") &amp; "-" &amp;
  IFERROR(
    INDEX('{INDEX} Tour Packages'!A:AC,
      MATCH($P615, '{INDEX} Tour Packages'!$A:$A, 0),
      MATCH("Destination Code", '{INDEX} Tour Packages'!$4:$4, 0)
    ),
    "UNKNOWN"
  ) &amp; "-" &amp;
  TEXT(COUNTIFS(P$4:P615,P615),"0000")
)
</f>
        <v/>
      </c>
    </row>
    <row r="616">
      <c r="A616" s="155"/>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8" t="str">
        <f t="array" ref="AG616">IF($P616="", "",
  "IMT-" &amp; TEXT($A616,"yyyy-mm-dd") &amp; "-" &amp;
  IFERROR(
    INDEX('{INDEX} Tour Packages'!A:AC,
      MATCH($P616, '{INDEX} Tour Packages'!$A:$A, 0),
      MATCH("Destination Code", '{INDEX} Tour Packages'!$4:$4, 0)
    ),
    "UNKNOWN"
  ) &amp; "-" &amp;
  TEXT(COUNTIFS(P$4:P616,P616),"0000")
)
</f>
        <v/>
      </c>
    </row>
    <row r="617">
      <c r="A617" s="156"/>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c r="AA617" s="157"/>
      <c r="AB617" s="157"/>
      <c r="AC617" s="157"/>
      <c r="AD617" s="157"/>
      <c r="AE617" s="157"/>
      <c r="AF617" s="157"/>
      <c r="AG617" s="158" t="str">
        <f t="array" ref="AG617">IF($P617="", "",
  "IMT-" &amp; TEXT($A617,"yyyy-mm-dd") &amp; "-" &amp;
  IFERROR(
    INDEX('{INDEX} Tour Packages'!A:AC,
      MATCH($P617, '{INDEX} Tour Packages'!$A:$A, 0),
      MATCH("Destination Code", '{INDEX} Tour Packages'!$4:$4, 0)
    ),
    "UNKNOWN"
  ) &amp; "-" &amp;
  TEXT(COUNTIFS(P$4:P617,P617),"0000")
)
</f>
        <v/>
      </c>
    </row>
    <row r="618">
      <c r="A618" s="155"/>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8" t="str">
        <f t="array" ref="AG618">IF($P618="", "",
  "IMT-" &amp; TEXT($A618,"yyyy-mm-dd") &amp; "-" &amp;
  IFERROR(
    INDEX('{INDEX} Tour Packages'!A:AC,
      MATCH($P618, '{INDEX} Tour Packages'!$A:$A, 0),
      MATCH("Destination Code", '{INDEX} Tour Packages'!$4:$4, 0)
    ),
    "UNKNOWN"
  ) &amp; "-" &amp;
  TEXT(COUNTIFS(P$4:P618,P618),"0000")
)
</f>
        <v/>
      </c>
    </row>
    <row r="619">
      <c r="A619" s="156"/>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c r="AA619" s="157"/>
      <c r="AB619" s="157"/>
      <c r="AC619" s="157"/>
      <c r="AD619" s="157"/>
      <c r="AE619" s="157"/>
      <c r="AF619" s="157"/>
      <c r="AG619" s="158" t="str">
        <f t="array" ref="AG619">IF($P619="", "",
  "IMT-" &amp; TEXT($A619,"yyyy-mm-dd") &amp; "-" &amp;
  IFERROR(
    INDEX('{INDEX} Tour Packages'!A:AC,
      MATCH($P619, '{INDEX} Tour Packages'!$A:$A, 0),
      MATCH("Destination Code", '{INDEX} Tour Packages'!$4:$4, 0)
    ),
    "UNKNOWN"
  ) &amp; "-" &amp;
  TEXT(COUNTIFS(P$4:P619,P619),"0000")
)
</f>
        <v/>
      </c>
    </row>
    <row r="620">
      <c r="A620" s="155"/>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8" t="str">
        <f t="array" ref="AG620">IF($P620="", "",
  "IMT-" &amp; TEXT($A620,"yyyy-mm-dd") &amp; "-" &amp;
  IFERROR(
    INDEX('{INDEX} Tour Packages'!A:AC,
      MATCH($P620, '{INDEX} Tour Packages'!$A:$A, 0),
      MATCH("Destination Code", '{INDEX} Tour Packages'!$4:$4, 0)
    ),
    "UNKNOWN"
  ) &amp; "-" &amp;
  TEXT(COUNTIFS(P$4:P620,P620),"0000")
)
</f>
        <v/>
      </c>
    </row>
    <row r="621">
      <c r="A621" s="156"/>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c r="AA621" s="157"/>
      <c r="AB621" s="157"/>
      <c r="AC621" s="157"/>
      <c r="AD621" s="157"/>
      <c r="AE621" s="157"/>
      <c r="AF621" s="157"/>
      <c r="AG621" s="158" t="str">
        <f t="array" ref="AG621">IF($P621="", "",
  "IMT-" &amp; TEXT($A621,"yyyy-mm-dd") &amp; "-" &amp;
  IFERROR(
    INDEX('{INDEX} Tour Packages'!A:AC,
      MATCH($P621, '{INDEX} Tour Packages'!$A:$A, 0),
      MATCH("Destination Code", '{INDEX} Tour Packages'!$4:$4, 0)
    ),
    "UNKNOWN"
  ) &amp; "-" &amp;
  TEXT(COUNTIFS(P$4:P621,P621),"0000")
)
</f>
        <v/>
      </c>
    </row>
    <row r="622">
      <c r="A622" s="155"/>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8" t="str">
        <f t="array" ref="AG622">IF($P622="", "",
  "IMT-" &amp; TEXT($A622,"yyyy-mm-dd") &amp; "-" &amp;
  IFERROR(
    INDEX('{INDEX} Tour Packages'!A:AC,
      MATCH($P622, '{INDEX} Tour Packages'!$A:$A, 0),
      MATCH("Destination Code", '{INDEX} Tour Packages'!$4:$4, 0)
    ),
    "UNKNOWN"
  ) &amp; "-" &amp;
  TEXT(COUNTIFS(P$4:P622,P622),"0000")
)
</f>
        <v/>
      </c>
    </row>
    <row r="623">
      <c r="A623" s="156"/>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c r="AA623" s="157"/>
      <c r="AB623" s="157"/>
      <c r="AC623" s="157"/>
      <c r="AD623" s="157"/>
      <c r="AE623" s="157"/>
      <c r="AF623" s="157"/>
      <c r="AG623" s="158" t="str">
        <f t="array" ref="AG623">IF($P623="", "",
  "IMT-" &amp; TEXT($A623,"yyyy-mm-dd") &amp; "-" &amp;
  IFERROR(
    INDEX('{INDEX} Tour Packages'!A:AC,
      MATCH($P623, '{INDEX} Tour Packages'!$A:$A, 0),
      MATCH("Destination Code", '{INDEX} Tour Packages'!$4:$4, 0)
    ),
    "UNKNOWN"
  ) &amp; "-" &amp;
  TEXT(COUNTIFS(P$4:P623,P623),"0000")
)
</f>
        <v/>
      </c>
    </row>
    <row r="624">
      <c r="A624" s="155"/>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8" t="str">
        <f t="array" ref="AG624">IF($P624="", "",
  "IMT-" &amp; TEXT($A624,"yyyy-mm-dd") &amp; "-" &amp;
  IFERROR(
    INDEX('{INDEX} Tour Packages'!A:AC,
      MATCH($P624, '{INDEX} Tour Packages'!$A:$A, 0),
      MATCH("Destination Code", '{INDEX} Tour Packages'!$4:$4, 0)
    ),
    "UNKNOWN"
  ) &amp; "-" &amp;
  TEXT(COUNTIFS(P$4:P624,P624),"0000")
)
</f>
        <v/>
      </c>
    </row>
    <row r="625">
      <c r="A625" s="156"/>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c r="AA625" s="157"/>
      <c r="AB625" s="157"/>
      <c r="AC625" s="157"/>
      <c r="AD625" s="157"/>
      <c r="AE625" s="157"/>
      <c r="AF625" s="157"/>
      <c r="AG625" s="158" t="str">
        <f t="array" ref="AG625">IF($P625="", "",
  "IMT-" &amp; TEXT($A625,"yyyy-mm-dd") &amp; "-" &amp;
  IFERROR(
    INDEX('{INDEX} Tour Packages'!A:AC,
      MATCH($P625, '{INDEX} Tour Packages'!$A:$A, 0),
      MATCH("Destination Code", '{INDEX} Tour Packages'!$4:$4, 0)
    ),
    "UNKNOWN"
  ) &amp; "-" &amp;
  TEXT(COUNTIFS(P$4:P625,P625),"0000")
)
</f>
        <v/>
      </c>
    </row>
    <row r="626">
      <c r="A626" s="155"/>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8" t="str">
        <f t="array" ref="AG626">IF($P626="", "",
  "IMT-" &amp; TEXT($A626,"yyyy-mm-dd") &amp; "-" &amp;
  IFERROR(
    INDEX('{INDEX} Tour Packages'!A:AC,
      MATCH($P626, '{INDEX} Tour Packages'!$A:$A, 0),
      MATCH("Destination Code", '{INDEX} Tour Packages'!$4:$4, 0)
    ),
    "UNKNOWN"
  ) &amp; "-" &amp;
  TEXT(COUNTIFS(P$4:P626,P626),"0000")
)
</f>
        <v/>
      </c>
    </row>
    <row r="627">
      <c r="A627" s="156"/>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c r="AA627" s="157"/>
      <c r="AB627" s="157"/>
      <c r="AC627" s="157"/>
      <c r="AD627" s="157"/>
      <c r="AE627" s="157"/>
      <c r="AF627" s="157"/>
      <c r="AG627" s="158" t="str">
        <f t="array" ref="AG627">IF($P627="", "",
  "IMT-" &amp; TEXT($A627,"yyyy-mm-dd") &amp; "-" &amp;
  IFERROR(
    INDEX('{INDEX} Tour Packages'!A:AC,
      MATCH($P627, '{INDEX} Tour Packages'!$A:$A, 0),
      MATCH("Destination Code", '{INDEX} Tour Packages'!$4:$4, 0)
    ),
    "UNKNOWN"
  ) &amp; "-" &amp;
  TEXT(COUNTIFS(P$4:P627,P627),"0000")
)
</f>
        <v/>
      </c>
    </row>
    <row r="628">
      <c r="A628" s="155"/>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8" t="str">
        <f t="array" ref="AG628">IF($P628="", "",
  "IMT-" &amp; TEXT($A628,"yyyy-mm-dd") &amp; "-" &amp;
  IFERROR(
    INDEX('{INDEX} Tour Packages'!A:AC,
      MATCH($P628, '{INDEX} Tour Packages'!$A:$A, 0),
      MATCH("Destination Code", '{INDEX} Tour Packages'!$4:$4, 0)
    ),
    "UNKNOWN"
  ) &amp; "-" &amp;
  TEXT(COUNTIFS(P$4:P628,P628),"0000")
)
</f>
        <v/>
      </c>
    </row>
    <row r="629">
      <c r="A629" s="156"/>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c r="AA629" s="157"/>
      <c r="AB629" s="157"/>
      <c r="AC629" s="157"/>
      <c r="AD629" s="157"/>
      <c r="AE629" s="157"/>
      <c r="AF629" s="157"/>
      <c r="AG629" s="158" t="str">
        <f t="array" ref="AG629">IF($P629="", "",
  "IMT-" &amp; TEXT($A629,"yyyy-mm-dd") &amp; "-" &amp;
  IFERROR(
    INDEX('{INDEX} Tour Packages'!A:AC,
      MATCH($P629, '{INDEX} Tour Packages'!$A:$A, 0),
      MATCH("Destination Code", '{INDEX} Tour Packages'!$4:$4, 0)
    ),
    "UNKNOWN"
  ) &amp; "-" &amp;
  TEXT(COUNTIFS(P$4:P629,P629),"0000")
)
</f>
        <v/>
      </c>
    </row>
    <row r="630">
      <c r="A630" s="155"/>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8" t="str">
        <f t="array" ref="AG630">IF($P630="", "",
  "IMT-" &amp; TEXT($A630,"yyyy-mm-dd") &amp; "-" &amp;
  IFERROR(
    INDEX('{INDEX} Tour Packages'!A:AC,
      MATCH($P630, '{INDEX} Tour Packages'!$A:$A, 0),
      MATCH("Destination Code", '{INDEX} Tour Packages'!$4:$4, 0)
    ),
    "UNKNOWN"
  ) &amp; "-" &amp;
  TEXT(COUNTIFS(P$4:P630,P630),"0000")
)
</f>
        <v/>
      </c>
    </row>
    <row r="631">
      <c r="A631" s="156"/>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c r="AA631" s="157"/>
      <c r="AB631" s="157"/>
      <c r="AC631" s="157"/>
      <c r="AD631" s="157"/>
      <c r="AE631" s="157"/>
      <c r="AF631" s="157"/>
      <c r="AG631" s="158" t="str">
        <f t="array" ref="AG631">IF($P631="", "",
  "IMT-" &amp; TEXT($A631,"yyyy-mm-dd") &amp; "-" &amp;
  IFERROR(
    INDEX('{INDEX} Tour Packages'!A:AC,
      MATCH($P631, '{INDEX} Tour Packages'!$A:$A, 0),
      MATCH("Destination Code", '{INDEX} Tour Packages'!$4:$4, 0)
    ),
    "UNKNOWN"
  ) &amp; "-" &amp;
  TEXT(COUNTIFS(P$4:P631,P631),"0000")
)
</f>
        <v/>
      </c>
    </row>
    <row r="632">
      <c r="A632" s="155"/>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8" t="str">
        <f t="array" ref="AG632">IF($P632="", "",
  "IMT-" &amp; TEXT($A632,"yyyy-mm-dd") &amp; "-" &amp;
  IFERROR(
    INDEX('{INDEX} Tour Packages'!A:AC,
      MATCH($P632, '{INDEX} Tour Packages'!$A:$A, 0),
      MATCH("Destination Code", '{INDEX} Tour Packages'!$4:$4, 0)
    ),
    "UNKNOWN"
  ) &amp; "-" &amp;
  TEXT(COUNTIFS(P$4:P632,P632),"0000")
)
</f>
        <v/>
      </c>
    </row>
    <row r="633">
      <c r="A633" s="156"/>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c r="AA633" s="157"/>
      <c r="AB633" s="157"/>
      <c r="AC633" s="157"/>
      <c r="AD633" s="157"/>
      <c r="AE633" s="157"/>
      <c r="AF633" s="157"/>
      <c r="AG633" s="158" t="str">
        <f t="array" ref="AG633">IF($P633="", "",
  "IMT-" &amp; TEXT($A633,"yyyy-mm-dd") &amp; "-" &amp;
  IFERROR(
    INDEX('{INDEX} Tour Packages'!A:AC,
      MATCH($P633, '{INDEX} Tour Packages'!$A:$A, 0),
      MATCH("Destination Code", '{INDEX} Tour Packages'!$4:$4, 0)
    ),
    "UNKNOWN"
  ) &amp; "-" &amp;
  TEXT(COUNTIFS(P$4:P633,P633),"0000")
)
</f>
        <v/>
      </c>
    </row>
    <row r="634">
      <c r="A634" s="155"/>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8" t="str">
        <f t="array" ref="AG634">IF($P634="", "",
  "IMT-" &amp; TEXT($A634,"yyyy-mm-dd") &amp; "-" &amp;
  IFERROR(
    INDEX('{INDEX} Tour Packages'!A:AC,
      MATCH($P634, '{INDEX} Tour Packages'!$A:$A, 0),
      MATCH("Destination Code", '{INDEX} Tour Packages'!$4:$4, 0)
    ),
    "UNKNOWN"
  ) &amp; "-" &amp;
  TEXT(COUNTIFS(P$4:P634,P634),"0000")
)
</f>
        <v/>
      </c>
    </row>
    <row r="635">
      <c r="A635" s="156"/>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c r="AA635" s="157"/>
      <c r="AB635" s="157"/>
      <c r="AC635" s="157"/>
      <c r="AD635" s="157"/>
      <c r="AE635" s="157"/>
      <c r="AF635" s="157"/>
      <c r="AG635" s="158" t="str">
        <f t="array" ref="AG635">IF($P635="", "",
  "IMT-" &amp; TEXT($A635,"yyyy-mm-dd") &amp; "-" &amp;
  IFERROR(
    INDEX('{INDEX} Tour Packages'!A:AC,
      MATCH($P635, '{INDEX} Tour Packages'!$A:$A, 0),
      MATCH("Destination Code", '{INDEX} Tour Packages'!$4:$4, 0)
    ),
    "UNKNOWN"
  ) &amp; "-" &amp;
  TEXT(COUNTIFS(P$4:P635,P635),"0000")
)
</f>
        <v/>
      </c>
    </row>
    <row r="636">
      <c r="A636" s="155"/>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8" t="str">
        <f t="array" ref="AG636">IF($P636="", "",
  "IMT-" &amp; TEXT($A636,"yyyy-mm-dd") &amp; "-" &amp;
  IFERROR(
    INDEX('{INDEX} Tour Packages'!A:AC,
      MATCH($P636, '{INDEX} Tour Packages'!$A:$A, 0),
      MATCH("Destination Code", '{INDEX} Tour Packages'!$4:$4, 0)
    ),
    "UNKNOWN"
  ) &amp; "-" &amp;
  TEXT(COUNTIFS(P$4:P636,P636),"0000")
)
</f>
        <v/>
      </c>
    </row>
    <row r="637">
      <c r="A637" s="156"/>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c r="AA637" s="157"/>
      <c r="AB637" s="157"/>
      <c r="AC637" s="157"/>
      <c r="AD637" s="157"/>
      <c r="AE637" s="157"/>
      <c r="AF637" s="157"/>
      <c r="AG637" s="158" t="str">
        <f t="array" ref="AG637">IF($P637="", "",
  "IMT-" &amp; TEXT($A637,"yyyy-mm-dd") &amp; "-" &amp;
  IFERROR(
    INDEX('{INDEX} Tour Packages'!A:AC,
      MATCH($P637, '{INDEX} Tour Packages'!$A:$A, 0),
      MATCH("Destination Code", '{INDEX} Tour Packages'!$4:$4, 0)
    ),
    "UNKNOWN"
  ) &amp; "-" &amp;
  TEXT(COUNTIFS(P$4:P637,P637),"0000")
)
</f>
        <v/>
      </c>
    </row>
    <row r="638">
      <c r="A638" s="155"/>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8" t="str">
        <f t="array" ref="AG638">IF($P638="", "",
  "IMT-" &amp; TEXT($A638,"yyyy-mm-dd") &amp; "-" &amp;
  IFERROR(
    INDEX('{INDEX} Tour Packages'!A:AC,
      MATCH($P638, '{INDEX} Tour Packages'!$A:$A, 0),
      MATCH("Destination Code", '{INDEX} Tour Packages'!$4:$4, 0)
    ),
    "UNKNOWN"
  ) &amp; "-" &amp;
  TEXT(COUNTIFS(P$4:P638,P638),"0000")
)
</f>
        <v/>
      </c>
    </row>
    <row r="639">
      <c r="A639" s="156"/>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c r="AA639" s="157"/>
      <c r="AB639" s="157"/>
      <c r="AC639" s="157"/>
      <c r="AD639" s="157"/>
      <c r="AE639" s="157"/>
      <c r="AF639" s="157"/>
      <c r="AG639" s="158" t="str">
        <f t="array" ref="AG639">IF($P639="", "",
  "IMT-" &amp; TEXT($A639,"yyyy-mm-dd") &amp; "-" &amp;
  IFERROR(
    INDEX('{INDEX} Tour Packages'!A:AC,
      MATCH($P639, '{INDEX} Tour Packages'!$A:$A, 0),
      MATCH("Destination Code", '{INDEX} Tour Packages'!$4:$4, 0)
    ),
    "UNKNOWN"
  ) &amp; "-" &amp;
  TEXT(COUNTIFS(P$4:P639,P639),"0000")
)
</f>
        <v/>
      </c>
    </row>
    <row r="640">
      <c r="A640" s="155"/>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8" t="str">
        <f t="array" ref="AG640">IF($P640="", "",
  "IMT-" &amp; TEXT($A640,"yyyy-mm-dd") &amp; "-" &amp;
  IFERROR(
    INDEX('{INDEX} Tour Packages'!A:AC,
      MATCH($P640, '{INDEX} Tour Packages'!$A:$A, 0),
      MATCH("Destination Code", '{INDEX} Tour Packages'!$4:$4, 0)
    ),
    "UNKNOWN"
  ) &amp; "-" &amp;
  TEXT(COUNTIFS(P$4:P640,P640),"0000")
)
</f>
        <v/>
      </c>
    </row>
    <row r="641">
      <c r="A641" s="156"/>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c r="AA641" s="157"/>
      <c r="AB641" s="157"/>
      <c r="AC641" s="157"/>
      <c r="AD641" s="157"/>
      <c r="AE641" s="157"/>
      <c r="AF641" s="157"/>
      <c r="AG641" s="158" t="str">
        <f t="array" ref="AG641">IF($P641="", "",
  "IMT-" &amp; TEXT($A641,"yyyy-mm-dd") &amp; "-" &amp;
  IFERROR(
    INDEX('{INDEX} Tour Packages'!A:AC,
      MATCH($P641, '{INDEX} Tour Packages'!$A:$A, 0),
      MATCH("Destination Code", '{INDEX} Tour Packages'!$4:$4, 0)
    ),
    "UNKNOWN"
  ) &amp; "-" &amp;
  TEXT(COUNTIFS(P$4:P641,P641),"0000")
)
</f>
        <v/>
      </c>
    </row>
    <row r="642">
      <c r="A642" s="155"/>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8" t="str">
        <f t="array" ref="AG642">IF($P642="", "",
  "IMT-" &amp; TEXT($A642,"yyyy-mm-dd") &amp; "-" &amp;
  IFERROR(
    INDEX('{INDEX} Tour Packages'!A:AC,
      MATCH($P642, '{INDEX} Tour Packages'!$A:$A, 0),
      MATCH("Destination Code", '{INDEX} Tour Packages'!$4:$4, 0)
    ),
    "UNKNOWN"
  ) &amp; "-" &amp;
  TEXT(COUNTIFS(P$4:P642,P642),"0000")
)
</f>
        <v/>
      </c>
    </row>
    <row r="643">
      <c r="A643" s="156"/>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c r="AA643" s="157"/>
      <c r="AB643" s="157"/>
      <c r="AC643" s="157"/>
      <c r="AD643" s="157"/>
      <c r="AE643" s="157"/>
      <c r="AF643" s="157"/>
      <c r="AG643" s="158" t="str">
        <f t="array" ref="AG643">IF($P643="", "",
  "IMT-" &amp; TEXT($A643,"yyyy-mm-dd") &amp; "-" &amp;
  IFERROR(
    INDEX('{INDEX} Tour Packages'!A:AC,
      MATCH($P643, '{INDEX} Tour Packages'!$A:$A, 0),
      MATCH("Destination Code", '{INDEX} Tour Packages'!$4:$4, 0)
    ),
    "UNKNOWN"
  ) &amp; "-" &amp;
  TEXT(COUNTIFS(P$4:P643,P643),"0000")
)
</f>
        <v/>
      </c>
    </row>
    <row r="644">
      <c r="A644" s="155"/>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8" t="str">
        <f t="array" ref="AG644">IF($P644="", "",
  "IMT-" &amp; TEXT($A644,"yyyy-mm-dd") &amp; "-" &amp;
  IFERROR(
    INDEX('{INDEX} Tour Packages'!A:AC,
      MATCH($P644, '{INDEX} Tour Packages'!$A:$A, 0),
      MATCH("Destination Code", '{INDEX} Tour Packages'!$4:$4, 0)
    ),
    "UNKNOWN"
  ) &amp; "-" &amp;
  TEXT(COUNTIFS(P$4:P644,P644),"0000")
)
</f>
        <v/>
      </c>
    </row>
    <row r="645">
      <c r="A645" s="156"/>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c r="AA645" s="157"/>
      <c r="AB645" s="157"/>
      <c r="AC645" s="157"/>
      <c r="AD645" s="157"/>
      <c r="AE645" s="157"/>
      <c r="AF645" s="157"/>
      <c r="AG645" s="158" t="str">
        <f t="array" ref="AG645">IF($P645="", "",
  "IMT-" &amp; TEXT($A645,"yyyy-mm-dd") &amp; "-" &amp;
  IFERROR(
    INDEX('{INDEX} Tour Packages'!A:AC,
      MATCH($P645, '{INDEX} Tour Packages'!$A:$A, 0),
      MATCH("Destination Code", '{INDEX} Tour Packages'!$4:$4, 0)
    ),
    "UNKNOWN"
  ) &amp; "-" &amp;
  TEXT(COUNTIFS(P$4:P645,P645),"0000")
)
</f>
        <v/>
      </c>
    </row>
    <row r="646">
      <c r="A646" s="155"/>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8" t="str">
        <f t="array" ref="AG646">IF($P646="", "",
  "IMT-" &amp; TEXT($A646,"yyyy-mm-dd") &amp; "-" &amp;
  IFERROR(
    INDEX('{INDEX} Tour Packages'!A:AC,
      MATCH($P646, '{INDEX} Tour Packages'!$A:$A, 0),
      MATCH("Destination Code", '{INDEX} Tour Packages'!$4:$4, 0)
    ),
    "UNKNOWN"
  ) &amp; "-" &amp;
  TEXT(COUNTIFS(P$4:P646,P646),"0000")
)
</f>
        <v/>
      </c>
    </row>
    <row r="647">
      <c r="A647" s="156"/>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c r="AA647" s="157"/>
      <c r="AB647" s="157"/>
      <c r="AC647" s="157"/>
      <c r="AD647" s="157"/>
      <c r="AE647" s="157"/>
      <c r="AF647" s="157"/>
      <c r="AG647" s="158" t="str">
        <f t="array" ref="AG647">IF($P647="", "",
  "IMT-" &amp; TEXT($A647,"yyyy-mm-dd") &amp; "-" &amp;
  IFERROR(
    INDEX('{INDEX} Tour Packages'!A:AC,
      MATCH($P647, '{INDEX} Tour Packages'!$A:$A, 0),
      MATCH("Destination Code", '{INDEX} Tour Packages'!$4:$4, 0)
    ),
    "UNKNOWN"
  ) &amp; "-" &amp;
  TEXT(COUNTIFS(P$4:P647,P647),"0000")
)
</f>
        <v/>
      </c>
    </row>
    <row r="648">
      <c r="A648" s="155"/>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8" t="str">
        <f t="array" ref="AG648">IF($P648="", "",
  "IMT-" &amp; TEXT($A648,"yyyy-mm-dd") &amp; "-" &amp;
  IFERROR(
    INDEX('{INDEX} Tour Packages'!A:AC,
      MATCH($P648, '{INDEX} Tour Packages'!$A:$A, 0),
      MATCH("Destination Code", '{INDEX} Tour Packages'!$4:$4, 0)
    ),
    "UNKNOWN"
  ) &amp; "-" &amp;
  TEXT(COUNTIFS(P$4:P648,P648),"0000")
)
</f>
        <v/>
      </c>
    </row>
    <row r="649">
      <c r="A649" s="156"/>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c r="AA649" s="157"/>
      <c r="AB649" s="157"/>
      <c r="AC649" s="157"/>
      <c r="AD649" s="157"/>
      <c r="AE649" s="157"/>
      <c r="AF649" s="157"/>
      <c r="AG649" s="158" t="str">
        <f t="array" ref="AG649">IF($P649="", "",
  "IMT-" &amp; TEXT($A649,"yyyy-mm-dd") &amp; "-" &amp;
  IFERROR(
    INDEX('{INDEX} Tour Packages'!A:AC,
      MATCH($P649, '{INDEX} Tour Packages'!$A:$A, 0),
      MATCH("Destination Code", '{INDEX} Tour Packages'!$4:$4, 0)
    ),
    "UNKNOWN"
  ) &amp; "-" &amp;
  TEXT(COUNTIFS(P$4:P649,P649),"0000")
)
</f>
        <v/>
      </c>
    </row>
    <row r="650">
      <c r="A650" s="155"/>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8" t="str">
        <f t="array" ref="AG650">IF($P650="", "",
  "IMT-" &amp; TEXT($A650,"yyyy-mm-dd") &amp; "-" &amp;
  IFERROR(
    INDEX('{INDEX} Tour Packages'!A:AC,
      MATCH($P650, '{INDEX} Tour Packages'!$A:$A, 0),
      MATCH("Destination Code", '{INDEX} Tour Packages'!$4:$4, 0)
    ),
    "UNKNOWN"
  ) &amp; "-" &amp;
  TEXT(COUNTIFS(P$4:P650,P650),"0000")
)
</f>
        <v/>
      </c>
    </row>
    <row r="651">
      <c r="A651" s="156"/>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c r="AA651" s="157"/>
      <c r="AB651" s="157"/>
      <c r="AC651" s="157"/>
      <c r="AD651" s="157"/>
      <c r="AE651" s="157"/>
      <c r="AF651" s="157"/>
      <c r="AG651" s="158" t="str">
        <f t="array" ref="AG651">IF($P651="", "",
  "IMT-" &amp; TEXT($A651,"yyyy-mm-dd") &amp; "-" &amp;
  IFERROR(
    INDEX('{INDEX} Tour Packages'!A:AC,
      MATCH($P651, '{INDEX} Tour Packages'!$A:$A, 0),
      MATCH("Destination Code", '{INDEX} Tour Packages'!$4:$4, 0)
    ),
    "UNKNOWN"
  ) &amp; "-" &amp;
  TEXT(COUNTIFS(P$4:P651,P651),"0000")
)
</f>
        <v/>
      </c>
    </row>
    <row r="652">
      <c r="A652" s="155"/>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8" t="str">
        <f t="array" ref="AG652">IF($P652="", "",
  "IMT-" &amp; TEXT($A652,"yyyy-mm-dd") &amp; "-" &amp;
  IFERROR(
    INDEX('{INDEX} Tour Packages'!A:AC,
      MATCH($P652, '{INDEX} Tour Packages'!$A:$A, 0),
      MATCH("Destination Code", '{INDEX} Tour Packages'!$4:$4, 0)
    ),
    "UNKNOWN"
  ) &amp; "-" &amp;
  TEXT(COUNTIFS(P$4:P652,P652),"0000")
)
</f>
        <v/>
      </c>
    </row>
    <row r="653">
      <c r="A653" s="156"/>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c r="AA653" s="157"/>
      <c r="AB653" s="157"/>
      <c r="AC653" s="157"/>
      <c r="AD653" s="157"/>
      <c r="AE653" s="157"/>
      <c r="AF653" s="157"/>
      <c r="AG653" s="158" t="str">
        <f t="array" ref="AG653">IF($P653="", "",
  "IMT-" &amp; TEXT($A653,"yyyy-mm-dd") &amp; "-" &amp;
  IFERROR(
    INDEX('{INDEX} Tour Packages'!A:AC,
      MATCH($P653, '{INDEX} Tour Packages'!$A:$A, 0),
      MATCH("Destination Code", '{INDEX} Tour Packages'!$4:$4, 0)
    ),
    "UNKNOWN"
  ) &amp; "-" &amp;
  TEXT(COUNTIFS(P$4:P653,P653),"0000")
)
</f>
        <v/>
      </c>
    </row>
    <row r="654">
      <c r="A654" s="155"/>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8" t="str">
        <f t="array" ref="AG654">IF($P654="", "",
  "IMT-" &amp; TEXT($A654,"yyyy-mm-dd") &amp; "-" &amp;
  IFERROR(
    INDEX('{INDEX} Tour Packages'!A:AC,
      MATCH($P654, '{INDEX} Tour Packages'!$A:$A, 0),
      MATCH("Destination Code", '{INDEX} Tour Packages'!$4:$4, 0)
    ),
    "UNKNOWN"
  ) &amp; "-" &amp;
  TEXT(COUNTIFS(P$4:P654,P654),"0000")
)
</f>
        <v/>
      </c>
    </row>
    <row r="655">
      <c r="A655" s="156"/>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c r="AA655" s="157"/>
      <c r="AB655" s="157"/>
      <c r="AC655" s="157"/>
      <c r="AD655" s="157"/>
      <c r="AE655" s="157"/>
      <c r="AF655" s="157"/>
      <c r="AG655" s="158" t="str">
        <f t="array" ref="AG655">IF($P655="", "",
  "IMT-" &amp; TEXT($A655,"yyyy-mm-dd") &amp; "-" &amp;
  IFERROR(
    INDEX('{INDEX} Tour Packages'!A:AC,
      MATCH($P655, '{INDEX} Tour Packages'!$A:$A, 0),
      MATCH("Destination Code", '{INDEX} Tour Packages'!$4:$4, 0)
    ),
    "UNKNOWN"
  ) &amp; "-" &amp;
  TEXT(COUNTIFS(P$4:P655,P655),"0000")
)
</f>
        <v/>
      </c>
    </row>
    <row r="656">
      <c r="A656" s="155"/>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8" t="str">
        <f t="array" ref="AG656">IF($P656="", "",
  "IMT-" &amp; TEXT($A656,"yyyy-mm-dd") &amp; "-" &amp;
  IFERROR(
    INDEX('{INDEX} Tour Packages'!A:AC,
      MATCH($P656, '{INDEX} Tour Packages'!$A:$A, 0),
      MATCH("Destination Code", '{INDEX} Tour Packages'!$4:$4, 0)
    ),
    "UNKNOWN"
  ) &amp; "-" &amp;
  TEXT(COUNTIFS(P$4:P656,P656),"0000")
)
</f>
        <v/>
      </c>
    </row>
    <row r="657">
      <c r="A657" s="156"/>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c r="AA657" s="157"/>
      <c r="AB657" s="157"/>
      <c r="AC657" s="157"/>
      <c r="AD657" s="157"/>
      <c r="AE657" s="157"/>
      <c r="AF657" s="157"/>
      <c r="AG657" s="158" t="str">
        <f t="array" ref="AG657">IF($P657="", "",
  "IMT-" &amp; TEXT($A657,"yyyy-mm-dd") &amp; "-" &amp;
  IFERROR(
    INDEX('{INDEX} Tour Packages'!A:AC,
      MATCH($P657, '{INDEX} Tour Packages'!$A:$A, 0),
      MATCH("Destination Code", '{INDEX} Tour Packages'!$4:$4, 0)
    ),
    "UNKNOWN"
  ) &amp; "-" &amp;
  TEXT(COUNTIFS(P$4:P657,P657),"0000")
)
</f>
        <v/>
      </c>
    </row>
    <row r="658">
      <c r="A658" s="155"/>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8" t="str">
        <f t="array" ref="AG658">IF($P658="", "",
  "IMT-" &amp; TEXT($A658,"yyyy-mm-dd") &amp; "-" &amp;
  IFERROR(
    INDEX('{INDEX} Tour Packages'!A:AC,
      MATCH($P658, '{INDEX} Tour Packages'!$A:$A, 0),
      MATCH("Destination Code", '{INDEX} Tour Packages'!$4:$4, 0)
    ),
    "UNKNOWN"
  ) &amp; "-" &amp;
  TEXT(COUNTIFS(P$4:P658,P658),"0000")
)
</f>
        <v/>
      </c>
    </row>
    <row r="659">
      <c r="A659" s="156"/>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c r="AA659" s="157"/>
      <c r="AB659" s="157"/>
      <c r="AC659" s="157"/>
      <c r="AD659" s="157"/>
      <c r="AE659" s="157"/>
      <c r="AF659" s="157"/>
      <c r="AG659" s="158" t="str">
        <f t="array" ref="AG659">IF($P659="", "",
  "IMT-" &amp; TEXT($A659,"yyyy-mm-dd") &amp; "-" &amp;
  IFERROR(
    INDEX('{INDEX} Tour Packages'!A:AC,
      MATCH($P659, '{INDEX} Tour Packages'!$A:$A, 0),
      MATCH("Destination Code", '{INDEX} Tour Packages'!$4:$4, 0)
    ),
    "UNKNOWN"
  ) &amp; "-" &amp;
  TEXT(COUNTIFS(P$4:P659,P659),"0000")
)
</f>
        <v/>
      </c>
    </row>
    <row r="660">
      <c r="A660" s="155"/>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8" t="str">
        <f t="array" ref="AG660">IF($P660="", "",
  "IMT-" &amp; TEXT($A660,"yyyy-mm-dd") &amp; "-" &amp;
  IFERROR(
    INDEX('{INDEX} Tour Packages'!A:AC,
      MATCH($P660, '{INDEX} Tour Packages'!$A:$A, 0),
      MATCH("Destination Code", '{INDEX} Tour Packages'!$4:$4, 0)
    ),
    "UNKNOWN"
  ) &amp; "-" &amp;
  TEXT(COUNTIFS(P$4:P660,P660),"0000")
)
</f>
        <v/>
      </c>
    </row>
    <row r="661">
      <c r="A661" s="156"/>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c r="AA661" s="157"/>
      <c r="AB661" s="157"/>
      <c r="AC661" s="157"/>
      <c r="AD661" s="157"/>
      <c r="AE661" s="157"/>
      <c r="AF661" s="157"/>
      <c r="AG661" s="158" t="str">
        <f t="array" ref="AG661">IF($P661="", "",
  "IMT-" &amp; TEXT($A661,"yyyy-mm-dd") &amp; "-" &amp;
  IFERROR(
    INDEX('{INDEX} Tour Packages'!A:AC,
      MATCH($P661, '{INDEX} Tour Packages'!$A:$A, 0),
      MATCH("Destination Code", '{INDEX} Tour Packages'!$4:$4, 0)
    ),
    "UNKNOWN"
  ) &amp; "-" &amp;
  TEXT(COUNTIFS(P$4:P661,P661),"0000")
)
</f>
        <v/>
      </c>
    </row>
    <row r="662">
      <c r="A662" s="155"/>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8" t="str">
        <f t="array" ref="AG662">IF($P662="", "",
  "IMT-" &amp; TEXT($A662,"yyyy-mm-dd") &amp; "-" &amp;
  IFERROR(
    INDEX('{INDEX} Tour Packages'!A:AC,
      MATCH($P662, '{INDEX} Tour Packages'!$A:$A, 0),
      MATCH("Destination Code", '{INDEX} Tour Packages'!$4:$4, 0)
    ),
    "UNKNOWN"
  ) &amp; "-" &amp;
  TEXT(COUNTIFS(P$4:P662,P662),"0000")
)
</f>
        <v/>
      </c>
    </row>
    <row r="663">
      <c r="A663" s="156"/>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c r="AA663" s="157"/>
      <c r="AB663" s="157"/>
      <c r="AC663" s="157"/>
      <c r="AD663" s="157"/>
      <c r="AE663" s="157"/>
      <c r="AF663" s="157"/>
      <c r="AG663" s="158" t="str">
        <f t="array" ref="AG663">IF($P663="", "",
  "IMT-" &amp; TEXT($A663,"yyyy-mm-dd") &amp; "-" &amp;
  IFERROR(
    INDEX('{INDEX} Tour Packages'!A:AC,
      MATCH($P663, '{INDEX} Tour Packages'!$A:$A, 0),
      MATCH("Destination Code", '{INDEX} Tour Packages'!$4:$4, 0)
    ),
    "UNKNOWN"
  ) &amp; "-" &amp;
  TEXT(COUNTIFS(P$4:P663,P663),"0000")
)
</f>
        <v/>
      </c>
    </row>
    <row r="664">
      <c r="A664" s="155"/>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8" t="str">
        <f t="array" ref="AG664">IF($P664="", "",
  "IMT-" &amp; TEXT($A664,"yyyy-mm-dd") &amp; "-" &amp;
  IFERROR(
    INDEX('{INDEX} Tour Packages'!A:AC,
      MATCH($P664, '{INDEX} Tour Packages'!$A:$A, 0),
      MATCH("Destination Code", '{INDEX} Tour Packages'!$4:$4, 0)
    ),
    "UNKNOWN"
  ) &amp; "-" &amp;
  TEXT(COUNTIFS(P$4:P664,P664),"0000")
)
</f>
        <v/>
      </c>
    </row>
    <row r="665">
      <c r="A665" s="156"/>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c r="AA665" s="157"/>
      <c r="AB665" s="157"/>
      <c r="AC665" s="157"/>
      <c r="AD665" s="157"/>
      <c r="AE665" s="157"/>
      <c r="AF665" s="157"/>
      <c r="AG665" s="158" t="str">
        <f t="array" ref="AG665">IF($P665="", "",
  "IMT-" &amp; TEXT($A665,"yyyy-mm-dd") &amp; "-" &amp;
  IFERROR(
    INDEX('{INDEX} Tour Packages'!A:AC,
      MATCH($P665, '{INDEX} Tour Packages'!$A:$A, 0),
      MATCH("Destination Code", '{INDEX} Tour Packages'!$4:$4, 0)
    ),
    "UNKNOWN"
  ) &amp; "-" &amp;
  TEXT(COUNTIFS(P$4:P665,P665),"0000")
)
</f>
        <v/>
      </c>
    </row>
    <row r="666">
      <c r="A666" s="155"/>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8" t="str">
        <f t="array" ref="AG666">IF($P666="", "",
  "IMT-" &amp; TEXT($A666,"yyyy-mm-dd") &amp; "-" &amp;
  IFERROR(
    INDEX('{INDEX} Tour Packages'!A:AC,
      MATCH($P666, '{INDEX} Tour Packages'!$A:$A, 0),
      MATCH("Destination Code", '{INDEX} Tour Packages'!$4:$4, 0)
    ),
    "UNKNOWN"
  ) &amp; "-" &amp;
  TEXT(COUNTIFS(P$4:P666,P666),"0000")
)
</f>
        <v/>
      </c>
    </row>
    <row r="667">
      <c r="A667" s="156"/>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c r="AA667" s="157"/>
      <c r="AB667" s="157"/>
      <c r="AC667" s="157"/>
      <c r="AD667" s="157"/>
      <c r="AE667" s="157"/>
      <c r="AF667" s="157"/>
      <c r="AG667" s="158" t="str">
        <f t="array" ref="AG667">IF($P667="", "",
  "IMT-" &amp; TEXT($A667,"yyyy-mm-dd") &amp; "-" &amp;
  IFERROR(
    INDEX('{INDEX} Tour Packages'!A:AC,
      MATCH($P667, '{INDEX} Tour Packages'!$A:$A, 0),
      MATCH("Destination Code", '{INDEX} Tour Packages'!$4:$4, 0)
    ),
    "UNKNOWN"
  ) &amp; "-" &amp;
  TEXT(COUNTIFS(P$4:P667,P667),"0000")
)
</f>
        <v/>
      </c>
    </row>
    <row r="668">
      <c r="A668" s="155"/>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8" t="str">
        <f t="array" ref="AG668">IF($P668="", "",
  "IMT-" &amp; TEXT($A668,"yyyy-mm-dd") &amp; "-" &amp;
  IFERROR(
    INDEX('{INDEX} Tour Packages'!A:AC,
      MATCH($P668, '{INDEX} Tour Packages'!$A:$A, 0),
      MATCH("Destination Code", '{INDEX} Tour Packages'!$4:$4, 0)
    ),
    "UNKNOWN"
  ) &amp; "-" &amp;
  TEXT(COUNTIFS(P$4:P668,P668),"0000")
)
</f>
        <v/>
      </c>
    </row>
    <row r="669">
      <c r="A669" s="156"/>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c r="AA669" s="157"/>
      <c r="AB669" s="157"/>
      <c r="AC669" s="157"/>
      <c r="AD669" s="157"/>
      <c r="AE669" s="157"/>
      <c r="AF669" s="157"/>
      <c r="AG669" s="158" t="str">
        <f t="array" ref="AG669">IF($P669="", "",
  "IMT-" &amp; TEXT($A669,"yyyy-mm-dd") &amp; "-" &amp;
  IFERROR(
    INDEX('{INDEX} Tour Packages'!A:AC,
      MATCH($P669, '{INDEX} Tour Packages'!$A:$A, 0),
      MATCH("Destination Code", '{INDEX} Tour Packages'!$4:$4, 0)
    ),
    "UNKNOWN"
  ) &amp; "-" &amp;
  TEXT(COUNTIFS(P$4:P669,P669),"0000")
)
</f>
        <v/>
      </c>
    </row>
    <row r="670">
      <c r="A670" s="155"/>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8" t="str">
        <f t="array" ref="AG670">IF($P670="", "",
  "IMT-" &amp; TEXT($A670,"yyyy-mm-dd") &amp; "-" &amp;
  IFERROR(
    INDEX('{INDEX} Tour Packages'!A:AC,
      MATCH($P670, '{INDEX} Tour Packages'!$A:$A, 0),
      MATCH("Destination Code", '{INDEX} Tour Packages'!$4:$4, 0)
    ),
    "UNKNOWN"
  ) &amp; "-" &amp;
  TEXT(COUNTIFS(P$4:P670,P670),"0000")
)
</f>
        <v/>
      </c>
    </row>
    <row r="671">
      <c r="A671" s="156"/>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c r="AA671" s="157"/>
      <c r="AB671" s="157"/>
      <c r="AC671" s="157"/>
      <c r="AD671" s="157"/>
      <c r="AE671" s="157"/>
      <c r="AF671" s="157"/>
      <c r="AG671" s="158" t="str">
        <f t="array" ref="AG671">IF($P671="", "",
  "IMT-" &amp; TEXT($A671,"yyyy-mm-dd") &amp; "-" &amp;
  IFERROR(
    INDEX('{INDEX} Tour Packages'!A:AC,
      MATCH($P671, '{INDEX} Tour Packages'!$A:$A, 0),
      MATCH("Destination Code", '{INDEX} Tour Packages'!$4:$4, 0)
    ),
    "UNKNOWN"
  ) &amp; "-" &amp;
  TEXT(COUNTIFS(P$4:P671,P671),"0000")
)
</f>
        <v/>
      </c>
    </row>
    <row r="672">
      <c r="A672" s="155"/>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8" t="str">
        <f t="array" ref="AG672">IF($P672="", "",
  "IMT-" &amp; TEXT($A672,"yyyy-mm-dd") &amp; "-" &amp;
  IFERROR(
    INDEX('{INDEX} Tour Packages'!A:AC,
      MATCH($P672, '{INDEX} Tour Packages'!$A:$A, 0),
      MATCH("Destination Code", '{INDEX} Tour Packages'!$4:$4, 0)
    ),
    "UNKNOWN"
  ) &amp; "-" &amp;
  TEXT(COUNTIFS(P$4:P672,P672),"0000")
)
</f>
        <v/>
      </c>
    </row>
    <row r="673">
      <c r="A673" s="156"/>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c r="AA673" s="157"/>
      <c r="AB673" s="157"/>
      <c r="AC673" s="157"/>
      <c r="AD673" s="157"/>
      <c r="AE673" s="157"/>
      <c r="AF673" s="157"/>
      <c r="AG673" s="158" t="str">
        <f t="array" ref="AG673">IF($P673="", "",
  "IMT-" &amp; TEXT($A673,"yyyy-mm-dd") &amp; "-" &amp;
  IFERROR(
    INDEX('{INDEX} Tour Packages'!A:AC,
      MATCH($P673, '{INDEX} Tour Packages'!$A:$A, 0),
      MATCH("Destination Code", '{INDEX} Tour Packages'!$4:$4, 0)
    ),
    "UNKNOWN"
  ) &amp; "-" &amp;
  TEXT(COUNTIFS(P$4:P673,P673),"0000")
)
</f>
        <v/>
      </c>
    </row>
    <row r="674">
      <c r="A674" s="155"/>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8" t="str">
        <f t="array" ref="AG674">IF($P674="", "",
  "IMT-" &amp; TEXT($A674,"yyyy-mm-dd") &amp; "-" &amp;
  IFERROR(
    INDEX('{INDEX} Tour Packages'!A:AC,
      MATCH($P674, '{INDEX} Tour Packages'!$A:$A, 0),
      MATCH("Destination Code", '{INDEX} Tour Packages'!$4:$4, 0)
    ),
    "UNKNOWN"
  ) &amp; "-" &amp;
  TEXT(COUNTIFS(P$4:P674,P674),"0000")
)
</f>
        <v/>
      </c>
    </row>
    <row r="675">
      <c r="A675" s="156"/>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c r="AA675" s="157"/>
      <c r="AB675" s="157"/>
      <c r="AC675" s="157"/>
      <c r="AD675" s="157"/>
      <c r="AE675" s="157"/>
      <c r="AF675" s="157"/>
      <c r="AG675" s="158" t="str">
        <f t="array" ref="AG675">IF($P675="", "",
  "IMT-" &amp; TEXT($A675,"yyyy-mm-dd") &amp; "-" &amp;
  IFERROR(
    INDEX('{INDEX} Tour Packages'!A:AC,
      MATCH($P675, '{INDEX} Tour Packages'!$A:$A, 0),
      MATCH("Destination Code", '{INDEX} Tour Packages'!$4:$4, 0)
    ),
    "UNKNOWN"
  ) &amp; "-" &amp;
  TEXT(COUNTIFS(P$4:P675,P675),"0000")
)
</f>
        <v/>
      </c>
    </row>
    <row r="676">
      <c r="A676" s="155"/>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8" t="str">
        <f t="array" ref="AG676">IF($P676="", "",
  "IMT-" &amp; TEXT($A676,"yyyy-mm-dd") &amp; "-" &amp;
  IFERROR(
    INDEX('{INDEX} Tour Packages'!A:AC,
      MATCH($P676, '{INDEX} Tour Packages'!$A:$A, 0),
      MATCH("Destination Code", '{INDEX} Tour Packages'!$4:$4, 0)
    ),
    "UNKNOWN"
  ) &amp; "-" &amp;
  TEXT(COUNTIFS(P$4:P676,P676),"0000")
)
</f>
        <v/>
      </c>
    </row>
    <row r="677">
      <c r="A677" s="156"/>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c r="AA677" s="157"/>
      <c r="AB677" s="157"/>
      <c r="AC677" s="157"/>
      <c r="AD677" s="157"/>
      <c r="AE677" s="157"/>
      <c r="AF677" s="157"/>
      <c r="AG677" s="158" t="str">
        <f t="array" ref="AG677">IF($P677="", "",
  "IMT-" &amp; TEXT($A677,"yyyy-mm-dd") &amp; "-" &amp;
  IFERROR(
    INDEX('{INDEX} Tour Packages'!A:AC,
      MATCH($P677, '{INDEX} Tour Packages'!$A:$A, 0),
      MATCH("Destination Code", '{INDEX} Tour Packages'!$4:$4, 0)
    ),
    "UNKNOWN"
  ) &amp; "-" &amp;
  TEXT(COUNTIFS(P$4:P677,P677),"0000")
)
</f>
        <v/>
      </c>
    </row>
    <row r="678">
      <c r="A678" s="155"/>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8" t="str">
        <f t="array" ref="AG678">IF($P678="", "",
  "IMT-" &amp; TEXT($A678,"yyyy-mm-dd") &amp; "-" &amp;
  IFERROR(
    INDEX('{INDEX} Tour Packages'!A:AC,
      MATCH($P678, '{INDEX} Tour Packages'!$A:$A, 0),
      MATCH("Destination Code", '{INDEX} Tour Packages'!$4:$4, 0)
    ),
    "UNKNOWN"
  ) &amp; "-" &amp;
  TEXT(COUNTIFS(P$4:P678,P678),"0000")
)
</f>
        <v/>
      </c>
    </row>
    <row r="679">
      <c r="A679" s="156"/>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c r="AA679" s="157"/>
      <c r="AB679" s="157"/>
      <c r="AC679" s="157"/>
      <c r="AD679" s="157"/>
      <c r="AE679" s="157"/>
      <c r="AF679" s="157"/>
      <c r="AG679" s="158" t="str">
        <f t="array" ref="AG679">IF($P679="", "",
  "IMT-" &amp; TEXT($A679,"yyyy-mm-dd") &amp; "-" &amp;
  IFERROR(
    INDEX('{INDEX} Tour Packages'!A:AC,
      MATCH($P679, '{INDEX} Tour Packages'!$A:$A, 0),
      MATCH("Destination Code", '{INDEX} Tour Packages'!$4:$4, 0)
    ),
    "UNKNOWN"
  ) &amp; "-" &amp;
  TEXT(COUNTIFS(P$4:P679,P679),"0000")
)
</f>
        <v/>
      </c>
    </row>
    <row r="680">
      <c r="A680" s="155"/>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8" t="str">
        <f t="array" ref="AG680">IF($P680="", "",
  "IMT-" &amp; TEXT($A680,"yyyy-mm-dd") &amp; "-" &amp;
  IFERROR(
    INDEX('{INDEX} Tour Packages'!A:AC,
      MATCH($P680, '{INDEX} Tour Packages'!$A:$A, 0),
      MATCH("Destination Code", '{INDEX} Tour Packages'!$4:$4, 0)
    ),
    "UNKNOWN"
  ) &amp; "-" &amp;
  TEXT(COUNTIFS(P$4:P680,P680),"0000")
)
</f>
        <v/>
      </c>
    </row>
    <row r="681">
      <c r="A681" s="156"/>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c r="AA681" s="157"/>
      <c r="AB681" s="157"/>
      <c r="AC681" s="157"/>
      <c r="AD681" s="157"/>
      <c r="AE681" s="157"/>
      <c r="AF681" s="157"/>
      <c r="AG681" s="158" t="str">
        <f t="array" ref="AG681">IF($P681="", "",
  "IMT-" &amp; TEXT($A681,"yyyy-mm-dd") &amp; "-" &amp;
  IFERROR(
    INDEX('{INDEX} Tour Packages'!A:AC,
      MATCH($P681, '{INDEX} Tour Packages'!$A:$A, 0),
      MATCH("Destination Code", '{INDEX} Tour Packages'!$4:$4, 0)
    ),
    "UNKNOWN"
  ) &amp; "-" &amp;
  TEXT(COUNTIFS(P$4:P681,P681),"0000")
)
</f>
        <v/>
      </c>
    </row>
    <row r="682">
      <c r="A682" s="155"/>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8" t="str">
        <f t="array" ref="AG682">IF($P682="", "",
  "IMT-" &amp; TEXT($A682,"yyyy-mm-dd") &amp; "-" &amp;
  IFERROR(
    INDEX('{INDEX} Tour Packages'!A:AC,
      MATCH($P682, '{INDEX} Tour Packages'!$A:$A, 0),
      MATCH("Destination Code", '{INDEX} Tour Packages'!$4:$4, 0)
    ),
    "UNKNOWN"
  ) &amp; "-" &amp;
  TEXT(COUNTIFS(P$4:P682,P682),"0000")
)
</f>
        <v/>
      </c>
    </row>
    <row r="683">
      <c r="A683" s="156"/>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c r="AA683" s="157"/>
      <c r="AB683" s="157"/>
      <c r="AC683" s="157"/>
      <c r="AD683" s="157"/>
      <c r="AE683" s="157"/>
      <c r="AF683" s="157"/>
      <c r="AG683" s="158" t="str">
        <f t="array" ref="AG683">IF($P683="", "",
  "IMT-" &amp; TEXT($A683,"yyyy-mm-dd") &amp; "-" &amp;
  IFERROR(
    INDEX('{INDEX} Tour Packages'!A:AC,
      MATCH($P683, '{INDEX} Tour Packages'!$A:$A, 0),
      MATCH("Destination Code", '{INDEX} Tour Packages'!$4:$4, 0)
    ),
    "UNKNOWN"
  ) &amp; "-" &amp;
  TEXT(COUNTIFS(P$4:P683,P683),"0000")
)
</f>
        <v/>
      </c>
    </row>
    <row r="684">
      <c r="A684" s="155"/>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8" t="str">
        <f t="array" ref="AG684">IF($P684="", "",
  "IMT-" &amp; TEXT($A684,"yyyy-mm-dd") &amp; "-" &amp;
  IFERROR(
    INDEX('{INDEX} Tour Packages'!A:AC,
      MATCH($P684, '{INDEX} Tour Packages'!$A:$A, 0),
      MATCH("Destination Code", '{INDEX} Tour Packages'!$4:$4, 0)
    ),
    "UNKNOWN"
  ) &amp; "-" &amp;
  TEXT(COUNTIFS(P$4:P684,P684),"0000")
)
</f>
        <v/>
      </c>
    </row>
    <row r="685">
      <c r="A685" s="156"/>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c r="AA685" s="157"/>
      <c r="AB685" s="157"/>
      <c r="AC685" s="157"/>
      <c r="AD685" s="157"/>
      <c r="AE685" s="157"/>
      <c r="AF685" s="157"/>
      <c r="AG685" s="158" t="str">
        <f t="array" ref="AG685">IF($P685="", "",
  "IMT-" &amp; TEXT($A685,"yyyy-mm-dd") &amp; "-" &amp;
  IFERROR(
    INDEX('{INDEX} Tour Packages'!A:AC,
      MATCH($P685, '{INDEX} Tour Packages'!$A:$A, 0),
      MATCH("Destination Code", '{INDEX} Tour Packages'!$4:$4, 0)
    ),
    "UNKNOWN"
  ) &amp; "-" &amp;
  TEXT(COUNTIFS(P$4:P685,P685),"0000")
)
</f>
        <v/>
      </c>
    </row>
    <row r="686">
      <c r="A686" s="155"/>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8" t="str">
        <f t="array" ref="AG686">IF($P686="", "",
  "IMT-" &amp; TEXT($A686,"yyyy-mm-dd") &amp; "-" &amp;
  IFERROR(
    INDEX('{INDEX} Tour Packages'!A:AC,
      MATCH($P686, '{INDEX} Tour Packages'!$A:$A, 0),
      MATCH("Destination Code", '{INDEX} Tour Packages'!$4:$4, 0)
    ),
    "UNKNOWN"
  ) &amp; "-" &amp;
  TEXT(COUNTIFS(P$4:P686,P686),"0000")
)
</f>
        <v/>
      </c>
    </row>
    <row r="687">
      <c r="A687" s="156"/>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c r="AA687" s="157"/>
      <c r="AB687" s="157"/>
      <c r="AC687" s="157"/>
      <c r="AD687" s="157"/>
      <c r="AE687" s="157"/>
      <c r="AF687" s="157"/>
      <c r="AG687" s="158" t="str">
        <f t="array" ref="AG687">IF($P687="", "",
  "IMT-" &amp; TEXT($A687,"yyyy-mm-dd") &amp; "-" &amp;
  IFERROR(
    INDEX('{INDEX} Tour Packages'!A:AC,
      MATCH($P687, '{INDEX} Tour Packages'!$A:$A, 0),
      MATCH("Destination Code", '{INDEX} Tour Packages'!$4:$4, 0)
    ),
    "UNKNOWN"
  ) &amp; "-" &amp;
  TEXT(COUNTIFS(P$4:P687,P687),"0000")
)
</f>
        <v/>
      </c>
    </row>
    <row r="688">
      <c r="A688" s="155"/>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8" t="str">
        <f t="array" ref="AG688">IF($P688="", "",
  "IMT-" &amp; TEXT($A688,"yyyy-mm-dd") &amp; "-" &amp;
  IFERROR(
    INDEX('{INDEX} Tour Packages'!A:AC,
      MATCH($P688, '{INDEX} Tour Packages'!$A:$A, 0),
      MATCH("Destination Code", '{INDEX} Tour Packages'!$4:$4, 0)
    ),
    "UNKNOWN"
  ) &amp; "-" &amp;
  TEXT(COUNTIFS(P$4:P688,P688),"0000")
)
</f>
        <v/>
      </c>
    </row>
    <row r="689">
      <c r="A689" s="156"/>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c r="AA689" s="157"/>
      <c r="AB689" s="157"/>
      <c r="AC689" s="157"/>
      <c r="AD689" s="157"/>
      <c r="AE689" s="157"/>
      <c r="AF689" s="157"/>
      <c r="AG689" s="158" t="str">
        <f t="array" ref="AG689">IF($P689="", "",
  "IMT-" &amp; TEXT($A689,"yyyy-mm-dd") &amp; "-" &amp;
  IFERROR(
    INDEX('{INDEX} Tour Packages'!A:AC,
      MATCH($P689, '{INDEX} Tour Packages'!$A:$A, 0),
      MATCH("Destination Code", '{INDEX} Tour Packages'!$4:$4, 0)
    ),
    "UNKNOWN"
  ) &amp; "-" &amp;
  TEXT(COUNTIFS(P$4:P689,P689),"0000")
)
</f>
        <v/>
      </c>
    </row>
    <row r="690">
      <c r="A690" s="155"/>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8" t="str">
        <f t="array" ref="AG690">IF($P690="", "",
  "IMT-" &amp; TEXT($A690,"yyyy-mm-dd") &amp; "-" &amp;
  IFERROR(
    INDEX('{INDEX} Tour Packages'!A:AC,
      MATCH($P690, '{INDEX} Tour Packages'!$A:$A, 0),
      MATCH("Destination Code", '{INDEX} Tour Packages'!$4:$4, 0)
    ),
    "UNKNOWN"
  ) &amp; "-" &amp;
  TEXT(COUNTIFS(P$4:P690,P690),"0000")
)
</f>
        <v/>
      </c>
    </row>
    <row r="691">
      <c r="A691" s="156"/>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c r="AA691" s="157"/>
      <c r="AB691" s="157"/>
      <c r="AC691" s="157"/>
      <c r="AD691" s="157"/>
      <c r="AE691" s="157"/>
      <c r="AF691" s="157"/>
      <c r="AG691" s="158" t="str">
        <f t="array" ref="AG691">IF($P691="", "",
  "IMT-" &amp; TEXT($A691,"yyyy-mm-dd") &amp; "-" &amp;
  IFERROR(
    INDEX('{INDEX} Tour Packages'!A:AC,
      MATCH($P691, '{INDEX} Tour Packages'!$A:$A, 0),
      MATCH("Destination Code", '{INDEX} Tour Packages'!$4:$4, 0)
    ),
    "UNKNOWN"
  ) &amp; "-" &amp;
  TEXT(COUNTIFS(P$4:P691,P691),"0000")
)
</f>
        <v/>
      </c>
    </row>
    <row r="692">
      <c r="A692" s="155"/>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8" t="str">
        <f t="array" ref="AG692">IF($P692="", "",
  "IMT-" &amp; TEXT($A692,"yyyy-mm-dd") &amp; "-" &amp;
  IFERROR(
    INDEX('{INDEX} Tour Packages'!A:AC,
      MATCH($P692, '{INDEX} Tour Packages'!$A:$A, 0),
      MATCH("Destination Code", '{INDEX} Tour Packages'!$4:$4, 0)
    ),
    "UNKNOWN"
  ) &amp; "-" &amp;
  TEXT(COUNTIFS(P$4:P692,P692),"0000")
)
</f>
        <v/>
      </c>
    </row>
    <row r="693">
      <c r="A693" s="156"/>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c r="AA693" s="157"/>
      <c r="AB693" s="157"/>
      <c r="AC693" s="157"/>
      <c r="AD693" s="157"/>
      <c r="AE693" s="157"/>
      <c r="AF693" s="157"/>
      <c r="AG693" s="158" t="str">
        <f t="array" ref="AG693">IF($P693="", "",
  "IMT-" &amp; TEXT($A693,"yyyy-mm-dd") &amp; "-" &amp;
  IFERROR(
    INDEX('{INDEX} Tour Packages'!A:AC,
      MATCH($P693, '{INDEX} Tour Packages'!$A:$A, 0),
      MATCH("Destination Code", '{INDEX} Tour Packages'!$4:$4, 0)
    ),
    "UNKNOWN"
  ) &amp; "-" &amp;
  TEXT(COUNTIFS(P$4:P693,P693),"0000")
)
</f>
        <v/>
      </c>
    </row>
    <row r="694">
      <c r="A694" s="155"/>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8" t="str">
        <f t="array" ref="AG694">IF($P694="", "",
  "IMT-" &amp; TEXT($A694,"yyyy-mm-dd") &amp; "-" &amp;
  IFERROR(
    INDEX('{INDEX} Tour Packages'!A:AC,
      MATCH($P694, '{INDEX} Tour Packages'!$A:$A, 0),
      MATCH("Destination Code", '{INDEX} Tour Packages'!$4:$4, 0)
    ),
    "UNKNOWN"
  ) &amp; "-" &amp;
  TEXT(COUNTIFS(P$4:P694,P694),"0000")
)
</f>
        <v/>
      </c>
    </row>
    <row r="695">
      <c r="A695" s="156"/>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c r="AA695" s="157"/>
      <c r="AB695" s="157"/>
      <c r="AC695" s="157"/>
      <c r="AD695" s="157"/>
      <c r="AE695" s="157"/>
      <c r="AF695" s="157"/>
      <c r="AG695" s="158" t="str">
        <f t="array" ref="AG695">IF($P695="", "",
  "IMT-" &amp; TEXT($A695,"yyyy-mm-dd") &amp; "-" &amp;
  IFERROR(
    INDEX('{INDEX} Tour Packages'!A:AC,
      MATCH($P695, '{INDEX} Tour Packages'!$A:$A, 0),
      MATCH("Destination Code", '{INDEX} Tour Packages'!$4:$4, 0)
    ),
    "UNKNOWN"
  ) &amp; "-" &amp;
  TEXT(COUNTIFS(P$4:P695,P695),"0000")
)
</f>
        <v/>
      </c>
    </row>
    <row r="696">
      <c r="A696" s="155"/>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8" t="str">
        <f t="array" ref="AG696">IF($P696="", "",
  "IMT-" &amp; TEXT($A696,"yyyy-mm-dd") &amp; "-" &amp;
  IFERROR(
    INDEX('{INDEX} Tour Packages'!A:AC,
      MATCH($P696, '{INDEX} Tour Packages'!$A:$A, 0),
      MATCH("Destination Code", '{INDEX} Tour Packages'!$4:$4, 0)
    ),
    "UNKNOWN"
  ) &amp; "-" &amp;
  TEXT(COUNTIFS(P$4:P696,P696),"0000")
)
</f>
        <v/>
      </c>
    </row>
    <row r="697">
      <c r="A697" s="156"/>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c r="AA697" s="157"/>
      <c r="AB697" s="157"/>
      <c r="AC697" s="157"/>
      <c r="AD697" s="157"/>
      <c r="AE697" s="157"/>
      <c r="AF697" s="157"/>
      <c r="AG697" s="158" t="str">
        <f t="array" ref="AG697">IF($P697="", "",
  "IMT-" &amp; TEXT($A697,"yyyy-mm-dd") &amp; "-" &amp;
  IFERROR(
    INDEX('{INDEX} Tour Packages'!A:AC,
      MATCH($P697, '{INDEX} Tour Packages'!$A:$A, 0),
      MATCH("Destination Code", '{INDEX} Tour Packages'!$4:$4, 0)
    ),
    "UNKNOWN"
  ) &amp; "-" &amp;
  TEXT(COUNTIFS(P$4:P697,P697),"0000")
)
</f>
        <v/>
      </c>
    </row>
    <row r="698">
      <c r="A698" s="155"/>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8" t="str">
        <f t="array" ref="AG698">IF($P698="", "",
  "IMT-" &amp; TEXT($A698,"yyyy-mm-dd") &amp; "-" &amp;
  IFERROR(
    INDEX('{INDEX} Tour Packages'!A:AC,
      MATCH($P698, '{INDEX} Tour Packages'!$A:$A, 0),
      MATCH("Destination Code", '{INDEX} Tour Packages'!$4:$4, 0)
    ),
    "UNKNOWN"
  ) &amp; "-" &amp;
  TEXT(COUNTIFS(P$4:P698,P698),"0000")
)
</f>
        <v/>
      </c>
    </row>
    <row r="699">
      <c r="A699" s="156"/>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c r="AA699" s="157"/>
      <c r="AB699" s="157"/>
      <c r="AC699" s="157"/>
      <c r="AD699" s="157"/>
      <c r="AE699" s="157"/>
      <c r="AF699" s="157"/>
      <c r="AG699" s="158" t="str">
        <f t="array" ref="AG699">IF($P699="", "",
  "IMT-" &amp; TEXT($A699,"yyyy-mm-dd") &amp; "-" &amp;
  IFERROR(
    INDEX('{INDEX} Tour Packages'!A:AC,
      MATCH($P699, '{INDEX} Tour Packages'!$A:$A, 0),
      MATCH("Destination Code", '{INDEX} Tour Packages'!$4:$4, 0)
    ),
    "UNKNOWN"
  ) &amp; "-" &amp;
  TEXT(COUNTIFS(P$4:P699,P699),"0000")
)
</f>
        <v/>
      </c>
    </row>
    <row r="700">
      <c r="A700" s="155"/>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8" t="str">
        <f t="array" ref="AG700">IF($P700="", "",
  "IMT-" &amp; TEXT($A700,"yyyy-mm-dd") &amp; "-" &amp;
  IFERROR(
    INDEX('{INDEX} Tour Packages'!A:AC,
      MATCH($P700, '{INDEX} Tour Packages'!$A:$A, 0),
      MATCH("Destination Code", '{INDEX} Tour Packages'!$4:$4, 0)
    ),
    "UNKNOWN"
  ) &amp; "-" &amp;
  TEXT(COUNTIFS(P$4:P700,P700),"0000")
)
</f>
        <v/>
      </c>
    </row>
    <row r="701">
      <c r="A701" s="156"/>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c r="AA701" s="157"/>
      <c r="AB701" s="157"/>
      <c r="AC701" s="157"/>
      <c r="AD701" s="157"/>
      <c r="AE701" s="157"/>
      <c r="AF701" s="157"/>
      <c r="AG701" s="158" t="str">
        <f t="array" ref="AG701">IF($P701="", "",
  "IMT-" &amp; TEXT($A701,"yyyy-mm-dd") &amp; "-" &amp;
  IFERROR(
    INDEX('{INDEX} Tour Packages'!A:AC,
      MATCH($P701, '{INDEX} Tour Packages'!$A:$A, 0),
      MATCH("Destination Code", '{INDEX} Tour Packages'!$4:$4, 0)
    ),
    "UNKNOWN"
  ) &amp; "-" &amp;
  TEXT(COUNTIFS(P$4:P701,P701),"0000")
)
</f>
        <v/>
      </c>
    </row>
    <row r="702">
      <c r="A702" s="155"/>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8" t="str">
        <f t="array" ref="AG702">IF($P702="", "",
  "IMT-" &amp; TEXT($A702,"yyyy-mm-dd") &amp; "-" &amp;
  IFERROR(
    INDEX('{INDEX} Tour Packages'!A:AC,
      MATCH($P702, '{INDEX} Tour Packages'!$A:$A, 0),
      MATCH("Destination Code", '{INDEX} Tour Packages'!$4:$4, 0)
    ),
    "UNKNOWN"
  ) &amp; "-" &amp;
  TEXT(COUNTIFS(P$4:P702,P702),"0000")
)
</f>
        <v/>
      </c>
    </row>
    <row r="703">
      <c r="A703" s="156"/>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c r="AA703" s="157"/>
      <c r="AB703" s="157"/>
      <c r="AC703" s="157"/>
      <c r="AD703" s="157"/>
      <c r="AE703" s="157"/>
      <c r="AF703" s="157"/>
      <c r="AG703" s="158" t="str">
        <f t="array" ref="AG703">IF($P703="", "",
  "IMT-" &amp; TEXT($A703,"yyyy-mm-dd") &amp; "-" &amp;
  IFERROR(
    INDEX('{INDEX} Tour Packages'!A:AC,
      MATCH($P703, '{INDEX} Tour Packages'!$A:$A, 0),
      MATCH("Destination Code", '{INDEX} Tour Packages'!$4:$4, 0)
    ),
    "UNKNOWN"
  ) &amp; "-" &amp;
  TEXT(COUNTIFS(P$4:P703,P703),"0000")
)
</f>
        <v/>
      </c>
    </row>
    <row r="704">
      <c r="A704" s="155"/>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8" t="str">
        <f t="array" ref="AG704">IF($P704="", "",
  "IMT-" &amp; TEXT($A704,"yyyy-mm-dd") &amp; "-" &amp;
  IFERROR(
    INDEX('{INDEX} Tour Packages'!A:AC,
      MATCH($P704, '{INDEX} Tour Packages'!$A:$A, 0),
      MATCH("Destination Code", '{INDEX} Tour Packages'!$4:$4, 0)
    ),
    "UNKNOWN"
  ) &amp; "-" &amp;
  TEXT(COUNTIFS(P$4:P704,P704),"0000")
)
</f>
        <v/>
      </c>
    </row>
    <row r="705">
      <c r="A705" s="156"/>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c r="AA705" s="157"/>
      <c r="AB705" s="157"/>
      <c r="AC705" s="157"/>
      <c r="AD705" s="157"/>
      <c r="AE705" s="157"/>
      <c r="AF705" s="157"/>
      <c r="AG705" s="158" t="str">
        <f t="array" ref="AG705">IF($P705="", "",
  "IMT-" &amp; TEXT($A705,"yyyy-mm-dd") &amp; "-" &amp;
  IFERROR(
    INDEX('{INDEX} Tour Packages'!A:AC,
      MATCH($P705, '{INDEX} Tour Packages'!$A:$A, 0),
      MATCH("Destination Code", '{INDEX} Tour Packages'!$4:$4, 0)
    ),
    "UNKNOWN"
  ) &amp; "-" &amp;
  TEXT(COUNTIFS(P$4:P705,P705),"0000")
)
</f>
        <v/>
      </c>
    </row>
    <row r="706">
      <c r="A706" s="155"/>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8" t="str">
        <f t="array" ref="AG706">IF($P706="", "",
  "IMT-" &amp; TEXT($A706,"yyyy-mm-dd") &amp; "-" &amp;
  IFERROR(
    INDEX('{INDEX} Tour Packages'!A:AC,
      MATCH($P706, '{INDEX} Tour Packages'!$A:$A, 0),
      MATCH("Destination Code", '{INDEX} Tour Packages'!$4:$4, 0)
    ),
    "UNKNOWN"
  ) &amp; "-" &amp;
  TEXT(COUNTIFS(P$4:P706,P706),"0000")
)
</f>
        <v/>
      </c>
    </row>
    <row r="707">
      <c r="A707" s="156"/>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c r="AA707" s="157"/>
      <c r="AB707" s="157"/>
      <c r="AC707" s="157"/>
      <c r="AD707" s="157"/>
      <c r="AE707" s="157"/>
      <c r="AF707" s="157"/>
      <c r="AG707" s="158" t="str">
        <f t="array" ref="AG707">IF($P707="", "",
  "IMT-" &amp; TEXT($A707,"yyyy-mm-dd") &amp; "-" &amp;
  IFERROR(
    INDEX('{INDEX} Tour Packages'!A:AC,
      MATCH($P707, '{INDEX} Tour Packages'!$A:$A, 0),
      MATCH("Destination Code", '{INDEX} Tour Packages'!$4:$4, 0)
    ),
    "UNKNOWN"
  ) &amp; "-" &amp;
  TEXT(COUNTIFS(P$4:P707,P707),"0000")
)
</f>
        <v/>
      </c>
    </row>
    <row r="708">
      <c r="A708" s="155"/>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8" t="str">
        <f t="array" ref="AG708">IF($P708="", "",
  "IMT-" &amp; TEXT($A708,"yyyy-mm-dd") &amp; "-" &amp;
  IFERROR(
    INDEX('{INDEX} Tour Packages'!A:AC,
      MATCH($P708, '{INDEX} Tour Packages'!$A:$A, 0),
      MATCH("Destination Code", '{INDEX} Tour Packages'!$4:$4, 0)
    ),
    "UNKNOWN"
  ) &amp; "-" &amp;
  TEXT(COUNTIFS(P$4:P708,P708),"0000")
)
</f>
        <v/>
      </c>
    </row>
    <row r="709">
      <c r="A709" s="156"/>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c r="AA709" s="157"/>
      <c r="AB709" s="157"/>
      <c r="AC709" s="157"/>
      <c r="AD709" s="157"/>
      <c r="AE709" s="157"/>
      <c r="AF709" s="157"/>
      <c r="AG709" s="158" t="str">
        <f t="array" ref="AG709">IF($P709="", "",
  "IMT-" &amp; TEXT($A709,"yyyy-mm-dd") &amp; "-" &amp;
  IFERROR(
    INDEX('{INDEX} Tour Packages'!A:AC,
      MATCH($P709, '{INDEX} Tour Packages'!$A:$A, 0),
      MATCH("Destination Code", '{INDEX} Tour Packages'!$4:$4, 0)
    ),
    "UNKNOWN"
  ) &amp; "-" &amp;
  TEXT(COUNTIFS(P$4:P709,P709),"0000")
)
</f>
        <v/>
      </c>
    </row>
    <row r="710">
      <c r="A710" s="155"/>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8" t="str">
        <f t="array" ref="AG710">IF($P710="", "",
  "IMT-" &amp; TEXT($A710,"yyyy-mm-dd") &amp; "-" &amp;
  IFERROR(
    INDEX('{INDEX} Tour Packages'!A:AC,
      MATCH($P710, '{INDEX} Tour Packages'!$A:$A, 0),
      MATCH("Destination Code", '{INDEX} Tour Packages'!$4:$4, 0)
    ),
    "UNKNOWN"
  ) &amp; "-" &amp;
  TEXT(COUNTIFS(P$4:P710,P710),"0000")
)
</f>
        <v/>
      </c>
    </row>
    <row r="711">
      <c r="A711" s="156"/>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c r="AA711" s="157"/>
      <c r="AB711" s="157"/>
      <c r="AC711" s="157"/>
      <c r="AD711" s="157"/>
      <c r="AE711" s="157"/>
      <c r="AF711" s="157"/>
      <c r="AG711" s="158" t="str">
        <f t="array" ref="AG711">IF($P711="", "",
  "IMT-" &amp; TEXT($A711,"yyyy-mm-dd") &amp; "-" &amp;
  IFERROR(
    INDEX('{INDEX} Tour Packages'!A:AC,
      MATCH($P711, '{INDEX} Tour Packages'!$A:$A, 0),
      MATCH("Destination Code", '{INDEX} Tour Packages'!$4:$4, 0)
    ),
    "UNKNOWN"
  ) &amp; "-" &amp;
  TEXT(COUNTIFS(P$4:P711,P711),"0000")
)
</f>
        <v/>
      </c>
    </row>
    <row r="712">
      <c r="A712" s="155"/>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8" t="str">
        <f t="array" ref="AG712">IF($P712="", "",
  "IMT-" &amp; TEXT($A712,"yyyy-mm-dd") &amp; "-" &amp;
  IFERROR(
    INDEX('{INDEX} Tour Packages'!A:AC,
      MATCH($P712, '{INDEX} Tour Packages'!$A:$A, 0),
      MATCH("Destination Code", '{INDEX} Tour Packages'!$4:$4, 0)
    ),
    "UNKNOWN"
  ) &amp; "-" &amp;
  TEXT(COUNTIFS(P$4:P712,P712),"0000")
)
</f>
        <v/>
      </c>
    </row>
    <row r="713">
      <c r="A713" s="156"/>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c r="AA713" s="157"/>
      <c r="AB713" s="157"/>
      <c r="AC713" s="157"/>
      <c r="AD713" s="157"/>
      <c r="AE713" s="157"/>
      <c r="AF713" s="157"/>
      <c r="AG713" s="158" t="str">
        <f t="array" ref="AG713">IF($P713="", "",
  "IMT-" &amp; TEXT($A713,"yyyy-mm-dd") &amp; "-" &amp;
  IFERROR(
    INDEX('{INDEX} Tour Packages'!A:AC,
      MATCH($P713, '{INDEX} Tour Packages'!$A:$A, 0),
      MATCH("Destination Code", '{INDEX} Tour Packages'!$4:$4, 0)
    ),
    "UNKNOWN"
  ) &amp; "-" &amp;
  TEXT(COUNTIFS(P$4:P713,P713),"0000")
)
</f>
        <v/>
      </c>
    </row>
    <row r="714">
      <c r="A714" s="155"/>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8" t="str">
        <f t="array" ref="AG714">IF($P714="", "",
  "IMT-" &amp; TEXT($A714,"yyyy-mm-dd") &amp; "-" &amp;
  IFERROR(
    INDEX('{INDEX} Tour Packages'!A:AC,
      MATCH($P714, '{INDEX} Tour Packages'!$A:$A, 0),
      MATCH("Destination Code", '{INDEX} Tour Packages'!$4:$4, 0)
    ),
    "UNKNOWN"
  ) &amp; "-" &amp;
  TEXT(COUNTIFS(P$4:P714,P714),"0000")
)
</f>
        <v/>
      </c>
    </row>
    <row r="715">
      <c r="A715" s="156"/>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c r="AA715" s="157"/>
      <c r="AB715" s="157"/>
      <c r="AC715" s="157"/>
      <c r="AD715" s="157"/>
      <c r="AE715" s="157"/>
      <c r="AF715" s="157"/>
      <c r="AG715" s="158" t="str">
        <f t="array" ref="AG715">IF($P715="", "",
  "IMT-" &amp; TEXT($A715,"yyyy-mm-dd") &amp; "-" &amp;
  IFERROR(
    INDEX('{INDEX} Tour Packages'!A:AC,
      MATCH($P715, '{INDEX} Tour Packages'!$A:$A, 0),
      MATCH("Destination Code", '{INDEX} Tour Packages'!$4:$4, 0)
    ),
    "UNKNOWN"
  ) &amp; "-" &amp;
  TEXT(COUNTIFS(P$4:P715,P715),"0000")
)
</f>
        <v/>
      </c>
    </row>
    <row r="716">
      <c r="A716" s="155"/>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8" t="str">
        <f t="array" ref="AG716">IF($P716="", "",
  "IMT-" &amp; TEXT($A716,"yyyy-mm-dd") &amp; "-" &amp;
  IFERROR(
    INDEX('{INDEX} Tour Packages'!A:AC,
      MATCH($P716, '{INDEX} Tour Packages'!$A:$A, 0),
      MATCH("Destination Code", '{INDEX} Tour Packages'!$4:$4, 0)
    ),
    "UNKNOWN"
  ) &amp; "-" &amp;
  TEXT(COUNTIFS(P$4:P716,P716),"0000")
)
</f>
        <v/>
      </c>
    </row>
    <row r="717">
      <c r="A717" s="156"/>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c r="AA717" s="157"/>
      <c r="AB717" s="157"/>
      <c r="AC717" s="157"/>
      <c r="AD717" s="157"/>
      <c r="AE717" s="157"/>
      <c r="AF717" s="157"/>
      <c r="AG717" s="158" t="str">
        <f t="array" ref="AG717">IF($P717="", "",
  "IMT-" &amp; TEXT($A717,"yyyy-mm-dd") &amp; "-" &amp;
  IFERROR(
    INDEX('{INDEX} Tour Packages'!A:AC,
      MATCH($P717, '{INDEX} Tour Packages'!$A:$A, 0),
      MATCH("Destination Code", '{INDEX} Tour Packages'!$4:$4, 0)
    ),
    "UNKNOWN"
  ) &amp; "-" &amp;
  TEXT(COUNTIFS(P$4:P717,P717),"0000")
)
</f>
        <v/>
      </c>
    </row>
    <row r="718">
      <c r="A718" s="155"/>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8" t="str">
        <f t="array" ref="AG718">IF($P718="", "",
  "IMT-" &amp; TEXT($A718,"yyyy-mm-dd") &amp; "-" &amp;
  IFERROR(
    INDEX('{INDEX} Tour Packages'!A:AC,
      MATCH($P718, '{INDEX} Tour Packages'!$A:$A, 0),
      MATCH("Destination Code", '{INDEX} Tour Packages'!$4:$4, 0)
    ),
    "UNKNOWN"
  ) &amp; "-" &amp;
  TEXT(COUNTIFS(P$4:P718,P718),"0000")
)
</f>
        <v/>
      </c>
    </row>
    <row r="719">
      <c r="A719" s="156"/>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c r="AA719" s="157"/>
      <c r="AB719" s="157"/>
      <c r="AC719" s="157"/>
      <c r="AD719" s="157"/>
      <c r="AE719" s="157"/>
      <c r="AF719" s="157"/>
      <c r="AG719" s="158" t="str">
        <f t="array" ref="AG719">IF($P719="", "",
  "IMT-" &amp; TEXT($A719,"yyyy-mm-dd") &amp; "-" &amp;
  IFERROR(
    INDEX('{INDEX} Tour Packages'!A:AC,
      MATCH($P719, '{INDEX} Tour Packages'!$A:$A, 0),
      MATCH("Destination Code", '{INDEX} Tour Packages'!$4:$4, 0)
    ),
    "UNKNOWN"
  ) &amp; "-" &amp;
  TEXT(COUNTIFS(P$4:P719,P719),"0000")
)
</f>
        <v/>
      </c>
    </row>
    <row r="720">
      <c r="A720" s="155"/>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8" t="str">
        <f t="array" ref="AG720">IF($P720="", "",
  "IMT-" &amp; TEXT($A720,"yyyy-mm-dd") &amp; "-" &amp;
  IFERROR(
    INDEX('{INDEX} Tour Packages'!A:AC,
      MATCH($P720, '{INDEX} Tour Packages'!$A:$A, 0),
      MATCH("Destination Code", '{INDEX} Tour Packages'!$4:$4, 0)
    ),
    "UNKNOWN"
  ) &amp; "-" &amp;
  TEXT(COUNTIFS(P$4:P720,P720),"0000")
)
</f>
        <v/>
      </c>
    </row>
    <row r="721">
      <c r="A721" s="156"/>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c r="AA721" s="157"/>
      <c r="AB721" s="157"/>
      <c r="AC721" s="157"/>
      <c r="AD721" s="157"/>
      <c r="AE721" s="157"/>
      <c r="AF721" s="157"/>
      <c r="AG721" s="158" t="str">
        <f t="array" ref="AG721">IF($P721="", "",
  "IMT-" &amp; TEXT($A721,"yyyy-mm-dd") &amp; "-" &amp;
  IFERROR(
    INDEX('{INDEX} Tour Packages'!A:AC,
      MATCH($P721, '{INDEX} Tour Packages'!$A:$A, 0),
      MATCH("Destination Code", '{INDEX} Tour Packages'!$4:$4, 0)
    ),
    "UNKNOWN"
  ) &amp; "-" &amp;
  TEXT(COUNTIFS(P$4:P721,P721),"0000")
)
</f>
        <v/>
      </c>
    </row>
    <row r="722">
      <c r="A722" s="155"/>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8" t="str">
        <f t="array" ref="AG722">IF($P722="", "",
  "IMT-" &amp; TEXT($A722,"yyyy-mm-dd") &amp; "-" &amp;
  IFERROR(
    INDEX('{INDEX} Tour Packages'!A:AC,
      MATCH($P722, '{INDEX} Tour Packages'!$A:$A, 0),
      MATCH("Destination Code", '{INDEX} Tour Packages'!$4:$4, 0)
    ),
    "UNKNOWN"
  ) &amp; "-" &amp;
  TEXT(COUNTIFS(P$4:P722,P722),"0000")
)
</f>
        <v/>
      </c>
    </row>
    <row r="723">
      <c r="A723" s="156"/>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c r="AA723" s="157"/>
      <c r="AB723" s="157"/>
      <c r="AC723" s="157"/>
      <c r="AD723" s="157"/>
      <c r="AE723" s="157"/>
      <c r="AF723" s="157"/>
      <c r="AG723" s="158" t="str">
        <f t="array" ref="AG723">IF($P723="", "",
  "IMT-" &amp; TEXT($A723,"yyyy-mm-dd") &amp; "-" &amp;
  IFERROR(
    INDEX('{INDEX} Tour Packages'!A:AC,
      MATCH($P723, '{INDEX} Tour Packages'!$A:$A, 0),
      MATCH("Destination Code", '{INDEX} Tour Packages'!$4:$4, 0)
    ),
    "UNKNOWN"
  ) &amp; "-" &amp;
  TEXT(COUNTIFS(P$4:P723,P723),"0000")
)
</f>
        <v/>
      </c>
    </row>
    <row r="724">
      <c r="A724" s="155"/>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8" t="str">
        <f t="array" ref="AG724">IF($P724="", "",
  "IMT-" &amp; TEXT($A724,"yyyy-mm-dd") &amp; "-" &amp;
  IFERROR(
    INDEX('{INDEX} Tour Packages'!A:AC,
      MATCH($P724, '{INDEX} Tour Packages'!$A:$A, 0),
      MATCH("Destination Code", '{INDEX} Tour Packages'!$4:$4, 0)
    ),
    "UNKNOWN"
  ) &amp; "-" &amp;
  TEXT(COUNTIFS(P$4:P724,P724),"0000")
)
</f>
        <v/>
      </c>
    </row>
    <row r="725">
      <c r="A725" s="156"/>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c r="AA725" s="157"/>
      <c r="AB725" s="157"/>
      <c r="AC725" s="157"/>
      <c r="AD725" s="157"/>
      <c r="AE725" s="157"/>
      <c r="AF725" s="157"/>
      <c r="AG725" s="158" t="str">
        <f t="array" ref="AG725">IF($P725="", "",
  "IMT-" &amp; TEXT($A725,"yyyy-mm-dd") &amp; "-" &amp;
  IFERROR(
    INDEX('{INDEX} Tour Packages'!A:AC,
      MATCH($P725, '{INDEX} Tour Packages'!$A:$A, 0),
      MATCH("Destination Code", '{INDEX} Tour Packages'!$4:$4, 0)
    ),
    "UNKNOWN"
  ) &amp; "-" &amp;
  TEXT(COUNTIFS(P$4:P725,P725),"0000")
)
</f>
        <v/>
      </c>
    </row>
    <row r="726">
      <c r="A726" s="155"/>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8" t="str">
        <f t="array" ref="AG726">IF($P726="", "",
  "IMT-" &amp; TEXT($A726,"yyyy-mm-dd") &amp; "-" &amp;
  IFERROR(
    INDEX('{INDEX} Tour Packages'!A:AC,
      MATCH($P726, '{INDEX} Tour Packages'!$A:$A, 0),
      MATCH("Destination Code", '{INDEX} Tour Packages'!$4:$4, 0)
    ),
    "UNKNOWN"
  ) &amp; "-" &amp;
  TEXT(COUNTIFS(P$4:P726,P726),"0000")
)
</f>
        <v/>
      </c>
    </row>
    <row r="727">
      <c r="A727" s="156"/>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c r="AA727" s="157"/>
      <c r="AB727" s="157"/>
      <c r="AC727" s="157"/>
      <c r="AD727" s="157"/>
      <c r="AE727" s="157"/>
      <c r="AF727" s="157"/>
      <c r="AG727" s="158" t="str">
        <f t="array" ref="AG727">IF($P727="", "",
  "IMT-" &amp; TEXT($A727,"yyyy-mm-dd") &amp; "-" &amp;
  IFERROR(
    INDEX('{INDEX} Tour Packages'!A:AC,
      MATCH($P727, '{INDEX} Tour Packages'!$A:$A, 0),
      MATCH("Destination Code", '{INDEX} Tour Packages'!$4:$4, 0)
    ),
    "UNKNOWN"
  ) &amp; "-" &amp;
  TEXT(COUNTIFS(P$4:P727,P727),"0000")
)
</f>
        <v/>
      </c>
    </row>
    <row r="728">
      <c r="A728" s="155"/>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8" t="str">
        <f t="array" ref="AG728">IF($P728="", "",
  "IMT-" &amp; TEXT($A728,"yyyy-mm-dd") &amp; "-" &amp;
  IFERROR(
    INDEX('{INDEX} Tour Packages'!A:AC,
      MATCH($P728, '{INDEX} Tour Packages'!$A:$A, 0),
      MATCH("Destination Code", '{INDEX} Tour Packages'!$4:$4, 0)
    ),
    "UNKNOWN"
  ) &amp; "-" &amp;
  TEXT(COUNTIFS(P$4:P728,P728),"0000")
)
</f>
        <v/>
      </c>
    </row>
    <row r="729">
      <c r="A729" s="156"/>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c r="AA729" s="157"/>
      <c r="AB729" s="157"/>
      <c r="AC729" s="157"/>
      <c r="AD729" s="157"/>
      <c r="AE729" s="157"/>
      <c r="AF729" s="157"/>
      <c r="AG729" s="158" t="str">
        <f t="array" ref="AG729">IF($P729="", "",
  "IMT-" &amp; TEXT($A729,"yyyy-mm-dd") &amp; "-" &amp;
  IFERROR(
    INDEX('{INDEX} Tour Packages'!A:AC,
      MATCH($P729, '{INDEX} Tour Packages'!$A:$A, 0),
      MATCH("Destination Code", '{INDEX} Tour Packages'!$4:$4, 0)
    ),
    "UNKNOWN"
  ) &amp; "-" &amp;
  TEXT(COUNTIFS(P$4:P729,P729),"0000")
)
</f>
        <v/>
      </c>
    </row>
    <row r="730">
      <c r="A730" s="155"/>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8" t="str">
        <f t="array" ref="AG730">IF($P730="", "",
  "IMT-" &amp; TEXT($A730,"yyyy-mm-dd") &amp; "-" &amp;
  IFERROR(
    INDEX('{INDEX} Tour Packages'!A:AC,
      MATCH($P730, '{INDEX} Tour Packages'!$A:$A, 0),
      MATCH("Destination Code", '{INDEX} Tour Packages'!$4:$4, 0)
    ),
    "UNKNOWN"
  ) &amp; "-" &amp;
  TEXT(COUNTIFS(P$4:P730,P730),"0000")
)
</f>
        <v/>
      </c>
    </row>
    <row r="731">
      <c r="A731" s="156"/>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c r="AA731" s="157"/>
      <c r="AB731" s="157"/>
      <c r="AC731" s="157"/>
      <c r="AD731" s="157"/>
      <c r="AE731" s="157"/>
      <c r="AF731" s="157"/>
      <c r="AG731" s="158" t="str">
        <f t="array" ref="AG731">IF($P731="", "",
  "IMT-" &amp; TEXT($A731,"yyyy-mm-dd") &amp; "-" &amp;
  IFERROR(
    INDEX('{INDEX} Tour Packages'!A:AC,
      MATCH($P731, '{INDEX} Tour Packages'!$A:$A, 0),
      MATCH("Destination Code", '{INDEX} Tour Packages'!$4:$4, 0)
    ),
    "UNKNOWN"
  ) &amp; "-" &amp;
  TEXT(COUNTIFS(P$4:P731,P731),"0000")
)
</f>
        <v/>
      </c>
    </row>
    <row r="732">
      <c r="A732" s="155"/>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8" t="str">
        <f t="array" ref="AG732">IF($P732="", "",
  "IMT-" &amp; TEXT($A732,"yyyy-mm-dd") &amp; "-" &amp;
  IFERROR(
    INDEX('{INDEX} Tour Packages'!A:AC,
      MATCH($P732, '{INDEX} Tour Packages'!$A:$A, 0),
      MATCH("Destination Code", '{INDEX} Tour Packages'!$4:$4, 0)
    ),
    "UNKNOWN"
  ) &amp; "-" &amp;
  TEXT(COUNTIFS(P$4:P732,P732),"0000")
)
</f>
        <v/>
      </c>
    </row>
    <row r="733">
      <c r="A733" s="156"/>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c r="AA733" s="157"/>
      <c r="AB733" s="157"/>
      <c r="AC733" s="157"/>
      <c r="AD733" s="157"/>
      <c r="AE733" s="157"/>
      <c r="AF733" s="157"/>
      <c r="AG733" s="158" t="str">
        <f t="array" ref="AG733">IF($P733="", "",
  "IMT-" &amp; TEXT($A733,"yyyy-mm-dd") &amp; "-" &amp;
  IFERROR(
    INDEX('{INDEX} Tour Packages'!A:AC,
      MATCH($P733, '{INDEX} Tour Packages'!$A:$A, 0),
      MATCH("Destination Code", '{INDEX} Tour Packages'!$4:$4, 0)
    ),
    "UNKNOWN"
  ) &amp; "-" &amp;
  TEXT(COUNTIFS(P$4:P733,P733),"0000")
)
</f>
        <v/>
      </c>
    </row>
    <row r="734">
      <c r="A734" s="155"/>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8" t="str">
        <f t="array" ref="AG734">IF($P734="", "",
  "IMT-" &amp; TEXT($A734,"yyyy-mm-dd") &amp; "-" &amp;
  IFERROR(
    INDEX('{INDEX} Tour Packages'!A:AC,
      MATCH($P734, '{INDEX} Tour Packages'!$A:$A, 0),
      MATCH("Destination Code", '{INDEX} Tour Packages'!$4:$4, 0)
    ),
    "UNKNOWN"
  ) &amp; "-" &amp;
  TEXT(COUNTIFS(P$4:P734,P734),"0000")
)
</f>
        <v/>
      </c>
    </row>
    <row r="735">
      <c r="A735" s="156"/>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c r="AA735" s="157"/>
      <c r="AB735" s="157"/>
      <c r="AC735" s="157"/>
      <c r="AD735" s="157"/>
      <c r="AE735" s="157"/>
      <c r="AF735" s="157"/>
      <c r="AG735" s="158" t="str">
        <f t="array" ref="AG735">IF($P735="", "",
  "IMT-" &amp; TEXT($A735,"yyyy-mm-dd") &amp; "-" &amp;
  IFERROR(
    INDEX('{INDEX} Tour Packages'!A:AC,
      MATCH($P735, '{INDEX} Tour Packages'!$A:$A, 0),
      MATCH("Destination Code", '{INDEX} Tour Packages'!$4:$4, 0)
    ),
    "UNKNOWN"
  ) &amp; "-" &amp;
  TEXT(COUNTIFS(P$4:P735,P735),"0000")
)
</f>
        <v/>
      </c>
    </row>
    <row r="736">
      <c r="A736" s="155"/>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8" t="str">
        <f t="array" ref="AG736">IF($P736="", "",
  "IMT-" &amp; TEXT($A736,"yyyy-mm-dd") &amp; "-" &amp;
  IFERROR(
    INDEX('{INDEX} Tour Packages'!A:AC,
      MATCH($P736, '{INDEX} Tour Packages'!$A:$A, 0),
      MATCH("Destination Code", '{INDEX} Tour Packages'!$4:$4, 0)
    ),
    "UNKNOWN"
  ) &amp; "-" &amp;
  TEXT(COUNTIFS(P$4:P736,P736),"0000")
)
</f>
        <v/>
      </c>
    </row>
    <row r="737">
      <c r="A737" s="156"/>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c r="AA737" s="157"/>
      <c r="AB737" s="157"/>
      <c r="AC737" s="157"/>
      <c r="AD737" s="157"/>
      <c r="AE737" s="157"/>
      <c r="AF737" s="157"/>
      <c r="AG737" s="158" t="str">
        <f t="array" ref="AG737">IF($P737="", "",
  "IMT-" &amp; TEXT($A737,"yyyy-mm-dd") &amp; "-" &amp;
  IFERROR(
    INDEX('{INDEX} Tour Packages'!A:AC,
      MATCH($P737, '{INDEX} Tour Packages'!$A:$A, 0),
      MATCH("Destination Code", '{INDEX} Tour Packages'!$4:$4, 0)
    ),
    "UNKNOWN"
  ) &amp; "-" &amp;
  TEXT(COUNTIFS(P$4:P737,P737),"0000")
)
</f>
        <v/>
      </c>
    </row>
    <row r="738">
      <c r="A738" s="155"/>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8" t="str">
        <f t="array" ref="AG738">IF($P738="", "",
  "IMT-" &amp; TEXT($A738,"yyyy-mm-dd") &amp; "-" &amp;
  IFERROR(
    INDEX('{INDEX} Tour Packages'!A:AC,
      MATCH($P738, '{INDEX} Tour Packages'!$A:$A, 0),
      MATCH("Destination Code", '{INDEX} Tour Packages'!$4:$4, 0)
    ),
    "UNKNOWN"
  ) &amp; "-" &amp;
  TEXT(COUNTIFS(P$4:P738,P738),"0000")
)
</f>
        <v/>
      </c>
    </row>
    <row r="739">
      <c r="A739" s="156"/>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c r="AA739" s="157"/>
      <c r="AB739" s="157"/>
      <c r="AC739" s="157"/>
      <c r="AD739" s="157"/>
      <c r="AE739" s="157"/>
      <c r="AF739" s="157"/>
      <c r="AG739" s="158" t="str">
        <f t="array" ref="AG739">IF($P739="", "",
  "IMT-" &amp; TEXT($A739,"yyyy-mm-dd") &amp; "-" &amp;
  IFERROR(
    INDEX('{INDEX} Tour Packages'!A:AC,
      MATCH($P739, '{INDEX} Tour Packages'!$A:$A, 0),
      MATCH("Destination Code", '{INDEX} Tour Packages'!$4:$4, 0)
    ),
    "UNKNOWN"
  ) &amp; "-" &amp;
  TEXT(COUNTIFS(P$4:P739,P739),"0000")
)
</f>
        <v/>
      </c>
    </row>
    <row r="740">
      <c r="A740" s="155"/>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8" t="str">
        <f t="array" ref="AG740">IF($P740="", "",
  "IMT-" &amp; TEXT($A740,"yyyy-mm-dd") &amp; "-" &amp;
  IFERROR(
    INDEX('{INDEX} Tour Packages'!A:AC,
      MATCH($P740, '{INDEX} Tour Packages'!$A:$A, 0),
      MATCH("Destination Code", '{INDEX} Tour Packages'!$4:$4, 0)
    ),
    "UNKNOWN"
  ) &amp; "-" &amp;
  TEXT(COUNTIFS(P$4:P740,P740),"0000")
)
</f>
        <v/>
      </c>
    </row>
    <row r="741">
      <c r="A741" s="156"/>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c r="AA741" s="157"/>
      <c r="AB741" s="157"/>
      <c r="AC741" s="157"/>
      <c r="AD741" s="157"/>
      <c r="AE741" s="157"/>
      <c r="AF741" s="157"/>
      <c r="AG741" s="158" t="str">
        <f t="array" ref="AG741">IF($P741="", "",
  "IMT-" &amp; TEXT($A741,"yyyy-mm-dd") &amp; "-" &amp;
  IFERROR(
    INDEX('{INDEX} Tour Packages'!A:AC,
      MATCH($P741, '{INDEX} Tour Packages'!$A:$A, 0),
      MATCH("Destination Code", '{INDEX} Tour Packages'!$4:$4, 0)
    ),
    "UNKNOWN"
  ) &amp; "-" &amp;
  TEXT(COUNTIFS(P$4:P741,P741),"0000")
)
</f>
        <v/>
      </c>
    </row>
    <row r="742">
      <c r="A742" s="155"/>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8" t="str">
        <f t="array" ref="AG742">IF($P742="", "",
  "IMT-" &amp; TEXT($A742,"yyyy-mm-dd") &amp; "-" &amp;
  IFERROR(
    INDEX('{INDEX} Tour Packages'!A:AC,
      MATCH($P742, '{INDEX} Tour Packages'!$A:$A, 0),
      MATCH("Destination Code", '{INDEX} Tour Packages'!$4:$4, 0)
    ),
    "UNKNOWN"
  ) &amp; "-" &amp;
  TEXT(COUNTIFS(P$4:P742,P742),"0000")
)
</f>
        <v/>
      </c>
    </row>
    <row r="743">
      <c r="A743" s="156"/>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c r="AA743" s="157"/>
      <c r="AB743" s="157"/>
      <c r="AC743" s="157"/>
      <c r="AD743" s="157"/>
      <c r="AE743" s="157"/>
      <c r="AF743" s="157"/>
      <c r="AG743" s="158" t="str">
        <f t="array" ref="AG743">IF($P743="", "",
  "IMT-" &amp; TEXT($A743,"yyyy-mm-dd") &amp; "-" &amp;
  IFERROR(
    INDEX('{INDEX} Tour Packages'!A:AC,
      MATCH($P743, '{INDEX} Tour Packages'!$A:$A, 0),
      MATCH("Destination Code", '{INDEX} Tour Packages'!$4:$4, 0)
    ),
    "UNKNOWN"
  ) &amp; "-" &amp;
  TEXT(COUNTIFS(P$4:P743,P743),"0000")
)
</f>
        <v/>
      </c>
    </row>
    <row r="744">
      <c r="A744" s="155"/>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8" t="str">
        <f t="array" ref="AG744">IF($P744="", "",
  "IMT-" &amp; TEXT($A744,"yyyy-mm-dd") &amp; "-" &amp;
  IFERROR(
    INDEX('{INDEX} Tour Packages'!A:AC,
      MATCH($P744, '{INDEX} Tour Packages'!$A:$A, 0),
      MATCH("Destination Code", '{INDEX} Tour Packages'!$4:$4, 0)
    ),
    "UNKNOWN"
  ) &amp; "-" &amp;
  TEXT(COUNTIFS(P$4:P744,P744),"0000")
)
</f>
        <v/>
      </c>
    </row>
    <row r="745">
      <c r="A745" s="156"/>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c r="AA745" s="157"/>
      <c r="AB745" s="157"/>
      <c r="AC745" s="157"/>
      <c r="AD745" s="157"/>
      <c r="AE745" s="157"/>
      <c r="AF745" s="157"/>
      <c r="AG745" s="158" t="str">
        <f t="array" ref="AG745">IF($P745="", "",
  "IMT-" &amp; TEXT($A745,"yyyy-mm-dd") &amp; "-" &amp;
  IFERROR(
    INDEX('{INDEX} Tour Packages'!A:AC,
      MATCH($P745, '{INDEX} Tour Packages'!$A:$A, 0),
      MATCH("Destination Code", '{INDEX} Tour Packages'!$4:$4, 0)
    ),
    "UNKNOWN"
  ) &amp; "-" &amp;
  TEXT(COUNTIFS(P$4:P745,P745),"0000")
)
</f>
        <v/>
      </c>
    </row>
    <row r="746">
      <c r="A746" s="155"/>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8" t="str">
        <f t="array" ref="AG746">IF($P746="", "",
  "IMT-" &amp; TEXT($A746,"yyyy-mm-dd") &amp; "-" &amp;
  IFERROR(
    INDEX('{INDEX} Tour Packages'!A:AC,
      MATCH($P746, '{INDEX} Tour Packages'!$A:$A, 0),
      MATCH("Destination Code", '{INDEX} Tour Packages'!$4:$4, 0)
    ),
    "UNKNOWN"
  ) &amp; "-" &amp;
  TEXT(COUNTIFS(P$4:P746,P746),"0000")
)
</f>
        <v/>
      </c>
    </row>
    <row r="747">
      <c r="A747" s="156"/>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c r="AA747" s="157"/>
      <c r="AB747" s="157"/>
      <c r="AC747" s="157"/>
      <c r="AD747" s="157"/>
      <c r="AE747" s="157"/>
      <c r="AF747" s="157"/>
      <c r="AG747" s="158" t="str">
        <f t="array" ref="AG747">IF($P747="", "",
  "IMT-" &amp; TEXT($A747,"yyyy-mm-dd") &amp; "-" &amp;
  IFERROR(
    INDEX('{INDEX} Tour Packages'!A:AC,
      MATCH($P747, '{INDEX} Tour Packages'!$A:$A, 0),
      MATCH("Destination Code", '{INDEX} Tour Packages'!$4:$4, 0)
    ),
    "UNKNOWN"
  ) &amp; "-" &amp;
  TEXT(COUNTIFS(P$4:P747,P747),"0000")
)
</f>
        <v/>
      </c>
    </row>
    <row r="748">
      <c r="A748" s="155"/>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8" t="str">
        <f t="array" ref="AG748">IF($P748="", "",
  "IMT-" &amp; TEXT($A748,"yyyy-mm-dd") &amp; "-" &amp;
  IFERROR(
    INDEX('{INDEX} Tour Packages'!A:AC,
      MATCH($P748, '{INDEX} Tour Packages'!$A:$A, 0),
      MATCH("Destination Code", '{INDEX} Tour Packages'!$4:$4, 0)
    ),
    "UNKNOWN"
  ) &amp; "-" &amp;
  TEXT(COUNTIFS(P$4:P748,P748),"0000")
)
</f>
        <v/>
      </c>
    </row>
    <row r="749">
      <c r="A749" s="156"/>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c r="AA749" s="157"/>
      <c r="AB749" s="157"/>
      <c r="AC749" s="157"/>
      <c r="AD749" s="157"/>
      <c r="AE749" s="157"/>
      <c r="AF749" s="157"/>
      <c r="AG749" s="158" t="str">
        <f t="array" ref="AG749">IF($P749="", "",
  "IMT-" &amp; TEXT($A749,"yyyy-mm-dd") &amp; "-" &amp;
  IFERROR(
    INDEX('{INDEX} Tour Packages'!A:AC,
      MATCH($P749, '{INDEX} Tour Packages'!$A:$A, 0),
      MATCH("Destination Code", '{INDEX} Tour Packages'!$4:$4, 0)
    ),
    "UNKNOWN"
  ) &amp; "-" &amp;
  TEXT(COUNTIFS(P$4:P749,P749),"0000")
)
</f>
        <v/>
      </c>
    </row>
    <row r="750">
      <c r="A750" s="155"/>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8" t="str">
        <f t="array" ref="AG750">IF($P750="", "",
  "IMT-" &amp; TEXT($A750,"yyyy-mm-dd") &amp; "-" &amp;
  IFERROR(
    INDEX('{INDEX} Tour Packages'!A:AC,
      MATCH($P750, '{INDEX} Tour Packages'!$A:$A, 0),
      MATCH("Destination Code", '{INDEX} Tour Packages'!$4:$4, 0)
    ),
    "UNKNOWN"
  ) &amp; "-" &amp;
  TEXT(COUNTIFS(P$4:P750,P750),"0000")
)
</f>
        <v/>
      </c>
    </row>
    <row r="751">
      <c r="A751" s="156"/>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c r="AA751" s="157"/>
      <c r="AB751" s="157"/>
      <c r="AC751" s="157"/>
      <c r="AD751" s="157"/>
      <c r="AE751" s="157"/>
      <c r="AF751" s="157"/>
      <c r="AG751" s="158" t="str">
        <f t="array" ref="AG751">IF($P751="", "",
  "IMT-" &amp; TEXT($A751,"yyyy-mm-dd") &amp; "-" &amp;
  IFERROR(
    INDEX('{INDEX} Tour Packages'!A:AC,
      MATCH($P751, '{INDEX} Tour Packages'!$A:$A, 0),
      MATCH("Destination Code", '{INDEX} Tour Packages'!$4:$4, 0)
    ),
    "UNKNOWN"
  ) &amp; "-" &amp;
  TEXT(COUNTIFS(P$4:P751,P751),"0000")
)
</f>
        <v/>
      </c>
    </row>
    <row r="752">
      <c r="A752" s="155"/>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8" t="str">
        <f t="array" ref="AG752">IF($P752="", "",
  "IMT-" &amp; TEXT($A752,"yyyy-mm-dd") &amp; "-" &amp;
  IFERROR(
    INDEX('{INDEX} Tour Packages'!A:AC,
      MATCH($P752, '{INDEX} Tour Packages'!$A:$A, 0),
      MATCH("Destination Code", '{INDEX} Tour Packages'!$4:$4, 0)
    ),
    "UNKNOWN"
  ) &amp; "-" &amp;
  TEXT(COUNTIFS(P$4:P752,P752),"0000")
)
</f>
        <v/>
      </c>
    </row>
    <row r="753">
      <c r="A753" s="156"/>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c r="AA753" s="157"/>
      <c r="AB753" s="157"/>
      <c r="AC753" s="157"/>
      <c r="AD753" s="157"/>
      <c r="AE753" s="157"/>
      <c r="AF753" s="157"/>
      <c r="AG753" s="158" t="str">
        <f t="array" ref="AG753">IF($P753="", "",
  "IMT-" &amp; TEXT($A753,"yyyy-mm-dd") &amp; "-" &amp;
  IFERROR(
    INDEX('{INDEX} Tour Packages'!A:AC,
      MATCH($P753, '{INDEX} Tour Packages'!$A:$A, 0),
      MATCH("Destination Code", '{INDEX} Tour Packages'!$4:$4, 0)
    ),
    "UNKNOWN"
  ) &amp; "-" &amp;
  TEXT(COUNTIFS(P$4:P753,P753),"0000")
)
</f>
        <v/>
      </c>
    </row>
    <row r="754">
      <c r="A754" s="155"/>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8" t="str">
        <f t="array" ref="AG754">IF($P754="", "",
  "IMT-" &amp; TEXT($A754,"yyyy-mm-dd") &amp; "-" &amp;
  IFERROR(
    INDEX('{INDEX} Tour Packages'!A:AC,
      MATCH($P754, '{INDEX} Tour Packages'!$A:$A, 0),
      MATCH("Destination Code", '{INDEX} Tour Packages'!$4:$4, 0)
    ),
    "UNKNOWN"
  ) &amp; "-" &amp;
  TEXT(COUNTIFS(P$4:P754,P754),"0000")
)
</f>
        <v/>
      </c>
    </row>
    <row r="755">
      <c r="A755" s="156"/>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c r="AA755" s="157"/>
      <c r="AB755" s="157"/>
      <c r="AC755" s="157"/>
      <c r="AD755" s="157"/>
      <c r="AE755" s="157"/>
      <c r="AF755" s="157"/>
      <c r="AG755" s="158" t="str">
        <f t="array" ref="AG755">IF($P755="", "",
  "IMT-" &amp; TEXT($A755,"yyyy-mm-dd") &amp; "-" &amp;
  IFERROR(
    INDEX('{INDEX} Tour Packages'!A:AC,
      MATCH($P755, '{INDEX} Tour Packages'!$A:$A, 0),
      MATCH("Destination Code", '{INDEX} Tour Packages'!$4:$4, 0)
    ),
    "UNKNOWN"
  ) &amp; "-" &amp;
  TEXT(COUNTIFS(P$4:P755,P755),"0000")
)
</f>
        <v/>
      </c>
    </row>
    <row r="756">
      <c r="A756" s="155"/>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8" t="str">
        <f t="array" ref="AG756">IF($P756="", "",
  "IMT-" &amp; TEXT($A756,"yyyy-mm-dd") &amp; "-" &amp;
  IFERROR(
    INDEX('{INDEX} Tour Packages'!A:AC,
      MATCH($P756, '{INDEX} Tour Packages'!$A:$A, 0),
      MATCH("Destination Code", '{INDEX} Tour Packages'!$4:$4, 0)
    ),
    "UNKNOWN"
  ) &amp; "-" &amp;
  TEXT(COUNTIFS(P$4:P756,P756),"0000")
)
</f>
        <v/>
      </c>
    </row>
    <row r="757">
      <c r="A757" s="156"/>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c r="AA757" s="157"/>
      <c r="AB757" s="157"/>
      <c r="AC757" s="157"/>
      <c r="AD757" s="157"/>
      <c r="AE757" s="157"/>
      <c r="AF757" s="157"/>
      <c r="AG757" s="158" t="str">
        <f t="array" ref="AG757">IF($P757="", "",
  "IMT-" &amp; TEXT($A757,"yyyy-mm-dd") &amp; "-" &amp;
  IFERROR(
    INDEX('{INDEX} Tour Packages'!A:AC,
      MATCH($P757, '{INDEX} Tour Packages'!$A:$A, 0),
      MATCH("Destination Code", '{INDEX} Tour Packages'!$4:$4, 0)
    ),
    "UNKNOWN"
  ) &amp; "-" &amp;
  TEXT(COUNTIFS(P$4:P757,P757),"0000")
)
</f>
        <v/>
      </c>
    </row>
    <row r="758">
      <c r="A758" s="155"/>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8" t="str">
        <f t="array" ref="AG758">IF($P758="", "",
  "IMT-" &amp; TEXT($A758,"yyyy-mm-dd") &amp; "-" &amp;
  IFERROR(
    INDEX('{INDEX} Tour Packages'!A:AC,
      MATCH($P758, '{INDEX} Tour Packages'!$A:$A, 0),
      MATCH("Destination Code", '{INDEX} Tour Packages'!$4:$4, 0)
    ),
    "UNKNOWN"
  ) &amp; "-" &amp;
  TEXT(COUNTIFS(P$4:P758,P758),"0000")
)
</f>
        <v/>
      </c>
    </row>
    <row r="759">
      <c r="A759" s="156"/>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c r="AA759" s="157"/>
      <c r="AB759" s="157"/>
      <c r="AC759" s="157"/>
      <c r="AD759" s="157"/>
      <c r="AE759" s="157"/>
      <c r="AF759" s="157"/>
      <c r="AG759" s="158" t="str">
        <f t="array" ref="AG759">IF($P759="", "",
  "IMT-" &amp; TEXT($A759,"yyyy-mm-dd") &amp; "-" &amp;
  IFERROR(
    INDEX('{INDEX} Tour Packages'!A:AC,
      MATCH($P759, '{INDEX} Tour Packages'!$A:$A, 0),
      MATCH("Destination Code", '{INDEX} Tour Packages'!$4:$4, 0)
    ),
    "UNKNOWN"
  ) &amp; "-" &amp;
  TEXT(COUNTIFS(P$4:P759,P759),"0000")
)
</f>
        <v/>
      </c>
    </row>
    <row r="760">
      <c r="A760" s="155"/>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8" t="str">
        <f t="array" ref="AG760">IF($P760="", "",
  "IMT-" &amp; TEXT($A760,"yyyy-mm-dd") &amp; "-" &amp;
  IFERROR(
    INDEX('{INDEX} Tour Packages'!A:AC,
      MATCH($P760, '{INDEX} Tour Packages'!$A:$A, 0),
      MATCH("Destination Code", '{INDEX} Tour Packages'!$4:$4, 0)
    ),
    "UNKNOWN"
  ) &amp; "-" &amp;
  TEXT(COUNTIFS(P$4:P760,P760),"0000")
)
</f>
        <v/>
      </c>
    </row>
    <row r="761">
      <c r="A761" s="156"/>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c r="AA761" s="157"/>
      <c r="AB761" s="157"/>
      <c r="AC761" s="157"/>
      <c r="AD761" s="157"/>
      <c r="AE761" s="157"/>
      <c r="AF761" s="157"/>
      <c r="AG761" s="158" t="str">
        <f t="array" ref="AG761">IF($P761="", "",
  "IMT-" &amp; TEXT($A761,"yyyy-mm-dd") &amp; "-" &amp;
  IFERROR(
    INDEX('{INDEX} Tour Packages'!A:AC,
      MATCH($P761, '{INDEX} Tour Packages'!$A:$A, 0),
      MATCH("Destination Code", '{INDEX} Tour Packages'!$4:$4, 0)
    ),
    "UNKNOWN"
  ) &amp; "-" &amp;
  TEXT(COUNTIFS(P$4:P761,P761),"0000")
)
</f>
        <v/>
      </c>
    </row>
    <row r="762">
      <c r="A762" s="155"/>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8" t="str">
        <f t="array" ref="AG762">IF($P762="", "",
  "IMT-" &amp; TEXT($A762,"yyyy-mm-dd") &amp; "-" &amp;
  IFERROR(
    INDEX('{INDEX} Tour Packages'!A:AC,
      MATCH($P762, '{INDEX} Tour Packages'!$A:$A, 0),
      MATCH("Destination Code", '{INDEX} Tour Packages'!$4:$4, 0)
    ),
    "UNKNOWN"
  ) &amp; "-" &amp;
  TEXT(COUNTIFS(P$4:P762,P762),"0000")
)
</f>
        <v/>
      </c>
    </row>
    <row r="763">
      <c r="A763" s="156"/>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c r="AA763" s="157"/>
      <c r="AB763" s="157"/>
      <c r="AC763" s="157"/>
      <c r="AD763" s="157"/>
      <c r="AE763" s="157"/>
      <c r="AF763" s="157"/>
      <c r="AG763" s="158" t="str">
        <f t="array" ref="AG763">IF($P763="", "",
  "IMT-" &amp; TEXT($A763,"yyyy-mm-dd") &amp; "-" &amp;
  IFERROR(
    INDEX('{INDEX} Tour Packages'!A:AC,
      MATCH($P763, '{INDEX} Tour Packages'!$A:$A, 0),
      MATCH("Destination Code", '{INDEX} Tour Packages'!$4:$4, 0)
    ),
    "UNKNOWN"
  ) &amp; "-" &amp;
  TEXT(COUNTIFS(P$4:P763,P763),"0000")
)
</f>
        <v/>
      </c>
    </row>
    <row r="764">
      <c r="A764" s="155"/>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8" t="str">
        <f t="array" ref="AG764">IF($P764="", "",
  "IMT-" &amp; TEXT($A764,"yyyy-mm-dd") &amp; "-" &amp;
  IFERROR(
    INDEX('{INDEX} Tour Packages'!A:AC,
      MATCH($P764, '{INDEX} Tour Packages'!$A:$A, 0),
      MATCH("Destination Code", '{INDEX} Tour Packages'!$4:$4, 0)
    ),
    "UNKNOWN"
  ) &amp; "-" &amp;
  TEXT(COUNTIFS(P$4:P764,P764),"0000")
)
</f>
        <v/>
      </c>
    </row>
    <row r="765">
      <c r="A765" s="156"/>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c r="AA765" s="157"/>
      <c r="AB765" s="157"/>
      <c r="AC765" s="157"/>
      <c r="AD765" s="157"/>
      <c r="AE765" s="157"/>
      <c r="AF765" s="157"/>
      <c r="AG765" s="158" t="str">
        <f t="array" ref="AG765">IF($P765="", "",
  "IMT-" &amp; TEXT($A765,"yyyy-mm-dd") &amp; "-" &amp;
  IFERROR(
    INDEX('{INDEX} Tour Packages'!A:AC,
      MATCH($P765, '{INDEX} Tour Packages'!$A:$A, 0),
      MATCH("Destination Code", '{INDEX} Tour Packages'!$4:$4, 0)
    ),
    "UNKNOWN"
  ) &amp; "-" &amp;
  TEXT(COUNTIFS(P$4:P765,P765),"0000")
)
</f>
        <v/>
      </c>
    </row>
    <row r="766">
      <c r="A766" s="155"/>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8" t="str">
        <f t="array" ref="AG766">IF($P766="", "",
  "IMT-" &amp; TEXT($A766,"yyyy-mm-dd") &amp; "-" &amp;
  IFERROR(
    INDEX('{INDEX} Tour Packages'!A:AC,
      MATCH($P766, '{INDEX} Tour Packages'!$A:$A, 0),
      MATCH("Destination Code", '{INDEX} Tour Packages'!$4:$4, 0)
    ),
    "UNKNOWN"
  ) &amp; "-" &amp;
  TEXT(COUNTIFS(P$4:P766,P766),"0000")
)
</f>
        <v/>
      </c>
    </row>
    <row r="767">
      <c r="A767" s="156"/>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c r="AA767" s="157"/>
      <c r="AB767" s="157"/>
      <c r="AC767" s="157"/>
      <c r="AD767" s="157"/>
      <c r="AE767" s="157"/>
      <c r="AF767" s="157"/>
      <c r="AG767" s="158" t="str">
        <f t="array" ref="AG767">IF($P767="", "",
  "IMT-" &amp; TEXT($A767,"yyyy-mm-dd") &amp; "-" &amp;
  IFERROR(
    INDEX('{INDEX} Tour Packages'!A:AC,
      MATCH($P767, '{INDEX} Tour Packages'!$A:$A, 0),
      MATCH("Destination Code", '{INDEX} Tour Packages'!$4:$4, 0)
    ),
    "UNKNOWN"
  ) &amp; "-" &amp;
  TEXT(COUNTIFS(P$4:P767,P767),"0000")
)
</f>
        <v/>
      </c>
    </row>
    <row r="768">
      <c r="A768" s="155"/>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8" t="str">
        <f t="array" ref="AG768">IF($P768="", "",
  "IMT-" &amp; TEXT($A768,"yyyy-mm-dd") &amp; "-" &amp;
  IFERROR(
    INDEX('{INDEX} Tour Packages'!A:AC,
      MATCH($P768, '{INDEX} Tour Packages'!$A:$A, 0),
      MATCH("Destination Code", '{INDEX} Tour Packages'!$4:$4, 0)
    ),
    "UNKNOWN"
  ) &amp; "-" &amp;
  TEXT(COUNTIFS(P$4:P768,P768),"0000")
)
</f>
        <v/>
      </c>
    </row>
    <row r="769">
      <c r="A769" s="156"/>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c r="AA769" s="157"/>
      <c r="AB769" s="157"/>
      <c r="AC769" s="157"/>
      <c r="AD769" s="157"/>
      <c r="AE769" s="157"/>
      <c r="AF769" s="157"/>
      <c r="AG769" s="158" t="str">
        <f t="array" ref="AG769">IF($P769="", "",
  "IMT-" &amp; TEXT($A769,"yyyy-mm-dd") &amp; "-" &amp;
  IFERROR(
    INDEX('{INDEX} Tour Packages'!A:AC,
      MATCH($P769, '{INDEX} Tour Packages'!$A:$A, 0),
      MATCH("Destination Code", '{INDEX} Tour Packages'!$4:$4, 0)
    ),
    "UNKNOWN"
  ) &amp; "-" &amp;
  TEXT(COUNTIFS(P$4:P769,P769),"0000")
)
</f>
        <v/>
      </c>
    </row>
    <row r="770">
      <c r="A770" s="155"/>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8" t="str">
        <f t="array" ref="AG770">IF($P770="", "",
  "IMT-" &amp; TEXT($A770,"yyyy-mm-dd") &amp; "-" &amp;
  IFERROR(
    INDEX('{INDEX} Tour Packages'!A:AC,
      MATCH($P770, '{INDEX} Tour Packages'!$A:$A, 0),
      MATCH("Destination Code", '{INDEX} Tour Packages'!$4:$4, 0)
    ),
    "UNKNOWN"
  ) &amp; "-" &amp;
  TEXT(COUNTIFS(P$4:P770,P770),"0000")
)
</f>
        <v/>
      </c>
    </row>
    <row r="771">
      <c r="A771" s="156"/>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c r="AA771" s="157"/>
      <c r="AB771" s="157"/>
      <c r="AC771" s="157"/>
      <c r="AD771" s="157"/>
      <c r="AE771" s="157"/>
      <c r="AF771" s="157"/>
      <c r="AG771" s="158" t="str">
        <f t="array" ref="AG771">IF($P771="", "",
  "IMT-" &amp; TEXT($A771,"yyyy-mm-dd") &amp; "-" &amp;
  IFERROR(
    INDEX('{INDEX} Tour Packages'!A:AC,
      MATCH($P771, '{INDEX} Tour Packages'!$A:$A, 0),
      MATCH("Destination Code", '{INDEX} Tour Packages'!$4:$4, 0)
    ),
    "UNKNOWN"
  ) &amp; "-" &amp;
  TEXT(COUNTIFS(P$4:P771,P771),"0000")
)
</f>
        <v/>
      </c>
    </row>
    <row r="772">
      <c r="A772" s="155"/>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8" t="str">
        <f t="array" ref="AG772">IF($P772="", "",
  "IMT-" &amp; TEXT($A772,"yyyy-mm-dd") &amp; "-" &amp;
  IFERROR(
    INDEX('{INDEX} Tour Packages'!A:AC,
      MATCH($P772, '{INDEX} Tour Packages'!$A:$A, 0),
      MATCH("Destination Code", '{INDEX} Tour Packages'!$4:$4, 0)
    ),
    "UNKNOWN"
  ) &amp; "-" &amp;
  TEXT(COUNTIFS(P$4:P772,P772),"0000")
)
</f>
        <v/>
      </c>
    </row>
    <row r="773">
      <c r="A773" s="156"/>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c r="AA773" s="157"/>
      <c r="AB773" s="157"/>
      <c r="AC773" s="157"/>
      <c r="AD773" s="157"/>
      <c r="AE773" s="157"/>
      <c r="AF773" s="157"/>
      <c r="AG773" s="158" t="str">
        <f t="array" ref="AG773">IF($P773="", "",
  "IMT-" &amp; TEXT($A773,"yyyy-mm-dd") &amp; "-" &amp;
  IFERROR(
    INDEX('{INDEX} Tour Packages'!A:AC,
      MATCH($P773, '{INDEX} Tour Packages'!$A:$A, 0),
      MATCH("Destination Code", '{INDEX} Tour Packages'!$4:$4, 0)
    ),
    "UNKNOWN"
  ) &amp; "-" &amp;
  TEXT(COUNTIFS(P$4:P773,P773),"0000")
)
</f>
        <v/>
      </c>
    </row>
    <row r="774">
      <c r="A774" s="155"/>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8" t="str">
        <f t="array" ref="AG774">IF($P774="", "",
  "IMT-" &amp; TEXT($A774,"yyyy-mm-dd") &amp; "-" &amp;
  IFERROR(
    INDEX('{INDEX} Tour Packages'!A:AC,
      MATCH($P774, '{INDEX} Tour Packages'!$A:$A, 0),
      MATCH("Destination Code", '{INDEX} Tour Packages'!$4:$4, 0)
    ),
    "UNKNOWN"
  ) &amp; "-" &amp;
  TEXT(COUNTIFS(P$4:P774,P774),"0000")
)
</f>
        <v/>
      </c>
    </row>
    <row r="775">
      <c r="A775" s="156"/>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c r="AA775" s="157"/>
      <c r="AB775" s="157"/>
      <c r="AC775" s="157"/>
      <c r="AD775" s="157"/>
      <c r="AE775" s="157"/>
      <c r="AF775" s="157"/>
      <c r="AG775" s="158" t="str">
        <f t="array" ref="AG775">IF($P775="", "",
  "IMT-" &amp; TEXT($A775,"yyyy-mm-dd") &amp; "-" &amp;
  IFERROR(
    INDEX('{INDEX} Tour Packages'!A:AC,
      MATCH($P775, '{INDEX} Tour Packages'!$A:$A, 0),
      MATCH("Destination Code", '{INDEX} Tour Packages'!$4:$4, 0)
    ),
    "UNKNOWN"
  ) &amp; "-" &amp;
  TEXT(COUNTIFS(P$4:P775,P775),"0000")
)
</f>
        <v/>
      </c>
    </row>
    <row r="776">
      <c r="A776" s="155"/>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8" t="str">
        <f t="array" ref="AG776">IF($P776="", "",
  "IMT-" &amp; TEXT($A776,"yyyy-mm-dd") &amp; "-" &amp;
  IFERROR(
    INDEX('{INDEX} Tour Packages'!A:AC,
      MATCH($P776, '{INDEX} Tour Packages'!$A:$A, 0),
      MATCH("Destination Code", '{INDEX} Tour Packages'!$4:$4, 0)
    ),
    "UNKNOWN"
  ) &amp; "-" &amp;
  TEXT(COUNTIFS(P$4:P776,P776),"0000")
)
</f>
        <v/>
      </c>
    </row>
    <row r="777">
      <c r="A777" s="156"/>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c r="AA777" s="157"/>
      <c r="AB777" s="157"/>
      <c r="AC777" s="157"/>
      <c r="AD777" s="157"/>
      <c r="AE777" s="157"/>
      <c r="AF777" s="157"/>
      <c r="AG777" s="158" t="str">
        <f t="array" ref="AG777">IF($P777="", "",
  "IMT-" &amp; TEXT($A777,"yyyy-mm-dd") &amp; "-" &amp;
  IFERROR(
    INDEX('{INDEX} Tour Packages'!A:AC,
      MATCH($P777, '{INDEX} Tour Packages'!$A:$A, 0),
      MATCH("Destination Code", '{INDEX} Tour Packages'!$4:$4, 0)
    ),
    "UNKNOWN"
  ) &amp; "-" &amp;
  TEXT(COUNTIFS(P$4:P777,P777),"0000")
)
</f>
        <v/>
      </c>
    </row>
    <row r="778">
      <c r="A778" s="155"/>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8" t="str">
        <f t="array" ref="AG778">IF($P778="", "",
  "IMT-" &amp; TEXT($A778,"yyyy-mm-dd") &amp; "-" &amp;
  IFERROR(
    INDEX('{INDEX} Tour Packages'!A:AC,
      MATCH($P778, '{INDEX} Tour Packages'!$A:$A, 0),
      MATCH("Destination Code", '{INDEX} Tour Packages'!$4:$4, 0)
    ),
    "UNKNOWN"
  ) &amp; "-" &amp;
  TEXT(COUNTIFS(P$4:P778,P778),"0000")
)
</f>
        <v/>
      </c>
    </row>
    <row r="779">
      <c r="A779" s="156"/>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c r="AA779" s="157"/>
      <c r="AB779" s="157"/>
      <c r="AC779" s="157"/>
      <c r="AD779" s="157"/>
      <c r="AE779" s="157"/>
      <c r="AF779" s="157"/>
      <c r="AG779" s="158" t="str">
        <f t="array" ref="AG779">IF($P779="", "",
  "IMT-" &amp; TEXT($A779,"yyyy-mm-dd") &amp; "-" &amp;
  IFERROR(
    INDEX('{INDEX} Tour Packages'!A:AC,
      MATCH($P779, '{INDEX} Tour Packages'!$A:$A, 0),
      MATCH("Destination Code", '{INDEX} Tour Packages'!$4:$4, 0)
    ),
    "UNKNOWN"
  ) &amp; "-" &amp;
  TEXT(COUNTIFS(P$4:P779,P779),"0000")
)
</f>
        <v/>
      </c>
    </row>
    <row r="780">
      <c r="A780" s="155"/>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8" t="str">
        <f t="array" ref="AG780">IF($P780="", "",
  "IMT-" &amp; TEXT($A780,"yyyy-mm-dd") &amp; "-" &amp;
  IFERROR(
    INDEX('{INDEX} Tour Packages'!A:AC,
      MATCH($P780, '{INDEX} Tour Packages'!$A:$A, 0),
      MATCH("Destination Code", '{INDEX} Tour Packages'!$4:$4, 0)
    ),
    "UNKNOWN"
  ) &amp; "-" &amp;
  TEXT(COUNTIFS(P$4:P780,P780),"0000")
)
</f>
        <v/>
      </c>
    </row>
    <row r="781">
      <c r="A781" s="156"/>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c r="AA781" s="157"/>
      <c r="AB781" s="157"/>
      <c r="AC781" s="157"/>
      <c r="AD781" s="157"/>
      <c r="AE781" s="157"/>
      <c r="AF781" s="157"/>
      <c r="AG781" s="158" t="str">
        <f t="array" ref="AG781">IF($P781="", "",
  "IMT-" &amp; TEXT($A781,"yyyy-mm-dd") &amp; "-" &amp;
  IFERROR(
    INDEX('{INDEX} Tour Packages'!A:AC,
      MATCH($P781, '{INDEX} Tour Packages'!$A:$A, 0),
      MATCH("Destination Code", '{INDEX} Tour Packages'!$4:$4, 0)
    ),
    "UNKNOWN"
  ) &amp; "-" &amp;
  TEXT(COUNTIFS(P$4:P781,P781),"0000")
)
</f>
        <v/>
      </c>
    </row>
    <row r="782">
      <c r="A782" s="155"/>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8" t="str">
        <f t="array" ref="AG782">IF($P782="", "",
  "IMT-" &amp; TEXT($A782,"yyyy-mm-dd") &amp; "-" &amp;
  IFERROR(
    INDEX('{INDEX} Tour Packages'!A:AC,
      MATCH($P782, '{INDEX} Tour Packages'!$A:$A, 0),
      MATCH("Destination Code", '{INDEX} Tour Packages'!$4:$4, 0)
    ),
    "UNKNOWN"
  ) &amp; "-" &amp;
  TEXT(COUNTIFS(P$4:P782,P782),"0000")
)
</f>
        <v/>
      </c>
    </row>
    <row r="783">
      <c r="A783" s="156"/>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c r="AA783" s="157"/>
      <c r="AB783" s="157"/>
      <c r="AC783" s="157"/>
      <c r="AD783" s="157"/>
      <c r="AE783" s="157"/>
      <c r="AF783" s="157"/>
      <c r="AG783" s="158" t="str">
        <f t="array" ref="AG783">IF($P783="", "",
  "IMT-" &amp; TEXT($A783,"yyyy-mm-dd") &amp; "-" &amp;
  IFERROR(
    INDEX('{INDEX} Tour Packages'!A:AC,
      MATCH($P783, '{INDEX} Tour Packages'!$A:$A, 0),
      MATCH("Destination Code", '{INDEX} Tour Packages'!$4:$4, 0)
    ),
    "UNKNOWN"
  ) &amp; "-" &amp;
  TEXT(COUNTIFS(P$4:P783,P783),"0000")
)
</f>
        <v/>
      </c>
    </row>
    <row r="784">
      <c r="A784" s="155"/>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8" t="str">
        <f t="array" ref="AG784">IF($P784="", "",
  "IMT-" &amp; TEXT($A784,"yyyy-mm-dd") &amp; "-" &amp;
  IFERROR(
    INDEX('{INDEX} Tour Packages'!A:AC,
      MATCH($P784, '{INDEX} Tour Packages'!$A:$A, 0),
      MATCH("Destination Code", '{INDEX} Tour Packages'!$4:$4, 0)
    ),
    "UNKNOWN"
  ) &amp; "-" &amp;
  TEXT(COUNTIFS(P$4:P784,P784),"0000")
)
</f>
        <v/>
      </c>
    </row>
    <row r="785">
      <c r="A785" s="156"/>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c r="AA785" s="157"/>
      <c r="AB785" s="157"/>
      <c r="AC785" s="157"/>
      <c r="AD785" s="157"/>
      <c r="AE785" s="157"/>
      <c r="AF785" s="157"/>
      <c r="AG785" s="158" t="str">
        <f t="array" ref="AG785">IF($P785="", "",
  "IMT-" &amp; TEXT($A785,"yyyy-mm-dd") &amp; "-" &amp;
  IFERROR(
    INDEX('{INDEX} Tour Packages'!A:AC,
      MATCH($P785, '{INDEX} Tour Packages'!$A:$A, 0),
      MATCH("Destination Code", '{INDEX} Tour Packages'!$4:$4, 0)
    ),
    "UNKNOWN"
  ) &amp; "-" &amp;
  TEXT(COUNTIFS(P$4:P785,P785),"0000")
)
</f>
        <v/>
      </c>
    </row>
    <row r="786">
      <c r="A786" s="155"/>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8" t="str">
        <f t="array" ref="AG786">IF($P786="", "",
  "IMT-" &amp; TEXT($A786,"yyyy-mm-dd") &amp; "-" &amp;
  IFERROR(
    INDEX('{INDEX} Tour Packages'!A:AC,
      MATCH($P786, '{INDEX} Tour Packages'!$A:$A, 0),
      MATCH("Destination Code", '{INDEX} Tour Packages'!$4:$4, 0)
    ),
    "UNKNOWN"
  ) &amp; "-" &amp;
  TEXT(COUNTIFS(P$4:P786,P786),"0000")
)
</f>
        <v/>
      </c>
    </row>
    <row r="787">
      <c r="A787" s="156"/>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c r="AA787" s="157"/>
      <c r="AB787" s="157"/>
      <c r="AC787" s="157"/>
      <c r="AD787" s="157"/>
      <c r="AE787" s="157"/>
      <c r="AF787" s="157"/>
      <c r="AG787" s="158" t="str">
        <f t="array" ref="AG787">IF($P787="", "",
  "IMT-" &amp; TEXT($A787,"yyyy-mm-dd") &amp; "-" &amp;
  IFERROR(
    INDEX('{INDEX} Tour Packages'!A:AC,
      MATCH($P787, '{INDEX} Tour Packages'!$A:$A, 0),
      MATCH("Destination Code", '{INDEX} Tour Packages'!$4:$4, 0)
    ),
    "UNKNOWN"
  ) &amp; "-" &amp;
  TEXT(COUNTIFS(P$4:P787,P787),"0000")
)
</f>
        <v/>
      </c>
    </row>
    <row r="788">
      <c r="A788" s="155"/>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8" t="str">
        <f t="array" ref="AG788">IF($P788="", "",
  "IMT-" &amp; TEXT($A788,"yyyy-mm-dd") &amp; "-" &amp;
  IFERROR(
    INDEX('{INDEX} Tour Packages'!A:AC,
      MATCH($P788, '{INDEX} Tour Packages'!$A:$A, 0),
      MATCH("Destination Code", '{INDEX} Tour Packages'!$4:$4, 0)
    ),
    "UNKNOWN"
  ) &amp; "-" &amp;
  TEXT(COUNTIFS(P$4:P788,P788),"0000")
)
</f>
        <v/>
      </c>
    </row>
    <row r="789">
      <c r="A789" s="156"/>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c r="AA789" s="157"/>
      <c r="AB789" s="157"/>
      <c r="AC789" s="157"/>
      <c r="AD789" s="157"/>
      <c r="AE789" s="157"/>
      <c r="AF789" s="157"/>
      <c r="AG789" s="158" t="str">
        <f t="array" ref="AG789">IF($P789="", "",
  "IMT-" &amp; TEXT($A789,"yyyy-mm-dd") &amp; "-" &amp;
  IFERROR(
    INDEX('{INDEX} Tour Packages'!A:AC,
      MATCH($P789, '{INDEX} Tour Packages'!$A:$A, 0),
      MATCH("Destination Code", '{INDEX} Tour Packages'!$4:$4, 0)
    ),
    "UNKNOWN"
  ) &amp; "-" &amp;
  TEXT(COUNTIFS(P$4:P789,P789),"0000")
)
</f>
        <v/>
      </c>
    </row>
    <row r="790">
      <c r="A790" s="155"/>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8" t="str">
        <f t="array" ref="AG790">IF($P790="", "",
  "IMT-" &amp; TEXT($A790,"yyyy-mm-dd") &amp; "-" &amp;
  IFERROR(
    INDEX('{INDEX} Tour Packages'!A:AC,
      MATCH($P790, '{INDEX} Tour Packages'!$A:$A, 0),
      MATCH("Destination Code", '{INDEX} Tour Packages'!$4:$4, 0)
    ),
    "UNKNOWN"
  ) &amp; "-" &amp;
  TEXT(COUNTIFS(P$4:P790,P790),"0000")
)
</f>
        <v/>
      </c>
    </row>
    <row r="791">
      <c r="A791" s="156"/>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c r="AA791" s="157"/>
      <c r="AB791" s="157"/>
      <c r="AC791" s="157"/>
      <c r="AD791" s="157"/>
      <c r="AE791" s="157"/>
      <c r="AF791" s="157"/>
      <c r="AG791" s="158" t="str">
        <f t="array" ref="AG791">IF($P791="", "",
  "IMT-" &amp; TEXT($A791,"yyyy-mm-dd") &amp; "-" &amp;
  IFERROR(
    INDEX('{INDEX} Tour Packages'!A:AC,
      MATCH($P791, '{INDEX} Tour Packages'!$A:$A, 0),
      MATCH("Destination Code", '{INDEX} Tour Packages'!$4:$4, 0)
    ),
    "UNKNOWN"
  ) &amp; "-" &amp;
  TEXT(COUNTIFS(P$4:P791,P791),"0000")
)
</f>
        <v/>
      </c>
    </row>
    <row r="792">
      <c r="A792" s="155"/>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8" t="str">
        <f t="array" ref="AG792">IF($P792="", "",
  "IMT-" &amp; TEXT($A792,"yyyy-mm-dd") &amp; "-" &amp;
  IFERROR(
    INDEX('{INDEX} Tour Packages'!A:AC,
      MATCH($P792, '{INDEX} Tour Packages'!$A:$A, 0),
      MATCH("Destination Code", '{INDEX} Tour Packages'!$4:$4, 0)
    ),
    "UNKNOWN"
  ) &amp; "-" &amp;
  TEXT(COUNTIFS(P$4:P792,P792),"0000")
)
</f>
        <v/>
      </c>
    </row>
    <row r="793">
      <c r="A793" s="156"/>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c r="AA793" s="157"/>
      <c r="AB793" s="157"/>
      <c r="AC793" s="157"/>
      <c r="AD793" s="157"/>
      <c r="AE793" s="157"/>
      <c r="AF793" s="157"/>
      <c r="AG793" s="158" t="str">
        <f t="array" ref="AG793">IF($P793="", "",
  "IMT-" &amp; TEXT($A793,"yyyy-mm-dd") &amp; "-" &amp;
  IFERROR(
    INDEX('{INDEX} Tour Packages'!A:AC,
      MATCH($P793, '{INDEX} Tour Packages'!$A:$A, 0),
      MATCH("Destination Code", '{INDEX} Tour Packages'!$4:$4, 0)
    ),
    "UNKNOWN"
  ) &amp; "-" &amp;
  TEXT(COUNTIFS(P$4:P793,P793),"0000")
)
</f>
        <v/>
      </c>
    </row>
    <row r="794">
      <c r="A794" s="155"/>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8" t="str">
        <f t="array" ref="AG794">IF($P794="", "",
  "IMT-" &amp; TEXT($A794,"yyyy-mm-dd") &amp; "-" &amp;
  IFERROR(
    INDEX('{INDEX} Tour Packages'!A:AC,
      MATCH($P794, '{INDEX} Tour Packages'!$A:$A, 0),
      MATCH("Destination Code", '{INDEX} Tour Packages'!$4:$4, 0)
    ),
    "UNKNOWN"
  ) &amp; "-" &amp;
  TEXT(COUNTIFS(P$4:P794,P794),"0000")
)
</f>
        <v/>
      </c>
    </row>
    <row r="795">
      <c r="A795" s="156"/>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c r="AA795" s="157"/>
      <c r="AB795" s="157"/>
      <c r="AC795" s="157"/>
      <c r="AD795" s="157"/>
      <c r="AE795" s="157"/>
      <c r="AF795" s="157"/>
      <c r="AG795" s="158" t="str">
        <f t="array" ref="AG795">IF($P795="", "",
  "IMT-" &amp; TEXT($A795,"yyyy-mm-dd") &amp; "-" &amp;
  IFERROR(
    INDEX('{INDEX} Tour Packages'!A:AC,
      MATCH($P795, '{INDEX} Tour Packages'!$A:$A, 0),
      MATCH("Destination Code", '{INDEX} Tour Packages'!$4:$4, 0)
    ),
    "UNKNOWN"
  ) &amp; "-" &amp;
  TEXT(COUNTIFS(P$4:P795,P795),"0000")
)
</f>
        <v/>
      </c>
    </row>
    <row r="796">
      <c r="A796" s="155"/>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8" t="str">
        <f t="array" ref="AG796">IF($P796="", "",
  "IMT-" &amp; TEXT($A796,"yyyy-mm-dd") &amp; "-" &amp;
  IFERROR(
    INDEX('{INDEX} Tour Packages'!A:AC,
      MATCH($P796, '{INDEX} Tour Packages'!$A:$A, 0),
      MATCH("Destination Code", '{INDEX} Tour Packages'!$4:$4, 0)
    ),
    "UNKNOWN"
  ) &amp; "-" &amp;
  TEXT(COUNTIFS(P$4:P796,P796),"0000")
)
</f>
        <v/>
      </c>
    </row>
    <row r="797">
      <c r="A797" s="156"/>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c r="AA797" s="157"/>
      <c r="AB797" s="157"/>
      <c r="AC797" s="157"/>
      <c r="AD797" s="157"/>
      <c r="AE797" s="157"/>
      <c r="AF797" s="157"/>
      <c r="AG797" s="158" t="str">
        <f t="array" ref="AG797">IF($P797="", "",
  "IMT-" &amp; TEXT($A797,"yyyy-mm-dd") &amp; "-" &amp;
  IFERROR(
    INDEX('{INDEX} Tour Packages'!A:AC,
      MATCH($P797, '{INDEX} Tour Packages'!$A:$A, 0),
      MATCH("Destination Code", '{INDEX} Tour Packages'!$4:$4, 0)
    ),
    "UNKNOWN"
  ) &amp; "-" &amp;
  TEXT(COUNTIFS(P$4:P797,P797),"0000")
)
</f>
        <v/>
      </c>
    </row>
    <row r="798">
      <c r="A798" s="155"/>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8" t="str">
        <f t="array" ref="AG798">IF($P798="", "",
  "IMT-" &amp; TEXT($A798,"yyyy-mm-dd") &amp; "-" &amp;
  IFERROR(
    INDEX('{INDEX} Tour Packages'!A:AC,
      MATCH($P798, '{INDEX} Tour Packages'!$A:$A, 0),
      MATCH("Destination Code", '{INDEX} Tour Packages'!$4:$4, 0)
    ),
    "UNKNOWN"
  ) &amp; "-" &amp;
  TEXT(COUNTIFS(P$4:P798,P798),"0000")
)
</f>
        <v/>
      </c>
    </row>
    <row r="799">
      <c r="A799" s="156"/>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c r="AA799" s="157"/>
      <c r="AB799" s="157"/>
      <c r="AC799" s="157"/>
      <c r="AD799" s="157"/>
      <c r="AE799" s="157"/>
      <c r="AF799" s="157"/>
      <c r="AG799" s="158" t="str">
        <f t="array" ref="AG799">IF($P799="", "",
  "IMT-" &amp; TEXT($A799,"yyyy-mm-dd") &amp; "-" &amp;
  IFERROR(
    INDEX('{INDEX} Tour Packages'!A:AC,
      MATCH($P799, '{INDEX} Tour Packages'!$A:$A, 0),
      MATCH("Destination Code", '{INDEX} Tour Packages'!$4:$4, 0)
    ),
    "UNKNOWN"
  ) &amp; "-" &amp;
  TEXT(COUNTIFS(P$4:P799,P799),"0000")
)
</f>
        <v/>
      </c>
    </row>
    <row r="800">
      <c r="A800" s="155"/>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8" t="str">
        <f t="array" ref="AG800">IF($P800="", "",
  "IMT-" &amp; TEXT($A800,"yyyy-mm-dd") &amp; "-" &amp;
  IFERROR(
    INDEX('{INDEX} Tour Packages'!A:AC,
      MATCH($P800, '{INDEX} Tour Packages'!$A:$A, 0),
      MATCH("Destination Code", '{INDEX} Tour Packages'!$4:$4, 0)
    ),
    "UNKNOWN"
  ) &amp; "-" &amp;
  TEXT(COUNTIFS(P$4:P800,P800),"0000")
)
</f>
        <v/>
      </c>
    </row>
    <row r="801">
      <c r="A801" s="156"/>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c r="AA801" s="157"/>
      <c r="AB801" s="157"/>
      <c r="AC801" s="157"/>
      <c r="AD801" s="157"/>
      <c r="AE801" s="157"/>
      <c r="AF801" s="157"/>
      <c r="AG801" s="158" t="str">
        <f t="array" ref="AG801">IF($P801="", "",
  "IMT-" &amp; TEXT($A801,"yyyy-mm-dd") &amp; "-" &amp;
  IFERROR(
    INDEX('{INDEX} Tour Packages'!A:AC,
      MATCH($P801, '{INDEX} Tour Packages'!$A:$A, 0),
      MATCH("Destination Code", '{INDEX} Tour Packages'!$4:$4, 0)
    ),
    "UNKNOWN"
  ) &amp; "-" &amp;
  TEXT(COUNTIFS(P$4:P801,P801),"0000")
)
</f>
        <v/>
      </c>
    </row>
    <row r="802">
      <c r="A802" s="155"/>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8" t="str">
        <f t="array" ref="AG802">IF($P802="", "",
  "IMT-" &amp; TEXT($A802,"yyyy-mm-dd") &amp; "-" &amp;
  IFERROR(
    INDEX('{INDEX} Tour Packages'!A:AC,
      MATCH($P802, '{INDEX} Tour Packages'!$A:$A, 0),
      MATCH("Destination Code", '{INDEX} Tour Packages'!$4:$4, 0)
    ),
    "UNKNOWN"
  ) &amp; "-" &amp;
  TEXT(COUNTIFS(P$4:P802,P802),"0000")
)
</f>
        <v/>
      </c>
    </row>
    <row r="803">
      <c r="A803" s="156"/>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c r="AA803" s="157"/>
      <c r="AB803" s="157"/>
      <c r="AC803" s="157"/>
      <c r="AD803" s="157"/>
      <c r="AE803" s="157"/>
      <c r="AF803" s="157"/>
      <c r="AG803" s="158" t="str">
        <f t="array" ref="AG803">IF($P803="", "",
  "IMT-" &amp; TEXT($A803,"yyyy-mm-dd") &amp; "-" &amp;
  IFERROR(
    INDEX('{INDEX} Tour Packages'!A:AC,
      MATCH($P803, '{INDEX} Tour Packages'!$A:$A, 0),
      MATCH("Destination Code", '{INDEX} Tour Packages'!$4:$4, 0)
    ),
    "UNKNOWN"
  ) &amp; "-" &amp;
  TEXT(COUNTIFS(P$4:P803,P803),"0000")
)
</f>
        <v/>
      </c>
    </row>
    <row r="804">
      <c r="A804" s="155"/>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8" t="str">
        <f t="array" ref="AG804">IF($P804="", "",
  "IMT-" &amp; TEXT($A804,"yyyy-mm-dd") &amp; "-" &amp;
  IFERROR(
    INDEX('{INDEX} Tour Packages'!A:AC,
      MATCH($P804, '{INDEX} Tour Packages'!$A:$A, 0),
      MATCH("Destination Code", '{INDEX} Tour Packages'!$4:$4, 0)
    ),
    "UNKNOWN"
  ) &amp; "-" &amp;
  TEXT(COUNTIFS(P$4:P804,P804),"0000")
)
</f>
        <v/>
      </c>
    </row>
    <row r="805">
      <c r="A805" s="156"/>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c r="AA805" s="157"/>
      <c r="AB805" s="157"/>
      <c r="AC805" s="157"/>
      <c r="AD805" s="157"/>
      <c r="AE805" s="157"/>
      <c r="AF805" s="157"/>
      <c r="AG805" s="158" t="str">
        <f t="array" ref="AG805">IF($P805="", "",
  "IMT-" &amp; TEXT($A805,"yyyy-mm-dd") &amp; "-" &amp;
  IFERROR(
    INDEX('{INDEX} Tour Packages'!A:AC,
      MATCH($P805, '{INDEX} Tour Packages'!$A:$A, 0),
      MATCH("Destination Code", '{INDEX} Tour Packages'!$4:$4, 0)
    ),
    "UNKNOWN"
  ) &amp; "-" &amp;
  TEXT(COUNTIFS(P$4:P805,P805),"0000")
)
</f>
        <v/>
      </c>
    </row>
    <row r="806">
      <c r="A806" s="155"/>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8" t="str">
        <f t="array" ref="AG806">IF($P806="", "",
  "IMT-" &amp; TEXT($A806,"yyyy-mm-dd") &amp; "-" &amp;
  IFERROR(
    INDEX('{INDEX} Tour Packages'!A:AC,
      MATCH($P806, '{INDEX} Tour Packages'!$A:$A, 0),
      MATCH("Destination Code", '{INDEX} Tour Packages'!$4:$4, 0)
    ),
    "UNKNOWN"
  ) &amp; "-" &amp;
  TEXT(COUNTIFS(P$4:P806,P806),"0000")
)
</f>
        <v/>
      </c>
    </row>
    <row r="807">
      <c r="A807" s="156"/>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c r="AA807" s="157"/>
      <c r="AB807" s="157"/>
      <c r="AC807" s="157"/>
      <c r="AD807" s="157"/>
      <c r="AE807" s="157"/>
      <c r="AF807" s="157"/>
      <c r="AG807" s="158" t="str">
        <f t="array" ref="AG807">IF($P807="", "",
  "IMT-" &amp; TEXT($A807,"yyyy-mm-dd") &amp; "-" &amp;
  IFERROR(
    INDEX('{INDEX} Tour Packages'!A:AC,
      MATCH($P807, '{INDEX} Tour Packages'!$A:$A, 0),
      MATCH("Destination Code", '{INDEX} Tour Packages'!$4:$4, 0)
    ),
    "UNKNOWN"
  ) &amp; "-" &amp;
  TEXT(COUNTIFS(P$4:P807,P807),"0000")
)
</f>
        <v/>
      </c>
    </row>
    <row r="808">
      <c r="A808" s="155"/>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8" t="str">
        <f t="array" ref="AG808">IF($P808="", "",
  "IMT-" &amp; TEXT($A808,"yyyy-mm-dd") &amp; "-" &amp;
  IFERROR(
    INDEX('{INDEX} Tour Packages'!A:AC,
      MATCH($P808, '{INDEX} Tour Packages'!$A:$A, 0),
      MATCH("Destination Code", '{INDEX} Tour Packages'!$4:$4, 0)
    ),
    "UNKNOWN"
  ) &amp; "-" &amp;
  TEXT(COUNTIFS(P$4:P808,P808),"0000")
)
</f>
        <v/>
      </c>
    </row>
    <row r="809">
      <c r="A809" s="156"/>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c r="AA809" s="157"/>
      <c r="AB809" s="157"/>
      <c r="AC809" s="157"/>
      <c r="AD809" s="157"/>
      <c r="AE809" s="157"/>
      <c r="AF809" s="157"/>
      <c r="AG809" s="158" t="str">
        <f t="array" ref="AG809">IF($P809="", "",
  "IMT-" &amp; TEXT($A809,"yyyy-mm-dd") &amp; "-" &amp;
  IFERROR(
    INDEX('{INDEX} Tour Packages'!A:AC,
      MATCH($P809, '{INDEX} Tour Packages'!$A:$A, 0),
      MATCH("Destination Code", '{INDEX} Tour Packages'!$4:$4, 0)
    ),
    "UNKNOWN"
  ) &amp; "-" &amp;
  TEXT(COUNTIFS(P$4:P809,P809),"0000")
)
</f>
        <v/>
      </c>
    </row>
    <row r="810">
      <c r="A810" s="155"/>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8" t="str">
        <f t="array" ref="AG810">IF($P810="", "",
  "IMT-" &amp; TEXT($A810,"yyyy-mm-dd") &amp; "-" &amp;
  IFERROR(
    INDEX('{INDEX} Tour Packages'!A:AC,
      MATCH($P810, '{INDEX} Tour Packages'!$A:$A, 0),
      MATCH("Destination Code", '{INDEX} Tour Packages'!$4:$4, 0)
    ),
    "UNKNOWN"
  ) &amp; "-" &amp;
  TEXT(COUNTIFS(P$4:P810,P810),"0000")
)
</f>
        <v/>
      </c>
    </row>
    <row r="811">
      <c r="A811" s="156"/>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c r="AA811" s="157"/>
      <c r="AB811" s="157"/>
      <c r="AC811" s="157"/>
      <c r="AD811" s="157"/>
      <c r="AE811" s="157"/>
      <c r="AF811" s="157"/>
      <c r="AG811" s="158" t="str">
        <f t="array" ref="AG811">IF($P811="", "",
  "IMT-" &amp; TEXT($A811,"yyyy-mm-dd") &amp; "-" &amp;
  IFERROR(
    INDEX('{INDEX} Tour Packages'!A:AC,
      MATCH($P811, '{INDEX} Tour Packages'!$A:$A, 0),
      MATCH("Destination Code", '{INDEX} Tour Packages'!$4:$4, 0)
    ),
    "UNKNOWN"
  ) &amp; "-" &amp;
  TEXT(COUNTIFS(P$4:P811,P811),"0000")
)
</f>
        <v/>
      </c>
    </row>
    <row r="812">
      <c r="A812" s="155"/>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8" t="str">
        <f t="array" ref="AG812">IF($P812="", "",
  "IMT-" &amp; TEXT($A812,"yyyy-mm-dd") &amp; "-" &amp;
  IFERROR(
    INDEX('{INDEX} Tour Packages'!A:AC,
      MATCH($P812, '{INDEX} Tour Packages'!$A:$A, 0),
      MATCH("Destination Code", '{INDEX} Tour Packages'!$4:$4, 0)
    ),
    "UNKNOWN"
  ) &amp; "-" &amp;
  TEXT(COUNTIFS(P$4:P812,P812),"0000")
)
</f>
        <v/>
      </c>
    </row>
    <row r="813">
      <c r="A813" s="156"/>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c r="AA813" s="157"/>
      <c r="AB813" s="157"/>
      <c r="AC813" s="157"/>
      <c r="AD813" s="157"/>
      <c r="AE813" s="157"/>
      <c r="AF813" s="157"/>
      <c r="AG813" s="158" t="str">
        <f t="array" ref="AG813">IF($P813="", "",
  "IMT-" &amp; TEXT($A813,"yyyy-mm-dd") &amp; "-" &amp;
  IFERROR(
    INDEX('{INDEX} Tour Packages'!A:AC,
      MATCH($P813, '{INDEX} Tour Packages'!$A:$A, 0),
      MATCH("Destination Code", '{INDEX} Tour Packages'!$4:$4, 0)
    ),
    "UNKNOWN"
  ) &amp; "-" &amp;
  TEXT(COUNTIFS(P$4:P813,P813),"0000")
)
</f>
        <v/>
      </c>
    </row>
    <row r="814">
      <c r="A814" s="155"/>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8" t="str">
        <f t="array" ref="AG814">IF($P814="", "",
  "IMT-" &amp; TEXT($A814,"yyyy-mm-dd") &amp; "-" &amp;
  IFERROR(
    INDEX('{INDEX} Tour Packages'!A:AC,
      MATCH($P814, '{INDEX} Tour Packages'!$A:$A, 0),
      MATCH("Destination Code", '{INDEX} Tour Packages'!$4:$4, 0)
    ),
    "UNKNOWN"
  ) &amp; "-" &amp;
  TEXT(COUNTIFS(P$4:P814,P814),"0000")
)
</f>
        <v/>
      </c>
    </row>
    <row r="815">
      <c r="A815" s="156"/>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c r="AA815" s="157"/>
      <c r="AB815" s="157"/>
      <c r="AC815" s="157"/>
      <c r="AD815" s="157"/>
      <c r="AE815" s="157"/>
      <c r="AF815" s="157"/>
      <c r="AG815" s="158" t="str">
        <f t="array" ref="AG815">IF($P815="", "",
  "IMT-" &amp; TEXT($A815,"yyyy-mm-dd") &amp; "-" &amp;
  IFERROR(
    INDEX('{INDEX} Tour Packages'!A:AC,
      MATCH($P815, '{INDEX} Tour Packages'!$A:$A, 0),
      MATCH("Destination Code", '{INDEX} Tour Packages'!$4:$4, 0)
    ),
    "UNKNOWN"
  ) &amp; "-" &amp;
  TEXT(COUNTIFS(P$4:P815,P815),"0000")
)
</f>
        <v/>
      </c>
    </row>
    <row r="816">
      <c r="A816" s="155"/>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8" t="str">
        <f t="array" ref="AG816">IF($P816="", "",
  "IMT-" &amp; TEXT($A816,"yyyy-mm-dd") &amp; "-" &amp;
  IFERROR(
    INDEX('{INDEX} Tour Packages'!A:AC,
      MATCH($P816, '{INDEX} Tour Packages'!$A:$A, 0),
      MATCH("Destination Code", '{INDEX} Tour Packages'!$4:$4, 0)
    ),
    "UNKNOWN"
  ) &amp; "-" &amp;
  TEXT(COUNTIFS(P$4:P816,P816),"0000")
)
</f>
        <v/>
      </c>
    </row>
    <row r="817">
      <c r="A817" s="156"/>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c r="AA817" s="157"/>
      <c r="AB817" s="157"/>
      <c r="AC817" s="157"/>
      <c r="AD817" s="157"/>
      <c r="AE817" s="157"/>
      <c r="AF817" s="157"/>
      <c r="AG817" s="158" t="str">
        <f t="array" ref="AG817">IF($P817="", "",
  "IMT-" &amp; TEXT($A817,"yyyy-mm-dd") &amp; "-" &amp;
  IFERROR(
    INDEX('{INDEX} Tour Packages'!A:AC,
      MATCH($P817, '{INDEX} Tour Packages'!$A:$A, 0),
      MATCH("Destination Code", '{INDEX} Tour Packages'!$4:$4, 0)
    ),
    "UNKNOWN"
  ) &amp; "-" &amp;
  TEXT(COUNTIFS(P$4:P817,P817),"0000")
)
</f>
        <v/>
      </c>
    </row>
    <row r="818">
      <c r="A818" s="155"/>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8" t="str">
        <f t="array" ref="AG818">IF($P818="", "",
  "IMT-" &amp; TEXT($A818,"yyyy-mm-dd") &amp; "-" &amp;
  IFERROR(
    INDEX('{INDEX} Tour Packages'!A:AC,
      MATCH($P818, '{INDEX} Tour Packages'!$A:$A, 0),
      MATCH("Destination Code", '{INDEX} Tour Packages'!$4:$4, 0)
    ),
    "UNKNOWN"
  ) &amp; "-" &amp;
  TEXT(COUNTIFS(P$4:P818,P818),"0000")
)
</f>
        <v/>
      </c>
    </row>
    <row r="819">
      <c r="A819" s="156"/>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c r="AA819" s="157"/>
      <c r="AB819" s="157"/>
      <c r="AC819" s="157"/>
      <c r="AD819" s="157"/>
      <c r="AE819" s="157"/>
      <c r="AF819" s="157"/>
      <c r="AG819" s="158" t="str">
        <f t="array" ref="AG819">IF($P819="", "",
  "IMT-" &amp; TEXT($A819,"yyyy-mm-dd") &amp; "-" &amp;
  IFERROR(
    INDEX('{INDEX} Tour Packages'!A:AC,
      MATCH($P819, '{INDEX} Tour Packages'!$A:$A, 0),
      MATCH("Destination Code", '{INDEX} Tour Packages'!$4:$4, 0)
    ),
    "UNKNOWN"
  ) &amp; "-" &amp;
  TEXT(COUNTIFS(P$4:P819,P819),"0000")
)
</f>
        <v/>
      </c>
    </row>
    <row r="820">
      <c r="A820" s="155"/>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8" t="str">
        <f t="array" ref="AG820">IF($P820="", "",
  "IMT-" &amp; TEXT($A820,"yyyy-mm-dd") &amp; "-" &amp;
  IFERROR(
    INDEX('{INDEX} Tour Packages'!A:AC,
      MATCH($P820, '{INDEX} Tour Packages'!$A:$A, 0),
      MATCH("Destination Code", '{INDEX} Tour Packages'!$4:$4, 0)
    ),
    "UNKNOWN"
  ) &amp; "-" &amp;
  TEXT(COUNTIFS(P$4:P820,P820),"0000")
)
</f>
        <v/>
      </c>
    </row>
    <row r="821">
      <c r="A821" s="156"/>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c r="AA821" s="157"/>
      <c r="AB821" s="157"/>
      <c r="AC821" s="157"/>
      <c r="AD821" s="157"/>
      <c r="AE821" s="157"/>
      <c r="AF821" s="157"/>
      <c r="AG821" s="158" t="str">
        <f t="array" ref="AG821">IF($P821="", "",
  "IMT-" &amp; TEXT($A821,"yyyy-mm-dd") &amp; "-" &amp;
  IFERROR(
    INDEX('{INDEX} Tour Packages'!A:AC,
      MATCH($P821, '{INDEX} Tour Packages'!$A:$A, 0),
      MATCH("Destination Code", '{INDEX} Tour Packages'!$4:$4, 0)
    ),
    "UNKNOWN"
  ) &amp; "-" &amp;
  TEXT(COUNTIFS(P$4:P821,P821),"0000")
)
</f>
        <v/>
      </c>
    </row>
    <row r="822">
      <c r="A822" s="155"/>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8" t="str">
        <f t="array" ref="AG822">IF($P822="", "",
  "IMT-" &amp; TEXT($A822,"yyyy-mm-dd") &amp; "-" &amp;
  IFERROR(
    INDEX('{INDEX} Tour Packages'!A:AC,
      MATCH($P822, '{INDEX} Tour Packages'!$A:$A, 0),
      MATCH("Destination Code", '{INDEX} Tour Packages'!$4:$4, 0)
    ),
    "UNKNOWN"
  ) &amp; "-" &amp;
  TEXT(COUNTIFS(P$4:P822,P822),"0000")
)
</f>
        <v/>
      </c>
    </row>
    <row r="823">
      <c r="A823" s="156"/>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c r="AA823" s="157"/>
      <c r="AB823" s="157"/>
      <c r="AC823" s="157"/>
      <c r="AD823" s="157"/>
      <c r="AE823" s="157"/>
      <c r="AF823" s="157"/>
      <c r="AG823" s="158" t="str">
        <f t="array" ref="AG823">IF($P823="", "",
  "IMT-" &amp; TEXT($A823,"yyyy-mm-dd") &amp; "-" &amp;
  IFERROR(
    INDEX('{INDEX} Tour Packages'!A:AC,
      MATCH($P823, '{INDEX} Tour Packages'!$A:$A, 0),
      MATCH("Destination Code", '{INDEX} Tour Packages'!$4:$4, 0)
    ),
    "UNKNOWN"
  ) &amp; "-" &amp;
  TEXT(COUNTIFS(P$4:P823,P823),"0000")
)
</f>
        <v/>
      </c>
    </row>
    <row r="824">
      <c r="A824" s="155"/>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8" t="str">
        <f t="array" ref="AG824">IF($P824="", "",
  "IMT-" &amp; TEXT($A824,"yyyy-mm-dd") &amp; "-" &amp;
  IFERROR(
    INDEX('{INDEX} Tour Packages'!A:AC,
      MATCH($P824, '{INDEX} Tour Packages'!$A:$A, 0),
      MATCH("Destination Code", '{INDEX} Tour Packages'!$4:$4, 0)
    ),
    "UNKNOWN"
  ) &amp; "-" &amp;
  TEXT(COUNTIFS(P$4:P824,P824),"0000")
)
</f>
        <v/>
      </c>
    </row>
    <row r="825">
      <c r="A825" s="156"/>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c r="AA825" s="157"/>
      <c r="AB825" s="157"/>
      <c r="AC825" s="157"/>
      <c r="AD825" s="157"/>
      <c r="AE825" s="157"/>
      <c r="AF825" s="157"/>
      <c r="AG825" s="158" t="str">
        <f t="array" ref="AG825">IF($P825="", "",
  "IMT-" &amp; TEXT($A825,"yyyy-mm-dd") &amp; "-" &amp;
  IFERROR(
    INDEX('{INDEX} Tour Packages'!A:AC,
      MATCH($P825, '{INDEX} Tour Packages'!$A:$A, 0),
      MATCH("Destination Code", '{INDEX} Tour Packages'!$4:$4, 0)
    ),
    "UNKNOWN"
  ) &amp; "-" &amp;
  TEXT(COUNTIFS(P$4:P825,P825),"0000")
)
</f>
        <v/>
      </c>
    </row>
    <row r="826">
      <c r="A826" s="155"/>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8" t="str">
        <f t="array" ref="AG826">IF($P826="", "",
  "IMT-" &amp; TEXT($A826,"yyyy-mm-dd") &amp; "-" &amp;
  IFERROR(
    INDEX('{INDEX} Tour Packages'!A:AC,
      MATCH($P826, '{INDEX} Tour Packages'!$A:$A, 0),
      MATCH("Destination Code", '{INDEX} Tour Packages'!$4:$4, 0)
    ),
    "UNKNOWN"
  ) &amp; "-" &amp;
  TEXT(COUNTIFS(P$4:P826,P826),"0000")
)
</f>
        <v/>
      </c>
    </row>
    <row r="827">
      <c r="A827" s="156"/>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c r="AA827" s="157"/>
      <c r="AB827" s="157"/>
      <c r="AC827" s="157"/>
      <c r="AD827" s="157"/>
      <c r="AE827" s="157"/>
      <c r="AF827" s="157"/>
      <c r="AG827" s="158" t="str">
        <f t="array" ref="AG827">IF($P827="", "",
  "IMT-" &amp; TEXT($A827,"yyyy-mm-dd") &amp; "-" &amp;
  IFERROR(
    INDEX('{INDEX} Tour Packages'!A:AC,
      MATCH($P827, '{INDEX} Tour Packages'!$A:$A, 0),
      MATCH("Destination Code", '{INDEX} Tour Packages'!$4:$4, 0)
    ),
    "UNKNOWN"
  ) &amp; "-" &amp;
  TEXT(COUNTIFS(P$4:P827,P827),"0000")
)
</f>
        <v/>
      </c>
    </row>
    <row r="828">
      <c r="A828" s="155"/>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8" t="str">
        <f t="array" ref="AG828">IF($P828="", "",
  "IMT-" &amp; TEXT($A828,"yyyy-mm-dd") &amp; "-" &amp;
  IFERROR(
    INDEX('{INDEX} Tour Packages'!A:AC,
      MATCH($P828, '{INDEX} Tour Packages'!$A:$A, 0),
      MATCH("Destination Code", '{INDEX} Tour Packages'!$4:$4, 0)
    ),
    "UNKNOWN"
  ) &amp; "-" &amp;
  TEXT(COUNTIFS(P$4:P828,P828),"0000")
)
</f>
        <v/>
      </c>
    </row>
    <row r="829">
      <c r="A829" s="156"/>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c r="AA829" s="157"/>
      <c r="AB829" s="157"/>
      <c r="AC829" s="157"/>
      <c r="AD829" s="157"/>
      <c r="AE829" s="157"/>
      <c r="AF829" s="157"/>
      <c r="AG829" s="158" t="str">
        <f t="array" ref="AG829">IF($P829="", "",
  "IMT-" &amp; TEXT($A829,"yyyy-mm-dd") &amp; "-" &amp;
  IFERROR(
    INDEX('{INDEX} Tour Packages'!A:AC,
      MATCH($P829, '{INDEX} Tour Packages'!$A:$A, 0),
      MATCH("Destination Code", '{INDEX} Tour Packages'!$4:$4, 0)
    ),
    "UNKNOWN"
  ) &amp; "-" &amp;
  TEXT(COUNTIFS(P$4:P829,P829),"0000")
)
</f>
        <v/>
      </c>
    </row>
    <row r="830">
      <c r="A830" s="155"/>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8" t="str">
        <f t="array" ref="AG830">IF($P830="", "",
  "IMT-" &amp; TEXT($A830,"yyyy-mm-dd") &amp; "-" &amp;
  IFERROR(
    INDEX('{INDEX} Tour Packages'!A:AC,
      MATCH($P830, '{INDEX} Tour Packages'!$A:$A, 0),
      MATCH("Destination Code", '{INDEX} Tour Packages'!$4:$4, 0)
    ),
    "UNKNOWN"
  ) &amp; "-" &amp;
  TEXT(COUNTIFS(P$4:P830,P830),"0000")
)
</f>
        <v/>
      </c>
    </row>
    <row r="831">
      <c r="A831" s="156"/>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c r="AA831" s="157"/>
      <c r="AB831" s="157"/>
      <c r="AC831" s="157"/>
      <c r="AD831" s="157"/>
      <c r="AE831" s="157"/>
      <c r="AF831" s="157"/>
      <c r="AG831" s="158" t="str">
        <f t="array" ref="AG831">IF($P831="", "",
  "IMT-" &amp; TEXT($A831,"yyyy-mm-dd") &amp; "-" &amp;
  IFERROR(
    INDEX('{INDEX} Tour Packages'!A:AC,
      MATCH($P831, '{INDEX} Tour Packages'!$A:$A, 0),
      MATCH("Destination Code", '{INDEX} Tour Packages'!$4:$4, 0)
    ),
    "UNKNOWN"
  ) &amp; "-" &amp;
  TEXT(COUNTIFS(P$4:P831,P831),"0000")
)
</f>
        <v/>
      </c>
    </row>
    <row r="832">
      <c r="A832" s="155"/>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8" t="str">
        <f t="array" ref="AG832">IF($P832="", "",
  "IMT-" &amp; TEXT($A832,"yyyy-mm-dd") &amp; "-" &amp;
  IFERROR(
    INDEX('{INDEX} Tour Packages'!A:AC,
      MATCH($P832, '{INDEX} Tour Packages'!$A:$A, 0),
      MATCH("Destination Code", '{INDEX} Tour Packages'!$4:$4, 0)
    ),
    "UNKNOWN"
  ) &amp; "-" &amp;
  TEXT(COUNTIFS(P$4:P832,P832),"0000")
)
</f>
        <v/>
      </c>
    </row>
    <row r="833">
      <c r="A833" s="156"/>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c r="AA833" s="157"/>
      <c r="AB833" s="157"/>
      <c r="AC833" s="157"/>
      <c r="AD833" s="157"/>
      <c r="AE833" s="157"/>
      <c r="AF833" s="157"/>
      <c r="AG833" s="158" t="str">
        <f t="array" ref="AG833">IF($P833="", "",
  "IMT-" &amp; TEXT($A833,"yyyy-mm-dd") &amp; "-" &amp;
  IFERROR(
    INDEX('{INDEX} Tour Packages'!A:AC,
      MATCH($P833, '{INDEX} Tour Packages'!$A:$A, 0),
      MATCH("Destination Code", '{INDEX} Tour Packages'!$4:$4, 0)
    ),
    "UNKNOWN"
  ) &amp; "-" &amp;
  TEXT(COUNTIFS(P$4:P833,P833),"0000")
)
</f>
        <v/>
      </c>
    </row>
    <row r="834">
      <c r="A834" s="155"/>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8" t="str">
        <f t="array" ref="AG834">IF($P834="", "",
  "IMT-" &amp; TEXT($A834,"yyyy-mm-dd") &amp; "-" &amp;
  IFERROR(
    INDEX('{INDEX} Tour Packages'!A:AC,
      MATCH($P834, '{INDEX} Tour Packages'!$A:$A, 0),
      MATCH("Destination Code", '{INDEX} Tour Packages'!$4:$4, 0)
    ),
    "UNKNOWN"
  ) &amp; "-" &amp;
  TEXT(COUNTIFS(P$4:P834,P834),"0000")
)
</f>
        <v/>
      </c>
    </row>
    <row r="835">
      <c r="A835" s="156"/>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c r="AA835" s="157"/>
      <c r="AB835" s="157"/>
      <c r="AC835" s="157"/>
      <c r="AD835" s="157"/>
      <c r="AE835" s="157"/>
      <c r="AF835" s="157"/>
      <c r="AG835" s="158" t="str">
        <f t="array" ref="AG835">IF($P835="", "",
  "IMT-" &amp; TEXT($A835,"yyyy-mm-dd") &amp; "-" &amp;
  IFERROR(
    INDEX('{INDEX} Tour Packages'!A:AC,
      MATCH($P835, '{INDEX} Tour Packages'!$A:$A, 0),
      MATCH("Destination Code", '{INDEX} Tour Packages'!$4:$4, 0)
    ),
    "UNKNOWN"
  ) &amp; "-" &amp;
  TEXT(COUNTIFS(P$4:P835,P835),"0000")
)
</f>
        <v/>
      </c>
    </row>
    <row r="836">
      <c r="A836" s="155"/>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8" t="str">
        <f t="array" ref="AG836">IF($P836="", "",
  "IMT-" &amp; TEXT($A836,"yyyy-mm-dd") &amp; "-" &amp;
  IFERROR(
    INDEX('{INDEX} Tour Packages'!A:AC,
      MATCH($P836, '{INDEX} Tour Packages'!$A:$A, 0),
      MATCH("Destination Code", '{INDEX} Tour Packages'!$4:$4, 0)
    ),
    "UNKNOWN"
  ) &amp; "-" &amp;
  TEXT(COUNTIFS(P$4:P836,P836),"0000")
)
</f>
        <v/>
      </c>
    </row>
    <row r="837">
      <c r="A837" s="156"/>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c r="AA837" s="157"/>
      <c r="AB837" s="157"/>
      <c r="AC837" s="157"/>
      <c r="AD837" s="157"/>
      <c r="AE837" s="157"/>
      <c r="AF837" s="157"/>
      <c r="AG837" s="158" t="str">
        <f t="array" ref="AG837">IF($P837="", "",
  "IMT-" &amp; TEXT($A837,"yyyy-mm-dd") &amp; "-" &amp;
  IFERROR(
    INDEX('{INDEX} Tour Packages'!A:AC,
      MATCH($P837, '{INDEX} Tour Packages'!$A:$A, 0),
      MATCH("Destination Code", '{INDEX} Tour Packages'!$4:$4, 0)
    ),
    "UNKNOWN"
  ) &amp; "-" &amp;
  TEXT(COUNTIFS(P$4:P837,P837),"0000")
)
</f>
        <v/>
      </c>
    </row>
    <row r="838">
      <c r="A838" s="155"/>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8" t="str">
        <f t="array" ref="AG838">IF($P838="", "",
  "IMT-" &amp; TEXT($A838,"yyyy-mm-dd") &amp; "-" &amp;
  IFERROR(
    INDEX('{INDEX} Tour Packages'!A:AC,
      MATCH($P838, '{INDEX} Tour Packages'!$A:$A, 0),
      MATCH("Destination Code", '{INDEX} Tour Packages'!$4:$4, 0)
    ),
    "UNKNOWN"
  ) &amp; "-" &amp;
  TEXT(COUNTIFS(P$4:P838,P838),"0000")
)
</f>
        <v/>
      </c>
    </row>
    <row r="839">
      <c r="A839" s="156"/>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c r="AA839" s="157"/>
      <c r="AB839" s="157"/>
      <c r="AC839" s="157"/>
      <c r="AD839" s="157"/>
      <c r="AE839" s="157"/>
      <c r="AF839" s="157"/>
      <c r="AG839" s="158" t="str">
        <f t="array" ref="AG839">IF($P839="", "",
  "IMT-" &amp; TEXT($A839,"yyyy-mm-dd") &amp; "-" &amp;
  IFERROR(
    INDEX('{INDEX} Tour Packages'!A:AC,
      MATCH($P839, '{INDEX} Tour Packages'!$A:$A, 0),
      MATCH("Destination Code", '{INDEX} Tour Packages'!$4:$4, 0)
    ),
    "UNKNOWN"
  ) &amp; "-" &amp;
  TEXT(COUNTIFS(P$4:P839,P839),"0000")
)
</f>
        <v/>
      </c>
    </row>
    <row r="840">
      <c r="A840" s="155"/>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8" t="str">
        <f t="array" ref="AG840">IF($P840="", "",
  "IMT-" &amp; TEXT($A840,"yyyy-mm-dd") &amp; "-" &amp;
  IFERROR(
    INDEX('{INDEX} Tour Packages'!A:AC,
      MATCH($P840, '{INDEX} Tour Packages'!$A:$A, 0),
      MATCH("Destination Code", '{INDEX} Tour Packages'!$4:$4, 0)
    ),
    "UNKNOWN"
  ) &amp; "-" &amp;
  TEXT(COUNTIFS(P$4:P840,P840),"0000")
)
</f>
        <v/>
      </c>
    </row>
    <row r="841">
      <c r="A841" s="156"/>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c r="AA841" s="157"/>
      <c r="AB841" s="157"/>
      <c r="AC841" s="157"/>
      <c r="AD841" s="157"/>
      <c r="AE841" s="157"/>
      <c r="AF841" s="157"/>
      <c r="AG841" s="158" t="str">
        <f t="array" ref="AG841">IF($P841="", "",
  "IMT-" &amp; TEXT($A841,"yyyy-mm-dd") &amp; "-" &amp;
  IFERROR(
    INDEX('{INDEX} Tour Packages'!A:AC,
      MATCH($P841, '{INDEX} Tour Packages'!$A:$A, 0),
      MATCH("Destination Code", '{INDEX} Tour Packages'!$4:$4, 0)
    ),
    "UNKNOWN"
  ) &amp; "-" &amp;
  TEXT(COUNTIFS(P$4:P841,P841),"0000")
)
</f>
        <v/>
      </c>
    </row>
    <row r="842">
      <c r="A842" s="155"/>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8" t="str">
        <f t="array" ref="AG842">IF($P842="", "",
  "IMT-" &amp; TEXT($A842,"yyyy-mm-dd") &amp; "-" &amp;
  IFERROR(
    INDEX('{INDEX} Tour Packages'!A:AC,
      MATCH($P842, '{INDEX} Tour Packages'!$A:$A, 0),
      MATCH("Destination Code", '{INDEX} Tour Packages'!$4:$4, 0)
    ),
    "UNKNOWN"
  ) &amp; "-" &amp;
  TEXT(COUNTIFS(P$4:P842,P842),"0000")
)
</f>
        <v/>
      </c>
    </row>
    <row r="843">
      <c r="A843" s="156"/>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c r="AA843" s="157"/>
      <c r="AB843" s="157"/>
      <c r="AC843" s="157"/>
      <c r="AD843" s="157"/>
      <c r="AE843" s="157"/>
      <c r="AF843" s="157"/>
      <c r="AG843" s="158" t="str">
        <f t="array" ref="AG843">IF($P843="", "",
  "IMT-" &amp; TEXT($A843,"yyyy-mm-dd") &amp; "-" &amp;
  IFERROR(
    INDEX('{INDEX} Tour Packages'!A:AC,
      MATCH($P843, '{INDEX} Tour Packages'!$A:$A, 0),
      MATCH("Destination Code", '{INDEX} Tour Packages'!$4:$4, 0)
    ),
    "UNKNOWN"
  ) &amp; "-" &amp;
  TEXT(COUNTIFS(P$4:P843,P843),"0000")
)
</f>
        <v/>
      </c>
    </row>
    <row r="844">
      <c r="A844" s="155"/>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8" t="str">
        <f t="array" ref="AG844">IF($P844="", "",
  "IMT-" &amp; TEXT($A844,"yyyy-mm-dd") &amp; "-" &amp;
  IFERROR(
    INDEX('{INDEX} Tour Packages'!A:AC,
      MATCH($P844, '{INDEX} Tour Packages'!$A:$A, 0),
      MATCH("Destination Code", '{INDEX} Tour Packages'!$4:$4, 0)
    ),
    "UNKNOWN"
  ) &amp; "-" &amp;
  TEXT(COUNTIFS(P$4:P844,P844),"0000")
)
</f>
        <v/>
      </c>
    </row>
    <row r="845">
      <c r="A845" s="156"/>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c r="AA845" s="157"/>
      <c r="AB845" s="157"/>
      <c r="AC845" s="157"/>
      <c r="AD845" s="157"/>
      <c r="AE845" s="157"/>
      <c r="AF845" s="157"/>
      <c r="AG845" s="158" t="str">
        <f t="array" ref="AG845">IF($P845="", "",
  "IMT-" &amp; TEXT($A845,"yyyy-mm-dd") &amp; "-" &amp;
  IFERROR(
    INDEX('{INDEX} Tour Packages'!A:AC,
      MATCH($P845, '{INDEX} Tour Packages'!$A:$A, 0),
      MATCH("Destination Code", '{INDEX} Tour Packages'!$4:$4, 0)
    ),
    "UNKNOWN"
  ) &amp; "-" &amp;
  TEXT(COUNTIFS(P$4:P845,P845),"0000")
)
</f>
        <v/>
      </c>
    </row>
    <row r="846">
      <c r="A846" s="155"/>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8" t="str">
        <f t="array" ref="AG846">IF($P846="", "",
  "IMT-" &amp; TEXT($A846,"yyyy-mm-dd") &amp; "-" &amp;
  IFERROR(
    INDEX('{INDEX} Tour Packages'!A:AC,
      MATCH($P846, '{INDEX} Tour Packages'!$A:$A, 0),
      MATCH("Destination Code", '{INDEX} Tour Packages'!$4:$4, 0)
    ),
    "UNKNOWN"
  ) &amp; "-" &amp;
  TEXT(COUNTIFS(P$4:P846,P846),"0000")
)
</f>
        <v/>
      </c>
    </row>
    <row r="847">
      <c r="A847" s="156"/>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c r="AA847" s="157"/>
      <c r="AB847" s="157"/>
      <c r="AC847" s="157"/>
      <c r="AD847" s="157"/>
      <c r="AE847" s="157"/>
      <c r="AF847" s="157"/>
      <c r="AG847" s="158" t="str">
        <f t="array" ref="AG847">IF($P847="", "",
  "IMT-" &amp; TEXT($A847,"yyyy-mm-dd") &amp; "-" &amp;
  IFERROR(
    INDEX('{INDEX} Tour Packages'!A:AC,
      MATCH($P847, '{INDEX} Tour Packages'!$A:$A, 0),
      MATCH("Destination Code", '{INDEX} Tour Packages'!$4:$4, 0)
    ),
    "UNKNOWN"
  ) &amp; "-" &amp;
  TEXT(COUNTIFS(P$4:P847,P847),"0000")
)
</f>
        <v/>
      </c>
    </row>
    <row r="848">
      <c r="A848" s="155"/>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8" t="str">
        <f t="array" ref="AG848">IF($P848="", "",
  "IMT-" &amp; TEXT($A848,"yyyy-mm-dd") &amp; "-" &amp;
  IFERROR(
    INDEX('{INDEX} Tour Packages'!A:AC,
      MATCH($P848, '{INDEX} Tour Packages'!$A:$A, 0),
      MATCH("Destination Code", '{INDEX} Tour Packages'!$4:$4, 0)
    ),
    "UNKNOWN"
  ) &amp; "-" &amp;
  TEXT(COUNTIFS(P$4:P848,P848),"0000")
)
</f>
        <v/>
      </c>
    </row>
    <row r="849">
      <c r="A849" s="156"/>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c r="AA849" s="157"/>
      <c r="AB849" s="157"/>
      <c r="AC849" s="157"/>
      <c r="AD849" s="157"/>
      <c r="AE849" s="157"/>
      <c r="AF849" s="157"/>
      <c r="AG849" s="158" t="str">
        <f t="array" ref="AG849">IF($P849="", "",
  "IMT-" &amp; TEXT($A849,"yyyy-mm-dd") &amp; "-" &amp;
  IFERROR(
    INDEX('{INDEX} Tour Packages'!A:AC,
      MATCH($P849, '{INDEX} Tour Packages'!$A:$A, 0),
      MATCH("Destination Code", '{INDEX} Tour Packages'!$4:$4, 0)
    ),
    "UNKNOWN"
  ) &amp; "-" &amp;
  TEXT(COUNTIFS(P$4:P849,P849),"0000")
)
</f>
        <v/>
      </c>
    </row>
    <row r="850">
      <c r="A850" s="155"/>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8" t="str">
        <f t="array" ref="AG850">IF($P850="", "",
  "IMT-" &amp; TEXT($A850,"yyyy-mm-dd") &amp; "-" &amp;
  IFERROR(
    INDEX('{INDEX} Tour Packages'!A:AC,
      MATCH($P850, '{INDEX} Tour Packages'!$A:$A, 0),
      MATCH("Destination Code", '{INDEX} Tour Packages'!$4:$4, 0)
    ),
    "UNKNOWN"
  ) &amp; "-" &amp;
  TEXT(COUNTIFS(P$4:P850,P850),"0000")
)
</f>
        <v/>
      </c>
    </row>
    <row r="851">
      <c r="A851" s="156"/>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c r="AA851" s="157"/>
      <c r="AB851" s="157"/>
      <c r="AC851" s="157"/>
      <c r="AD851" s="157"/>
      <c r="AE851" s="157"/>
      <c r="AF851" s="157"/>
      <c r="AG851" s="158" t="str">
        <f t="array" ref="AG851">IF($P851="", "",
  "IMT-" &amp; TEXT($A851,"yyyy-mm-dd") &amp; "-" &amp;
  IFERROR(
    INDEX('{INDEX} Tour Packages'!A:AC,
      MATCH($P851, '{INDEX} Tour Packages'!$A:$A, 0),
      MATCH("Destination Code", '{INDEX} Tour Packages'!$4:$4, 0)
    ),
    "UNKNOWN"
  ) &amp; "-" &amp;
  TEXT(COUNTIFS(P$4:P851,P851),"0000")
)
</f>
        <v/>
      </c>
    </row>
    <row r="852">
      <c r="A852" s="155"/>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8" t="str">
        <f t="array" ref="AG852">IF($P852="", "",
  "IMT-" &amp; TEXT($A852,"yyyy-mm-dd") &amp; "-" &amp;
  IFERROR(
    INDEX('{INDEX} Tour Packages'!A:AC,
      MATCH($P852, '{INDEX} Tour Packages'!$A:$A, 0),
      MATCH("Destination Code", '{INDEX} Tour Packages'!$4:$4, 0)
    ),
    "UNKNOWN"
  ) &amp; "-" &amp;
  TEXT(COUNTIFS(P$4:P852,P852),"0000")
)
</f>
        <v/>
      </c>
    </row>
    <row r="853">
      <c r="A853" s="156"/>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c r="AA853" s="157"/>
      <c r="AB853" s="157"/>
      <c r="AC853" s="157"/>
      <c r="AD853" s="157"/>
      <c r="AE853" s="157"/>
      <c r="AF853" s="157"/>
      <c r="AG853" s="158" t="str">
        <f t="array" ref="AG853">IF($P853="", "",
  "IMT-" &amp; TEXT($A853,"yyyy-mm-dd") &amp; "-" &amp;
  IFERROR(
    INDEX('{INDEX} Tour Packages'!A:AC,
      MATCH($P853, '{INDEX} Tour Packages'!$A:$A, 0),
      MATCH("Destination Code", '{INDEX} Tour Packages'!$4:$4, 0)
    ),
    "UNKNOWN"
  ) &amp; "-" &amp;
  TEXT(COUNTIFS(P$4:P853,P853),"0000")
)
</f>
        <v/>
      </c>
    </row>
    <row r="854">
      <c r="A854" s="155"/>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8" t="str">
        <f t="array" ref="AG854">IF($P854="", "",
  "IMT-" &amp; TEXT($A854,"yyyy-mm-dd") &amp; "-" &amp;
  IFERROR(
    INDEX('{INDEX} Tour Packages'!A:AC,
      MATCH($P854, '{INDEX} Tour Packages'!$A:$A, 0),
      MATCH("Destination Code", '{INDEX} Tour Packages'!$4:$4, 0)
    ),
    "UNKNOWN"
  ) &amp; "-" &amp;
  TEXT(COUNTIFS(P$4:P854,P854),"0000")
)
</f>
        <v/>
      </c>
    </row>
    <row r="855">
      <c r="A855" s="156"/>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c r="AA855" s="157"/>
      <c r="AB855" s="157"/>
      <c r="AC855" s="157"/>
      <c r="AD855" s="157"/>
      <c r="AE855" s="157"/>
      <c r="AF855" s="157"/>
      <c r="AG855" s="158" t="str">
        <f t="array" ref="AG855">IF($P855="", "",
  "IMT-" &amp; TEXT($A855,"yyyy-mm-dd") &amp; "-" &amp;
  IFERROR(
    INDEX('{INDEX} Tour Packages'!A:AC,
      MATCH($P855, '{INDEX} Tour Packages'!$A:$A, 0),
      MATCH("Destination Code", '{INDEX} Tour Packages'!$4:$4, 0)
    ),
    "UNKNOWN"
  ) &amp; "-" &amp;
  TEXT(COUNTIFS(P$4:P855,P855),"0000")
)
</f>
        <v/>
      </c>
    </row>
    <row r="856">
      <c r="A856" s="155"/>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8" t="str">
        <f t="array" ref="AG856">IF($P856="", "",
  "IMT-" &amp; TEXT($A856,"yyyy-mm-dd") &amp; "-" &amp;
  IFERROR(
    INDEX('{INDEX} Tour Packages'!A:AC,
      MATCH($P856, '{INDEX} Tour Packages'!$A:$A, 0),
      MATCH("Destination Code", '{INDEX} Tour Packages'!$4:$4, 0)
    ),
    "UNKNOWN"
  ) &amp; "-" &amp;
  TEXT(COUNTIFS(P$4:P856,P856),"0000")
)
</f>
        <v/>
      </c>
    </row>
    <row r="857">
      <c r="A857" s="156"/>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c r="AA857" s="157"/>
      <c r="AB857" s="157"/>
      <c r="AC857" s="157"/>
      <c r="AD857" s="157"/>
      <c r="AE857" s="157"/>
      <c r="AF857" s="157"/>
      <c r="AG857" s="158" t="str">
        <f t="array" ref="AG857">IF($P857="", "",
  "IMT-" &amp; TEXT($A857,"yyyy-mm-dd") &amp; "-" &amp;
  IFERROR(
    INDEX('{INDEX} Tour Packages'!A:AC,
      MATCH($P857, '{INDEX} Tour Packages'!$A:$A, 0),
      MATCH("Destination Code", '{INDEX} Tour Packages'!$4:$4, 0)
    ),
    "UNKNOWN"
  ) &amp; "-" &amp;
  TEXT(COUNTIFS(P$4:P857,P857),"0000")
)
</f>
        <v/>
      </c>
    </row>
    <row r="858">
      <c r="A858" s="155"/>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8" t="str">
        <f t="array" ref="AG858">IF($P858="", "",
  "IMT-" &amp; TEXT($A858,"yyyy-mm-dd") &amp; "-" &amp;
  IFERROR(
    INDEX('{INDEX} Tour Packages'!A:AC,
      MATCH($P858, '{INDEX} Tour Packages'!$A:$A, 0),
      MATCH("Destination Code", '{INDEX} Tour Packages'!$4:$4, 0)
    ),
    "UNKNOWN"
  ) &amp; "-" &amp;
  TEXT(COUNTIFS(P$4:P858,P858),"0000")
)
</f>
        <v/>
      </c>
    </row>
    <row r="859">
      <c r="A859" s="156"/>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c r="AA859" s="157"/>
      <c r="AB859" s="157"/>
      <c r="AC859" s="157"/>
      <c r="AD859" s="157"/>
      <c r="AE859" s="157"/>
      <c r="AF859" s="157"/>
      <c r="AG859" s="158" t="str">
        <f t="array" ref="AG859">IF($P859="", "",
  "IMT-" &amp; TEXT($A859,"yyyy-mm-dd") &amp; "-" &amp;
  IFERROR(
    INDEX('{INDEX} Tour Packages'!A:AC,
      MATCH($P859, '{INDEX} Tour Packages'!$A:$A, 0),
      MATCH("Destination Code", '{INDEX} Tour Packages'!$4:$4, 0)
    ),
    "UNKNOWN"
  ) &amp; "-" &amp;
  TEXT(COUNTIFS(P$4:P859,P859),"0000")
)
</f>
        <v/>
      </c>
    </row>
    <row r="860">
      <c r="A860" s="155"/>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8" t="str">
        <f t="array" ref="AG860">IF($P860="", "",
  "IMT-" &amp; TEXT($A860,"yyyy-mm-dd") &amp; "-" &amp;
  IFERROR(
    INDEX('{INDEX} Tour Packages'!A:AC,
      MATCH($P860, '{INDEX} Tour Packages'!$A:$A, 0),
      MATCH("Destination Code", '{INDEX} Tour Packages'!$4:$4, 0)
    ),
    "UNKNOWN"
  ) &amp; "-" &amp;
  TEXT(COUNTIFS(P$4:P860,P860),"0000")
)
</f>
        <v/>
      </c>
    </row>
    <row r="861">
      <c r="A861" s="156"/>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c r="AA861" s="157"/>
      <c r="AB861" s="157"/>
      <c r="AC861" s="157"/>
      <c r="AD861" s="157"/>
      <c r="AE861" s="157"/>
      <c r="AF861" s="157"/>
      <c r="AG861" s="158" t="str">
        <f t="array" ref="AG861">IF($P861="", "",
  "IMT-" &amp; TEXT($A861,"yyyy-mm-dd") &amp; "-" &amp;
  IFERROR(
    INDEX('{INDEX} Tour Packages'!A:AC,
      MATCH($P861, '{INDEX} Tour Packages'!$A:$A, 0),
      MATCH("Destination Code", '{INDEX} Tour Packages'!$4:$4, 0)
    ),
    "UNKNOWN"
  ) &amp; "-" &amp;
  TEXT(COUNTIFS(P$4:P861,P861),"0000")
)
</f>
        <v/>
      </c>
    </row>
    <row r="862">
      <c r="A862" s="155"/>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8" t="str">
        <f t="array" ref="AG862">IF($P862="", "",
  "IMT-" &amp; TEXT($A862,"yyyy-mm-dd") &amp; "-" &amp;
  IFERROR(
    INDEX('{INDEX} Tour Packages'!A:AC,
      MATCH($P862, '{INDEX} Tour Packages'!$A:$A, 0),
      MATCH("Destination Code", '{INDEX} Tour Packages'!$4:$4, 0)
    ),
    "UNKNOWN"
  ) &amp; "-" &amp;
  TEXT(COUNTIFS(P$4:P862,P862),"0000")
)
</f>
        <v/>
      </c>
    </row>
    <row r="863">
      <c r="A863" s="156"/>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c r="AA863" s="157"/>
      <c r="AB863" s="157"/>
      <c r="AC863" s="157"/>
      <c r="AD863" s="157"/>
      <c r="AE863" s="157"/>
      <c r="AF863" s="157"/>
      <c r="AG863" s="158" t="str">
        <f t="array" ref="AG863">IF($P863="", "",
  "IMT-" &amp; TEXT($A863,"yyyy-mm-dd") &amp; "-" &amp;
  IFERROR(
    INDEX('{INDEX} Tour Packages'!A:AC,
      MATCH($P863, '{INDEX} Tour Packages'!$A:$A, 0),
      MATCH("Destination Code", '{INDEX} Tour Packages'!$4:$4, 0)
    ),
    "UNKNOWN"
  ) &amp; "-" &amp;
  TEXT(COUNTIFS(P$4:P863,P863),"0000")
)
</f>
        <v/>
      </c>
    </row>
    <row r="864">
      <c r="A864" s="155"/>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8" t="str">
        <f t="array" ref="AG864">IF($P864="", "",
  "IMT-" &amp; TEXT($A864,"yyyy-mm-dd") &amp; "-" &amp;
  IFERROR(
    INDEX('{INDEX} Tour Packages'!A:AC,
      MATCH($P864, '{INDEX} Tour Packages'!$A:$A, 0),
      MATCH("Destination Code", '{INDEX} Tour Packages'!$4:$4, 0)
    ),
    "UNKNOWN"
  ) &amp; "-" &amp;
  TEXT(COUNTIFS(P$4:P864,P864),"0000")
)
</f>
        <v/>
      </c>
    </row>
    <row r="865">
      <c r="A865" s="156"/>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c r="AA865" s="157"/>
      <c r="AB865" s="157"/>
      <c r="AC865" s="157"/>
      <c r="AD865" s="157"/>
      <c r="AE865" s="157"/>
      <c r="AF865" s="157"/>
      <c r="AG865" s="158" t="str">
        <f t="array" ref="AG865">IF($P865="", "",
  "IMT-" &amp; TEXT($A865,"yyyy-mm-dd") &amp; "-" &amp;
  IFERROR(
    INDEX('{INDEX} Tour Packages'!A:AC,
      MATCH($P865, '{INDEX} Tour Packages'!$A:$A, 0),
      MATCH("Destination Code", '{INDEX} Tour Packages'!$4:$4, 0)
    ),
    "UNKNOWN"
  ) &amp; "-" &amp;
  TEXT(COUNTIFS(P$4:P865,P865),"0000")
)
</f>
        <v/>
      </c>
    </row>
    <row r="866">
      <c r="A866" s="155"/>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8" t="str">
        <f t="array" ref="AG866">IF($P866="", "",
  "IMT-" &amp; TEXT($A866,"yyyy-mm-dd") &amp; "-" &amp;
  IFERROR(
    INDEX('{INDEX} Tour Packages'!A:AC,
      MATCH($P866, '{INDEX} Tour Packages'!$A:$A, 0),
      MATCH("Destination Code", '{INDEX} Tour Packages'!$4:$4, 0)
    ),
    "UNKNOWN"
  ) &amp; "-" &amp;
  TEXT(COUNTIFS(P$4:P866,P866),"0000")
)
</f>
        <v/>
      </c>
    </row>
    <row r="867">
      <c r="A867" s="156"/>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c r="AA867" s="157"/>
      <c r="AB867" s="157"/>
      <c r="AC867" s="157"/>
      <c r="AD867" s="157"/>
      <c r="AE867" s="157"/>
      <c r="AF867" s="157"/>
      <c r="AG867" s="158" t="str">
        <f t="array" ref="AG867">IF($P867="", "",
  "IMT-" &amp; TEXT($A867,"yyyy-mm-dd") &amp; "-" &amp;
  IFERROR(
    INDEX('{INDEX} Tour Packages'!A:AC,
      MATCH($P867, '{INDEX} Tour Packages'!$A:$A, 0),
      MATCH("Destination Code", '{INDEX} Tour Packages'!$4:$4, 0)
    ),
    "UNKNOWN"
  ) &amp; "-" &amp;
  TEXT(COUNTIFS(P$4:P867,P867),"0000")
)
</f>
        <v/>
      </c>
    </row>
    <row r="868">
      <c r="A868" s="155"/>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8" t="str">
        <f t="array" ref="AG868">IF($P868="", "",
  "IMT-" &amp; TEXT($A868,"yyyy-mm-dd") &amp; "-" &amp;
  IFERROR(
    INDEX('{INDEX} Tour Packages'!A:AC,
      MATCH($P868, '{INDEX} Tour Packages'!$A:$A, 0),
      MATCH("Destination Code", '{INDEX} Tour Packages'!$4:$4, 0)
    ),
    "UNKNOWN"
  ) &amp; "-" &amp;
  TEXT(COUNTIFS(P$4:P868,P868),"0000")
)
</f>
        <v/>
      </c>
    </row>
    <row r="869">
      <c r="A869" s="156"/>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c r="AA869" s="157"/>
      <c r="AB869" s="157"/>
      <c r="AC869" s="157"/>
      <c r="AD869" s="157"/>
      <c r="AE869" s="157"/>
      <c r="AF869" s="157"/>
      <c r="AG869" s="158" t="str">
        <f t="array" ref="AG869">IF($P869="", "",
  "IMT-" &amp; TEXT($A869,"yyyy-mm-dd") &amp; "-" &amp;
  IFERROR(
    INDEX('{INDEX} Tour Packages'!A:AC,
      MATCH($P869, '{INDEX} Tour Packages'!$A:$A, 0),
      MATCH("Destination Code", '{INDEX} Tour Packages'!$4:$4, 0)
    ),
    "UNKNOWN"
  ) &amp; "-" &amp;
  TEXT(COUNTIFS(P$4:P869,P869),"0000")
)
</f>
        <v/>
      </c>
    </row>
    <row r="870">
      <c r="A870" s="155"/>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8" t="str">
        <f t="array" ref="AG870">IF($P870="", "",
  "IMT-" &amp; TEXT($A870,"yyyy-mm-dd") &amp; "-" &amp;
  IFERROR(
    INDEX('{INDEX} Tour Packages'!A:AC,
      MATCH($P870, '{INDEX} Tour Packages'!$A:$A, 0),
      MATCH("Destination Code", '{INDEX} Tour Packages'!$4:$4, 0)
    ),
    "UNKNOWN"
  ) &amp; "-" &amp;
  TEXT(COUNTIFS(P$4:P870,P870),"0000")
)
</f>
        <v/>
      </c>
    </row>
    <row r="871">
      <c r="A871" s="156"/>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c r="AA871" s="157"/>
      <c r="AB871" s="157"/>
      <c r="AC871" s="157"/>
      <c r="AD871" s="157"/>
      <c r="AE871" s="157"/>
      <c r="AF871" s="157"/>
      <c r="AG871" s="158" t="str">
        <f t="array" ref="AG871">IF($P871="", "",
  "IMT-" &amp; TEXT($A871,"yyyy-mm-dd") &amp; "-" &amp;
  IFERROR(
    INDEX('{INDEX} Tour Packages'!A:AC,
      MATCH($P871, '{INDEX} Tour Packages'!$A:$A, 0),
      MATCH("Destination Code", '{INDEX} Tour Packages'!$4:$4, 0)
    ),
    "UNKNOWN"
  ) &amp; "-" &amp;
  TEXT(COUNTIFS(P$4:P871,P871),"0000")
)
</f>
        <v/>
      </c>
    </row>
    <row r="872">
      <c r="A872" s="155"/>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8" t="str">
        <f t="array" ref="AG872">IF($P872="", "",
  "IMT-" &amp; TEXT($A872,"yyyy-mm-dd") &amp; "-" &amp;
  IFERROR(
    INDEX('{INDEX} Tour Packages'!A:AC,
      MATCH($P872, '{INDEX} Tour Packages'!$A:$A, 0),
      MATCH("Destination Code", '{INDEX} Tour Packages'!$4:$4, 0)
    ),
    "UNKNOWN"
  ) &amp; "-" &amp;
  TEXT(COUNTIFS(P$4:P872,P872),"0000")
)
</f>
        <v/>
      </c>
    </row>
    <row r="873">
      <c r="A873" s="156"/>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c r="AA873" s="157"/>
      <c r="AB873" s="157"/>
      <c r="AC873" s="157"/>
      <c r="AD873" s="157"/>
      <c r="AE873" s="157"/>
      <c r="AF873" s="157"/>
      <c r="AG873" s="158" t="str">
        <f t="array" ref="AG873">IF($P873="", "",
  "IMT-" &amp; TEXT($A873,"yyyy-mm-dd") &amp; "-" &amp;
  IFERROR(
    INDEX('{INDEX} Tour Packages'!A:AC,
      MATCH($P873, '{INDEX} Tour Packages'!$A:$A, 0),
      MATCH("Destination Code", '{INDEX} Tour Packages'!$4:$4, 0)
    ),
    "UNKNOWN"
  ) &amp; "-" &amp;
  TEXT(COUNTIFS(P$4:P873,P873),"0000")
)
</f>
        <v/>
      </c>
    </row>
    <row r="874">
      <c r="A874" s="155"/>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8" t="str">
        <f t="array" ref="AG874">IF($P874="", "",
  "IMT-" &amp; TEXT($A874,"yyyy-mm-dd") &amp; "-" &amp;
  IFERROR(
    INDEX('{INDEX} Tour Packages'!A:AC,
      MATCH($P874, '{INDEX} Tour Packages'!$A:$A, 0),
      MATCH("Destination Code", '{INDEX} Tour Packages'!$4:$4, 0)
    ),
    "UNKNOWN"
  ) &amp; "-" &amp;
  TEXT(COUNTIFS(P$4:P874,P874),"0000")
)
</f>
        <v/>
      </c>
    </row>
    <row r="875">
      <c r="A875" s="156"/>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c r="AA875" s="157"/>
      <c r="AB875" s="157"/>
      <c r="AC875" s="157"/>
      <c r="AD875" s="157"/>
      <c r="AE875" s="157"/>
      <c r="AF875" s="157"/>
      <c r="AG875" s="158" t="str">
        <f t="array" ref="AG875">IF($P875="", "",
  "IMT-" &amp; TEXT($A875,"yyyy-mm-dd") &amp; "-" &amp;
  IFERROR(
    INDEX('{INDEX} Tour Packages'!A:AC,
      MATCH($P875, '{INDEX} Tour Packages'!$A:$A, 0),
      MATCH("Destination Code", '{INDEX} Tour Packages'!$4:$4, 0)
    ),
    "UNKNOWN"
  ) &amp; "-" &amp;
  TEXT(COUNTIFS(P$4:P875,P875),"0000")
)
</f>
        <v/>
      </c>
    </row>
    <row r="876">
      <c r="A876" s="155"/>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8" t="str">
        <f t="array" ref="AG876">IF($P876="", "",
  "IMT-" &amp; TEXT($A876,"yyyy-mm-dd") &amp; "-" &amp;
  IFERROR(
    INDEX('{INDEX} Tour Packages'!A:AC,
      MATCH($P876, '{INDEX} Tour Packages'!$A:$A, 0),
      MATCH("Destination Code", '{INDEX} Tour Packages'!$4:$4, 0)
    ),
    "UNKNOWN"
  ) &amp; "-" &amp;
  TEXT(COUNTIFS(P$4:P876,P876),"0000")
)
</f>
        <v/>
      </c>
    </row>
    <row r="877">
      <c r="A877" s="156"/>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c r="AA877" s="157"/>
      <c r="AB877" s="157"/>
      <c r="AC877" s="157"/>
      <c r="AD877" s="157"/>
      <c r="AE877" s="157"/>
      <c r="AF877" s="157"/>
      <c r="AG877" s="158" t="str">
        <f t="array" ref="AG877">IF($P877="", "",
  "IMT-" &amp; TEXT($A877,"yyyy-mm-dd") &amp; "-" &amp;
  IFERROR(
    INDEX('{INDEX} Tour Packages'!A:AC,
      MATCH($P877, '{INDEX} Tour Packages'!$A:$A, 0),
      MATCH("Destination Code", '{INDEX} Tour Packages'!$4:$4, 0)
    ),
    "UNKNOWN"
  ) &amp; "-" &amp;
  TEXT(COUNTIFS(P$4:P877,P877),"0000")
)
</f>
        <v/>
      </c>
    </row>
    <row r="878">
      <c r="A878" s="155"/>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8" t="str">
        <f t="array" ref="AG878">IF($P878="", "",
  "IMT-" &amp; TEXT($A878,"yyyy-mm-dd") &amp; "-" &amp;
  IFERROR(
    INDEX('{INDEX} Tour Packages'!A:AC,
      MATCH($P878, '{INDEX} Tour Packages'!$A:$A, 0),
      MATCH("Destination Code", '{INDEX} Tour Packages'!$4:$4, 0)
    ),
    "UNKNOWN"
  ) &amp; "-" &amp;
  TEXT(COUNTIFS(P$4:P878,P878),"0000")
)
</f>
        <v/>
      </c>
    </row>
    <row r="879">
      <c r="A879" s="156"/>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c r="AA879" s="157"/>
      <c r="AB879" s="157"/>
      <c r="AC879" s="157"/>
      <c r="AD879" s="157"/>
      <c r="AE879" s="157"/>
      <c r="AF879" s="157"/>
      <c r="AG879" s="158" t="str">
        <f t="array" ref="AG879">IF($P879="", "",
  "IMT-" &amp; TEXT($A879,"yyyy-mm-dd") &amp; "-" &amp;
  IFERROR(
    INDEX('{INDEX} Tour Packages'!A:AC,
      MATCH($P879, '{INDEX} Tour Packages'!$A:$A, 0),
      MATCH("Destination Code", '{INDEX} Tour Packages'!$4:$4, 0)
    ),
    "UNKNOWN"
  ) &amp; "-" &amp;
  TEXT(COUNTIFS(P$4:P879,P879),"0000")
)
</f>
        <v/>
      </c>
    </row>
    <row r="880">
      <c r="A880" s="155"/>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8" t="str">
        <f t="array" ref="AG880">IF($P880="", "",
  "IMT-" &amp; TEXT($A880,"yyyy-mm-dd") &amp; "-" &amp;
  IFERROR(
    INDEX('{INDEX} Tour Packages'!A:AC,
      MATCH($P880, '{INDEX} Tour Packages'!$A:$A, 0),
      MATCH("Destination Code", '{INDEX} Tour Packages'!$4:$4, 0)
    ),
    "UNKNOWN"
  ) &amp; "-" &amp;
  TEXT(COUNTIFS(P$4:P880,P880),"0000")
)
</f>
        <v/>
      </c>
    </row>
    <row r="881">
      <c r="A881" s="156"/>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c r="AA881" s="157"/>
      <c r="AB881" s="157"/>
      <c r="AC881" s="157"/>
      <c r="AD881" s="157"/>
      <c r="AE881" s="157"/>
      <c r="AF881" s="157"/>
      <c r="AG881" s="158" t="str">
        <f t="array" ref="AG881">IF($P881="", "",
  "IMT-" &amp; TEXT($A881,"yyyy-mm-dd") &amp; "-" &amp;
  IFERROR(
    INDEX('{INDEX} Tour Packages'!A:AC,
      MATCH($P881, '{INDEX} Tour Packages'!$A:$A, 0),
      MATCH("Destination Code", '{INDEX} Tour Packages'!$4:$4, 0)
    ),
    "UNKNOWN"
  ) &amp; "-" &amp;
  TEXT(COUNTIFS(P$4:P881,P881),"0000")
)
</f>
        <v/>
      </c>
    </row>
    <row r="882">
      <c r="A882" s="155"/>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8" t="str">
        <f t="array" ref="AG882">IF($P882="", "",
  "IMT-" &amp; TEXT($A882,"yyyy-mm-dd") &amp; "-" &amp;
  IFERROR(
    INDEX('{INDEX} Tour Packages'!A:AC,
      MATCH($P882, '{INDEX} Tour Packages'!$A:$A, 0),
      MATCH("Destination Code", '{INDEX} Tour Packages'!$4:$4, 0)
    ),
    "UNKNOWN"
  ) &amp; "-" &amp;
  TEXT(COUNTIFS(P$4:P882,P882),"0000")
)
</f>
        <v/>
      </c>
    </row>
    <row r="883">
      <c r="A883" s="156"/>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c r="AA883" s="157"/>
      <c r="AB883" s="157"/>
      <c r="AC883" s="157"/>
      <c r="AD883" s="157"/>
      <c r="AE883" s="157"/>
      <c r="AF883" s="157"/>
      <c r="AG883" s="158" t="str">
        <f t="array" ref="AG883">IF($P883="", "",
  "IMT-" &amp; TEXT($A883,"yyyy-mm-dd") &amp; "-" &amp;
  IFERROR(
    INDEX('{INDEX} Tour Packages'!A:AC,
      MATCH($P883, '{INDEX} Tour Packages'!$A:$A, 0),
      MATCH("Destination Code", '{INDEX} Tour Packages'!$4:$4, 0)
    ),
    "UNKNOWN"
  ) &amp; "-" &amp;
  TEXT(COUNTIFS(P$4:P883,P883),"0000")
)
</f>
        <v/>
      </c>
    </row>
    <row r="884">
      <c r="A884" s="155"/>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8" t="str">
        <f t="array" ref="AG884">IF($P884="", "",
  "IMT-" &amp; TEXT($A884,"yyyy-mm-dd") &amp; "-" &amp;
  IFERROR(
    INDEX('{INDEX} Tour Packages'!A:AC,
      MATCH($P884, '{INDEX} Tour Packages'!$A:$A, 0),
      MATCH("Destination Code", '{INDEX} Tour Packages'!$4:$4, 0)
    ),
    "UNKNOWN"
  ) &amp; "-" &amp;
  TEXT(COUNTIFS(P$4:P884,P884),"0000")
)
</f>
        <v/>
      </c>
    </row>
    <row r="885">
      <c r="A885" s="156"/>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c r="AA885" s="157"/>
      <c r="AB885" s="157"/>
      <c r="AC885" s="157"/>
      <c r="AD885" s="157"/>
      <c r="AE885" s="157"/>
      <c r="AF885" s="157"/>
      <c r="AG885" s="158" t="str">
        <f t="array" ref="AG885">IF($P885="", "",
  "IMT-" &amp; TEXT($A885,"yyyy-mm-dd") &amp; "-" &amp;
  IFERROR(
    INDEX('{INDEX} Tour Packages'!A:AC,
      MATCH($P885, '{INDEX} Tour Packages'!$A:$A, 0),
      MATCH("Destination Code", '{INDEX} Tour Packages'!$4:$4, 0)
    ),
    "UNKNOWN"
  ) &amp; "-" &amp;
  TEXT(COUNTIFS(P$4:P885,P885),"0000")
)
</f>
        <v/>
      </c>
    </row>
    <row r="886">
      <c r="A886" s="155"/>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8" t="str">
        <f t="array" ref="AG886">IF($P886="", "",
  "IMT-" &amp; TEXT($A886,"yyyy-mm-dd") &amp; "-" &amp;
  IFERROR(
    INDEX('{INDEX} Tour Packages'!A:AC,
      MATCH($P886, '{INDEX} Tour Packages'!$A:$A, 0),
      MATCH("Destination Code", '{INDEX} Tour Packages'!$4:$4, 0)
    ),
    "UNKNOWN"
  ) &amp; "-" &amp;
  TEXT(COUNTIFS(P$4:P886,P886),"0000")
)
</f>
        <v/>
      </c>
    </row>
    <row r="887">
      <c r="A887" s="156"/>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8" t="str">
        <f t="array" ref="AG887">IF($P887="", "",
  "IMT-" &amp; TEXT($A887,"yyyy-mm-dd") &amp; "-" &amp;
  IFERROR(
    INDEX('{INDEX} Tour Packages'!A:AC,
      MATCH($P887, '{INDEX} Tour Packages'!$A:$A, 0),
      MATCH("Destination Code", '{INDEX} Tour Packages'!$4:$4, 0)
    ),
    "UNKNOWN"
  ) &amp; "-" &amp;
  TEXT(COUNTIFS(P$4:P887,P887),"0000")
)
</f>
        <v/>
      </c>
    </row>
    <row r="888">
      <c r="A888" s="155"/>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8" t="str">
        <f t="array" ref="AG888">IF($P888="", "",
  "IMT-" &amp; TEXT($A888,"yyyy-mm-dd") &amp; "-" &amp;
  IFERROR(
    INDEX('{INDEX} Tour Packages'!A:AC,
      MATCH($P888, '{INDEX} Tour Packages'!$A:$A, 0),
      MATCH("Destination Code", '{INDEX} Tour Packages'!$4:$4, 0)
    ),
    "UNKNOWN"
  ) &amp; "-" &amp;
  TEXT(COUNTIFS(P$4:P888,P888),"0000")
)
</f>
        <v/>
      </c>
    </row>
    <row r="889">
      <c r="A889" s="156"/>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c r="AA889" s="157"/>
      <c r="AB889" s="157"/>
      <c r="AC889" s="157"/>
      <c r="AD889" s="157"/>
      <c r="AE889" s="157"/>
      <c r="AF889" s="157"/>
      <c r="AG889" s="158" t="str">
        <f t="array" ref="AG889">IF($P889="", "",
  "IMT-" &amp; TEXT($A889,"yyyy-mm-dd") &amp; "-" &amp;
  IFERROR(
    INDEX('{INDEX} Tour Packages'!A:AC,
      MATCH($P889, '{INDEX} Tour Packages'!$A:$A, 0),
      MATCH("Destination Code", '{INDEX} Tour Packages'!$4:$4, 0)
    ),
    "UNKNOWN"
  ) &amp; "-" &amp;
  TEXT(COUNTIFS(P$4:P889,P889),"0000")
)
</f>
        <v/>
      </c>
    </row>
    <row r="890">
      <c r="A890" s="155"/>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8" t="str">
        <f t="array" ref="AG890">IF($P890="", "",
  "IMT-" &amp; TEXT($A890,"yyyy-mm-dd") &amp; "-" &amp;
  IFERROR(
    INDEX('{INDEX} Tour Packages'!A:AC,
      MATCH($P890, '{INDEX} Tour Packages'!$A:$A, 0),
      MATCH("Destination Code", '{INDEX} Tour Packages'!$4:$4, 0)
    ),
    "UNKNOWN"
  ) &amp; "-" &amp;
  TEXT(COUNTIFS(P$4:P890,P890),"0000")
)
</f>
        <v/>
      </c>
    </row>
    <row r="891">
      <c r="A891" s="156"/>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c r="AA891" s="157"/>
      <c r="AB891" s="157"/>
      <c r="AC891" s="157"/>
      <c r="AD891" s="157"/>
      <c r="AE891" s="157"/>
      <c r="AF891" s="157"/>
      <c r="AG891" s="158" t="str">
        <f t="array" ref="AG891">IF($P891="", "",
  "IMT-" &amp; TEXT($A891,"yyyy-mm-dd") &amp; "-" &amp;
  IFERROR(
    INDEX('{INDEX} Tour Packages'!A:AC,
      MATCH($P891, '{INDEX} Tour Packages'!$A:$A, 0),
      MATCH("Destination Code", '{INDEX} Tour Packages'!$4:$4, 0)
    ),
    "UNKNOWN"
  ) &amp; "-" &amp;
  TEXT(COUNTIFS(P$4:P891,P891),"0000")
)
</f>
        <v/>
      </c>
    </row>
    <row r="892">
      <c r="A892" s="155"/>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8" t="str">
        <f t="array" ref="AG892">IF($P892="", "",
  "IMT-" &amp; TEXT($A892,"yyyy-mm-dd") &amp; "-" &amp;
  IFERROR(
    INDEX('{INDEX} Tour Packages'!A:AC,
      MATCH($P892, '{INDEX} Tour Packages'!$A:$A, 0),
      MATCH("Destination Code", '{INDEX} Tour Packages'!$4:$4, 0)
    ),
    "UNKNOWN"
  ) &amp; "-" &amp;
  TEXT(COUNTIFS(P$4:P892,P892),"0000")
)
</f>
        <v/>
      </c>
    </row>
    <row r="893">
      <c r="A893" s="156"/>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c r="AA893" s="157"/>
      <c r="AB893" s="157"/>
      <c r="AC893" s="157"/>
      <c r="AD893" s="157"/>
      <c r="AE893" s="157"/>
      <c r="AF893" s="157"/>
      <c r="AG893" s="158" t="str">
        <f t="array" ref="AG893">IF($P893="", "",
  "IMT-" &amp; TEXT($A893,"yyyy-mm-dd") &amp; "-" &amp;
  IFERROR(
    INDEX('{INDEX} Tour Packages'!A:AC,
      MATCH($P893, '{INDEX} Tour Packages'!$A:$A, 0),
      MATCH("Destination Code", '{INDEX} Tour Packages'!$4:$4, 0)
    ),
    "UNKNOWN"
  ) &amp; "-" &amp;
  TEXT(COUNTIFS(P$4:P893,P893),"0000")
)
</f>
        <v/>
      </c>
    </row>
    <row r="894">
      <c r="A894" s="155"/>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8" t="str">
        <f t="array" ref="AG894">IF($P894="", "",
  "IMT-" &amp; TEXT($A894,"yyyy-mm-dd") &amp; "-" &amp;
  IFERROR(
    INDEX('{INDEX} Tour Packages'!A:AC,
      MATCH($P894, '{INDEX} Tour Packages'!$A:$A, 0),
      MATCH("Destination Code", '{INDEX} Tour Packages'!$4:$4, 0)
    ),
    "UNKNOWN"
  ) &amp; "-" &amp;
  TEXT(COUNTIFS(P$4:P894,P894),"0000")
)
</f>
        <v/>
      </c>
    </row>
    <row r="895">
      <c r="A895" s="156"/>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c r="AA895" s="157"/>
      <c r="AB895" s="157"/>
      <c r="AC895" s="157"/>
      <c r="AD895" s="157"/>
      <c r="AE895" s="157"/>
      <c r="AF895" s="157"/>
      <c r="AG895" s="158" t="str">
        <f t="array" ref="AG895">IF($P895="", "",
  "IMT-" &amp; TEXT($A895,"yyyy-mm-dd") &amp; "-" &amp;
  IFERROR(
    INDEX('{INDEX} Tour Packages'!A:AC,
      MATCH($P895, '{INDEX} Tour Packages'!$A:$A, 0),
      MATCH("Destination Code", '{INDEX} Tour Packages'!$4:$4, 0)
    ),
    "UNKNOWN"
  ) &amp; "-" &amp;
  TEXT(COUNTIFS(P$4:P895,P895),"0000")
)
</f>
        <v/>
      </c>
    </row>
    <row r="896">
      <c r="A896" s="155"/>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8" t="str">
        <f t="array" ref="AG896">IF($P896="", "",
  "IMT-" &amp; TEXT($A896,"yyyy-mm-dd") &amp; "-" &amp;
  IFERROR(
    INDEX('{INDEX} Tour Packages'!A:AC,
      MATCH($P896, '{INDEX} Tour Packages'!$A:$A, 0),
      MATCH("Destination Code", '{INDEX} Tour Packages'!$4:$4, 0)
    ),
    "UNKNOWN"
  ) &amp; "-" &amp;
  TEXT(COUNTIFS(P$4:P896,P896),"0000")
)
</f>
        <v/>
      </c>
    </row>
    <row r="897">
      <c r="A897" s="156"/>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c r="AA897" s="157"/>
      <c r="AB897" s="157"/>
      <c r="AC897" s="157"/>
      <c r="AD897" s="157"/>
      <c r="AE897" s="157"/>
      <c r="AF897" s="157"/>
      <c r="AG897" s="158" t="str">
        <f t="array" ref="AG897">IF($P897="", "",
  "IMT-" &amp; TEXT($A897,"yyyy-mm-dd") &amp; "-" &amp;
  IFERROR(
    INDEX('{INDEX} Tour Packages'!A:AC,
      MATCH($P897, '{INDEX} Tour Packages'!$A:$A, 0),
      MATCH("Destination Code", '{INDEX} Tour Packages'!$4:$4, 0)
    ),
    "UNKNOWN"
  ) &amp; "-" &amp;
  TEXT(COUNTIFS(P$4:P897,P897),"0000")
)
</f>
        <v/>
      </c>
    </row>
    <row r="898">
      <c r="A898" s="155"/>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8" t="str">
        <f t="array" ref="AG898">IF($P898="", "",
  "IMT-" &amp; TEXT($A898,"yyyy-mm-dd") &amp; "-" &amp;
  IFERROR(
    INDEX('{INDEX} Tour Packages'!A:AC,
      MATCH($P898, '{INDEX} Tour Packages'!$A:$A, 0),
      MATCH("Destination Code", '{INDEX} Tour Packages'!$4:$4, 0)
    ),
    "UNKNOWN"
  ) &amp; "-" &amp;
  TEXT(COUNTIFS(P$4:P898,P898),"0000")
)
</f>
        <v/>
      </c>
    </row>
    <row r="899">
      <c r="A899" s="156"/>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c r="AA899" s="157"/>
      <c r="AB899" s="157"/>
      <c r="AC899" s="157"/>
      <c r="AD899" s="157"/>
      <c r="AE899" s="157"/>
      <c r="AF899" s="157"/>
      <c r="AG899" s="158" t="str">
        <f t="array" ref="AG899">IF($P899="", "",
  "IMT-" &amp; TEXT($A899,"yyyy-mm-dd") &amp; "-" &amp;
  IFERROR(
    INDEX('{INDEX} Tour Packages'!A:AC,
      MATCH($P899, '{INDEX} Tour Packages'!$A:$A, 0),
      MATCH("Destination Code", '{INDEX} Tour Packages'!$4:$4, 0)
    ),
    "UNKNOWN"
  ) &amp; "-" &amp;
  TEXT(COUNTIFS(P$4:P899,P899),"0000")
)
</f>
        <v/>
      </c>
    </row>
    <row r="900">
      <c r="A900" s="155"/>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8" t="str">
        <f t="array" ref="AG900">IF($P900="", "",
  "IMT-" &amp; TEXT($A900,"yyyy-mm-dd") &amp; "-" &amp;
  IFERROR(
    INDEX('{INDEX} Tour Packages'!A:AC,
      MATCH($P900, '{INDEX} Tour Packages'!$A:$A, 0),
      MATCH("Destination Code", '{INDEX} Tour Packages'!$4:$4, 0)
    ),
    "UNKNOWN"
  ) &amp; "-" &amp;
  TEXT(COUNTIFS(P$4:P900,P900),"0000")
)
</f>
        <v/>
      </c>
    </row>
    <row r="901">
      <c r="A901" s="156"/>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c r="AA901" s="157"/>
      <c r="AB901" s="157"/>
      <c r="AC901" s="157"/>
      <c r="AD901" s="157"/>
      <c r="AE901" s="157"/>
      <c r="AF901" s="157"/>
      <c r="AG901" s="158" t="str">
        <f t="array" ref="AG901">IF($P901="", "",
  "IMT-" &amp; TEXT($A901,"yyyy-mm-dd") &amp; "-" &amp;
  IFERROR(
    INDEX('{INDEX} Tour Packages'!A:AC,
      MATCH($P901, '{INDEX} Tour Packages'!$A:$A, 0),
      MATCH("Destination Code", '{INDEX} Tour Packages'!$4:$4, 0)
    ),
    "UNKNOWN"
  ) &amp; "-" &amp;
  TEXT(COUNTIFS(P$4:P901,P901),"0000")
)
</f>
        <v/>
      </c>
    </row>
    <row r="902">
      <c r="A902" s="155"/>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8" t="str">
        <f t="array" ref="AG902">IF($P902="", "",
  "IMT-" &amp; TEXT($A902,"yyyy-mm-dd") &amp; "-" &amp;
  IFERROR(
    INDEX('{INDEX} Tour Packages'!A:AC,
      MATCH($P902, '{INDEX} Tour Packages'!$A:$A, 0),
      MATCH("Destination Code", '{INDEX} Tour Packages'!$4:$4, 0)
    ),
    "UNKNOWN"
  ) &amp; "-" &amp;
  TEXT(COUNTIFS(P$4:P902,P902),"0000")
)
</f>
        <v/>
      </c>
    </row>
    <row r="903">
      <c r="A903" s="156"/>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c r="AA903" s="157"/>
      <c r="AB903" s="157"/>
      <c r="AC903" s="157"/>
      <c r="AD903" s="157"/>
      <c r="AE903" s="157"/>
      <c r="AF903" s="157"/>
      <c r="AG903" s="158" t="str">
        <f t="array" ref="AG903">IF($P903="", "",
  "IMT-" &amp; TEXT($A903,"yyyy-mm-dd") &amp; "-" &amp;
  IFERROR(
    INDEX('{INDEX} Tour Packages'!A:AC,
      MATCH($P903, '{INDEX} Tour Packages'!$A:$A, 0),
      MATCH("Destination Code", '{INDEX} Tour Packages'!$4:$4, 0)
    ),
    "UNKNOWN"
  ) &amp; "-" &amp;
  TEXT(COUNTIFS(P$4:P903,P903),"0000")
)
</f>
        <v/>
      </c>
    </row>
    <row r="904">
      <c r="A904" s="155"/>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8" t="str">
        <f t="array" ref="AG904">IF($P904="", "",
  "IMT-" &amp; TEXT($A904,"yyyy-mm-dd") &amp; "-" &amp;
  IFERROR(
    INDEX('{INDEX} Tour Packages'!A:AC,
      MATCH($P904, '{INDEX} Tour Packages'!$A:$A, 0),
      MATCH("Destination Code", '{INDEX} Tour Packages'!$4:$4, 0)
    ),
    "UNKNOWN"
  ) &amp; "-" &amp;
  TEXT(COUNTIFS(P$4:P904,P904),"0000")
)
</f>
        <v/>
      </c>
    </row>
    <row r="905">
      <c r="A905" s="156"/>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c r="AA905" s="157"/>
      <c r="AB905" s="157"/>
      <c r="AC905" s="157"/>
      <c r="AD905" s="157"/>
      <c r="AE905" s="157"/>
      <c r="AF905" s="157"/>
      <c r="AG905" s="158" t="str">
        <f t="array" ref="AG905">IF($P905="", "",
  "IMT-" &amp; TEXT($A905,"yyyy-mm-dd") &amp; "-" &amp;
  IFERROR(
    INDEX('{INDEX} Tour Packages'!A:AC,
      MATCH($P905, '{INDEX} Tour Packages'!$A:$A, 0),
      MATCH("Destination Code", '{INDEX} Tour Packages'!$4:$4, 0)
    ),
    "UNKNOWN"
  ) &amp; "-" &amp;
  TEXT(COUNTIFS(P$4:P905,P905),"0000")
)
</f>
        <v/>
      </c>
    </row>
    <row r="906">
      <c r="A906" s="155"/>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8" t="str">
        <f t="array" ref="AG906">IF($P906="", "",
  "IMT-" &amp; TEXT($A906,"yyyy-mm-dd") &amp; "-" &amp;
  IFERROR(
    INDEX('{INDEX} Tour Packages'!A:AC,
      MATCH($P906, '{INDEX} Tour Packages'!$A:$A, 0),
      MATCH("Destination Code", '{INDEX} Tour Packages'!$4:$4, 0)
    ),
    "UNKNOWN"
  ) &amp; "-" &amp;
  TEXT(COUNTIFS(P$4:P906,P906),"0000")
)
</f>
        <v/>
      </c>
    </row>
    <row r="907">
      <c r="A907" s="156"/>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c r="AA907" s="157"/>
      <c r="AB907" s="157"/>
      <c r="AC907" s="157"/>
      <c r="AD907" s="157"/>
      <c r="AE907" s="157"/>
      <c r="AF907" s="157"/>
      <c r="AG907" s="158" t="str">
        <f t="array" ref="AG907">IF($P907="", "",
  "IMT-" &amp; TEXT($A907,"yyyy-mm-dd") &amp; "-" &amp;
  IFERROR(
    INDEX('{INDEX} Tour Packages'!A:AC,
      MATCH($P907, '{INDEX} Tour Packages'!$A:$A, 0),
      MATCH("Destination Code", '{INDEX} Tour Packages'!$4:$4, 0)
    ),
    "UNKNOWN"
  ) &amp; "-" &amp;
  TEXT(COUNTIFS(P$4:P907,P907),"0000")
)
</f>
        <v/>
      </c>
    </row>
    <row r="908">
      <c r="A908" s="155"/>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8" t="str">
        <f t="array" ref="AG908">IF($P908="", "",
  "IMT-" &amp; TEXT($A908,"yyyy-mm-dd") &amp; "-" &amp;
  IFERROR(
    INDEX('{INDEX} Tour Packages'!A:AC,
      MATCH($P908, '{INDEX} Tour Packages'!$A:$A, 0),
      MATCH("Destination Code", '{INDEX} Tour Packages'!$4:$4, 0)
    ),
    "UNKNOWN"
  ) &amp; "-" &amp;
  TEXT(COUNTIFS(P$4:P908,P908),"0000")
)
</f>
        <v/>
      </c>
    </row>
    <row r="909">
      <c r="A909" s="156"/>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c r="AA909" s="157"/>
      <c r="AB909" s="157"/>
      <c r="AC909" s="157"/>
      <c r="AD909" s="157"/>
      <c r="AE909" s="157"/>
      <c r="AF909" s="157"/>
      <c r="AG909" s="158" t="str">
        <f t="array" ref="AG909">IF($P909="", "",
  "IMT-" &amp; TEXT($A909,"yyyy-mm-dd") &amp; "-" &amp;
  IFERROR(
    INDEX('{INDEX} Tour Packages'!A:AC,
      MATCH($P909, '{INDEX} Tour Packages'!$A:$A, 0),
      MATCH("Destination Code", '{INDEX} Tour Packages'!$4:$4, 0)
    ),
    "UNKNOWN"
  ) &amp; "-" &amp;
  TEXT(COUNTIFS(P$4:P909,P909),"0000")
)
</f>
        <v/>
      </c>
    </row>
    <row r="910">
      <c r="A910" s="155"/>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8" t="str">
        <f t="array" ref="AG910">IF($P910="", "",
  "IMT-" &amp; TEXT($A910,"yyyy-mm-dd") &amp; "-" &amp;
  IFERROR(
    INDEX('{INDEX} Tour Packages'!A:AC,
      MATCH($P910, '{INDEX} Tour Packages'!$A:$A, 0),
      MATCH("Destination Code", '{INDEX} Tour Packages'!$4:$4, 0)
    ),
    "UNKNOWN"
  ) &amp; "-" &amp;
  TEXT(COUNTIFS(P$4:P910,P910),"0000")
)
</f>
        <v/>
      </c>
    </row>
    <row r="911">
      <c r="A911" s="156"/>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c r="AA911" s="157"/>
      <c r="AB911" s="157"/>
      <c r="AC911" s="157"/>
      <c r="AD911" s="157"/>
      <c r="AE911" s="157"/>
      <c r="AF911" s="157"/>
      <c r="AG911" s="158" t="str">
        <f t="array" ref="AG911">IF($P911="", "",
  "IMT-" &amp; TEXT($A911,"yyyy-mm-dd") &amp; "-" &amp;
  IFERROR(
    INDEX('{INDEX} Tour Packages'!A:AC,
      MATCH($P911, '{INDEX} Tour Packages'!$A:$A, 0),
      MATCH("Destination Code", '{INDEX} Tour Packages'!$4:$4, 0)
    ),
    "UNKNOWN"
  ) &amp; "-" &amp;
  TEXT(COUNTIFS(P$4:P911,P911),"0000")
)
</f>
        <v/>
      </c>
    </row>
    <row r="912">
      <c r="A912" s="155"/>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8" t="str">
        <f t="array" ref="AG912">IF($P912="", "",
  "IMT-" &amp; TEXT($A912,"yyyy-mm-dd") &amp; "-" &amp;
  IFERROR(
    INDEX('{INDEX} Tour Packages'!A:AC,
      MATCH($P912, '{INDEX} Tour Packages'!$A:$A, 0),
      MATCH("Destination Code", '{INDEX} Tour Packages'!$4:$4, 0)
    ),
    "UNKNOWN"
  ) &amp; "-" &amp;
  TEXT(COUNTIFS(P$4:P912,P912),"0000")
)
</f>
        <v/>
      </c>
    </row>
    <row r="913">
      <c r="A913" s="156"/>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c r="AA913" s="157"/>
      <c r="AB913" s="157"/>
      <c r="AC913" s="157"/>
      <c r="AD913" s="157"/>
      <c r="AE913" s="157"/>
      <c r="AF913" s="157"/>
      <c r="AG913" s="158" t="str">
        <f t="array" ref="AG913">IF($P913="", "",
  "IMT-" &amp; TEXT($A913,"yyyy-mm-dd") &amp; "-" &amp;
  IFERROR(
    INDEX('{INDEX} Tour Packages'!A:AC,
      MATCH($P913, '{INDEX} Tour Packages'!$A:$A, 0),
      MATCH("Destination Code", '{INDEX} Tour Packages'!$4:$4, 0)
    ),
    "UNKNOWN"
  ) &amp; "-" &amp;
  TEXT(COUNTIFS(P$4:P913,P913),"0000")
)
</f>
        <v/>
      </c>
    </row>
    <row r="914">
      <c r="A914" s="155"/>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8" t="str">
        <f t="array" ref="AG914">IF($P914="", "",
  "IMT-" &amp; TEXT($A914,"yyyy-mm-dd") &amp; "-" &amp;
  IFERROR(
    INDEX('{INDEX} Tour Packages'!A:AC,
      MATCH($P914, '{INDEX} Tour Packages'!$A:$A, 0),
      MATCH("Destination Code", '{INDEX} Tour Packages'!$4:$4, 0)
    ),
    "UNKNOWN"
  ) &amp; "-" &amp;
  TEXT(COUNTIFS(P$4:P914,P914),"0000")
)
</f>
        <v/>
      </c>
    </row>
    <row r="915">
      <c r="A915" s="156"/>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c r="AA915" s="157"/>
      <c r="AB915" s="157"/>
      <c r="AC915" s="157"/>
      <c r="AD915" s="157"/>
      <c r="AE915" s="157"/>
      <c r="AF915" s="157"/>
      <c r="AG915" s="158" t="str">
        <f t="array" ref="AG915">IF($P915="", "",
  "IMT-" &amp; TEXT($A915,"yyyy-mm-dd") &amp; "-" &amp;
  IFERROR(
    INDEX('{INDEX} Tour Packages'!A:AC,
      MATCH($P915, '{INDEX} Tour Packages'!$A:$A, 0),
      MATCH("Destination Code", '{INDEX} Tour Packages'!$4:$4, 0)
    ),
    "UNKNOWN"
  ) &amp; "-" &amp;
  TEXT(COUNTIFS(P$4:P915,P915),"0000")
)
</f>
        <v/>
      </c>
    </row>
    <row r="916">
      <c r="A916" s="155"/>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8" t="str">
        <f t="array" ref="AG916">IF($P916="", "",
  "IMT-" &amp; TEXT($A916,"yyyy-mm-dd") &amp; "-" &amp;
  IFERROR(
    INDEX('{INDEX} Tour Packages'!A:AC,
      MATCH($P916, '{INDEX} Tour Packages'!$A:$A, 0),
      MATCH("Destination Code", '{INDEX} Tour Packages'!$4:$4, 0)
    ),
    "UNKNOWN"
  ) &amp; "-" &amp;
  TEXT(COUNTIFS(P$4:P916,P916),"0000")
)
</f>
        <v/>
      </c>
    </row>
    <row r="917">
      <c r="A917" s="156"/>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c r="AA917" s="157"/>
      <c r="AB917" s="157"/>
      <c r="AC917" s="157"/>
      <c r="AD917" s="157"/>
      <c r="AE917" s="157"/>
      <c r="AF917" s="157"/>
      <c r="AG917" s="158" t="str">
        <f t="array" ref="AG917">IF($P917="", "",
  "IMT-" &amp; TEXT($A917,"yyyy-mm-dd") &amp; "-" &amp;
  IFERROR(
    INDEX('{INDEX} Tour Packages'!A:AC,
      MATCH($P917, '{INDEX} Tour Packages'!$A:$A, 0),
      MATCH("Destination Code", '{INDEX} Tour Packages'!$4:$4, 0)
    ),
    "UNKNOWN"
  ) &amp; "-" &amp;
  TEXT(COUNTIFS(P$4:P917,P917),"0000")
)
</f>
        <v/>
      </c>
    </row>
    <row r="918">
      <c r="A918" s="155"/>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8" t="str">
        <f t="array" ref="AG918">IF($P918="", "",
  "IMT-" &amp; TEXT($A918,"yyyy-mm-dd") &amp; "-" &amp;
  IFERROR(
    INDEX('{INDEX} Tour Packages'!A:AC,
      MATCH($P918, '{INDEX} Tour Packages'!$A:$A, 0),
      MATCH("Destination Code", '{INDEX} Tour Packages'!$4:$4, 0)
    ),
    "UNKNOWN"
  ) &amp; "-" &amp;
  TEXT(COUNTIFS(P$4:P918,P918),"0000")
)
</f>
        <v/>
      </c>
    </row>
    <row r="919">
      <c r="A919" s="156"/>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c r="AA919" s="157"/>
      <c r="AB919" s="157"/>
      <c r="AC919" s="157"/>
      <c r="AD919" s="157"/>
      <c r="AE919" s="157"/>
      <c r="AF919" s="157"/>
      <c r="AG919" s="158" t="str">
        <f t="array" ref="AG919">IF($P919="", "",
  "IMT-" &amp; TEXT($A919,"yyyy-mm-dd") &amp; "-" &amp;
  IFERROR(
    INDEX('{INDEX} Tour Packages'!A:AC,
      MATCH($P919, '{INDEX} Tour Packages'!$A:$A, 0),
      MATCH("Destination Code", '{INDEX} Tour Packages'!$4:$4, 0)
    ),
    "UNKNOWN"
  ) &amp; "-" &amp;
  TEXT(COUNTIFS(P$4:P919,P919),"0000")
)
</f>
        <v/>
      </c>
    </row>
    <row r="920">
      <c r="A920" s="155"/>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8" t="str">
        <f t="array" ref="AG920">IF($P920="", "",
  "IMT-" &amp; TEXT($A920,"yyyy-mm-dd") &amp; "-" &amp;
  IFERROR(
    INDEX('{INDEX} Tour Packages'!A:AC,
      MATCH($P920, '{INDEX} Tour Packages'!$A:$A, 0),
      MATCH("Destination Code", '{INDEX} Tour Packages'!$4:$4, 0)
    ),
    "UNKNOWN"
  ) &amp; "-" &amp;
  TEXT(COUNTIFS(P$4:P920,P920),"0000")
)
</f>
        <v/>
      </c>
    </row>
    <row r="921">
      <c r="A921" s="156"/>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c r="AA921" s="157"/>
      <c r="AB921" s="157"/>
      <c r="AC921" s="157"/>
      <c r="AD921" s="157"/>
      <c r="AE921" s="157"/>
      <c r="AF921" s="157"/>
      <c r="AG921" s="158" t="str">
        <f t="array" ref="AG921">IF($P921="", "",
  "IMT-" &amp; TEXT($A921,"yyyy-mm-dd") &amp; "-" &amp;
  IFERROR(
    INDEX('{INDEX} Tour Packages'!A:AC,
      MATCH($P921, '{INDEX} Tour Packages'!$A:$A, 0),
      MATCH("Destination Code", '{INDEX} Tour Packages'!$4:$4, 0)
    ),
    "UNKNOWN"
  ) &amp; "-" &amp;
  TEXT(COUNTIFS(P$4:P921,P921),"0000")
)
</f>
        <v/>
      </c>
    </row>
    <row r="922">
      <c r="A922" s="155"/>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8" t="str">
        <f t="array" ref="AG922">IF($P922="", "",
  "IMT-" &amp; TEXT($A922,"yyyy-mm-dd") &amp; "-" &amp;
  IFERROR(
    INDEX('{INDEX} Tour Packages'!A:AC,
      MATCH($P922, '{INDEX} Tour Packages'!$A:$A, 0),
      MATCH("Destination Code", '{INDEX} Tour Packages'!$4:$4, 0)
    ),
    "UNKNOWN"
  ) &amp; "-" &amp;
  TEXT(COUNTIFS(P$4:P922,P922),"0000")
)
</f>
        <v/>
      </c>
    </row>
    <row r="923">
      <c r="A923" s="156"/>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c r="AA923" s="157"/>
      <c r="AB923" s="157"/>
      <c r="AC923" s="157"/>
      <c r="AD923" s="157"/>
      <c r="AE923" s="157"/>
      <c r="AF923" s="157"/>
      <c r="AG923" s="158" t="str">
        <f t="array" ref="AG923">IF($P923="", "",
  "IMT-" &amp; TEXT($A923,"yyyy-mm-dd") &amp; "-" &amp;
  IFERROR(
    INDEX('{INDEX} Tour Packages'!A:AC,
      MATCH($P923, '{INDEX} Tour Packages'!$A:$A, 0),
      MATCH("Destination Code", '{INDEX} Tour Packages'!$4:$4, 0)
    ),
    "UNKNOWN"
  ) &amp; "-" &amp;
  TEXT(COUNTIFS(P$4:P923,P923),"0000")
)
</f>
        <v/>
      </c>
    </row>
    <row r="924">
      <c r="A924" s="155"/>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8" t="str">
        <f t="array" ref="AG924">IF($P924="", "",
  "IMT-" &amp; TEXT($A924,"yyyy-mm-dd") &amp; "-" &amp;
  IFERROR(
    INDEX('{INDEX} Tour Packages'!A:AC,
      MATCH($P924, '{INDEX} Tour Packages'!$A:$A, 0),
      MATCH("Destination Code", '{INDEX} Tour Packages'!$4:$4, 0)
    ),
    "UNKNOWN"
  ) &amp; "-" &amp;
  TEXT(COUNTIFS(P$4:P924,P924),"0000")
)
</f>
        <v/>
      </c>
    </row>
    <row r="925">
      <c r="A925" s="156"/>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c r="AA925" s="157"/>
      <c r="AB925" s="157"/>
      <c r="AC925" s="157"/>
      <c r="AD925" s="157"/>
      <c r="AE925" s="157"/>
      <c r="AF925" s="157"/>
      <c r="AG925" s="158" t="str">
        <f t="array" ref="AG925">IF($P925="", "",
  "IMT-" &amp; TEXT($A925,"yyyy-mm-dd") &amp; "-" &amp;
  IFERROR(
    INDEX('{INDEX} Tour Packages'!A:AC,
      MATCH($P925, '{INDEX} Tour Packages'!$A:$A, 0),
      MATCH("Destination Code", '{INDEX} Tour Packages'!$4:$4, 0)
    ),
    "UNKNOWN"
  ) &amp; "-" &amp;
  TEXT(COUNTIFS(P$4:P925,P925),"0000")
)
</f>
        <v/>
      </c>
    </row>
    <row r="926">
      <c r="A926" s="155"/>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8" t="str">
        <f t="array" ref="AG926">IF($P926="", "",
  "IMT-" &amp; TEXT($A926,"yyyy-mm-dd") &amp; "-" &amp;
  IFERROR(
    INDEX('{INDEX} Tour Packages'!A:AC,
      MATCH($P926, '{INDEX} Tour Packages'!$A:$A, 0),
      MATCH("Destination Code", '{INDEX} Tour Packages'!$4:$4, 0)
    ),
    "UNKNOWN"
  ) &amp; "-" &amp;
  TEXT(COUNTIFS(P$4:P926,P926),"0000")
)
</f>
        <v/>
      </c>
    </row>
    <row r="927">
      <c r="A927" s="156"/>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c r="AA927" s="157"/>
      <c r="AB927" s="157"/>
      <c r="AC927" s="157"/>
      <c r="AD927" s="157"/>
      <c r="AE927" s="157"/>
      <c r="AF927" s="157"/>
      <c r="AG927" s="158" t="str">
        <f t="array" ref="AG927">IF($P927="", "",
  "IMT-" &amp; TEXT($A927,"yyyy-mm-dd") &amp; "-" &amp;
  IFERROR(
    INDEX('{INDEX} Tour Packages'!A:AC,
      MATCH($P927, '{INDEX} Tour Packages'!$A:$A, 0),
      MATCH("Destination Code", '{INDEX} Tour Packages'!$4:$4, 0)
    ),
    "UNKNOWN"
  ) &amp; "-" &amp;
  TEXT(COUNTIFS(P$4:P927,P927),"0000")
)
</f>
        <v/>
      </c>
    </row>
    <row r="928">
      <c r="A928" s="155"/>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8" t="str">
        <f t="array" ref="AG928">IF($P928="", "",
  "IMT-" &amp; TEXT($A928,"yyyy-mm-dd") &amp; "-" &amp;
  IFERROR(
    INDEX('{INDEX} Tour Packages'!A:AC,
      MATCH($P928, '{INDEX} Tour Packages'!$A:$A, 0),
      MATCH("Destination Code", '{INDEX} Tour Packages'!$4:$4, 0)
    ),
    "UNKNOWN"
  ) &amp; "-" &amp;
  TEXT(COUNTIFS(P$4:P928,P928),"0000")
)
</f>
        <v/>
      </c>
    </row>
    <row r="929">
      <c r="A929" s="156"/>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c r="AA929" s="157"/>
      <c r="AB929" s="157"/>
      <c r="AC929" s="157"/>
      <c r="AD929" s="157"/>
      <c r="AE929" s="157"/>
      <c r="AF929" s="157"/>
      <c r="AG929" s="158" t="str">
        <f t="array" ref="AG929">IF($P929="", "",
  "IMT-" &amp; TEXT($A929,"yyyy-mm-dd") &amp; "-" &amp;
  IFERROR(
    INDEX('{INDEX} Tour Packages'!A:AC,
      MATCH($P929, '{INDEX} Tour Packages'!$A:$A, 0),
      MATCH("Destination Code", '{INDEX} Tour Packages'!$4:$4, 0)
    ),
    "UNKNOWN"
  ) &amp; "-" &amp;
  TEXT(COUNTIFS(P$4:P929,P929),"0000")
)
</f>
        <v/>
      </c>
    </row>
    <row r="930">
      <c r="A930" s="155"/>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8" t="str">
        <f t="array" ref="AG930">IF($P930="", "",
  "IMT-" &amp; TEXT($A930,"yyyy-mm-dd") &amp; "-" &amp;
  IFERROR(
    INDEX('{INDEX} Tour Packages'!A:AC,
      MATCH($P930, '{INDEX} Tour Packages'!$A:$A, 0),
      MATCH("Destination Code", '{INDEX} Tour Packages'!$4:$4, 0)
    ),
    "UNKNOWN"
  ) &amp; "-" &amp;
  TEXT(COUNTIFS(P$4:P930,P930),"0000")
)
</f>
        <v/>
      </c>
    </row>
    <row r="931">
      <c r="A931" s="156"/>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c r="AA931" s="157"/>
      <c r="AB931" s="157"/>
      <c r="AC931" s="157"/>
      <c r="AD931" s="157"/>
      <c r="AE931" s="157"/>
      <c r="AF931" s="157"/>
      <c r="AG931" s="158" t="str">
        <f t="array" ref="AG931">IF($P931="", "",
  "IMT-" &amp; TEXT($A931,"yyyy-mm-dd") &amp; "-" &amp;
  IFERROR(
    INDEX('{INDEX} Tour Packages'!A:AC,
      MATCH($P931, '{INDEX} Tour Packages'!$A:$A, 0),
      MATCH("Destination Code", '{INDEX} Tour Packages'!$4:$4, 0)
    ),
    "UNKNOWN"
  ) &amp; "-" &amp;
  TEXT(COUNTIFS(P$4:P931,P931),"0000")
)
</f>
        <v/>
      </c>
    </row>
    <row r="932">
      <c r="A932" s="155"/>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8" t="str">
        <f t="array" ref="AG932">IF($P932="", "",
  "IMT-" &amp; TEXT($A932,"yyyy-mm-dd") &amp; "-" &amp;
  IFERROR(
    INDEX('{INDEX} Tour Packages'!A:AC,
      MATCH($P932, '{INDEX} Tour Packages'!$A:$A, 0),
      MATCH("Destination Code", '{INDEX} Tour Packages'!$4:$4, 0)
    ),
    "UNKNOWN"
  ) &amp; "-" &amp;
  TEXT(COUNTIFS(P$4:P932,P932),"0000")
)
</f>
        <v/>
      </c>
    </row>
    <row r="933">
      <c r="A933" s="156"/>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c r="AA933" s="157"/>
      <c r="AB933" s="157"/>
      <c r="AC933" s="157"/>
      <c r="AD933" s="157"/>
      <c r="AE933" s="157"/>
      <c r="AF933" s="157"/>
      <c r="AG933" s="158" t="str">
        <f t="array" ref="AG933">IF($P933="", "",
  "IMT-" &amp; TEXT($A933,"yyyy-mm-dd") &amp; "-" &amp;
  IFERROR(
    INDEX('{INDEX} Tour Packages'!A:AC,
      MATCH($P933, '{INDEX} Tour Packages'!$A:$A, 0),
      MATCH("Destination Code", '{INDEX} Tour Packages'!$4:$4, 0)
    ),
    "UNKNOWN"
  ) &amp; "-" &amp;
  TEXT(COUNTIFS(P$4:P933,P933),"0000")
)
</f>
        <v/>
      </c>
    </row>
    <row r="934">
      <c r="A934" s="155"/>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8" t="str">
        <f t="array" ref="AG934">IF($P934="", "",
  "IMT-" &amp; TEXT($A934,"yyyy-mm-dd") &amp; "-" &amp;
  IFERROR(
    INDEX('{INDEX} Tour Packages'!A:AC,
      MATCH($P934, '{INDEX} Tour Packages'!$A:$A, 0),
      MATCH("Destination Code", '{INDEX} Tour Packages'!$4:$4, 0)
    ),
    "UNKNOWN"
  ) &amp; "-" &amp;
  TEXT(COUNTIFS(P$4:P934,P934),"0000")
)
</f>
        <v/>
      </c>
    </row>
    <row r="935">
      <c r="A935" s="156"/>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c r="AA935" s="157"/>
      <c r="AB935" s="157"/>
      <c r="AC935" s="157"/>
      <c r="AD935" s="157"/>
      <c r="AE935" s="157"/>
      <c r="AF935" s="157"/>
      <c r="AG935" s="158" t="str">
        <f t="array" ref="AG935">IF($P935="", "",
  "IMT-" &amp; TEXT($A935,"yyyy-mm-dd") &amp; "-" &amp;
  IFERROR(
    INDEX('{INDEX} Tour Packages'!A:AC,
      MATCH($P935, '{INDEX} Tour Packages'!$A:$A, 0),
      MATCH("Destination Code", '{INDEX} Tour Packages'!$4:$4, 0)
    ),
    "UNKNOWN"
  ) &amp; "-" &amp;
  TEXT(COUNTIFS(P$4:P935,P935),"0000")
)
</f>
        <v/>
      </c>
    </row>
    <row r="936">
      <c r="A936" s="155"/>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8" t="str">
        <f t="array" ref="AG936">IF($P936="", "",
  "IMT-" &amp; TEXT($A936,"yyyy-mm-dd") &amp; "-" &amp;
  IFERROR(
    INDEX('{INDEX} Tour Packages'!A:AC,
      MATCH($P936, '{INDEX} Tour Packages'!$A:$A, 0),
      MATCH("Destination Code", '{INDEX} Tour Packages'!$4:$4, 0)
    ),
    "UNKNOWN"
  ) &amp; "-" &amp;
  TEXT(COUNTIFS(P$4:P936,P936),"0000")
)
</f>
        <v/>
      </c>
    </row>
    <row r="937">
      <c r="A937" s="156"/>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c r="AA937" s="157"/>
      <c r="AB937" s="157"/>
      <c r="AC937" s="157"/>
      <c r="AD937" s="157"/>
      <c r="AE937" s="157"/>
      <c r="AF937" s="157"/>
      <c r="AG937" s="158" t="str">
        <f t="array" ref="AG937">IF($P937="", "",
  "IMT-" &amp; TEXT($A937,"yyyy-mm-dd") &amp; "-" &amp;
  IFERROR(
    INDEX('{INDEX} Tour Packages'!A:AC,
      MATCH($P937, '{INDEX} Tour Packages'!$A:$A, 0),
      MATCH("Destination Code", '{INDEX} Tour Packages'!$4:$4, 0)
    ),
    "UNKNOWN"
  ) &amp; "-" &amp;
  TEXT(COUNTIFS(P$4:P937,P937),"0000")
)
</f>
        <v/>
      </c>
    </row>
    <row r="938">
      <c r="A938" s="155"/>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8" t="str">
        <f t="array" ref="AG938">IF($P938="", "",
  "IMT-" &amp; TEXT($A938,"yyyy-mm-dd") &amp; "-" &amp;
  IFERROR(
    INDEX('{INDEX} Tour Packages'!A:AC,
      MATCH($P938, '{INDEX} Tour Packages'!$A:$A, 0),
      MATCH("Destination Code", '{INDEX} Tour Packages'!$4:$4, 0)
    ),
    "UNKNOWN"
  ) &amp; "-" &amp;
  TEXT(COUNTIFS(P$4:P938,P938),"0000")
)
</f>
        <v/>
      </c>
    </row>
    <row r="939">
      <c r="A939" s="156"/>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c r="AA939" s="157"/>
      <c r="AB939" s="157"/>
      <c r="AC939" s="157"/>
      <c r="AD939" s="157"/>
      <c r="AE939" s="157"/>
      <c r="AF939" s="157"/>
      <c r="AG939" s="158" t="str">
        <f t="array" ref="AG939">IF($P939="", "",
  "IMT-" &amp; TEXT($A939,"yyyy-mm-dd") &amp; "-" &amp;
  IFERROR(
    INDEX('{INDEX} Tour Packages'!A:AC,
      MATCH($P939, '{INDEX} Tour Packages'!$A:$A, 0),
      MATCH("Destination Code", '{INDEX} Tour Packages'!$4:$4, 0)
    ),
    "UNKNOWN"
  ) &amp; "-" &amp;
  TEXT(COUNTIFS(P$4:P939,P939),"0000")
)
</f>
        <v/>
      </c>
    </row>
    <row r="940">
      <c r="A940" s="155"/>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8" t="str">
        <f t="array" ref="AG940">IF($P940="", "",
  "IMT-" &amp; TEXT($A940,"yyyy-mm-dd") &amp; "-" &amp;
  IFERROR(
    INDEX('{INDEX} Tour Packages'!A:AC,
      MATCH($P940, '{INDEX} Tour Packages'!$A:$A, 0),
      MATCH("Destination Code", '{INDEX} Tour Packages'!$4:$4, 0)
    ),
    "UNKNOWN"
  ) &amp; "-" &amp;
  TEXT(COUNTIFS(P$4:P940,P940),"0000")
)
</f>
        <v/>
      </c>
    </row>
    <row r="941">
      <c r="A941" s="156"/>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c r="AA941" s="157"/>
      <c r="AB941" s="157"/>
      <c r="AC941" s="157"/>
      <c r="AD941" s="157"/>
      <c r="AE941" s="157"/>
      <c r="AF941" s="157"/>
      <c r="AG941" s="158" t="str">
        <f t="array" ref="AG941">IF($P941="", "",
  "IMT-" &amp; TEXT($A941,"yyyy-mm-dd") &amp; "-" &amp;
  IFERROR(
    INDEX('{INDEX} Tour Packages'!A:AC,
      MATCH($P941, '{INDEX} Tour Packages'!$A:$A, 0),
      MATCH("Destination Code", '{INDEX} Tour Packages'!$4:$4, 0)
    ),
    "UNKNOWN"
  ) &amp; "-" &amp;
  TEXT(COUNTIFS(P$4:P941,P941),"0000")
)
</f>
        <v/>
      </c>
    </row>
    <row r="942">
      <c r="A942" s="155"/>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8" t="str">
        <f t="array" ref="AG942">IF($P942="", "",
  "IMT-" &amp; TEXT($A942,"yyyy-mm-dd") &amp; "-" &amp;
  IFERROR(
    INDEX('{INDEX} Tour Packages'!A:AC,
      MATCH($P942, '{INDEX} Tour Packages'!$A:$A, 0),
      MATCH("Destination Code", '{INDEX} Tour Packages'!$4:$4, 0)
    ),
    "UNKNOWN"
  ) &amp; "-" &amp;
  TEXT(COUNTIFS(P$4:P942,P942),"0000")
)
</f>
        <v/>
      </c>
    </row>
    <row r="943">
      <c r="A943" s="156"/>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c r="AA943" s="157"/>
      <c r="AB943" s="157"/>
      <c r="AC943" s="157"/>
      <c r="AD943" s="157"/>
      <c r="AE943" s="157"/>
      <c r="AF943" s="157"/>
      <c r="AG943" s="158" t="str">
        <f t="array" ref="AG943">IF($P943="", "",
  "IMT-" &amp; TEXT($A943,"yyyy-mm-dd") &amp; "-" &amp;
  IFERROR(
    INDEX('{INDEX} Tour Packages'!A:AC,
      MATCH($P943, '{INDEX} Tour Packages'!$A:$A, 0),
      MATCH("Destination Code", '{INDEX} Tour Packages'!$4:$4, 0)
    ),
    "UNKNOWN"
  ) &amp; "-" &amp;
  TEXT(COUNTIFS(P$4:P943,P943),"0000")
)
</f>
        <v/>
      </c>
    </row>
    <row r="944">
      <c r="A944" s="155"/>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8" t="str">
        <f t="array" ref="AG944">IF($P944="", "",
  "IMT-" &amp; TEXT($A944,"yyyy-mm-dd") &amp; "-" &amp;
  IFERROR(
    INDEX('{INDEX} Tour Packages'!A:AC,
      MATCH($P944, '{INDEX} Tour Packages'!$A:$A, 0),
      MATCH("Destination Code", '{INDEX} Tour Packages'!$4:$4, 0)
    ),
    "UNKNOWN"
  ) &amp; "-" &amp;
  TEXT(COUNTIFS(P$4:P944,P944),"0000")
)
</f>
        <v/>
      </c>
    </row>
    <row r="945">
      <c r="A945" s="156"/>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c r="AA945" s="157"/>
      <c r="AB945" s="157"/>
      <c r="AC945" s="157"/>
      <c r="AD945" s="157"/>
      <c r="AE945" s="157"/>
      <c r="AF945" s="157"/>
      <c r="AG945" s="158" t="str">
        <f t="array" ref="AG945">IF($P945="", "",
  "IMT-" &amp; TEXT($A945,"yyyy-mm-dd") &amp; "-" &amp;
  IFERROR(
    INDEX('{INDEX} Tour Packages'!A:AC,
      MATCH($P945, '{INDEX} Tour Packages'!$A:$A, 0),
      MATCH("Destination Code", '{INDEX} Tour Packages'!$4:$4, 0)
    ),
    "UNKNOWN"
  ) &amp; "-" &amp;
  TEXT(COUNTIFS(P$4:P945,P945),"0000")
)
</f>
        <v/>
      </c>
    </row>
    <row r="946">
      <c r="A946" s="155"/>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8" t="str">
        <f t="array" ref="AG946">IF($P946="", "",
  "IMT-" &amp; TEXT($A946,"yyyy-mm-dd") &amp; "-" &amp;
  IFERROR(
    INDEX('{INDEX} Tour Packages'!A:AC,
      MATCH($P946, '{INDEX} Tour Packages'!$A:$A, 0),
      MATCH("Destination Code", '{INDEX} Tour Packages'!$4:$4, 0)
    ),
    "UNKNOWN"
  ) &amp; "-" &amp;
  TEXT(COUNTIFS(P$4:P946,P946),"0000")
)
</f>
        <v/>
      </c>
    </row>
    <row r="947">
      <c r="A947" s="156"/>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c r="AA947" s="157"/>
      <c r="AB947" s="157"/>
      <c r="AC947" s="157"/>
      <c r="AD947" s="157"/>
      <c r="AE947" s="157"/>
      <c r="AF947" s="157"/>
      <c r="AG947" s="158" t="str">
        <f t="array" ref="AG947">IF($P947="", "",
  "IMT-" &amp; TEXT($A947,"yyyy-mm-dd") &amp; "-" &amp;
  IFERROR(
    INDEX('{INDEX} Tour Packages'!A:AC,
      MATCH($P947, '{INDEX} Tour Packages'!$A:$A, 0),
      MATCH("Destination Code", '{INDEX} Tour Packages'!$4:$4, 0)
    ),
    "UNKNOWN"
  ) &amp; "-" &amp;
  TEXT(COUNTIFS(P$4:P947,P947),"0000")
)
</f>
        <v/>
      </c>
    </row>
    <row r="948">
      <c r="A948" s="155"/>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8" t="str">
        <f t="array" ref="AG948">IF($P948="", "",
  "IMT-" &amp; TEXT($A948,"yyyy-mm-dd") &amp; "-" &amp;
  IFERROR(
    INDEX('{INDEX} Tour Packages'!A:AC,
      MATCH($P948, '{INDEX} Tour Packages'!$A:$A, 0),
      MATCH("Destination Code", '{INDEX} Tour Packages'!$4:$4, 0)
    ),
    "UNKNOWN"
  ) &amp; "-" &amp;
  TEXT(COUNTIFS(P$4:P948,P948),"0000")
)
</f>
        <v/>
      </c>
    </row>
    <row r="949">
      <c r="A949" s="156"/>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c r="AA949" s="157"/>
      <c r="AB949" s="157"/>
      <c r="AC949" s="157"/>
      <c r="AD949" s="157"/>
      <c r="AE949" s="157"/>
      <c r="AF949" s="157"/>
      <c r="AG949" s="158" t="str">
        <f t="array" ref="AG949">IF($P949="", "",
  "IMT-" &amp; TEXT($A949,"yyyy-mm-dd") &amp; "-" &amp;
  IFERROR(
    INDEX('{INDEX} Tour Packages'!A:AC,
      MATCH($P949, '{INDEX} Tour Packages'!$A:$A, 0),
      MATCH("Destination Code", '{INDEX} Tour Packages'!$4:$4, 0)
    ),
    "UNKNOWN"
  ) &amp; "-" &amp;
  TEXT(COUNTIFS(P$4:P949,P949),"0000")
)
</f>
        <v/>
      </c>
    </row>
    <row r="950">
      <c r="A950" s="155"/>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8" t="str">
        <f t="array" ref="AG950">IF($P950="", "",
  "IMT-" &amp; TEXT($A950,"yyyy-mm-dd") &amp; "-" &amp;
  IFERROR(
    INDEX('{INDEX} Tour Packages'!A:AC,
      MATCH($P950, '{INDEX} Tour Packages'!$A:$A, 0),
      MATCH("Destination Code", '{INDEX} Tour Packages'!$4:$4, 0)
    ),
    "UNKNOWN"
  ) &amp; "-" &amp;
  TEXT(COUNTIFS(P$4:P950,P950),"0000")
)
</f>
        <v/>
      </c>
    </row>
    <row r="951">
      <c r="A951" s="156"/>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c r="AA951" s="157"/>
      <c r="AB951" s="157"/>
      <c r="AC951" s="157"/>
      <c r="AD951" s="157"/>
      <c r="AE951" s="157"/>
      <c r="AF951" s="157"/>
      <c r="AG951" s="158" t="str">
        <f t="array" ref="AG951">IF($P951="", "",
  "IMT-" &amp; TEXT($A951,"yyyy-mm-dd") &amp; "-" &amp;
  IFERROR(
    INDEX('{INDEX} Tour Packages'!A:AC,
      MATCH($P951, '{INDEX} Tour Packages'!$A:$A, 0),
      MATCH("Destination Code", '{INDEX} Tour Packages'!$4:$4, 0)
    ),
    "UNKNOWN"
  ) &amp; "-" &amp;
  TEXT(COUNTIFS(P$4:P951,P951),"0000")
)
</f>
        <v/>
      </c>
    </row>
    <row r="952">
      <c r="A952" s="155"/>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8" t="str">
        <f t="array" ref="AG952">IF($P952="", "",
  "IMT-" &amp; TEXT($A952,"yyyy-mm-dd") &amp; "-" &amp;
  IFERROR(
    INDEX('{INDEX} Tour Packages'!A:AC,
      MATCH($P952, '{INDEX} Tour Packages'!$A:$A, 0),
      MATCH("Destination Code", '{INDEX} Tour Packages'!$4:$4, 0)
    ),
    "UNKNOWN"
  ) &amp; "-" &amp;
  TEXT(COUNTIFS(P$4:P952,P952),"0000")
)
</f>
        <v/>
      </c>
    </row>
    <row r="953">
      <c r="A953" s="156"/>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c r="AA953" s="157"/>
      <c r="AB953" s="157"/>
      <c r="AC953" s="157"/>
      <c r="AD953" s="157"/>
      <c r="AE953" s="157"/>
      <c r="AF953" s="157"/>
      <c r="AG953" s="158" t="str">
        <f t="array" ref="AG953">IF($P953="", "",
  "IMT-" &amp; TEXT($A953,"yyyy-mm-dd") &amp; "-" &amp;
  IFERROR(
    INDEX('{INDEX} Tour Packages'!A:AC,
      MATCH($P953, '{INDEX} Tour Packages'!$A:$A, 0),
      MATCH("Destination Code", '{INDEX} Tour Packages'!$4:$4, 0)
    ),
    "UNKNOWN"
  ) &amp; "-" &amp;
  TEXT(COUNTIFS(P$4:P953,P953),"0000")
)
</f>
        <v/>
      </c>
    </row>
    <row r="954">
      <c r="A954" s="155"/>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8" t="str">
        <f t="array" ref="AG954">IF($P954="", "",
  "IMT-" &amp; TEXT($A954,"yyyy-mm-dd") &amp; "-" &amp;
  IFERROR(
    INDEX('{INDEX} Tour Packages'!A:AC,
      MATCH($P954, '{INDEX} Tour Packages'!$A:$A, 0),
      MATCH("Destination Code", '{INDEX} Tour Packages'!$4:$4, 0)
    ),
    "UNKNOWN"
  ) &amp; "-" &amp;
  TEXT(COUNTIFS(P$4:P954,P954),"0000")
)
</f>
        <v/>
      </c>
    </row>
    <row r="955">
      <c r="A955" s="156"/>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c r="AA955" s="157"/>
      <c r="AB955" s="157"/>
      <c r="AC955" s="157"/>
      <c r="AD955" s="157"/>
      <c r="AE955" s="157"/>
      <c r="AF955" s="157"/>
      <c r="AG955" s="158" t="str">
        <f t="array" ref="AG955">IF($P955="", "",
  "IMT-" &amp; TEXT($A955,"yyyy-mm-dd") &amp; "-" &amp;
  IFERROR(
    INDEX('{INDEX} Tour Packages'!A:AC,
      MATCH($P955, '{INDEX} Tour Packages'!$A:$A, 0),
      MATCH("Destination Code", '{INDEX} Tour Packages'!$4:$4, 0)
    ),
    "UNKNOWN"
  ) &amp; "-" &amp;
  TEXT(COUNTIFS(P$4:P955,P955),"0000")
)
</f>
        <v/>
      </c>
    </row>
    <row r="956">
      <c r="A956" s="155"/>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8" t="str">
        <f t="array" ref="AG956">IF($P956="", "",
  "IMT-" &amp; TEXT($A956,"yyyy-mm-dd") &amp; "-" &amp;
  IFERROR(
    INDEX('{INDEX} Tour Packages'!A:AC,
      MATCH($P956, '{INDEX} Tour Packages'!$A:$A, 0),
      MATCH("Destination Code", '{INDEX} Tour Packages'!$4:$4, 0)
    ),
    "UNKNOWN"
  ) &amp; "-" &amp;
  TEXT(COUNTIFS(P$4:P956,P956),"0000")
)
</f>
        <v/>
      </c>
    </row>
    <row r="957">
      <c r="A957" s="156"/>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c r="AA957" s="157"/>
      <c r="AB957" s="157"/>
      <c r="AC957" s="157"/>
      <c r="AD957" s="157"/>
      <c r="AE957" s="157"/>
      <c r="AF957" s="157"/>
      <c r="AG957" s="158" t="str">
        <f t="array" ref="AG957">IF($P957="", "",
  "IMT-" &amp; TEXT($A957,"yyyy-mm-dd") &amp; "-" &amp;
  IFERROR(
    INDEX('{INDEX} Tour Packages'!A:AC,
      MATCH($P957, '{INDEX} Tour Packages'!$A:$A, 0),
      MATCH("Destination Code", '{INDEX} Tour Packages'!$4:$4, 0)
    ),
    "UNKNOWN"
  ) &amp; "-" &amp;
  TEXT(COUNTIFS(P$4:P957,P957),"0000")
)
</f>
        <v/>
      </c>
    </row>
    <row r="958">
      <c r="A958" s="155"/>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8" t="str">
        <f t="array" ref="AG958">IF($P958="", "",
  "IMT-" &amp; TEXT($A958,"yyyy-mm-dd") &amp; "-" &amp;
  IFERROR(
    INDEX('{INDEX} Tour Packages'!A:AC,
      MATCH($P958, '{INDEX} Tour Packages'!$A:$A, 0),
      MATCH("Destination Code", '{INDEX} Tour Packages'!$4:$4, 0)
    ),
    "UNKNOWN"
  ) &amp; "-" &amp;
  TEXT(COUNTIFS(P$4:P958,P958),"0000")
)
</f>
        <v/>
      </c>
    </row>
    <row r="959">
      <c r="A959" s="156"/>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c r="AA959" s="157"/>
      <c r="AB959" s="157"/>
      <c r="AC959" s="157"/>
      <c r="AD959" s="157"/>
      <c r="AE959" s="157"/>
      <c r="AF959" s="157"/>
      <c r="AG959" s="158" t="str">
        <f t="array" ref="AG959">IF($P959="", "",
  "IMT-" &amp; TEXT($A959,"yyyy-mm-dd") &amp; "-" &amp;
  IFERROR(
    INDEX('{INDEX} Tour Packages'!A:AC,
      MATCH($P959, '{INDEX} Tour Packages'!$A:$A, 0),
      MATCH("Destination Code", '{INDEX} Tour Packages'!$4:$4, 0)
    ),
    "UNKNOWN"
  ) &amp; "-" &amp;
  TEXT(COUNTIFS(P$4:P959,P959),"0000")
)
</f>
        <v/>
      </c>
    </row>
    <row r="960">
      <c r="A960" s="155"/>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8" t="str">
        <f t="array" ref="AG960">IF($P960="", "",
  "IMT-" &amp; TEXT($A960,"yyyy-mm-dd") &amp; "-" &amp;
  IFERROR(
    INDEX('{INDEX} Tour Packages'!A:AC,
      MATCH($P960, '{INDEX} Tour Packages'!$A:$A, 0),
      MATCH("Destination Code", '{INDEX} Tour Packages'!$4:$4, 0)
    ),
    "UNKNOWN"
  ) &amp; "-" &amp;
  TEXT(COUNTIFS(P$4:P960,P960),"0000")
)
</f>
        <v/>
      </c>
    </row>
    <row r="961">
      <c r="A961" s="156"/>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c r="AA961" s="157"/>
      <c r="AB961" s="157"/>
      <c r="AC961" s="157"/>
      <c r="AD961" s="157"/>
      <c r="AE961" s="157"/>
      <c r="AF961" s="157"/>
      <c r="AG961" s="158" t="str">
        <f t="array" ref="AG961">IF($P961="", "",
  "IMT-" &amp; TEXT($A961,"yyyy-mm-dd") &amp; "-" &amp;
  IFERROR(
    INDEX('{INDEX} Tour Packages'!A:AC,
      MATCH($P961, '{INDEX} Tour Packages'!$A:$A, 0),
      MATCH("Destination Code", '{INDEX} Tour Packages'!$4:$4, 0)
    ),
    "UNKNOWN"
  ) &amp; "-" &amp;
  TEXT(COUNTIFS(P$4:P961,P961),"0000")
)
</f>
        <v/>
      </c>
    </row>
    <row r="962">
      <c r="A962" s="155"/>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8" t="str">
        <f t="array" ref="AG962">IF($P962="", "",
  "IMT-" &amp; TEXT($A962,"yyyy-mm-dd") &amp; "-" &amp;
  IFERROR(
    INDEX('{INDEX} Tour Packages'!A:AC,
      MATCH($P962, '{INDEX} Tour Packages'!$A:$A, 0),
      MATCH("Destination Code", '{INDEX} Tour Packages'!$4:$4, 0)
    ),
    "UNKNOWN"
  ) &amp; "-" &amp;
  TEXT(COUNTIFS(P$4:P962,P962),"0000")
)
</f>
        <v/>
      </c>
    </row>
    <row r="963">
      <c r="A963" s="156"/>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c r="AA963" s="157"/>
      <c r="AB963" s="157"/>
      <c r="AC963" s="157"/>
      <c r="AD963" s="157"/>
      <c r="AE963" s="157"/>
      <c r="AF963" s="157"/>
      <c r="AG963" s="158" t="str">
        <f t="array" ref="AG963">IF($P963="", "",
  "IMT-" &amp; TEXT($A963,"yyyy-mm-dd") &amp; "-" &amp;
  IFERROR(
    INDEX('{INDEX} Tour Packages'!A:AC,
      MATCH($P963, '{INDEX} Tour Packages'!$A:$A, 0),
      MATCH("Destination Code", '{INDEX} Tour Packages'!$4:$4, 0)
    ),
    "UNKNOWN"
  ) &amp; "-" &amp;
  TEXT(COUNTIFS(P$4:P963,P963),"0000")
)
</f>
        <v/>
      </c>
    </row>
    <row r="964">
      <c r="A964" s="155"/>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8" t="str">
        <f t="array" ref="AG964">IF($P964="", "",
  "IMT-" &amp; TEXT($A964,"yyyy-mm-dd") &amp; "-" &amp;
  IFERROR(
    INDEX('{INDEX} Tour Packages'!A:AC,
      MATCH($P964, '{INDEX} Tour Packages'!$A:$A, 0),
      MATCH("Destination Code", '{INDEX} Tour Packages'!$4:$4, 0)
    ),
    "UNKNOWN"
  ) &amp; "-" &amp;
  TEXT(COUNTIFS(P$4:P964,P964),"0000")
)
</f>
        <v/>
      </c>
    </row>
    <row r="965">
      <c r="A965" s="156"/>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c r="AA965" s="157"/>
      <c r="AB965" s="157"/>
      <c r="AC965" s="157"/>
      <c r="AD965" s="157"/>
      <c r="AE965" s="157"/>
      <c r="AF965" s="157"/>
      <c r="AG965" s="158" t="str">
        <f t="array" ref="AG965">IF($P965="", "",
  "IMT-" &amp; TEXT($A965,"yyyy-mm-dd") &amp; "-" &amp;
  IFERROR(
    INDEX('{INDEX} Tour Packages'!A:AC,
      MATCH($P965, '{INDEX} Tour Packages'!$A:$A, 0),
      MATCH("Destination Code", '{INDEX} Tour Packages'!$4:$4, 0)
    ),
    "UNKNOWN"
  ) &amp; "-" &amp;
  TEXT(COUNTIFS(P$4:P965,P965),"0000")
)
</f>
        <v/>
      </c>
    </row>
    <row r="966">
      <c r="A966" s="155"/>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8" t="str">
        <f t="array" ref="AG966">IF($P966="", "",
  "IMT-" &amp; TEXT($A966,"yyyy-mm-dd") &amp; "-" &amp;
  IFERROR(
    INDEX('{INDEX} Tour Packages'!A:AC,
      MATCH($P966, '{INDEX} Tour Packages'!$A:$A, 0),
      MATCH("Destination Code", '{INDEX} Tour Packages'!$4:$4, 0)
    ),
    "UNKNOWN"
  ) &amp; "-" &amp;
  TEXT(COUNTIFS(P$4:P966,P966),"0000")
)
</f>
        <v/>
      </c>
    </row>
    <row r="967">
      <c r="A967" s="156"/>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c r="AA967" s="157"/>
      <c r="AB967" s="157"/>
      <c r="AC967" s="157"/>
      <c r="AD967" s="157"/>
      <c r="AE967" s="157"/>
      <c r="AF967" s="157"/>
      <c r="AG967" s="158" t="str">
        <f t="array" ref="AG967">IF($P967="", "",
  "IMT-" &amp; TEXT($A967,"yyyy-mm-dd") &amp; "-" &amp;
  IFERROR(
    INDEX('{INDEX} Tour Packages'!A:AC,
      MATCH($P967, '{INDEX} Tour Packages'!$A:$A, 0),
      MATCH("Destination Code", '{INDEX} Tour Packages'!$4:$4, 0)
    ),
    "UNKNOWN"
  ) &amp; "-" &amp;
  TEXT(COUNTIFS(P$4:P967,P967),"0000")
)
</f>
        <v/>
      </c>
    </row>
    <row r="968">
      <c r="A968" s="155"/>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8" t="str">
        <f t="array" ref="AG968">IF($P968="", "",
  "IMT-" &amp; TEXT($A968,"yyyy-mm-dd") &amp; "-" &amp;
  IFERROR(
    INDEX('{INDEX} Tour Packages'!A:AC,
      MATCH($P968, '{INDEX} Tour Packages'!$A:$A, 0),
      MATCH("Destination Code", '{INDEX} Tour Packages'!$4:$4, 0)
    ),
    "UNKNOWN"
  ) &amp; "-" &amp;
  TEXT(COUNTIFS(P$4:P968,P968),"0000")
)
</f>
        <v/>
      </c>
    </row>
    <row r="969">
      <c r="A969" s="156"/>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c r="AA969" s="157"/>
      <c r="AB969" s="157"/>
      <c r="AC969" s="157"/>
      <c r="AD969" s="157"/>
      <c r="AE969" s="157"/>
      <c r="AF969" s="157"/>
      <c r="AG969" s="158" t="str">
        <f t="array" ref="AG969">IF($P969="", "",
  "IMT-" &amp; TEXT($A969,"yyyy-mm-dd") &amp; "-" &amp;
  IFERROR(
    INDEX('{INDEX} Tour Packages'!A:AC,
      MATCH($P969, '{INDEX} Tour Packages'!$A:$A, 0),
      MATCH("Destination Code", '{INDEX} Tour Packages'!$4:$4, 0)
    ),
    "UNKNOWN"
  ) &amp; "-" &amp;
  TEXT(COUNTIFS(P$4:P969,P969),"0000")
)
</f>
        <v/>
      </c>
    </row>
    <row r="970">
      <c r="A970" s="155"/>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8" t="str">
        <f t="array" ref="AG970">IF($P970="", "",
  "IMT-" &amp; TEXT($A970,"yyyy-mm-dd") &amp; "-" &amp;
  IFERROR(
    INDEX('{INDEX} Tour Packages'!A:AC,
      MATCH($P970, '{INDEX} Tour Packages'!$A:$A, 0),
      MATCH("Destination Code", '{INDEX} Tour Packages'!$4:$4, 0)
    ),
    "UNKNOWN"
  ) &amp; "-" &amp;
  TEXT(COUNTIFS(P$4:P970,P970),"0000")
)
</f>
        <v/>
      </c>
    </row>
    <row r="971">
      <c r="A971" s="156"/>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c r="AA971" s="157"/>
      <c r="AB971" s="157"/>
      <c r="AC971" s="157"/>
      <c r="AD971" s="157"/>
      <c r="AE971" s="157"/>
      <c r="AF971" s="157"/>
      <c r="AG971" s="158" t="str">
        <f t="array" ref="AG971">IF($P971="", "",
  "IMT-" &amp; TEXT($A971,"yyyy-mm-dd") &amp; "-" &amp;
  IFERROR(
    INDEX('{INDEX} Tour Packages'!A:AC,
      MATCH($P971, '{INDEX} Tour Packages'!$A:$A, 0),
      MATCH("Destination Code", '{INDEX} Tour Packages'!$4:$4, 0)
    ),
    "UNKNOWN"
  ) &amp; "-" &amp;
  TEXT(COUNTIFS(P$4:P971,P971),"0000")
)
</f>
        <v/>
      </c>
    </row>
    <row r="972">
      <c r="A972" s="155"/>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8" t="str">
        <f t="array" ref="AG972">IF($P972="", "",
  "IMT-" &amp; TEXT($A972,"yyyy-mm-dd") &amp; "-" &amp;
  IFERROR(
    INDEX('{INDEX} Tour Packages'!A:AC,
      MATCH($P972, '{INDEX} Tour Packages'!$A:$A, 0),
      MATCH("Destination Code", '{INDEX} Tour Packages'!$4:$4, 0)
    ),
    "UNKNOWN"
  ) &amp; "-" &amp;
  TEXT(COUNTIFS(P$4:P972,P972),"0000")
)
</f>
        <v/>
      </c>
    </row>
    <row r="973">
      <c r="A973" s="156"/>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c r="AA973" s="157"/>
      <c r="AB973" s="157"/>
      <c r="AC973" s="157"/>
      <c r="AD973" s="157"/>
      <c r="AE973" s="157"/>
      <c r="AF973" s="157"/>
      <c r="AG973" s="158" t="str">
        <f t="array" ref="AG973">IF($P973="", "",
  "IMT-" &amp; TEXT($A973,"yyyy-mm-dd") &amp; "-" &amp;
  IFERROR(
    INDEX('{INDEX} Tour Packages'!A:AC,
      MATCH($P973, '{INDEX} Tour Packages'!$A:$A, 0),
      MATCH("Destination Code", '{INDEX} Tour Packages'!$4:$4, 0)
    ),
    "UNKNOWN"
  ) &amp; "-" &amp;
  TEXT(COUNTIFS(P$4:P973,P973),"0000")
)
</f>
        <v/>
      </c>
    </row>
    <row r="974">
      <c r="A974" s="155"/>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8" t="str">
        <f t="array" ref="AG974">IF($P974="", "",
  "IMT-" &amp; TEXT($A974,"yyyy-mm-dd") &amp; "-" &amp;
  IFERROR(
    INDEX('{INDEX} Tour Packages'!A:AC,
      MATCH($P974, '{INDEX} Tour Packages'!$A:$A, 0),
      MATCH("Destination Code", '{INDEX} Tour Packages'!$4:$4, 0)
    ),
    "UNKNOWN"
  ) &amp; "-" &amp;
  TEXT(COUNTIFS(P$4:P974,P974),"0000")
)
</f>
        <v/>
      </c>
    </row>
    <row r="975">
      <c r="A975" s="156"/>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c r="AA975" s="157"/>
      <c r="AB975" s="157"/>
      <c r="AC975" s="157"/>
      <c r="AD975" s="157"/>
      <c r="AE975" s="157"/>
      <c r="AF975" s="157"/>
      <c r="AG975" s="158" t="str">
        <f t="array" ref="AG975">IF($P975="", "",
  "IMT-" &amp; TEXT($A975,"yyyy-mm-dd") &amp; "-" &amp;
  IFERROR(
    INDEX('{INDEX} Tour Packages'!A:AC,
      MATCH($P975, '{INDEX} Tour Packages'!$A:$A, 0),
      MATCH("Destination Code", '{INDEX} Tour Packages'!$4:$4, 0)
    ),
    "UNKNOWN"
  ) &amp; "-" &amp;
  TEXT(COUNTIFS(P$4:P975,P975),"0000")
)
</f>
        <v/>
      </c>
    </row>
    <row r="976">
      <c r="A976" s="155"/>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8" t="str">
        <f t="array" ref="AG976">IF($P976="", "",
  "IMT-" &amp; TEXT($A976,"yyyy-mm-dd") &amp; "-" &amp;
  IFERROR(
    INDEX('{INDEX} Tour Packages'!A:AC,
      MATCH($P976, '{INDEX} Tour Packages'!$A:$A, 0),
      MATCH("Destination Code", '{INDEX} Tour Packages'!$4:$4, 0)
    ),
    "UNKNOWN"
  ) &amp; "-" &amp;
  TEXT(COUNTIFS(P$4:P976,P976),"0000")
)
</f>
        <v/>
      </c>
    </row>
    <row r="977">
      <c r="A977" s="156"/>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c r="AA977" s="157"/>
      <c r="AB977" s="157"/>
      <c r="AC977" s="157"/>
      <c r="AD977" s="157"/>
      <c r="AE977" s="157"/>
      <c r="AF977" s="157"/>
      <c r="AG977" s="158" t="str">
        <f t="array" ref="AG977">IF($P977="", "",
  "IMT-" &amp; TEXT($A977,"yyyy-mm-dd") &amp; "-" &amp;
  IFERROR(
    INDEX('{INDEX} Tour Packages'!A:AC,
      MATCH($P977, '{INDEX} Tour Packages'!$A:$A, 0),
      MATCH("Destination Code", '{INDEX} Tour Packages'!$4:$4, 0)
    ),
    "UNKNOWN"
  ) &amp; "-" &amp;
  TEXT(COUNTIFS(P$4:P977,P977),"0000")
)
</f>
        <v/>
      </c>
    </row>
    <row r="978">
      <c r="A978" s="155"/>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8" t="str">
        <f t="array" ref="AG978">IF($P978="", "",
  "IMT-" &amp; TEXT($A978,"yyyy-mm-dd") &amp; "-" &amp;
  IFERROR(
    INDEX('{INDEX} Tour Packages'!A:AC,
      MATCH($P978, '{INDEX} Tour Packages'!$A:$A, 0),
      MATCH("Destination Code", '{INDEX} Tour Packages'!$4:$4, 0)
    ),
    "UNKNOWN"
  ) &amp; "-" &amp;
  TEXT(COUNTIFS(P$4:P978,P978),"0000")
)
</f>
        <v/>
      </c>
    </row>
    <row r="979">
      <c r="A979" s="156"/>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c r="AA979" s="157"/>
      <c r="AB979" s="157"/>
      <c r="AC979" s="157"/>
      <c r="AD979" s="157"/>
      <c r="AE979" s="157"/>
      <c r="AF979" s="157"/>
      <c r="AG979" s="158" t="str">
        <f t="array" ref="AG979">IF($P979="", "",
  "IMT-" &amp; TEXT($A979,"yyyy-mm-dd") &amp; "-" &amp;
  IFERROR(
    INDEX('{INDEX} Tour Packages'!A:AC,
      MATCH($P979, '{INDEX} Tour Packages'!$A:$A, 0),
      MATCH("Destination Code", '{INDEX} Tour Packages'!$4:$4, 0)
    ),
    "UNKNOWN"
  ) &amp; "-" &amp;
  TEXT(COUNTIFS(P$4:P979,P979),"0000")
)
</f>
        <v/>
      </c>
    </row>
    <row r="980">
      <c r="A980" s="155"/>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8" t="str">
        <f t="array" ref="AG980">IF($P980="", "",
  "IMT-" &amp; TEXT($A980,"yyyy-mm-dd") &amp; "-" &amp;
  IFERROR(
    INDEX('{INDEX} Tour Packages'!A:AC,
      MATCH($P980, '{INDEX} Tour Packages'!$A:$A, 0),
      MATCH("Destination Code", '{INDEX} Tour Packages'!$4:$4, 0)
    ),
    "UNKNOWN"
  ) &amp; "-" &amp;
  TEXT(COUNTIFS(P$4:P980,P980),"0000")
)
</f>
        <v/>
      </c>
    </row>
    <row r="981">
      <c r="A981" s="156"/>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c r="AA981" s="157"/>
      <c r="AB981" s="157"/>
      <c r="AC981" s="157"/>
      <c r="AD981" s="157"/>
      <c r="AE981" s="157"/>
      <c r="AF981" s="157"/>
      <c r="AG981" s="158" t="str">
        <f t="array" ref="AG981">IF($P981="", "",
  "IMT-" &amp; TEXT($A981,"yyyy-mm-dd") &amp; "-" &amp;
  IFERROR(
    INDEX('{INDEX} Tour Packages'!A:AC,
      MATCH($P981, '{INDEX} Tour Packages'!$A:$A, 0),
      MATCH("Destination Code", '{INDEX} Tour Packages'!$4:$4, 0)
    ),
    "UNKNOWN"
  ) &amp; "-" &amp;
  TEXT(COUNTIFS(P$4:P981,P981),"0000")
)
</f>
        <v/>
      </c>
    </row>
    <row r="982">
      <c r="A982" s="155"/>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8" t="str">
        <f t="array" ref="AG982">IF($P982="", "",
  "IMT-" &amp; TEXT($A982,"yyyy-mm-dd") &amp; "-" &amp;
  IFERROR(
    INDEX('{INDEX} Tour Packages'!A:AC,
      MATCH($P982, '{INDEX} Tour Packages'!$A:$A, 0),
      MATCH("Destination Code", '{INDEX} Tour Packages'!$4:$4, 0)
    ),
    "UNKNOWN"
  ) &amp; "-" &amp;
  TEXT(COUNTIFS(P$4:P982,P982),"0000")
)
</f>
        <v/>
      </c>
    </row>
    <row r="983">
      <c r="A983" s="156"/>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c r="AA983" s="157"/>
      <c r="AB983" s="157"/>
      <c r="AC983" s="157"/>
      <c r="AD983" s="157"/>
      <c r="AE983" s="157"/>
      <c r="AF983" s="157"/>
      <c r="AG983" s="158" t="str">
        <f t="array" ref="AG983">IF($P983="", "",
  "IMT-" &amp; TEXT($A983,"yyyy-mm-dd") &amp; "-" &amp;
  IFERROR(
    INDEX('{INDEX} Tour Packages'!A:AC,
      MATCH($P983, '{INDEX} Tour Packages'!$A:$A, 0),
      MATCH("Destination Code", '{INDEX} Tour Packages'!$4:$4, 0)
    ),
    "UNKNOWN"
  ) &amp; "-" &amp;
  TEXT(COUNTIFS(P$4:P983,P983),"0000")
)
</f>
        <v/>
      </c>
    </row>
    <row r="984">
      <c r="A984" s="155"/>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8" t="str">
        <f t="array" ref="AG984">IF($P984="", "",
  "IMT-" &amp; TEXT($A984,"yyyy-mm-dd") &amp; "-" &amp;
  IFERROR(
    INDEX('{INDEX} Tour Packages'!A:AC,
      MATCH($P984, '{INDEX} Tour Packages'!$A:$A, 0),
      MATCH("Destination Code", '{INDEX} Tour Packages'!$4:$4, 0)
    ),
    "UNKNOWN"
  ) &amp; "-" &amp;
  TEXT(COUNTIFS(P$4:P984,P984),"0000")
)
</f>
        <v/>
      </c>
    </row>
    <row r="985">
      <c r="A985" s="156"/>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c r="AA985" s="157"/>
      <c r="AB985" s="157"/>
      <c r="AC985" s="157"/>
      <c r="AD985" s="157"/>
      <c r="AE985" s="157"/>
      <c r="AF985" s="157"/>
      <c r="AG985" s="158" t="str">
        <f t="array" ref="AG985">IF($P985="", "",
  "IMT-" &amp; TEXT($A985,"yyyy-mm-dd") &amp; "-" &amp;
  IFERROR(
    INDEX('{INDEX} Tour Packages'!A:AC,
      MATCH($P985, '{INDEX} Tour Packages'!$A:$A, 0),
      MATCH("Destination Code", '{INDEX} Tour Packages'!$4:$4, 0)
    ),
    "UNKNOWN"
  ) &amp; "-" &amp;
  TEXT(COUNTIFS(P$4:P985,P985),"0000")
)
</f>
        <v/>
      </c>
    </row>
    <row r="986">
      <c r="A986" s="155"/>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8" t="str">
        <f t="array" ref="AG986">IF($P986="", "",
  "IMT-" &amp; TEXT($A986,"yyyy-mm-dd") &amp; "-" &amp;
  IFERROR(
    INDEX('{INDEX} Tour Packages'!A:AC,
      MATCH($P986, '{INDEX} Tour Packages'!$A:$A, 0),
      MATCH("Destination Code", '{INDEX} Tour Packages'!$4:$4, 0)
    ),
    "UNKNOWN"
  ) &amp; "-" &amp;
  TEXT(COUNTIFS(P$4:P986,P986),"0000")
)
</f>
        <v/>
      </c>
    </row>
    <row r="987">
      <c r="A987" s="156"/>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c r="AA987" s="157"/>
      <c r="AB987" s="157"/>
      <c r="AC987" s="157"/>
      <c r="AD987" s="157"/>
      <c r="AE987" s="157"/>
      <c r="AF987" s="157"/>
      <c r="AG987" s="158" t="str">
        <f t="array" ref="AG987">IF($P987="", "",
  "IMT-" &amp; TEXT($A987,"yyyy-mm-dd") &amp; "-" &amp;
  IFERROR(
    INDEX('{INDEX} Tour Packages'!A:AC,
      MATCH($P987, '{INDEX} Tour Packages'!$A:$A, 0),
      MATCH("Destination Code", '{INDEX} Tour Packages'!$4:$4, 0)
    ),
    "UNKNOWN"
  ) &amp; "-" &amp;
  TEXT(COUNTIFS(P$4:P987,P987),"0000")
)
</f>
        <v/>
      </c>
    </row>
    <row r="988">
      <c r="A988" s="155"/>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8" t="str">
        <f t="array" ref="AG988">IF($P988="", "",
  "IMT-" &amp; TEXT($A988,"yyyy-mm-dd") &amp; "-" &amp;
  IFERROR(
    INDEX('{INDEX} Tour Packages'!A:AC,
      MATCH($P988, '{INDEX} Tour Packages'!$A:$A, 0),
      MATCH("Destination Code", '{INDEX} Tour Packages'!$4:$4, 0)
    ),
    "UNKNOWN"
  ) &amp; "-" &amp;
  TEXT(COUNTIFS(P$4:P988,P988),"0000")
)
</f>
        <v/>
      </c>
    </row>
    <row r="989">
      <c r="A989" s="156"/>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c r="AA989" s="157"/>
      <c r="AB989" s="157"/>
      <c r="AC989" s="157"/>
      <c r="AD989" s="157"/>
      <c r="AE989" s="157"/>
      <c r="AF989" s="157"/>
      <c r="AG989" s="158" t="str">
        <f t="array" ref="AG989">IF($P989="", "",
  "IMT-" &amp; TEXT($A989,"yyyy-mm-dd") &amp; "-" &amp;
  IFERROR(
    INDEX('{INDEX} Tour Packages'!A:AC,
      MATCH($P989, '{INDEX} Tour Packages'!$A:$A, 0),
      MATCH("Destination Code", '{INDEX} Tour Packages'!$4:$4, 0)
    ),
    "UNKNOWN"
  ) &amp; "-" &amp;
  TEXT(COUNTIFS(P$4:P989,P989),"0000")
)
</f>
        <v/>
      </c>
    </row>
    <row r="990">
      <c r="A990" s="155"/>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8" t="str">
        <f t="array" ref="AG990">IF($P990="", "",
  "IMT-" &amp; TEXT($A990,"yyyy-mm-dd") &amp; "-" &amp;
  IFERROR(
    INDEX('{INDEX} Tour Packages'!A:AC,
      MATCH($P990, '{INDEX} Tour Packages'!$A:$A, 0),
      MATCH("Destination Code", '{INDEX} Tour Packages'!$4:$4, 0)
    ),
    "UNKNOWN"
  ) &amp; "-" &amp;
  TEXT(COUNTIFS(P$4:P990,P990),"0000")
)
</f>
        <v/>
      </c>
    </row>
    <row r="991">
      <c r="A991" s="156"/>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c r="AA991" s="157"/>
      <c r="AB991" s="157"/>
      <c r="AC991" s="157"/>
      <c r="AD991" s="157"/>
      <c r="AE991" s="157"/>
      <c r="AF991" s="157"/>
      <c r="AG991" s="158" t="str">
        <f t="array" ref="AG991">IF($P991="", "",
  "IMT-" &amp; TEXT($A991,"yyyy-mm-dd") &amp; "-" &amp;
  IFERROR(
    INDEX('{INDEX} Tour Packages'!A:AC,
      MATCH($P991, '{INDEX} Tour Packages'!$A:$A, 0),
      MATCH("Destination Code", '{INDEX} Tour Packages'!$4:$4, 0)
    ),
    "UNKNOWN"
  ) &amp; "-" &amp;
  TEXT(COUNTIFS(P$4:P991,P991),"0000")
)
</f>
        <v/>
      </c>
    </row>
    <row r="992">
      <c r="A992" s="155"/>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8" t="str">
        <f t="array" ref="AG992">IF($P992="", "",
  "IMT-" &amp; TEXT($A992,"yyyy-mm-dd") &amp; "-" &amp;
  IFERROR(
    INDEX('{INDEX} Tour Packages'!A:AC,
      MATCH($P992, '{INDEX} Tour Packages'!$A:$A, 0),
      MATCH("Destination Code", '{INDEX} Tour Packages'!$4:$4, 0)
    ),
    "UNKNOWN"
  ) &amp; "-" &amp;
  TEXT(COUNTIFS(P$4:P992,P992),"0000")
)
</f>
        <v/>
      </c>
    </row>
    <row r="993">
      <c r="A993" s="156"/>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c r="AA993" s="157"/>
      <c r="AB993" s="157"/>
      <c r="AC993" s="157"/>
      <c r="AD993" s="157"/>
      <c r="AE993" s="157"/>
      <c r="AF993" s="157"/>
      <c r="AG993" s="158" t="str">
        <f t="array" ref="AG993">IF($P993="", "",
  "IMT-" &amp; TEXT($A993,"yyyy-mm-dd") &amp; "-" &amp;
  IFERROR(
    INDEX('{INDEX} Tour Packages'!A:AC,
      MATCH($P993, '{INDEX} Tour Packages'!$A:$A, 0),
      MATCH("Destination Code", '{INDEX} Tour Packages'!$4:$4, 0)
    ),
    "UNKNOWN"
  ) &amp; "-" &amp;
  TEXT(COUNTIFS(P$4:P993,P993),"0000")
)
</f>
        <v/>
      </c>
    </row>
    <row r="994">
      <c r="A994" s="155"/>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8" t="str">
        <f t="array" ref="AG994">IF($P994="", "",
  "IMT-" &amp; TEXT($A994,"yyyy-mm-dd") &amp; "-" &amp;
  IFERROR(
    INDEX('{INDEX} Tour Packages'!A:AC,
      MATCH($P994, '{INDEX} Tour Packages'!$A:$A, 0),
      MATCH("Destination Code", '{INDEX} Tour Packages'!$4:$4, 0)
    ),
    "UNKNOWN"
  ) &amp; "-" &amp;
  TEXT(COUNTIFS(P$4:P994,P994),"0000")
)
</f>
        <v/>
      </c>
    </row>
    <row r="995">
      <c r="A995" s="156"/>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c r="AA995" s="157"/>
      <c r="AB995" s="157"/>
      <c r="AC995" s="157"/>
      <c r="AD995" s="157"/>
      <c r="AE995" s="157"/>
      <c r="AF995" s="157"/>
      <c r="AG995" s="158" t="str">
        <f t="array" ref="AG995">IF($P995="", "",
  "IMT-" &amp; TEXT($A995,"yyyy-mm-dd") &amp; "-" &amp;
  IFERROR(
    INDEX('{INDEX} Tour Packages'!A:AC,
      MATCH($P995, '{INDEX} Tour Packages'!$A:$A, 0),
      MATCH("Destination Code", '{INDEX} Tour Packages'!$4:$4, 0)
    ),
    "UNKNOWN"
  ) &amp; "-" &amp;
  TEXT(COUNTIFS(P$4:P995,P995),"0000")
)
</f>
        <v/>
      </c>
    </row>
    <row r="996">
      <c r="A996" s="155"/>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8" t="str">
        <f t="array" ref="AG996">IF($P996="", "",
  "IMT-" &amp; TEXT($A996,"yyyy-mm-dd") &amp; "-" &amp;
  IFERROR(
    INDEX('{INDEX} Tour Packages'!A:AC,
      MATCH($P996, '{INDEX} Tour Packages'!$A:$A, 0),
      MATCH("Destination Code", '{INDEX} Tour Packages'!$4:$4, 0)
    ),
    "UNKNOWN"
  ) &amp; "-" &amp;
  TEXT(COUNTIFS(P$4:P996,P996),"0000")
)
</f>
        <v/>
      </c>
    </row>
    <row r="997">
      <c r="A997" s="156"/>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c r="AA997" s="157"/>
      <c r="AB997" s="157"/>
      <c r="AC997" s="157"/>
      <c r="AD997" s="157"/>
      <c r="AE997" s="157"/>
      <c r="AF997" s="157"/>
      <c r="AG997" s="158" t="str">
        <f t="array" ref="AG997">IF($P997="", "",
  "IMT-" &amp; TEXT($A997,"yyyy-mm-dd") &amp; "-" &amp;
  IFERROR(
    INDEX('{INDEX} Tour Packages'!A:AC,
      MATCH($P997, '{INDEX} Tour Packages'!$A:$A, 0),
      MATCH("Destination Code", '{INDEX} Tour Packages'!$4:$4, 0)
    ),
    "UNKNOWN"
  ) &amp; "-" &amp;
  TEXT(COUNTIFS(P$4:P997,P997),"0000")
)
</f>
        <v/>
      </c>
    </row>
    <row r="998">
      <c r="A998" s="155"/>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8" t="str">
        <f t="array" ref="AG998">IF($P998="", "",
  "IMT-" &amp; TEXT($A998,"yyyy-mm-dd") &amp; "-" &amp;
  IFERROR(
    INDEX('{INDEX} Tour Packages'!A:AC,
      MATCH($P998, '{INDEX} Tour Packages'!$A:$A, 0),
      MATCH("Destination Code", '{INDEX} Tour Packages'!$4:$4, 0)
    ),
    "UNKNOWN"
  ) &amp; "-" &amp;
  TEXT(COUNTIFS(P$4:P998,P998),"0000")
)
</f>
        <v/>
      </c>
    </row>
    <row r="999">
      <c r="A999" s="156"/>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c r="AA999" s="157"/>
      <c r="AB999" s="157"/>
      <c r="AC999" s="157"/>
      <c r="AD999" s="157"/>
      <c r="AE999" s="157"/>
      <c r="AF999" s="157"/>
      <c r="AG999" s="158" t="str">
        <f t="array" ref="AG999">IF($P999="", "",
  "IMT-" &amp; TEXT($A999,"yyyy-mm-dd") &amp; "-" &amp;
  IFERROR(
    INDEX('{INDEX} Tour Packages'!A:AC,
      MATCH($P999, '{INDEX} Tour Packages'!$A:$A, 0),
      MATCH("Destination Code", '{INDEX} Tour Packages'!$4:$4, 0)
    ),
    "UNKNOWN"
  ) &amp; "-" &amp;
  TEXT(COUNTIFS(P$4:P999,P999),"0000")
)
</f>
        <v/>
      </c>
    </row>
    <row r="1000">
      <c r="A1000" s="155"/>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8" t="str">
        <f t="array" ref="AG1000">IF($P1000="", "",
  "IMT-" &amp; TEXT($A1000,"yyyy-mm-dd") &amp; "-" &amp;
  IFERROR(
    INDEX('{INDEX} Tour Packages'!A:AC,
      MATCH($P1000, '{INDEX} Tour Packages'!$A:$A, 0),
      MATCH("Destination Code", '{INDEX} Tour Packages'!$4:$4, 0)
    ),
    "UNKNOWN"
  ) &amp; "-" &amp;
  TEXT(COUNTIFS(P$4:P1000,P1000),"0000")
)
</f>
        <v/>
      </c>
    </row>
    <row r="1001">
      <c r="A1001" s="156"/>
      <c r="B1001" s="157"/>
      <c r="C1001" s="157"/>
      <c r="D1001" s="157"/>
      <c r="E1001" s="157"/>
      <c r="F1001" s="157"/>
      <c r="G1001" s="157"/>
      <c r="H1001" s="157"/>
      <c r="I1001" s="157"/>
      <c r="J1001" s="157"/>
      <c r="K1001" s="157"/>
      <c r="L1001" s="157"/>
      <c r="M1001" s="157"/>
      <c r="N1001" s="157"/>
      <c r="O1001" s="157"/>
      <c r="P1001" s="157"/>
      <c r="Q1001" s="157"/>
      <c r="R1001" s="157"/>
      <c r="S1001" s="157"/>
      <c r="T1001" s="157"/>
      <c r="U1001" s="157"/>
      <c r="V1001" s="157"/>
      <c r="W1001" s="157"/>
      <c r="X1001" s="157"/>
      <c r="Y1001" s="157"/>
      <c r="Z1001" s="157"/>
      <c r="AA1001" s="157"/>
      <c r="AB1001" s="157"/>
      <c r="AC1001" s="157"/>
      <c r="AD1001" s="157"/>
      <c r="AE1001" s="157"/>
      <c r="AF1001" s="157"/>
      <c r="AG1001" s="158" t="str">
        <f t="array" ref="AG1001">IF($P1001="", "",
  "IMT-" &amp; TEXT($A1001,"yyyy-mm-dd") &amp; "-" &amp;
  IFERROR(
    INDEX('{INDEX} Tour Packages'!A:AC,
      MATCH($P1001, '{INDEX} Tour Packages'!$A:$A, 0),
      MATCH("Destination Code", '{INDEX} Tour Packages'!$4:$4, 0)
    ),
    "UNKNOWN"
  ) &amp; "-" &amp;
  TEXT(COUNTIFS(P$4:P1001,P1001),"0000")
)
</f>
        <v/>
      </c>
    </row>
    <row r="1002">
      <c r="A1002" s="155"/>
      <c r="B1002" s="147"/>
      <c r="C1002" s="147"/>
      <c r="D1002" s="147"/>
      <c r="E1002" s="147"/>
      <c r="F1002" s="147"/>
      <c r="G1002" s="147"/>
      <c r="H1002" s="147"/>
      <c r="I1002" s="147"/>
      <c r="J1002" s="147"/>
      <c r="K1002" s="147"/>
      <c r="L1002" s="147"/>
      <c r="M1002" s="147"/>
      <c r="N1002" s="147"/>
      <c r="O1002" s="147"/>
      <c r="P1002" s="147"/>
      <c r="Q1002" s="147"/>
      <c r="R1002" s="147"/>
      <c r="S1002" s="147"/>
      <c r="T1002" s="147"/>
      <c r="U1002" s="147"/>
      <c r="V1002" s="147"/>
      <c r="W1002" s="147"/>
      <c r="X1002" s="147"/>
      <c r="Y1002" s="147"/>
      <c r="Z1002" s="147"/>
      <c r="AA1002" s="147"/>
      <c r="AB1002" s="147"/>
      <c r="AC1002" s="147"/>
      <c r="AD1002" s="147"/>
      <c r="AE1002" s="147"/>
      <c r="AF1002" s="147"/>
      <c r="AG1002" s="148" t="str">
        <f t="array" ref="AG1002">IF($P1002="", "",
  "IMT-" &amp; TEXT($A1002,"yyyy-mm-dd") &amp; "-" &amp;
  IFERROR(
    INDEX('{INDEX} Tour Packages'!A:AC,
      MATCH($P1002, '{INDEX} Tour Packages'!$A:$A, 0),
      MATCH("Destination Code", '{INDEX} Tour Packages'!$4:$4, 0)
    ),
    "UNKNOWN"
  ) &amp; "-" &amp;
  TEXT(COUNTIFS(P$4:P1002,P1002),"0000")
)
</f>
        <v/>
      </c>
    </row>
    <row r="1003">
      <c r="A1003" s="156"/>
      <c r="B1003" s="157"/>
      <c r="C1003" s="157"/>
      <c r="D1003" s="157"/>
      <c r="E1003" s="157"/>
      <c r="F1003" s="157"/>
      <c r="G1003" s="157"/>
      <c r="H1003" s="157"/>
      <c r="I1003" s="157"/>
      <c r="J1003" s="157"/>
      <c r="K1003" s="157"/>
      <c r="L1003" s="157"/>
      <c r="M1003" s="157"/>
      <c r="N1003" s="157"/>
      <c r="O1003" s="157"/>
      <c r="P1003" s="157"/>
      <c r="Q1003" s="157"/>
      <c r="R1003" s="157"/>
      <c r="S1003" s="157"/>
      <c r="T1003" s="157"/>
      <c r="U1003" s="157"/>
      <c r="V1003" s="157"/>
      <c r="W1003" s="157"/>
      <c r="X1003" s="157"/>
      <c r="Y1003" s="157"/>
      <c r="Z1003" s="157"/>
      <c r="AA1003" s="157"/>
      <c r="AB1003" s="157"/>
      <c r="AC1003" s="157"/>
      <c r="AD1003" s="157"/>
      <c r="AE1003" s="157"/>
      <c r="AF1003" s="157"/>
      <c r="AG1003" s="158" t="str">
        <f t="array" ref="AG1003">IF($P1003="", "",
  "IMT-" &amp; TEXT($A1003,"yyyy-mm-dd") &amp; "-" &amp;
  IFERROR(
    INDEX('{INDEX} Tour Packages'!A:AC,
      MATCH($P1003, '{INDEX} Tour Packages'!$A:$A, 0),
      MATCH("Destination Code", '{INDEX} Tour Packages'!$4:$4, 0)
    ),
    "UNKNOWN"
  ) &amp; "-" &amp;
  TEXT(COUNTIFS(P$4:P1003,P1003),"0000")
)
</f>
        <v/>
      </c>
    </row>
    <row r="1004">
      <c r="A1004" s="155"/>
      <c r="B1004" s="147"/>
      <c r="C1004" s="147"/>
      <c r="D1004" s="147"/>
      <c r="E1004" s="147"/>
      <c r="F1004" s="147"/>
      <c r="G1004" s="147"/>
      <c r="H1004" s="147"/>
      <c r="I1004" s="147"/>
      <c r="J1004" s="147"/>
      <c r="K1004" s="147"/>
      <c r="L1004" s="147"/>
      <c r="M1004" s="147"/>
      <c r="N1004" s="147"/>
      <c r="O1004" s="147"/>
      <c r="P1004" s="147"/>
      <c r="Q1004" s="147"/>
      <c r="R1004" s="147"/>
      <c r="S1004" s="147"/>
      <c r="T1004" s="147"/>
      <c r="U1004" s="147"/>
      <c r="V1004" s="147"/>
      <c r="W1004" s="147"/>
      <c r="X1004" s="147"/>
      <c r="Y1004" s="147"/>
      <c r="Z1004" s="147"/>
      <c r="AA1004" s="147"/>
      <c r="AB1004" s="147"/>
      <c r="AC1004" s="147"/>
      <c r="AD1004" s="147"/>
      <c r="AE1004" s="147"/>
      <c r="AF1004" s="147"/>
      <c r="AG1004" s="148" t="str">
        <f t="array" ref="AG1004">IF($P1004="", "",
  "IMT-" &amp; TEXT($A1004,"yyyy-mm-dd") &amp; "-" &amp;
  IFERROR(
    INDEX('{INDEX} Tour Packages'!A:AC,
      MATCH($P1004, '{INDEX} Tour Packages'!$A:$A, 0),
      MATCH("Destination Code", '{INDEX} Tour Packages'!$4:$4, 0)
    ),
    "UNKNOWN"
  ) &amp; "-" &amp;
  TEXT(COUNTIFS(P$4:P1004,P1004),"0000")
)
</f>
        <v/>
      </c>
    </row>
    <row r="1005">
      <c r="A1005" s="156"/>
      <c r="B1005" s="157"/>
      <c r="C1005" s="157"/>
      <c r="D1005" s="157"/>
      <c r="E1005" s="157"/>
      <c r="F1005" s="157"/>
      <c r="G1005" s="157"/>
      <c r="H1005" s="157"/>
      <c r="I1005" s="157"/>
      <c r="J1005" s="157"/>
      <c r="K1005" s="157"/>
      <c r="L1005" s="157"/>
      <c r="M1005" s="157"/>
      <c r="N1005" s="157"/>
      <c r="O1005" s="157"/>
      <c r="P1005" s="157"/>
      <c r="Q1005" s="157"/>
      <c r="R1005" s="157"/>
      <c r="S1005" s="157"/>
      <c r="T1005" s="157"/>
      <c r="U1005" s="157"/>
      <c r="V1005" s="157"/>
      <c r="W1005" s="157"/>
      <c r="X1005" s="157"/>
      <c r="Y1005" s="157"/>
      <c r="Z1005" s="157"/>
      <c r="AA1005" s="157"/>
      <c r="AB1005" s="157"/>
      <c r="AC1005" s="157"/>
      <c r="AD1005" s="157"/>
      <c r="AE1005" s="157"/>
      <c r="AF1005" s="157"/>
      <c r="AG1005" s="158" t="str">
        <f t="array" ref="AG1005">IF($P1005="", "",
  "IMT-" &amp; TEXT($A1005,"yyyy-mm-dd") &amp; "-" &amp;
  IFERROR(
    INDEX('{INDEX} Tour Packages'!A:AC,
      MATCH($P1005, '{INDEX} Tour Packages'!$A:$A, 0),
      MATCH("Destination Code", '{INDEX} Tour Packages'!$4:$4, 0)
    ),
    "UNKNOWN"
  ) &amp; "-" &amp;
  TEXT(COUNTIFS(P$4:P1005,P1005),"0000")
)
</f>
        <v/>
      </c>
    </row>
    <row r="1006">
      <c r="A1006" s="155"/>
      <c r="B1006" s="147"/>
      <c r="C1006" s="147"/>
      <c r="D1006" s="147"/>
      <c r="E1006" s="147"/>
      <c r="F1006" s="147"/>
      <c r="G1006" s="147"/>
      <c r="H1006" s="147"/>
      <c r="I1006" s="147"/>
      <c r="J1006" s="147"/>
      <c r="K1006" s="147"/>
      <c r="L1006" s="147"/>
      <c r="M1006" s="147"/>
      <c r="N1006" s="147"/>
      <c r="O1006" s="147"/>
      <c r="P1006" s="147"/>
      <c r="Q1006" s="147"/>
      <c r="R1006" s="147"/>
      <c r="S1006" s="147"/>
      <c r="T1006" s="147"/>
      <c r="U1006" s="147"/>
      <c r="V1006" s="147"/>
      <c r="W1006" s="147"/>
      <c r="X1006" s="147"/>
      <c r="Y1006" s="147"/>
      <c r="Z1006" s="147"/>
      <c r="AA1006" s="147"/>
      <c r="AB1006" s="147"/>
      <c r="AC1006" s="147"/>
      <c r="AD1006" s="147"/>
      <c r="AE1006" s="147"/>
      <c r="AF1006" s="147"/>
      <c r="AG1006" s="148" t="str">
        <f t="array" ref="AG1006">IF($P1006="", "",
  "IMT-" &amp; TEXT($A1006,"yyyy-mm-dd") &amp; "-" &amp;
  IFERROR(
    INDEX('{INDEX} Tour Packages'!A:AC,
      MATCH($P1006, '{INDEX} Tour Packages'!$A:$A, 0),
      MATCH("Destination Code", '{INDEX} Tour Packages'!$4:$4, 0)
    ),
    "UNKNOWN"
  ) &amp; "-" &amp;
  TEXT(COUNTIFS(P$4:P1006,P1006),"0000")
)
</f>
        <v/>
      </c>
    </row>
    <row r="1007">
      <c r="A1007" s="156"/>
      <c r="B1007" s="157"/>
      <c r="C1007" s="157"/>
      <c r="D1007" s="157"/>
      <c r="E1007" s="157"/>
      <c r="F1007" s="157"/>
      <c r="G1007" s="157"/>
      <c r="H1007" s="157"/>
      <c r="I1007" s="157"/>
      <c r="J1007" s="157"/>
      <c r="K1007" s="157"/>
      <c r="L1007" s="157"/>
      <c r="M1007" s="157"/>
      <c r="N1007" s="157"/>
      <c r="O1007" s="157"/>
      <c r="P1007" s="157"/>
      <c r="Q1007" s="157"/>
      <c r="R1007" s="157"/>
      <c r="S1007" s="157"/>
      <c r="T1007" s="157"/>
      <c r="U1007" s="157"/>
      <c r="V1007" s="157"/>
      <c r="W1007" s="157"/>
      <c r="X1007" s="157"/>
      <c r="Y1007" s="157"/>
      <c r="Z1007" s="157"/>
      <c r="AA1007" s="157"/>
      <c r="AB1007" s="157"/>
      <c r="AC1007" s="157"/>
      <c r="AD1007" s="157"/>
      <c r="AE1007" s="157"/>
      <c r="AF1007" s="157"/>
      <c r="AG1007" s="158" t="str">
        <f t="array" ref="AG1007">IF($P1007="", "",
  "IMT-" &amp; TEXT($A1007,"yyyy-mm-dd") &amp; "-" &amp;
  IFERROR(
    INDEX('{INDEX} Tour Packages'!A:AC,
      MATCH($P1007, '{INDEX} Tour Packages'!$A:$A, 0),
      MATCH("Destination Code", '{INDEX} Tour Packages'!$4:$4, 0)
    ),
    "UNKNOWN"
  ) &amp; "-" &amp;
  TEXT(COUNTIFS(P$4:P1007,P1007),"0000")
)
</f>
        <v/>
      </c>
    </row>
    <row r="1008">
      <c r="A1008" s="155"/>
      <c r="B1008" s="147"/>
      <c r="C1008" s="147"/>
      <c r="D1008" s="147"/>
      <c r="E1008" s="147"/>
      <c r="F1008" s="147"/>
      <c r="G1008" s="147"/>
      <c r="H1008" s="147"/>
      <c r="I1008" s="147"/>
      <c r="J1008" s="147"/>
      <c r="K1008" s="147"/>
      <c r="L1008" s="147"/>
      <c r="M1008" s="147"/>
      <c r="N1008" s="147"/>
      <c r="O1008" s="147"/>
      <c r="P1008" s="147"/>
      <c r="Q1008" s="147"/>
      <c r="R1008" s="147"/>
      <c r="S1008" s="147"/>
      <c r="T1008" s="147"/>
      <c r="U1008" s="147"/>
      <c r="V1008" s="147"/>
      <c r="W1008" s="147"/>
      <c r="X1008" s="147"/>
      <c r="Y1008" s="147"/>
      <c r="Z1008" s="147"/>
      <c r="AA1008" s="147"/>
      <c r="AB1008" s="147"/>
      <c r="AC1008" s="147"/>
      <c r="AD1008" s="147"/>
      <c r="AE1008" s="147"/>
      <c r="AF1008" s="147"/>
      <c r="AG1008" s="148" t="str">
        <f t="array" ref="AG1008">IF($P1008="", "",
  "IMT-" &amp; TEXT($A1008,"yyyy-mm-dd") &amp; "-" &amp;
  IFERROR(
    INDEX('{INDEX} Tour Packages'!A:AC,
      MATCH($P1008, '{INDEX} Tour Packages'!$A:$A, 0),
      MATCH("Destination Code", '{INDEX} Tour Packages'!$4:$4, 0)
    ),
    "UNKNOWN"
  ) &amp; "-" &amp;
  TEXT(COUNTIFS(P$4:P1008,P1008),"0000")
)
</f>
        <v/>
      </c>
    </row>
    <row r="1009">
      <c r="A1009" s="156"/>
      <c r="B1009" s="157"/>
      <c r="C1009" s="157"/>
      <c r="D1009" s="157"/>
      <c r="E1009" s="157"/>
      <c r="F1009" s="157"/>
      <c r="G1009" s="157"/>
      <c r="H1009" s="157"/>
      <c r="I1009" s="157"/>
      <c r="J1009" s="157"/>
      <c r="K1009" s="157"/>
      <c r="L1009" s="157"/>
      <c r="M1009" s="157"/>
      <c r="N1009" s="157"/>
      <c r="O1009" s="157"/>
      <c r="P1009" s="157"/>
      <c r="Q1009" s="157"/>
      <c r="R1009" s="157"/>
      <c r="S1009" s="157"/>
      <c r="T1009" s="157"/>
      <c r="U1009" s="157"/>
      <c r="V1009" s="157"/>
      <c r="W1009" s="157"/>
      <c r="X1009" s="157"/>
      <c r="Y1009" s="157"/>
      <c r="Z1009" s="157"/>
      <c r="AA1009" s="157"/>
      <c r="AB1009" s="157"/>
      <c r="AC1009" s="157"/>
      <c r="AD1009" s="157"/>
      <c r="AE1009" s="157"/>
      <c r="AF1009" s="157"/>
      <c r="AG1009" s="158" t="str">
        <f t="array" ref="AG1009">IF($P1009="", "",
  "IMT-" &amp; TEXT($A1009,"yyyy-mm-dd") &amp; "-" &amp;
  IFERROR(
    INDEX('{INDEX} Tour Packages'!A:AC,
      MATCH($P1009, '{INDEX} Tour Packages'!$A:$A, 0),
      MATCH("Destination Code", '{INDEX} Tour Packages'!$4:$4, 0)
    ),
    "UNKNOWN"
  ) &amp; "-" &amp;
  TEXT(COUNTIFS(P$4:P1009,P1009),"0000")
)
</f>
        <v/>
      </c>
    </row>
    <row r="1010">
      <c r="A1010" s="155"/>
      <c r="B1010" s="147"/>
      <c r="C1010" s="147"/>
      <c r="D1010" s="147"/>
      <c r="E1010" s="147"/>
      <c r="F1010" s="147"/>
      <c r="G1010" s="147"/>
      <c r="H1010" s="147"/>
      <c r="I1010" s="147"/>
      <c r="J1010" s="147"/>
      <c r="K1010" s="147"/>
      <c r="L1010" s="147"/>
      <c r="M1010" s="147"/>
      <c r="N1010" s="147"/>
      <c r="O1010" s="147"/>
      <c r="P1010" s="147"/>
      <c r="Q1010" s="147"/>
      <c r="R1010" s="147"/>
      <c r="S1010" s="147"/>
      <c r="T1010" s="147"/>
      <c r="U1010" s="147"/>
      <c r="V1010" s="147"/>
      <c r="W1010" s="147"/>
      <c r="X1010" s="147"/>
      <c r="Y1010" s="147"/>
      <c r="Z1010" s="147"/>
      <c r="AA1010" s="147"/>
      <c r="AB1010" s="147"/>
      <c r="AC1010" s="147"/>
      <c r="AD1010" s="147"/>
      <c r="AE1010" s="147"/>
      <c r="AF1010" s="147"/>
      <c r="AG1010" s="148" t="str">
        <f t="array" ref="AG1010">IF($P1010="", "",
  "IMT-" &amp; TEXT($A1010,"yyyy-mm-dd") &amp; "-" &amp;
  IFERROR(
    INDEX('{INDEX} Tour Packages'!A:AC,
      MATCH($P1010, '{INDEX} Tour Packages'!$A:$A, 0),
      MATCH("Destination Code", '{INDEX} Tour Packages'!$4:$4, 0)
    ),
    "UNKNOWN"
  ) &amp; "-" &amp;
  TEXT(COUNTIFS(P$4:P1010,P1010),"0000")
)
</f>
        <v/>
      </c>
    </row>
    <row r="1011">
      <c r="A1011" s="156"/>
      <c r="B1011" s="157"/>
      <c r="C1011" s="157"/>
      <c r="D1011" s="157"/>
      <c r="E1011" s="157"/>
      <c r="F1011" s="157"/>
      <c r="G1011" s="157"/>
      <c r="H1011" s="157"/>
      <c r="I1011" s="157"/>
      <c r="J1011" s="157"/>
      <c r="K1011" s="157"/>
      <c r="L1011" s="157"/>
      <c r="M1011" s="157"/>
      <c r="N1011" s="157"/>
      <c r="O1011" s="157"/>
      <c r="P1011" s="157"/>
      <c r="Q1011" s="157"/>
      <c r="R1011" s="157"/>
      <c r="S1011" s="157"/>
      <c r="T1011" s="157"/>
      <c r="U1011" s="157"/>
      <c r="V1011" s="157"/>
      <c r="W1011" s="157"/>
      <c r="X1011" s="157"/>
      <c r="Y1011" s="157"/>
      <c r="Z1011" s="157"/>
      <c r="AA1011" s="157"/>
      <c r="AB1011" s="157"/>
      <c r="AC1011" s="157"/>
      <c r="AD1011" s="157"/>
      <c r="AE1011" s="157"/>
      <c r="AF1011" s="157"/>
      <c r="AG1011" s="158" t="str">
        <f t="array" ref="AG1011">IF($P1011="", "",
  "IMT-" &amp; TEXT($A1011,"yyyy-mm-dd") &amp; "-" &amp;
  IFERROR(
    INDEX('{INDEX} Tour Packages'!A:AC,
      MATCH($P1011, '{INDEX} Tour Packages'!$A:$A, 0),
      MATCH("Destination Code", '{INDEX} Tour Packages'!$4:$4, 0)
    ),
    "UNKNOWN"
  ) &amp; "-" &amp;
  TEXT(COUNTIFS(P$4:P1011,P1011),"0000")
)
</f>
        <v/>
      </c>
    </row>
    <row r="1012">
      <c r="A1012" s="155"/>
      <c r="B1012" s="147"/>
      <c r="C1012" s="147"/>
      <c r="D1012" s="147"/>
      <c r="E1012" s="147"/>
      <c r="F1012" s="147"/>
      <c r="G1012" s="147"/>
      <c r="H1012" s="147"/>
      <c r="I1012" s="147"/>
      <c r="J1012" s="147"/>
      <c r="K1012" s="147"/>
      <c r="L1012" s="147"/>
      <c r="M1012" s="147"/>
      <c r="N1012" s="147"/>
      <c r="O1012" s="147"/>
      <c r="P1012" s="147"/>
      <c r="Q1012" s="147"/>
      <c r="R1012" s="147"/>
      <c r="S1012" s="147"/>
      <c r="T1012" s="147"/>
      <c r="U1012" s="147"/>
      <c r="V1012" s="147"/>
      <c r="W1012" s="147"/>
      <c r="X1012" s="147"/>
      <c r="Y1012" s="147"/>
      <c r="Z1012" s="147"/>
      <c r="AA1012" s="147"/>
      <c r="AB1012" s="147"/>
      <c r="AC1012" s="147"/>
      <c r="AD1012" s="147"/>
      <c r="AE1012" s="147"/>
      <c r="AF1012" s="147"/>
      <c r="AG1012" s="148" t="str">
        <f t="array" ref="AG1012">IF($P1012="", "",
  "IMT-" &amp; TEXT($A1012,"yyyy-mm-dd") &amp; "-" &amp;
  IFERROR(
    INDEX('{INDEX} Tour Packages'!A:AC,
      MATCH($P1012, '{INDEX} Tour Packages'!$A:$A, 0),
      MATCH("Destination Code", '{INDEX} Tour Packages'!$4:$4, 0)
    ),
    "UNKNOWN"
  ) &amp; "-" &amp;
  TEXT(COUNTIFS(P$4:P1012,P1012),"0000")
)
</f>
        <v/>
      </c>
    </row>
    <row r="1013">
      <c r="A1013" s="156"/>
      <c r="B1013" s="157"/>
      <c r="C1013" s="157"/>
      <c r="D1013" s="157"/>
      <c r="E1013" s="157"/>
      <c r="F1013" s="157"/>
      <c r="G1013" s="157"/>
      <c r="H1013" s="157"/>
      <c r="I1013" s="157"/>
      <c r="J1013" s="157"/>
      <c r="K1013" s="157"/>
      <c r="L1013" s="157"/>
      <c r="M1013" s="157"/>
      <c r="N1013" s="157"/>
      <c r="O1013" s="157"/>
      <c r="P1013" s="157"/>
      <c r="Q1013" s="157"/>
      <c r="R1013" s="157"/>
      <c r="S1013" s="157"/>
      <c r="T1013" s="157"/>
      <c r="U1013" s="157"/>
      <c r="V1013" s="157"/>
      <c r="W1013" s="157"/>
      <c r="X1013" s="157"/>
      <c r="Y1013" s="157"/>
      <c r="Z1013" s="157"/>
      <c r="AA1013" s="157"/>
      <c r="AB1013" s="157"/>
      <c r="AC1013" s="157"/>
      <c r="AD1013" s="157"/>
      <c r="AE1013" s="157"/>
      <c r="AF1013" s="157"/>
      <c r="AG1013" s="158" t="str">
        <f t="array" ref="AG1013">IF($P1013="", "",
  "IMT-" &amp; TEXT($A1013,"yyyy-mm-dd") &amp; "-" &amp;
  IFERROR(
    INDEX('{INDEX} Tour Packages'!A:AC,
      MATCH($P1013, '{INDEX} Tour Packages'!$A:$A, 0),
      MATCH("Destination Code", '{INDEX} Tour Packages'!$4:$4, 0)
    ),
    "UNKNOWN"
  ) &amp; "-" &amp;
  TEXT(COUNTIFS(P$4:P1013,P1013),"0000")
)
</f>
        <v/>
      </c>
    </row>
    <row r="1014">
      <c r="A1014" s="155"/>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c r="AG1014" s="148" t="str">
        <f t="array" ref="AG1014">IF($P1014="", "",
  "IMT-" &amp; TEXT($A1014,"yyyy-mm-dd") &amp; "-" &amp;
  IFERROR(
    INDEX('{INDEX} Tour Packages'!A:AC,
      MATCH($P1014, '{INDEX} Tour Packages'!$A:$A, 0),
      MATCH("Destination Code", '{INDEX} Tour Packages'!$4:$4, 0)
    ),
    "UNKNOWN"
  ) &amp; "-" &amp;
  TEXT(COUNTIFS(P$4:P1014,P1014),"0000")
)
</f>
        <v/>
      </c>
    </row>
    <row r="1015">
      <c r="A1015" s="156"/>
      <c r="B1015" s="157"/>
      <c r="C1015" s="157"/>
      <c r="D1015" s="157"/>
      <c r="E1015" s="157"/>
      <c r="F1015" s="157"/>
      <c r="G1015" s="157"/>
      <c r="H1015" s="157"/>
      <c r="I1015" s="157"/>
      <c r="J1015" s="157"/>
      <c r="K1015" s="157"/>
      <c r="L1015" s="157"/>
      <c r="M1015" s="157"/>
      <c r="N1015" s="157"/>
      <c r="O1015" s="157"/>
      <c r="P1015" s="157"/>
      <c r="Q1015" s="157"/>
      <c r="R1015" s="157"/>
      <c r="S1015" s="157"/>
      <c r="T1015" s="157"/>
      <c r="U1015" s="157"/>
      <c r="V1015" s="157"/>
      <c r="W1015" s="157"/>
      <c r="X1015" s="157"/>
      <c r="Y1015" s="157"/>
      <c r="Z1015" s="157"/>
      <c r="AA1015" s="157"/>
      <c r="AB1015" s="157"/>
      <c r="AC1015" s="157"/>
      <c r="AD1015" s="157"/>
      <c r="AE1015" s="157"/>
      <c r="AF1015" s="157"/>
      <c r="AG1015" s="158" t="str">
        <f t="array" ref="AG1015">IF($P1015="", "",
  "IMT-" &amp; TEXT($A1015,"yyyy-mm-dd") &amp; "-" &amp;
  IFERROR(
    INDEX('{INDEX} Tour Packages'!A:AC,
      MATCH($P1015, '{INDEX} Tour Packages'!$A:$A, 0),
      MATCH("Destination Code", '{INDEX} Tour Packages'!$4:$4, 0)
    ),
    "UNKNOWN"
  ) &amp; "-" &amp;
  TEXT(COUNTIFS(P$4:P1015,P1015),"0000")
)
</f>
        <v/>
      </c>
    </row>
    <row r="1016">
      <c r="A1016" s="155"/>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c r="AG1016" s="148" t="str">
        <f t="array" ref="AG1016">IF($P1016="", "",
  "IMT-" &amp; TEXT($A1016,"yyyy-mm-dd") &amp; "-" &amp;
  IFERROR(
    INDEX('{INDEX} Tour Packages'!A:AC,
      MATCH($P1016, '{INDEX} Tour Packages'!$A:$A, 0),
      MATCH("Destination Code", '{INDEX} Tour Packages'!$4:$4, 0)
    ),
    "UNKNOWN"
  ) &amp; "-" &amp;
  TEXT(COUNTIFS(P$4:P1016,P1016),"0000")
)
</f>
        <v/>
      </c>
    </row>
    <row r="1017">
      <c r="A1017" s="156"/>
      <c r="B1017" s="157"/>
      <c r="C1017" s="157"/>
      <c r="D1017" s="157"/>
      <c r="E1017" s="157"/>
      <c r="F1017" s="157"/>
      <c r="G1017" s="157"/>
      <c r="H1017" s="157"/>
      <c r="I1017" s="157"/>
      <c r="J1017" s="157"/>
      <c r="K1017" s="157"/>
      <c r="L1017" s="157"/>
      <c r="M1017" s="157"/>
      <c r="N1017" s="157"/>
      <c r="O1017" s="157"/>
      <c r="P1017" s="157"/>
      <c r="Q1017" s="157"/>
      <c r="R1017" s="157"/>
      <c r="S1017" s="157"/>
      <c r="T1017" s="157"/>
      <c r="U1017" s="157"/>
      <c r="V1017" s="157"/>
      <c r="W1017" s="157"/>
      <c r="X1017" s="157"/>
      <c r="Y1017" s="157"/>
      <c r="Z1017" s="157"/>
      <c r="AA1017" s="157"/>
      <c r="AB1017" s="157"/>
      <c r="AC1017" s="157"/>
      <c r="AD1017" s="157"/>
      <c r="AE1017" s="157"/>
      <c r="AF1017" s="157"/>
      <c r="AG1017" s="158" t="str">
        <f t="array" ref="AG1017">IF($P1017="", "",
  "IMT-" &amp; TEXT($A1017,"yyyy-mm-dd") &amp; "-" &amp;
  IFERROR(
    INDEX('{INDEX} Tour Packages'!A:AC,
      MATCH($P1017, '{INDEX} Tour Packages'!$A:$A, 0),
      MATCH("Destination Code", '{INDEX} Tour Packages'!$4:$4, 0)
    ),
    "UNKNOWN"
  ) &amp; "-" &amp;
  TEXT(COUNTIFS(P$4:P1017,P1017),"0000")
)
</f>
        <v/>
      </c>
    </row>
    <row r="1018">
      <c r="A1018" s="155"/>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c r="AG1018" s="148" t="str">
        <f t="array" ref="AG1018">IF($P1018="", "",
  "IMT-" &amp; TEXT($A1018,"yyyy-mm-dd") &amp; "-" &amp;
  IFERROR(
    INDEX('{INDEX} Tour Packages'!A:AC,
      MATCH($P1018, '{INDEX} Tour Packages'!$A:$A, 0),
      MATCH("Destination Code", '{INDEX} Tour Packages'!$4:$4, 0)
    ),
    "UNKNOWN"
  ) &amp; "-" &amp;
  TEXT(COUNTIFS(P$4:P1018,P1018),"0000")
)
</f>
        <v/>
      </c>
    </row>
    <row r="1019">
      <c r="A1019" s="156"/>
      <c r="B1019" s="157"/>
      <c r="C1019" s="157"/>
      <c r="D1019" s="157"/>
      <c r="E1019" s="157"/>
      <c r="F1019" s="157"/>
      <c r="G1019" s="157"/>
      <c r="H1019" s="157"/>
      <c r="I1019" s="157"/>
      <c r="J1019" s="157"/>
      <c r="K1019" s="157"/>
      <c r="L1019" s="157"/>
      <c r="M1019" s="157"/>
      <c r="N1019" s="157"/>
      <c r="O1019" s="157"/>
      <c r="P1019" s="157"/>
      <c r="Q1019" s="157"/>
      <c r="R1019" s="157"/>
      <c r="S1019" s="157"/>
      <c r="T1019" s="157"/>
      <c r="U1019" s="157"/>
      <c r="V1019" s="157"/>
      <c r="W1019" s="157"/>
      <c r="X1019" s="157"/>
      <c r="Y1019" s="157"/>
      <c r="Z1019" s="157"/>
      <c r="AA1019" s="157"/>
      <c r="AB1019" s="157"/>
      <c r="AC1019" s="157"/>
      <c r="AD1019" s="157"/>
      <c r="AE1019" s="157"/>
      <c r="AF1019" s="157"/>
      <c r="AG1019" s="158" t="str">
        <f t="array" ref="AG1019">IF($P1019="", "",
  "IMT-" &amp; TEXT($A1019,"yyyy-mm-dd") &amp; "-" &amp;
  IFERROR(
    INDEX('{INDEX} Tour Packages'!A:AC,
      MATCH($P1019, '{INDEX} Tour Packages'!$A:$A, 0),
      MATCH("Destination Code", '{INDEX} Tour Packages'!$4:$4, 0)
    ),
    "UNKNOWN"
  ) &amp; "-" &amp;
  TEXT(COUNTIFS(P$4:P1019,P1019),"0000")
)
</f>
        <v/>
      </c>
    </row>
    <row r="1020">
      <c r="A1020" s="155"/>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c r="AG1020" s="148" t="str">
        <f t="array" ref="AG1020">IF($P1020="", "",
  "IMT-" &amp; TEXT($A1020,"yyyy-mm-dd") &amp; "-" &amp;
  IFERROR(
    INDEX('{INDEX} Tour Packages'!A:AC,
      MATCH($P1020, '{INDEX} Tour Packages'!$A:$A, 0),
      MATCH("Destination Code", '{INDEX} Tour Packages'!$4:$4, 0)
    ),
    "UNKNOWN"
  ) &amp; "-" &amp;
  TEXT(COUNTIFS(P$4:P1020,P1020),"0000")
)
</f>
        <v/>
      </c>
    </row>
    <row r="1021">
      <c r="A1021" s="156"/>
      <c r="B1021" s="157"/>
      <c r="C1021" s="157"/>
      <c r="D1021" s="157"/>
      <c r="E1021" s="157"/>
      <c r="F1021" s="157"/>
      <c r="G1021" s="157"/>
      <c r="H1021" s="157"/>
      <c r="I1021" s="157"/>
      <c r="J1021" s="157"/>
      <c r="K1021" s="157"/>
      <c r="L1021" s="157"/>
      <c r="M1021" s="157"/>
      <c r="N1021" s="157"/>
      <c r="O1021" s="157"/>
      <c r="P1021" s="157"/>
      <c r="Q1021" s="157"/>
      <c r="R1021" s="157"/>
      <c r="S1021" s="157"/>
      <c r="T1021" s="157"/>
      <c r="U1021" s="157"/>
      <c r="V1021" s="157"/>
      <c r="W1021" s="157"/>
      <c r="X1021" s="157"/>
      <c r="Y1021" s="157"/>
      <c r="Z1021" s="157"/>
      <c r="AA1021" s="157"/>
      <c r="AB1021" s="157"/>
      <c r="AC1021" s="157"/>
      <c r="AD1021" s="157"/>
      <c r="AE1021" s="157"/>
      <c r="AF1021" s="157"/>
      <c r="AG1021" s="158" t="str">
        <f t="array" ref="AG1021">IF($P1021="", "",
  "IMT-" &amp; TEXT($A1021,"yyyy-mm-dd") &amp; "-" &amp;
  IFERROR(
    INDEX('{INDEX} Tour Packages'!A:AC,
      MATCH($P1021, '{INDEX} Tour Packages'!$A:$A, 0),
      MATCH("Destination Code", '{INDEX} Tour Packages'!$4:$4, 0)
    ),
    "UNKNOWN"
  ) &amp; "-" &amp;
  TEXT(COUNTIFS(P$4:P1021,P1021),"0000")
)
</f>
        <v/>
      </c>
    </row>
    <row r="1022">
      <c r="A1022" s="155"/>
      <c r="B1022" s="147"/>
      <c r="C1022" s="147"/>
      <c r="D1022" s="147"/>
      <c r="E1022" s="147"/>
      <c r="F1022" s="147"/>
      <c r="G1022" s="147"/>
      <c r="H1022" s="147"/>
      <c r="I1022" s="147"/>
      <c r="J1022" s="147"/>
      <c r="K1022" s="147"/>
      <c r="L1022" s="147"/>
      <c r="M1022" s="147"/>
      <c r="N1022" s="147"/>
      <c r="O1022" s="147"/>
      <c r="P1022" s="147"/>
      <c r="Q1022" s="147"/>
      <c r="R1022" s="147"/>
      <c r="S1022" s="147"/>
      <c r="T1022" s="147"/>
      <c r="U1022" s="147"/>
      <c r="V1022" s="147"/>
      <c r="W1022" s="147"/>
      <c r="X1022" s="147"/>
      <c r="Y1022" s="147"/>
      <c r="Z1022" s="147"/>
      <c r="AA1022" s="147"/>
      <c r="AB1022" s="147"/>
      <c r="AC1022" s="147"/>
      <c r="AD1022" s="147"/>
      <c r="AE1022" s="147"/>
      <c r="AF1022" s="147"/>
      <c r="AG1022" s="148" t="str">
        <f t="array" ref="AG1022">IF($P1022="", "",
  "IMT-" &amp; TEXT($A1022,"yyyy-mm-dd") &amp; "-" &amp;
  IFERROR(
    INDEX('{INDEX} Tour Packages'!A:AC,
      MATCH($P1022, '{INDEX} Tour Packages'!$A:$A, 0),
      MATCH("Destination Code", '{INDEX} Tour Packages'!$4:$4, 0)
    ),
    "UNKNOWN"
  ) &amp; "-" &amp;
  TEXT(COUNTIFS(P$4:P1022,P1022),"0000")
)
</f>
        <v/>
      </c>
    </row>
    <row r="1023">
      <c r="A1023" s="156"/>
      <c r="B1023" s="157"/>
      <c r="C1023" s="157"/>
      <c r="D1023" s="157"/>
      <c r="E1023" s="157"/>
      <c r="F1023" s="157"/>
      <c r="G1023" s="157"/>
      <c r="H1023" s="157"/>
      <c r="I1023" s="157"/>
      <c r="J1023" s="157"/>
      <c r="K1023" s="157"/>
      <c r="L1023" s="157"/>
      <c r="M1023" s="157"/>
      <c r="N1023" s="157"/>
      <c r="O1023" s="157"/>
      <c r="P1023" s="157"/>
      <c r="Q1023" s="157"/>
      <c r="R1023" s="157"/>
      <c r="S1023" s="157"/>
      <c r="T1023" s="157"/>
      <c r="U1023" s="157"/>
      <c r="V1023" s="157"/>
      <c r="W1023" s="157"/>
      <c r="X1023" s="157"/>
      <c r="Y1023" s="157"/>
      <c r="Z1023" s="157"/>
      <c r="AA1023" s="157"/>
      <c r="AB1023" s="157"/>
      <c r="AC1023" s="157"/>
      <c r="AD1023" s="157"/>
      <c r="AE1023" s="157"/>
      <c r="AF1023" s="157"/>
      <c r="AG1023" s="158" t="str">
        <f t="array" ref="AG1023">IF($P1023="", "",
  "IMT-" &amp; TEXT($A1023,"yyyy-mm-dd") &amp; "-" &amp;
  IFERROR(
    INDEX('{INDEX} Tour Packages'!A:AC,
      MATCH($P1023, '{INDEX} Tour Packages'!$A:$A, 0),
      MATCH("Destination Code", '{INDEX} Tour Packages'!$4:$4, 0)
    ),
    "UNKNOWN"
  ) &amp; "-" &amp;
  TEXT(COUNTIFS(P$4:P1023,P1023),"0000")
)
</f>
        <v/>
      </c>
    </row>
    <row r="1024">
      <c r="A1024" s="155"/>
      <c r="B1024" s="147"/>
      <c r="C1024" s="147"/>
      <c r="D1024" s="147"/>
      <c r="E1024" s="147"/>
      <c r="F1024" s="147"/>
      <c r="G1024" s="147"/>
      <c r="H1024" s="147"/>
      <c r="I1024" s="147"/>
      <c r="J1024" s="147"/>
      <c r="K1024" s="147"/>
      <c r="L1024" s="147"/>
      <c r="M1024" s="147"/>
      <c r="N1024" s="147"/>
      <c r="O1024" s="147"/>
      <c r="P1024" s="147"/>
      <c r="Q1024" s="147"/>
      <c r="R1024" s="147"/>
      <c r="S1024" s="147"/>
      <c r="T1024" s="147"/>
      <c r="U1024" s="147"/>
      <c r="V1024" s="147"/>
      <c r="W1024" s="147"/>
      <c r="X1024" s="147"/>
      <c r="Y1024" s="147"/>
      <c r="Z1024" s="147"/>
      <c r="AA1024" s="147"/>
      <c r="AB1024" s="147"/>
      <c r="AC1024" s="147"/>
      <c r="AD1024" s="147"/>
      <c r="AE1024" s="147"/>
      <c r="AF1024" s="147"/>
      <c r="AG1024" s="148" t="str">
        <f t="array" ref="AG1024">IF($P1024="", "",
  "IMT-" &amp; TEXT($A1024,"yyyy-mm-dd") &amp; "-" &amp;
  IFERROR(
    INDEX('{INDEX} Tour Packages'!A:AC,
      MATCH($P1024, '{INDEX} Tour Packages'!$A:$A, 0),
      MATCH("Destination Code", '{INDEX} Tour Packages'!$4:$4, 0)
    ),
    "UNKNOWN"
  ) &amp; "-" &amp;
  TEXT(COUNTIFS(P$4:P1024,P1024),"0000")
)
</f>
        <v/>
      </c>
    </row>
    <row r="1025">
      <c r="A1025" s="156"/>
      <c r="B1025" s="157"/>
      <c r="C1025" s="157"/>
      <c r="D1025" s="157"/>
      <c r="E1025" s="157"/>
      <c r="F1025" s="157"/>
      <c r="G1025" s="157"/>
      <c r="H1025" s="157"/>
      <c r="I1025" s="157"/>
      <c r="J1025" s="157"/>
      <c r="K1025" s="157"/>
      <c r="L1025" s="157"/>
      <c r="M1025" s="157"/>
      <c r="N1025" s="157"/>
      <c r="O1025" s="157"/>
      <c r="P1025" s="157"/>
      <c r="Q1025" s="157"/>
      <c r="R1025" s="157"/>
      <c r="S1025" s="157"/>
      <c r="T1025" s="157"/>
      <c r="U1025" s="157"/>
      <c r="V1025" s="157"/>
      <c r="W1025" s="157"/>
      <c r="X1025" s="157"/>
      <c r="Y1025" s="157"/>
      <c r="Z1025" s="157"/>
      <c r="AA1025" s="157"/>
      <c r="AB1025" s="157"/>
      <c r="AC1025" s="157"/>
      <c r="AD1025" s="157"/>
      <c r="AE1025" s="157"/>
      <c r="AF1025" s="157"/>
      <c r="AG1025" s="158" t="str">
        <f t="array" ref="AG1025">IF($P1025="", "",
  "IMT-" &amp; TEXT($A1025,"yyyy-mm-dd") &amp; "-" &amp;
  IFERROR(
    INDEX('{INDEX} Tour Packages'!A:AC,
      MATCH($P1025, '{INDEX} Tour Packages'!$A:$A, 0),
      MATCH("Destination Code", '{INDEX} Tour Packages'!$4:$4, 0)
    ),
    "UNKNOWN"
  ) &amp; "-" &amp;
  TEXT(COUNTIFS(P$4:P1025,P1025),"0000")
)
</f>
        <v/>
      </c>
    </row>
    <row r="1026">
      <c r="A1026" s="155"/>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c r="AG1026" s="148" t="str">
        <f t="array" ref="AG1026">IF($P1026="", "",
  "IMT-" &amp; TEXT($A1026,"yyyy-mm-dd") &amp; "-" &amp;
  IFERROR(
    INDEX('{INDEX} Tour Packages'!A:AC,
      MATCH($P1026, '{INDEX} Tour Packages'!$A:$A, 0),
      MATCH("Destination Code", '{INDEX} Tour Packages'!$4:$4, 0)
    ),
    "UNKNOWN"
  ) &amp; "-" &amp;
  TEXT(COUNTIFS(P$4:P1026,P1026),"0000")
)
</f>
        <v/>
      </c>
    </row>
    <row r="1027">
      <c r="A1027" s="156"/>
      <c r="B1027" s="157"/>
      <c r="C1027" s="157"/>
      <c r="D1027" s="157"/>
      <c r="E1027" s="157"/>
      <c r="F1027" s="157"/>
      <c r="G1027" s="157"/>
      <c r="H1027" s="157"/>
      <c r="I1027" s="157"/>
      <c r="J1027" s="157"/>
      <c r="K1027" s="157"/>
      <c r="L1027" s="157"/>
      <c r="M1027" s="157"/>
      <c r="N1027" s="157"/>
      <c r="O1027" s="157"/>
      <c r="P1027" s="157"/>
      <c r="Q1027" s="157"/>
      <c r="R1027" s="157"/>
      <c r="S1027" s="157"/>
      <c r="T1027" s="157"/>
      <c r="U1027" s="157"/>
      <c r="V1027" s="157"/>
      <c r="W1027" s="157"/>
      <c r="X1027" s="157"/>
      <c r="Y1027" s="157"/>
      <c r="Z1027" s="157"/>
      <c r="AA1027" s="157"/>
      <c r="AB1027" s="157"/>
      <c r="AC1027" s="157"/>
      <c r="AD1027" s="157"/>
      <c r="AE1027" s="157"/>
      <c r="AF1027" s="157"/>
      <c r="AG1027" s="158" t="str">
        <f t="array" ref="AG1027">IF($P1027="", "",
  "IMT-" &amp; TEXT($A1027,"yyyy-mm-dd") &amp; "-" &amp;
  IFERROR(
    INDEX('{INDEX} Tour Packages'!A:AC,
      MATCH($P1027, '{INDEX} Tour Packages'!$A:$A, 0),
      MATCH("Destination Code", '{INDEX} Tour Packages'!$4:$4, 0)
    ),
    "UNKNOWN"
  ) &amp; "-" &amp;
  TEXT(COUNTIFS(P$4:P1027,P1027),"0000")
)
</f>
        <v/>
      </c>
    </row>
    <row r="1028">
      <c r="A1028" s="155"/>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c r="AG1028" s="148" t="str">
        <f t="array" ref="AG1028">IF($P1028="", "",
  "IMT-" &amp; TEXT($A1028,"yyyy-mm-dd") &amp; "-" &amp;
  IFERROR(
    INDEX('{INDEX} Tour Packages'!A:AC,
      MATCH($P1028, '{INDEX} Tour Packages'!$A:$A, 0),
      MATCH("Destination Code", '{INDEX} Tour Packages'!$4:$4, 0)
    ),
    "UNKNOWN"
  ) &amp; "-" &amp;
  TEXT(COUNTIFS(P$4:P1028,P1028),"0000")
)
</f>
        <v/>
      </c>
    </row>
    <row r="1029">
      <c r="A1029" s="156"/>
      <c r="B1029" s="157"/>
      <c r="C1029" s="157"/>
      <c r="D1029" s="157"/>
      <c r="E1029" s="157"/>
      <c r="F1029" s="157"/>
      <c r="G1029" s="157"/>
      <c r="H1029" s="157"/>
      <c r="I1029" s="157"/>
      <c r="J1029" s="157"/>
      <c r="K1029" s="157"/>
      <c r="L1029" s="157"/>
      <c r="M1029" s="157"/>
      <c r="N1029" s="157"/>
      <c r="O1029" s="157"/>
      <c r="P1029" s="157"/>
      <c r="Q1029" s="157"/>
      <c r="R1029" s="157"/>
      <c r="S1029" s="157"/>
      <c r="T1029" s="157"/>
      <c r="U1029" s="157"/>
      <c r="V1029" s="157"/>
      <c r="W1029" s="157"/>
      <c r="X1029" s="157"/>
      <c r="Y1029" s="157"/>
      <c r="Z1029" s="157"/>
      <c r="AA1029" s="157"/>
      <c r="AB1029" s="157"/>
      <c r="AC1029" s="157"/>
      <c r="AD1029" s="157"/>
      <c r="AE1029" s="157"/>
      <c r="AF1029" s="157"/>
      <c r="AG1029" s="158" t="str">
        <f t="array" ref="AG1029">IF($P1029="", "",
  "IMT-" &amp; TEXT($A1029,"yyyy-mm-dd") &amp; "-" &amp;
  IFERROR(
    INDEX('{INDEX} Tour Packages'!A:AC,
      MATCH($P1029, '{INDEX} Tour Packages'!$A:$A, 0),
      MATCH("Destination Code", '{INDEX} Tour Packages'!$4:$4, 0)
    ),
    "UNKNOWN"
  ) &amp; "-" &amp;
  TEXT(COUNTIFS(P$4:P1029,P1029),"0000")
)
</f>
        <v/>
      </c>
    </row>
    <row r="1030">
      <c r="A1030" s="155"/>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c r="AG1030" s="148" t="str">
        <f t="array" ref="AG1030">IF($P1030="", "",
  "IMT-" &amp; TEXT($A1030,"yyyy-mm-dd") &amp; "-" &amp;
  IFERROR(
    INDEX('{INDEX} Tour Packages'!A:AC,
      MATCH($P1030, '{INDEX} Tour Packages'!$A:$A, 0),
      MATCH("Destination Code", '{INDEX} Tour Packages'!$4:$4, 0)
    ),
    "UNKNOWN"
  ) &amp; "-" &amp;
  TEXT(COUNTIFS(P$4:P1030,P1030),"0000")
)
</f>
        <v/>
      </c>
    </row>
    <row r="1031">
      <c r="A1031" s="156"/>
      <c r="B1031" s="157"/>
      <c r="C1031" s="157"/>
      <c r="D1031" s="157"/>
      <c r="E1031" s="157"/>
      <c r="F1031" s="157"/>
      <c r="G1031" s="157"/>
      <c r="H1031" s="157"/>
      <c r="I1031" s="157"/>
      <c r="J1031" s="157"/>
      <c r="K1031" s="157"/>
      <c r="L1031" s="157"/>
      <c r="M1031" s="157"/>
      <c r="N1031" s="157"/>
      <c r="O1031" s="157"/>
      <c r="P1031" s="157"/>
      <c r="Q1031" s="157"/>
      <c r="R1031" s="157"/>
      <c r="S1031" s="157"/>
      <c r="T1031" s="157"/>
      <c r="U1031" s="157"/>
      <c r="V1031" s="157"/>
      <c r="W1031" s="157"/>
      <c r="X1031" s="157"/>
      <c r="Y1031" s="157"/>
      <c r="Z1031" s="157"/>
      <c r="AA1031" s="157"/>
      <c r="AB1031" s="157"/>
      <c r="AC1031" s="157"/>
      <c r="AD1031" s="157"/>
      <c r="AE1031" s="157"/>
      <c r="AF1031" s="157"/>
      <c r="AG1031" s="158" t="str">
        <f t="array" ref="AG1031">IF($P1031="", "",
  "IMT-" &amp; TEXT($A1031,"yyyy-mm-dd") &amp; "-" &amp;
  IFERROR(
    INDEX('{INDEX} Tour Packages'!A:AC,
      MATCH($P1031, '{INDEX} Tour Packages'!$A:$A, 0),
      MATCH("Destination Code", '{INDEX} Tour Packages'!$4:$4, 0)
    ),
    "UNKNOWN"
  ) &amp; "-" &amp;
  TEXT(COUNTIFS(P$4:P1031,P1031),"0000")
)
</f>
        <v/>
      </c>
    </row>
    <row r="1032">
      <c r="A1032" s="155"/>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c r="AG1032" s="148" t="str">
        <f t="array" ref="AG1032">IF($P1032="", "",
  "IMT-" &amp; TEXT($A1032,"yyyy-mm-dd") &amp; "-" &amp;
  IFERROR(
    INDEX('{INDEX} Tour Packages'!A:AC,
      MATCH($P1032, '{INDEX} Tour Packages'!$A:$A, 0),
      MATCH("Destination Code", '{INDEX} Tour Packages'!$4:$4, 0)
    ),
    "UNKNOWN"
  ) &amp; "-" &amp;
  TEXT(COUNTIFS(P$4:P1032,P1032),"0000")
)
</f>
        <v/>
      </c>
    </row>
    <row r="1033">
      <c r="A1033" s="156"/>
      <c r="B1033" s="157"/>
      <c r="C1033" s="157"/>
      <c r="D1033" s="157"/>
      <c r="E1033" s="157"/>
      <c r="F1033" s="157"/>
      <c r="G1033" s="157"/>
      <c r="H1033" s="157"/>
      <c r="I1033" s="157"/>
      <c r="J1033" s="157"/>
      <c r="K1033" s="157"/>
      <c r="L1033" s="157"/>
      <c r="M1033" s="157"/>
      <c r="N1033" s="157"/>
      <c r="O1033" s="157"/>
      <c r="P1033" s="157"/>
      <c r="Q1033" s="157"/>
      <c r="R1033" s="157"/>
      <c r="S1033" s="157"/>
      <c r="T1033" s="157"/>
      <c r="U1033" s="157"/>
      <c r="V1033" s="157"/>
      <c r="W1033" s="157"/>
      <c r="X1033" s="157"/>
      <c r="Y1033" s="157"/>
      <c r="Z1033" s="157"/>
      <c r="AA1033" s="157"/>
      <c r="AB1033" s="157"/>
      <c r="AC1033" s="157"/>
      <c r="AD1033" s="157"/>
      <c r="AE1033" s="157"/>
      <c r="AF1033" s="157"/>
      <c r="AG1033" s="158" t="str">
        <f t="array" ref="AG1033">IF($P1033="", "",
  "IMT-" &amp; TEXT($A1033,"yyyy-mm-dd") &amp; "-" &amp;
  IFERROR(
    INDEX('{INDEX} Tour Packages'!A:AC,
      MATCH($P1033, '{INDEX} Tour Packages'!$A:$A, 0),
      MATCH("Destination Code", '{INDEX} Tour Packages'!$4:$4, 0)
    ),
    "UNKNOWN"
  ) &amp; "-" &amp;
  TEXT(COUNTIFS(P$4:P1033,P1033),"0000")
)
</f>
        <v/>
      </c>
    </row>
    <row r="1034">
      <c r="A1034" s="155"/>
      <c r="B1034" s="147"/>
      <c r="C1034" s="147"/>
      <c r="D1034" s="147"/>
      <c r="E1034" s="147"/>
      <c r="F1034" s="147"/>
      <c r="G1034" s="147"/>
      <c r="H1034" s="147"/>
      <c r="I1034" s="147"/>
      <c r="J1034" s="147"/>
      <c r="K1034" s="147"/>
      <c r="L1034" s="147"/>
      <c r="M1034" s="147"/>
      <c r="N1034" s="147"/>
      <c r="O1034" s="147"/>
      <c r="P1034" s="147"/>
      <c r="Q1034" s="147"/>
      <c r="R1034" s="147"/>
      <c r="S1034" s="147"/>
      <c r="T1034" s="147"/>
      <c r="U1034" s="147"/>
      <c r="V1034" s="147"/>
      <c r="W1034" s="147"/>
      <c r="X1034" s="147"/>
      <c r="Y1034" s="147"/>
      <c r="Z1034" s="147"/>
      <c r="AA1034" s="147"/>
      <c r="AB1034" s="147"/>
      <c r="AC1034" s="147"/>
      <c r="AD1034" s="147"/>
      <c r="AE1034" s="147"/>
      <c r="AF1034" s="147"/>
      <c r="AG1034" s="148" t="str">
        <f t="array" ref="AG1034">IF($P1034="", "",
  "IMT-" &amp; TEXT($A1034,"yyyy-mm-dd") &amp; "-" &amp;
  IFERROR(
    INDEX('{INDEX} Tour Packages'!A:AC,
      MATCH($P1034, '{INDEX} Tour Packages'!$A:$A, 0),
      MATCH("Destination Code", '{INDEX} Tour Packages'!$4:$4, 0)
    ),
    "UNKNOWN"
  ) &amp; "-" &amp;
  TEXT(COUNTIFS(P$4:P1034,P1034),"0000")
)
</f>
        <v/>
      </c>
    </row>
    <row r="1035">
      <c r="A1035" s="156"/>
      <c r="B1035" s="157"/>
      <c r="C1035" s="157"/>
      <c r="D1035" s="157"/>
      <c r="E1035" s="157"/>
      <c r="F1035" s="157"/>
      <c r="G1035" s="157"/>
      <c r="H1035" s="157"/>
      <c r="I1035" s="157"/>
      <c r="J1035" s="157"/>
      <c r="K1035" s="157"/>
      <c r="L1035" s="157"/>
      <c r="M1035" s="157"/>
      <c r="N1035" s="157"/>
      <c r="O1035" s="157"/>
      <c r="P1035" s="157"/>
      <c r="Q1035" s="157"/>
      <c r="R1035" s="157"/>
      <c r="S1035" s="157"/>
      <c r="T1035" s="157"/>
      <c r="U1035" s="157"/>
      <c r="V1035" s="157"/>
      <c r="W1035" s="157"/>
      <c r="X1035" s="157"/>
      <c r="Y1035" s="157"/>
      <c r="Z1035" s="157"/>
      <c r="AA1035" s="157"/>
      <c r="AB1035" s="157"/>
      <c r="AC1035" s="157"/>
      <c r="AD1035" s="157"/>
      <c r="AE1035" s="157"/>
      <c r="AF1035" s="157"/>
      <c r="AG1035" s="158" t="str">
        <f t="array" ref="AG1035">IF($P1035="", "",
  "IMT-" &amp; TEXT($A1035,"yyyy-mm-dd") &amp; "-" &amp;
  IFERROR(
    INDEX('{INDEX} Tour Packages'!A:AC,
      MATCH($P1035, '{INDEX} Tour Packages'!$A:$A, 0),
      MATCH("Destination Code", '{INDEX} Tour Packages'!$4:$4, 0)
    ),
    "UNKNOWN"
  ) &amp; "-" &amp;
  TEXT(COUNTIFS(P$4:P1035,P1035),"0000")
)
</f>
        <v/>
      </c>
    </row>
    <row r="1036">
      <c r="A1036" s="155"/>
      <c r="B1036" s="147"/>
      <c r="C1036" s="147"/>
      <c r="D1036" s="147"/>
      <c r="E1036" s="147"/>
      <c r="F1036" s="147"/>
      <c r="G1036" s="147"/>
      <c r="H1036" s="147"/>
      <c r="I1036" s="147"/>
      <c r="J1036" s="147"/>
      <c r="K1036" s="147"/>
      <c r="L1036" s="147"/>
      <c r="M1036" s="147"/>
      <c r="N1036" s="147"/>
      <c r="O1036" s="147"/>
      <c r="P1036" s="147"/>
      <c r="Q1036" s="147"/>
      <c r="R1036" s="147"/>
      <c r="S1036" s="147"/>
      <c r="T1036" s="147"/>
      <c r="U1036" s="147"/>
      <c r="V1036" s="147"/>
      <c r="W1036" s="147"/>
      <c r="X1036" s="147"/>
      <c r="Y1036" s="147"/>
      <c r="Z1036" s="147"/>
      <c r="AA1036" s="147"/>
      <c r="AB1036" s="147"/>
      <c r="AC1036" s="147"/>
      <c r="AD1036" s="147"/>
      <c r="AE1036" s="147"/>
      <c r="AF1036" s="147"/>
      <c r="AG1036" s="148" t="str">
        <f t="array" ref="AG1036">IF($P1036="", "",
  "IMT-" &amp; TEXT($A1036,"yyyy-mm-dd") &amp; "-" &amp;
  IFERROR(
    INDEX('{INDEX} Tour Packages'!A:AC,
      MATCH($P1036, '{INDEX} Tour Packages'!$A:$A, 0),
      MATCH("Destination Code", '{INDEX} Tour Packages'!$4:$4, 0)
    ),
    "UNKNOWN"
  ) &amp; "-" &amp;
  TEXT(COUNTIFS(P$4:P1036,P1036),"0000")
)
</f>
        <v/>
      </c>
    </row>
    <row r="1037">
      <c r="A1037" s="156"/>
      <c r="B1037" s="157"/>
      <c r="C1037" s="157"/>
      <c r="D1037" s="157"/>
      <c r="E1037" s="157"/>
      <c r="F1037" s="157"/>
      <c r="G1037" s="157"/>
      <c r="H1037" s="157"/>
      <c r="I1037" s="157"/>
      <c r="J1037" s="157"/>
      <c r="K1037" s="157"/>
      <c r="L1037" s="157"/>
      <c r="M1037" s="157"/>
      <c r="N1037" s="157"/>
      <c r="O1037" s="157"/>
      <c r="P1037" s="157"/>
      <c r="Q1037" s="157"/>
      <c r="R1037" s="157"/>
      <c r="S1037" s="157"/>
      <c r="T1037" s="157"/>
      <c r="U1037" s="157"/>
      <c r="V1037" s="157"/>
      <c r="W1037" s="157"/>
      <c r="X1037" s="157"/>
      <c r="Y1037" s="157"/>
      <c r="Z1037" s="157"/>
      <c r="AA1037" s="157"/>
      <c r="AB1037" s="157"/>
      <c r="AC1037" s="157"/>
      <c r="AD1037" s="157"/>
      <c r="AE1037" s="157"/>
      <c r="AF1037" s="157"/>
      <c r="AG1037" s="158" t="str">
        <f t="array" ref="AG1037">IF($P1037="", "",
  "IMT-" &amp; TEXT($A1037,"yyyy-mm-dd") &amp; "-" &amp;
  IFERROR(
    INDEX('{INDEX} Tour Packages'!A:AC,
      MATCH($P1037, '{INDEX} Tour Packages'!$A:$A, 0),
      MATCH("Destination Code", '{INDEX} Tour Packages'!$4:$4, 0)
    ),
    "UNKNOWN"
  ) &amp; "-" &amp;
  TEXT(COUNTIFS(P$4:P1037,P1037),"0000")
)
</f>
        <v/>
      </c>
    </row>
    <row r="1038">
      <c r="A1038" s="155"/>
      <c r="B1038" s="147"/>
      <c r="C1038" s="147"/>
      <c r="D1038" s="147"/>
      <c r="E1038" s="147"/>
      <c r="F1038" s="147"/>
      <c r="G1038" s="147"/>
      <c r="H1038" s="147"/>
      <c r="I1038" s="147"/>
      <c r="J1038" s="147"/>
      <c r="K1038" s="147"/>
      <c r="L1038" s="147"/>
      <c r="M1038" s="147"/>
      <c r="N1038" s="147"/>
      <c r="O1038" s="147"/>
      <c r="P1038" s="147"/>
      <c r="Q1038" s="147"/>
      <c r="R1038" s="147"/>
      <c r="S1038" s="147"/>
      <c r="T1038" s="147"/>
      <c r="U1038" s="147"/>
      <c r="V1038" s="147"/>
      <c r="W1038" s="147"/>
      <c r="X1038" s="147"/>
      <c r="Y1038" s="147"/>
      <c r="Z1038" s="147"/>
      <c r="AA1038" s="147"/>
      <c r="AB1038" s="147"/>
      <c r="AC1038" s="147"/>
      <c r="AD1038" s="147"/>
      <c r="AE1038" s="147"/>
      <c r="AF1038" s="147"/>
      <c r="AG1038" s="148" t="str">
        <f t="array" ref="AG1038">IF($P1038="", "",
  "IMT-" &amp; TEXT($A1038,"yyyy-mm-dd") &amp; "-" &amp;
  IFERROR(
    INDEX('{INDEX} Tour Packages'!A:AC,
      MATCH($P1038, '{INDEX} Tour Packages'!$A:$A, 0),
      MATCH("Destination Code", '{INDEX} Tour Packages'!$4:$4, 0)
    ),
    "UNKNOWN"
  ) &amp; "-" &amp;
  TEXT(COUNTIFS(P$4:P1038,P1038),"0000")
)
</f>
        <v/>
      </c>
    </row>
    <row r="1039">
      <c r="A1039" s="156"/>
      <c r="B1039" s="157"/>
      <c r="C1039" s="157"/>
      <c r="D1039" s="157"/>
      <c r="E1039" s="157"/>
      <c r="F1039" s="157"/>
      <c r="G1039" s="157"/>
      <c r="H1039" s="157"/>
      <c r="I1039" s="157"/>
      <c r="J1039" s="157"/>
      <c r="K1039" s="157"/>
      <c r="L1039" s="157"/>
      <c r="M1039" s="157"/>
      <c r="N1039" s="157"/>
      <c r="O1039" s="157"/>
      <c r="P1039" s="157"/>
      <c r="Q1039" s="157"/>
      <c r="R1039" s="157"/>
      <c r="S1039" s="157"/>
      <c r="T1039" s="157"/>
      <c r="U1039" s="157"/>
      <c r="V1039" s="157"/>
      <c r="W1039" s="157"/>
      <c r="X1039" s="157"/>
      <c r="Y1039" s="157"/>
      <c r="Z1039" s="157"/>
      <c r="AA1039" s="157"/>
      <c r="AB1039" s="157"/>
      <c r="AC1039" s="157"/>
      <c r="AD1039" s="157"/>
      <c r="AE1039" s="157"/>
      <c r="AF1039" s="157"/>
      <c r="AG1039" s="158" t="str">
        <f t="array" ref="AG1039">IF($P1039="", "",
  "IMT-" &amp; TEXT($A1039,"yyyy-mm-dd") &amp; "-" &amp;
  IFERROR(
    INDEX('{INDEX} Tour Packages'!A:AC,
      MATCH($P1039, '{INDEX} Tour Packages'!$A:$A, 0),
      MATCH("Destination Code", '{INDEX} Tour Packages'!$4:$4, 0)
    ),
    "UNKNOWN"
  ) &amp; "-" &amp;
  TEXT(COUNTIFS(P$4:P1039,P1039),"0000")
)
</f>
        <v/>
      </c>
    </row>
    <row r="1040">
      <c r="A1040" s="155"/>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c r="AG1040" s="148" t="str">
        <f t="array" ref="AG1040">IF($P1040="", "",
  "IMT-" &amp; TEXT($A1040,"yyyy-mm-dd") &amp; "-" &amp;
  IFERROR(
    INDEX('{INDEX} Tour Packages'!A:AC,
      MATCH($P1040, '{INDEX} Tour Packages'!$A:$A, 0),
      MATCH("Destination Code", '{INDEX} Tour Packages'!$4:$4, 0)
    ),
    "UNKNOWN"
  ) &amp; "-" &amp;
  TEXT(COUNTIFS(P$4:P1040,P1040),"0000")
)
</f>
        <v/>
      </c>
    </row>
    <row r="1041">
      <c r="A1041" s="156"/>
      <c r="B1041" s="157"/>
      <c r="C1041" s="157"/>
      <c r="D1041" s="157"/>
      <c r="E1041" s="157"/>
      <c r="F1041" s="157"/>
      <c r="G1041" s="157"/>
      <c r="H1041" s="157"/>
      <c r="I1041" s="157"/>
      <c r="J1041" s="157"/>
      <c r="K1041" s="157"/>
      <c r="L1041" s="157"/>
      <c r="M1041" s="157"/>
      <c r="N1041" s="157"/>
      <c r="O1041" s="157"/>
      <c r="P1041" s="157"/>
      <c r="Q1041" s="157"/>
      <c r="R1041" s="157"/>
      <c r="S1041" s="157"/>
      <c r="T1041" s="157"/>
      <c r="U1041" s="157"/>
      <c r="V1041" s="157"/>
      <c r="W1041" s="157"/>
      <c r="X1041" s="157"/>
      <c r="Y1041" s="157"/>
      <c r="Z1041" s="157"/>
      <c r="AA1041" s="157"/>
      <c r="AB1041" s="157"/>
      <c r="AC1041" s="157"/>
      <c r="AD1041" s="157"/>
      <c r="AE1041" s="157"/>
      <c r="AF1041" s="157"/>
      <c r="AG1041" s="158" t="str">
        <f t="array" ref="AG1041">IF($P1041="", "",
  "IMT-" &amp; TEXT($A1041,"yyyy-mm-dd") &amp; "-" &amp;
  IFERROR(
    INDEX('{INDEX} Tour Packages'!A:AC,
      MATCH($P1041, '{INDEX} Tour Packages'!$A:$A, 0),
      MATCH("Destination Code", '{INDEX} Tour Packages'!$4:$4, 0)
    ),
    "UNKNOWN"
  ) &amp; "-" &amp;
  TEXT(COUNTIFS(P$4:P1041,P1041),"0000")
)
</f>
        <v/>
      </c>
    </row>
    <row r="1042">
      <c r="A1042" s="155"/>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c r="AG1042" s="148" t="str">
        <f t="array" ref="AG1042">IF($P1042="", "",
  "IMT-" &amp; TEXT($A1042,"yyyy-mm-dd") &amp; "-" &amp;
  IFERROR(
    INDEX('{INDEX} Tour Packages'!A:AC,
      MATCH($P1042, '{INDEX} Tour Packages'!$A:$A, 0),
      MATCH("Destination Code", '{INDEX} Tour Packages'!$4:$4, 0)
    ),
    "UNKNOWN"
  ) &amp; "-" &amp;
  TEXT(COUNTIFS(P$4:P1042,P1042),"0000")
)
</f>
        <v/>
      </c>
    </row>
    <row r="1043">
      <c r="A1043" s="156"/>
      <c r="B1043" s="157"/>
      <c r="C1043" s="157"/>
      <c r="D1043" s="157"/>
      <c r="E1043" s="157"/>
      <c r="F1043" s="157"/>
      <c r="G1043" s="157"/>
      <c r="H1043" s="157"/>
      <c r="I1043" s="157"/>
      <c r="J1043" s="157"/>
      <c r="K1043" s="157"/>
      <c r="L1043" s="157"/>
      <c r="M1043" s="157"/>
      <c r="N1043" s="157"/>
      <c r="O1043" s="157"/>
      <c r="P1043" s="157"/>
      <c r="Q1043" s="157"/>
      <c r="R1043" s="157"/>
      <c r="S1043" s="157"/>
      <c r="T1043" s="157"/>
      <c r="U1043" s="157"/>
      <c r="V1043" s="157"/>
      <c r="W1043" s="157"/>
      <c r="X1043" s="157"/>
      <c r="Y1043" s="157"/>
      <c r="Z1043" s="157"/>
      <c r="AA1043" s="157"/>
      <c r="AB1043" s="157"/>
      <c r="AC1043" s="157"/>
      <c r="AD1043" s="157"/>
      <c r="AE1043" s="157"/>
      <c r="AF1043" s="157"/>
      <c r="AG1043" s="158" t="str">
        <f t="array" ref="AG1043">IF($P1043="", "",
  "IMT-" &amp; TEXT($A1043,"yyyy-mm-dd") &amp; "-" &amp;
  IFERROR(
    INDEX('{INDEX} Tour Packages'!A:AC,
      MATCH($P1043, '{INDEX} Tour Packages'!$A:$A, 0),
      MATCH("Destination Code", '{INDEX} Tour Packages'!$4:$4, 0)
    ),
    "UNKNOWN"
  ) &amp; "-" &amp;
  TEXT(COUNTIFS(P$4:P1043,P1043),"0000")
)
</f>
        <v/>
      </c>
    </row>
    <row r="1044">
      <c r="A1044" s="155"/>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c r="AG1044" s="148" t="str">
        <f t="array" ref="AG1044">IF($P1044="", "",
  "IMT-" &amp; TEXT($A1044,"yyyy-mm-dd") &amp; "-" &amp;
  IFERROR(
    INDEX('{INDEX} Tour Packages'!A:AC,
      MATCH($P1044, '{INDEX} Tour Packages'!$A:$A, 0),
      MATCH("Destination Code", '{INDEX} Tour Packages'!$4:$4, 0)
    ),
    "UNKNOWN"
  ) &amp; "-" &amp;
  TEXT(COUNTIFS(P$4:P1044,P1044),"0000")
)
</f>
        <v/>
      </c>
    </row>
    <row r="1045">
      <c r="A1045" s="156"/>
      <c r="B1045" s="157"/>
      <c r="C1045" s="157"/>
      <c r="D1045" s="157"/>
      <c r="E1045" s="157"/>
      <c r="F1045" s="157"/>
      <c r="G1045" s="157"/>
      <c r="H1045" s="157"/>
      <c r="I1045" s="157"/>
      <c r="J1045" s="157"/>
      <c r="K1045" s="157"/>
      <c r="L1045" s="157"/>
      <c r="M1045" s="157"/>
      <c r="N1045" s="157"/>
      <c r="O1045" s="157"/>
      <c r="P1045" s="157"/>
      <c r="Q1045" s="157"/>
      <c r="R1045" s="157"/>
      <c r="S1045" s="157"/>
      <c r="T1045" s="157"/>
      <c r="U1045" s="157"/>
      <c r="V1045" s="157"/>
      <c r="W1045" s="157"/>
      <c r="X1045" s="157"/>
      <c r="Y1045" s="157"/>
      <c r="Z1045" s="157"/>
      <c r="AA1045" s="157"/>
      <c r="AB1045" s="157"/>
      <c r="AC1045" s="157"/>
      <c r="AD1045" s="157"/>
      <c r="AE1045" s="157"/>
      <c r="AF1045" s="157"/>
      <c r="AG1045" s="158" t="str">
        <f t="array" ref="AG1045">IF($P1045="", "",
  "IMT-" &amp; TEXT($A1045,"yyyy-mm-dd") &amp; "-" &amp;
  IFERROR(
    INDEX('{INDEX} Tour Packages'!A:AC,
      MATCH($P1045, '{INDEX} Tour Packages'!$A:$A, 0),
      MATCH("Destination Code", '{INDEX} Tour Packages'!$4:$4, 0)
    ),
    "UNKNOWN"
  ) &amp; "-" &amp;
  TEXT(COUNTIFS(P$4:P1045,P1045),"0000")
)
</f>
        <v/>
      </c>
    </row>
    <row r="1046">
      <c r="A1046" s="155"/>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c r="AG1046" s="148" t="str">
        <f t="array" ref="AG1046">IF($P1046="", "",
  "IMT-" &amp; TEXT($A1046,"yyyy-mm-dd") &amp; "-" &amp;
  IFERROR(
    INDEX('{INDEX} Tour Packages'!A:AC,
      MATCH($P1046, '{INDEX} Tour Packages'!$A:$A, 0),
      MATCH("Destination Code", '{INDEX} Tour Packages'!$4:$4, 0)
    ),
    "UNKNOWN"
  ) &amp; "-" &amp;
  TEXT(COUNTIFS(P$4:P1046,P1046),"0000")
)
</f>
        <v/>
      </c>
    </row>
    <row r="1047">
      <c r="A1047" s="156"/>
      <c r="B1047" s="157"/>
      <c r="C1047" s="157"/>
      <c r="D1047" s="157"/>
      <c r="E1047" s="157"/>
      <c r="F1047" s="157"/>
      <c r="G1047" s="157"/>
      <c r="H1047" s="157"/>
      <c r="I1047" s="157"/>
      <c r="J1047" s="157"/>
      <c r="K1047" s="157"/>
      <c r="L1047" s="157"/>
      <c r="M1047" s="157"/>
      <c r="N1047" s="157"/>
      <c r="O1047" s="157"/>
      <c r="P1047" s="157"/>
      <c r="Q1047" s="157"/>
      <c r="R1047" s="157"/>
      <c r="S1047" s="157"/>
      <c r="T1047" s="157"/>
      <c r="U1047" s="157"/>
      <c r="V1047" s="157"/>
      <c r="W1047" s="157"/>
      <c r="X1047" s="157"/>
      <c r="Y1047" s="157"/>
      <c r="Z1047" s="157"/>
      <c r="AA1047" s="157"/>
      <c r="AB1047" s="157"/>
      <c r="AC1047" s="157"/>
      <c r="AD1047" s="157"/>
      <c r="AE1047" s="157"/>
      <c r="AF1047" s="157"/>
      <c r="AG1047" s="158" t="str">
        <f t="array" ref="AG1047">IF($P1047="", "",
  "IMT-" &amp; TEXT($A1047,"yyyy-mm-dd") &amp; "-" &amp;
  IFERROR(
    INDEX('{INDEX} Tour Packages'!A:AC,
      MATCH($P1047, '{INDEX} Tour Packages'!$A:$A, 0),
      MATCH("Destination Code", '{INDEX} Tour Packages'!$4:$4, 0)
    ),
    "UNKNOWN"
  ) &amp; "-" &amp;
  TEXT(COUNTIFS(P$4:P1047,P1047),"0000")
)
</f>
        <v/>
      </c>
    </row>
    <row r="1048">
      <c r="A1048" s="155"/>
      <c r="B1048" s="147"/>
      <c r="C1048" s="147"/>
      <c r="D1048" s="147"/>
      <c r="E1048" s="147"/>
      <c r="F1048" s="147"/>
      <c r="G1048" s="147"/>
      <c r="H1048" s="147"/>
      <c r="I1048" s="147"/>
      <c r="J1048" s="147"/>
      <c r="K1048" s="147"/>
      <c r="L1048" s="147"/>
      <c r="M1048" s="147"/>
      <c r="N1048" s="147"/>
      <c r="O1048" s="147"/>
      <c r="P1048" s="147"/>
      <c r="Q1048" s="147"/>
      <c r="R1048" s="147"/>
      <c r="S1048" s="147"/>
      <c r="T1048" s="147"/>
      <c r="U1048" s="147"/>
      <c r="V1048" s="147"/>
      <c r="W1048" s="147"/>
      <c r="X1048" s="147"/>
      <c r="Y1048" s="147"/>
      <c r="Z1048" s="147"/>
      <c r="AA1048" s="147"/>
      <c r="AB1048" s="147"/>
      <c r="AC1048" s="147"/>
      <c r="AD1048" s="147"/>
      <c r="AE1048" s="147"/>
      <c r="AF1048" s="147"/>
      <c r="AG1048" s="148" t="str">
        <f t="array" ref="AG1048">IF($P1048="", "",
  "IMT-" &amp; TEXT($A1048,"yyyy-mm-dd") &amp; "-" &amp;
  IFERROR(
    INDEX('{INDEX} Tour Packages'!A:AC,
      MATCH($P1048, '{INDEX} Tour Packages'!$A:$A, 0),
      MATCH("Destination Code", '{INDEX} Tour Packages'!$4:$4, 0)
    ),
    "UNKNOWN"
  ) &amp; "-" &amp;
  TEXT(COUNTIFS(P$4:P1048,P1048),"0000")
)
</f>
        <v/>
      </c>
    </row>
    <row r="1049">
      <c r="A1049" s="156"/>
      <c r="B1049" s="157"/>
      <c r="C1049" s="157"/>
      <c r="D1049" s="157"/>
      <c r="E1049" s="157"/>
      <c r="F1049" s="157"/>
      <c r="G1049" s="157"/>
      <c r="H1049" s="157"/>
      <c r="I1049" s="157"/>
      <c r="J1049" s="157"/>
      <c r="K1049" s="157"/>
      <c r="L1049" s="157"/>
      <c r="M1049" s="157"/>
      <c r="N1049" s="157"/>
      <c r="O1049" s="157"/>
      <c r="P1049" s="157"/>
      <c r="Q1049" s="157"/>
      <c r="R1049" s="157"/>
      <c r="S1049" s="157"/>
      <c r="T1049" s="157"/>
      <c r="U1049" s="157"/>
      <c r="V1049" s="157"/>
      <c r="W1049" s="157"/>
      <c r="X1049" s="157"/>
      <c r="Y1049" s="157"/>
      <c r="Z1049" s="157"/>
      <c r="AA1049" s="157"/>
      <c r="AB1049" s="157"/>
      <c r="AC1049" s="157"/>
      <c r="AD1049" s="157"/>
      <c r="AE1049" s="157"/>
      <c r="AF1049" s="157"/>
      <c r="AG1049" s="158" t="str">
        <f t="array" ref="AG1049">IF($P1049="", "",
  "IMT-" &amp; TEXT($A1049,"yyyy-mm-dd") &amp; "-" &amp;
  IFERROR(
    INDEX('{INDEX} Tour Packages'!A:AC,
      MATCH($P1049, '{INDEX} Tour Packages'!$A:$A, 0),
      MATCH("Destination Code", '{INDEX} Tour Packages'!$4:$4, 0)
    ),
    "UNKNOWN"
  ) &amp; "-" &amp;
  TEXT(COUNTIFS(P$4:P1049,P1049),"0000")
)
</f>
        <v/>
      </c>
    </row>
    <row r="1050">
      <c r="A1050" s="155"/>
      <c r="B1050" s="147"/>
      <c r="C1050" s="147"/>
      <c r="D1050" s="147"/>
      <c r="E1050" s="147"/>
      <c r="F1050" s="147"/>
      <c r="G1050" s="147"/>
      <c r="H1050" s="147"/>
      <c r="I1050" s="147"/>
      <c r="J1050" s="147"/>
      <c r="K1050" s="147"/>
      <c r="L1050" s="147"/>
      <c r="M1050" s="147"/>
      <c r="N1050" s="147"/>
      <c r="O1050" s="147"/>
      <c r="P1050" s="147"/>
      <c r="Q1050" s="147"/>
      <c r="R1050" s="147"/>
      <c r="S1050" s="147"/>
      <c r="T1050" s="147"/>
      <c r="U1050" s="147"/>
      <c r="V1050" s="147"/>
      <c r="W1050" s="147"/>
      <c r="X1050" s="147"/>
      <c r="Y1050" s="147"/>
      <c r="Z1050" s="147"/>
      <c r="AA1050" s="147"/>
      <c r="AB1050" s="147"/>
      <c r="AC1050" s="147"/>
      <c r="AD1050" s="147"/>
      <c r="AE1050" s="147"/>
      <c r="AF1050" s="147"/>
      <c r="AG1050" s="148" t="str">
        <f t="array" ref="AG1050">IF($P1050="", "",
  "IMT-" &amp; TEXT($A1050,"yyyy-mm-dd") &amp; "-" &amp;
  IFERROR(
    INDEX('{INDEX} Tour Packages'!A:AC,
      MATCH($P1050, '{INDEX} Tour Packages'!$A:$A, 0),
      MATCH("Destination Code", '{INDEX} Tour Packages'!$4:$4, 0)
    ),
    "UNKNOWN"
  ) &amp; "-" &amp;
  TEXT(COUNTIFS(P$4:P1050,P1050),"0000")
)
</f>
        <v/>
      </c>
    </row>
    <row r="1051">
      <c r="A1051" s="156"/>
      <c r="B1051" s="157"/>
      <c r="C1051" s="157"/>
      <c r="D1051" s="157"/>
      <c r="E1051" s="157"/>
      <c r="F1051" s="157"/>
      <c r="G1051" s="157"/>
      <c r="H1051" s="157"/>
      <c r="I1051" s="157"/>
      <c r="J1051" s="157"/>
      <c r="K1051" s="157"/>
      <c r="L1051" s="157"/>
      <c r="M1051" s="157"/>
      <c r="N1051" s="157"/>
      <c r="O1051" s="157"/>
      <c r="P1051" s="157"/>
      <c r="Q1051" s="157"/>
      <c r="R1051" s="157"/>
      <c r="S1051" s="157"/>
      <c r="T1051" s="157"/>
      <c r="U1051" s="157"/>
      <c r="V1051" s="157"/>
      <c r="W1051" s="157"/>
      <c r="X1051" s="157"/>
      <c r="Y1051" s="157"/>
      <c r="Z1051" s="157"/>
      <c r="AA1051" s="157"/>
      <c r="AB1051" s="157"/>
      <c r="AC1051" s="157"/>
      <c r="AD1051" s="157"/>
      <c r="AE1051" s="157"/>
      <c r="AF1051" s="157"/>
      <c r="AG1051" s="158" t="str">
        <f t="array" ref="AG1051">IF($P1051="", "",
  "IMT-" &amp; TEXT($A1051,"yyyy-mm-dd") &amp; "-" &amp;
  IFERROR(
    INDEX('{INDEX} Tour Packages'!A:AC,
      MATCH($P1051, '{INDEX} Tour Packages'!$A:$A, 0),
      MATCH("Destination Code", '{INDEX} Tour Packages'!$4:$4, 0)
    ),
    "UNKNOWN"
  ) &amp; "-" &amp;
  TEXT(COUNTIFS(P$4:P1051,P1051),"0000")
)
</f>
        <v/>
      </c>
    </row>
    <row r="1052">
      <c r="A1052" s="155"/>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c r="AG1052" s="148" t="str">
        <f t="array" ref="AG1052">IF($P1052="", "",
  "IMT-" &amp; TEXT($A1052,"yyyy-mm-dd") &amp; "-" &amp;
  IFERROR(
    INDEX('{INDEX} Tour Packages'!A:AC,
      MATCH($P1052, '{INDEX} Tour Packages'!$A:$A, 0),
      MATCH("Destination Code", '{INDEX} Tour Packages'!$4:$4, 0)
    ),
    "UNKNOWN"
  ) &amp; "-" &amp;
  TEXT(COUNTIFS(P$4:P1052,P1052),"0000")
)
</f>
        <v/>
      </c>
    </row>
    <row r="1053">
      <c r="A1053" s="156"/>
      <c r="B1053" s="157"/>
      <c r="C1053" s="157"/>
      <c r="D1053" s="157"/>
      <c r="E1053" s="157"/>
      <c r="F1053" s="157"/>
      <c r="G1053" s="157"/>
      <c r="H1053" s="157"/>
      <c r="I1053" s="157"/>
      <c r="J1053" s="157"/>
      <c r="K1053" s="157"/>
      <c r="L1053" s="157"/>
      <c r="M1053" s="157"/>
      <c r="N1053" s="157"/>
      <c r="O1053" s="157"/>
      <c r="P1053" s="157"/>
      <c r="Q1053" s="157"/>
      <c r="R1053" s="157"/>
      <c r="S1053" s="157"/>
      <c r="T1053" s="157"/>
      <c r="U1053" s="157"/>
      <c r="V1053" s="157"/>
      <c r="W1053" s="157"/>
      <c r="X1053" s="157"/>
      <c r="Y1053" s="157"/>
      <c r="Z1053" s="157"/>
      <c r="AA1053" s="157"/>
      <c r="AB1053" s="157"/>
      <c r="AC1053" s="157"/>
      <c r="AD1053" s="157"/>
      <c r="AE1053" s="157"/>
      <c r="AF1053" s="157"/>
      <c r="AG1053" s="158" t="str">
        <f t="array" ref="AG1053">IF($P1053="", "",
  "IMT-" &amp; TEXT($A1053,"yyyy-mm-dd") &amp; "-" &amp;
  IFERROR(
    INDEX('{INDEX} Tour Packages'!A:AC,
      MATCH($P1053, '{INDEX} Tour Packages'!$A:$A, 0),
      MATCH("Destination Code", '{INDEX} Tour Packages'!$4:$4, 0)
    ),
    "UNKNOWN"
  ) &amp; "-" &amp;
  TEXT(COUNTIFS(P$4:P1053,P1053),"0000")
)
</f>
        <v/>
      </c>
    </row>
    <row r="1054">
      <c r="A1054" s="155"/>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c r="AG1054" s="148" t="str">
        <f t="array" ref="AG1054">IF($P1054="", "",
  "IMT-" &amp; TEXT($A1054,"yyyy-mm-dd") &amp; "-" &amp;
  IFERROR(
    INDEX('{INDEX} Tour Packages'!A:AC,
      MATCH($P1054, '{INDEX} Tour Packages'!$A:$A, 0),
      MATCH("Destination Code", '{INDEX} Tour Packages'!$4:$4, 0)
    ),
    "UNKNOWN"
  ) &amp; "-" &amp;
  TEXT(COUNTIFS(P$4:P1054,P1054),"0000")
)
</f>
        <v/>
      </c>
    </row>
    <row r="1055">
      <c r="A1055" s="156"/>
      <c r="B1055" s="157"/>
      <c r="C1055" s="157"/>
      <c r="D1055" s="157"/>
      <c r="E1055" s="157"/>
      <c r="F1055" s="157"/>
      <c r="G1055" s="157"/>
      <c r="H1055" s="157"/>
      <c r="I1055" s="157"/>
      <c r="J1055" s="157"/>
      <c r="K1055" s="157"/>
      <c r="L1055" s="157"/>
      <c r="M1055" s="157"/>
      <c r="N1055" s="157"/>
      <c r="O1055" s="157"/>
      <c r="P1055" s="157"/>
      <c r="Q1055" s="157"/>
      <c r="R1055" s="157"/>
      <c r="S1055" s="157"/>
      <c r="T1055" s="157"/>
      <c r="U1055" s="157"/>
      <c r="V1055" s="157"/>
      <c r="W1055" s="157"/>
      <c r="X1055" s="157"/>
      <c r="Y1055" s="157"/>
      <c r="Z1055" s="157"/>
      <c r="AA1055" s="157"/>
      <c r="AB1055" s="157"/>
      <c r="AC1055" s="157"/>
      <c r="AD1055" s="157"/>
      <c r="AE1055" s="157"/>
      <c r="AF1055" s="157"/>
      <c r="AG1055" s="158" t="str">
        <f t="array" ref="AG1055">IF($P1055="", "",
  "IMT-" &amp; TEXT($A1055,"yyyy-mm-dd") &amp; "-" &amp;
  IFERROR(
    INDEX('{INDEX} Tour Packages'!A:AC,
      MATCH($P1055, '{INDEX} Tour Packages'!$A:$A, 0),
      MATCH("Destination Code", '{INDEX} Tour Packages'!$4:$4, 0)
    ),
    "UNKNOWN"
  ) &amp; "-" &amp;
  TEXT(COUNTIFS(P$4:P1055,P1055),"0000")
)
</f>
        <v/>
      </c>
    </row>
    <row r="1056">
      <c r="A1056" s="155"/>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c r="AG1056" s="148" t="str">
        <f t="array" ref="AG1056">IF($P1056="", "",
  "IMT-" &amp; TEXT($A1056,"yyyy-mm-dd") &amp; "-" &amp;
  IFERROR(
    INDEX('{INDEX} Tour Packages'!A:AC,
      MATCH($P1056, '{INDEX} Tour Packages'!$A:$A, 0),
      MATCH("Destination Code", '{INDEX} Tour Packages'!$4:$4, 0)
    ),
    "UNKNOWN"
  ) &amp; "-" &amp;
  TEXT(COUNTIFS(P$4:P1056,P1056),"0000")
)
</f>
        <v/>
      </c>
    </row>
    <row r="1057">
      <c r="A1057" s="156"/>
      <c r="B1057" s="157"/>
      <c r="C1057" s="157"/>
      <c r="D1057" s="157"/>
      <c r="E1057" s="157"/>
      <c r="F1057" s="157"/>
      <c r="G1057" s="157"/>
      <c r="H1057" s="157"/>
      <c r="I1057" s="157"/>
      <c r="J1057" s="157"/>
      <c r="K1057" s="157"/>
      <c r="L1057" s="157"/>
      <c r="M1057" s="157"/>
      <c r="N1057" s="157"/>
      <c r="O1057" s="157"/>
      <c r="P1057" s="157"/>
      <c r="Q1057" s="157"/>
      <c r="R1057" s="157"/>
      <c r="S1057" s="157"/>
      <c r="T1057" s="157"/>
      <c r="U1057" s="157"/>
      <c r="V1057" s="157"/>
      <c r="W1057" s="157"/>
      <c r="X1057" s="157"/>
      <c r="Y1057" s="157"/>
      <c r="Z1057" s="157"/>
      <c r="AA1057" s="157"/>
      <c r="AB1057" s="157"/>
      <c r="AC1057" s="157"/>
      <c r="AD1057" s="157"/>
      <c r="AE1057" s="157"/>
      <c r="AF1057" s="157"/>
      <c r="AG1057" s="158" t="str">
        <f t="array" ref="AG1057">IF($P1057="", "",
  "IMT-" &amp; TEXT($A1057,"yyyy-mm-dd") &amp; "-" &amp;
  IFERROR(
    INDEX('{INDEX} Tour Packages'!A:AC,
      MATCH($P1057, '{INDEX} Tour Packages'!$A:$A, 0),
      MATCH("Destination Code", '{INDEX} Tour Packages'!$4:$4, 0)
    ),
    "UNKNOWN"
  ) &amp; "-" &amp;
  TEXT(COUNTIFS(P$4:P1057,P1057),"0000")
)
</f>
        <v/>
      </c>
    </row>
    <row r="1058">
      <c r="A1058" s="155"/>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c r="AG1058" s="148" t="str">
        <f t="array" ref="AG1058">IF($P1058="", "",
  "IMT-" &amp; TEXT($A1058,"yyyy-mm-dd") &amp; "-" &amp;
  IFERROR(
    INDEX('{INDEX} Tour Packages'!A:AC,
      MATCH($P1058, '{INDEX} Tour Packages'!$A:$A, 0),
      MATCH("Destination Code", '{INDEX} Tour Packages'!$4:$4, 0)
    ),
    "UNKNOWN"
  ) &amp; "-" &amp;
  TEXT(COUNTIFS(P$4:P1058,P1058),"0000")
)
</f>
        <v/>
      </c>
    </row>
    <row r="1059">
      <c r="A1059" s="156"/>
      <c r="B1059" s="157"/>
      <c r="C1059" s="157"/>
      <c r="D1059" s="157"/>
      <c r="E1059" s="157"/>
      <c r="F1059" s="157"/>
      <c r="G1059" s="157"/>
      <c r="H1059" s="157"/>
      <c r="I1059" s="157"/>
      <c r="J1059" s="157"/>
      <c r="K1059" s="157"/>
      <c r="L1059" s="157"/>
      <c r="M1059" s="157"/>
      <c r="N1059" s="157"/>
      <c r="O1059" s="157"/>
      <c r="P1059" s="157"/>
      <c r="Q1059" s="157"/>
      <c r="R1059" s="157"/>
      <c r="S1059" s="157"/>
      <c r="T1059" s="157"/>
      <c r="U1059" s="157"/>
      <c r="V1059" s="157"/>
      <c r="W1059" s="157"/>
      <c r="X1059" s="157"/>
      <c r="Y1059" s="157"/>
      <c r="Z1059" s="157"/>
      <c r="AA1059" s="157"/>
      <c r="AB1059" s="157"/>
      <c r="AC1059" s="157"/>
      <c r="AD1059" s="157"/>
      <c r="AE1059" s="157"/>
      <c r="AF1059" s="157"/>
      <c r="AG1059" s="158" t="str">
        <f t="array" ref="AG1059">IF($P1059="", "",
  "IMT-" &amp; TEXT($A1059,"yyyy-mm-dd") &amp; "-" &amp;
  IFERROR(
    INDEX('{INDEX} Tour Packages'!A:AC,
      MATCH($P1059, '{INDEX} Tour Packages'!$A:$A, 0),
      MATCH("Destination Code", '{INDEX} Tour Packages'!$4:$4, 0)
    ),
    "UNKNOWN"
  ) &amp; "-" &amp;
  TEXT(COUNTIFS(P$4:P1059,P1059),"0000")
)
</f>
        <v/>
      </c>
    </row>
    <row r="1060">
      <c r="A1060" s="155"/>
      <c r="B1060" s="147"/>
      <c r="C1060" s="147"/>
      <c r="D1060" s="147"/>
      <c r="E1060" s="147"/>
      <c r="F1060" s="147"/>
      <c r="G1060" s="147"/>
      <c r="H1060" s="147"/>
      <c r="I1060" s="147"/>
      <c r="J1060" s="147"/>
      <c r="K1060" s="147"/>
      <c r="L1060" s="147"/>
      <c r="M1060" s="147"/>
      <c r="N1060" s="147"/>
      <c r="O1060" s="147"/>
      <c r="P1060" s="147"/>
      <c r="Q1060" s="147"/>
      <c r="R1060" s="147"/>
      <c r="S1060" s="147"/>
      <c r="T1060" s="147"/>
      <c r="U1060" s="147"/>
      <c r="V1060" s="147"/>
      <c r="W1060" s="147"/>
      <c r="X1060" s="147"/>
      <c r="Y1060" s="147"/>
      <c r="Z1060" s="147"/>
      <c r="AA1060" s="147"/>
      <c r="AB1060" s="147"/>
      <c r="AC1060" s="147"/>
      <c r="AD1060" s="147"/>
      <c r="AE1060" s="147"/>
      <c r="AF1060" s="147"/>
      <c r="AG1060" s="148" t="str">
        <f t="array" ref="AG1060">IF($P1060="", "",
  "IMT-" &amp; TEXT($A1060,"yyyy-mm-dd") &amp; "-" &amp;
  IFERROR(
    INDEX('{INDEX} Tour Packages'!A:AC,
      MATCH($P1060, '{INDEX} Tour Packages'!$A:$A, 0),
      MATCH("Destination Code", '{INDEX} Tour Packages'!$4:$4, 0)
    ),
    "UNKNOWN"
  ) &amp; "-" &amp;
  TEXT(COUNTIFS(P$4:P1060,P1060),"0000")
)
</f>
        <v/>
      </c>
    </row>
    <row r="1061">
      <c r="A1061" s="156"/>
      <c r="B1061" s="157"/>
      <c r="C1061" s="157"/>
      <c r="D1061" s="157"/>
      <c r="E1061" s="157"/>
      <c r="F1061" s="157"/>
      <c r="G1061" s="157"/>
      <c r="H1061" s="157"/>
      <c r="I1061" s="157"/>
      <c r="J1061" s="157"/>
      <c r="K1061" s="157"/>
      <c r="L1061" s="157"/>
      <c r="M1061" s="157"/>
      <c r="N1061" s="157"/>
      <c r="O1061" s="157"/>
      <c r="P1061" s="157"/>
      <c r="Q1061" s="157"/>
      <c r="R1061" s="157"/>
      <c r="S1061" s="157"/>
      <c r="T1061" s="157"/>
      <c r="U1061" s="157"/>
      <c r="V1061" s="157"/>
      <c r="W1061" s="157"/>
      <c r="X1061" s="157"/>
      <c r="Y1061" s="157"/>
      <c r="Z1061" s="157"/>
      <c r="AA1061" s="157"/>
      <c r="AB1061" s="157"/>
      <c r="AC1061" s="157"/>
      <c r="AD1061" s="157"/>
      <c r="AE1061" s="157"/>
      <c r="AF1061" s="157"/>
      <c r="AG1061" s="158" t="str">
        <f t="array" ref="AG1061">IF($P1061="", "",
  "IMT-" &amp; TEXT($A1061,"yyyy-mm-dd") &amp; "-" &amp;
  IFERROR(
    INDEX('{INDEX} Tour Packages'!A:AC,
      MATCH($P1061, '{INDEX} Tour Packages'!$A:$A, 0),
      MATCH("Destination Code", '{INDEX} Tour Packages'!$4:$4, 0)
    ),
    "UNKNOWN"
  ) &amp; "-" &amp;
  TEXT(COUNTIFS(P$4:P1061,P1061),"0000")
)
</f>
        <v/>
      </c>
    </row>
    <row r="1062">
      <c r="A1062" s="155"/>
      <c r="B1062" s="147"/>
      <c r="C1062" s="147"/>
      <c r="D1062" s="147"/>
      <c r="E1062" s="147"/>
      <c r="F1062" s="147"/>
      <c r="G1062" s="147"/>
      <c r="H1062" s="147"/>
      <c r="I1062" s="147"/>
      <c r="J1062" s="147"/>
      <c r="K1062" s="147"/>
      <c r="L1062" s="147"/>
      <c r="M1062" s="147"/>
      <c r="N1062" s="147"/>
      <c r="O1062" s="147"/>
      <c r="P1062" s="147"/>
      <c r="Q1062" s="147"/>
      <c r="R1062" s="147"/>
      <c r="S1062" s="147"/>
      <c r="T1062" s="147"/>
      <c r="U1062" s="147"/>
      <c r="V1062" s="147"/>
      <c r="W1062" s="147"/>
      <c r="X1062" s="147"/>
      <c r="Y1062" s="147"/>
      <c r="Z1062" s="147"/>
      <c r="AA1062" s="147"/>
      <c r="AB1062" s="147"/>
      <c r="AC1062" s="147"/>
      <c r="AD1062" s="147"/>
      <c r="AE1062" s="147"/>
      <c r="AF1062" s="147"/>
      <c r="AG1062" s="148" t="str">
        <f t="array" ref="AG1062">IF($P1062="", "",
  "IMT-" &amp; TEXT($A1062,"yyyy-mm-dd") &amp; "-" &amp;
  IFERROR(
    INDEX('{INDEX} Tour Packages'!A:AC,
      MATCH($P1062, '{INDEX} Tour Packages'!$A:$A, 0),
      MATCH("Destination Code", '{INDEX} Tour Packages'!$4:$4, 0)
    ),
    "UNKNOWN"
  ) &amp; "-" &amp;
  TEXT(COUNTIFS(P$4:P1062,P1062),"0000")
)
</f>
        <v/>
      </c>
    </row>
    <row r="1063">
      <c r="A1063" s="156"/>
      <c r="B1063" s="157"/>
      <c r="C1063" s="157"/>
      <c r="D1063" s="157"/>
      <c r="E1063" s="157"/>
      <c r="F1063" s="157"/>
      <c r="G1063" s="157"/>
      <c r="H1063" s="157"/>
      <c r="I1063" s="157"/>
      <c r="J1063" s="157"/>
      <c r="K1063" s="157"/>
      <c r="L1063" s="157"/>
      <c r="M1063" s="157"/>
      <c r="N1063" s="157"/>
      <c r="O1063" s="157"/>
      <c r="P1063" s="157"/>
      <c r="Q1063" s="157"/>
      <c r="R1063" s="157"/>
      <c r="S1063" s="157"/>
      <c r="T1063" s="157"/>
      <c r="U1063" s="157"/>
      <c r="V1063" s="157"/>
      <c r="W1063" s="157"/>
      <c r="X1063" s="157"/>
      <c r="Y1063" s="157"/>
      <c r="Z1063" s="157"/>
      <c r="AA1063" s="157"/>
      <c r="AB1063" s="157"/>
      <c r="AC1063" s="157"/>
      <c r="AD1063" s="157"/>
      <c r="AE1063" s="157"/>
      <c r="AF1063" s="157"/>
      <c r="AG1063" s="158" t="str">
        <f t="array" ref="AG1063">IF($P1063="", "",
  "IMT-" &amp; TEXT($A1063,"yyyy-mm-dd") &amp; "-" &amp;
  IFERROR(
    INDEX('{INDEX} Tour Packages'!A:AC,
      MATCH($P1063, '{INDEX} Tour Packages'!$A:$A, 0),
      MATCH("Destination Code", '{INDEX} Tour Packages'!$4:$4, 0)
    ),
    "UNKNOWN"
  ) &amp; "-" &amp;
  TEXT(COUNTIFS(P$4:P1063,P1063),"0000")
)
</f>
        <v/>
      </c>
    </row>
    <row r="1064">
      <c r="A1064" s="155"/>
      <c r="B1064" s="147"/>
      <c r="C1064" s="147"/>
      <c r="D1064" s="147"/>
      <c r="E1064" s="147"/>
      <c r="F1064" s="147"/>
      <c r="G1064" s="147"/>
      <c r="H1064" s="147"/>
      <c r="I1064" s="147"/>
      <c r="J1064" s="147"/>
      <c r="K1064" s="147"/>
      <c r="L1064" s="147"/>
      <c r="M1064" s="147"/>
      <c r="N1064" s="147"/>
      <c r="O1064" s="147"/>
      <c r="P1064" s="147"/>
      <c r="Q1064" s="147"/>
      <c r="R1064" s="147"/>
      <c r="S1064" s="147"/>
      <c r="T1064" s="147"/>
      <c r="U1064" s="147"/>
      <c r="V1064" s="147"/>
      <c r="W1064" s="147"/>
      <c r="X1064" s="147"/>
      <c r="Y1064" s="147"/>
      <c r="Z1064" s="147"/>
      <c r="AA1064" s="147"/>
      <c r="AB1064" s="147"/>
      <c r="AC1064" s="147"/>
      <c r="AD1064" s="147"/>
      <c r="AE1064" s="147"/>
      <c r="AF1064" s="147"/>
      <c r="AG1064" s="148" t="str">
        <f t="array" ref="AG1064">IF($P1064="", "",
  "IMT-" &amp; TEXT($A1064,"yyyy-mm-dd") &amp; "-" &amp;
  IFERROR(
    INDEX('{INDEX} Tour Packages'!A:AC,
      MATCH($P1064, '{INDEX} Tour Packages'!$A:$A, 0),
      MATCH("Destination Code", '{INDEX} Tour Packages'!$4:$4, 0)
    ),
    "UNKNOWN"
  ) &amp; "-" &amp;
  TEXT(COUNTIFS(P$4:P1064,P1064),"0000")
)
</f>
        <v/>
      </c>
    </row>
    <row r="1065">
      <c r="A1065" s="156"/>
      <c r="B1065" s="157"/>
      <c r="C1065" s="157"/>
      <c r="D1065" s="157"/>
      <c r="E1065" s="157"/>
      <c r="F1065" s="157"/>
      <c r="G1065" s="157"/>
      <c r="H1065" s="157"/>
      <c r="I1065" s="157"/>
      <c r="J1065" s="157"/>
      <c r="K1065" s="157"/>
      <c r="L1065" s="157"/>
      <c r="M1065" s="157"/>
      <c r="N1065" s="157"/>
      <c r="O1065" s="157"/>
      <c r="P1065" s="157"/>
      <c r="Q1065" s="157"/>
      <c r="R1065" s="157"/>
      <c r="S1065" s="157"/>
      <c r="T1065" s="157"/>
      <c r="U1065" s="157"/>
      <c r="V1065" s="157"/>
      <c r="W1065" s="157"/>
      <c r="X1065" s="157"/>
      <c r="Y1065" s="157"/>
      <c r="Z1065" s="157"/>
      <c r="AA1065" s="157"/>
      <c r="AB1065" s="157"/>
      <c r="AC1065" s="157"/>
      <c r="AD1065" s="157"/>
      <c r="AE1065" s="157"/>
      <c r="AF1065" s="157"/>
      <c r="AG1065" s="158" t="str">
        <f t="array" ref="AG1065">IF($P1065="", "",
  "IMT-" &amp; TEXT($A1065,"yyyy-mm-dd") &amp; "-" &amp;
  IFERROR(
    INDEX('{INDEX} Tour Packages'!A:AC,
      MATCH($P1065, '{INDEX} Tour Packages'!$A:$A, 0),
      MATCH("Destination Code", '{INDEX} Tour Packages'!$4:$4, 0)
    ),
    "UNKNOWN"
  ) &amp; "-" &amp;
  TEXT(COUNTIFS(P$4:P1065,P1065),"0000")
)
</f>
        <v/>
      </c>
    </row>
    <row r="1066">
      <c r="A1066" s="155"/>
      <c r="B1066" s="147"/>
      <c r="C1066" s="147"/>
      <c r="D1066" s="147"/>
      <c r="E1066" s="147"/>
      <c r="F1066" s="147"/>
      <c r="G1066" s="147"/>
      <c r="H1066" s="147"/>
      <c r="I1066" s="147"/>
      <c r="J1066" s="147"/>
      <c r="K1066" s="147"/>
      <c r="L1066" s="147"/>
      <c r="M1066" s="147"/>
      <c r="N1066" s="147"/>
      <c r="O1066" s="147"/>
      <c r="P1066" s="147"/>
      <c r="Q1066" s="147"/>
      <c r="R1066" s="147"/>
      <c r="S1066" s="147"/>
      <c r="T1066" s="147"/>
      <c r="U1066" s="147"/>
      <c r="V1066" s="147"/>
      <c r="W1066" s="147"/>
      <c r="X1066" s="147"/>
      <c r="Y1066" s="147"/>
      <c r="Z1066" s="147"/>
      <c r="AA1066" s="147"/>
      <c r="AB1066" s="147"/>
      <c r="AC1066" s="147"/>
      <c r="AD1066" s="147"/>
      <c r="AE1066" s="147"/>
      <c r="AF1066" s="147"/>
      <c r="AG1066" s="148" t="str">
        <f t="array" ref="AG1066">IF($P1066="", "",
  "IMT-" &amp; TEXT($A1066,"yyyy-mm-dd") &amp; "-" &amp;
  IFERROR(
    INDEX('{INDEX} Tour Packages'!A:AC,
      MATCH($P1066, '{INDEX} Tour Packages'!$A:$A, 0),
      MATCH("Destination Code", '{INDEX} Tour Packages'!$4:$4, 0)
    ),
    "UNKNOWN"
  ) &amp; "-" &amp;
  TEXT(COUNTIFS(P$4:P1066,P1066),"0000")
)
</f>
        <v/>
      </c>
    </row>
    <row r="1067">
      <c r="A1067" s="156"/>
      <c r="B1067" s="157"/>
      <c r="C1067" s="157"/>
      <c r="D1067" s="157"/>
      <c r="E1067" s="157"/>
      <c r="F1067" s="157"/>
      <c r="G1067" s="157"/>
      <c r="H1067" s="157"/>
      <c r="I1067" s="157"/>
      <c r="J1067" s="157"/>
      <c r="K1067" s="157"/>
      <c r="L1067" s="157"/>
      <c r="M1067" s="157"/>
      <c r="N1067" s="157"/>
      <c r="O1067" s="157"/>
      <c r="P1067" s="157"/>
      <c r="Q1067" s="157"/>
      <c r="R1067" s="157"/>
      <c r="S1067" s="157"/>
      <c r="T1067" s="157"/>
      <c r="U1067" s="157"/>
      <c r="V1067" s="157"/>
      <c r="W1067" s="157"/>
      <c r="X1067" s="157"/>
      <c r="Y1067" s="157"/>
      <c r="Z1067" s="157"/>
      <c r="AA1067" s="157"/>
      <c r="AB1067" s="157"/>
      <c r="AC1067" s="157"/>
      <c r="AD1067" s="157"/>
      <c r="AE1067" s="157"/>
      <c r="AF1067" s="157"/>
      <c r="AG1067" s="158" t="str">
        <f t="array" ref="AG1067">IF($P1067="", "",
  "IMT-" &amp; TEXT($A1067,"yyyy-mm-dd") &amp; "-" &amp;
  IFERROR(
    INDEX('{INDEX} Tour Packages'!A:AC,
      MATCH($P1067, '{INDEX} Tour Packages'!$A:$A, 0),
      MATCH("Destination Code", '{INDEX} Tour Packages'!$4:$4, 0)
    ),
    "UNKNOWN"
  ) &amp; "-" &amp;
  TEXT(COUNTIFS(P$4:P1067,P1067),"0000")
)
</f>
        <v/>
      </c>
    </row>
    <row r="1068">
      <c r="A1068" s="155"/>
      <c r="B1068" s="147"/>
      <c r="C1068" s="147"/>
      <c r="D1068" s="147"/>
      <c r="E1068" s="147"/>
      <c r="F1068" s="147"/>
      <c r="G1068" s="147"/>
      <c r="H1068" s="147"/>
      <c r="I1068" s="147"/>
      <c r="J1068" s="147"/>
      <c r="K1068" s="147"/>
      <c r="L1068" s="147"/>
      <c r="M1068" s="147"/>
      <c r="N1068" s="147"/>
      <c r="O1068" s="147"/>
      <c r="P1068" s="147"/>
      <c r="Q1068" s="147"/>
      <c r="R1068" s="147"/>
      <c r="S1068" s="147"/>
      <c r="T1068" s="147"/>
      <c r="U1068" s="147"/>
      <c r="V1068" s="147"/>
      <c r="W1068" s="147"/>
      <c r="X1068" s="147"/>
      <c r="Y1068" s="147"/>
      <c r="Z1068" s="147"/>
      <c r="AA1068" s="147"/>
      <c r="AB1068" s="147"/>
      <c r="AC1068" s="147"/>
      <c r="AD1068" s="147"/>
      <c r="AE1068" s="147"/>
      <c r="AF1068" s="147"/>
      <c r="AG1068" s="148" t="str">
        <f t="array" ref="AG1068">IF($P1068="", "",
  "IMT-" &amp; TEXT($A1068,"yyyy-mm-dd") &amp; "-" &amp;
  IFERROR(
    INDEX('{INDEX} Tour Packages'!A:AC,
      MATCH($P1068, '{INDEX} Tour Packages'!$A:$A, 0),
      MATCH("Destination Code", '{INDEX} Tour Packages'!$4:$4, 0)
    ),
    "UNKNOWN"
  ) &amp; "-" &amp;
  TEXT(COUNTIFS(P$4:P1068,P1068),"0000")
)
</f>
        <v/>
      </c>
    </row>
    <row r="1069">
      <c r="A1069" s="156"/>
      <c r="B1069" s="157"/>
      <c r="C1069" s="157"/>
      <c r="D1069" s="157"/>
      <c r="E1069" s="157"/>
      <c r="F1069" s="157"/>
      <c r="G1069" s="157"/>
      <c r="H1069" s="157"/>
      <c r="I1069" s="157"/>
      <c r="J1069" s="157"/>
      <c r="K1069" s="157"/>
      <c r="L1069" s="157"/>
      <c r="M1069" s="157"/>
      <c r="N1069" s="157"/>
      <c r="O1069" s="157"/>
      <c r="P1069" s="157"/>
      <c r="Q1069" s="157"/>
      <c r="R1069" s="157"/>
      <c r="S1069" s="157"/>
      <c r="T1069" s="157"/>
      <c r="U1069" s="157"/>
      <c r="V1069" s="157"/>
      <c r="W1069" s="157"/>
      <c r="X1069" s="157"/>
      <c r="Y1069" s="157"/>
      <c r="Z1069" s="157"/>
      <c r="AA1069" s="157"/>
      <c r="AB1069" s="157"/>
      <c r="AC1069" s="157"/>
      <c r="AD1069" s="157"/>
      <c r="AE1069" s="157"/>
      <c r="AF1069" s="157"/>
      <c r="AG1069" s="158" t="str">
        <f t="array" ref="AG1069">IF($P1069="", "",
  "IMT-" &amp; TEXT($A1069,"yyyy-mm-dd") &amp; "-" &amp;
  IFERROR(
    INDEX('{INDEX} Tour Packages'!A:AC,
      MATCH($P1069, '{INDEX} Tour Packages'!$A:$A, 0),
      MATCH("Destination Code", '{INDEX} Tour Packages'!$4:$4, 0)
    ),
    "UNKNOWN"
  ) &amp; "-" &amp;
  TEXT(COUNTIFS(P$4:P1069,P1069),"0000")
)
</f>
        <v/>
      </c>
    </row>
    <row r="1070">
      <c r="A1070" s="155"/>
      <c r="B1070" s="147"/>
      <c r="C1070" s="147"/>
      <c r="D1070" s="147"/>
      <c r="E1070" s="147"/>
      <c r="F1070" s="147"/>
      <c r="G1070" s="147"/>
      <c r="H1070" s="147"/>
      <c r="I1070" s="147"/>
      <c r="J1070" s="147"/>
      <c r="K1070" s="147"/>
      <c r="L1070" s="147"/>
      <c r="M1070" s="147"/>
      <c r="N1070" s="147"/>
      <c r="O1070" s="147"/>
      <c r="P1070" s="147"/>
      <c r="Q1070" s="147"/>
      <c r="R1070" s="147"/>
      <c r="S1070" s="147"/>
      <c r="T1070" s="147"/>
      <c r="U1070" s="147"/>
      <c r="V1070" s="147"/>
      <c r="W1070" s="147"/>
      <c r="X1070" s="147"/>
      <c r="Y1070" s="147"/>
      <c r="Z1070" s="147"/>
      <c r="AA1070" s="147"/>
      <c r="AB1070" s="147"/>
      <c r="AC1070" s="147"/>
      <c r="AD1070" s="147"/>
      <c r="AE1070" s="147"/>
      <c r="AF1070" s="147"/>
      <c r="AG1070" s="148" t="str">
        <f t="array" ref="AG1070">IF($P1070="", "",
  "IMT-" &amp; TEXT($A1070,"yyyy-mm-dd") &amp; "-" &amp;
  IFERROR(
    INDEX('{INDEX} Tour Packages'!A:AC,
      MATCH($P1070, '{INDEX} Tour Packages'!$A:$A, 0),
      MATCH("Destination Code", '{INDEX} Tour Packages'!$4:$4, 0)
    ),
    "UNKNOWN"
  ) &amp; "-" &amp;
  TEXT(COUNTIFS(P$4:P1070,P1070),"0000")
)
</f>
        <v/>
      </c>
    </row>
    <row r="1071">
      <c r="A1071" s="156"/>
      <c r="B1071" s="157"/>
      <c r="C1071" s="157"/>
      <c r="D1071" s="157"/>
      <c r="E1071" s="157"/>
      <c r="F1071" s="157"/>
      <c r="G1071" s="157"/>
      <c r="H1071" s="157"/>
      <c r="I1071" s="157"/>
      <c r="J1071" s="157"/>
      <c r="K1071" s="157"/>
      <c r="L1071" s="157"/>
      <c r="M1071" s="157"/>
      <c r="N1071" s="157"/>
      <c r="O1071" s="157"/>
      <c r="P1071" s="157"/>
      <c r="Q1071" s="157"/>
      <c r="R1071" s="157"/>
      <c r="S1071" s="157"/>
      <c r="T1071" s="157"/>
      <c r="U1071" s="157"/>
      <c r="V1071" s="157"/>
      <c r="W1071" s="157"/>
      <c r="X1071" s="157"/>
      <c r="Y1071" s="157"/>
      <c r="Z1071" s="157"/>
      <c r="AA1071" s="157"/>
      <c r="AB1071" s="157"/>
      <c r="AC1071" s="157"/>
      <c r="AD1071" s="157"/>
      <c r="AE1071" s="157"/>
      <c r="AF1071" s="157"/>
      <c r="AG1071" s="158" t="str">
        <f t="array" ref="AG1071">IF($P1071="", "",
  "IMT-" &amp; TEXT($A1071,"yyyy-mm-dd") &amp; "-" &amp;
  IFERROR(
    INDEX('{INDEX} Tour Packages'!A:AC,
      MATCH($P1071, '{INDEX} Tour Packages'!$A:$A, 0),
      MATCH("Destination Code", '{INDEX} Tour Packages'!$4:$4, 0)
    ),
    "UNKNOWN"
  ) &amp; "-" &amp;
  TEXT(COUNTIFS(P$4:P1071,P1071),"0000")
)
</f>
        <v/>
      </c>
    </row>
    <row r="1072">
      <c r="A1072" s="155"/>
      <c r="B1072" s="147"/>
      <c r="C1072" s="147"/>
      <c r="D1072" s="147"/>
      <c r="E1072" s="147"/>
      <c r="F1072" s="147"/>
      <c r="G1072" s="147"/>
      <c r="H1072" s="147"/>
      <c r="I1072" s="147"/>
      <c r="J1072" s="147"/>
      <c r="K1072" s="147"/>
      <c r="L1072" s="147"/>
      <c r="M1072" s="147"/>
      <c r="N1072" s="147"/>
      <c r="O1072" s="147"/>
      <c r="P1072" s="147"/>
      <c r="Q1072" s="147"/>
      <c r="R1072" s="147"/>
      <c r="S1072" s="147"/>
      <c r="T1072" s="147"/>
      <c r="U1072" s="147"/>
      <c r="V1072" s="147"/>
      <c r="W1072" s="147"/>
      <c r="X1072" s="147"/>
      <c r="Y1072" s="147"/>
      <c r="Z1072" s="147"/>
      <c r="AA1072" s="147"/>
      <c r="AB1072" s="147"/>
      <c r="AC1072" s="147"/>
      <c r="AD1072" s="147"/>
      <c r="AE1072" s="147"/>
      <c r="AF1072" s="147"/>
      <c r="AG1072" s="148" t="str">
        <f t="array" ref="AG1072">IF($P1072="", "",
  "IMT-" &amp; TEXT($A1072,"yyyy-mm-dd") &amp; "-" &amp;
  IFERROR(
    INDEX('{INDEX} Tour Packages'!A:AC,
      MATCH($P1072, '{INDEX} Tour Packages'!$A:$A, 0),
      MATCH("Destination Code", '{INDEX} Tour Packages'!$4:$4, 0)
    ),
    "UNKNOWN"
  ) &amp; "-" &amp;
  TEXT(COUNTIFS(P$4:P1072,P1072),"0000")
)
</f>
        <v/>
      </c>
    </row>
    <row r="1073">
      <c r="A1073" s="156"/>
      <c r="B1073" s="157"/>
      <c r="C1073" s="157"/>
      <c r="D1073" s="157"/>
      <c r="E1073" s="157"/>
      <c r="F1073" s="157"/>
      <c r="G1073" s="157"/>
      <c r="H1073" s="157"/>
      <c r="I1073" s="157"/>
      <c r="J1073" s="157"/>
      <c r="K1073" s="157"/>
      <c r="L1073" s="157"/>
      <c r="M1073" s="157"/>
      <c r="N1073" s="157"/>
      <c r="O1073" s="157"/>
      <c r="P1073" s="157"/>
      <c r="Q1073" s="157"/>
      <c r="R1073" s="157"/>
      <c r="S1073" s="157"/>
      <c r="T1073" s="157"/>
      <c r="U1073" s="157"/>
      <c r="V1073" s="157"/>
      <c r="W1073" s="157"/>
      <c r="X1073" s="157"/>
      <c r="Y1073" s="157"/>
      <c r="Z1073" s="157"/>
      <c r="AA1073" s="157"/>
      <c r="AB1073" s="157"/>
      <c r="AC1073" s="157"/>
      <c r="AD1073" s="157"/>
      <c r="AE1073" s="157"/>
      <c r="AF1073" s="157"/>
      <c r="AG1073" s="158" t="str">
        <f t="array" ref="AG1073">IF($P1073="", "",
  "IMT-" &amp; TEXT($A1073,"yyyy-mm-dd") &amp; "-" &amp;
  IFERROR(
    INDEX('{INDEX} Tour Packages'!A:AC,
      MATCH($P1073, '{INDEX} Tour Packages'!$A:$A, 0),
      MATCH("Destination Code", '{INDEX} Tour Packages'!$4:$4, 0)
    ),
    "UNKNOWN"
  ) &amp; "-" &amp;
  TEXT(COUNTIFS(P$4:P1073,P1073),"0000")
)
</f>
        <v/>
      </c>
    </row>
    <row r="1074">
      <c r="A1074" s="155"/>
      <c r="B1074" s="147"/>
      <c r="C1074" s="147"/>
      <c r="D1074" s="147"/>
      <c r="E1074" s="147"/>
      <c r="F1074" s="147"/>
      <c r="G1074" s="147"/>
      <c r="H1074" s="147"/>
      <c r="I1074" s="147"/>
      <c r="J1074" s="147"/>
      <c r="K1074" s="147"/>
      <c r="L1074" s="147"/>
      <c r="M1074" s="147"/>
      <c r="N1074" s="147"/>
      <c r="O1074" s="147"/>
      <c r="P1074" s="147"/>
      <c r="Q1074" s="147"/>
      <c r="R1074" s="147"/>
      <c r="S1074" s="147"/>
      <c r="T1074" s="147"/>
      <c r="U1074" s="147"/>
      <c r="V1074" s="147"/>
      <c r="W1074" s="147"/>
      <c r="X1074" s="147"/>
      <c r="Y1074" s="147"/>
      <c r="Z1074" s="147"/>
      <c r="AA1074" s="147"/>
      <c r="AB1074" s="147"/>
      <c r="AC1074" s="147"/>
      <c r="AD1074" s="147"/>
      <c r="AE1074" s="147"/>
      <c r="AF1074" s="147"/>
      <c r="AG1074" s="148" t="str">
        <f t="array" ref="AG1074">IF($P1074="", "",
  "IMT-" &amp; TEXT($A1074,"yyyy-mm-dd") &amp; "-" &amp;
  IFERROR(
    INDEX('{INDEX} Tour Packages'!A:AC,
      MATCH($P1074, '{INDEX} Tour Packages'!$A:$A, 0),
      MATCH("Destination Code", '{INDEX} Tour Packages'!$4:$4, 0)
    ),
    "UNKNOWN"
  ) &amp; "-" &amp;
  TEXT(COUNTIFS(P$4:P1074,P1074),"0000")
)
</f>
        <v/>
      </c>
    </row>
    <row r="1075">
      <c r="A1075" s="156"/>
      <c r="B1075" s="157"/>
      <c r="C1075" s="157"/>
      <c r="D1075" s="157"/>
      <c r="E1075" s="157"/>
      <c r="F1075" s="157"/>
      <c r="G1075" s="157"/>
      <c r="H1075" s="157"/>
      <c r="I1075" s="157"/>
      <c r="J1075" s="157"/>
      <c r="K1075" s="157"/>
      <c r="L1075" s="157"/>
      <c r="M1075" s="157"/>
      <c r="N1075" s="157"/>
      <c r="O1075" s="157"/>
      <c r="P1075" s="157"/>
      <c r="Q1075" s="157"/>
      <c r="R1075" s="157"/>
      <c r="S1075" s="157"/>
      <c r="T1075" s="157"/>
      <c r="U1075" s="157"/>
      <c r="V1075" s="157"/>
      <c r="W1075" s="157"/>
      <c r="X1075" s="157"/>
      <c r="Y1075" s="157"/>
      <c r="Z1075" s="157"/>
      <c r="AA1075" s="157"/>
      <c r="AB1075" s="157"/>
      <c r="AC1075" s="157"/>
      <c r="AD1075" s="157"/>
      <c r="AE1075" s="157"/>
      <c r="AF1075" s="157"/>
      <c r="AG1075" s="158" t="str">
        <f t="array" ref="AG1075">IF($P1075="", "",
  "IMT-" &amp; TEXT($A1075,"yyyy-mm-dd") &amp; "-" &amp;
  IFERROR(
    INDEX('{INDEX} Tour Packages'!A:AC,
      MATCH($P1075, '{INDEX} Tour Packages'!$A:$A, 0),
      MATCH("Destination Code", '{INDEX} Tour Packages'!$4:$4, 0)
    ),
    "UNKNOWN"
  ) &amp; "-" &amp;
  TEXT(COUNTIFS(P$4:P1075,P1075),"0000")
)
</f>
        <v/>
      </c>
    </row>
    <row r="1076">
      <c r="A1076" s="155"/>
      <c r="B1076" s="147"/>
      <c r="C1076" s="147"/>
      <c r="D1076" s="147"/>
      <c r="E1076" s="147"/>
      <c r="F1076" s="147"/>
      <c r="G1076" s="147"/>
      <c r="H1076" s="147"/>
      <c r="I1076" s="147"/>
      <c r="J1076" s="147"/>
      <c r="K1076" s="147"/>
      <c r="L1076" s="147"/>
      <c r="M1076" s="147"/>
      <c r="N1076" s="147"/>
      <c r="O1076" s="147"/>
      <c r="P1076" s="147"/>
      <c r="Q1076" s="147"/>
      <c r="R1076" s="147"/>
      <c r="S1076" s="147"/>
      <c r="T1076" s="147"/>
      <c r="U1076" s="147"/>
      <c r="V1076" s="147"/>
      <c r="W1076" s="147"/>
      <c r="X1076" s="147"/>
      <c r="Y1076" s="147"/>
      <c r="Z1076" s="147"/>
      <c r="AA1076" s="147"/>
      <c r="AB1076" s="147"/>
      <c r="AC1076" s="147"/>
      <c r="AD1076" s="147"/>
      <c r="AE1076" s="147"/>
      <c r="AF1076" s="147"/>
      <c r="AG1076" s="148" t="str">
        <f t="array" ref="AG1076">IF($P1076="", "",
  "IMT-" &amp; TEXT($A1076,"yyyy-mm-dd") &amp; "-" &amp;
  IFERROR(
    INDEX('{INDEX} Tour Packages'!A:AC,
      MATCH($P1076, '{INDEX} Tour Packages'!$A:$A, 0),
      MATCH("Destination Code", '{INDEX} Tour Packages'!$4:$4, 0)
    ),
    "UNKNOWN"
  ) &amp; "-" &amp;
  TEXT(COUNTIFS(P$4:P1076,P1076),"0000")
)
</f>
        <v/>
      </c>
    </row>
    <row r="1077">
      <c r="A1077" s="156"/>
      <c r="B1077" s="157"/>
      <c r="C1077" s="157"/>
      <c r="D1077" s="157"/>
      <c r="E1077" s="157"/>
      <c r="F1077" s="157"/>
      <c r="G1077" s="157"/>
      <c r="H1077" s="157"/>
      <c r="I1077" s="157"/>
      <c r="J1077" s="157"/>
      <c r="K1077" s="157"/>
      <c r="L1077" s="157"/>
      <c r="M1077" s="157"/>
      <c r="N1077" s="157"/>
      <c r="O1077" s="157"/>
      <c r="P1077" s="157"/>
      <c r="Q1077" s="157"/>
      <c r="R1077" s="157"/>
      <c r="S1077" s="157"/>
      <c r="T1077" s="157"/>
      <c r="U1077" s="157"/>
      <c r="V1077" s="157"/>
      <c r="W1077" s="157"/>
      <c r="X1077" s="157"/>
      <c r="Y1077" s="157"/>
      <c r="Z1077" s="157"/>
      <c r="AA1077" s="157"/>
      <c r="AB1077" s="157"/>
      <c r="AC1077" s="157"/>
      <c r="AD1077" s="157"/>
      <c r="AE1077" s="157"/>
      <c r="AF1077" s="157"/>
      <c r="AG1077" s="158" t="str">
        <f t="array" ref="AG1077">IF($P1077="", "",
  "IMT-" &amp; TEXT($A1077,"yyyy-mm-dd") &amp; "-" &amp;
  IFERROR(
    INDEX('{INDEX} Tour Packages'!A:AC,
      MATCH($P1077, '{INDEX} Tour Packages'!$A:$A, 0),
      MATCH("Destination Code", '{INDEX} Tour Packages'!$4:$4, 0)
    ),
    "UNKNOWN"
  ) &amp; "-" &amp;
  TEXT(COUNTIFS(P$4:P1077,P1077),"0000")
)
</f>
        <v/>
      </c>
    </row>
    <row r="1078">
      <c r="A1078" s="155"/>
      <c r="B1078" s="147"/>
      <c r="C1078" s="147"/>
      <c r="D1078" s="147"/>
      <c r="E1078" s="147"/>
      <c r="F1078" s="147"/>
      <c r="G1078" s="147"/>
      <c r="H1078" s="147"/>
      <c r="I1078" s="147"/>
      <c r="J1078" s="147"/>
      <c r="K1078" s="147"/>
      <c r="L1078" s="147"/>
      <c r="M1078" s="147"/>
      <c r="N1078" s="147"/>
      <c r="O1078" s="147"/>
      <c r="P1078" s="147"/>
      <c r="Q1078" s="147"/>
      <c r="R1078" s="147"/>
      <c r="S1078" s="147"/>
      <c r="T1078" s="147"/>
      <c r="U1078" s="147"/>
      <c r="V1078" s="147"/>
      <c r="W1078" s="147"/>
      <c r="X1078" s="147"/>
      <c r="Y1078" s="147"/>
      <c r="Z1078" s="147"/>
      <c r="AA1078" s="147"/>
      <c r="AB1078" s="147"/>
      <c r="AC1078" s="147"/>
      <c r="AD1078" s="147"/>
      <c r="AE1078" s="147"/>
      <c r="AF1078" s="147"/>
      <c r="AG1078" s="148" t="str">
        <f t="array" ref="AG1078">IF($P1078="", "",
  "IMT-" &amp; TEXT($A1078,"yyyy-mm-dd") &amp; "-" &amp;
  IFERROR(
    INDEX('{INDEX} Tour Packages'!A:AC,
      MATCH($P1078, '{INDEX} Tour Packages'!$A:$A, 0),
      MATCH("Destination Code", '{INDEX} Tour Packages'!$4:$4, 0)
    ),
    "UNKNOWN"
  ) &amp; "-" &amp;
  TEXT(COUNTIFS(P$4:P1078,P1078),"0000")
)
</f>
        <v/>
      </c>
    </row>
    <row r="1079">
      <c r="A1079" s="156"/>
      <c r="B1079" s="157"/>
      <c r="C1079" s="157"/>
      <c r="D1079" s="157"/>
      <c r="E1079" s="157"/>
      <c r="F1079" s="157"/>
      <c r="G1079" s="157"/>
      <c r="H1079" s="157"/>
      <c r="I1079" s="157"/>
      <c r="J1079" s="157"/>
      <c r="K1079" s="157"/>
      <c r="L1079" s="157"/>
      <c r="M1079" s="157"/>
      <c r="N1079" s="157"/>
      <c r="O1079" s="157"/>
      <c r="P1079" s="157"/>
      <c r="Q1079" s="157"/>
      <c r="R1079" s="157"/>
      <c r="S1079" s="157"/>
      <c r="T1079" s="157"/>
      <c r="U1079" s="157"/>
      <c r="V1079" s="157"/>
      <c r="W1079" s="157"/>
      <c r="X1079" s="157"/>
      <c r="Y1079" s="157"/>
      <c r="Z1079" s="157"/>
      <c r="AA1079" s="157"/>
      <c r="AB1079" s="157"/>
      <c r="AC1079" s="157"/>
      <c r="AD1079" s="157"/>
      <c r="AE1079" s="157"/>
      <c r="AF1079" s="157"/>
      <c r="AG1079" s="158" t="str">
        <f t="array" ref="AG1079">IF($P1079="", "",
  "IMT-" &amp; TEXT($A1079,"yyyy-mm-dd") &amp; "-" &amp;
  IFERROR(
    INDEX('{INDEX} Tour Packages'!A:AC,
      MATCH($P1079, '{INDEX} Tour Packages'!$A:$A, 0),
      MATCH("Destination Code", '{INDEX} Tour Packages'!$4:$4, 0)
    ),
    "UNKNOWN"
  ) &amp; "-" &amp;
  TEXT(COUNTIFS(P$4:P1079,P1079),"0000")
)
</f>
        <v/>
      </c>
    </row>
    <row r="1080">
      <c r="A1080" s="155"/>
      <c r="B1080" s="147"/>
      <c r="C1080" s="147"/>
      <c r="D1080" s="147"/>
      <c r="E1080" s="147"/>
      <c r="F1080" s="147"/>
      <c r="G1080" s="147"/>
      <c r="H1080" s="147"/>
      <c r="I1080" s="147"/>
      <c r="J1080" s="147"/>
      <c r="K1080" s="147"/>
      <c r="L1080" s="147"/>
      <c r="M1080" s="147"/>
      <c r="N1080" s="147"/>
      <c r="O1080" s="147"/>
      <c r="P1080" s="147"/>
      <c r="Q1080" s="147"/>
      <c r="R1080" s="147"/>
      <c r="S1080" s="147"/>
      <c r="T1080" s="147"/>
      <c r="U1080" s="147"/>
      <c r="V1080" s="147"/>
      <c r="W1080" s="147"/>
      <c r="X1080" s="147"/>
      <c r="Y1080" s="147"/>
      <c r="Z1080" s="147"/>
      <c r="AA1080" s="147"/>
      <c r="AB1080" s="147"/>
      <c r="AC1080" s="147"/>
      <c r="AD1080" s="147"/>
      <c r="AE1080" s="147"/>
      <c r="AF1080" s="147"/>
      <c r="AG1080" s="148" t="str">
        <f t="array" ref="AG1080">IF($P1080="", "",
  "IMT-" &amp; TEXT($A1080,"yyyy-mm-dd") &amp; "-" &amp;
  IFERROR(
    INDEX('{INDEX} Tour Packages'!A:AC,
      MATCH($P1080, '{INDEX} Tour Packages'!$A:$A, 0),
      MATCH("Destination Code", '{INDEX} Tour Packages'!$4:$4, 0)
    ),
    "UNKNOWN"
  ) &amp; "-" &amp;
  TEXT(COUNTIFS(P$4:P1080,P1080),"0000")
)
</f>
        <v/>
      </c>
    </row>
    <row r="1081">
      <c r="A1081" s="156"/>
      <c r="B1081" s="157"/>
      <c r="C1081" s="157"/>
      <c r="D1081" s="157"/>
      <c r="E1081" s="157"/>
      <c r="F1081" s="157"/>
      <c r="G1081" s="157"/>
      <c r="H1081" s="157"/>
      <c r="I1081" s="157"/>
      <c r="J1081" s="157"/>
      <c r="K1081" s="157"/>
      <c r="L1081" s="157"/>
      <c r="M1081" s="157"/>
      <c r="N1081" s="157"/>
      <c r="O1081" s="157"/>
      <c r="P1081" s="157"/>
      <c r="Q1081" s="157"/>
      <c r="R1081" s="157"/>
      <c r="S1081" s="157"/>
      <c r="T1081" s="157"/>
      <c r="U1081" s="157"/>
      <c r="V1081" s="157"/>
      <c r="W1081" s="157"/>
      <c r="X1081" s="157"/>
      <c r="Y1081" s="157"/>
      <c r="Z1081" s="157"/>
      <c r="AA1081" s="157"/>
      <c r="AB1081" s="157"/>
      <c r="AC1081" s="157"/>
      <c r="AD1081" s="157"/>
      <c r="AE1081" s="157"/>
      <c r="AF1081" s="157"/>
      <c r="AG1081" s="158" t="str">
        <f t="array" ref="AG1081">IF($P1081="", "",
  "IMT-" &amp; TEXT($A1081,"yyyy-mm-dd") &amp; "-" &amp;
  IFERROR(
    INDEX('{INDEX} Tour Packages'!A:AC,
      MATCH($P1081, '{INDEX} Tour Packages'!$A:$A, 0),
      MATCH("Destination Code", '{INDEX} Tour Packages'!$4:$4, 0)
    ),
    "UNKNOWN"
  ) &amp; "-" &amp;
  TEXT(COUNTIFS(P$4:P1081,P1081),"0000")
)
</f>
        <v/>
      </c>
    </row>
    <row r="1082">
      <c r="A1082" s="155"/>
      <c r="B1082" s="147"/>
      <c r="C1082" s="147"/>
      <c r="D1082" s="147"/>
      <c r="E1082" s="147"/>
      <c r="F1082" s="147"/>
      <c r="G1082" s="147"/>
      <c r="H1082" s="147"/>
      <c r="I1082" s="147"/>
      <c r="J1082" s="147"/>
      <c r="K1082" s="147"/>
      <c r="L1082" s="147"/>
      <c r="M1082" s="147"/>
      <c r="N1082" s="147"/>
      <c r="O1082" s="147"/>
      <c r="P1082" s="147"/>
      <c r="Q1082" s="147"/>
      <c r="R1082" s="147"/>
      <c r="S1082" s="147"/>
      <c r="T1082" s="147"/>
      <c r="U1082" s="147"/>
      <c r="V1082" s="147"/>
      <c r="W1082" s="147"/>
      <c r="X1082" s="147"/>
      <c r="Y1082" s="147"/>
      <c r="Z1082" s="147"/>
      <c r="AA1082" s="147"/>
      <c r="AB1082" s="147"/>
      <c r="AC1082" s="147"/>
      <c r="AD1082" s="147"/>
      <c r="AE1082" s="147"/>
      <c r="AF1082" s="147"/>
      <c r="AG1082" s="148" t="str">
        <f t="array" ref="AG1082">IF($P1082="", "",
  "IMT-" &amp; TEXT($A1082,"yyyy-mm-dd") &amp; "-" &amp;
  IFERROR(
    INDEX('{INDEX} Tour Packages'!A:AC,
      MATCH($P1082, '{INDEX} Tour Packages'!$A:$A, 0),
      MATCH("Destination Code", '{INDEX} Tour Packages'!$4:$4, 0)
    ),
    "UNKNOWN"
  ) &amp; "-" &amp;
  TEXT(COUNTIFS(P$4:P1082,P1082),"0000")
)
</f>
        <v/>
      </c>
    </row>
    <row r="1083">
      <c r="A1083" s="156"/>
      <c r="B1083" s="157"/>
      <c r="C1083" s="157"/>
      <c r="D1083" s="157"/>
      <c r="E1083" s="157"/>
      <c r="F1083" s="157"/>
      <c r="G1083" s="157"/>
      <c r="H1083" s="157"/>
      <c r="I1083" s="157"/>
      <c r="J1083" s="157"/>
      <c r="K1083" s="157"/>
      <c r="L1083" s="157"/>
      <c r="M1083" s="157"/>
      <c r="N1083" s="157"/>
      <c r="O1083" s="157"/>
      <c r="P1083" s="157"/>
      <c r="Q1083" s="157"/>
      <c r="R1083" s="157"/>
      <c r="S1083" s="157"/>
      <c r="T1083" s="157"/>
      <c r="U1083" s="157"/>
      <c r="V1083" s="157"/>
      <c r="W1083" s="157"/>
      <c r="X1083" s="157"/>
      <c r="Y1083" s="157"/>
      <c r="Z1083" s="157"/>
      <c r="AA1083" s="157"/>
      <c r="AB1083" s="157"/>
      <c r="AC1083" s="157"/>
      <c r="AD1083" s="157"/>
      <c r="AE1083" s="157"/>
      <c r="AF1083" s="157"/>
      <c r="AG1083" s="158" t="str">
        <f t="array" ref="AG1083">IF($P1083="", "",
  "IMT-" &amp; TEXT($A1083,"yyyy-mm-dd") &amp; "-" &amp;
  IFERROR(
    INDEX('{INDEX} Tour Packages'!A:AC,
      MATCH($P1083, '{INDEX} Tour Packages'!$A:$A, 0),
      MATCH("Destination Code", '{INDEX} Tour Packages'!$4:$4, 0)
    ),
    "UNKNOWN"
  ) &amp; "-" &amp;
  TEXT(COUNTIFS(P$4:P1083,P1083),"0000")
)
</f>
        <v/>
      </c>
    </row>
    <row r="1084">
      <c r="A1084" s="155"/>
      <c r="B1084" s="147"/>
      <c r="C1084" s="147"/>
      <c r="D1084" s="147"/>
      <c r="E1084" s="147"/>
      <c r="F1084" s="147"/>
      <c r="G1084" s="147"/>
      <c r="H1084" s="147"/>
      <c r="I1084" s="147"/>
      <c r="J1084" s="147"/>
      <c r="K1084" s="147"/>
      <c r="L1084" s="147"/>
      <c r="M1084" s="147"/>
      <c r="N1084" s="147"/>
      <c r="O1084" s="147"/>
      <c r="P1084" s="147"/>
      <c r="Q1084" s="147"/>
      <c r="R1084" s="147"/>
      <c r="S1084" s="147"/>
      <c r="T1084" s="147"/>
      <c r="U1084" s="147"/>
      <c r="V1084" s="147"/>
      <c r="W1084" s="147"/>
      <c r="X1084" s="147"/>
      <c r="Y1084" s="147"/>
      <c r="Z1084" s="147"/>
      <c r="AA1084" s="147"/>
      <c r="AB1084" s="147"/>
      <c r="AC1084" s="147"/>
      <c r="AD1084" s="147"/>
      <c r="AE1084" s="147"/>
      <c r="AF1084" s="147"/>
      <c r="AG1084" s="148" t="str">
        <f t="array" ref="AG1084">IF($P1084="", "",
  "IMT-" &amp; TEXT($A1084,"yyyy-mm-dd") &amp; "-" &amp;
  IFERROR(
    INDEX('{INDEX} Tour Packages'!A:AC,
      MATCH($P1084, '{INDEX} Tour Packages'!$A:$A, 0),
      MATCH("Destination Code", '{INDEX} Tour Packages'!$4:$4, 0)
    ),
    "UNKNOWN"
  ) &amp; "-" &amp;
  TEXT(COUNTIFS(P$4:P1084,P1084),"0000")
)
</f>
        <v/>
      </c>
    </row>
    <row r="1085">
      <c r="A1085" s="156"/>
      <c r="B1085" s="157"/>
      <c r="C1085" s="157"/>
      <c r="D1085" s="157"/>
      <c r="E1085" s="157"/>
      <c r="F1085" s="157"/>
      <c r="G1085" s="157"/>
      <c r="H1085" s="157"/>
      <c r="I1085" s="157"/>
      <c r="J1085" s="157"/>
      <c r="K1085" s="157"/>
      <c r="L1085" s="157"/>
      <c r="M1085" s="157"/>
      <c r="N1085" s="157"/>
      <c r="O1085" s="157"/>
      <c r="P1085" s="157"/>
      <c r="Q1085" s="157"/>
      <c r="R1085" s="157"/>
      <c r="S1085" s="157"/>
      <c r="T1085" s="157"/>
      <c r="U1085" s="157"/>
      <c r="V1085" s="157"/>
      <c r="W1085" s="157"/>
      <c r="X1085" s="157"/>
      <c r="Y1085" s="157"/>
      <c r="Z1085" s="157"/>
      <c r="AA1085" s="157"/>
      <c r="AB1085" s="157"/>
      <c r="AC1085" s="157"/>
      <c r="AD1085" s="157"/>
      <c r="AE1085" s="157"/>
      <c r="AF1085" s="157"/>
      <c r="AG1085" s="158" t="str">
        <f t="array" ref="AG1085">IF($P1085="", "",
  "IMT-" &amp; TEXT($A1085,"yyyy-mm-dd") &amp; "-" &amp;
  IFERROR(
    INDEX('{INDEX} Tour Packages'!A:AC,
      MATCH($P1085, '{INDEX} Tour Packages'!$A:$A, 0),
      MATCH("Destination Code", '{INDEX} Tour Packages'!$4:$4, 0)
    ),
    "UNKNOWN"
  ) &amp; "-" &amp;
  TEXT(COUNTIFS(P$4:P1085,P1085),"0000")
)
</f>
        <v/>
      </c>
    </row>
    <row r="1086">
      <c r="A1086" s="155"/>
      <c r="B1086" s="147"/>
      <c r="C1086" s="147"/>
      <c r="D1086" s="147"/>
      <c r="E1086" s="147"/>
      <c r="F1086" s="147"/>
      <c r="G1086" s="147"/>
      <c r="H1086" s="147"/>
      <c r="I1086" s="147"/>
      <c r="J1086" s="147"/>
      <c r="K1086" s="147"/>
      <c r="L1086" s="147"/>
      <c r="M1086" s="147"/>
      <c r="N1086" s="147"/>
      <c r="O1086" s="147"/>
      <c r="P1086" s="147"/>
      <c r="Q1086" s="147"/>
      <c r="R1086" s="147"/>
      <c r="S1086" s="147"/>
      <c r="T1086" s="147"/>
      <c r="U1086" s="147"/>
      <c r="V1086" s="147"/>
      <c r="W1086" s="147"/>
      <c r="X1086" s="147"/>
      <c r="Y1086" s="147"/>
      <c r="Z1086" s="147"/>
      <c r="AA1086" s="147"/>
      <c r="AB1086" s="147"/>
      <c r="AC1086" s="147"/>
      <c r="AD1086" s="147"/>
      <c r="AE1086" s="147"/>
      <c r="AF1086" s="147"/>
      <c r="AG1086" s="148" t="str">
        <f t="array" ref="AG1086">IF($P1086="", "",
  "IMT-" &amp; TEXT($A1086,"yyyy-mm-dd") &amp; "-" &amp;
  IFERROR(
    INDEX('{INDEX} Tour Packages'!A:AC,
      MATCH($P1086, '{INDEX} Tour Packages'!$A:$A, 0),
      MATCH("Destination Code", '{INDEX} Tour Packages'!$4:$4, 0)
    ),
    "UNKNOWN"
  ) &amp; "-" &amp;
  TEXT(COUNTIFS(P$4:P1086,P1086),"0000")
)
</f>
        <v/>
      </c>
    </row>
    <row r="1087">
      <c r="A1087" s="156"/>
      <c r="B1087" s="157"/>
      <c r="C1087" s="157"/>
      <c r="D1087" s="157"/>
      <c r="E1087" s="157"/>
      <c r="F1087" s="157"/>
      <c r="G1087" s="157"/>
      <c r="H1087" s="157"/>
      <c r="I1087" s="157"/>
      <c r="J1087" s="157"/>
      <c r="K1087" s="157"/>
      <c r="L1087" s="157"/>
      <c r="M1087" s="157"/>
      <c r="N1087" s="157"/>
      <c r="O1087" s="157"/>
      <c r="P1087" s="157"/>
      <c r="Q1087" s="157"/>
      <c r="R1087" s="157"/>
      <c r="S1087" s="157"/>
      <c r="T1087" s="157"/>
      <c r="U1087" s="157"/>
      <c r="V1087" s="157"/>
      <c r="W1087" s="157"/>
      <c r="X1087" s="157"/>
      <c r="Y1087" s="157"/>
      <c r="Z1087" s="157"/>
      <c r="AA1087" s="157"/>
      <c r="AB1087" s="157"/>
      <c r="AC1087" s="157"/>
      <c r="AD1087" s="157"/>
      <c r="AE1087" s="157"/>
      <c r="AF1087" s="157"/>
      <c r="AG1087" s="158" t="str">
        <f t="array" ref="AG1087">IF($P1087="", "",
  "IMT-" &amp; TEXT($A1087,"yyyy-mm-dd") &amp; "-" &amp;
  IFERROR(
    INDEX('{INDEX} Tour Packages'!A:AC,
      MATCH($P1087, '{INDEX} Tour Packages'!$A:$A, 0),
      MATCH("Destination Code", '{INDEX} Tour Packages'!$4:$4, 0)
    ),
    "UNKNOWN"
  ) &amp; "-" &amp;
  TEXT(COUNTIFS(P$4:P1087,P1087),"0000")
)
</f>
        <v/>
      </c>
    </row>
    <row r="1088">
      <c r="A1088" s="155"/>
      <c r="B1088" s="147"/>
      <c r="C1088" s="147"/>
      <c r="D1088" s="147"/>
      <c r="E1088" s="147"/>
      <c r="F1088" s="147"/>
      <c r="G1088" s="147"/>
      <c r="H1088" s="147"/>
      <c r="I1088" s="147"/>
      <c r="J1088" s="147"/>
      <c r="K1088" s="147"/>
      <c r="L1088" s="147"/>
      <c r="M1088" s="147"/>
      <c r="N1088" s="147"/>
      <c r="O1088" s="147"/>
      <c r="P1088" s="147"/>
      <c r="Q1088" s="147"/>
      <c r="R1088" s="147"/>
      <c r="S1088" s="147"/>
      <c r="T1088" s="147"/>
      <c r="U1088" s="147"/>
      <c r="V1088" s="147"/>
      <c r="W1088" s="147"/>
      <c r="X1088" s="147"/>
      <c r="Y1088" s="147"/>
      <c r="Z1088" s="147"/>
      <c r="AA1088" s="147"/>
      <c r="AB1088" s="147"/>
      <c r="AC1088" s="147"/>
      <c r="AD1088" s="147"/>
      <c r="AE1088" s="147"/>
      <c r="AF1088" s="147"/>
      <c r="AG1088" s="148" t="str">
        <f t="array" ref="AG1088">IF($P1088="", "",
  "IMT-" &amp; TEXT($A1088,"yyyy-mm-dd") &amp; "-" &amp;
  IFERROR(
    INDEX('{INDEX} Tour Packages'!A:AC,
      MATCH($P1088, '{INDEX} Tour Packages'!$A:$A, 0),
      MATCH("Destination Code", '{INDEX} Tour Packages'!$4:$4, 0)
    ),
    "UNKNOWN"
  ) &amp; "-" &amp;
  TEXT(COUNTIFS(P$4:P1088,P1088),"0000")
)
</f>
        <v/>
      </c>
    </row>
    <row r="1089">
      <c r="A1089" s="156"/>
      <c r="B1089" s="157"/>
      <c r="C1089" s="157"/>
      <c r="D1089" s="157"/>
      <c r="E1089" s="157"/>
      <c r="F1089" s="157"/>
      <c r="G1089" s="157"/>
      <c r="H1089" s="157"/>
      <c r="I1089" s="157"/>
      <c r="J1089" s="157"/>
      <c r="K1089" s="157"/>
      <c r="L1089" s="157"/>
      <c r="M1089" s="157"/>
      <c r="N1089" s="157"/>
      <c r="O1089" s="157"/>
      <c r="P1089" s="157"/>
      <c r="Q1089" s="157"/>
      <c r="R1089" s="157"/>
      <c r="S1089" s="157"/>
      <c r="T1089" s="157"/>
      <c r="U1089" s="157"/>
      <c r="V1089" s="157"/>
      <c r="W1089" s="157"/>
      <c r="X1089" s="157"/>
      <c r="Y1089" s="157"/>
      <c r="Z1089" s="157"/>
      <c r="AA1089" s="157"/>
      <c r="AB1089" s="157"/>
      <c r="AC1089" s="157"/>
      <c r="AD1089" s="157"/>
      <c r="AE1089" s="157"/>
      <c r="AF1089" s="157"/>
      <c r="AG1089" s="158" t="str">
        <f t="array" ref="AG1089">IF($P1089="", "",
  "IMT-" &amp; TEXT($A1089,"yyyy-mm-dd") &amp; "-" &amp;
  IFERROR(
    INDEX('{INDEX} Tour Packages'!A:AC,
      MATCH($P1089, '{INDEX} Tour Packages'!$A:$A, 0),
      MATCH("Destination Code", '{INDEX} Tour Packages'!$4:$4, 0)
    ),
    "UNKNOWN"
  ) &amp; "-" &amp;
  TEXT(COUNTIFS(P$4:P1089,P1089),"0000")
)
</f>
        <v/>
      </c>
    </row>
    <row r="1090">
      <c r="A1090" s="155"/>
      <c r="B1090" s="147"/>
      <c r="C1090" s="147"/>
      <c r="D1090" s="147"/>
      <c r="E1090" s="147"/>
      <c r="F1090" s="147"/>
      <c r="G1090" s="147"/>
      <c r="H1090" s="147"/>
      <c r="I1090" s="147"/>
      <c r="J1090" s="147"/>
      <c r="K1090" s="147"/>
      <c r="L1090" s="147"/>
      <c r="M1090" s="147"/>
      <c r="N1090" s="147"/>
      <c r="O1090" s="147"/>
      <c r="P1090" s="147"/>
      <c r="Q1090" s="147"/>
      <c r="R1090" s="147"/>
      <c r="S1090" s="147"/>
      <c r="T1090" s="147"/>
      <c r="U1090" s="147"/>
      <c r="V1090" s="147"/>
      <c r="W1090" s="147"/>
      <c r="X1090" s="147"/>
      <c r="Y1090" s="147"/>
      <c r="Z1090" s="147"/>
      <c r="AA1090" s="147"/>
      <c r="AB1090" s="147"/>
      <c r="AC1090" s="147"/>
      <c r="AD1090" s="147"/>
      <c r="AE1090" s="147"/>
      <c r="AF1090" s="147"/>
      <c r="AG1090" s="148" t="str">
        <f t="array" ref="AG1090">IF($P1090="", "",
  "IMT-" &amp; TEXT($A1090,"yyyy-mm-dd") &amp; "-" &amp;
  IFERROR(
    INDEX('{INDEX} Tour Packages'!A:AC,
      MATCH($P1090, '{INDEX} Tour Packages'!$A:$A, 0),
      MATCH("Destination Code", '{INDEX} Tour Packages'!$4:$4, 0)
    ),
    "UNKNOWN"
  ) &amp; "-" &amp;
  TEXT(COUNTIFS(P$4:P1090,P1090),"0000")
)
</f>
        <v/>
      </c>
    </row>
    <row r="1091">
      <c r="A1091" s="156"/>
      <c r="B1091" s="157"/>
      <c r="C1091" s="157"/>
      <c r="D1091" s="157"/>
      <c r="E1091" s="157"/>
      <c r="F1091" s="157"/>
      <c r="G1091" s="157"/>
      <c r="H1091" s="157"/>
      <c r="I1091" s="157"/>
      <c r="J1091" s="157"/>
      <c r="K1091" s="157"/>
      <c r="L1091" s="157"/>
      <c r="M1091" s="157"/>
      <c r="N1091" s="157"/>
      <c r="O1091" s="157"/>
      <c r="P1091" s="157"/>
      <c r="Q1091" s="157"/>
      <c r="R1091" s="157"/>
      <c r="S1091" s="157"/>
      <c r="T1091" s="157"/>
      <c r="U1091" s="157"/>
      <c r="V1091" s="157"/>
      <c r="W1091" s="157"/>
      <c r="X1091" s="157"/>
      <c r="Y1091" s="157"/>
      <c r="Z1091" s="157"/>
      <c r="AA1091" s="157"/>
      <c r="AB1091" s="157"/>
      <c r="AC1091" s="157"/>
      <c r="AD1091" s="157"/>
      <c r="AE1091" s="157"/>
      <c r="AF1091" s="157"/>
      <c r="AG1091" s="158" t="str">
        <f t="array" ref="AG1091">IF($P1091="", "",
  "IMT-" &amp; TEXT($A1091,"yyyy-mm-dd") &amp; "-" &amp;
  IFERROR(
    INDEX('{INDEX} Tour Packages'!A:AC,
      MATCH($P1091, '{INDEX} Tour Packages'!$A:$A, 0),
      MATCH("Destination Code", '{INDEX} Tour Packages'!$4:$4, 0)
    ),
    "UNKNOWN"
  ) &amp; "-" &amp;
  TEXT(COUNTIFS(P$4:P1091,P1091),"0000")
)
</f>
        <v/>
      </c>
    </row>
    <row r="1092">
      <c r="A1092" s="155"/>
      <c r="B1092" s="147"/>
      <c r="C1092" s="147"/>
      <c r="D1092" s="147"/>
      <c r="E1092" s="147"/>
      <c r="F1092" s="147"/>
      <c r="G1092" s="147"/>
      <c r="H1092" s="147"/>
      <c r="I1092" s="147"/>
      <c r="J1092" s="147"/>
      <c r="K1092" s="147"/>
      <c r="L1092" s="147"/>
      <c r="M1092" s="147"/>
      <c r="N1092" s="147"/>
      <c r="O1092" s="147"/>
      <c r="P1092" s="147"/>
      <c r="Q1092" s="147"/>
      <c r="R1092" s="147"/>
      <c r="S1092" s="147"/>
      <c r="T1092" s="147"/>
      <c r="U1092" s="147"/>
      <c r="V1092" s="147"/>
      <c r="W1092" s="147"/>
      <c r="X1092" s="147"/>
      <c r="Y1092" s="147"/>
      <c r="Z1092" s="147"/>
      <c r="AA1092" s="147"/>
      <c r="AB1092" s="147"/>
      <c r="AC1092" s="147"/>
      <c r="AD1092" s="147"/>
      <c r="AE1092" s="147"/>
      <c r="AF1092" s="147"/>
      <c r="AG1092" s="148" t="str">
        <f t="array" ref="AG1092">IF($P1092="", "",
  "IMT-" &amp; TEXT($A1092,"yyyy-mm-dd") &amp; "-" &amp;
  IFERROR(
    INDEX('{INDEX} Tour Packages'!A:AC,
      MATCH($P1092, '{INDEX} Tour Packages'!$A:$A, 0),
      MATCH("Destination Code", '{INDEX} Tour Packages'!$4:$4, 0)
    ),
    "UNKNOWN"
  ) &amp; "-" &amp;
  TEXT(COUNTIFS(P$4:P1092,P1092),"0000")
)
</f>
        <v/>
      </c>
    </row>
    <row r="1093">
      <c r="A1093" s="156"/>
      <c r="B1093" s="157"/>
      <c r="C1093" s="157"/>
      <c r="D1093" s="157"/>
      <c r="E1093" s="157"/>
      <c r="F1093" s="157"/>
      <c r="G1093" s="157"/>
      <c r="H1093" s="157"/>
      <c r="I1093" s="157"/>
      <c r="J1093" s="157"/>
      <c r="K1093" s="157"/>
      <c r="L1093" s="157"/>
      <c r="M1093" s="157"/>
      <c r="N1093" s="157"/>
      <c r="O1093" s="157"/>
      <c r="P1093" s="157"/>
      <c r="Q1093" s="157"/>
      <c r="R1093" s="157"/>
      <c r="S1093" s="157"/>
      <c r="T1093" s="157"/>
      <c r="U1093" s="157"/>
      <c r="V1093" s="157"/>
      <c r="W1093" s="157"/>
      <c r="X1093" s="157"/>
      <c r="Y1093" s="157"/>
      <c r="Z1093" s="157"/>
      <c r="AA1093" s="157"/>
      <c r="AB1093" s="157"/>
      <c r="AC1093" s="157"/>
      <c r="AD1093" s="157"/>
      <c r="AE1093" s="157"/>
      <c r="AF1093" s="157"/>
      <c r="AG1093" s="158" t="str">
        <f t="array" ref="AG1093">IF($P1093="", "",
  "IMT-" &amp; TEXT($A1093,"yyyy-mm-dd") &amp; "-" &amp;
  IFERROR(
    INDEX('{INDEX} Tour Packages'!A:AC,
      MATCH($P1093, '{INDEX} Tour Packages'!$A:$A, 0),
      MATCH("Destination Code", '{INDEX} Tour Packages'!$4:$4, 0)
    ),
    "UNKNOWN"
  ) &amp; "-" &amp;
  TEXT(COUNTIFS(P$4:P1093,P1093),"0000")
)
</f>
        <v/>
      </c>
    </row>
    <row r="1094">
      <c r="A1094" s="155"/>
      <c r="B1094" s="147"/>
      <c r="C1094" s="147"/>
      <c r="D1094" s="147"/>
      <c r="E1094" s="147"/>
      <c r="F1094" s="147"/>
      <c r="G1094" s="147"/>
      <c r="H1094" s="147"/>
      <c r="I1094" s="147"/>
      <c r="J1094" s="147"/>
      <c r="K1094" s="147"/>
      <c r="L1094" s="147"/>
      <c r="M1094" s="147"/>
      <c r="N1094" s="147"/>
      <c r="O1094" s="147"/>
      <c r="P1094" s="147"/>
      <c r="Q1094" s="147"/>
      <c r="R1094" s="147"/>
      <c r="S1094" s="147"/>
      <c r="T1094" s="147"/>
      <c r="U1094" s="147"/>
      <c r="V1094" s="147"/>
      <c r="W1094" s="147"/>
      <c r="X1094" s="147"/>
      <c r="Y1094" s="147"/>
      <c r="Z1094" s="147"/>
      <c r="AA1094" s="147"/>
      <c r="AB1094" s="147"/>
      <c r="AC1094" s="147"/>
      <c r="AD1094" s="147"/>
      <c r="AE1094" s="147"/>
      <c r="AF1094" s="147"/>
      <c r="AG1094" s="148" t="str">
        <f t="array" ref="AG1094">IF($P1094="", "",
  "IMT-" &amp; TEXT($A1094,"yyyy-mm-dd") &amp; "-" &amp;
  IFERROR(
    INDEX('{INDEX} Tour Packages'!A:AC,
      MATCH($P1094, '{INDEX} Tour Packages'!$A:$A, 0),
      MATCH("Destination Code", '{INDEX} Tour Packages'!$4:$4, 0)
    ),
    "UNKNOWN"
  ) &amp; "-" &amp;
  TEXT(COUNTIFS(P$4:P1094,P1094),"0000")
)
</f>
        <v/>
      </c>
    </row>
    <row r="1095">
      <c r="A1095" s="156"/>
      <c r="B1095" s="157"/>
      <c r="C1095" s="157"/>
      <c r="D1095" s="157"/>
      <c r="E1095" s="157"/>
      <c r="F1095" s="157"/>
      <c r="G1095" s="157"/>
      <c r="H1095" s="157"/>
      <c r="I1095" s="157"/>
      <c r="J1095" s="157"/>
      <c r="K1095" s="157"/>
      <c r="L1095" s="157"/>
      <c r="M1095" s="157"/>
      <c r="N1095" s="157"/>
      <c r="O1095" s="157"/>
      <c r="P1095" s="157"/>
      <c r="Q1095" s="157"/>
      <c r="R1095" s="157"/>
      <c r="S1095" s="157"/>
      <c r="T1095" s="157"/>
      <c r="U1095" s="157"/>
      <c r="V1095" s="157"/>
      <c r="W1095" s="157"/>
      <c r="X1095" s="157"/>
      <c r="Y1095" s="157"/>
      <c r="Z1095" s="157"/>
      <c r="AA1095" s="157"/>
      <c r="AB1095" s="157"/>
      <c r="AC1095" s="157"/>
      <c r="AD1095" s="157"/>
      <c r="AE1095" s="157"/>
      <c r="AF1095" s="157"/>
      <c r="AG1095" s="158" t="str">
        <f t="array" ref="AG1095">IF($P1095="", "",
  "IMT-" &amp; TEXT($A1095,"yyyy-mm-dd") &amp; "-" &amp;
  IFERROR(
    INDEX('{INDEX} Tour Packages'!A:AC,
      MATCH($P1095, '{INDEX} Tour Packages'!$A:$A, 0),
      MATCH("Destination Code", '{INDEX} Tour Packages'!$4:$4, 0)
    ),
    "UNKNOWN"
  ) &amp; "-" &amp;
  TEXT(COUNTIFS(P$4:P1095,P1095),"0000")
)
</f>
        <v/>
      </c>
    </row>
    <row r="1096">
      <c r="A1096" s="155"/>
      <c r="B1096" s="147"/>
      <c r="C1096" s="147"/>
      <c r="D1096" s="147"/>
      <c r="E1096" s="147"/>
      <c r="F1096" s="147"/>
      <c r="G1096" s="147"/>
      <c r="H1096" s="147"/>
      <c r="I1096" s="147"/>
      <c r="J1096" s="147"/>
      <c r="K1096" s="147"/>
      <c r="L1096" s="147"/>
      <c r="M1096" s="147"/>
      <c r="N1096" s="147"/>
      <c r="O1096" s="147"/>
      <c r="P1096" s="147"/>
      <c r="Q1096" s="147"/>
      <c r="R1096" s="147"/>
      <c r="S1096" s="147"/>
      <c r="T1096" s="147"/>
      <c r="U1096" s="147"/>
      <c r="V1096" s="147"/>
      <c r="W1096" s="147"/>
      <c r="X1096" s="147"/>
      <c r="Y1096" s="147"/>
      <c r="Z1096" s="147"/>
      <c r="AA1096" s="147"/>
      <c r="AB1096" s="147"/>
      <c r="AC1096" s="147"/>
      <c r="AD1096" s="147"/>
      <c r="AE1096" s="147"/>
      <c r="AF1096" s="147"/>
      <c r="AG1096" s="148" t="str">
        <f t="array" ref="AG1096">IF($P1096="", "",
  "IMT-" &amp; TEXT($A1096,"yyyy-mm-dd") &amp; "-" &amp;
  IFERROR(
    INDEX('{INDEX} Tour Packages'!A:AC,
      MATCH($P1096, '{INDEX} Tour Packages'!$A:$A, 0),
      MATCH("Destination Code", '{INDEX} Tour Packages'!$4:$4, 0)
    ),
    "UNKNOWN"
  ) &amp; "-" &amp;
  TEXT(COUNTIFS(P$4:P1096,P1096),"0000")
)
</f>
        <v/>
      </c>
    </row>
    <row r="1097">
      <c r="A1097" s="156"/>
      <c r="B1097" s="157"/>
      <c r="C1097" s="157"/>
      <c r="D1097" s="157"/>
      <c r="E1097" s="157"/>
      <c r="F1097" s="157"/>
      <c r="G1097" s="157"/>
      <c r="H1097" s="157"/>
      <c r="I1097" s="157"/>
      <c r="J1097" s="157"/>
      <c r="K1097" s="157"/>
      <c r="L1097" s="157"/>
      <c r="M1097" s="157"/>
      <c r="N1097" s="157"/>
      <c r="O1097" s="157"/>
      <c r="P1097" s="157"/>
      <c r="Q1097" s="157"/>
      <c r="R1097" s="157"/>
      <c r="S1097" s="157"/>
      <c r="T1097" s="157"/>
      <c r="U1097" s="157"/>
      <c r="V1097" s="157"/>
      <c r="W1097" s="157"/>
      <c r="X1097" s="157"/>
      <c r="Y1097" s="157"/>
      <c r="Z1097" s="157"/>
      <c r="AA1097" s="157"/>
      <c r="AB1097" s="157"/>
      <c r="AC1097" s="157"/>
      <c r="AD1097" s="157"/>
      <c r="AE1097" s="157"/>
      <c r="AF1097" s="157"/>
      <c r="AG1097" s="158" t="str">
        <f t="array" ref="AG1097">IF($P1097="", "",
  "IMT-" &amp; TEXT($A1097,"yyyy-mm-dd") &amp; "-" &amp;
  IFERROR(
    INDEX('{INDEX} Tour Packages'!A:AC,
      MATCH($P1097, '{INDEX} Tour Packages'!$A:$A, 0),
      MATCH("Destination Code", '{INDEX} Tour Packages'!$4:$4, 0)
    ),
    "UNKNOWN"
  ) &amp; "-" &amp;
  TEXT(COUNTIFS(P$4:P1097,P1097),"0000")
)
</f>
        <v/>
      </c>
    </row>
    <row r="1098">
      <c r="A1098" s="155"/>
      <c r="B1098" s="147"/>
      <c r="C1098" s="147"/>
      <c r="D1098" s="147"/>
      <c r="E1098" s="147"/>
      <c r="F1098" s="147"/>
      <c r="G1098" s="147"/>
      <c r="H1098" s="147"/>
      <c r="I1098" s="147"/>
      <c r="J1098" s="147"/>
      <c r="K1098" s="147"/>
      <c r="L1098" s="147"/>
      <c r="M1098" s="147"/>
      <c r="N1098" s="147"/>
      <c r="O1098" s="147"/>
      <c r="P1098" s="147"/>
      <c r="Q1098" s="147"/>
      <c r="R1098" s="147"/>
      <c r="S1098" s="147"/>
      <c r="T1098" s="147"/>
      <c r="U1098" s="147"/>
      <c r="V1098" s="147"/>
      <c r="W1098" s="147"/>
      <c r="X1098" s="147"/>
      <c r="Y1098" s="147"/>
      <c r="Z1098" s="147"/>
      <c r="AA1098" s="147"/>
      <c r="AB1098" s="147"/>
      <c r="AC1098" s="147"/>
      <c r="AD1098" s="147"/>
      <c r="AE1098" s="147"/>
      <c r="AF1098" s="147"/>
      <c r="AG1098" s="148" t="str">
        <f t="array" ref="AG1098">IF($P1098="", "",
  "IMT-" &amp; TEXT($A1098,"yyyy-mm-dd") &amp; "-" &amp;
  IFERROR(
    INDEX('{INDEX} Tour Packages'!A:AC,
      MATCH($P1098, '{INDEX} Tour Packages'!$A:$A, 0),
      MATCH("Destination Code", '{INDEX} Tour Packages'!$4:$4, 0)
    ),
    "UNKNOWN"
  ) &amp; "-" &amp;
  TEXT(COUNTIFS(P$4:P1098,P1098),"0000")
)
</f>
        <v/>
      </c>
    </row>
    <row r="1099">
      <c r="A1099" s="156"/>
      <c r="B1099" s="157"/>
      <c r="C1099" s="157"/>
      <c r="D1099" s="157"/>
      <c r="E1099" s="157"/>
      <c r="F1099" s="157"/>
      <c r="G1099" s="157"/>
      <c r="H1099" s="157"/>
      <c r="I1099" s="157"/>
      <c r="J1099" s="157"/>
      <c r="K1099" s="157"/>
      <c r="L1099" s="157"/>
      <c r="M1099" s="157"/>
      <c r="N1099" s="157"/>
      <c r="O1099" s="157"/>
      <c r="P1099" s="157"/>
      <c r="Q1099" s="157"/>
      <c r="R1099" s="157"/>
      <c r="S1099" s="157"/>
      <c r="T1099" s="157"/>
      <c r="U1099" s="157"/>
      <c r="V1099" s="157"/>
      <c r="W1099" s="157"/>
      <c r="X1099" s="157"/>
      <c r="Y1099" s="157"/>
      <c r="Z1099" s="157"/>
      <c r="AA1099" s="157"/>
      <c r="AB1099" s="157"/>
      <c r="AC1099" s="157"/>
      <c r="AD1099" s="157"/>
      <c r="AE1099" s="157"/>
      <c r="AF1099" s="157"/>
      <c r="AG1099" s="158" t="str">
        <f t="array" ref="AG1099">IF($P1099="", "",
  "IMT-" &amp; TEXT($A1099,"yyyy-mm-dd") &amp; "-" &amp;
  IFERROR(
    INDEX('{INDEX} Tour Packages'!A:AC,
      MATCH($P1099, '{INDEX} Tour Packages'!$A:$A, 0),
      MATCH("Destination Code", '{INDEX} Tour Packages'!$4:$4, 0)
    ),
    "UNKNOWN"
  ) &amp; "-" &amp;
  TEXT(COUNTIFS(P$4:P1099,P1099),"0000")
)
</f>
        <v/>
      </c>
    </row>
    <row r="1100">
      <c r="A1100" s="155"/>
      <c r="B1100" s="147"/>
      <c r="C1100" s="147"/>
      <c r="D1100" s="147"/>
      <c r="E1100" s="147"/>
      <c r="F1100" s="147"/>
      <c r="G1100" s="147"/>
      <c r="H1100" s="147"/>
      <c r="I1100" s="147"/>
      <c r="J1100" s="147"/>
      <c r="K1100" s="147"/>
      <c r="L1100" s="147"/>
      <c r="M1100" s="147"/>
      <c r="N1100" s="147"/>
      <c r="O1100" s="147"/>
      <c r="P1100" s="147"/>
      <c r="Q1100" s="147"/>
      <c r="R1100" s="147"/>
      <c r="S1100" s="147"/>
      <c r="T1100" s="147"/>
      <c r="U1100" s="147"/>
      <c r="V1100" s="147"/>
      <c r="W1100" s="147"/>
      <c r="X1100" s="147"/>
      <c r="Y1100" s="147"/>
      <c r="Z1100" s="147"/>
      <c r="AA1100" s="147"/>
      <c r="AB1100" s="147"/>
      <c r="AC1100" s="147"/>
      <c r="AD1100" s="147"/>
      <c r="AE1100" s="147"/>
      <c r="AF1100" s="147"/>
      <c r="AG1100" s="148" t="str">
        <f t="array" ref="AG1100">IF($P1100="", "",
  "IMT-" &amp; TEXT($A1100,"yyyy-mm-dd") &amp; "-" &amp;
  IFERROR(
    INDEX('{INDEX} Tour Packages'!A:AC,
      MATCH($P1100, '{INDEX} Tour Packages'!$A:$A, 0),
      MATCH("Destination Code", '{INDEX} Tour Packages'!$4:$4, 0)
    ),
    "UNKNOWN"
  ) &amp; "-" &amp;
  TEXT(COUNTIFS(P$4:P1100,P1100),"0000")
)
</f>
        <v/>
      </c>
    </row>
    <row r="1101">
      <c r="A1101" s="156"/>
      <c r="B1101" s="157"/>
      <c r="C1101" s="157"/>
      <c r="D1101" s="157"/>
      <c r="E1101" s="157"/>
      <c r="F1101" s="157"/>
      <c r="G1101" s="157"/>
      <c r="H1101" s="157"/>
      <c r="I1101" s="157"/>
      <c r="J1101" s="157"/>
      <c r="K1101" s="157"/>
      <c r="L1101" s="157"/>
      <c r="M1101" s="157"/>
      <c r="N1101" s="157"/>
      <c r="O1101" s="157"/>
      <c r="P1101" s="157"/>
      <c r="Q1101" s="157"/>
      <c r="R1101" s="157"/>
      <c r="S1101" s="157"/>
      <c r="T1101" s="157"/>
      <c r="U1101" s="157"/>
      <c r="V1101" s="157"/>
      <c r="W1101" s="157"/>
      <c r="X1101" s="157"/>
      <c r="Y1101" s="157"/>
      <c r="Z1101" s="157"/>
      <c r="AA1101" s="157"/>
      <c r="AB1101" s="157"/>
      <c r="AC1101" s="157"/>
      <c r="AD1101" s="157"/>
      <c r="AE1101" s="157"/>
      <c r="AF1101" s="157"/>
      <c r="AG1101" s="158" t="str">
        <f t="array" ref="AG1101">IF($P1101="", "",
  "IMT-" &amp; TEXT($A1101,"yyyy-mm-dd") &amp; "-" &amp;
  IFERROR(
    INDEX('{INDEX} Tour Packages'!A:AC,
      MATCH($P1101, '{INDEX} Tour Packages'!$A:$A, 0),
      MATCH("Destination Code", '{INDEX} Tour Packages'!$4:$4, 0)
    ),
    "UNKNOWN"
  ) &amp; "-" &amp;
  TEXT(COUNTIFS(P$4:P1101,P1101),"0000")
)
</f>
        <v/>
      </c>
    </row>
    <row r="1102">
      <c r="A1102" s="155"/>
      <c r="B1102" s="147"/>
      <c r="C1102" s="147"/>
      <c r="D1102" s="147"/>
      <c r="E1102" s="147"/>
      <c r="F1102" s="147"/>
      <c r="G1102" s="147"/>
      <c r="H1102" s="147"/>
      <c r="I1102" s="147"/>
      <c r="J1102" s="147"/>
      <c r="K1102" s="147"/>
      <c r="L1102" s="147"/>
      <c r="M1102" s="147"/>
      <c r="N1102" s="147"/>
      <c r="O1102" s="147"/>
      <c r="P1102" s="147"/>
      <c r="Q1102" s="147"/>
      <c r="R1102" s="147"/>
      <c r="S1102" s="147"/>
      <c r="T1102" s="147"/>
      <c r="U1102" s="147"/>
      <c r="V1102" s="147"/>
      <c r="W1102" s="147"/>
      <c r="X1102" s="147"/>
      <c r="Y1102" s="147"/>
      <c r="Z1102" s="147"/>
      <c r="AA1102" s="147"/>
      <c r="AB1102" s="147"/>
      <c r="AC1102" s="147"/>
      <c r="AD1102" s="147"/>
      <c r="AE1102" s="147"/>
      <c r="AF1102" s="147"/>
      <c r="AG1102" s="148" t="str">
        <f t="array" ref="AG1102">IF($P1102="", "",
  "IMT-" &amp; TEXT($A1102,"yyyy-mm-dd") &amp; "-" &amp;
  IFERROR(
    INDEX('{INDEX} Tour Packages'!A:AC,
      MATCH($P1102, '{INDEX} Tour Packages'!$A:$A, 0),
      MATCH("Destination Code", '{INDEX} Tour Packages'!$4:$4, 0)
    ),
    "UNKNOWN"
  ) &amp; "-" &amp;
  TEXT(COUNTIFS(P$4:P1102,P1102),"0000")
)
</f>
        <v/>
      </c>
    </row>
    <row r="1103">
      <c r="A1103" s="156"/>
      <c r="B1103" s="157"/>
      <c r="C1103" s="157"/>
      <c r="D1103" s="157"/>
      <c r="E1103" s="157"/>
      <c r="F1103" s="157"/>
      <c r="G1103" s="157"/>
      <c r="H1103" s="157"/>
      <c r="I1103" s="157"/>
      <c r="J1103" s="157"/>
      <c r="K1103" s="157"/>
      <c r="L1103" s="157"/>
      <c r="M1103" s="157"/>
      <c r="N1103" s="157"/>
      <c r="O1103" s="157"/>
      <c r="P1103" s="157"/>
      <c r="Q1103" s="157"/>
      <c r="R1103" s="157"/>
      <c r="S1103" s="157"/>
      <c r="T1103" s="157"/>
      <c r="U1103" s="157"/>
      <c r="V1103" s="157"/>
      <c r="W1103" s="157"/>
      <c r="X1103" s="157"/>
      <c r="Y1103" s="157"/>
      <c r="Z1103" s="157"/>
      <c r="AA1103" s="157"/>
      <c r="AB1103" s="157"/>
      <c r="AC1103" s="157"/>
      <c r="AD1103" s="157"/>
      <c r="AE1103" s="157"/>
      <c r="AF1103" s="157"/>
      <c r="AG1103" s="158" t="str">
        <f t="array" ref="AG1103">IF($P1103="", "",
  "IMT-" &amp; TEXT($A1103,"yyyy-mm-dd") &amp; "-" &amp;
  IFERROR(
    INDEX('{INDEX} Tour Packages'!A:AC,
      MATCH($P1103, '{INDEX} Tour Packages'!$A:$A, 0),
      MATCH("Destination Code", '{INDEX} Tour Packages'!$4:$4, 0)
    ),
    "UNKNOWN"
  ) &amp; "-" &amp;
  TEXT(COUNTIFS(P$4:P1103,P1103),"0000")
)
</f>
        <v/>
      </c>
    </row>
    <row r="1104">
      <c r="A1104" s="155"/>
      <c r="B1104" s="147"/>
      <c r="C1104" s="147"/>
      <c r="D1104" s="147"/>
      <c r="E1104" s="147"/>
      <c r="F1104" s="147"/>
      <c r="G1104" s="147"/>
      <c r="H1104" s="147"/>
      <c r="I1104" s="147"/>
      <c r="J1104" s="147"/>
      <c r="K1104" s="147"/>
      <c r="L1104" s="147"/>
      <c r="M1104" s="147"/>
      <c r="N1104" s="147"/>
      <c r="O1104" s="147"/>
      <c r="P1104" s="147"/>
      <c r="Q1104" s="147"/>
      <c r="R1104" s="147"/>
      <c r="S1104" s="147"/>
      <c r="T1104" s="147"/>
      <c r="U1104" s="147"/>
      <c r="V1104" s="147"/>
      <c r="W1104" s="147"/>
      <c r="X1104" s="147"/>
      <c r="Y1104" s="147"/>
      <c r="Z1104" s="147"/>
      <c r="AA1104" s="147"/>
      <c r="AB1104" s="147"/>
      <c r="AC1104" s="147"/>
      <c r="AD1104" s="147"/>
      <c r="AE1104" s="147"/>
      <c r="AF1104" s="147"/>
      <c r="AG1104" s="148" t="str">
        <f t="array" ref="AG1104">IF($P1104="", "",
  "IMT-" &amp; TEXT($A1104,"yyyy-mm-dd") &amp; "-" &amp;
  IFERROR(
    INDEX('{INDEX} Tour Packages'!A:AC,
      MATCH($P1104, '{INDEX} Tour Packages'!$A:$A, 0),
      MATCH("Destination Code", '{INDEX} Tour Packages'!$4:$4, 0)
    ),
    "UNKNOWN"
  ) &amp; "-" &amp;
  TEXT(COUNTIFS(P$4:P1104,P1104),"0000")
)
</f>
        <v/>
      </c>
    </row>
    <row r="1105">
      <c r="A1105" s="156"/>
      <c r="B1105" s="157"/>
      <c r="C1105" s="157"/>
      <c r="D1105" s="157"/>
      <c r="E1105" s="157"/>
      <c r="F1105" s="157"/>
      <c r="G1105" s="157"/>
      <c r="H1105" s="157"/>
      <c r="I1105" s="157"/>
      <c r="J1105" s="157"/>
      <c r="K1105" s="157"/>
      <c r="L1105" s="157"/>
      <c r="M1105" s="157"/>
      <c r="N1105" s="157"/>
      <c r="O1105" s="157"/>
      <c r="P1105" s="157"/>
      <c r="Q1105" s="157"/>
      <c r="R1105" s="157"/>
      <c r="S1105" s="157"/>
      <c r="T1105" s="157"/>
      <c r="U1105" s="157"/>
      <c r="V1105" s="157"/>
      <c r="W1105" s="157"/>
      <c r="X1105" s="157"/>
      <c r="Y1105" s="157"/>
      <c r="Z1105" s="157"/>
      <c r="AA1105" s="157"/>
      <c r="AB1105" s="157"/>
      <c r="AC1105" s="157"/>
      <c r="AD1105" s="157"/>
      <c r="AE1105" s="157"/>
      <c r="AF1105" s="157"/>
      <c r="AG1105" s="158" t="str">
        <f t="array" ref="AG1105">IF($P1105="", "",
  "IMT-" &amp; TEXT($A1105,"yyyy-mm-dd") &amp; "-" &amp;
  IFERROR(
    INDEX('{INDEX} Tour Packages'!A:AC,
      MATCH($P1105, '{INDEX} Tour Packages'!$A:$A, 0),
      MATCH("Destination Code", '{INDEX} Tour Packages'!$4:$4, 0)
    ),
    "UNKNOWN"
  ) &amp; "-" &amp;
  TEXT(COUNTIFS(P$4:P1105,P1105),"0000")
)
</f>
        <v/>
      </c>
    </row>
    <row r="1106">
      <c r="A1106" s="155"/>
      <c r="B1106" s="147"/>
      <c r="C1106" s="147"/>
      <c r="D1106" s="147"/>
      <c r="E1106" s="147"/>
      <c r="F1106" s="147"/>
      <c r="G1106" s="147"/>
      <c r="H1106" s="147"/>
      <c r="I1106" s="147"/>
      <c r="J1106" s="147"/>
      <c r="K1106" s="147"/>
      <c r="L1106" s="147"/>
      <c r="M1106" s="147"/>
      <c r="N1106" s="147"/>
      <c r="O1106" s="147"/>
      <c r="P1106" s="147"/>
      <c r="Q1106" s="147"/>
      <c r="R1106" s="147"/>
      <c r="S1106" s="147"/>
      <c r="T1106" s="147"/>
      <c r="U1106" s="147"/>
      <c r="V1106" s="147"/>
      <c r="W1106" s="147"/>
      <c r="X1106" s="147"/>
      <c r="Y1106" s="147"/>
      <c r="Z1106" s="147"/>
      <c r="AA1106" s="147"/>
      <c r="AB1106" s="147"/>
      <c r="AC1106" s="147"/>
      <c r="AD1106" s="147"/>
      <c r="AE1106" s="147"/>
      <c r="AF1106" s="147"/>
      <c r="AG1106" s="148" t="str">
        <f t="array" ref="AG1106">IF($P1106="", "",
  "IMT-" &amp; TEXT($A1106,"yyyy-mm-dd") &amp; "-" &amp;
  IFERROR(
    INDEX('{INDEX} Tour Packages'!A:AC,
      MATCH($P1106, '{INDEX} Tour Packages'!$A:$A, 0),
      MATCH("Destination Code", '{INDEX} Tour Packages'!$4:$4, 0)
    ),
    "UNKNOWN"
  ) &amp; "-" &amp;
  TEXT(COUNTIFS(P$4:P1106,P1106),"0000")
)
</f>
        <v/>
      </c>
    </row>
    <row r="1107">
      <c r="A1107" s="156"/>
      <c r="B1107" s="157"/>
      <c r="C1107" s="157"/>
      <c r="D1107" s="157"/>
      <c r="E1107" s="157"/>
      <c r="F1107" s="157"/>
      <c r="G1107" s="157"/>
      <c r="H1107" s="157"/>
      <c r="I1107" s="157"/>
      <c r="J1107" s="157"/>
      <c r="K1107" s="157"/>
      <c r="L1107" s="157"/>
      <c r="M1107" s="157"/>
      <c r="N1107" s="157"/>
      <c r="O1107" s="157"/>
      <c r="P1107" s="157"/>
      <c r="Q1107" s="157"/>
      <c r="R1107" s="157"/>
      <c r="S1107" s="157"/>
      <c r="T1107" s="157"/>
      <c r="U1107" s="157"/>
      <c r="V1107" s="157"/>
      <c r="W1107" s="157"/>
      <c r="X1107" s="157"/>
      <c r="Y1107" s="157"/>
      <c r="Z1107" s="157"/>
      <c r="AA1107" s="157"/>
      <c r="AB1107" s="157"/>
      <c r="AC1107" s="157"/>
      <c r="AD1107" s="157"/>
      <c r="AE1107" s="157"/>
      <c r="AF1107" s="157"/>
      <c r="AG1107" s="158" t="str">
        <f t="array" ref="AG1107">IF($P1107="", "",
  "IMT-" &amp; TEXT($A1107,"yyyy-mm-dd") &amp; "-" &amp;
  IFERROR(
    INDEX('{INDEX} Tour Packages'!A:AC,
      MATCH($P1107, '{INDEX} Tour Packages'!$A:$A, 0),
      MATCH("Destination Code", '{INDEX} Tour Packages'!$4:$4, 0)
    ),
    "UNKNOWN"
  ) &amp; "-" &amp;
  TEXT(COUNTIFS(P$4:P1107,P1107),"0000")
)
</f>
        <v/>
      </c>
    </row>
    <row r="1108">
      <c r="A1108" s="155"/>
      <c r="B1108" s="147"/>
      <c r="C1108" s="147"/>
      <c r="D1108" s="147"/>
      <c r="E1108" s="147"/>
      <c r="F1108" s="147"/>
      <c r="G1108" s="147"/>
      <c r="H1108" s="147"/>
      <c r="I1108" s="147"/>
      <c r="J1108" s="147"/>
      <c r="K1108" s="147"/>
      <c r="L1108" s="147"/>
      <c r="M1108" s="147"/>
      <c r="N1108" s="147"/>
      <c r="O1108" s="147"/>
      <c r="P1108" s="147"/>
      <c r="Q1108" s="147"/>
      <c r="R1108" s="147"/>
      <c r="S1108" s="147"/>
      <c r="T1108" s="147"/>
      <c r="U1108" s="147"/>
      <c r="V1108" s="147"/>
      <c r="W1108" s="147"/>
      <c r="X1108" s="147"/>
      <c r="Y1108" s="147"/>
      <c r="Z1108" s="147"/>
      <c r="AA1108" s="147"/>
      <c r="AB1108" s="147"/>
      <c r="AC1108" s="147"/>
      <c r="AD1108" s="147"/>
      <c r="AE1108" s="147"/>
      <c r="AF1108" s="147"/>
      <c r="AG1108" s="148" t="str">
        <f t="array" ref="AG1108">IF($P1108="", "",
  "IMT-" &amp; TEXT($A1108,"yyyy-mm-dd") &amp; "-" &amp;
  IFERROR(
    INDEX('{INDEX} Tour Packages'!A:AC,
      MATCH($P1108, '{INDEX} Tour Packages'!$A:$A, 0),
      MATCH("Destination Code", '{INDEX} Tour Packages'!$4:$4, 0)
    ),
    "UNKNOWN"
  ) &amp; "-" &amp;
  TEXT(COUNTIFS(P$4:P1108,P1108),"0000")
)
</f>
        <v/>
      </c>
    </row>
    <row r="1109">
      <c r="A1109" s="156"/>
      <c r="B1109" s="157"/>
      <c r="C1109" s="157"/>
      <c r="D1109" s="157"/>
      <c r="E1109" s="157"/>
      <c r="F1109" s="157"/>
      <c r="G1109" s="157"/>
      <c r="H1109" s="157"/>
      <c r="I1109" s="157"/>
      <c r="J1109" s="157"/>
      <c r="K1109" s="157"/>
      <c r="L1109" s="157"/>
      <c r="M1109" s="157"/>
      <c r="N1109" s="157"/>
      <c r="O1109" s="157"/>
      <c r="P1109" s="157"/>
      <c r="Q1109" s="157"/>
      <c r="R1109" s="157"/>
      <c r="S1109" s="157"/>
      <c r="T1109" s="157"/>
      <c r="U1109" s="157"/>
      <c r="V1109" s="157"/>
      <c r="W1109" s="157"/>
      <c r="X1109" s="157"/>
      <c r="Y1109" s="157"/>
      <c r="Z1109" s="157"/>
      <c r="AA1109" s="157"/>
      <c r="AB1109" s="157"/>
      <c r="AC1109" s="157"/>
      <c r="AD1109" s="157"/>
      <c r="AE1109" s="157"/>
      <c r="AF1109" s="157"/>
      <c r="AG1109" s="158" t="str">
        <f t="array" ref="AG1109">IF($P1109="", "",
  "IMT-" &amp; TEXT($A1109,"yyyy-mm-dd") &amp; "-" &amp;
  IFERROR(
    INDEX('{INDEX} Tour Packages'!A:AC,
      MATCH($P1109, '{INDEX} Tour Packages'!$A:$A, 0),
      MATCH("Destination Code", '{INDEX} Tour Packages'!$4:$4, 0)
    ),
    "UNKNOWN"
  ) &amp; "-" &amp;
  TEXT(COUNTIFS(P$4:P1109,P1109),"0000")
)
</f>
        <v/>
      </c>
    </row>
    <row r="1110">
      <c r="A1110" s="155"/>
      <c r="B1110" s="147"/>
      <c r="C1110" s="147"/>
      <c r="D1110" s="147"/>
      <c r="E1110" s="147"/>
      <c r="F1110" s="147"/>
      <c r="G1110" s="147"/>
      <c r="H1110" s="147"/>
      <c r="I1110" s="147"/>
      <c r="J1110" s="147"/>
      <c r="K1110" s="147"/>
      <c r="L1110" s="147"/>
      <c r="M1110" s="147"/>
      <c r="N1110" s="147"/>
      <c r="O1110" s="147"/>
      <c r="P1110" s="147"/>
      <c r="Q1110" s="147"/>
      <c r="R1110" s="147"/>
      <c r="S1110" s="147"/>
      <c r="T1110" s="147"/>
      <c r="U1110" s="147"/>
      <c r="V1110" s="147"/>
      <c r="W1110" s="147"/>
      <c r="X1110" s="147"/>
      <c r="Y1110" s="147"/>
      <c r="Z1110" s="147"/>
      <c r="AA1110" s="147"/>
      <c r="AB1110" s="147"/>
      <c r="AC1110" s="147"/>
      <c r="AD1110" s="147"/>
      <c r="AE1110" s="147"/>
      <c r="AF1110" s="147"/>
      <c r="AG1110" s="148" t="str">
        <f t="array" ref="AG1110">IF($P1110="", "",
  "IMT-" &amp; TEXT($A1110,"yyyy-mm-dd") &amp; "-" &amp;
  IFERROR(
    INDEX('{INDEX} Tour Packages'!A:AC,
      MATCH($P1110, '{INDEX} Tour Packages'!$A:$A, 0),
      MATCH("Destination Code", '{INDEX} Tour Packages'!$4:$4, 0)
    ),
    "UNKNOWN"
  ) &amp; "-" &amp;
  TEXT(COUNTIFS(P$4:P1110,P1110),"0000")
)
</f>
        <v/>
      </c>
    </row>
    <row r="1111">
      <c r="A1111" s="156"/>
      <c r="B1111" s="157"/>
      <c r="C1111" s="157"/>
      <c r="D1111" s="157"/>
      <c r="E1111" s="157"/>
      <c r="F1111" s="157"/>
      <c r="G1111" s="157"/>
      <c r="H1111" s="157"/>
      <c r="I1111" s="157"/>
      <c r="J1111" s="157"/>
      <c r="K1111" s="157"/>
      <c r="L1111" s="157"/>
      <c r="M1111" s="157"/>
      <c r="N1111" s="157"/>
      <c r="O1111" s="157"/>
      <c r="P1111" s="157"/>
      <c r="Q1111" s="157"/>
      <c r="R1111" s="157"/>
      <c r="S1111" s="157"/>
      <c r="T1111" s="157"/>
      <c r="U1111" s="157"/>
      <c r="V1111" s="157"/>
      <c r="W1111" s="157"/>
      <c r="X1111" s="157"/>
      <c r="Y1111" s="157"/>
      <c r="Z1111" s="157"/>
      <c r="AA1111" s="157"/>
      <c r="AB1111" s="157"/>
      <c r="AC1111" s="157"/>
      <c r="AD1111" s="157"/>
      <c r="AE1111" s="157"/>
      <c r="AF1111" s="157"/>
      <c r="AG1111" s="158" t="str">
        <f t="array" ref="AG1111">IF($P1111="", "",
  "IMT-" &amp; TEXT($A1111,"yyyy-mm-dd") &amp; "-" &amp;
  IFERROR(
    INDEX('{INDEX} Tour Packages'!A:AC,
      MATCH($P1111, '{INDEX} Tour Packages'!$A:$A, 0),
      MATCH("Destination Code", '{INDEX} Tour Packages'!$4:$4, 0)
    ),
    "UNKNOWN"
  ) &amp; "-" &amp;
  TEXT(COUNTIFS(P$4:P1111,P1111),"0000")
)
</f>
        <v/>
      </c>
    </row>
    <row r="1112">
      <c r="A1112" s="155"/>
      <c r="B1112" s="147"/>
      <c r="C1112" s="147"/>
      <c r="D1112" s="147"/>
      <c r="E1112" s="147"/>
      <c r="F1112" s="147"/>
      <c r="G1112" s="147"/>
      <c r="H1112" s="147"/>
      <c r="I1112" s="147"/>
      <c r="J1112" s="147"/>
      <c r="K1112" s="147"/>
      <c r="L1112" s="147"/>
      <c r="M1112" s="147"/>
      <c r="N1112" s="147"/>
      <c r="O1112" s="147"/>
      <c r="P1112" s="147"/>
      <c r="Q1112" s="147"/>
      <c r="R1112" s="147"/>
      <c r="S1112" s="147"/>
      <c r="T1112" s="147"/>
      <c r="U1112" s="147"/>
      <c r="V1112" s="147"/>
      <c r="W1112" s="147"/>
      <c r="X1112" s="147"/>
      <c r="Y1112" s="147"/>
      <c r="Z1112" s="147"/>
      <c r="AA1112" s="147"/>
      <c r="AB1112" s="147"/>
      <c r="AC1112" s="147"/>
      <c r="AD1112" s="147"/>
      <c r="AE1112" s="147"/>
      <c r="AF1112" s="147"/>
      <c r="AG1112" s="148" t="str">
        <f t="array" ref="AG1112">IF($P1112="", "",
  "IMT-" &amp; TEXT($A1112,"yyyy-mm-dd") &amp; "-" &amp;
  IFERROR(
    INDEX('{INDEX} Tour Packages'!A:AC,
      MATCH($P1112, '{INDEX} Tour Packages'!$A:$A, 0),
      MATCH("Destination Code", '{INDEX} Tour Packages'!$4:$4, 0)
    ),
    "UNKNOWN"
  ) &amp; "-" &amp;
  TEXT(COUNTIFS(P$4:P1112,P1112),"0000")
)
</f>
        <v/>
      </c>
    </row>
    <row r="1113">
      <c r="A1113" s="156"/>
      <c r="B1113" s="157"/>
      <c r="C1113" s="157"/>
      <c r="D1113" s="157"/>
      <c r="E1113" s="157"/>
      <c r="F1113" s="157"/>
      <c r="G1113" s="157"/>
      <c r="H1113" s="157"/>
      <c r="I1113" s="157"/>
      <c r="J1113" s="157"/>
      <c r="K1113" s="157"/>
      <c r="L1113" s="157"/>
      <c r="M1113" s="157"/>
      <c r="N1113" s="157"/>
      <c r="O1113" s="157"/>
      <c r="P1113" s="157"/>
      <c r="Q1113" s="157"/>
      <c r="R1113" s="157"/>
      <c r="S1113" s="157"/>
      <c r="T1113" s="157"/>
      <c r="U1113" s="157"/>
      <c r="V1113" s="157"/>
      <c r="W1113" s="157"/>
      <c r="X1113" s="157"/>
      <c r="Y1113" s="157"/>
      <c r="Z1113" s="157"/>
      <c r="AA1113" s="157"/>
      <c r="AB1113" s="157"/>
      <c r="AC1113" s="157"/>
      <c r="AD1113" s="157"/>
      <c r="AE1113" s="157"/>
      <c r="AF1113" s="157"/>
      <c r="AG1113" s="158" t="str">
        <f t="array" ref="AG1113">IF($P1113="", "",
  "IMT-" &amp; TEXT($A1113,"yyyy-mm-dd") &amp; "-" &amp;
  IFERROR(
    INDEX('{INDEX} Tour Packages'!A:AC,
      MATCH($P1113, '{INDEX} Tour Packages'!$A:$A, 0),
      MATCH("Destination Code", '{INDEX} Tour Packages'!$4:$4, 0)
    ),
    "UNKNOWN"
  ) &amp; "-" &amp;
  TEXT(COUNTIFS(P$4:P1113,P1113),"0000")
)
</f>
        <v/>
      </c>
    </row>
    <row r="1114">
      <c r="A1114" s="155"/>
      <c r="B1114" s="147"/>
      <c r="C1114" s="147"/>
      <c r="D1114" s="147"/>
      <c r="E1114" s="147"/>
      <c r="F1114" s="147"/>
      <c r="G1114" s="147"/>
      <c r="H1114" s="147"/>
      <c r="I1114" s="147"/>
      <c r="J1114" s="147"/>
      <c r="K1114" s="147"/>
      <c r="L1114" s="147"/>
      <c r="M1114" s="147"/>
      <c r="N1114" s="147"/>
      <c r="O1114" s="147"/>
      <c r="P1114" s="147"/>
      <c r="Q1114" s="147"/>
      <c r="R1114" s="147"/>
      <c r="S1114" s="147"/>
      <c r="T1114" s="147"/>
      <c r="U1114" s="147"/>
      <c r="V1114" s="147"/>
      <c r="W1114" s="147"/>
      <c r="X1114" s="147"/>
      <c r="Y1114" s="147"/>
      <c r="Z1114" s="147"/>
      <c r="AA1114" s="147"/>
      <c r="AB1114" s="147"/>
      <c r="AC1114" s="147"/>
      <c r="AD1114" s="147"/>
      <c r="AE1114" s="147"/>
      <c r="AF1114" s="147"/>
      <c r="AG1114" s="148" t="str">
        <f t="array" ref="AG1114">IF($P1114="", "",
  "IMT-" &amp; TEXT($A1114,"yyyy-mm-dd") &amp; "-" &amp;
  IFERROR(
    INDEX('{INDEX} Tour Packages'!A:AC,
      MATCH($P1114, '{INDEX} Tour Packages'!$A:$A, 0),
      MATCH("Destination Code", '{INDEX} Tour Packages'!$4:$4, 0)
    ),
    "UNKNOWN"
  ) &amp; "-" &amp;
  TEXT(COUNTIFS(P$4:P1114,P1114),"0000")
)
</f>
        <v/>
      </c>
    </row>
    <row r="1115">
      <c r="A1115" s="156"/>
      <c r="B1115" s="157"/>
      <c r="C1115" s="157"/>
      <c r="D1115" s="157"/>
      <c r="E1115" s="157"/>
      <c r="F1115" s="157"/>
      <c r="G1115" s="157"/>
      <c r="H1115" s="157"/>
      <c r="I1115" s="157"/>
      <c r="J1115" s="157"/>
      <c r="K1115" s="157"/>
      <c r="L1115" s="157"/>
      <c r="M1115" s="157"/>
      <c r="N1115" s="157"/>
      <c r="O1115" s="157"/>
      <c r="P1115" s="157"/>
      <c r="Q1115" s="157"/>
      <c r="R1115" s="157"/>
      <c r="S1115" s="157"/>
      <c r="T1115" s="157"/>
      <c r="U1115" s="157"/>
      <c r="V1115" s="157"/>
      <c r="W1115" s="157"/>
      <c r="X1115" s="157"/>
      <c r="Y1115" s="157"/>
      <c r="Z1115" s="157"/>
      <c r="AA1115" s="157"/>
      <c r="AB1115" s="157"/>
      <c r="AC1115" s="157"/>
      <c r="AD1115" s="157"/>
      <c r="AE1115" s="157"/>
      <c r="AF1115" s="157"/>
      <c r="AG1115" s="158" t="str">
        <f t="array" ref="AG1115">IF($P1115="", "",
  "IMT-" &amp; TEXT($A1115,"yyyy-mm-dd") &amp; "-" &amp;
  IFERROR(
    INDEX('{INDEX} Tour Packages'!A:AC,
      MATCH($P1115, '{INDEX} Tour Packages'!$A:$A, 0),
      MATCH("Destination Code", '{INDEX} Tour Packages'!$4:$4, 0)
    ),
    "UNKNOWN"
  ) &amp; "-" &amp;
  TEXT(COUNTIFS(P$4:P1115,P1115),"0000")
)
</f>
        <v/>
      </c>
    </row>
    <row r="1116">
      <c r="A1116" s="155"/>
      <c r="B1116" s="147"/>
      <c r="C1116" s="147"/>
      <c r="D1116" s="147"/>
      <c r="E1116" s="147"/>
      <c r="F1116" s="147"/>
      <c r="G1116" s="147"/>
      <c r="H1116" s="147"/>
      <c r="I1116" s="147"/>
      <c r="J1116" s="147"/>
      <c r="K1116" s="147"/>
      <c r="L1116" s="147"/>
      <c r="M1116" s="147"/>
      <c r="N1116" s="147"/>
      <c r="O1116" s="147"/>
      <c r="P1116" s="147"/>
      <c r="Q1116" s="147"/>
      <c r="R1116" s="147"/>
      <c r="S1116" s="147"/>
      <c r="T1116" s="147"/>
      <c r="U1116" s="147"/>
      <c r="V1116" s="147"/>
      <c r="W1116" s="147"/>
      <c r="X1116" s="147"/>
      <c r="Y1116" s="147"/>
      <c r="Z1116" s="147"/>
      <c r="AA1116" s="147"/>
      <c r="AB1116" s="147"/>
      <c r="AC1116" s="147"/>
      <c r="AD1116" s="147"/>
      <c r="AE1116" s="147"/>
      <c r="AF1116" s="147"/>
      <c r="AG1116" s="148" t="str">
        <f t="array" ref="AG1116">IF($P1116="", "",
  "IMT-" &amp; TEXT($A1116,"yyyy-mm-dd") &amp; "-" &amp;
  IFERROR(
    INDEX('{INDEX} Tour Packages'!A:AC,
      MATCH($P1116, '{INDEX} Tour Packages'!$A:$A, 0),
      MATCH("Destination Code", '{INDEX} Tour Packages'!$4:$4, 0)
    ),
    "UNKNOWN"
  ) &amp; "-" &amp;
  TEXT(COUNTIFS(P$4:P1116,P1116),"0000")
)
</f>
        <v/>
      </c>
    </row>
    <row r="1117">
      <c r="A1117" s="156"/>
      <c r="B1117" s="157"/>
      <c r="C1117" s="157"/>
      <c r="D1117" s="157"/>
      <c r="E1117" s="157"/>
      <c r="F1117" s="157"/>
      <c r="G1117" s="157"/>
      <c r="H1117" s="157"/>
      <c r="I1117" s="157"/>
      <c r="J1117" s="157"/>
      <c r="K1117" s="157"/>
      <c r="L1117" s="157"/>
      <c r="M1117" s="157"/>
      <c r="N1117" s="157"/>
      <c r="O1117" s="157"/>
      <c r="P1117" s="157"/>
      <c r="Q1117" s="157"/>
      <c r="R1117" s="157"/>
      <c r="S1117" s="157"/>
      <c r="T1117" s="157"/>
      <c r="U1117" s="157"/>
      <c r="V1117" s="157"/>
      <c r="W1117" s="157"/>
      <c r="X1117" s="157"/>
      <c r="Y1117" s="157"/>
      <c r="Z1117" s="157"/>
      <c r="AA1117" s="157"/>
      <c r="AB1117" s="157"/>
      <c r="AC1117" s="157"/>
      <c r="AD1117" s="157"/>
      <c r="AE1117" s="157"/>
      <c r="AF1117" s="157"/>
      <c r="AG1117" s="158" t="str">
        <f t="array" ref="AG1117">IF($P1117="", "",
  "IMT-" &amp; TEXT($A1117,"yyyy-mm-dd") &amp; "-" &amp;
  IFERROR(
    INDEX('{INDEX} Tour Packages'!A:AC,
      MATCH($P1117, '{INDEX} Tour Packages'!$A:$A, 0),
      MATCH("Destination Code", '{INDEX} Tour Packages'!$4:$4, 0)
    ),
    "UNKNOWN"
  ) &amp; "-" &amp;
  TEXT(COUNTIFS(P$4:P1117,P1117),"0000")
)
</f>
        <v/>
      </c>
    </row>
    <row r="1118">
      <c r="A1118" s="155"/>
      <c r="B1118" s="147"/>
      <c r="C1118" s="147"/>
      <c r="D1118" s="147"/>
      <c r="E1118" s="147"/>
      <c r="F1118" s="147"/>
      <c r="G1118" s="147"/>
      <c r="H1118" s="147"/>
      <c r="I1118" s="147"/>
      <c r="J1118" s="147"/>
      <c r="K1118" s="147"/>
      <c r="L1118" s="147"/>
      <c r="M1118" s="147"/>
      <c r="N1118" s="147"/>
      <c r="O1118" s="147"/>
      <c r="P1118" s="147"/>
      <c r="Q1118" s="147"/>
      <c r="R1118" s="147"/>
      <c r="S1118" s="147"/>
      <c r="T1118" s="147"/>
      <c r="U1118" s="147"/>
      <c r="V1118" s="147"/>
      <c r="W1118" s="147"/>
      <c r="X1118" s="147"/>
      <c r="Y1118" s="147"/>
      <c r="Z1118" s="147"/>
      <c r="AA1118" s="147"/>
      <c r="AB1118" s="147"/>
      <c r="AC1118" s="147"/>
      <c r="AD1118" s="147"/>
      <c r="AE1118" s="147"/>
      <c r="AF1118" s="147"/>
      <c r="AG1118" s="148" t="str">
        <f t="array" ref="AG1118">IF($P1118="", "",
  "IMT-" &amp; TEXT($A1118,"yyyy-mm-dd") &amp; "-" &amp;
  IFERROR(
    INDEX('{INDEX} Tour Packages'!A:AC,
      MATCH($P1118, '{INDEX} Tour Packages'!$A:$A, 0),
      MATCH("Destination Code", '{INDEX} Tour Packages'!$4:$4, 0)
    ),
    "UNKNOWN"
  ) &amp; "-" &amp;
  TEXT(COUNTIFS(P$4:P1118,P1118),"0000")
)
</f>
        <v/>
      </c>
    </row>
    <row r="1119">
      <c r="A1119" s="156"/>
      <c r="B1119" s="157"/>
      <c r="C1119" s="157"/>
      <c r="D1119" s="157"/>
      <c r="E1119" s="157"/>
      <c r="F1119" s="157"/>
      <c r="G1119" s="157"/>
      <c r="H1119" s="157"/>
      <c r="I1119" s="157"/>
      <c r="J1119" s="157"/>
      <c r="K1119" s="157"/>
      <c r="L1119" s="157"/>
      <c r="M1119" s="157"/>
      <c r="N1119" s="157"/>
      <c r="O1119" s="157"/>
      <c r="P1119" s="157"/>
      <c r="Q1119" s="157"/>
      <c r="R1119" s="157"/>
      <c r="S1119" s="157"/>
      <c r="T1119" s="157"/>
      <c r="U1119" s="157"/>
      <c r="V1119" s="157"/>
      <c r="W1119" s="157"/>
      <c r="X1119" s="157"/>
      <c r="Y1119" s="157"/>
      <c r="Z1119" s="157"/>
      <c r="AA1119" s="157"/>
      <c r="AB1119" s="157"/>
      <c r="AC1119" s="157"/>
      <c r="AD1119" s="157"/>
      <c r="AE1119" s="157"/>
      <c r="AF1119" s="157"/>
      <c r="AG1119" s="158" t="str">
        <f t="array" ref="AG1119">IF($P1119="", "",
  "IMT-" &amp; TEXT($A1119,"yyyy-mm-dd") &amp; "-" &amp;
  IFERROR(
    INDEX('{INDEX} Tour Packages'!A:AC,
      MATCH($P1119, '{INDEX} Tour Packages'!$A:$A, 0),
      MATCH("Destination Code", '{INDEX} Tour Packages'!$4:$4, 0)
    ),
    "UNKNOWN"
  ) &amp; "-" &amp;
  TEXT(COUNTIFS(P$4:P1119,P1119),"0000")
)
</f>
        <v/>
      </c>
    </row>
    <row r="1120">
      <c r="A1120" s="155"/>
      <c r="B1120" s="147"/>
      <c r="C1120" s="147"/>
      <c r="D1120" s="147"/>
      <c r="E1120" s="147"/>
      <c r="F1120" s="147"/>
      <c r="G1120" s="147"/>
      <c r="H1120" s="147"/>
      <c r="I1120" s="147"/>
      <c r="J1120" s="147"/>
      <c r="K1120" s="147"/>
      <c r="L1120" s="147"/>
      <c r="M1120" s="147"/>
      <c r="N1120" s="147"/>
      <c r="O1120" s="147"/>
      <c r="P1120" s="147"/>
      <c r="Q1120" s="147"/>
      <c r="R1120" s="147"/>
      <c r="S1120" s="147"/>
      <c r="T1120" s="147"/>
      <c r="U1120" s="147"/>
      <c r="V1120" s="147"/>
      <c r="W1120" s="147"/>
      <c r="X1120" s="147"/>
      <c r="Y1120" s="147"/>
      <c r="Z1120" s="147"/>
      <c r="AA1120" s="147"/>
      <c r="AB1120" s="147"/>
      <c r="AC1120" s="147"/>
      <c r="AD1120" s="147"/>
      <c r="AE1120" s="147"/>
      <c r="AF1120" s="147"/>
      <c r="AG1120" s="148" t="str">
        <f t="array" ref="AG1120">IF($P1120="", "",
  "IMT-" &amp; TEXT($A1120,"yyyy-mm-dd") &amp; "-" &amp;
  IFERROR(
    INDEX('{INDEX} Tour Packages'!A:AC,
      MATCH($P1120, '{INDEX} Tour Packages'!$A:$A, 0),
      MATCH("Destination Code", '{INDEX} Tour Packages'!$4:$4, 0)
    ),
    "UNKNOWN"
  ) &amp; "-" &amp;
  TEXT(COUNTIFS(P$4:P1120,P1120),"0000")
)
</f>
        <v/>
      </c>
    </row>
    <row r="1121">
      <c r="A1121" s="156"/>
      <c r="B1121" s="157"/>
      <c r="C1121" s="157"/>
      <c r="D1121" s="157"/>
      <c r="E1121" s="157"/>
      <c r="F1121" s="157"/>
      <c r="G1121" s="157"/>
      <c r="H1121" s="157"/>
      <c r="I1121" s="157"/>
      <c r="J1121" s="157"/>
      <c r="K1121" s="157"/>
      <c r="L1121" s="157"/>
      <c r="M1121" s="157"/>
      <c r="N1121" s="157"/>
      <c r="O1121" s="157"/>
      <c r="P1121" s="157"/>
      <c r="Q1121" s="157"/>
      <c r="R1121" s="157"/>
      <c r="S1121" s="157"/>
      <c r="T1121" s="157"/>
      <c r="U1121" s="157"/>
      <c r="V1121" s="157"/>
      <c r="W1121" s="157"/>
      <c r="X1121" s="157"/>
      <c r="Y1121" s="157"/>
      <c r="Z1121" s="157"/>
      <c r="AA1121" s="157"/>
      <c r="AB1121" s="157"/>
      <c r="AC1121" s="157"/>
      <c r="AD1121" s="157"/>
      <c r="AE1121" s="157"/>
      <c r="AF1121" s="157"/>
      <c r="AG1121" s="158" t="str">
        <f t="array" ref="AG1121">IF($P1121="", "",
  "IMT-" &amp; TEXT($A1121,"yyyy-mm-dd") &amp; "-" &amp;
  IFERROR(
    INDEX('{INDEX} Tour Packages'!A:AC,
      MATCH($P1121, '{INDEX} Tour Packages'!$A:$A, 0),
      MATCH("Destination Code", '{INDEX} Tour Packages'!$4:$4, 0)
    ),
    "UNKNOWN"
  ) &amp; "-" &amp;
  TEXT(COUNTIFS(P$4:P1121,P1121),"0000")
)
</f>
        <v/>
      </c>
    </row>
    <row r="1122">
      <c r="A1122" s="155"/>
      <c r="B1122" s="147"/>
      <c r="C1122" s="147"/>
      <c r="D1122" s="147"/>
      <c r="E1122" s="147"/>
      <c r="F1122" s="147"/>
      <c r="G1122" s="147"/>
      <c r="H1122" s="147"/>
      <c r="I1122" s="147"/>
      <c r="J1122" s="147"/>
      <c r="K1122" s="147"/>
      <c r="L1122" s="147"/>
      <c r="M1122" s="147"/>
      <c r="N1122" s="147"/>
      <c r="O1122" s="147"/>
      <c r="P1122" s="147"/>
      <c r="Q1122" s="147"/>
      <c r="R1122" s="147"/>
      <c r="S1122" s="147"/>
      <c r="T1122" s="147"/>
      <c r="U1122" s="147"/>
      <c r="V1122" s="147"/>
      <c r="W1122" s="147"/>
      <c r="X1122" s="147"/>
      <c r="Y1122" s="147"/>
      <c r="Z1122" s="147"/>
      <c r="AA1122" s="147"/>
      <c r="AB1122" s="147"/>
      <c r="AC1122" s="147"/>
      <c r="AD1122" s="147"/>
      <c r="AE1122" s="147"/>
      <c r="AF1122" s="147"/>
      <c r="AG1122" s="148" t="str">
        <f t="array" ref="AG1122">IF($P1122="", "",
  "IMT-" &amp; TEXT($A1122,"yyyy-mm-dd") &amp; "-" &amp;
  IFERROR(
    INDEX('{INDEX} Tour Packages'!A:AC,
      MATCH($P1122, '{INDEX} Tour Packages'!$A:$A, 0),
      MATCH("Destination Code", '{INDEX} Tour Packages'!$4:$4, 0)
    ),
    "UNKNOWN"
  ) &amp; "-" &amp;
  TEXT(COUNTIFS(P$4:P1122,P1122),"0000")
)
</f>
        <v/>
      </c>
    </row>
    <row r="1123">
      <c r="A1123" s="156"/>
      <c r="B1123" s="157"/>
      <c r="C1123" s="157"/>
      <c r="D1123" s="157"/>
      <c r="E1123" s="157"/>
      <c r="F1123" s="157"/>
      <c r="G1123" s="157"/>
      <c r="H1123" s="157"/>
      <c r="I1123" s="157"/>
      <c r="J1123" s="157"/>
      <c r="K1123" s="157"/>
      <c r="L1123" s="157"/>
      <c r="M1123" s="157"/>
      <c r="N1123" s="157"/>
      <c r="O1123" s="157"/>
      <c r="P1123" s="157"/>
      <c r="Q1123" s="157"/>
      <c r="R1123" s="157"/>
      <c r="S1123" s="157"/>
      <c r="T1123" s="157"/>
      <c r="U1123" s="157"/>
      <c r="V1123" s="157"/>
      <c r="W1123" s="157"/>
      <c r="X1123" s="157"/>
      <c r="Y1123" s="157"/>
      <c r="Z1123" s="157"/>
      <c r="AA1123" s="157"/>
      <c r="AB1123" s="157"/>
      <c r="AC1123" s="157"/>
      <c r="AD1123" s="157"/>
      <c r="AE1123" s="157"/>
      <c r="AF1123" s="157"/>
      <c r="AG1123" s="158" t="str">
        <f t="array" ref="AG1123">IF($P1123="", "",
  "IMT-" &amp; TEXT($A1123,"yyyy-mm-dd") &amp; "-" &amp;
  IFERROR(
    INDEX('{INDEX} Tour Packages'!A:AC,
      MATCH($P1123, '{INDEX} Tour Packages'!$A:$A, 0),
      MATCH("Destination Code", '{INDEX} Tour Packages'!$4:$4, 0)
    ),
    "UNKNOWN"
  ) &amp; "-" &amp;
  TEXT(COUNTIFS(P$4:P1123,P1123),"0000")
)
</f>
        <v/>
      </c>
    </row>
    <row r="1124">
      <c r="A1124" s="155"/>
      <c r="B1124" s="147"/>
      <c r="C1124" s="147"/>
      <c r="D1124" s="147"/>
      <c r="E1124" s="147"/>
      <c r="F1124" s="147"/>
      <c r="G1124" s="147"/>
      <c r="H1124" s="147"/>
      <c r="I1124" s="147"/>
      <c r="J1124" s="147"/>
      <c r="K1124" s="147"/>
      <c r="L1124" s="147"/>
      <c r="M1124" s="147"/>
      <c r="N1124" s="147"/>
      <c r="O1124" s="147"/>
      <c r="P1124" s="147"/>
      <c r="Q1124" s="147"/>
      <c r="R1124" s="147"/>
      <c r="S1124" s="147"/>
      <c r="T1124" s="147"/>
      <c r="U1124" s="147"/>
      <c r="V1124" s="147"/>
      <c r="W1124" s="147"/>
      <c r="X1124" s="147"/>
      <c r="Y1124" s="147"/>
      <c r="Z1124" s="147"/>
      <c r="AA1124" s="147"/>
      <c r="AB1124" s="147"/>
      <c r="AC1124" s="147"/>
      <c r="AD1124" s="147"/>
      <c r="AE1124" s="147"/>
      <c r="AF1124" s="147"/>
      <c r="AG1124" s="148" t="str">
        <f t="array" ref="AG1124">IF($P1124="", "",
  "IMT-" &amp; TEXT($A1124,"yyyy-mm-dd") &amp; "-" &amp;
  IFERROR(
    INDEX('{INDEX} Tour Packages'!A:AC,
      MATCH($P1124, '{INDEX} Tour Packages'!$A:$A, 0),
      MATCH("Destination Code", '{INDEX} Tour Packages'!$4:$4, 0)
    ),
    "UNKNOWN"
  ) &amp; "-" &amp;
  TEXT(COUNTIFS(P$4:P1124,P1124),"0000")
)
</f>
        <v/>
      </c>
    </row>
    <row r="1125">
      <c r="A1125" s="156"/>
      <c r="B1125" s="157"/>
      <c r="C1125" s="157"/>
      <c r="D1125" s="157"/>
      <c r="E1125" s="157"/>
      <c r="F1125" s="157"/>
      <c r="G1125" s="157"/>
      <c r="H1125" s="157"/>
      <c r="I1125" s="157"/>
      <c r="J1125" s="157"/>
      <c r="K1125" s="157"/>
      <c r="L1125" s="157"/>
      <c r="M1125" s="157"/>
      <c r="N1125" s="157"/>
      <c r="O1125" s="157"/>
      <c r="P1125" s="157"/>
      <c r="Q1125" s="157"/>
      <c r="R1125" s="157"/>
      <c r="S1125" s="157"/>
      <c r="T1125" s="157"/>
      <c r="U1125" s="157"/>
      <c r="V1125" s="157"/>
      <c r="W1125" s="157"/>
      <c r="X1125" s="157"/>
      <c r="Y1125" s="157"/>
      <c r="Z1125" s="157"/>
      <c r="AA1125" s="157"/>
      <c r="AB1125" s="157"/>
      <c r="AC1125" s="157"/>
      <c r="AD1125" s="157"/>
      <c r="AE1125" s="157"/>
      <c r="AF1125" s="157"/>
      <c r="AG1125" s="158" t="str">
        <f t="array" ref="AG1125">IF($P1125="", "",
  "IMT-" &amp; TEXT($A1125,"yyyy-mm-dd") &amp; "-" &amp;
  IFERROR(
    INDEX('{INDEX} Tour Packages'!A:AC,
      MATCH($P1125, '{INDEX} Tour Packages'!$A:$A, 0),
      MATCH("Destination Code", '{INDEX} Tour Packages'!$4:$4, 0)
    ),
    "UNKNOWN"
  ) &amp; "-" &amp;
  TEXT(COUNTIFS(P$4:P1125,P1125),"0000")
)
</f>
        <v/>
      </c>
    </row>
    <row r="1126">
      <c r="A1126" s="155"/>
      <c r="B1126" s="147"/>
      <c r="C1126" s="147"/>
      <c r="D1126" s="147"/>
      <c r="E1126" s="147"/>
      <c r="F1126" s="147"/>
      <c r="G1126" s="147"/>
      <c r="H1126" s="147"/>
      <c r="I1126" s="147"/>
      <c r="J1126" s="147"/>
      <c r="K1126" s="147"/>
      <c r="L1126" s="147"/>
      <c r="M1126" s="147"/>
      <c r="N1126" s="147"/>
      <c r="O1126" s="147"/>
      <c r="P1126" s="147"/>
      <c r="Q1126" s="147"/>
      <c r="R1126" s="147"/>
      <c r="S1126" s="147"/>
      <c r="T1126" s="147"/>
      <c r="U1126" s="147"/>
      <c r="V1126" s="147"/>
      <c r="W1126" s="147"/>
      <c r="X1126" s="147"/>
      <c r="Y1126" s="147"/>
      <c r="Z1126" s="147"/>
      <c r="AA1126" s="147"/>
      <c r="AB1126" s="147"/>
      <c r="AC1126" s="147"/>
      <c r="AD1126" s="147"/>
      <c r="AE1126" s="147"/>
      <c r="AF1126" s="147"/>
      <c r="AG1126" s="148" t="str">
        <f t="array" ref="AG1126">IF($P1126="", "",
  "IMT-" &amp; TEXT($A1126,"yyyy-mm-dd") &amp; "-" &amp;
  IFERROR(
    INDEX('{INDEX} Tour Packages'!A:AC,
      MATCH($P1126, '{INDEX} Tour Packages'!$A:$A, 0),
      MATCH("Destination Code", '{INDEX} Tour Packages'!$4:$4, 0)
    ),
    "UNKNOWN"
  ) &amp; "-" &amp;
  TEXT(COUNTIFS(P$4:P1126,P1126),"0000")
)
</f>
        <v/>
      </c>
    </row>
    <row r="1127">
      <c r="A1127" s="156"/>
      <c r="B1127" s="157"/>
      <c r="C1127" s="157"/>
      <c r="D1127" s="157"/>
      <c r="E1127" s="157"/>
      <c r="F1127" s="157"/>
      <c r="G1127" s="157"/>
      <c r="H1127" s="157"/>
      <c r="I1127" s="157"/>
      <c r="J1127" s="157"/>
      <c r="K1127" s="157"/>
      <c r="L1127" s="157"/>
      <c r="M1127" s="157"/>
      <c r="N1127" s="157"/>
      <c r="O1127" s="157"/>
      <c r="P1127" s="157"/>
      <c r="Q1127" s="157"/>
      <c r="R1127" s="157"/>
      <c r="S1127" s="157"/>
      <c r="T1127" s="157"/>
      <c r="U1127" s="157"/>
      <c r="V1127" s="157"/>
      <c r="W1127" s="157"/>
      <c r="X1127" s="157"/>
      <c r="Y1127" s="157"/>
      <c r="Z1127" s="157"/>
      <c r="AA1127" s="157"/>
      <c r="AB1127" s="157"/>
      <c r="AC1127" s="157"/>
      <c r="AD1127" s="157"/>
      <c r="AE1127" s="157"/>
      <c r="AF1127" s="157"/>
      <c r="AG1127" s="158" t="str">
        <f t="array" ref="AG1127">IF($P1127="", "",
  "IMT-" &amp; TEXT($A1127,"yyyy-mm-dd") &amp; "-" &amp;
  IFERROR(
    INDEX('{INDEX} Tour Packages'!A:AC,
      MATCH($P1127, '{INDEX} Tour Packages'!$A:$A, 0),
      MATCH("Destination Code", '{INDEX} Tour Packages'!$4:$4, 0)
    ),
    "UNKNOWN"
  ) &amp; "-" &amp;
  TEXT(COUNTIFS(P$4:P1127,P1127),"0000")
)
</f>
        <v/>
      </c>
    </row>
    <row r="1128">
      <c r="A1128" s="155"/>
      <c r="B1128" s="147"/>
      <c r="C1128" s="147"/>
      <c r="D1128" s="147"/>
      <c r="E1128" s="147"/>
      <c r="F1128" s="147"/>
      <c r="G1128" s="147"/>
      <c r="H1128" s="147"/>
      <c r="I1128" s="147"/>
      <c r="J1128" s="147"/>
      <c r="K1128" s="147"/>
      <c r="L1128" s="147"/>
      <c r="M1128" s="147"/>
      <c r="N1128" s="147"/>
      <c r="O1128" s="147"/>
      <c r="P1128" s="147"/>
      <c r="Q1128" s="147"/>
      <c r="R1128" s="147"/>
      <c r="S1128" s="147"/>
      <c r="T1128" s="147"/>
      <c r="U1128" s="147"/>
      <c r="V1128" s="147"/>
      <c r="W1128" s="147"/>
      <c r="X1128" s="147"/>
      <c r="Y1128" s="147"/>
      <c r="Z1128" s="147"/>
      <c r="AA1128" s="147"/>
      <c r="AB1128" s="147"/>
      <c r="AC1128" s="147"/>
      <c r="AD1128" s="147"/>
      <c r="AE1128" s="147"/>
      <c r="AF1128" s="147"/>
      <c r="AG1128" s="148" t="str">
        <f t="array" ref="AG1128">IF($P1128="", "",
  "IMT-" &amp; TEXT($A1128,"yyyy-mm-dd") &amp; "-" &amp;
  IFERROR(
    INDEX('{INDEX} Tour Packages'!A:AC,
      MATCH($P1128, '{INDEX} Tour Packages'!$A:$A, 0),
      MATCH("Destination Code", '{INDEX} Tour Packages'!$4:$4, 0)
    ),
    "UNKNOWN"
  ) &amp; "-" &amp;
  TEXT(COUNTIFS(P$4:P1128,P1128),"0000")
)
</f>
        <v/>
      </c>
    </row>
    <row r="1129">
      <c r="A1129" s="156"/>
      <c r="B1129" s="157"/>
      <c r="C1129" s="157"/>
      <c r="D1129" s="157"/>
      <c r="E1129" s="157"/>
      <c r="F1129" s="157"/>
      <c r="G1129" s="157"/>
      <c r="H1129" s="157"/>
      <c r="I1129" s="157"/>
      <c r="J1129" s="157"/>
      <c r="K1129" s="157"/>
      <c r="L1129" s="157"/>
      <c r="M1129" s="157"/>
      <c r="N1129" s="157"/>
      <c r="O1129" s="157"/>
      <c r="P1129" s="157"/>
      <c r="Q1129" s="157"/>
      <c r="R1129" s="157"/>
      <c r="S1129" s="157"/>
      <c r="T1129" s="157"/>
      <c r="U1129" s="157"/>
      <c r="V1129" s="157"/>
      <c r="W1129" s="157"/>
      <c r="X1129" s="157"/>
      <c r="Y1129" s="157"/>
      <c r="Z1129" s="157"/>
      <c r="AA1129" s="157"/>
      <c r="AB1129" s="157"/>
      <c r="AC1129" s="157"/>
      <c r="AD1129" s="157"/>
      <c r="AE1129" s="157"/>
      <c r="AF1129" s="157"/>
      <c r="AG1129" s="158" t="str">
        <f t="array" ref="AG1129">IF($P1129="", "",
  "IMT-" &amp; TEXT($A1129,"yyyy-mm-dd") &amp; "-" &amp;
  IFERROR(
    INDEX('{INDEX} Tour Packages'!A:AC,
      MATCH($P1129, '{INDEX} Tour Packages'!$A:$A, 0),
      MATCH("Destination Code", '{INDEX} Tour Packages'!$4:$4, 0)
    ),
    "UNKNOWN"
  ) &amp; "-" &amp;
  TEXT(COUNTIFS(P$4:P1129,P1129),"0000")
)
</f>
        <v/>
      </c>
    </row>
    <row r="1130">
      <c r="A1130" s="155"/>
      <c r="B1130" s="147"/>
      <c r="C1130" s="147"/>
      <c r="D1130" s="147"/>
      <c r="E1130" s="147"/>
      <c r="F1130" s="147"/>
      <c r="G1130" s="147"/>
      <c r="H1130" s="147"/>
      <c r="I1130" s="147"/>
      <c r="J1130" s="147"/>
      <c r="K1130" s="147"/>
      <c r="L1130" s="147"/>
      <c r="M1130" s="147"/>
      <c r="N1130" s="147"/>
      <c r="O1130" s="147"/>
      <c r="P1130" s="147"/>
      <c r="Q1130" s="147"/>
      <c r="R1130" s="147"/>
      <c r="S1130" s="147"/>
      <c r="T1130" s="147"/>
      <c r="U1130" s="147"/>
      <c r="V1130" s="147"/>
      <c r="W1130" s="147"/>
      <c r="X1130" s="147"/>
      <c r="Y1130" s="147"/>
      <c r="Z1130" s="147"/>
      <c r="AA1130" s="147"/>
      <c r="AB1130" s="147"/>
      <c r="AC1130" s="147"/>
      <c r="AD1130" s="147"/>
      <c r="AE1130" s="147"/>
      <c r="AF1130" s="147"/>
      <c r="AG1130" s="148" t="str">
        <f t="array" ref="AG1130">IF($P1130="", "",
  "IMT-" &amp; TEXT($A1130,"yyyy-mm-dd") &amp; "-" &amp;
  IFERROR(
    INDEX('{INDEX} Tour Packages'!A:AC,
      MATCH($P1130, '{INDEX} Tour Packages'!$A:$A, 0),
      MATCH("Destination Code", '{INDEX} Tour Packages'!$4:$4, 0)
    ),
    "UNKNOWN"
  ) &amp; "-" &amp;
  TEXT(COUNTIFS(P$4:P1130,P1130),"0000")
)
</f>
        <v/>
      </c>
    </row>
    <row r="1131">
      <c r="A1131" s="156"/>
      <c r="B1131" s="157"/>
      <c r="C1131" s="157"/>
      <c r="D1131" s="157"/>
      <c r="E1131" s="157"/>
      <c r="F1131" s="157"/>
      <c r="G1131" s="157"/>
      <c r="H1131" s="157"/>
      <c r="I1131" s="157"/>
      <c r="J1131" s="157"/>
      <c r="K1131" s="157"/>
      <c r="L1131" s="157"/>
      <c r="M1131" s="157"/>
      <c r="N1131" s="157"/>
      <c r="O1131" s="157"/>
      <c r="P1131" s="157"/>
      <c r="Q1131" s="157"/>
      <c r="R1131" s="157"/>
      <c r="S1131" s="157"/>
      <c r="T1131" s="157"/>
      <c r="U1131" s="157"/>
      <c r="V1131" s="157"/>
      <c r="W1131" s="157"/>
      <c r="X1131" s="157"/>
      <c r="Y1131" s="157"/>
      <c r="Z1131" s="157"/>
      <c r="AA1131" s="157"/>
      <c r="AB1131" s="157"/>
      <c r="AC1131" s="157"/>
      <c r="AD1131" s="157"/>
      <c r="AE1131" s="157"/>
      <c r="AF1131" s="157"/>
      <c r="AG1131" s="158" t="str">
        <f t="array" ref="AG1131">IF($P1131="", "",
  "IMT-" &amp; TEXT($A1131,"yyyy-mm-dd") &amp; "-" &amp;
  IFERROR(
    INDEX('{INDEX} Tour Packages'!A:AC,
      MATCH($P1131, '{INDEX} Tour Packages'!$A:$A, 0),
      MATCH("Destination Code", '{INDEX} Tour Packages'!$4:$4, 0)
    ),
    "UNKNOWN"
  ) &amp; "-" &amp;
  TEXT(COUNTIFS(P$4:P1131,P1131),"0000")
)
</f>
        <v/>
      </c>
    </row>
    <row r="1132">
      <c r="A1132" s="155"/>
      <c r="B1132" s="147"/>
      <c r="C1132" s="147"/>
      <c r="D1132" s="147"/>
      <c r="E1132" s="147"/>
      <c r="F1132" s="147"/>
      <c r="G1132" s="147"/>
      <c r="H1132" s="147"/>
      <c r="I1132" s="147"/>
      <c r="J1132" s="147"/>
      <c r="K1132" s="147"/>
      <c r="L1132" s="147"/>
      <c r="M1132" s="147"/>
      <c r="N1132" s="147"/>
      <c r="O1132" s="147"/>
      <c r="P1132" s="147"/>
      <c r="Q1132" s="147"/>
      <c r="R1132" s="147"/>
      <c r="S1132" s="147"/>
      <c r="T1132" s="147"/>
      <c r="U1132" s="147"/>
      <c r="V1132" s="147"/>
      <c r="W1132" s="147"/>
      <c r="X1132" s="147"/>
      <c r="Y1132" s="147"/>
      <c r="Z1132" s="147"/>
      <c r="AA1132" s="147"/>
      <c r="AB1132" s="147"/>
      <c r="AC1132" s="147"/>
      <c r="AD1132" s="147"/>
      <c r="AE1132" s="147"/>
      <c r="AF1132" s="147"/>
      <c r="AG1132" s="148" t="str">
        <f t="array" ref="AG1132">IF($P1132="", "",
  "IMT-" &amp; TEXT($A1132,"yyyy-mm-dd") &amp; "-" &amp;
  IFERROR(
    INDEX('{INDEX} Tour Packages'!A:AC,
      MATCH($P1132, '{INDEX} Tour Packages'!$A:$A, 0),
      MATCH("Destination Code", '{INDEX} Tour Packages'!$4:$4, 0)
    ),
    "UNKNOWN"
  ) &amp; "-" &amp;
  TEXT(COUNTIFS(P$4:P1132,P1132),"0000")
)
</f>
        <v/>
      </c>
    </row>
    <row r="1133">
      <c r="A1133" s="156"/>
      <c r="B1133" s="157"/>
      <c r="C1133" s="157"/>
      <c r="D1133" s="157"/>
      <c r="E1133" s="157"/>
      <c r="F1133" s="157"/>
      <c r="G1133" s="157"/>
      <c r="H1133" s="157"/>
      <c r="I1133" s="157"/>
      <c r="J1133" s="157"/>
      <c r="K1133" s="157"/>
      <c r="L1133" s="157"/>
      <c r="M1133" s="157"/>
      <c r="N1133" s="157"/>
      <c r="O1133" s="157"/>
      <c r="P1133" s="157"/>
      <c r="Q1133" s="157"/>
      <c r="R1133" s="157"/>
      <c r="S1133" s="157"/>
      <c r="T1133" s="157"/>
      <c r="U1133" s="157"/>
      <c r="V1133" s="157"/>
      <c r="W1133" s="157"/>
      <c r="X1133" s="157"/>
      <c r="Y1133" s="157"/>
      <c r="Z1133" s="157"/>
      <c r="AA1133" s="157"/>
      <c r="AB1133" s="157"/>
      <c r="AC1133" s="157"/>
      <c r="AD1133" s="157"/>
      <c r="AE1133" s="157"/>
      <c r="AF1133" s="157"/>
      <c r="AG1133" s="158" t="str">
        <f t="array" ref="AG1133">IF($P1133="", "",
  "IMT-" &amp; TEXT($A1133,"yyyy-mm-dd") &amp; "-" &amp;
  IFERROR(
    INDEX('{INDEX} Tour Packages'!A:AC,
      MATCH($P1133, '{INDEX} Tour Packages'!$A:$A, 0),
      MATCH("Destination Code", '{INDEX} Tour Packages'!$4:$4, 0)
    ),
    "UNKNOWN"
  ) &amp; "-" &amp;
  TEXT(COUNTIFS(P$4:P1133,P1133),"0000")
)
</f>
        <v/>
      </c>
    </row>
    <row r="1134">
      <c r="A1134" s="155"/>
      <c r="B1134" s="147"/>
      <c r="C1134" s="147"/>
      <c r="D1134" s="147"/>
      <c r="E1134" s="147"/>
      <c r="F1134" s="147"/>
      <c r="G1134" s="147"/>
      <c r="H1134" s="147"/>
      <c r="I1134" s="147"/>
      <c r="J1134" s="147"/>
      <c r="K1134" s="147"/>
      <c r="L1134" s="147"/>
      <c r="M1134" s="147"/>
      <c r="N1134" s="147"/>
      <c r="O1134" s="147"/>
      <c r="P1134" s="147"/>
      <c r="Q1134" s="147"/>
      <c r="R1134" s="147"/>
      <c r="S1134" s="147"/>
      <c r="T1134" s="147"/>
      <c r="U1134" s="147"/>
      <c r="V1134" s="147"/>
      <c r="W1134" s="147"/>
      <c r="X1134" s="147"/>
      <c r="Y1134" s="147"/>
      <c r="Z1134" s="147"/>
      <c r="AA1134" s="147"/>
      <c r="AB1134" s="147"/>
      <c r="AC1134" s="147"/>
      <c r="AD1134" s="147"/>
      <c r="AE1134" s="147"/>
      <c r="AF1134" s="147"/>
      <c r="AG1134" s="148" t="str">
        <f t="array" ref="AG1134">IF($P1134="", "",
  "IMT-" &amp; TEXT($A1134,"yyyy-mm-dd") &amp; "-" &amp;
  IFERROR(
    INDEX('{INDEX} Tour Packages'!A:AC,
      MATCH($P1134, '{INDEX} Tour Packages'!$A:$A, 0),
      MATCH("Destination Code", '{INDEX} Tour Packages'!$4:$4, 0)
    ),
    "UNKNOWN"
  ) &amp; "-" &amp;
  TEXT(COUNTIFS(P$4:P1134,P1134),"0000")
)
</f>
        <v/>
      </c>
    </row>
    <row r="1135">
      <c r="A1135" s="156"/>
      <c r="B1135" s="157"/>
      <c r="C1135" s="157"/>
      <c r="D1135" s="157"/>
      <c r="E1135" s="157"/>
      <c r="F1135" s="157"/>
      <c r="G1135" s="157"/>
      <c r="H1135" s="157"/>
      <c r="I1135" s="157"/>
      <c r="J1135" s="157"/>
      <c r="K1135" s="157"/>
      <c r="L1135" s="157"/>
      <c r="M1135" s="157"/>
      <c r="N1135" s="157"/>
      <c r="O1135" s="157"/>
      <c r="P1135" s="157"/>
      <c r="Q1135" s="157"/>
      <c r="R1135" s="157"/>
      <c r="S1135" s="157"/>
      <c r="T1135" s="157"/>
      <c r="U1135" s="157"/>
      <c r="V1135" s="157"/>
      <c r="W1135" s="157"/>
      <c r="X1135" s="157"/>
      <c r="Y1135" s="157"/>
      <c r="Z1135" s="157"/>
      <c r="AA1135" s="157"/>
      <c r="AB1135" s="157"/>
      <c r="AC1135" s="157"/>
      <c r="AD1135" s="157"/>
      <c r="AE1135" s="157"/>
      <c r="AF1135" s="157"/>
      <c r="AG1135" s="158" t="str">
        <f t="array" ref="AG1135">IF($P1135="", "",
  "IMT-" &amp; TEXT($A1135,"yyyy-mm-dd") &amp; "-" &amp;
  IFERROR(
    INDEX('{INDEX} Tour Packages'!A:AC,
      MATCH($P1135, '{INDEX} Tour Packages'!$A:$A, 0),
      MATCH("Destination Code", '{INDEX} Tour Packages'!$4:$4, 0)
    ),
    "UNKNOWN"
  ) &amp; "-" &amp;
  TEXT(COUNTIFS(P$4:P1135,P1135),"0000")
)
</f>
        <v/>
      </c>
    </row>
    <row r="1136">
      <c r="A1136" s="155"/>
      <c r="B1136" s="147"/>
      <c r="C1136" s="147"/>
      <c r="D1136" s="147"/>
      <c r="E1136" s="147"/>
      <c r="F1136" s="147"/>
      <c r="G1136" s="147"/>
      <c r="H1136" s="147"/>
      <c r="I1136" s="147"/>
      <c r="J1136" s="147"/>
      <c r="K1136" s="147"/>
      <c r="L1136" s="147"/>
      <c r="M1136" s="147"/>
      <c r="N1136" s="147"/>
      <c r="O1136" s="147"/>
      <c r="P1136" s="147"/>
      <c r="Q1136" s="147"/>
      <c r="R1136" s="147"/>
      <c r="S1136" s="147"/>
      <c r="T1136" s="147"/>
      <c r="U1136" s="147"/>
      <c r="V1136" s="147"/>
      <c r="W1136" s="147"/>
      <c r="X1136" s="147"/>
      <c r="Y1136" s="147"/>
      <c r="Z1136" s="147"/>
      <c r="AA1136" s="147"/>
      <c r="AB1136" s="147"/>
      <c r="AC1136" s="147"/>
      <c r="AD1136" s="147"/>
      <c r="AE1136" s="147"/>
      <c r="AF1136" s="147"/>
      <c r="AG1136" s="148" t="str">
        <f t="array" ref="AG1136">IF($P1136="", "",
  "IMT-" &amp; TEXT($A1136,"yyyy-mm-dd") &amp; "-" &amp;
  IFERROR(
    INDEX('{INDEX} Tour Packages'!A:AC,
      MATCH($P1136, '{INDEX} Tour Packages'!$A:$A, 0),
      MATCH("Destination Code", '{INDEX} Tour Packages'!$4:$4, 0)
    ),
    "UNKNOWN"
  ) &amp; "-" &amp;
  TEXT(COUNTIFS(P$4:P1136,P1136),"0000")
)
</f>
        <v/>
      </c>
    </row>
    <row r="1137">
      <c r="A1137" s="156"/>
      <c r="B1137" s="157"/>
      <c r="C1137" s="157"/>
      <c r="D1137" s="157"/>
      <c r="E1137" s="157"/>
      <c r="F1137" s="157"/>
      <c r="G1137" s="157"/>
      <c r="H1137" s="157"/>
      <c r="I1137" s="157"/>
      <c r="J1137" s="157"/>
      <c r="K1137" s="157"/>
      <c r="L1137" s="157"/>
      <c r="M1137" s="157"/>
      <c r="N1137" s="157"/>
      <c r="O1137" s="157"/>
      <c r="P1137" s="157"/>
      <c r="Q1137" s="157"/>
      <c r="R1137" s="157"/>
      <c r="S1137" s="157"/>
      <c r="T1137" s="157"/>
      <c r="U1137" s="157"/>
      <c r="V1137" s="157"/>
      <c r="W1137" s="157"/>
      <c r="X1137" s="157"/>
      <c r="Y1137" s="157"/>
      <c r="Z1137" s="157"/>
      <c r="AA1137" s="157"/>
      <c r="AB1137" s="157"/>
      <c r="AC1137" s="157"/>
      <c r="AD1137" s="157"/>
      <c r="AE1137" s="157"/>
      <c r="AF1137" s="157"/>
      <c r="AG1137" s="158" t="str">
        <f t="array" ref="AG1137">IF($P1137="", "",
  "IMT-" &amp; TEXT($A1137,"yyyy-mm-dd") &amp; "-" &amp;
  IFERROR(
    INDEX('{INDEX} Tour Packages'!A:AC,
      MATCH($P1137, '{INDEX} Tour Packages'!$A:$A, 0),
      MATCH("Destination Code", '{INDEX} Tour Packages'!$4:$4, 0)
    ),
    "UNKNOWN"
  ) &amp; "-" &amp;
  TEXT(COUNTIFS(P$4:P1137,P1137),"0000")
)
</f>
        <v/>
      </c>
    </row>
    <row r="1138">
      <c r="A1138" s="155"/>
      <c r="B1138" s="147"/>
      <c r="C1138" s="147"/>
      <c r="D1138" s="147"/>
      <c r="E1138" s="147"/>
      <c r="F1138" s="147"/>
      <c r="G1138" s="147"/>
      <c r="H1138" s="147"/>
      <c r="I1138" s="147"/>
      <c r="J1138" s="147"/>
      <c r="K1138" s="147"/>
      <c r="L1138" s="147"/>
      <c r="M1138" s="147"/>
      <c r="N1138" s="147"/>
      <c r="O1138" s="147"/>
      <c r="P1138" s="147"/>
      <c r="Q1138" s="147"/>
      <c r="R1138" s="147"/>
      <c r="S1138" s="147"/>
      <c r="T1138" s="147"/>
      <c r="U1138" s="147"/>
      <c r="V1138" s="147"/>
      <c r="W1138" s="147"/>
      <c r="X1138" s="147"/>
      <c r="Y1138" s="147"/>
      <c r="Z1138" s="147"/>
      <c r="AA1138" s="147"/>
      <c r="AB1138" s="147"/>
      <c r="AC1138" s="147"/>
      <c r="AD1138" s="147"/>
      <c r="AE1138" s="147"/>
      <c r="AF1138" s="147"/>
      <c r="AG1138" s="148" t="str">
        <f t="array" ref="AG1138">IF($P1138="", "",
  "IMT-" &amp; TEXT($A1138,"yyyy-mm-dd") &amp; "-" &amp;
  IFERROR(
    INDEX('{INDEX} Tour Packages'!A:AC,
      MATCH($P1138, '{INDEX} Tour Packages'!$A:$A, 0),
      MATCH("Destination Code", '{INDEX} Tour Packages'!$4:$4, 0)
    ),
    "UNKNOWN"
  ) &amp; "-" &amp;
  TEXT(COUNTIFS(P$4:P1138,P1138),"0000")
)
</f>
        <v/>
      </c>
    </row>
    <row r="1139">
      <c r="A1139" s="156"/>
      <c r="B1139" s="157"/>
      <c r="C1139" s="157"/>
      <c r="D1139" s="157"/>
      <c r="E1139" s="157"/>
      <c r="F1139" s="157"/>
      <c r="G1139" s="157"/>
      <c r="H1139" s="157"/>
      <c r="I1139" s="157"/>
      <c r="J1139" s="157"/>
      <c r="K1139" s="157"/>
      <c r="L1139" s="157"/>
      <c r="M1139" s="157"/>
      <c r="N1139" s="157"/>
      <c r="O1139" s="157"/>
      <c r="P1139" s="157"/>
      <c r="Q1139" s="157"/>
      <c r="R1139" s="157"/>
      <c r="S1139" s="157"/>
      <c r="T1139" s="157"/>
      <c r="U1139" s="157"/>
      <c r="V1139" s="157"/>
      <c r="W1139" s="157"/>
      <c r="X1139" s="157"/>
      <c r="Y1139" s="157"/>
      <c r="Z1139" s="157"/>
      <c r="AA1139" s="157"/>
      <c r="AB1139" s="157"/>
      <c r="AC1139" s="157"/>
      <c r="AD1139" s="157"/>
      <c r="AE1139" s="157"/>
      <c r="AF1139" s="157"/>
      <c r="AG1139" s="158" t="str">
        <f t="array" ref="AG1139">IF($P1139="", "",
  "IMT-" &amp; TEXT($A1139,"yyyy-mm-dd") &amp; "-" &amp;
  IFERROR(
    INDEX('{INDEX} Tour Packages'!A:AC,
      MATCH($P1139, '{INDEX} Tour Packages'!$A:$A, 0),
      MATCH("Destination Code", '{INDEX} Tour Packages'!$4:$4, 0)
    ),
    "UNKNOWN"
  ) &amp; "-" &amp;
  TEXT(COUNTIFS(P$4:P1139,P1139),"0000")
)
</f>
        <v/>
      </c>
    </row>
    <row r="1140">
      <c r="A1140" s="155"/>
      <c r="B1140" s="147"/>
      <c r="C1140" s="147"/>
      <c r="D1140" s="147"/>
      <c r="E1140" s="147"/>
      <c r="F1140" s="147"/>
      <c r="G1140" s="147"/>
      <c r="H1140" s="147"/>
      <c r="I1140" s="147"/>
      <c r="J1140" s="147"/>
      <c r="K1140" s="147"/>
      <c r="L1140" s="147"/>
      <c r="M1140" s="147"/>
      <c r="N1140" s="147"/>
      <c r="O1140" s="147"/>
      <c r="P1140" s="147"/>
      <c r="Q1140" s="147"/>
      <c r="R1140" s="147"/>
      <c r="S1140" s="147"/>
      <c r="T1140" s="147"/>
      <c r="U1140" s="147"/>
      <c r="V1140" s="147"/>
      <c r="W1140" s="147"/>
      <c r="X1140" s="147"/>
      <c r="Y1140" s="147"/>
      <c r="Z1140" s="147"/>
      <c r="AA1140" s="147"/>
      <c r="AB1140" s="147"/>
      <c r="AC1140" s="147"/>
      <c r="AD1140" s="147"/>
      <c r="AE1140" s="147"/>
      <c r="AF1140" s="147"/>
      <c r="AG1140" s="148" t="str">
        <f t="array" ref="AG1140">IF($P1140="", "",
  "IMT-" &amp; TEXT($A1140,"yyyy-mm-dd") &amp; "-" &amp;
  IFERROR(
    INDEX('{INDEX} Tour Packages'!A:AC,
      MATCH($P1140, '{INDEX} Tour Packages'!$A:$A, 0),
      MATCH("Destination Code", '{INDEX} Tour Packages'!$4:$4, 0)
    ),
    "UNKNOWN"
  ) &amp; "-" &amp;
  TEXT(COUNTIFS(P$4:P1140,P1140),"0000")
)
</f>
        <v/>
      </c>
    </row>
    <row r="1141">
      <c r="A1141" s="156"/>
      <c r="B1141" s="157"/>
      <c r="C1141" s="157"/>
      <c r="D1141" s="157"/>
      <c r="E1141" s="157"/>
      <c r="F1141" s="157"/>
      <c r="G1141" s="157"/>
      <c r="H1141" s="157"/>
      <c r="I1141" s="157"/>
      <c r="J1141" s="157"/>
      <c r="K1141" s="157"/>
      <c r="L1141" s="157"/>
      <c r="M1141" s="157"/>
      <c r="N1141" s="157"/>
      <c r="O1141" s="157"/>
      <c r="P1141" s="157"/>
      <c r="Q1141" s="157"/>
      <c r="R1141" s="157"/>
      <c r="S1141" s="157"/>
      <c r="T1141" s="157"/>
      <c r="U1141" s="157"/>
      <c r="V1141" s="157"/>
      <c r="W1141" s="157"/>
      <c r="X1141" s="157"/>
      <c r="Y1141" s="157"/>
      <c r="Z1141" s="157"/>
      <c r="AA1141" s="157"/>
      <c r="AB1141" s="157"/>
      <c r="AC1141" s="157"/>
      <c r="AD1141" s="157"/>
      <c r="AE1141" s="157"/>
      <c r="AF1141" s="157"/>
      <c r="AG1141" s="158" t="str">
        <f t="array" ref="AG1141">IF($P1141="", "",
  "IMT-" &amp; TEXT($A1141,"yyyy-mm-dd") &amp; "-" &amp;
  IFERROR(
    INDEX('{INDEX} Tour Packages'!A:AC,
      MATCH($P1141, '{INDEX} Tour Packages'!$A:$A, 0),
      MATCH("Destination Code", '{INDEX} Tour Packages'!$4:$4, 0)
    ),
    "UNKNOWN"
  ) &amp; "-" &amp;
  TEXT(COUNTIFS(P$4:P1141,P1141),"0000")
)
</f>
        <v/>
      </c>
    </row>
    <row r="1142">
      <c r="A1142" s="155"/>
      <c r="B1142" s="147"/>
      <c r="C1142" s="147"/>
      <c r="D1142" s="147"/>
      <c r="E1142" s="147"/>
      <c r="F1142" s="147"/>
      <c r="G1142" s="147"/>
      <c r="H1142" s="147"/>
      <c r="I1142" s="147"/>
      <c r="J1142" s="147"/>
      <c r="K1142" s="147"/>
      <c r="L1142" s="147"/>
      <c r="M1142" s="147"/>
      <c r="N1142" s="147"/>
      <c r="O1142" s="147"/>
      <c r="P1142" s="147"/>
      <c r="Q1142" s="147"/>
      <c r="R1142" s="147"/>
      <c r="S1142" s="147"/>
      <c r="T1142" s="147"/>
      <c r="U1142" s="147"/>
      <c r="V1142" s="147"/>
      <c r="W1142" s="147"/>
      <c r="X1142" s="147"/>
      <c r="Y1142" s="147"/>
      <c r="Z1142" s="147"/>
      <c r="AA1142" s="147"/>
      <c r="AB1142" s="147"/>
      <c r="AC1142" s="147"/>
      <c r="AD1142" s="147"/>
      <c r="AE1142" s="147"/>
      <c r="AF1142" s="147"/>
      <c r="AG1142" s="148" t="str">
        <f t="array" ref="AG1142">IF($P1142="", "",
  "IMT-" &amp; TEXT($A1142,"yyyy-mm-dd") &amp; "-" &amp;
  IFERROR(
    INDEX('{INDEX} Tour Packages'!A:AC,
      MATCH($P1142, '{INDEX} Tour Packages'!$A:$A, 0),
      MATCH("Destination Code", '{INDEX} Tour Packages'!$4:$4, 0)
    ),
    "UNKNOWN"
  ) &amp; "-" &amp;
  TEXT(COUNTIFS(P$4:P1142,P1142),"0000")
)
</f>
        <v/>
      </c>
    </row>
    <row r="1143">
      <c r="A1143" s="156"/>
      <c r="B1143" s="157"/>
      <c r="C1143" s="157"/>
      <c r="D1143" s="157"/>
      <c r="E1143" s="157"/>
      <c r="F1143" s="157"/>
      <c r="G1143" s="157"/>
      <c r="H1143" s="157"/>
      <c r="I1143" s="157"/>
      <c r="J1143" s="157"/>
      <c r="K1143" s="157"/>
      <c r="L1143" s="157"/>
      <c r="M1143" s="157"/>
      <c r="N1143" s="157"/>
      <c r="O1143" s="157"/>
      <c r="P1143" s="157"/>
      <c r="Q1143" s="157"/>
      <c r="R1143" s="157"/>
      <c r="S1143" s="157"/>
      <c r="T1143" s="157"/>
      <c r="U1143" s="157"/>
      <c r="V1143" s="157"/>
      <c r="W1143" s="157"/>
      <c r="X1143" s="157"/>
      <c r="Y1143" s="157"/>
      <c r="Z1143" s="157"/>
      <c r="AA1143" s="157"/>
      <c r="AB1143" s="157"/>
      <c r="AC1143" s="157"/>
      <c r="AD1143" s="157"/>
      <c r="AE1143" s="157"/>
      <c r="AF1143" s="157"/>
      <c r="AG1143" s="158" t="str">
        <f t="array" ref="AG1143">IF($P1143="", "",
  "IMT-" &amp; TEXT($A1143,"yyyy-mm-dd") &amp; "-" &amp;
  IFERROR(
    INDEX('{INDEX} Tour Packages'!A:AC,
      MATCH($P1143, '{INDEX} Tour Packages'!$A:$A, 0),
      MATCH("Destination Code", '{INDEX} Tour Packages'!$4:$4, 0)
    ),
    "UNKNOWN"
  ) &amp; "-" &amp;
  TEXT(COUNTIFS(P$4:P1143,P1143),"0000")
)
</f>
        <v/>
      </c>
    </row>
    <row r="1144">
      <c r="A1144" s="155"/>
      <c r="B1144" s="147"/>
      <c r="C1144" s="147"/>
      <c r="D1144" s="147"/>
      <c r="E1144" s="147"/>
      <c r="F1144" s="147"/>
      <c r="G1144" s="147"/>
      <c r="H1144" s="147"/>
      <c r="I1144" s="147"/>
      <c r="J1144" s="147"/>
      <c r="K1144" s="147"/>
      <c r="L1144" s="147"/>
      <c r="M1144" s="147"/>
      <c r="N1144" s="147"/>
      <c r="O1144" s="147"/>
      <c r="P1144" s="147"/>
      <c r="Q1144" s="147"/>
      <c r="R1144" s="147"/>
      <c r="S1144" s="147"/>
      <c r="T1144" s="147"/>
      <c r="U1144" s="147"/>
      <c r="V1144" s="147"/>
      <c r="W1144" s="147"/>
      <c r="X1144" s="147"/>
      <c r="Y1144" s="147"/>
      <c r="Z1144" s="147"/>
      <c r="AA1144" s="147"/>
      <c r="AB1144" s="147"/>
      <c r="AC1144" s="147"/>
      <c r="AD1144" s="147"/>
      <c r="AE1144" s="147"/>
      <c r="AF1144" s="147"/>
      <c r="AG1144" s="148" t="str">
        <f t="array" ref="AG1144">IF($P1144="", "",
  "IMT-" &amp; TEXT($A1144,"yyyy-mm-dd") &amp; "-" &amp;
  IFERROR(
    INDEX('{INDEX} Tour Packages'!A:AC,
      MATCH($P1144, '{INDEX} Tour Packages'!$A:$A, 0),
      MATCH("Destination Code", '{INDEX} Tour Packages'!$4:$4, 0)
    ),
    "UNKNOWN"
  ) &amp; "-" &amp;
  TEXT(COUNTIFS(P$4:P1144,P1144),"0000")
)
</f>
        <v/>
      </c>
    </row>
    <row r="1145">
      <c r="A1145" s="156"/>
      <c r="B1145" s="157"/>
      <c r="C1145" s="157"/>
      <c r="D1145" s="157"/>
      <c r="E1145" s="157"/>
      <c r="F1145" s="157"/>
      <c r="G1145" s="157"/>
      <c r="H1145" s="157"/>
      <c r="I1145" s="157"/>
      <c r="J1145" s="157"/>
      <c r="K1145" s="157"/>
      <c r="L1145" s="157"/>
      <c r="M1145" s="157"/>
      <c r="N1145" s="157"/>
      <c r="O1145" s="157"/>
      <c r="P1145" s="157"/>
      <c r="Q1145" s="157"/>
      <c r="R1145" s="157"/>
      <c r="S1145" s="157"/>
      <c r="T1145" s="157"/>
      <c r="U1145" s="157"/>
      <c r="V1145" s="157"/>
      <c r="W1145" s="157"/>
      <c r="X1145" s="157"/>
      <c r="Y1145" s="157"/>
      <c r="Z1145" s="157"/>
      <c r="AA1145" s="157"/>
      <c r="AB1145" s="157"/>
      <c r="AC1145" s="157"/>
      <c r="AD1145" s="157"/>
      <c r="AE1145" s="157"/>
      <c r="AF1145" s="157"/>
      <c r="AG1145" s="158" t="str">
        <f t="array" ref="AG1145">IF($P1145="", "",
  "IMT-" &amp; TEXT($A1145,"yyyy-mm-dd") &amp; "-" &amp;
  IFERROR(
    INDEX('{INDEX} Tour Packages'!A:AC,
      MATCH($P1145, '{INDEX} Tour Packages'!$A:$A, 0),
      MATCH("Destination Code", '{INDEX} Tour Packages'!$4:$4, 0)
    ),
    "UNKNOWN"
  ) &amp; "-" &amp;
  TEXT(COUNTIFS(P$4:P1145,P1145),"0000")
)
</f>
        <v/>
      </c>
    </row>
    <row r="1146">
      <c r="A1146" s="155"/>
      <c r="B1146" s="147"/>
      <c r="C1146" s="147"/>
      <c r="D1146" s="147"/>
      <c r="E1146" s="147"/>
      <c r="F1146" s="147"/>
      <c r="G1146" s="147"/>
      <c r="H1146" s="147"/>
      <c r="I1146" s="147"/>
      <c r="J1146" s="147"/>
      <c r="K1146" s="147"/>
      <c r="L1146" s="147"/>
      <c r="M1146" s="147"/>
      <c r="N1146" s="147"/>
      <c r="O1146" s="147"/>
      <c r="P1146" s="147"/>
      <c r="Q1146" s="147"/>
      <c r="R1146" s="147"/>
      <c r="S1146" s="147"/>
      <c r="T1146" s="147"/>
      <c r="U1146" s="147"/>
      <c r="V1146" s="147"/>
      <c r="W1146" s="147"/>
      <c r="X1146" s="147"/>
      <c r="Y1146" s="147"/>
      <c r="Z1146" s="147"/>
      <c r="AA1146" s="147"/>
      <c r="AB1146" s="147"/>
      <c r="AC1146" s="147"/>
      <c r="AD1146" s="147"/>
      <c r="AE1146" s="147"/>
      <c r="AF1146" s="147"/>
      <c r="AG1146" s="148" t="str">
        <f t="array" ref="AG1146">IF($P1146="", "",
  "IMT-" &amp; TEXT($A1146,"yyyy-mm-dd") &amp; "-" &amp;
  IFERROR(
    INDEX('{INDEX} Tour Packages'!A:AC,
      MATCH($P1146, '{INDEX} Tour Packages'!$A:$A, 0),
      MATCH("Destination Code", '{INDEX} Tour Packages'!$4:$4, 0)
    ),
    "UNKNOWN"
  ) &amp; "-" &amp;
  TEXT(COUNTIFS(P$4:P1146,P1146),"0000")
)
</f>
        <v/>
      </c>
    </row>
    <row r="1147">
      <c r="A1147" s="156"/>
      <c r="B1147" s="157"/>
      <c r="C1147" s="157"/>
      <c r="D1147" s="157"/>
      <c r="E1147" s="157"/>
      <c r="F1147" s="157"/>
      <c r="G1147" s="157"/>
      <c r="H1147" s="157"/>
      <c r="I1147" s="157"/>
      <c r="J1147" s="157"/>
      <c r="K1147" s="157"/>
      <c r="L1147" s="157"/>
      <c r="M1147" s="157"/>
      <c r="N1147" s="157"/>
      <c r="O1147" s="157"/>
      <c r="P1147" s="157"/>
      <c r="Q1147" s="157"/>
      <c r="R1147" s="157"/>
      <c r="S1147" s="157"/>
      <c r="T1147" s="157"/>
      <c r="U1147" s="157"/>
      <c r="V1147" s="157"/>
      <c r="W1147" s="157"/>
      <c r="X1147" s="157"/>
      <c r="Y1147" s="157"/>
      <c r="Z1147" s="157"/>
      <c r="AA1147" s="157"/>
      <c r="AB1147" s="157"/>
      <c r="AC1147" s="157"/>
      <c r="AD1147" s="157"/>
      <c r="AE1147" s="157"/>
      <c r="AF1147" s="157"/>
      <c r="AG1147" s="158" t="str">
        <f t="array" ref="AG1147">IF($P1147="", "",
  "IMT-" &amp; TEXT($A1147,"yyyy-mm-dd") &amp; "-" &amp;
  IFERROR(
    INDEX('{INDEX} Tour Packages'!A:AC,
      MATCH($P1147, '{INDEX} Tour Packages'!$A:$A, 0),
      MATCH("Destination Code", '{INDEX} Tour Packages'!$4:$4, 0)
    ),
    "UNKNOWN"
  ) &amp; "-" &amp;
  TEXT(COUNTIFS(P$4:P1147,P1147),"0000")
)
</f>
        <v/>
      </c>
    </row>
    <row r="1148">
      <c r="A1148" s="155"/>
      <c r="B1148" s="147"/>
      <c r="C1148" s="147"/>
      <c r="D1148" s="147"/>
      <c r="E1148" s="147"/>
      <c r="F1148" s="147"/>
      <c r="G1148" s="147"/>
      <c r="H1148" s="147"/>
      <c r="I1148" s="147"/>
      <c r="J1148" s="147"/>
      <c r="K1148" s="147"/>
      <c r="L1148" s="147"/>
      <c r="M1148" s="147"/>
      <c r="N1148" s="147"/>
      <c r="O1148" s="147"/>
      <c r="P1148" s="147"/>
      <c r="Q1148" s="147"/>
      <c r="R1148" s="147"/>
      <c r="S1148" s="147"/>
      <c r="T1148" s="147"/>
      <c r="U1148" s="147"/>
      <c r="V1148" s="147"/>
      <c r="W1148" s="147"/>
      <c r="X1148" s="147"/>
      <c r="Y1148" s="147"/>
      <c r="Z1148" s="147"/>
      <c r="AA1148" s="147"/>
      <c r="AB1148" s="147"/>
      <c r="AC1148" s="147"/>
      <c r="AD1148" s="147"/>
      <c r="AE1148" s="147"/>
      <c r="AF1148" s="147"/>
      <c r="AG1148" s="148" t="str">
        <f t="array" ref="AG1148">IF($P1148="", "",
  "IMT-" &amp; TEXT($A1148,"yyyy-mm-dd") &amp; "-" &amp;
  IFERROR(
    INDEX('{INDEX} Tour Packages'!A:AC,
      MATCH($P1148, '{INDEX} Tour Packages'!$A:$A, 0),
      MATCH("Destination Code", '{INDEX} Tour Packages'!$4:$4, 0)
    ),
    "UNKNOWN"
  ) &amp; "-" &amp;
  TEXT(COUNTIFS(P$4:P1148,P1148),"0000")
)
</f>
        <v/>
      </c>
    </row>
    <row r="1149">
      <c r="A1149" s="156"/>
      <c r="B1149" s="157"/>
      <c r="C1149" s="157"/>
      <c r="D1149" s="157"/>
      <c r="E1149" s="157"/>
      <c r="F1149" s="157"/>
      <c r="G1149" s="157"/>
      <c r="H1149" s="157"/>
      <c r="I1149" s="157"/>
      <c r="J1149" s="157"/>
      <c r="K1149" s="157"/>
      <c r="L1149" s="157"/>
      <c r="M1149" s="157"/>
      <c r="N1149" s="157"/>
      <c r="O1149" s="157"/>
      <c r="P1149" s="157"/>
      <c r="Q1149" s="157"/>
      <c r="R1149" s="157"/>
      <c r="S1149" s="157"/>
      <c r="T1149" s="157"/>
      <c r="U1149" s="157"/>
      <c r="V1149" s="157"/>
      <c r="W1149" s="157"/>
      <c r="X1149" s="157"/>
      <c r="Y1149" s="157"/>
      <c r="Z1149" s="157"/>
      <c r="AA1149" s="157"/>
      <c r="AB1149" s="157"/>
      <c r="AC1149" s="157"/>
      <c r="AD1149" s="157"/>
      <c r="AE1149" s="157"/>
      <c r="AF1149" s="157"/>
      <c r="AG1149" s="158" t="str">
        <f t="array" ref="AG1149">IF($P1149="", "",
  "IMT-" &amp; TEXT($A1149,"yyyy-mm-dd") &amp; "-" &amp;
  IFERROR(
    INDEX('{INDEX} Tour Packages'!A:AC,
      MATCH($P1149, '{INDEX} Tour Packages'!$A:$A, 0),
      MATCH("Destination Code", '{INDEX} Tour Packages'!$4:$4, 0)
    ),
    "UNKNOWN"
  ) &amp; "-" &amp;
  TEXT(COUNTIFS(P$4:P1149,P1149),"0000")
)
</f>
        <v/>
      </c>
    </row>
    <row r="1150">
      <c r="A1150" s="155"/>
      <c r="B1150" s="147"/>
      <c r="C1150" s="147"/>
      <c r="D1150" s="147"/>
      <c r="E1150" s="147"/>
      <c r="F1150" s="147"/>
      <c r="G1150" s="147"/>
      <c r="H1150" s="147"/>
      <c r="I1150" s="147"/>
      <c r="J1150" s="147"/>
      <c r="K1150" s="147"/>
      <c r="L1150" s="147"/>
      <c r="M1150" s="147"/>
      <c r="N1150" s="147"/>
      <c r="O1150" s="147"/>
      <c r="P1150" s="147"/>
      <c r="Q1150" s="147"/>
      <c r="R1150" s="147"/>
      <c r="S1150" s="147"/>
      <c r="T1150" s="147"/>
      <c r="U1150" s="147"/>
      <c r="V1150" s="147"/>
      <c r="W1150" s="147"/>
      <c r="X1150" s="147"/>
      <c r="Y1150" s="147"/>
      <c r="Z1150" s="147"/>
      <c r="AA1150" s="147"/>
      <c r="AB1150" s="147"/>
      <c r="AC1150" s="147"/>
      <c r="AD1150" s="147"/>
      <c r="AE1150" s="147"/>
      <c r="AF1150" s="147"/>
      <c r="AG1150" s="148" t="str">
        <f t="array" ref="AG1150">IF($P1150="", "",
  "IMT-" &amp; TEXT($A1150,"yyyy-mm-dd") &amp; "-" &amp;
  IFERROR(
    INDEX('{INDEX} Tour Packages'!A:AC,
      MATCH($P1150, '{INDEX} Tour Packages'!$A:$A, 0),
      MATCH("Destination Code", '{INDEX} Tour Packages'!$4:$4, 0)
    ),
    "UNKNOWN"
  ) &amp; "-" &amp;
  TEXT(COUNTIFS(P$4:P1150,P1150),"0000")
)
</f>
        <v/>
      </c>
    </row>
    <row r="1151">
      <c r="A1151" s="156"/>
      <c r="B1151" s="157"/>
      <c r="C1151" s="157"/>
      <c r="D1151" s="157"/>
      <c r="E1151" s="157"/>
      <c r="F1151" s="157"/>
      <c r="G1151" s="157"/>
      <c r="H1151" s="157"/>
      <c r="I1151" s="157"/>
      <c r="J1151" s="157"/>
      <c r="K1151" s="157"/>
      <c r="L1151" s="157"/>
      <c r="M1151" s="157"/>
      <c r="N1151" s="157"/>
      <c r="O1151" s="157"/>
      <c r="P1151" s="157"/>
      <c r="Q1151" s="157"/>
      <c r="R1151" s="157"/>
      <c r="S1151" s="157"/>
      <c r="T1151" s="157"/>
      <c r="U1151" s="157"/>
      <c r="V1151" s="157"/>
      <c r="W1151" s="157"/>
      <c r="X1151" s="157"/>
      <c r="Y1151" s="157"/>
      <c r="Z1151" s="157"/>
      <c r="AA1151" s="157"/>
      <c r="AB1151" s="157"/>
      <c r="AC1151" s="157"/>
      <c r="AD1151" s="157"/>
      <c r="AE1151" s="157"/>
      <c r="AF1151" s="157"/>
      <c r="AG1151" s="158" t="str">
        <f t="array" ref="AG1151">IF($P1151="", "",
  "IMT-" &amp; TEXT($A1151,"yyyy-mm-dd") &amp; "-" &amp;
  IFERROR(
    INDEX('{INDEX} Tour Packages'!A:AC,
      MATCH($P1151, '{INDEX} Tour Packages'!$A:$A, 0),
      MATCH("Destination Code", '{INDEX} Tour Packages'!$4:$4, 0)
    ),
    "UNKNOWN"
  ) &amp; "-" &amp;
  TEXT(COUNTIFS(P$4:P1151,P1151),"0000")
)
</f>
        <v/>
      </c>
    </row>
    <row r="1152">
      <c r="A1152" s="155"/>
      <c r="B1152" s="147"/>
      <c r="C1152" s="147"/>
      <c r="D1152" s="147"/>
      <c r="E1152" s="147"/>
      <c r="F1152" s="147"/>
      <c r="G1152" s="147"/>
      <c r="H1152" s="147"/>
      <c r="I1152" s="147"/>
      <c r="J1152" s="147"/>
      <c r="K1152" s="147"/>
      <c r="L1152" s="147"/>
      <c r="M1152" s="147"/>
      <c r="N1152" s="147"/>
      <c r="O1152" s="147"/>
      <c r="P1152" s="147"/>
      <c r="Q1152" s="147"/>
      <c r="R1152" s="147"/>
      <c r="S1152" s="147"/>
      <c r="T1152" s="147"/>
      <c r="U1152" s="147"/>
      <c r="V1152" s="147"/>
      <c r="W1152" s="147"/>
      <c r="X1152" s="147"/>
      <c r="Y1152" s="147"/>
      <c r="Z1152" s="147"/>
      <c r="AA1152" s="147"/>
      <c r="AB1152" s="147"/>
      <c r="AC1152" s="147"/>
      <c r="AD1152" s="147"/>
      <c r="AE1152" s="147"/>
      <c r="AF1152" s="147"/>
      <c r="AG1152" s="148" t="str">
        <f t="array" ref="AG1152">IF($P1152="", "",
  "IMT-" &amp; TEXT($A1152,"yyyy-mm-dd") &amp; "-" &amp;
  IFERROR(
    INDEX('{INDEX} Tour Packages'!A:AC,
      MATCH($P1152, '{INDEX} Tour Packages'!$A:$A, 0),
      MATCH("Destination Code", '{INDEX} Tour Packages'!$4:$4, 0)
    ),
    "UNKNOWN"
  ) &amp; "-" &amp;
  TEXT(COUNTIFS(P$4:P1152,P1152),"0000")
)
</f>
        <v/>
      </c>
    </row>
    <row r="1153">
      <c r="A1153" s="156"/>
      <c r="B1153" s="157"/>
      <c r="C1153" s="157"/>
      <c r="D1153" s="157"/>
      <c r="E1153" s="157"/>
      <c r="F1153" s="157"/>
      <c r="G1153" s="157"/>
      <c r="H1153" s="157"/>
      <c r="I1153" s="157"/>
      <c r="J1153" s="157"/>
      <c r="K1153" s="157"/>
      <c r="L1153" s="157"/>
      <c r="M1153" s="157"/>
      <c r="N1153" s="157"/>
      <c r="O1153" s="157"/>
      <c r="P1153" s="157"/>
      <c r="Q1153" s="157"/>
      <c r="R1153" s="157"/>
      <c r="S1153" s="157"/>
      <c r="T1153" s="157"/>
      <c r="U1153" s="157"/>
      <c r="V1153" s="157"/>
      <c r="W1153" s="157"/>
      <c r="X1153" s="157"/>
      <c r="Y1153" s="157"/>
      <c r="Z1153" s="157"/>
      <c r="AA1153" s="157"/>
      <c r="AB1153" s="157"/>
      <c r="AC1153" s="157"/>
      <c r="AD1153" s="157"/>
      <c r="AE1153" s="157"/>
      <c r="AF1153" s="157"/>
      <c r="AG1153" s="158" t="str">
        <f t="array" ref="AG1153">IF($P1153="", "",
  "IMT-" &amp; TEXT($A1153,"yyyy-mm-dd") &amp; "-" &amp;
  IFERROR(
    INDEX('{INDEX} Tour Packages'!A:AC,
      MATCH($P1153, '{INDEX} Tour Packages'!$A:$A, 0),
      MATCH("Destination Code", '{INDEX} Tour Packages'!$4:$4, 0)
    ),
    "UNKNOWN"
  ) &amp; "-" &amp;
  TEXT(COUNTIFS(P$4:P1153,P1153),"0000")
)
</f>
        <v/>
      </c>
    </row>
    <row r="1154">
      <c r="A1154" s="155"/>
      <c r="B1154" s="147"/>
      <c r="C1154" s="147"/>
      <c r="D1154" s="147"/>
      <c r="E1154" s="147"/>
      <c r="F1154" s="147"/>
      <c r="G1154" s="147"/>
      <c r="H1154" s="147"/>
      <c r="I1154" s="147"/>
      <c r="J1154" s="147"/>
      <c r="K1154" s="147"/>
      <c r="L1154" s="147"/>
      <c r="M1154" s="147"/>
      <c r="N1154" s="147"/>
      <c r="O1154" s="147"/>
      <c r="P1154" s="147"/>
      <c r="Q1154" s="147"/>
      <c r="R1154" s="147"/>
      <c r="S1154" s="147"/>
      <c r="T1154" s="147"/>
      <c r="U1154" s="147"/>
      <c r="V1154" s="147"/>
      <c r="W1154" s="147"/>
      <c r="X1154" s="147"/>
      <c r="Y1154" s="147"/>
      <c r="Z1154" s="147"/>
      <c r="AA1154" s="147"/>
      <c r="AB1154" s="147"/>
      <c r="AC1154" s="147"/>
      <c r="AD1154" s="147"/>
      <c r="AE1154" s="147"/>
      <c r="AF1154" s="147"/>
      <c r="AG1154" s="148" t="str">
        <f t="array" ref="AG1154">IF($P1154="", "",
  "IMT-" &amp; TEXT($A1154,"yyyy-mm-dd") &amp; "-" &amp;
  IFERROR(
    INDEX('{INDEX} Tour Packages'!A:AC,
      MATCH($P1154, '{INDEX} Tour Packages'!$A:$A, 0),
      MATCH("Destination Code", '{INDEX} Tour Packages'!$4:$4, 0)
    ),
    "UNKNOWN"
  ) &amp; "-" &amp;
  TEXT(COUNTIFS(P$4:P1154,P1154),"0000")
)
</f>
        <v/>
      </c>
    </row>
    <row r="1155">
      <c r="A1155" s="156"/>
      <c r="B1155" s="157"/>
      <c r="C1155" s="157"/>
      <c r="D1155" s="157"/>
      <c r="E1155" s="157"/>
      <c r="F1155" s="157"/>
      <c r="G1155" s="157"/>
      <c r="H1155" s="157"/>
      <c r="I1155" s="157"/>
      <c r="J1155" s="157"/>
      <c r="K1155" s="157"/>
      <c r="L1155" s="157"/>
      <c r="M1155" s="157"/>
      <c r="N1155" s="157"/>
      <c r="O1155" s="157"/>
      <c r="P1155" s="157"/>
      <c r="Q1155" s="157"/>
      <c r="R1155" s="157"/>
      <c r="S1155" s="157"/>
      <c r="T1155" s="157"/>
      <c r="U1155" s="157"/>
      <c r="V1155" s="157"/>
      <c r="W1155" s="157"/>
      <c r="X1155" s="157"/>
      <c r="Y1155" s="157"/>
      <c r="Z1155" s="157"/>
      <c r="AA1155" s="157"/>
      <c r="AB1155" s="157"/>
      <c r="AC1155" s="157"/>
      <c r="AD1155" s="157"/>
      <c r="AE1155" s="157"/>
      <c r="AF1155" s="157"/>
      <c r="AG1155" s="158" t="str">
        <f t="array" ref="AG1155">IF($P1155="", "",
  "IMT-" &amp; TEXT($A1155,"yyyy-mm-dd") &amp; "-" &amp;
  IFERROR(
    INDEX('{INDEX} Tour Packages'!A:AC,
      MATCH($P1155, '{INDEX} Tour Packages'!$A:$A, 0),
      MATCH("Destination Code", '{INDEX} Tour Packages'!$4:$4, 0)
    ),
    "UNKNOWN"
  ) &amp; "-" &amp;
  TEXT(COUNTIFS(P$4:P1155,P1155),"0000")
)
</f>
        <v/>
      </c>
    </row>
    <row r="1156">
      <c r="A1156" s="155"/>
      <c r="B1156" s="147"/>
      <c r="C1156" s="147"/>
      <c r="D1156" s="147"/>
      <c r="E1156" s="147"/>
      <c r="F1156" s="147"/>
      <c r="G1156" s="147"/>
      <c r="H1156" s="147"/>
      <c r="I1156" s="147"/>
      <c r="J1156" s="147"/>
      <c r="K1156" s="147"/>
      <c r="L1156" s="147"/>
      <c r="M1156" s="147"/>
      <c r="N1156" s="147"/>
      <c r="O1156" s="147"/>
      <c r="P1156" s="147"/>
      <c r="Q1156" s="147"/>
      <c r="R1156" s="147"/>
      <c r="S1156" s="147"/>
      <c r="T1156" s="147"/>
      <c r="U1156" s="147"/>
      <c r="V1156" s="147"/>
      <c r="W1156" s="147"/>
      <c r="X1156" s="147"/>
      <c r="Y1156" s="147"/>
      <c r="Z1156" s="147"/>
      <c r="AA1156" s="147"/>
      <c r="AB1156" s="147"/>
      <c r="AC1156" s="147"/>
      <c r="AD1156" s="147"/>
      <c r="AE1156" s="147"/>
      <c r="AF1156" s="147"/>
      <c r="AG1156" s="148" t="str">
        <f t="array" ref="AG1156">IF($P1156="", "",
  "IMT-" &amp; TEXT($A1156,"yyyy-mm-dd") &amp; "-" &amp;
  IFERROR(
    INDEX('{INDEX} Tour Packages'!A:AC,
      MATCH($P1156, '{INDEX} Tour Packages'!$A:$A, 0),
      MATCH("Destination Code", '{INDEX} Tour Packages'!$4:$4, 0)
    ),
    "UNKNOWN"
  ) &amp; "-" &amp;
  TEXT(COUNTIFS(P$4:P1156,P1156),"0000")
)
</f>
        <v/>
      </c>
    </row>
    <row r="1157">
      <c r="A1157" s="156"/>
      <c r="B1157" s="157"/>
      <c r="C1157" s="157"/>
      <c r="D1157" s="157"/>
      <c r="E1157" s="157"/>
      <c r="F1157" s="157"/>
      <c r="G1157" s="157"/>
      <c r="H1157" s="157"/>
      <c r="I1157" s="157"/>
      <c r="J1157" s="157"/>
      <c r="K1157" s="157"/>
      <c r="L1157" s="157"/>
      <c r="M1157" s="157"/>
      <c r="N1157" s="157"/>
      <c r="O1157" s="157"/>
      <c r="P1157" s="157"/>
      <c r="Q1157" s="157"/>
      <c r="R1157" s="157"/>
      <c r="S1157" s="157"/>
      <c r="T1157" s="157"/>
      <c r="U1157" s="157"/>
      <c r="V1157" s="157"/>
      <c r="W1157" s="157"/>
      <c r="X1157" s="157"/>
      <c r="Y1157" s="157"/>
      <c r="Z1157" s="157"/>
      <c r="AA1157" s="157"/>
      <c r="AB1157" s="157"/>
      <c r="AC1157" s="157"/>
      <c r="AD1157" s="157"/>
      <c r="AE1157" s="157"/>
      <c r="AF1157" s="157"/>
      <c r="AG1157" s="158" t="str">
        <f t="array" ref="AG1157">IF($P1157="", "",
  "IMT-" &amp; TEXT($A1157,"yyyy-mm-dd") &amp; "-" &amp;
  IFERROR(
    INDEX('{INDEX} Tour Packages'!A:AC,
      MATCH($P1157, '{INDEX} Tour Packages'!$A:$A, 0),
      MATCH("Destination Code", '{INDEX} Tour Packages'!$4:$4, 0)
    ),
    "UNKNOWN"
  ) &amp; "-" &amp;
  TEXT(COUNTIFS(P$4:P1157,P1157),"0000")
)
</f>
        <v/>
      </c>
    </row>
    <row r="1158">
      <c r="A1158" s="155"/>
      <c r="B1158" s="147"/>
      <c r="C1158" s="147"/>
      <c r="D1158" s="147"/>
      <c r="E1158" s="147"/>
      <c r="F1158" s="147"/>
      <c r="G1158" s="147"/>
      <c r="H1158" s="147"/>
      <c r="I1158" s="147"/>
      <c r="J1158" s="147"/>
      <c r="K1158" s="147"/>
      <c r="L1158" s="147"/>
      <c r="M1158" s="147"/>
      <c r="N1158" s="147"/>
      <c r="O1158" s="147"/>
      <c r="P1158" s="147"/>
      <c r="Q1158" s="147"/>
      <c r="R1158" s="147"/>
      <c r="S1158" s="147"/>
      <c r="T1158" s="147"/>
      <c r="U1158" s="147"/>
      <c r="V1158" s="147"/>
      <c r="W1158" s="147"/>
      <c r="X1158" s="147"/>
      <c r="Y1158" s="147"/>
      <c r="Z1158" s="147"/>
      <c r="AA1158" s="147"/>
      <c r="AB1158" s="147"/>
      <c r="AC1158" s="147"/>
      <c r="AD1158" s="147"/>
      <c r="AE1158" s="147"/>
      <c r="AF1158" s="147"/>
      <c r="AG1158" s="148" t="str">
        <f t="array" ref="AG1158">IF($P1158="", "",
  "IMT-" &amp; TEXT($A1158,"yyyy-mm-dd") &amp; "-" &amp;
  IFERROR(
    INDEX('{INDEX} Tour Packages'!A:AC,
      MATCH($P1158, '{INDEX} Tour Packages'!$A:$A, 0),
      MATCH("Destination Code", '{INDEX} Tour Packages'!$4:$4, 0)
    ),
    "UNKNOWN"
  ) &amp; "-" &amp;
  TEXT(COUNTIFS(P$4:P1158,P1158),"0000")
)
</f>
        <v/>
      </c>
    </row>
    <row r="1159">
      <c r="A1159" s="156"/>
      <c r="B1159" s="157"/>
      <c r="C1159" s="157"/>
      <c r="D1159" s="157"/>
      <c r="E1159" s="157"/>
      <c r="F1159" s="157"/>
      <c r="G1159" s="157"/>
      <c r="H1159" s="157"/>
      <c r="I1159" s="157"/>
      <c r="J1159" s="157"/>
      <c r="K1159" s="157"/>
      <c r="L1159" s="157"/>
      <c r="M1159" s="157"/>
      <c r="N1159" s="157"/>
      <c r="O1159" s="157"/>
      <c r="P1159" s="157"/>
      <c r="Q1159" s="157"/>
      <c r="R1159" s="157"/>
      <c r="S1159" s="157"/>
      <c r="T1159" s="157"/>
      <c r="U1159" s="157"/>
      <c r="V1159" s="157"/>
      <c r="W1159" s="157"/>
      <c r="X1159" s="157"/>
      <c r="Y1159" s="157"/>
      <c r="Z1159" s="157"/>
      <c r="AA1159" s="157"/>
      <c r="AB1159" s="157"/>
      <c r="AC1159" s="157"/>
      <c r="AD1159" s="157"/>
      <c r="AE1159" s="157"/>
      <c r="AF1159" s="157"/>
      <c r="AG1159" s="158" t="str">
        <f t="array" ref="AG1159">IF($P1159="", "",
  "IMT-" &amp; TEXT($A1159,"yyyy-mm-dd") &amp; "-" &amp;
  IFERROR(
    INDEX('{INDEX} Tour Packages'!A:AC,
      MATCH($P1159, '{INDEX} Tour Packages'!$A:$A, 0),
      MATCH("Destination Code", '{INDEX} Tour Packages'!$4:$4, 0)
    ),
    "UNKNOWN"
  ) &amp; "-" &amp;
  TEXT(COUNTIFS(P$4:P1159,P1159),"0000")
)
</f>
        <v/>
      </c>
    </row>
    <row r="1160">
      <c r="A1160" s="155"/>
      <c r="B1160" s="147"/>
      <c r="C1160" s="147"/>
      <c r="D1160" s="147"/>
      <c r="E1160" s="147"/>
      <c r="F1160" s="147"/>
      <c r="G1160" s="147"/>
      <c r="H1160" s="147"/>
      <c r="I1160" s="147"/>
      <c r="J1160" s="147"/>
      <c r="K1160" s="147"/>
      <c r="L1160" s="147"/>
      <c r="M1160" s="147"/>
      <c r="N1160" s="147"/>
      <c r="O1160" s="147"/>
      <c r="P1160" s="147"/>
      <c r="Q1160" s="147"/>
      <c r="R1160" s="147"/>
      <c r="S1160" s="147"/>
      <c r="T1160" s="147"/>
      <c r="U1160" s="147"/>
      <c r="V1160" s="147"/>
      <c r="W1160" s="147"/>
      <c r="X1160" s="147"/>
      <c r="Y1160" s="147"/>
      <c r="Z1160" s="147"/>
      <c r="AA1160" s="147"/>
      <c r="AB1160" s="147"/>
      <c r="AC1160" s="147"/>
      <c r="AD1160" s="147"/>
      <c r="AE1160" s="147"/>
      <c r="AF1160" s="147"/>
      <c r="AG1160" s="148" t="str">
        <f t="array" ref="AG1160">IF($P1160="", "",
  "IMT-" &amp; TEXT($A1160,"yyyy-mm-dd") &amp; "-" &amp;
  IFERROR(
    INDEX('{INDEX} Tour Packages'!A:AC,
      MATCH($P1160, '{INDEX} Tour Packages'!$A:$A, 0),
      MATCH("Destination Code", '{INDEX} Tour Packages'!$4:$4, 0)
    ),
    "UNKNOWN"
  ) &amp; "-" &amp;
  TEXT(COUNTIFS(P$4:P1160,P1160),"0000")
)
</f>
        <v/>
      </c>
    </row>
    <row r="1161">
      <c r="A1161" s="156"/>
      <c r="B1161" s="157"/>
      <c r="C1161" s="157"/>
      <c r="D1161" s="157"/>
      <c r="E1161" s="157"/>
      <c r="F1161" s="157"/>
      <c r="G1161" s="157"/>
      <c r="H1161" s="157"/>
      <c r="I1161" s="157"/>
      <c r="J1161" s="157"/>
      <c r="K1161" s="157"/>
      <c r="L1161" s="157"/>
      <c r="M1161" s="157"/>
      <c r="N1161" s="157"/>
      <c r="O1161" s="157"/>
      <c r="P1161" s="157"/>
      <c r="Q1161" s="157"/>
      <c r="R1161" s="157"/>
      <c r="S1161" s="157"/>
      <c r="T1161" s="157"/>
      <c r="U1161" s="157"/>
      <c r="V1161" s="157"/>
      <c r="W1161" s="157"/>
      <c r="X1161" s="157"/>
      <c r="Y1161" s="157"/>
      <c r="Z1161" s="157"/>
      <c r="AA1161" s="157"/>
      <c r="AB1161" s="157"/>
      <c r="AC1161" s="157"/>
      <c r="AD1161" s="157"/>
      <c r="AE1161" s="157"/>
      <c r="AF1161" s="157"/>
      <c r="AG1161" s="158" t="str">
        <f t="array" ref="AG1161">IF($P1161="", "",
  "IMT-" &amp; TEXT($A1161,"yyyy-mm-dd") &amp; "-" &amp;
  IFERROR(
    INDEX('{INDEX} Tour Packages'!A:AC,
      MATCH($P1161, '{INDEX} Tour Packages'!$A:$A, 0),
      MATCH("Destination Code", '{INDEX} Tour Packages'!$4:$4, 0)
    ),
    "UNKNOWN"
  ) &amp; "-" &amp;
  TEXT(COUNTIFS(P$4:P1161,P1161),"0000")
)
</f>
        <v/>
      </c>
    </row>
    <row r="1162">
      <c r="A1162" s="155"/>
      <c r="B1162" s="147"/>
      <c r="C1162" s="147"/>
      <c r="D1162" s="147"/>
      <c r="E1162" s="147"/>
      <c r="F1162" s="147"/>
      <c r="G1162" s="147"/>
      <c r="H1162" s="147"/>
      <c r="I1162" s="147"/>
      <c r="J1162" s="147"/>
      <c r="K1162" s="147"/>
      <c r="L1162" s="147"/>
      <c r="M1162" s="147"/>
      <c r="N1162" s="147"/>
      <c r="O1162" s="147"/>
      <c r="P1162" s="147"/>
      <c r="Q1162" s="147"/>
      <c r="R1162" s="147"/>
      <c r="S1162" s="147"/>
      <c r="T1162" s="147"/>
      <c r="U1162" s="147"/>
      <c r="V1162" s="147"/>
      <c r="W1162" s="147"/>
      <c r="X1162" s="147"/>
      <c r="Y1162" s="147"/>
      <c r="Z1162" s="147"/>
      <c r="AA1162" s="147"/>
      <c r="AB1162" s="147"/>
      <c r="AC1162" s="147"/>
      <c r="AD1162" s="147"/>
      <c r="AE1162" s="147"/>
      <c r="AF1162" s="147"/>
      <c r="AG1162" s="148" t="str">
        <f t="array" ref="AG1162">IF($P1162="", "",
  "IMT-" &amp; TEXT($A1162,"yyyy-mm-dd") &amp; "-" &amp;
  IFERROR(
    INDEX('{INDEX} Tour Packages'!A:AC,
      MATCH($P1162, '{INDEX} Tour Packages'!$A:$A, 0),
      MATCH("Destination Code", '{INDEX} Tour Packages'!$4:$4, 0)
    ),
    "UNKNOWN"
  ) &amp; "-" &amp;
  TEXT(COUNTIFS(P$4:P1162,P1162),"0000")
)
</f>
        <v/>
      </c>
    </row>
    <row r="1163">
      <c r="A1163" s="156"/>
      <c r="B1163" s="157"/>
      <c r="C1163" s="157"/>
      <c r="D1163" s="157"/>
      <c r="E1163" s="157"/>
      <c r="F1163" s="157"/>
      <c r="G1163" s="157"/>
      <c r="H1163" s="157"/>
      <c r="I1163" s="157"/>
      <c r="J1163" s="157"/>
      <c r="K1163" s="157"/>
      <c r="L1163" s="157"/>
      <c r="M1163" s="157"/>
      <c r="N1163" s="157"/>
      <c r="O1163" s="157"/>
      <c r="P1163" s="157"/>
      <c r="Q1163" s="157"/>
      <c r="R1163" s="157"/>
      <c r="S1163" s="157"/>
      <c r="T1163" s="157"/>
      <c r="U1163" s="157"/>
      <c r="V1163" s="157"/>
      <c r="W1163" s="157"/>
      <c r="X1163" s="157"/>
      <c r="Y1163" s="157"/>
      <c r="Z1163" s="157"/>
      <c r="AA1163" s="157"/>
      <c r="AB1163" s="157"/>
      <c r="AC1163" s="157"/>
      <c r="AD1163" s="157"/>
      <c r="AE1163" s="157"/>
      <c r="AF1163" s="157"/>
      <c r="AG1163" s="158" t="str">
        <f t="array" ref="AG1163">IF($P1163="", "",
  "IMT-" &amp; TEXT($A1163,"yyyy-mm-dd") &amp; "-" &amp;
  IFERROR(
    INDEX('{INDEX} Tour Packages'!A:AC,
      MATCH($P1163, '{INDEX} Tour Packages'!$A:$A, 0),
      MATCH("Destination Code", '{INDEX} Tour Packages'!$4:$4, 0)
    ),
    "UNKNOWN"
  ) &amp; "-" &amp;
  TEXT(COUNTIFS(P$4:P1163,P1163),"0000")
)
</f>
        <v/>
      </c>
    </row>
    <row r="1164">
      <c r="A1164" s="155"/>
      <c r="B1164" s="147"/>
      <c r="C1164" s="147"/>
      <c r="D1164" s="147"/>
      <c r="E1164" s="147"/>
      <c r="F1164" s="147"/>
      <c r="G1164" s="147"/>
      <c r="H1164" s="147"/>
      <c r="I1164" s="147"/>
      <c r="J1164" s="147"/>
      <c r="K1164" s="147"/>
      <c r="L1164" s="147"/>
      <c r="M1164" s="147"/>
      <c r="N1164" s="147"/>
      <c r="O1164" s="147"/>
      <c r="P1164" s="147"/>
      <c r="Q1164" s="147"/>
      <c r="R1164" s="147"/>
      <c r="S1164" s="147"/>
      <c r="T1164" s="147"/>
      <c r="U1164" s="147"/>
      <c r="V1164" s="147"/>
      <c r="W1164" s="147"/>
      <c r="X1164" s="147"/>
      <c r="Y1164" s="147"/>
      <c r="Z1164" s="147"/>
      <c r="AA1164" s="147"/>
      <c r="AB1164" s="147"/>
      <c r="AC1164" s="147"/>
      <c r="AD1164" s="147"/>
      <c r="AE1164" s="147"/>
      <c r="AF1164" s="147"/>
      <c r="AG1164" s="148" t="str">
        <f t="array" ref="AG1164">IF($P1164="", "",
  "IMT-" &amp; TEXT($A1164,"yyyy-mm-dd") &amp; "-" &amp;
  IFERROR(
    INDEX('{INDEX} Tour Packages'!A:AC,
      MATCH($P1164, '{INDEX} Tour Packages'!$A:$A, 0),
      MATCH("Destination Code", '{INDEX} Tour Packages'!$4:$4, 0)
    ),
    "UNKNOWN"
  ) &amp; "-" &amp;
  TEXT(COUNTIFS(P$4:P1164,P1164),"0000")
)
</f>
        <v/>
      </c>
    </row>
    <row r="1165">
      <c r="A1165" s="156"/>
      <c r="B1165" s="157"/>
      <c r="C1165" s="157"/>
      <c r="D1165" s="157"/>
      <c r="E1165" s="157"/>
      <c r="F1165" s="157"/>
      <c r="G1165" s="157"/>
      <c r="H1165" s="157"/>
      <c r="I1165" s="157"/>
      <c r="J1165" s="157"/>
      <c r="K1165" s="157"/>
      <c r="L1165" s="157"/>
      <c r="M1165" s="157"/>
      <c r="N1165" s="157"/>
      <c r="O1165" s="157"/>
      <c r="P1165" s="157"/>
      <c r="Q1165" s="157"/>
      <c r="R1165" s="157"/>
      <c r="S1165" s="157"/>
      <c r="T1165" s="157"/>
      <c r="U1165" s="157"/>
      <c r="V1165" s="157"/>
      <c r="W1165" s="157"/>
      <c r="X1165" s="157"/>
      <c r="Y1165" s="157"/>
      <c r="Z1165" s="157"/>
      <c r="AA1165" s="157"/>
      <c r="AB1165" s="157"/>
      <c r="AC1165" s="157"/>
      <c r="AD1165" s="157"/>
      <c r="AE1165" s="157"/>
      <c r="AF1165" s="157"/>
      <c r="AG1165" s="158" t="str">
        <f t="array" ref="AG1165">IF($P1165="", "",
  "IMT-" &amp; TEXT($A1165,"yyyy-mm-dd") &amp; "-" &amp;
  IFERROR(
    INDEX('{INDEX} Tour Packages'!A:AC,
      MATCH($P1165, '{INDEX} Tour Packages'!$A:$A, 0),
      MATCH("Destination Code", '{INDEX} Tour Packages'!$4:$4, 0)
    ),
    "UNKNOWN"
  ) &amp; "-" &amp;
  TEXT(COUNTIFS(P$4:P1165,P1165),"0000")
)
</f>
        <v/>
      </c>
    </row>
    <row r="1166">
      <c r="A1166" s="155"/>
      <c r="B1166" s="147"/>
      <c r="C1166" s="147"/>
      <c r="D1166" s="147"/>
      <c r="E1166" s="147"/>
      <c r="F1166" s="147"/>
      <c r="G1166" s="147"/>
      <c r="H1166" s="147"/>
      <c r="I1166" s="147"/>
      <c r="J1166" s="147"/>
      <c r="K1166" s="147"/>
      <c r="L1166" s="147"/>
      <c r="M1166" s="147"/>
      <c r="N1166" s="147"/>
      <c r="O1166" s="147"/>
      <c r="P1166" s="147"/>
      <c r="Q1166" s="147"/>
      <c r="R1166" s="147"/>
      <c r="S1166" s="147"/>
      <c r="T1166" s="147"/>
      <c r="U1166" s="147"/>
      <c r="V1166" s="147"/>
      <c r="W1166" s="147"/>
      <c r="X1166" s="147"/>
      <c r="Y1166" s="147"/>
      <c r="Z1166" s="147"/>
      <c r="AA1166" s="147"/>
      <c r="AB1166" s="147"/>
      <c r="AC1166" s="147"/>
      <c r="AD1166" s="147"/>
      <c r="AE1166" s="147"/>
      <c r="AF1166" s="147"/>
      <c r="AG1166" s="148" t="str">
        <f t="array" ref="AG1166">IF($P1166="", "",
  "IMT-" &amp; TEXT($A1166,"yyyy-mm-dd") &amp; "-" &amp;
  IFERROR(
    INDEX('{INDEX} Tour Packages'!A:AC,
      MATCH($P1166, '{INDEX} Tour Packages'!$A:$A, 0),
      MATCH("Destination Code", '{INDEX} Tour Packages'!$4:$4, 0)
    ),
    "UNKNOWN"
  ) &amp; "-" &amp;
  TEXT(COUNTIFS(P$4:P1166,P1166),"0000")
)
</f>
        <v/>
      </c>
    </row>
    <row r="1167">
      <c r="A1167" s="156"/>
      <c r="B1167" s="157"/>
      <c r="C1167" s="157"/>
      <c r="D1167" s="157"/>
      <c r="E1167" s="157"/>
      <c r="F1167" s="157"/>
      <c r="G1167" s="157"/>
      <c r="H1167" s="157"/>
      <c r="I1167" s="157"/>
      <c r="J1167" s="157"/>
      <c r="K1167" s="157"/>
      <c r="L1167" s="157"/>
      <c r="M1167" s="157"/>
      <c r="N1167" s="157"/>
      <c r="O1167" s="157"/>
      <c r="P1167" s="157"/>
      <c r="Q1167" s="157"/>
      <c r="R1167" s="157"/>
      <c r="S1167" s="157"/>
      <c r="T1167" s="157"/>
      <c r="U1167" s="157"/>
      <c r="V1167" s="157"/>
      <c r="W1167" s="157"/>
      <c r="X1167" s="157"/>
      <c r="Y1167" s="157"/>
      <c r="Z1167" s="157"/>
      <c r="AA1167" s="157"/>
      <c r="AB1167" s="157"/>
      <c r="AC1167" s="157"/>
      <c r="AD1167" s="157"/>
      <c r="AE1167" s="157"/>
      <c r="AF1167" s="157"/>
      <c r="AG1167" s="158" t="str">
        <f t="array" ref="AG1167">IF($P1167="", "",
  "IMT-" &amp; TEXT($A1167,"yyyy-mm-dd") &amp; "-" &amp;
  IFERROR(
    INDEX('{INDEX} Tour Packages'!A:AC,
      MATCH($P1167, '{INDEX} Tour Packages'!$A:$A, 0),
      MATCH("Destination Code", '{INDEX} Tour Packages'!$4:$4, 0)
    ),
    "UNKNOWN"
  ) &amp; "-" &amp;
  TEXT(COUNTIFS(P$4:P1167,P1167),"0000")
)
</f>
        <v/>
      </c>
    </row>
    <row r="1168">
      <c r="A1168" s="155"/>
      <c r="B1168" s="147"/>
      <c r="C1168" s="147"/>
      <c r="D1168" s="147"/>
      <c r="E1168" s="147"/>
      <c r="F1168" s="147"/>
      <c r="G1168" s="147"/>
      <c r="H1168" s="147"/>
      <c r="I1168" s="147"/>
      <c r="J1168" s="147"/>
      <c r="K1168" s="147"/>
      <c r="L1168" s="147"/>
      <c r="M1168" s="147"/>
      <c r="N1168" s="147"/>
      <c r="O1168" s="147"/>
      <c r="P1168" s="147"/>
      <c r="Q1168" s="147"/>
      <c r="R1168" s="147"/>
      <c r="S1168" s="147"/>
      <c r="T1168" s="147"/>
      <c r="U1168" s="147"/>
      <c r="V1168" s="147"/>
      <c r="W1168" s="147"/>
      <c r="X1168" s="147"/>
      <c r="Y1168" s="147"/>
      <c r="Z1168" s="147"/>
      <c r="AA1168" s="147"/>
      <c r="AB1168" s="147"/>
      <c r="AC1168" s="147"/>
      <c r="AD1168" s="147"/>
      <c r="AE1168" s="147"/>
      <c r="AF1168" s="147"/>
      <c r="AG1168" s="148" t="str">
        <f t="array" ref="AG1168">IF($P1168="", "",
  "IMT-" &amp; TEXT($A1168,"yyyy-mm-dd") &amp; "-" &amp;
  IFERROR(
    INDEX('{INDEX} Tour Packages'!A:AC,
      MATCH($P1168, '{INDEX} Tour Packages'!$A:$A, 0),
      MATCH("Destination Code", '{INDEX} Tour Packages'!$4:$4, 0)
    ),
    "UNKNOWN"
  ) &amp; "-" &amp;
  TEXT(COUNTIFS(P$4:P1168,P1168),"0000")
)
</f>
        <v/>
      </c>
    </row>
    <row r="1169">
      <c r="A1169" s="156"/>
      <c r="B1169" s="157"/>
      <c r="C1169" s="157"/>
      <c r="D1169" s="157"/>
      <c r="E1169" s="157"/>
      <c r="F1169" s="157"/>
      <c r="G1169" s="157"/>
      <c r="H1169" s="157"/>
      <c r="I1169" s="157"/>
      <c r="J1169" s="157"/>
      <c r="K1169" s="157"/>
      <c r="L1169" s="157"/>
      <c r="M1169" s="157"/>
      <c r="N1169" s="157"/>
      <c r="O1169" s="157"/>
      <c r="P1169" s="157"/>
      <c r="Q1169" s="157"/>
      <c r="R1169" s="157"/>
      <c r="S1169" s="157"/>
      <c r="T1169" s="157"/>
      <c r="U1169" s="157"/>
      <c r="V1169" s="157"/>
      <c r="W1169" s="157"/>
      <c r="X1169" s="157"/>
      <c r="Y1169" s="157"/>
      <c r="Z1169" s="157"/>
      <c r="AA1169" s="157"/>
      <c r="AB1169" s="157"/>
      <c r="AC1169" s="157"/>
      <c r="AD1169" s="157"/>
      <c r="AE1169" s="157"/>
      <c r="AF1169" s="157"/>
      <c r="AG1169" s="158" t="str">
        <f t="array" ref="AG1169">IF($P1169="", "",
  "IMT-" &amp; TEXT($A1169,"yyyy-mm-dd") &amp; "-" &amp;
  IFERROR(
    INDEX('{INDEX} Tour Packages'!A:AC,
      MATCH($P1169, '{INDEX} Tour Packages'!$A:$A, 0),
      MATCH("Destination Code", '{INDEX} Tour Packages'!$4:$4, 0)
    ),
    "UNKNOWN"
  ) &amp; "-" &amp;
  TEXT(COUNTIFS(P$4:P1169,P1169),"0000")
)
</f>
        <v/>
      </c>
    </row>
    <row r="1170">
      <c r="A1170" s="155"/>
      <c r="B1170" s="147"/>
      <c r="C1170" s="147"/>
      <c r="D1170" s="147"/>
      <c r="E1170" s="147"/>
      <c r="F1170" s="147"/>
      <c r="G1170" s="147"/>
      <c r="H1170" s="147"/>
      <c r="I1170" s="147"/>
      <c r="J1170" s="147"/>
      <c r="K1170" s="147"/>
      <c r="L1170" s="147"/>
      <c r="M1170" s="147"/>
      <c r="N1170" s="147"/>
      <c r="O1170" s="147"/>
      <c r="P1170" s="147"/>
      <c r="Q1170" s="147"/>
      <c r="R1170" s="147"/>
      <c r="S1170" s="147"/>
      <c r="T1170" s="147"/>
      <c r="U1170" s="147"/>
      <c r="V1170" s="147"/>
      <c r="W1170" s="147"/>
      <c r="X1170" s="147"/>
      <c r="Y1170" s="147"/>
      <c r="Z1170" s="147"/>
      <c r="AA1170" s="147"/>
      <c r="AB1170" s="147"/>
      <c r="AC1170" s="147"/>
      <c r="AD1170" s="147"/>
      <c r="AE1170" s="147"/>
      <c r="AF1170" s="147"/>
      <c r="AG1170" s="148" t="str">
        <f t="array" ref="AG1170">IF($P1170="", "",
  "IMT-" &amp; TEXT($A1170,"yyyy-mm-dd") &amp; "-" &amp;
  IFERROR(
    INDEX('{INDEX} Tour Packages'!A:AC,
      MATCH($P1170, '{INDEX} Tour Packages'!$A:$A, 0),
      MATCH("Destination Code", '{INDEX} Tour Packages'!$4:$4, 0)
    ),
    "UNKNOWN"
  ) &amp; "-" &amp;
  TEXT(COUNTIFS(P$4:P1170,P1170),"0000")
)
</f>
        <v/>
      </c>
    </row>
    <row r="1171">
      <c r="A1171" s="156"/>
      <c r="B1171" s="157"/>
      <c r="C1171" s="157"/>
      <c r="D1171" s="157"/>
      <c r="E1171" s="157"/>
      <c r="F1171" s="157"/>
      <c r="G1171" s="157"/>
      <c r="H1171" s="157"/>
      <c r="I1171" s="157"/>
      <c r="J1171" s="157"/>
      <c r="K1171" s="157"/>
      <c r="L1171" s="157"/>
      <c r="M1171" s="157"/>
      <c r="N1171" s="157"/>
      <c r="O1171" s="157"/>
      <c r="P1171" s="157"/>
      <c r="Q1171" s="157"/>
      <c r="R1171" s="157"/>
      <c r="S1171" s="157"/>
      <c r="T1171" s="157"/>
      <c r="U1171" s="157"/>
      <c r="V1171" s="157"/>
      <c r="W1171" s="157"/>
      <c r="X1171" s="157"/>
      <c r="Y1171" s="157"/>
      <c r="Z1171" s="157"/>
      <c r="AA1171" s="157"/>
      <c r="AB1171" s="157"/>
      <c r="AC1171" s="157"/>
      <c r="AD1171" s="157"/>
      <c r="AE1171" s="157"/>
      <c r="AF1171" s="157"/>
      <c r="AG1171" s="158" t="str">
        <f t="array" ref="AG1171">IF($P1171="", "",
  "IMT-" &amp; TEXT($A1171,"yyyy-mm-dd") &amp; "-" &amp;
  IFERROR(
    INDEX('{INDEX} Tour Packages'!A:AC,
      MATCH($P1171, '{INDEX} Tour Packages'!$A:$A, 0),
      MATCH("Destination Code", '{INDEX} Tour Packages'!$4:$4, 0)
    ),
    "UNKNOWN"
  ) &amp; "-" &amp;
  TEXT(COUNTIFS(P$4:P1171,P1171),"0000")
)
</f>
        <v/>
      </c>
    </row>
    <row r="1172">
      <c r="A1172" s="155"/>
      <c r="B1172" s="147"/>
      <c r="C1172" s="147"/>
      <c r="D1172" s="147"/>
      <c r="E1172" s="147"/>
      <c r="F1172" s="147"/>
      <c r="G1172" s="147"/>
      <c r="H1172" s="147"/>
      <c r="I1172" s="147"/>
      <c r="J1172" s="147"/>
      <c r="K1172" s="147"/>
      <c r="L1172" s="147"/>
      <c r="M1172" s="147"/>
      <c r="N1172" s="147"/>
      <c r="O1172" s="147"/>
      <c r="P1172" s="147"/>
      <c r="Q1172" s="147"/>
      <c r="R1172" s="147"/>
      <c r="S1172" s="147"/>
      <c r="T1172" s="147"/>
      <c r="U1172" s="147"/>
      <c r="V1172" s="147"/>
      <c r="W1172" s="147"/>
      <c r="X1172" s="147"/>
      <c r="Y1172" s="147"/>
      <c r="Z1172" s="147"/>
      <c r="AA1172" s="147"/>
      <c r="AB1172" s="147"/>
      <c r="AC1172" s="147"/>
      <c r="AD1172" s="147"/>
      <c r="AE1172" s="147"/>
      <c r="AF1172" s="147"/>
      <c r="AG1172" s="148" t="str">
        <f t="array" ref="AG1172">IF($P1172="", "",
  "IMT-" &amp; TEXT($A1172,"yyyy-mm-dd") &amp; "-" &amp;
  IFERROR(
    INDEX('{INDEX} Tour Packages'!A:AC,
      MATCH($P1172, '{INDEX} Tour Packages'!$A:$A, 0),
      MATCH("Destination Code", '{INDEX} Tour Packages'!$4:$4, 0)
    ),
    "UNKNOWN"
  ) &amp; "-" &amp;
  TEXT(COUNTIFS(P$4:P1172,P1172),"0000")
)
</f>
        <v/>
      </c>
    </row>
    <row r="1173">
      <c r="A1173" s="156"/>
      <c r="B1173" s="157"/>
      <c r="C1173" s="157"/>
      <c r="D1173" s="157"/>
      <c r="E1173" s="157"/>
      <c r="F1173" s="157"/>
      <c r="G1173" s="157"/>
      <c r="H1173" s="157"/>
      <c r="I1173" s="157"/>
      <c r="J1173" s="157"/>
      <c r="K1173" s="157"/>
      <c r="L1173" s="157"/>
      <c r="M1173" s="157"/>
      <c r="N1173" s="157"/>
      <c r="O1173" s="157"/>
      <c r="P1173" s="157"/>
      <c r="Q1173" s="157"/>
      <c r="R1173" s="157"/>
      <c r="S1173" s="157"/>
      <c r="T1173" s="157"/>
      <c r="U1173" s="157"/>
      <c r="V1173" s="157"/>
      <c r="W1173" s="157"/>
      <c r="X1173" s="157"/>
      <c r="Y1173" s="157"/>
      <c r="Z1173" s="157"/>
      <c r="AA1173" s="157"/>
      <c r="AB1173" s="157"/>
      <c r="AC1173" s="157"/>
      <c r="AD1173" s="157"/>
      <c r="AE1173" s="157"/>
      <c r="AF1173" s="157"/>
      <c r="AG1173" s="158" t="str">
        <f t="array" ref="AG1173">IF($P1173="", "",
  "IMT-" &amp; TEXT($A1173,"yyyy-mm-dd") &amp; "-" &amp;
  IFERROR(
    INDEX('{INDEX} Tour Packages'!A:AC,
      MATCH($P1173, '{INDEX} Tour Packages'!$A:$A, 0),
      MATCH("Destination Code", '{INDEX} Tour Packages'!$4:$4, 0)
    ),
    "UNKNOWN"
  ) &amp; "-" &amp;
  TEXT(COUNTIFS(P$4:P1173,P1173),"0000")
)
</f>
        <v/>
      </c>
    </row>
    <row r="1174">
      <c r="A1174" s="155"/>
      <c r="B1174" s="147"/>
      <c r="C1174" s="147"/>
      <c r="D1174" s="147"/>
      <c r="E1174" s="147"/>
      <c r="F1174" s="147"/>
      <c r="G1174" s="147"/>
      <c r="H1174" s="147"/>
      <c r="I1174" s="147"/>
      <c r="J1174" s="147"/>
      <c r="K1174" s="147"/>
      <c r="L1174" s="147"/>
      <c r="M1174" s="147"/>
      <c r="N1174" s="147"/>
      <c r="O1174" s="147"/>
      <c r="P1174" s="147"/>
      <c r="Q1174" s="147"/>
      <c r="R1174" s="147"/>
      <c r="S1174" s="147"/>
      <c r="T1174" s="147"/>
      <c r="U1174" s="147"/>
      <c r="V1174" s="147"/>
      <c r="W1174" s="147"/>
      <c r="X1174" s="147"/>
      <c r="Y1174" s="147"/>
      <c r="Z1174" s="147"/>
      <c r="AA1174" s="147"/>
      <c r="AB1174" s="147"/>
      <c r="AC1174" s="147"/>
      <c r="AD1174" s="147"/>
      <c r="AE1174" s="147"/>
      <c r="AF1174" s="147"/>
      <c r="AG1174" s="148" t="str">
        <f t="array" ref="AG1174">IF($P1174="", "",
  "IMT-" &amp; TEXT($A1174,"yyyy-mm-dd") &amp; "-" &amp;
  IFERROR(
    INDEX('{INDEX} Tour Packages'!A:AC,
      MATCH($P1174, '{INDEX} Tour Packages'!$A:$A, 0),
      MATCH("Destination Code", '{INDEX} Tour Packages'!$4:$4, 0)
    ),
    "UNKNOWN"
  ) &amp; "-" &amp;
  TEXT(COUNTIFS(P$4:P1174,P1174),"0000")
)
</f>
        <v/>
      </c>
    </row>
    <row r="1175">
      <c r="A1175" s="156"/>
      <c r="B1175" s="157"/>
      <c r="C1175" s="157"/>
      <c r="D1175" s="157"/>
      <c r="E1175" s="157"/>
      <c r="F1175" s="157"/>
      <c r="G1175" s="157"/>
      <c r="H1175" s="157"/>
      <c r="I1175" s="157"/>
      <c r="J1175" s="157"/>
      <c r="K1175" s="157"/>
      <c r="L1175" s="157"/>
      <c r="M1175" s="157"/>
      <c r="N1175" s="157"/>
      <c r="O1175" s="157"/>
      <c r="P1175" s="157"/>
      <c r="Q1175" s="157"/>
      <c r="R1175" s="157"/>
      <c r="S1175" s="157"/>
      <c r="T1175" s="157"/>
      <c r="U1175" s="157"/>
      <c r="V1175" s="157"/>
      <c r="W1175" s="157"/>
      <c r="X1175" s="157"/>
      <c r="Y1175" s="157"/>
      <c r="Z1175" s="157"/>
      <c r="AA1175" s="157"/>
      <c r="AB1175" s="157"/>
      <c r="AC1175" s="157"/>
      <c r="AD1175" s="157"/>
      <c r="AE1175" s="157"/>
      <c r="AF1175" s="157"/>
      <c r="AG1175" s="158" t="str">
        <f t="array" ref="AG1175">IF($P1175="", "",
  "IMT-" &amp; TEXT($A1175,"yyyy-mm-dd") &amp; "-" &amp;
  IFERROR(
    INDEX('{INDEX} Tour Packages'!A:AC,
      MATCH($P1175, '{INDEX} Tour Packages'!$A:$A, 0),
      MATCH("Destination Code", '{INDEX} Tour Packages'!$4:$4, 0)
    ),
    "UNKNOWN"
  ) &amp; "-" &amp;
  TEXT(COUNTIFS(P$4:P1175,P1175),"0000")
)
</f>
        <v/>
      </c>
    </row>
    <row r="1176">
      <c r="A1176" s="155"/>
      <c r="B1176" s="147"/>
      <c r="C1176" s="147"/>
      <c r="D1176" s="147"/>
      <c r="E1176" s="147"/>
      <c r="F1176" s="147"/>
      <c r="G1176" s="147"/>
      <c r="H1176" s="147"/>
      <c r="I1176" s="147"/>
      <c r="J1176" s="147"/>
      <c r="K1176" s="147"/>
      <c r="L1176" s="147"/>
      <c r="M1176" s="147"/>
      <c r="N1176" s="147"/>
      <c r="O1176" s="147"/>
      <c r="P1176" s="147"/>
      <c r="Q1176" s="147"/>
      <c r="R1176" s="147"/>
      <c r="S1176" s="147"/>
      <c r="T1176" s="147"/>
      <c r="U1176" s="147"/>
      <c r="V1176" s="147"/>
      <c r="W1176" s="147"/>
      <c r="X1176" s="147"/>
      <c r="Y1176" s="147"/>
      <c r="Z1176" s="147"/>
      <c r="AA1176" s="147"/>
      <c r="AB1176" s="147"/>
      <c r="AC1176" s="147"/>
      <c r="AD1176" s="147"/>
      <c r="AE1176" s="147"/>
      <c r="AF1176" s="147"/>
      <c r="AG1176" s="148" t="str">
        <f t="array" ref="AG1176">IF($P1176="", "",
  "IMT-" &amp; TEXT($A1176,"yyyy-mm-dd") &amp; "-" &amp;
  IFERROR(
    INDEX('{INDEX} Tour Packages'!A:AC,
      MATCH($P1176, '{INDEX} Tour Packages'!$A:$A, 0),
      MATCH("Destination Code", '{INDEX} Tour Packages'!$4:$4, 0)
    ),
    "UNKNOWN"
  ) &amp; "-" &amp;
  TEXT(COUNTIFS(P$4:P1176,P1176),"0000")
)
</f>
        <v/>
      </c>
    </row>
    <row r="1177">
      <c r="A1177" s="156"/>
      <c r="B1177" s="157"/>
      <c r="C1177" s="157"/>
      <c r="D1177" s="157"/>
      <c r="E1177" s="157"/>
      <c r="F1177" s="157"/>
      <c r="G1177" s="157"/>
      <c r="H1177" s="157"/>
      <c r="I1177" s="157"/>
      <c r="J1177" s="157"/>
      <c r="K1177" s="157"/>
      <c r="L1177" s="157"/>
      <c r="M1177" s="157"/>
      <c r="N1177" s="157"/>
      <c r="O1177" s="157"/>
      <c r="P1177" s="157"/>
      <c r="Q1177" s="157"/>
      <c r="R1177" s="157"/>
      <c r="S1177" s="157"/>
      <c r="T1177" s="157"/>
      <c r="U1177" s="157"/>
      <c r="V1177" s="157"/>
      <c r="W1177" s="157"/>
      <c r="X1177" s="157"/>
      <c r="Y1177" s="157"/>
      <c r="Z1177" s="157"/>
      <c r="AA1177" s="157"/>
      <c r="AB1177" s="157"/>
      <c r="AC1177" s="157"/>
      <c r="AD1177" s="157"/>
      <c r="AE1177" s="157"/>
      <c r="AF1177" s="157"/>
      <c r="AG1177" s="158" t="str">
        <f t="array" ref="AG1177">IF($P1177="", "",
  "IMT-" &amp; TEXT($A1177,"yyyy-mm-dd") &amp; "-" &amp;
  IFERROR(
    INDEX('{INDEX} Tour Packages'!A:AC,
      MATCH($P1177, '{INDEX} Tour Packages'!$A:$A, 0),
      MATCH("Destination Code", '{INDEX} Tour Packages'!$4:$4, 0)
    ),
    "UNKNOWN"
  ) &amp; "-" &amp;
  TEXT(COUNTIFS(P$4:P1177,P1177),"0000")
)
</f>
        <v/>
      </c>
    </row>
    <row r="1178">
      <c r="A1178" s="155"/>
      <c r="B1178" s="147"/>
      <c r="C1178" s="147"/>
      <c r="D1178" s="147"/>
      <c r="E1178" s="147"/>
      <c r="F1178" s="147"/>
      <c r="G1178" s="147"/>
      <c r="H1178" s="147"/>
      <c r="I1178" s="147"/>
      <c r="J1178" s="147"/>
      <c r="K1178" s="147"/>
      <c r="L1178" s="147"/>
      <c r="M1178" s="147"/>
      <c r="N1178" s="147"/>
      <c r="O1178" s="147"/>
      <c r="P1178" s="147"/>
      <c r="Q1178" s="147"/>
      <c r="R1178" s="147"/>
      <c r="S1178" s="147"/>
      <c r="T1178" s="147"/>
      <c r="U1178" s="147"/>
      <c r="V1178" s="147"/>
      <c r="W1178" s="147"/>
      <c r="X1178" s="147"/>
      <c r="Y1178" s="147"/>
      <c r="Z1178" s="147"/>
      <c r="AA1178" s="147"/>
      <c r="AB1178" s="147"/>
      <c r="AC1178" s="147"/>
      <c r="AD1178" s="147"/>
      <c r="AE1178" s="147"/>
      <c r="AF1178" s="147"/>
      <c r="AG1178" s="148" t="str">
        <f t="array" ref="AG1178">IF($P1178="", "",
  "IMT-" &amp; TEXT($A1178,"yyyy-mm-dd") &amp; "-" &amp;
  IFERROR(
    INDEX('{INDEX} Tour Packages'!A:AC,
      MATCH($P1178, '{INDEX} Tour Packages'!$A:$A, 0),
      MATCH("Destination Code", '{INDEX} Tour Packages'!$4:$4, 0)
    ),
    "UNKNOWN"
  ) &amp; "-" &amp;
  TEXT(COUNTIFS(P$4:P1178,P1178),"0000")
)
</f>
        <v/>
      </c>
    </row>
    <row r="1179">
      <c r="A1179" s="156"/>
      <c r="B1179" s="157"/>
      <c r="C1179" s="157"/>
      <c r="D1179" s="157"/>
      <c r="E1179" s="157"/>
      <c r="F1179" s="157"/>
      <c r="G1179" s="157"/>
      <c r="H1179" s="157"/>
      <c r="I1179" s="157"/>
      <c r="J1179" s="157"/>
      <c r="K1179" s="157"/>
      <c r="L1179" s="157"/>
      <c r="M1179" s="157"/>
      <c r="N1179" s="157"/>
      <c r="O1179" s="157"/>
      <c r="P1179" s="157"/>
      <c r="Q1179" s="157"/>
      <c r="R1179" s="157"/>
      <c r="S1179" s="157"/>
      <c r="T1179" s="157"/>
      <c r="U1179" s="157"/>
      <c r="V1179" s="157"/>
      <c r="W1179" s="157"/>
      <c r="X1179" s="157"/>
      <c r="Y1179" s="157"/>
      <c r="Z1179" s="157"/>
      <c r="AA1179" s="157"/>
      <c r="AB1179" s="157"/>
      <c r="AC1179" s="157"/>
      <c r="AD1179" s="157"/>
      <c r="AE1179" s="157"/>
      <c r="AF1179" s="157"/>
      <c r="AG1179" s="158" t="str">
        <f t="array" ref="AG1179">IF($P1179="", "",
  "IMT-" &amp; TEXT($A1179,"yyyy-mm-dd") &amp; "-" &amp;
  IFERROR(
    INDEX('{INDEX} Tour Packages'!A:AC,
      MATCH($P1179, '{INDEX} Tour Packages'!$A:$A, 0),
      MATCH("Destination Code", '{INDEX} Tour Packages'!$4:$4, 0)
    ),
    "UNKNOWN"
  ) &amp; "-" &amp;
  TEXT(COUNTIFS(P$4:P1179,P1179),"0000")
)
</f>
        <v/>
      </c>
    </row>
    <row r="1180">
      <c r="A1180" s="155"/>
      <c r="B1180" s="147"/>
      <c r="C1180" s="147"/>
      <c r="D1180" s="147"/>
      <c r="E1180" s="147"/>
      <c r="F1180" s="147"/>
      <c r="G1180" s="147"/>
      <c r="H1180" s="147"/>
      <c r="I1180" s="147"/>
      <c r="J1180" s="147"/>
      <c r="K1180" s="147"/>
      <c r="L1180" s="147"/>
      <c r="M1180" s="147"/>
      <c r="N1180" s="147"/>
      <c r="O1180" s="147"/>
      <c r="P1180" s="147"/>
      <c r="Q1180" s="147"/>
      <c r="R1180" s="147"/>
      <c r="S1180" s="147"/>
      <c r="T1180" s="147"/>
      <c r="U1180" s="147"/>
      <c r="V1180" s="147"/>
      <c r="W1180" s="147"/>
      <c r="X1180" s="147"/>
      <c r="Y1180" s="147"/>
      <c r="Z1180" s="147"/>
      <c r="AA1180" s="147"/>
      <c r="AB1180" s="147"/>
      <c r="AC1180" s="147"/>
      <c r="AD1180" s="147"/>
      <c r="AE1180" s="147"/>
      <c r="AF1180" s="147"/>
      <c r="AG1180" s="148" t="str">
        <f t="array" ref="AG1180">IF($P1180="", "",
  "IMT-" &amp; TEXT($A1180,"yyyy-mm-dd") &amp; "-" &amp;
  IFERROR(
    INDEX('{INDEX} Tour Packages'!A:AC,
      MATCH($P1180, '{INDEX} Tour Packages'!$A:$A, 0),
      MATCH("Destination Code", '{INDEX} Tour Packages'!$4:$4, 0)
    ),
    "UNKNOWN"
  ) &amp; "-" &amp;
  TEXT(COUNTIFS(P$4:P1180,P1180),"0000")
)
</f>
        <v/>
      </c>
    </row>
    <row r="1181">
      <c r="A1181" s="156"/>
      <c r="B1181" s="157"/>
      <c r="C1181" s="157"/>
      <c r="D1181" s="157"/>
      <c r="E1181" s="157"/>
      <c r="F1181" s="157"/>
      <c r="G1181" s="157"/>
      <c r="H1181" s="157"/>
      <c r="I1181" s="157"/>
      <c r="J1181" s="157"/>
      <c r="K1181" s="157"/>
      <c r="L1181" s="157"/>
      <c r="M1181" s="157"/>
      <c r="N1181" s="157"/>
      <c r="O1181" s="157"/>
      <c r="P1181" s="157"/>
      <c r="Q1181" s="157"/>
      <c r="R1181" s="157"/>
      <c r="S1181" s="157"/>
      <c r="T1181" s="157"/>
      <c r="U1181" s="157"/>
      <c r="V1181" s="157"/>
      <c r="W1181" s="157"/>
      <c r="X1181" s="157"/>
      <c r="Y1181" s="157"/>
      <c r="Z1181" s="157"/>
      <c r="AA1181" s="157"/>
      <c r="AB1181" s="157"/>
      <c r="AC1181" s="157"/>
      <c r="AD1181" s="157"/>
      <c r="AE1181" s="157"/>
      <c r="AF1181" s="157"/>
      <c r="AG1181" s="158" t="str">
        <f t="array" ref="AG1181">IF($P1181="", "",
  "IMT-" &amp; TEXT($A1181,"yyyy-mm-dd") &amp; "-" &amp;
  IFERROR(
    INDEX('{INDEX} Tour Packages'!A:AC,
      MATCH($P1181, '{INDEX} Tour Packages'!$A:$A, 0),
      MATCH("Destination Code", '{INDEX} Tour Packages'!$4:$4, 0)
    ),
    "UNKNOWN"
  ) &amp; "-" &amp;
  TEXT(COUNTIFS(P$4:P1181,P1181),"0000")
)
</f>
        <v/>
      </c>
    </row>
    <row r="1182">
      <c r="A1182" s="155"/>
      <c r="B1182" s="147"/>
      <c r="C1182" s="147"/>
      <c r="D1182" s="147"/>
      <c r="E1182" s="147"/>
      <c r="F1182" s="147"/>
      <c r="G1182" s="147"/>
      <c r="H1182" s="147"/>
      <c r="I1182" s="147"/>
      <c r="J1182" s="147"/>
      <c r="K1182" s="147"/>
      <c r="L1182" s="147"/>
      <c r="M1182" s="147"/>
      <c r="N1182" s="147"/>
      <c r="O1182" s="147"/>
      <c r="P1182" s="147"/>
      <c r="Q1182" s="147"/>
      <c r="R1182" s="147"/>
      <c r="S1182" s="147"/>
      <c r="T1182" s="147"/>
      <c r="U1182" s="147"/>
      <c r="V1182" s="147"/>
      <c r="W1182" s="147"/>
      <c r="X1182" s="147"/>
      <c r="Y1182" s="147"/>
      <c r="Z1182" s="147"/>
      <c r="AA1182" s="147"/>
      <c r="AB1182" s="147"/>
      <c r="AC1182" s="147"/>
      <c r="AD1182" s="147"/>
      <c r="AE1182" s="147"/>
      <c r="AF1182" s="147"/>
      <c r="AG1182" s="148" t="str">
        <f t="array" ref="AG1182">IF($P1182="", "",
  "IMT-" &amp; TEXT($A1182,"yyyy-mm-dd") &amp; "-" &amp;
  IFERROR(
    INDEX('{INDEX} Tour Packages'!A:AC,
      MATCH($P1182, '{INDEX} Tour Packages'!$A:$A, 0),
      MATCH("Destination Code", '{INDEX} Tour Packages'!$4:$4, 0)
    ),
    "UNKNOWN"
  ) &amp; "-" &amp;
  TEXT(COUNTIFS(P$4:P1182,P1182),"0000")
)
</f>
        <v/>
      </c>
    </row>
    <row r="1183">
      <c r="A1183" s="156"/>
      <c r="B1183" s="157"/>
      <c r="C1183" s="157"/>
      <c r="D1183" s="157"/>
      <c r="E1183" s="157"/>
      <c r="F1183" s="157"/>
      <c r="G1183" s="157"/>
      <c r="H1183" s="157"/>
      <c r="I1183" s="157"/>
      <c r="J1183" s="157"/>
      <c r="K1183" s="157"/>
      <c r="L1183" s="157"/>
      <c r="M1183" s="157"/>
      <c r="N1183" s="157"/>
      <c r="O1183" s="157"/>
      <c r="P1183" s="157"/>
      <c r="Q1183" s="157"/>
      <c r="R1183" s="157"/>
      <c r="S1183" s="157"/>
      <c r="T1183" s="157"/>
      <c r="U1183" s="157"/>
      <c r="V1183" s="157"/>
      <c r="W1183" s="157"/>
      <c r="X1183" s="157"/>
      <c r="Y1183" s="157"/>
      <c r="Z1183" s="157"/>
      <c r="AA1183" s="157"/>
      <c r="AB1183" s="157"/>
      <c r="AC1183" s="157"/>
      <c r="AD1183" s="157"/>
      <c r="AE1183" s="157"/>
      <c r="AF1183" s="157"/>
      <c r="AG1183" s="158" t="str">
        <f t="array" ref="AG1183">IF($P1183="", "",
  "IMT-" &amp; TEXT($A1183,"yyyy-mm-dd") &amp; "-" &amp;
  IFERROR(
    INDEX('{INDEX} Tour Packages'!A:AC,
      MATCH($P1183, '{INDEX} Tour Packages'!$A:$A, 0),
      MATCH("Destination Code", '{INDEX} Tour Packages'!$4:$4, 0)
    ),
    "UNKNOWN"
  ) &amp; "-" &amp;
  TEXT(COUNTIFS(P$4:P1183,P1183),"0000")
)
</f>
        <v/>
      </c>
    </row>
    <row r="1184">
      <c r="A1184" s="155"/>
      <c r="B1184" s="147"/>
      <c r="C1184" s="147"/>
      <c r="D1184" s="147"/>
      <c r="E1184" s="147"/>
      <c r="F1184" s="147"/>
      <c r="G1184" s="147"/>
      <c r="H1184" s="147"/>
      <c r="I1184" s="147"/>
      <c r="J1184" s="147"/>
      <c r="K1184" s="147"/>
      <c r="L1184" s="147"/>
      <c r="M1184" s="147"/>
      <c r="N1184" s="147"/>
      <c r="O1184" s="147"/>
      <c r="P1184" s="147"/>
      <c r="Q1184" s="147"/>
      <c r="R1184" s="147"/>
      <c r="S1184" s="147"/>
      <c r="T1184" s="147"/>
      <c r="U1184" s="147"/>
      <c r="V1184" s="147"/>
      <c r="W1184" s="147"/>
      <c r="X1184" s="147"/>
      <c r="Y1184" s="147"/>
      <c r="Z1184" s="147"/>
      <c r="AA1184" s="147"/>
      <c r="AB1184" s="147"/>
      <c r="AC1184" s="147"/>
      <c r="AD1184" s="147"/>
      <c r="AE1184" s="147"/>
      <c r="AF1184" s="147"/>
      <c r="AG1184" s="148" t="str">
        <f t="array" ref="AG1184">IF($P1184="", "",
  "IMT-" &amp; TEXT($A1184,"yyyy-mm-dd") &amp; "-" &amp;
  IFERROR(
    INDEX('{INDEX} Tour Packages'!A:AC,
      MATCH($P1184, '{INDEX} Tour Packages'!$A:$A, 0),
      MATCH("Destination Code", '{INDEX} Tour Packages'!$4:$4, 0)
    ),
    "UNKNOWN"
  ) &amp; "-" &amp;
  TEXT(COUNTIFS(P$4:P1184,P1184),"0000")
)
</f>
        <v/>
      </c>
    </row>
    <row r="1185">
      <c r="A1185" s="156"/>
      <c r="B1185" s="157"/>
      <c r="C1185" s="157"/>
      <c r="D1185" s="157"/>
      <c r="E1185" s="157"/>
      <c r="F1185" s="157"/>
      <c r="G1185" s="157"/>
      <c r="H1185" s="157"/>
      <c r="I1185" s="157"/>
      <c r="J1185" s="157"/>
      <c r="K1185" s="157"/>
      <c r="L1185" s="157"/>
      <c r="M1185" s="157"/>
      <c r="N1185" s="157"/>
      <c r="O1185" s="157"/>
      <c r="P1185" s="157"/>
      <c r="Q1185" s="157"/>
      <c r="R1185" s="157"/>
      <c r="S1185" s="157"/>
      <c r="T1185" s="157"/>
      <c r="U1185" s="157"/>
      <c r="V1185" s="157"/>
      <c r="W1185" s="157"/>
      <c r="X1185" s="157"/>
      <c r="Y1185" s="157"/>
      <c r="Z1185" s="157"/>
      <c r="AA1185" s="157"/>
      <c r="AB1185" s="157"/>
      <c r="AC1185" s="157"/>
      <c r="AD1185" s="157"/>
      <c r="AE1185" s="157"/>
      <c r="AF1185" s="157"/>
      <c r="AG1185" s="158" t="str">
        <f t="array" ref="AG1185">IF($P1185="", "",
  "IMT-" &amp; TEXT($A1185,"yyyy-mm-dd") &amp; "-" &amp;
  IFERROR(
    INDEX('{INDEX} Tour Packages'!A:AC,
      MATCH($P1185, '{INDEX} Tour Packages'!$A:$A, 0),
      MATCH("Destination Code", '{INDEX} Tour Packages'!$4:$4, 0)
    ),
    "UNKNOWN"
  ) &amp; "-" &amp;
  TEXT(COUNTIFS(P$4:P1185,P1185),"0000")
)
</f>
        <v/>
      </c>
    </row>
    <row r="1186">
      <c r="A1186" s="155"/>
      <c r="B1186" s="147"/>
      <c r="C1186" s="147"/>
      <c r="D1186" s="147"/>
      <c r="E1186" s="147"/>
      <c r="F1186" s="147"/>
      <c r="G1186" s="147"/>
      <c r="H1186" s="147"/>
      <c r="I1186" s="147"/>
      <c r="J1186" s="147"/>
      <c r="K1186" s="147"/>
      <c r="L1186" s="147"/>
      <c r="M1186" s="147"/>
      <c r="N1186" s="147"/>
      <c r="O1186" s="147"/>
      <c r="P1186" s="147"/>
      <c r="Q1186" s="147"/>
      <c r="R1186" s="147"/>
      <c r="S1186" s="147"/>
      <c r="T1186" s="147"/>
      <c r="U1186" s="147"/>
      <c r="V1186" s="147"/>
      <c r="W1186" s="147"/>
      <c r="X1186" s="147"/>
      <c r="Y1186" s="147"/>
      <c r="Z1186" s="147"/>
      <c r="AA1186" s="147"/>
      <c r="AB1186" s="147"/>
      <c r="AC1186" s="147"/>
      <c r="AD1186" s="147"/>
      <c r="AE1186" s="147"/>
      <c r="AF1186" s="147"/>
      <c r="AG1186" s="148" t="str">
        <f t="array" ref="AG1186">IF($P1186="", "",
  "IMT-" &amp; TEXT($A1186,"yyyy-mm-dd") &amp; "-" &amp;
  IFERROR(
    INDEX('{INDEX} Tour Packages'!A:AC,
      MATCH($P1186, '{INDEX} Tour Packages'!$A:$A, 0),
      MATCH("Destination Code", '{INDEX} Tour Packages'!$4:$4, 0)
    ),
    "UNKNOWN"
  ) &amp; "-" &amp;
  TEXT(COUNTIFS(P$4:P1186,P1186),"0000")
)
</f>
        <v/>
      </c>
    </row>
    <row r="1187">
      <c r="A1187" s="156"/>
      <c r="B1187" s="157"/>
      <c r="C1187" s="157"/>
      <c r="D1187" s="157"/>
      <c r="E1187" s="157"/>
      <c r="F1187" s="157"/>
      <c r="G1187" s="157"/>
      <c r="H1187" s="157"/>
      <c r="I1187" s="157"/>
      <c r="J1187" s="157"/>
      <c r="K1187" s="157"/>
      <c r="L1187" s="157"/>
      <c r="M1187" s="157"/>
      <c r="N1187" s="157"/>
      <c r="O1187" s="157"/>
      <c r="P1187" s="157"/>
      <c r="Q1187" s="157"/>
      <c r="R1187" s="157"/>
      <c r="S1187" s="157"/>
      <c r="T1187" s="157"/>
      <c r="U1187" s="157"/>
      <c r="V1187" s="157"/>
      <c r="W1187" s="157"/>
      <c r="X1187" s="157"/>
      <c r="Y1187" s="157"/>
      <c r="Z1187" s="157"/>
      <c r="AA1187" s="157"/>
      <c r="AB1187" s="157"/>
      <c r="AC1187" s="157"/>
      <c r="AD1187" s="157"/>
      <c r="AE1187" s="157"/>
      <c r="AF1187" s="157"/>
      <c r="AG1187" s="158" t="str">
        <f t="array" ref="AG1187">IF($P1187="", "",
  "IMT-" &amp; TEXT($A1187,"yyyy-mm-dd") &amp; "-" &amp;
  IFERROR(
    INDEX('{INDEX} Tour Packages'!A:AC,
      MATCH($P1187, '{INDEX} Tour Packages'!$A:$A, 0),
      MATCH("Destination Code", '{INDEX} Tour Packages'!$4:$4, 0)
    ),
    "UNKNOWN"
  ) &amp; "-" &amp;
  TEXT(COUNTIFS(P$4:P1187,P1187),"0000")
)
</f>
        <v/>
      </c>
    </row>
    <row r="1188">
      <c r="A1188" s="155"/>
      <c r="B1188" s="147"/>
      <c r="C1188" s="147"/>
      <c r="D1188" s="147"/>
      <c r="E1188" s="147"/>
      <c r="F1188" s="147"/>
      <c r="G1188" s="147"/>
      <c r="H1188" s="147"/>
      <c r="I1188" s="147"/>
      <c r="J1188" s="147"/>
      <c r="K1188" s="147"/>
      <c r="L1188" s="147"/>
      <c r="M1188" s="147"/>
      <c r="N1188" s="147"/>
      <c r="O1188" s="147"/>
      <c r="P1188" s="147"/>
      <c r="Q1188" s="147"/>
      <c r="R1188" s="147"/>
      <c r="S1188" s="147"/>
      <c r="T1188" s="147"/>
      <c r="U1188" s="147"/>
      <c r="V1188" s="147"/>
      <c r="W1188" s="147"/>
      <c r="X1188" s="147"/>
      <c r="Y1188" s="147"/>
      <c r="Z1188" s="147"/>
      <c r="AA1188" s="147"/>
      <c r="AB1188" s="147"/>
      <c r="AC1188" s="147"/>
      <c r="AD1188" s="147"/>
      <c r="AE1188" s="147"/>
      <c r="AF1188" s="147"/>
      <c r="AG1188" s="148" t="str">
        <f t="array" ref="AG1188">IF($P1188="", "",
  "IMT-" &amp; TEXT($A1188,"yyyy-mm-dd") &amp; "-" &amp;
  IFERROR(
    INDEX('{INDEX} Tour Packages'!A:AC,
      MATCH($P1188, '{INDEX} Tour Packages'!$A:$A, 0),
      MATCH("Destination Code", '{INDEX} Tour Packages'!$4:$4, 0)
    ),
    "UNKNOWN"
  ) &amp; "-" &amp;
  TEXT(COUNTIFS(P$4:P1188,P1188),"0000")
)
</f>
        <v/>
      </c>
    </row>
    <row r="1189">
      <c r="A1189" s="156"/>
      <c r="B1189" s="157"/>
      <c r="C1189" s="157"/>
      <c r="D1189" s="157"/>
      <c r="E1189" s="157"/>
      <c r="F1189" s="157"/>
      <c r="G1189" s="157"/>
      <c r="H1189" s="157"/>
      <c r="I1189" s="157"/>
      <c r="J1189" s="157"/>
      <c r="K1189" s="157"/>
      <c r="L1189" s="157"/>
      <c r="M1189" s="157"/>
      <c r="N1189" s="157"/>
      <c r="O1189" s="157"/>
      <c r="P1189" s="157"/>
      <c r="Q1189" s="157"/>
      <c r="R1189" s="157"/>
      <c r="S1189" s="157"/>
      <c r="T1189" s="157"/>
      <c r="U1189" s="157"/>
      <c r="V1189" s="157"/>
      <c r="W1189" s="157"/>
      <c r="X1189" s="157"/>
      <c r="Y1189" s="157"/>
      <c r="Z1189" s="157"/>
      <c r="AA1189" s="157"/>
      <c r="AB1189" s="157"/>
      <c r="AC1189" s="157"/>
      <c r="AD1189" s="157"/>
      <c r="AE1189" s="157"/>
      <c r="AF1189" s="157"/>
      <c r="AG1189" s="158" t="str">
        <f t="array" ref="AG1189">IF($P1189="", "",
  "IMT-" &amp; TEXT($A1189,"yyyy-mm-dd") &amp; "-" &amp;
  IFERROR(
    INDEX('{INDEX} Tour Packages'!A:AC,
      MATCH($P1189, '{INDEX} Tour Packages'!$A:$A, 0),
      MATCH("Destination Code", '{INDEX} Tour Packages'!$4:$4, 0)
    ),
    "UNKNOWN"
  ) &amp; "-" &amp;
  TEXT(COUNTIFS(P$4:P1189,P1189),"0000")
)
</f>
        <v/>
      </c>
    </row>
    <row r="1190">
      <c r="A1190" s="155"/>
      <c r="B1190" s="147"/>
      <c r="C1190" s="147"/>
      <c r="D1190" s="147"/>
      <c r="E1190" s="147"/>
      <c r="F1190" s="147"/>
      <c r="G1190" s="147"/>
      <c r="H1190" s="147"/>
      <c r="I1190" s="147"/>
      <c r="J1190" s="147"/>
      <c r="K1190" s="147"/>
      <c r="L1190" s="147"/>
      <c r="M1190" s="147"/>
      <c r="N1190" s="147"/>
      <c r="O1190" s="147"/>
      <c r="P1190" s="147"/>
      <c r="Q1190" s="147"/>
      <c r="R1190" s="147"/>
      <c r="S1190" s="147"/>
      <c r="T1190" s="147"/>
      <c r="U1190" s="147"/>
      <c r="V1190" s="147"/>
      <c r="W1190" s="147"/>
      <c r="X1190" s="147"/>
      <c r="Y1190" s="147"/>
      <c r="Z1190" s="147"/>
      <c r="AA1190" s="147"/>
      <c r="AB1190" s="147"/>
      <c r="AC1190" s="147"/>
      <c r="AD1190" s="147"/>
      <c r="AE1190" s="147"/>
      <c r="AF1190" s="147"/>
      <c r="AG1190" s="148" t="str">
        <f t="array" ref="AG1190">IF($P1190="", "",
  "IMT-" &amp; TEXT($A1190,"yyyy-mm-dd") &amp; "-" &amp;
  IFERROR(
    INDEX('{INDEX} Tour Packages'!A:AC,
      MATCH($P1190, '{INDEX} Tour Packages'!$A:$A, 0),
      MATCH("Destination Code", '{INDEX} Tour Packages'!$4:$4, 0)
    ),
    "UNKNOWN"
  ) &amp; "-" &amp;
  TEXT(COUNTIFS(P$4:P1190,P1190),"0000")
)
</f>
        <v/>
      </c>
    </row>
    <row r="1191">
      <c r="A1191" s="156"/>
      <c r="B1191" s="157"/>
      <c r="C1191" s="157"/>
      <c r="D1191" s="157"/>
      <c r="E1191" s="157"/>
      <c r="F1191" s="157"/>
      <c r="G1191" s="157"/>
      <c r="H1191" s="157"/>
      <c r="I1191" s="157"/>
      <c r="J1191" s="157"/>
      <c r="K1191" s="157"/>
      <c r="L1191" s="157"/>
      <c r="M1191" s="157"/>
      <c r="N1191" s="157"/>
      <c r="O1191" s="157"/>
      <c r="P1191" s="157"/>
      <c r="Q1191" s="157"/>
      <c r="R1191" s="157"/>
      <c r="S1191" s="157"/>
      <c r="T1191" s="157"/>
      <c r="U1191" s="157"/>
      <c r="V1191" s="157"/>
      <c r="W1191" s="157"/>
      <c r="X1191" s="157"/>
      <c r="Y1191" s="157"/>
      <c r="Z1191" s="157"/>
      <c r="AA1191" s="157"/>
      <c r="AB1191" s="157"/>
      <c r="AC1191" s="157"/>
      <c r="AD1191" s="157"/>
      <c r="AE1191" s="157"/>
      <c r="AF1191" s="157"/>
      <c r="AG1191" s="158" t="str">
        <f t="array" ref="AG1191">IF($P1191="", "",
  "IMT-" &amp; TEXT($A1191,"yyyy-mm-dd") &amp; "-" &amp;
  IFERROR(
    INDEX('{INDEX} Tour Packages'!A:AC,
      MATCH($P1191, '{INDEX} Tour Packages'!$A:$A, 0),
      MATCH("Destination Code", '{INDEX} Tour Packages'!$4:$4, 0)
    ),
    "UNKNOWN"
  ) &amp; "-" &amp;
  TEXT(COUNTIFS(P$4:P1191,P1191),"0000")
)
</f>
        <v/>
      </c>
    </row>
    <row r="1192">
      <c r="A1192" s="155"/>
      <c r="B1192" s="147"/>
      <c r="C1192" s="147"/>
      <c r="D1192" s="147"/>
      <c r="E1192" s="147"/>
      <c r="F1192" s="147"/>
      <c r="G1192" s="147"/>
      <c r="H1192" s="147"/>
      <c r="I1192" s="147"/>
      <c r="J1192" s="147"/>
      <c r="K1192" s="147"/>
      <c r="L1192" s="147"/>
      <c r="M1192" s="147"/>
      <c r="N1192" s="147"/>
      <c r="O1192" s="147"/>
      <c r="P1192" s="147"/>
      <c r="Q1192" s="147"/>
      <c r="R1192" s="147"/>
      <c r="S1192" s="147"/>
      <c r="T1192" s="147"/>
      <c r="U1192" s="147"/>
      <c r="V1192" s="147"/>
      <c r="W1192" s="147"/>
      <c r="X1192" s="147"/>
      <c r="Y1192" s="147"/>
      <c r="Z1192" s="147"/>
      <c r="AA1192" s="147"/>
      <c r="AB1192" s="147"/>
      <c r="AC1192" s="147"/>
      <c r="AD1192" s="147"/>
      <c r="AE1192" s="147"/>
      <c r="AF1192" s="147"/>
      <c r="AG1192" s="148" t="str">
        <f t="array" ref="AG1192">IF($P1192="", "",
  "IMT-" &amp; TEXT($A1192,"yyyy-mm-dd") &amp; "-" &amp;
  IFERROR(
    INDEX('{INDEX} Tour Packages'!A:AC,
      MATCH($P1192, '{INDEX} Tour Packages'!$A:$A, 0),
      MATCH("Destination Code", '{INDEX} Tour Packages'!$4:$4, 0)
    ),
    "UNKNOWN"
  ) &amp; "-" &amp;
  TEXT(COUNTIFS(P$4:P1192,P1192),"0000")
)
</f>
        <v/>
      </c>
    </row>
    <row r="1193">
      <c r="A1193" s="156"/>
      <c r="B1193" s="157"/>
      <c r="C1193" s="157"/>
      <c r="D1193" s="157"/>
      <c r="E1193" s="157"/>
      <c r="F1193" s="157"/>
      <c r="G1193" s="157"/>
      <c r="H1193" s="157"/>
      <c r="I1193" s="157"/>
      <c r="J1193" s="157"/>
      <c r="K1193" s="157"/>
      <c r="L1193" s="157"/>
      <c r="M1193" s="157"/>
      <c r="N1193" s="157"/>
      <c r="O1193" s="157"/>
      <c r="P1193" s="157"/>
      <c r="Q1193" s="157"/>
      <c r="R1193" s="157"/>
      <c r="S1193" s="157"/>
      <c r="T1193" s="157"/>
      <c r="U1193" s="157"/>
      <c r="V1193" s="157"/>
      <c r="W1193" s="157"/>
      <c r="X1193" s="157"/>
      <c r="Y1193" s="157"/>
      <c r="Z1193" s="157"/>
      <c r="AA1193" s="157"/>
      <c r="AB1193" s="157"/>
      <c r="AC1193" s="157"/>
      <c r="AD1193" s="157"/>
      <c r="AE1193" s="157"/>
      <c r="AF1193" s="157"/>
      <c r="AG1193" s="158" t="str">
        <f t="array" ref="AG1193">IF($P1193="", "",
  "IMT-" &amp; TEXT($A1193,"yyyy-mm-dd") &amp; "-" &amp;
  IFERROR(
    INDEX('{INDEX} Tour Packages'!A:AC,
      MATCH($P1193, '{INDEX} Tour Packages'!$A:$A, 0),
      MATCH("Destination Code", '{INDEX} Tour Packages'!$4:$4, 0)
    ),
    "UNKNOWN"
  ) &amp; "-" &amp;
  TEXT(COUNTIFS(P$4:P1193,P1193),"0000")
)
</f>
        <v/>
      </c>
    </row>
    <row r="1194">
      <c r="A1194" s="155"/>
      <c r="B1194" s="147"/>
      <c r="C1194" s="147"/>
      <c r="D1194" s="147"/>
      <c r="E1194" s="147"/>
      <c r="F1194" s="147"/>
      <c r="G1194" s="147"/>
      <c r="H1194" s="147"/>
      <c r="I1194" s="147"/>
      <c r="J1194" s="147"/>
      <c r="K1194" s="147"/>
      <c r="L1194" s="147"/>
      <c r="M1194" s="147"/>
      <c r="N1194" s="147"/>
      <c r="O1194" s="147"/>
      <c r="P1194" s="147"/>
      <c r="Q1194" s="147"/>
      <c r="R1194" s="147"/>
      <c r="S1194" s="147"/>
      <c r="T1194" s="147"/>
      <c r="U1194" s="147"/>
      <c r="V1194" s="147"/>
      <c r="W1194" s="147"/>
      <c r="X1194" s="147"/>
      <c r="Y1194" s="147"/>
      <c r="Z1194" s="147"/>
      <c r="AA1194" s="147"/>
      <c r="AB1194" s="147"/>
      <c r="AC1194" s="147"/>
      <c r="AD1194" s="147"/>
      <c r="AE1194" s="147"/>
      <c r="AF1194" s="147"/>
      <c r="AG1194" s="148" t="str">
        <f t="array" ref="AG1194">IF($P1194="", "",
  "IMT-" &amp; TEXT($A1194,"yyyy-mm-dd") &amp; "-" &amp;
  IFERROR(
    INDEX('{INDEX} Tour Packages'!A:AC,
      MATCH($P1194, '{INDEX} Tour Packages'!$A:$A, 0),
      MATCH("Destination Code", '{INDEX} Tour Packages'!$4:$4, 0)
    ),
    "UNKNOWN"
  ) &amp; "-" &amp;
  TEXT(COUNTIFS(P$4:P1194,P1194),"0000")
)
</f>
        <v/>
      </c>
    </row>
    <row r="1195">
      <c r="A1195" s="156"/>
      <c r="B1195" s="157"/>
      <c r="C1195" s="157"/>
      <c r="D1195" s="157"/>
      <c r="E1195" s="157"/>
      <c r="F1195" s="157"/>
      <c r="G1195" s="157"/>
      <c r="H1195" s="157"/>
      <c r="I1195" s="157"/>
      <c r="J1195" s="157"/>
      <c r="K1195" s="157"/>
      <c r="L1195" s="157"/>
      <c r="M1195" s="157"/>
      <c r="N1195" s="157"/>
      <c r="O1195" s="157"/>
      <c r="P1195" s="157"/>
      <c r="Q1195" s="157"/>
      <c r="R1195" s="157"/>
      <c r="S1195" s="157"/>
      <c r="T1195" s="157"/>
      <c r="U1195" s="157"/>
      <c r="V1195" s="157"/>
      <c r="W1195" s="157"/>
      <c r="X1195" s="157"/>
      <c r="Y1195" s="157"/>
      <c r="Z1195" s="157"/>
      <c r="AA1195" s="157"/>
      <c r="AB1195" s="157"/>
      <c r="AC1195" s="157"/>
      <c r="AD1195" s="157"/>
      <c r="AE1195" s="157"/>
      <c r="AF1195" s="157"/>
      <c r="AG1195" s="158" t="str">
        <f t="array" ref="AG1195">IF($P1195="", "",
  "IMT-" &amp; TEXT($A1195,"yyyy-mm-dd") &amp; "-" &amp;
  IFERROR(
    INDEX('{INDEX} Tour Packages'!A:AC,
      MATCH($P1195, '{INDEX} Tour Packages'!$A:$A, 0),
      MATCH("Destination Code", '{INDEX} Tour Packages'!$4:$4, 0)
    ),
    "UNKNOWN"
  ) &amp; "-" &amp;
  TEXT(COUNTIFS(P$4:P1195,P1195),"0000")
)
</f>
        <v/>
      </c>
    </row>
    <row r="1196">
      <c r="A1196" s="155"/>
      <c r="B1196" s="147"/>
      <c r="C1196" s="147"/>
      <c r="D1196" s="147"/>
      <c r="E1196" s="147"/>
      <c r="F1196" s="147"/>
      <c r="G1196" s="147"/>
      <c r="H1196" s="147"/>
      <c r="I1196" s="147"/>
      <c r="J1196" s="147"/>
      <c r="K1196" s="147"/>
      <c r="L1196" s="147"/>
      <c r="M1196" s="147"/>
      <c r="N1196" s="147"/>
      <c r="O1196" s="147"/>
      <c r="P1196" s="147"/>
      <c r="Q1196" s="147"/>
      <c r="R1196" s="147"/>
      <c r="S1196" s="147"/>
      <c r="T1196" s="147"/>
      <c r="U1196" s="147"/>
      <c r="V1196" s="147"/>
      <c r="W1196" s="147"/>
      <c r="X1196" s="147"/>
      <c r="Y1196" s="147"/>
      <c r="Z1196" s="147"/>
      <c r="AA1196" s="147"/>
      <c r="AB1196" s="147"/>
      <c r="AC1196" s="147"/>
      <c r="AD1196" s="147"/>
      <c r="AE1196" s="147"/>
      <c r="AF1196" s="147"/>
      <c r="AG1196" s="148" t="str">
        <f t="array" ref="AG1196">IF($P1196="", "",
  "IMT-" &amp; TEXT($A1196,"yyyy-mm-dd") &amp; "-" &amp;
  IFERROR(
    INDEX('{INDEX} Tour Packages'!A:AC,
      MATCH($P1196, '{INDEX} Tour Packages'!$A:$A, 0),
      MATCH("Destination Code", '{INDEX} Tour Packages'!$4:$4, 0)
    ),
    "UNKNOWN"
  ) &amp; "-" &amp;
  TEXT(COUNTIFS(P$4:P1196,P1196),"0000")
)
</f>
        <v/>
      </c>
    </row>
    <row r="1197">
      <c r="A1197" s="156"/>
      <c r="B1197" s="157"/>
      <c r="C1197" s="157"/>
      <c r="D1197" s="157"/>
      <c r="E1197" s="157"/>
      <c r="F1197" s="157"/>
      <c r="G1197" s="157"/>
      <c r="H1197" s="157"/>
      <c r="I1197" s="157"/>
      <c r="J1197" s="157"/>
      <c r="K1197" s="157"/>
      <c r="L1197" s="157"/>
      <c r="M1197" s="157"/>
      <c r="N1197" s="157"/>
      <c r="O1197" s="157"/>
      <c r="P1197" s="157"/>
      <c r="Q1197" s="157"/>
      <c r="R1197" s="157"/>
      <c r="S1197" s="157"/>
      <c r="T1197" s="157"/>
      <c r="U1197" s="157"/>
      <c r="V1197" s="157"/>
      <c r="W1197" s="157"/>
      <c r="X1197" s="157"/>
      <c r="Y1197" s="157"/>
      <c r="Z1197" s="157"/>
      <c r="AA1197" s="157"/>
      <c r="AB1197" s="157"/>
      <c r="AC1197" s="157"/>
      <c r="AD1197" s="157"/>
      <c r="AE1197" s="157"/>
      <c r="AF1197" s="157"/>
      <c r="AG1197" s="158" t="str">
        <f t="array" ref="AG1197">IF($P1197="", "",
  "IMT-" &amp; TEXT($A1197,"yyyy-mm-dd") &amp; "-" &amp;
  IFERROR(
    INDEX('{INDEX} Tour Packages'!A:AC,
      MATCH($P1197, '{INDEX} Tour Packages'!$A:$A, 0),
      MATCH("Destination Code", '{INDEX} Tour Packages'!$4:$4, 0)
    ),
    "UNKNOWN"
  ) &amp; "-" &amp;
  TEXT(COUNTIFS(P$4:P1197,P1197),"0000")
)
</f>
        <v/>
      </c>
    </row>
    <row r="1198">
      <c r="A1198" s="155"/>
      <c r="B1198" s="147"/>
      <c r="C1198" s="147"/>
      <c r="D1198" s="147"/>
      <c r="E1198" s="147"/>
      <c r="F1198" s="147"/>
      <c r="G1198" s="147"/>
      <c r="H1198" s="147"/>
      <c r="I1198" s="147"/>
      <c r="J1198" s="147"/>
      <c r="K1198" s="147"/>
      <c r="L1198" s="147"/>
      <c r="M1198" s="147"/>
      <c r="N1198" s="147"/>
      <c r="O1198" s="147"/>
      <c r="P1198" s="147"/>
      <c r="Q1198" s="147"/>
      <c r="R1198" s="147"/>
      <c r="S1198" s="147"/>
      <c r="T1198" s="147"/>
      <c r="U1198" s="147"/>
      <c r="V1198" s="147"/>
      <c r="W1198" s="147"/>
      <c r="X1198" s="147"/>
      <c r="Y1198" s="147"/>
      <c r="Z1198" s="147"/>
      <c r="AA1198" s="147"/>
      <c r="AB1198" s="147"/>
      <c r="AC1198" s="147"/>
      <c r="AD1198" s="147"/>
      <c r="AE1198" s="147"/>
      <c r="AF1198" s="147"/>
      <c r="AG1198" s="148" t="str">
        <f t="array" ref="AG1198">IF($P1198="", "",
  "IMT-" &amp; TEXT($A1198,"yyyy-mm-dd") &amp; "-" &amp;
  IFERROR(
    INDEX('{INDEX} Tour Packages'!A:AC,
      MATCH($P1198, '{INDEX} Tour Packages'!$A:$A, 0),
      MATCH("Destination Code", '{INDEX} Tour Packages'!$4:$4, 0)
    ),
    "UNKNOWN"
  ) &amp; "-" &amp;
  TEXT(COUNTIFS(P$4:P1198,P1198),"0000")
)
</f>
        <v/>
      </c>
    </row>
    <row r="1199">
      <c r="A1199" s="156"/>
      <c r="B1199" s="157"/>
      <c r="C1199" s="157"/>
      <c r="D1199" s="157"/>
      <c r="E1199" s="157"/>
      <c r="F1199" s="157"/>
      <c r="G1199" s="157"/>
      <c r="H1199" s="157"/>
      <c r="I1199" s="157"/>
      <c r="J1199" s="157"/>
      <c r="K1199" s="157"/>
      <c r="L1199" s="157"/>
      <c r="M1199" s="157"/>
      <c r="N1199" s="157"/>
      <c r="O1199" s="157"/>
      <c r="P1199" s="157"/>
      <c r="Q1199" s="157"/>
      <c r="R1199" s="157"/>
      <c r="S1199" s="157"/>
      <c r="T1199" s="157"/>
      <c r="U1199" s="157"/>
      <c r="V1199" s="157"/>
      <c r="W1199" s="157"/>
      <c r="X1199" s="157"/>
      <c r="Y1199" s="157"/>
      <c r="Z1199" s="157"/>
      <c r="AA1199" s="157"/>
      <c r="AB1199" s="157"/>
      <c r="AC1199" s="157"/>
      <c r="AD1199" s="157"/>
      <c r="AE1199" s="157"/>
      <c r="AF1199" s="157"/>
      <c r="AG1199" s="158" t="str">
        <f t="array" ref="AG1199">IF($P1199="", "",
  "IMT-" &amp; TEXT($A1199,"yyyy-mm-dd") &amp; "-" &amp;
  IFERROR(
    INDEX('{INDEX} Tour Packages'!A:AC,
      MATCH($P1199, '{INDEX} Tour Packages'!$A:$A, 0),
      MATCH("Destination Code", '{INDEX} Tour Packages'!$4:$4, 0)
    ),
    "UNKNOWN"
  ) &amp; "-" &amp;
  TEXT(COUNTIFS(P$4:P1199,P1199),"0000")
)
</f>
        <v/>
      </c>
    </row>
    <row r="1200">
      <c r="A1200" s="155"/>
      <c r="B1200" s="147"/>
      <c r="C1200" s="147"/>
      <c r="D1200" s="147"/>
      <c r="E1200" s="147"/>
      <c r="F1200" s="147"/>
      <c r="G1200" s="147"/>
      <c r="H1200" s="147"/>
      <c r="I1200" s="147"/>
      <c r="J1200" s="147"/>
      <c r="K1200" s="147"/>
      <c r="L1200" s="147"/>
      <c r="M1200" s="147"/>
      <c r="N1200" s="147"/>
      <c r="O1200" s="147"/>
      <c r="P1200" s="147"/>
      <c r="Q1200" s="147"/>
      <c r="R1200" s="147"/>
      <c r="S1200" s="147"/>
      <c r="T1200" s="147"/>
      <c r="U1200" s="147"/>
      <c r="V1200" s="147"/>
      <c r="W1200" s="147"/>
      <c r="X1200" s="147"/>
      <c r="Y1200" s="147"/>
      <c r="Z1200" s="147"/>
      <c r="AA1200" s="147"/>
      <c r="AB1200" s="147"/>
      <c r="AC1200" s="147"/>
      <c r="AD1200" s="147"/>
      <c r="AE1200" s="147"/>
      <c r="AF1200" s="147"/>
      <c r="AG1200" s="148" t="str">
        <f t="array" ref="AG1200">IF($P1200="", "",
  "IMT-" &amp; TEXT($A1200,"yyyy-mm-dd") &amp; "-" &amp;
  IFERROR(
    INDEX('{INDEX} Tour Packages'!A:AC,
      MATCH($P1200, '{INDEX} Tour Packages'!$A:$A, 0),
      MATCH("Destination Code", '{INDEX} Tour Packages'!$4:$4, 0)
    ),
    "UNKNOWN"
  ) &amp; "-" &amp;
  TEXT(COUNTIFS(P$4:P1200,P1200),"0000")
)
</f>
        <v/>
      </c>
    </row>
    <row r="1201">
      <c r="A1201" s="156"/>
      <c r="B1201" s="157"/>
      <c r="C1201" s="157"/>
      <c r="D1201" s="157"/>
      <c r="E1201" s="157"/>
      <c r="F1201" s="157"/>
      <c r="G1201" s="157"/>
      <c r="H1201" s="157"/>
      <c r="I1201" s="157"/>
      <c r="J1201" s="157"/>
      <c r="K1201" s="157"/>
      <c r="L1201" s="157"/>
      <c r="M1201" s="157"/>
      <c r="N1201" s="157"/>
      <c r="O1201" s="157"/>
      <c r="P1201" s="157"/>
      <c r="Q1201" s="157"/>
      <c r="R1201" s="157"/>
      <c r="S1201" s="157"/>
      <c r="T1201" s="157"/>
      <c r="U1201" s="157"/>
      <c r="V1201" s="157"/>
      <c r="W1201" s="157"/>
      <c r="X1201" s="157"/>
      <c r="Y1201" s="157"/>
      <c r="Z1201" s="157"/>
      <c r="AA1201" s="157"/>
      <c r="AB1201" s="157"/>
      <c r="AC1201" s="157"/>
      <c r="AD1201" s="157"/>
      <c r="AE1201" s="157"/>
      <c r="AF1201" s="157"/>
      <c r="AG1201" s="158" t="str">
        <f t="array" ref="AG1201">IF($P1201="", "",
  "IMT-" &amp; TEXT($A1201,"yyyy-mm-dd") &amp; "-" &amp;
  IFERROR(
    INDEX('{INDEX} Tour Packages'!A:AC,
      MATCH($P1201, '{INDEX} Tour Packages'!$A:$A, 0),
      MATCH("Destination Code", '{INDEX} Tour Packages'!$4:$4, 0)
    ),
    "UNKNOWN"
  ) &amp; "-" &amp;
  TEXT(COUNTIFS(P$4:P1201,P1201),"0000")
)
</f>
        <v/>
      </c>
    </row>
    <row r="1202">
      <c r="A1202" s="155"/>
      <c r="B1202" s="147"/>
      <c r="C1202" s="147"/>
      <c r="D1202" s="147"/>
      <c r="E1202" s="147"/>
      <c r="F1202" s="147"/>
      <c r="G1202" s="147"/>
      <c r="H1202" s="147"/>
      <c r="I1202" s="147"/>
      <c r="J1202" s="147"/>
      <c r="K1202" s="147"/>
      <c r="L1202" s="147"/>
      <c r="M1202" s="147"/>
      <c r="N1202" s="147"/>
      <c r="O1202" s="147"/>
      <c r="P1202" s="147"/>
      <c r="Q1202" s="147"/>
      <c r="R1202" s="147"/>
      <c r="S1202" s="147"/>
      <c r="T1202" s="147"/>
      <c r="U1202" s="147"/>
      <c r="V1202" s="147"/>
      <c r="W1202" s="147"/>
      <c r="X1202" s="147"/>
      <c r="Y1202" s="147"/>
      <c r="Z1202" s="147"/>
      <c r="AA1202" s="147"/>
      <c r="AB1202" s="147"/>
      <c r="AC1202" s="147"/>
      <c r="AD1202" s="147"/>
      <c r="AE1202" s="147"/>
      <c r="AF1202" s="147"/>
      <c r="AG1202" s="148" t="str">
        <f t="array" ref="AG1202">IF($P1202="", "",
  "IMT-" &amp; TEXT($A1202,"yyyy-mm-dd") &amp; "-" &amp;
  IFERROR(
    INDEX('{INDEX} Tour Packages'!A:AC,
      MATCH($P1202, '{INDEX} Tour Packages'!$A:$A, 0),
      MATCH("Destination Code", '{INDEX} Tour Packages'!$4:$4, 0)
    ),
    "UNKNOWN"
  ) &amp; "-" &amp;
  TEXT(COUNTIFS(P$4:P1202,P1202),"0000")
)
</f>
        <v/>
      </c>
    </row>
    <row r="1203">
      <c r="A1203" s="156"/>
      <c r="B1203" s="157"/>
      <c r="C1203" s="157"/>
      <c r="D1203" s="157"/>
      <c r="E1203" s="157"/>
      <c r="F1203" s="157"/>
      <c r="G1203" s="157"/>
      <c r="H1203" s="157"/>
      <c r="I1203" s="157"/>
      <c r="J1203" s="157"/>
      <c r="K1203" s="157"/>
      <c r="L1203" s="157"/>
      <c r="M1203" s="157"/>
      <c r="N1203" s="157"/>
      <c r="O1203" s="157"/>
      <c r="P1203" s="157"/>
      <c r="Q1203" s="157"/>
      <c r="R1203" s="157"/>
      <c r="S1203" s="157"/>
      <c r="T1203" s="157"/>
      <c r="U1203" s="157"/>
      <c r="V1203" s="157"/>
      <c r="W1203" s="157"/>
      <c r="X1203" s="157"/>
      <c r="Y1203" s="157"/>
      <c r="Z1203" s="157"/>
      <c r="AA1203" s="157"/>
      <c r="AB1203" s="157"/>
      <c r="AC1203" s="157"/>
      <c r="AD1203" s="157"/>
      <c r="AE1203" s="157"/>
      <c r="AF1203" s="157"/>
      <c r="AG1203" s="158" t="str">
        <f t="array" ref="AG1203">IF($P1203="", "",
  "IMT-" &amp; TEXT($A1203,"yyyy-mm-dd") &amp; "-" &amp;
  IFERROR(
    INDEX('{INDEX} Tour Packages'!A:AC,
      MATCH($P1203, '{INDEX} Tour Packages'!$A:$A, 0),
      MATCH("Destination Code", '{INDEX} Tour Packages'!$4:$4, 0)
    ),
    "UNKNOWN"
  ) &amp; "-" &amp;
  TEXT(COUNTIFS(P$4:P1203,P1203),"0000")
)
</f>
        <v/>
      </c>
    </row>
    <row r="1204">
      <c r="A1204" s="155"/>
      <c r="B1204" s="147"/>
      <c r="C1204" s="147"/>
      <c r="D1204" s="147"/>
      <c r="E1204" s="147"/>
      <c r="F1204" s="147"/>
      <c r="G1204" s="147"/>
      <c r="H1204" s="147"/>
      <c r="I1204" s="147"/>
      <c r="J1204" s="147"/>
      <c r="K1204" s="147"/>
      <c r="L1204" s="147"/>
      <c r="M1204" s="147"/>
      <c r="N1204" s="147"/>
      <c r="O1204" s="147"/>
      <c r="P1204" s="147"/>
      <c r="Q1204" s="147"/>
      <c r="R1204" s="147"/>
      <c r="S1204" s="147"/>
      <c r="T1204" s="147"/>
      <c r="U1204" s="147"/>
      <c r="V1204" s="147"/>
      <c r="W1204" s="147"/>
      <c r="X1204" s="147"/>
      <c r="Y1204" s="147"/>
      <c r="Z1204" s="147"/>
      <c r="AA1204" s="147"/>
      <c r="AB1204" s="147"/>
      <c r="AC1204" s="147"/>
      <c r="AD1204" s="147"/>
      <c r="AE1204" s="147"/>
      <c r="AF1204" s="147"/>
      <c r="AG1204" s="148" t="str">
        <f t="array" ref="AG1204">IF($P1204="", "",
  "IMT-" &amp; TEXT($A1204,"yyyy-mm-dd") &amp; "-" &amp;
  IFERROR(
    INDEX('{INDEX} Tour Packages'!A:AC,
      MATCH($P1204, '{INDEX} Tour Packages'!$A:$A, 0),
      MATCH("Destination Code", '{INDEX} Tour Packages'!$4:$4, 0)
    ),
    "UNKNOWN"
  ) &amp; "-" &amp;
  TEXT(COUNTIFS(P$4:P1204,P1204),"0000")
)
</f>
        <v/>
      </c>
    </row>
    <row r="1205">
      <c r="A1205" s="156"/>
      <c r="B1205" s="157"/>
      <c r="C1205" s="157"/>
      <c r="D1205" s="157"/>
      <c r="E1205" s="157"/>
      <c r="F1205" s="157"/>
      <c r="G1205" s="157"/>
      <c r="H1205" s="157"/>
      <c r="I1205" s="157"/>
      <c r="J1205" s="157"/>
      <c r="K1205" s="157"/>
      <c r="L1205" s="157"/>
      <c r="M1205" s="157"/>
      <c r="N1205" s="157"/>
      <c r="O1205" s="157"/>
      <c r="P1205" s="157"/>
      <c r="Q1205" s="157"/>
      <c r="R1205" s="157"/>
      <c r="S1205" s="157"/>
      <c r="T1205" s="157"/>
      <c r="U1205" s="157"/>
      <c r="V1205" s="157"/>
      <c r="W1205" s="157"/>
      <c r="X1205" s="157"/>
      <c r="Y1205" s="157"/>
      <c r="Z1205" s="157"/>
      <c r="AA1205" s="157"/>
      <c r="AB1205" s="157"/>
      <c r="AC1205" s="157"/>
      <c r="AD1205" s="157"/>
      <c r="AE1205" s="157"/>
      <c r="AF1205" s="157"/>
      <c r="AG1205" s="158" t="str">
        <f t="array" ref="AG1205">IF($P1205="", "",
  "IMT-" &amp; TEXT($A1205,"yyyy-mm-dd") &amp; "-" &amp;
  IFERROR(
    INDEX('{INDEX} Tour Packages'!A:AC,
      MATCH($P1205, '{INDEX} Tour Packages'!$A:$A, 0),
      MATCH("Destination Code", '{INDEX} Tour Packages'!$4:$4, 0)
    ),
    "UNKNOWN"
  ) &amp; "-" &amp;
  TEXT(COUNTIFS(P$4:P1205,P1205),"0000")
)
</f>
        <v/>
      </c>
    </row>
    <row r="1206">
      <c r="A1206" s="155"/>
      <c r="B1206" s="147"/>
      <c r="C1206" s="147"/>
      <c r="D1206" s="147"/>
      <c r="E1206" s="147"/>
      <c r="F1206" s="147"/>
      <c r="G1206" s="147"/>
      <c r="H1206" s="147"/>
      <c r="I1206" s="147"/>
      <c r="J1206" s="147"/>
      <c r="K1206" s="147"/>
      <c r="L1206" s="147"/>
      <c r="M1206" s="147"/>
      <c r="N1206" s="147"/>
      <c r="O1206" s="147"/>
      <c r="P1206" s="147"/>
      <c r="Q1206" s="147"/>
      <c r="R1206" s="147"/>
      <c r="S1206" s="147"/>
      <c r="T1206" s="147"/>
      <c r="U1206" s="147"/>
      <c r="V1206" s="147"/>
      <c r="W1206" s="147"/>
      <c r="X1206" s="147"/>
      <c r="Y1206" s="147"/>
      <c r="Z1206" s="147"/>
      <c r="AA1206" s="147"/>
      <c r="AB1206" s="147"/>
      <c r="AC1206" s="147"/>
      <c r="AD1206" s="147"/>
      <c r="AE1206" s="147"/>
      <c r="AF1206" s="147"/>
      <c r="AG1206" s="148" t="str">
        <f t="array" ref="AG1206">IF($P1206="", "",
  "IMT-" &amp; TEXT($A1206,"yyyy-mm-dd") &amp; "-" &amp;
  IFERROR(
    INDEX('{INDEX} Tour Packages'!A:AC,
      MATCH($P1206, '{INDEX} Tour Packages'!$A:$A, 0),
      MATCH("Destination Code", '{INDEX} Tour Packages'!$4:$4, 0)
    ),
    "UNKNOWN"
  ) &amp; "-" &amp;
  TEXT(COUNTIFS(P$4:P1206,P1206),"0000")
)
</f>
        <v/>
      </c>
    </row>
    <row r="1207">
      <c r="A1207" s="156"/>
      <c r="B1207" s="157"/>
      <c r="C1207" s="157"/>
      <c r="D1207" s="157"/>
      <c r="E1207" s="157"/>
      <c r="F1207" s="157"/>
      <c r="G1207" s="157"/>
      <c r="H1207" s="157"/>
      <c r="I1207" s="157"/>
      <c r="J1207" s="157"/>
      <c r="K1207" s="157"/>
      <c r="L1207" s="157"/>
      <c r="M1207" s="157"/>
      <c r="N1207" s="157"/>
      <c r="O1207" s="157"/>
      <c r="P1207" s="157"/>
      <c r="Q1207" s="157"/>
      <c r="R1207" s="157"/>
      <c r="S1207" s="157"/>
      <c r="T1207" s="157"/>
      <c r="U1207" s="157"/>
      <c r="V1207" s="157"/>
      <c r="W1207" s="157"/>
      <c r="X1207" s="157"/>
      <c r="Y1207" s="157"/>
      <c r="Z1207" s="157"/>
      <c r="AA1207" s="157"/>
      <c r="AB1207" s="157"/>
      <c r="AC1207" s="157"/>
      <c r="AD1207" s="157"/>
      <c r="AE1207" s="157"/>
      <c r="AF1207" s="157"/>
      <c r="AG1207" s="158" t="str">
        <f t="array" ref="AG1207">IF($P1207="", "",
  "IMT-" &amp; TEXT($A1207,"yyyy-mm-dd") &amp; "-" &amp;
  IFERROR(
    INDEX('{INDEX} Tour Packages'!A:AC,
      MATCH($P1207, '{INDEX} Tour Packages'!$A:$A, 0),
      MATCH("Destination Code", '{INDEX} Tour Packages'!$4:$4, 0)
    ),
    "UNKNOWN"
  ) &amp; "-" &amp;
  TEXT(COUNTIFS(P$4:P1207,P1207),"0000")
)
</f>
        <v/>
      </c>
    </row>
    <row r="1208">
      <c r="A1208" s="155"/>
      <c r="B1208" s="147"/>
      <c r="C1208" s="147"/>
      <c r="D1208" s="147"/>
      <c r="E1208" s="147"/>
      <c r="F1208" s="147"/>
      <c r="G1208" s="147"/>
      <c r="H1208" s="147"/>
      <c r="I1208" s="147"/>
      <c r="J1208" s="147"/>
      <c r="K1208" s="147"/>
      <c r="L1208" s="147"/>
      <c r="M1208" s="147"/>
      <c r="N1208" s="147"/>
      <c r="O1208" s="147"/>
      <c r="P1208" s="147"/>
      <c r="Q1208" s="147"/>
      <c r="R1208" s="147"/>
      <c r="S1208" s="147"/>
      <c r="T1208" s="147"/>
      <c r="U1208" s="147"/>
      <c r="V1208" s="147"/>
      <c r="W1208" s="147"/>
      <c r="X1208" s="147"/>
      <c r="Y1208" s="147"/>
      <c r="Z1208" s="147"/>
      <c r="AA1208" s="147"/>
      <c r="AB1208" s="147"/>
      <c r="AC1208" s="147"/>
      <c r="AD1208" s="147"/>
      <c r="AE1208" s="147"/>
      <c r="AF1208" s="147"/>
      <c r="AG1208" s="148" t="str">
        <f t="array" ref="AG1208">IF($P1208="", "",
  "IMT-" &amp; TEXT($A1208,"yyyy-mm-dd") &amp; "-" &amp;
  IFERROR(
    INDEX('{INDEX} Tour Packages'!A:AC,
      MATCH($P1208, '{INDEX} Tour Packages'!$A:$A, 0),
      MATCH("Destination Code", '{INDEX} Tour Packages'!$4:$4, 0)
    ),
    "UNKNOWN"
  ) &amp; "-" &amp;
  TEXT(COUNTIFS(P$4:P1208,P1208),"0000")
)
</f>
        <v/>
      </c>
    </row>
    <row r="1209">
      <c r="A1209" s="156"/>
      <c r="B1209" s="157"/>
      <c r="C1209" s="157"/>
      <c r="D1209" s="157"/>
      <c r="E1209" s="157"/>
      <c r="F1209" s="157"/>
      <c r="G1209" s="157"/>
      <c r="H1209" s="157"/>
      <c r="I1209" s="157"/>
      <c r="J1209" s="157"/>
      <c r="K1209" s="157"/>
      <c r="L1209" s="157"/>
      <c r="M1209" s="157"/>
      <c r="N1209" s="157"/>
      <c r="O1209" s="157"/>
      <c r="P1209" s="157"/>
      <c r="Q1209" s="157"/>
      <c r="R1209" s="157"/>
      <c r="S1209" s="157"/>
      <c r="T1209" s="157"/>
      <c r="U1209" s="157"/>
      <c r="V1209" s="157"/>
      <c r="W1209" s="157"/>
      <c r="X1209" s="157"/>
      <c r="Y1209" s="157"/>
      <c r="Z1209" s="157"/>
      <c r="AA1209" s="157"/>
      <c r="AB1209" s="157"/>
      <c r="AC1209" s="157"/>
      <c r="AD1209" s="157"/>
      <c r="AE1209" s="157"/>
      <c r="AF1209" s="157"/>
      <c r="AG1209" s="158" t="str">
        <f t="array" ref="AG1209">IF($P1209="", "",
  "IMT-" &amp; TEXT($A1209,"yyyy-mm-dd") &amp; "-" &amp;
  IFERROR(
    INDEX('{INDEX} Tour Packages'!A:AC,
      MATCH($P1209, '{INDEX} Tour Packages'!$A:$A, 0),
      MATCH("Destination Code", '{INDEX} Tour Packages'!$4:$4, 0)
    ),
    "UNKNOWN"
  ) &amp; "-" &amp;
  TEXT(COUNTIFS(P$4:P1209,P1209),"0000")
)
</f>
        <v/>
      </c>
    </row>
    <row r="1210">
      <c r="A1210" s="155"/>
      <c r="B1210" s="147"/>
      <c r="C1210" s="147"/>
      <c r="D1210" s="147"/>
      <c r="E1210" s="147"/>
      <c r="F1210" s="147"/>
      <c r="G1210" s="147"/>
      <c r="H1210" s="147"/>
      <c r="I1210" s="147"/>
      <c r="J1210" s="147"/>
      <c r="K1210" s="147"/>
      <c r="L1210" s="147"/>
      <c r="M1210" s="147"/>
      <c r="N1210" s="147"/>
      <c r="O1210" s="147"/>
      <c r="P1210" s="147"/>
      <c r="Q1210" s="147"/>
      <c r="R1210" s="147"/>
      <c r="S1210" s="147"/>
      <c r="T1210" s="147"/>
      <c r="U1210" s="147"/>
      <c r="V1210" s="147"/>
      <c r="W1210" s="147"/>
      <c r="X1210" s="147"/>
      <c r="Y1210" s="147"/>
      <c r="Z1210" s="147"/>
      <c r="AA1210" s="147"/>
      <c r="AB1210" s="147"/>
      <c r="AC1210" s="147"/>
      <c r="AD1210" s="147"/>
      <c r="AE1210" s="147"/>
      <c r="AF1210" s="147"/>
      <c r="AG1210" s="148" t="str">
        <f t="array" ref="AG1210">IF($P1210="", "",
  "IMT-" &amp; TEXT($A1210,"yyyy-mm-dd") &amp; "-" &amp;
  IFERROR(
    INDEX('{INDEX} Tour Packages'!A:AC,
      MATCH($P1210, '{INDEX} Tour Packages'!$A:$A, 0),
      MATCH("Destination Code", '{INDEX} Tour Packages'!$4:$4, 0)
    ),
    "UNKNOWN"
  ) &amp; "-" &amp;
  TEXT(COUNTIFS(P$4:P1210,P1210),"0000")
)
</f>
        <v/>
      </c>
    </row>
    <row r="1211">
      <c r="A1211" s="156"/>
      <c r="B1211" s="157"/>
      <c r="C1211" s="157"/>
      <c r="D1211" s="157"/>
      <c r="E1211" s="157"/>
      <c r="F1211" s="157"/>
      <c r="G1211" s="157"/>
      <c r="H1211" s="157"/>
      <c r="I1211" s="157"/>
      <c r="J1211" s="157"/>
      <c r="K1211" s="157"/>
      <c r="L1211" s="157"/>
      <c r="M1211" s="157"/>
      <c r="N1211" s="157"/>
      <c r="O1211" s="157"/>
      <c r="P1211" s="157"/>
      <c r="Q1211" s="157"/>
      <c r="R1211" s="157"/>
      <c r="S1211" s="157"/>
      <c r="T1211" s="157"/>
      <c r="U1211" s="157"/>
      <c r="V1211" s="157"/>
      <c r="W1211" s="157"/>
      <c r="X1211" s="157"/>
      <c r="Y1211" s="157"/>
      <c r="Z1211" s="157"/>
      <c r="AA1211" s="157"/>
      <c r="AB1211" s="157"/>
      <c r="AC1211" s="157"/>
      <c r="AD1211" s="157"/>
      <c r="AE1211" s="157"/>
      <c r="AF1211" s="157"/>
      <c r="AG1211" s="158" t="str">
        <f t="array" ref="AG1211">IF($P1211="", "",
  "IMT-" &amp; TEXT($A1211,"yyyy-mm-dd") &amp; "-" &amp;
  IFERROR(
    INDEX('{INDEX} Tour Packages'!A:AC,
      MATCH($P1211, '{INDEX} Tour Packages'!$A:$A, 0),
      MATCH("Destination Code", '{INDEX} Tour Packages'!$4:$4, 0)
    ),
    "UNKNOWN"
  ) &amp; "-" &amp;
  TEXT(COUNTIFS(P$4:P1211,P1211),"0000")
)
</f>
        <v/>
      </c>
    </row>
    <row r="1212">
      <c r="A1212" s="155"/>
      <c r="B1212" s="147"/>
      <c r="C1212" s="147"/>
      <c r="D1212" s="147"/>
      <c r="E1212" s="147"/>
      <c r="F1212" s="147"/>
      <c r="G1212" s="147"/>
      <c r="H1212" s="147"/>
      <c r="I1212" s="147"/>
      <c r="J1212" s="147"/>
      <c r="K1212" s="147"/>
      <c r="L1212" s="147"/>
      <c r="M1212" s="147"/>
      <c r="N1212" s="147"/>
      <c r="O1212" s="147"/>
      <c r="P1212" s="147"/>
      <c r="Q1212" s="147"/>
      <c r="R1212" s="147"/>
      <c r="S1212" s="147"/>
      <c r="T1212" s="147"/>
      <c r="U1212" s="147"/>
      <c r="V1212" s="147"/>
      <c r="W1212" s="147"/>
      <c r="X1212" s="147"/>
      <c r="Y1212" s="147"/>
      <c r="Z1212" s="147"/>
      <c r="AA1212" s="147"/>
      <c r="AB1212" s="147"/>
      <c r="AC1212" s="147"/>
      <c r="AD1212" s="147"/>
      <c r="AE1212" s="147"/>
      <c r="AF1212" s="147"/>
      <c r="AG1212" s="148" t="str">
        <f t="array" ref="AG1212">IF($P1212="", "",
  "IMT-" &amp; TEXT($A1212,"yyyy-mm-dd") &amp; "-" &amp;
  IFERROR(
    INDEX('{INDEX} Tour Packages'!A:AC,
      MATCH($P1212, '{INDEX} Tour Packages'!$A:$A, 0),
      MATCH("Destination Code", '{INDEX} Tour Packages'!$4:$4, 0)
    ),
    "UNKNOWN"
  ) &amp; "-" &amp;
  TEXT(COUNTIFS(P$4:P1212,P1212),"0000")
)
</f>
        <v/>
      </c>
    </row>
    <row r="1213">
      <c r="A1213" s="156"/>
      <c r="B1213" s="157"/>
      <c r="C1213" s="157"/>
      <c r="D1213" s="157"/>
      <c r="E1213" s="157"/>
      <c r="F1213" s="157"/>
      <c r="G1213" s="157"/>
      <c r="H1213" s="157"/>
      <c r="I1213" s="157"/>
      <c r="J1213" s="157"/>
      <c r="K1213" s="157"/>
      <c r="L1213" s="157"/>
      <c r="M1213" s="157"/>
      <c r="N1213" s="157"/>
      <c r="O1213" s="157"/>
      <c r="P1213" s="157"/>
      <c r="Q1213" s="157"/>
      <c r="R1213" s="157"/>
      <c r="S1213" s="157"/>
      <c r="T1213" s="157"/>
      <c r="U1213" s="157"/>
      <c r="V1213" s="157"/>
      <c r="W1213" s="157"/>
      <c r="X1213" s="157"/>
      <c r="Y1213" s="157"/>
      <c r="Z1213" s="157"/>
      <c r="AA1213" s="157"/>
      <c r="AB1213" s="157"/>
      <c r="AC1213" s="157"/>
      <c r="AD1213" s="157"/>
      <c r="AE1213" s="157"/>
      <c r="AF1213" s="157"/>
      <c r="AG1213" s="158" t="str">
        <f t="array" ref="AG1213">IF($P1213="", "",
  "IMT-" &amp; TEXT($A1213,"yyyy-mm-dd") &amp; "-" &amp;
  IFERROR(
    INDEX('{INDEX} Tour Packages'!A:AC,
      MATCH($P1213, '{INDEX} Tour Packages'!$A:$A, 0),
      MATCH("Destination Code", '{INDEX} Tour Packages'!$4:$4, 0)
    ),
    "UNKNOWN"
  ) &amp; "-" &amp;
  TEXT(COUNTIFS(P$4:P1213,P1213),"0000")
)
</f>
        <v/>
      </c>
    </row>
    <row r="1214">
      <c r="A1214" s="155"/>
      <c r="B1214" s="147"/>
      <c r="C1214" s="147"/>
      <c r="D1214" s="147"/>
      <c r="E1214" s="147"/>
      <c r="F1214" s="147"/>
      <c r="G1214" s="147"/>
      <c r="H1214" s="147"/>
      <c r="I1214" s="147"/>
      <c r="J1214" s="147"/>
      <c r="K1214" s="147"/>
      <c r="L1214" s="147"/>
      <c r="M1214" s="147"/>
      <c r="N1214" s="147"/>
      <c r="O1214" s="147"/>
      <c r="P1214" s="147"/>
      <c r="Q1214" s="147"/>
      <c r="R1214" s="147"/>
      <c r="S1214" s="147"/>
      <c r="T1214" s="147"/>
      <c r="U1214" s="147"/>
      <c r="V1214" s="147"/>
      <c r="W1214" s="147"/>
      <c r="X1214" s="147"/>
      <c r="Y1214" s="147"/>
      <c r="Z1214" s="147"/>
      <c r="AA1214" s="147"/>
      <c r="AB1214" s="147"/>
      <c r="AC1214" s="147"/>
      <c r="AD1214" s="147"/>
      <c r="AE1214" s="147"/>
      <c r="AF1214" s="147"/>
      <c r="AG1214" s="148" t="str">
        <f t="array" ref="AG1214">IF($P1214="", "",
  "IMT-" &amp; TEXT($A1214,"yyyy-mm-dd") &amp; "-" &amp;
  IFERROR(
    INDEX('{INDEX} Tour Packages'!A:AC,
      MATCH($P1214, '{INDEX} Tour Packages'!$A:$A, 0),
      MATCH("Destination Code", '{INDEX} Tour Packages'!$4:$4, 0)
    ),
    "UNKNOWN"
  ) &amp; "-" &amp;
  TEXT(COUNTIFS(P$4:P1214,P1214),"0000")
)
</f>
        <v/>
      </c>
    </row>
    <row r="1215">
      <c r="A1215" s="156"/>
      <c r="B1215" s="157"/>
      <c r="C1215" s="157"/>
      <c r="D1215" s="157"/>
      <c r="E1215" s="157"/>
      <c r="F1215" s="157"/>
      <c r="G1215" s="157"/>
      <c r="H1215" s="157"/>
      <c r="I1215" s="157"/>
      <c r="J1215" s="157"/>
      <c r="K1215" s="157"/>
      <c r="L1215" s="157"/>
      <c r="M1215" s="157"/>
      <c r="N1215" s="157"/>
      <c r="O1215" s="157"/>
      <c r="P1215" s="157"/>
      <c r="Q1215" s="157"/>
      <c r="R1215" s="157"/>
      <c r="S1215" s="157"/>
      <c r="T1215" s="157"/>
      <c r="U1215" s="157"/>
      <c r="V1215" s="157"/>
      <c r="W1215" s="157"/>
      <c r="X1215" s="157"/>
      <c r="Y1215" s="157"/>
      <c r="Z1215" s="157"/>
      <c r="AA1215" s="157"/>
      <c r="AB1215" s="157"/>
      <c r="AC1215" s="157"/>
      <c r="AD1215" s="157"/>
      <c r="AE1215" s="157"/>
      <c r="AF1215" s="157"/>
      <c r="AG1215" s="158" t="str">
        <f t="array" ref="AG1215">IF($P1215="", "",
  "IMT-" &amp; TEXT($A1215,"yyyy-mm-dd") &amp; "-" &amp;
  IFERROR(
    INDEX('{INDEX} Tour Packages'!A:AC,
      MATCH($P1215, '{INDEX} Tour Packages'!$A:$A, 0),
      MATCH("Destination Code", '{INDEX} Tour Packages'!$4:$4, 0)
    ),
    "UNKNOWN"
  ) &amp; "-" &amp;
  TEXT(COUNTIFS(P$4:P1215,P1215),"0000")
)
</f>
        <v/>
      </c>
    </row>
    <row r="1216">
      <c r="A1216" s="155"/>
      <c r="B1216" s="147"/>
      <c r="C1216" s="147"/>
      <c r="D1216" s="147"/>
      <c r="E1216" s="147"/>
      <c r="F1216" s="147"/>
      <c r="G1216" s="147"/>
      <c r="H1216" s="147"/>
      <c r="I1216" s="147"/>
      <c r="J1216" s="147"/>
      <c r="K1216" s="147"/>
      <c r="L1216" s="147"/>
      <c r="M1216" s="147"/>
      <c r="N1216" s="147"/>
      <c r="O1216" s="147"/>
      <c r="P1216" s="147"/>
      <c r="Q1216" s="147"/>
      <c r="R1216" s="147"/>
      <c r="S1216" s="147"/>
      <c r="T1216" s="147"/>
      <c r="U1216" s="147"/>
      <c r="V1216" s="147"/>
      <c r="W1216" s="147"/>
      <c r="X1216" s="147"/>
      <c r="Y1216" s="147"/>
      <c r="Z1216" s="147"/>
      <c r="AA1216" s="147"/>
      <c r="AB1216" s="147"/>
      <c r="AC1216" s="147"/>
      <c r="AD1216" s="147"/>
      <c r="AE1216" s="147"/>
      <c r="AF1216" s="147"/>
      <c r="AG1216" s="148" t="str">
        <f t="array" ref="AG1216">IF($P1216="", "",
  "IMT-" &amp; TEXT($A1216,"yyyy-mm-dd") &amp; "-" &amp;
  IFERROR(
    INDEX('{INDEX} Tour Packages'!A:AC,
      MATCH($P1216, '{INDEX} Tour Packages'!$A:$A, 0),
      MATCH("Destination Code", '{INDEX} Tour Packages'!$4:$4, 0)
    ),
    "UNKNOWN"
  ) &amp; "-" &amp;
  TEXT(COUNTIFS(P$4:P1216,P1216),"0000")
)
</f>
        <v/>
      </c>
    </row>
    <row r="1217">
      <c r="A1217" s="156"/>
      <c r="B1217" s="157"/>
      <c r="C1217" s="157"/>
      <c r="D1217" s="157"/>
      <c r="E1217" s="157"/>
      <c r="F1217" s="157"/>
      <c r="G1217" s="157"/>
      <c r="H1217" s="157"/>
      <c r="I1217" s="157"/>
      <c r="J1217" s="157"/>
      <c r="K1217" s="157"/>
      <c r="L1217" s="157"/>
      <c r="M1217" s="157"/>
      <c r="N1217" s="157"/>
      <c r="O1217" s="157"/>
      <c r="P1217" s="157"/>
      <c r="Q1217" s="157"/>
      <c r="R1217" s="157"/>
      <c r="S1217" s="157"/>
      <c r="T1217" s="157"/>
      <c r="U1217" s="157"/>
      <c r="V1217" s="157"/>
      <c r="W1217" s="157"/>
      <c r="X1217" s="157"/>
      <c r="Y1217" s="157"/>
      <c r="Z1217" s="157"/>
      <c r="AA1217" s="157"/>
      <c r="AB1217" s="157"/>
      <c r="AC1217" s="157"/>
      <c r="AD1217" s="157"/>
      <c r="AE1217" s="157"/>
      <c r="AF1217" s="157"/>
      <c r="AG1217" s="158" t="str">
        <f t="array" ref="AG1217">IF($P1217="", "",
  "IMT-" &amp; TEXT($A1217,"yyyy-mm-dd") &amp; "-" &amp;
  IFERROR(
    INDEX('{INDEX} Tour Packages'!A:AC,
      MATCH($P1217, '{INDEX} Tour Packages'!$A:$A, 0),
      MATCH("Destination Code", '{INDEX} Tour Packages'!$4:$4, 0)
    ),
    "UNKNOWN"
  ) &amp; "-" &amp;
  TEXT(COUNTIFS(P$4:P1217,P1217),"0000")
)
</f>
        <v/>
      </c>
    </row>
    <row r="1218">
      <c r="A1218" s="155"/>
      <c r="B1218" s="147"/>
      <c r="C1218" s="147"/>
      <c r="D1218" s="147"/>
      <c r="E1218" s="147"/>
      <c r="F1218" s="147"/>
      <c r="G1218" s="147"/>
      <c r="H1218" s="147"/>
      <c r="I1218" s="147"/>
      <c r="J1218" s="147"/>
      <c r="K1218" s="147"/>
      <c r="L1218" s="147"/>
      <c r="M1218" s="147"/>
      <c r="N1218" s="147"/>
      <c r="O1218" s="147"/>
      <c r="P1218" s="147"/>
      <c r="Q1218" s="147"/>
      <c r="R1218" s="147"/>
      <c r="S1218" s="147"/>
      <c r="T1218" s="147"/>
      <c r="U1218" s="147"/>
      <c r="V1218" s="147"/>
      <c r="W1218" s="147"/>
      <c r="X1218" s="147"/>
      <c r="Y1218" s="147"/>
      <c r="Z1218" s="147"/>
      <c r="AA1218" s="147"/>
      <c r="AB1218" s="147"/>
      <c r="AC1218" s="147"/>
      <c r="AD1218" s="147"/>
      <c r="AE1218" s="147"/>
      <c r="AF1218" s="147"/>
      <c r="AG1218" s="148" t="str">
        <f t="array" ref="AG1218">IF($P1218="", "",
  "IMT-" &amp; TEXT($A1218,"yyyy-mm-dd") &amp; "-" &amp;
  IFERROR(
    INDEX('{INDEX} Tour Packages'!A:AC,
      MATCH($P1218, '{INDEX} Tour Packages'!$A:$A, 0),
      MATCH("Destination Code", '{INDEX} Tour Packages'!$4:$4, 0)
    ),
    "UNKNOWN"
  ) &amp; "-" &amp;
  TEXT(COUNTIFS(P$4:P1218,P1218),"0000")
)
</f>
        <v/>
      </c>
    </row>
    <row r="1219">
      <c r="A1219" s="156"/>
      <c r="B1219" s="157"/>
      <c r="C1219" s="157"/>
      <c r="D1219" s="157"/>
      <c r="E1219" s="157"/>
      <c r="F1219" s="157"/>
      <c r="G1219" s="157"/>
      <c r="H1219" s="157"/>
      <c r="I1219" s="157"/>
      <c r="J1219" s="157"/>
      <c r="K1219" s="157"/>
      <c r="L1219" s="157"/>
      <c r="M1219" s="157"/>
      <c r="N1219" s="157"/>
      <c r="O1219" s="157"/>
      <c r="P1219" s="157"/>
      <c r="Q1219" s="157"/>
      <c r="R1219" s="157"/>
      <c r="S1219" s="157"/>
      <c r="T1219" s="157"/>
      <c r="U1219" s="157"/>
      <c r="V1219" s="157"/>
      <c r="W1219" s="157"/>
      <c r="X1219" s="157"/>
      <c r="Y1219" s="157"/>
      <c r="Z1219" s="157"/>
      <c r="AA1219" s="157"/>
      <c r="AB1219" s="157"/>
      <c r="AC1219" s="157"/>
      <c r="AD1219" s="157"/>
      <c r="AE1219" s="157"/>
      <c r="AF1219" s="157"/>
      <c r="AG1219" s="158" t="str">
        <f t="array" ref="AG1219">IF($P1219="", "",
  "IMT-" &amp; TEXT($A1219,"yyyy-mm-dd") &amp; "-" &amp;
  IFERROR(
    INDEX('{INDEX} Tour Packages'!A:AC,
      MATCH($P1219, '{INDEX} Tour Packages'!$A:$A, 0),
      MATCH("Destination Code", '{INDEX} Tour Packages'!$4:$4, 0)
    ),
    "UNKNOWN"
  ) &amp; "-" &amp;
  TEXT(COUNTIFS(P$4:P1219,P1219),"0000")
)
</f>
        <v/>
      </c>
    </row>
    <row r="1220">
      <c r="A1220" s="155"/>
      <c r="B1220" s="147"/>
      <c r="C1220" s="147"/>
      <c r="D1220" s="147"/>
      <c r="E1220" s="147"/>
      <c r="F1220" s="147"/>
      <c r="G1220" s="147"/>
      <c r="H1220" s="147"/>
      <c r="I1220" s="147"/>
      <c r="J1220" s="147"/>
      <c r="K1220" s="147"/>
      <c r="L1220" s="147"/>
      <c r="M1220" s="147"/>
      <c r="N1220" s="147"/>
      <c r="O1220" s="147"/>
      <c r="P1220" s="147"/>
      <c r="Q1220" s="147"/>
      <c r="R1220" s="147"/>
      <c r="S1220" s="147"/>
      <c r="T1220" s="147"/>
      <c r="U1220" s="147"/>
      <c r="V1220" s="147"/>
      <c r="W1220" s="147"/>
      <c r="X1220" s="147"/>
      <c r="Y1220" s="147"/>
      <c r="Z1220" s="147"/>
      <c r="AA1220" s="147"/>
      <c r="AB1220" s="147"/>
      <c r="AC1220" s="147"/>
      <c r="AD1220" s="147"/>
      <c r="AE1220" s="147"/>
      <c r="AF1220" s="147"/>
      <c r="AG1220" s="148" t="str">
        <f t="array" ref="AG1220">IF($P1220="", "",
  "IMT-" &amp; TEXT($A1220,"yyyy-mm-dd") &amp; "-" &amp;
  IFERROR(
    INDEX('{INDEX} Tour Packages'!A:AC,
      MATCH($P1220, '{INDEX} Tour Packages'!$A:$A, 0),
      MATCH("Destination Code", '{INDEX} Tour Packages'!$4:$4, 0)
    ),
    "UNKNOWN"
  ) &amp; "-" &amp;
  TEXT(COUNTIFS(P$4:P1220,P1220),"0000")
)
</f>
        <v/>
      </c>
    </row>
    <row r="1221">
      <c r="A1221" s="156"/>
      <c r="B1221" s="157"/>
      <c r="C1221" s="157"/>
      <c r="D1221" s="157"/>
      <c r="E1221" s="157"/>
      <c r="F1221" s="157"/>
      <c r="G1221" s="157"/>
      <c r="H1221" s="157"/>
      <c r="I1221" s="157"/>
      <c r="J1221" s="157"/>
      <c r="K1221" s="157"/>
      <c r="L1221" s="157"/>
      <c r="M1221" s="157"/>
      <c r="N1221" s="157"/>
      <c r="O1221" s="157"/>
      <c r="P1221" s="157"/>
      <c r="Q1221" s="157"/>
      <c r="R1221" s="157"/>
      <c r="S1221" s="157"/>
      <c r="T1221" s="157"/>
      <c r="U1221" s="157"/>
      <c r="V1221" s="157"/>
      <c r="W1221" s="157"/>
      <c r="X1221" s="157"/>
      <c r="Y1221" s="157"/>
      <c r="Z1221" s="157"/>
      <c r="AA1221" s="157"/>
      <c r="AB1221" s="157"/>
      <c r="AC1221" s="157"/>
      <c r="AD1221" s="157"/>
      <c r="AE1221" s="157"/>
      <c r="AF1221" s="157"/>
      <c r="AG1221" s="158" t="str">
        <f t="array" ref="AG1221">IF($P1221="", "",
  "IMT-" &amp; TEXT($A1221,"yyyy-mm-dd") &amp; "-" &amp;
  IFERROR(
    INDEX('{INDEX} Tour Packages'!A:AC,
      MATCH($P1221, '{INDEX} Tour Packages'!$A:$A, 0),
      MATCH("Destination Code", '{INDEX} Tour Packages'!$4:$4, 0)
    ),
    "UNKNOWN"
  ) &amp; "-" &amp;
  TEXT(COUNTIFS(P$4:P1221,P1221),"0000")
)
</f>
        <v/>
      </c>
    </row>
    <row r="1222">
      <c r="A1222" s="155"/>
      <c r="B1222" s="147"/>
      <c r="C1222" s="147"/>
      <c r="D1222" s="147"/>
      <c r="E1222" s="147"/>
      <c r="F1222" s="147"/>
      <c r="G1222" s="147"/>
      <c r="H1222" s="147"/>
      <c r="I1222" s="147"/>
      <c r="J1222" s="147"/>
      <c r="K1222" s="147"/>
      <c r="L1222" s="147"/>
      <c r="M1222" s="147"/>
      <c r="N1222" s="147"/>
      <c r="O1222" s="147"/>
      <c r="P1222" s="147"/>
      <c r="Q1222" s="147"/>
      <c r="R1222" s="147"/>
      <c r="S1222" s="147"/>
      <c r="T1222" s="147"/>
      <c r="U1222" s="147"/>
      <c r="V1222" s="147"/>
      <c r="W1222" s="147"/>
      <c r="X1222" s="147"/>
      <c r="Y1222" s="147"/>
      <c r="Z1222" s="147"/>
      <c r="AA1222" s="147"/>
      <c r="AB1222" s="147"/>
      <c r="AC1222" s="147"/>
      <c r="AD1222" s="147"/>
      <c r="AE1222" s="147"/>
      <c r="AF1222" s="147"/>
      <c r="AG1222" s="148" t="str">
        <f t="array" ref="AG1222">IF($P1222="", "",
  "IMT-" &amp; TEXT($A1222,"yyyy-mm-dd") &amp; "-" &amp;
  IFERROR(
    INDEX('{INDEX} Tour Packages'!A:AC,
      MATCH($P1222, '{INDEX} Tour Packages'!$A:$A, 0),
      MATCH("Destination Code", '{INDEX} Tour Packages'!$4:$4, 0)
    ),
    "UNKNOWN"
  ) &amp; "-" &amp;
  TEXT(COUNTIFS(P$4:P1222,P1222),"0000")
)
</f>
        <v/>
      </c>
    </row>
    <row r="1223">
      <c r="A1223" s="156"/>
      <c r="B1223" s="157"/>
      <c r="C1223" s="157"/>
      <c r="D1223" s="157"/>
      <c r="E1223" s="157"/>
      <c r="F1223" s="157"/>
      <c r="G1223" s="157"/>
      <c r="H1223" s="157"/>
      <c r="I1223" s="157"/>
      <c r="J1223" s="157"/>
      <c r="K1223" s="157"/>
      <c r="L1223" s="157"/>
      <c r="M1223" s="157"/>
      <c r="N1223" s="157"/>
      <c r="O1223" s="157"/>
      <c r="P1223" s="157"/>
      <c r="Q1223" s="157"/>
      <c r="R1223" s="157"/>
      <c r="S1223" s="157"/>
      <c r="T1223" s="157"/>
      <c r="U1223" s="157"/>
      <c r="V1223" s="157"/>
      <c r="W1223" s="157"/>
      <c r="X1223" s="157"/>
      <c r="Y1223" s="157"/>
      <c r="Z1223" s="157"/>
      <c r="AA1223" s="157"/>
      <c r="AB1223" s="157"/>
      <c r="AC1223" s="157"/>
      <c r="AD1223" s="157"/>
      <c r="AE1223" s="157"/>
      <c r="AF1223" s="157"/>
      <c r="AG1223" s="158" t="str">
        <f t="array" ref="AG1223">IF($P1223="", "",
  "IMT-" &amp; TEXT($A1223,"yyyy-mm-dd") &amp; "-" &amp;
  IFERROR(
    INDEX('{INDEX} Tour Packages'!A:AC,
      MATCH($P1223, '{INDEX} Tour Packages'!$A:$A, 0),
      MATCH("Destination Code", '{INDEX} Tour Packages'!$4:$4, 0)
    ),
    "UNKNOWN"
  ) &amp; "-" &amp;
  TEXT(COUNTIFS(P$4:P1223,P1223),"0000")
)
</f>
        <v/>
      </c>
    </row>
    <row r="1224">
      <c r="A1224" s="155"/>
      <c r="B1224" s="147"/>
      <c r="C1224" s="147"/>
      <c r="D1224" s="147"/>
      <c r="E1224" s="147"/>
      <c r="F1224" s="147"/>
      <c r="G1224" s="147"/>
      <c r="H1224" s="147"/>
      <c r="I1224" s="147"/>
      <c r="J1224" s="147"/>
      <c r="K1224" s="147"/>
      <c r="L1224" s="147"/>
      <c r="M1224" s="147"/>
      <c r="N1224" s="147"/>
      <c r="O1224" s="147"/>
      <c r="P1224" s="147"/>
      <c r="Q1224" s="147"/>
      <c r="R1224" s="147"/>
      <c r="S1224" s="147"/>
      <c r="T1224" s="147"/>
      <c r="U1224" s="147"/>
      <c r="V1224" s="147"/>
      <c r="W1224" s="147"/>
      <c r="X1224" s="147"/>
      <c r="Y1224" s="147"/>
      <c r="Z1224" s="147"/>
      <c r="AA1224" s="147"/>
      <c r="AB1224" s="147"/>
      <c r="AC1224" s="147"/>
      <c r="AD1224" s="147"/>
      <c r="AE1224" s="147"/>
      <c r="AF1224" s="147"/>
      <c r="AG1224" s="148" t="str">
        <f t="array" ref="AG1224">IF($P1224="", "",
  "IMT-" &amp; TEXT($A1224,"yyyy-mm-dd") &amp; "-" &amp;
  IFERROR(
    INDEX('{INDEX} Tour Packages'!A:AC,
      MATCH($P1224, '{INDEX} Tour Packages'!$A:$A, 0),
      MATCH("Destination Code", '{INDEX} Tour Packages'!$4:$4, 0)
    ),
    "UNKNOWN"
  ) &amp; "-" &amp;
  TEXT(COUNTIFS(P$4:P1224,P1224),"0000")
)
</f>
        <v/>
      </c>
    </row>
    <row r="1225">
      <c r="A1225" s="156"/>
      <c r="B1225" s="157"/>
      <c r="C1225" s="157"/>
      <c r="D1225" s="157"/>
      <c r="E1225" s="157"/>
      <c r="F1225" s="157"/>
      <c r="G1225" s="157"/>
      <c r="H1225" s="157"/>
      <c r="I1225" s="157"/>
      <c r="J1225" s="157"/>
      <c r="K1225" s="157"/>
      <c r="L1225" s="157"/>
      <c r="M1225" s="157"/>
      <c r="N1225" s="157"/>
      <c r="O1225" s="157"/>
      <c r="P1225" s="157"/>
      <c r="Q1225" s="157"/>
      <c r="R1225" s="157"/>
      <c r="S1225" s="157"/>
      <c r="T1225" s="157"/>
      <c r="U1225" s="157"/>
      <c r="V1225" s="157"/>
      <c r="W1225" s="157"/>
      <c r="X1225" s="157"/>
      <c r="Y1225" s="157"/>
      <c r="Z1225" s="157"/>
      <c r="AA1225" s="157"/>
      <c r="AB1225" s="157"/>
      <c r="AC1225" s="157"/>
      <c r="AD1225" s="157"/>
      <c r="AE1225" s="157"/>
      <c r="AF1225" s="157"/>
      <c r="AG1225" s="158" t="str">
        <f t="array" ref="AG1225">IF($P1225="", "",
  "IMT-" &amp; TEXT($A1225,"yyyy-mm-dd") &amp; "-" &amp;
  IFERROR(
    INDEX('{INDEX} Tour Packages'!A:AC,
      MATCH($P1225, '{INDEX} Tour Packages'!$A:$A, 0),
      MATCH("Destination Code", '{INDEX} Tour Packages'!$4:$4, 0)
    ),
    "UNKNOWN"
  ) &amp; "-" &amp;
  TEXT(COUNTIFS(P$4:P1225,P1225),"0000")
)
</f>
        <v/>
      </c>
    </row>
    <row r="1226">
      <c r="A1226" s="155"/>
      <c r="B1226" s="147"/>
      <c r="C1226" s="147"/>
      <c r="D1226" s="147"/>
      <c r="E1226" s="147"/>
      <c r="F1226" s="147"/>
      <c r="G1226" s="147"/>
      <c r="H1226" s="147"/>
      <c r="I1226" s="147"/>
      <c r="J1226" s="147"/>
      <c r="K1226" s="147"/>
      <c r="L1226" s="147"/>
      <c r="M1226" s="147"/>
      <c r="N1226" s="147"/>
      <c r="O1226" s="147"/>
      <c r="P1226" s="147"/>
      <c r="Q1226" s="147"/>
      <c r="R1226" s="147"/>
      <c r="S1226" s="147"/>
      <c r="T1226" s="147"/>
      <c r="U1226" s="147"/>
      <c r="V1226" s="147"/>
      <c r="W1226" s="147"/>
      <c r="X1226" s="147"/>
      <c r="Y1226" s="147"/>
      <c r="Z1226" s="147"/>
      <c r="AA1226" s="147"/>
      <c r="AB1226" s="147"/>
      <c r="AC1226" s="147"/>
      <c r="AD1226" s="147"/>
      <c r="AE1226" s="147"/>
      <c r="AF1226" s="147"/>
      <c r="AG1226" s="148" t="str">
        <f t="array" ref="AG1226">IF($P1226="", "",
  "IMT-" &amp; TEXT($A1226,"yyyy-mm-dd") &amp; "-" &amp;
  IFERROR(
    INDEX('{INDEX} Tour Packages'!A:AC,
      MATCH($P1226, '{INDEX} Tour Packages'!$A:$A, 0),
      MATCH("Destination Code", '{INDEX} Tour Packages'!$4:$4, 0)
    ),
    "UNKNOWN"
  ) &amp; "-" &amp;
  TEXT(COUNTIFS(P$4:P1226,P1226),"0000")
)
</f>
        <v/>
      </c>
    </row>
    <row r="1227">
      <c r="A1227" s="156"/>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8" t="str">
        <f t="array" ref="AG1227">IF($P1227="", "",
  "IMT-" &amp; TEXT($A1227,"yyyy-mm-dd") &amp; "-" &amp;
  IFERROR(
    INDEX('{INDEX} Tour Packages'!A:AC,
      MATCH($P1227, '{INDEX} Tour Packages'!$A:$A, 0),
      MATCH("Destination Code", '{INDEX} Tour Packages'!$4:$4, 0)
    ),
    "UNKNOWN"
  ) &amp; "-" &amp;
  TEXT(COUNTIFS(P$4:P1227,P1227),"0000")
)
</f>
        <v/>
      </c>
    </row>
    <row r="1228">
      <c r="A1228" s="155"/>
      <c r="B1228" s="147"/>
      <c r="C1228" s="147"/>
      <c r="D1228" s="147"/>
      <c r="E1228" s="147"/>
      <c r="F1228" s="147"/>
      <c r="G1228" s="147"/>
      <c r="H1228" s="147"/>
      <c r="I1228" s="147"/>
      <c r="J1228" s="147"/>
      <c r="K1228" s="147"/>
      <c r="L1228" s="147"/>
      <c r="M1228" s="147"/>
      <c r="N1228" s="147"/>
      <c r="O1228" s="147"/>
      <c r="P1228" s="147"/>
      <c r="Q1228" s="147"/>
      <c r="R1228" s="147"/>
      <c r="S1228" s="147"/>
      <c r="T1228" s="147"/>
      <c r="U1228" s="147"/>
      <c r="V1228" s="147"/>
      <c r="W1228" s="147"/>
      <c r="X1228" s="147"/>
      <c r="Y1228" s="147"/>
      <c r="Z1228" s="147"/>
      <c r="AA1228" s="147"/>
      <c r="AB1228" s="147"/>
      <c r="AC1228" s="147"/>
      <c r="AD1228" s="147"/>
      <c r="AE1228" s="147"/>
      <c r="AF1228" s="147"/>
      <c r="AG1228" s="148" t="str">
        <f t="array" ref="AG1228">IF($P1228="", "",
  "IMT-" &amp; TEXT($A1228,"yyyy-mm-dd") &amp; "-" &amp;
  IFERROR(
    INDEX('{INDEX} Tour Packages'!A:AC,
      MATCH($P1228, '{INDEX} Tour Packages'!$A:$A, 0),
      MATCH("Destination Code", '{INDEX} Tour Packages'!$4:$4, 0)
    ),
    "UNKNOWN"
  ) &amp; "-" &amp;
  TEXT(COUNTIFS(P$4:P1228,P1228),"0000")
)
</f>
        <v/>
      </c>
    </row>
    <row r="1229">
      <c r="A1229" s="156"/>
      <c r="B1229" s="157"/>
      <c r="C1229" s="157"/>
      <c r="D1229" s="157"/>
      <c r="E1229" s="157"/>
      <c r="F1229" s="157"/>
      <c r="G1229" s="157"/>
      <c r="H1229" s="157"/>
      <c r="I1229" s="157"/>
      <c r="J1229" s="157"/>
      <c r="K1229" s="157"/>
      <c r="L1229" s="157"/>
      <c r="M1229" s="157"/>
      <c r="N1229" s="157"/>
      <c r="O1229" s="157"/>
      <c r="P1229" s="157"/>
      <c r="Q1229" s="157"/>
      <c r="R1229" s="157"/>
      <c r="S1229" s="157"/>
      <c r="T1229" s="157"/>
      <c r="U1229" s="157"/>
      <c r="V1229" s="157"/>
      <c r="W1229" s="157"/>
      <c r="X1229" s="157"/>
      <c r="Y1229" s="157"/>
      <c r="Z1229" s="157"/>
      <c r="AA1229" s="157"/>
      <c r="AB1229" s="157"/>
      <c r="AC1229" s="157"/>
      <c r="AD1229" s="157"/>
      <c r="AE1229" s="157"/>
      <c r="AF1229" s="157"/>
      <c r="AG1229" s="158" t="str">
        <f t="array" ref="AG1229">IF($P1229="", "",
  "IMT-" &amp; TEXT($A1229,"yyyy-mm-dd") &amp; "-" &amp;
  IFERROR(
    INDEX('{INDEX} Tour Packages'!A:AC,
      MATCH($P1229, '{INDEX} Tour Packages'!$A:$A, 0),
      MATCH("Destination Code", '{INDEX} Tour Packages'!$4:$4, 0)
    ),
    "UNKNOWN"
  ) &amp; "-" &amp;
  TEXT(COUNTIFS(P$4:P1229,P1229),"0000")
)
</f>
        <v/>
      </c>
    </row>
    <row r="1230">
      <c r="A1230" s="155"/>
      <c r="B1230" s="147"/>
      <c r="C1230" s="147"/>
      <c r="D1230" s="147"/>
      <c r="E1230" s="147"/>
      <c r="F1230" s="147"/>
      <c r="G1230" s="147"/>
      <c r="H1230" s="147"/>
      <c r="I1230" s="147"/>
      <c r="J1230" s="147"/>
      <c r="K1230" s="147"/>
      <c r="L1230" s="147"/>
      <c r="M1230" s="147"/>
      <c r="N1230" s="147"/>
      <c r="O1230" s="147"/>
      <c r="P1230" s="147"/>
      <c r="Q1230" s="147"/>
      <c r="R1230" s="147"/>
      <c r="S1230" s="147"/>
      <c r="T1230" s="147"/>
      <c r="U1230" s="147"/>
      <c r="V1230" s="147"/>
      <c r="W1230" s="147"/>
      <c r="X1230" s="147"/>
      <c r="Y1230" s="147"/>
      <c r="Z1230" s="147"/>
      <c r="AA1230" s="147"/>
      <c r="AB1230" s="147"/>
      <c r="AC1230" s="147"/>
      <c r="AD1230" s="147"/>
      <c r="AE1230" s="147"/>
      <c r="AF1230" s="147"/>
      <c r="AG1230" s="148" t="str">
        <f t="array" ref="AG1230">IF($P1230="", "",
  "IMT-" &amp; TEXT($A1230,"yyyy-mm-dd") &amp; "-" &amp;
  IFERROR(
    INDEX('{INDEX} Tour Packages'!A:AC,
      MATCH($P1230, '{INDEX} Tour Packages'!$A:$A, 0),
      MATCH("Destination Code", '{INDEX} Tour Packages'!$4:$4, 0)
    ),
    "UNKNOWN"
  ) &amp; "-" &amp;
  TEXT(COUNTIFS(P$4:P1230,P1230),"0000")
)
</f>
        <v/>
      </c>
    </row>
    <row r="1231">
      <c r="A1231" s="156"/>
      <c r="B1231" s="157"/>
      <c r="C1231" s="157"/>
      <c r="D1231" s="157"/>
      <c r="E1231" s="157"/>
      <c r="F1231" s="157"/>
      <c r="G1231" s="157"/>
      <c r="H1231" s="157"/>
      <c r="I1231" s="157"/>
      <c r="J1231" s="157"/>
      <c r="K1231" s="157"/>
      <c r="L1231" s="157"/>
      <c r="M1231" s="157"/>
      <c r="N1231" s="157"/>
      <c r="O1231" s="157"/>
      <c r="P1231" s="157"/>
      <c r="Q1231" s="157"/>
      <c r="R1231" s="157"/>
      <c r="S1231" s="157"/>
      <c r="T1231" s="157"/>
      <c r="U1231" s="157"/>
      <c r="V1231" s="157"/>
      <c r="W1231" s="157"/>
      <c r="X1231" s="157"/>
      <c r="Y1231" s="157"/>
      <c r="Z1231" s="157"/>
      <c r="AA1231" s="157"/>
      <c r="AB1231" s="157"/>
      <c r="AC1231" s="157"/>
      <c r="AD1231" s="157"/>
      <c r="AE1231" s="157"/>
      <c r="AF1231" s="157"/>
      <c r="AG1231" s="158" t="str">
        <f t="array" ref="AG1231">IF($P1231="", "",
  "IMT-" &amp; TEXT($A1231,"yyyy-mm-dd") &amp; "-" &amp;
  IFERROR(
    INDEX('{INDEX} Tour Packages'!A:AC,
      MATCH($P1231, '{INDEX} Tour Packages'!$A:$A, 0),
      MATCH("Destination Code", '{INDEX} Tour Packages'!$4:$4, 0)
    ),
    "UNKNOWN"
  ) &amp; "-" &amp;
  TEXT(COUNTIFS(P$4:P1231,P1231),"0000")
)
</f>
        <v/>
      </c>
    </row>
    <row r="1232">
      <c r="A1232" s="155"/>
      <c r="B1232" s="147"/>
      <c r="C1232" s="147"/>
      <c r="D1232" s="147"/>
      <c r="E1232" s="147"/>
      <c r="F1232" s="147"/>
      <c r="G1232" s="147"/>
      <c r="H1232" s="147"/>
      <c r="I1232" s="147"/>
      <c r="J1232" s="147"/>
      <c r="K1232" s="147"/>
      <c r="L1232" s="147"/>
      <c r="M1232" s="147"/>
      <c r="N1232" s="147"/>
      <c r="O1232" s="147"/>
      <c r="P1232" s="147"/>
      <c r="Q1232" s="147"/>
      <c r="R1232" s="147"/>
      <c r="S1232" s="147"/>
      <c r="T1232" s="147"/>
      <c r="U1232" s="147"/>
      <c r="V1232" s="147"/>
      <c r="W1232" s="147"/>
      <c r="X1232" s="147"/>
      <c r="Y1232" s="147"/>
      <c r="Z1232" s="147"/>
      <c r="AA1232" s="147"/>
      <c r="AB1232" s="147"/>
      <c r="AC1232" s="147"/>
      <c r="AD1232" s="147"/>
      <c r="AE1232" s="147"/>
      <c r="AF1232" s="147"/>
      <c r="AG1232" s="148" t="str">
        <f t="array" ref="AG1232">IF($P1232="", "",
  "IMT-" &amp; TEXT($A1232,"yyyy-mm-dd") &amp; "-" &amp;
  IFERROR(
    INDEX('{INDEX} Tour Packages'!A:AC,
      MATCH($P1232, '{INDEX} Tour Packages'!$A:$A, 0),
      MATCH("Destination Code", '{INDEX} Tour Packages'!$4:$4, 0)
    ),
    "UNKNOWN"
  ) &amp; "-" &amp;
  TEXT(COUNTIFS(P$4:P1232,P1232),"0000")
)
</f>
        <v/>
      </c>
    </row>
    <row r="1233">
      <c r="A1233" s="156"/>
      <c r="B1233" s="157"/>
      <c r="C1233" s="157"/>
      <c r="D1233" s="157"/>
      <c r="E1233" s="157"/>
      <c r="F1233" s="157"/>
      <c r="G1233" s="157"/>
      <c r="H1233" s="157"/>
      <c r="I1233" s="157"/>
      <c r="J1233" s="157"/>
      <c r="K1233" s="157"/>
      <c r="L1233" s="157"/>
      <c r="M1233" s="157"/>
      <c r="N1233" s="157"/>
      <c r="O1233" s="157"/>
      <c r="P1233" s="157"/>
      <c r="Q1233" s="157"/>
      <c r="R1233" s="157"/>
      <c r="S1233" s="157"/>
      <c r="T1233" s="157"/>
      <c r="U1233" s="157"/>
      <c r="V1233" s="157"/>
      <c r="W1233" s="157"/>
      <c r="X1233" s="157"/>
      <c r="Y1233" s="157"/>
      <c r="Z1233" s="157"/>
      <c r="AA1233" s="157"/>
      <c r="AB1233" s="157"/>
      <c r="AC1233" s="157"/>
      <c r="AD1233" s="157"/>
      <c r="AE1233" s="157"/>
      <c r="AF1233" s="157"/>
      <c r="AG1233" s="158" t="str">
        <f t="array" ref="AG1233">IF($P1233="", "",
  "IMT-" &amp; TEXT($A1233,"yyyy-mm-dd") &amp; "-" &amp;
  IFERROR(
    INDEX('{INDEX} Tour Packages'!A:AC,
      MATCH($P1233, '{INDEX} Tour Packages'!$A:$A, 0),
      MATCH("Destination Code", '{INDEX} Tour Packages'!$4:$4, 0)
    ),
    "UNKNOWN"
  ) &amp; "-" &amp;
  TEXT(COUNTIFS(P$4:P1233,P1233),"0000")
)
</f>
        <v/>
      </c>
    </row>
    <row r="1234">
      <c r="A1234" s="155"/>
      <c r="B1234" s="147"/>
      <c r="C1234" s="147"/>
      <c r="D1234" s="147"/>
      <c r="E1234" s="147"/>
      <c r="F1234" s="147"/>
      <c r="G1234" s="147"/>
      <c r="H1234" s="147"/>
      <c r="I1234" s="147"/>
      <c r="J1234" s="147"/>
      <c r="K1234" s="147"/>
      <c r="L1234" s="147"/>
      <c r="M1234" s="147"/>
      <c r="N1234" s="147"/>
      <c r="O1234" s="147"/>
      <c r="P1234" s="147"/>
      <c r="Q1234" s="147"/>
      <c r="R1234" s="147"/>
      <c r="S1234" s="147"/>
      <c r="T1234" s="147"/>
      <c r="U1234" s="147"/>
      <c r="V1234" s="147"/>
      <c r="W1234" s="147"/>
      <c r="X1234" s="147"/>
      <c r="Y1234" s="147"/>
      <c r="Z1234" s="147"/>
      <c r="AA1234" s="147"/>
      <c r="AB1234" s="147"/>
      <c r="AC1234" s="147"/>
      <c r="AD1234" s="147"/>
      <c r="AE1234" s="147"/>
      <c r="AF1234" s="147"/>
      <c r="AG1234" s="148" t="str">
        <f t="array" ref="AG1234">IF($P1234="", "",
  "IMT-" &amp; TEXT($A1234,"yyyy-mm-dd") &amp; "-" &amp;
  IFERROR(
    INDEX('{INDEX} Tour Packages'!A:AC,
      MATCH($P1234, '{INDEX} Tour Packages'!$A:$A, 0),
      MATCH("Destination Code", '{INDEX} Tour Packages'!$4:$4, 0)
    ),
    "UNKNOWN"
  ) &amp; "-" &amp;
  TEXT(COUNTIFS(P$4:P1234,P1234),"0000")
)
</f>
        <v/>
      </c>
    </row>
    <row r="1235">
      <c r="A1235" s="156"/>
      <c r="B1235" s="157"/>
      <c r="C1235" s="157"/>
      <c r="D1235" s="157"/>
      <c r="E1235" s="157"/>
      <c r="F1235" s="157"/>
      <c r="G1235" s="157"/>
      <c r="H1235" s="157"/>
      <c r="I1235" s="157"/>
      <c r="J1235" s="157"/>
      <c r="K1235" s="157"/>
      <c r="L1235" s="157"/>
      <c r="M1235" s="157"/>
      <c r="N1235" s="157"/>
      <c r="O1235" s="157"/>
      <c r="P1235" s="157"/>
      <c r="Q1235" s="157"/>
      <c r="R1235" s="157"/>
      <c r="S1235" s="157"/>
      <c r="T1235" s="157"/>
      <c r="U1235" s="157"/>
      <c r="V1235" s="157"/>
      <c r="W1235" s="157"/>
      <c r="X1235" s="157"/>
      <c r="Y1235" s="157"/>
      <c r="Z1235" s="157"/>
      <c r="AA1235" s="157"/>
      <c r="AB1235" s="157"/>
      <c r="AC1235" s="157"/>
      <c r="AD1235" s="157"/>
      <c r="AE1235" s="157"/>
      <c r="AF1235" s="157"/>
      <c r="AG1235" s="158" t="str">
        <f t="array" ref="AG1235">IF($P1235="", "",
  "IMT-" &amp; TEXT($A1235,"yyyy-mm-dd") &amp; "-" &amp;
  IFERROR(
    INDEX('{INDEX} Tour Packages'!A:AC,
      MATCH($P1235, '{INDEX} Tour Packages'!$A:$A, 0),
      MATCH("Destination Code", '{INDEX} Tour Packages'!$4:$4, 0)
    ),
    "UNKNOWN"
  ) &amp; "-" &amp;
  TEXT(COUNTIFS(P$4:P1235,P1235),"0000")
)
</f>
        <v/>
      </c>
    </row>
    <row r="1236">
      <c r="A1236" s="155"/>
      <c r="B1236" s="147"/>
      <c r="C1236" s="147"/>
      <c r="D1236" s="147"/>
      <c r="E1236" s="147"/>
      <c r="F1236" s="147"/>
      <c r="G1236" s="147"/>
      <c r="H1236" s="147"/>
      <c r="I1236" s="147"/>
      <c r="J1236" s="147"/>
      <c r="K1236" s="147"/>
      <c r="L1236" s="147"/>
      <c r="M1236" s="147"/>
      <c r="N1236" s="147"/>
      <c r="O1236" s="147"/>
      <c r="P1236" s="147"/>
      <c r="Q1236" s="147"/>
      <c r="R1236" s="147"/>
      <c r="S1236" s="147"/>
      <c r="T1236" s="147"/>
      <c r="U1236" s="147"/>
      <c r="V1236" s="147"/>
      <c r="W1236" s="147"/>
      <c r="X1236" s="147"/>
      <c r="Y1236" s="147"/>
      <c r="Z1236" s="147"/>
      <c r="AA1236" s="147"/>
      <c r="AB1236" s="147"/>
      <c r="AC1236" s="147"/>
      <c r="AD1236" s="147"/>
      <c r="AE1236" s="147"/>
      <c r="AF1236" s="147"/>
      <c r="AG1236" s="148" t="str">
        <f t="array" ref="AG1236">IF($P1236="", "",
  "IMT-" &amp; TEXT($A1236,"yyyy-mm-dd") &amp; "-" &amp;
  IFERROR(
    INDEX('{INDEX} Tour Packages'!A:AC,
      MATCH($P1236, '{INDEX} Tour Packages'!$A:$A, 0),
      MATCH("Destination Code", '{INDEX} Tour Packages'!$4:$4, 0)
    ),
    "UNKNOWN"
  ) &amp; "-" &amp;
  TEXT(COUNTIFS(P$4:P1236,P1236),"0000")
)
</f>
        <v/>
      </c>
    </row>
    <row r="1237">
      <c r="A1237" s="156"/>
      <c r="B1237" s="157"/>
      <c r="C1237" s="157"/>
      <c r="D1237" s="157"/>
      <c r="E1237" s="157"/>
      <c r="F1237" s="157"/>
      <c r="G1237" s="157"/>
      <c r="H1237" s="157"/>
      <c r="I1237" s="157"/>
      <c r="J1237" s="157"/>
      <c r="K1237" s="157"/>
      <c r="L1237" s="157"/>
      <c r="M1237" s="157"/>
      <c r="N1237" s="157"/>
      <c r="O1237" s="157"/>
      <c r="P1237" s="157"/>
      <c r="Q1237" s="157"/>
      <c r="R1237" s="157"/>
      <c r="S1237" s="157"/>
      <c r="T1237" s="157"/>
      <c r="U1237" s="157"/>
      <c r="V1237" s="157"/>
      <c r="W1237" s="157"/>
      <c r="X1237" s="157"/>
      <c r="Y1237" s="157"/>
      <c r="Z1237" s="157"/>
      <c r="AA1237" s="157"/>
      <c r="AB1237" s="157"/>
      <c r="AC1237" s="157"/>
      <c r="AD1237" s="157"/>
      <c r="AE1237" s="157"/>
      <c r="AF1237" s="157"/>
      <c r="AG1237" s="158" t="str">
        <f t="array" ref="AG1237">IF($P1237="", "",
  "IMT-" &amp; TEXT($A1237,"yyyy-mm-dd") &amp; "-" &amp;
  IFERROR(
    INDEX('{INDEX} Tour Packages'!A:AC,
      MATCH($P1237, '{INDEX} Tour Packages'!$A:$A, 0),
      MATCH("Destination Code", '{INDEX} Tour Packages'!$4:$4, 0)
    ),
    "UNKNOWN"
  ) &amp; "-" &amp;
  TEXT(COUNTIFS(P$4:P1237,P1237),"0000")
)
</f>
        <v/>
      </c>
    </row>
    <row r="1238">
      <c r="A1238" s="155"/>
      <c r="B1238" s="147"/>
      <c r="C1238" s="147"/>
      <c r="D1238" s="147"/>
      <c r="E1238" s="147"/>
      <c r="F1238" s="147"/>
      <c r="G1238" s="147"/>
      <c r="H1238" s="147"/>
      <c r="I1238" s="147"/>
      <c r="J1238" s="147"/>
      <c r="K1238" s="147"/>
      <c r="L1238" s="147"/>
      <c r="M1238" s="147"/>
      <c r="N1238" s="147"/>
      <c r="O1238" s="147"/>
      <c r="P1238" s="147"/>
      <c r="Q1238" s="147"/>
      <c r="R1238" s="147"/>
      <c r="S1238" s="147"/>
      <c r="T1238" s="147"/>
      <c r="U1238" s="147"/>
      <c r="V1238" s="147"/>
      <c r="W1238" s="147"/>
      <c r="X1238" s="147"/>
      <c r="Y1238" s="147"/>
      <c r="Z1238" s="147"/>
      <c r="AA1238" s="147"/>
      <c r="AB1238" s="147"/>
      <c r="AC1238" s="147"/>
      <c r="AD1238" s="147"/>
      <c r="AE1238" s="147"/>
      <c r="AF1238" s="147"/>
      <c r="AG1238" s="148" t="str">
        <f t="array" ref="AG1238">IF($P1238="", "",
  "IMT-" &amp; TEXT($A1238,"yyyy-mm-dd") &amp; "-" &amp;
  IFERROR(
    INDEX('{INDEX} Tour Packages'!A:AC,
      MATCH($P1238, '{INDEX} Tour Packages'!$A:$A, 0),
      MATCH("Destination Code", '{INDEX} Tour Packages'!$4:$4, 0)
    ),
    "UNKNOWN"
  ) &amp; "-" &amp;
  TEXT(COUNTIFS(P$4:P1238,P1238),"0000")
)
</f>
        <v/>
      </c>
    </row>
    <row r="1239">
      <c r="A1239" s="156"/>
      <c r="B1239" s="157"/>
      <c r="C1239" s="157"/>
      <c r="D1239" s="157"/>
      <c r="E1239" s="157"/>
      <c r="F1239" s="157"/>
      <c r="G1239" s="157"/>
      <c r="H1239" s="157"/>
      <c r="I1239" s="157"/>
      <c r="J1239" s="157"/>
      <c r="K1239" s="157"/>
      <c r="L1239" s="157"/>
      <c r="M1239" s="157"/>
      <c r="N1239" s="157"/>
      <c r="O1239" s="157"/>
      <c r="P1239" s="157"/>
      <c r="Q1239" s="157"/>
      <c r="R1239" s="157"/>
      <c r="S1239" s="157"/>
      <c r="T1239" s="157"/>
      <c r="U1239" s="157"/>
      <c r="V1239" s="157"/>
      <c r="W1239" s="157"/>
      <c r="X1239" s="157"/>
      <c r="Y1239" s="157"/>
      <c r="Z1239" s="157"/>
      <c r="AA1239" s="157"/>
      <c r="AB1239" s="157"/>
      <c r="AC1239" s="157"/>
      <c r="AD1239" s="157"/>
      <c r="AE1239" s="157"/>
      <c r="AF1239" s="157"/>
      <c r="AG1239" s="158" t="str">
        <f t="array" ref="AG1239">IF($P1239="", "",
  "IMT-" &amp; TEXT($A1239,"yyyy-mm-dd") &amp; "-" &amp;
  IFERROR(
    INDEX('{INDEX} Tour Packages'!A:AC,
      MATCH($P1239, '{INDEX} Tour Packages'!$A:$A, 0),
      MATCH("Destination Code", '{INDEX} Tour Packages'!$4:$4, 0)
    ),
    "UNKNOWN"
  ) &amp; "-" &amp;
  TEXT(COUNTIFS(P$4:P1239,P1239),"0000")
)
</f>
        <v/>
      </c>
    </row>
    <row r="1240">
      <c r="A1240" s="155"/>
      <c r="B1240" s="147"/>
      <c r="C1240" s="147"/>
      <c r="D1240" s="147"/>
      <c r="E1240" s="147"/>
      <c r="F1240" s="147"/>
      <c r="G1240" s="147"/>
      <c r="H1240" s="147"/>
      <c r="I1240" s="147"/>
      <c r="J1240" s="147"/>
      <c r="K1240" s="147"/>
      <c r="L1240" s="147"/>
      <c r="M1240" s="147"/>
      <c r="N1240" s="147"/>
      <c r="O1240" s="147"/>
      <c r="P1240" s="147"/>
      <c r="Q1240" s="147"/>
      <c r="R1240" s="147"/>
      <c r="S1240" s="147"/>
      <c r="T1240" s="147"/>
      <c r="U1240" s="147"/>
      <c r="V1240" s="147"/>
      <c r="W1240" s="147"/>
      <c r="X1240" s="147"/>
      <c r="Y1240" s="147"/>
      <c r="Z1240" s="147"/>
      <c r="AA1240" s="147"/>
      <c r="AB1240" s="147"/>
      <c r="AC1240" s="147"/>
      <c r="AD1240" s="147"/>
      <c r="AE1240" s="147"/>
      <c r="AF1240" s="147"/>
      <c r="AG1240" s="148" t="str">
        <f t="array" ref="AG1240">IF($P1240="", "",
  "IMT-" &amp; TEXT($A1240,"yyyy-mm-dd") &amp; "-" &amp;
  IFERROR(
    INDEX('{INDEX} Tour Packages'!A:AC,
      MATCH($P1240, '{INDEX} Tour Packages'!$A:$A, 0),
      MATCH("Destination Code", '{INDEX} Tour Packages'!$4:$4, 0)
    ),
    "UNKNOWN"
  ) &amp; "-" &amp;
  TEXT(COUNTIFS(P$4:P1240,P1240),"0000")
)
</f>
        <v/>
      </c>
    </row>
    <row r="1241">
      <c r="A1241" s="156"/>
      <c r="B1241" s="157"/>
      <c r="C1241" s="157"/>
      <c r="D1241" s="157"/>
      <c r="E1241" s="157"/>
      <c r="F1241" s="157"/>
      <c r="G1241" s="157"/>
      <c r="H1241" s="157"/>
      <c r="I1241" s="157"/>
      <c r="J1241" s="157"/>
      <c r="K1241" s="157"/>
      <c r="L1241" s="157"/>
      <c r="M1241" s="157"/>
      <c r="N1241" s="157"/>
      <c r="O1241" s="157"/>
      <c r="P1241" s="157"/>
      <c r="Q1241" s="157"/>
      <c r="R1241" s="157"/>
      <c r="S1241" s="157"/>
      <c r="T1241" s="157"/>
      <c r="U1241" s="157"/>
      <c r="V1241" s="157"/>
      <c r="W1241" s="157"/>
      <c r="X1241" s="157"/>
      <c r="Y1241" s="157"/>
      <c r="Z1241" s="157"/>
      <c r="AA1241" s="157"/>
      <c r="AB1241" s="157"/>
      <c r="AC1241" s="157"/>
      <c r="AD1241" s="157"/>
      <c r="AE1241" s="157"/>
      <c r="AF1241" s="157"/>
      <c r="AG1241" s="158" t="str">
        <f t="array" ref="AG1241">IF($P1241="", "",
  "IMT-" &amp; TEXT($A1241,"yyyy-mm-dd") &amp; "-" &amp;
  IFERROR(
    INDEX('{INDEX} Tour Packages'!A:AC,
      MATCH($P1241, '{INDEX} Tour Packages'!$A:$A, 0),
      MATCH("Destination Code", '{INDEX} Tour Packages'!$4:$4, 0)
    ),
    "UNKNOWN"
  ) &amp; "-" &amp;
  TEXT(COUNTIFS(P$4:P1241,P1241),"0000")
)
</f>
        <v/>
      </c>
    </row>
    <row r="1242">
      <c r="A1242" s="155"/>
      <c r="B1242" s="147"/>
      <c r="C1242" s="147"/>
      <c r="D1242" s="147"/>
      <c r="E1242" s="147"/>
      <c r="F1242" s="147"/>
      <c r="G1242" s="147"/>
      <c r="H1242" s="147"/>
      <c r="I1242" s="147"/>
      <c r="J1242" s="147"/>
      <c r="K1242" s="147"/>
      <c r="L1242" s="147"/>
      <c r="M1242" s="147"/>
      <c r="N1242" s="147"/>
      <c r="O1242" s="147"/>
      <c r="P1242" s="147"/>
      <c r="Q1242" s="147"/>
      <c r="R1242" s="147"/>
      <c r="S1242" s="147"/>
      <c r="T1242" s="147"/>
      <c r="U1242" s="147"/>
      <c r="V1242" s="147"/>
      <c r="W1242" s="147"/>
      <c r="X1242" s="147"/>
      <c r="Y1242" s="147"/>
      <c r="Z1242" s="147"/>
      <c r="AA1242" s="147"/>
      <c r="AB1242" s="147"/>
      <c r="AC1242" s="147"/>
      <c r="AD1242" s="147"/>
      <c r="AE1242" s="147"/>
      <c r="AF1242" s="147"/>
      <c r="AG1242" s="148" t="str">
        <f t="array" ref="AG1242">IF($P1242="", "",
  "IMT-" &amp; TEXT($A1242,"yyyy-mm-dd") &amp; "-" &amp;
  IFERROR(
    INDEX('{INDEX} Tour Packages'!A:AC,
      MATCH($P1242, '{INDEX} Tour Packages'!$A:$A, 0),
      MATCH("Destination Code", '{INDEX} Tour Packages'!$4:$4, 0)
    ),
    "UNKNOWN"
  ) &amp; "-" &amp;
  TEXT(COUNTIFS(P$4:P1242,P1242),"0000")
)
</f>
        <v/>
      </c>
    </row>
    <row r="1243">
      <c r="A1243" s="156"/>
      <c r="B1243" s="157"/>
      <c r="C1243" s="157"/>
      <c r="D1243" s="157"/>
      <c r="E1243" s="157"/>
      <c r="F1243" s="157"/>
      <c r="G1243" s="157"/>
      <c r="H1243" s="157"/>
      <c r="I1243" s="157"/>
      <c r="J1243" s="157"/>
      <c r="K1243" s="157"/>
      <c r="L1243" s="157"/>
      <c r="M1243" s="157"/>
      <c r="N1243" s="157"/>
      <c r="O1243" s="157"/>
      <c r="P1243" s="157"/>
      <c r="Q1243" s="157"/>
      <c r="R1243" s="157"/>
      <c r="S1243" s="157"/>
      <c r="T1243" s="157"/>
      <c r="U1243" s="157"/>
      <c r="V1243" s="157"/>
      <c r="W1243" s="157"/>
      <c r="X1243" s="157"/>
      <c r="Y1243" s="157"/>
      <c r="Z1243" s="157"/>
      <c r="AA1243" s="157"/>
      <c r="AB1243" s="157"/>
      <c r="AC1243" s="157"/>
      <c r="AD1243" s="157"/>
      <c r="AE1243" s="157"/>
      <c r="AF1243" s="157"/>
      <c r="AG1243" s="158" t="str">
        <f t="array" ref="AG1243">IF($P1243="", "",
  "IMT-" &amp; TEXT($A1243,"yyyy-mm-dd") &amp; "-" &amp;
  IFERROR(
    INDEX('{INDEX} Tour Packages'!A:AC,
      MATCH($P1243, '{INDEX} Tour Packages'!$A:$A, 0),
      MATCH("Destination Code", '{INDEX} Tour Packages'!$4:$4, 0)
    ),
    "UNKNOWN"
  ) &amp; "-" &amp;
  TEXT(COUNTIFS(P$4:P1243,P1243),"0000")
)
</f>
        <v/>
      </c>
    </row>
    <row r="1244">
      <c r="A1244" s="155"/>
      <c r="B1244" s="147"/>
      <c r="C1244" s="147"/>
      <c r="D1244" s="147"/>
      <c r="E1244" s="147"/>
      <c r="F1244" s="147"/>
      <c r="G1244" s="147"/>
      <c r="H1244" s="147"/>
      <c r="I1244" s="147"/>
      <c r="J1244" s="147"/>
      <c r="K1244" s="147"/>
      <c r="L1244" s="147"/>
      <c r="M1244" s="147"/>
      <c r="N1244" s="147"/>
      <c r="O1244" s="147"/>
      <c r="P1244" s="147"/>
      <c r="Q1244" s="147"/>
      <c r="R1244" s="147"/>
      <c r="S1244" s="147"/>
      <c r="T1244" s="147"/>
      <c r="U1244" s="147"/>
      <c r="V1244" s="147"/>
      <c r="W1244" s="147"/>
      <c r="X1244" s="147"/>
      <c r="Y1244" s="147"/>
      <c r="Z1244" s="147"/>
      <c r="AA1244" s="147"/>
      <c r="AB1244" s="147"/>
      <c r="AC1244" s="147"/>
      <c r="AD1244" s="147"/>
      <c r="AE1244" s="147"/>
      <c r="AF1244" s="147"/>
      <c r="AG1244" s="148" t="str">
        <f t="array" ref="AG1244">IF($P1244="", "",
  "IMT-" &amp; TEXT($A1244,"yyyy-mm-dd") &amp; "-" &amp;
  IFERROR(
    INDEX('{INDEX} Tour Packages'!A:AC,
      MATCH($P1244, '{INDEX} Tour Packages'!$A:$A, 0),
      MATCH("Destination Code", '{INDEX} Tour Packages'!$4:$4, 0)
    ),
    "UNKNOWN"
  ) &amp; "-" &amp;
  TEXT(COUNTIFS(P$4:P1244,P1244),"0000")
)
</f>
        <v/>
      </c>
    </row>
    <row r="1245">
      <c r="A1245" s="156"/>
      <c r="B1245" s="157"/>
      <c r="C1245" s="157"/>
      <c r="D1245" s="157"/>
      <c r="E1245" s="157"/>
      <c r="F1245" s="157"/>
      <c r="G1245" s="157"/>
      <c r="H1245" s="157"/>
      <c r="I1245" s="157"/>
      <c r="J1245" s="157"/>
      <c r="K1245" s="157"/>
      <c r="L1245" s="157"/>
      <c r="M1245" s="157"/>
      <c r="N1245" s="157"/>
      <c r="O1245" s="157"/>
      <c r="P1245" s="157"/>
      <c r="Q1245" s="157"/>
      <c r="R1245" s="157"/>
      <c r="S1245" s="157"/>
      <c r="T1245" s="157"/>
      <c r="U1245" s="157"/>
      <c r="V1245" s="157"/>
      <c r="W1245" s="157"/>
      <c r="X1245" s="157"/>
      <c r="Y1245" s="157"/>
      <c r="Z1245" s="157"/>
      <c r="AA1245" s="157"/>
      <c r="AB1245" s="157"/>
      <c r="AC1245" s="157"/>
      <c r="AD1245" s="157"/>
      <c r="AE1245" s="157"/>
      <c r="AF1245" s="157"/>
      <c r="AG1245" s="158" t="str">
        <f t="array" ref="AG1245">IF($P1245="", "",
  "IMT-" &amp; TEXT($A1245,"yyyy-mm-dd") &amp; "-" &amp;
  IFERROR(
    INDEX('{INDEX} Tour Packages'!A:AC,
      MATCH($P1245, '{INDEX} Tour Packages'!$A:$A, 0),
      MATCH("Destination Code", '{INDEX} Tour Packages'!$4:$4, 0)
    ),
    "UNKNOWN"
  ) &amp; "-" &amp;
  TEXT(COUNTIFS(P$4:P1245,P1245),"0000")
)
</f>
        <v/>
      </c>
    </row>
    <row r="1246">
      <c r="A1246" s="155"/>
      <c r="B1246" s="147"/>
      <c r="C1246" s="147"/>
      <c r="D1246" s="147"/>
      <c r="E1246" s="147"/>
      <c r="F1246" s="147"/>
      <c r="G1246" s="147"/>
      <c r="H1246" s="147"/>
      <c r="I1246" s="147"/>
      <c r="J1246" s="147"/>
      <c r="K1246" s="147"/>
      <c r="L1246" s="147"/>
      <c r="M1246" s="147"/>
      <c r="N1246" s="147"/>
      <c r="O1246" s="147"/>
      <c r="P1246" s="147"/>
      <c r="Q1246" s="147"/>
      <c r="R1246" s="147"/>
      <c r="S1246" s="147"/>
      <c r="T1246" s="147"/>
      <c r="U1246" s="147"/>
      <c r="V1246" s="147"/>
      <c r="W1246" s="147"/>
      <c r="X1246" s="147"/>
      <c r="Y1246" s="147"/>
      <c r="Z1246" s="147"/>
      <c r="AA1246" s="147"/>
      <c r="AB1246" s="147"/>
      <c r="AC1246" s="147"/>
      <c r="AD1246" s="147"/>
      <c r="AE1246" s="147"/>
      <c r="AF1246" s="147"/>
      <c r="AG1246" s="148" t="str">
        <f t="array" ref="AG1246">IF($P1246="", "",
  "IMT-" &amp; TEXT($A1246,"yyyy-mm-dd") &amp; "-" &amp;
  IFERROR(
    INDEX('{INDEX} Tour Packages'!A:AC,
      MATCH($P1246, '{INDEX} Tour Packages'!$A:$A, 0),
      MATCH("Destination Code", '{INDEX} Tour Packages'!$4:$4, 0)
    ),
    "UNKNOWN"
  ) &amp; "-" &amp;
  TEXT(COUNTIFS(P$4:P1246,P1246),"0000")
)
</f>
        <v/>
      </c>
    </row>
    <row r="1247">
      <c r="A1247" s="156"/>
      <c r="B1247" s="157"/>
      <c r="C1247" s="157"/>
      <c r="D1247" s="157"/>
      <c r="E1247" s="157"/>
      <c r="F1247" s="157"/>
      <c r="G1247" s="157"/>
      <c r="H1247" s="157"/>
      <c r="I1247" s="157"/>
      <c r="J1247" s="157"/>
      <c r="K1247" s="157"/>
      <c r="L1247" s="157"/>
      <c r="M1247" s="157"/>
      <c r="N1247" s="157"/>
      <c r="O1247" s="157"/>
      <c r="P1247" s="157"/>
      <c r="Q1247" s="157"/>
      <c r="R1247" s="157"/>
      <c r="S1247" s="157"/>
      <c r="T1247" s="157"/>
      <c r="U1247" s="157"/>
      <c r="V1247" s="157"/>
      <c r="W1247" s="157"/>
      <c r="X1247" s="157"/>
      <c r="Y1247" s="157"/>
      <c r="Z1247" s="157"/>
      <c r="AA1247" s="157"/>
      <c r="AB1247" s="157"/>
      <c r="AC1247" s="157"/>
      <c r="AD1247" s="157"/>
      <c r="AE1247" s="157"/>
      <c r="AF1247" s="157"/>
      <c r="AG1247" s="158" t="str">
        <f t="array" ref="AG1247">IF($P1247="", "",
  "IMT-" &amp; TEXT($A1247,"yyyy-mm-dd") &amp; "-" &amp;
  IFERROR(
    INDEX('{INDEX} Tour Packages'!A:AC,
      MATCH($P1247, '{INDEX} Tour Packages'!$A:$A, 0),
      MATCH("Destination Code", '{INDEX} Tour Packages'!$4:$4, 0)
    ),
    "UNKNOWN"
  ) &amp; "-" &amp;
  TEXT(COUNTIFS(P$4:P1247,P1247),"0000")
)
</f>
        <v/>
      </c>
    </row>
    <row r="1248">
      <c r="A1248" s="155"/>
      <c r="B1248" s="147"/>
      <c r="C1248" s="147"/>
      <c r="D1248" s="147"/>
      <c r="E1248" s="147"/>
      <c r="F1248" s="147"/>
      <c r="G1248" s="147"/>
      <c r="H1248" s="147"/>
      <c r="I1248" s="147"/>
      <c r="J1248" s="147"/>
      <c r="K1248" s="147"/>
      <c r="L1248" s="147"/>
      <c r="M1248" s="147"/>
      <c r="N1248" s="147"/>
      <c r="O1248" s="147"/>
      <c r="P1248" s="147"/>
      <c r="Q1248" s="147"/>
      <c r="R1248" s="147"/>
      <c r="S1248" s="147"/>
      <c r="T1248" s="147"/>
      <c r="U1248" s="147"/>
      <c r="V1248" s="147"/>
      <c r="W1248" s="147"/>
      <c r="X1248" s="147"/>
      <c r="Y1248" s="147"/>
      <c r="Z1248" s="147"/>
      <c r="AA1248" s="147"/>
      <c r="AB1248" s="147"/>
      <c r="AC1248" s="147"/>
      <c r="AD1248" s="147"/>
      <c r="AE1248" s="147"/>
      <c r="AF1248" s="147"/>
      <c r="AG1248" s="148" t="str">
        <f t="array" ref="AG1248">IF($P1248="", "",
  "IMT-" &amp; TEXT($A1248,"yyyy-mm-dd") &amp; "-" &amp;
  IFERROR(
    INDEX('{INDEX} Tour Packages'!A:AC,
      MATCH($P1248, '{INDEX} Tour Packages'!$A:$A, 0),
      MATCH("Destination Code", '{INDEX} Tour Packages'!$4:$4, 0)
    ),
    "UNKNOWN"
  ) &amp; "-" &amp;
  TEXT(COUNTIFS(P$4:P1248,P1248),"0000")
)
</f>
        <v/>
      </c>
    </row>
    <row r="1249">
      <c r="A1249" s="156"/>
      <c r="B1249" s="157"/>
      <c r="C1249" s="157"/>
      <c r="D1249" s="157"/>
      <c r="E1249" s="157"/>
      <c r="F1249" s="157"/>
      <c r="G1249" s="157"/>
      <c r="H1249" s="157"/>
      <c r="I1249" s="157"/>
      <c r="J1249" s="157"/>
      <c r="K1249" s="157"/>
      <c r="L1249" s="157"/>
      <c r="M1249" s="157"/>
      <c r="N1249" s="157"/>
      <c r="O1249" s="157"/>
      <c r="P1249" s="157"/>
      <c r="Q1249" s="157"/>
      <c r="R1249" s="157"/>
      <c r="S1249" s="157"/>
      <c r="T1249" s="157"/>
      <c r="U1249" s="157"/>
      <c r="V1249" s="157"/>
      <c r="W1249" s="157"/>
      <c r="X1249" s="157"/>
      <c r="Y1249" s="157"/>
      <c r="Z1249" s="157"/>
      <c r="AA1249" s="157"/>
      <c r="AB1249" s="157"/>
      <c r="AC1249" s="157"/>
      <c r="AD1249" s="157"/>
      <c r="AE1249" s="157"/>
      <c r="AF1249" s="157"/>
      <c r="AG1249" s="158" t="str">
        <f t="array" ref="AG1249">IF($P1249="", "",
  "IMT-" &amp; TEXT($A1249,"yyyy-mm-dd") &amp; "-" &amp;
  IFERROR(
    INDEX('{INDEX} Tour Packages'!A:AC,
      MATCH($P1249, '{INDEX} Tour Packages'!$A:$A, 0),
      MATCH("Destination Code", '{INDEX} Tour Packages'!$4:$4, 0)
    ),
    "UNKNOWN"
  ) &amp; "-" &amp;
  TEXT(COUNTIFS(P$4:P1249,P1249),"0000")
)
</f>
        <v/>
      </c>
    </row>
    <row r="1250">
      <c r="A1250" s="155"/>
      <c r="B1250" s="147"/>
      <c r="C1250" s="147"/>
      <c r="D1250" s="147"/>
      <c r="E1250" s="147"/>
      <c r="F1250" s="147"/>
      <c r="G1250" s="147"/>
      <c r="H1250" s="147"/>
      <c r="I1250" s="147"/>
      <c r="J1250" s="147"/>
      <c r="K1250" s="147"/>
      <c r="L1250" s="147"/>
      <c r="M1250" s="147"/>
      <c r="N1250" s="147"/>
      <c r="O1250" s="147"/>
      <c r="P1250" s="147"/>
      <c r="Q1250" s="147"/>
      <c r="R1250" s="147"/>
      <c r="S1250" s="147"/>
      <c r="T1250" s="147"/>
      <c r="U1250" s="147"/>
      <c r="V1250" s="147"/>
      <c r="W1250" s="147"/>
      <c r="X1250" s="147"/>
      <c r="Y1250" s="147"/>
      <c r="Z1250" s="147"/>
      <c r="AA1250" s="147"/>
      <c r="AB1250" s="147"/>
      <c r="AC1250" s="147"/>
      <c r="AD1250" s="147"/>
      <c r="AE1250" s="147"/>
      <c r="AF1250" s="147"/>
      <c r="AG1250" s="148" t="str">
        <f t="array" ref="AG1250">IF($P1250="", "",
  "IMT-" &amp; TEXT($A1250,"yyyy-mm-dd") &amp; "-" &amp;
  IFERROR(
    INDEX('{INDEX} Tour Packages'!A:AC,
      MATCH($P1250, '{INDEX} Tour Packages'!$A:$A, 0),
      MATCH("Destination Code", '{INDEX} Tour Packages'!$4:$4, 0)
    ),
    "UNKNOWN"
  ) &amp; "-" &amp;
  TEXT(COUNTIFS(P$4:P1250,P1250),"0000")
)
</f>
        <v/>
      </c>
    </row>
    <row r="1251">
      <c r="A1251" s="156"/>
      <c r="B1251" s="157"/>
      <c r="C1251" s="157"/>
      <c r="D1251" s="157"/>
      <c r="E1251" s="157"/>
      <c r="F1251" s="157"/>
      <c r="G1251" s="157"/>
      <c r="H1251" s="157"/>
      <c r="I1251" s="157"/>
      <c r="J1251" s="157"/>
      <c r="K1251" s="157"/>
      <c r="L1251" s="157"/>
      <c r="M1251" s="157"/>
      <c r="N1251" s="157"/>
      <c r="O1251" s="157"/>
      <c r="P1251" s="157"/>
      <c r="Q1251" s="157"/>
      <c r="R1251" s="157"/>
      <c r="S1251" s="157"/>
      <c r="T1251" s="157"/>
      <c r="U1251" s="157"/>
      <c r="V1251" s="157"/>
      <c r="W1251" s="157"/>
      <c r="X1251" s="157"/>
      <c r="Y1251" s="157"/>
      <c r="Z1251" s="157"/>
      <c r="AA1251" s="157"/>
      <c r="AB1251" s="157"/>
      <c r="AC1251" s="157"/>
      <c r="AD1251" s="157"/>
      <c r="AE1251" s="157"/>
      <c r="AF1251" s="157"/>
      <c r="AG1251" s="158" t="str">
        <f t="array" ref="AG1251">IF($P1251="", "",
  "IMT-" &amp; TEXT($A1251,"yyyy-mm-dd") &amp; "-" &amp;
  IFERROR(
    INDEX('{INDEX} Tour Packages'!A:AC,
      MATCH($P1251, '{INDEX} Tour Packages'!$A:$A, 0),
      MATCH("Destination Code", '{INDEX} Tour Packages'!$4:$4, 0)
    ),
    "UNKNOWN"
  ) &amp; "-" &amp;
  TEXT(COUNTIFS(P$4:P1251,P1251),"0000")
)
</f>
        <v/>
      </c>
    </row>
    <row r="1252">
      <c r="A1252" s="155"/>
      <c r="B1252" s="147"/>
      <c r="C1252" s="147"/>
      <c r="D1252" s="147"/>
      <c r="E1252" s="147"/>
      <c r="F1252" s="147"/>
      <c r="G1252" s="147"/>
      <c r="H1252" s="147"/>
      <c r="I1252" s="147"/>
      <c r="J1252" s="147"/>
      <c r="K1252" s="147"/>
      <c r="L1252" s="147"/>
      <c r="M1252" s="147"/>
      <c r="N1252" s="147"/>
      <c r="O1252" s="147"/>
      <c r="P1252" s="147"/>
      <c r="Q1252" s="147"/>
      <c r="R1252" s="147"/>
      <c r="S1252" s="147"/>
      <c r="T1252" s="147"/>
      <c r="U1252" s="147"/>
      <c r="V1252" s="147"/>
      <c r="W1252" s="147"/>
      <c r="X1252" s="147"/>
      <c r="Y1252" s="147"/>
      <c r="Z1252" s="147"/>
      <c r="AA1252" s="147"/>
      <c r="AB1252" s="147"/>
      <c r="AC1252" s="147"/>
      <c r="AD1252" s="147"/>
      <c r="AE1252" s="147"/>
      <c r="AF1252" s="147"/>
      <c r="AG1252" s="148" t="str">
        <f t="array" ref="AG1252">IF($P1252="", "",
  "IMT-" &amp; TEXT($A1252,"yyyy-mm-dd") &amp; "-" &amp;
  IFERROR(
    INDEX('{INDEX} Tour Packages'!A:AC,
      MATCH($P1252, '{INDEX} Tour Packages'!$A:$A, 0),
      MATCH("Destination Code", '{INDEX} Tour Packages'!$4:$4, 0)
    ),
    "UNKNOWN"
  ) &amp; "-" &amp;
  TEXT(COUNTIFS(P$4:P1252,P1252),"0000")
)
</f>
        <v/>
      </c>
    </row>
    <row r="1253">
      <c r="A1253" s="156"/>
      <c r="B1253" s="157"/>
      <c r="C1253" s="157"/>
      <c r="D1253" s="157"/>
      <c r="E1253" s="157"/>
      <c r="F1253" s="157"/>
      <c r="G1253" s="157"/>
      <c r="H1253" s="157"/>
      <c r="I1253" s="157"/>
      <c r="J1253" s="157"/>
      <c r="K1253" s="157"/>
      <c r="L1253" s="157"/>
      <c r="M1253" s="157"/>
      <c r="N1253" s="157"/>
      <c r="O1253" s="157"/>
      <c r="P1253" s="157"/>
      <c r="Q1253" s="157"/>
      <c r="R1253" s="157"/>
      <c r="S1253" s="157"/>
      <c r="T1253" s="157"/>
      <c r="U1253" s="157"/>
      <c r="V1253" s="157"/>
      <c r="W1253" s="157"/>
      <c r="X1253" s="157"/>
      <c r="Y1253" s="157"/>
      <c r="Z1253" s="157"/>
      <c r="AA1253" s="157"/>
      <c r="AB1253" s="157"/>
      <c r="AC1253" s="157"/>
      <c r="AD1253" s="157"/>
      <c r="AE1253" s="157"/>
      <c r="AF1253" s="157"/>
      <c r="AG1253" s="158" t="str">
        <f t="array" ref="AG1253">IF($P1253="", "",
  "IMT-" &amp; TEXT($A1253,"yyyy-mm-dd") &amp; "-" &amp;
  IFERROR(
    INDEX('{INDEX} Tour Packages'!A:AC,
      MATCH($P1253, '{INDEX} Tour Packages'!$A:$A, 0),
      MATCH("Destination Code", '{INDEX} Tour Packages'!$4:$4, 0)
    ),
    "UNKNOWN"
  ) &amp; "-" &amp;
  TEXT(COUNTIFS(P$4:P1253,P1253),"0000")
)
</f>
        <v/>
      </c>
    </row>
    <row r="1254">
      <c r="A1254" s="155"/>
      <c r="B1254" s="147"/>
      <c r="C1254" s="147"/>
      <c r="D1254" s="147"/>
      <c r="E1254" s="147"/>
      <c r="F1254" s="147"/>
      <c r="G1254" s="147"/>
      <c r="H1254" s="147"/>
      <c r="I1254" s="147"/>
      <c r="J1254" s="147"/>
      <c r="K1254" s="147"/>
      <c r="L1254" s="147"/>
      <c r="M1254" s="147"/>
      <c r="N1254" s="147"/>
      <c r="O1254" s="147"/>
      <c r="P1254" s="147"/>
      <c r="Q1254" s="147"/>
      <c r="R1254" s="147"/>
      <c r="S1254" s="147"/>
      <c r="T1254" s="147"/>
      <c r="U1254" s="147"/>
      <c r="V1254" s="147"/>
      <c r="W1254" s="147"/>
      <c r="X1254" s="147"/>
      <c r="Y1254" s="147"/>
      <c r="Z1254" s="147"/>
      <c r="AA1254" s="147"/>
      <c r="AB1254" s="147"/>
      <c r="AC1254" s="147"/>
      <c r="AD1254" s="147"/>
      <c r="AE1254" s="147"/>
      <c r="AF1254" s="147"/>
      <c r="AG1254" s="148" t="str">
        <f t="array" ref="AG1254">IF($P1254="", "",
  "IMT-" &amp; TEXT($A1254,"yyyy-mm-dd") &amp; "-" &amp;
  IFERROR(
    INDEX('{INDEX} Tour Packages'!A:AC,
      MATCH($P1254, '{INDEX} Tour Packages'!$A:$A, 0),
      MATCH("Destination Code", '{INDEX} Tour Packages'!$4:$4, 0)
    ),
    "UNKNOWN"
  ) &amp; "-" &amp;
  TEXT(COUNTIFS(P$4:P1254,P1254),"0000")
)
</f>
        <v/>
      </c>
    </row>
    <row r="1255">
      <c r="A1255" s="156"/>
      <c r="B1255" s="157"/>
      <c r="C1255" s="157"/>
      <c r="D1255" s="157"/>
      <c r="E1255" s="157"/>
      <c r="F1255" s="157"/>
      <c r="G1255" s="157"/>
      <c r="H1255" s="157"/>
      <c r="I1255" s="157"/>
      <c r="J1255" s="157"/>
      <c r="K1255" s="157"/>
      <c r="L1255" s="157"/>
      <c r="M1255" s="157"/>
      <c r="N1255" s="157"/>
      <c r="O1255" s="157"/>
      <c r="P1255" s="157"/>
      <c r="Q1255" s="157"/>
      <c r="R1255" s="157"/>
      <c r="S1255" s="157"/>
      <c r="T1255" s="157"/>
      <c r="U1255" s="157"/>
      <c r="V1255" s="157"/>
      <c r="W1255" s="157"/>
      <c r="X1255" s="157"/>
      <c r="Y1255" s="157"/>
      <c r="Z1255" s="157"/>
      <c r="AA1255" s="157"/>
      <c r="AB1255" s="157"/>
      <c r="AC1255" s="157"/>
      <c r="AD1255" s="157"/>
      <c r="AE1255" s="157"/>
      <c r="AF1255" s="157"/>
      <c r="AG1255" s="158" t="str">
        <f t="array" ref="AG1255">IF($P1255="", "",
  "IMT-" &amp; TEXT($A1255,"yyyy-mm-dd") &amp; "-" &amp;
  IFERROR(
    INDEX('{INDEX} Tour Packages'!A:AC,
      MATCH($P1255, '{INDEX} Tour Packages'!$A:$A, 0),
      MATCH("Destination Code", '{INDEX} Tour Packages'!$4:$4, 0)
    ),
    "UNKNOWN"
  ) &amp; "-" &amp;
  TEXT(COUNTIFS(P$4:P1255,P1255),"0000")
)
</f>
        <v/>
      </c>
    </row>
    <row r="1256">
      <c r="A1256" s="155"/>
      <c r="B1256" s="147"/>
      <c r="C1256" s="147"/>
      <c r="D1256" s="147"/>
      <c r="E1256" s="147"/>
      <c r="F1256" s="147"/>
      <c r="G1256" s="147"/>
      <c r="H1256" s="147"/>
      <c r="I1256" s="147"/>
      <c r="J1256" s="147"/>
      <c r="K1256" s="147"/>
      <c r="L1256" s="147"/>
      <c r="M1256" s="147"/>
      <c r="N1256" s="147"/>
      <c r="O1256" s="147"/>
      <c r="P1256" s="147"/>
      <c r="Q1256" s="147"/>
      <c r="R1256" s="147"/>
      <c r="S1256" s="147"/>
      <c r="T1256" s="147"/>
      <c r="U1256" s="147"/>
      <c r="V1256" s="147"/>
      <c r="W1256" s="147"/>
      <c r="X1256" s="147"/>
      <c r="Y1256" s="147"/>
      <c r="Z1256" s="147"/>
      <c r="AA1256" s="147"/>
      <c r="AB1256" s="147"/>
      <c r="AC1256" s="147"/>
      <c r="AD1256" s="147"/>
      <c r="AE1256" s="147"/>
      <c r="AF1256" s="147"/>
      <c r="AG1256" s="148" t="str">
        <f t="array" ref="AG1256">IF($P1256="", "",
  "IMT-" &amp; TEXT($A1256,"yyyy-mm-dd") &amp; "-" &amp;
  IFERROR(
    INDEX('{INDEX} Tour Packages'!A:AC,
      MATCH($P1256, '{INDEX} Tour Packages'!$A:$A, 0),
      MATCH("Destination Code", '{INDEX} Tour Packages'!$4:$4, 0)
    ),
    "UNKNOWN"
  ) &amp; "-" &amp;
  TEXT(COUNTIFS(P$4:P1256,P1256),"0000")
)
</f>
        <v/>
      </c>
    </row>
    <row r="1257">
      <c r="A1257" s="156"/>
      <c r="B1257" s="157"/>
      <c r="C1257" s="157"/>
      <c r="D1257" s="157"/>
      <c r="E1257" s="157"/>
      <c r="F1257" s="157"/>
      <c r="G1257" s="157"/>
      <c r="H1257" s="157"/>
      <c r="I1257" s="157"/>
      <c r="J1257" s="157"/>
      <c r="K1257" s="157"/>
      <c r="L1257" s="157"/>
      <c r="M1257" s="157"/>
      <c r="N1257" s="157"/>
      <c r="O1257" s="157"/>
      <c r="P1257" s="157"/>
      <c r="Q1257" s="157"/>
      <c r="R1257" s="157"/>
      <c r="S1257" s="157"/>
      <c r="T1257" s="157"/>
      <c r="U1257" s="157"/>
      <c r="V1257" s="157"/>
      <c r="W1257" s="157"/>
      <c r="X1257" s="157"/>
      <c r="Y1257" s="157"/>
      <c r="Z1257" s="157"/>
      <c r="AA1257" s="157"/>
      <c r="AB1257" s="157"/>
      <c r="AC1257" s="157"/>
      <c r="AD1257" s="157"/>
      <c r="AE1257" s="157"/>
      <c r="AF1257" s="157"/>
      <c r="AG1257" s="158" t="str">
        <f t="array" ref="AG1257">IF($P1257="", "",
  "IMT-" &amp; TEXT($A1257,"yyyy-mm-dd") &amp; "-" &amp;
  IFERROR(
    INDEX('{INDEX} Tour Packages'!A:AC,
      MATCH($P1257, '{INDEX} Tour Packages'!$A:$A, 0),
      MATCH("Destination Code", '{INDEX} Tour Packages'!$4:$4, 0)
    ),
    "UNKNOWN"
  ) &amp; "-" &amp;
  TEXT(COUNTIFS(P$4:P1257,P1257),"0000")
)
</f>
        <v/>
      </c>
    </row>
    <row r="1258">
      <c r="A1258" s="155"/>
      <c r="B1258" s="147"/>
      <c r="C1258" s="147"/>
      <c r="D1258" s="147"/>
      <c r="E1258" s="147"/>
      <c r="F1258" s="147"/>
      <c r="G1258" s="147"/>
      <c r="H1258" s="147"/>
      <c r="I1258" s="147"/>
      <c r="J1258" s="147"/>
      <c r="K1258" s="147"/>
      <c r="L1258" s="147"/>
      <c r="M1258" s="147"/>
      <c r="N1258" s="147"/>
      <c r="O1258" s="147"/>
      <c r="P1258" s="147"/>
      <c r="Q1258" s="147"/>
      <c r="R1258" s="147"/>
      <c r="S1258" s="147"/>
      <c r="T1258" s="147"/>
      <c r="U1258" s="147"/>
      <c r="V1258" s="147"/>
      <c r="W1258" s="147"/>
      <c r="X1258" s="147"/>
      <c r="Y1258" s="147"/>
      <c r="Z1258" s="147"/>
      <c r="AA1258" s="147"/>
      <c r="AB1258" s="147"/>
      <c r="AC1258" s="147"/>
      <c r="AD1258" s="147"/>
      <c r="AE1258" s="147"/>
      <c r="AF1258" s="147"/>
      <c r="AG1258" s="148" t="str">
        <f t="array" ref="AG1258">IF($P1258="", "",
  "IMT-" &amp; TEXT($A1258,"yyyy-mm-dd") &amp; "-" &amp;
  IFERROR(
    INDEX('{INDEX} Tour Packages'!A:AC,
      MATCH($P1258, '{INDEX} Tour Packages'!$A:$A, 0),
      MATCH("Destination Code", '{INDEX} Tour Packages'!$4:$4, 0)
    ),
    "UNKNOWN"
  ) &amp; "-" &amp;
  TEXT(COUNTIFS(P$4:P1258,P1258),"0000")
)
</f>
        <v/>
      </c>
    </row>
    <row r="1259">
      <c r="A1259" s="156"/>
      <c r="B1259" s="157"/>
      <c r="C1259" s="157"/>
      <c r="D1259" s="157"/>
      <c r="E1259" s="157"/>
      <c r="F1259" s="157"/>
      <c r="G1259" s="157"/>
      <c r="H1259" s="157"/>
      <c r="I1259" s="157"/>
      <c r="J1259" s="157"/>
      <c r="K1259" s="157"/>
      <c r="L1259" s="157"/>
      <c r="M1259" s="157"/>
      <c r="N1259" s="157"/>
      <c r="O1259" s="157"/>
      <c r="P1259" s="157"/>
      <c r="Q1259" s="157"/>
      <c r="R1259" s="157"/>
      <c r="S1259" s="157"/>
      <c r="T1259" s="157"/>
      <c r="U1259" s="157"/>
      <c r="V1259" s="157"/>
      <c r="W1259" s="157"/>
      <c r="X1259" s="157"/>
      <c r="Y1259" s="157"/>
      <c r="Z1259" s="157"/>
      <c r="AA1259" s="157"/>
      <c r="AB1259" s="157"/>
      <c r="AC1259" s="157"/>
      <c r="AD1259" s="157"/>
      <c r="AE1259" s="157"/>
      <c r="AF1259" s="157"/>
      <c r="AG1259" s="158" t="str">
        <f t="array" ref="AG1259">IF($P1259="", "",
  "IMT-" &amp; TEXT($A1259,"yyyy-mm-dd") &amp; "-" &amp;
  IFERROR(
    INDEX('{INDEX} Tour Packages'!A:AC,
      MATCH($P1259, '{INDEX} Tour Packages'!$A:$A, 0),
      MATCH("Destination Code", '{INDEX} Tour Packages'!$4:$4, 0)
    ),
    "UNKNOWN"
  ) &amp; "-" &amp;
  TEXT(COUNTIFS(P$4:P1259,P1259),"0000")
)
</f>
        <v/>
      </c>
    </row>
    <row r="1260">
      <c r="A1260" s="155"/>
      <c r="B1260" s="147"/>
      <c r="C1260" s="147"/>
      <c r="D1260" s="147"/>
      <c r="E1260" s="147"/>
      <c r="F1260" s="147"/>
      <c r="G1260" s="147"/>
      <c r="H1260" s="147"/>
      <c r="I1260" s="147"/>
      <c r="J1260" s="147"/>
      <c r="K1260" s="147"/>
      <c r="L1260" s="147"/>
      <c r="M1260" s="147"/>
      <c r="N1260" s="147"/>
      <c r="O1260" s="147"/>
      <c r="P1260" s="147"/>
      <c r="Q1260" s="147"/>
      <c r="R1260" s="147"/>
      <c r="S1260" s="147"/>
      <c r="T1260" s="147"/>
      <c r="U1260" s="147"/>
      <c r="V1260" s="147"/>
      <c r="W1260" s="147"/>
      <c r="X1260" s="147"/>
      <c r="Y1260" s="147"/>
      <c r="Z1260" s="147"/>
      <c r="AA1260" s="147"/>
      <c r="AB1260" s="147"/>
      <c r="AC1260" s="147"/>
      <c r="AD1260" s="147"/>
      <c r="AE1260" s="147"/>
      <c r="AF1260" s="147"/>
      <c r="AG1260" s="148" t="str">
        <f t="array" ref="AG1260">IF($P1260="", "",
  "IMT-" &amp; TEXT($A1260,"yyyy-mm-dd") &amp; "-" &amp;
  IFERROR(
    INDEX('{INDEX} Tour Packages'!A:AC,
      MATCH($P1260, '{INDEX} Tour Packages'!$A:$A, 0),
      MATCH("Destination Code", '{INDEX} Tour Packages'!$4:$4, 0)
    ),
    "UNKNOWN"
  ) &amp; "-" &amp;
  TEXT(COUNTIFS(P$4:P1260,P1260),"0000")
)
</f>
        <v/>
      </c>
    </row>
    <row r="1261">
      <c r="A1261" s="156"/>
      <c r="B1261" s="157"/>
      <c r="C1261" s="157"/>
      <c r="D1261" s="157"/>
      <c r="E1261" s="157"/>
      <c r="F1261" s="157"/>
      <c r="G1261" s="157"/>
      <c r="H1261" s="157"/>
      <c r="I1261" s="157"/>
      <c r="J1261" s="157"/>
      <c r="K1261" s="157"/>
      <c r="L1261" s="157"/>
      <c r="M1261" s="157"/>
      <c r="N1261" s="157"/>
      <c r="O1261" s="157"/>
      <c r="P1261" s="157"/>
      <c r="Q1261" s="157"/>
      <c r="R1261" s="157"/>
      <c r="S1261" s="157"/>
      <c r="T1261" s="157"/>
      <c r="U1261" s="157"/>
      <c r="V1261" s="157"/>
      <c r="W1261" s="157"/>
      <c r="X1261" s="157"/>
      <c r="Y1261" s="157"/>
      <c r="Z1261" s="157"/>
      <c r="AA1261" s="157"/>
      <c r="AB1261" s="157"/>
      <c r="AC1261" s="157"/>
      <c r="AD1261" s="157"/>
      <c r="AE1261" s="157"/>
      <c r="AF1261" s="157"/>
      <c r="AG1261" s="158" t="str">
        <f t="array" ref="AG1261">IF($P1261="", "",
  "IMT-" &amp; TEXT($A1261,"yyyy-mm-dd") &amp; "-" &amp;
  IFERROR(
    INDEX('{INDEX} Tour Packages'!A:AC,
      MATCH($P1261, '{INDEX} Tour Packages'!$A:$A, 0),
      MATCH("Destination Code", '{INDEX} Tour Packages'!$4:$4, 0)
    ),
    "UNKNOWN"
  ) &amp; "-" &amp;
  TEXT(COUNTIFS(P$4:P1261,P1261),"0000")
)
</f>
        <v/>
      </c>
    </row>
    <row r="1262">
      <c r="A1262" s="155"/>
      <c r="B1262" s="147"/>
      <c r="C1262" s="147"/>
      <c r="D1262" s="147"/>
      <c r="E1262" s="147"/>
      <c r="F1262" s="147"/>
      <c r="G1262" s="147"/>
      <c r="H1262" s="147"/>
      <c r="I1262" s="147"/>
      <c r="J1262" s="147"/>
      <c r="K1262" s="147"/>
      <c r="L1262" s="147"/>
      <c r="M1262" s="147"/>
      <c r="N1262" s="147"/>
      <c r="O1262" s="147"/>
      <c r="P1262" s="147"/>
      <c r="Q1262" s="147"/>
      <c r="R1262" s="147"/>
      <c r="S1262" s="147"/>
      <c r="T1262" s="147"/>
      <c r="U1262" s="147"/>
      <c r="V1262" s="147"/>
      <c r="W1262" s="147"/>
      <c r="X1262" s="147"/>
      <c r="Y1262" s="147"/>
      <c r="Z1262" s="147"/>
      <c r="AA1262" s="147"/>
      <c r="AB1262" s="147"/>
      <c r="AC1262" s="147"/>
      <c r="AD1262" s="147"/>
      <c r="AE1262" s="147"/>
      <c r="AF1262" s="147"/>
      <c r="AG1262" s="148" t="str">
        <f t="array" ref="AG1262">IF($P1262="", "",
  "IMT-" &amp; TEXT($A1262,"yyyy-mm-dd") &amp; "-" &amp;
  IFERROR(
    INDEX('{INDEX} Tour Packages'!A:AC,
      MATCH($P1262, '{INDEX} Tour Packages'!$A:$A, 0),
      MATCH("Destination Code", '{INDEX} Tour Packages'!$4:$4, 0)
    ),
    "UNKNOWN"
  ) &amp; "-" &amp;
  TEXT(COUNTIFS(P$4:P1262,P1262),"0000")
)
</f>
        <v/>
      </c>
    </row>
    <row r="1263">
      <c r="A1263" s="156"/>
      <c r="B1263" s="157"/>
      <c r="C1263" s="157"/>
      <c r="D1263" s="157"/>
      <c r="E1263" s="157"/>
      <c r="F1263" s="157"/>
      <c r="G1263" s="157"/>
      <c r="H1263" s="157"/>
      <c r="I1263" s="157"/>
      <c r="J1263" s="157"/>
      <c r="K1263" s="157"/>
      <c r="L1263" s="157"/>
      <c r="M1263" s="157"/>
      <c r="N1263" s="157"/>
      <c r="O1263" s="157"/>
      <c r="P1263" s="157"/>
      <c r="Q1263" s="157"/>
      <c r="R1263" s="157"/>
      <c r="S1263" s="157"/>
      <c r="T1263" s="157"/>
      <c r="U1263" s="157"/>
      <c r="V1263" s="157"/>
      <c r="W1263" s="157"/>
      <c r="X1263" s="157"/>
      <c r="Y1263" s="157"/>
      <c r="Z1263" s="157"/>
      <c r="AA1263" s="157"/>
      <c r="AB1263" s="157"/>
      <c r="AC1263" s="157"/>
      <c r="AD1263" s="157"/>
      <c r="AE1263" s="157"/>
      <c r="AF1263" s="157"/>
      <c r="AG1263" s="158" t="str">
        <f t="array" ref="AG1263">IF($P1263="", "",
  "IMT-" &amp; TEXT($A1263,"yyyy-mm-dd") &amp; "-" &amp;
  IFERROR(
    INDEX('{INDEX} Tour Packages'!A:AC,
      MATCH($P1263, '{INDEX} Tour Packages'!$A:$A, 0),
      MATCH("Destination Code", '{INDEX} Tour Packages'!$4:$4, 0)
    ),
    "UNKNOWN"
  ) &amp; "-" &amp;
  TEXT(COUNTIFS(P$4:P1263,P1263),"0000")
)
</f>
        <v/>
      </c>
    </row>
    <row r="1264">
      <c r="A1264" s="155"/>
      <c r="B1264" s="147"/>
      <c r="C1264" s="147"/>
      <c r="D1264" s="147"/>
      <c r="E1264" s="147"/>
      <c r="F1264" s="147"/>
      <c r="G1264" s="147"/>
      <c r="H1264" s="147"/>
      <c r="I1264" s="147"/>
      <c r="J1264" s="147"/>
      <c r="K1264" s="147"/>
      <c r="L1264" s="147"/>
      <c r="M1264" s="147"/>
      <c r="N1264" s="147"/>
      <c r="O1264" s="147"/>
      <c r="P1264" s="147"/>
      <c r="Q1264" s="147"/>
      <c r="R1264" s="147"/>
      <c r="S1264" s="147"/>
      <c r="T1264" s="147"/>
      <c r="U1264" s="147"/>
      <c r="V1264" s="147"/>
      <c r="W1264" s="147"/>
      <c r="X1264" s="147"/>
      <c r="Y1264" s="147"/>
      <c r="Z1264" s="147"/>
      <c r="AA1264" s="147"/>
      <c r="AB1264" s="147"/>
      <c r="AC1264" s="147"/>
      <c r="AD1264" s="147"/>
      <c r="AE1264" s="147"/>
      <c r="AF1264" s="147"/>
      <c r="AG1264" s="148" t="str">
        <f t="array" ref="AG1264">IF($P1264="", "",
  "IMT-" &amp; TEXT($A1264,"yyyy-mm-dd") &amp; "-" &amp;
  IFERROR(
    INDEX('{INDEX} Tour Packages'!A:AC,
      MATCH($P1264, '{INDEX} Tour Packages'!$A:$A, 0),
      MATCH("Destination Code", '{INDEX} Tour Packages'!$4:$4, 0)
    ),
    "UNKNOWN"
  ) &amp; "-" &amp;
  TEXT(COUNTIFS(P$4:P1264,P1264),"0000")
)
</f>
        <v/>
      </c>
    </row>
    <row r="1265">
      <c r="A1265" s="156"/>
      <c r="B1265" s="157"/>
      <c r="C1265" s="157"/>
      <c r="D1265" s="157"/>
      <c r="E1265" s="157"/>
      <c r="F1265" s="157"/>
      <c r="G1265" s="157"/>
      <c r="H1265" s="157"/>
      <c r="I1265" s="157"/>
      <c r="J1265" s="157"/>
      <c r="K1265" s="157"/>
      <c r="L1265" s="157"/>
      <c r="M1265" s="157"/>
      <c r="N1265" s="157"/>
      <c r="O1265" s="157"/>
      <c r="P1265" s="157"/>
      <c r="Q1265" s="157"/>
      <c r="R1265" s="157"/>
      <c r="S1265" s="157"/>
      <c r="T1265" s="157"/>
      <c r="U1265" s="157"/>
      <c r="V1265" s="157"/>
      <c r="W1265" s="157"/>
      <c r="X1265" s="157"/>
      <c r="Y1265" s="157"/>
      <c r="Z1265" s="157"/>
      <c r="AA1265" s="157"/>
      <c r="AB1265" s="157"/>
      <c r="AC1265" s="157"/>
      <c r="AD1265" s="157"/>
      <c r="AE1265" s="157"/>
      <c r="AF1265" s="157"/>
      <c r="AG1265" s="158" t="str">
        <f t="array" ref="AG1265">IF($P1265="", "",
  "IMT-" &amp; TEXT($A1265,"yyyy-mm-dd") &amp; "-" &amp;
  IFERROR(
    INDEX('{INDEX} Tour Packages'!A:AC,
      MATCH($P1265, '{INDEX} Tour Packages'!$A:$A, 0),
      MATCH("Destination Code", '{INDEX} Tour Packages'!$4:$4, 0)
    ),
    "UNKNOWN"
  ) &amp; "-" &amp;
  TEXT(COUNTIFS(P$4:P1265,P1265),"0000")
)
</f>
        <v/>
      </c>
    </row>
    <row r="1266">
      <c r="A1266" s="155"/>
      <c r="B1266" s="147"/>
      <c r="C1266" s="147"/>
      <c r="D1266" s="147"/>
      <c r="E1266" s="147"/>
      <c r="F1266" s="147"/>
      <c r="G1266" s="147"/>
      <c r="H1266" s="147"/>
      <c r="I1266" s="147"/>
      <c r="J1266" s="147"/>
      <c r="K1266" s="147"/>
      <c r="L1266" s="147"/>
      <c r="M1266" s="147"/>
      <c r="N1266" s="147"/>
      <c r="O1266" s="147"/>
      <c r="P1266" s="147"/>
      <c r="Q1266" s="147"/>
      <c r="R1266" s="147"/>
      <c r="S1266" s="147"/>
      <c r="T1266" s="147"/>
      <c r="U1266" s="147"/>
      <c r="V1266" s="147"/>
      <c r="W1266" s="147"/>
      <c r="X1266" s="147"/>
      <c r="Y1266" s="147"/>
      <c r="Z1266" s="147"/>
      <c r="AA1266" s="147"/>
      <c r="AB1266" s="147"/>
      <c r="AC1266" s="147"/>
      <c r="AD1266" s="147"/>
      <c r="AE1266" s="147"/>
      <c r="AF1266" s="147"/>
      <c r="AG1266" s="148" t="str">
        <f t="array" ref="AG1266">IF($P1266="", "",
  "IMT-" &amp; TEXT($A1266,"yyyy-mm-dd") &amp; "-" &amp;
  IFERROR(
    INDEX('{INDEX} Tour Packages'!A:AC,
      MATCH($P1266, '{INDEX} Tour Packages'!$A:$A, 0),
      MATCH("Destination Code", '{INDEX} Tour Packages'!$4:$4, 0)
    ),
    "UNKNOWN"
  ) &amp; "-" &amp;
  TEXT(COUNTIFS(P$4:P1266,P1266),"0000")
)
</f>
        <v/>
      </c>
    </row>
    <row r="1267">
      <c r="A1267" s="156"/>
      <c r="B1267" s="157"/>
      <c r="C1267" s="157"/>
      <c r="D1267" s="157"/>
      <c r="E1267" s="157"/>
      <c r="F1267" s="157"/>
      <c r="G1267" s="157"/>
      <c r="H1267" s="157"/>
      <c r="I1267" s="157"/>
      <c r="J1267" s="157"/>
      <c r="K1267" s="157"/>
      <c r="L1267" s="157"/>
      <c r="M1267" s="157"/>
      <c r="N1267" s="157"/>
      <c r="O1267" s="157"/>
      <c r="P1267" s="157"/>
      <c r="Q1267" s="157"/>
      <c r="R1267" s="157"/>
      <c r="S1267" s="157"/>
      <c r="T1267" s="157"/>
      <c r="U1267" s="157"/>
      <c r="V1267" s="157"/>
      <c r="W1267" s="157"/>
      <c r="X1267" s="157"/>
      <c r="Y1267" s="157"/>
      <c r="Z1267" s="157"/>
      <c r="AA1267" s="157"/>
      <c r="AB1267" s="157"/>
      <c r="AC1267" s="157"/>
      <c r="AD1267" s="157"/>
      <c r="AE1267" s="157"/>
      <c r="AF1267" s="157"/>
      <c r="AG1267" s="158" t="str">
        <f t="array" ref="AG1267">IF($P1267="", "",
  "IMT-" &amp; TEXT($A1267,"yyyy-mm-dd") &amp; "-" &amp;
  IFERROR(
    INDEX('{INDEX} Tour Packages'!A:AC,
      MATCH($P1267, '{INDEX} Tour Packages'!$A:$A, 0),
      MATCH("Destination Code", '{INDEX} Tour Packages'!$4:$4, 0)
    ),
    "UNKNOWN"
  ) &amp; "-" &amp;
  TEXT(COUNTIFS(P$4:P1267,P1267),"0000")
)
</f>
        <v/>
      </c>
    </row>
    <row r="1268">
      <c r="A1268" s="155"/>
      <c r="B1268" s="147"/>
      <c r="C1268" s="147"/>
      <c r="D1268" s="147"/>
      <c r="E1268" s="147"/>
      <c r="F1268" s="147"/>
      <c r="G1268" s="147"/>
      <c r="H1268" s="147"/>
      <c r="I1268" s="147"/>
      <c r="J1268" s="147"/>
      <c r="K1268" s="147"/>
      <c r="L1268" s="147"/>
      <c r="M1268" s="147"/>
      <c r="N1268" s="147"/>
      <c r="O1268" s="147"/>
      <c r="P1268" s="147"/>
      <c r="Q1268" s="147"/>
      <c r="R1268" s="147"/>
      <c r="S1268" s="147"/>
      <c r="T1268" s="147"/>
      <c r="U1268" s="147"/>
      <c r="V1268" s="147"/>
      <c r="W1268" s="147"/>
      <c r="X1268" s="147"/>
      <c r="Y1268" s="147"/>
      <c r="Z1268" s="147"/>
      <c r="AA1268" s="147"/>
      <c r="AB1268" s="147"/>
      <c r="AC1268" s="147"/>
      <c r="AD1268" s="147"/>
      <c r="AE1268" s="147"/>
      <c r="AF1268" s="147"/>
      <c r="AG1268" s="148" t="str">
        <f t="array" ref="AG1268">IF($P1268="", "",
  "IMT-" &amp; TEXT($A1268,"yyyy-mm-dd") &amp; "-" &amp;
  IFERROR(
    INDEX('{INDEX} Tour Packages'!A:AC,
      MATCH($P1268, '{INDEX} Tour Packages'!$A:$A, 0),
      MATCH("Destination Code", '{INDEX} Tour Packages'!$4:$4, 0)
    ),
    "UNKNOWN"
  ) &amp; "-" &amp;
  TEXT(COUNTIFS(P$4:P1268,P1268),"0000")
)
</f>
        <v/>
      </c>
    </row>
    <row r="1269">
      <c r="A1269" s="156"/>
      <c r="B1269" s="157"/>
      <c r="C1269" s="157"/>
      <c r="D1269" s="157"/>
      <c r="E1269" s="157"/>
      <c r="F1269" s="157"/>
      <c r="G1269" s="157"/>
      <c r="H1269" s="157"/>
      <c r="I1269" s="157"/>
      <c r="J1269" s="157"/>
      <c r="K1269" s="157"/>
      <c r="L1269" s="157"/>
      <c r="M1269" s="157"/>
      <c r="N1269" s="157"/>
      <c r="O1269" s="157"/>
      <c r="P1269" s="157"/>
      <c r="Q1269" s="157"/>
      <c r="R1269" s="157"/>
      <c r="S1269" s="157"/>
      <c r="T1269" s="157"/>
      <c r="U1269" s="157"/>
      <c r="V1269" s="157"/>
      <c r="W1269" s="157"/>
      <c r="X1269" s="157"/>
      <c r="Y1269" s="157"/>
      <c r="Z1269" s="157"/>
      <c r="AA1269" s="157"/>
      <c r="AB1269" s="157"/>
      <c r="AC1269" s="157"/>
      <c r="AD1269" s="157"/>
      <c r="AE1269" s="157"/>
      <c r="AF1269" s="157"/>
      <c r="AG1269" s="158" t="str">
        <f t="array" ref="AG1269">IF($P1269="", "",
  "IMT-" &amp; TEXT($A1269,"yyyy-mm-dd") &amp; "-" &amp;
  IFERROR(
    INDEX('{INDEX} Tour Packages'!A:AC,
      MATCH($P1269, '{INDEX} Tour Packages'!$A:$A, 0),
      MATCH("Destination Code", '{INDEX} Tour Packages'!$4:$4, 0)
    ),
    "UNKNOWN"
  ) &amp; "-" &amp;
  TEXT(COUNTIFS(P$4:P1269,P1269),"0000")
)
</f>
        <v/>
      </c>
    </row>
    <row r="1270">
      <c r="A1270" s="155"/>
      <c r="B1270" s="147"/>
      <c r="C1270" s="147"/>
      <c r="D1270" s="147"/>
      <c r="E1270" s="147"/>
      <c r="F1270" s="147"/>
      <c r="G1270" s="147"/>
      <c r="H1270" s="147"/>
      <c r="I1270" s="147"/>
      <c r="J1270" s="147"/>
      <c r="K1270" s="147"/>
      <c r="L1270" s="147"/>
      <c r="M1270" s="147"/>
      <c r="N1270" s="147"/>
      <c r="O1270" s="147"/>
      <c r="P1270" s="147"/>
      <c r="Q1270" s="147"/>
      <c r="R1270" s="147"/>
      <c r="S1270" s="147"/>
      <c r="T1270" s="147"/>
      <c r="U1270" s="147"/>
      <c r="V1270" s="147"/>
      <c r="W1270" s="147"/>
      <c r="X1270" s="147"/>
      <c r="Y1270" s="147"/>
      <c r="Z1270" s="147"/>
      <c r="AA1270" s="147"/>
      <c r="AB1270" s="147"/>
      <c r="AC1270" s="147"/>
      <c r="AD1270" s="147"/>
      <c r="AE1270" s="147"/>
      <c r="AF1270" s="147"/>
      <c r="AG1270" s="148" t="str">
        <f t="array" ref="AG1270">IF($P1270="", "",
  "IMT-" &amp; TEXT($A1270,"yyyy-mm-dd") &amp; "-" &amp;
  IFERROR(
    INDEX('{INDEX} Tour Packages'!A:AC,
      MATCH($P1270, '{INDEX} Tour Packages'!$A:$A, 0),
      MATCH("Destination Code", '{INDEX} Tour Packages'!$4:$4, 0)
    ),
    "UNKNOWN"
  ) &amp; "-" &amp;
  TEXT(COUNTIFS(P$4:P1270,P1270),"0000")
)
</f>
        <v/>
      </c>
    </row>
    <row r="1271">
      <c r="A1271" s="156"/>
      <c r="B1271" s="157"/>
      <c r="C1271" s="157"/>
      <c r="D1271" s="157"/>
      <c r="E1271" s="157"/>
      <c r="F1271" s="157"/>
      <c r="G1271" s="157"/>
      <c r="H1271" s="157"/>
      <c r="I1271" s="157"/>
      <c r="J1271" s="157"/>
      <c r="K1271" s="157"/>
      <c r="L1271" s="157"/>
      <c r="M1271" s="157"/>
      <c r="N1271" s="157"/>
      <c r="O1271" s="157"/>
      <c r="P1271" s="157"/>
      <c r="Q1271" s="157"/>
      <c r="R1271" s="157"/>
      <c r="S1271" s="157"/>
      <c r="T1271" s="157"/>
      <c r="U1271" s="157"/>
      <c r="V1271" s="157"/>
      <c r="W1271" s="157"/>
      <c r="X1271" s="157"/>
      <c r="Y1271" s="157"/>
      <c r="Z1271" s="157"/>
      <c r="AA1271" s="157"/>
      <c r="AB1271" s="157"/>
      <c r="AC1271" s="157"/>
      <c r="AD1271" s="157"/>
      <c r="AE1271" s="157"/>
      <c r="AF1271" s="157"/>
      <c r="AG1271" s="158" t="str">
        <f t="array" ref="AG1271">IF($P1271="", "",
  "IMT-" &amp; TEXT($A1271,"yyyy-mm-dd") &amp; "-" &amp;
  IFERROR(
    INDEX('{INDEX} Tour Packages'!A:AC,
      MATCH($P1271, '{INDEX} Tour Packages'!$A:$A, 0),
      MATCH("Destination Code", '{INDEX} Tour Packages'!$4:$4, 0)
    ),
    "UNKNOWN"
  ) &amp; "-" &amp;
  TEXT(COUNTIFS(P$4:P1271,P1271),"0000")
)
</f>
        <v/>
      </c>
    </row>
    <row r="1272">
      <c r="A1272" s="155"/>
      <c r="B1272" s="147"/>
      <c r="C1272" s="147"/>
      <c r="D1272" s="147"/>
      <c r="E1272" s="147"/>
      <c r="F1272" s="147"/>
      <c r="G1272" s="147"/>
      <c r="H1272" s="147"/>
      <c r="I1272" s="147"/>
      <c r="J1272" s="147"/>
      <c r="K1272" s="147"/>
      <c r="L1272" s="147"/>
      <c r="M1272" s="147"/>
      <c r="N1272" s="147"/>
      <c r="O1272" s="147"/>
      <c r="P1272" s="147"/>
      <c r="Q1272" s="147"/>
      <c r="R1272" s="147"/>
      <c r="S1272" s="147"/>
      <c r="T1272" s="147"/>
      <c r="U1272" s="147"/>
      <c r="V1272" s="147"/>
      <c r="W1272" s="147"/>
      <c r="X1272" s="147"/>
      <c r="Y1272" s="147"/>
      <c r="Z1272" s="147"/>
      <c r="AA1272" s="147"/>
      <c r="AB1272" s="147"/>
      <c r="AC1272" s="147"/>
      <c r="AD1272" s="147"/>
      <c r="AE1272" s="147"/>
      <c r="AF1272" s="147"/>
      <c r="AG1272" s="148" t="str">
        <f t="array" ref="AG1272">IF($P1272="", "",
  "IMT-" &amp; TEXT($A1272,"yyyy-mm-dd") &amp; "-" &amp;
  IFERROR(
    INDEX('{INDEX} Tour Packages'!A:AC,
      MATCH($P1272, '{INDEX} Tour Packages'!$A:$A, 0),
      MATCH("Destination Code", '{INDEX} Tour Packages'!$4:$4, 0)
    ),
    "UNKNOWN"
  ) &amp; "-" &amp;
  TEXT(COUNTIFS(P$4:P1272,P1272),"0000")
)
</f>
        <v/>
      </c>
    </row>
    <row r="1273">
      <c r="A1273" s="156"/>
      <c r="B1273" s="157"/>
      <c r="C1273" s="157"/>
      <c r="D1273" s="157"/>
      <c r="E1273" s="157"/>
      <c r="F1273" s="157"/>
      <c r="G1273" s="157"/>
      <c r="H1273" s="157"/>
      <c r="I1273" s="157"/>
      <c r="J1273" s="157"/>
      <c r="K1273" s="157"/>
      <c r="L1273" s="157"/>
      <c r="M1273" s="157"/>
      <c r="N1273" s="157"/>
      <c r="O1273" s="157"/>
      <c r="P1273" s="157"/>
      <c r="Q1273" s="157"/>
      <c r="R1273" s="157"/>
      <c r="S1273" s="157"/>
      <c r="T1273" s="157"/>
      <c r="U1273" s="157"/>
      <c r="V1273" s="157"/>
      <c r="W1273" s="157"/>
      <c r="X1273" s="157"/>
      <c r="Y1273" s="157"/>
      <c r="Z1273" s="157"/>
      <c r="AA1273" s="157"/>
      <c r="AB1273" s="157"/>
      <c r="AC1273" s="157"/>
      <c r="AD1273" s="157"/>
      <c r="AE1273" s="157"/>
      <c r="AF1273" s="157"/>
      <c r="AG1273" s="158" t="str">
        <f t="array" ref="AG1273">IF($P1273="", "",
  "IMT-" &amp; TEXT($A1273,"yyyy-mm-dd") &amp; "-" &amp;
  IFERROR(
    INDEX('{INDEX} Tour Packages'!A:AC,
      MATCH($P1273, '{INDEX} Tour Packages'!$A:$A, 0),
      MATCH("Destination Code", '{INDEX} Tour Packages'!$4:$4, 0)
    ),
    "UNKNOWN"
  ) &amp; "-" &amp;
  TEXT(COUNTIFS(P$4:P1273,P1273),"0000")
)
</f>
        <v/>
      </c>
    </row>
    <row r="1274">
      <c r="A1274" s="155"/>
      <c r="B1274" s="147"/>
      <c r="C1274" s="147"/>
      <c r="D1274" s="147"/>
      <c r="E1274" s="147"/>
      <c r="F1274" s="147"/>
      <c r="G1274" s="147"/>
      <c r="H1274" s="147"/>
      <c r="I1274" s="147"/>
      <c r="J1274" s="147"/>
      <c r="K1274" s="147"/>
      <c r="L1274" s="147"/>
      <c r="M1274" s="147"/>
      <c r="N1274" s="147"/>
      <c r="O1274" s="147"/>
      <c r="P1274" s="147"/>
      <c r="Q1274" s="147"/>
      <c r="R1274" s="147"/>
      <c r="S1274" s="147"/>
      <c r="T1274" s="147"/>
      <c r="U1274" s="147"/>
      <c r="V1274" s="147"/>
      <c r="W1274" s="147"/>
      <c r="X1274" s="147"/>
      <c r="Y1274" s="147"/>
      <c r="Z1274" s="147"/>
      <c r="AA1274" s="147"/>
      <c r="AB1274" s="147"/>
      <c r="AC1274" s="147"/>
      <c r="AD1274" s="147"/>
      <c r="AE1274" s="147"/>
      <c r="AF1274" s="147"/>
      <c r="AG1274" s="148" t="str">
        <f t="array" ref="AG1274">IF($P1274="", "",
  "IMT-" &amp; TEXT($A1274,"yyyy-mm-dd") &amp; "-" &amp;
  IFERROR(
    INDEX('{INDEX} Tour Packages'!A:AC,
      MATCH($P1274, '{INDEX} Tour Packages'!$A:$A, 0),
      MATCH("Destination Code", '{INDEX} Tour Packages'!$4:$4, 0)
    ),
    "UNKNOWN"
  ) &amp; "-" &amp;
  TEXT(COUNTIFS(P$4:P1274,P1274),"0000")
)
</f>
        <v/>
      </c>
    </row>
    <row r="1275">
      <c r="A1275" s="156"/>
      <c r="B1275" s="157"/>
      <c r="C1275" s="157"/>
      <c r="D1275" s="157"/>
      <c r="E1275" s="157"/>
      <c r="F1275" s="157"/>
      <c r="G1275" s="157"/>
      <c r="H1275" s="157"/>
      <c r="I1275" s="157"/>
      <c r="J1275" s="157"/>
      <c r="K1275" s="157"/>
      <c r="L1275" s="157"/>
      <c r="M1275" s="157"/>
      <c r="N1275" s="157"/>
      <c r="O1275" s="157"/>
      <c r="P1275" s="157"/>
      <c r="Q1275" s="157"/>
      <c r="R1275" s="157"/>
      <c r="S1275" s="157"/>
      <c r="T1275" s="157"/>
      <c r="U1275" s="157"/>
      <c r="V1275" s="157"/>
      <c r="W1275" s="157"/>
      <c r="X1275" s="157"/>
      <c r="Y1275" s="157"/>
      <c r="Z1275" s="157"/>
      <c r="AA1275" s="157"/>
      <c r="AB1275" s="157"/>
      <c r="AC1275" s="157"/>
      <c r="AD1275" s="157"/>
      <c r="AE1275" s="157"/>
      <c r="AF1275" s="157"/>
      <c r="AG1275" s="158" t="str">
        <f t="array" ref="AG1275">IF($P1275="", "",
  "IMT-" &amp; TEXT($A1275,"yyyy-mm-dd") &amp; "-" &amp;
  IFERROR(
    INDEX('{INDEX} Tour Packages'!A:AC,
      MATCH($P1275, '{INDEX} Tour Packages'!$A:$A, 0),
      MATCH("Destination Code", '{INDEX} Tour Packages'!$4:$4, 0)
    ),
    "UNKNOWN"
  ) &amp; "-" &amp;
  TEXT(COUNTIFS(P$4:P1275,P1275),"0000")
)
</f>
        <v/>
      </c>
    </row>
    <row r="1276">
      <c r="A1276" s="155"/>
      <c r="B1276" s="147"/>
      <c r="C1276" s="147"/>
      <c r="D1276" s="147"/>
      <c r="E1276" s="147"/>
      <c r="F1276" s="147"/>
      <c r="G1276" s="147"/>
      <c r="H1276" s="147"/>
      <c r="I1276" s="147"/>
      <c r="J1276" s="147"/>
      <c r="K1276" s="147"/>
      <c r="L1276" s="147"/>
      <c r="M1276" s="147"/>
      <c r="N1276" s="147"/>
      <c r="O1276" s="147"/>
      <c r="P1276" s="147"/>
      <c r="Q1276" s="147"/>
      <c r="R1276" s="147"/>
      <c r="S1276" s="147"/>
      <c r="T1276" s="147"/>
      <c r="U1276" s="147"/>
      <c r="V1276" s="147"/>
      <c r="W1276" s="147"/>
      <c r="X1276" s="147"/>
      <c r="Y1276" s="147"/>
      <c r="Z1276" s="147"/>
      <c r="AA1276" s="147"/>
      <c r="AB1276" s="147"/>
      <c r="AC1276" s="147"/>
      <c r="AD1276" s="147"/>
      <c r="AE1276" s="147"/>
      <c r="AF1276" s="147"/>
      <c r="AG1276" s="148" t="str">
        <f t="array" ref="AG1276">IF($P1276="", "",
  "IMT-" &amp; TEXT($A1276,"yyyy-mm-dd") &amp; "-" &amp;
  IFERROR(
    INDEX('{INDEX} Tour Packages'!A:AC,
      MATCH($P1276, '{INDEX} Tour Packages'!$A:$A, 0),
      MATCH("Destination Code", '{INDEX} Tour Packages'!$4:$4, 0)
    ),
    "UNKNOWN"
  ) &amp; "-" &amp;
  TEXT(COUNTIFS(P$4:P1276,P1276),"0000")
)
</f>
        <v/>
      </c>
    </row>
    <row r="1277">
      <c r="A1277" s="156"/>
      <c r="B1277" s="157"/>
      <c r="C1277" s="157"/>
      <c r="D1277" s="157"/>
      <c r="E1277" s="157"/>
      <c r="F1277" s="157"/>
      <c r="G1277" s="157"/>
      <c r="H1277" s="157"/>
      <c r="I1277" s="157"/>
      <c r="J1277" s="157"/>
      <c r="K1277" s="157"/>
      <c r="L1277" s="157"/>
      <c r="M1277" s="157"/>
      <c r="N1277" s="157"/>
      <c r="O1277" s="157"/>
      <c r="P1277" s="157"/>
      <c r="Q1277" s="157"/>
      <c r="R1277" s="157"/>
      <c r="S1277" s="157"/>
      <c r="T1277" s="157"/>
      <c r="U1277" s="157"/>
      <c r="V1277" s="157"/>
      <c r="W1277" s="157"/>
      <c r="X1277" s="157"/>
      <c r="Y1277" s="157"/>
      <c r="Z1277" s="157"/>
      <c r="AA1277" s="157"/>
      <c r="AB1277" s="157"/>
      <c r="AC1277" s="157"/>
      <c r="AD1277" s="157"/>
      <c r="AE1277" s="157"/>
      <c r="AF1277" s="157"/>
      <c r="AG1277" s="158" t="str">
        <f t="array" ref="AG1277">IF($P1277="", "",
  "IMT-" &amp; TEXT($A1277,"yyyy-mm-dd") &amp; "-" &amp;
  IFERROR(
    INDEX('{INDEX} Tour Packages'!A:AC,
      MATCH($P1277, '{INDEX} Tour Packages'!$A:$A, 0),
      MATCH("Destination Code", '{INDEX} Tour Packages'!$4:$4, 0)
    ),
    "UNKNOWN"
  ) &amp; "-" &amp;
  TEXT(COUNTIFS(P$4:P1277,P1277),"0000")
)
</f>
        <v/>
      </c>
    </row>
    <row r="1278">
      <c r="A1278" s="155"/>
      <c r="B1278" s="147"/>
      <c r="C1278" s="147"/>
      <c r="D1278" s="147"/>
      <c r="E1278" s="147"/>
      <c r="F1278" s="147"/>
      <c r="G1278" s="147"/>
      <c r="H1278" s="147"/>
      <c r="I1278" s="147"/>
      <c r="J1278" s="147"/>
      <c r="K1278" s="147"/>
      <c r="L1278" s="147"/>
      <c r="M1278" s="147"/>
      <c r="N1278" s="147"/>
      <c r="O1278" s="147"/>
      <c r="P1278" s="147"/>
      <c r="Q1278" s="147"/>
      <c r="R1278" s="147"/>
      <c r="S1278" s="147"/>
      <c r="T1278" s="147"/>
      <c r="U1278" s="147"/>
      <c r="V1278" s="147"/>
      <c r="W1278" s="147"/>
      <c r="X1278" s="147"/>
      <c r="Y1278" s="147"/>
      <c r="Z1278" s="147"/>
      <c r="AA1278" s="147"/>
      <c r="AB1278" s="147"/>
      <c r="AC1278" s="147"/>
      <c r="AD1278" s="147"/>
      <c r="AE1278" s="147"/>
      <c r="AF1278" s="147"/>
      <c r="AG1278" s="148" t="str">
        <f t="array" ref="AG1278">IF($P1278="", "",
  "IMT-" &amp; TEXT($A1278,"yyyy-mm-dd") &amp; "-" &amp;
  IFERROR(
    INDEX('{INDEX} Tour Packages'!A:AC,
      MATCH($P1278, '{INDEX} Tour Packages'!$A:$A, 0),
      MATCH("Destination Code", '{INDEX} Tour Packages'!$4:$4, 0)
    ),
    "UNKNOWN"
  ) &amp; "-" &amp;
  TEXT(COUNTIFS(P$4:P1278,P1278),"0000")
)
</f>
        <v/>
      </c>
    </row>
    <row r="1279">
      <c r="A1279" s="156"/>
      <c r="B1279" s="157"/>
      <c r="C1279" s="157"/>
      <c r="D1279" s="157"/>
      <c r="E1279" s="157"/>
      <c r="F1279" s="157"/>
      <c r="G1279" s="157"/>
      <c r="H1279" s="157"/>
      <c r="I1279" s="157"/>
      <c r="J1279" s="157"/>
      <c r="K1279" s="157"/>
      <c r="L1279" s="157"/>
      <c r="M1279" s="157"/>
      <c r="N1279" s="157"/>
      <c r="O1279" s="157"/>
      <c r="P1279" s="157"/>
      <c r="Q1279" s="157"/>
      <c r="R1279" s="157"/>
      <c r="S1279" s="157"/>
      <c r="T1279" s="157"/>
      <c r="U1279" s="157"/>
      <c r="V1279" s="157"/>
      <c r="W1279" s="157"/>
      <c r="X1279" s="157"/>
      <c r="Y1279" s="157"/>
      <c r="Z1279" s="157"/>
      <c r="AA1279" s="157"/>
      <c r="AB1279" s="157"/>
      <c r="AC1279" s="157"/>
      <c r="AD1279" s="157"/>
      <c r="AE1279" s="157"/>
      <c r="AF1279" s="157"/>
      <c r="AG1279" s="158" t="str">
        <f t="array" ref="AG1279">IF($P1279="", "",
  "IMT-" &amp; TEXT($A1279,"yyyy-mm-dd") &amp; "-" &amp;
  IFERROR(
    INDEX('{INDEX} Tour Packages'!A:AC,
      MATCH($P1279, '{INDEX} Tour Packages'!$A:$A, 0),
      MATCH("Destination Code", '{INDEX} Tour Packages'!$4:$4, 0)
    ),
    "UNKNOWN"
  ) &amp; "-" &amp;
  TEXT(COUNTIFS(P$4:P1279,P1279),"0000")
)
</f>
        <v/>
      </c>
    </row>
    <row r="1280">
      <c r="A1280" s="155"/>
      <c r="B1280" s="147"/>
      <c r="C1280" s="147"/>
      <c r="D1280" s="147"/>
      <c r="E1280" s="147"/>
      <c r="F1280" s="147"/>
      <c r="G1280" s="147"/>
      <c r="H1280" s="147"/>
      <c r="I1280" s="147"/>
      <c r="J1280" s="147"/>
      <c r="K1280" s="147"/>
      <c r="L1280" s="147"/>
      <c r="M1280" s="147"/>
      <c r="N1280" s="147"/>
      <c r="O1280" s="147"/>
      <c r="P1280" s="147"/>
      <c r="Q1280" s="147"/>
      <c r="R1280" s="147"/>
      <c r="S1280" s="147"/>
      <c r="T1280" s="147"/>
      <c r="U1280" s="147"/>
      <c r="V1280" s="147"/>
      <c r="W1280" s="147"/>
      <c r="X1280" s="147"/>
      <c r="Y1280" s="147"/>
      <c r="Z1280" s="147"/>
      <c r="AA1280" s="147"/>
      <c r="AB1280" s="147"/>
      <c r="AC1280" s="147"/>
      <c r="AD1280" s="147"/>
      <c r="AE1280" s="147"/>
      <c r="AF1280" s="147"/>
      <c r="AG1280" s="148" t="str">
        <f t="array" ref="AG1280">IF($P1280="", "",
  "IMT-" &amp; TEXT($A1280,"yyyy-mm-dd") &amp; "-" &amp;
  IFERROR(
    INDEX('{INDEX} Tour Packages'!A:AC,
      MATCH($P1280, '{INDEX} Tour Packages'!$A:$A, 0),
      MATCH("Destination Code", '{INDEX} Tour Packages'!$4:$4, 0)
    ),
    "UNKNOWN"
  ) &amp; "-" &amp;
  TEXT(COUNTIFS(P$4:P1280,P1280),"0000")
)
</f>
        <v/>
      </c>
    </row>
    <row r="1281">
      <c r="A1281" s="156"/>
      <c r="B1281" s="157"/>
      <c r="C1281" s="157"/>
      <c r="D1281" s="157"/>
      <c r="E1281" s="157"/>
      <c r="F1281" s="157"/>
      <c r="G1281" s="157"/>
      <c r="H1281" s="157"/>
      <c r="I1281" s="157"/>
      <c r="J1281" s="157"/>
      <c r="K1281" s="157"/>
      <c r="L1281" s="157"/>
      <c r="M1281" s="157"/>
      <c r="N1281" s="157"/>
      <c r="O1281" s="157"/>
      <c r="P1281" s="157"/>
      <c r="Q1281" s="157"/>
      <c r="R1281" s="157"/>
      <c r="S1281" s="157"/>
      <c r="T1281" s="157"/>
      <c r="U1281" s="157"/>
      <c r="V1281" s="157"/>
      <c r="W1281" s="157"/>
      <c r="X1281" s="157"/>
      <c r="Y1281" s="157"/>
      <c r="Z1281" s="157"/>
      <c r="AA1281" s="157"/>
      <c r="AB1281" s="157"/>
      <c r="AC1281" s="157"/>
      <c r="AD1281" s="157"/>
      <c r="AE1281" s="157"/>
      <c r="AF1281" s="157"/>
      <c r="AG1281" s="158" t="str">
        <f t="array" ref="AG1281">IF($P1281="", "",
  "IMT-" &amp; TEXT($A1281,"yyyy-mm-dd") &amp; "-" &amp;
  IFERROR(
    INDEX('{INDEX} Tour Packages'!A:AC,
      MATCH($P1281, '{INDEX} Tour Packages'!$A:$A, 0),
      MATCH("Destination Code", '{INDEX} Tour Packages'!$4:$4, 0)
    ),
    "UNKNOWN"
  ) &amp; "-" &amp;
  TEXT(COUNTIFS(P$4:P1281,P1281),"0000")
)
</f>
        <v/>
      </c>
    </row>
    <row r="1282">
      <c r="A1282" s="155"/>
      <c r="B1282" s="147"/>
      <c r="C1282" s="147"/>
      <c r="D1282" s="147"/>
      <c r="E1282" s="147"/>
      <c r="F1282" s="147"/>
      <c r="G1282" s="147"/>
      <c r="H1282" s="147"/>
      <c r="I1282" s="147"/>
      <c r="J1282" s="147"/>
      <c r="K1282" s="147"/>
      <c r="L1282" s="147"/>
      <c r="M1282" s="147"/>
      <c r="N1282" s="147"/>
      <c r="O1282" s="147"/>
      <c r="P1282" s="147"/>
      <c r="Q1282" s="147"/>
      <c r="R1282" s="147"/>
      <c r="S1282" s="147"/>
      <c r="T1282" s="147"/>
      <c r="U1282" s="147"/>
      <c r="V1282" s="147"/>
      <c r="W1282" s="147"/>
      <c r="X1282" s="147"/>
      <c r="Y1282" s="147"/>
      <c r="Z1282" s="147"/>
      <c r="AA1282" s="147"/>
      <c r="AB1282" s="147"/>
      <c r="AC1282" s="147"/>
      <c r="AD1282" s="147"/>
      <c r="AE1282" s="147"/>
      <c r="AF1282" s="147"/>
      <c r="AG1282" s="148" t="str">
        <f t="array" ref="AG1282">IF($P1282="", "",
  "IMT-" &amp; TEXT($A1282,"yyyy-mm-dd") &amp; "-" &amp;
  IFERROR(
    INDEX('{INDEX} Tour Packages'!A:AC,
      MATCH($P1282, '{INDEX} Tour Packages'!$A:$A, 0),
      MATCH("Destination Code", '{INDEX} Tour Packages'!$4:$4, 0)
    ),
    "UNKNOWN"
  ) &amp; "-" &amp;
  TEXT(COUNTIFS(P$4:P1282,P1282),"0000")
)
</f>
        <v/>
      </c>
    </row>
    <row r="1283">
      <c r="A1283" s="156"/>
      <c r="B1283" s="157"/>
      <c r="C1283" s="157"/>
      <c r="D1283" s="157"/>
      <c r="E1283" s="157"/>
      <c r="F1283" s="157"/>
      <c r="G1283" s="157"/>
      <c r="H1283" s="157"/>
      <c r="I1283" s="157"/>
      <c r="J1283" s="157"/>
      <c r="K1283" s="157"/>
      <c r="L1283" s="157"/>
      <c r="M1283" s="157"/>
      <c r="N1283" s="157"/>
      <c r="O1283" s="157"/>
      <c r="P1283" s="157"/>
      <c r="Q1283" s="157"/>
      <c r="R1283" s="157"/>
      <c r="S1283" s="157"/>
      <c r="T1283" s="157"/>
      <c r="U1283" s="157"/>
      <c r="V1283" s="157"/>
      <c r="W1283" s="157"/>
      <c r="X1283" s="157"/>
      <c r="Y1283" s="157"/>
      <c r="Z1283" s="157"/>
      <c r="AA1283" s="157"/>
      <c r="AB1283" s="157"/>
      <c r="AC1283" s="157"/>
      <c r="AD1283" s="157"/>
      <c r="AE1283" s="157"/>
      <c r="AF1283" s="157"/>
      <c r="AG1283" s="158" t="str">
        <f t="array" ref="AG1283">IF($P1283="", "",
  "IMT-" &amp; TEXT($A1283,"yyyy-mm-dd") &amp; "-" &amp;
  IFERROR(
    INDEX('{INDEX} Tour Packages'!A:AC,
      MATCH($P1283, '{INDEX} Tour Packages'!$A:$A, 0),
      MATCH("Destination Code", '{INDEX} Tour Packages'!$4:$4, 0)
    ),
    "UNKNOWN"
  ) &amp; "-" &amp;
  TEXT(COUNTIFS(P$4:P1283,P1283),"0000")
)
</f>
        <v/>
      </c>
    </row>
    <row r="1284">
      <c r="A1284" s="155"/>
      <c r="B1284" s="147"/>
      <c r="C1284" s="147"/>
      <c r="D1284" s="147"/>
      <c r="E1284" s="147"/>
      <c r="F1284" s="147"/>
      <c r="G1284" s="147"/>
      <c r="H1284" s="147"/>
      <c r="I1284" s="147"/>
      <c r="J1284" s="147"/>
      <c r="K1284" s="147"/>
      <c r="L1284" s="147"/>
      <c r="M1284" s="147"/>
      <c r="N1284" s="147"/>
      <c r="O1284" s="147"/>
      <c r="P1284" s="147"/>
      <c r="Q1284" s="147"/>
      <c r="R1284" s="147"/>
      <c r="S1284" s="147"/>
      <c r="T1284" s="147"/>
      <c r="U1284" s="147"/>
      <c r="V1284" s="147"/>
      <c r="W1284" s="147"/>
      <c r="X1284" s="147"/>
      <c r="Y1284" s="147"/>
      <c r="Z1284" s="147"/>
      <c r="AA1284" s="147"/>
      <c r="AB1284" s="147"/>
      <c r="AC1284" s="147"/>
      <c r="AD1284" s="147"/>
      <c r="AE1284" s="147"/>
      <c r="AF1284" s="147"/>
      <c r="AG1284" s="148" t="str">
        <f t="array" ref="AG1284">IF($P1284="", "",
  "IMT-" &amp; TEXT($A1284,"yyyy-mm-dd") &amp; "-" &amp;
  IFERROR(
    INDEX('{INDEX} Tour Packages'!A:AC,
      MATCH($P1284, '{INDEX} Tour Packages'!$A:$A, 0),
      MATCH("Destination Code", '{INDEX} Tour Packages'!$4:$4, 0)
    ),
    "UNKNOWN"
  ) &amp; "-" &amp;
  TEXT(COUNTIFS(P$4:P1284,P1284),"0000")
)
</f>
        <v/>
      </c>
    </row>
    <row r="1285">
      <c r="A1285" s="156"/>
      <c r="B1285" s="157"/>
      <c r="C1285" s="157"/>
      <c r="D1285" s="157"/>
      <c r="E1285" s="157"/>
      <c r="F1285" s="157"/>
      <c r="G1285" s="157"/>
      <c r="H1285" s="157"/>
      <c r="I1285" s="157"/>
      <c r="J1285" s="157"/>
      <c r="K1285" s="157"/>
      <c r="L1285" s="157"/>
      <c r="M1285" s="157"/>
      <c r="N1285" s="157"/>
      <c r="O1285" s="157"/>
      <c r="P1285" s="157"/>
      <c r="Q1285" s="157"/>
      <c r="R1285" s="157"/>
      <c r="S1285" s="157"/>
      <c r="T1285" s="157"/>
      <c r="U1285" s="157"/>
      <c r="V1285" s="157"/>
      <c r="W1285" s="157"/>
      <c r="X1285" s="157"/>
      <c r="Y1285" s="157"/>
      <c r="Z1285" s="157"/>
      <c r="AA1285" s="157"/>
      <c r="AB1285" s="157"/>
      <c r="AC1285" s="157"/>
      <c r="AD1285" s="157"/>
      <c r="AE1285" s="157"/>
      <c r="AF1285" s="157"/>
      <c r="AG1285" s="158" t="str">
        <f t="array" ref="AG1285">IF($P1285="", "",
  "IMT-" &amp; TEXT($A1285,"yyyy-mm-dd") &amp; "-" &amp;
  IFERROR(
    INDEX('{INDEX} Tour Packages'!A:AC,
      MATCH($P1285, '{INDEX} Tour Packages'!$A:$A, 0),
      MATCH("Destination Code", '{INDEX} Tour Packages'!$4:$4, 0)
    ),
    "UNKNOWN"
  ) &amp; "-" &amp;
  TEXT(COUNTIFS(P$4:P1285,P1285),"0000")
)
</f>
        <v/>
      </c>
    </row>
    <row r="1286">
      <c r="A1286" s="155"/>
      <c r="B1286" s="147"/>
      <c r="C1286" s="147"/>
      <c r="D1286" s="147"/>
      <c r="E1286" s="147"/>
      <c r="F1286" s="147"/>
      <c r="G1286" s="147"/>
      <c r="H1286" s="147"/>
      <c r="I1286" s="147"/>
      <c r="J1286" s="147"/>
      <c r="K1286" s="147"/>
      <c r="L1286" s="147"/>
      <c r="M1286" s="147"/>
      <c r="N1286" s="147"/>
      <c r="O1286" s="147"/>
      <c r="P1286" s="147"/>
      <c r="Q1286" s="147"/>
      <c r="R1286" s="147"/>
      <c r="S1286" s="147"/>
      <c r="T1286" s="147"/>
      <c r="U1286" s="147"/>
      <c r="V1286" s="147"/>
      <c r="W1286" s="147"/>
      <c r="X1286" s="147"/>
      <c r="Y1286" s="147"/>
      <c r="Z1286" s="147"/>
      <c r="AA1286" s="147"/>
      <c r="AB1286" s="147"/>
      <c r="AC1286" s="147"/>
      <c r="AD1286" s="147"/>
      <c r="AE1286" s="147"/>
      <c r="AF1286" s="147"/>
      <c r="AG1286" s="148" t="str">
        <f t="array" ref="AG1286">IF($P1286="", "",
  "IMT-" &amp; TEXT($A1286,"yyyy-mm-dd") &amp; "-" &amp;
  IFERROR(
    INDEX('{INDEX} Tour Packages'!A:AC,
      MATCH($P1286, '{INDEX} Tour Packages'!$A:$A, 0),
      MATCH("Destination Code", '{INDEX} Tour Packages'!$4:$4, 0)
    ),
    "UNKNOWN"
  ) &amp; "-" &amp;
  TEXT(COUNTIFS(P$4:P1286,P1286),"0000")
)
</f>
        <v/>
      </c>
    </row>
    <row r="1287">
      <c r="A1287" s="156"/>
      <c r="B1287" s="157"/>
      <c r="C1287" s="157"/>
      <c r="D1287" s="157"/>
      <c r="E1287" s="157"/>
      <c r="F1287" s="157"/>
      <c r="G1287" s="157"/>
      <c r="H1287" s="157"/>
      <c r="I1287" s="157"/>
      <c r="J1287" s="157"/>
      <c r="K1287" s="157"/>
      <c r="L1287" s="157"/>
      <c r="M1287" s="157"/>
      <c r="N1287" s="157"/>
      <c r="O1287" s="157"/>
      <c r="P1287" s="157"/>
      <c r="Q1287" s="157"/>
      <c r="R1287" s="157"/>
      <c r="S1287" s="157"/>
      <c r="T1287" s="157"/>
      <c r="U1287" s="157"/>
      <c r="V1287" s="157"/>
      <c r="W1287" s="157"/>
      <c r="X1287" s="157"/>
      <c r="Y1287" s="157"/>
      <c r="Z1287" s="157"/>
      <c r="AA1287" s="157"/>
      <c r="AB1287" s="157"/>
      <c r="AC1287" s="157"/>
      <c r="AD1287" s="157"/>
      <c r="AE1287" s="157"/>
      <c r="AF1287" s="157"/>
      <c r="AG1287" s="158" t="str">
        <f t="array" ref="AG1287">IF($P1287="", "",
  "IMT-" &amp; TEXT($A1287,"yyyy-mm-dd") &amp; "-" &amp;
  IFERROR(
    INDEX('{INDEX} Tour Packages'!A:AC,
      MATCH($P1287, '{INDEX} Tour Packages'!$A:$A, 0),
      MATCH("Destination Code", '{INDEX} Tour Packages'!$4:$4, 0)
    ),
    "UNKNOWN"
  ) &amp; "-" &amp;
  TEXT(COUNTIFS(P$4:P1287,P1287),"0000")
)
</f>
        <v/>
      </c>
    </row>
    <row r="1288">
      <c r="A1288" s="155"/>
      <c r="B1288" s="147"/>
      <c r="C1288" s="147"/>
      <c r="D1288" s="147"/>
      <c r="E1288" s="147"/>
      <c r="F1288" s="147"/>
      <c r="G1288" s="147"/>
      <c r="H1288" s="147"/>
      <c r="I1288" s="147"/>
      <c r="J1288" s="147"/>
      <c r="K1288" s="147"/>
      <c r="L1288" s="147"/>
      <c r="M1288" s="147"/>
      <c r="N1288" s="147"/>
      <c r="O1288" s="147"/>
      <c r="P1288" s="147"/>
      <c r="Q1288" s="147"/>
      <c r="R1288" s="147"/>
      <c r="S1288" s="147"/>
      <c r="T1288" s="147"/>
      <c r="U1288" s="147"/>
      <c r="V1288" s="147"/>
      <c r="W1288" s="147"/>
      <c r="X1288" s="147"/>
      <c r="Y1288" s="147"/>
      <c r="Z1288" s="147"/>
      <c r="AA1288" s="147"/>
      <c r="AB1288" s="147"/>
      <c r="AC1288" s="147"/>
      <c r="AD1288" s="147"/>
      <c r="AE1288" s="147"/>
      <c r="AF1288" s="147"/>
      <c r="AG1288" s="148" t="str">
        <f t="array" ref="AG1288">IF($P1288="", "",
  "IMT-" &amp; TEXT($A1288,"yyyy-mm-dd") &amp; "-" &amp;
  IFERROR(
    INDEX('{INDEX} Tour Packages'!A:AC,
      MATCH($P1288, '{INDEX} Tour Packages'!$A:$A, 0),
      MATCH("Destination Code", '{INDEX} Tour Packages'!$4:$4, 0)
    ),
    "UNKNOWN"
  ) &amp; "-" &amp;
  TEXT(COUNTIFS(P$4:P1288,P1288),"0000")
)
</f>
        <v/>
      </c>
    </row>
    <row r="1289">
      <c r="A1289" s="156"/>
      <c r="B1289" s="157"/>
      <c r="C1289" s="157"/>
      <c r="D1289" s="157"/>
      <c r="E1289" s="157"/>
      <c r="F1289" s="157"/>
      <c r="G1289" s="157"/>
      <c r="H1289" s="157"/>
      <c r="I1289" s="157"/>
      <c r="J1289" s="157"/>
      <c r="K1289" s="157"/>
      <c r="L1289" s="157"/>
      <c r="M1289" s="157"/>
      <c r="N1289" s="157"/>
      <c r="O1289" s="157"/>
      <c r="P1289" s="157"/>
      <c r="Q1289" s="157"/>
      <c r="R1289" s="157"/>
      <c r="S1289" s="157"/>
      <c r="T1289" s="157"/>
      <c r="U1289" s="157"/>
      <c r="V1289" s="157"/>
      <c r="W1289" s="157"/>
      <c r="X1289" s="157"/>
      <c r="Y1289" s="157"/>
      <c r="Z1289" s="157"/>
      <c r="AA1289" s="157"/>
      <c r="AB1289" s="157"/>
      <c r="AC1289" s="157"/>
      <c r="AD1289" s="157"/>
      <c r="AE1289" s="157"/>
      <c r="AF1289" s="157"/>
      <c r="AG1289" s="158" t="str">
        <f t="array" ref="AG1289">IF($P1289="", "",
  "IMT-" &amp; TEXT($A1289,"yyyy-mm-dd") &amp; "-" &amp;
  IFERROR(
    INDEX('{INDEX} Tour Packages'!A:AC,
      MATCH($P1289, '{INDEX} Tour Packages'!$A:$A, 0),
      MATCH("Destination Code", '{INDEX} Tour Packages'!$4:$4, 0)
    ),
    "UNKNOWN"
  ) &amp; "-" &amp;
  TEXT(COUNTIFS(P$4:P1289,P1289),"0000")
)
</f>
        <v/>
      </c>
    </row>
    <row r="1290">
      <c r="A1290" s="155"/>
      <c r="B1290" s="147"/>
      <c r="C1290" s="147"/>
      <c r="D1290" s="147"/>
      <c r="E1290" s="147"/>
      <c r="F1290" s="147"/>
      <c r="G1290" s="147"/>
      <c r="H1290" s="147"/>
      <c r="I1290" s="147"/>
      <c r="J1290" s="147"/>
      <c r="K1290" s="147"/>
      <c r="L1290" s="147"/>
      <c r="M1290" s="147"/>
      <c r="N1290" s="147"/>
      <c r="O1290" s="147"/>
      <c r="P1290" s="147"/>
      <c r="Q1290" s="147"/>
      <c r="R1290" s="147"/>
      <c r="S1290" s="147"/>
      <c r="T1290" s="147"/>
      <c r="U1290" s="147"/>
      <c r="V1290" s="147"/>
      <c r="W1290" s="147"/>
      <c r="X1290" s="147"/>
      <c r="Y1290" s="147"/>
      <c r="Z1290" s="147"/>
      <c r="AA1290" s="147"/>
      <c r="AB1290" s="147"/>
      <c r="AC1290" s="147"/>
      <c r="AD1290" s="147"/>
      <c r="AE1290" s="147"/>
      <c r="AF1290" s="147"/>
      <c r="AG1290" s="148" t="str">
        <f t="array" ref="AG1290">IF($P1290="", "",
  "IMT-" &amp; TEXT($A1290,"yyyy-mm-dd") &amp; "-" &amp;
  IFERROR(
    INDEX('{INDEX} Tour Packages'!A:AC,
      MATCH($P1290, '{INDEX} Tour Packages'!$A:$A, 0),
      MATCH("Destination Code", '{INDEX} Tour Packages'!$4:$4, 0)
    ),
    "UNKNOWN"
  ) &amp; "-" &amp;
  TEXT(COUNTIFS(P$4:P1290,P1290),"0000")
)
</f>
        <v/>
      </c>
    </row>
    <row r="1291">
      <c r="A1291" s="156"/>
      <c r="B1291" s="157"/>
      <c r="C1291" s="157"/>
      <c r="D1291" s="157"/>
      <c r="E1291" s="157"/>
      <c r="F1291" s="157"/>
      <c r="G1291" s="157"/>
      <c r="H1291" s="157"/>
      <c r="I1291" s="157"/>
      <c r="J1291" s="157"/>
      <c r="K1291" s="157"/>
      <c r="L1291" s="157"/>
      <c r="M1291" s="157"/>
      <c r="N1291" s="157"/>
      <c r="O1291" s="157"/>
      <c r="P1291" s="157"/>
      <c r="Q1291" s="157"/>
      <c r="R1291" s="157"/>
      <c r="S1291" s="157"/>
      <c r="T1291" s="157"/>
      <c r="U1291" s="157"/>
      <c r="V1291" s="157"/>
      <c r="W1291" s="157"/>
      <c r="X1291" s="157"/>
      <c r="Y1291" s="157"/>
      <c r="Z1291" s="157"/>
      <c r="AA1291" s="157"/>
      <c r="AB1291" s="157"/>
      <c r="AC1291" s="157"/>
      <c r="AD1291" s="157"/>
      <c r="AE1291" s="157"/>
      <c r="AF1291" s="157"/>
      <c r="AG1291" s="158" t="str">
        <f t="array" ref="AG1291">IF($P1291="", "",
  "IMT-" &amp; TEXT($A1291,"yyyy-mm-dd") &amp; "-" &amp;
  IFERROR(
    INDEX('{INDEX} Tour Packages'!A:AC,
      MATCH($P1291, '{INDEX} Tour Packages'!$A:$A, 0),
      MATCH("Destination Code", '{INDEX} Tour Packages'!$4:$4, 0)
    ),
    "UNKNOWN"
  ) &amp; "-" &amp;
  TEXT(COUNTIFS(P$4:P1291,P1291),"0000")
)
</f>
        <v/>
      </c>
    </row>
    <row r="1292">
      <c r="A1292" s="155"/>
      <c r="B1292" s="147"/>
      <c r="C1292" s="147"/>
      <c r="D1292" s="147"/>
      <c r="E1292" s="147"/>
      <c r="F1292" s="147"/>
      <c r="G1292" s="147"/>
      <c r="H1292" s="147"/>
      <c r="I1292" s="147"/>
      <c r="J1292" s="147"/>
      <c r="K1292" s="147"/>
      <c r="L1292" s="147"/>
      <c r="M1292" s="147"/>
      <c r="N1292" s="147"/>
      <c r="O1292" s="147"/>
      <c r="P1292" s="147"/>
      <c r="Q1292" s="147"/>
      <c r="R1292" s="147"/>
      <c r="S1292" s="147"/>
      <c r="T1292" s="147"/>
      <c r="U1292" s="147"/>
      <c r="V1292" s="147"/>
      <c r="W1292" s="147"/>
      <c r="X1292" s="147"/>
      <c r="Y1292" s="147"/>
      <c r="Z1292" s="147"/>
      <c r="AA1292" s="147"/>
      <c r="AB1292" s="147"/>
      <c r="AC1292" s="147"/>
      <c r="AD1292" s="147"/>
      <c r="AE1292" s="147"/>
      <c r="AF1292" s="147"/>
      <c r="AG1292" s="148" t="str">
        <f t="array" ref="AG1292">IF($P1292="", "",
  "IMT-" &amp; TEXT($A1292,"yyyy-mm-dd") &amp; "-" &amp;
  IFERROR(
    INDEX('{INDEX} Tour Packages'!A:AC,
      MATCH($P1292, '{INDEX} Tour Packages'!$A:$A, 0),
      MATCH("Destination Code", '{INDEX} Tour Packages'!$4:$4, 0)
    ),
    "UNKNOWN"
  ) &amp; "-" &amp;
  TEXT(COUNTIFS(P$4:P1292,P1292),"0000")
)
</f>
        <v/>
      </c>
    </row>
    <row r="1293">
      <c r="A1293" s="156"/>
      <c r="B1293" s="157"/>
      <c r="C1293" s="157"/>
      <c r="D1293" s="157"/>
      <c r="E1293" s="157"/>
      <c r="F1293" s="157"/>
      <c r="G1293" s="157"/>
      <c r="H1293" s="157"/>
      <c r="I1293" s="157"/>
      <c r="J1293" s="157"/>
      <c r="K1293" s="157"/>
      <c r="L1293" s="157"/>
      <c r="M1293" s="157"/>
      <c r="N1293" s="157"/>
      <c r="O1293" s="157"/>
      <c r="P1293" s="157"/>
      <c r="Q1293" s="157"/>
      <c r="R1293" s="157"/>
      <c r="S1293" s="157"/>
      <c r="T1293" s="157"/>
      <c r="U1293" s="157"/>
      <c r="V1293" s="157"/>
      <c r="W1293" s="157"/>
      <c r="X1293" s="157"/>
      <c r="Y1293" s="157"/>
      <c r="Z1293" s="157"/>
      <c r="AA1293" s="157"/>
      <c r="AB1293" s="157"/>
      <c r="AC1293" s="157"/>
      <c r="AD1293" s="157"/>
      <c r="AE1293" s="157"/>
      <c r="AF1293" s="157"/>
      <c r="AG1293" s="158" t="str">
        <f t="array" ref="AG1293">IF($P1293="", "",
  "IMT-" &amp; TEXT($A1293,"yyyy-mm-dd") &amp; "-" &amp;
  IFERROR(
    INDEX('{INDEX} Tour Packages'!A:AC,
      MATCH($P1293, '{INDEX} Tour Packages'!$A:$A, 0),
      MATCH("Destination Code", '{INDEX} Tour Packages'!$4:$4, 0)
    ),
    "UNKNOWN"
  ) &amp; "-" &amp;
  TEXT(COUNTIFS(P$4:P1293,P1293),"0000")
)
</f>
        <v/>
      </c>
    </row>
    <row r="1294">
      <c r="A1294" s="155"/>
      <c r="B1294" s="147"/>
      <c r="C1294" s="147"/>
      <c r="D1294" s="147"/>
      <c r="E1294" s="147"/>
      <c r="F1294" s="147"/>
      <c r="G1294" s="147"/>
      <c r="H1294" s="147"/>
      <c r="I1294" s="147"/>
      <c r="J1294" s="147"/>
      <c r="K1294" s="147"/>
      <c r="L1294" s="147"/>
      <c r="M1294" s="147"/>
      <c r="N1294" s="147"/>
      <c r="O1294" s="147"/>
      <c r="P1294" s="147"/>
      <c r="Q1294" s="147"/>
      <c r="R1294" s="147"/>
      <c r="S1294" s="147"/>
      <c r="T1294" s="147"/>
      <c r="U1294" s="147"/>
      <c r="V1294" s="147"/>
      <c r="W1294" s="147"/>
      <c r="X1294" s="147"/>
      <c r="Y1294" s="147"/>
      <c r="Z1294" s="147"/>
      <c r="AA1294" s="147"/>
      <c r="AB1294" s="147"/>
      <c r="AC1294" s="147"/>
      <c r="AD1294" s="147"/>
      <c r="AE1294" s="147"/>
      <c r="AF1294" s="147"/>
      <c r="AG1294" s="148" t="str">
        <f t="array" ref="AG1294">IF($P1294="", "",
  "IMT-" &amp; TEXT($A1294,"yyyy-mm-dd") &amp; "-" &amp;
  IFERROR(
    INDEX('{INDEX} Tour Packages'!A:AC,
      MATCH($P1294, '{INDEX} Tour Packages'!$A:$A, 0),
      MATCH("Destination Code", '{INDEX} Tour Packages'!$4:$4, 0)
    ),
    "UNKNOWN"
  ) &amp; "-" &amp;
  TEXT(COUNTIFS(P$4:P1294,P1294),"0000")
)
</f>
        <v/>
      </c>
    </row>
    <row r="1295">
      <c r="A1295" s="156"/>
      <c r="B1295" s="157"/>
      <c r="C1295" s="157"/>
      <c r="D1295" s="157"/>
      <c r="E1295" s="157"/>
      <c r="F1295" s="157"/>
      <c r="G1295" s="157"/>
      <c r="H1295" s="157"/>
      <c r="I1295" s="157"/>
      <c r="J1295" s="157"/>
      <c r="K1295" s="157"/>
      <c r="L1295" s="157"/>
      <c r="M1295" s="157"/>
      <c r="N1295" s="157"/>
      <c r="O1295" s="157"/>
      <c r="P1295" s="157"/>
      <c r="Q1295" s="157"/>
      <c r="R1295" s="157"/>
      <c r="S1295" s="157"/>
      <c r="T1295" s="157"/>
      <c r="U1295" s="157"/>
      <c r="V1295" s="157"/>
      <c r="W1295" s="157"/>
      <c r="X1295" s="157"/>
      <c r="Y1295" s="157"/>
      <c r="Z1295" s="157"/>
      <c r="AA1295" s="157"/>
      <c r="AB1295" s="157"/>
      <c r="AC1295" s="157"/>
      <c r="AD1295" s="157"/>
      <c r="AE1295" s="157"/>
      <c r="AF1295" s="157"/>
      <c r="AG1295" s="158" t="str">
        <f t="array" ref="AG1295">IF($P1295="", "",
  "IMT-" &amp; TEXT($A1295,"yyyy-mm-dd") &amp; "-" &amp;
  IFERROR(
    INDEX('{INDEX} Tour Packages'!A:AC,
      MATCH($P1295, '{INDEX} Tour Packages'!$A:$A, 0),
      MATCH("Destination Code", '{INDEX} Tour Packages'!$4:$4, 0)
    ),
    "UNKNOWN"
  ) &amp; "-" &amp;
  TEXT(COUNTIFS(P$4:P1295,P1295),"0000")
)
</f>
        <v/>
      </c>
    </row>
    <row r="1296">
      <c r="A1296" s="155"/>
      <c r="B1296" s="147"/>
      <c r="C1296" s="147"/>
      <c r="D1296" s="147"/>
      <c r="E1296" s="147"/>
      <c r="F1296" s="147"/>
      <c r="G1296" s="147"/>
      <c r="H1296" s="147"/>
      <c r="I1296" s="147"/>
      <c r="J1296" s="147"/>
      <c r="K1296" s="147"/>
      <c r="L1296" s="147"/>
      <c r="M1296" s="147"/>
      <c r="N1296" s="147"/>
      <c r="O1296" s="147"/>
      <c r="P1296" s="147"/>
      <c r="Q1296" s="147"/>
      <c r="R1296" s="147"/>
      <c r="S1296" s="147"/>
      <c r="T1296" s="147"/>
      <c r="U1296" s="147"/>
      <c r="V1296" s="147"/>
      <c r="W1296" s="147"/>
      <c r="X1296" s="147"/>
      <c r="Y1296" s="147"/>
      <c r="Z1296" s="147"/>
      <c r="AA1296" s="147"/>
      <c r="AB1296" s="147"/>
      <c r="AC1296" s="147"/>
      <c r="AD1296" s="147"/>
      <c r="AE1296" s="147"/>
      <c r="AF1296" s="147"/>
      <c r="AG1296" s="148" t="str">
        <f t="array" ref="AG1296">IF($P1296="", "",
  "IMT-" &amp; TEXT($A1296,"yyyy-mm-dd") &amp; "-" &amp;
  IFERROR(
    INDEX('{INDEX} Tour Packages'!A:AC,
      MATCH($P1296, '{INDEX} Tour Packages'!$A:$A, 0),
      MATCH("Destination Code", '{INDEX} Tour Packages'!$4:$4, 0)
    ),
    "UNKNOWN"
  ) &amp; "-" &amp;
  TEXT(COUNTIFS(P$4:P1296,P1296),"0000")
)
</f>
        <v/>
      </c>
    </row>
    <row r="1297">
      <c r="A1297" s="156"/>
      <c r="B1297" s="157"/>
      <c r="C1297" s="157"/>
      <c r="D1297" s="157"/>
      <c r="E1297" s="157"/>
      <c r="F1297" s="157"/>
      <c r="G1297" s="157"/>
      <c r="H1297" s="157"/>
      <c r="I1297" s="157"/>
      <c r="J1297" s="157"/>
      <c r="K1297" s="157"/>
      <c r="L1297" s="157"/>
      <c r="M1297" s="157"/>
      <c r="N1297" s="157"/>
      <c r="O1297" s="157"/>
      <c r="P1297" s="157"/>
      <c r="Q1297" s="157"/>
      <c r="R1297" s="157"/>
      <c r="S1297" s="157"/>
      <c r="T1297" s="157"/>
      <c r="U1297" s="157"/>
      <c r="V1297" s="157"/>
      <c r="W1297" s="157"/>
      <c r="X1297" s="157"/>
      <c r="Y1297" s="157"/>
      <c r="Z1297" s="157"/>
      <c r="AA1297" s="157"/>
      <c r="AB1297" s="157"/>
      <c r="AC1297" s="157"/>
      <c r="AD1297" s="157"/>
      <c r="AE1297" s="157"/>
      <c r="AF1297" s="157"/>
      <c r="AG1297" s="158" t="str">
        <f t="array" ref="AG1297">IF($P1297="", "",
  "IMT-" &amp; TEXT($A1297,"yyyy-mm-dd") &amp; "-" &amp;
  IFERROR(
    INDEX('{INDEX} Tour Packages'!A:AC,
      MATCH($P1297, '{INDEX} Tour Packages'!$A:$A, 0),
      MATCH("Destination Code", '{INDEX} Tour Packages'!$4:$4, 0)
    ),
    "UNKNOWN"
  ) &amp; "-" &amp;
  TEXT(COUNTIFS(P$4:P1297,P1297),"0000")
)
</f>
        <v/>
      </c>
    </row>
    <row r="1298">
      <c r="A1298" s="155"/>
      <c r="B1298" s="147"/>
      <c r="C1298" s="147"/>
      <c r="D1298" s="147"/>
      <c r="E1298" s="147"/>
      <c r="F1298" s="147"/>
      <c r="G1298" s="147"/>
      <c r="H1298" s="147"/>
      <c r="I1298" s="147"/>
      <c r="J1298" s="147"/>
      <c r="K1298" s="147"/>
      <c r="L1298" s="147"/>
      <c r="M1298" s="147"/>
      <c r="N1298" s="147"/>
      <c r="O1298" s="147"/>
      <c r="P1298" s="147"/>
      <c r="Q1298" s="147"/>
      <c r="R1298" s="147"/>
      <c r="S1298" s="147"/>
      <c r="T1298" s="147"/>
      <c r="U1298" s="147"/>
      <c r="V1298" s="147"/>
      <c r="W1298" s="147"/>
      <c r="X1298" s="147"/>
      <c r="Y1298" s="147"/>
      <c r="Z1298" s="147"/>
      <c r="AA1298" s="147"/>
      <c r="AB1298" s="147"/>
      <c r="AC1298" s="147"/>
      <c r="AD1298" s="147"/>
      <c r="AE1298" s="147"/>
      <c r="AF1298" s="147"/>
      <c r="AG1298" s="148" t="str">
        <f t="array" ref="AG1298">IF($P1298="", "",
  "IMT-" &amp; TEXT($A1298,"yyyy-mm-dd") &amp; "-" &amp;
  IFERROR(
    INDEX('{INDEX} Tour Packages'!A:AC,
      MATCH($P1298, '{INDEX} Tour Packages'!$A:$A, 0),
      MATCH("Destination Code", '{INDEX} Tour Packages'!$4:$4, 0)
    ),
    "UNKNOWN"
  ) &amp; "-" &amp;
  TEXT(COUNTIFS(P$4:P1298,P1298),"0000")
)
</f>
        <v/>
      </c>
    </row>
    <row r="1299">
      <c r="A1299" s="156"/>
      <c r="B1299" s="157"/>
      <c r="C1299" s="157"/>
      <c r="D1299" s="157"/>
      <c r="E1299" s="157"/>
      <c r="F1299" s="157"/>
      <c r="G1299" s="157"/>
      <c r="H1299" s="157"/>
      <c r="I1299" s="157"/>
      <c r="J1299" s="157"/>
      <c r="K1299" s="157"/>
      <c r="L1299" s="157"/>
      <c r="M1299" s="157"/>
      <c r="N1299" s="157"/>
      <c r="O1299" s="157"/>
      <c r="P1299" s="157"/>
      <c r="Q1299" s="157"/>
      <c r="R1299" s="157"/>
      <c r="S1299" s="157"/>
      <c r="T1299" s="157"/>
      <c r="U1299" s="157"/>
      <c r="V1299" s="157"/>
      <c r="W1299" s="157"/>
      <c r="X1299" s="157"/>
      <c r="Y1299" s="157"/>
      <c r="Z1299" s="157"/>
      <c r="AA1299" s="157"/>
      <c r="AB1299" s="157"/>
      <c r="AC1299" s="157"/>
      <c r="AD1299" s="157"/>
      <c r="AE1299" s="157"/>
      <c r="AF1299" s="157"/>
      <c r="AG1299" s="158" t="str">
        <f t="array" ref="AG1299">IF($P1299="", "",
  "IMT-" &amp; TEXT($A1299,"yyyy-mm-dd") &amp; "-" &amp;
  IFERROR(
    INDEX('{INDEX} Tour Packages'!A:AC,
      MATCH($P1299, '{INDEX} Tour Packages'!$A:$A, 0),
      MATCH("Destination Code", '{INDEX} Tour Packages'!$4:$4, 0)
    ),
    "UNKNOWN"
  ) &amp; "-" &amp;
  TEXT(COUNTIFS(P$4:P1299,P1299),"0000")
)
</f>
        <v/>
      </c>
    </row>
    <row r="1300">
      <c r="A1300" s="155"/>
      <c r="B1300" s="147"/>
      <c r="C1300" s="147"/>
      <c r="D1300" s="147"/>
      <c r="E1300" s="147"/>
      <c r="F1300" s="147"/>
      <c r="G1300" s="147"/>
      <c r="H1300" s="147"/>
      <c r="I1300" s="147"/>
      <c r="J1300" s="147"/>
      <c r="K1300" s="147"/>
      <c r="L1300" s="147"/>
      <c r="M1300" s="147"/>
      <c r="N1300" s="147"/>
      <c r="O1300" s="147"/>
      <c r="P1300" s="147"/>
      <c r="Q1300" s="147"/>
      <c r="R1300" s="147"/>
      <c r="S1300" s="147"/>
      <c r="T1300" s="147"/>
      <c r="U1300" s="147"/>
      <c r="V1300" s="147"/>
      <c r="W1300" s="147"/>
      <c r="X1300" s="147"/>
      <c r="Y1300" s="147"/>
      <c r="Z1300" s="147"/>
      <c r="AA1300" s="147"/>
      <c r="AB1300" s="147"/>
      <c r="AC1300" s="147"/>
      <c r="AD1300" s="147"/>
      <c r="AE1300" s="147"/>
      <c r="AF1300" s="147"/>
      <c r="AG1300" s="148" t="str">
        <f t="array" ref="AG1300">IF($P1300="", "",
  "IMT-" &amp; TEXT($A1300,"yyyy-mm-dd") &amp; "-" &amp;
  IFERROR(
    INDEX('{INDEX} Tour Packages'!A:AC,
      MATCH($P1300, '{INDEX} Tour Packages'!$A:$A, 0),
      MATCH("Destination Code", '{INDEX} Tour Packages'!$4:$4, 0)
    ),
    "UNKNOWN"
  ) &amp; "-" &amp;
  TEXT(COUNTIFS(P$4:P1300,P1300),"0000")
)
</f>
        <v/>
      </c>
    </row>
    <row r="1301">
      <c r="A1301" s="156"/>
      <c r="B1301" s="157"/>
      <c r="C1301" s="157"/>
      <c r="D1301" s="157"/>
      <c r="E1301" s="157"/>
      <c r="F1301" s="157"/>
      <c r="G1301" s="157"/>
      <c r="H1301" s="157"/>
      <c r="I1301" s="157"/>
      <c r="J1301" s="157"/>
      <c r="K1301" s="157"/>
      <c r="L1301" s="157"/>
      <c r="M1301" s="157"/>
      <c r="N1301" s="157"/>
      <c r="O1301" s="157"/>
      <c r="P1301" s="157"/>
      <c r="Q1301" s="157"/>
      <c r="R1301" s="157"/>
      <c r="S1301" s="157"/>
      <c r="T1301" s="157"/>
      <c r="U1301" s="157"/>
      <c r="V1301" s="157"/>
      <c r="W1301" s="157"/>
      <c r="X1301" s="157"/>
      <c r="Y1301" s="157"/>
      <c r="Z1301" s="157"/>
      <c r="AA1301" s="157"/>
      <c r="AB1301" s="157"/>
      <c r="AC1301" s="157"/>
      <c r="AD1301" s="157"/>
      <c r="AE1301" s="157"/>
      <c r="AF1301" s="157"/>
      <c r="AG1301" s="158" t="str">
        <f t="array" ref="AG1301">IF($P1301="", "",
  "IMT-" &amp; TEXT($A1301,"yyyy-mm-dd") &amp; "-" &amp;
  IFERROR(
    INDEX('{INDEX} Tour Packages'!A:AC,
      MATCH($P1301, '{INDEX} Tour Packages'!$A:$A, 0),
      MATCH("Destination Code", '{INDEX} Tour Packages'!$4:$4, 0)
    ),
    "UNKNOWN"
  ) &amp; "-" &amp;
  TEXT(COUNTIFS(P$4:P1301,P1301),"0000")
)
</f>
        <v/>
      </c>
    </row>
    <row r="1302">
      <c r="A1302" s="155"/>
      <c r="B1302" s="147"/>
      <c r="C1302" s="147"/>
      <c r="D1302" s="147"/>
      <c r="E1302" s="147"/>
      <c r="F1302" s="147"/>
      <c r="G1302" s="147"/>
      <c r="H1302" s="147"/>
      <c r="I1302" s="147"/>
      <c r="J1302" s="147"/>
      <c r="K1302" s="147"/>
      <c r="L1302" s="147"/>
      <c r="M1302" s="147"/>
      <c r="N1302" s="147"/>
      <c r="O1302" s="147"/>
      <c r="P1302" s="147"/>
      <c r="Q1302" s="147"/>
      <c r="R1302" s="147"/>
      <c r="S1302" s="147"/>
      <c r="T1302" s="147"/>
      <c r="U1302" s="147"/>
      <c r="V1302" s="147"/>
      <c r="W1302" s="147"/>
      <c r="X1302" s="147"/>
      <c r="Y1302" s="147"/>
      <c r="Z1302" s="147"/>
      <c r="AA1302" s="147"/>
      <c r="AB1302" s="147"/>
      <c r="AC1302" s="147"/>
      <c r="AD1302" s="147"/>
      <c r="AE1302" s="147"/>
      <c r="AF1302" s="147"/>
      <c r="AG1302" s="148" t="str">
        <f t="array" ref="AG1302">IF($P1302="", "",
  "IMT-" &amp; TEXT($A1302,"yyyy-mm-dd") &amp; "-" &amp;
  IFERROR(
    INDEX('{INDEX} Tour Packages'!A:AC,
      MATCH($P1302, '{INDEX} Tour Packages'!$A:$A, 0),
      MATCH("Destination Code", '{INDEX} Tour Packages'!$4:$4, 0)
    ),
    "UNKNOWN"
  ) &amp; "-" &amp;
  TEXT(COUNTIFS(P$4:P1302,P1302),"0000")
)
</f>
        <v/>
      </c>
    </row>
    <row r="1303">
      <c r="A1303" s="156"/>
      <c r="B1303" s="157"/>
      <c r="C1303" s="157"/>
      <c r="D1303" s="157"/>
      <c r="E1303" s="157"/>
      <c r="F1303" s="157"/>
      <c r="G1303" s="157"/>
      <c r="H1303" s="157"/>
      <c r="I1303" s="157"/>
      <c r="J1303" s="157"/>
      <c r="K1303" s="157"/>
      <c r="L1303" s="157"/>
      <c r="M1303" s="157"/>
      <c r="N1303" s="157"/>
      <c r="O1303" s="157"/>
      <c r="P1303" s="157"/>
      <c r="Q1303" s="157"/>
      <c r="R1303" s="157"/>
      <c r="S1303" s="157"/>
      <c r="T1303" s="157"/>
      <c r="U1303" s="157"/>
      <c r="V1303" s="157"/>
      <c r="W1303" s="157"/>
      <c r="X1303" s="157"/>
      <c r="Y1303" s="157"/>
      <c r="Z1303" s="157"/>
      <c r="AA1303" s="157"/>
      <c r="AB1303" s="157"/>
      <c r="AC1303" s="157"/>
      <c r="AD1303" s="157"/>
      <c r="AE1303" s="157"/>
      <c r="AF1303" s="157"/>
      <c r="AG1303" s="158" t="str">
        <f t="array" ref="AG1303">IF($P1303="", "",
  "IMT-" &amp; TEXT($A1303,"yyyy-mm-dd") &amp; "-" &amp;
  IFERROR(
    INDEX('{INDEX} Tour Packages'!A:AC,
      MATCH($P1303, '{INDEX} Tour Packages'!$A:$A, 0),
      MATCH("Destination Code", '{INDEX} Tour Packages'!$4:$4, 0)
    ),
    "UNKNOWN"
  ) &amp; "-" &amp;
  TEXT(COUNTIFS(P$4:P1303,P1303),"0000")
)
</f>
        <v/>
      </c>
    </row>
    <row r="1304">
      <c r="A1304" s="155"/>
      <c r="B1304" s="147"/>
      <c r="C1304" s="147"/>
      <c r="D1304" s="147"/>
      <c r="E1304" s="147"/>
      <c r="F1304" s="147"/>
      <c r="G1304" s="147"/>
      <c r="H1304" s="147"/>
      <c r="I1304" s="147"/>
      <c r="J1304" s="147"/>
      <c r="K1304" s="147"/>
      <c r="L1304" s="147"/>
      <c r="M1304" s="147"/>
      <c r="N1304" s="147"/>
      <c r="O1304" s="147"/>
      <c r="P1304" s="147"/>
      <c r="Q1304" s="147"/>
      <c r="R1304" s="147"/>
      <c r="S1304" s="147"/>
      <c r="T1304" s="147"/>
      <c r="U1304" s="147"/>
      <c r="V1304" s="147"/>
      <c r="W1304" s="147"/>
      <c r="X1304" s="147"/>
      <c r="Y1304" s="147"/>
      <c r="Z1304" s="147"/>
      <c r="AA1304" s="147"/>
      <c r="AB1304" s="147"/>
      <c r="AC1304" s="147"/>
      <c r="AD1304" s="147"/>
      <c r="AE1304" s="147"/>
      <c r="AF1304" s="147"/>
      <c r="AG1304" s="148" t="str">
        <f t="array" ref="AG1304">IF($P1304="", "",
  "IMT-" &amp; TEXT($A1304,"yyyy-mm-dd") &amp; "-" &amp;
  IFERROR(
    INDEX('{INDEX} Tour Packages'!A:AC,
      MATCH($P1304, '{INDEX} Tour Packages'!$A:$A, 0),
      MATCH("Destination Code", '{INDEX} Tour Packages'!$4:$4, 0)
    ),
    "UNKNOWN"
  ) &amp; "-" &amp;
  TEXT(COUNTIFS(P$4:P1304,P1304),"0000")
)
</f>
        <v/>
      </c>
    </row>
    <row r="1305">
      <c r="A1305" s="156"/>
      <c r="B1305" s="157"/>
      <c r="C1305" s="157"/>
      <c r="D1305" s="157"/>
      <c r="E1305" s="157"/>
      <c r="F1305" s="157"/>
      <c r="G1305" s="157"/>
      <c r="H1305" s="157"/>
      <c r="I1305" s="157"/>
      <c r="J1305" s="157"/>
      <c r="K1305" s="157"/>
      <c r="L1305" s="157"/>
      <c r="M1305" s="157"/>
      <c r="N1305" s="157"/>
      <c r="O1305" s="157"/>
      <c r="P1305" s="157"/>
      <c r="Q1305" s="157"/>
      <c r="R1305" s="157"/>
      <c r="S1305" s="157"/>
      <c r="T1305" s="157"/>
      <c r="U1305" s="157"/>
      <c r="V1305" s="157"/>
      <c r="W1305" s="157"/>
      <c r="X1305" s="157"/>
      <c r="Y1305" s="157"/>
      <c r="Z1305" s="157"/>
      <c r="AA1305" s="157"/>
      <c r="AB1305" s="157"/>
      <c r="AC1305" s="157"/>
      <c r="AD1305" s="157"/>
      <c r="AE1305" s="157"/>
      <c r="AF1305" s="157"/>
      <c r="AG1305" s="158" t="str">
        <f t="array" ref="AG1305">IF($P1305="", "",
  "IMT-" &amp; TEXT($A1305,"yyyy-mm-dd") &amp; "-" &amp;
  IFERROR(
    INDEX('{INDEX} Tour Packages'!A:AC,
      MATCH($P1305, '{INDEX} Tour Packages'!$A:$A, 0),
      MATCH("Destination Code", '{INDEX} Tour Packages'!$4:$4, 0)
    ),
    "UNKNOWN"
  ) &amp; "-" &amp;
  TEXT(COUNTIFS(P$4:P1305,P1305),"0000")
)
</f>
        <v/>
      </c>
    </row>
    <row r="1306">
      <c r="A1306" s="155"/>
      <c r="B1306" s="147"/>
      <c r="C1306" s="147"/>
      <c r="D1306" s="147"/>
      <c r="E1306" s="147"/>
      <c r="F1306" s="147"/>
      <c r="G1306" s="147"/>
      <c r="H1306" s="147"/>
      <c r="I1306" s="147"/>
      <c r="J1306" s="147"/>
      <c r="K1306" s="147"/>
      <c r="L1306" s="147"/>
      <c r="M1306" s="147"/>
      <c r="N1306" s="147"/>
      <c r="O1306" s="147"/>
      <c r="P1306" s="147"/>
      <c r="Q1306" s="147"/>
      <c r="R1306" s="147"/>
      <c r="S1306" s="147"/>
      <c r="T1306" s="147"/>
      <c r="U1306" s="147"/>
      <c r="V1306" s="147"/>
      <c r="W1306" s="147"/>
      <c r="X1306" s="147"/>
      <c r="Y1306" s="147"/>
      <c r="Z1306" s="147"/>
      <c r="AA1306" s="147"/>
      <c r="AB1306" s="147"/>
      <c r="AC1306" s="147"/>
      <c r="AD1306" s="147"/>
      <c r="AE1306" s="147"/>
      <c r="AF1306" s="147"/>
      <c r="AG1306" s="148" t="str">
        <f t="array" ref="AG1306">IF($P1306="", "",
  "IMT-" &amp; TEXT($A1306,"yyyy-mm-dd") &amp; "-" &amp;
  IFERROR(
    INDEX('{INDEX} Tour Packages'!A:AC,
      MATCH($P1306, '{INDEX} Tour Packages'!$A:$A, 0),
      MATCH("Destination Code", '{INDEX} Tour Packages'!$4:$4, 0)
    ),
    "UNKNOWN"
  ) &amp; "-" &amp;
  TEXT(COUNTIFS(P$4:P1306,P1306),"0000")
)
</f>
        <v/>
      </c>
    </row>
    <row r="1307">
      <c r="A1307" s="156"/>
      <c r="B1307" s="157"/>
      <c r="C1307" s="157"/>
      <c r="D1307" s="157"/>
      <c r="E1307" s="157"/>
      <c r="F1307" s="157"/>
      <c r="G1307" s="157"/>
      <c r="H1307" s="157"/>
      <c r="I1307" s="157"/>
      <c r="J1307" s="157"/>
      <c r="K1307" s="157"/>
      <c r="L1307" s="157"/>
      <c r="M1307" s="157"/>
      <c r="N1307" s="157"/>
      <c r="O1307" s="157"/>
      <c r="P1307" s="157"/>
      <c r="Q1307" s="157"/>
      <c r="R1307" s="157"/>
      <c r="S1307" s="157"/>
      <c r="T1307" s="157"/>
      <c r="U1307" s="157"/>
      <c r="V1307" s="157"/>
      <c r="W1307" s="157"/>
      <c r="X1307" s="157"/>
      <c r="Y1307" s="157"/>
      <c r="Z1307" s="157"/>
      <c r="AA1307" s="157"/>
      <c r="AB1307" s="157"/>
      <c r="AC1307" s="157"/>
      <c r="AD1307" s="157"/>
      <c r="AE1307" s="157"/>
      <c r="AF1307" s="157"/>
      <c r="AG1307" s="158" t="str">
        <f t="array" ref="AG1307">IF($P1307="", "",
  "IMT-" &amp; TEXT($A1307,"yyyy-mm-dd") &amp; "-" &amp;
  IFERROR(
    INDEX('{INDEX} Tour Packages'!A:AC,
      MATCH($P1307, '{INDEX} Tour Packages'!$A:$A, 0),
      MATCH("Destination Code", '{INDEX} Tour Packages'!$4:$4, 0)
    ),
    "UNKNOWN"
  ) &amp; "-" &amp;
  TEXT(COUNTIFS(P$4:P1307,P1307),"0000")
)
</f>
        <v/>
      </c>
    </row>
    <row r="1308">
      <c r="A1308" s="155"/>
      <c r="B1308" s="147"/>
      <c r="C1308" s="147"/>
      <c r="D1308" s="147"/>
      <c r="E1308" s="147"/>
      <c r="F1308" s="147"/>
      <c r="G1308" s="147"/>
      <c r="H1308" s="147"/>
      <c r="I1308" s="147"/>
      <c r="J1308" s="147"/>
      <c r="K1308" s="147"/>
      <c r="L1308" s="147"/>
      <c r="M1308" s="147"/>
      <c r="N1308" s="147"/>
      <c r="O1308" s="147"/>
      <c r="P1308" s="147"/>
      <c r="Q1308" s="147"/>
      <c r="R1308" s="147"/>
      <c r="S1308" s="147"/>
      <c r="T1308" s="147"/>
      <c r="U1308" s="147"/>
      <c r="V1308" s="147"/>
      <c r="W1308" s="147"/>
      <c r="X1308" s="147"/>
      <c r="Y1308" s="147"/>
      <c r="Z1308" s="147"/>
      <c r="AA1308" s="147"/>
      <c r="AB1308" s="147"/>
      <c r="AC1308" s="147"/>
      <c r="AD1308" s="147"/>
      <c r="AE1308" s="147"/>
      <c r="AF1308" s="147"/>
      <c r="AG1308" s="148" t="str">
        <f t="array" ref="AG1308">IF($P1308="", "",
  "IMT-" &amp; TEXT($A1308,"yyyy-mm-dd") &amp; "-" &amp;
  IFERROR(
    INDEX('{INDEX} Tour Packages'!A:AC,
      MATCH($P1308, '{INDEX} Tour Packages'!$A:$A, 0),
      MATCH("Destination Code", '{INDEX} Tour Packages'!$4:$4, 0)
    ),
    "UNKNOWN"
  ) &amp; "-" &amp;
  TEXT(COUNTIFS(P$4:P1308,P1308),"0000")
)
</f>
        <v/>
      </c>
    </row>
    <row r="1309">
      <c r="A1309" s="156"/>
      <c r="B1309" s="157"/>
      <c r="C1309" s="157"/>
      <c r="D1309" s="157"/>
      <c r="E1309" s="157"/>
      <c r="F1309" s="157"/>
      <c r="G1309" s="157"/>
      <c r="H1309" s="157"/>
      <c r="I1309" s="157"/>
      <c r="J1309" s="157"/>
      <c r="K1309" s="157"/>
      <c r="L1309" s="157"/>
      <c r="M1309" s="157"/>
      <c r="N1309" s="157"/>
      <c r="O1309" s="157"/>
      <c r="P1309" s="157"/>
      <c r="Q1309" s="157"/>
      <c r="R1309" s="157"/>
      <c r="S1309" s="157"/>
      <c r="T1309" s="157"/>
      <c r="U1309" s="157"/>
      <c r="V1309" s="157"/>
      <c r="W1309" s="157"/>
      <c r="X1309" s="157"/>
      <c r="Y1309" s="157"/>
      <c r="Z1309" s="157"/>
      <c r="AA1309" s="157"/>
      <c r="AB1309" s="157"/>
      <c r="AC1309" s="157"/>
      <c r="AD1309" s="157"/>
      <c r="AE1309" s="157"/>
      <c r="AF1309" s="157"/>
      <c r="AG1309" s="158" t="str">
        <f t="array" ref="AG1309">IF($P1309="", "",
  "IMT-" &amp; TEXT($A1309,"yyyy-mm-dd") &amp; "-" &amp;
  IFERROR(
    INDEX('{INDEX} Tour Packages'!A:AC,
      MATCH($P1309, '{INDEX} Tour Packages'!$A:$A, 0),
      MATCH("Destination Code", '{INDEX} Tour Packages'!$4:$4, 0)
    ),
    "UNKNOWN"
  ) &amp; "-" &amp;
  TEXT(COUNTIFS(P$4:P1309,P1309),"0000")
)
</f>
        <v/>
      </c>
    </row>
    <row r="1310">
      <c r="A1310" s="155"/>
      <c r="B1310" s="147"/>
      <c r="C1310" s="147"/>
      <c r="D1310" s="147"/>
      <c r="E1310" s="147"/>
      <c r="F1310" s="147"/>
      <c r="G1310" s="147"/>
      <c r="H1310" s="147"/>
      <c r="I1310" s="147"/>
      <c r="J1310" s="147"/>
      <c r="K1310" s="147"/>
      <c r="L1310" s="147"/>
      <c r="M1310" s="147"/>
      <c r="N1310" s="147"/>
      <c r="O1310" s="147"/>
      <c r="P1310" s="147"/>
      <c r="Q1310" s="147"/>
      <c r="R1310" s="147"/>
      <c r="S1310" s="147"/>
      <c r="T1310" s="147"/>
      <c r="U1310" s="147"/>
      <c r="V1310" s="147"/>
      <c r="W1310" s="147"/>
      <c r="X1310" s="147"/>
      <c r="Y1310" s="147"/>
      <c r="Z1310" s="147"/>
      <c r="AA1310" s="147"/>
      <c r="AB1310" s="147"/>
      <c r="AC1310" s="147"/>
      <c r="AD1310" s="147"/>
      <c r="AE1310" s="147"/>
      <c r="AF1310" s="147"/>
      <c r="AG1310" s="148" t="str">
        <f t="array" ref="AG1310">IF($P1310="", "",
  "IMT-" &amp; TEXT($A1310,"yyyy-mm-dd") &amp; "-" &amp;
  IFERROR(
    INDEX('{INDEX} Tour Packages'!A:AC,
      MATCH($P1310, '{INDEX} Tour Packages'!$A:$A, 0),
      MATCH("Destination Code", '{INDEX} Tour Packages'!$4:$4, 0)
    ),
    "UNKNOWN"
  ) &amp; "-" &amp;
  TEXT(COUNTIFS(P$4:P1310,P1310),"0000")
)
</f>
        <v/>
      </c>
    </row>
    <row r="1311">
      <c r="A1311" s="156"/>
      <c r="B1311" s="157"/>
      <c r="C1311" s="157"/>
      <c r="D1311" s="157"/>
      <c r="E1311" s="157"/>
      <c r="F1311" s="157"/>
      <c r="G1311" s="157"/>
      <c r="H1311" s="157"/>
      <c r="I1311" s="157"/>
      <c r="J1311" s="157"/>
      <c r="K1311" s="157"/>
      <c r="L1311" s="157"/>
      <c r="M1311" s="157"/>
      <c r="N1311" s="157"/>
      <c r="O1311" s="157"/>
      <c r="P1311" s="157"/>
      <c r="Q1311" s="157"/>
      <c r="R1311" s="157"/>
      <c r="S1311" s="157"/>
      <c r="T1311" s="157"/>
      <c r="U1311" s="157"/>
      <c r="V1311" s="157"/>
      <c r="W1311" s="157"/>
      <c r="X1311" s="157"/>
      <c r="Y1311" s="157"/>
      <c r="Z1311" s="157"/>
      <c r="AA1311" s="157"/>
      <c r="AB1311" s="157"/>
      <c r="AC1311" s="157"/>
      <c r="AD1311" s="157"/>
      <c r="AE1311" s="157"/>
      <c r="AF1311" s="157"/>
      <c r="AG1311" s="158" t="str">
        <f t="array" ref="AG1311">IF($P1311="", "",
  "IMT-" &amp; TEXT($A1311,"yyyy-mm-dd") &amp; "-" &amp;
  IFERROR(
    INDEX('{INDEX} Tour Packages'!A:AC,
      MATCH($P1311, '{INDEX} Tour Packages'!$A:$A, 0),
      MATCH("Destination Code", '{INDEX} Tour Packages'!$4:$4, 0)
    ),
    "UNKNOWN"
  ) &amp; "-" &amp;
  TEXT(COUNTIFS(P$4:P1311,P1311),"0000")
)
</f>
        <v/>
      </c>
    </row>
    <row r="1312">
      <c r="A1312" s="155"/>
      <c r="B1312" s="147"/>
      <c r="C1312" s="147"/>
      <c r="D1312" s="147"/>
      <c r="E1312" s="147"/>
      <c r="F1312" s="147"/>
      <c r="G1312" s="147"/>
      <c r="H1312" s="147"/>
      <c r="I1312" s="147"/>
      <c r="J1312" s="147"/>
      <c r="K1312" s="147"/>
      <c r="L1312" s="147"/>
      <c r="M1312" s="147"/>
      <c r="N1312" s="147"/>
      <c r="O1312" s="147"/>
      <c r="P1312" s="147"/>
      <c r="Q1312" s="147"/>
      <c r="R1312" s="147"/>
      <c r="S1312" s="147"/>
      <c r="T1312" s="147"/>
      <c r="U1312" s="147"/>
      <c r="V1312" s="147"/>
      <c r="W1312" s="147"/>
      <c r="X1312" s="147"/>
      <c r="Y1312" s="147"/>
      <c r="Z1312" s="147"/>
      <c r="AA1312" s="147"/>
      <c r="AB1312" s="147"/>
      <c r="AC1312" s="147"/>
      <c r="AD1312" s="147"/>
      <c r="AE1312" s="147"/>
      <c r="AF1312" s="147"/>
      <c r="AG1312" s="148" t="str">
        <f t="array" ref="AG1312">IF($P1312="", "",
  "IMT-" &amp; TEXT($A1312,"yyyy-mm-dd") &amp; "-" &amp;
  IFERROR(
    INDEX('{INDEX} Tour Packages'!A:AC,
      MATCH($P1312, '{INDEX} Tour Packages'!$A:$A, 0),
      MATCH("Destination Code", '{INDEX} Tour Packages'!$4:$4, 0)
    ),
    "UNKNOWN"
  ) &amp; "-" &amp;
  TEXT(COUNTIFS(P$4:P1312,P1312),"0000")
)
</f>
        <v/>
      </c>
    </row>
    <row r="1313">
      <c r="A1313" s="156"/>
      <c r="B1313" s="157"/>
      <c r="C1313" s="157"/>
      <c r="D1313" s="157"/>
      <c r="E1313" s="157"/>
      <c r="F1313" s="157"/>
      <c r="G1313" s="157"/>
      <c r="H1313" s="157"/>
      <c r="I1313" s="157"/>
      <c r="J1313" s="157"/>
      <c r="K1313" s="157"/>
      <c r="L1313" s="157"/>
      <c r="M1313" s="157"/>
      <c r="N1313" s="157"/>
      <c r="O1313" s="157"/>
      <c r="P1313" s="157"/>
      <c r="Q1313" s="157"/>
      <c r="R1313" s="157"/>
      <c r="S1313" s="157"/>
      <c r="T1313" s="157"/>
      <c r="U1313" s="157"/>
      <c r="V1313" s="157"/>
      <c r="W1313" s="157"/>
      <c r="X1313" s="157"/>
      <c r="Y1313" s="157"/>
      <c r="Z1313" s="157"/>
      <c r="AA1313" s="157"/>
      <c r="AB1313" s="157"/>
      <c r="AC1313" s="157"/>
      <c r="AD1313" s="157"/>
      <c r="AE1313" s="157"/>
      <c r="AF1313" s="157"/>
      <c r="AG1313" s="158" t="str">
        <f t="array" ref="AG1313">IF($P1313="", "",
  "IMT-" &amp; TEXT($A1313,"yyyy-mm-dd") &amp; "-" &amp;
  IFERROR(
    INDEX('{INDEX} Tour Packages'!A:AC,
      MATCH($P1313, '{INDEX} Tour Packages'!$A:$A, 0),
      MATCH("Destination Code", '{INDEX} Tour Packages'!$4:$4, 0)
    ),
    "UNKNOWN"
  ) &amp; "-" &amp;
  TEXT(COUNTIFS(P$4:P1313,P1313),"0000")
)
</f>
        <v/>
      </c>
    </row>
    <row r="1314">
      <c r="A1314" s="155"/>
      <c r="B1314" s="147"/>
      <c r="C1314" s="147"/>
      <c r="D1314" s="147"/>
      <c r="E1314" s="147"/>
      <c r="F1314" s="147"/>
      <c r="G1314" s="147"/>
      <c r="H1314" s="147"/>
      <c r="I1314" s="147"/>
      <c r="J1314" s="147"/>
      <c r="K1314" s="147"/>
      <c r="L1314" s="147"/>
      <c r="M1314" s="147"/>
      <c r="N1314" s="147"/>
      <c r="O1314" s="147"/>
      <c r="P1314" s="147"/>
      <c r="Q1314" s="147"/>
      <c r="R1314" s="147"/>
      <c r="S1314" s="147"/>
      <c r="T1314" s="147"/>
      <c r="U1314" s="147"/>
      <c r="V1314" s="147"/>
      <c r="W1314" s="147"/>
      <c r="X1314" s="147"/>
      <c r="Y1314" s="147"/>
      <c r="Z1314" s="147"/>
      <c r="AA1314" s="147"/>
      <c r="AB1314" s="147"/>
      <c r="AC1314" s="147"/>
      <c r="AD1314" s="147"/>
      <c r="AE1314" s="147"/>
      <c r="AF1314" s="147"/>
      <c r="AG1314" s="148" t="str">
        <f t="array" ref="AG1314">IF($P1314="", "",
  "IMT-" &amp; TEXT($A1314,"yyyy-mm-dd") &amp; "-" &amp;
  IFERROR(
    INDEX('{INDEX} Tour Packages'!A:AC,
      MATCH($P1314, '{INDEX} Tour Packages'!$A:$A, 0),
      MATCH("Destination Code", '{INDEX} Tour Packages'!$4:$4, 0)
    ),
    "UNKNOWN"
  ) &amp; "-" &amp;
  TEXT(COUNTIFS(P$4:P1314,P1314),"0000")
)
</f>
        <v/>
      </c>
    </row>
    <row r="1315">
      <c r="A1315" s="156"/>
      <c r="B1315" s="157"/>
      <c r="C1315" s="157"/>
      <c r="D1315" s="157"/>
      <c r="E1315" s="157"/>
      <c r="F1315" s="157"/>
      <c r="G1315" s="157"/>
      <c r="H1315" s="157"/>
      <c r="I1315" s="157"/>
      <c r="J1315" s="157"/>
      <c r="K1315" s="157"/>
      <c r="L1315" s="157"/>
      <c r="M1315" s="157"/>
      <c r="N1315" s="157"/>
      <c r="O1315" s="157"/>
      <c r="P1315" s="157"/>
      <c r="Q1315" s="157"/>
      <c r="R1315" s="157"/>
      <c r="S1315" s="157"/>
      <c r="T1315" s="157"/>
      <c r="U1315" s="157"/>
      <c r="V1315" s="157"/>
      <c r="W1315" s="157"/>
      <c r="X1315" s="157"/>
      <c r="Y1315" s="157"/>
      <c r="Z1315" s="157"/>
      <c r="AA1315" s="157"/>
      <c r="AB1315" s="157"/>
      <c r="AC1315" s="157"/>
      <c r="AD1315" s="157"/>
      <c r="AE1315" s="157"/>
      <c r="AF1315" s="157"/>
      <c r="AG1315" s="158" t="str">
        <f t="array" ref="AG1315">IF($P1315="", "",
  "IMT-" &amp; TEXT($A1315,"yyyy-mm-dd") &amp; "-" &amp;
  IFERROR(
    INDEX('{INDEX} Tour Packages'!A:AC,
      MATCH($P1315, '{INDEX} Tour Packages'!$A:$A, 0),
      MATCH("Destination Code", '{INDEX} Tour Packages'!$4:$4, 0)
    ),
    "UNKNOWN"
  ) &amp; "-" &amp;
  TEXT(COUNTIFS(P$4:P1315,P1315),"0000")
)
</f>
        <v/>
      </c>
    </row>
    <row r="1316">
      <c r="A1316" s="155"/>
      <c r="B1316" s="147"/>
      <c r="C1316" s="147"/>
      <c r="D1316" s="147"/>
      <c r="E1316" s="147"/>
      <c r="F1316" s="147"/>
      <c r="G1316" s="147"/>
      <c r="H1316" s="147"/>
      <c r="I1316" s="147"/>
      <c r="J1316" s="147"/>
      <c r="K1316" s="147"/>
      <c r="L1316" s="147"/>
      <c r="M1316" s="147"/>
      <c r="N1316" s="147"/>
      <c r="O1316" s="147"/>
      <c r="P1316" s="147"/>
      <c r="Q1316" s="147"/>
      <c r="R1316" s="147"/>
      <c r="S1316" s="147"/>
      <c r="T1316" s="147"/>
      <c r="U1316" s="147"/>
      <c r="V1316" s="147"/>
      <c r="W1316" s="147"/>
      <c r="X1316" s="147"/>
      <c r="Y1316" s="147"/>
      <c r="Z1316" s="147"/>
      <c r="AA1316" s="147"/>
      <c r="AB1316" s="147"/>
      <c r="AC1316" s="147"/>
      <c r="AD1316" s="147"/>
      <c r="AE1316" s="147"/>
      <c r="AF1316" s="147"/>
      <c r="AG1316" s="148" t="str">
        <f t="array" ref="AG1316">IF($P1316="", "",
  "IMT-" &amp; TEXT($A1316,"yyyy-mm-dd") &amp; "-" &amp;
  IFERROR(
    INDEX('{INDEX} Tour Packages'!A:AC,
      MATCH($P1316, '{INDEX} Tour Packages'!$A:$A, 0),
      MATCH("Destination Code", '{INDEX} Tour Packages'!$4:$4, 0)
    ),
    "UNKNOWN"
  ) &amp; "-" &amp;
  TEXT(COUNTIFS(P$4:P1316,P1316),"0000")
)
</f>
        <v/>
      </c>
    </row>
    <row r="1317">
      <c r="A1317" s="156"/>
      <c r="B1317" s="157"/>
      <c r="C1317" s="157"/>
      <c r="D1317" s="157"/>
      <c r="E1317" s="157"/>
      <c r="F1317" s="157"/>
      <c r="G1317" s="157"/>
      <c r="H1317" s="157"/>
      <c r="I1317" s="157"/>
      <c r="J1317" s="157"/>
      <c r="K1317" s="157"/>
      <c r="L1317" s="157"/>
      <c r="M1317" s="157"/>
      <c r="N1317" s="157"/>
      <c r="O1317" s="157"/>
      <c r="P1317" s="157"/>
      <c r="Q1317" s="157"/>
      <c r="R1317" s="157"/>
      <c r="S1317" s="157"/>
      <c r="T1317" s="157"/>
      <c r="U1317" s="157"/>
      <c r="V1317" s="157"/>
      <c r="W1317" s="157"/>
      <c r="X1317" s="157"/>
      <c r="Y1317" s="157"/>
      <c r="Z1317" s="157"/>
      <c r="AA1317" s="157"/>
      <c r="AB1317" s="157"/>
      <c r="AC1317" s="157"/>
      <c r="AD1317" s="157"/>
      <c r="AE1317" s="157"/>
      <c r="AF1317" s="157"/>
      <c r="AG1317" s="158" t="str">
        <f t="array" ref="AG1317">IF($P1317="", "",
  "IMT-" &amp; TEXT($A1317,"yyyy-mm-dd") &amp; "-" &amp;
  IFERROR(
    INDEX('{INDEX} Tour Packages'!A:AC,
      MATCH($P1317, '{INDEX} Tour Packages'!$A:$A, 0),
      MATCH("Destination Code", '{INDEX} Tour Packages'!$4:$4, 0)
    ),
    "UNKNOWN"
  ) &amp; "-" &amp;
  TEXT(COUNTIFS(P$4:P1317,P1317),"0000")
)
</f>
        <v/>
      </c>
    </row>
    <row r="1318">
      <c r="A1318" s="155"/>
      <c r="B1318" s="147"/>
      <c r="C1318" s="147"/>
      <c r="D1318" s="147"/>
      <c r="E1318" s="147"/>
      <c r="F1318" s="147"/>
      <c r="G1318" s="147"/>
      <c r="H1318" s="147"/>
      <c r="I1318" s="147"/>
      <c r="J1318" s="147"/>
      <c r="K1318" s="147"/>
      <c r="L1318" s="147"/>
      <c r="M1318" s="147"/>
      <c r="N1318" s="147"/>
      <c r="O1318" s="147"/>
      <c r="P1318" s="147"/>
      <c r="Q1318" s="147"/>
      <c r="R1318" s="147"/>
      <c r="S1318" s="147"/>
      <c r="T1318" s="147"/>
      <c r="U1318" s="147"/>
      <c r="V1318" s="147"/>
      <c r="W1318" s="147"/>
      <c r="X1318" s="147"/>
      <c r="Y1318" s="147"/>
      <c r="Z1318" s="147"/>
      <c r="AA1318" s="147"/>
      <c r="AB1318" s="147"/>
      <c r="AC1318" s="147"/>
      <c r="AD1318" s="147"/>
      <c r="AE1318" s="147"/>
      <c r="AF1318" s="147"/>
      <c r="AG1318" s="148" t="str">
        <f t="array" ref="AG1318">IF($P1318="", "",
  "IMT-" &amp; TEXT($A1318,"yyyy-mm-dd") &amp; "-" &amp;
  IFERROR(
    INDEX('{INDEX} Tour Packages'!A:AC,
      MATCH($P1318, '{INDEX} Tour Packages'!$A:$A, 0),
      MATCH("Destination Code", '{INDEX} Tour Packages'!$4:$4, 0)
    ),
    "UNKNOWN"
  ) &amp; "-" &amp;
  TEXT(COUNTIFS(P$4:P1318,P1318),"0000")
)
</f>
        <v/>
      </c>
    </row>
    <row r="1319">
      <c r="A1319" s="156"/>
      <c r="B1319" s="157"/>
      <c r="C1319" s="157"/>
      <c r="D1319" s="157"/>
      <c r="E1319" s="157"/>
      <c r="F1319" s="157"/>
      <c r="G1319" s="157"/>
      <c r="H1319" s="157"/>
      <c r="I1319" s="157"/>
      <c r="J1319" s="157"/>
      <c r="K1319" s="157"/>
      <c r="L1319" s="157"/>
      <c r="M1319" s="157"/>
      <c r="N1319" s="157"/>
      <c r="O1319" s="157"/>
      <c r="P1319" s="157"/>
      <c r="Q1319" s="157"/>
      <c r="R1319" s="157"/>
      <c r="S1319" s="157"/>
      <c r="T1319" s="157"/>
      <c r="U1319" s="157"/>
      <c r="V1319" s="157"/>
      <c r="W1319" s="157"/>
      <c r="X1319" s="157"/>
      <c r="Y1319" s="157"/>
      <c r="Z1319" s="157"/>
      <c r="AA1319" s="157"/>
      <c r="AB1319" s="157"/>
      <c r="AC1319" s="157"/>
      <c r="AD1319" s="157"/>
      <c r="AE1319" s="157"/>
      <c r="AF1319" s="157"/>
      <c r="AG1319" s="158" t="str">
        <f t="array" ref="AG1319">IF($P1319="", "",
  "IMT-" &amp; TEXT($A1319,"yyyy-mm-dd") &amp; "-" &amp;
  IFERROR(
    INDEX('{INDEX} Tour Packages'!A:AC,
      MATCH($P1319, '{INDEX} Tour Packages'!$A:$A, 0),
      MATCH("Destination Code", '{INDEX} Tour Packages'!$4:$4, 0)
    ),
    "UNKNOWN"
  ) &amp; "-" &amp;
  TEXT(COUNTIFS(P$4:P1319,P1319),"0000")
)
</f>
        <v/>
      </c>
    </row>
    <row r="1320">
      <c r="A1320" s="155"/>
      <c r="B1320" s="147"/>
      <c r="C1320" s="147"/>
      <c r="D1320" s="147"/>
      <c r="E1320" s="147"/>
      <c r="F1320" s="147"/>
      <c r="G1320" s="147"/>
      <c r="H1320" s="147"/>
      <c r="I1320" s="147"/>
      <c r="J1320" s="147"/>
      <c r="K1320" s="147"/>
      <c r="L1320" s="147"/>
      <c r="M1320" s="147"/>
      <c r="N1320" s="147"/>
      <c r="O1320" s="147"/>
      <c r="P1320" s="147"/>
      <c r="Q1320" s="147"/>
      <c r="R1320" s="147"/>
      <c r="S1320" s="147"/>
      <c r="T1320" s="147"/>
      <c r="U1320" s="147"/>
      <c r="V1320" s="147"/>
      <c r="W1320" s="147"/>
      <c r="X1320" s="147"/>
      <c r="Y1320" s="147"/>
      <c r="Z1320" s="147"/>
      <c r="AA1320" s="147"/>
      <c r="AB1320" s="147"/>
      <c r="AC1320" s="147"/>
      <c r="AD1320" s="147"/>
      <c r="AE1320" s="147"/>
      <c r="AF1320" s="147"/>
      <c r="AG1320" s="148" t="str">
        <f t="array" ref="AG1320">IF($P1320="", "",
  "IMT-" &amp; TEXT($A1320,"yyyy-mm-dd") &amp; "-" &amp;
  IFERROR(
    INDEX('{INDEX} Tour Packages'!A:AC,
      MATCH($P1320, '{INDEX} Tour Packages'!$A:$A, 0),
      MATCH("Destination Code", '{INDEX} Tour Packages'!$4:$4, 0)
    ),
    "UNKNOWN"
  ) &amp; "-" &amp;
  TEXT(COUNTIFS(P$4:P1320,P1320),"0000")
)
</f>
        <v/>
      </c>
    </row>
    <row r="1321">
      <c r="A1321" s="156"/>
      <c r="B1321" s="157"/>
      <c r="C1321" s="157"/>
      <c r="D1321" s="157"/>
      <c r="E1321" s="157"/>
      <c r="F1321" s="157"/>
      <c r="G1321" s="157"/>
      <c r="H1321" s="157"/>
      <c r="I1321" s="157"/>
      <c r="J1321" s="157"/>
      <c r="K1321" s="157"/>
      <c r="L1321" s="157"/>
      <c r="M1321" s="157"/>
      <c r="N1321" s="157"/>
      <c r="O1321" s="157"/>
      <c r="P1321" s="157"/>
      <c r="Q1321" s="157"/>
      <c r="R1321" s="157"/>
      <c r="S1321" s="157"/>
      <c r="T1321" s="157"/>
      <c r="U1321" s="157"/>
      <c r="V1321" s="157"/>
      <c r="W1321" s="157"/>
      <c r="X1321" s="157"/>
      <c r="Y1321" s="157"/>
      <c r="Z1321" s="157"/>
      <c r="AA1321" s="157"/>
      <c r="AB1321" s="157"/>
      <c r="AC1321" s="157"/>
      <c r="AD1321" s="157"/>
      <c r="AE1321" s="157"/>
      <c r="AF1321" s="157"/>
      <c r="AG1321" s="158" t="str">
        <f t="array" ref="AG1321">IF($P1321="", "",
  "IMT-" &amp; TEXT($A1321,"yyyy-mm-dd") &amp; "-" &amp;
  IFERROR(
    INDEX('{INDEX} Tour Packages'!A:AC,
      MATCH($P1321, '{INDEX} Tour Packages'!$A:$A, 0),
      MATCH("Destination Code", '{INDEX} Tour Packages'!$4:$4, 0)
    ),
    "UNKNOWN"
  ) &amp; "-" &amp;
  TEXT(COUNTIFS(P$4:P1321,P1321),"0000")
)
</f>
        <v/>
      </c>
    </row>
    <row r="1322">
      <c r="A1322" s="155"/>
      <c r="B1322" s="147"/>
      <c r="C1322" s="147"/>
      <c r="D1322" s="147"/>
      <c r="E1322" s="147"/>
      <c r="F1322" s="147"/>
      <c r="G1322" s="147"/>
      <c r="H1322" s="147"/>
      <c r="I1322" s="147"/>
      <c r="J1322" s="147"/>
      <c r="K1322" s="147"/>
      <c r="L1322" s="147"/>
      <c r="M1322" s="147"/>
      <c r="N1322" s="147"/>
      <c r="O1322" s="147"/>
      <c r="P1322" s="147"/>
      <c r="Q1322" s="147"/>
      <c r="R1322" s="147"/>
      <c r="S1322" s="147"/>
      <c r="T1322" s="147"/>
      <c r="U1322" s="147"/>
      <c r="V1322" s="147"/>
      <c r="W1322" s="147"/>
      <c r="X1322" s="147"/>
      <c r="Y1322" s="147"/>
      <c r="Z1322" s="147"/>
      <c r="AA1322" s="147"/>
      <c r="AB1322" s="147"/>
      <c r="AC1322" s="147"/>
      <c r="AD1322" s="147"/>
      <c r="AE1322" s="147"/>
      <c r="AF1322" s="147"/>
      <c r="AG1322" s="148" t="str">
        <f t="array" ref="AG1322">IF($P1322="", "",
  "IMT-" &amp; TEXT($A1322,"yyyy-mm-dd") &amp; "-" &amp;
  IFERROR(
    INDEX('{INDEX} Tour Packages'!A:AC,
      MATCH($P1322, '{INDEX} Tour Packages'!$A:$A, 0),
      MATCH("Destination Code", '{INDEX} Tour Packages'!$4:$4, 0)
    ),
    "UNKNOWN"
  ) &amp; "-" &amp;
  TEXT(COUNTIFS(P$4:P1322,P1322),"0000")
)
</f>
        <v/>
      </c>
    </row>
    <row r="1323">
      <c r="A1323" s="156"/>
      <c r="B1323" s="157"/>
      <c r="C1323" s="157"/>
      <c r="D1323" s="157"/>
      <c r="E1323" s="157"/>
      <c r="F1323" s="157"/>
      <c r="G1323" s="157"/>
      <c r="H1323" s="157"/>
      <c r="I1323" s="157"/>
      <c r="J1323" s="157"/>
      <c r="K1323" s="157"/>
      <c r="L1323" s="157"/>
      <c r="M1323" s="157"/>
      <c r="N1323" s="157"/>
      <c r="O1323" s="157"/>
      <c r="P1323" s="157"/>
      <c r="Q1323" s="157"/>
      <c r="R1323" s="157"/>
      <c r="S1323" s="157"/>
      <c r="T1323" s="157"/>
      <c r="U1323" s="157"/>
      <c r="V1323" s="157"/>
      <c r="W1323" s="157"/>
      <c r="X1323" s="157"/>
      <c r="Y1323" s="157"/>
      <c r="Z1323" s="157"/>
      <c r="AA1323" s="157"/>
      <c r="AB1323" s="157"/>
      <c r="AC1323" s="157"/>
      <c r="AD1323" s="157"/>
      <c r="AE1323" s="157"/>
      <c r="AF1323" s="157"/>
      <c r="AG1323" s="158" t="str">
        <f t="array" ref="AG1323">IF($P1323="", "",
  "IMT-" &amp; TEXT($A1323,"yyyy-mm-dd") &amp; "-" &amp;
  IFERROR(
    INDEX('{INDEX} Tour Packages'!A:AC,
      MATCH($P1323, '{INDEX} Tour Packages'!$A:$A, 0),
      MATCH("Destination Code", '{INDEX} Tour Packages'!$4:$4, 0)
    ),
    "UNKNOWN"
  ) &amp; "-" &amp;
  TEXT(COUNTIFS(P$4:P1323,P1323),"0000")
)
</f>
        <v/>
      </c>
    </row>
    <row r="1324">
      <c r="A1324" s="155"/>
      <c r="B1324" s="147"/>
      <c r="C1324" s="147"/>
      <c r="D1324" s="147"/>
      <c r="E1324" s="147"/>
      <c r="F1324" s="147"/>
      <c r="G1324" s="147"/>
      <c r="H1324" s="147"/>
      <c r="I1324" s="147"/>
      <c r="J1324" s="147"/>
      <c r="K1324" s="147"/>
      <c r="L1324" s="147"/>
      <c r="M1324" s="147"/>
      <c r="N1324" s="147"/>
      <c r="O1324" s="147"/>
      <c r="P1324" s="147"/>
      <c r="Q1324" s="147"/>
      <c r="R1324" s="147"/>
      <c r="S1324" s="147"/>
      <c r="T1324" s="147"/>
      <c r="U1324" s="147"/>
      <c r="V1324" s="147"/>
      <c r="W1324" s="147"/>
      <c r="X1324" s="147"/>
      <c r="Y1324" s="147"/>
      <c r="Z1324" s="147"/>
      <c r="AA1324" s="147"/>
      <c r="AB1324" s="147"/>
      <c r="AC1324" s="147"/>
      <c r="AD1324" s="147"/>
      <c r="AE1324" s="147"/>
      <c r="AF1324" s="147"/>
      <c r="AG1324" s="148" t="str">
        <f t="array" ref="AG1324">IF($P1324="", "",
  "IMT-" &amp; TEXT($A1324,"yyyy-mm-dd") &amp; "-" &amp;
  IFERROR(
    INDEX('{INDEX} Tour Packages'!A:AC,
      MATCH($P1324, '{INDEX} Tour Packages'!$A:$A, 0),
      MATCH("Destination Code", '{INDEX} Tour Packages'!$4:$4, 0)
    ),
    "UNKNOWN"
  ) &amp; "-" &amp;
  TEXT(COUNTIFS(P$4:P1324,P1324),"0000")
)
</f>
        <v/>
      </c>
    </row>
    <row r="1325">
      <c r="A1325" s="156"/>
      <c r="B1325" s="157"/>
      <c r="C1325" s="157"/>
      <c r="D1325" s="157"/>
      <c r="E1325" s="157"/>
      <c r="F1325" s="157"/>
      <c r="G1325" s="157"/>
      <c r="H1325" s="157"/>
      <c r="I1325" s="157"/>
      <c r="J1325" s="157"/>
      <c r="K1325" s="157"/>
      <c r="L1325" s="157"/>
      <c r="M1325" s="157"/>
      <c r="N1325" s="157"/>
      <c r="O1325" s="157"/>
      <c r="P1325" s="157"/>
      <c r="Q1325" s="157"/>
      <c r="R1325" s="157"/>
      <c r="S1325" s="157"/>
      <c r="T1325" s="157"/>
      <c r="U1325" s="157"/>
      <c r="V1325" s="157"/>
      <c r="W1325" s="157"/>
      <c r="X1325" s="157"/>
      <c r="Y1325" s="157"/>
      <c r="Z1325" s="157"/>
      <c r="AA1325" s="157"/>
      <c r="AB1325" s="157"/>
      <c r="AC1325" s="157"/>
      <c r="AD1325" s="157"/>
      <c r="AE1325" s="157"/>
      <c r="AF1325" s="157"/>
      <c r="AG1325" s="158" t="str">
        <f t="array" ref="AG1325">IF($P1325="", "",
  "IMT-" &amp; TEXT($A1325,"yyyy-mm-dd") &amp; "-" &amp;
  IFERROR(
    INDEX('{INDEX} Tour Packages'!A:AC,
      MATCH($P1325, '{INDEX} Tour Packages'!$A:$A, 0),
      MATCH("Destination Code", '{INDEX} Tour Packages'!$4:$4, 0)
    ),
    "UNKNOWN"
  ) &amp; "-" &amp;
  TEXT(COUNTIFS(P$4:P1325,P1325),"0000")
)
</f>
        <v/>
      </c>
    </row>
    <row r="1326">
      <c r="A1326" s="155"/>
      <c r="B1326" s="147"/>
      <c r="C1326" s="147"/>
      <c r="D1326" s="147"/>
      <c r="E1326" s="147"/>
      <c r="F1326" s="147"/>
      <c r="G1326" s="147"/>
      <c r="H1326" s="147"/>
      <c r="I1326" s="147"/>
      <c r="J1326" s="147"/>
      <c r="K1326" s="147"/>
      <c r="L1326" s="147"/>
      <c r="M1326" s="147"/>
      <c r="N1326" s="147"/>
      <c r="O1326" s="147"/>
      <c r="P1326" s="147"/>
      <c r="Q1326" s="147"/>
      <c r="R1326" s="147"/>
      <c r="S1326" s="147"/>
      <c r="T1326" s="147"/>
      <c r="U1326" s="147"/>
      <c r="V1326" s="147"/>
      <c r="W1326" s="147"/>
      <c r="X1326" s="147"/>
      <c r="Y1326" s="147"/>
      <c r="Z1326" s="147"/>
      <c r="AA1326" s="147"/>
      <c r="AB1326" s="147"/>
      <c r="AC1326" s="147"/>
      <c r="AD1326" s="147"/>
      <c r="AE1326" s="147"/>
      <c r="AF1326" s="147"/>
      <c r="AG1326" s="148" t="str">
        <f t="array" ref="AG1326">IF($P1326="", "",
  "IMT-" &amp; TEXT($A1326,"yyyy-mm-dd") &amp; "-" &amp;
  IFERROR(
    INDEX('{INDEX} Tour Packages'!A:AC,
      MATCH($P1326, '{INDEX} Tour Packages'!$A:$A, 0),
      MATCH("Destination Code", '{INDEX} Tour Packages'!$4:$4, 0)
    ),
    "UNKNOWN"
  ) &amp; "-" &amp;
  TEXT(COUNTIFS(P$4:P1326,P1326),"0000")
)
</f>
        <v/>
      </c>
    </row>
    <row r="1327">
      <c r="A1327" s="156"/>
      <c r="B1327" s="157"/>
      <c r="C1327" s="157"/>
      <c r="D1327" s="157"/>
      <c r="E1327" s="157"/>
      <c r="F1327" s="157"/>
      <c r="G1327" s="157"/>
      <c r="H1327" s="157"/>
      <c r="I1327" s="157"/>
      <c r="J1327" s="157"/>
      <c r="K1327" s="157"/>
      <c r="L1327" s="157"/>
      <c r="M1327" s="157"/>
      <c r="N1327" s="157"/>
      <c r="O1327" s="157"/>
      <c r="P1327" s="157"/>
      <c r="Q1327" s="157"/>
      <c r="R1327" s="157"/>
      <c r="S1327" s="157"/>
      <c r="T1327" s="157"/>
      <c r="U1327" s="157"/>
      <c r="V1327" s="157"/>
      <c r="W1327" s="157"/>
      <c r="X1327" s="157"/>
      <c r="Y1327" s="157"/>
      <c r="Z1327" s="157"/>
      <c r="AA1327" s="157"/>
      <c r="AB1327" s="157"/>
      <c r="AC1327" s="157"/>
      <c r="AD1327" s="157"/>
      <c r="AE1327" s="157"/>
      <c r="AF1327" s="157"/>
      <c r="AG1327" s="158" t="str">
        <f t="array" ref="AG1327">IF($P1327="", "",
  "IMT-" &amp; TEXT($A1327,"yyyy-mm-dd") &amp; "-" &amp;
  IFERROR(
    INDEX('{INDEX} Tour Packages'!A:AC,
      MATCH($P1327, '{INDEX} Tour Packages'!$A:$A, 0),
      MATCH("Destination Code", '{INDEX} Tour Packages'!$4:$4, 0)
    ),
    "UNKNOWN"
  ) &amp; "-" &amp;
  TEXT(COUNTIFS(P$4:P1327,P1327),"0000")
)
</f>
        <v/>
      </c>
    </row>
    <row r="1328">
      <c r="A1328" s="155"/>
      <c r="B1328" s="147"/>
      <c r="C1328" s="147"/>
      <c r="D1328" s="147"/>
      <c r="E1328" s="147"/>
      <c r="F1328" s="147"/>
      <c r="G1328" s="147"/>
      <c r="H1328" s="147"/>
      <c r="I1328" s="147"/>
      <c r="J1328" s="147"/>
      <c r="K1328" s="147"/>
      <c r="L1328" s="147"/>
      <c r="M1328" s="147"/>
      <c r="N1328" s="147"/>
      <c r="O1328" s="147"/>
      <c r="P1328" s="147"/>
      <c r="Q1328" s="147"/>
      <c r="R1328" s="147"/>
      <c r="S1328" s="147"/>
      <c r="T1328" s="147"/>
      <c r="U1328" s="147"/>
      <c r="V1328" s="147"/>
      <c r="W1328" s="147"/>
      <c r="X1328" s="147"/>
      <c r="Y1328" s="147"/>
      <c r="Z1328" s="147"/>
      <c r="AA1328" s="147"/>
      <c r="AB1328" s="147"/>
      <c r="AC1328" s="147"/>
      <c r="AD1328" s="147"/>
      <c r="AE1328" s="147"/>
      <c r="AF1328" s="147"/>
      <c r="AG1328" s="148" t="str">
        <f t="array" ref="AG1328">IF($P1328="", "",
  "IMT-" &amp; TEXT($A1328,"yyyy-mm-dd") &amp; "-" &amp;
  IFERROR(
    INDEX('{INDEX} Tour Packages'!A:AC,
      MATCH($P1328, '{INDEX} Tour Packages'!$A:$A, 0),
      MATCH("Destination Code", '{INDEX} Tour Packages'!$4:$4, 0)
    ),
    "UNKNOWN"
  ) &amp; "-" &amp;
  TEXT(COUNTIFS(P$4:P1328,P1328),"0000")
)
</f>
        <v/>
      </c>
    </row>
    <row r="1329">
      <c r="A1329" s="156"/>
      <c r="B1329" s="157"/>
      <c r="C1329" s="157"/>
      <c r="D1329" s="157"/>
      <c r="E1329" s="157"/>
      <c r="F1329" s="157"/>
      <c r="G1329" s="157"/>
      <c r="H1329" s="157"/>
      <c r="I1329" s="157"/>
      <c r="J1329" s="157"/>
      <c r="K1329" s="157"/>
      <c r="L1329" s="157"/>
      <c r="M1329" s="157"/>
      <c r="N1329" s="157"/>
      <c r="O1329" s="157"/>
      <c r="P1329" s="157"/>
      <c r="Q1329" s="157"/>
      <c r="R1329" s="157"/>
      <c r="S1329" s="157"/>
      <c r="T1329" s="157"/>
      <c r="U1329" s="157"/>
      <c r="V1329" s="157"/>
      <c r="W1329" s="157"/>
      <c r="X1329" s="157"/>
      <c r="Y1329" s="157"/>
      <c r="Z1329" s="157"/>
      <c r="AA1329" s="157"/>
      <c r="AB1329" s="157"/>
      <c r="AC1329" s="157"/>
      <c r="AD1329" s="157"/>
      <c r="AE1329" s="157"/>
      <c r="AF1329" s="157"/>
      <c r="AG1329" s="158" t="str">
        <f t="array" ref="AG1329">IF($P1329="", "",
  "IMT-" &amp; TEXT($A1329,"yyyy-mm-dd") &amp; "-" &amp;
  IFERROR(
    INDEX('{INDEX} Tour Packages'!A:AC,
      MATCH($P1329, '{INDEX} Tour Packages'!$A:$A, 0),
      MATCH("Destination Code", '{INDEX} Tour Packages'!$4:$4, 0)
    ),
    "UNKNOWN"
  ) &amp; "-" &amp;
  TEXT(COUNTIFS(P$4:P1329,P1329),"0000")
)
</f>
        <v/>
      </c>
    </row>
    <row r="1330">
      <c r="A1330" s="155"/>
      <c r="B1330" s="147"/>
      <c r="C1330" s="147"/>
      <c r="D1330" s="147"/>
      <c r="E1330" s="147"/>
      <c r="F1330" s="147"/>
      <c r="G1330" s="147"/>
      <c r="H1330" s="147"/>
      <c r="I1330" s="147"/>
      <c r="J1330" s="147"/>
      <c r="K1330" s="147"/>
      <c r="L1330" s="147"/>
      <c r="M1330" s="147"/>
      <c r="N1330" s="147"/>
      <c r="O1330" s="147"/>
      <c r="P1330" s="147"/>
      <c r="Q1330" s="147"/>
      <c r="R1330" s="147"/>
      <c r="S1330" s="147"/>
      <c r="T1330" s="147"/>
      <c r="U1330" s="147"/>
      <c r="V1330" s="147"/>
      <c r="W1330" s="147"/>
      <c r="X1330" s="147"/>
      <c r="Y1330" s="147"/>
      <c r="Z1330" s="147"/>
      <c r="AA1330" s="147"/>
      <c r="AB1330" s="147"/>
      <c r="AC1330" s="147"/>
      <c r="AD1330" s="147"/>
      <c r="AE1330" s="147"/>
      <c r="AF1330" s="147"/>
      <c r="AG1330" s="148" t="str">
        <f t="array" ref="AG1330">IF($P1330="", "",
  "IMT-" &amp; TEXT($A1330,"yyyy-mm-dd") &amp; "-" &amp;
  IFERROR(
    INDEX('{INDEX} Tour Packages'!A:AC,
      MATCH($P1330, '{INDEX} Tour Packages'!$A:$A, 0),
      MATCH("Destination Code", '{INDEX} Tour Packages'!$4:$4, 0)
    ),
    "UNKNOWN"
  ) &amp; "-" &amp;
  TEXT(COUNTIFS(P$4:P1330,P1330),"0000")
)
</f>
        <v/>
      </c>
    </row>
    <row r="1331">
      <c r="A1331" s="156"/>
      <c r="B1331" s="157"/>
      <c r="C1331" s="157"/>
      <c r="D1331" s="157"/>
      <c r="E1331" s="157"/>
      <c r="F1331" s="157"/>
      <c r="G1331" s="157"/>
      <c r="H1331" s="157"/>
      <c r="I1331" s="157"/>
      <c r="J1331" s="157"/>
      <c r="K1331" s="157"/>
      <c r="L1331" s="157"/>
      <c r="M1331" s="157"/>
      <c r="N1331" s="157"/>
      <c r="O1331" s="157"/>
      <c r="P1331" s="157"/>
      <c r="Q1331" s="157"/>
      <c r="R1331" s="157"/>
      <c r="S1331" s="157"/>
      <c r="T1331" s="157"/>
      <c r="U1331" s="157"/>
      <c r="V1331" s="157"/>
      <c r="W1331" s="157"/>
      <c r="X1331" s="157"/>
      <c r="Y1331" s="157"/>
      <c r="Z1331" s="157"/>
      <c r="AA1331" s="157"/>
      <c r="AB1331" s="157"/>
      <c r="AC1331" s="157"/>
      <c r="AD1331" s="157"/>
      <c r="AE1331" s="157"/>
      <c r="AF1331" s="157"/>
      <c r="AG1331" s="158" t="str">
        <f t="array" ref="AG1331">IF($P1331="", "",
  "IMT-" &amp; TEXT($A1331,"yyyy-mm-dd") &amp; "-" &amp;
  IFERROR(
    INDEX('{INDEX} Tour Packages'!A:AC,
      MATCH($P1331, '{INDEX} Tour Packages'!$A:$A, 0),
      MATCH("Destination Code", '{INDEX} Tour Packages'!$4:$4, 0)
    ),
    "UNKNOWN"
  ) &amp; "-" &amp;
  TEXT(COUNTIFS(P$4:P1331,P1331),"0000")
)
</f>
        <v/>
      </c>
    </row>
    <row r="1332">
      <c r="A1332" s="155"/>
      <c r="B1332" s="147"/>
      <c r="C1332" s="147"/>
      <c r="D1332" s="147"/>
      <c r="E1332" s="147"/>
      <c r="F1332" s="147"/>
      <c r="G1332" s="147"/>
      <c r="H1332" s="147"/>
      <c r="I1332" s="147"/>
      <c r="J1332" s="147"/>
      <c r="K1332" s="147"/>
      <c r="L1332" s="147"/>
      <c r="M1332" s="147"/>
      <c r="N1332" s="147"/>
      <c r="O1332" s="147"/>
      <c r="P1332" s="147"/>
      <c r="Q1332" s="147"/>
      <c r="R1332" s="147"/>
      <c r="S1332" s="147"/>
      <c r="T1332" s="147"/>
      <c r="U1332" s="147"/>
      <c r="V1332" s="147"/>
      <c r="W1332" s="147"/>
      <c r="X1332" s="147"/>
      <c r="Y1332" s="147"/>
      <c r="Z1332" s="147"/>
      <c r="AA1332" s="147"/>
      <c r="AB1332" s="147"/>
      <c r="AC1332" s="147"/>
      <c r="AD1332" s="147"/>
      <c r="AE1332" s="147"/>
      <c r="AF1332" s="147"/>
      <c r="AG1332" s="148" t="str">
        <f t="array" ref="AG1332">IF($P1332="", "",
  "IMT-" &amp; TEXT($A1332,"yyyy-mm-dd") &amp; "-" &amp;
  IFERROR(
    INDEX('{INDEX} Tour Packages'!A:AC,
      MATCH($P1332, '{INDEX} Tour Packages'!$A:$A, 0),
      MATCH("Destination Code", '{INDEX} Tour Packages'!$4:$4, 0)
    ),
    "UNKNOWN"
  ) &amp; "-" &amp;
  TEXT(COUNTIFS(P$4:P1332,P1332),"0000")
)
</f>
        <v/>
      </c>
    </row>
    <row r="1333">
      <c r="A1333" s="156"/>
      <c r="B1333" s="157"/>
      <c r="C1333" s="157"/>
      <c r="D1333" s="157"/>
      <c r="E1333" s="157"/>
      <c r="F1333" s="157"/>
      <c r="G1333" s="157"/>
      <c r="H1333" s="157"/>
      <c r="I1333" s="157"/>
      <c r="J1333" s="157"/>
      <c r="K1333" s="157"/>
      <c r="L1333" s="157"/>
      <c r="M1333" s="157"/>
      <c r="N1333" s="157"/>
      <c r="O1333" s="157"/>
      <c r="P1333" s="157"/>
      <c r="Q1333" s="157"/>
      <c r="R1333" s="157"/>
      <c r="S1333" s="157"/>
      <c r="T1333" s="157"/>
      <c r="U1333" s="157"/>
      <c r="V1333" s="157"/>
      <c r="W1333" s="157"/>
      <c r="X1333" s="157"/>
      <c r="Y1333" s="157"/>
      <c r="Z1333" s="157"/>
      <c r="AA1333" s="157"/>
      <c r="AB1333" s="157"/>
      <c r="AC1333" s="157"/>
      <c r="AD1333" s="157"/>
      <c r="AE1333" s="157"/>
      <c r="AF1333" s="157"/>
      <c r="AG1333" s="158" t="str">
        <f t="array" ref="AG1333">IF($P1333="", "",
  "IMT-" &amp; TEXT($A1333,"yyyy-mm-dd") &amp; "-" &amp;
  IFERROR(
    INDEX('{INDEX} Tour Packages'!A:AC,
      MATCH($P1333, '{INDEX} Tour Packages'!$A:$A, 0),
      MATCH("Destination Code", '{INDEX} Tour Packages'!$4:$4, 0)
    ),
    "UNKNOWN"
  ) &amp; "-" &amp;
  TEXT(COUNTIFS(P$4:P1333,P1333),"0000")
)
</f>
        <v/>
      </c>
    </row>
    <row r="1334">
      <c r="A1334" s="155"/>
      <c r="B1334" s="147"/>
      <c r="C1334" s="147"/>
      <c r="D1334" s="147"/>
      <c r="E1334" s="147"/>
      <c r="F1334" s="147"/>
      <c r="G1334" s="147"/>
      <c r="H1334" s="147"/>
      <c r="I1334" s="147"/>
      <c r="J1334" s="147"/>
      <c r="K1334" s="147"/>
      <c r="L1334" s="147"/>
      <c r="M1334" s="147"/>
      <c r="N1334" s="147"/>
      <c r="O1334" s="147"/>
      <c r="P1334" s="147"/>
      <c r="Q1334" s="147"/>
      <c r="R1334" s="147"/>
      <c r="S1334" s="147"/>
      <c r="T1334" s="147"/>
      <c r="U1334" s="147"/>
      <c r="V1334" s="147"/>
      <c r="W1334" s="147"/>
      <c r="X1334" s="147"/>
      <c r="Y1334" s="147"/>
      <c r="Z1334" s="147"/>
      <c r="AA1334" s="147"/>
      <c r="AB1334" s="147"/>
      <c r="AC1334" s="147"/>
      <c r="AD1334" s="147"/>
      <c r="AE1334" s="147"/>
      <c r="AF1334" s="147"/>
      <c r="AG1334" s="148" t="str">
        <f t="array" ref="AG1334">IF($P1334="", "",
  "IMT-" &amp; TEXT($A1334,"yyyy-mm-dd") &amp; "-" &amp;
  IFERROR(
    INDEX('{INDEX} Tour Packages'!A:AC,
      MATCH($P1334, '{INDEX} Tour Packages'!$A:$A, 0),
      MATCH("Destination Code", '{INDEX} Tour Packages'!$4:$4, 0)
    ),
    "UNKNOWN"
  ) &amp; "-" &amp;
  TEXT(COUNTIFS(P$4:P1334,P1334),"0000")
)
</f>
        <v/>
      </c>
    </row>
    <row r="1335">
      <c r="A1335" s="156"/>
      <c r="B1335" s="157"/>
      <c r="C1335" s="157"/>
      <c r="D1335" s="157"/>
      <c r="E1335" s="157"/>
      <c r="F1335" s="157"/>
      <c r="G1335" s="157"/>
      <c r="H1335" s="157"/>
      <c r="I1335" s="157"/>
      <c r="J1335" s="157"/>
      <c r="K1335" s="157"/>
      <c r="L1335" s="157"/>
      <c r="M1335" s="157"/>
      <c r="N1335" s="157"/>
      <c r="O1335" s="157"/>
      <c r="P1335" s="157"/>
      <c r="Q1335" s="157"/>
      <c r="R1335" s="157"/>
      <c r="S1335" s="157"/>
      <c r="T1335" s="157"/>
      <c r="U1335" s="157"/>
      <c r="V1335" s="157"/>
      <c r="W1335" s="157"/>
      <c r="X1335" s="157"/>
      <c r="Y1335" s="157"/>
      <c r="Z1335" s="157"/>
      <c r="AA1335" s="157"/>
      <c r="AB1335" s="157"/>
      <c r="AC1335" s="157"/>
      <c r="AD1335" s="157"/>
      <c r="AE1335" s="157"/>
      <c r="AF1335" s="157"/>
      <c r="AG1335" s="158" t="str">
        <f t="array" ref="AG1335">IF($P1335="", "",
  "IMT-" &amp; TEXT($A1335,"yyyy-mm-dd") &amp; "-" &amp;
  IFERROR(
    INDEX('{INDEX} Tour Packages'!A:AC,
      MATCH($P1335, '{INDEX} Tour Packages'!$A:$A, 0),
      MATCH("Destination Code", '{INDEX} Tour Packages'!$4:$4, 0)
    ),
    "UNKNOWN"
  ) &amp; "-" &amp;
  TEXT(COUNTIFS(P$4:P1335,P1335),"0000")
)
</f>
        <v/>
      </c>
    </row>
    <row r="1336">
      <c r="A1336" s="155"/>
      <c r="B1336" s="147"/>
      <c r="C1336" s="147"/>
      <c r="D1336" s="147"/>
      <c r="E1336" s="147"/>
      <c r="F1336" s="147"/>
      <c r="G1336" s="147"/>
      <c r="H1336" s="147"/>
      <c r="I1336" s="147"/>
      <c r="J1336" s="147"/>
      <c r="K1336" s="147"/>
      <c r="L1336" s="147"/>
      <c r="M1336" s="147"/>
      <c r="N1336" s="147"/>
      <c r="O1336" s="147"/>
      <c r="P1336" s="147"/>
      <c r="Q1336" s="147"/>
      <c r="R1336" s="147"/>
      <c r="S1336" s="147"/>
      <c r="T1336" s="147"/>
      <c r="U1336" s="147"/>
      <c r="V1336" s="147"/>
      <c r="W1336" s="147"/>
      <c r="X1336" s="147"/>
      <c r="Y1336" s="147"/>
      <c r="Z1336" s="147"/>
      <c r="AA1336" s="147"/>
      <c r="AB1336" s="147"/>
      <c r="AC1336" s="147"/>
      <c r="AD1336" s="147"/>
      <c r="AE1336" s="147"/>
      <c r="AF1336" s="147"/>
      <c r="AG1336" s="148" t="str">
        <f t="array" ref="AG1336">IF($P1336="", "",
  "IMT-" &amp; TEXT($A1336,"yyyy-mm-dd") &amp; "-" &amp;
  IFERROR(
    INDEX('{INDEX} Tour Packages'!A:AC,
      MATCH($P1336, '{INDEX} Tour Packages'!$A:$A, 0),
      MATCH("Destination Code", '{INDEX} Tour Packages'!$4:$4, 0)
    ),
    "UNKNOWN"
  ) &amp; "-" &amp;
  TEXT(COUNTIFS(P$4:P1336,P1336),"0000")
)
</f>
        <v/>
      </c>
    </row>
    <row r="1337">
      <c r="A1337" s="156"/>
      <c r="B1337" s="157"/>
      <c r="C1337" s="157"/>
      <c r="D1337" s="157"/>
      <c r="E1337" s="157"/>
      <c r="F1337" s="157"/>
      <c r="G1337" s="157"/>
      <c r="H1337" s="157"/>
      <c r="I1337" s="157"/>
      <c r="J1337" s="157"/>
      <c r="K1337" s="157"/>
      <c r="L1337" s="157"/>
      <c r="M1337" s="157"/>
      <c r="N1337" s="157"/>
      <c r="O1337" s="157"/>
      <c r="P1337" s="157"/>
      <c r="Q1337" s="157"/>
      <c r="R1337" s="157"/>
      <c r="S1337" s="157"/>
      <c r="T1337" s="157"/>
      <c r="U1337" s="157"/>
      <c r="V1337" s="157"/>
      <c r="W1337" s="157"/>
      <c r="X1337" s="157"/>
      <c r="Y1337" s="157"/>
      <c r="Z1337" s="157"/>
      <c r="AA1337" s="157"/>
      <c r="AB1337" s="157"/>
      <c r="AC1337" s="157"/>
      <c r="AD1337" s="157"/>
      <c r="AE1337" s="157"/>
      <c r="AF1337" s="157"/>
      <c r="AG1337" s="158" t="str">
        <f t="array" ref="AG1337">IF($P1337="", "",
  "IMT-" &amp; TEXT($A1337,"yyyy-mm-dd") &amp; "-" &amp;
  IFERROR(
    INDEX('{INDEX} Tour Packages'!A:AC,
      MATCH($P1337, '{INDEX} Tour Packages'!$A:$A, 0),
      MATCH("Destination Code", '{INDEX} Tour Packages'!$4:$4, 0)
    ),
    "UNKNOWN"
  ) &amp; "-" &amp;
  TEXT(COUNTIFS(P$4:P1337,P1337),"0000")
)
</f>
        <v/>
      </c>
    </row>
    <row r="1338">
      <c r="A1338" s="155"/>
      <c r="B1338" s="147"/>
      <c r="C1338" s="147"/>
      <c r="D1338" s="147"/>
      <c r="E1338" s="147"/>
      <c r="F1338" s="147"/>
      <c r="G1338" s="147"/>
      <c r="H1338" s="147"/>
      <c r="I1338" s="147"/>
      <c r="J1338" s="147"/>
      <c r="K1338" s="147"/>
      <c r="L1338" s="147"/>
      <c r="M1338" s="147"/>
      <c r="N1338" s="147"/>
      <c r="O1338" s="147"/>
      <c r="P1338" s="147"/>
      <c r="Q1338" s="147"/>
      <c r="R1338" s="147"/>
      <c r="S1338" s="147"/>
      <c r="T1338" s="147"/>
      <c r="U1338" s="147"/>
      <c r="V1338" s="147"/>
      <c r="W1338" s="147"/>
      <c r="X1338" s="147"/>
      <c r="Y1338" s="147"/>
      <c r="Z1338" s="147"/>
      <c r="AA1338" s="147"/>
      <c r="AB1338" s="147"/>
      <c r="AC1338" s="147"/>
      <c r="AD1338" s="147"/>
      <c r="AE1338" s="147"/>
      <c r="AF1338" s="147"/>
      <c r="AG1338" s="148" t="str">
        <f t="array" ref="AG1338">IF($P1338="", "",
  "IMT-" &amp; TEXT($A1338,"yyyy-mm-dd") &amp; "-" &amp;
  IFERROR(
    INDEX('{INDEX} Tour Packages'!A:AC,
      MATCH($P1338, '{INDEX} Tour Packages'!$A:$A, 0),
      MATCH("Destination Code", '{INDEX} Tour Packages'!$4:$4, 0)
    ),
    "UNKNOWN"
  ) &amp; "-" &amp;
  TEXT(COUNTIFS(P$4:P1338,P1338),"0000")
)
</f>
        <v/>
      </c>
    </row>
    <row r="1339">
      <c r="A1339" s="156"/>
      <c r="B1339" s="157"/>
      <c r="C1339" s="157"/>
      <c r="D1339" s="157"/>
      <c r="E1339" s="157"/>
      <c r="F1339" s="157"/>
      <c r="G1339" s="157"/>
      <c r="H1339" s="157"/>
      <c r="I1339" s="157"/>
      <c r="J1339" s="157"/>
      <c r="K1339" s="157"/>
      <c r="L1339" s="157"/>
      <c r="M1339" s="157"/>
      <c r="N1339" s="157"/>
      <c r="O1339" s="157"/>
      <c r="P1339" s="157"/>
      <c r="Q1339" s="157"/>
      <c r="R1339" s="157"/>
      <c r="S1339" s="157"/>
      <c r="T1339" s="157"/>
      <c r="U1339" s="157"/>
      <c r="V1339" s="157"/>
      <c r="W1339" s="157"/>
      <c r="X1339" s="157"/>
      <c r="Y1339" s="157"/>
      <c r="Z1339" s="157"/>
      <c r="AA1339" s="157"/>
      <c r="AB1339" s="157"/>
      <c r="AC1339" s="157"/>
      <c r="AD1339" s="157"/>
      <c r="AE1339" s="157"/>
      <c r="AF1339" s="157"/>
      <c r="AG1339" s="158" t="str">
        <f t="array" ref="AG1339">IF($P1339="", "",
  "IMT-" &amp; TEXT($A1339,"yyyy-mm-dd") &amp; "-" &amp;
  IFERROR(
    INDEX('{INDEX} Tour Packages'!A:AC,
      MATCH($P1339, '{INDEX} Tour Packages'!$A:$A, 0),
      MATCH("Destination Code", '{INDEX} Tour Packages'!$4:$4, 0)
    ),
    "UNKNOWN"
  ) &amp; "-" &amp;
  TEXT(COUNTIFS(P$4:P1339,P1339),"0000")
)
</f>
        <v/>
      </c>
    </row>
    <row r="1340">
      <c r="A1340" s="155"/>
      <c r="B1340" s="147"/>
      <c r="C1340" s="147"/>
      <c r="D1340" s="147"/>
      <c r="E1340" s="147"/>
      <c r="F1340" s="147"/>
      <c r="G1340" s="147"/>
      <c r="H1340" s="147"/>
      <c r="I1340" s="147"/>
      <c r="J1340" s="147"/>
      <c r="K1340" s="147"/>
      <c r="L1340" s="147"/>
      <c r="M1340" s="147"/>
      <c r="N1340" s="147"/>
      <c r="O1340" s="147"/>
      <c r="P1340" s="147"/>
      <c r="Q1340" s="147"/>
      <c r="R1340" s="147"/>
      <c r="S1340" s="147"/>
      <c r="T1340" s="147"/>
      <c r="U1340" s="147"/>
      <c r="V1340" s="147"/>
      <c r="W1340" s="147"/>
      <c r="X1340" s="147"/>
      <c r="Y1340" s="147"/>
      <c r="Z1340" s="147"/>
      <c r="AA1340" s="147"/>
      <c r="AB1340" s="147"/>
      <c r="AC1340" s="147"/>
      <c r="AD1340" s="147"/>
      <c r="AE1340" s="147"/>
      <c r="AF1340" s="147"/>
      <c r="AG1340" s="148" t="str">
        <f t="array" ref="AG1340">IF($P1340="", "",
  "IMT-" &amp; TEXT($A1340,"yyyy-mm-dd") &amp; "-" &amp;
  IFERROR(
    INDEX('{INDEX} Tour Packages'!A:AC,
      MATCH($P1340, '{INDEX} Tour Packages'!$A:$A, 0),
      MATCH("Destination Code", '{INDEX} Tour Packages'!$4:$4, 0)
    ),
    "UNKNOWN"
  ) &amp; "-" &amp;
  TEXT(COUNTIFS(P$4:P1340,P1340),"0000")
)
</f>
        <v/>
      </c>
    </row>
    <row r="1341">
      <c r="A1341" s="156"/>
      <c r="B1341" s="157"/>
      <c r="C1341" s="157"/>
      <c r="D1341" s="157"/>
      <c r="E1341" s="157"/>
      <c r="F1341" s="157"/>
      <c r="G1341" s="157"/>
      <c r="H1341" s="157"/>
      <c r="I1341" s="157"/>
      <c r="J1341" s="157"/>
      <c r="K1341" s="157"/>
      <c r="L1341" s="157"/>
      <c r="M1341" s="157"/>
      <c r="N1341" s="157"/>
      <c r="O1341" s="157"/>
      <c r="P1341" s="157"/>
      <c r="Q1341" s="157"/>
      <c r="R1341" s="157"/>
      <c r="S1341" s="157"/>
      <c r="T1341" s="157"/>
      <c r="U1341" s="157"/>
      <c r="V1341" s="157"/>
      <c r="W1341" s="157"/>
      <c r="X1341" s="157"/>
      <c r="Y1341" s="157"/>
      <c r="Z1341" s="157"/>
      <c r="AA1341" s="157"/>
      <c r="AB1341" s="157"/>
      <c r="AC1341" s="157"/>
      <c r="AD1341" s="157"/>
      <c r="AE1341" s="157"/>
      <c r="AF1341" s="157"/>
      <c r="AG1341" s="158" t="str">
        <f t="array" ref="AG1341">IF($P1341="", "",
  "IMT-" &amp; TEXT($A1341,"yyyy-mm-dd") &amp; "-" &amp;
  IFERROR(
    INDEX('{INDEX} Tour Packages'!A:AC,
      MATCH($P1341, '{INDEX} Tour Packages'!$A:$A, 0),
      MATCH("Destination Code", '{INDEX} Tour Packages'!$4:$4, 0)
    ),
    "UNKNOWN"
  ) &amp; "-" &amp;
  TEXT(COUNTIFS(P$4:P1341,P1341),"0000")
)
</f>
        <v/>
      </c>
    </row>
    <row r="1342">
      <c r="A1342" s="155"/>
      <c r="B1342" s="147"/>
      <c r="C1342" s="147"/>
      <c r="D1342" s="147"/>
      <c r="E1342" s="147"/>
      <c r="F1342" s="147"/>
      <c r="G1342" s="147"/>
      <c r="H1342" s="147"/>
      <c r="I1342" s="147"/>
      <c r="J1342" s="147"/>
      <c r="K1342" s="147"/>
      <c r="L1342" s="147"/>
      <c r="M1342" s="147"/>
      <c r="N1342" s="147"/>
      <c r="O1342" s="147"/>
      <c r="P1342" s="147"/>
      <c r="Q1342" s="147"/>
      <c r="R1342" s="147"/>
      <c r="S1342" s="147"/>
      <c r="T1342" s="147"/>
      <c r="U1342" s="147"/>
      <c r="V1342" s="147"/>
      <c r="W1342" s="147"/>
      <c r="X1342" s="147"/>
      <c r="Y1342" s="147"/>
      <c r="Z1342" s="147"/>
      <c r="AA1342" s="147"/>
      <c r="AB1342" s="147"/>
      <c r="AC1342" s="147"/>
      <c r="AD1342" s="147"/>
      <c r="AE1342" s="147"/>
      <c r="AF1342" s="147"/>
      <c r="AG1342" s="148" t="str">
        <f t="array" ref="AG1342">IF($P1342="", "",
  "IMT-" &amp; TEXT($A1342,"yyyy-mm-dd") &amp; "-" &amp;
  IFERROR(
    INDEX('{INDEX} Tour Packages'!A:AC,
      MATCH($P1342, '{INDEX} Tour Packages'!$A:$A, 0),
      MATCH("Destination Code", '{INDEX} Tour Packages'!$4:$4, 0)
    ),
    "UNKNOWN"
  ) &amp; "-" &amp;
  TEXT(COUNTIFS(P$4:P1342,P1342),"0000")
)
</f>
        <v/>
      </c>
    </row>
    <row r="1343">
      <c r="A1343" s="156"/>
      <c r="B1343" s="157"/>
      <c r="C1343" s="157"/>
      <c r="D1343" s="157"/>
      <c r="E1343" s="157"/>
      <c r="F1343" s="157"/>
      <c r="G1343" s="157"/>
      <c r="H1343" s="157"/>
      <c r="I1343" s="157"/>
      <c r="J1343" s="157"/>
      <c r="K1343" s="157"/>
      <c r="L1343" s="157"/>
      <c r="M1343" s="157"/>
      <c r="N1343" s="157"/>
      <c r="O1343" s="157"/>
      <c r="P1343" s="157"/>
      <c r="Q1343" s="157"/>
      <c r="R1343" s="157"/>
      <c r="S1343" s="157"/>
      <c r="T1343" s="157"/>
      <c r="U1343" s="157"/>
      <c r="V1343" s="157"/>
      <c r="W1343" s="157"/>
      <c r="X1343" s="157"/>
      <c r="Y1343" s="157"/>
      <c r="Z1343" s="157"/>
      <c r="AA1343" s="157"/>
      <c r="AB1343" s="157"/>
      <c r="AC1343" s="157"/>
      <c r="AD1343" s="157"/>
      <c r="AE1343" s="157"/>
      <c r="AF1343" s="157"/>
      <c r="AG1343" s="158" t="str">
        <f t="array" ref="AG1343">IF($P1343="", "",
  "IMT-" &amp; TEXT($A1343,"yyyy-mm-dd") &amp; "-" &amp;
  IFERROR(
    INDEX('{INDEX} Tour Packages'!A:AC,
      MATCH($P1343, '{INDEX} Tour Packages'!$A:$A, 0),
      MATCH("Destination Code", '{INDEX} Tour Packages'!$4:$4, 0)
    ),
    "UNKNOWN"
  ) &amp; "-" &amp;
  TEXT(COUNTIFS(P$4:P1343,P1343),"0000")
)
</f>
        <v/>
      </c>
    </row>
    <row r="1344">
      <c r="A1344" s="155"/>
      <c r="B1344" s="147"/>
      <c r="C1344" s="147"/>
      <c r="D1344" s="147"/>
      <c r="E1344" s="147"/>
      <c r="F1344" s="147"/>
      <c r="G1344" s="147"/>
      <c r="H1344" s="147"/>
      <c r="I1344" s="147"/>
      <c r="J1344" s="147"/>
      <c r="K1344" s="147"/>
      <c r="L1344" s="147"/>
      <c r="M1344" s="147"/>
      <c r="N1344" s="147"/>
      <c r="O1344" s="147"/>
      <c r="P1344" s="147"/>
      <c r="Q1344" s="147"/>
      <c r="R1344" s="147"/>
      <c r="S1344" s="147"/>
      <c r="T1344" s="147"/>
      <c r="U1344" s="147"/>
      <c r="V1344" s="147"/>
      <c r="W1344" s="147"/>
      <c r="X1344" s="147"/>
      <c r="Y1344" s="147"/>
      <c r="Z1344" s="147"/>
      <c r="AA1344" s="147"/>
      <c r="AB1344" s="147"/>
      <c r="AC1344" s="147"/>
      <c r="AD1344" s="147"/>
      <c r="AE1344" s="147"/>
      <c r="AF1344" s="147"/>
      <c r="AG1344" s="148" t="str">
        <f t="array" ref="AG1344">IF($P1344="", "",
  "IMT-" &amp; TEXT($A1344,"yyyy-mm-dd") &amp; "-" &amp;
  IFERROR(
    INDEX('{INDEX} Tour Packages'!A:AC,
      MATCH($P1344, '{INDEX} Tour Packages'!$A:$A, 0),
      MATCH("Destination Code", '{INDEX} Tour Packages'!$4:$4, 0)
    ),
    "UNKNOWN"
  ) &amp; "-" &amp;
  TEXT(COUNTIFS(P$4:P1344,P1344),"0000")
)
</f>
        <v/>
      </c>
    </row>
    <row r="1345">
      <c r="A1345" s="156"/>
      <c r="B1345" s="157"/>
      <c r="C1345" s="157"/>
      <c r="D1345" s="157"/>
      <c r="E1345" s="157"/>
      <c r="F1345" s="157"/>
      <c r="G1345" s="157"/>
      <c r="H1345" s="157"/>
      <c r="I1345" s="157"/>
      <c r="J1345" s="157"/>
      <c r="K1345" s="157"/>
      <c r="L1345" s="157"/>
      <c r="M1345" s="157"/>
      <c r="N1345" s="157"/>
      <c r="O1345" s="157"/>
      <c r="P1345" s="157"/>
      <c r="Q1345" s="157"/>
      <c r="R1345" s="157"/>
      <c r="S1345" s="157"/>
      <c r="T1345" s="157"/>
      <c r="U1345" s="157"/>
      <c r="V1345" s="157"/>
      <c r="W1345" s="157"/>
      <c r="X1345" s="157"/>
      <c r="Y1345" s="157"/>
      <c r="Z1345" s="157"/>
      <c r="AA1345" s="157"/>
      <c r="AB1345" s="157"/>
      <c r="AC1345" s="157"/>
      <c r="AD1345" s="157"/>
      <c r="AE1345" s="157"/>
      <c r="AF1345" s="157"/>
      <c r="AG1345" s="158" t="str">
        <f t="array" ref="AG1345">IF($P1345="", "",
  "IMT-" &amp; TEXT($A1345,"yyyy-mm-dd") &amp; "-" &amp;
  IFERROR(
    INDEX('{INDEX} Tour Packages'!A:AC,
      MATCH($P1345, '{INDEX} Tour Packages'!$A:$A, 0),
      MATCH("Destination Code", '{INDEX} Tour Packages'!$4:$4, 0)
    ),
    "UNKNOWN"
  ) &amp; "-" &amp;
  TEXT(COUNTIFS(P$4:P1345,P1345),"0000")
)
</f>
        <v/>
      </c>
    </row>
    <row r="1346">
      <c r="A1346" s="155"/>
      <c r="B1346" s="147"/>
      <c r="C1346" s="147"/>
      <c r="D1346" s="147"/>
      <c r="E1346" s="147"/>
      <c r="F1346" s="147"/>
      <c r="G1346" s="147"/>
      <c r="H1346" s="147"/>
      <c r="I1346" s="147"/>
      <c r="J1346" s="147"/>
      <c r="K1346" s="147"/>
      <c r="L1346" s="147"/>
      <c r="M1346" s="147"/>
      <c r="N1346" s="147"/>
      <c r="O1346" s="147"/>
      <c r="P1346" s="147"/>
      <c r="Q1346" s="147"/>
      <c r="R1346" s="147"/>
      <c r="S1346" s="147"/>
      <c r="T1346" s="147"/>
      <c r="U1346" s="147"/>
      <c r="V1346" s="147"/>
      <c r="W1346" s="147"/>
      <c r="X1346" s="147"/>
      <c r="Y1346" s="147"/>
      <c r="Z1346" s="147"/>
      <c r="AA1346" s="147"/>
      <c r="AB1346" s="147"/>
      <c r="AC1346" s="147"/>
      <c r="AD1346" s="147"/>
      <c r="AE1346" s="147"/>
      <c r="AF1346" s="147"/>
      <c r="AG1346" s="148" t="str">
        <f t="array" ref="AG1346">IF($P1346="", "",
  "IMT-" &amp; TEXT($A1346,"yyyy-mm-dd") &amp; "-" &amp;
  IFERROR(
    INDEX('{INDEX} Tour Packages'!A:AC,
      MATCH($P1346, '{INDEX} Tour Packages'!$A:$A, 0),
      MATCH("Destination Code", '{INDEX} Tour Packages'!$4:$4, 0)
    ),
    "UNKNOWN"
  ) &amp; "-" &amp;
  TEXT(COUNTIFS(P$4:P1346,P1346),"0000")
)
</f>
        <v/>
      </c>
    </row>
    <row r="1347">
      <c r="A1347" s="156"/>
      <c r="B1347" s="157"/>
      <c r="C1347" s="157"/>
      <c r="D1347" s="157"/>
      <c r="E1347" s="157"/>
      <c r="F1347" s="157"/>
      <c r="G1347" s="157"/>
      <c r="H1347" s="157"/>
      <c r="I1347" s="157"/>
      <c r="J1347" s="157"/>
      <c r="K1347" s="157"/>
      <c r="L1347" s="157"/>
      <c r="M1347" s="157"/>
      <c r="N1347" s="157"/>
      <c r="O1347" s="157"/>
      <c r="P1347" s="157"/>
      <c r="Q1347" s="157"/>
      <c r="R1347" s="157"/>
      <c r="S1347" s="157"/>
      <c r="T1347" s="157"/>
      <c r="U1347" s="157"/>
      <c r="V1347" s="157"/>
      <c r="W1347" s="157"/>
      <c r="X1347" s="157"/>
      <c r="Y1347" s="157"/>
      <c r="Z1347" s="157"/>
      <c r="AA1347" s="157"/>
      <c r="AB1347" s="157"/>
      <c r="AC1347" s="157"/>
      <c r="AD1347" s="157"/>
      <c r="AE1347" s="157"/>
      <c r="AF1347" s="157"/>
      <c r="AG1347" s="158" t="str">
        <f t="array" ref="AG1347">IF($P1347="", "",
  "IMT-" &amp; TEXT($A1347,"yyyy-mm-dd") &amp; "-" &amp;
  IFERROR(
    INDEX('{INDEX} Tour Packages'!A:AC,
      MATCH($P1347, '{INDEX} Tour Packages'!$A:$A, 0),
      MATCH("Destination Code", '{INDEX} Tour Packages'!$4:$4, 0)
    ),
    "UNKNOWN"
  ) &amp; "-" &amp;
  TEXT(COUNTIFS(P$4:P1347,P1347),"0000")
)
</f>
        <v/>
      </c>
    </row>
    <row r="1348">
      <c r="A1348" s="155"/>
      <c r="B1348" s="147"/>
      <c r="C1348" s="147"/>
      <c r="D1348" s="147"/>
      <c r="E1348" s="147"/>
      <c r="F1348" s="147"/>
      <c r="G1348" s="147"/>
      <c r="H1348" s="147"/>
      <c r="I1348" s="147"/>
      <c r="J1348" s="147"/>
      <c r="K1348" s="147"/>
      <c r="L1348" s="147"/>
      <c r="M1348" s="147"/>
      <c r="N1348" s="147"/>
      <c r="O1348" s="147"/>
      <c r="P1348" s="147"/>
      <c r="Q1348" s="147"/>
      <c r="R1348" s="147"/>
      <c r="S1348" s="147"/>
      <c r="T1348" s="147"/>
      <c r="U1348" s="147"/>
      <c r="V1348" s="147"/>
      <c r="W1348" s="147"/>
      <c r="X1348" s="147"/>
      <c r="Y1348" s="147"/>
      <c r="Z1348" s="147"/>
      <c r="AA1348" s="147"/>
      <c r="AB1348" s="147"/>
      <c r="AC1348" s="147"/>
      <c r="AD1348" s="147"/>
      <c r="AE1348" s="147"/>
      <c r="AF1348" s="147"/>
      <c r="AG1348" s="148" t="str">
        <f t="array" ref="AG1348">IF($P1348="", "",
  "IMT-" &amp; TEXT($A1348,"yyyy-mm-dd") &amp; "-" &amp;
  IFERROR(
    INDEX('{INDEX} Tour Packages'!A:AC,
      MATCH($P1348, '{INDEX} Tour Packages'!$A:$A, 0),
      MATCH("Destination Code", '{INDEX} Tour Packages'!$4:$4, 0)
    ),
    "UNKNOWN"
  ) &amp; "-" &amp;
  TEXT(COUNTIFS(P$4:P1348,P1348),"0000")
)
</f>
        <v/>
      </c>
    </row>
    <row r="1349">
      <c r="A1349" s="156"/>
      <c r="B1349" s="157"/>
      <c r="C1349" s="157"/>
      <c r="D1349" s="157"/>
      <c r="E1349" s="157"/>
      <c r="F1349" s="157"/>
      <c r="G1349" s="157"/>
      <c r="H1349" s="157"/>
      <c r="I1349" s="157"/>
      <c r="J1349" s="157"/>
      <c r="K1349" s="157"/>
      <c r="L1349" s="157"/>
      <c r="M1349" s="157"/>
      <c r="N1349" s="157"/>
      <c r="O1349" s="157"/>
      <c r="P1349" s="157"/>
      <c r="Q1349" s="157"/>
      <c r="R1349" s="157"/>
      <c r="S1349" s="157"/>
      <c r="T1349" s="157"/>
      <c r="U1349" s="157"/>
      <c r="V1349" s="157"/>
      <c r="W1349" s="157"/>
      <c r="X1349" s="157"/>
      <c r="Y1349" s="157"/>
      <c r="Z1349" s="157"/>
      <c r="AA1349" s="157"/>
      <c r="AB1349" s="157"/>
      <c r="AC1349" s="157"/>
      <c r="AD1349" s="157"/>
      <c r="AE1349" s="157"/>
      <c r="AF1349" s="157"/>
      <c r="AG1349" s="158" t="str">
        <f t="array" ref="AG1349">IF($P1349="", "",
  "IMT-" &amp; TEXT($A1349,"yyyy-mm-dd") &amp; "-" &amp;
  IFERROR(
    INDEX('{INDEX} Tour Packages'!A:AC,
      MATCH($P1349, '{INDEX} Tour Packages'!$A:$A, 0),
      MATCH("Destination Code", '{INDEX} Tour Packages'!$4:$4, 0)
    ),
    "UNKNOWN"
  ) &amp; "-" &amp;
  TEXT(COUNTIFS(P$4:P1349,P1349),"0000")
)
</f>
        <v/>
      </c>
    </row>
    <row r="1350">
      <c r="A1350" s="155"/>
      <c r="B1350" s="147"/>
      <c r="C1350" s="147"/>
      <c r="D1350" s="147"/>
      <c r="E1350" s="147"/>
      <c r="F1350" s="147"/>
      <c r="G1350" s="147"/>
      <c r="H1350" s="147"/>
      <c r="I1350" s="147"/>
      <c r="J1350" s="147"/>
      <c r="K1350" s="147"/>
      <c r="L1350" s="147"/>
      <c r="M1350" s="147"/>
      <c r="N1350" s="147"/>
      <c r="O1350" s="147"/>
      <c r="P1350" s="147"/>
      <c r="Q1350" s="147"/>
      <c r="R1350" s="147"/>
      <c r="S1350" s="147"/>
      <c r="T1350" s="147"/>
      <c r="U1350" s="147"/>
      <c r="V1350" s="147"/>
      <c r="W1350" s="147"/>
      <c r="X1350" s="147"/>
      <c r="Y1350" s="147"/>
      <c r="Z1350" s="147"/>
      <c r="AA1350" s="147"/>
      <c r="AB1350" s="147"/>
      <c r="AC1350" s="147"/>
      <c r="AD1350" s="147"/>
      <c r="AE1350" s="147"/>
      <c r="AF1350" s="147"/>
      <c r="AG1350" s="148" t="str">
        <f t="array" ref="AG1350">IF($P1350="", "",
  "IMT-" &amp; TEXT($A1350,"yyyy-mm-dd") &amp; "-" &amp;
  IFERROR(
    INDEX('{INDEX} Tour Packages'!A:AC,
      MATCH($P1350, '{INDEX} Tour Packages'!$A:$A, 0),
      MATCH("Destination Code", '{INDEX} Tour Packages'!$4:$4, 0)
    ),
    "UNKNOWN"
  ) &amp; "-" &amp;
  TEXT(COUNTIFS(P$4:P1350,P1350),"0000")
)
</f>
        <v/>
      </c>
    </row>
    <row r="1351">
      <c r="A1351" s="156"/>
      <c r="B1351" s="157"/>
      <c r="C1351" s="157"/>
      <c r="D1351" s="157"/>
      <c r="E1351" s="157"/>
      <c r="F1351" s="157"/>
      <c r="G1351" s="157"/>
      <c r="H1351" s="157"/>
      <c r="I1351" s="157"/>
      <c r="J1351" s="157"/>
      <c r="K1351" s="157"/>
      <c r="L1351" s="157"/>
      <c r="M1351" s="157"/>
      <c r="N1351" s="157"/>
      <c r="O1351" s="157"/>
      <c r="P1351" s="157"/>
      <c r="Q1351" s="157"/>
      <c r="R1351" s="157"/>
      <c r="S1351" s="157"/>
      <c r="T1351" s="157"/>
      <c r="U1351" s="157"/>
      <c r="V1351" s="157"/>
      <c r="W1351" s="157"/>
      <c r="X1351" s="157"/>
      <c r="Y1351" s="157"/>
      <c r="Z1351" s="157"/>
      <c r="AA1351" s="157"/>
      <c r="AB1351" s="157"/>
      <c r="AC1351" s="157"/>
      <c r="AD1351" s="157"/>
      <c r="AE1351" s="157"/>
      <c r="AF1351" s="157"/>
      <c r="AG1351" s="158" t="str">
        <f t="array" ref="AG1351">IF($P1351="", "",
  "IMT-" &amp; TEXT($A1351,"yyyy-mm-dd") &amp; "-" &amp;
  IFERROR(
    INDEX('{INDEX} Tour Packages'!A:AC,
      MATCH($P1351, '{INDEX} Tour Packages'!$A:$A, 0),
      MATCH("Destination Code", '{INDEX} Tour Packages'!$4:$4, 0)
    ),
    "UNKNOWN"
  ) &amp; "-" &amp;
  TEXT(COUNTIFS(P$4:P1351,P1351),"0000")
)
</f>
        <v/>
      </c>
    </row>
    <row r="1352">
      <c r="A1352" s="155"/>
      <c r="B1352" s="147"/>
      <c r="C1352" s="147"/>
      <c r="D1352" s="147"/>
      <c r="E1352" s="147"/>
      <c r="F1352" s="147"/>
      <c r="G1352" s="147"/>
      <c r="H1352" s="147"/>
      <c r="I1352" s="147"/>
      <c r="J1352" s="147"/>
      <c r="K1352" s="147"/>
      <c r="L1352" s="147"/>
      <c r="M1352" s="147"/>
      <c r="N1352" s="147"/>
      <c r="O1352" s="147"/>
      <c r="P1352" s="147"/>
      <c r="Q1352" s="147"/>
      <c r="R1352" s="147"/>
      <c r="S1352" s="147"/>
      <c r="T1352" s="147"/>
      <c r="U1352" s="147"/>
      <c r="V1352" s="147"/>
      <c r="W1352" s="147"/>
      <c r="X1352" s="147"/>
      <c r="Y1352" s="147"/>
      <c r="Z1352" s="147"/>
      <c r="AA1352" s="147"/>
      <c r="AB1352" s="147"/>
      <c r="AC1352" s="147"/>
      <c r="AD1352" s="147"/>
      <c r="AE1352" s="147"/>
      <c r="AF1352" s="147"/>
      <c r="AG1352" s="148" t="str">
        <f t="array" ref="AG1352">IF($P1352="", "",
  "IMT-" &amp; TEXT($A1352,"yyyy-mm-dd") &amp; "-" &amp;
  IFERROR(
    INDEX('{INDEX} Tour Packages'!A:AC,
      MATCH($P1352, '{INDEX} Tour Packages'!$A:$A, 0),
      MATCH("Destination Code", '{INDEX} Tour Packages'!$4:$4, 0)
    ),
    "UNKNOWN"
  ) &amp; "-" &amp;
  TEXT(COUNTIFS(P$4:P1352,P1352),"0000")
)
</f>
        <v/>
      </c>
    </row>
    <row r="1353">
      <c r="A1353" s="156"/>
      <c r="B1353" s="157"/>
      <c r="C1353" s="157"/>
      <c r="D1353" s="157"/>
      <c r="E1353" s="157"/>
      <c r="F1353" s="157"/>
      <c r="G1353" s="157"/>
      <c r="H1353" s="157"/>
      <c r="I1353" s="157"/>
      <c r="J1353" s="157"/>
      <c r="K1353" s="157"/>
      <c r="L1353" s="157"/>
      <c r="M1353" s="157"/>
      <c r="N1353" s="157"/>
      <c r="O1353" s="157"/>
      <c r="P1353" s="157"/>
      <c r="Q1353" s="157"/>
      <c r="R1353" s="157"/>
      <c r="S1353" s="157"/>
      <c r="T1353" s="157"/>
      <c r="U1353" s="157"/>
      <c r="V1353" s="157"/>
      <c r="W1353" s="157"/>
      <c r="X1353" s="157"/>
      <c r="Y1353" s="157"/>
      <c r="Z1353" s="157"/>
      <c r="AA1353" s="157"/>
      <c r="AB1353" s="157"/>
      <c r="AC1353" s="157"/>
      <c r="AD1353" s="157"/>
      <c r="AE1353" s="157"/>
      <c r="AF1353" s="157"/>
      <c r="AG1353" s="158" t="str">
        <f t="array" ref="AG1353">IF($P1353="", "",
  "IMT-" &amp; TEXT($A1353,"yyyy-mm-dd") &amp; "-" &amp;
  IFERROR(
    INDEX('{INDEX} Tour Packages'!A:AC,
      MATCH($P1353, '{INDEX} Tour Packages'!$A:$A, 0),
      MATCH("Destination Code", '{INDEX} Tour Packages'!$4:$4, 0)
    ),
    "UNKNOWN"
  ) &amp; "-" &amp;
  TEXT(COUNTIFS(P$4:P1353,P1353),"0000")
)
</f>
        <v/>
      </c>
    </row>
    <row r="1354">
      <c r="A1354" s="155"/>
      <c r="B1354" s="147"/>
      <c r="C1354" s="147"/>
      <c r="D1354" s="147"/>
      <c r="E1354" s="147"/>
      <c r="F1354" s="147"/>
      <c r="G1354" s="147"/>
      <c r="H1354" s="147"/>
      <c r="I1354" s="147"/>
      <c r="J1354" s="147"/>
      <c r="K1354" s="147"/>
      <c r="L1354" s="147"/>
      <c r="M1354" s="147"/>
      <c r="N1354" s="147"/>
      <c r="O1354" s="147"/>
      <c r="P1354" s="147"/>
      <c r="Q1354" s="147"/>
      <c r="R1354" s="147"/>
      <c r="S1354" s="147"/>
      <c r="T1354" s="147"/>
      <c r="U1354" s="147"/>
      <c r="V1354" s="147"/>
      <c r="W1354" s="147"/>
      <c r="X1354" s="147"/>
      <c r="Y1354" s="147"/>
      <c r="Z1354" s="147"/>
      <c r="AA1354" s="147"/>
      <c r="AB1354" s="147"/>
      <c r="AC1354" s="147"/>
      <c r="AD1354" s="147"/>
      <c r="AE1354" s="147"/>
      <c r="AF1354" s="147"/>
      <c r="AG1354" s="148" t="str">
        <f t="array" ref="AG1354">IF($P1354="", "",
  "IMT-" &amp; TEXT($A1354,"yyyy-mm-dd") &amp; "-" &amp;
  IFERROR(
    INDEX('{INDEX} Tour Packages'!A:AC,
      MATCH($P1354, '{INDEX} Tour Packages'!$A:$A, 0),
      MATCH("Destination Code", '{INDEX} Tour Packages'!$4:$4, 0)
    ),
    "UNKNOWN"
  ) &amp; "-" &amp;
  TEXT(COUNTIFS(P$4:P1354,P1354),"0000")
)
</f>
        <v/>
      </c>
    </row>
    <row r="1355">
      <c r="A1355" s="156"/>
      <c r="B1355" s="157"/>
      <c r="C1355" s="157"/>
      <c r="D1355" s="157"/>
      <c r="E1355" s="157"/>
      <c r="F1355" s="157"/>
      <c r="G1355" s="157"/>
      <c r="H1355" s="157"/>
      <c r="I1355" s="157"/>
      <c r="J1355" s="157"/>
      <c r="K1355" s="157"/>
      <c r="L1355" s="157"/>
      <c r="M1355" s="157"/>
      <c r="N1355" s="157"/>
      <c r="O1355" s="157"/>
      <c r="P1355" s="157"/>
      <c r="Q1355" s="157"/>
      <c r="R1355" s="157"/>
      <c r="S1355" s="157"/>
      <c r="T1355" s="157"/>
      <c r="U1355" s="157"/>
      <c r="V1355" s="157"/>
      <c r="W1355" s="157"/>
      <c r="X1355" s="157"/>
      <c r="Y1355" s="157"/>
      <c r="Z1355" s="157"/>
      <c r="AA1355" s="157"/>
      <c r="AB1355" s="157"/>
      <c r="AC1355" s="157"/>
      <c r="AD1355" s="157"/>
      <c r="AE1355" s="157"/>
      <c r="AF1355" s="157"/>
      <c r="AG1355" s="158" t="str">
        <f t="array" ref="AG1355">IF($P1355="", "",
  "IMT-" &amp; TEXT($A1355,"yyyy-mm-dd") &amp; "-" &amp;
  IFERROR(
    INDEX('{INDEX} Tour Packages'!A:AC,
      MATCH($P1355, '{INDEX} Tour Packages'!$A:$A, 0),
      MATCH("Destination Code", '{INDEX} Tour Packages'!$4:$4, 0)
    ),
    "UNKNOWN"
  ) &amp; "-" &amp;
  TEXT(COUNTIFS(P$4:P1355,P1355),"0000")
)
</f>
        <v/>
      </c>
    </row>
    <row r="1356">
      <c r="A1356" s="155"/>
      <c r="B1356" s="147"/>
      <c r="C1356" s="147"/>
      <c r="D1356" s="147"/>
      <c r="E1356" s="147"/>
      <c r="F1356" s="147"/>
      <c r="G1356" s="147"/>
      <c r="H1356" s="147"/>
      <c r="I1356" s="147"/>
      <c r="J1356" s="147"/>
      <c r="K1356" s="147"/>
      <c r="L1356" s="147"/>
      <c r="M1356" s="147"/>
      <c r="N1356" s="147"/>
      <c r="O1356" s="147"/>
      <c r="P1356" s="147"/>
      <c r="Q1356" s="147"/>
      <c r="R1356" s="147"/>
      <c r="S1356" s="147"/>
      <c r="T1356" s="147"/>
      <c r="U1356" s="147"/>
      <c r="V1356" s="147"/>
      <c r="W1356" s="147"/>
      <c r="X1356" s="147"/>
      <c r="Y1356" s="147"/>
      <c r="Z1356" s="147"/>
      <c r="AA1356" s="147"/>
      <c r="AB1356" s="147"/>
      <c r="AC1356" s="147"/>
      <c r="AD1356" s="147"/>
      <c r="AE1356" s="147"/>
      <c r="AF1356" s="147"/>
      <c r="AG1356" s="148" t="str">
        <f t="array" ref="AG1356">IF($P1356="", "",
  "IMT-" &amp; TEXT($A1356,"yyyy-mm-dd") &amp; "-" &amp;
  IFERROR(
    INDEX('{INDEX} Tour Packages'!A:AC,
      MATCH($P1356, '{INDEX} Tour Packages'!$A:$A, 0),
      MATCH("Destination Code", '{INDEX} Tour Packages'!$4:$4, 0)
    ),
    "UNKNOWN"
  ) &amp; "-" &amp;
  TEXT(COUNTIFS(P$4:P1356,P1356),"0000")
)
</f>
        <v/>
      </c>
    </row>
    <row r="1357">
      <c r="A1357" s="156"/>
      <c r="B1357" s="157"/>
      <c r="C1357" s="157"/>
      <c r="D1357" s="157"/>
      <c r="E1357" s="157"/>
      <c r="F1357" s="157"/>
      <c r="G1357" s="157"/>
      <c r="H1357" s="157"/>
      <c r="I1357" s="157"/>
      <c r="J1357" s="157"/>
      <c r="K1357" s="157"/>
      <c r="L1357" s="157"/>
      <c r="M1357" s="157"/>
      <c r="N1357" s="157"/>
      <c r="O1357" s="157"/>
      <c r="P1357" s="157"/>
      <c r="Q1357" s="157"/>
      <c r="R1357" s="157"/>
      <c r="S1357" s="157"/>
      <c r="T1357" s="157"/>
      <c r="U1357" s="157"/>
      <c r="V1357" s="157"/>
      <c r="W1357" s="157"/>
      <c r="X1357" s="157"/>
      <c r="Y1357" s="157"/>
      <c r="Z1357" s="157"/>
      <c r="AA1357" s="157"/>
      <c r="AB1357" s="157"/>
      <c r="AC1357" s="157"/>
      <c r="AD1357" s="157"/>
      <c r="AE1357" s="157"/>
      <c r="AF1357" s="157"/>
      <c r="AG1357" s="158" t="str">
        <f t="array" ref="AG1357">IF($P1357="", "",
  "IMT-" &amp; TEXT($A1357,"yyyy-mm-dd") &amp; "-" &amp;
  IFERROR(
    INDEX('{INDEX} Tour Packages'!A:AC,
      MATCH($P1357, '{INDEX} Tour Packages'!$A:$A, 0),
      MATCH("Destination Code", '{INDEX} Tour Packages'!$4:$4, 0)
    ),
    "UNKNOWN"
  ) &amp; "-" &amp;
  TEXT(COUNTIFS(P$4:P1357,P1357),"0000")
)
</f>
        <v/>
      </c>
    </row>
    <row r="1358">
      <c r="A1358" s="155"/>
      <c r="B1358" s="147"/>
      <c r="C1358" s="147"/>
      <c r="D1358" s="147"/>
      <c r="E1358" s="147"/>
      <c r="F1358" s="147"/>
      <c r="G1358" s="147"/>
      <c r="H1358" s="147"/>
      <c r="I1358" s="147"/>
      <c r="J1358" s="147"/>
      <c r="K1358" s="147"/>
      <c r="L1358" s="147"/>
      <c r="M1358" s="147"/>
      <c r="N1358" s="147"/>
      <c r="O1358" s="147"/>
      <c r="P1358" s="147"/>
      <c r="Q1358" s="147"/>
      <c r="R1358" s="147"/>
      <c r="S1358" s="147"/>
      <c r="T1358" s="147"/>
      <c r="U1358" s="147"/>
      <c r="V1358" s="147"/>
      <c r="W1358" s="147"/>
      <c r="X1358" s="147"/>
      <c r="Y1358" s="147"/>
      <c r="Z1358" s="147"/>
      <c r="AA1358" s="147"/>
      <c r="AB1358" s="147"/>
      <c r="AC1358" s="147"/>
      <c r="AD1358" s="147"/>
      <c r="AE1358" s="147"/>
      <c r="AF1358" s="147"/>
      <c r="AG1358" s="148" t="str">
        <f t="array" ref="AG1358">IF($P1358="", "",
  "IMT-" &amp; TEXT($A1358,"yyyy-mm-dd") &amp; "-" &amp;
  IFERROR(
    INDEX('{INDEX} Tour Packages'!A:AC,
      MATCH($P1358, '{INDEX} Tour Packages'!$A:$A, 0),
      MATCH("Destination Code", '{INDEX} Tour Packages'!$4:$4, 0)
    ),
    "UNKNOWN"
  ) &amp; "-" &amp;
  TEXT(COUNTIFS(P$4:P1358,P1358),"0000")
)
</f>
        <v/>
      </c>
    </row>
    <row r="1359">
      <c r="A1359" s="156"/>
      <c r="B1359" s="157"/>
      <c r="C1359" s="157"/>
      <c r="D1359" s="157"/>
      <c r="E1359" s="157"/>
      <c r="F1359" s="157"/>
      <c r="G1359" s="157"/>
      <c r="H1359" s="157"/>
      <c r="I1359" s="157"/>
      <c r="J1359" s="157"/>
      <c r="K1359" s="157"/>
      <c r="L1359" s="157"/>
      <c r="M1359" s="157"/>
      <c r="N1359" s="157"/>
      <c r="O1359" s="157"/>
      <c r="P1359" s="157"/>
      <c r="Q1359" s="157"/>
      <c r="R1359" s="157"/>
      <c r="S1359" s="157"/>
      <c r="T1359" s="157"/>
      <c r="U1359" s="157"/>
      <c r="V1359" s="157"/>
      <c r="W1359" s="157"/>
      <c r="X1359" s="157"/>
      <c r="Y1359" s="157"/>
      <c r="Z1359" s="157"/>
      <c r="AA1359" s="157"/>
      <c r="AB1359" s="157"/>
      <c r="AC1359" s="157"/>
      <c r="AD1359" s="157"/>
      <c r="AE1359" s="157"/>
      <c r="AF1359" s="157"/>
      <c r="AG1359" s="158" t="str">
        <f t="array" ref="AG1359">IF($P1359="", "",
  "IMT-" &amp; TEXT($A1359,"yyyy-mm-dd") &amp; "-" &amp;
  IFERROR(
    INDEX('{INDEX} Tour Packages'!A:AC,
      MATCH($P1359, '{INDEX} Tour Packages'!$A:$A, 0),
      MATCH("Destination Code", '{INDEX} Tour Packages'!$4:$4, 0)
    ),
    "UNKNOWN"
  ) &amp; "-" &amp;
  TEXT(COUNTIFS(P$4:P1359,P1359),"0000")
)
</f>
        <v/>
      </c>
    </row>
    <row r="1360">
      <c r="A1360" s="155"/>
      <c r="B1360" s="147"/>
      <c r="C1360" s="147"/>
      <c r="D1360" s="147"/>
      <c r="E1360" s="147"/>
      <c r="F1360" s="147"/>
      <c r="G1360" s="147"/>
      <c r="H1360" s="147"/>
      <c r="I1360" s="147"/>
      <c r="J1360" s="147"/>
      <c r="K1360" s="147"/>
      <c r="L1360" s="147"/>
      <c r="M1360" s="147"/>
      <c r="N1360" s="147"/>
      <c r="O1360" s="147"/>
      <c r="P1360" s="147"/>
      <c r="Q1360" s="147"/>
      <c r="R1360" s="147"/>
      <c r="S1360" s="147"/>
      <c r="T1360" s="147"/>
      <c r="U1360" s="147"/>
      <c r="V1360" s="147"/>
      <c r="W1360" s="147"/>
      <c r="X1360" s="147"/>
      <c r="Y1360" s="147"/>
      <c r="Z1360" s="147"/>
      <c r="AA1360" s="147"/>
      <c r="AB1360" s="147"/>
      <c r="AC1360" s="147"/>
      <c r="AD1360" s="147"/>
      <c r="AE1360" s="147"/>
      <c r="AF1360" s="147"/>
      <c r="AG1360" s="148" t="str">
        <f t="array" ref="AG1360">IF($P1360="", "",
  "IMT-" &amp; TEXT($A1360,"yyyy-mm-dd") &amp; "-" &amp;
  IFERROR(
    INDEX('{INDEX} Tour Packages'!A:AC,
      MATCH($P1360, '{INDEX} Tour Packages'!$A:$A, 0),
      MATCH("Destination Code", '{INDEX} Tour Packages'!$4:$4, 0)
    ),
    "UNKNOWN"
  ) &amp; "-" &amp;
  TEXT(COUNTIFS(P$4:P1360,P1360),"0000")
)
</f>
        <v/>
      </c>
    </row>
    <row r="1361">
      <c r="A1361" s="156"/>
      <c r="B1361" s="157"/>
      <c r="C1361" s="157"/>
      <c r="D1361" s="157"/>
      <c r="E1361" s="157"/>
      <c r="F1361" s="157"/>
      <c r="G1361" s="157"/>
      <c r="H1361" s="157"/>
      <c r="I1361" s="157"/>
      <c r="J1361" s="157"/>
      <c r="K1361" s="157"/>
      <c r="L1361" s="157"/>
      <c r="M1361" s="157"/>
      <c r="N1361" s="157"/>
      <c r="O1361" s="157"/>
      <c r="P1361" s="157"/>
      <c r="Q1361" s="157"/>
      <c r="R1361" s="157"/>
      <c r="S1361" s="157"/>
      <c r="T1361" s="157"/>
      <c r="U1361" s="157"/>
      <c r="V1361" s="157"/>
      <c r="W1361" s="157"/>
      <c r="X1361" s="157"/>
      <c r="Y1361" s="157"/>
      <c r="Z1361" s="157"/>
      <c r="AA1361" s="157"/>
      <c r="AB1361" s="157"/>
      <c r="AC1361" s="157"/>
      <c r="AD1361" s="157"/>
      <c r="AE1361" s="157"/>
      <c r="AF1361" s="157"/>
      <c r="AG1361" s="158" t="str">
        <f t="array" ref="AG1361">IF($P1361="", "",
  "IMT-" &amp; TEXT($A1361,"yyyy-mm-dd") &amp; "-" &amp;
  IFERROR(
    INDEX('{INDEX} Tour Packages'!A:AC,
      MATCH($P1361, '{INDEX} Tour Packages'!$A:$A, 0),
      MATCH("Destination Code", '{INDEX} Tour Packages'!$4:$4, 0)
    ),
    "UNKNOWN"
  ) &amp; "-" &amp;
  TEXT(COUNTIFS(P$4:P1361,P1361),"0000")
)
</f>
        <v/>
      </c>
    </row>
    <row r="1362">
      <c r="A1362" s="155"/>
      <c r="B1362" s="147"/>
      <c r="C1362" s="147"/>
      <c r="D1362" s="147"/>
      <c r="E1362" s="147"/>
      <c r="F1362" s="147"/>
      <c r="G1362" s="147"/>
      <c r="H1362" s="147"/>
      <c r="I1362" s="147"/>
      <c r="J1362" s="147"/>
      <c r="K1362" s="147"/>
      <c r="L1362" s="147"/>
      <c r="M1362" s="147"/>
      <c r="N1362" s="147"/>
      <c r="O1362" s="147"/>
      <c r="P1362" s="147"/>
      <c r="Q1362" s="147"/>
      <c r="R1362" s="147"/>
      <c r="S1362" s="147"/>
      <c r="T1362" s="147"/>
      <c r="U1362" s="147"/>
      <c r="V1362" s="147"/>
      <c r="W1362" s="147"/>
      <c r="X1362" s="147"/>
      <c r="Y1362" s="147"/>
      <c r="Z1362" s="147"/>
      <c r="AA1362" s="147"/>
      <c r="AB1362" s="147"/>
      <c r="AC1362" s="147"/>
      <c r="AD1362" s="147"/>
      <c r="AE1362" s="147"/>
      <c r="AF1362" s="147"/>
      <c r="AG1362" s="148" t="str">
        <f t="array" ref="AG1362">IF($P1362="", "",
  "IMT-" &amp; TEXT($A1362,"yyyy-mm-dd") &amp; "-" &amp;
  IFERROR(
    INDEX('{INDEX} Tour Packages'!A:AC,
      MATCH($P1362, '{INDEX} Tour Packages'!$A:$A, 0),
      MATCH("Destination Code", '{INDEX} Tour Packages'!$4:$4, 0)
    ),
    "UNKNOWN"
  ) &amp; "-" &amp;
  TEXT(COUNTIFS(P$4:P1362,P1362),"0000")
)
</f>
        <v/>
      </c>
    </row>
    <row r="1363">
      <c r="A1363" s="156"/>
      <c r="B1363" s="157"/>
      <c r="C1363" s="157"/>
      <c r="D1363" s="157"/>
      <c r="E1363" s="157"/>
      <c r="F1363" s="157"/>
      <c r="G1363" s="157"/>
      <c r="H1363" s="157"/>
      <c r="I1363" s="157"/>
      <c r="J1363" s="157"/>
      <c r="K1363" s="157"/>
      <c r="L1363" s="157"/>
      <c r="M1363" s="157"/>
      <c r="N1363" s="157"/>
      <c r="O1363" s="157"/>
      <c r="P1363" s="157"/>
      <c r="Q1363" s="157"/>
      <c r="R1363" s="157"/>
      <c r="S1363" s="157"/>
      <c r="T1363" s="157"/>
      <c r="U1363" s="157"/>
      <c r="V1363" s="157"/>
      <c r="W1363" s="157"/>
      <c r="X1363" s="157"/>
      <c r="Y1363" s="157"/>
      <c r="Z1363" s="157"/>
      <c r="AA1363" s="157"/>
      <c r="AB1363" s="157"/>
      <c r="AC1363" s="157"/>
      <c r="AD1363" s="157"/>
      <c r="AE1363" s="157"/>
      <c r="AF1363" s="157"/>
      <c r="AG1363" s="158" t="str">
        <f t="array" ref="AG1363">IF($P1363="", "",
  "IMT-" &amp; TEXT($A1363,"yyyy-mm-dd") &amp; "-" &amp;
  IFERROR(
    INDEX('{INDEX} Tour Packages'!A:AC,
      MATCH($P1363, '{INDEX} Tour Packages'!$A:$A, 0),
      MATCH("Destination Code", '{INDEX} Tour Packages'!$4:$4, 0)
    ),
    "UNKNOWN"
  ) &amp; "-" &amp;
  TEXT(COUNTIFS(P$4:P1363,P1363),"0000")
)
</f>
        <v/>
      </c>
    </row>
    <row r="1364">
      <c r="A1364" s="155"/>
      <c r="B1364" s="147"/>
      <c r="C1364" s="147"/>
      <c r="D1364" s="147"/>
      <c r="E1364" s="147"/>
      <c r="F1364" s="147"/>
      <c r="G1364" s="147"/>
      <c r="H1364" s="147"/>
      <c r="I1364" s="147"/>
      <c r="J1364" s="147"/>
      <c r="K1364" s="147"/>
      <c r="L1364" s="147"/>
      <c r="M1364" s="147"/>
      <c r="N1364" s="147"/>
      <c r="O1364" s="147"/>
      <c r="P1364" s="147"/>
      <c r="Q1364" s="147"/>
      <c r="R1364" s="147"/>
      <c r="S1364" s="147"/>
      <c r="T1364" s="147"/>
      <c r="U1364" s="147"/>
      <c r="V1364" s="147"/>
      <c r="W1364" s="147"/>
      <c r="X1364" s="147"/>
      <c r="Y1364" s="147"/>
      <c r="Z1364" s="147"/>
      <c r="AA1364" s="147"/>
      <c r="AB1364" s="147"/>
      <c r="AC1364" s="147"/>
      <c r="AD1364" s="147"/>
      <c r="AE1364" s="147"/>
      <c r="AF1364" s="147"/>
      <c r="AG1364" s="148" t="str">
        <f t="array" ref="AG1364">IF($P1364="", "",
  "IMT-" &amp; TEXT($A1364,"yyyy-mm-dd") &amp; "-" &amp;
  IFERROR(
    INDEX('{INDEX} Tour Packages'!A:AC,
      MATCH($P1364, '{INDEX} Tour Packages'!$A:$A, 0),
      MATCH("Destination Code", '{INDEX} Tour Packages'!$4:$4, 0)
    ),
    "UNKNOWN"
  ) &amp; "-" &amp;
  TEXT(COUNTIFS(P$4:P1364,P1364),"0000")
)
</f>
        <v/>
      </c>
    </row>
    <row r="1365">
      <c r="A1365" s="156"/>
      <c r="B1365" s="157"/>
      <c r="C1365" s="157"/>
      <c r="D1365" s="157"/>
      <c r="E1365" s="157"/>
      <c r="F1365" s="157"/>
      <c r="G1365" s="157"/>
      <c r="H1365" s="157"/>
      <c r="I1365" s="157"/>
      <c r="J1365" s="157"/>
      <c r="K1365" s="157"/>
      <c r="L1365" s="157"/>
      <c r="M1365" s="157"/>
      <c r="N1365" s="157"/>
      <c r="O1365" s="157"/>
      <c r="P1365" s="157"/>
      <c r="Q1365" s="157"/>
      <c r="R1365" s="157"/>
      <c r="S1365" s="157"/>
      <c r="T1365" s="157"/>
      <c r="U1365" s="157"/>
      <c r="V1365" s="157"/>
      <c r="W1365" s="157"/>
      <c r="X1365" s="157"/>
      <c r="Y1365" s="157"/>
      <c r="Z1365" s="157"/>
      <c r="AA1365" s="157"/>
      <c r="AB1365" s="157"/>
      <c r="AC1365" s="157"/>
      <c r="AD1365" s="157"/>
      <c r="AE1365" s="157"/>
      <c r="AF1365" s="157"/>
      <c r="AG1365" s="158" t="str">
        <f t="array" ref="AG1365">IF($P1365="", "",
  "IMT-" &amp; TEXT($A1365,"yyyy-mm-dd") &amp; "-" &amp;
  IFERROR(
    INDEX('{INDEX} Tour Packages'!A:AC,
      MATCH($P1365, '{INDEX} Tour Packages'!$A:$A, 0),
      MATCH("Destination Code", '{INDEX} Tour Packages'!$4:$4, 0)
    ),
    "UNKNOWN"
  ) &amp; "-" &amp;
  TEXT(COUNTIFS(P$4:P1365,P1365),"0000")
)
</f>
        <v/>
      </c>
    </row>
    <row r="1366">
      <c r="A1366" s="155"/>
      <c r="B1366" s="147"/>
      <c r="C1366" s="147"/>
      <c r="D1366" s="147"/>
      <c r="E1366" s="147"/>
      <c r="F1366" s="147"/>
      <c r="G1366" s="147"/>
      <c r="H1366" s="147"/>
      <c r="I1366" s="147"/>
      <c r="J1366" s="147"/>
      <c r="K1366" s="147"/>
      <c r="L1366" s="147"/>
      <c r="M1366" s="147"/>
      <c r="N1366" s="147"/>
      <c r="O1366" s="147"/>
      <c r="P1366" s="147"/>
      <c r="Q1366" s="147"/>
      <c r="R1366" s="147"/>
      <c r="S1366" s="147"/>
      <c r="T1366" s="147"/>
      <c r="U1366" s="147"/>
      <c r="V1366" s="147"/>
      <c r="W1366" s="147"/>
      <c r="X1366" s="147"/>
      <c r="Y1366" s="147"/>
      <c r="Z1366" s="147"/>
      <c r="AA1366" s="147"/>
      <c r="AB1366" s="147"/>
      <c r="AC1366" s="147"/>
      <c r="AD1366" s="147"/>
      <c r="AE1366" s="147"/>
      <c r="AF1366" s="147"/>
      <c r="AG1366" s="148" t="str">
        <f t="array" ref="AG1366">IF($P1366="", "",
  "IMT-" &amp; TEXT($A1366,"yyyy-mm-dd") &amp; "-" &amp;
  IFERROR(
    INDEX('{INDEX} Tour Packages'!A:AC,
      MATCH($P1366, '{INDEX} Tour Packages'!$A:$A, 0),
      MATCH("Destination Code", '{INDEX} Tour Packages'!$4:$4, 0)
    ),
    "UNKNOWN"
  ) &amp; "-" &amp;
  TEXT(COUNTIFS(P$4:P1366,P1366),"0000")
)
</f>
        <v/>
      </c>
    </row>
    <row r="1367">
      <c r="A1367" s="156"/>
      <c r="B1367" s="157"/>
      <c r="C1367" s="157"/>
      <c r="D1367" s="157"/>
      <c r="E1367" s="157"/>
      <c r="F1367" s="157"/>
      <c r="G1367" s="157"/>
      <c r="H1367" s="157"/>
      <c r="I1367" s="157"/>
      <c r="J1367" s="157"/>
      <c r="K1367" s="157"/>
      <c r="L1367" s="157"/>
      <c r="M1367" s="157"/>
      <c r="N1367" s="157"/>
      <c r="O1367" s="157"/>
      <c r="P1367" s="157"/>
      <c r="Q1367" s="157"/>
      <c r="R1367" s="157"/>
      <c r="S1367" s="157"/>
      <c r="T1367" s="157"/>
      <c r="U1367" s="157"/>
      <c r="V1367" s="157"/>
      <c r="W1367" s="157"/>
      <c r="X1367" s="157"/>
      <c r="Y1367" s="157"/>
      <c r="Z1367" s="157"/>
      <c r="AA1367" s="157"/>
      <c r="AB1367" s="157"/>
      <c r="AC1367" s="157"/>
      <c r="AD1367" s="157"/>
      <c r="AE1367" s="157"/>
      <c r="AF1367" s="157"/>
      <c r="AG1367" s="158" t="str">
        <f t="array" ref="AG1367">IF($P1367="", "",
  "IMT-" &amp; TEXT($A1367,"yyyy-mm-dd") &amp; "-" &amp;
  IFERROR(
    INDEX('{INDEX} Tour Packages'!A:AC,
      MATCH($P1367, '{INDEX} Tour Packages'!$A:$A, 0),
      MATCH("Destination Code", '{INDEX} Tour Packages'!$4:$4, 0)
    ),
    "UNKNOWN"
  ) &amp; "-" &amp;
  TEXT(COUNTIFS(P$4:P1367,P1367),"0000")
)
</f>
        <v/>
      </c>
    </row>
    <row r="1368">
      <c r="A1368" s="155"/>
      <c r="B1368" s="147"/>
      <c r="C1368" s="147"/>
      <c r="D1368" s="147"/>
      <c r="E1368" s="147"/>
      <c r="F1368" s="147"/>
      <c r="G1368" s="147"/>
      <c r="H1368" s="147"/>
      <c r="I1368" s="147"/>
      <c r="J1368" s="147"/>
      <c r="K1368" s="147"/>
      <c r="L1368" s="147"/>
      <c r="M1368" s="147"/>
      <c r="N1368" s="147"/>
      <c r="O1368" s="147"/>
      <c r="P1368" s="147"/>
      <c r="Q1368" s="147"/>
      <c r="R1368" s="147"/>
      <c r="S1368" s="147"/>
      <c r="T1368" s="147"/>
      <c r="U1368" s="147"/>
      <c r="V1368" s="147"/>
      <c r="W1368" s="147"/>
      <c r="X1368" s="147"/>
      <c r="Y1368" s="147"/>
      <c r="Z1368" s="147"/>
      <c r="AA1368" s="147"/>
      <c r="AB1368" s="147"/>
      <c r="AC1368" s="147"/>
      <c r="AD1368" s="147"/>
      <c r="AE1368" s="147"/>
      <c r="AF1368" s="147"/>
      <c r="AG1368" s="148" t="str">
        <f t="array" ref="AG1368">IF($P1368="", "",
  "IMT-" &amp; TEXT($A1368,"yyyy-mm-dd") &amp; "-" &amp;
  IFERROR(
    INDEX('{INDEX} Tour Packages'!A:AC,
      MATCH($P1368, '{INDEX} Tour Packages'!$A:$A, 0),
      MATCH("Destination Code", '{INDEX} Tour Packages'!$4:$4, 0)
    ),
    "UNKNOWN"
  ) &amp; "-" &amp;
  TEXT(COUNTIFS(P$4:P1368,P1368),"0000")
)
</f>
        <v/>
      </c>
    </row>
    <row r="1369">
      <c r="A1369" s="156"/>
      <c r="B1369" s="157"/>
      <c r="C1369" s="157"/>
      <c r="D1369" s="157"/>
      <c r="E1369" s="157"/>
      <c r="F1369" s="157"/>
      <c r="G1369" s="157"/>
      <c r="H1369" s="157"/>
      <c r="I1369" s="157"/>
      <c r="J1369" s="157"/>
      <c r="K1369" s="157"/>
      <c r="L1369" s="157"/>
      <c r="M1369" s="157"/>
      <c r="N1369" s="157"/>
      <c r="O1369" s="157"/>
      <c r="P1369" s="157"/>
      <c r="Q1369" s="157"/>
      <c r="R1369" s="157"/>
      <c r="S1369" s="157"/>
      <c r="T1369" s="157"/>
      <c r="U1369" s="157"/>
      <c r="V1369" s="157"/>
      <c r="W1369" s="157"/>
      <c r="X1369" s="157"/>
      <c r="Y1369" s="157"/>
      <c r="Z1369" s="157"/>
      <c r="AA1369" s="157"/>
      <c r="AB1369" s="157"/>
      <c r="AC1369" s="157"/>
      <c r="AD1369" s="157"/>
      <c r="AE1369" s="157"/>
      <c r="AF1369" s="157"/>
      <c r="AG1369" s="158" t="str">
        <f t="array" ref="AG1369">IF($P1369="", "",
  "IMT-" &amp; TEXT($A1369,"yyyy-mm-dd") &amp; "-" &amp;
  IFERROR(
    INDEX('{INDEX} Tour Packages'!A:AC,
      MATCH($P1369, '{INDEX} Tour Packages'!$A:$A, 0),
      MATCH("Destination Code", '{INDEX} Tour Packages'!$4:$4, 0)
    ),
    "UNKNOWN"
  ) &amp; "-" &amp;
  TEXT(COUNTIFS(P$4:P1369,P1369),"0000")
)
</f>
        <v/>
      </c>
    </row>
    <row r="1370">
      <c r="A1370" s="155"/>
      <c r="B1370" s="147"/>
      <c r="C1370" s="147"/>
      <c r="D1370" s="147"/>
      <c r="E1370" s="147"/>
      <c r="F1370" s="147"/>
      <c r="G1370" s="147"/>
      <c r="H1370" s="147"/>
      <c r="I1370" s="147"/>
      <c r="J1370" s="147"/>
      <c r="K1370" s="147"/>
      <c r="L1370" s="147"/>
      <c r="M1370" s="147"/>
      <c r="N1370" s="147"/>
      <c r="O1370" s="147"/>
      <c r="P1370" s="147"/>
      <c r="Q1370" s="147"/>
      <c r="R1370" s="147"/>
      <c r="S1370" s="147"/>
      <c r="T1370" s="147"/>
      <c r="U1370" s="147"/>
      <c r="V1370" s="147"/>
      <c r="W1370" s="147"/>
      <c r="X1370" s="147"/>
      <c r="Y1370" s="147"/>
      <c r="Z1370" s="147"/>
      <c r="AA1370" s="147"/>
      <c r="AB1370" s="147"/>
      <c r="AC1370" s="147"/>
      <c r="AD1370" s="147"/>
      <c r="AE1370" s="147"/>
      <c r="AF1370" s="147"/>
      <c r="AG1370" s="148" t="str">
        <f t="array" ref="AG1370">IF($P1370="", "",
  "IMT-" &amp; TEXT($A1370,"yyyy-mm-dd") &amp; "-" &amp;
  IFERROR(
    INDEX('{INDEX} Tour Packages'!A:AC,
      MATCH($P1370, '{INDEX} Tour Packages'!$A:$A, 0),
      MATCH("Destination Code", '{INDEX} Tour Packages'!$4:$4, 0)
    ),
    "UNKNOWN"
  ) &amp; "-" &amp;
  TEXT(COUNTIFS(P$4:P1370,P1370),"0000")
)
</f>
        <v/>
      </c>
    </row>
    <row r="1371">
      <c r="A1371" s="156"/>
      <c r="B1371" s="157"/>
      <c r="C1371" s="157"/>
      <c r="D1371" s="157"/>
      <c r="E1371" s="157"/>
      <c r="F1371" s="157"/>
      <c r="G1371" s="157"/>
      <c r="H1371" s="157"/>
      <c r="I1371" s="157"/>
      <c r="J1371" s="157"/>
      <c r="K1371" s="157"/>
      <c r="L1371" s="157"/>
      <c r="M1371" s="157"/>
      <c r="N1371" s="157"/>
      <c r="O1371" s="157"/>
      <c r="P1371" s="157"/>
      <c r="Q1371" s="157"/>
      <c r="R1371" s="157"/>
      <c r="S1371" s="157"/>
      <c r="T1371" s="157"/>
      <c r="U1371" s="157"/>
      <c r="V1371" s="157"/>
      <c r="W1371" s="157"/>
      <c r="X1371" s="157"/>
      <c r="Y1371" s="157"/>
      <c r="Z1371" s="157"/>
      <c r="AA1371" s="157"/>
      <c r="AB1371" s="157"/>
      <c r="AC1371" s="157"/>
      <c r="AD1371" s="157"/>
      <c r="AE1371" s="157"/>
      <c r="AF1371" s="157"/>
      <c r="AG1371" s="158" t="str">
        <f t="array" ref="AG1371">IF($P1371="", "",
  "IMT-" &amp; TEXT($A1371,"yyyy-mm-dd") &amp; "-" &amp;
  IFERROR(
    INDEX('{INDEX} Tour Packages'!A:AC,
      MATCH($P1371, '{INDEX} Tour Packages'!$A:$A, 0),
      MATCH("Destination Code", '{INDEX} Tour Packages'!$4:$4, 0)
    ),
    "UNKNOWN"
  ) &amp; "-" &amp;
  TEXT(COUNTIFS(P$4:P1371,P1371),"0000")
)
</f>
        <v/>
      </c>
    </row>
    <row r="1372">
      <c r="A1372" s="155"/>
      <c r="B1372" s="147"/>
      <c r="C1372" s="147"/>
      <c r="D1372" s="147"/>
      <c r="E1372" s="147"/>
      <c r="F1372" s="147"/>
      <c r="G1372" s="147"/>
      <c r="H1372" s="147"/>
      <c r="I1372" s="147"/>
      <c r="J1372" s="147"/>
      <c r="K1372" s="147"/>
      <c r="L1372" s="147"/>
      <c r="M1372" s="147"/>
      <c r="N1372" s="147"/>
      <c r="O1372" s="147"/>
      <c r="P1372" s="147"/>
      <c r="Q1372" s="147"/>
      <c r="R1372" s="147"/>
      <c r="S1372" s="147"/>
      <c r="T1372" s="147"/>
      <c r="U1372" s="147"/>
      <c r="V1372" s="147"/>
      <c r="W1372" s="147"/>
      <c r="X1372" s="147"/>
      <c r="Y1372" s="147"/>
      <c r="Z1372" s="147"/>
      <c r="AA1372" s="147"/>
      <c r="AB1372" s="147"/>
      <c r="AC1372" s="147"/>
      <c r="AD1372" s="147"/>
      <c r="AE1372" s="147"/>
      <c r="AF1372" s="147"/>
      <c r="AG1372" s="148" t="str">
        <f t="array" ref="AG1372">IF($P1372="", "",
  "IMT-" &amp; TEXT($A1372,"yyyy-mm-dd") &amp; "-" &amp;
  IFERROR(
    INDEX('{INDEX} Tour Packages'!A:AC,
      MATCH($P1372, '{INDEX} Tour Packages'!$A:$A, 0),
      MATCH("Destination Code", '{INDEX} Tour Packages'!$4:$4, 0)
    ),
    "UNKNOWN"
  ) &amp; "-" &amp;
  TEXT(COUNTIFS(P$4:P1372,P1372),"0000")
)
</f>
        <v/>
      </c>
    </row>
    <row r="1373">
      <c r="A1373" s="156"/>
      <c r="B1373" s="157"/>
      <c r="C1373" s="157"/>
      <c r="D1373" s="157"/>
      <c r="E1373" s="157"/>
      <c r="F1373" s="157"/>
      <c r="G1373" s="157"/>
      <c r="H1373" s="157"/>
      <c r="I1373" s="157"/>
      <c r="J1373" s="157"/>
      <c r="K1373" s="157"/>
      <c r="L1373" s="157"/>
      <c r="M1373" s="157"/>
      <c r="N1373" s="157"/>
      <c r="O1373" s="157"/>
      <c r="P1373" s="157"/>
      <c r="Q1373" s="157"/>
      <c r="R1373" s="157"/>
      <c r="S1373" s="157"/>
      <c r="T1373" s="157"/>
      <c r="U1373" s="157"/>
      <c r="V1373" s="157"/>
      <c r="W1373" s="157"/>
      <c r="X1373" s="157"/>
      <c r="Y1373" s="157"/>
      <c r="Z1373" s="157"/>
      <c r="AA1373" s="157"/>
      <c r="AB1373" s="157"/>
      <c r="AC1373" s="157"/>
      <c r="AD1373" s="157"/>
      <c r="AE1373" s="157"/>
      <c r="AF1373" s="157"/>
      <c r="AG1373" s="158" t="str">
        <f t="array" ref="AG1373">IF($P1373="", "",
  "IMT-" &amp; TEXT($A1373,"yyyy-mm-dd") &amp; "-" &amp;
  IFERROR(
    INDEX('{INDEX} Tour Packages'!A:AC,
      MATCH($P1373, '{INDEX} Tour Packages'!$A:$A, 0),
      MATCH("Destination Code", '{INDEX} Tour Packages'!$4:$4, 0)
    ),
    "UNKNOWN"
  ) &amp; "-" &amp;
  TEXT(COUNTIFS(P$4:P1373,P1373),"0000")
)
</f>
        <v/>
      </c>
    </row>
    <row r="1374">
      <c r="A1374" s="155"/>
      <c r="B1374" s="147"/>
      <c r="C1374" s="147"/>
      <c r="D1374" s="147"/>
      <c r="E1374" s="147"/>
      <c r="F1374" s="147"/>
      <c r="G1374" s="147"/>
      <c r="H1374" s="147"/>
      <c r="I1374" s="147"/>
      <c r="J1374" s="147"/>
      <c r="K1374" s="147"/>
      <c r="L1374" s="147"/>
      <c r="M1374" s="147"/>
      <c r="N1374" s="147"/>
      <c r="O1374" s="147"/>
      <c r="P1374" s="147"/>
      <c r="Q1374" s="147"/>
      <c r="R1374" s="147"/>
      <c r="S1374" s="147"/>
      <c r="T1374" s="147"/>
      <c r="U1374" s="147"/>
      <c r="V1374" s="147"/>
      <c r="W1374" s="147"/>
      <c r="X1374" s="147"/>
      <c r="Y1374" s="147"/>
      <c r="Z1374" s="147"/>
      <c r="AA1374" s="147"/>
      <c r="AB1374" s="147"/>
      <c r="AC1374" s="147"/>
      <c r="AD1374" s="147"/>
      <c r="AE1374" s="147"/>
      <c r="AF1374" s="147"/>
      <c r="AG1374" s="148" t="str">
        <f t="array" ref="AG1374">IF($P1374="", "",
  "IMT-" &amp; TEXT($A1374,"yyyy-mm-dd") &amp; "-" &amp;
  IFERROR(
    INDEX('{INDEX} Tour Packages'!A:AC,
      MATCH($P1374, '{INDEX} Tour Packages'!$A:$A, 0),
      MATCH("Destination Code", '{INDEX} Tour Packages'!$4:$4, 0)
    ),
    "UNKNOWN"
  ) &amp; "-" &amp;
  TEXT(COUNTIFS(P$4:P1374,P1374),"0000")
)
</f>
        <v/>
      </c>
    </row>
    <row r="1375">
      <c r="A1375" s="156"/>
      <c r="B1375" s="157"/>
      <c r="C1375" s="157"/>
      <c r="D1375" s="157"/>
      <c r="E1375" s="157"/>
      <c r="F1375" s="157"/>
      <c r="G1375" s="157"/>
      <c r="H1375" s="157"/>
      <c r="I1375" s="157"/>
      <c r="J1375" s="157"/>
      <c r="K1375" s="157"/>
      <c r="L1375" s="157"/>
      <c r="M1375" s="157"/>
      <c r="N1375" s="157"/>
      <c r="O1375" s="157"/>
      <c r="P1375" s="157"/>
      <c r="Q1375" s="157"/>
      <c r="R1375" s="157"/>
      <c r="S1375" s="157"/>
      <c r="T1375" s="157"/>
      <c r="U1375" s="157"/>
      <c r="V1375" s="157"/>
      <c r="W1375" s="157"/>
      <c r="X1375" s="157"/>
      <c r="Y1375" s="157"/>
      <c r="Z1375" s="157"/>
      <c r="AA1375" s="157"/>
      <c r="AB1375" s="157"/>
      <c r="AC1375" s="157"/>
      <c r="AD1375" s="157"/>
      <c r="AE1375" s="157"/>
      <c r="AF1375" s="157"/>
      <c r="AG1375" s="158" t="str">
        <f t="array" ref="AG1375">IF($P1375="", "",
  "IMT-" &amp; TEXT($A1375,"yyyy-mm-dd") &amp; "-" &amp;
  IFERROR(
    INDEX('{INDEX} Tour Packages'!A:AC,
      MATCH($P1375, '{INDEX} Tour Packages'!$A:$A, 0),
      MATCH("Destination Code", '{INDEX} Tour Packages'!$4:$4, 0)
    ),
    "UNKNOWN"
  ) &amp; "-" &amp;
  TEXT(COUNTIFS(P$4:P1375,P1375),"0000")
)
</f>
        <v/>
      </c>
    </row>
    <row r="1376">
      <c r="A1376" s="155"/>
      <c r="B1376" s="147"/>
      <c r="C1376" s="147"/>
      <c r="D1376" s="147"/>
      <c r="E1376" s="147"/>
      <c r="F1376" s="147"/>
      <c r="G1376" s="147"/>
      <c r="H1376" s="147"/>
      <c r="I1376" s="147"/>
      <c r="J1376" s="147"/>
      <c r="K1376" s="147"/>
      <c r="L1376" s="147"/>
      <c r="M1376" s="147"/>
      <c r="N1376" s="147"/>
      <c r="O1376" s="147"/>
      <c r="P1376" s="147"/>
      <c r="Q1376" s="147"/>
      <c r="R1376" s="147"/>
      <c r="S1376" s="147"/>
      <c r="T1376" s="147"/>
      <c r="U1376" s="147"/>
      <c r="V1376" s="147"/>
      <c r="W1376" s="147"/>
      <c r="X1376" s="147"/>
      <c r="Y1376" s="147"/>
      <c r="Z1376" s="147"/>
      <c r="AA1376" s="147"/>
      <c r="AB1376" s="147"/>
      <c r="AC1376" s="147"/>
      <c r="AD1376" s="147"/>
      <c r="AE1376" s="147"/>
      <c r="AF1376" s="147"/>
      <c r="AG1376" s="148" t="str">
        <f t="array" ref="AG1376">IF($P1376="", "",
  "IMT-" &amp; TEXT($A1376,"yyyy-mm-dd") &amp; "-" &amp;
  IFERROR(
    INDEX('{INDEX} Tour Packages'!A:AC,
      MATCH($P1376, '{INDEX} Tour Packages'!$A:$A, 0),
      MATCH("Destination Code", '{INDEX} Tour Packages'!$4:$4, 0)
    ),
    "UNKNOWN"
  ) &amp; "-" &amp;
  TEXT(COUNTIFS(P$4:P1376,P1376),"0000")
)
</f>
        <v/>
      </c>
    </row>
    <row r="1377">
      <c r="A1377" s="156"/>
      <c r="B1377" s="157"/>
      <c r="C1377" s="157"/>
      <c r="D1377" s="157"/>
      <c r="E1377" s="157"/>
      <c r="F1377" s="157"/>
      <c r="G1377" s="157"/>
      <c r="H1377" s="157"/>
      <c r="I1377" s="157"/>
      <c r="J1377" s="157"/>
      <c r="K1377" s="157"/>
      <c r="L1377" s="157"/>
      <c r="M1377" s="157"/>
      <c r="N1377" s="157"/>
      <c r="O1377" s="157"/>
      <c r="P1377" s="157"/>
      <c r="Q1377" s="157"/>
      <c r="R1377" s="157"/>
      <c r="S1377" s="157"/>
      <c r="T1377" s="157"/>
      <c r="U1377" s="157"/>
      <c r="V1377" s="157"/>
      <c r="W1377" s="157"/>
      <c r="X1377" s="157"/>
      <c r="Y1377" s="157"/>
      <c r="Z1377" s="157"/>
      <c r="AA1377" s="157"/>
      <c r="AB1377" s="157"/>
      <c r="AC1377" s="157"/>
      <c r="AD1377" s="157"/>
      <c r="AE1377" s="157"/>
      <c r="AF1377" s="157"/>
      <c r="AG1377" s="158" t="str">
        <f t="array" ref="AG1377">IF($P1377="", "",
  "IMT-" &amp; TEXT($A1377,"yyyy-mm-dd") &amp; "-" &amp;
  IFERROR(
    INDEX('{INDEX} Tour Packages'!A:AC,
      MATCH($P1377, '{INDEX} Tour Packages'!$A:$A, 0),
      MATCH("Destination Code", '{INDEX} Tour Packages'!$4:$4, 0)
    ),
    "UNKNOWN"
  ) &amp; "-" &amp;
  TEXT(COUNTIFS(P$4:P1377,P1377),"0000")
)
</f>
        <v/>
      </c>
    </row>
    <row r="1378">
      <c r="A1378" s="155"/>
      <c r="B1378" s="147"/>
      <c r="C1378" s="147"/>
      <c r="D1378" s="147"/>
      <c r="E1378" s="147"/>
      <c r="F1378" s="147"/>
      <c r="G1378" s="147"/>
      <c r="H1378" s="147"/>
      <c r="I1378" s="147"/>
      <c r="J1378" s="147"/>
      <c r="K1378" s="147"/>
      <c r="L1378" s="147"/>
      <c r="M1378" s="147"/>
      <c r="N1378" s="147"/>
      <c r="O1378" s="147"/>
      <c r="P1378" s="147"/>
      <c r="Q1378" s="147"/>
      <c r="R1378" s="147"/>
      <c r="S1378" s="147"/>
      <c r="T1378" s="147"/>
      <c r="U1378" s="147"/>
      <c r="V1378" s="147"/>
      <c r="W1378" s="147"/>
      <c r="X1378" s="147"/>
      <c r="Y1378" s="147"/>
      <c r="Z1378" s="147"/>
      <c r="AA1378" s="147"/>
      <c r="AB1378" s="147"/>
      <c r="AC1378" s="147"/>
      <c r="AD1378" s="147"/>
      <c r="AE1378" s="147"/>
      <c r="AF1378" s="147"/>
      <c r="AG1378" s="148" t="str">
        <f t="array" ref="AG1378">IF($P1378="", "",
  "IMT-" &amp; TEXT($A1378,"yyyy-mm-dd") &amp; "-" &amp;
  IFERROR(
    INDEX('{INDEX} Tour Packages'!A:AC,
      MATCH($P1378, '{INDEX} Tour Packages'!$A:$A, 0),
      MATCH("Destination Code", '{INDEX} Tour Packages'!$4:$4, 0)
    ),
    "UNKNOWN"
  ) &amp; "-" &amp;
  TEXT(COUNTIFS(P$4:P1378,P1378),"0000")
)
</f>
        <v/>
      </c>
    </row>
    <row r="1379">
      <c r="A1379" s="156"/>
      <c r="B1379" s="157"/>
      <c r="C1379" s="157"/>
      <c r="D1379" s="157"/>
      <c r="E1379" s="157"/>
      <c r="F1379" s="157"/>
      <c r="G1379" s="157"/>
      <c r="H1379" s="157"/>
      <c r="I1379" s="157"/>
      <c r="J1379" s="157"/>
      <c r="K1379" s="157"/>
      <c r="L1379" s="157"/>
      <c r="M1379" s="157"/>
      <c r="N1379" s="157"/>
      <c r="O1379" s="157"/>
      <c r="P1379" s="157"/>
      <c r="Q1379" s="157"/>
      <c r="R1379" s="157"/>
      <c r="S1379" s="157"/>
      <c r="T1379" s="157"/>
      <c r="U1379" s="157"/>
      <c r="V1379" s="157"/>
      <c r="W1379" s="157"/>
      <c r="X1379" s="157"/>
      <c r="Y1379" s="157"/>
      <c r="Z1379" s="157"/>
      <c r="AA1379" s="157"/>
      <c r="AB1379" s="157"/>
      <c r="AC1379" s="157"/>
      <c r="AD1379" s="157"/>
      <c r="AE1379" s="157"/>
      <c r="AF1379" s="157"/>
      <c r="AG1379" s="158" t="str">
        <f t="array" ref="AG1379">IF($P1379="", "",
  "IMT-" &amp; TEXT($A1379,"yyyy-mm-dd") &amp; "-" &amp;
  IFERROR(
    INDEX('{INDEX} Tour Packages'!A:AC,
      MATCH($P1379, '{INDEX} Tour Packages'!$A:$A, 0),
      MATCH("Destination Code", '{INDEX} Tour Packages'!$4:$4, 0)
    ),
    "UNKNOWN"
  ) &amp; "-" &amp;
  TEXT(COUNTIFS(P$4:P1379,P1379),"0000")
)
</f>
        <v/>
      </c>
    </row>
    <row r="1380">
      <c r="A1380" s="155"/>
      <c r="B1380" s="147"/>
      <c r="C1380" s="147"/>
      <c r="D1380" s="147"/>
      <c r="E1380" s="147"/>
      <c r="F1380" s="147"/>
      <c r="G1380" s="147"/>
      <c r="H1380" s="147"/>
      <c r="I1380" s="147"/>
      <c r="J1380" s="147"/>
      <c r="K1380" s="147"/>
      <c r="L1380" s="147"/>
      <c r="M1380" s="147"/>
      <c r="N1380" s="147"/>
      <c r="O1380" s="147"/>
      <c r="P1380" s="147"/>
      <c r="Q1380" s="147"/>
      <c r="R1380" s="147"/>
      <c r="S1380" s="147"/>
      <c r="T1380" s="147"/>
      <c r="U1380" s="147"/>
      <c r="V1380" s="147"/>
      <c r="W1380" s="147"/>
      <c r="X1380" s="147"/>
      <c r="Y1380" s="147"/>
      <c r="Z1380" s="147"/>
      <c r="AA1380" s="147"/>
      <c r="AB1380" s="147"/>
      <c r="AC1380" s="147"/>
      <c r="AD1380" s="147"/>
      <c r="AE1380" s="147"/>
      <c r="AF1380" s="147"/>
      <c r="AG1380" s="148" t="str">
        <f t="array" ref="AG1380">IF($P1380="", "",
  "IMT-" &amp; TEXT($A1380,"yyyy-mm-dd") &amp; "-" &amp;
  IFERROR(
    INDEX('{INDEX} Tour Packages'!A:AC,
      MATCH($P1380, '{INDEX} Tour Packages'!$A:$A, 0),
      MATCH("Destination Code", '{INDEX} Tour Packages'!$4:$4, 0)
    ),
    "UNKNOWN"
  ) &amp; "-" &amp;
  TEXT(COUNTIFS(P$4:P1380,P1380),"0000")
)
</f>
        <v/>
      </c>
    </row>
    <row r="1381">
      <c r="A1381" s="156"/>
      <c r="B1381" s="157"/>
      <c r="C1381" s="157"/>
      <c r="D1381" s="157"/>
      <c r="E1381" s="157"/>
      <c r="F1381" s="157"/>
      <c r="G1381" s="157"/>
      <c r="H1381" s="157"/>
      <c r="I1381" s="157"/>
      <c r="J1381" s="157"/>
      <c r="K1381" s="157"/>
      <c r="L1381" s="157"/>
      <c r="M1381" s="157"/>
      <c r="N1381" s="157"/>
      <c r="O1381" s="157"/>
      <c r="P1381" s="157"/>
      <c r="Q1381" s="157"/>
      <c r="R1381" s="157"/>
      <c r="S1381" s="157"/>
      <c r="T1381" s="157"/>
      <c r="U1381" s="157"/>
      <c r="V1381" s="157"/>
      <c r="W1381" s="157"/>
      <c r="X1381" s="157"/>
      <c r="Y1381" s="157"/>
      <c r="Z1381" s="157"/>
      <c r="AA1381" s="157"/>
      <c r="AB1381" s="157"/>
      <c r="AC1381" s="157"/>
      <c r="AD1381" s="157"/>
      <c r="AE1381" s="157"/>
      <c r="AF1381" s="157"/>
      <c r="AG1381" s="158" t="str">
        <f t="array" ref="AG1381">IF($P1381="", "",
  "IMT-" &amp; TEXT($A1381,"yyyy-mm-dd") &amp; "-" &amp;
  IFERROR(
    INDEX('{INDEX} Tour Packages'!A:AC,
      MATCH($P1381, '{INDEX} Tour Packages'!$A:$A, 0),
      MATCH("Destination Code", '{INDEX} Tour Packages'!$4:$4, 0)
    ),
    "UNKNOWN"
  ) &amp; "-" &amp;
  TEXT(COUNTIFS(P$4:P1381,P1381),"0000")
)
</f>
        <v/>
      </c>
    </row>
    <row r="1382">
      <c r="A1382" s="155"/>
      <c r="B1382" s="147"/>
      <c r="C1382" s="147"/>
      <c r="D1382" s="147"/>
      <c r="E1382" s="147"/>
      <c r="F1382" s="147"/>
      <c r="G1382" s="147"/>
      <c r="H1382" s="147"/>
      <c r="I1382" s="147"/>
      <c r="J1382" s="147"/>
      <c r="K1382" s="147"/>
      <c r="L1382" s="147"/>
      <c r="M1382" s="147"/>
      <c r="N1382" s="147"/>
      <c r="O1382" s="147"/>
      <c r="P1382" s="147"/>
      <c r="Q1382" s="147"/>
      <c r="R1382" s="147"/>
      <c r="S1382" s="147"/>
      <c r="T1382" s="147"/>
      <c r="U1382" s="147"/>
      <c r="V1382" s="147"/>
      <c r="W1382" s="147"/>
      <c r="X1382" s="147"/>
      <c r="Y1382" s="147"/>
      <c r="Z1382" s="147"/>
      <c r="AA1382" s="147"/>
      <c r="AB1382" s="147"/>
      <c r="AC1382" s="147"/>
      <c r="AD1382" s="147"/>
      <c r="AE1382" s="147"/>
      <c r="AF1382" s="147"/>
      <c r="AG1382" s="148" t="str">
        <f t="array" ref="AG1382">IF($P1382="", "",
  "IMT-" &amp; TEXT($A1382,"yyyy-mm-dd") &amp; "-" &amp;
  IFERROR(
    INDEX('{INDEX} Tour Packages'!A:AC,
      MATCH($P1382, '{INDEX} Tour Packages'!$A:$A, 0),
      MATCH("Destination Code", '{INDEX} Tour Packages'!$4:$4, 0)
    ),
    "UNKNOWN"
  ) &amp; "-" &amp;
  TEXT(COUNTIFS(P$4:P1382,P1382),"0000")
)
</f>
        <v/>
      </c>
    </row>
    <row r="1383">
      <c r="A1383" s="156"/>
      <c r="B1383" s="157"/>
      <c r="C1383" s="157"/>
      <c r="D1383" s="157"/>
      <c r="E1383" s="157"/>
      <c r="F1383" s="157"/>
      <c r="G1383" s="157"/>
      <c r="H1383" s="157"/>
      <c r="I1383" s="157"/>
      <c r="J1383" s="157"/>
      <c r="K1383" s="157"/>
      <c r="L1383" s="157"/>
      <c r="M1383" s="157"/>
      <c r="N1383" s="157"/>
      <c r="O1383" s="157"/>
      <c r="P1383" s="157"/>
      <c r="Q1383" s="157"/>
      <c r="R1383" s="157"/>
      <c r="S1383" s="157"/>
      <c r="T1383" s="157"/>
      <c r="U1383" s="157"/>
      <c r="V1383" s="157"/>
      <c r="W1383" s="157"/>
      <c r="X1383" s="157"/>
      <c r="Y1383" s="157"/>
      <c r="Z1383" s="157"/>
      <c r="AA1383" s="157"/>
      <c r="AB1383" s="157"/>
      <c r="AC1383" s="157"/>
      <c r="AD1383" s="157"/>
      <c r="AE1383" s="157"/>
      <c r="AF1383" s="157"/>
      <c r="AG1383" s="158" t="str">
        <f t="array" ref="AG1383">IF($P1383="", "",
  "IMT-" &amp; TEXT($A1383,"yyyy-mm-dd") &amp; "-" &amp;
  IFERROR(
    INDEX('{INDEX} Tour Packages'!A:AC,
      MATCH($P1383, '{INDEX} Tour Packages'!$A:$A, 0),
      MATCH("Destination Code", '{INDEX} Tour Packages'!$4:$4, 0)
    ),
    "UNKNOWN"
  ) &amp; "-" &amp;
  TEXT(COUNTIFS(P$4:P1383,P1383),"0000")
)
</f>
        <v/>
      </c>
    </row>
    <row r="1384">
      <c r="A1384" s="155"/>
      <c r="B1384" s="147"/>
      <c r="C1384" s="147"/>
      <c r="D1384" s="147"/>
      <c r="E1384" s="147"/>
      <c r="F1384" s="147"/>
      <c r="G1384" s="147"/>
      <c r="H1384" s="147"/>
      <c r="I1384" s="147"/>
      <c r="J1384" s="147"/>
      <c r="K1384" s="147"/>
      <c r="L1384" s="147"/>
      <c r="M1384" s="147"/>
      <c r="N1384" s="147"/>
      <c r="O1384" s="147"/>
      <c r="P1384" s="147"/>
      <c r="Q1384" s="147"/>
      <c r="R1384" s="147"/>
      <c r="S1384" s="147"/>
      <c r="T1384" s="147"/>
      <c r="U1384" s="147"/>
      <c r="V1384" s="147"/>
      <c r="W1384" s="147"/>
      <c r="X1384" s="147"/>
      <c r="Y1384" s="147"/>
      <c r="Z1384" s="147"/>
      <c r="AA1384" s="147"/>
      <c r="AB1384" s="147"/>
      <c r="AC1384" s="147"/>
      <c r="AD1384" s="147"/>
      <c r="AE1384" s="147"/>
      <c r="AF1384" s="147"/>
      <c r="AG1384" s="148" t="str">
        <f t="array" ref="AG1384">IF($P1384="", "",
  "IMT-" &amp; TEXT($A1384,"yyyy-mm-dd") &amp; "-" &amp;
  IFERROR(
    INDEX('{INDEX} Tour Packages'!A:AC,
      MATCH($P1384, '{INDEX} Tour Packages'!$A:$A, 0),
      MATCH("Destination Code", '{INDEX} Tour Packages'!$4:$4, 0)
    ),
    "UNKNOWN"
  ) &amp; "-" &amp;
  TEXT(COUNTIFS(P$4:P1384,P1384),"0000")
)
</f>
        <v/>
      </c>
    </row>
    <row r="1385">
      <c r="A1385" s="156"/>
      <c r="B1385" s="157"/>
      <c r="C1385" s="157"/>
      <c r="D1385" s="157"/>
      <c r="E1385" s="157"/>
      <c r="F1385" s="157"/>
      <c r="G1385" s="157"/>
      <c r="H1385" s="157"/>
      <c r="I1385" s="157"/>
      <c r="J1385" s="157"/>
      <c r="K1385" s="157"/>
      <c r="L1385" s="157"/>
      <c r="M1385" s="157"/>
      <c r="N1385" s="157"/>
      <c r="O1385" s="157"/>
      <c r="P1385" s="157"/>
      <c r="Q1385" s="157"/>
      <c r="R1385" s="157"/>
      <c r="S1385" s="157"/>
      <c r="T1385" s="157"/>
      <c r="U1385" s="157"/>
      <c r="V1385" s="157"/>
      <c r="W1385" s="157"/>
      <c r="X1385" s="157"/>
      <c r="Y1385" s="157"/>
      <c r="Z1385" s="157"/>
      <c r="AA1385" s="157"/>
      <c r="AB1385" s="157"/>
      <c r="AC1385" s="157"/>
      <c r="AD1385" s="157"/>
      <c r="AE1385" s="157"/>
      <c r="AF1385" s="157"/>
      <c r="AG1385" s="158" t="str">
        <f t="array" ref="AG1385">IF($P1385="", "",
  "IMT-" &amp; TEXT($A1385,"yyyy-mm-dd") &amp; "-" &amp;
  IFERROR(
    INDEX('{INDEX} Tour Packages'!A:AC,
      MATCH($P1385, '{INDEX} Tour Packages'!$A:$A, 0),
      MATCH("Destination Code", '{INDEX} Tour Packages'!$4:$4, 0)
    ),
    "UNKNOWN"
  ) &amp; "-" &amp;
  TEXT(COUNTIFS(P$4:P1385,P1385),"0000")
)
</f>
        <v/>
      </c>
    </row>
    <row r="1386">
      <c r="A1386" s="155"/>
      <c r="B1386" s="147"/>
      <c r="C1386" s="147"/>
      <c r="D1386" s="147"/>
      <c r="E1386" s="147"/>
      <c r="F1386" s="147"/>
      <c r="G1386" s="147"/>
      <c r="H1386" s="147"/>
      <c r="I1386" s="147"/>
      <c r="J1386" s="147"/>
      <c r="K1386" s="147"/>
      <c r="L1386" s="147"/>
      <c r="M1386" s="147"/>
      <c r="N1386" s="147"/>
      <c r="O1386" s="147"/>
      <c r="P1386" s="147"/>
      <c r="Q1386" s="147"/>
      <c r="R1386" s="147"/>
      <c r="S1386" s="147"/>
      <c r="T1386" s="147"/>
      <c r="U1386" s="147"/>
      <c r="V1386" s="147"/>
      <c r="W1386" s="147"/>
      <c r="X1386" s="147"/>
      <c r="Y1386" s="147"/>
      <c r="Z1386" s="147"/>
      <c r="AA1386" s="147"/>
      <c r="AB1386" s="147"/>
      <c r="AC1386" s="147"/>
      <c r="AD1386" s="147"/>
      <c r="AE1386" s="147"/>
      <c r="AF1386" s="147"/>
      <c r="AG1386" s="148" t="str">
        <f t="array" ref="AG1386">IF($P1386="", "",
  "IMT-" &amp; TEXT($A1386,"yyyy-mm-dd") &amp; "-" &amp;
  IFERROR(
    INDEX('{INDEX} Tour Packages'!A:AC,
      MATCH($P1386, '{INDEX} Tour Packages'!$A:$A, 0),
      MATCH("Destination Code", '{INDEX} Tour Packages'!$4:$4, 0)
    ),
    "UNKNOWN"
  ) &amp; "-" &amp;
  TEXT(COUNTIFS(P$4:P1386,P1386),"0000")
)
</f>
        <v/>
      </c>
    </row>
    <row r="1387">
      <c r="A1387" s="156"/>
      <c r="B1387" s="157"/>
      <c r="C1387" s="157"/>
      <c r="D1387" s="157"/>
      <c r="E1387" s="157"/>
      <c r="F1387" s="157"/>
      <c r="G1387" s="157"/>
      <c r="H1387" s="157"/>
      <c r="I1387" s="157"/>
      <c r="J1387" s="157"/>
      <c r="K1387" s="157"/>
      <c r="L1387" s="157"/>
      <c r="M1387" s="157"/>
      <c r="N1387" s="157"/>
      <c r="O1387" s="157"/>
      <c r="P1387" s="157"/>
      <c r="Q1387" s="157"/>
      <c r="R1387" s="157"/>
      <c r="S1387" s="157"/>
      <c r="T1387" s="157"/>
      <c r="U1387" s="157"/>
      <c r="V1387" s="157"/>
      <c r="W1387" s="157"/>
      <c r="X1387" s="157"/>
      <c r="Y1387" s="157"/>
      <c r="Z1387" s="157"/>
      <c r="AA1387" s="157"/>
      <c r="AB1387" s="157"/>
      <c r="AC1387" s="157"/>
      <c r="AD1387" s="157"/>
      <c r="AE1387" s="157"/>
      <c r="AF1387" s="157"/>
      <c r="AG1387" s="158" t="str">
        <f t="array" ref="AG1387">IF($P1387="", "",
  "IMT-" &amp; TEXT($A1387,"yyyy-mm-dd") &amp; "-" &amp;
  IFERROR(
    INDEX('{INDEX} Tour Packages'!A:AC,
      MATCH($P1387, '{INDEX} Tour Packages'!$A:$A, 0),
      MATCH("Destination Code", '{INDEX} Tour Packages'!$4:$4, 0)
    ),
    "UNKNOWN"
  ) &amp; "-" &amp;
  TEXT(COUNTIFS(P$4:P1387,P1387),"0000")
)
</f>
        <v/>
      </c>
    </row>
    <row r="1388">
      <c r="A1388" s="155"/>
      <c r="B1388" s="147"/>
      <c r="C1388" s="147"/>
      <c r="D1388" s="147"/>
      <c r="E1388" s="147"/>
      <c r="F1388" s="147"/>
      <c r="G1388" s="147"/>
      <c r="H1388" s="147"/>
      <c r="I1388" s="147"/>
      <c r="J1388" s="147"/>
      <c r="K1388" s="147"/>
      <c r="L1388" s="147"/>
      <c r="M1388" s="147"/>
      <c r="N1388" s="147"/>
      <c r="O1388" s="147"/>
      <c r="P1388" s="147"/>
      <c r="Q1388" s="147"/>
      <c r="R1388" s="147"/>
      <c r="S1388" s="147"/>
      <c r="T1388" s="147"/>
      <c r="U1388" s="147"/>
      <c r="V1388" s="147"/>
      <c r="W1388" s="147"/>
      <c r="X1388" s="147"/>
      <c r="Y1388" s="147"/>
      <c r="Z1388" s="147"/>
      <c r="AA1388" s="147"/>
      <c r="AB1388" s="147"/>
      <c r="AC1388" s="147"/>
      <c r="AD1388" s="147"/>
      <c r="AE1388" s="147"/>
      <c r="AF1388" s="147"/>
      <c r="AG1388" s="148" t="str">
        <f t="array" ref="AG1388">IF($P1388="", "",
  "IMT-" &amp; TEXT($A1388,"yyyy-mm-dd") &amp; "-" &amp;
  IFERROR(
    INDEX('{INDEX} Tour Packages'!A:AC,
      MATCH($P1388, '{INDEX} Tour Packages'!$A:$A, 0),
      MATCH("Destination Code", '{INDEX} Tour Packages'!$4:$4, 0)
    ),
    "UNKNOWN"
  ) &amp; "-" &amp;
  TEXT(COUNTIFS(P$4:P1388,P1388),"0000")
)
</f>
        <v/>
      </c>
    </row>
    <row r="1389">
      <c r="A1389" s="156"/>
      <c r="B1389" s="157"/>
      <c r="C1389" s="157"/>
      <c r="D1389" s="157"/>
      <c r="E1389" s="157"/>
      <c r="F1389" s="157"/>
      <c r="G1389" s="157"/>
      <c r="H1389" s="157"/>
      <c r="I1389" s="157"/>
      <c r="J1389" s="157"/>
      <c r="K1389" s="157"/>
      <c r="L1389" s="157"/>
      <c r="M1389" s="157"/>
      <c r="N1389" s="157"/>
      <c r="O1389" s="157"/>
      <c r="P1389" s="157"/>
      <c r="Q1389" s="157"/>
      <c r="R1389" s="157"/>
      <c r="S1389" s="157"/>
      <c r="T1389" s="157"/>
      <c r="U1389" s="157"/>
      <c r="V1389" s="157"/>
      <c r="W1389" s="157"/>
      <c r="X1389" s="157"/>
      <c r="Y1389" s="157"/>
      <c r="Z1389" s="157"/>
      <c r="AA1389" s="157"/>
      <c r="AB1389" s="157"/>
      <c r="AC1389" s="157"/>
      <c r="AD1389" s="157"/>
      <c r="AE1389" s="157"/>
      <c r="AF1389" s="157"/>
      <c r="AG1389" s="158" t="str">
        <f t="array" ref="AG1389">IF($P1389="", "",
  "IMT-" &amp; TEXT($A1389,"yyyy-mm-dd") &amp; "-" &amp;
  IFERROR(
    INDEX('{INDEX} Tour Packages'!A:AC,
      MATCH($P1389, '{INDEX} Tour Packages'!$A:$A, 0),
      MATCH("Destination Code", '{INDEX} Tour Packages'!$4:$4, 0)
    ),
    "UNKNOWN"
  ) &amp; "-" &amp;
  TEXT(COUNTIFS(P$4:P1389,P1389),"0000")
)
</f>
        <v/>
      </c>
    </row>
    <row r="1390">
      <c r="A1390" s="155"/>
      <c r="B1390" s="147"/>
      <c r="C1390" s="147"/>
      <c r="D1390" s="147"/>
      <c r="E1390" s="147"/>
      <c r="F1390" s="147"/>
      <c r="G1390" s="147"/>
      <c r="H1390" s="147"/>
      <c r="I1390" s="147"/>
      <c r="J1390" s="147"/>
      <c r="K1390" s="147"/>
      <c r="L1390" s="147"/>
      <c r="M1390" s="147"/>
      <c r="N1390" s="147"/>
      <c r="O1390" s="147"/>
      <c r="P1390" s="147"/>
      <c r="Q1390" s="147"/>
      <c r="R1390" s="147"/>
      <c r="S1390" s="147"/>
      <c r="T1390" s="147"/>
      <c r="U1390" s="147"/>
      <c r="V1390" s="147"/>
      <c r="W1390" s="147"/>
      <c r="X1390" s="147"/>
      <c r="Y1390" s="147"/>
      <c r="Z1390" s="147"/>
      <c r="AA1390" s="147"/>
      <c r="AB1390" s="147"/>
      <c r="AC1390" s="147"/>
      <c r="AD1390" s="147"/>
      <c r="AE1390" s="147"/>
      <c r="AF1390" s="147"/>
      <c r="AG1390" s="148" t="str">
        <f t="array" ref="AG1390">IF($P1390="", "",
  "IMT-" &amp; TEXT($A1390,"yyyy-mm-dd") &amp; "-" &amp;
  IFERROR(
    INDEX('{INDEX} Tour Packages'!A:AC,
      MATCH($P1390, '{INDEX} Tour Packages'!$A:$A, 0),
      MATCH("Destination Code", '{INDEX} Tour Packages'!$4:$4, 0)
    ),
    "UNKNOWN"
  ) &amp; "-" &amp;
  TEXT(COUNTIFS(P$4:P1390,P1390),"0000")
)
</f>
        <v/>
      </c>
    </row>
    <row r="1391">
      <c r="A1391" s="156"/>
      <c r="B1391" s="157"/>
      <c r="C1391" s="157"/>
      <c r="D1391" s="157"/>
      <c r="E1391" s="157"/>
      <c r="F1391" s="157"/>
      <c r="G1391" s="157"/>
      <c r="H1391" s="157"/>
      <c r="I1391" s="157"/>
      <c r="J1391" s="157"/>
      <c r="K1391" s="157"/>
      <c r="L1391" s="157"/>
      <c r="M1391" s="157"/>
      <c r="N1391" s="157"/>
      <c r="O1391" s="157"/>
      <c r="P1391" s="157"/>
      <c r="Q1391" s="157"/>
      <c r="R1391" s="157"/>
      <c r="S1391" s="157"/>
      <c r="T1391" s="157"/>
      <c r="U1391" s="157"/>
      <c r="V1391" s="157"/>
      <c r="W1391" s="157"/>
      <c r="X1391" s="157"/>
      <c r="Y1391" s="157"/>
      <c r="Z1391" s="157"/>
      <c r="AA1391" s="157"/>
      <c r="AB1391" s="157"/>
      <c r="AC1391" s="157"/>
      <c r="AD1391" s="157"/>
      <c r="AE1391" s="157"/>
      <c r="AF1391" s="157"/>
      <c r="AG1391" s="158" t="str">
        <f t="array" ref="AG1391">IF($P1391="", "",
  "IMT-" &amp; TEXT($A1391,"yyyy-mm-dd") &amp; "-" &amp;
  IFERROR(
    INDEX('{INDEX} Tour Packages'!A:AC,
      MATCH($P1391, '{INDEX} Tour Packages'!$A:$A, 0),
      MATCH("Destination Code", '{INDEX} Tour Packages'!$4:$4, 0)
    ),
    "UNKNOWN"
  ) &amp; "-" &amp;
  TEXT(COUNTIFS(P$4:P1391,P1391),"0000")
)
</f>
        <v/>
      </c>
    </row>
    <row r="1392">
      <c r="A1392" s="155"/>
      <c r="B1392" s="147"/>
      <c r="C1392" s="147"/>
      <c r="D1392" s="147"/>
      <c r="E1392" s="147"/>
      <c r="F1392" s="147"/>
      <c r="G1392" s="147"/>
      <c r="H1392" s="147"/>
      <c r="I1392" s="147"/>
      <c r="J1392" s="147"/>
      <c r="K1392" s="147"/>
      <c r="L1392" s="147"/>
      <c r="M1392" s="147"/>
      <c r="N1392" s="147"/>
      <c r="O1392" s="147"/>
      <c r="P1392" s="147"/>
      <c r="Q1392" s="147"/>
      <c r="R1392" s="147"/>
      <c r="S1392" s="147"/>
      <c r="T1392" s="147"/>
      <c r="U1392" s="147"/>
      <c r="V1392" s="147"/>
      <c r="W1392" s="147"/>
      <c r="X1392" s="147"/>
      <c r="Y1392" s="147"/>
      <c r="Z1392" s="147"/>
      <c r="AA1392" s="147"/>
      <c r="AB1392" s="147"/>
      <c r="AC1392" s="147"/>
      <c r="AD1392" s="147"/>
      <c r="AE1392" s="147"/>
      <c r="AF1392" s="147"/>
      <c r="AG1392" s="148" t="str">
        <f t="array" ref="AG1392">IF($P1392="", "",
  "IMT-" &amp; TEXT($A1392,"yyyy-mm-dd") &amp; "-" &amp;
  IFERROR(
    INDEX('{INDEX} Tour Packages'!A:AC,
      MATCH($P1392, '{INDEX} Tour Packages'!$A:$A, 0),
      MATCH("Destination Code", '{INDEX} Tour Packages'!$4:$4, 0)
    ),
    "UNKNOWN"
  ) &amp; "-" &amp;
  TEXT(COUNTIFS(P$4:P1392,P1392),"0000")
)
</f>
        <v/>
      </c>
    </row>
    <row r="1393">
      <c r="A1393" s="156"/>
      <c r="B1393" s="157"/>
      <c r="C1393" s="157"/>
      <c r="D1393" s="157"/>
      <c r="E1393" s="157"/>
      <c r="F1393" s="157"/>
      <c r="G1393" s="157"/>
      <c r="H1393" s="157"/>
      <c r="I1393" s="157"/>
      <c r="J1393" s="157"/>
      <c r="K1393" s="157"/>
      <c r="L1393" s="157"/>
      <c r="M1393" s="157"/>
      <c r="N1393" s="157"/>
      <c r="O1393" s="157"/>
      <c r="P1393" s="157"/>
      <c r="Q1393" s="157"/>
      <c r="R1393" s="157"/>
      <c r="S1393" s="157"/>
      <c r="T1393" s="157"/>
      <c r="U1393" s="157"/>
      <c r="V1393" s="157"/>
      <c r="W1393" s="157"/>
      <c r="X1393" s="157"/>
      <c r="Y1393" s="157"/>
      <c r="Z1393" s="157"/>
      <c r="AA1393" s="157"/>
      <c r="AB1393" s="157"/>
      <c r="AC1393" s="157"/>
      <c r="AD1393" s="157"/>
      <c r="AE1393" s="157"/>
      <c r="AF1393" s="157"/>
      <c r="AG1393" s="158" t="str">
        <f t="array" ref="AG1393">IF($P1393="", "",
  "IMT-" &amp; TEXT($A1393,"yyyy-mm-dd") &amp; "-" &amp;
  IFERROR(
    INDEX('{INDEX} Tour Packages'!A:AC,
      MATCH($P1393, '{INDEX} Tour Packages'!$A:$A, 0),
      MATCH("Destination Code", '{INDEX} Tour Packages'!$4:$4, 0)
    ),
    "UNKNOWN"
  ) &amp; "-" &amp;
  TEXT(COUNTIFS(P$4:P1393,P1393),"0000")
)
</f>
        <v/>
      </c>
    </row>
    <row r="1394">
      <c r="A1394" s="155"/>
      <c r="B1394" s="147"/>
      <c r="C1394" s="147"/>
      <c r="D1394" s="147"/>
      <c r="E1394" s="147"/>
      <c r="F1394" s="147"/>
      <c r="G1394" s="147"/>
      <c r="H1394" s="147"/>
      <c r="I1394" s="147"/>
      <c r="J1394" s="147"/>
      <c r="K1394" s="147"/>
      <c r="L1394" s="147"/>
      <c r="M1394" s="147"/>
      <c r="N1394" s="147"/>
      <c r="O1394" s="147"/>
      <c r="P1394" s="147"/>
      <c r="Q1394" s="147"/>
      <c r="R1394" s="147"/>
      <c r="S1394" s="147"/>
      <c r="T1394" s="147"/>
      <c r="U1394" s="147"/>
      <c r="V1394" s="147"/>
      <c r="W1394" s="147"/>
      <c r="X1394" s="147"/>
      <c r="Y1394" s="147"/>
      <c r="Z1394" s="147"/>
      <c r="AA1394" s="147"/>
      <c r="AB1394" s="147"/>
      <c r="AC1394" s="147"/>
      <c r="AD1394" s="147"/>
      <c r="AE1394" s="147"/>
      <c r="AF1394" s="147"/>
      <c r="AG1394" s="148" t="str">
        <f t="array" ref="AG1394">IF($P1394="", "",
  "IMT-" &amp; TEXT($A1394,"yyyy-mm-dd") &amp; "-" &amp;
  IFERROR(
    INDEX('{INDEX} Tour Packages'!A:AC,
      MATCH($P1394, '{INDEX} Tour Packages'!$A:$A, 0),
      MATCH("Destination Code", '{INDEX} Tour Packages'!$4:$4, 0)
    ),
    "UNKNOWN"
  ) &amp; "-" &amp;
  TEXT(COUNTIFS(P$4:P1394,P1394),"0000")
)
</f>
        <v/>
      </c>
    </row>
    <row r="1395">
      <c r="A1395" s="156"/>
      <c r="B1395" s="157"/>
      <c r="C1395" s="157"/>
      <c r="D1395" s="157"/>
      <c r="E1395" s="157"/>
      <c r="F1395" s="157"/>
      <c r="G1395" s="157"/>
      <c r="H1395" s="157"/>
      <c r="I1395" s="157"/>
      <c r="J1395" s="157"/>
      <c r="K1395" s="157"/>
      <c r="L1395" s="157"/>
      <c r="M1395" s="157"/>
      <c r="N1395" s="157"/>
      <c r="O1395" s="157"/>
      <c r="P1395" s="157"/>
      <c r="Q1395" s="157"/>
      <c r="R1395" s="157"/>
      <c r="S1395" s="157"/>
      <c r="T1395" s="157"/>
      <c r="U1395" s="157"/>
      <c r="V1395" s="157"/>
      <c r="W1395" s="157"/>
      <c r="X1395" s="157"/>
      <c r="Y1395" s="157"/>
      <c r="Z1395" s="157"/>
      <c r="AA1395" s="157"/>
      <c r="AB1395" s="157"/>
      <c r="AC1395" s="157"/>
      <c r="AD1395" s="157"/>
      <c r="AE1395" s="157"/>
      <c r="AF1395" s="157"/>
      <c r="AG1395" s="158" t="str">
        <f t="array" ref="AG1395">IF($P1395="", "",
  "IMT-" &amp; TEXT($A1395,"yyyy-mm-dd") &amp; "-" &amp;
  IFERROR(
    INDEX('{INDEX} Tour Packages'!A:AC,
      MATCH($P1395, '{INDEX} Tour Packages'!$A:$A, 0),
      MATCH("Destination Code", '{INDEX} Tour Packages'!$4:$4, 0)
    ),
    "UNKNOWN"
  ) &amp; "-" &amp;
  TEXT(COUNTIFS(P$4:P1395,P1395),"0000")
)
</f>
        <v/>
      </c>
    </row>
    <row r="1396">
      <c r="A1396" s="155"/>
      <c r="B1396" s="147"/>
      <c r="C1396" s="147"/>
      <c r="D1396" s="147"/>
      <c r="E1396" s="147"/>
      <c r="F1396" s="147"/>
      <c r="G1396" s="147"/>
      <c r="H1396" s="147"/>
      <c r="I1396" s="147"/>
      <c r="J1396" s="147"/>
      <c r="K1396" s="147"/>
      <c r="L1396" s="147"/>
      <c r="M1396" s="147"/>
      <c r="N1396" s="147"/>
      <c r="O1396" s="147"/>
      <c r="P1396" s="147"/>
      <c r="Q1396" s="147"/>
      <c r="R1396" s="147"/>
      <c r="S1396" s="147"/>
      <c r="T1396" s="147"/>
      <c r="U1396" s="147"/>
      <c r="V1396" s="147"/>
      <c r="W1396" s="147"/>
      <c r="X1396" s="147"/>
      <c r="Y1396" s="147"/>
      <c r="Z1396" s="147"/>
      <c r="AA1396" s="147"/>
      <c r="AB1396" s="147"/>
      <c r="AC1396" s="147"/>
      <c r="AD1396" s="147"/>
      <c r="AE1396" s="147"/>
      <c r="AF1396" s="147"/>
      <c r="AG1396" s="148" t="str">
        <f t="array" ref="AG1396">IF($P1396="", "",
  "IMT-" &amp; TEXT($A1396,"yyyy-mm-dd") &amp; "-" &amp;
  IFERROR(
    INDEX('{INDEX} Tour Packages'!A:AC,
      MATCH($P1396, '{INDEX} Tour Packages'!$A:$A, 0),
      MATCH("Destination Code", '{INDEX} Tour Packages'!$4:$4, 0)
    ),
    "UNKNOWN"
  ) &amp; "-" &amp;
  TEXT(COUNTIFS(P$4:P1396,P1396),"0000")
)
</f>
        <v/>
      </c>
    </row>
    <row r="1397">
      <c r="A1397" s="156"/>
      <c r="B1397" s="157"/>
      <c r="C1397" s="157"/>
      <c r="D1397" s="157"/>
      <c r="E1397" s="157"/>
      <c r="F1397" s="157"/>
      <c r="G1397" s="157"/>
      <c r="H1397" s="157"/>
      <c r="I1397" s="157"/>
      <c r="J1397" s="157"/>
      <c r="K1397" s="157"/>
      <c r="L1397" s="157"/>
      <c r="M1397" s="157"/>
      <c r="N1397" s="157"/>
      <c r="O1397" s="157"/>
      <c r="P1397" s="157"/>
      <c r="Q1397" s="157"/>
      <c r="R1397" s="157"/>
      <c r="S1397" s="157"/>
      <c r="T1397" s="157"/>
      <c r="U1397" s="157"/>
      <c r="V1397" s="157"/>
      <c r="W1397" s="157"/>
      <c r="X1397" s="157"/>
      <c r="Y1397" s="157"/>
      <c r="Z1397" s="157"/>
      <c r="AA1397" s="157"/>
      <c r="AB1397" s="157"/>
      <c r="AC1397" s="157"/>
      <c r="AD1397" s="157"/>
      <c r="AE1397" s="157"/>
      <c r="AF1397" s="157"/>
      <c r="AG1397" s="158" t="str">
        <f t="array" ref="AG1397">IF($P1397="", "",
  "IMT-" &amp; TEXT($A1397,"yyyy-mm-dd") &amp; "-" &amp;
  IFERROR(
    INDEX('{INDEX} Tour Packages'!A:AC,
      MATCH($P1397, '{INDEX} Tour Packages'!$A:$A, 0),
      MATCH("Destination Code", '{INDEX} Tour Packages'!$4:$4, 0)
    ),
    "UNKNOWN"
  ) &amp; "-" &amp;
  TEXT(COUNTIFS(P$4:P1397,P1397),"0000")
)
</f>
        <v/>
      </c>
    </row>
    <row r="1398">
      <c r="A1398" s="155"/>
      <c r="B1398" s="147"/>
      <c r="C1398" s="147"/>
      <c r="D1398" s="147"/>
      <c r="E1398" s="147"/>
      <c r="F1398" s="147"/>
      <c r="G1398" s="147"/>
      <c r="H1398" s="147"/>
      <c r="I1398" s="147"/>
      <c r="J1398" s="147"/>
      <c r="K1398" s="147"/>
      <c r="L1398" s="147"/>
      <c r="M1398" s="147"/>
      <c r="N1398" s="147"/>
      <c r="O1398" s="147"/>
      <c r="P1398" s="147"/>
      <c r="Q1398" s="147"/>
      <c r="R1398" s="147"/>
      <c r="S1398" s="147"/>
      <c r="T1398" s="147"/>
      <c r="U1398" s="147"/>
      <c r="V1398" s="147"/>
      <c r="W1398" s="147"/>
      <c r="X1398" s="147"/>
      <c r="Y1398" s="147"/>
      <c r="Z1398" s="147"/>
      <c r="AA1398" s="147"/>
      <c r="AB1398" s="147"/>
      <c r="AC1398" s="147"/>
      <c r="AD1398" s="147"/>
      <c r="AE1398" s="147"/>
      <c r="AF1398" s="147"/>
      <c r="AG1398" s="148" t="str">
        <f t="array" ref="AG1398">IF($P1398="", "",
  "IMT-" &amp; TEXT($A1398,"yyyy-mm-dd") &amp; "-" &amp;
  IFERROR(
    INDEX('{INDEX} Tour Packages'!A:AC,
      MATCH($P1398, '{INDEX} Tour Packages'!$A:$A, 0),
      MATCH("Destination Code", '{INDEX} Tour Packages'!$4:$4, 0)
    ),
    "UNKNOWN"
  ) &amp; "-" &amp;
  TEXT(COUNTIFS(P$4:P1398,P1398),"0000")
)
</f>
        <v/>
      </c>
    </row>
    <row r="1399">
      <c r="A1399" s="156"/>
      <c r="B1399" s="157"/>
      <c r="C1399" s="157"/>
      <c r="D1399" s="157"/>
      <c r="E1399" s="157"/>
      <c r="F1399" s="157"/>
      <c r="G1399" s="157"/>
      <c r="H1399" s="157"/>
      <c r="I1399" s="157"/>
      <c r="J1399" s="157"/>
      <c r="K1399" s="157"/>
      <c r="L1399" s="157"/>
      <c r="M1399" s="157"/>
      <c r="N1399" s="157"/>
      <c r="O1399" s="157"/>
      <c r="P1399" s="157"/>
      <c r="Q1399" s="157"/>
      <c r="R1399" s="157"/>
      <c r="S1399" s="157"/>
      <c r="T1399" s="157"/>
      <c r="U1399" s="157"/>
      <c r="V1399" s="157"/>
      <c r="W1399" s="157"/>
      <c r="X1399" s="157"/>
      <c r="Y1399" s="157"/>
      <c r="Z1399" s="157"/>
      <c r="AA1399" s="157"/>
      <c r="AB1399" s="157"/>
      <c r="AC1399" s="157"/>
      <c r="AD1399" s="157"/>
      <c r="AE1399" s="157"/>
      <c r="AF1399" s="157"/>
      <c r="AG1399" s="158" t="str">
        <f t="array" ref="AG1399">IF($P1399="", "",
  "IMT-" &amp; TEXT($A1399,"yyyy-mm-dd") &amp; "-" &amp;
  IFERROR(
    INDEX('{INDEX} Tour Packages'!A:AC,
      MATCH($P1399, '{INDEX} Tour Packages'!$A:$A, 0),
      MATCH("Destination Code", '{INDEX} Tour Packages'!$4:$4, 0)
    ),
    "UNKNOWN"
  ) &amp; "-" &amp;
  TEXT(COUNTIFS(P$4:P1399,P1399),"0000")
)
</f>
        <v/>
      </c>
    </row>
    <row r="1400">
      <c r="A1400" s="155"/>
      <c r="B1400" s="147"/>
      <c r="C1400" s="147"/>
      <c r="D1400" s="147"/>
      <c r="E1400" s="147"/>
      <c r="F1400" s="147"/>
      <c r="G1400" s="147"/>
      <c r="H1400" s="147"/>
      <c r="I1400" s="147"/>
      <c r="J1400" s="147"/>
      <c r="K1400" s="147"/>
      <c r="L1400" s="147"/>
      <c r="M1400" s="147"/>
      <c r="N1400" s="147"/>
      <c r="O1400" s="147"/>
      <c r="P1400" s="147"/>
      <c r="Q1400" s="147"/>
      <c r="R1400" s="147"/>
      <c r="S1400" s="147"/>
      <c r="T1400" s="147"/>
      <c r="U1400" s="147"/>
      <c r="V1400" s="147"/>
      <c r="W1400" s="147"/>
      <c r="X1400" s="147"/>
      <c r="Y1400" s="147"/>
      <c r="Z1400" s="147"/>
      <c r="AA1400" s="147"/>
      <c r="AB1400" s="147"/>
      <c r="AC1400" s="147"/>
      <c r="AD1400" s="147"/>
      <c r="AE1400" s="147"/>
      <c r="AF1400" s="147"/>
      <c r="AG1400" s="148" t="str">
        <f t="array" ref="AG1400">IF($P1400="", "",
  "IMT-" &amp; TEXT($A1400,"yyyy-mm-dd") &amp; "-" &amp;
  IFERROR(
    INDEX('{INDEX} Tour Packages'!A:AC,
      MATCH($P1400, '{INDEX} Tour Packages'!$A:$A, 0),
      MATCH("Destination Code", '{INDEX} Tour Packages'!$4:$4, 0)
    ),
    "UNKNOWN"
  ) &amp; "-" &amp;
  TEXT(COUNTIFS(P$4:P1400,P1400),"0000")
)
</f>
        <v/>
      </c>
    </row>
    <row r="1401">
      <c r="A1401" s="156"/>
      <c r="B1401" s="157"/>
      <c r="C1401" s="157"/>
      <c r="D1401" s="157"/>
      <c r="E1401" s="157"/>
      <c r="F1401" s="157"/>
      <c r="G1401" s="157"/>
      <c r="H1401" s="157"/>
      <c r="I1401" s="157"/>
      <c r="J1401" s="157"/>
      <c r="K1401" s="157"/>
      <c r="L1401" s="157"/>
      <c r="M1401" s="157"/>
      <c r="N1401" s="157"/>
      <c r="O1401" s="157"/>
      <c r="P1401" s="157"/>
      <c r="Q1401" s="157"/>
      <c r="R1401" s="157"/>
      <c r="S1401" s="157"/>
      <c r="T1401" s="157"/>
      <c r="U1401" s="157"/>
      <c r="V1401" s="157"/>
      <c r="W1401" s="157"/>
      <c r="X1401" s="157"/>
      <c r="Y1401" s="157"/>
      <c r="Z1401" s="157"/>
      <c r="AA1401" s="157"/>
      <c r="AB1401" s="157"/>
      <c r="AC1401" s="157"/>
      <c r="AD1401" s="157"/>
      <c r="AE1401" s="157"/>
      <c r="AF1401" s="157"/>
      <c r="AG1401" s="158" t="str">
        <f t="array" ref="AG1401">IF($P1401="", "",
  "IMT-" &amp; TEXT($A1401,"yyyy-mm-dd") &amp; "-" &amp;
  IFERROR(
    INDEX('{INDEX} Tour Packages'!A:AC,
      MATCH($P1401, '{INDEX} Tour Packages'!$A:$A, 0),
      MATCH("Destination Code", '{INDEX} Tour Packages'!$4:$4, 0)
    ),
    "UNKNOWN"
  ) &amp; "-" &amp;
  TEXT(COUNTIFS(P$4:P1401,P1401),"0000")
)
</f>
        <v/>
      </c>
    </row>
    <row r="1402">
      <c r="A1402" s="155"/>
      <c r="B1402" s="147"/>
      <c r="C1402" s="147"/>
      <c r="D1402" s="147"/>
      <c r="E1402" s="147"/>
      <c r="F1402" s="147"/>
      <c r="G1402" s="147"/>
      <c r="H1402" s="147"/>
      <c r="I1402" s="147"/>
      <c r="J1402" s="147"/>
      <c r="K1402" s="147"/>
      <c r="L1402" s="147"/>
      <c r="M1402" s="147"/>
      <c r="N1402" s="147"/>
      <c r="O1402" s="147"/>
      <c r="P1402" s="147"/>
      <c r="Q1402" s="147"/>
      <c r="R1402" s="147"/>
      <c r="S1402" s="147"/>
      <c r="T1402" s="147"/>
      <c r="U1402" s="147"/>
      <c r="V1402" s="147"/>
      <c r="W1402" s="147"/>
      <c r="X1402" s="147"/>
      <c r="Y1402" s="147"/>
      <c r="Z1402" s="147"/>
      <c r="AA1402" s="147"/>
      <c r="AB1402" s="147"/>
      <c r="AC1402" s="147"/>
      <c r="AD1402" s="147"/>
      <c r="AE1402" s="147"/>
      <c r="AF1402" s="147"/>
      <c r="AG1402" s="148" t="str">
        <f t="array" ref="AG1402">IF($P1402="", "",
  "IMT-" &amp; TEXT($A1402,"yyyy-mm-dd") &amp; "-" &amp;
  IFERROR(
    INDEX('{INDEX} Tour Packages'!A:AC,
      MATCH($P1402, '{INDEX} Tour Packages'!$A:$A, 0),
      MATCH("Destination Code", '{INDEX} Tour Packages'!$4:$4, 0)
    ),
    "UNKNOWN"
  ) &amp; "-" &amp;
  TEXT(COUNTIFS(P$4:P1402,P1402),"0000")
)
</f>
        <v/>
      </c>
    </row>
    <row r="1403">
      <c r="A1403" s="156"/>
      <c r="B1403" s="157"/>
      <c r="C1403" s="157"/>
      <c r="D1403" s="157"/>
      <c r="E1403" s="157"/>
      <c r="F1403" s="157"/>
      <c r="G1403" s="157"/>
      <c r="H1403" s="157"/>
      <c r="I1403" s="157"/>
      <c r="J1403" s="157"/>
      <c r="K1403" s="157"/>
      <c r="L1403" s="157"/>
      <c r="M1403" s="157"/>
      <c r="N1403" s="157"/>
      <c r="O1403" s="157"/>
      <c r="P1403" s="157"/>
      <c r="Q1403" s="157"/>
      <c r="R1403" s="157"/>
      <c r="S1403" s="157"/>
      <c r="T1403" s="157"/>
      <c r="U1403" s="157"/>
      <c r="V1403" s="157"/>
      <c r="W1403" s="157"/>
      <c r="X1403" s="157"/>
      <c r="Y1403" s="157"/>
      <c r="Z1403" s="157"/>
      <c r="AA1403" s="157"/>
      <c r="AB1403" s="157"/>
      <c r="AC1403" s="157"/>
      <c r="AD1403" s="157"/>
      <c r="AE1403" s="157"/>
      <c r="AF1403" s="157"/>
      <c r="AG1403" s="158" t="str">
        <f t="array" ref="AG1403">IF($P1403="", "",
  "IMT-" &amp; TEXT($A1403,"yyyy-mm-dd") &amp; "-" &amp;
  IFERROR(
    INDEX('{INDEX} Tour Packages'!A:AC,
      MATCH($P1403, '{INDEX} Tour Packages'!$A:$A, 0),
      MATCH("Destination Code", '{INDEX} Tour Packages'!$4:$4, 0)
    ),
    "UNKNOWN"
  ) &amp; "-" &amp;
  TEXT(COUNTIFS(P$4:P1403,P1403),"0000")
)
</f>
        <v/>
      </c>
    </row>
    <row r="1404">
      <c r="A1404" s="155"/>
      <c r="B1404" s="147"/>
      <c r="C1404" s="147"/>
      <c r="D1404" s="147"/>
      <c r="E1404" s="147"/>
      <c r="F1404" s="147"/>
      <c r="G1404" s="147"/>
      <c r="H1404" s="147"/>
      <c r="I1404" s="147"/>
      <c r="J1404" s="147"/>
      <c r="K1404" s="147"/>
      <c r="L1404" s="147"/>
      <c r="M1404" s="147"/>
      <c r="N1404" s="147"/>
      <c r="O1404" s="147"/>
      <c r="P1404" s="147"/>
      <c r="Q1404" s="147"/>
      <c r="R1404" s="147"/>
      <c r="S1404" s="147"/>
      <c r="T1404" s="147"/>
      <c r="U1404" s="147"/>
      <c r="V1404" s="147"/>
      <c r="W1404" s="147"/>
      <c r="X1404" s="147"/>
      <c r="Y1404" s="147"/>
      <c r="Z1404" s="147"/>
      <c r="AA1404" s="147"/>
      <c r="AB1404" s="147"/>
      <c r="AC1404" s="147"/>
      <c r="AD1404" s="147"/>
      <c r="AE1404" s="147"/>
      <c r="AF1404" s="147"/>
      <c r="AG1404" s="148" t="str">
        <f t="array" ref="AG1404">IF($P1404="", "",
  "IMT-" &amp; TEXT($A1404,"yyyy-mm-dd") &amp; "-" &amp;
  IFERROR(
    INDEX('{INDEX} Tour Packages'!A:AC,
      MATCH($P1404, '{INDEX} Tour Packages'!$A:$A, 0),
      MATCH("Destination Code", '{INDEX} Tour Packages'!$4:$4, 0)
    ),
    "UNKNOWN"
  ) &amp; "-" &amp;
  TEXT(COUNTIFS(P$4:P1404,P1404),"0000")
)
</f>
        <v/>
      </c>
    </row>
    <row r="1405">
      <c r="A1405" s="156"/>
      <c r="B1405" s="157"/>
      <c r="C1405" s="157"/>
      <c r="D1405" s="157"/>
      <c r="E1405" s="157"/>
      <c r="F1405" s="157"/>
      <c r="G1405" s="157"/>
      <c r="H1405" s="157"/>
      <c r="I1405" s="157"/>
      <c r="J1405" s="157"/>
      <c r="K1405" s="157"/>
      <c r="L1405" s="157"/>
      <c r="M1405" s="157"/>
      <c r="N1405" s="157"/>
      <c r="O1405" s="157"/>
      <c r="P1405" s="157"/>
      <c r="Q1405" s="157"/>
      <c r="R1405" s="157"/>
      <c r="S1405" s="157"/>
      <c r="T1405" s="157"/>
      <c r="U1405" s="157"/>
      <c r="V1405" s="157"/>
      <c r="W1405" s="157"/>
      <c r="X1405" s="157"/>
      <c r="Y1405" s="157"/>
      <c r="Z1405" s="157"/>
      <c r="AA1405" s="157"/>
      <c r="AB1405" s="157"/>
      <c r="AC1405" s="157"/>
      <c r="AD1405" s="157"/>
      <c r="AE1405" s="157"/>
      <c r="AF1405" s="157"/>
      <c r="AG1405" s="158" t="str">
        <f t="array" ref="AG1405">IF($P1405="", "",
  "IMT-" &amp; TEXT($A1405,"yyyy-mm-dd") &amp; "-" &amp;
  IFERROR(
    INDEX('{INDEX} Tour Packages'!A:AC,
      MATCH($P1405, '{INDEX} Tour Packages'!$A:$A, 0),
      MATCH("Destination Code", '{INDEX} Tour Packages'!$4:$4, 0)
    ),
    "UNKNOWN"
  ) &amp; "-" &amp;
  TEXT(COUNTIFS(P$4:P1405,P1405),"0000")
)
</f>
        <v/>
      </c>
    </row>
    <row r="1406">
      <c r="A1406" s="155"/>
      <c r="B1406" s="147"/>
      <c r="C1406" s="147"/>
      <c r="D1406" s="147"/>
      <c r="E1406" s="147"/>
      <c r="F1406" s="147"/>
      <c r="G1406" s="147"/>
      <c r="H1406" s="147"/>
      <c r="I1406" s="147"/>
      <c r="J1406" s="147"/>
      <c r="K1406" s="147"/>
      <c r="L1406" s="147"/>
      <c r="M1406" s="147"/>
      <c r="N1406" s="147"/>
      <c r="O1406" s="147"/>
      <c r="P1406" s="147"/>
      <c r="Q1406" s="147"/>
      <c r="R1406" s="147"/>
      <c r="S1406" s="147"/>
      <c r="T1406" s="147"/>
      <c r="U1406" s="147"/>
      <c r="V1406" s="147"/>
      <c r="W1406" s="147"/>
      <c r="X1406" s="147"/>
      <c r="Y1406" s="147"/>
      <c r="Z1406" s="147"/>
      <c r="AA1406" s="147"/>
      <c r="AB1406" s="147"/>
      <c r="AC1406" s="147"/>
      <c r="AD1406" s="147"/>
      <c r="AE1406" s="147"/>
      <c r="AF1406" s="147"/>
      <c r="AG1406" s="148" t="str">
        <f t="array" ref="AG1406">IF($P1406="", "",
  "IMT-" &amp; TEXT($A1406,"yyyy-mm-dd") &amp; "-" &amp;
  IFERROR(
    INDEX('{INDEX} Tour Packages'!A:AC,
      MATCH($P1406, '{INDEX} Tour Packages'!$A:$A, 0),
      MATCH("Destination Code", '{INDEX} Tour Packages'!$4:$4, 0)
    ),
    "UNKNOWN"
  ) &amp; "-" &amp;
  TEXT(COUNTIFS(P$4:P1406,P1406),"0000")
)
</f>
        <v/>
      </c>
    </row>
    <row r="1407">
      <c r="A1407" s="156"/>
      <c r="B1407" s="157"/>
      <c r="C1407" s="157"/>
      <c r="D1407" s="157"/>
      <c r="E1407" s="157"/>
      <c r="F1407" s="157"/>
      <c r="G1407" s="157"/>
      <c r="H1407" s="157"/>
      <c r="I1407" s="157"/>
      <c r="J1407" s="157"/>
      <c r="K1407" s="157"/>
      <c r="L1407" s="157"/>
      <c r="M1407" s="157"/>
      <c r="N1407" s="157"/>
      <c r="O1407" s="157"/>
      <c r="P1407" s="157"/>
      <c r="Q1407" s="157"/>
      <c r="R1407" s="157"/>
      <c r="S1407" s="157"/>
      <c r="T1407" s="157"/>
      <c r="U1407" s="157"/>
      <c r="V1407" s="157"/>
      <c r="W1407" s="157"/>
      <c r="X1407" s="157"/>
      <c r="Y1407" s="157"/>
      <c r="Z1407" s="157"/>
      <c r="AA1407" s="157"/>
      <c r="AB1407" s="157"/>
      <c r="AC1407" s="157"/>
      <c r="AD1407" s="157"/>
      <c r="AE1407" s="157"/>
      <c r="AF1407" s="157"/>
      <c r="AG1407" s="158" t="str">
        <f t="array" ref="AG1407">IF($P1407="", "",
  "IMT-" &amp; TEXT($A1407,"yyyy-mm-dd") &amp; "-" &amp;
  IFERROR(
    INDEX('{INDEX} Tour Packages'!A:AC,
      MATCH($P1407, '{INDEX} Tour Packages'!$A:$A, 0),
      MATCH("Destination Code", '{INDEX} Tour Packages'!$4:$4, 0)
    ),
    "UNKNOWN"
  ) &amp; "-" &amp;
  TEXT(COUNTIFS(P$4:P1407,P1407),"0000")
)
</f>
        <v/>
      </c>
    </row>
    <row r="1408">
      <c r="A1408" s="155"/>
      <c r="B1408" s="147"/>
      <c r="C1408" s="147"/>
      <c r="D1408" s="147"/>
      <c r="E1408" s="147"/>
      <c r="F1408" s="147"/>
      <c r="G1408" s="147"/>
      <c r="H1408" s="147"/>
      <c r="I1408" s="147"/>
      <c r="J1408" s="147"/>
      <c r="K1408" s="147"/>
      <c r="L1408" s="147"/>
      <c r="M1408" s="147"/>
      <c r="N1408" s="147"/>
      <c r="O1408" s="147"/>
      <c r="P1408" s="147"/>
      <c r="Q1408" s="147"/>
      <c r="R1408" s="147"/>
      <c r="S1408" s="147"/>
      <c r="T1408" s="147"/>
      <c r="U1408" s="147"/>
      <c r="V1408" s="147"/>
      <c r="W1408" s="147"/>
      <c r="X1408" s="147"/>
      <c r="Y1408" s="147"/>
      <c r="Z1408" s="147"/>
      <c r="AA1408" s="147"/>
      <c r="AB1408" s="147"/>
      <c r="AC1408" s="147"/>
      <c r="AD1408" s="147"/>
      <c r="AE1408" s="147"/>
      <c r="AF1408" s="147"/>
      <c r="AG1408" s="148" t="str">
        <f t="array" ref="AG1408">IF($P1408="", "",
  "IMT-" &amp; TEXT($A1408,"yyyy-mm-dd") &amp; "-" &amp;
  IFERROR(
    INDEX('{INDEX} Tour Packages'!A:AC,
      MATCH($P1408, '{INDEX} Tour Packages'!$A:$A, 0),
      MATCH("Destination Code", '{INDEX} Tour Packages'!$4:$4, 0)
    ),
    "UNKNOWN"
  ) &amp; "-" &amp;
  TEXT(COUNTIFS(P$4:P1408,P1408),"0000")
)
</f>
        <v/>
      </c>
    </row>
    <row r="1409">
      <c r="A1409" s="156"/>
      <c r="B1409" s="157"/>
      <c r="C1409" s="157"/>
      <c r="D1409" s="157"/>
      <c r="E1409" s="157"/>
      <c r="F1409" s="157"/>
      <c r="G1409" s="157"/>
      <c r="H1409" s="157"/>
      <c r="I1409" s="157"/>
      <c r="J1409" s="157"/>
      <c r="K1409" s="157"/>
      <c r="L1409" s="157"/>
      <c r="M1409" s="157"/>
      <c r="N1409" s="157"/>
      <c r="O1409" s="157"/>
      <c r="P1409" s="157"/>
      <c r="Q1409" s="157"/>
      <c r="R1409" s="157"/>
      <c r="S1409" s="157"/>
      <c r="T1409" s="157"/>
      <c r="U1409" s="157"/>
      <c r="V1409" s="157"/>
      <c r="W1409" s="157"/>
      <c r="X1409" s="157"/>
      <c r="Y1409" s="157"/>
      <c r="Z1409" s="157"/>
      <c r="AA1409" s="157"/>
      <c r="AB1409" s="157"/>
      <c r="AC1409" s="157"/>
      <c r="AD1409" s="157"/>
      <c r="AE1409" s="157"/>
      <c r="AF1409" s="157"/>
      <c r="AG1409" s="158" t="str">
        <f t="array" ref="AG1409">IF($P1409="", "",
  "IMT-" &amp; TEXT($A1409,"yyyy-mm-dd") &amp; "-" &amp;
  IFERROR(
    INDEX('{INDEX} Tour Packages'!A:AC,
      MATCH($P1409, '{INDEX} Tour Packages'!$A:$A, 0),
      MATCH("Destination Code", '{INDEX} Tour Packages'!$4:$4, 0)
    ),
    "UNKNOWN"
  ) &amp; "-" &amp;
  TEXT(COUNTIFS(P$4:P1409,P1409),"0000")
)
</f>
        <v/>
      </c>
    </row>
    <row r="1410">
      <c r="A1410" s="155"/>
      <c r="B1410" s="147"/>
      <c r="C1410" s="147"/>
      <c r="D1410" s="147"/>
      <c r="E1410" s="147"/>
      <c r="F1410" s="147"/>
      <c r="G1410" s="147"/>
      <c r="H1410" s="147"/>
      <c r="I1410" s="147"/>
      <c r="J1410" s="147"/>
      <c r="K1410" s="147"/>
      <c r="L1410" s="147"/>
      <c r="M1410" s="147"/>
      <c r="N1410" s="147"/>
      <c r="O1410" s="147"/>
      <c r="P1410" s="147"/>
      <c r="Q1410" s="147"/>
      <c r="R1410" s="147"/>
      <c r="S1410" s="147"/>
      <c r="T1410" s="147"/>
      <c r="U1410" s="147"/>
      <c r="V1410" s="147"/>
      <c r="W1410" s="147"/>
      <c r="X1410" s="147"/>
      <c r="Y1410" s="147"/>
      <c r="Z1410" s="147"/>
      <c r="AA1410" s="147"/>
      <c r="AB1410" s="147"/>
      <c r="AC1410" s="147"/>
      <c r="AD1410" s="147"/>
      <c r="AE1410" s="147"/>
      <c r="AF1410" s="147"/>
      <c r="AG1410" s="148" t="str">
        <f t="array" ref="AG1410">IF($P1410="", "",
  "IMT-" &amp; TEXT($A1410,"yyyy-mm-dd") &amp; "-" &amp;
  IFERROR(
    INDEX('{INDEX} Tour Packages'!A:AC,
      MATCH($P1410, '{INDEX} Tour Packages'!$A:$A, 0),
      MATCH("Destination Code", '{INDEX} Tour Packages'!$4:$4, 0)
    ),
    "UNKNOWN"
  ) &amp; "-" &amp;
  TEXT(COUNTIFS(P$4:P1410,P1410),"0000")
)
</f>
        <v/>
      </c>
    </row>
    <row r="1411">
      <c r="A1411" s="156"/>
      <c r="B1411" s="157"/>
      <c r="C1411" s="157"/>
      <c r="D1411" s="157"/>
      <c r="E1411" s="157"/>
      <c r="F1411" s="157"/>
      <c r="G1411" s="157"/>
      <c r="H1411" s="157"/>
      <c r="I1411" s="157"/>
      <c r="J1411" s="157"/>
      <c r="K1411" s="157"/>
      <c r="L1411" s="157"/>
      <c r="M1411" s="157"/>
      <c r="N1411" s="157"/>
      <c r="O1411" s="157"/>
      <c r="P1411" s="157"/>
      <c r="Q1411" s="157"/>
      <c r="R1411" s="157"/>
      <c r="S1411" s="157"/>
      <c r="T1411" s="157"/>
      <c r="U1411" s="157"/>
      <c r="V1411" s="157"/>
      <c r="W1411" s="157"/>
      <c r="X1411" s="157"/>
      <c r="Y1411" s="157"/>
      <c r="Z1411" s="157"/>
      <c r="AA1411" s="157"/>
      <c r="AB1411" s="157"/>
      <c r="AC1411" s="157"/>
      <c r="AD1411" s="157"/>
      <c r="AE1411" s="157"/>
      <c r="AF1411" s="157"/>
      <c r="AG1411" s="158" t="str">
        <f t="array" ref="AG1411">IF($P1411="", "",
  "IMT-" &amp; TEXT($A1411,"yyyy-mm-dd") &amp; "-" &amp;
  IFERROR(
    INDEX('{INDEX} Tour Packages'!A:AC,
      MATCH($P1411, '{INDEX} Tour Packages'!$A:$A, 0),
      MATCH("Destination Code", '{INDEX} Tour Packages'!$4:$4, 0)
    ),
    "UNKNOWN"
  ) &amp; "-" &amp;
  TEXT(COUNTIFS(P$4:P1411,P1411),"0000")
)
</f>
        <v/>
      </c>
    </row>
    <row r="1412">
      <c r="A1412" s="155"/>
      <c r="B1412" s="147"/>
      <c r="C1412" s="147"/>
      <c r="D1412" s="147"/>
      <c r="E1412" s="147"/>
      <c r="F1412" s="147"/>
      <c r="G1412" s="147"/>
      <c r="H1412" s="147"/>
      <c r="I1412" s="147"/>
      <c r="J1412" s="147"/>
      <c r="K1412" s="147"/>
      <c r="L1412" s="147"/>
      <c r="M1412" s="147"/>
      <c r="N1412" s="147"/>
      <c r="O1412" s="147"/>
      <c r="P1412" s="147"/>
      <c r="Q1412" s="147"/>
      <c r="R1412" s="147"/>
      <c r="S1412" s="147"/>
      <c r="T1412" s="147"/>
      <c r="U1412" s="147"/>
      <c r="V1412" s="147"/>
      <c r="W1412" s="147"/>
      <c r="X1412" s="147"/>
      <c r="Y1412" s="147"/>
      <c r="Z1412" s="147"/>
      <c r="AA1412" s="147"/>
      <c r="AB1412" s="147"/>
      <c r="AC1412" s="147"/>
      <c r="AD1412" s="147"/>
      <c r="AE1412" s="147"/>
      <c r="AF1412" s="147"/>
      <c r="AG1412" s="148" t="str">
        <f t="array" ref="AG1412">IF($P1412="", "",
  "IMT-" &amp; TEXT($A1412,"yyyy-mm-dd") &amp; "-" &amp;
  IFERROR(
    INDEX('{INDEX} Tour Packages'!A:AC,
      MATCH($P1412, '{INDEX} Tour Packages'!$A:$A, 0),
      MATCH("Destination Code", '{INDEX} Tour Packages'!$4:$4, 0)
    ),
    "UNKNOWN"
  ) &amp; "-" &amp;
  TEXT(COUNTIFS(P$4:P1412,P1412),"0000")
)
</f>
        <v/>
      </c>
    </row>
    <row r="1413">
      <c r="A1413" s="156"/>
      <c r="B1413" s="157"/>
      <c r="C1413" s="157"/>
      <c r="D1413" s="157"/>
      <c r="E1413" s="157"/>
      <c r="F1413" s="157"/>
      <c r="G1413" s="157"/>
      <c r="H1413" s="157"/>
      <c r="I1413" s="157"/>
      <c r="J1413" s="157"/>
      <c r="K1413" s="157"/>
      <c r="L1413" s="157"/>
      <c r="M1413" s="157"/>
      <c r="N1413" s="157"/>
      <c r="O1413" s="157"/>
      <c r="P1413" s="157"/>
      <c r="Q1413" s="157"/>
      <c r="R1413" s="157"/>
      <c r="S1413" s="157"/>
      <c r="T1413" s="157"/>
      <c r="U1413" s="157"/>
      <c r="V1413" s="157"/>
      <c r="W1413" s="157"/>
      <c r="X1413" s="157"/>
      <c r="Y1413" s="157"/>
      <c r="Z1413" s="157"/>
      <c r="AA1413" s="157"/>
      <c r="AB1413" s="157"/>
      <c r="AC1413" s="157"/>
      <c r="AD1413" s="157"/>
      <c r="AE1413" s="157"/>
      <c r="AF1413" s="157"/>
      <c r="AG1413" s="158" t="str">
        <f t="array" ref="AG1413">IF($P1413="", "",
  "IMT-" &amp; TEXT($A1413,"yyyy-mm-dd") &amp; "-" &amp;
  IFERROR(
    INDEX('{INDEX} Tour Packages'!A:AC,
      MATCH($P1413, '{INDEX} Tour Packages'!$A:$A, 0),
      MATCH("Destination Code", '{INDEX} Tour Packages'!$4:$4, 0)
    ),
    "UNKNOWN"
  ) &amp; "-" &amp;
  TEXT(COUNTIFS(P$4:P1413,P1413),"0000")
)
</f>
        <v/>
      </c>
    </row>
    <row r="1414">
      <c r="A1414" s="155"/>
      <c r="B1414" s="147"/>
      <c r="C1414" s="147"/>
      <c r="D1414" s="147"/>
      <c r="E1414" s="147"/>
      <c r="F1414" s="147"/>
      <c r="G1414" s="147"/>
      <c r="H1414" s="147"/>
      <c r="I1414" s="147"/>
      <c r="J1414" s="147"/>
      <c r="K1414" s="147"/>
      <c r="L1414" s="147"/>
      <c r="M1414" s="147"/>
      <c r="N1414" s="147"/>
      <c r="O1414" s="147"/>
      <c r="P1414" s="147"/>
      <c r="Q1414" s="147"/>
      <c r="R1414" s="147"/>
      <c r="S1414" s="147"/>
      <c r="T1414" s="147"/>
      <c r="U1414" s="147"/>
      <c r="V1414" s="147"/>
      <c r="W1414" s="147"/>
      <c r="X1414" s="147"/>
      <c r="Y1414" s="147"/>
      <c r="Z1414" s="147"/>
      <c r="AA1414" s="147"/>
      <c r="AB1414" s="147"/>
      <c r="AC1414" s="147"/>
      <c r="AD1414" s="147"/>
      <c r="AE1414" s="147"/>
      <c r="AF1414" s="147"/>
      <c r="AG1414" s="148" t="str">
        <f t="array" ref="AG1414">IF($P1414="", "",
  "IMT-" &amp; TEXT($A1414,"yyyy-mm-dd") &amp; "-" &amp;
  IFERROR(
    INDEX('{INDEX} Tour Packages'!A:AC,
      MATCH($P1414, '{INDEX} Tour Packages'!$A:$A, 0),
      MATCH("Destination Code", '{INDEX} Tour Packages'!$4:$4, 0)
    ),
    "UNKNOWN"
  ) &amp; "-" &amp;
  TEXT(COUNTIFS(P$4:P1414,P1414),"0000")
)
</f>
        <v/>
      </c>
    </row>
    <row r="1415">
      <c r="A1415" s="156"/>
      <c r="B1415" s="157"/>
      <c r="C1415" s="157"/>
      <c r="D1415" s="157"/>
      <c r="E1415" s="157"/>
      <c r="F1415" s="157"/>
      <c r="G1415" s="157"/>
      <c r="H1415" s="157"/>
      <c r="I1415" s="157"/>
      <c r="J1415" s="157"/>
      <c r="K1415" s="157"/>
      <c r="L1415" s="157"/>
      <c r="M1415" s="157"/>
      <c r="N1415" s="157"/>
      <c r="O1415" s="157"/>
      <c r="P1415" s="157"/>
      <c r="Q1415" s="157"/>
      <c r="R1415" s="157"/>
      <c r="S1415" s="157"/>
      <c r="T1415" s="157"/>
      <c r="U1415" s="157"/>
      <c r="V1415" s="157"/>
      <c r="W1415" s="157"/>
      <c r="X1415" s="157"/>
      <c r="Y1415" s="157"/>
      <c r="Z1415" s="157"/>
      <c r="AA1415" s="157"/>
      <c r="AB1415" s="157"/>
      <c r="AC1415" s="157"/>
      <c r="AD1415" s="157"/>
      <c r="AE1415" s="157"/>
      <c r="AF1415" s="157"/>
      <c r="AG1415" s="158" t="str">
        <f t="array" ref="AG1415">IF($P1415="", "",
  "IMT-" &amp; TEXT($A1415,"yyyy-mm-dd") &amp; "-" &amp;
  IFERROR(
    INDEX('{INDEX} Tour Packages'!A:AC,
      MATCH($P1415, '{INDEX} Tour Packages'!$A:$A, 0),
      MATCH("Destination Code", '{INDEX} Tour Packages'!$4:$4, 0)
    ),
    "UNKNOWN"
  ) &amp; "-" &amp;
  TEXT(COUNTIFS(P$4:P1415,P1415),"0000")
)
</f>
        <v/>
      </c>
    </row>
    <row r="1416">
      <c r="A1416" s="155"/>
      <c r="B1416" s="147"/>
      <c r="C1416" s="147"/>
      <c r="D1416" s="147"/>
      <c r="E1416" s="147"/>
      <c r="F1416" s="147"/>
      <c r="G1416" s="147"/>
      <c r="H1416" s="147"/>
      <c r="I1416" s="147"/>
      <c r="J1416" s="147"/>
      <c r="K1416" s="147"/>
      <c r="L1416" s="147"/>
      <c r="M1416" s="147"/>
      <c r="N1416" s="147"/>
      <c r="O1416" s="147"/>
      <c r="P1416" s="147"/>
      <c r="Q1416" s="147"/>
      <c r="R1416" s="147"/>
      <c r="S1416" s="147"/>
      <c r="T1416" s="147"/>
      <c r="U1416" s="147"/>
      <c r="V1416" s="147"/>
      <c r="W1416" s="147"/>
      <c r="X1416" s="147"/>
      <c r="Y1416" s="147"/>
      <c r="Z1416" s="147"/>
      <c r="AA1416" s="147"/>
      <c r="AB1416" s="147"/>
      <c r="AC1416" s="147"/>
      <c r="AD1416" s="147"/>
      <c r="AE1416" s="147"/>
      <c r="AF1416" s="147"/>
      <c r="AG1416" s="148" t="str">
        <f t="array" ref="AG1416">IF($P1416="", "",
  "IMT-" &amp; TEXT($A1416,"yyyy-mm-dd") &amp; "-" &amp;
  IFERROR(
    INDEX('{INDEX} Tour Packages'!A:AC,
      MATCH($P1416, '{INDEX} Tour Packages'!$A:$A, 0),
      MATCH("Destination Code", '{INDEX} Tour Packages'!$4:$4, 0)
    ),
    "UNKNOWN"
  ) &amp; "-" &amp;
  TEXT(COUNTIFS(P$4:P1416,P1416),"0000")
)
</f>
        <v/>
      </c>
    </row>
    <row r="1417">
      <c r="A1417" s="156"/>
      <c r="B1417" s="157"/>
      <c r="C1417" s="157"/>
      <c r="D1417" s="157"/>
      <c r="E1417" s="157"/>
      <c r="F1417" s="157"/>
      <c r="G1417" s="157"/>
      <c r="H1417" s="157"/>
      <c r="I1417" s="157"/>
      <c r="J1417" s="157"/>
      <c r="K1417" s="157"/>
      <c r="L1417" s="157"/>
      <c r="M1417" s="157"/>
      <c r="N1417" s="157"/>
      <c r="O1417" s="157"/>
      <c r="P1417" s="157"/>
      <c r="Q1417" s="157"/>
      <c r="R1417" s="157"/>
      <c r="S1417" s="157"/>
      <c r="T1417" s="157"/>
      <c r="U1417" s="157"/>
      <c r="V1417" s="157"/>
      <c r="W1417" s="157"/>
      <c r="X1417" s="157"/>
      <c r="Y1417" s="157"/>
      <c r="Z1417" s="157"/>
      <c r="AA1417" s="157"/>
      <c r="AB1417" s="157"/>
      <c r="AC1417" s="157"/>
      <c r="AD1417" s="157"/>
      <c r="AE1417" s="157"/>
      <c r="AF1417" s="157"/>
      <c r="AG1417" s="158" t="str">
        <f t="array" ref="AG1417">IF($P1417="", "",
  "IMT-" &amp; TEXT($A1417,"yyyy-mm-dd") &amp; "-" &amp;
  IFERROR(
    INDEX('{INDEX} Tour Packages'!A:AC,
      MATCH($P1417, '{INDEX} Tour Packages'!$A:$A, 0),
      MATCH("Destination Code", '{INDEX} Tour Packages'!$4:$4, 0)
    ),
    "UNKNOWN"
  ) &amp; "-" &amp;
  TEXT(COUNTIFS(P$4:P1417,P1417),"0000")
)
</f>
        <v/>
      </c>
    </row>
    <row r="1418">
      <c r="A1418" s="155"/>
      <c r="B1418" s="147"/>
      <c r="C1418" s="147"/>
      <c r="D1418" s="147"/>
      <c r="E1418" s="147"/>
      <c r="F1418" s="147"/>
      <c r="G1418" s="147"/>
      <c r="H1418" s="147"/>
      <c r="I1418" s="147"/>
      <c r="J1418" s="147"/>
      <c r="K1418" s="147"/>
      <c r="L1418" s="147"/>
      <c r="M1418" s="147"/>
      <c r="N1418" s="147"/>
      <c r="O1418" s="147"/>
      <c r="P1418" s="147"/>
      <c r="Q1418" s="147"/>
      <c r="R1418" s="147"/>
      <c r="S1418" s="147"/>
      <c r="T1418" s="147"/>
      <c r="U1418" s="147"/>
      <c r="V1418" s="147"/>
      <c r="W1418" s="147"/>
      <c r="X1418" s="147"/>
      <c r="Y1418" s="147"/>
      <c r="Z1418" s="147"/>
      <c r="AA1418" s="147"/>
      <c r="AB1418" s="147"/>
      <c r="AC1418" s="147"/>
      <c r="AD1418" s="147"/>
      <c r="AE1418" s="147"/>
      <c r="AF1418" s="147"/>
      <c r="AG1418" s="148" t="str">
        <f t="array" ref="AG1418">IF($P1418="", "",
  "IMT-" &amp; TEXT($A1418,"yyyy-mm-dd") &amp; "-" &amp;
  IFERROR(
    INDEX('{INDEX} Tour Packages'!A:AC,
      MATCH($P1418, '{INDEX} Tour Packages'!$A:$A, 0),
      MATCH("Destination Code", '{INDEX} Tour Packages'!$4:$4, 0)
    ),
    "UNKNOWN"
  ) &amp; "-" &amp;
  TEXT(COUNTIFS(P$4:P1418,P1418),"0000")
)
</f>
        <v/>
      </c>
    </row>
    <row r="1419">
      <c r="A1419" s="156"/>
      <c r="B1419" s="157"/>
      <c r="C1419" s="157"/>
      <c r="D1419" s="157"/>
      <c r="E1419" s="157"/>
      <c r="F1419" s="157"/>
      <c r="G1419" s="157"/>
      <c r="H1419" s="157"/>
      <c r="I1419" s="157"/>
      <c r="J1419" s="157"/>
      <c r="K1419" s="157"/>
      <c r="L1419" s="157"/>
      <c r="M1419" s="157"/>
      <c r="N1419" s="157"/>
      <c r="O1419" s="157"/>
      <c r="P1419" s="157"/>
      <c r="Q1419" s="157"/>
      <c r="R1419" s="157"/>
      <c r="S1419" s="157"/>
      <c r="T1419" s="157"/>
      <c r="U1419" s="157"/>
      <c r="V1419" s="157"/>
      <c r="W1419" s="157"/>
      <c r="X1419" s="157"/>
      <c r="Y1419" s="157"/>
      <c r="Z1419" s="157"/>
      <c r="AA1419" s="157"/>
      <c r="AB1419" s="157"/>
      <c r="AC1419" s="157"/>
      <c r="AD1419" s="157"/>
      <c r="AE1419" s="157"/>
      <c r="AF1419" s="157"/>
      <c r="AG1419" s="158" t="str">
        <f t="array" ref="AG1419">IF($P1419="", "",
  "IMT-" &amp; TEXT($A1419,"yyyy-mm-dd") &amp; "-" &amp;
  IFERROR(
    INDEX('{INDEX} Tour Packages'!A:AC,
      MATCH($P1419, '{INDEX} Tour Packages'!$A:$A, 0),
      MATCH("Destination Code", '{INDEX} Tour Packages'!$4:$4, 0)
    ),
    "UNKNOWN"
  ) &amp; "-" &amp;
  TEXT(COUNTIFS(P$4:P1419,P1419),"0000")
)
</f>
        <v/>
      </c>
    </row>
    <row r="1420">
      <c r="A1420" s="155"/>
      <c r="B1420" s="147"/>
      <c r="C1420" s="147"/>
      <c r="D1420" s="147"/>
      <c r="E1420" s="147"/>
      <c r="F1420" s="147"/>
      <c r="G1420" s="147"/>
      <c r="H1420" s="147"/>
      <c r="I1420" s="147"/>
      <c r="J1420" s="147"/>
      <c r="K1420" s="147"/>
      <c r="L1420" s="147"/>
      <c r="M1420" s="147"/>
      <c r="N1420" s="147"/>
      <c r="O1420" s="147"/>
      <c r="P1420" s="147"/>
      <c r="Q1420" s="147"/>
      <c r="R1420" s="147"/>
      <c r="S1420" s="147"/>
      <c r="T1420" s="147"/>
      <c r="U1420" s="147"/>
      <c r="V1420" s="147"/>
      <c r="W1420" s="147"/>
      <c r="X1420" s="147"/>
      <c r="Y1420" s="147"/>
      <c r="Z1420" s="147"/>
      <c r="AA1420" s="147"/>
      <c r="AB1420" s="147"/>
      <c r="AC1420" s="147"/>
      <c r="AD1420" s="147"/>
      <c r="AE1420" s="147"/>
      <c r="AF1420" s="147"/>
      <c r="AG1420" s="148" t="str">
        <f t="array" ref="AG1420">IF($P1420="", "",
  "IMT-" &amp; TEXT($A1420,"yyyy-mm-dd") &amp; "-" &amp;
  IFERROR(
    INDEX('{INDEX} Tour Packages'!A:AC,
      MATCH($P1420, '{INDEX} Tour Packages'!$A:$A, 0),
      MATCH("Destination Code", '{INDEX} Tour Packages'!$4:$4, 0)
    ),
    "UNKNOWN"
  ) &amp; "-" &amp;
  TEXT(COUNTIFS(P$4:P1420,P1420),"0000")
)
</f>
        <v/>
      </c>
    </row>
    <row r="1421">
      <c r="A1421" s="156"/>
      <c r="B1421" s="157"/>
      <c r="C1421" s="157"/>
      <c r="D1421" s="157"/>
      <c r="E1421" s="157"/>
      <c r="F1421" s="157"/>
      <c r="G1421" s="157"/>
      <c r="H1421" s="157"/>
      <c r="I1421" s="157"/>
      <c r="J1421" s="157"/>
      <c r="K1421" s="157"/>
      <c r="L1421" s="157"/>
      <c r="M1421" s="157"/>
      <c r="N1421" s="157"/>
      <c r="O1421" s="157"/>
      <c r="P1421" s="157"/>
      <c r="Q1421" s="157"/>
      <c r="R1421" s="157"/>
      <c r="S1421" s="157"/>
      <c r="T1421" s="157"/>
      <c r="U1421" s="157"/>
      <c r="V1421" s="157"/>
      <c r="W1421" s="157"/>
      <c r="X1421" s="157"/>
      <c r="Y1421" s="157"/>
      <c r="Z1421" s="157"/>
      <c r="AA1421" s="157"/>
      <c r="AB1421" s="157"/>
      <c r="AC1421" s="157"/>
      <c r="AD1421" s="157"/>
      <c r="AE1421" s="157"/>
      <c r="AF1421" s="157"/>
      <c r="AG1421" s="158" t="str">
        <f t="array" ref="AG1421">IF($P1421="", "",
  "IMT-" &amp; TEXT($A1421,"yyyy-mm-dd") &amp; "-" &amp;
  IFERROR(
    INDEX('{INDEX} Tour Packages'!A:AC,
      MATCH($P1421, '{INDEX} Tour Packages'!$A:$A, 0),
      MATCH("Destination Code", '{INDEX} Tour Packages'!$4:$4, 0)
    ),
    "UNKNOWN"
  ) &amp; "-" &amp;
  TEXT(COUNTIFS(P$4:P1421,P1421),"0000")
)
</f>
        <v/>
      </c>
    </row>
    <row r="1422">
      <c r="A1422" s="155"/>
      <c r="B1422" s="147"/>
      <c r="C1422" s="147"/>
      <c r="D1422" s="147"/>
      <c r="E1422" s="147"/>
      <c r="F1422" s="147"/>
      <c r="G1422" s="147"/>
      <c r="H1422" s="147"/>
      <c r="I1422" s="147"/>
      <c r="J1422" s="147"/>
      <c r="K1422" s="147"/>
      <c r="L1422" s="147"/>
      <c r="M1422" s="147"/>
      <c r="N1422" s="147"/>
      <c r="O1422" s="147"/>
      <c r="P1422" s="147"/>
      <c r="Q1422" s="147"/>
      <c r="R1422" s="147"/>
      <c r="S1422" s="147"/>
      <c r="T1422" s="147"/>
      <c r="U1422" s="147"/>
      <c r="V1422" s="147"/>
      <c r="W1422" s="147"/>
      <c r="X1422" s="147"/>
      <c r="Y1422" s="147"/>
      <c r="Z1422" s="147"/>
      <c r="AA1422" s="147"/>
      <c r="AB1422" s="147"/>
      <c r="AC1422" s="147"/>
      <c r="AD1422" s="147"/>
      <c r="AE1422" s="147"/>
      <c r="AF1422" s="147"/>
      <c r="AG1422" s="148" t="str">
        <f t="array" ref="AG1422">IF($P1422="", "",
  "IMT-" &amp; TEXT($A1422,"yyyy-mm-dd") &amp; "-" &amp;
  IFERROR(
    INDEX('{INDEX} Tour Packages'!A:AC,
      MATCH($P1422, '{INDEX} Tour Packages'!$A:$A, 0),
      MATCH("Destination Code", '{INDEX} Tour Packages'!$4:$4, 0)
    ),
    "UNKNOWN"
  ) &amp; "-" &amp;
  TEXT(COUNTIFS(P$4:P1422,P1422),"0000")
)
</f>
        <v/>
      </c>
    </row>
    <row r="1423">
      <c r="A1423" s="156"/>
      <c r="B1423" s="157"/>
      <c r="C1423" s="157"/>
      <c r="D1423" s="157"/>
      <c r="E1423" s="157"/>
      <c r="F1423" s="157"/>
      <c r="G1423" s="157"/>
      <c r="H1423" s="157"/>
      <c r="I1423" s="157"/>
      <c r="J1423" s="157"/>
      <c r="K1423" s="157"/>
      <c r="L1423" s="157"/>
      <c r="M1423" s="157"/>
      <c r="N1423" s="157"/>
      <c r="O1423" s="157"/>
      <c r="P1423" s="157"/>
      <c r="Q1423" s="157"/>
      <c r="R1423" s="157"/>
      <c r="S1423" s="157"/>
      <c r="T1423" s="157"/>
      <c r="U1423" s="157"/>
      <c r="V1423" s="157"/>
      <c r="W1423" s="157"/>
      <c r="X1423" s="157"/>
      <c r="Y1423" s="157"/>
      <c r="Z1423" s="157"/>
      <c r="AA1423" s="157"/>
      <c r="AB1423" s="157"/>
      <c r="AC1423" s="157"/>
      <c r="AD1423" s="157"/>
      <c r="AE1423" s="157"/>
      <c r="AF1423" s="157"/>
      <c r="AG1423" s="158" t="str">
        <f t="array" ref="AG1423">IF($P1423="", "",
  "IMT-" &amp; TEXT($A1423,"yyyy-mm-dd") &amp; "-" &amp;
  IFERROR(
    INDEX('{INDEX} Tour Packages'!A:AC,
      MATCH($P1423, '{INDEX} Tour Packages'!$A:$A, 0),
      MATCH("Destination Code", '{INDEX} Tour Packages'!$4:$4, 0)
    ),
    "UNKNOWN"
  ) &amp; "-" &amp;
  TEXT(COUNTIFS(P$4:P1423,P1423),"0000")
)
</f>
        <v/>
      </c>
    </row>
    <row r="1424">
      <c r="A1424" s="155"/>
      <c r="B1424" s="147"/>
      <c r="C1424" s="147"/>
      <c r="D1424" s="147"/>
      <c r="E1424" s="147"/>
      <c r="F1424" s="147"/>
      <c r="G1424" s="147"/>
      <c r="H1424" s="147"/>
      <c r="I1424" s="147"/>
      <c r="J1424" s="147"/>
      <c r="K1424" s="147"/>
      <c r="L1424" s="147"/>
      <c r="M1424" s="147"/>
      <c r="N1424" s="147"/>
      <c r="O1424" s="147"/>
      <c r="P1424" s="147"/>
      <c r="Q1424" s="147"/>
      <c r="R1424" s="147"/>
      <c r="S1424" s="147"/>
      <c r="T1424" s="147"/>
      <c r="U1424" s="147"/>
      <c r="V1424" s="147"/>
      <c r="W1424" s="147"/>
      <c r="X1424" s="147"/>
      <c r="Y1424" s="147"/>
      <c r="Z1424" s="147"/>
      <c r="AA1424" s="147"/>
      <c r="AB1424" s="147"/>
      <c r="AC1424" s="147"/>
      <c r="AD1424" s="147"/>
      <c r="AE1424" s="147"/>
      <c r="AF1424" s="147"/>
      <c r="AG1424" s="148" t="str">
        <f t="array" ref="AG1424">IF($P1424="", "",
  "IMT-" &amp; TEXT($A1424,"yyyy-mm-dd") &amp; "-" &amp;
  IFERROR(
    INDEX('{INDEX} Tour Packages'!A:AC,
      MATCH($P1424, '{INDEX} Tour Packages'!$A:$A, 0),
      MATCH("Destination Code", '{INDEX} Tour Packages'!$4:$4, 0)
    ),
    "UNKNOWN"
  ) &amp; "-" &amp;
  TEXT(COUNTIFS(P$4:P1424,P1424),"0000")
)
</f>
        <v/>
      </c>
    </row>
    <row r="1425">
      <c r="A1425" s="156"/>
      <c r="B1425" s="157"/>
      <c r="C1425" s="157"/>
      <c r="D1425" s="157"/>
      <c r="E1425" s="157"/>
      <c r="F1425" s="157"/>
      <c r="G1425" s="157"/>
      <c r="H1425" s="157"/>
      <c r="I1425" s="157"/>
      <c r="J1425" s="157"/>
      <c r="K1425" s="157"/>
      <c r="L1425" s="157"/>
      <c r="M1425" s="157"/>
      <c r="N1425" s="157"/>
      <c r="O1425" s="157"/>
      <c r="P1425" s="157"/>
      <c r="Q1425" s="157"/>
      <c r="R1425" s="157"/>
      <c r="S1425" s="157"/>
      <c r="T1425" s="157"/>
      <c r="U1425" s="157"/>
      <c r="V1425" s="157"/>
      <c r="W1425" s="157"/>
      <c r="X1425" s="157"/>
      <c r="Y1425" s="157"/>
      <c r="Z1425" s="157"/>
      <c r="AA1425" s="157"/>
      <c r="AB1425" s="157"/>
      <c r="AC1425" s="157"/>
      <c r="AD1425" s="157"/>
      <c r="AE1425" s="157"/>
      <c r="AF1425" s="157"/>
      <c r="AG1425" s="158" t="str">
        <f t="array" ref="AG1425">IF($P1425="", "",
  "IMT-" &amp; TEXT($A1425,"yyyy-mm-dd") &amp; "-" &amp;
  IFERROR(
    INDEX('{INDEX} Tour Packages'!A:AC,
      MATCH($P1425, '{INDEX} Tour Packages'!$A:$A, 0),
      MATCH("Destination Code", '{INDEX} Tour Packages'!$4:$4, 0)
    ),
    "UNKNOWN"
  ) &amp; "-" &amp;
  TEXT(COUNTIFS(P$4:P1425,P1425),"0000")
)
</f>
        <v/>
      </c>
    </row>
    <row r="1426">
      <c r="A1426" s="155"/>
      <c r="B1426" s="147"/>
      <c r="C1426" s="147"/>
      <c r="D1426" s="147"/>
      <c r="E1426" s="147"/>
      <c r="F1426" s="147"/>
      <c r="G1426" s="147"/>
      <c r="H1426" s="147"/>
      <c r="I1426" s="147"/>
      <c r="J1426" s="147"/>
      <c r="K1426" s="147"/>
      <c r="L1426" s="147"/>
      <c r="M1426" s="147"/>
      <c r="N1426" s="147"/>
      <c r="O1426" s="147"/>
      <c r="P1426" s="147"/>
      <c r="Q1426" s="147"/>
      <c r="R1426" s="147"/>
      <c r="S1426" s="147"/>
      <c r="T1426" s="147"/>
      <c r="U1426" s="147"/>
      <c r="V1426" s="147"/>
      <c r="W1426" s="147"/>
      <c r="X1426" s="147"/>
      <c r="Y1426" s="147"/>
      <c r="Z1426" s="147"/>
      <c r="AA1426" s="147"/>
      <c r="AB1426" s="147"/>
      <c r="AC1426" s="147"/>
      <c r="AD1426" s="147"/>
      <c r="AE1426" s="147"/>
      <c r="AF1426" s="147"/>
      <c r="AG1426" s="148" t="str">
        <f t="array" ref="AG1426">IF($P1426="", "",
  "IMT-" &amp; TEXT($A1426,"yyyy-mm-dd") &amp; "-" &amp;
  IFERROR(
    INDEX('{INDEX} Tour Packages'!A:AC,
      MATCH($P1426, '{INDEX} Tour Packages'!$A:$A, 0),
      MATCH("Destination Code", '{INDEX} Tour Packages'!$4:$4, 0)
    ),
    "UNKNOWN"
  ) &amp; "-" &amp;
  TEXT(COUNTIFS(P$4:P1426,P1426),"0000")
)
</f>
        <v/>
      </c>
    </row>
    <row r="1427">
      <c r="A1427" s="156"/>
      <c r="B1427" s="157"/>
      <c r="C1427" s="157"/>
      <c r="D1427" s="157"/>
      <c r="E1427" s="157"/>
      <c r="F1427" s="157"/>
      <c r="G1427" s="157"/>
      <c r="H1427" s="157"/>
      <c r="I1427" s="157"/>
      <c r="J1427" s="157"/>
      <c r="K1427" s="157"/>
      <c r="L1427" s="157"/>
      <c r="M1427" s="157"/>
      <c r="N1427" s="157"/>
      <c r="O1427" s="157"/>
      <c r="P1427" s="157"/>
      <c r="Q1427" s="157"/>
      <c r="R1427" s="157"/>
      <c r="S1427" s="157"/>
      <c r="T1427" s="157"/>
      <c r="U1427" s="157"/>
      <c r="V1427" s="157"/>
      <c r="W1427" s="157"/>
      <c r="X1427" s="157"/>
      <c r="Y1427" s="157"/>
      <c r="Z1427" s="157"/>
      <c r="AA1427" s="157"/>
      <c r="AB1427" s="157"/>
      <c r="AC1427" s="157"/>
      <c r="AD1427" s="157"/>
      <c r="AE1427" s="157"/>
      <c r="AF1427" s="157"/>
      <c r="AG1427" s="158" t="str">
        <f t="array" ref="AG1427">IF($P1427="", "",
  "IMT-" &amp; TEXT($A1427,"yyyy-mm-dd") &amp; "-" &amp;
  IFERROR(
    INDEX('{INDEX} Tour Packages'!A:AC,
      MATCH($P1427, '{INDEX} Tour Packages'!$A:$A, 0),
      MATCH("Destination Code", '{INDEX} Tour Packages'!$4:$4, 0)
    ),
    "UNKNOWN"
  ) &amp; "-" &amp;
  TEXT(COUNTIFS(P$4:P1427,P1427),"0000")
)
</f>
        <v/>
      </c>
    </row>
    <row r="1428">
      <c r="A1428" s="155"/>
      <c r="B1428" s="147"/>
      <c r="C1428" s="147"/>
      <c r="D1428" s="147"/>
      <c r="E1428" s="147"/>
      <c r="F1428" s="147"/>
      <c r="G1428" s="147"/>
      <c r="H1428" s="147"/>
      <c r="I1428" s="147"/>
      <c r="J1428" s="147"/>
      <c r="K1428" s="147"/>
      <c r="L1428" s="147"/>
      <c r="M1428" s="147"/>
      <c r="N1428" s="147"/>
      <c r="O1428" s="147"/>
      <c r="P1428" s="147"/>
      <c r="Q1428" s="147"/>
      <c r="R1428" s="147"/>
      <c r="S1428" s="147"/>
      <c r="T1428" s="147"/>
      <c r="U1428" s="147"/>
      <c r="V1428" s="147"/>
      <c r="W1428" s="147"/>
      <c r="X1428" s="147"/>
      <c r="Y1428" s="147"/>
      <c r="Z1428" s="147"/>
      <c r="AA1428" s="147"/>
      <c r="AB1428" s="147"/>
      <c r="AC1428" s="147"/>
      <c r="AD1428" s="147"/>
      <c r="AE1428" s="147"/>
      <c r="AF1428" s="147"/>
      <c r="AG1428" s="148" t="str">
        <f t="array" ref="AG1428">IF($P1428="", "",
  "IMT-" &amp; TEXT($A1428,"yyyy-mm-dd") &amp; "-" &amp;
  IFERROR(
    INDEX('{INDEX} Tour Packages'!A:AC,
      MATCH($P1428, '{INDEX} Tour Packages'!$A:$A, 0),
      MATCH("Destination Code", '{INDEX} Tour Packages'!$4:$4, 0)
    ),
    "UNKNOWN"
  ) &amp; "-" &amp;
  TEXT(COUNTIFS(P$4:P1428,P1428),"0000")
)
</f>
        <v/>
      </c>
    </row>
    <row r="1429">
      <c r="A1429" s="156"/>
      <c r="B1429" s="157"/>
      <c r="C1429" s="157"/>
      <c r="D1429" s="157"/>
      <c r="E1429" s="157"/>
      <c r="F1429" s="157"/>
      <c r="G1429" s="157"/>
      <c r="H1429" s="157"/>
      <c r="I1429" s="157"/>
      <c r="J1429" s="157"/>
      <c r="K1429" s="157"/>
      <c r="L1429" s="157"/>
      <c r="M1429" s="157"/>
      <c r="N1429" s="157"/>
      <c r="O1429" s="157"/>
      <c r="P1429" s="157"/>
      <c r="Q1429" s="157"/>
      <c r="R1429" s="157"/>
      <c r="S1429" s="157"/>
      <c r="T1429" s="157"/>
      <c r="U1429" s="157"/>
      <c r="V1429" s="157"/>
      <c r="W1429" s="157"/>
      <c r="X1429" s="157"/>
      <c r="Y1429" s="157"/>
      <c r="Z1429" s="157"/>
      <c r="AA1429" s="157"/>
      <c r="AB1429" s="157"/>
      <c r="AC1429" s="157"/>
      <c r="AD1429" s="157"/>
      <c r="AE1429" s="157"/>
      <c r="AF1429" s="157"/>
      <c r="AG1429" s="158" t="str">
        <f t="array" ref="AG1429">IF($P1429="", "",
  "IMT-" &amp; TEXT($A1429,"yyyy-mm-dd") &amp; "-" &amp;
  IFERROR(
    INDEX('{INDEX} Tour Packages'!A:AC,
      MATCH($P1429, '{INDEX} Tour Packages'!$A:$A, 0),
      MATCH("Destination Code", '{INDEX} Tour Packages'!$4:$4, 0)
    ),
    "UNKNOWN"
  ) &amp; "-" &amp;
  TEXT(COUNTIFS(P$4:P1429,P1429),"0000")
)
</f>
        <v/>
      </c>
    </row>
    <row r="1430">
      <c r="A1430" s="155"/>
      <c r="B1430" s="147"/>
      <c r="C1430" s="147"/>
      <c r="D1430" s="147"/>
      <c r="E1430" s="147"/>
      <c r="F1430" s="147"/>
      <c r="G1430" s="147"/>
      <c r="H1430" s="147"/>
      <c r="I1430" s="147"/>
      <c r="J1430" s="147"/>
      <c r="K1430" s="147"/>
      <c r="L1430" s="147"/>
      <c r="M1430" s="147"/>
      <c r="N1430" s="147"/>
      <c r="O1430" s="147"/>
      <c r="P1430" s="147"/>
      <c r="Q1430" s="147"/>
      <c r="R1430" s="147"/>
      <c r="S1430" s="147"/>
      <c r="T1430" s="147"/>
      <c r="U1430" s="147"/>
      <c r="V1430" s="147"/>
      <c r="W1430" s="147"/>
      <c r="X1430" s="147"/>
      <c r="Y1430" s="147"/>
      <c r="Z1430" s="147"/>
      <c r="AA1430" s="147"/>
      <c r="AB1430" s="147"/>
      <c r="AC1430" s="147"/>
      <c r="AD1430" s="147"/>
      <c r="AE1430" s="147"/>
      <c r="AF1430" s="147"/>
      <c r="AG1430" s="148" t="str">
        <f t="array" ref="AG1430">IF($P1430="", "",
  "IMT-" &amp; TEXT($A1430,"yyyy-mm-dd") &amp; "-" &amp;
  IFERROR(
    INDEX('{INDEX} Tour Packages'!A:AC,
      MATCH($P1430, '{INDEX} Tour Packages'!$A:$A, 0),
      MATCH("Destination Code", '{INDEX} Tour Packages'!$4:$4, 0)
    ),
    "UNKNOWN"
  ) &amp; "-" &amp;
  TEXT(COUNTIFS(P$4:P1430,P1430),"0000")
)
</f>
        <v/>
      </c>
    </row>
    <row r="1431">
      <c r="A1431" s="156"/>
      <c r="B1431" s="157"/>
      <c r="C1431" s="157"/>
      <c r="D1431" s="157"/>
      <c r="E1431" s="157"/>
      <c r="F1431" s="157"/>
      <c r="G1431" s="157"/>
      <c r="H1431" s="157"/>
      <c r="I1431" s="157"/>
      <c r="J1431" s="157"/>
      <c r="K1431" s="157"/>
      <c r="L1431" s="157"/>
      <c r="M1431" s="157"/>
      <c r="N1431" s="157"/>
      <c r="O1431" s="157"/>
      <c r="P1431" s="157"/>
      <c r="Q1431" s="157"/>
      <c r="R1431" s="157"/>
      <c r="S1431" s="157"/>
      <c r="T1431" s="157"/>
      <c r="U1431" s="157"/>
      <c r="V1431" s="157"/>
      <c r="W1431" s="157"/>
      <c r="X1431" s="157"/>
      <c r="Y1431" s="157"/>
      <c r="Z1431" s="157"/>
      <c r="AA1431" s="157"/>
      <c r="AB1431" s="157"/>
      <c r="AC1431" s="157"/>
      <c r="AD1431" s="157"/>
      <c r="AE1431" s="157"/>
      <c r="AF1431" s="157"/>
      <c r="AG1431" s="158" t="str">
        <f t="array" ref="AG1431">IF($P1431="", "",
  "IMT-" &amp; TEXT($A1431,"yyyy-mm-dd") &amp; "-" &amp;
  IFERROR(
    INDEX('{INDEX} Tour Packages'!A:AC,
      MATCH($P1431, '{INDEX} Tour Packages'!$A:$A, 0),
      MATCH("Destination Code", '{INDEX} Tour Packages'!$4:$4, 0)
    ),
    "UNKNOWN"
  ) &amp; "-" &amp;
  TEXT(COUNTIFS(P$4:P1431,P1431),"0000")
)
</f>
        <v/>
      </c>
    </row>
    <row r="1432">
      <c r="A1432" s="155"/>
      <c r="B1432" s="147"/>
      <c r="C1432" s="147"/>
      <c r="D1432" s="147"/>
      <c r="E1432" s="147"/>
      <c r="F1432" s="147"/>
      <c r="G1432" s="147"/>
      <c r="H1432" s="147"/>
      <c r="I1432" s="147"/>
      <c r="J1432" s="147"/>
      <c r="K1432" s="147"/>
      <c r="L1432" s="147"/>
      <c r="M1432" s="147"/>
      <c r="N1432" s="147"/>
      <c r="O1432" s="147"/>
      <c r="P1432" s="147"/>
      <c r="Q1432" s="147"/>
      <c r="R1432" s="147"/>
      <c r="S1432" s="147"/>
      <c r="T1432" s="147"/>
      <c r="U1432" s="147"/>
      <c r="V1432" s="147"/>
      <c r="W1432" s="147"/>
      <c r="X1432" s="147"/>
      <c r="Y1432" s="147"/>
      <c r="Z1432" s="147"/>
      <c r="AA1432" s="147"/>
      <c r="AB1432" s="147"/>
      <c r="AC1432" s="147"/>
      <c r="AD1432" s="147"/>
      <c r="AE1432" s="147"/>
      <c r="AF1432" s="147"/>
      <c r="AG1432" s="148" t="str">
        <f t="array" ref="AG1432">IF($P1432="", "",
  "IMT-" &amp; TEXT($A1432,"yyyy-mm-dd") &amp; "-" &amp;
  IFERROR(
    INDEX('{INDEX} Tour Packages'!A:AC,
      MATCH($P1432, '{INDEX} Tour Packages'!$A:$A, 0),
      MATCH("Destination Code", '{INDEX} Tour Packages'!$4:$4, 0)
    ),
    "UNKNOWN"
  ) &amp; "-" &amp;
  TEXT(COUNTIFS(P$4:P1432,P1432),"0000")
)
</f>
        <v/>
      </c>
    </row>
    <row r="1433">
      <c r="A1433" s="156"/>
      <c r="B1433" s="157"/>
      <c r="C1433" s="157"/>
      <c r="D1433" s="157"/>
      <c r="E1433" s="157"/>
      <c r="F1433" s="157"/>
      <c r="G1433" s="157"/>
      <c r="H1433" s="157"/>
      <c r="I1433" s="157"/>
      <c r="J1433" s="157"/>
      <c r="K1433" s="157"/>
      <c r="L1433" s="157"/>
      <c r="M1433" s="157"/>
      <c r="N1433" s="157"/>
      <c r="O1433" s="157"/>
      <c r="P1433" s="157"/>
      <c r="Q1433" s="157"/>
      <c r="R1433" s="157"/>
      <c r="S1433" s="157"/>
      <c r="T1433" s="157"/>
      <c r="U1433" s="157"/>
      <c r="V1433" s="157"/>
      <c r="W1433" s="157"/>
      <c r="X1433" s="157"/>
      <c r="Y1433" s="157"/>
      <c r="Z1433" s="157"/>
      <c r="AA1433" s="157"/>
      <c r="AB1433" s="157"/>
      <c r="AC1433" s="157"/>
      <c r="AD1433" s="157"/>
      <c r="AE1433" s="157"/>
      <c r="AF1433" s="157"/>
      <c r="AG1433" s="158" t="str">
        <f t="array" ref="AG1433">IF($P1433="", "",
  "IMT-" &amp; TEXT($A1433,"yyyy-mm-dd") &amp; "-" &amp;
  IFERROR(
    INDEX('{INDEX} Tour Packages'!A:AC,
      MATCH($P1433, '{INDEX} Tour Packages'!$A:$A, 0),
      MATCH("Destination Code", '{INDEX} Tour Packages'!$4:$4, 0)
    ),
    "UNKNOWN"
  ) &amp; "-" &amp;
  TEXT(COUNTIFS(P$4:P1433,P1433),"0000")
)
</f>
        <v/>
      </c>
    </row>
    <row r="1434">
      <c r="A1434" s="155"/>
      <c r="B1434" s="147"/>
      <c r="C1434" s="147"/>
      <c r="D1434" s="147"/>
      <c r="E1434" s="147"/>
      <c r="F1434" s="147"/>
      <c r="G1434" s="147"/>
      <c r="H1434" s="147"/>
      <c r="I1434" s="147"/>
      <c r="J1434" s="147"/>
      <c r="K1434" s="147"/>
      <c r="L1434" s="147"/>
      <c r="M1434" s="147"/>
      <c r="N1434" s="147"/>
      <c r="O1434" s="147"/>
      <c r="P1434" s="147"/>
      <c r="Q1434" s="147"/>
      <c r="R1434" s="147"/>
      <c r="S1434" s="147"/>
      <c r="T1434" s="147"/>
      <c r="U1434" s="147"/>
      <c r="V1434" s="147"/>
      <c r="W1434" s="147"/>
      <c r="X1434" s="147"/>
      <c r="Y1434" s="147"/>
      <c r="Z1434" s="147"/>
      <c r="AA1434" s="147"/>
      <c r="AB1434" s="147"/>
      <c r="AC1434" s="147"/>
      <c r="AD1434" s="147"/>
      <c r="AE1434" s="147"/>
      <c r="AF1434" s="147"/>
      <c r="AG1434" s="148" t="str">
        <f t="array" ref="AG1434">IF($P1434="", "",
  "IMT-" &amp; TEXT($A1434,"yyyy-mm-dd") &amp; "-" &amp;
  IFERROR(
    INDEX('{INDEX} Tour Packages'!A:AC,
      MATCH($P1434, '{INDEX} Tour Packages'!$A:$A, 0),
      MATCH("Destination Code", '{INDEX} Tour Packages'!$4:$4, 0)
    ),
    "UNKNOWN"
  ) &amp; "-" &amp;
  TEXT(COUNTIFS(P$4:P1434,P1434),"0000")
)
</f>
        <v/>
      </c>
    </row>
    <row r="1435">
      <c r="A1435" s="156"/>
      <c r="B1435" s="157"/>
      <c r="C1435" s="157"/>
      <c r="D1435" s="157"/>
      <c r="E1435" s="157"/>
      <c r="F1435" s="157"/>
      <c r="G1435" s="157"/>
      <c r="H1435" s="157"/>
      <c r="I1435" s="157"/>
      <c r="J1435" s="157"/>
      <c r="K1435" s="157"/>
      <c r="L1435" s="157"/>
      <c r="M1435" s="157"/>
      <c r="N1435" s="157"/>
      <c r="O1435" s="157"/>
      <c r="P1435" s="157"/>
      <c r="Q1435" s="157"/>
      <c r="R1435" s="157"/>
      <c r="S1435" s="157"/>
      <c r="T1435" s="157"/>
      <c r="U1435" s="157"/>
      <c r="V1435" s="157"/>
      <c r="W1435" s="157"/>
      <c r="X1435" s="157"/>
      <c r="Y1435" s="157"/>
      <c r="Z1435" s="157"/>
      <c r="AA1435" s="157"/>
      <c r="AB1435" s="157"/>
      <c r="AC1435" s="157"/>
      <c r="AD1435" s="157"/>
      <c r="AE1435" s="157"/>
      <c r="AF1435" s="157"/>
      <c r="AG1435" s="158" t="str">
        <f t="array" ref="AG1435">IF($P1435="", "",
  "IMT-" &amp; TEXT($A1435,"yyyy-mm-dd") &amp; "-" &amp;
  IFERROR(
    INDEX('{INDEX} Tour Packages'!A:AC,
      MATCH($P1435, '{INDEX} Tour Packages'!$A:$A, 0),
      MATCH("Destination Code", '{INDEX} Tour Packages'!$4:$4, 0)
    ),
    "UNKNOWN"
  ) &amp; "-" &amp;
  TEXT(COUNTIFS(P$4:P1435,P1435),"0000")
)
</f>
        <v/>
      </c>
    </row>
    <row r="1436">
      <c r="A1436" s="155"/>
      <c r="B1436" s="147"/>
      <c r="C1436" s="147"/>
      <c r="D1436" s="147"/>
      <c r="E1436" s="147"/>
      <c r="F1436" s="147"/>
      <c r="G1436" s="147"/>
      <c r="H1436" s="147"/>
      <c r="I1436" s="147"/>
      <c r="J1436" s="147"/>
      <c r="K1436" s="147"/>
      <c r="L1436" s="147"/>
      <c r="M1436" s="147"/>
      <c r="N1436" s="147"/>
      <c r="O1436" s="147"/>
      <c r="P1436" s="147"/>
      <c r="Q1436" s="147"/>
      <c r="R1436" s="147"/>
      <c r="S1436" s="147"/>
      <c r="T1436" s="147"/>
      <c r="U1436" s="147"/>
      <c r="V1436" s="147"/>
      <c r="W1436" s="147"/>
      <c r="X1436" s="147"/>
      <c r="Y1436" s="147"/>
      <c r="Z1436" s="147"/>
      <c r="AA1436" s="147"/>
      <c r="AB1436" s="147"/>
      <c r="AC1436" s="147"/>
      <c r="AD1436" s="147"/>
      <c r="AE1436" s="147"/>
      <c r="AF1436" s="147"/>
      <c r="AG1436" s="148" t="str">
        <f t="array" ref="AG1436">IF($P1436="", "",
  "IMT-" &amp; TEXT($A1436,"yyyy-mm-dd") &amp; "-" &amp;
  IFERROR(
    INDEX('{INDEX} Tour Packages'!A:AC,
      MATCH($P1436, '{INDEX} Tour Packages'!$A:$A, 0),
      MATCH("Destination Code", '{INDEX} Tour Packages'!$4:$4, 0)
    ),
    "UNKNOWN"
  ) &amp; "-" &amp;
  TEXT(COUNTIFS(P$4:P1436,P1436),"0000")
)
</f>
        <v/>
      </c>
    </row>
    <row r="1437">
      <c r="A1437" s="156"/>
      <c r="B1437" s="157"/>
      <c r="C1437" s="157"/>
      <c r="D1437" s="157"/>
      <c r="E1437" s="157"/>
      <c r="F1437" s="157"/>
      <c r="G1437" s="157"/>
      <c r="H1437" s="157"/>
      <c r="I1437" s="157"/>
      <c r="J1437" s="157"/>
      <c r="K1437" s="157"/>
      <c r="L1437" s="157"/>
      <c r="M1437" s="157"/>
      <c r="N1437" s="157"/>
      <c r="O1437" s="157"/>
      <c r="P1437" s="157"/>
      <c r="Q1437" s="157"/>
      <c r="R1437" s="157"/>
      <c r="S1437" s="157"/>
      <c r="T1437" s="157"/>
      <c r="U1437" s="157"/>
      <c r="V1437" s="157"/>
      <c r="W1437" s="157"/>
      <c r="X1437" s="157"/>
      <c r="Y1437" s="157"/>
      <c r="Z1437" s="157"/>
      <c r="AA1437" s="157"/>
      <c r="AB1437" s="157"/>
      <c r="AC1437" s="157"/>
      <c r="AD1437" s="157"/>
      <c r="AE1437" s="157"/>
      <c r="AF1437" s="157"/>
      <c r="AG1437" s="158" t="str">
        <f t="array" ref="AG1437">IF($P1437="", "",
  "IMT-" &amp; TEXT($A1437,"yyyy-mm-dd") &amp; "-" &amp;
  IFERROR(
    INDEX('{INDEX} Tour Packages'!A:AC,
      MATCH($P1437, '{INDEX} Tour Packages'!$A:$A, 0),
      MATCH("Destination Code", '{INDEX} Tour Packages'!$4:$4, 0)
    ),
    "UNKNOWN"
  ) &amp; "-" &amp;
  TEXT(COUNTIFS(P$4:P1437,P1437),"0000")
)
</f>
        <v/>
      </c>
    </row>
    <row r="1438">
      <c r="A1438" s="155"/>
      <c r="B1438" s="147"/>
      <c r="C1438" s="147"/>
      <c r="D1438" s="147"/>
      <c r="E1438" s="147"/>
      <c r="F1438" s="147"/>
      <c r="G1438" s="147"/>
      <c r="H1438" s="147"/>
      <c r="I1438" s="147"/>
      <c r="J1438" s="147"/>
      <c r="K1438" s="147"/>
      <c r="L1438" s="147"/>
      <c r="M1438" s="147"/>
      <c r="N1438" s="147"/>
      <c r="O1438" s="147"/>
      <c r="P1438" s="147"/>
      <c r="Q1438" s="147"/>
      <c r="R1438" s="147"/>
      <c r="S1438" s="147"/>
      <c r="T1438" s="147"/>
      <c r="U1438" s="147"/>
      <c r="V1438" s="147"/>
      <c r="W1438" s="147"/>
      <c r="X1438" s="147"/>
      <c r="Y1438" s="147"/>
      <c r="Z1438" s="147"/>
      <c r="AA1438" s="147"/>
      <c r="AB1438" s="147"/>
      <c r="AC1438" s="147"/>
      <c r="AD1438" s="147"/>
      <c r="AE1438" s="147"/>
      <c r="AF1438" s="147"/>
      <c r="AG1438" s="148" t="str">
        <f t="array" ref="AG1438">IF($P1438="", "",
  "IMT-" &amp; TEXT($A1438,"yyyy-mm-dd") &amp; "-" &amp;
  IFERROR(
    INDEX('{INDEX} Tour Packages'!A:AC,
      MATCH($P1438, '{INDEX} Tour Packages'!$A:$A, 0),
      MATCH("Destination Code", '{INDEX} Tour Packages'!$4:$4, 0)
    ),
    "UNKNOWN"
  ) &amp; "-" &amp;
  TEXT(COUNTIFS(P$4:P1438,P1438),"0000")
)
</f>
        <v/>
      </c>
    </row>
    <row r="1439">
      <c r="A1439" s="156"/>
      <c r="B1439" s="157"/>
      <c r="C1439" s="157"/>
      <c r="D1439" s="157"/>
      <c r="E1439" s="157"/>
      <c r="F1439" s="157"/>
      <c r="G1439" s="157"/>
      <c r="H1439" s="157"/>
      <c r="I1439" s="157"/>
      <c r="J1439" s="157"/>
      <c r="K1439" s="157"/>
      <c r="L1439" s="157"/>
      <c r="M1439" s="157"/>
      <c r="N1439" s="157"/>
      <c r="O1439" s="157"/>
      <c r="P1439" s="157"/>
      <c r="Q1439" s="157"/>
      <c r="R1439" s="157"/>
      <c r="S1439" s="157"/>
      <c r="T1439" s="157"/>
      <c r="U1439" s="157"/>
      <c r="V1439" s="157"/>
      <c r="W1439" s="157"/>
      <c r="X1439" s="157"/>
      <c r="Y1439" s="157"/>
      <c r="Z1439" s="157"/>
      <c r="AA1439" s="157"/>
      <c r="AB1439" s="157"/>
      <c r="AC1439" s="157"/>
      <c r="AD1439" s="157"/>
      <c r="AE1439" s="157"/>
      <c r="AF1439" s="157"/>
      <c r="AG1439" s="158" t="str">
        <f t="array" ref="AG1439">IF($P1439="", "",
  "IMT-" &amp; TEXT($A1439,"yyyy-mm-dd") &amp; "-" &amp;
  IFERROR(
    INDEX('{INDEX} Tour Packages'!A:AC,
      MATCH($P1439, '{INDEX} Tour Packages'!$A:$A, 0),
      MATCH("Destination Code", '{INDEX} Tour Packages'!$4:$4, 0)
    ),
    "UNKNOWN"
  ) &amp; "-" &amp;
  TEXT(COUNTIFS(P$4:P1439,P1439),"0000")
)
</f>
        <v/>
      </c>
    </row>
    <row r="1440">
      <c r="A1440" s="155"/>
      <c r="B1440" s="147"/>
      <c r="C1440" s="147"/>
      <c r="D1440" s="147"/>
      <c r="E1440" s="147"/>
      <c r="F1440" s="147"/>
      <c r="G1440" s="147"/>
      <c r="H1440" s="147"/>
      <c r="I1440" s="147"/>
      <c r="J1440" s="147"/>
      <c r="K1440" s="147"/>
      <c r="L1440" s="147"/>
      <c r="M1440" s="147"/>
      <c r="N1440" s="147"/>
      <c r="O1440" s="147"/>
      <c r="P1440" s="147"/>
      <c r="Q1440" s="147"/>
      <c r="R1440" s="147"/>
      <c r="S1440" s="147"/>
      <c r="T1440" s="147"/>
      <c r="U1440" s="147"/>
      <c r="V1440" s="147"/>
      <c r="W1440" s="147"/>
      <c r="X1440" s="147"/>
      <c r="Y1440" s="147"/>
      <c r="Z1440" s="147"/>
      <c r="AA1440" s="147"/>
      <c r="AB1440" s="147"/>
      <c r="AC1440" s="147"/>
      <c r="AD1440" s="147"/>
      <c r="AE1440" s="147"/>
      <c r="AF1440" s="147"/>
      <c r="AG1440" s="148" t="str">
        <f t="array" ref="AG1440">IF($P1440="", "",
  "IMT-" &amp; TEXT($A1440,"yyyy-mm-dd") &amp; "-" &amp;
  IFERROR(
    INDEX('{INDEX} Tour Packages'!A:AC,
      MATCH($P1440, '{INDEX} Tour Packages'!$A:$A, 0),
      MATCH("Destination Code", '{INDEX} Tour Packages'!$4:$4, 0)
    ),
    "UNKNOWN"
  ) &amp; "-" &amp;
  TEXT(COUNTIFS(P$4:P1440,P1440),"0000")
)
</f>
        <v/>
      </c>
    </row>
    <row r="1441">
      <c r="A1441" s="156"/>
      <c r="B1441" s="157"/>
      <c r="C1441" s="157"/>
      <c r="D1441" s="157"/>
      <c r="E1441" s="157"/>
      <c r="F1441" s="157"/>
      <c r="G1441" s="157"/>
      <c r="H1441" s="157"/>
      <c r="I1441" s="157"/>
      <c r="J1441" s="157"/>
      <c r="K1441" s="157"/>
      <c r="L1441" s="157"/>
      <c r="M1441" s="157"/>
      <c r="N1441" s="157"/>
      <c r="O1441" s="157"/>
      <c r="P1441" s="157"/>
      <c r="Q1441" s="157"/>
      <c r="R1441" s="157"/>
      <c r="S1441" s="157"/>
      <c r="T1441" s="157"/>
      <c r="U1441" s="157"/>
      <c r="V1441" s="157"/>
      <c r="W1441" s="157"/>
      <c r="X1441" s="157"/>
      <c r="Y1441" s="157"/>
      <c r="Z1441" s="157"/>
      <c r="AA1441" s="157"/>
      <c r="AB1441" s="157"/>
      <c r="AC1441" s="157"/>
      <c r="AD1441" s="157"/>
      <c r="AE1441" s="157"/>
      <c r="AF1441" s="157"/>
      <c r="AG1441" s="158" t="str">
        <f t="array" ref="AG1441">IF($P1441="", "",
  "IMT-" &amp; TEXT($A1441,"yyyy-mm-dd") &amp; "-" &amp;
  IFERROR(
    INDEX('{INDEX} Tour Packages'!A:AC,
      MATCH($P1441, '{INDEX} Tour Packages'!$A:$A, 0),
      MATCH("Destination Code", '{INDEX} Tour Packages'!$4:$4, 0)
    ),
    "UNKNOWN"
  ) &amp; "-" &amp;
  TEXT(COUNTIFS(P$4:P1441,P1441),"0000")
)
</f>
        <v/>
      </c>
    </row>
    <row r="1442">
      <c r="A1442" s="155"/>
      <c r="B1442" s="147"/>
      <c r="C1442" s="147"/>
      <c r="D1442" s="147"/>
      <c r="E1442" s="147"/>
      <c r="F1442" s="147"/>
      <c r="G1442" s="147"/>
      <c r="H1442" s="147"/>
      <c r="I1442" s="147"/>
      <c r="J1442" s="147"/>
      <c r="K1442" s="147"/>
      <c r="L1442" s="147"/>
      <c r="M1442" s="147"/>
      <c r="N1442" s="147"/>
      <c r="O1442" s="147"/>
      <c r="P1442" s="147"/>
      <c r="Q1442" s="147"/>
      <c r="R1442" s="147"/>
      <c r="S1442" s="147"/>
      <c r="T1442" s="147"/>
      <c r="U1442" s="147"/>
      <c r="V1442" s="147"/>
      <c r="W1442" s="147"/>
      <c r="X1442" s="147"/>
      <c r="Y1442" s="147"/>
      <c r="Z1442" s="147"/>
      <c r="AA1442" s="147"/>
      <c r="AB1442" s="147"/>
      <c r="AC1442" s="147"/>
      <c r="AD1442" s="147"/>
      <c r="AE1442" s="147"/>
      <c r="AF1442" s="147"/>
      <c r="AG1442" s="148" t="str">
        <f t="array" ref="AG1442">IF($P1442="", "",
  "IMT-" &amp; TEXT($A1442,"yyyy-mm-dd") &amp; "-" &amp;
  IFERROR(
    INDEX('{INDEX} Tour Packages'!A:AC,
      MATCH($P1442, '{INDEX} Tour Packages'!$A:$A, 0),
      MATCH("Destination Code", '{INDEX} Tour Packages'!$4:$4, 0)
    ),
    "UNKNOWN"
  ) &amp; "-" &amp;
  TEXT(COUNTIFS(P$4:P1442,P1442),"0000")
)
</f>
        <v/>
      </c>
    </row>
    <row r="1443">
      <c r="A1443" s="156"/>
      <c r="B1443" s="157"/>
      <c r="C1443" s="157"/>
      <c r="D1443" s="157"/>
      <c r="E1443" s="157"/>
      <c r="F1443" s="157"/>
      <c r="G1443" s="157"/>
      <c r="H1443" s="157"/>
      <c r="I1443" s="157"/>
      <c r="J1443" s="157"/>
      <c r="K1443" s="157"/>
      <c r="L1443" s="157"/>
      <c r="M1443" s="157"/>
      <c r="N1443" s="157"/>
      <c r="O1443" s="157"/>
      <c r="P1443" s="157"/>
      <c r="Q1443" s="157"/>
      <c r="R1443" s="157"/>
      <c r="S1443" s="157"/>
      <c r="T1443" s="157"/>
      <c r="U1443" s="157"/>
      <c r="V1443" s="157"/>
      <c r="W1443" s="157"/>
      <c r="X1443" s="157"/>
      <c r="Y1443" s="157"/>
      <c r="Z1443" s="157"/>
      <c r="AA1443" s="157"/>
      <c r="AB1443" s="157"/>
      <c r="AC1443" s="157"/>
      <c r="AD1443" s="157"/>
      <c r="AE1443" s="157"/>
      <c r="AF1443" s="157"/>
      <c r="AG1443" s="158" t="str">
        <f t="array" ref="AG1443">IF($P1443="", "",
  "IMT-" &amp; TEXT($A1443,"yyyy-mm-dd") &amp; "-" &amp;
  IFERROR(
    INDEX('{INDEX} Tour Packages'!A:AC,
      MATCH($P1443, '{INDEX} Tour Packages'!$A:$A, 0),
      MATCH("Destination Code", '{INDEX} Tour Packages'!$4:$4, 0)
    ),
    "UNKNOWN"
  ) &amp; "-" &amp;
  TEXT(COUNTIFS(P$4:P1443,P1443),"0000")
)
</f>
        <v/>
      </c>
    </row>
    <row r="1444">
      <c r="A1444" s="155"/>
      <c r="B1444" s="147"/>
      <c r="C1444" s="147"/>
      <c r="D1444" s="147"/>
      <c r="E1444" s="147"/>
      <c r="F1444" s="147"/>
      <c r="G1444" s="147"/>
      <c r="H1444" s="147"/>
      <c r="I1444" s="147"/>
      <c r="J1444" s="147"/>
      <c r="K1444" s="147"/>
      <c r="L1444" s="147"/>
      <c r="M1444" s="147"/>
      <c r="N1444" s="147"/>
      <c r="O1444" s="147"/>
      <c r="P1444" s="147"/>
      <c r="Q1444" s="147"/>
      <c r="R1444" s="147"/>
      <c r="S1444" s="147"/>
      <c r="T1444" s="147"/>
      <c r="U1444" s="147"/>
      <c r="V1444" s="147"/>
      <c r="W1444" s="147"/>
      <c r="X1444" s="147"/>
      <c r="Y1444" s="147"/>
      <c r="Z1444" s="147"/>
      <c r="AA1444" s="147"/>
      <c r="AB1444" s="147"/>
      <c r="AC1444" s="147"/>
      <c r="AD1444" s="147"/>
      <c r="AE1444" s="147"/>
      <c r="AF1444" s="147"/>
      <c r="AG1444" s="148" t="str">
        <f t="array" ref="AG1444">IF($P1444="", "",
  "IMT-" &amp; TEXT($A1444,"yyyy-mm-dd") &amp; "-" &amp;
  IFERROR(
    INDEX('{INDEX} Tour Packages'!A:AC,
      MATCH($P1444, '{INDEX} Tour Packages'!$A:$A, 0),
      MATCH("Destination Code", '{INDEX} Tour Packages'!$4:$4, 0)
    ),
    "UNKNOWN"
  ) &amp; "-" &amp;
  TEXT(COUNTIFS(P$4:P1444,P1444),"0000")
)
</f>
        <v/>
      </c>
    </row>
    <row r="1445">
      <c r="A1445" s="156"/>
      <c r="B1445" s="157"/>
      <c r="C1445" s="157"/>
      <c r="D1445" s="157"/>
      <c r="E1445" s="157"/>
      <c r="F1445" s="157"/>
      <c r="G1445" s="157"/>
      <c r="H1445" s="157"/>
      <c r="I1445" s="157"/>
      <c r="J1445" s="157"/>
      <c r="K1445" s="157"/>
      <c r="L1445" s="157"/>
      <c r="M1445" s="157"/>
      <c r="N1445" s="157"/>
      <c r="O1445" s="157"/>
      <c r="P1445" s="157"/>
      <c r="Q1445" s="157"/>
      <c r="R1445" s="157"/>
      <c r="S1445" s="157"/>
      <c r="T1445" s="157"/>
      <c r="U1445" s="157"/>
      <c r="V1445" s="157"/>
      <c r="W1445" s="157"/>
      <c r="X1445" s="157"/>
      <c r="Y1445" s="157"/>
      <c r="Z1445" s="157"/>
      <c r="AA1445" s="157"/>
      <c r="AB1445" s="157"/>
      <c r="AC1445" s="157"/>
      <c r="AD1445" s="157"/>
      <c r="AE1445" s="157"/>
      <c r="AF1445" s="157"/>
      <c r="AG1445" s="158" t="str">
        <f t="array" ref="AG1445">IF($P1445="", "",
  "IMT-" &amp; TEXT($A1445,"yyyy-mm-dd") &amp; "-" &amp;
  IFERROR(
    INDEX('{INDEX} Tour Packages'!A:AC,
      MATCH($P1445, '{INDEX} Tour Packages'!$A:$A, 0),
      MATCH("Destination Code", '{INDEX} Tour Packages'!$4:$4, 0)
    ),
    "UNKNOWN"
  ) &amp; "-" &amp;
  TEXT(COUNTIFS(P$4:P1445,P1445),"0000")
)
</f>
        <v/>
      </c>
    </row>
    <row r="1446">
      <c r="A1446" s="155"/>
      <c r="B1446" s="147"/>
      <c r="C1446" s="147"/>
      <c r="D1446" s="147"/>
      <c r="E1446" s="147"/>
      <c r="F1446" s="147"/>
      <c r="G1446" s="147"/>
      <c r="H1446" s="147"/>
      <c r="I1446" s="147"/>
      <c r="J1446" s="147"/>
      <c r="K1446" s="147"/>
      <c r="L1446" s="147"/>
      <c r="M1446" s="147"/>
      <c r="N1446" s="147"/>
      <c r="O1446" s="147"/>
      <c r="P1446" s="147"/>
      <c r="Q1446" s="147"/>
      <c r="R1446" s="147"/>
      <c r="S1446" s="147"/>
      <c r="T1446" s="147"/>
      <c r="U1446" s="147"/>
      <c r="V1446" s="147"/>
      <c r="W1446" s="147"/>
      <c r="X1446" s="147"/>
      <c r="Y1446" s="147"/>
      <c r="Z1446" s="147"/>
      <c r="AA1446" s="147"/>
      <c r="AB1446" s="147"/>
      <c r="AC1446" s="147"/>
      <c r="AD1446" s="147"/>
      <c r="AE1446" s="147"/>
      <c r="AF1446" s="147"/>
      <c r="AG1446" s="148" t="str">
        <f t="array" ref="AG1446">IF($P1446="", "",
  "IMT-" &amp; TEXT($A1446,"yyyy-mm-dd") &amp; "-" &amp;
  IFERROR(
    INDEX('{INDEX} Tour Packages'!A:AC,
      MATCH($P1446, '{INDEX} Tour Packages'!$A:$A, 0),
      MATCH("Destination Code", '{INDEX} Tour Packages'!$4:$4, 0)
    ),
    "UNKNOWN"
  ) &amp; "-" &amp;
  TEXT(COUNTIFS(P$4:P1446,P1446),"0000")
)
</f>
        <v/>
      </c>
    </row>
    <row r="1447">
      <c r="A1447" s="156"/>
      <c r="B1447" s="157"/>
      <c r="C1447" s="157"/>
      <c r="D1447" s="157"/>
      <c r="E1447" s="157"/>
      <c r="F1447" s="157"/>
      <c r="G1447" s="157"/>
      <c r="H1447" s="157"/>
      <c r="I1447" s="157"/>
      <c r="J1447" s="157"/>
      <c r="K1447" s="157"/>
      <c r="L1447" s="157"/>
      <c r="M1447" s="157"/>
      <c r="N1447" s="157"/>
      <c r="O1447" s="157"/>
      <c r="P1447" s="157"/>
      <c r="Q1447" s="157"/>
      <c r="R1447" s="157"/>
      <c r="S1447" s="157"/>
      <c r="T1447" s="157"/>
      <c r="U1447" s="157"/>
      <c r="V1447" s="157"/>
      <c r="W1447" s="157"/>
      <c r="X1447" s="157"/>
      <c r="Y1447" s="157"/>
      <c r="Z1447" s="157"/>
      <c r="AA1447" s="157"/>
      <c r="AB1447" s="157"/>
      <c r="AC1447" s="157"/>
      <c r="AD1447" s="157"/>
      <c r="AE1447" s="157"/>
      <c r="AF1447" s="157"/>
      <c r="AG1447" s="158" t="str">
        <f t="array" ref="AG1447">IF($P1447="", "",
  "IMT-" &amp; TEXT($A1447,"yyyy-mm-dd") &amp; "-" &amp;
  IFERROR(
    INDEX('{INDEX} Tour Packages'!A:AC,
      MATCH($P1447, '{INDEX} Tour Packages'!$A:$A, 0),
      MATCH("Destination Code", '{INDEX} Tour Packages'!$4:$4, 0)
    ),
    "UNKNOWN"
  ) &amp; "-" &amp;
  TEXT(COUNTIFS(P$4:P1447,P1447),"0000")
)
</f>
        <v/>
      </c>
    </row>
    <row r="1448">
      <c r="A1448" s="155"/>
      <c r="B1448" s="147"/>
      <c r="C1448" s="147"/>
      <c r="D1448" s="147"/>
      <c r="E1448" s="147"/>
      <c r="F1448" s="147"/>
      <c r="G1448" s="147"/>
      <c r="H1448" s="147"/>
      <c r="I1448" s="147"/>
      <c r="J1448" s="147"/>
      <c r="K1448" s="147"/>
      <c r="L1448" s="147"/>
      <c r="M1448" s="147"/>
      <c r="N1448" s="147"/>
      <c r="O1448" s="147"/>
      <c r="P1448" s="147"/>
      <c r="Q1448" s="147"/>
      <c r="R1448" s="147"/>
      <c r="S1448" s="147"/>
      <c r="T1448" s="147"/>
      <c r="U1448" s="147"/>
      <c r="V1448" s="147"/>
      <c r="W1448" s="147"/>
      <c r="X1448" s="147"/>
      <c r="Y1448" s="147"/>
      <c r="Z1448" s="147"/>
      <c r="AA1448" s="147"/>
      <c r="AB1448" s="147"/>
      <c r="AC1448" s="147"/>
      <c r="AD1448" s="147"/>
      <c r="AE1448" s="147"/>
      <c r="AF1448" s="147"/>
      <c r="AG1448" s="148" t="str">
        <f t="array" ref="AG1448">IF($P1448="", "",
  "IMT-" &amp; TEXT($A1448,"yyyy-mm-dd") &amp; "-" &amp;
  IFERROR(
    INDEX('{INDEX} Tour Packages'!A:AC,
      MATCH($P1448, '{INDEX} Tour Packages'!$A:$A, 0),
      MATCH("Destination Code", '{INDEX} Tour Packages'!$4:$4, 0)
    ),
    "UNKNOWN"
  ) &amp; "-" &amp;
  TEXT(COUNTIFS(P$4:P1448,P1448),"0000")
)
</f>
        <v/>
      </c>
    </row>
    <row r="1449">
      <c r="A1449" s="156"/>
      <c r="B1449" s="157"/>
      <c r="C1449" s="157"/>
      <c r="D1449" s="157"/>
      <c r="E1449" s="157"/>
      <c r="F1449" s="157"/>
      <c r="G1449" s="157"/>
      <c r="H1449" s="157"/>
      <c r="I1449" s="157"/>
      <c r="J1449" s="157"/>
      <c r="K1449" s="157"/>
      <c r="L1449" s="157"/>
      <c r="M1449" s="157"/>
      <c r="N1449" s="157"/>
      <c r="O1449" s="157"/>
      <c r="P1449" s="157"/>
      <c r="Q1449" s="157"/>
      <c r="R1449" s="157"/>
      <c r="S1449" s="157"/>
      <c r="T1449" s="157"/>
      <c r="U1449" s="157"/>
      <c r="V1449" s="157"/>
      <c r="W1449" s="157"/>
      <c r="X1449" s="157"/>
      <c r="Y1449" s="157"/>
      <c r="Z1449" s="157"/>
      <c r="AA1449" s="157"/>
      <c r="AB1449" s="157"/>
      <c r="AC1449" s="157"/>
      <c r="AD1449" s="157"/>
      <c r="AE1449" s="157"/>
      <c r="AF1449" s="157"/>
      <c r="AG1449" s="158" t="str">
        <f t="array" ref="AG1449">IF($P1449="", "",
  "IMT-" &amp; TEXT($A1449,"yyyy-mm-dd") &amp; "-" &amp;
  IFERROR(
    INDEX('{INDEX} Tour Packages'!A:AC,
      MATCH($P1449, '{INDEX} Tour Packages'!$A:$A, 0),
      MATCH("Destination Code", '{INDEX} Tour Packages'!$4:$4, 0)
    ),
    "UNKNOWN"
  ) &amp; "-" &amp;
  TEXT(COUNTIFS(P$4:P1449,P1449),"0000")
)
</f>
        <v/>
      </c>
    </row>
    <row r="1450">
      <c r="A1450" s="155"/>
      <c r="B1450" s="147"/>
      <c r="C1450" s="147"/>
      <c r="D1450" s="147"/>
      <c r="E1450" s="147"/>
      <c r="F1450" s="147"/>
      <c r="G1450" s="147"/>
      <c r="H1450" s="147"/>
      <c r="I1450" s="147"/>
      <c r="J1450" s="147"/>
      <c r="K1450" s="147"/>
      <c r="L1450" s="147"/>
      <c r="M1450" s="147"/>
      <c r="N1450" s="147"/>
      <c r="O1450" s="147"/>
      <c r="P1450" s="147"/>
      <c r="Q1450" s="147"/>
      <c r="R1450" s="147"/>
      <c r="S1450" s="147"/>
      <c r="T1450" s="147"/>
      <c r="U1450" s="147"/>
      <c r="V1450" s="147"/>
      <c r="W1450" s="147"/>
      <c r="X1450" s="147"/>
      <c r="Y1450" s="147"/>
      <c r="Z1450" s="147"/>
      <c r="AA1450" s="147"/>
      <c r="AB1450" s="147"/>
      <c r="AC1450" s="147"/>
      <c r="AD1450" s="147"/>
      <c r="AE1450" s="147"/>
      <c r="AF1450" s="147"/>
      <c r="AG1450" s="148" t="str">
        <f t="array" ref="AG1450">IF($P1450="", "",
  "IMT-" &amp; TEXT($A1450,"yyyy-mm-dd") &amp; "-" &amp;
  IFERROR(
    INDEX('{INDEX} Tour Packages'!A:AC,
      MATCH($P1450, '{INDEX} Tour Packages'!$A:$A, 0),
      MATCH("Destination Code", '{INDEX} Tour Packages'!$4:$4, 0)
    ),
    "UNKNOWN"
  ) &amp; "-" &amp;
  TEXT(COUNTIFS(P$4:P1450,P1450),"0000")
)
</f>
        <v/>
      </c>
    </row>
    <row r="1451">
      <c r="A1451" s="156"/>
      <c r="B1451" s="157"/>
      <c r="C1451" s="157"/>
      <c r="D1451" s="157"/>
      <c r="E1451" s="157"/>
      <c r="F1451" s="157"/>
      <c r="G1451" s="157"/>
      <c r="H1451" s="157"/>
      <c r="I1451" s="157"/>
      <c r="J1451" s="157"/>
      <c r="K1451" s="157"/>
      <c r="L1451" s="157"/>
      <c r="M1451" s="157"/>
      <c r="N1451" s="157"/>
      <c r="O1451" s="157"/>
      <c r="P1451" s="157"/>
      <c r="Q1451" s="157"/>
      <c r="R1451" s="157"/>
      <c r="S1451" s="157"/>
      <c r="T1451" s="157"/>
      <c r="U1451" s="157"/>
      <c r="V1451" s="157"/>
      <c r="W1451" s="157"/>
      <c r="X1451" s="157"/>
      <c r="Y1451" s="157"/>
      <c r="Z1451" s="157"/>
      <c r="AA1451" s="157"/>
      <c r="AB1451" s="157"/>
      <c r="AC1451" s="157"/>
      <c r="AD1451" s="157"/>
      <c r="AE1451" s="157"/>
      <c r="AF1451" s="157"/>
      <c r="AG1451" s="158" t="str">
        <f t="array" ref="AG1451">IF($P1451="", "",
  "IMT-" &amp; TEXT($A1451,"yyyy-mm-dd") &amp; "-" &amp;
  IFERROR(
    INDEX('{INDEX} Tour Packages'!A:AC,
      MATCH($P1451, '{INDEX} Tour Packages'!$A:$A, 0),
      MATCH("Destination Code", '{INDEX} Tour Packages'!$4:$4, 0)
    ),
    "UNKNOWN"
  ) &amp; "-" &amp;
  TEXT(COUNTIFS(P$4:P1451,P1451),"0000")
)
</f>
        <v/>
      </c>
    </row>
    <row r="1452">
      <c r="A1452" s="155"/>
      <c r="B1452" s="147"/>
      <c r="C1452" s="147"/>
      <c r="D1452" s="147"/>
      <c r="E1452" s="147"/>
      <c r="F1452" s="147"/>
      <c r="G1452" s="147"/>
      <c r="H1452" s="147"/>
      <c r="I1452" s="147"/>
      <c r="J1452" s="147"/>
      <c r="K1452" s="147"/>
      <c r="L1452" s="147"/>
      <c r="M1452" s="147"/>
      <c r="N1452" s="147"/>
      <c r="O1452" s="147"/>
      <c r="P1452" s="147"/>
      <c r="Q1452" s="147"/>
      <c r="R1452" s="147"/>
      <c r="S1452" s="147"/>
      <c r="T1452" s="147"/>
      <c r="U1452" s="147"/>
      <c r="V1452" s="147"/>
      <c r="W1452" s="147"/>
      <c r="X1452" s="147"/>
      <c r="Y1452" s="147"/>
      <c r="Z1452" s="147"/>
      <c r="AA1452" s="147"/>
      <c r="AB1452" s="147"/>
      <c r="AC1452" s="147"/>
      <c r="AD1452" s="147"/>
      <c r="AE1452" s="147"/>
      <c r="AF1452" s="147"/>
      <c r="AG1452" s="148" t="str">
        <f t="array" ref="AG1452">IF($P1452="", "",
  "IMT-" &amp; TEXT($A1452,"yyyy-mm-dd") &amp; "-" &amp;
  IFERROR(
    INDEX('{INDEX} Tour Packages'!A:AC,
      MATCH($P1452, '{INDEX} Tour Packages'!$A:$A, 0),
      MATCH("Destination Code", '{INDEX} Tour Packages'!$4:$4, 0)
    ),
    "UNKNOWN"
  ) &amp; "-" &amp;
  TEXT(COUNTIFS(P$4:P1452,P1452),"0000")
)
</f>
        <v/>
      </c>
    </row>
    <row r="1453">
      <c r="A1453" s="156"/>
      <c r="B1453" s="157"/>
      <c r="C1453" s="157"/>
      <c r="D1453" s="157"/>
      <c r="E1453" s="157"/>
      <c r="F1453" s="157"/>
      <c r="G1453" s="157"/>
      <c r="H1453" s="157"/>
      <c r="I1453" s="157"/>
      <c r="J1453" s="157"/>
      <c r="K1453" s="157"/>
      <c r="L1453" s="157"/>
      <c r="M1453" s="157"/>
      <c r="N1453" s="157"/>
      <c r="O1453" s="157"/>
      <c r="P1453" s="157"/>
      <c r="Q1453" s="157"/>
      <c r="R1453" s="157"/>
      <c r="S1453" s="157"/>
      <c r="T1453" s="157"/>
      <c r="U1453" s="157"/>
      <c r="V1453" s="157"/>
      <c r="W1453" s="157"/>
      <c r="X1453" s="157"/>
      <c r="Y1453" s="157"/>
      <c r="Z1453" s="157"/>
      <c r="AA1453" s="157"/>
      <c r="AB1453" s="157"/>
      <c r="AC1453" s="157"/>
      <c r="AD1453" s="157"/>
      <c r="AE1453" s="157"/>
      <c r="AF1453" s="157"/>
      <c r="AG1453" s="158" t="str">
        <f t="array" ref="AG1453">IF($P1453="", "",
  "IMT-" &amp; TEXT($A1453,"yyyy-mm-dd") &amp; "-" &amp;
  IFERROR(
    INDEX('{INDEX} Tour Packages'!A:AC,
      MATCH($P1453, '{INDEX} Tour Packages'!$A:$A, 0),
      MATCH("Destination Code", '{INDEX} Tour Packages'!$4:$4, 0)
    ),
    "UNKNOWN"
  ) &amp; "-" &amp;
  TEXT(COUNTIFS(P$4:P1453,P1453),"0000")
)
</f>
        <v/>
      </c>
    </row>
    <row r="1454">
      <c r="A1454" s="155"/>
      <c r="B1454" s="147"/>
      <c r="C1454" s="147"/>
      <c r="D1454" s="147"/>
      <c r="E1454" s="147"/>
      <c r="F1454" s="147"/>
      <c r="G1454" s="147"/>
      <c r="H1454" s="147"/>
      <c r="I1454" s="147"/>
      <c r="J1454" s="147"/>
      <c r="K1454" s="147"/>
      <c r="L1454" s="147"/>
      <c r="M1454" s="147"/>
      <c r="N1454" s="147"/>
      <c r="O1454" s="147"/>
      <c r="P1454" s="147"/>
      <c r="Q1454" s="147"/>
      <c r="R1454" s="147"/>
      <c r="S1454" s="147"/>
      <c r="T1454" s="147"/>
      <c r="U1454" s="147"/>
      <c r="V1454" s="147"/>
      <c r="W1454" s="147"/>
      <c r="X1454" s="147"/>
      <c r="Y1454" s="147"/>
      <c r="Z1454" s="147"/>
      <c r="AA1454" s="147"/>
      <c r="AB1454" s="147"/>
      <c r="AC1454" s="147"/>
      <c r="AD1454" s="147"/>
      <c r="AE1454" s="147"/>
      <c r="AF1454" s="147"/>
      <c r="AG1454" s="148" t="str">
        <f t="array" ref="AG1454">IF($P1454="", "",
  "IMT-" &amp; TEXT($A1454,"yyyy-mm-dd") &amp; "-" &amp;
  IFERROR(
    INDEX('{INDEX} Tour Packages'!A:AC,
      MATCH($P1454, '{INDEX} Tour Packages'!$A:$A, 0),
      MATCH("Destination Code", '{INDEX} Tour Packages'!$4:$4, 0)
    ),
    "UNKNOWN"
  ) &amp; "-" &amp;
  TEXT(COUNTIFS(P$4:P1454,P1454),"0000")
)
</f>
        <v/>
      </c>
    </row>
    <row r="1455">
      <c r="A1455" s="156"/>
      <c r="B1455" s="157"/>
      <c r="C1455" s="157"/>
      <c r="D1455" s="157"/>
      <c r="E1455" s="157"/>
      <c r="F1455" s="157"/>
      <c r="G1455" s="157"/>
      <c r="H1455" s="157"/>
      <c r="I1455" s="157"/>
      <c r="J1455" s="157"/>
      <c r="K1455" s="157"/>
      <c r="L1455" s="157"/>
      <c r="M1455" s="157"/>
      <c r="N1455" s="157"/>
      <c r="O1455" s="157"/>
      <c r="P1455" s="157"/>
      <c r="Q1455" s="157"/>
      <c r="R1455" s="157"/>
      <c r="S1455" s="157"/>
      <c r="T1455" s="157"/>
      <c r="U1455" s="157"/>
      <c r="V1455" s="157"/>
      <c r="W1455" s="157"/>
      <c r="X1455" s="157"/>
      <c r="Y1455" s="157"/>
      <c r="Z1455" s="157"/>
      <c r="AA1455" s="157"/>
      <c r="AB1455" s="157"/>
      <c r="AC1455" s="157"/>
      <c r="AD1455" s="157"/>
      <c r="AE1455" s="157"/>
      <c r="AF1455" s="157"/>
      <c r="AG1455" s="158" t="str">
        <f t="array" ref="AG1455">IF($P1455="", "",
  "IMT-" &amp; TEXT($A1455,"yyyy-mm-dd") &amp; "-" &amp;
  IFERROR(
    INDEX('{INDEX} Tour Packages'!A:AC,
      MATCH($P1455, '{INDEX} Tour Packages'!$A:$A, 0),
      MATCH("Destination Code", '{INDEX} Tour Packages'!$4:$4, 0)
    ),
    "UNKNOWN"
  ) &amp; "-" &amp;
  TEXT(COUNTIFS(P$4:P1455,P1455),"0000")
)
</f>
        <v/>
      </c>
    </row>
    <row r="1456">
      <c r="A1456" s="155"/>
      <c r="B1456" s="147"/>
      <c r="C1456" s="147"/>
      <c r="D1456" s="147"/>
      <c r="E1456" s="147"/>
      <c r="F1456" s="147"/>
      <c r="G1456" s="147"/>
      <c r="H1456" s="147"/>
      <c r="I1456" s="147"/>
      <c r="J1456" s="147"/>
      <c r="K1456" s="147"/>
      <c r="L1456" s="147"/>
      <c r="M1456" s="147"/>
      <c r="N1456" s="147"/>
      <c r="O1456" s="147"/>
      <c r="P1456" s="147"/>
      <c r="Q1456" s="147"/>
      <c r="R1456" s="147"/>
      <c r="S1456" s="147"/>
      <c r="T1456" s="147"/>
      <c r="U1456" s="147"/>
      <c r="V1456" s="147"/>
      <c r="W1456" s="147"/>
      <c r="X1456" s="147"/>
      <c r="Y1456" s="147"/>
      <c r="Z1456" s="147"/>
      <c r="AA1456" s="147"/>
      <c r="AB1456" s="147"/>
      <c r="AC1456" s="147"/>
      <c r="AD1456" s="147"/>
      <c r="AE1456" s="147"/>
      <c r="AF1456" s="147"/>
      <c r="AG1456" s="148" t="str">
        <f t="array" ref="AG1456">IF($P1456="", "",
  "IMT-" &amp; TEXT($A1456,"yyyy-mm-dd") &amp; "-" &amp;
  IFERROR(
    INDEX('{INDEX} Tour Packages'!A:AC,
      MATCH($P1456, '{INDEX} Tour Packages'!$A:$A, 0),
      MATCH("Destination Code", '{INDEX} Tour Packages'!$4:$4, 0)
    ),
    "UNKNOWN"
  ) &amp; "-" &amp;
  TEXT(COUNTIFS(P$4:P1456,P1456),"0000")
)
</f>
        <v/>
      </c>
    </row>
    <row r="1457">
      <c r="A1457" s="156"/>
      <c r="B1457" s="157"/>
      <c r="C1457" s="157"/>
      <c r="D1457" s="157"/>
      <c r="E1457" s="157"/>
      <c r="F1457" s="157"/>
      <c r="G1457" s="157"/>
      <c r="H1457" s="157"/>
      <c r="I1457" s="157"/>
      <c r="J1457" s="157"/>
      <c r="K1457" s="157"/>
      <c r="L1457" s="157"/>
      <c r="M1457" s="157"/>
      <c r="N1457" s="157"/>
      <c r="O1457" s="157"/>
      <c r="P1457" s="157"/>
      <c r="Q1457" s="157"/>
      <c r="R1457" s="157"/>
      <c r="S1457" s="157"/>
      <c r="T1457" s="157"/>
      <c r="U1457" s="157"/>
      <c r="V1457" s="157"/>
      <c r="W1457" s="157"/>
      <c r="X1457" s="157"/>
      <c r="Y1457" s="157"/>
      <c r="Z1457" s="157"/>
      <c r="AA1457" s="157"/>
      <c r="AB1457" s="157"/>
      <c r="AC1457" s="157"/>
      <c r="AD1457" s="157"/>
      <c r="AE1457" s="157"/>
      <c r="AF1457" s="157"/>
      <c r="AG1457" s="158" t="str">
        <f t="array" ref="AG1457">IF($P1457="", "",
  "IMT-" &amp; TEXT($A1457,"yyyy-mm-dd") &amp; "-" &amp;
  IFERROR(
    INDEX('{INDEX} Tour Packages'!A:AC,
      MATCH($P1457, '{INDEX} Tour Packages'!$A:$A, 0),
      MATCH("Destination Code", '{INDEX} Tour Packages'!$4:$4, 0)
    ),
    "UNKNOWN"
  ) &amp; "-" &amp;
  TEXT(COUNTIFS(P$4:P1457,P1457),"0000")
)
</f>
        <v/>
      </c>
    </row>
    <row r="1458">
      <c r="A1458" s="155"/>
      <c r="B1458" s="147"/>
      <c r="C1458" s="147"/>
      <c r="D1458" s="147"/>
      <c r="E1458" s="147"/>
      <c r="F1458" s="147"/>
      <c r="G1458" s="147"/>
      <c r="H1458" s="147"/>
      <c r="I1458" s="147"/>
      <c r="J1458" s="147"/>
      <c r="K1458" s="147"/>
      <c r="L1458" s="147"/>
      <c r="M1458" s="147"/>
      <c r="N1458" s="147"/>
      <c r="O1458" s="147"/>
      <c r="P1458" s="147"/>
      <c r="Q1458" s="147"/>
      <c r="R1458" s="147"/>
      <c r="S1458" s="147"/>
      <c r="T1458" s="147"/>
      <c r="U1458" s="147"/>
      <c r="V1458" s="147"/>
      <c r="W1458" s="147"/>
      <c r="X1458" s="147"/>
      <c r="Y1458" s="147"/>
      <c r="Z1458" s="147"/>
      <c r="AA1458" s="147"/>
      <c r="AB1458" s="147"/>
      <c r="AC1458" s="147"/>
      <c r="AD1458" s="147"/>
      <c r="AE1458" s="147"/>
      <c r="AF1458" s="147"/>
      <c r="AG1458" s="148" t="str">
        <f t="array" ref="AG1458">IF($P1458="", "",
  "IMT-" &amp; TEXT($A1458,"yyyy-mm-dd") &amp; "-" &amp;
  IFERROR(
    INDEX('{INDEX} Tour Packages'!A:AC,
      MATCH($P1458, '{INDEX} Tour Packages'!$A:$A, 0),
      MATCH("Destination Code", '{INDEX} Tour Packages'!$4:$4, 0)
    ),
    "UNKNOWN"
  ) &amp; "-" &amp;
  TEXT(COUNTIFS(P$4:P1458,P1458),"0000")
)
</f>
        <v/>
      </c>
    </row>
    <row r="1459">
      <c r="A1459" s="156"/>
      <c r="B1459" s="157"/>
      <c r="C1459" s="157"/>
      <c r="D1459" s="157"/>
      <c r="E1459" s="157"/>
      <c r="F1459" s="157"/>
      <c r="G1459" s="157"/>
      <c r="H1459" s="157"/>
      <c r="I1459" s="157"/>
      <c r="J1459" s="157"/>
      <c r="K1459" s="157"/>
      <c r="L1459" s="157"/>
      <c r="M1459" s="157"/>
      <c r="N1459" s="157"/>
      <c r="O1459" s="157"/>
      <c r="P1459" s="157"/>
      <c r="Q1459" s="157"/>
      <c r="R1459" s="157"/>
      <c r="S1459" s="157"/>
      <c r="T1459" s="157"/>
      <c r="U1459" s="157"/>
      <c r="V1459" s="157"/>
      <c r="W1459" s="157"/>
      <c r="X1459" s="157"/>
      <c r="Y1459" s="157"/>
      <c r="Z1459" s="157"/>
      <c r="AA1459" s="157"/>
      <c r="AB1459" s="157"/>
      <c r="AC1459" s="157"/>
      <c r="AD1459" s="157"/>
      <c r="AE1459" s="157"/>
      <c r="AF1459" s="157"/>
      <c r="AG1459" s="158" t="str">
        <f t="array" ref="AG1459">IF($P1459="", "",
  "IMT-" &amp; TEXT($A1459,"yyyy-mm-dd") &amp; "-" &amp;
  IFERROR(
    INDEX('{INDEX} Tour Packages'!A:AC,
      MATCH($P1459, '{INDEX} Tour Packages'!$A:$A, 0),
      MATCH("Destination Code", '{INDEX} Tour Packages'!$4:$4, 0)
    ),
    "UNKNOWN"
  ) &amp; "-" &amp;
  TEXT(COUNTIFS(P$4:P1459,P1459),"0000")
)
</f>
        <v/>
      </c>
    </row>
    <row r="1460">
      <c r="A1460" s="155"/>
      <c r="B1460" s="147"/>
      <c r="C1460" s="147"/>
      <c r="D1460" s="147"/>
      <c r="E1460" s="147"/>
      <c r="F1460" s="147"/>
      <c r="G1460" s="147"/>
      <c r="H1460" s="147"/>
      <c r="I1460" s="147"/>
      <c r="J1460" s="147"/>
      <c r="K1460" s="147"/>
      <c r="L1460" s="147"/>
      <c r="M1460" s="147"/>
      <c r="N1460" s="147"/>
      <c r="O1460" s="147"/>
      <c r="P1460" s="147"/>
      <c r="Q1460" s="147"/>
      <c r="R1460" s="147"/>
      <c r="S1460" s="147"/>
      <c r="T1460" s="147"/>
      <c r="U1460" s="147"/>
      <c r="V1460" s="147"/>
      <c r="W1460" s="147"/>
      <c r="X1460" s="147"/>
      <c r="Y1460" s="147"/>
      <c r="Z1460" s="147"/>
      <c r="AA1460" s="147"/>
      <c r="AB1460" s="147"/>
      <c r="AC1460" s="147"/>
      <c r="AD1460" s="147"/>
      <c r="AE1460" s="147"/>
      <c r="AF1460" s="147"/>
      <c r="AG1460" s="148" t="str">
        <f t="array" ref="AG1460">IF($P1460="", "",
  "IMT-" &amp; TEXT($A1460,"yyyy-mm-dd") &amp; "-" &amp;
  IFERROR(
    INDEX('{INDEX} Tour Packages'!A:AC,
      MATCH($P1460, '{INDEX} Tour Packages'!$A:$A, 0),
      MATCH("Destination Code", '{INDEX} Tour Packages'!$4:$4, 0)
    ),
    "UNKNOWN"
  ) &amp; "-" &amp;
  TEXT(COUNTIFS(P$4:P1460,P1460),"0000")
)
</f>
        <v/>
      </c>
    </row>
    <row r="1461">
      <c r="A1461" s="156"/>
      <c r="B1461" s="157"/>
      <c r="C1461" s="157"/>
      <c r="D1461" s="157"/>
      <c r="E1461" s="157"/>
      <c r="F1461" s="157"/>
      <c r="G1461" s="157"/>
      <c r="H1461" s="157"/>
      <c r="I1461" s="157"/>
      <c r="J1461" s="157"/>
      <c r="K1461" s="157"/>
      <c r="L1461" s="157"/>
      <c r="M1461" s="157"/>
      <c r="N1461" s="157"/>
      <c r="O1461" s="157"/>
      <c r="P1461" s="157"/>
      <c r="Q1461" s="157"/>
      <c r="R1461" s="157"/>
      <c r="S1461" s="157"/>
      <c r="T1461" s="157"/>
      <c r="U1461" s="157"/>
      <c r="V1461" s="157"/>
      <c r="W1461" s="157"/>
      <c r="X1461" s="157"/>
      <c r="Y1461" s="157"/>
      <c r="Z1461" s="157"/>
      <c r="AA1461" s="157"/>
      <c r="AB1461" s="157"/>
      <c r="AC1461" s="157"/>
      <c r="AD1461" s="157"/>
      <c r="AE1461" s="157"/>
      <c r="AF1461" s="157"/>
      <c r="AG1461" s="158" t="str">
        <f t="array" ref="AG1461">IF($P1461="", "",
  "IMT-" &amp; TEXT($A1461,"yyyy-mm-dd") &amp; "-" &amp;
  IFERROR(
    INDEX('{INDEX} Tour Packages'!A:AC,
      MATCH($P1461, '{INDEX} Tour Packages'!$A:$A, 0),
      MATCH("Destination Code", '{INDEX} Tour Packages'!$4:$4, 0)
    ),
    "UNKNOWN"
  ) &amp; "-" &amp;
  TEXT(COUNTIFS(P$4:P1461,P1461),"0000")
)
</f>
        <v/>
      </c>
    </row>
    <row r="1462">
      <c r="A1462" s="155"/>
      <c r="B1462" s="147"/>
      <c r="C1462" s="147"/>
      <c r="D1462" s="147"/>
      <c r="E1462" s="147"/>
      <c r="F1462" s="147"/>
      <c r="G1462" s="147"/>
      <c r="H1462" s="147"/>
      <c r="I1462" s="147"/>
      <c r="J1462" s="147"/>
      <c r="K1462" s="147"/>
      <c r="L1462" s="147"/>
      <c r="M1462" s="147"/>
      <c r="N1462" s="147"/>
      <c r="O1462" s="147"/>
      <c r="P1462" s="147"/>
      <c r="Q1462" s="147"/>
      <c r="R1462" s="147"/>
      <c r="S1462" s="147"/>
      <c r="T1462" s="147"/>
      <c r="U1462" s="147"/>
      <c r="V1462" s="147"/>
      <c r="W1462" s="147"/>
      <c r="X1462" s="147"/>
      <c r="Y1462" s="147"/>
      <c r="Z1462" s="147"/>
      <c r="AA1462" s="147"/>
      <c r="AB1462" s="147"/>
      <c r="AC1462" s="147"/>
      <c r="AD1462" s="147"/>
      <c r="AE1462" s="147"/>
      <c r="AF1462" s="147"/>
      <c r="AG1462" s="148" t="str">
        <f t="array" ref="AG1462">IF($P1462="", "",
  "IMT-" &amp; TEXT($A1462,"yyyy-mm-dd") &amp; "-" &amp;
  IFERROR(
    INDEX('{INDEX} Tour Packages'!A:AC,
      MATCH($P1462, '{INDEX} Tour Packages'!$A:$A, 0),
      MATCH("Destination Code", '{INDEX} Tour Packages'!$4:$4, 0)
    ),
    "UNKNOWN"
  ) &amp; "-" &amp;
  TEXT(COUNTIFS(P$4:P1462,P1462),"0000")
)
</f>
        <v/>
      </c>
    </row>
    <row r="1463">
      <c r="A1463" s="156"/>
      <c r="B1463" s="157"/>
      <c r="C1463" s="157"/>
      <c r="D1463" s="157"/>
      <c r="E1463" s="157"/>
      <c r="F1463" s="157"/>
      <c r="G1463" s="157"/>
      <c r="H1463" s="157"/>
      <c r="I1463" s="157"/>
      <c r="J1463" s="157"/>
      <c r="K1463" s="157"/>
      <c r="L1463" s="157"/>
      <c r="M1463" s="157"/>
      <c r="N1463" s="157"/>
      <c r="O1463" s="157"/>
      <c r="P1463" s="157"/>
      <c r="Q1463" s="157"/>
      <c r="R1463" s="157"/>
      <c r="S1463" s="157"/>
      <c r="T1463" s="157"/>
      <c r="U1463" s="157"/>
      <c r="V1463" s="157"/>
      <c r="W1463" s="157"/>
      <c r="X1463" s="157"/>
      <c r="Y1463" s="157"/>
      <c r="Z1463" s="157"/>
      <c r="AA1463" s="157"/>
      <c r="AB1463" s="157"/>
      <c r="AC1463" s="157"/>
      <c r="AD1463" s="157"/>
      <c r="AE1463" s="157"/>
      <c r="AF1463" s="157"/>
      <c r="AG1463" s="158" t="str">
        <f t="array" ref="AG1463">IF($P1463="", "",
  "IMT-" &amp; TEXT($A1463,"yyyy-mm-dd") &amp; "-" &amp;
  IFERROR(
    INDEX('{INDEX} Tour Packages'!A:AC,
      MATCH($P1463, '{INDEX} Tour Packages'!$A:$A, 0),
      MATCH("Destination Code", '{INDEX} Tour Packages'!$4:$4, 0)
    ),
    "UNKNOWN"
  ) &amp; "-" &amp;
  TEXT(COUNTIFS(P$4:P1463,P1463),"0000")
)
</f>
        <v/>
      </c>
    </row>
    <row r="1464">
      <c r="A1464" s="155"/>
      <c r="B1464" s="147"/>
      <c r="C1464" s="147"/>
      <c r="D1464" s="147"/>
      <c r="E1464" s="147"/>
      <c r="F1464" s="147"/>
      <c r="G1464" s="147"/>
      <c r="H1464" s="147"/>
      <c r="I1464" s="147"/>
      <c r="J1464" s="147"/>
      <c r="K1464" s="147"/>
      <c r="L1464" s="147"/>
      <c r="M1464" s="147"/>
      <c r="N1464" s="147"/>
      <c r="O1464" s="147"/>
      <c r="P1464" s="147"/>
      <c r="Q1464" s="147"/>
      <c r="R1464" s="147"/>
      <c r="S1464" s="147"/>
      <c r="T1464" s="147"/>
      <c r="U1464" s="147"/>
      <c r="V1464" s="147"/>
      <c r="W1464" s="147"/>
      <c r="X1464" s="147"/>
      <c r="Y1464" s="147"/>
      <c r="Z1464" s="147"/>
      <c r="AA1464" s="147"/>
      <c r="AB1464" s="147"/>
      <c r="AC1464" s="147"/>
      <c r="AD1464" s="147"/>
      <c r="AE1464" s="147"/>
      <c r="AF1464" s="147"/>
      <c r="AG1464" s="148" t="str">
        <f t="array" ref="AG1464">IF($P1464="", "",
  "IMT-" &amp; TEXT($A1464,"yyyy-mm-dd") &amp; "-" &amp;
  IFERROR(
    INDEX('{INDEX} Tour Packages'!A:AC,
      MATCH($P1464, '{INDEX} Tour Packages'!$A:$A, 0),
      MATCH("Destination Code", '{INDEX} Tour Packages'!$4:$4, 0)
    ),
    "UNKNOWN"
  ) &amp; "-" &amp;
  TEXT(COUNTIFS(P$4:P1464,P1464),"0000")
)
</f>
        <v/>
      </c>
    </row>
    <row r="1465">
      <c r="A1465" s="156"/>
      <c r="B1465" s="157"/>
      <c r="C1465" s="157"/>
      <c r="D1465" s="157"/>
      <c r="E1465" s="157"/>
      <c r="F1465" s="157"/>
      <c r="G1465" s="157"/>
      <c r="H1465" s="157"/>
      <c r="I1465" s="157"/>
      <c r="J1465" s="157"/>
      <c r="K1465" s="157"/>
      <c r="L1465" s="157"/>
      <c r="M1465" s="157"/>
      <c r="N1465" s="157"/>
      <c r="O1465" s="157"/>
      <c r="P1465" s="157"/>
      <c r="Q1465" s="157"/>
      <c r="R1465" s="157"/>
      <c r="S1465" s="157"/>
      <c r="T1465" s="157"/>
      <c r="U1465" s="157"/>
      <c r="V1465" s="157"/>
      <c r="W1465" s="157"/>
      <c r="X1465" s="157"/>
      <c r="Y1465" s="157"/>
      <c r="Z1465" s="157"/>
      <c r="AA1465" s="157"/>
      <c r="AB1465" s="157"/>
      <c r="AC1465" s="157"/>
      <c r="AD1465" s="157"/>
      <c r="AE1465" s="157"/>
      <c r="AF1465" s="157"/>
      <c r="AG1465" s="158" t="str">
        <f t="array" ref="AG1465">IF($P1465="", "",
  "IMT-" &amp; TEXT($A1465,"yyyy-mm-dd") &amp; "-" &amp;
  IFERROR(
    INDEX('{INDEX} Tour Packages'!A:AC,
      MATCH($P1465, '{INDEX} Tour Packages'!$A:$A, 0),
      MATCH("Destination Code", '{INDEX} Tour Packages'!$4:$4, 0)
    ),
    "UNKNOWN"
  ) &amp; "-" &amp;
  TEXT(COUNTIFS(P$4:P1465,P1465),"0000")
)
</f>
        <v/>
      </c>
    </row>
    <row r="1466">
      <c r="A1466" s="155"/>
      <c r="B1466" s="147"/>
      <c r="C1466" s="147"/>
      <c r="D1466" s="147"/>
      <c r="E1466" s="147"/>
      <c r="F1466" s="147"/>
      <c r="G1466" s="147"/>
      <c r="H1466" s="147"/>
      <c r="I1466" s="147"/>
      <c r="J1466" s="147"/>
      <c r="K1466" s="147"/>
      <c r="L1466" s="147"/>
      <c r="M1466" s="147"/>
      <c r="N1466" s="147"/>
      <c r="O1466" s="147"/>
      <c r="P1466" s="147"/>
      <c r="Q1466" s="147"/>
      <c r="R1466" s="147"/>
      <c r="S1466" s="147"/>
      <c r="T1466" s="147"/>
      <c r="U1466" s="147"/>
      <c r="V1466" s="147"/>
      <c r="W1466" s="147"/>
      <c r="X1466" s="147"/>
      <c r="Y1466" s="147"/>
      <c r="Z1466" s="147"/>
      <c r="AA1466" s="147"/>
      <c r="AB1466" s="147"/>
      <c r="AC1466" s="147"/>
      <c r="AD1466" s="147"/>
      <c r="AE1466" s="147"/>
      <c r="AF1466" s="147"/>
      <c r="AG1466" s="148" t="str">
        <f t="array" ref="AG1466">IF($P1466="", "",
  "IMT-" &amp; TEXT($A1466,"yyyy-mm-dd") &amp; "-" &amp;
  IFERROR(
    INDEX('{INDEX} Tour Packages'!A:AC,
      MATCH($P1466, '{INDEX} Tour Packages'!$A:$A, 0),
      MATCH("Destination Code", '{INDEX} Tour Packages'!$4:$4, 0)
    ),
    "UNKNOWN"
  ) &amp; "-" &amp;
  TEXT(COUNTIFS(P$4:P1466,P1466),"0000")
)
</f>
        <v/>
      </c>
    </row>
    <row r="1467">
      <c r="A1467" s="156"/>
      <c r="B1467" s="157"/>
      <c r="C1467" s="157"/>
      <c r="D1467" s="157"/>
      <c r="E1467" s="157"/>
      <c r="F1467" s="157"/>
      <c r="G1467" s="157"/>
      <c r="H1467" s="157"/>
      <c r="I1467" s="157"/>
      <c r="J1467" s="157"/>
      <c r="K1467" s="157"/>
      <c r="L1467" s="157"/>
      <c r="M1467" s="157"/>
      <c r="N1467" s="157"/>
      <c r="O1467" s="157"/>
      <c r="P1467" s="157"/>
      <c r="Q1467" s="157"/>
      <c r="R1467" s="157"/>
      <c r="S1467" s="157"/>
      <c r="T1467" s="157"/>
      <c r="U1467" s="157"/>
      <c r="V1467" s="157"/>
      <c r="W1467" s="157"/>
      <c r="X1467" s="157"/>
      <c r="Y1467" s="157"/>
      <c r="Z1467" s="157"/>
      <c r="AA1467" s="157"/>
      <c r="AB1467" s="157"/>
      <c r="AC1467" s="157"/>
      <c r="AD1467" s="157"/>
      <c r="AE1467" s="157"/>
      <c r="AF1467" s="157"/>
      <c r="AG1467" s="158" t="str">
        <f t="array" ref="AG1467">IF($P1467="", "",
  "IMT-" &amp; TEXT($A1467,"yyyy-mm-dd") &amp; "-" &amp;
  IFERROR(
    INDEX('{INDEX} Tour Packages'!A:AC,
      MATCH($P1467, '{INDEX} Tour Packages'!$A:$A, 0),
      MATCH("Destination Code", '{INDEX} Tour Packages'!$4:$4, 0)
    ),
    "UNKNOWN"
  ) &amp; "-" &amp;
  TEXT(COUNTIFS(P$4:P1467,P1467),"0000")
)
</f>
        <v/>
      </c>
    </row>
    <row r="1468">
      <c r="A1468" s="155"/>
      <c r="B1468" s="147"/>
      <c r="C1468" s="147"/>
      <c r="D1468" s="147"/>
      <c r="E1468" s="147"/>
      <c r="F1468" s="147"/>
      <c r="G1468" s="147"/>
      <c r="H1468" s="147"/>
      <c r="I1468" s="147"/>
      <c r="J1468" s="147"/>
      <c r="K1468" s="147"/>
      <c r="L1468" s="147"/>
      <c r="M1468" s="147"/>
      <c r="N1468" s="147"/>
      <c r="O1468" s="147"/>
      <c r="P1468" s="147"/>
      <c r="Q1468" s="147"/>
      <c r="R1468" s="147"/>
      <c r="S1468" s="147"/>
      <c r="T1468" s="147"/>
      <c r="U1468" s="147"/>
      <c r="V1468" s="147"/>
      <c r="W1468" s="147"/>
      <c r="X1468" s="147"/>
      <c r="Y1468" s="147"/>
      <c r="Z1468" s="147"/>
      <c r="AA1468" s="147"/>
      <c r="AB1468" s="147"/>
      <c r="AC1468" s="147"/>
      <c r="AD1468" s="147"/>
      <c r="AE1468" s="147"/>
      <c r="AF1468" s="147"/>
      <c r="AG1468" s="148" t="str">
        <f t="array" ref="AG1468">IF($P1468="", "",
  "IMT-" &amp; TEXT($A1468,"yyyy-mm-dd") &amp; "-" &amp;
  IFERROR(
    INDEX('{INDEX} Tour Packages'!A:AC,
      MATCH($P1468, '{INDEX} Tour Packages'!$A:$A, 0),
      MATCH("Destination Code", '{INDEX} Tour Packages'!$4:$4, 0)
    ),
    "UNKNOWN"
  ) &amp; "-" &amp;
  TEXT(COUNTIFS(P$4:P1468,P1468),"0000")
)
</f>
        <v/>
      </c>
    </row>
    <row r="1469">
      <c r="A1469" s="156"/>
      <c r="B1469" s="157"/>
      <c r="C1469" s="157"/>
      <c r="D1469" s="157"/>
      <c r="E1469" s="157"/>
      <c r="F1469" s="157"/>
      <c r="G1469" s="157"/>
      <c r="H1469" s="157"/>
      <c r="I1469" s="157"/>
      <c r="J1469" s="157"/>
      <c r="K1469" s="157"/>
      <c r="L1469" s="157"/>
      <c r="M1469" s="157"/>
      <c r="N1469" s="157"/>
      <c r="O1469" s="157"/>
      <c r="P1469" s="157"/>
      <c r="Q1469" s="157"/>
      <c r="R1469" s="157"/>
      <c r="S1469" s="157"/>
      <c r="T1469" s="157"/>
      <c r="U1469" s="157"/>
      <c r="V1469" s="157"/>
      <c r="W1469" s="157"/>
      <c r="X1469" s="157"/>
      <c r="Y1469" s="157"/>
      <c r="Z1469" s="157"/>
      <c r="AA1469" s="157"/>
      <c r="AB1469" s="157"/>
      <c r="AC1469" s="157"/>
      <c r="AD1469" s="157"/>
      <c r="AE1469" s="157"/>
      <c r="AF1469" s="157"/>
      <c r="AG1469" s="158" t="str">
        <f t="array" ref="AG1469">IF($P1469="", "",
  "IMT-" &amp; TEXT($A1469,"yyyy-mm-dd") &amp; "-" &amp;
  IFERROR(
    INDEX('{INDEX} Tour Packages'!A:AC,
      MATCH($P1469, '{INDEX} Tour Packages'!$A:$A, 0),
      MATCH("Destination Code", '{INDEX} Tour Packages'!$4:$4, 0)
    ),
    "UNKNOWN"
  ) &amp; "-" &amp;
  TEXT(COUNTIFS(P$4:P1469,P1469),"0000")
)
</f>
        <v/>
      </c>
    </row>
    <row r="1470">
      <c r="A1470" s="155"/>
      <c r="B1470" s="147"/>
      <c r="C1470" s="147"/>
      <c r="D1470" s="147"/>
      <c r="E1470" s="147"/>
      <c r="F1470" s="147"/>
      <c r="G1470" s="147"/>
      <c r="H1470" s="147"/>
      <c r="I1470" s="147"/>
      <c r="J1470" s="147"/>
      <c r="K1470" s="147"/>
      <c r="L1470" s="147"/>
      <c r="M1470" s="147"/>
      <c r="N1470" s="147"/>
      <c r="O1470" s="147"/>
      <c r="P1470" s="147"/>
      <c r="Q1470" s="147"/>
      <c r="R1470" s="147"/>
      <c r="S1470" s="147"/>
      <c r="T1470" s="147"/>
      <c r="U1470" s="147"/>
      <c r="V1470" s="147"/>
      <c r="W1470" s="147"/>
      <c r="X1470" s="147"/>
      <c r="Y1470" s="147"/>
      <c r="Z1470" s="147"/>
      <c r="AA1470" s="147"/>
      <c r="AB1470" s="147"/>
      <c r="AC1470" s="147"/>
      <c r="AD1470" s="147"/>
      <c r="AE1470" s="147"/>
      <c r="AF1470" s="147"/>
      <c r="AG1470" s="148" t="str">
        <f t="array" ref="AG1470">IF($P1470="", "",
  "IMT-" &amp; TEXT($A1470,"yyyy-mm-dd") &amp; "-" &amp;
  IFERROR(
    INDEX('{INDEX} Tour Packages'!A:AC,
      MATCH($P1470, '{INDEX} Tour Packages'!$A:$A, 0),
      MATCH("Destination Code", '{INDEX} Tour Packages'!$4:$4, 0)
    ),
    "UNKNOWN"
  ) &amp; "-" &amp;
  TEXT(COUNTIFS(P$4:P1470,P1470),"0000")
)
</f>
        <v/>
      </c>
    </row>
    <row r="1471">
      <c r="A1471" s="156"/>
      <c r="B1471" s="157"/>
      <c r="C1471" s="157"/>
      <c r="D1471" s="157"/>
      <c r="E1471" s="157"/>
      <c r="F1471" s="157"/>
      <c r="G1471" s="157"/>
      <c r="H1471" s="157"/>
      <c r="I1471" s="157"/>
      <c r="J1471" s="157"/>
      <c r="K1471" s="157"/>
      <c r="L1471" s="157"/>
      <c r="M1471" s="157"/>
      <c r="N1471" s="157"/>
      <c r="O1471" s="157"/>
      <c r="P1471" s="157"/>
      <c r="Q1471" s="157"/>
      <c r="R1471" s="157"/>
      <c r="S1471" s="157"/>
      <c r="T1471" s="157"/>
      <c r="U1471" s="157"/>
      <c r="V1471" s="157"/>
      <c r="W1471" s="157"/>
      <c r="X1471" s="157"/>
      <c r="Y1471" s="157"/>
      <c r="Z1471" s="157"/>
      <c r="AA1471" s="157"/>
      <c r="AB1471" s="157"/>
      <c r="AC1471" s="157"/>
      <c r="AD1471" s="157"/>
      <c r="AE1471" s="157"/>
      <c r="AF1471" s="157"/>
      <c r="AG1471" s="158" t="str">
        <f t="array" ref="AG1471">IF($P1471="", "",
  "IMT-" &amp; TEXT($A1471,"yyyy-mm-dd") &amp; "-" &amp;
  IFERROR(
    INDEX('{INDEX} Tour Packages'!A:AC,
      MATCH($P1471, '{INDEX} Tour Packages'!$A:$A, 0),
      MATCH("Destination Code", '{INDEX} Tour Packages'!$4:$4, 0)
    ),
    "UNKNOWN"
  ) &amp; "-" &amp;
  TEXT(COUNTIFS(P$4:P1471,P1471),"0000")
)
</f>
        <v/>
      </c>
    </row>
    <row r="1472">
      <c r="A1472" s="155"/>
      <c r="B1472" s="147"/>
      <c r="C1472" s="147"/>
      <c r="D1472" s="147"/>
      <c r="E1472" s="147"/>
      <c r="F1472" s="147"/>
      <c r="G1472" s="147"/>
      <c r="H1472" s="147"/>
      <c r="I1472" s="147"/>
      <c r="J1472" s="147"/>
      <c r="K1472" s="147"/>
      <c r="L1472" s="147"/>
      <c r="M1472" s="147"/>
      <c r="N1472" s="147"/>
      <c r="O1472" s="147"/>
      <c r="P1472" s="147"/>
      <c r="Q1472" s="147"/>
      <c r="R1472" s="147"/>
      <c r="S1472" s="147"/>
      <c r="T1472" s="147"/>
      <c r="U1472" s="147"/>
      <c r="V1472" s="147"/>
      <c r="W1472" s="147"/>
      <c r="X1472" s="147"/>
      <c r="Y1472" s="147"/>
      <c r="Z1472" s="147"/>
      <c r="AA1472" s="147"/>
      <c r="AB1472" s="147"/>
      <c r="AC1472" s="147"/>
      <c r="AD1472" s="147"/>
      <c r="AE1472" s="147"/>
      <c r="AF1472" s="147"/>
      <c r="AG1472" s="148" t="str">
        <f t="array" ref="AG1472">IF($P1472="", "",
  "IMT-" &amp; TEXT($A1472,"yyyy-mm-dd") &amp; "-" &amp;
  IFERROR(
    INDEX('{INDEX} Tour Packages'!A:AC,
      MATCH($P1472, '{INDEX} Tour Packages'!$A:$A, 0),
      MATCH("Destination Code", '{INDEX} Tour Packages'!$4:$4, 0)
    ),
    "UNKNOWN"
  ) &amp; "-" &amp;
  TEXT(COUNTIFS(P$4:P1472,P1472),"0000")
)
</f>
        <v/>
      </c>
    </row>
    <row r="1473">
      <c r="A1473" s="156"/>
      <c r="B1473" s="157"/>
      <c r="C1473" s="157"/>
      <c r="D1473" s="157"/>
      <c r="E1473" s="157"/>
      <c r="F1473" s="157"/>
      <c r="G1473" s="157"/>
      <c r="H1473" s="157"/>
      <c r="I1473" s="157"/>
      <c r="J1473" s="157"/>
      <c r="K1473" s="157"/>
      <c r="L1473" s="157"/>
      <c r="M1473" s="157"/>
      <c r="N1473" s="157"/>
      <c r="O1473" s="157"/>
      <c r="P1473" s="157"/>
      <c r="Q1473" s="157"/>
      <c r="R1473" s="157"/>
      <c r="S1473" s="157"/>
      <c r="T1473" s="157"/>
      <c r="U1473" s="157"/>
      <c r="V1473" s="157"/>
      <c r="W1473" s="157"/>
      <c r="X1473" s="157"/>
      <c r="Y1473" s="157"/>
      <c r="Z1473" s="157"/>
      <c r="AA1473" s="157"/>
      <c r="AB1473" s="157"/>
      <c r="AC1473" s="157"/>
      <c r="AD1473" s="157"/>
      <c r="AE1473" s="157"/>
      <c r="AF1473" s="157"/>
      <c r="AG1473" s="158" t="str">
        <f t="array" ref="AG1473">IF($P1473="", "",
  "IMT-" &amp; TEXT($A1473,"yyyy-mm-dd") &amp; "-" &amp;
  IFERROR(
    INDEX('{INDEX} Tour Packages'!A:AC,
      MATCH($P1473, '{INDEX} Tour Packages'!$A:$A, 0),
      MATCH("Destination Code", '{INDEX} Tour Packages'!$4:$4, 0)
    ),
    "UNKNOWN"
  ) &amp; "-" &amp;
  TEXT(COUNTIFS(P$4:P1473,P1473),"0000")
)
</f>
        <v/>
      </c>
    </row>
    <row r="1474">
      <c r="A1474" s="155"/>
      <c r="B1474" s="147"/>
      <c r="C1474" s="147"/>
      <c r="D1474" s="147"/>
      <c r="E1474" s="147"/>
      <c r="F1474" s="147"/>
      <c r="G1474" s="147"/>
      <c r="H1474" s="147"/>
      <c r="I1474" s="147"/>
      <c r="J1474" s="147"/>
      <c r="K1474" s="147"/>
      <c r="L1474" s="147"/>
      <c r="M1474" s="147"/>
      <c r="N1474" s="147"/>
      <c r="O1474" s="147"/>
      <c r="P1474" s="147"/>
      <c r="Q1474" s="147"/>
      <c r="R1474" s="147"/>
      <c r="S1474" s="147"/>
      <c r="T1474" s="147"/>
      <c r="U1474" s="147"/>
      <c r="V1474" s="147"/>
      <c r="W1474" s="147"/>
      <c r="X1474" s="147"/>
      <c r="Y1474" s="147"/>
      <c r="Z1474" s="147"/>
      <c r="AA1474" s="147"/>
      <c r="AB1474" s="147"/>
      <c r="AC1474" s="147"/>
      <c r="AD1474" s="147"/>
      <c r="AE1474" s="147"/>
      <c r="AF1474" s="147"/>
      <c r="AG1474" s="148" t="str">
        <f t="array" ref="AG1474">IF($P1474="", "",
  "IMT-" &amp; TEXT($A1474,"yyyy-mm-dd") &amp; "-" &amp;
  IFERROR(
    INDEX('{INDEX} Tour Packages'!A:AC,
      MATCH($P1474, '{INDEX} Tour Packages'!$A:$A, 0),
      MATCH("Destination Code", '{INDEX} Tour Packages'!$4:$4, 0)
    ),
    "UNKNOWN"
  ) &amp; "-" &amp;
  TEXT(COUNTIFS(P$4:P1474,P1474),"0000")
)
</f>
        <v/>
      </c>
    </row>
    <row r="1475">
      <c r="A1475" s="156"/>
      <c r="B1475" s="157"/>
      <c r="C1475" s="157"/>
      <c r="D1475" s="157"/>
      <c r="E1475" s="157"/>
      <c r="F1475" s="157"/>
      <c r="G1475" s="157"/>
      <c r="H1475" s="157"/>
      <c r="I1475" s="157"/>
      <c r="J1475" s="157"/>
      <c r="K1475" s="157"/>
      <c r="L1475" s="157"/>
      <c r="M1475" s="157"/>
      <c r="N1475" s="157"/>
      <c r="O1475" s="157"/>
      <c r="P1475" s="157"/>
      <c r="Q1475" s="157"/>
      <c r="R1475" s="157"/>
      <c r="S1475" s="157"/>
      <c r="T1475" s="157"/>
      <c r="U1475" s="157"/>
      <c r="V1475" s="157"/>
      <c r="W1475" s="157"/>
      <c r="X1475" s="157"/>
      <c r="Y1475" s="157"/>
      <c r="Z1475" s="157"/>
      <c r="AA1475" s="157"/>
      <c r="AB1475" s="157"/>
      <c r="AC1475" s="157"/>
      <c r="AD1475" s="157"/>
      <c r="AE1475" s="157"/>
      <c r="AF1475" s="157"/>
      <c r="AG1475" s="158" t="str">
        <f t="array" ref="AG1475">IF($P1475="", "",
  "IMT-" &amp; TEXT($A1475,"yyyy-mm-dd") &amp; "-" &amp;
  IFERROR(
    INDEX('{INDEX} Tour Packages'!A:AC,
      MATCH($P1475, '{INDEX} Tour Packages'!$A:$A, 0),
      MATCH("Destination Code", '{INDEX} Tour Packages'!$4:$4, 0)
    ),
    "UNKNOWN"
  ) &amp; "-" &amp;
  TEXT(COUNTIFS(P$4:P1475,P1475),"0000")
)
</f>
        <v/>
      </c>
    </row>
    <row r="1476">
      <c r="A1476" s="155"/>
      <c r="B1476" s="147"/>
      <c r="C1476" s="147"/>
      <c r="D1476" s="147"/>
      <c r="E1476" s="147"/>
      <c r="F1476" s="147"/>
      <c r="G1476" s="147"/>
      <c r="H1476" s="147"/>
      <c r="I1476" s="147"/>
      <c r="J1476" s="147"/>
      <c r="K1476" s="147"/>
      <c r="L1476" s="147"/>
      <c r="M1476" s="147"/>
      <c r="N1476" s="147"/>
      <c r="O1476" s="147"/>
      <c r="P1476" s="147"/>
      <c r="Q1476" s="147"/>
      <c r="R1476" s="147"/>
      <c r="S1476" s="147"/>
      <c r="T1476" s="147"/>
      <c r="U1476" s="147"/>
      <c r="V1476" s="147"/>
      <c r="W1476" s="147"/>
      <c r="X1476" s="147"/>
      <c r="Y1476" s="147"/>
      <c r="Z1476" s="147"/>
      <c r="AA1476" s="147"/>
      <c r="AB1476" s="147"/>
      <c r="AC1476" s="147"/>
      <c r="AD1476" s="147"/>
      <c r="AE1476" s="147"/>
      <c r="AF1476" s="147"/>
      <c r="AG1476" s="148" t="str">
        <f t="array" ref="AG1476">IF($P1476="", "",
  "IMT-" &amp; TEXT($A1476,"yyyy-mm-dd") &amp; "-" &amp;
  IFERROR(
    INDEX('{INDEX} Tour Packages'!A:AC,
      MATCH($P1476, '{INDEX} Tour Packages'!$A:$A, 0),
      MATCH("Destination Code", '{INDEX} Tour Packages'!$4:$4, 0)
    ),
    "UNKNOWN"
  ) &amp; "-" &amp;
  TEXT(COUNTIFS(P$4:P1476,P1476),"0000")
)
</f>
        <v/>
      </c>
    </row>
    <row r="1477">
      <c r="A1477" s="156"/>
      <c r="B1477" s="157"/>
      <c r="C1477" s="157"/>
      <c r="D1477" s="157"/>
      <c r="E1477" s="157"/>
      <c r="F1477" s="157"/>
      <c r="G1477" s="157"/>
      <c r="H1477" s="157"/>
      <c r="I1477" s="157"/>
      <c r="J1477" s="157"/>
      <c r="K1477" s="157"/>
      <c r="L1477" s="157"/>
      <c r="M1477" s="157"/>
      <c r="N1477" s="157"/>
      <c r="O1477" s="157"/>
      <c r="P1477" s="157"/>
      <c r="Q1477" s="157"/>
      <c r="R1477" s="157"/>
      <c r="S1477" s="157"/>
      <c r="T1477" s="157"/>
      <c r="U1477" s="157"/>
      <c r="V1477" s="157"/>
      <c r="W1477" s="157"/>
      <c r="X1477" s="157"/>
      <c r="Y1477" s="157"/>
      <c r="Z1477" s="157"/>
      <c r="AA1477" s="157"/>
      <c r="AB1477" s="157"/>
      <c r="AC1477" s="157"/>
      <c r="AD1477" s="157"/>
      <c r="AE1477" s="157"/>
      <c r="AF1477" s="157"/>
      <c r="AG1477" s="158" t="str">
        <f t="array" ref="AG1477">IF($P1477="", "",
  "IMT-" &amp; TEXT($A1477,"yyyy-mm-dd") &amp; "-" &amp;
  IFERROR(
    INDEX('{INDEX} Tour Packages'!A:AC,
      MATCH($P1477, '{INDEX} Tour Packages'!$A:$A, 0),
      MATCH("Destination Code", '{INDEX} Tour Packages'!$4:$4, 0)
    ),
    "UNKNOWN"
  ) &amp; "-" &amp;
  TEXT(COUNTIFS(P$4:P1477,P1477),"0000")
)
</f>
        <v/>
      </c>
    </row>
    <row r="1478">
      <c r="A1478" s="155"/>
      <c r="B1478" s="147"/>
      <c r="C1478" s="147"/>
      <c r="D1478" s="147"/>
      <c r="E1478" s="147"/>
      <c r="F1478" s="147"/>
      <c r="G1478" s="147"/>
      <c r="H1478" s="147"/>
      <c r="I1478" s="147"/>
      <c r="J1478" s="147"/>
      <c r="K1478" s="147"/>
      <c r="L1478" s="147"/>
      <c r="M1478" s="147"/>
      <c r="N1478" s="147"/>
      <c r="O1478" s="147"/>
      <c r="P1478" s="147"/>
      <c r="Q1478" s="147"/>
      <c r="R1478" s="147"/>
      <c r="S1478" s="147"/>
      <c r="T1478" s="147"/>
      <c r="U1478" s="147"/>
      <c r="V1478" s="147"/>
      <c r="W1478" s="147"/>
      <c r="X1478" s="147"/>
      <c r="Y1478" s="147"/>
      <c r="Z1478" s="147"/>
      <c r="AA1478" s="147"/>
      <c r="AB1478" s="147"/>
      <c r="AC1478" s="147"/>
      <c r="AD1478" s="147"/>
      <c r="AE1478" s="147"/>
      <c r="AF1478" s="147"/>
      <c r="AG1478" s="148" t="str">
        <f t="array" ref="AG1478">IF($P1478="", "",
  "IMT-" &amp; TEXT($A1478,"yyyy-mm-dd") &amp; "-" &amp;
  IFERROR(
    INDEX('{INDEX} Tour Packages'!A:AC,
      MATCH($P1478, '{INDEX} Tour Packages'!$A:$A, 0),
      MATCH("Destination Code", '{INDEX} Tour Packages'!$4:$4, 0)
    ),
    "UNKNOWN"
  ) &amp; "-" &amp;
  TEXT(COUNTIFS(P$4:P1478,P1478),"0000")
)
</f>
        <v/>
      </c>
    </row>
    <row r="1479">
      <c r="A1479" s="156"/>
      <c r="B1479" s="157"/>
      <c r="C1479" s="157"/>
      <c r="D1479" s="157"/>
      <c r="E1479" s="157"/>
      <c r="F1479" s="157"/>
      <c r="G1479" s="157"/>
      <c r="H1479" s="157"/>
      <c r="I1479" s="157"/>
      <c r="J1479" s="157"/>
      <c r="K1479" s="157"/>
      <c r="L1479" s="157"/>
      <c r="M1479" s="157"/>
      <c r="N1479" s="157"/>
      <c r="O1479" s="157"/>
      <c r="P1479" s="157"/>
      <c r="Q1479" s="157"/>
      <c r="R1479" s="157"/>
      <c r="S1479" s="157"/>
      <c r="T1479" s="157"/>
      <c r="U1479" s="157"/>
      <c r="V1479" s="157"/>
      <c r="W1479" s="157"/>
      <c r="X1479" s="157"/>
      <c r="Y1479" s="157"/>
      <c r="Z1479" s="157"/>
      <c r="AA1479" s="157"/>
      <c r="AB1479" s="157"/>
      <c r="AC1479" s="157"/>
      <c r="AD1479" s="157"/>
      <c r="AE1479" s="157"/>
      <c r="AF1479" s="157"/>
      <c r="AG1479" s="158" t="str">
        <f t="array" ref="AG1479">IF($P1479="", "",
  "IMT-" &amp; TEXT($A1479,"yyyy-mm-dd") &amp; "-" &amp;
  IFERROR(
    INDEX('{INDEX} Tour Packages'!A:AC,
      MATCH($P1479, '{INDEX} Tour Packages'!$A:$A, 0),
      MATCH("Destination Code", '{INDEX} Tour Packages'!$4:$4, 0)
    ),
    "UNKNOWN"
  ) &amp; "-" &amp;
  TEXT(COUNTIFS(P$4:P1479,P1479),"0000")
)
</f>
        <v/>
      </c>
    </row>
    <row r="1480">
      <c r="A1480" s="155"/>
      <c r="B1480" s="147"/>
      <c r="C1480" s="147"/>
      <c r="D1480" s="147"/>
      <c r="E1480" s="147"/>
      <c r="F1480" s="147"/>
      <c r="G1480" s="147"/>
      <c r="H1480" s="147"/>
      <c r="I1480" s="147"/>
      <c r="J1480" s="147"/>
      <c r="K1480" s="147"/>
      <c r="L1480" s="147"/>
      <c r="M1480" s="147"/>
      <c r="N1480" s="147"/>
      <c r="O1480" s="147"/>
      <c r="P1480" s="147"/>
      <c r="Q1480" s="147"/>
      <c r="R1480" s="147"/>
      <c r="S1480" s="147"/>
      <c r="T1480" s="147"/>
      <c r="U1480" s="147"/>
      <c r="V1480" s="147"/>
      <c r="W1480" s="147"/>
      <c r="X1480" s="147"/>
      <c r="Y1480" s="147"/>
      <c r="Z1480" s="147"/>
      <c r="AA1480" s="147"/>
      <c r="AB1480" s="147"/>
      <c r="AC1480" s="147"/>
      <c r="AD1480" s="147"/>
      <c r="AE1480" s="147"/>
      <c r="AF1480" s="147"/>
      <c r="AG1480" s="148" t="str">
        <f t="array" ref="AG1480">IF($P1480="", "",
  "IMT-" &amp; TEXT($A1480,"yyyy-mm-dd") &amp; "-" &amp;
  IFERROR(
    INDEX('{INDEX} Tour Packages'!A:AC,
      MATCH($P1480, '{INDEX} Tour Packages'!$A:$A, 0),
      MATCH("Destination Code", '{INDEX} Tour Packages'!$4:$4, 0)
    ),
    "UNKNOWN"
  ) &amp; "-" &amp;
  TEXT(COUNTIFS(P$4:P1480,P1480),"0000")
)
</f>
        <v/>
      </c>
    </row>
    <row r="1481">
      <c r="A1481" s="156"/>
      <c r="B1481" s="157"/>
      <c r="C1481" s="157"/>
      <c r="D1481" s="157"/>
      <c r="E1481" s="157"/>
      <c r="F1481" s="157"/>
      <c r="G1481" s="157"/>
      <c r="H1481" s="157"/>
      <c r="I1481" s="157"/>
      <c r="J1481" s="157"/>
      <c r="K1481" s="157"/>
      <c r="L1481" s="157"/>
      <c r="M1481" s="157"/>
      <c r="N1481" s="157"/>
      <c r="O1481" s="157"/>
      <c r="P1481" s="157"/>
      <c r="Q1481" s="157"/>
      <c r="R1481" s="157"/>
      <c r="S1481" s="157"/>
      <c r="T1481" s="157"/>
      <c r="U1481" s="157"/>
      <c r="V1481" s="157"/>
      <c r="W1481" s="157"/>
      <c r="X1481" s="157"/>
      <c r="Y1481" s="157"/>
      <c r="Z1481" s="157"/>
      <c r="AA1481" s="157"/>
      <c r="AB1481" s="157"/>
      <c r="AC1481" s="157"/>
      <c r="AD1481" s="157"/>
      <c r="AE1481" s="157"/>
      <c r="AF1481" s="157"/>
      <c r="AG1481" s="158" t="str">
        <f t="array" ref="AG1481">IF($P1481="", "",
  "IMT-" &amp; TEXT($A1481,"yyyy-mm-dd") &amp; "-" &amp;
  IFERROR(
    INDEX('{INDEX} Tour Packages'!A:AC,
      MATCH($P1481, '{INDEX} Tour Packages'!$A:$A, 0),
      MATCH("Destination Code", '{INDEX} Tour Packages'!$4:$4, 0)
    ),
    "UNKNOWN"
  ) &amp; "-" &amp;
  TEXT(COUNTIFS(P$4:P1481,P1481),"0000")
)
</f>
        <v/>
      </c>
    </row>
    <row r="1482">
      <c r="A1482" s="155"/>
      <c r="B1482" s="147"/>
      <c r="C1482" s="147"/>
      <c r="D1482" s="147"/>
      <c r="E1482" s="147"/>
      <c r="F1482" s="147"/>
      <c r="G1482" s="147"/>
      <c r="H1482" s="147"/>
      <c r="I1482" s="147"/>
      <c r="J1482" s="147"/>
      <c r="K1482" s="147"/>
      <c r="L1482" s="147"/>
      <c r="M1482" s="147"/>
      <c r="N1482" s="147"/>
      <c r="O1482" s="147"/>
      <c r="P1482" s="147"/>
      <c r="Q1482" s="147"/>
      <c r="R1482" s="147"/>
      <c r="S1482" s="147"/>
      <c r="T1482" s="147"/>
      <c r="U1482" s="147"/>
      <c r="V1482" s="147"/>
      <c r="W1482" s="147"/>
      <c r="X1482" s="147"/>
      <c r="Y1482" s="147"/>
      <c r="Z1482" s="147"/>
      <c r="AA1482" s="147"/>
      <c r="AB1482" s="147"/>
      <c r="AC1482" s="147"/>
      <c r="AD1482" s="147"/>
      <c r="AE1482" s="147"/>
      <c r="AF1482" s="147"/>
      <c r="AG1482" s="148" t="str">
        <f t="array" ref="AG1482">IF($P1482="", "",
  "IMT-" &amp; TEXT($A1482,"yyyy-mm-dd") &amp; "-" &amp;
  IFERROR(
    INDEX('{INDEX} Tour Packages'!A:AC,
      MATCH($P1482, '{INDEX} Tour Packages'!$A:$A, 0),
      MATCH("Destination Code", '{INDEX} Tour Packages'!$4:$4, 0)
    ),
    "UNKNOWN"
  ) &amp; "-" &amp;
  TEXT(COUNTIFS(P$4:P1482,P1482),"0000")
)
</f>
        <v/>
      </c>
    </row>
    <row r="1483">
      <c r="A1483" s="156"/>
      <c r="B1483" s="157"/>
      <c r="C1483" s="157"/>
      <c r="D1483" s="157"/>
      <c r="E1483" s="157"/>
      <c r="F1483" s="157"/>
      <c r="G1483" s="157"/>
      <c r="H1483" s="157"/>
      <c r="I1483" s="157"/>
      <c r="J1483" s="157"/>
      <c r="K1483" s="157"/>
      <c r="L1483" s="157"/>
      <c r="M1483" s="157"/>
      <c r="N1483" s="157"/>
      <c r="O1483" s="157"/>
      <c r="P1483" s="157"/>
      <c r="Q1483" s="157"/>
      <c r="R1483" s="157"/>
      <c r="S1483" s="157"/>
      <c r="T1483" s="157"/>
      <c r="U1483" s="157"/>
      <c r="V1483" s="157"/>
      <c r="W1483" s="157"/>
      <c r="X1483" s="157"/>
      <c r="Y1483" s="157"/>
      <c r="Z1483" s="157"/>
      <c r="AA1483" s="157"/>
      <c r="AB1483" s="157"/>
      <c r="AC1483" s="157"/>
      <c r="AD1483" s="157"/>
      <c r="AE1483" s="157"/>
      <c r="AF1483" s="157"/>
      <c r="AG1483" s="158" t="str">
        <f t="array" ref="AG1483">IF($P1483="", "",
  "IMT-" &amp; TEXT($A1483,"yyyy-mm-dd") &amp; "-" &amp;
  IFERROR(
    INDEX('{INDEX} Tour Packages'!A:AC,
      MATCH($P1483, '{INDEX} Tour Packages'!$A:$A, 0),
      MATCH("Destination Code", '{INDEX} Tour Packages'!$4:$4, 0)
    ),
    "UNKNOWN"
  ) &amp; "-" &amp;
  TEXT(COUNTIFS(P$4:P1483,P1483),"0000")
)
</f>
        <v/>
      </c>
    </row>
    <row r="1484">
      <c r="A1484" s="155"/>
      <c r="B1484" s="147"/>
      <c r="C1484" s="147"/>
      <c r="D1484" s="147"/>
      <c r="E1484" s="147"/>
      <c r="F1484" s="147"/>
      <c r="G1484" s="147"/>
      <c r="H1484" s="147"/>
      <c r="I1484" s="147"/>
      <c r="J1484" s="147"/>
      <c r="K1484" s="147"/>
      <c r="L1484" s="147"/>
      <c r="M1484" s="147"/>
      <c r="N1484" s="147"/>
      <c r="O1484" s="147"/>
      <c r="P1484" s="147"/>
      <c r="Q1484" s="147"/>
      <c r="R1484" s="147"/>
      <c r="S1484" s="147"/>
      <c r="T1484" s="147"/>
      <c r="U1484" s="147"/>
      <c r="V1484" s="147"/>
      <c r="W1484" s="147"/>
      <c r="X1484" s="147"/>
      <c r="Y1484" s="147"/>
      <c r="Z1484" s="147"/>
      <c r="AA1484" s="147"/>
      <c r="AB1484" s="147"/>
      <c r="AC1484" s="147"/>
      <c r="AD1484" s="147"/>
      <c r="AE1484" s="147"/>
      <c r="AF1484" s="147"/>
      <c r="AG1484" s="148" t="str">
        <f t="array" ref="AG1484">IF($P1484="", "",
  "IMT-" &amp; TEXT($A1484,"yyyy-mm-dd") &amp; "-" &amp;
  IFERROR(
    INDEX('{INDEX} Tour Packages'!A:AC,
      MATCH($P1484, '{INDEX} Tour Packages'!$A:$A, 0),
      MATCH("Destination Code", '{INDEX} Tour Packages'!$4:$4, 0)
    ),
    "UNKNOWN"
  ) &amp; "-" &amp;
  TEXT(COUNTIFS(P$4:P1484,P1484),"0000")
)
</f>
        <v/>
      </c>
    </row>
    <row r="1485">
      <c r="A1485" s="156"/>
      <c r="B1485" s="157"/>
      <c r="C1485" s="157"/>
      <c r="D1485" s="157"/>
      <c r="E1485" s="157"/>
      <c r="F1485" s="157"/>
      <c r="G1485" s="157"/>
      <c r="H1485" s="157"/>
      <c r="I1485" s="157"/>
      <c r="J1485" s="157"/>
      <c r="K1485" s="157"/>
      <c r="L1485" s="157"/>
      <c r="M1485" s="157"/>
      <c r="N1485" s="157"/>
      <c r="O1485" s="157"/>
      <c r="P1485" s="157"/>
      <c r="Q1485" s="157"/>
      <c r="R1485" s="157"/>
      <c r="S1485" s="157"/>
      <c r="T1485" s="157"/>
      <c r="U1485" s="157"/>
      <c r="V1485" s="157"/>
      <c r="W1485" s="157"/>
      <c r="X1485" s="157"/>
      <c r="Y1485" s="157"/>
      <c r="Z1485" s="157"/>
      <c r="AA1485" s="157"/>
      <c r="AB1485" s="157"/>
      <c r="AC1485" s="157"/>
      <c r="AD1485" s="157"/>
      <c r="AE1485" s="157"/>
      <c r="AF1485" s="157"/>
      <c r="AG1485" s="158" t="str">
        <f t="array" ref="AG1485">IF($P1485="", "",
  "IMT-" &amp; TEXT($A1485,"yyyy-mm-dd") &amp; "-" &amp;
  IFERROR(
    INDEX('{INDEX} Tour Packages'!A:AC,
      MATCH($P1485, '{INDEX} Tour Packages'!$A:$A, 0),
      MATCH("Destination Code", '{INDEX} Tour Packages'!$4:$4, 0)
    ),
    "UNKNOWN"
  ) &amp; "-" &amp;
  TEXT(COUNTIFS(P$4:P1485,P1485),"0000")
)
</f>
        <v/>
      </c>
    </row>
    <row r="1486">
      <c r="A1486" s="155"/>
      <c r="B1486" s="147"/>
      <c r="C1486" s="147"/>
      <c r="D1486" s="147"/>
      <c r="E1486" s="147"/>
      <c r="F1486" s="147"/>
      <c r="G1486" s="147"/>
      <c r="H1486" s="147"/>
      <c r="I1486" s="147"/>
      <c r="J1486" s="147"/>
      <c r="K1486" s="147"/>
      <c r="L1486" s="147"/>
      <c r="M1486" s="147"/>
      <c r="N1486" s="147"/>
      <c r="O1486" s="147"/>
      <c r="P1486" s="147"/>
      <c r="Q1486" s="147"/>
      <c r="R1486" s="147"/>
      <c r="S1486" s="147"/>
      <c r="T1486" s="147"/>
      <c r="U1486" s="147"/>
      <c r="V1486" s="147"/>
      <c r="W1486" s="147"/>
      <c r="X1486" s="147"/>
      <c r="Y1486" s="147"/>
      <c r="Z1486" s="147"/>
      <c r="AA1486" s="147"/>
      <c r="AB1486" s="147"/>
      <c r="AC1486" s="147"/>
      <c r="AD1486" s="147"/>
      <c r="AE1486" s="147"/>
      <c r="AF1486" s="147"/>
      <c r="AG1486" s="148" t="str">
        <f t="array" ref="AG1486">IF($P1486="", "",
  "IMT-" &amp; TEXT($A1486,"yyyy-mm-dd") &amp; "-" &amp;
  IFERROR(
    INDEX('{INDEX} Tour Packages'!A:AC,
      MATCH($P1486, '{INDEX} Tour Packages'!$A:$A, 0),
      MATCH("Destination Code", '{INDEX} Tour Packages'!$4:$4, 0)
    ),
    "UNKNOWN"
  ) &amp; "-" &amp;
  TEXT(COUNTIFS(P$4:P1486,P1486),"0000")
)
</f>
        <v/>
      </c>
    </row>
    <row r="1487">
      <c r="A1487" s="156"/>
      <c r="B1487" s="157"/>
      <c r="C1487" s="157"/>
      <c r="D1487" s="157"/>
      <c r="E1487" s="157"/>
      <c r="F1487" s="157"/>
      <c r="G1487" s="157"/>
      <c r="H1487" s="157"/>
      <c r="I1487" s="157"/>
      <c r="J1487" s="157"/>
      <c r="K1487" s="157"/>
      <c r="L1487" s="157"/>
      <c r="M1487" s="157"/>
      <c r="N1487" s="157"/>
      <c r="O1487" s="157"/>
      <c r="P1487" s="157"/>
      <c r="Q1487" s="157"/>
      <c r="R1487" s="157"/>
      <c r="S1487" s="157"/>
      <c r="T1487" s="157"/>
      <c r="U1487" s="157"/>
      <c r="V1487" s="157"/>
      <c r="W1487" s="157"/>
      <c r="X1487" s="157"/>
      <c r="Y1487" s="157"/>
      <c r="Z1487" s="157"/>
      <c r="AA1487" s="157"/>
      <c r="AB1487" s="157"/>
      <c r="AC1487" s="157"/>
      <c r="AD1487" s="157"/>
      <c r="AE1487" s="157"/>
      <c r="AF1487" s="157"/>
      <c r="AG1487" s="158" t="str">
        <f t="array" ref="AG1487">IF($P1487="", "",
  "IMT-" &amp; TEXT($A1487,"yyyy-mm-dd") &amp; "-" &amp;
  IFERROR(
    INDEX('{INDEX} Tour Packages'!A:AC,
      MATCH($P1487, '{INDEX} Tour Packages'!$A:$A, 0),
      MATCH("Destination Code", '{INDEX} Tour Packages'!$4:$4, 0)
    ),
    "UNKNOWN"
  ) &amp; "-" &amp;
  TEXT(COUNTIFS(P$4:P1487,P1487),"0000")
)
</f>
        <v/>
      </c>
    </row>
    <row r="1488">
      <c r="A1488" s="155"/>
      <c r="B1488" s="147"/>
      <c r="C1488" s="147"/>
      <c r="D1488" s="147"/>
      <c r="E1488" s="147"/>
      <c r="F1488" s="147"/>
      <c r="G1488" s="147"/>
      <c r="H1488" s="147"/>
      <c r="I1488" s="147"/>
      <c r="J1488" s="147"/>
      <c r="K1488" s="147"/>
      <c r="L1488" s="147"/>
      <c r="M1488" s="147"/>
      <c r="N1488" s="147"/>
      <c r="O1488" s="147"/>
      <c r="P1488" s="147"/>
      <c r="Q1488" s="147"/>
      <c r="R1488" s="147"/>
      <c r="S1488" s="147"/>
      <c r="T1488" s="147"/>
      <c r="U1488" s="147"/>
      <c r="V1488" s="147"/>
      <c r="W1488" s="147"/>
      <c r="X1488" s="147"/>
      <c r="Y1488" s="147"/>
      <c r="Z1488" s="147"/>
      <c r="AA1488" s="147"/>
      <c r="AB1488" s="147"/>
      <c r="AC1488" s="147"/>
      <c r="AD1488" s="147"/>
      <c r="AE1488" s="147"/>
      <c r="AF1488" s="147"/>
      <c r="AG1488" s="148" t="str">
        <f t="array" ref="AG1488">IF($P1488="", "",
  "IMT-" &amp; TEXT($A1488,"yyyy-mm-dd") &amp; "-" &amp;
  IFERROR(
    INDEX('{INDEX} Tour Packages'!A:AC,
      MATCH($P1488, '{INDEX} Tour Packages'!$A:$A, 0),
      MATCH("Destination Code", '{INDEX} Tour Packages'!$4:$4, 0)
    ),
    "UNKNOWN"
  ) &amp; "-" &amp;
  TEXT(COUNTIFS(P$4:P1488,P1488),"0000")
)
</f>
        <v/>
      </c>
    </row>
    <row r="1489">
      <c r="A1489" s="156"/>
      <c r="B1489" s="157"/>
      <c r="C1489" s="157"/>
      <c r="D1489" s="157"/>
      <c r="E1489" s="157"/>
      <c r="F1489" s="157"/>
      <c r="G1489" s="157"/>
      <c r="H1489" s="157"/>
      <c r="I1489" s="157"/>
      <c r="J1489" s="157"/>
      <c r="K1489" s="157"/>
      <c r="L1489" s="157"/>
      <c r="M1489" s="157"/>
      <c r="N1489" s="157"/>
      <c r="O1489" s="157"/>
      <c r="P1489" s="157"/>
      <c r="Q1489" s="157"/>
      <c r="R1489" s="157"/>
      <c r="S1489" s="157"/>
      <c r="T1489" s="157"/>
      <c r="U1489" s="157"/>
      <c r="V1489" s="157"/>
      <c r="W1489" s="157"/>
      <c r="X1489" s="157"/>
      <c r="Y1489" s="157"/>
      <c r="Z1489" s="157"/>
      <c r="AA1489" s="157"/>
      <c r="AB1489" s="157"/>
      <c r="AC1489" s="157"/>
      <c r="AD1489" s="157"/>
      <c r="AE1489" s="157"/>
      <c r="AF1489" s="157"/>
      <c r="AG1489" s="158" t="str">
        <f t="array" ref="AG1489">IF($P1489="", "",
  "IMT-" &amp; TEXT($A1489,"yyyy-mm-dd") &amp; "-" &amp;
  IFERROR(
    INDEX('{INDEX} Tour Packages'!A:AC,
      MATCH($P1489, '{INDEX} Tour Packages'!$A:$A, 0),
      MATCH("Destination Code", '{INDEX} Tour Packages'!$4:$4, 0)
    ),
    "UNKNOWN"
  ) &amp; "-" &amp;
  TEXT(COUNTIFS(P$4:P1489,P1489),"0000")
)
</f>
        <v/>
      </c>
    </row>
    <row r="1490">
      <c r="A1490" s="155"/>
      <c r="B1490" s="147"/>
      <c r="C1490" s="147"/>
      <c r="D1490" s="147"/>
      <c r="E1490" s="147"/>
      <c r="F1490" s="147"/>
      <c r="G1490" s="147"/>
      <c r="H1490" s="147"/>
      <c r="I1490" s="147"/>
      <c r="J1490" s="147"/>
      <c r="K1490" s="147"/>
      <c r="L1490" s="147"/>
      <c r="M1490" s="147"/>
      <c r="N1490" s="147"/>
      <c r="O1490" s="147"/>
      <c r="P1490" s="147"/>
      <c r="Q1490" s="147"/>
      <c r="R1490" s="147"/>
      <c r="S1490" s="147"/>
      <c r="T1490" s="147"/>
      <c r="U1490" s="147"/>
      <c r="V1490" s="147"/>
      <c r="W1490" s="147"/>
      <c r="X1490" s="147"/>
      <c r="Y1490" s="147"/>
      <c r="Z1490" s="147"/>
      <c r="AA1490" s="147"/>
      <c r="AB1490" s="147"/>
      <c r="AC1490" s="147"/>
      <c r="AD1490" s="147"/>
      <c r="AE1490" s="147"/>
      <c r="AF1490" s="147"/>
      <c r="AG1490" s="148" t="str">
        <f t="array" ref="AG1490">IF($P1490="", "",
  "IMT-" &amp; TEXT($A1490,"yyyy-mm-dd") &amp; "-" &amp;
  IFERROR(
    INDEX('{INDEX} Tour Packages'!A:AC,
      MATCH($P1490, '{INDEX} Tour Packages'!$A:$A, 0),
      MATCH("Destination Code", '{INDEX} Tour Packages'!$4:$4, 0)
    ),
    "UNKNOWN"
  ) &amp; "-" &amp;
  TEXT(COUNTIFS(P$4:P1490,P1490),"0000")
)
</f>
        <v/>
      </c>
    </row>
    <row r="1491">
      <c r="A1491" s="156"/>
      <c r="B1491" s="157"/>
      <c r="C1491" s="157"/>
      <c r="D1491" s="157"/>
      <c r="E1491" s="157"/>
      <c r="F1491" s="157"/>
      <c r="G1491" s="157"/>
      <c r="H1491" s="157"/>
      <c r="I1491" s="157"/>
      <c r="J1491" s="157"/>
      <c r="K1491" s="157"/>
      <c r="L1491" s="157"/>
      <c r="M1491" s="157"/>
      <c r="N1491" s="157"/>
      <c r="O1491" s="157"/>
      <c r="P1491" s="157"/>
      <c r="Q1491" s="157"/>
      <c r="R1491" s="157"/>
      <c r="S1491" s="157"/>
      <c r="T1491" s="157"/>
      <c r="U1491" s="157"/>
      <c r="V1491" s="157"/>
      <c r="W1491" s="157"/>
      <c r="X1491" s="157"/>
      <c r="Y1491" s="157"/>
      <c r="Z1491" s="157"/>
      <c r="AA1491" s="157"/>
      <c r="AB1491" s="157"/>
      <c r="AC1491" s="157"/>
      <c r="AD1491" s="157"/>
      <c r="AE1491" s="157"/>
      <c r="AF1491" s="157"/>
      <c r="AG1491" s="158" t="str">
        <f t="array" ref="AG1491">IF($P1491="", "",
  "IMT-" &amp; TEXT($A1491,"yyyy-mm-dd") &amp; "-" &amp;
  IFERROR(
    INDEX('{INDEX} Tour Packages'!A:AC,
      MATCH($P1491, '{INDEX} Tour Packages'!$A:$A, 0),
      MATCH("Destination Code", '{INDEX} Tour Packages'!$4:$4, 0)
    ),
    "UNKNOWN"
  ) &amp; "-" &amp;
  TEXT(COUNTIFS(P$4:P1491,P1491),"0000")
)
</f>
        <v/>
      </c>
    </row>
    <row r="1492">
      <c r="A1492" s="155"/>
      <c r="B1492" s="147"/>
      <c r="C1492" s="147"/>
      <c r="D1492" s="147"/>
      <c r="E1492" s="147"/>
      <c r="F1492" s="147"/>
      <c r="G1492" s="147"/>
      <c r="H1492" s="147"/>
      <c r="I1492" s="147"/>
      <c r="J1492" s="147"/>
      <c r="K1492" s="147"/>
      <c r="L1492" s="147"/>
      <c r="M1492" s="147"/>
      <c r="N1492" s="147"/>
      <c r="O1492" s="147"/>
      <c r="P1492" s="147"/>
      <c r="Q1492" s="147"/>
      <c r="R1492" s="147"/>
      <c r="S1492" s="147"/>
      <c r="T1492" s="147"/>
      <c r="U1492" s="147"/>
      <c r="V1492" s="147"/>
      <c r="W1492" s="147"/>
      <c r="X1492" s="147"/>
      <c r="Y1492" s="147"/>
      <c r="Z1492" s="147"/>
      <c r="AA1492" s="147"/>
      <c r="AB1492" s="147"/>
      <c r="AC1492" s="147"/>
      <c r="AD1492" s="147"/>
      <c r="AE1492" s="147"/>
      <c r="AF1492" s="147"/>
      <c r="AG1492" s="148" t="str">
        <f t="array" ref="AG1492">IF($P1492="", "",
  "IMT-" &amp; TEXT($A1492,"yyyy-mm-dd") &amp; "-" &amp;
  IFERROR(
    INDEX('{INDEX} Tour Packages'!A:AC,
      MATCH($P1492, '{INDEX} Tour Packages'!$A:$A, 0),
      MATCH("Destination Code", '{INDEX} Tour Packages'!$4:$4, 0)
    ),
    "UNKNOWN"
  ) &amp; "-" &amp;
  TEXT(COUNTIFS(P$4:P1492,P1492),"0000")
)
</f>
        <v/>
      </c>
    </row>
    <row r="1493">
      <c r="A1493" s="156"/>
      <c r="B1493" s="157"/>
      <c r="C1493" s="157"/>
      <c r="D1493" s="157"/>
      <c r="E1493" s="157"/>
      <c r="F1493" s="157"/>
      <c r="G1493" s="157"/>
      <c r="H1493" s="157"/>
      <c r="I1493" s="157"/>
      <c r="J1493" s="157"/>
      <c r="K1493" s="157"/>
      <c r="L1493" s="157"/>
      <c r="M1493" s="157"/>
      <c r="N1493" s="157"/>
      <c r="O1493" s="157"/>
      <c r="P1493" s="157"/>
      <c r="Q1493" s="157"/>
      <c r="R1493" s="157"/>
      <c r="S1493" s="157"/>
      <c r="T1493" s="157"/>
      <c r="U1493" s="157"/>
      <c r="V1493" s="157"/>
      <c r="W1493" s="157"/>
      <c r="X1493" s="157"/>
      <c r="Y1493" s="157"/>
      <c r="Z1493" s="157"/>
      <c r="AA1493" s="157"/>
      <c r="AB1493" s="157"/>
      <c r="AC1493" s="157"/>
      <c r="AD1493" s="157"/>
      <c r="AE1493" s="157"/>
      <c r="AF1493" s="157"/>
      <c r="AG1493" s="158" t="str">
        <f t="array" ref="AG1493">IF($P1493="", "",
  "IMT-" &amp; TEXT($A1493,"yyyy-mm-dd") &amp; "-" &amp;
  IFERROR(
    INDEX('{INDEX} Tour Packages'!A:AC,
      MATCH($P1493, '{INDEX} Tour Packages'!$A:$A, 0),
      MATCH("Destination Code", '{INDEX} Tour Packages'!$4:$4, 0)
    ),
    "UNKNOWN"
  ) &amp; "-" &amp;
  TEXT(COUNTIFS(P$4:P1493,P1493),"0000")
)
</f>
        <v/>
      </c>
    </row>
    <row r="1494">
      <c r="A1494" s="155"/>
      <c r="B1494" s="147"/>
      <c r="C1494" s="147"/>
      <c r="D1494" s="147"/>
      <c r="E1494" s="147"/>
      <c r="F1494" s="147"/>
      <c r="G1494" s="147"/>
      <c r="H1494" s="147"/>
      <c r="I1494" s="147"/>
      <c r="J1494" s="147"/>
      <c r="K1494" s="147"/>
      <c r="L1494" s="147"/>
      <c r="M1494" s="147"/>
      <c r="N1494" s="147"/>
      <c r="O1494" s="147"/>
      <c r="P1494" s="147"/>
      <c r="Q1494" s="147"/>
      <c r="R1494" s="147"/>
      <c r="S1494" s="147"/>
      <c r="T1494" s="147"/>
      <c r="U1494" s="147"/>
      <c r="V1494" s="147"/>
      <c r="W1494" s="147"/>
      <c r="X1494" s="147"/>
      <c r="Y1494" s="147"/>
      <c r="Z1494" s="147"/>
      <c r="AA1494" s="147"/>
      <c r="AB1494" s="147"/>
      <c r="AC1494" s="147"/>
      <c r="AD1494" s="147"/>
      <c r="AE1494" s="147"/>
      <c r="AF1494" s="147"/>
      <c r="AG1494" s="148" t="str">
        <f t="array" ref="AG1494">IF($P1494="", "",
  "IMT-" &amp; TEXT($A1494,"yyyy-mm-dd") &amp; "-" &amp;
  IFERROR(
    INDEX('{INDEX} Tour Packages'!A:AC,
      MATCH($P1494, '{INDEX} Tour Packages'!$A:$A, 0),
      MATCH("Destination Code", '{INDEX} Tour Packages'!$4:$4, 0)
    ),
    "UNKNOWN"
  ) &amp; "-" &amp;
  TEXT(COUNTIFS(P$4:P1494,P1494),"0000")
)
</f>
        <v/>
      </c>
    </row>
    <row r="1495">
      <c r="A1495" s="156"/>
      <c r="B1495" s="157"/>
      <c r="C1495" s="157"/>
      <c r="D1495" s="157"/>
      <c r="E1495" s="157"/>
      <c r="F1495" s="157"/>
      <c r="G1495" s="157"/>
      <c r="H1495" s="157"/>
      <c r="I1495" s="157"/>
      <c r="J1495" s="157"/>
      <c r="K1495" s="157"/>
      <c r="L1495" s="157"/>
      <c r="M1495" s="157"/>
      <c r="N1495" s="157"/>
      <c r="O1495" s="157"/>
      <c r="P1495" s="157"/>
      <c r="Q1495" s="157"/>
      <c r="R1495" s="157"/>
      <c r="S1495" s="157"/>
      <c r="T1495" s="157"/>
      <c r="U1495" s="157"/>
      <c r="V1495" s="157"/>
      <c r="W1495" s="157"/>
      <c r="X1495" s="157"/>
      <c r="Y1495" s="157"/>
      <c r="Z1495" s="157"/>
      <c r="AA1495" s="157"/>
      <c r="AB1495" s="157"/>
      <c r="AC1495" s="157"/>
      <c r="AD1495" s="157"/>
      <c r="AE1495" s="157"/>
      <c r="AF1495" s="157"/>
      <c r="AG1495" s="158" t="str">
        <f t="array" ref="AG1495">IF($P1495="", "",
  "IMT-" &amp; TEXT($A1495,"yyyy-mm-dd") &amp; "-" &amp;
  IFERROR(
    INDEX('{INDEX} Tour Packages'!A:AC,
      MATCH($P1495, '{INDEX} Tour Packages'!$A:$A, 0),
      MATCH("Destination Code", '{INDEX} Tour Packages'!$4:$4, 0)
    ),
    "UNKNOWN"
  ) &amp; "-" &amp;
  TEXT(COUNTIFS(P$4:P1495,P1495),"0000")
)
</f>
        <v/>
      </c>
    </row>
    <row r="1496">
      <c r="A1496" s="155"/>
      <c r="B1496" s="147"/>
      <c r="C1496" s="147"/>
      <c r="D1496" s="147"/>
      <c r="E1496" s="147"/>
      <c r="F1496" s="147"/>
      <c r="G1496" s="147"/>
      <c r="H1496" s="147"/>
      <c r="I1496" s="147"/>
      <c r="J1496" s="147"/>
      <c r="K1496" s="147"/>
      <c r="L1496" s="147"/>
      <c r="M1496" s="147"/>
      <c r="N1496" s="147"/>
      <c r="O1496" s="147"/>
      <c r="P1496" s="147"/>
      <c r="Q1496" s="147"/>
      <c r="R1496" s="147"/>
      <c r="S1496" s="147"/>
      <c r="T1496" s="147"/>
      <c r="U1496" s="147"/>
      <c r="V1496" s="147"/>
      <c r="W1496" s="147"/>
      <c r="X1496" s="147"/>
      <c r="Y1496" s="147"/>
      <c r="Z1496" s="147"/>
      <c r="AA1496" s="147"/>
      <c r="AB1496" s="147"/>
      <c r="AC1496" s="147"/>
      <c r="AD1496" s="147"/>
      <c r="AE1496" s="147"/>
      <c r="AF1496" s="147"/>
      <c r="AG1496" s="148" t="str">
        <f t="array" ref="AG1496">IF($P1496="", "",
  "IMT-" &amp; TEXT($A1496,"yyyy-mm-dd") &amp; "-" &amp;
  IFERROR(
    INDEX('{INDEX} Tour Packages'!A:AC,
      MATCH($P1496, '{INDEX} Tour Packages'!$A:$A, 0),
      MATCH("Destination Code", '{INDEX} Tour Packages'!$4:$4, 0)
    ),
    "UNKNOWN"
  ) &amp; "-" &amp;
  TEXT(COUNTIFS(P$4:P1496,P1496),"0000")
)
</f>
        <v/>
      </c>
    </row>
    <row r="1497">
      <c r="A1497" s="156"/>
      <c r="B1497" s="157"/>
      <c r="C1497" s="157"/>
      <c r="D1497" s="157"/>
      <c r="E1497" s="157"/>
      <c r="F1497" s="157"/>
      <c r="G1497" s="157"/>
      <c r="H1497" s="157"/>
      <c r="I1497" s="157"/>
      <c r="J1497" s="157"/>
      <c r="K1497" s="157"/>
      <c r="L1497" s="157"/>
      <c r="M1497" s="157"/>
      <c r="N1497" s="157"/>
      <c r="O1497" s="157"/>
      <c r="P1497" s="157"/>
      <c r="Q1497" s="157"/>
      <c r="R1497" s="157"/>
      <c r="S1497" s="157"/>
      <c r="T1497" s="157"/>
      <c r="U1497" s="157"/>
      <c r="V1497" s="157"/>
      <c r="W1497" s="157"/>
      <c r="X1497" s="157"/>
      <c r="Y1497" s="157"/>
      <c r="Z1497" s="157"/>
      <c r="AA1497" s="157"/>
      <c r="AB1497" s="157"/>
      <c r="AC1497" s="157"/>
      <c r="AD1497" s="157"/>
      <c r="AE1497" s="157"/>
      <c r="AF1497" s="157"/>
      <c r="AG1497" s="158" t="str">
        <f t="array" ref="AG1497">IF($P1497="", "",
  "IMT-" &amp; TEXT($A1497,"yyyy-mm-dd") &amp; "-" &amp;
  IFERROR(
    INDEX('{INDEX} Tour Packages'!A:AC,
      MATCH($P1497, '{INDEX} Tour Packages'!$A:$A, 0),
      MATCH("Destination Code", '{INDEX} Tour Packages'!$4:$4, 0)
    ),
    "UNKNOWN"
  ) &amp; "-" &amp;
  TEXT(COUNTIFS(P$4:P1497,P1497),"0000")
)
</f>
        <v/>
      </c>
    </row>
    <row r="1498">
      <c r="A1498" s="155"/>
      <c r="B1498" s="147"/>
      <c r="C1498" s="147"/>
      <c r="D1498" s="147"/>
      <c r="E1498" s="147"/>
      <c r="F1498" s="147"/>
      <c r="G1498" s="147"/>
      <c r="H1498" s="147"/>
      <c r="I1498" s="147"/>
      <c r="J1498" s="147"/>
      <c r="K1498" s="147"/>
      <c r="L1498" s="147"/>
      <c r="M1498" s="147"/>
      <c r="N1498" s="147"/>
      <c r="O1498" s="147"/>
      <c r="P1498" s="147"/>
      <c r="Q1498" s="147"/>
      <c r="R1498" s="147"/>
      <c r="S1498" s="147"/>
      <c r="T1498" s="147"/>
      <c r="U1498" s="147"/>
      <c r="V1498" s="147"/>
      <c r="W1498" s="147"/>
      <c r="X1498" s="147"/>
      <c r="Y1498" s="147"/>
      <c r="Z1498" s="147"/>
      <c r="AA1498" s="147"/>
      <c r="AB1498" s="147"/>
      <c r="AC1498" s="147"/>
      <c r="AD1498" s="147"/>
      <c r="AE1498" s="147"/>
      <c r="AF1498" s="147"/>
      <c r="AG1498" s="148" t="str">
        <f t="array" ref="AG1498">IF($P1498="", "",
  "IMT-" &amp; TEXT($A1498,"yyyy-mm-dd") &amp; "-" &amp;
  IFERROR(
    INDEX('{INDEX} Tour Packages'!A:AC,
      MATCH($P1498, '{INDEX} Tour Packages'!$A:$A, 0),
      MATCH("Destination Code", '{INDEX} Tour Packages'!$4:$4, 0)
    ),
    "UNKNOWN"
  ) &amp; "-" &amp;
  TEXT(COUNTIFS(P$4:P1498,P1498),"0000")
)
</f>
        <v/>
      </c>
    </row>
    <row r="1499">
      <c r="A1499" s="156"/>
      <c r="B1499" s="157"/>
      <c r="C1499" s="157"/>
      <c r="D1499" s="157"/>
      <c r="E1499" s="157"/>
      <c r="F1499" s="157"/>
      <c r="G1499" s="157"/>
      <c r="H1499" s="157"/>
      <c r="I1499" s="157"/>
      <c r="J1499" s="157"/>
      <c r="K1499" s="157"/>
      <c r="L1499" s="157"/>
      <c r="M1499" s="157"/>
      <c r="N1499" s="157"/>
      <c r="O1499" s="157"/>
      <c r="P1499" s="157"/>
      <c r="Q1499" s="157"/>
      <c r="R1499" s="157"/>
      <c r="S1499" s="157"/>
      <c r="T1499" s="157"/>
      <c r="U1499" s="157"/>
      <c r="V1499" s="157"/>
      <c r="W1499" s="157"/>
      <c r="X1499" s="157"/>
      <c r="Y1499" s="157"/>
      <c r="Z1499" s="157"/>
      <c r="AA1499" s="157"/>
      <c r="AB1499" s="157"/>
      <c r="AC1499" s="157"/>
      <c r="AD1499" s="157"/>
      <c r="AE1499" s="157"/>
      <c r="AF1499" s="157"/>
      <c r="AG1499" s="158" t="str">
        <f t="array" ref="AG1499">IF($P1499="", "",
  "IMT-" &amp; TEXT($A1499,"yyyy-mm-dd") &amp; "-" &amp;
  IFERROR(
    INDEX('{INDEX} Tour Packages'!A:AC,
      MATCH($P1499, '{INDEX} Tour Packages'!$A:$A, 0),
      MATCH("Destination Code", '{INDEX} Tour Packages'!$4:$4, 0)
    ),
    "UNKNOWN"
  ) &amp; "-" &amp;
  TEXT(COUNTIFS(P$4:P1499,P1499),"0000")
)
</f>
        <v/>
      </c>
    </row>
    <row r="1500">
      <c r="A1500" s="155"/>
      <c r="B1500" s="147"/>
      <c r="C1500" s="147"/>
      <c r="D1500" s="147"/>
      <c r="E1500" s="147"/>
      <c r="F1500" s="147"/>
      <c r="G1500" s="147"/>
      <c r="H1500" s="147"/>
      <c r="I1500" s="147"/>
      <c r="J1500" s="147"/>
      <c r="K1500" s="147"/>
      <c r="L1500" s="147"/>
      <c r="M1500" s="147"/>
      <c r="N1500" s="147"/>
      <c r="O1500" s="147"/>
      <c r="P1500" s="147"/>
      <c r="Q1500" s="147"/>
      <c r="R1500" s="147"/>
      <c r="S1500" s="147"/>
      <c r="T1500" s="147"/>
      <c r="U1500" s="147"/>
      <c r="V1500" s="147"/>
      <c r="W1500" s="147"/>
      <c r="X1500" s="147"/>
      <c r="Y1500" s="147"/>
      <c r="Z1500" s="147"/>
      <c r="AA1500" s="147"/>
      <c r="AB1500" s="147"/>
      <c r="AC1500" s="147"/>
      <c r="AD1500" s="147"/>
      <c r="AE1500" s="147"/>
      <c r="AF1500" s="147"/>
      <c r="AG1500" s="148" t="str">
        <f t="array" ref="AG1500">IF($P1500="", "",
  "IMT-" &amp; TEXT($A1500,"yyyy-mm-dd") &amp; "-" &amp;
  IFERROR(
    INDEX('{INDEX} Tour Packages'!A:AC,
      MATCH($P1500, '{INDEX} Tour Packages'!$A:$A, 0),
      MATCH("Destination Code", '{INDEX} Tour Packages'!$4:$4, 0)
    ),
    "UNKNOWN"
  ) &amp; "-" &amp;
  TEXT(COUNTIFS(P$4:P1500,P1500),"0000")
)
</f>
        <v/>
      </c>
    </row>
    <row r="1501">
      <c r="A1501" s="156"/>
      <c r="B1501" s="157"/>
      <c r="C1501" s="157"/>
      <c r="D1501" s="157"/>
      <c r="E1501" s="157"/>
      <c r="F1501" s="157"/>
      <c r="G1501" s="157"/>
      <c r="H1501" s="157"/>
      <c r="I1501" s="157"/>
      <c r="J1501" s="157"/>
      <c r="K1501" s="157"/>
      <c r="L1501" s="157"/>
      <c r="M1501" s="157"/>
      <c r="N1501" s="157"/>
      <c r="O1501" s="157"/>
      <c r="P1501" s="157"/>
      <c r="Q1501" s="157"/>
      <c r="R1501" s="157"/>
      <c r="S1501" s="157"/>
      <c r="T1501" s="157"/>
      <c r="U1501" s="157"/>
      <c r="V1501" s="157"/>
      <c r="W1501" s="157"/>
      <c r="X1501" s="157"/>
      <c r="Y1501" s="157"/>
      <c r="Z1501" s="157"/>
      <c r="AA1501" s="157"/>
      <c r="AB1501" s="157"/>
      <c r="AC1501" s="157"/>
      <c r="AD1501" s="157"/>
      <c r="AE1501" s="157"/>
      <c r="AF1501" s="157"/>
      <c r="AG1501" s="158" t="str">
        <f t="array" ref="AG1501">IF($P1501="", "",
  "IMT-" &amp; TEXT($A1501,"yyyy-mm-dd") &amp; "-" &amp;
  IFERROR(
    INDEX('{INDEX} Tour Packages'!A:AC,
      MATCH($P1501, '{INDEX} Tour Packages'!$A:$A, 0),
      MATCH("Destination Code", '{INDEX} Tour Packages'!$4:$4, 0)
    ),
    "UNKNOWN"
  ) &amp; "-" &amp;
  TEXT(COUNTIFS(P$4:P1501,P1501),"0000")
)
</f>
        <v/>
      </c>
    </row>
    <row r="1502">
      <c r="A1502" s="155"/>
      <c r="B1502" s="147"/>
      <c r="C1502" s="147"/>
      <c r="D1502" s="147"/>
      <c r="E1502" s="147"/>
      <c r="F1502" s="147"/>
      <c r="G1502" s="147"/>
      <c r="H1502" s="147"/>
      <c r="I1502" s="147"/>
      <c r="J1502" s="147"/>
      <c r="K1502" s="147"/>
      <c r="L1502" s="147"/>
      <c r="M1502" s="147"/>
      <c r="N1502" s="147"/>
      <c r="O1502" s="147"/>
      <c r="P1502" s="147"/>
      <c r="Q1502" s="147"/>
      <c r="R1502" s="147"/>
      <c r="S1502" s="147"/>
      <c r="T1502" s="147"/>
      <c r="U1502" s="147"/>
      <c r="V1502" s="147"/>
      <c r="W1502" s="147"/>
      <c r="X1502" s="147"/>
      <c r="Y1502" s="147"/>
      <c r="Z1502" s="147"/>
      <c r="AA1502" s="147"/>
      <c r="AB1502" s="147"/>
      <c r="AC1502" s="147"/>
      <c r="AD1502" s="147"/>
      <c r="AE1502" s="147"/>
      <c r="AF1502" s="147"/>
      <c r="AG1502" s="148" t="str">
        <f t="array" ref="AG1502">IF($P1502="", "",
  "IMT-" &amp; TEXT($A1502,"yyyy-mm-dd") &amp; "-" &amp;
  IFERROR(
    INDEX('{INDEX} Tour Packages'!A:AC,
      MATCH($P1502, '{INDEX} Tour Packages'!$A:$A, 0),
      MATCH("Destination Code", '{INDEX} Tour Packages'!$4:$4, 0)
    ),
    "UNKNOWN"
  ) &amp; "-" &amp;
  TEXT(COUNTIFS(P$4:P1502,P1502),"0000")
)
</f>
        <v/>
      </c>
    </row>
    <row r="1503">
      <c r="A1503" s="156"/>
      <c r="B1503" s="157"/>
      <c r="C1503" s="157"/>
      <c r="D1503" s="157"/>
      <c r="E1503" s="157"/>
      <c r="F1503" s="157"/>
      <c r="G1503" s="157"/>
      <c r="H1503" s="157"/>
      <c r="I1503" s="157"/>
      <c r="J1503" s="157"/>
      <c r="K1503" s="157"/>
      <c r="L1503" s="157"/>
      <c r="M1503" s="157"/>
      <c r="N1503" s="157"/>
      <c r="O1503" s="157"/>
      <c r="P1503" s="157"/>
      <c r="Q1503" s="157"/>
      <c r="R1503" s="157"/>
      <c r="S1503" s="157"/>
      <c r="T1503" s="157"/>
      <c r="U1503" s="157"/>
      <c r="V1503" s="157"/>
      <c r="W1503" s="157"/>
      <c r="X1503" s="157"/>
      <c r="Y1503" s="157"/>
      <c r="Z1503" s="157"/>
      <c r="AA1503" s="157"/>
      <c r="AB1503" s="157"/>
      <c r="AC1503" s="157"/>
      <c r="AD1503" s="157"/>
      <c r="AE1503" s="157"/>
      <c r="AF1503" s="157"/>
      <c r="AG1503" s="158" t="str">
        <f t="array" ref="AG1503">IF($P1503="", "",
  "IMT-" &amp; TEXT($A1503,"yyyy-mm-dd") &amp; "-" &amp;
  IFERROR(
    INDEX('{INDEX} Tour Packages'!A:AC,
      MATCH($P1503, '{INDEX} Tour Packages'!$A:$A, 0),
      MATCH("Destination Code", '{INDEX} Tour Packages'!$4:$4, 0)
    ),
    "UNKNOWN"
  ) &amp; "-" &amp;
  TEXT(COUNTIFS(P$4:P1503,P1503),"0000")
)
</f>
        <v/>
      </c>
    </row>
    <row r="1504">
      <c r="A1504" s="155"/>
      <c r="B1504" s="147"/>
      <c r="C1504" s="147"/>
      <c r="D1504" s="147"/>
      <c r="E1504" s="147"/>
      <c r="F1504" s="147"/>
      <c r="G1504" s="147"/>
      <c r="H1504" s="147"/>
      <c r="I1504" s="147"/>
      <c r="J1504" s="147"/>
      <c r="K1504" s="147"/>
      <c r="L1504" s="147"/>
      <c r="M1504" s="147"/>
      <c r="N1504" s="147"/>
      <c r="O1504" s="147"/>
      <c r="P1504" s="147"/>
      <c r="Q1504" s="147"/>
      <c r="R1504" s="147"/>
      <c r="S1504" s="147"/>
      <c r="T1504" s="147"/>
      <c r="U1504" s="147"/>
      <c r="V1504" s="147"/>
      <c r="W1504" s="147"/>
      <c r="X1504" s="147"/>
      <c r="Y1504" s="147"/>
      <c r="Z1504" s="147"/>
      <c r="AA1504" s="147"/>
      <c r="AB1504" s="147"/>
      <c r="AC1504" s="147"/>
      <c r="AD1504" s="147"/>
      <c r="AE1504" s="147"/>
      <c r="AF1504" s="147"/>
      <c r="AG1504" s="148" t="str">
        <f t="array" ref="AG1504">IF($P1504="", "",
  "IMT-" &amp; TEXT($A1504,"yyyy-mm-dd") &amp; "-" &amp;
  IFERROR(
    INDEX('{INDEX} Tour Packages'!A:AC,
      MATCH($P1504, '{INDEX} Tour Packages'!$A:$A, 0),
      MATCH("Destination Code", '{INDEX} Tour Packages'!$4:$4, 0)
    ),
    "UNKNOWN"
  ) &amp; "-" &amp;
  TEXT(COUNTIFS(P$4:P1504,P1504),"0000")
)
</f>
        <v/>
      </c>
    </row>
    <row r="1505">
      <c r="A1505" s="156"/>
      <c r="B1505" s="157"/>
      <c r="C1505" s="157"/>
      <c r="D1505" s="157"/>
      <c r="E1505" s="157"/>
      <c r="F1505" s="157"/>
      <c r="G1505" s="157"/>
      <c r="H1505" s="157"/>
      <c r="I1505" s="157"/>
      <c r="J1505" s="157"/>
      <c r="K1505" s="157"/>
      <c r="L1505" s="157"/>
      <c r="M1505" s="157"/>
      <c r="N1505" s="157"/>
      <c r="O1505" s="157"/>
      <c r="P1505" s="157"/>
      <c r="Q1505" s="157"/>
      <c r="R1505" s="157"/>
      <c r="S1505" s="157"/>
      <c r="T1505" s="157"/>
      <c r="U1505" s="157"/>
      <c r="V1505" s="157"/>
      <c r="W1505" s="157"/>
      <c r="X1505" s="157"/>
      <c r="Y1505" s="157"/>
      <c r="Z1505" s="157"/>
      <c r="AA1505" s="157"/>
      <c r="AB1505" s="157"/>
      <c r="AC1505" s="157"/>
      <c r="AD1505" s="157"/>
      <c r="AE1505" s="157"/>
      <c r="AF1505" s="157"/>
      <c r="AG1505" s="158" t="str">
        <f t="array" ref="AG1505">IF($P1505="", "",
  "IMT-" &amp; TEXT($A1505,"yyyy-mm-dd") &amp; "-" &amp;
  IFERROR(
    INDEX('{INDEX} Tour Packages'!A:AC,
      MATCH($P1505, '{INDEX} Tour Packages'!$A:$A, 0),
      MATCH("Destination Code", '{INDEX} Tour Packages'!$4:$4, 0)
    ),
    "UNKNOWN"
  ) &amp; "-" &amp;
  TEXT(COUNTIFS(P$4:P1505,P1505),"0000")
)
</f>
        <v/>
      </c>
    </row>
    <row r="1506">
      <c r="A1506" s="155"/>
      <c r="B1506" s="147"/>
      <c r="C1506" s="147"/>
      <c r="D1506" s="147"/>
      <c r="E1506" s="147"/>
      <c r="F1506" s="147"/>
      <c r="G1506" s="147"/>
      <c r="H1506" s="147"/>
      <c r="I1506" s="147"/>
      <c r="J1506" s="147"/>
      <c r="K1506" s="147"/>
      <c r="L1506" s="147"/>
      <c r="M1506" s="147"/>
      <c r="N1506" s="147"/>
      <c r="O1506" s="147"/>
      <c r="P1506" s="147"/>
      <c r="Q1506" s="147"/>
      <c r="R1506" s="147"/>
      <c r="S1506" s="147"/>
      <c r="T1506" s="147"/>
      <c r="U1506" s="147"/>
      <c r="V1506" s="147"/>
      <c r="W1506" s="147"/>
      <c r="X1506" s="147"/>
      <c r="Y1506" s="147"/>
      <c r="Z1506" s="147"/>
      <c r="AA1506" s="147"/>
      <c r="AB1506" s="147"/>
      <c r="AC1506" s="147"/>
      <c r="AD1506" s="147"/>
      <c r="AE1506" s="147"/>
      <c r="AF1506" s="147"/>
      <c r="AG1506" s="148" t="str">
        <f t="array" ref="AG1506">IF($P1506="", "",
  "IMT-" &amp; TEXT($A1506,"yyyy-mm-dd") &amp; "-" &amp;
  IFERROR(
    INDEX('{INDEX} Tour Packages'!A:AC,
      MATCH($P1506, '{INDEX} Tour Packages'!$A:$A, 0),
      MATCH("Destination Code", '{INDEX} Tour Packages'!$4:$4, 0)
    ),
    "UNKNOWN"
  ) &amp; "-" &amp;
  TEXT(COUNTIFS(P$4:P1506,P1506),"0000")
)
</f>
        <v/>
      </c>
    </row>
    <row r="1507">
      <c r="A1507" s="156"/>
      <c r="B1507" s="157"/>
      <c r="C1507" s="157"/>
      <c r="D1507" s="157"/>
      <c r="E1507" s="157"/>
      <c r="F1507" s="157"/>
      <c r="G1507" s="157"/>
      <c r="H1507" s="157"/>
      <c r="I1507" s="157"/>
      <c r="J1507" s="157"/>
      <c r="K1507" s="157"/>
      <c r="L1507" s="157"/>
      <c r="M1507" s="157"/>
      <c r="N1507" s="157"/>
      <c r="O1507" s="157"/>
      <c r="P1507" s="157"/>
      <c r="Q1507" s="157"/>
      <c r="R1507" s="157"/>
      <c r="S1507" s="157"/>
      <c r="T1507" s="157"/>
      <c r="U1507" s="157"/>
      <c r="V1507" s="157"/>
      <c r="W1507" s="157"/>
      <c r="X1507" s="157"/>
      <c r="Y1507" s="157"/>
      <c r="Z1507" s="157"/>
      <c r="AA1507" s="157"/>
      <c r="AB1507" s="157"/>
      <c r="AC1507" s="157"/>
      <c r="AD1507" s="157"/>
      <c r="AE1507" s="157"/>
      <c r="AF1507" s="157"/>
      <c r="AG1507" s="158" t="str">
        <f t="array" ref="AG1507">IF($P1507="", "",
  "IMT-" &amp; TEXT($A1507,"yyyy-mm-dd") &amp; "-" &amp;
  IFERROR(
    INDEX('{INDEX} Tour Packages'!A:AC,
      MATCH($P1507, '{INDEX} Tour Packages'!$A:$A, 0),
      MATCH("Destination Code", '{INDEX} Tour Packages'!$4:$4, 0)
    ),
    "UNKNOWN"
  ) &amp; "-" &amp;
  TEXT(COUNTIFS(P$4:P1507,P1507),"0000")
)
</f>
        <v/>
      </c>
    </row>
    <row r="1508">
      <c r="A1508" s="155"/>
      <c r="B1508" s="147"/>
      <c r="C1508" s="147"/>
      <c r="D1508" s="147"/>
      <c r="E1508" s="147"/>
      <c r="F1508" s="147"/>
      <c r="G1508" s="147"/>
      <c r="H1508" s="147"/>
      <c r="I1508" s="147"/>
      <c r="J1508" s="147"/>
      <c r="K1508" s="147"/>
      <c r="L1508" s="147"/>
      <c r="M1508" s="147"/>
      <c r="N1508" s="147"/>
      <c r="O1508" s="147"/>
      <c r="P1508" s="147"/>
      <c r="Q1508" s="147"/>
      <c r="R1508" s="147"/>
      <c r="S1508" s="147"/>
      <c r="T1508" s="147"/>
      <c r="U1508" s="147"/>
      <c r="V1508" s="147"/>
      <c r="W1508" s="147"/>
      <c r="X1508" s="147"/>
      <c r="Y1508" s="147"/>
      <c r="Z1508" s="147"/>
      <c r="AA1508" s="147"/>
      <c r="AB1508" s="147"/>
      <c r="AC1508" s="147"/>
      <c r="AD1508" s="147"/>
      <c r="AE1508" s="147"/>
      <c r="AF1508" s="147"/>
      <c r="AG1508" s="148" t="str">
        <f t="array" ref="AG1508">IF($P1508="", "",
  "IMT-" &amp; TEXT($A1508,"yyyy-mm-dd") &amp; "-" &amp;
  IFERROR(
    INDEX('{INDEX} Tour Packages'!A:AC,
      MATCH($P1508, '{INDEX} Tour Packages'!$A:$A, 0),
      MATCH("Destination Code", '{INDEX} Tour Packages'!$4:$4, 0)
    ),
    "UNKNOWN"
  ) &amp; "-" &amp;
  TEXT(COUNTIFS(P$4:P1508,P1508),"0000")
)
</f>
        <v/>
      </c>
    </row>
    <row r="1509">
      <c r="A1509" s="156"/>
      <c r="B1509" s="157"/>
      <c r="C1509" s="157"/>
      <c r="D1509" s="157"/>
      <c r="E1509" s="157"/>
      <c r="F1509" s="157"/>
      <c r="G1509" s="157"/>
      <c r="H1509" s="157"/>
      <c r="I1509" s="157"/>
      <c r="J1509" s="157"/>
      <c r="K1509" s="157"/>
      <c r="L1509" s="157"/>
      <c r="M1509" s="157"/>
      <c r="N1509" s="157"/>
      <c r="O1509" s="157"/>
      <c r="P1509" s="157"/>
      <c r="Q1509" s="157"/>
      <c r="R1509" s="157"/>
      <c r="S1509" s="157"/>
      <c r="T1509" s="157"/>
      <c r="U1509" s="157"/>
      <c r="V1509" s="157"/>
      <c r="W1509" s="157"/>
      <c r="X1509" s="157"/>
      <c r="Y1509" s="157"/>
      <c r="Z1509" s="157"/>
      <c r="AA1509" s="157"/>
      <c r="AB1509" s="157"/>
      <c r="AC1509" s="157"/>
      <c r="AD1509" s="157"/>
      <c r="AE1509" s="157"/>
      <c r="AF1509" s="157"/>
      <c r="AG1509" s="158" t="str">
        <f t="array" ref="AG1509">IF($P1509="", "",
  "IMT-" &amp; TEXT($A1509,"yyyy-mm-dd") &amp; "-" &amp;
  IFERROR(
    INDEX('{INDEX} Tour Packages'!A:AC,
      MATCH($P1509, '{INDEX} Tour Packages'!$A:$A, 0),
      MATCH("Destination Code", '{INDEX} Tour Packages'!$4:$4, 0)
    ),
    "UNKNOWN"
  ) &amp; "-" &amp;
  TEXT(COUNTIFS(P$4:P1509,P1509),"0000")
)
</f>
        <v/>
      </c>
    </row>
    <row r="1510">
      <c r="A1510" s="155"/>
      <c r="B1510" s="147"/>
      <c r="C1510" s="147"/>
      <c r="D1510" s="147"/>
      <c r="E1510" s="147"/>
      <c r="F1510" s="147"/>
      <c r="G1510" s="147"/>
      <c r="H1510" s="147"/>
      <c r="I1510" s="147"/>
      <c r="J1510" s="147"/>
      <c r="K1510" s="147"/>
      <c r="L1510" s="147"/>
      <c r="M1510" s="147"/>
      <c r="N1510" s="147"/>
      <c r="O1510" s="147"/>
      <c r="P1510" s="147"/>
      <c r="Q1510" s="147"/>
      <c r="R1510" s="147"/>
      <c r="S1510" s="147"/>
      <c r="T1510" s="147"/>
      <c r="U1510" s="147"/>
      <c r="V1510" s="147"/>
      <c r="W1510" s="147"/>
      <c r="X1510" s="147"/>
      <c r="Y1510" s="147"/>
      <c r="Z1510" s="147"/>
      <c r="AA1510" s="147"/>
      <c r="AB1510" s="147"/>
      <c r="AC1510" s="147"/>
      <c r="AD1510" s="147"/>
      <c r="AE1510" s="147"/>
      <c r="AF1510" s="147"/>
      <c r="AG1510" s="148" t="str">
        <f t="array" ref="AG1510">IF($P1510="", "",
  "IMT-" &amp; TEXT($A1510,"yyyy-mm-dd") &amp; "-" &amp;
  IFERROR(
    INDEX('{INDEX} Tour Packages'!A:AC,
      MATCH($P1510, '{INDEX} Tour Packages'!$A:$A, 0),
      MATCH("Destination Code", '{INDEX} Tour Packages'!$4:$4, 0)
    ),
    "UNKNOWN"
  ) &amp; "-" &amp;
  TEXT(COUNTIFS(P$4:P1510,P1510),"0000")
)
</f>
        <v/>
      </c>
    </row>
    <row r="1511">
      <c r="A1511" s="156"/>
      <c r="B1511" s="157"/>
      <c r="C1511" s="157"/>
      <c r="D1511" s="157"/>
      <c r="E1511" s="157"/>
      <c r="F1511" s="157"/>
      <c r="G1511" s="157"/>
      <c r="H1511" s="157"/>
      <c r="I1511" s="157"/>
      <c r="J1511" s="157"/>
      <c r="K1511" s="157"/>
      <c r="L1511" s="157"/>
      <c r="M1511" s="157"/>
      <c r="N1511" s="157"/>
      <c r="O1511" s="157"/>
      <c r="P1511" s="157"/>
      <c r="Q1511" s="157"/>
      <c r="R1511" s="157"/>
      <c r="S1511" s="157"/>
      <c r="T1511" s="157"/>
      <c r="U1511" s="157"/>
      <c r="V1511" s="157"/>
      <c r="W1511" s="157"/>
      <c r="X1511" s="157"/>
      <c r="Y1511" s="157"/>
      <c r="Z1511" s="157"/>
      <c r="AA1511" s="157"/>
      <c r="AB1511" s="157"/>
      <c r="AC1511" s="157"/>
      <c r="AD1511" s="157"/>
      <c r="AE1511" s="157"/>
      <c r="AF1511" s="157"/>
      <c r="AG1511" s="158" t="str">
        <f t="array" ref="AG1511">IF($P1511="", "",
  "IMT-" &amp; TEXT($A1511,"yyyy-mm-dd") &amp; "-" &amp;
  IFERROR(
    INDEX('{INDEX} Tour Packages'!A:AC,
      MATCH($P1511, '{INDEX} Tour Packages'!$A:$A, 0),
      MATCH("Destination Code", '{INDEX} Tour Packages'!$4:$4, 0)
    ),
    "UNKNOWN"
  ) &amp; "-" &amp;
  TEXT(COUNTIFS(P$4:P1511,P1511),"0000")
)
</f>
        <v/>
      </c>
    </row>
    <row r="1512">
      <c r="A1512" s="155"/>
      <c r="B1512" s="147"/>
      <c r="C1512" s="147"/>
      <c r="D1512" s="147"/>
      <c r="E1512" s="147"/>
      <c r="F1512" s="147"/>
      <c r="G1512" s="147"/>
      <c r="H1512" s="147"/>
      <c r="I1512" s="147"/>
      <c r="J1512" s="147"/>
      <c r="K1512" s="147"/>
      <c r="L1512" s="147"/>
      <c r="M1512" s="147"/>
      <c r="N1512" s="147"/>
      <c r="O1512" s="147"/>
      <c r="P1512" s="147"/>
      <c r="Q1512" s="147"/>
      <c r="R1512" s="147"/>
      <c r="S1512" s="147"/>
      <c r="T1512" s="147"/>
      <c r="U1512" s="147"/>
      <c r="V1512" s="147"/>
      <c r="W1512" s="147"/>
      <c r="X1512" s="147"/>
      <c r="Y1512" s="147"/>
      <c r="Z1512" s="147"/>
      <c r="AA1512" s="147"/>
      <c r="AB1512" s="147"/>
      <c r="AC1512" s="147"/>
      <c r="AD1512" s="147"/>
      <c r="AE1512" s="147"/>
      <c r="AF1512" s="147"/>
      <c r="AG1512" s="148" t="str">
        <f t="array" ref="AG1512">IF($P1512="", "",
  "IMT-" &amp; TEXT($A1512,"yyyy-mm-dd") &amp; "-" &amp;
  IFERROR(
    INDEX('{INDEX} Tour Packages'!A:AC,
      MATCH($P1512, '{INDEX} Tour Packages'!$A:$A, 0),
      MATCH("Destination Code", '{INDEX} Tour Packages'!$4:$4, 0)
    ),
    "UNKNOWN"
  ) &amp; "-" &amp;
  TEXT(COUNTIFS(P$4:P1512,P1512),"0000")
)
</f>
        <v/>
      </c>
    </row>
    <row r="1513">
      <c r="A1513" s="156"/>
      <c r="B1513" s="157"/>
      <c r="C1513" s="157"/>
      <c r="D1513" s="157"/>
      <c r="E1513" s="157"/>
      <c r="F1513" s="157"/>
      <c r="G1513" s="157"/>
      <c r="H1513" s="157"/>
      <c r="I1513" s="157"/>
      <c r="J1513" s="157"/>
      <c r="K1513" s="157"/>
      <c r="L1513" s="157"/>
      <c r="M1513" s="157"/>
      <c r="N1513" s="157"/>
      <c r="O1513" s="157"/>
      <c r="P1513" s="157"/>
      <c r="Q1513" s="157"/>
      <c r="R1513" s="157"/>
      <c r="S1513" s="157"/>
      <c r="T1513" s="157"/>
      <c r="U1513" s="157"/>
      <c r="V1513" s="157"/>
      <c r="W1513" s="157"/>
      <c r="X1513" s="157"/>
      <c r="Y1513" s="157"/>
      <c r="Z1513" s="157"/>
      <c r="AA1513" s="157"/>
      <c r="AB1513" s="157"/>
      <c r="AC1513" s="157"/>
      <c r="AD1513" s="157"/>
      <c r="AE1513" s="157"/>
      <c r="AF1513" s="157"/>
      <c r="AG1513" s="158" t="str">
        <f t="array" ref="AG1513">IF($P1513="", "",
  "IMT-" &amp; TEXT($A1513,"yyyy-mm-dd") &amp; "-" &amp;
  IFERROR(
    INDEX('{INDEX} Tour Packages'!A:AC,
      MATCH($P1513, '{INDEX} Tour Packages'!$A:$A, 0),
      MATCH("Destination Code", '{INDEX} Tour Packages'!$4:$4, 0)
    ),
    "UNKNOWN"
  ) &amp; "-" &amp;
  TEXT(COUNTIFS(P$4:P1513,P1513),"0000")
)
</f>
        <v/>
      </c>
    </row>
    <row r="1514">
      <c r="A1514" s="155"/>
      <c r="B1514" s="147"/>
      <c r="C1514" s="147"/>
      <c r="D1514" s="147"/>
      <c r="E1514" s="147"/>
      <c r="F1514" s="147"/>
      <c r="G1514" s="147"/>
      <c r="H1514" s="147"/>
      <c r="I1514" s="147"/>
      <c r="J1514" s="147"/>
      <c r="K1514" s="147"/>
      <c r="L1514" s="147"/>
      <c r="M1514" s="147"/>
      <c r="N1514" s="147"/>
      <c r="O1514" s="147"/>
      <c r="P1514" s="147"/>
      <c r="Q1514" s="147"/>
      <c r="R1514" s="147"/>
      <c r="S1514" s="147"/>
      <c r="T1514" s="147"/>
      <c r="U1514" s="147"/>
      <c r="V1514" s="147"/>
      <c r="W1514" s="147"/>
      <c r="X1514" s="147"/>
      <c r="Y1514" s="147"/>
      <c r="Z1514" s="147"/>
      <c r="AA1514" s="147"/>
      <c r="AB1514" s="147"/>
      <c r="AC1514" s="147"/>
      <c r="AD1514" s="147"/>
      <c r="AE1514" s="147"/>
      <c r="AF1514" s="147"/>
      <c r="AG1514" s="148" t="str">
        <f t="array" ref="AG1514">IF($P1514="", "",
  "IMT-" &amp; TEXT($A1514,"yyyy-mm-dd") &amp; "-" &amp;
  IFERROR(
    INDEX('{INDEX} Tour Packages'!A:AC,
      MATCH($P1514, '{INDEX} Tour Packages'!$A:$A, 0),
      MATCH("Destination Code", '{INDEX} Tour Packages'!$4:$4, 0)
    ),
    "UNKNOWN"
  ) &amp; "-" &amp;
  TEXT(COUNTIFS(P$4:P1514,P1514),"0000")
)
</f>
        <v/>
      </c>
    </row>
    <row r="1515">
      <c r="A1515" s="156"/>
      <c r="B1515" s="157"/>
      <c r="C1515" s="157"/>
      <c r="D1515" s="157"/>
      <c r="E1515" s="157"/>
      <c r="F1515" s="157"/>
      <c r="G1515" s="157"/>
      <c r="H1515" s="157"/>
      <c r="I1515" s="157"/>
      <c r="J1515" s="157"/>
      <c r="K1515" s="157"/>
      <c r="L1515" s="157"/>
      <c r="M1515" s="157"/>
      <c r="N1515" s="157"/>
      <c r="O1515" s="157"/>
      <c r="P1515" s="157"/>
      <c r="Q1515" s="157"/>
      <c r="R1515" s="157"/>
      <c r="S1515" s="157"/>
      <c r="T1515" s="157"/>
      <c r="U1515" s="157"/>
      <c r="V1515" s="157"/>
      <c r="W1515" s="157"/>
      <c r="X1515" s="157"/>
      <c r="Y1515" s="157"/>
      <c r="Z1515" s="157"/>
      <c r="AA1515" s="157"/>
      <c r="AB1515" s="157"/>
      <c r="AC1515" s="157"/>
      <c r="AD1515" s="157"/>
      <c r="AE1515" s="157"/>
      <c r="AF1515" s="157"/>
      <c r="AG1515" s="158" t="str">
        <f t="array" ref="AG1515">IF($P1515="", "",
  "IMT-" &amp; TEXT($A1515,"yyyy-mm-dd") &amp; "-" &amp;
  IFERROR(
    INDEX('{INDEX} Tour Packages'!A:AC,
      MATCH($P1515, '{INDEX} Tour Packages'!$A:$A, 0),
      MATCH("Destination Code", '{INDEX} Tour Packages'!$4:$4, 0)
    ),
    "UNKNOWN"
  ) &amp; "-" &amp;
  TEXT(COUNTIFS(P$4:P1515,P1515),"0000")
)
</f>
        <v/>
      </c>
    </row>
    <row r="1516">
      <c r="A1516" s="155"/>
      <c r="B1516" s="147"/>
      <c r="C1516" s="147"/>
      <c r="D1516" s="147"/>
      <c r="E1516" s="147"/>
      <c r="F1516" s="147"/>
      <c r="G1516" s="147"/>
      <c r="H1516" s="147"/>
      <c r="I1516" s="147"/>
      <c r="J1516" s="147"/>
      <c r="K1516" s="147"/>
      <c r="L1516" s="147"/>
      <c r="M1516" s="147"/>
      <c r="N1516" s="147"/>
      <c r="O1516" s="147"/>
      <c r="P1516" s="147"/>
      <c r="Q1516" s="147"/>
      <c r="R1516" s="147"/>
      <c r="S1516" s="147"/>
      <c r="T1516" s="147"/>
      <c r="U1516" s="147"/>
      <c r="V1516" s="147"/>
      <c r="W1516" s="147"/>
      <c r="X1516" s="147"/>
      <c r="Y1516" s="147"/>
      <c r="Z1516" s="147"/>
      <c r="AA1516" s="147"/>
      <c r="AB1516" s="147"/>
      <c r="AC1516" s="147"/>
      <c r="AD1516" s="147"/>
      <c r="AE1516" s="147"/>
      <c r="AF1516" s="147"/>
      <c r="AG1516" s="148" t="str">
        <f t="array" ref="AG1516">IF($P1516="", "",
  "IMT-" &amp; TEXT($A1516,"yyyy-mm-dd") &amp; "-" &amp;
  IFERROR(
    INDEX('{INDEX} Tour Packages'!A:AC,
      MATCH($P1516, '{INDEX} Tour Packages'!$A:$A, 0),
      MATCH("Destination Code", '{INDEX} Tour Packages'!$4:$4, 0)
    ),
    "UNKNOWN"
  ) &amp; "-" &amp;
  TEXT(COUNTIFS(P$4:P1516,P1516),"0000")
)
</f>
        <v/>
      </c>
    </row>
    <row r="1517">
      <c r="A1517" s="156"/>
      <c r="B1517" s="157"/>
      <c r="C1517" s="157"/>
      <c r="D1517" s="157"/>
      <c r="E1517" s="157"/>
      <c r="F1517" s="157"/>
      <c r="G1517" s="157"/>
      <c r="H1517" s="157"/>
      <c r="I1517" s="157"/>
      <c r="J1517" s="157"/>
      <c r="K1517" s="157"/>
      <c r="L1517" s="157"/>
      <c r="M1517" s="157"/>
      <c r="N1517" s="157"/>
      <c r="O1517" s="157"/>
      <c r="P1517" s="157"/>
      <c r="Q1517" s="157"/>
      <c r="R1517" s="157"/>
      <c r="S1517" s="157"/>
      <c r="T1517" s="157"/>
      <c r="U1517" s="157"/>
      <c r="V1517" s="157"/>
      <c r="W1517" s="157"/>
      <c r="X1517" s="157"/>
      <c r="Y1517" s="157"/>
      <c r="Z1517" s="157"/>
      <c r="AA1517" s="157"/>
      <c r="AB1517" s="157"/>
      <c r="AC1517" s="157"/>
      <c r="AD1517" s="157"/>
      <c r="AE1517" s="157"/>
      <c r="AF1517" s="157"/>
      <c r="AG1517" s="158" t="str">
        <f t="array" ref="AG1517">IF($P1517="", "",
  "IMT-" &amp; TEXT($A1517,"yyyy-mm-dd") &amp; "-" &amp;
  IFERROR(
    INDEX('{INDEX} Tour Packages'!A:AC,
      MATCH($P1517, '{INDEX} Tour Packages'!$A:$A, 0),
      MATCH("Destination Code", '{INDEX} Tour Packages'!$4:$4, 0)
    ),
    "UNKNOWN"
  ) &amp; "-" &amp;
  TEXT(COUNTIFS(P$4:P1517,P1517),"0000")
)
</f>
        <v/>
      </c>
    </row>
    <row r="1518">
      <c r="A1518" s="155"/>
      <c r="B1518" s="147"/>
      <c r="C1518" s="147"/>
      <c r="D1518" s="147"/>
      <c r="E1518" s="147"/>
      <c r="F1518" s="147"/>
      <c r="G1518" s="147"/>
      <c r="H1518" s="147"/>
      <c r="I1518" s="147"/>
      <c r="J1518" s="147"/>
      <c r="K1518" s="147"/>
      <c r="L1518" s="147"/>
      <c r="M1518" s="147"/>
      <c r="N1518" s="147"/>
      <c r="O1518" s="147"/>
      <c r="P1518" s="147"/>
      <c r="Q1518" s="147"/>
      <c r="R1518" s="147"/>
      <c r="S1518" s="147"/>
      <c r="T1518" s="147"/>
      <c r="U1518" s="147"/>
      <c r="V1518" s="147"/>
      <c r="W1518" s="147"/>
      <c r="X1518" s="147"/>
      <c r="Y1518" s="147"/>
      <c r="Z1518" s="147"/>
      <c r="AA1518" s="147"/>
      <c r="AB1518" s="147"/>
      <c r="AC1518" s="147"/>
      <c r="AD1518" s="147"/>
      <c r="AE1518" s="147"/>
      <c r="AF1518" s="147"/>
      <c r="AG1518" s="148" t="str">
        <f t="array" ref="AG1518">IF($P1518="", "",
  "IMT-" &amp; TEXT($A1518,"yyyy-mm-dd") &amp; "-" &amp;
  IFERROR(
    INDEX('{INDEX} Tour Packages'!A:AC,
      MATCH($P1518, '{INDEX} Tour Packages'!$A:$A, 0),
      MATCH("Destination Code", '{INDEX} Tour Packages'!$4:$4, 0)
    ),
    "UNKNOWN"
  ) &amp; "-" &amp;
  TEXT(COUNTIFS(P$4:P1518,P1518),"0000")
)
</f>
        <v/>
      </c>
    </row>
    <row r="1519">
      <c r="A1519" s="156"/>
      <c r="B1519" s="157"/>
      <c r="C1519" s="157"/>
      <c r="D1519" s="157"/>
      <c r="E1519" s="157"/>
      <c r="F1519" s="157"/>
      <c r="G1519" s="157"/>
      <c r="H1519" s="157"/>
      <c r="I1519" s="157"/>
      <c r="J1519" s="157"/>
      <c r="K1519" s="157"/>
      <c r="L1519" s="157"/>
      <c r="M1519" s="157"/>
      <c r="N1519" s="157"/>
      <c r="O1519" s="157"/>
      <c r="P1519" s="157"/>
      <c r="Q1519" s="157"/>
      <c r="R1519" s="157"/>
      <c r="S1519" s="157"/>
      <c r="T1519" s="157"/>
      <c r="U1519" s="157"/>
      <c r="V1519" s="157"/>
      <c r="W1519" s="157"/>
      <c r="X1519" s="157"/>
      <c r="Y1519" s="157"/>
      <c r="Z1519" s="157"/>
      <c r="AA1519" s="157"/>
      <c r="AB1519" s="157"/>
      <c r="AC1519" s="157"/>
      <c r="AD1519" s="157"/>
      <c r="AE1519" s="157"/>
      <c r="AF1519" s="157"/>
      <c r="AG1519" s="158" t="str">
        <f t="array" ref="AG1519">IF($P1519="", "",
  "IMT-" &amp; TEXT($A1519,"yyyy-mm-dd") &amp; "-" &amp;
  IFERROR(
    INDEX('{INDEX} Tour Packages'!A:AC,
      MATCH($P1519, '{INDEX} Tour Packages'!$A:$A, 0),
      MATCH("Destination Code", '{INDEX} Tour Packages'!$4:$4, 0)
    ),
    "UNKNOWN"
  ) &amp; "-" &amp;
  TEXT(COUNTIFS(P$4:P1519,P1519),"0000")
)
</f>
        <v/>
      </c>
    </row>
    <row r="1520">
      <c r="A1520" s="155"/>
      <c r="B1520" s="147"/>
      <c r="C1520" s="147"/>
      <c r="D1520" s="147"/>
      <c r="E1520" s="147"/>
      <c r="F1520" s="147"/>
      <c r="G1520" s="147"/>
      <c r="H1520" s="147"/>
      <c r="I1520" s="147"/>
      <c r="J1520" s="147"/>
      <c r="K1520" s="147"/>
      <c r="L1520" s="147"/>
      <c r="M1520" s="147"/>
      <c r="N1520" s="147"/>
      <c r="O1520" s="147"/>
      <c r="P1520" s="147"/>
      <c r="Q1520" s="147"/>
      <c r="R1520" s="147"/>
      <c r="S1520" s="147"/>
      <c r="T1520" s="147"/>
      <c r="U1520" s="147"/>
      <c r="V1520" s="147"/>
      <c r="W1520" s="147"/>
      <c r="X1520" s="147"/>
      <c r="Y1520" s="147"/>
      <c r="Z1520" s="147"/>
      <c r="AA1520" s="147"/>
      <c r="AB1520" s="147"/>
      <c r="AC1520" s="147"/>
      <c r="AD1520" s="147"/>
      <c r="AE1520" s="147"/>
      <c r="AF1520" s="147"/>
      <c r="AG1520" s="148" t="str">
        <f t="array" ref="AG1520">IF($P1520="", "",
  "IMT-" &amp; TEXT($A1520,"yyyy-mm-dd") &amp; "-" &amp;
  IFERROR(
    INDEX('{INDEX} Tour Packages'!A:AC,
      MATCH($P1520, '{INDEX} Tour Packages'!$A:$A, 0),
      MATCH("Destination Code", '{INDEX} Tour Packages'!$4:$4, 0)
    ),
    "UNKNOWN"
  ) &amp; "-" &amp;
  TEXT(COUNTIFS(P$4:P1520,P1520),"0000")
)
</f>
        <v/>
      </c>
    </row>
    <row r="1521">
      <c r="A1521" s="156"/>
      <c r="B1521" s="157"/>
      <c r="C1521" s="157"/>
      <c r="D1521" s="157"/>
      <c r="E1521" s="157"/>
      <c r="F1521" s="157"/>
      <c r="G1521" s="157"/>
      <c r="H1521" s="157"/>
      <c r="I1521" s="157"/>
      <c r="J1521" s="157"/>
      <c r="K1521" s="157"/>
      <c r="L1521" s="157"/>
      <c r="M1521" s="157"/>
      <c r="N1521" s="157"/>
      <c r="O1521" s="157"/>
      <c r="P1521" s="157"/>
      <c r="Q1521" s="157"/>
      <c r="R1521" s="157"/>
      <c r="S1521" s="157"/>
      <c r="T1521" s="157"/>
      <c r="U1521" s="157"/>
      <c r="V1521" s="157"/>
      <c r="W1521" s="157"/>
      <c r="X1521" s="157"/>
      <c r="Y1521" s="157"/>
      <c r="Z1521" s="157"/>
      <c r="AA1521" s="157"/>
      <c r="AB1521" s="157"/>
      <c r="AC1521" s="157"/>
      <c r="AD1521" s="157"/>
      <c r="AE1521" s="157"/>
      <c r="AF1521" s="157"/>
      <c r="AG1521" s="158" t="str">
        <f t="array" ref="AG1521">IF($P1521="", "",
  "IMT-" &amp; TEXT($A1521,"yyyy-mm-dd") &amp; "-" &amp;
  IFERROR(
    INDEX('{INDEX} Tour Packages'!A:AC,
      MATCH($P1521, '{INDEX} Tour Packages'!$A:$A, 0),
      MATCH("Destination Code", '{INDEX} Tour Packages'!$4:$4, 0)
    ),
    "UNKNOWN"
  ) &amp; "-" &amp;
  TEXT(COUNTIFS(P$4:P1521,P1521),"0000")
)
</f>
        <v/>
      </c>
    </row>
    <row r="1522">
      <c r="A1522" s="155"/>
      <c r="B1522" s="147"/>
      <c r="C1522" s="147"/>
      <c r="D1522" s="147"/>
      <c r="E1522" s="147"/>
      <c r="F1522" s="147"/>
      <c r="G1522" s="147"/>
      <c r="H1522" s="147"/>
      <c r="I1522" s="147"/>
      <c r="J1522" s="147"/>
      <c r="K1522" s="147"/>
      <c r="L1522" s="147"/>
      <c r="M1522" s="147"/>
      <c r="N1522" s="147"/>
      <c r="O1522" s="147"/>
      <c r="P1522" s="147"/>
      <c r="Q1522" s="147"/>
      <c r="R1522" s="147"/>
      <c r="S1522" s="147"/>
      <c r="T1522" s="147"/>
      <c r="U1522" s="147"/>
      <c r="V1522" s="147"/>
      <c r="W1522" s="147"/>
      <c r="X1522" s="147"/>
      <c r="Y1522" s="147"/>
      <c r="Z1522" s="147"/>
      <c r="AA1522" s="147"/>
      <c r="AB1522" s="147"/>
      <c r="AC1522" s="147"/>
      <c r="AD1522" s="147"/>
      <c r="AE1522" s="147"/>
      <c r="AF1522" s="147"/>
      <c r="AG1522" s="148" t="str">
        <f t="array" ref="AG1522">IF($P1522="", "",
  "IMT-" &amp; TEXT($A1522,"yyyy-mm-dd") &amp; "-" &amp;
  IFERROR(
    INDEX('{INDEX} Tour Packages'!A:AC,
      MATCH($P1522, '{INDEX} Tour Packages'!$A:$A, 0),
      MATCH("Destination Code", '{INDEX} Tour Packages'!$4:$4, 0)
    ),
    "UNKNOWN"
  ) &amp; "-" &amp;
  TEXT(COUNTIFS(P$4:P1522,P1522),"0000")
)
</f>
        <v/>
      </c>
    </row>
    <row r="1523">
      <c r="A1523" s="156"/>
      <c r="B1523" s="157"/>
      <c r="C1523" s="157"/>
      <c r="D1523" s="157"/>
      <c r="E1523" s="157"/>
      <c r="F1523" s="157"/>
      <c r="G1523" s="157"/>
      <c r="H1523" s="157"/>
      <c r="I1523" s="157"/>
      <c r="J1523" s="157"/>
      <c r="K1523" s="157"/>
      <c r="L1523" s="157"/>
      <c r="M1523" s="157"/>
      <c r="N1523" s="157"/>
      <c r="O1523" s="157"/>
      <c r="P1523" s="157"/>
      <c r="Q1523" s="157"/>
      <c r="R1523" s="157"/>
      <c r="S1523" s="157"/>
      <c r="T1523" s="157"/>
      <c r="U1523" s="157"/>
      <c r="V1523" s="157"/>
      <c r="W1523" s="157"/>
      <c r="X1523" s="157"/>
      <c r="Y1523" s="157"/>
      <c r="Z1523" s="157"/>
      <c r="AA1523" s="157"/>
      <c r="AB1523" s="157"/>
      <c r="AC1523" s="157"/>
      <c r="AD1523" s="157"/>
      <c r="AE1523" s="157"/>
      <c r="AF1523" s="157"/>
      <c r="AG1523" s="158" t="str">
        <f t="array" ref="AG1523">IF($P1523="", "",
  "IMT-" &amp; TEXT($A1523,"yyyy-mm-dd") &amp; "-" &amp;
  IFERROR(
    INDEX('{INDEX} Tour Packages'!A:AC,
      MATCH($P1523, '{INDEX} Tour Packages'!$A:$A, 0),
      MATCH("Destination Code", '{INDEX} Tour Packages'!$4:$4, 0)
    ),
    "UNKNOWN"
  ) &amp; "-" &amp;
  TEXT(COUNTIFS(P$4:P1523,P1523),"0000")
)
</f>
        <v/>
      </c>
    </row>
    <row r="1524">
      <c r="A1524" s="155"/>
      <c r="B1524" s="147"/>
      <c r="C1524" s="147"/>
      <c r="D1524" s="147"/>
      <c r="E1524" s="147"/>
      <c r="F1524" s="147"/>
      <c r="G1524" s="147"/>
      <c r="H1524" s="147"/>
      <c r="I1524" s="147"/>
      <c r="J1524" s="147"/>
      <c r="K1524" s="147"/>
      <c r="L1524" s="147"/>
      <c r="M1524" s="147"/>
      <c r="N1524" s="147"/>
      <c r="O1524" s="147"/>
      <c r="P1524" s="147"/>
      <c r="Q1524" s="147"/>
      <c r="R1524" s="147"/>
      <c r="S1524" s="147"/>
      <c r="T1524" s="147"/>
      <c r="U1524" s="147"/>
      <c r="V1524" s="147"/>
      <c r="W1524" s="147"/>
      <c r="X1524" s="147"/>
      <c r="Y1524" s="147"/>
      <c r="Z1524" s="147"/>
      <c r="AA1524" s="147"/>
      <c r="AB1524" s="147"/>
      <c r="AC1524" s="147"/>
      <c r="AD1524" s="147"/>
      <c r="AE1524" s="147"/>
      <c r="AF1524" s="147"/>
      <c r="AG1524" s="148" t="str">
        <f t="array" ref="AG1524">IF($P1524="", "",
  "IMT-" &amp; TEXT($A1524,"yyyy-mm-dd") &amp; "-" &amp;
  IFERROR(
    INDEX('{INDEX} Tour Packages'!A:AC,
      MATCH($P1524, '{INDEX} Tour Packages'!$A:$A, 0),
      MATCH("Destination Code", '{INDEX} Tour Packages'!$4:$4, 0)
    ),
    "UNKNOWN"
  ) &amp; "-" &amp;
  TEXT(COUNTIFS(P$4:P1524,P1524),"0000")
)
</f>
        <v/>
      </c>
    </row>
    <row r="1525">
      <c r="A1525" s="156"/>
      <c r="B1525" s="157"/>
      <c r="C1525" s="157"/>
      <c r="D1525" s="157"/>
      <c r="E1525" s="157"/>
      <c r="F1525" s="157"/>
      <c r="G1525" s="157"/>
      <c r="H1525" s="157"/>
      <c r="I1525" s="157"/>
      <c r="J1525" s="157"/>
      <c r="K1525" s="157"/>
      <c r="L1525" s="157"/>
      <c r="M1525" s="157"/>
      <c r="N1525" s="157"/>
      <c r="O1525" s="157"/>
      <c r="P1525" s="157"/>
      <c r="Q1525" s="157"/>
      <c r="R1525" s="157"/>
      <c r="S1525" s="157"/>
      <c r="T1525" s="157"/>
      <c r="U1525" s="157"/>
      <c r="V1525" s="157"/>
      <c r="W1525" s="157"/>
      <c r="X1525" s="157"/>
      <c r="Y1525" s="157"/>
      <c r="Z1525" s="157"/>
      <c r="AA1525" s="157"/>
      <c r="AB1525" s="157"/>
      <c r="AC1525" s="157"/>
      <c r="AD1525" s="157"/>
      <c r="AE1525" s="157"/>
      <c r="AF1525" s="157"/>
      <c r="AG1525" s="158" t="str">
        <f t="array" ref="AG1525">IF($P1525="", "",
  "IMT-" &amp; TEXT($A1525,"yyyy-mm-dd") &amp; "-" &amp;
  IFERROR(
    INDEX('{INDEX} Tour Packages'!A:AC,
      MATCH($P1525, '{INDEX} Tour Packages'!$A:$A, 0),
      MATCH("Destination Code", '{INDEX} Tour Packages'!$4:$4, 0)
    ),
    "UNKNOWN"
  ) &amp; "-" &amp;
  TEXT(COUNTIFS(P$4:P1525,P1525),"0000")
)
</f>
        <v/>
      </c>
    </row>
    <row r="1526">
      <c r="A1526" s="155"/>
      <c r="B1526" s="147"/>
      <c r="C1526" s="147"/>
      <c r="D1526" s="147"/>
      <c r="E1526" s="147"/>
      <c r="F1526" s="147"/>
      <c r="G1526" s="147"/>
      <c r="H1526" s="147"/>
      <c r="I1526" s="147"/>
      <c r="J1526" s="147"/>
      <c r="K1526" s="147"/>
      <c r="L1526" s="147"/>
      <c r="M1526" s="147"/>
      <c r="N1526" s="147"/>
      <c r="O1526" s="147"/>
      <c r="P1526" s="147"/>
      <c r="Q1526" s="147"/>
      <c r="R1526" s="147"/>
      <c r="S1526" s="147"/>
      <c r="T1526" s="147"/>
      <c r="U1526" s="147"/>
      <c r="V1526" s="147"/>
      <c r="W1526" s="147"/>
      <c r="X1526" s="147"/>
      <c r="Y1526" s="147"/>
      <c r="Z1526" s="147"/>
      <c r="AA1526" s="147"/>
      <c r="AB1526" s="147"/>
      <c r="AC1526" s="147"/>
      <c r="AD1526" s="147"/>
      <c r="AE1526" s="147"/>
      <c r="AF1526" s="147"/>
      <c r="AG1526" s="148" t="str">
        <f t="array" ref="AG1526">IF($P1526="", "",
  "IMT-" &amp; TEXT($A1526,"yyyy-mm-dd") &amp; "-" &amp;
  IFERROR(
    INDEX('{INDEX} Tour Packages'!A:AC,
      MATCH($P1526, '{INDEX} Tour Packages'!$A:$A, 0),
      MATCH("Destination Code", '{INDEX} Tour Packages'!$4:$4, 0)
    ),
    "UNKNOWN"
  ) &amp; "-" &amp;
  TEXT(COUNTIFS(P$4:P1526,P1526),"0000")
)
</f>
        <v/>
      </c>
    </row>
    <row r="1527">
      <c r="A1527" s="156"/>
      <c r="B1527" s="157"/>
      <c r="C1527" s="157"/>
      <c r="D1527" s="157"/>
      <c r="E1527" s="157"/>
      <c r="F1527" s="157"/>
      <c r="G1527" s="157"/>
      <c r="H1527" s="157"/>
      <c r="I1527" s="157"/>
      <c r="J1527" s="157"/>
      <c r="K1527" s="157"/>
      <c r="L1527" s="157"/>
      <c r="M1527" s="157"/>
      <c r="N1527" s="157"/>
      <c r="O1527" s="157"/>
      <c r="P1527" s="157"/>
      <c r="Q1527" s="157"/>
      <c r="R1527" s="157"/>
      <c r="S1527" s="157"/>
      <c r="T1527" s="157"/>
      <c r="U1527" s="157"/>
      <c r="V1527" s="157"/>
      <c r="W1527" s="157"/>
      <c r="X1527" s="157"/>
      <c r="Y1527" s="157"/>
      <c r="Z1527" s="157"/>
      <c r="AA1527" s="157"/>
      <c r="AB1527" s="157"/>
      <c r="AC1527" s="157"/>
      <c r="AD1527" s="157"/>
      <c r="AE1527" s="157"/>
      <c r="AF1527" s="157"/>
      <c r="AG1527" s="158" t="str">
        <f t="array" ref="AG1527">IF($P1527="", "",
  "IMT-" &amp; TEXT($A1527,"yyyy-mm-dd") &amp; "-" &amp;
  IFERROR(
    INDEX('{INDEX} Tour Packages'!A:AC,
      MATCH($P1527, '{INDEX} Tour Packages'!$A:$A, 0),
      MATCH("Destination Code", '{INDEX} Tour Packages'!$4:$4, 0)
    ),
    "UNKNOWN"
  ) &amp; "-" &amp;
  TEXT(COUNTIFS(P$4:P1527,P1527),"0000")
)
</f>
        <v/>
      </c>
    </row>
    <row r="1528">
      <c r="A1528" s="155"/>
      <c r="B1528" s="147"/>
      <c r="C1528" s="147"/>
      <c r="D1528" s="147"/>
      <c r="E1528" s="147"/>
      <c r="F1528" s="147"/>
      <c r="G1528" s="147"/>
      <c r="H1528" s="147"/>
      <c r="I1528" s="147"/>
      <c r="J1528" s="147"/>
      <c r="K1528" s="147"/>
      <c r="L1528" s="147"/>
      <c r="M1528" s="147"/>
      <c r="N1528" s="147"/>
      <c r="O1528" s="147"/>
      <c r="P1528" s="147"/>
      <c r="Q1528" s="147"/>
      <c r="R1528" s="147"/>
      <c r="S1528" s="147"/>
      <c r="T1528" s="147"/>
      <c r="U1528" s="147"/>
      <c r="V1528" s="147"/>
      <c r="W1528" s="147"/>
      <c r="X1528" s="147"/>
      <c r="Y1528" s="147"/>
      <c r="Z1528" s="147"/>
      <c r="AA1528" s="147"/>
      <c r="AB1528" s="147"/>
      <c r="AC1528" s="147"/>
      <c r="AD1528" s="147"/>
      <c r="AE1528" s="147"/>
      <c r="AF1528" s="147"/>
      <c r="AG1528" s="148" t="str">
        <f t="array" ref="AG1528">IF($P1528="", "",
  "IMT-" &amp; TEXT($A1528,"yyyy-mm-dd") &amp; "-" &amp;
  IFERROR(
    INDEX('{INDEX} Tour Packages'!A:AC,
      MATCH($P1528, '{INDEX} Tour Packages'!$A:$A, 0),
      MATCH("Destination Code", '{INDEX} Tour Packages'!$4:$4, 0)
    ),
    "UNKNOWN"
  ) &amp; "-" &amp;
  TEXT(COUNTIFS(P$4:P1528,P1528),"0000")
)
</f>
        <v/>
      </c>
    </row>
    <row r="1529">
      <c r="A1529" s="156"/>
      <c r="B1529" s="157"/>
      <c r="C1529" s="157"/>
      <c r="D1529" s="157"/>
      <c r="E1529" s="157"/>
      <c r="F1529" s="157"/>
      <c r="G1529" s="157"/>
      <c r="H1529" s="157"/>
      <c r="I1529" s="157"/>
      <c r="J1529" s="157"/>
      <c r="K1529" s="157"/>
      <c r="L1529" s="157"/>
      <c r="M1529" s="157"/>
      <c r="N1529" s="157"/>
      <c r="O1529" s="157"/>
      <c r="P1529" s="157"/>
      <c r="Q1529" s="157"/>
      <c r="R1529" s="157"/>
      <c r="S1529" s="157"/>
      <c r="T1529" s="157"/>
      <c r="U1529" s="157"/>
      <c r="V1529" s="157"/>
      <c r="W1529" s="157"/>
      <c r="X1529" s="157"/>
      <c r="Y1529" s="157"/>
      <c r="Z1529" s="157"/>
      <c r="AA1529" s="157"/>
      <c r="AB1529" s="157"/>
      <c r="AC1529" s="157"/>
      <c r="AD1529" s="157"/>
      <c r="AE1529" s="157"/>
      <c r="AF1529" s="157"/>
      <c r="AG1529" s="158" t="str">
        <f t="array" ref="AG1529">IF($P1529="", "",
  "IMT-" &amp; TEXT($A1529,"yyyy-mm-dd") &amp; "-" &amp;
  IFERROR(
    INDEX('{INDEX} Tour Packages'!A:AC,
      MATCH($P1529, '{INDEX} Tour Packages'!$A:$A, 0),
      MATCH("Destination Code", '{INDEX} Tour Packages'!$4:$4, 0)
    ),
    "UNKNOWN"
  ) &amp; "-" &amp;
  TEXT(COUNTIFS(P$4:P1529,P1529),"0000")
)
</f>
        <v/>
      </c>
    </row>
    <row r="1530">
      <c r="A1530" s="155"/>
      <c r="B1530" s="147"/>
      <c r="C1530" s="147"/>
      <c r="D1530" s="147"/>
      <c r="E1530" s="147"/>
      <c r="F1530" s="147"/>
      <c r="G1530" s="147"/>
      <c r="H1530" s="147"/>
      <c r="I1530" s="147"/>
      <c r="J1530" s="147"/>
      <c r="K1530" s="147"/>
      <c r="L1530" s="147"/>
      <c r="M1530" s="147"/>
      <c r="N1530" s="147"/>
      <c r="O1530" s="147"/>
      <c r="P1530" s="147"/>
      <c r="Q1530" s="147"/>
      <c r="R1530" s="147"/>
      <c r="S1530" s="147"/>
      <c r="T1530" s="147"/>
      <c r="U1530" s="147"/>
      <c r="V1530" s="147"/>
      <c r="W1530" s="147"/>
      <c r="X1530" s="147"/>
      <c r="Y1530" s="147"/>
      <c r="Z1530" s="147"/>
      <c r="AA1530" s="147"/>
      <c r="AB1530" s="147"/>
      <c r="AC1530" s="147"/>
      <c r="AD1530" s="147"/>
      <c r="AE1530" s="147"/>
      <c r="AF1530" s="147"/>
      <c r="AG1530" s="148" t="str">
        <f t="array" ref="AG1530">IF($P1530="", "",
  "IMT-" &amp; TEXT($A1530,"yyyy-mm-dd") &amp; "-" &amp;
  IFERROR(
    INDEX('{INDEX} Tour Packages'!A:AC,
      MATCH($P1530, '{INDEX} Tour Packages'!$A:$A, 0),
      MATCH("Destination Code", '{INDEX} Tour Packages'!$4:$4, 0)
    ),
    "UNKNOWN"
  ) &amp; "-" &amp;
  TEXT(COUNTIFS(P$4:P1530,P1530),"0000")
)
</f>
        <v/>
      </c>
    </row>
    <row r="1531">
      <c r="A1531" s="156"/>
      <c r="B1531" s="157"/>
      <c r="C1531" s="157"/>
      <c r="D1531" s="157"/>
      <c r="E1531" s="157"/>
      <c r="F1531" s="157"/>
      <c r="G1531" s="157"/>
      <c r="H1531" s="157"/>
      <c r="I1531" s="157"/>
      <c r="J1531" s="157"/>
      <c r="K1531" s="157"/>
      <c r="L1531" s="157"/>
      <c r="M1531" s="157"/>
      <c r="N1531" s="157"/>
      <c r="O1531" s="157"/>
      <c r="P1531" s="157"/>
      <c r="Q1531" s="157"/>
      <c r="R1531" s="157"/>
      <c r="S1531" s="157"/>
      <c r="T1531" s="157"/>
      <c r="U1531" s="157"/>
      <c r="V1531" s="157"/>
      <c r="W1531" s="157"/>
      <c r="X1531" s="157"/>
      <c r="Y1531" s="157"/>
      <c r="Z1531" s="157"/>
      <c r="AA1531" s="157"/>
      <c r="AB1531" s="157"/>
      <c r="AC1531" s="157"/>
      <c r="AD1531" s="157"/>
      <c r="AE1531" s="157"/>
      <c r="AF1531" s="157"/>
      <c r="AG1531" s="158" t="str">
        <f t="array" ref="AG1531">IF($P1531="", "",
  "IMT-" &amp; TEXT($A1531,"yyyy-mm-dd") &amp; "-" &amp;
  IFERROR(
    INDEX('{INDEX} Tour Packages'!A:AC,
      MATCH($P1531, '{INDEX} Tour Packages'!$A:$A, 0),
      MATCH("Destination Code", '{INDEX} Tour Packages'!$4:$4, 0)
    ),
    "UNKNOWN"
  ) &amp; "-" &amp;
  TEXT(COUNTIFS(P$4:P1531,P1531),"0000")
)
</f>
        <v/>
      </c>
    </row>
    <row r="1532">
      <c r="A1532" s="155"/>
      <c r="B1532" s="147"/>
      <c r="C1532" s="147"/>
      <c r="D1532" s="147"/>
      <c r="E1532" s="147"/>
      <c r="F1532" s="147"/>
      <c r="G1532" s="147"/>
      <c r="H1532" s="147"/>
      <c r="I1532" s="147"/>
      <c r="J1532" s="147"/>
      <c r="K1532" s="147"/>
      <c r="L1532" s="147"/>
      <c r="M1532" s="147"/>
      <c r="N1532" s="147"/>
      <c r="O1532" s="147"/>
      <c r="P1532" s="147"/>
      <c r="Q1532" s="147"/>
      <c r="R1532" s="147"/>
      <c r="S1532" s="147"/>
      <c r="T1532" s="147"/>
      <c r="U1532" s="147"/>
      <c r="V1532" s="147"/>
      <c r="W1532" s="147"/>
      <c r="X1532" s="147"/>
      <c r="Y1532" s="147"/>
      <c r="Z1532" s="147"/>
      <c r="AA1532" s="147"/>
      <c r="AB1532" s="147"/>
      <c r="AC1532" s="147"/>
      <c r="AD1532" s="147"/>
      <c r="AE1532" s="147"/>
      <c r="AF1532" s="147"/>
      <c r="AG1532" s="148" t="str">
        <f t="array" ref="AG1532">IF($P1532="", "",
  "IMT-" &amp; TEXT($A1532,"yyyy-mm-dd") &amp; "-" &amp;
  IFERROR(
    INDEX('{INDEX} Tour Packages'!A:AC,
      MATCH($P1532, '{INDEX} Tour Packages'!$A:$A, 0),
      MATCH("Destination Code", '{INDEX} Tour Packages'!$4:$4, 0)
    ),
    "UNKNOWN"
  ) &amp; "-" &amp;
  TEXT(COUNTIFS(P$4:P1532,P1532),"0000")
)
</f>
        <v/>
      </c>
    </row>
    <row r="1533">
      <c r="A1533" s="156"/>
      <c r="B1533" s="157"/>
      <c r="C1533" s="157"/>
      <c r="D1533" s="157"/>
      <c r="E1533" s="157"/>
      <c r="F1533" s="157"/>
      <c r="G1533" s="157"/>
      <c r="H1533" s="157"/>
      <c r="I1533" s="157"/>
      <c r="J1533" s="157"/>
      <c r="K1533" s="157"/>
      <c r="L1533" s="157"/>
      <c r="M1533" s="157"/>
      <c r="N1533" s="157"/>
      <c r="O1533" s="157"/>
      <c r="P1533" s="157"/>
      <c r="Q1533" s="157"/>
      <c r="R1533" s="157"/>
      <c r="S1533" s="157"/>
      <c r="T1533" s="157"/>
      <c r="U1533" s="157"/>
      <c r="V1533" s="157"/>
      <c r="W1533" s="157"/>
      <c r="X1533" s="157"/>
      <c r="Y1533" s="157"/>
      <c r="Z1533" s="157"/>
      <c r="AA1533" s="157"/>
      <c r="AB1533" s="157"/>
      <c r="AC1533" s="157"/>
      <c r="AD1533" s="157"/>
      <c r="AE1533" s="157"/>
      <c r="AF1533" s="157"/>
      <c r="AG1533" s="158" t="str">
        <f t="array" ref="AG1533">IF($P1533="", "",
  "IMT-" &amp; TEXT($A1533,"yyyy-mm-dd") &amp; "-" &amp;
  IFERROR(
    INDEX('{INDEX} Tour Packages'!A:AC,
      MATCH($P1533, '{INDEX} Tour Packages'!$A:$A, 0),
      MATCH("Destination Code", '{INDEX} Tour Packages'!$4:$4, 0)
    ),
    "UNKNOWN"
  ) &amp; "-" &amp;
  TEXT(COUNTIFS(P$4:P1533,P1533),"0000")
)
</f>
        <v/>
      </c>
    </row>
    <row r="1534">
      <c r="A1534" s="155"/>
      <c r="B1534" s="147"/>
      <c r="C1534" s="147"/>
      <c r="D1534" s="147"/>
      <c r="E1534" s="147"/>
      <c r="F1534" s="147"/>
      <c r="G1534" s="147"/>
      <c r="H1534" s="147"/>
      <c r="I1534" s="147"/>
      <c r="J1534" s="147"/>
      <c r="K1534" s="147"/>
      <c r="L1534" s="147"/>
      <c r="M1534" s="147"/>
      <c r="N1534" s="147"/>
      <c r="O1534" s="147"/>
      <c r="P1534" s="147"/>
      <c r="Q1534" s="147"/>
      <c r="R1534" s="147"/>
      <c r="S1534" s="147"/>
      <c r="T1534" s="147"/>
      <c r="U1534" s="147"/>
      <c r="V1534" s="147"/>
      <c r="W1534" s="147"/>
      <c r="X1534" s="147"/>
      <c r="Y1534" s="147"/>
      <c r="Z1534" s="147"/>
      <c r="AA1534" s="147"/>
      <c r="AB1534" s="147"/>
      <c r="AC1534" s="147"/>
      <c r="AD1534" s="147"/>
      <c r="AE1534" s="147"/>
      <c r="AF1534" s="147"/>
      <c r="AG1534" s="148" t="str">
        <f t="array" ref="AG1534">IF($P1534="", "",
  "IMT-" &amp; TEXT($A1534,"yyyy-mm-dd") &amp; "-" &amp;
  IFERROR(
    INDEX('{INDEX} Tour Packages'!A:AC,
      MATCH($P1534, '{INDEX} Tour Packages'!$A:$A, 0),
      MATCH("Destination Code", '{INDEX} Tour Packages'!$4:$4, 0)
    ),
    "UNKNOWN"
  ) &amp; "-" &amp;
  TEXT(COUNTIFS(P$4:P1534,P1534),"0000")
)
</f>
        <v/>
      </c>
    </row>
    <row r="1535">
      <c r="A1535" s="156"/>
      <c r="B1535" s="157"/>
      <c r="C1535" s="157"/>
      <c r="D1535" s="157"/>
      <c r="E1535" s="157"/>
      <c r="F1535" s="157"/>
      <c r="G1535" s="157"/>
      <c r="H1535" s="157"/>
      <c r="I1535" s="157"/>
      <c r="J1535" s="157"/>
      <c r="K1535" s="157"/>
      <c r="L1535" s="157"/>
      <c r="M1535" s="157"/>
      <c r="N1535" s="157"/>
      <c r="O1535" s="157"/>
      <c r="P1535" s="157"/>
      <c r="Q1535" s="157"/>
      <c r="R1535" s="157"/>
      <c r="S1535" s="157"/>
      <c r="T1535" s="157"/>
      <c r="U1535" s="157"/>
      <c r="V1535" s="157"/>
      <c r="W1535" s="157"/>
      <c r="X1535" s="157"/>
      <c r="Y1535" s="157"/>
      <c r="Z1535" s="157"/>
      <c r="AA1535" s="157"/>
      <c r="AB1535" s="157"/>
      <c r="AC1535" s="157"/>
      <c r="AD1535" s="157"/>
      <c r="AE1535" s="157"/>
      <c r="AF1535" s="157"/>
      <c r="AG1535" s="158" t="str">
        <f t="array" ref="AG1535">IF($P1535="", "",
  "IMT-" &amp; TEXT($A1535,"yyyy-mm-dd") &amp; "-" &amp;
  IFERROR(
    INDEX('{INDEX} Tour Packages'!A:AC,
      MATCH($P1535, '{INDEX} Tour Packages'!$A:$A, 0),
      MATCH("Destination Code", '{INDEX} Tour Packages'!$4:$4, 0)
    ),
    "UNKNOWN"
  ) &amp; "-" &amp;
  TEXT(COUNTIFS(P$4:P1535,P1535),"0000")
)
</f>
        <v/>
      </c>
    </row>
    <row r="1536">
      <c r="A1536" s="155"/>
      <c r="B1536" s="147"/>
      <c r="C1536" s="147"/>
      <c r="D1536" s="147"/>
      <c r="E1536" s="147"/>
      <c r="F1536" s="147"/>
      <c r="G1536" s="147"/>
      <c r="H1536" s="147"/>
      <c r="I1536" s="147"/>
      <c r="J1536" s="147"/>
      <c r="K1536" s="147"/>
      <c r="L1536" s="147"/>
      <c r="M1536" s="147"/>
      <c r="N1536" s="147"/>
      <c r="O1536" s="147"/>
      <c r="P1536" s="147"/>
      <c r="Q1536" s="147"/>
      <c r="R1536" s="147"/>
      <c r="S1536" s="147"/>
      <c r="T1536" s="147"/>
      <c r="U1536" s="147"/>
      <c r="V1536" s="147"/>
      <c r="W1536" s="147"/>
      <c r="X1536" s="147"/>
      <c r="Y1536" s="147"/>
      <c r="Z1536" s="147"/>
      <c r="AA1536" s="147"/>
      <c r="AB1536" s="147"/>
      <c r="AC1536" s="147"/>
      <c r="AD1536" s="147"/>
      <c r="AE1536" s="147"/>
      <c r="AF1536" s="147"/>
      <c r="AG1536" s="148" t="str">
        <f t="array" ref="AG1536">IF($P1536="", "",
  "IMT-" &amp; TEXT($A1536,"yyyy-mm-dd") &amp; "-" &amp;
  IFERROR(
    INDEX('{INDEX} Tour Packages'!A:AC,
      MATCH($P1536, '{INDEX} Tour Packages'!$A:$A, 0),
      MATCH("Destination Code", '{INDEX} Tour Packages'!$4:$4, 0)
    ),
    "UNKNOWN"
  ) &amp; "-" &amp;
  TEXT(COUNTIFS(P$4:P1536,P1536),"0000")
)
</f>
        <v/>
      </c>
    </row>
    <row r="1537">
      <c r="A1537" s="156"/>
      <c r="B1537" s="157"/>
      <c r="C1537" s="157"/>
      <c r="D1537" s="157"/>
      <c r="E1537" s="157"/>
      <c r="F1537" s="157"/>
      <c r="G1537" s="157"/>
      <c r="H1537" s="157"/>
      <c r="I1537" s="157"/>
      <c r="J1537" s="157"/>
      <c r="K1537" s="157"/>
      <c r="L1537" s="157"/>
      <c r="M1537" s="157"/>
      <c r="N1537" s="157"/>
      <c r="O1537" s="157"/>
      <c r="P1537" s="157"/>
      <c r="Q1537" s="157"/>
      <c r="R1537" s="157"/>
      <c r="S1537" s="157"/>
      <c r="T1537" s="157"/>
      <c r="U1537" s="157"/>
      <c r="V1537" s="157"/>
      <c r="W1537" s="157"/>
      <c r="X1537" s="157"/>
      <c r="Y1537" s="157"/>
      <c r="Z1537" s="157"/>
      <c r="AA1537" s="157"/>
      <c r="AB1537" s="157"/>
      <c r="AC1537" s="157"/>
      <c r="AD1537" s="157"/>
      <c r="AE1537" s="157"/>
      <c r="AF1537" s="157"/>
      <c r="AG1537" s="158" t="str">
        <f t="array" ref="AG1537">IF($P1537="", "",
  "IMT-" &amp; TEXT($A1537,"yyyy-mm-dd") &amp; "-" &amp;
  IFERROR(
    INDEX('{INDEX} Tour Packages'!A:AC,
      MATCH($P1537, '{INDEX} Tour Packages'!$A:$A, 0),
      MATCH("Destination Code", '{INDEX} Tour Packages'!$4:$4, 0)
    ),
    "UNKNOWN"
  ) &amp; "-" &amp;
  TEXT(COUNTIFS(P$4:P1537,P1537),"0000")
)
</f>
        <v/>
      </c>
    </row>
    <row r="1538">
      <c r="A1538" s="155"/>
      <c r="B1538" s="147"/>
      <c r="C1538" s="147"/>
      <c r="D1538" s="147"/>
      <c r="E1538" s="147"/>
      <c r="F1538" s="147"/>
      <c r="G1538" s="147"/>
      <c r="H1538" s="147"/>
      <c r="I1538" s="147"/>
      <c r="J1538" s="147"/>
      <c r="K1538" s="147"/>
      <c r="L1538" s="147"/>
      <c r="M1538" s="147"/>
      <c r="N1538" s="147"/>
      <c r="O1538" s="147"/>
      <c r="P1538" s="147"/>
      <c r="Q1538" s="147"/>
      <c r="R1538" s="147"/>
      <c r="S1538" s="147"/>
      <c r="T1538" s="147"/>
      <c r="U1538" s="147"/>
      <c r="V1538" s="147"/>
      <c r="W1538" s="147"/>
      <c r="X1538" s="147"/>
      <c r="Y1538" s="147"/>
      <c r="Z1538" s="147"/>
      <c r="AA1538" s="147"/>
      <c r="AB1538" s="147"/>
      <c r="AC1538" s="147"/>
      <c r="AD1538" s="147"/>
      <c r="AE1538" s="147"/>
      <c r="AF1538" s="147"/>
      <c r="AG1538" s="148" t="str">
        <f t="array" ref="AG1538">IF($P1538="", "",
  "IMT-" &amp; TEXT($A1538,"yyyy-mm-dd") &amp; "-" &amp;
  IFERROR(
    INDEX('{INDEX} Tour Packages'!A:AC,
      MATCH($P1538, '{INDEX} Tour Packages'!$A:$A, 0),
      MATCH("Destination Code", '{INDEX} Tour Packages'!$4:$4, 0)
    ),
    "UNKNOWN"
  ) &amp; "-" &amp;
  TEXT(COUNTIFS(P$4:P1538,P1538),"0000")
)
</f>
        <v/>
      </c>
    </row>
    <row r="1539">
      <c r="A1539" s="156"/>
      <c r="B1539" s="157"/>
      <c r="C1539" s="157"/>
      <c r="D1539" s="157"/>
      <c r="E1539" s="157"/>
      <c r="F1539" s="157"/>
      <c r="G1539" s="157"/>
      <c r="H1539" s="157"/>
      <c r="I1539" s="157"/>
      <c r="J1539" s="157"/>
      <c r="K1539" s="157"/>
      <c r="L1539" s="157"/>
      <c r="M1539" s="157"/>
      <c r="N1539" s="157"/>
      <c r="O1539" s="157"/>
      <c r="P1539" s="157"/>
      <c r="Q1539" s="157"/>
      <c r="R1539" s="157"/>
      <c r="S1539" s="157"/>
      <c r="T1539" s="157"/>
      <c r="U1539" s="157"/>
      <c r="V1539" s="157"/>
      <c r="W1539" s="157"/>
      <c r="X1539" s="157"/>
      <c r="Y1539" s="157"/>
      <c r="Z1539" s="157"/>
      <c r="AA1539" s="157"/>
      <c r="AB1539" s="157"/>
      <c r="AC1539" s="157"/>
      <c r="AD1539" s="157"/>
      <c r="AE1539" s="157"/>
      <c r="AF1539" s="157"/>
      <c r="AG1539" s="158" t="str">
        <f t="array" ref="AG1539">IF($P1539="", "",
  "IMT-" &amp; TEXT($A1539,"yyyy-mm-dd") &amp; "-" &amp;
  IFERROR(
    INDEX('{INDEX} Tour Packages'!A:AC,
      MATCH($P1539, '{INDEX} Tour Packages'!$A:$A, 0),
      MATCH("Destination Code", '{INDEX} Tour Packages'!$4:$4, 0)
    ),
    "UNKNOWN"
  ) &amp; "-" &amp;
  TEXT(COUNTIFS(P$4:P1539,P1539),"0000")
)
</f>
        <v/>
      </c>
    </row>
    <row r="1540">
      <c r="A1540" s="155"/>
      <c r="B1540" s="147"/>
      <c r="C1540" s="147"/>
      <c r="D1540" s="147"/>
      <c r="E1540" s="147"/>
      <c r="F1540" s="147"/>
      <c r="G1540" s="147"/>
      <c r="H1540" s="147"/>
      <c r="I1540" s="147"/>
      <c r="J1540" s="147"/>
      <c r="K1540" s="147"/>
      <c r="L1540" s="147"/>
      <c r="M1540" s="147"/>
      <c r="N1540" s="147"/>
      <c r="O1540" s="147"/>
      <c r="P1540" s="147"/>
      <c r="Q1540" s="147"/>
      <c r="R1540" s="147"/>
      <c r="S1540" s="147"/>
      <c r="T1540" s="147"/>
      <c r="U1540" s="147"/>
      <c r="V1540" s="147"/>
      <c r="W1540" s="147"/>
      <c r="X1540" s="147"/>
      <c r="Y1540" s="147"/>
      <c r="Z1540" s="147"/>
      <c r="AA1540" s="147"/>
      <c r="AB1540" s="147"/>
      <c r="AC1540" s="147"/>
      <c r="AD1540" s="147"/>
      <c r="AE1540" s="147"/>
      <c r="AF1540" s="147"/>
      <c r="AG1540" s="148" t="str">
        <f t="array" ref="AG1540">IF($P1540="", "",
  "IMT-" &amp; TEXT($A1540,"yyyy-mm-dd") &amp; "-" &amp;
  IFERROR(
    INDEX('{INDEX} Tour Packages'!A:AC,
      MATCH($P1540, '{INDEX} Tour Packages'!$A:$A, 0),
      MATCH("Destination Code", '{INDEX} Tour Packages'!$4:$4, 0)
    ),
    "UNKNOWN"
  ) &amp; "-" &amp;
  TEXT(COUNTIFS(P$4:P1540,P1540),"0000")
)
</f>
        <v/>
      </c>
    </row>
    <row r="1541">
      <c r="A1541" s="156"/>
      <c r="B1541" s="157"/>
      <c r="C1541" s="157"/>
      <c r="D1541" s="157"/>
      <c r="E1541" s="157"/>
      <c r="F1541" s="157"/>
      <c r="G1541" s="157"/>
      <c r="H1541" s="157"/>
      <c r="I1541" s="157"/>
      <c r="J1541" s="157"/>
      <c r="K1541" s="157"/>
      <c r="L1541" s="157"/>
      <c r="M1541" s="157"/>
      <c r="N1541" s="157"/>
      <c r="O1541" s="157"/>
      <c r="P1541" s="157"/>
      <c r="Q1541" s="157"/>
      <c r="R1541" s="157"/>
      <c r="S1541" s="157"/>
      <c r="T1541" s="157"/>
      <c r="U1541" s="157"/>
      <c r="V1541" s="157"/>
      <c r="W1541" s="157"/>
      <c r="X1541" s="157"/>
      <c r="Y1541" s="157"/>
      <c r="Z1541" s="157"/>
      <c r="AA1541" s="157"/>
      <c r="AB1541" s="157"/>
      <c r="AC1541" s="157"/>
      <c r="AD1541" s="157"/>
      <c r="AE1541" s="157"/>
      <c r="AF1541" s="157"/>
      <c r="AG1541" s="158" t="str">
        <f t="array" ref="AG1541">IF($P1541="", "",
  "IMT-" &amp; TEXT($A1541,"yyyy-mm-dd") &amp; "-" &amp;
  IFERROR(
    INDEX('{INDEX} Tour Packages'!A:AC,
      MATCH($P1541, '{INDEX} Tour Packages'!$A:$A, 0),
      MATCH("Destination Code", '{INDEX} Tour Packages'!$4:$4, 0)
    ),
    "UNKNOWN"
  ) &amp; "-" &amp;
  TEXT(COUNTIFS(P$4:P1541,P1541),"0000")
)
</f>
        <v/>
      </c>
    </row>
    <row r="1542">
      <c r="A1542" s="155"/>
      <c r="B1542" s="147"/>
      <c r="C1542" s="147"/>
      <c r="D1542" s="147"/>
      <c r="E1542" s="147"/>
      <c r="F1542" s="147"/>
      <c r="G1542" s="147"/>
      <c r="H1542" s="147"/>
      <c r="I1542" s="147"/>
      <c r="J1542" s="147"/>
      <c r="K1542" s="147"/>
      <c r="L1542" s="147"/>
      <c r="M1542" s="147"/>
      <c r="N1542" s="147"/>
      <c r="O1542" s="147"/>
      <c r="P1542" s="147"/>
      <c r="Q1542" s="147"/>
      <c r="R1542" s="147"/>
      <c r="S1542" s="147"/>
      <c r="T1542" s="147"/>
      <c r="U1542" s="147"/>
      <c r="V1542" s="147"/>
      <c r="W1542" s="147"/>
      <c r="X1542" s="147"/>
      <c r="Y1542" s="147"/>
      <c r="Z1542" s="147"/>
      <c r="AA1542" s="147"/>
      <c r="AB1542" s="147"/>
      <c r="AC1542" s="147"/>
      <c r="AD1542" s="147"/>
      <c r="AE1542" s="147"/>
      <c r="AF1542" s="147"/>
      <c r="AG1542" s="148" t="str">
        <f t="array" ref="AG1542">IF($P1542="", "",
  "IMT-" &amp; TEXT($A1542,"yyyy-mm-dd") &amp; "-" &amp;
  IFERROR(
    INDEX('{INDEX} Tour Packages'!A:AC,
      MATCH($P1542, '{INDEX} Tour Packages'!$A:$A, 0),
      MATCH("Destination Code", '{INDEX} Tour Packages'!$4:$4, 0)
    ),
    "UNKNOWN"
  ) &amp; "-" &amp;
  TEXT(COUNTIFS(P$4:P1542,P1542),"0000")
)
</f>
        <v/>
      </c>
    </row>
    <row r="1543">
      <c r="A1543" s="156"/>
      <c r="B1543" s="157"/>
      <c r="C1543" s="157"/>
      <c r="D1543" s="157"/>
      <c r="E1543" s="157"/>
      <c r="F1543" s="157"/>
      <c r="G1543" s="157"/>
      <c r="H1543" s="157"/>
      <c r="I1543" s="157"/>
      <c r="J1543" s="157"/>
      <c r="K1543" s="157"/>
      <c r="L1543" s="157"/>
      <c r="M1543" s="157"/>
      <c r="N1543" s="157"/>
      <c r="O1543" s="157"/>
      <c r="P1543" s="157"/>
      <c r="Q1543" s="157"/>
      <c r="R1543" s="157"/>
      <c r="S1543" s="157"/>
      <c r="T1543" s="157"/>
      <c r="U1543" s="157"/>
      <c r="V1543" s="157"/>
      <c r="W1543" s="157"/>
      <c r="X1543" s="157"/>
      <c r="Y1543" s="157"/>
      <c r="Z1543" s="157"/>
      <c r="AA1543" s="157"/>
      <c r="AB1543" s="157"/>
      <c r="AC1543" s="157"/>
      <c r="AD1543" s="157"/>
      <c r="AE1543" s="157"/>
      <c r="AF1543" s="157"/>
      <c r="AG1543" s="158" t="str">
        <f t="array" ref="AG1543">IF($P1543="", "",
  "IMT-" &amp; TEXT($A1543,"yyyy-mm-dd") &amp; "-" &amp;
  IFERROR(
    INDEX('{INDEX} Tour Packages'!A:AC,
      MATCH($P1543, '{INDEX} Tour Packages'!$A:$A, 0),
      MATCH("Destination Code", '{INDEX} Tour Packages'!$4:$4, 0)
    ),
    "UNKNOWN"
  ) &amp; "-" &amp;
  TEXT(COUNTIFS(P$4:P1543,P1543),"0000")
)
</f>
        <v/>
      </c>
    </row>
    <row r="1544">
      <c r="A1544" s="155"/>
      <c r="B1544" s="147"/>
      <c r="C1544" s="147"/>
      <c r="D1544" s="147"/>
      <c r="E1544" s="147"/>
      <c r="F1544" s="147"/>
      <c r="G1544" s="147"/>
      <c r="H1544" s="147"/>
      <c r="I1544" s="147"/>
      <c r="J1544" s="147"/>
      <c r="K1544" s="147"/>
      <c r="L1544" s="147"/>
      <c r="M1544" s="147"/>
      <c r="N1544" s="147"/>
      <c r="O1544" s="147"/>
      <c r="P1544" s="147"/>
      <c r="Q1544" s="147"/>
      <c r="R1544" s="147"/>
      <c r="S1544" s="147"/>
      <c r="T1544" s="147"/>
      <c r="U1544" s="147"/>
      <c r="V1544" s="147"/>
      <c r="W1544" s="147"/>
      <c r="X1544" s="147"/>
      <c r="Y1544" s="147"/>
      <c r="Z1544" s="147"/>
      <c r="AA1544" s="147"/>
      <c r="AB1544" s="147"/>
      <c r="AC1544" s="147"/>
      <c r="AD1544" s="147"/>
      <c r="AE1544" s="147"/>
      <c r="AF1544" s="147"/>
      <c r="AG1544" s="148" t="str">
        <f t="array" ref="AG1544">IF($P1544="", "",
  "IMT-" &amp; TEXT($A1544,"yyyy-mm-dd") &amp; "-" &amp;
  IFERROR(
    INDEX('{INDEX} Tour Packages'!A:AC,
      MATCH($P1544, '{INDEX} Tour Packages'!$A:$A, 0),
      MATCH("Destination Code", '{INDEX} Tour Packages'!$4:$4, 0)
    ),
    "UNKNOWN"
  ) &amp; "-" &amp;
  TEXT(COUNTIFS(P$4:P1544,P1544),"0000")
)
</f>
        <v/>
      </c>
    </row>
    <row r="1545">
      <c r="A1545" s="156"/>
      <c r="B1545" s="157"/>
      <c r="C1545" s="157"/>
      <c r="D1545" s="157"/>
      <c r="E1545" s="157"/>
      <c r="F1545" s="157"/>
      <c r="G1545" s="157"/>
      <c r="H1545" s="157"/>
      <c r="I1545" s="157"/>
      <c r="J1545" s="157"/>
      <c r="K1545" s="157"/>
      <c r="L1545" s="157"/>
      <c r="M1545" s="157"/>
      <c r="N1545" s="157"/>
      <c r="O1545" s="157"/>
      <c r="P1545" s="157"/>
      <c r="Q1545" s="157"/>
      <c r="R1545" s="157"/>
      <c r="S1545" s="157"/>
      <c r="T1545" s="157"/>
      <c r="U1545" s="157"/>
      <c r="V1545" s="157"/>
      <c r="W1545" s="157"/>
      <c r="X1545" s="157"/>
      <c r="Y1545" s="157"/>
      <c r="Z1545" s="157"/>
      <c r="AA1545" s="157"/>
      <c r="AB1545" s="157"/>
      <c r="AC1545" s="157"/>
      <c r="AD1545" s="157"/>
      <c r="AE1545" s="157"/>
      <c r="AF1545" s="157"/>
      <c r="AG1545" s="158" t="str">
        <f t="array" ref="AG1545">IF($P1545="", "",
  "IMT-" &amp; TEXT($A1545,"yyyy-mm-dd") &amp; "-" &amp;
  IFERROR(
    INDEX('{INDEX} Tour Packages'!A:AC,
      MATCH($P1545, '{INDEX} Tour Packages'!$A:$A, 0),
      MATCH("Destination Code", '{INDEX} Tour Packages'!$4:$4, 0)
    ),
    "UNKNOWN"
  ) &amp; "-" &amp;
  TEXT(COUNTIFS(P$4:P1545,P1545),"0000")
)
</f>
        <v/>
      </c>
    </row>
    <row r="1546">
      <c r="A1546" s="155"/>
      <c r="B1546" s="147"/>
      <c r="C1546" s="147"/>
      <c r="D1546" s="147"/>
      <c r="E1546" s="147"/>
      <c r="F1546" s="147"/>
      <c r="G1546" s="147"/>
      <c r="H1546" s="147"/>
      <c r="I1546" s="147"/>
      <c r="J1546" s="147"/>
      <c r="K1546" s="147"/>
      <c r="L1546" s="147"/>
      <c r="M1546" s="147"/>
      <c r="N1546" s="147"/>
      <c r="O1546" s="147"/>
      <c r="P1546" s="147"/>
      <c r="Q1546" s="147"/>
      <c r="R1546" s="147"/>
      <c r="S1546" s="147"/>
      <c r="T1546" s="147"/>
      <c r="U1546" s="147"/>
      <c r="V1546" s="147"/>
      <c r="W1546" s="147"/>
      <c r="X1546" s="147"/>
      <c r="Y1546" s="147"/>
      <c r="Z1546" s="147"/>
      <c r="AA1546" s="147"/>
      <c r="AB1546" s="147"/>
      <c r="AC1546" s="147"/>
      <c r="AD1546" s="147"/>
      <c r="AE1546" s="147"/>
      <c r="AF1546" s="147"/>
      <c r="AG1546" s="148" t="str">
        <f t="array" ref="AG1546">IF($P1546="", "",
  "IMT-" &amp; TEXT($A1546,"yyyy-mm-dd") &amp; "-" &amp;
  IFERROR(
    INDEX('{INDEX} Tour Packages'!A:AC,
      MATCH($P1546, '{INDEX} Tour Packages'!$A:$A, 0),
      MATCH("Destination Code", '{INDEX} Tour Packages'!$4:$4, 0)
    ),
    "UNKNOWN"
  ) &amp; "-" &amp;
  TEXT(COUNTIFS(P$4:P1546,P1546),"0000")
)
</f>
        <v/>
      </c>
    </row>
    <row r="1547">
      <c r="A1547" s="156"/>
      <c r="B1547" s="157"/>
      <c r="C1547" s="157"/>
      <c r="D1547" s="157"/>
      <c r="E1547" s="157"/>
      <c r="F1547" s="157"/>
      <c r="G1547" s="157"/>
      <c r="H1547" s="157"/>
      <c r="I1547" s="157"/>
      <c r="J1547" s="157"/>
      <c r="K1547" s="157"/>
      <c r="L1547" s="157"/>
      <c r="M1547" s="157"/>
      <c r="N1547" s="157"/>
      <c r="O1547" s="157"/>
      <c r="P1547" s="157"/>
      <c r="Q1547" s="157"/>
      <c r="R1547" s="157"/>
      <c r="S1547" s="157"/>
      <c r="T1547" s="157"/>
      <c r="U1547" s="157"/>
      <c r="V1547" s="157"/>
      <c r="W1547" s="157"/>
      <c r="X1547" s="157"/>
      <c r="Y1547" s="157"/>
      <c r="Z1547" s="157"/>
      <c r="AA1547" s="157"/>
      <c r="AB1547" s="157"/>
      <c r="AC1547" s="157"/>
      <c r="AD1547" s="157"/>
      <c r="AE1547" s="157"/>
      <c r="AF1547" s="157"/>
      <c r="AG1547" s="158" t="str">
        <f t="array" ref="AG1547">IF($P1547="", "",
  "IMT-" &amp; TEXT($A1547,"yyyy-mm-dd") &amp; "-" &amp;
  IFERROR(
    INDEX('{INDEX} Tour Packages'!A:AC,
      MATCH($P1547, '{INDEX} Tour Packages'!$A:$A, 0),
      MATCH("Destination Code", '{INDEX} Tour Packages'!$4:$4, 0)
    ),
    "UNKNOWN"
  ) &amp; "-" &amp;
  TEXT(COUNTIFS(P$4:P1547,P1547),"0000")
)
</f>
        <v/>
      </c>
    </row>
    <row r="1548">
      <c r="A1548" s="155"/>
      <c r="B1548" s="147"/>
      <c r="C1548" s="147"/>
      <c r="D1548" s="147"/>
      <c r="E1548" s="147"/>
      <c r="F1548" s="147"/>
      <c r="G1548" s="147"/>
      <c r="H1548" s="147"/>
      <c r="I1548" s="147"/>
      <c r="J1548" s="147"/>
      <c r="K1548" s="147"/>
      <c r="L1548" s="147"/>
      <c r="M1548" s="147"/>
      <c r="N1548" s="147"/>
      <c r="O1548" s="147"/>
      <c r="P1548" s="147"/>
      <c r="Q1548" s="147"/>
      <c r="R1548" s="147"/>
      <c r="S1548" s="147"/>
      <c r="T1548" s="147"/>
      <c r="U1548" s="147"/>
      <c r="V1548" s="147"/>
      <c r="W1548" s="147"/>
      <c r="X1548" s="147"/>
      <c r="Y1548" s="147"/>
      <c r="Z1548" s="147"/>
      <c r="AA1548" s="147"/>
      <c r="AB1548" s="147"/>
      <c r="AC1548" s="147"/>
      <c r="AD1548" s="147"/>
      <c r="AE1548" s="147"/>
      <c r="AF1548" s="147"/>
      <c r="AG1548" s="148" t="str">
        <f t="array" ref="AG1548">IF($P1548="", "",
  "IMT-" &amp; TEXT($A1548,"yyyy-mm-dd") &amp; "-" &amp;
  IFERROR(
    INDEX('{INDEX} Tour Packages'!A:AC,
      MATCH($P1548, '{INDEX} Tour Packages'!$A:$A, 0),
      MATCH("Destination Code", '{INDEX} Tour Packages'!$4:$4, 0)
    ),
    "UNKNOWN"
  ) &amp; "-" &amp;
  TEXT(COUNTIFS(P$4:P1548,P1548),"0000")
)
</f>
        <v/>
      </c>
    </row>
    <row r="1549">
      <c r="A1549" s="156"/>
      <c r="B1549" s="157"/>
      <c r="C1549" s="157"/>
      <c r="D1549" s="157"/>
      <c r="E1549" s="157"/>
      <c r="F1549" s="157"/>
      <c r="G1549" s="157"/>
      <c r="H1549" s="157"/>
      <c r="I1549" s="157"/>
      <c r="J1549" s="157"/>
      <c r="K1549" s="157"/>
      <c r="L1549" s="157"/>
      <c r="M1549" s="157"/>
      <c r="N1549" s="157"/>
      <c r="O1549" s="157"/>
      <c r="P1549" s="157"/>
      <c r="Q1549" s="157"/>
      <c r="R1549" s="157"/>
      <c r="S1549" s="157"/>
      <c r="T1549" s="157"/>
      <c r="U1549" s="157"/>
      <c r="V1549" s="157"/>
      <c r="W1549" s="157"/>
      <c r="X1549" s="157"/>
      <c r="Y1549" s="157"/>
      <c r="Z1549" s="157"/>
      <c r="AA1549" s="157"/>
      <c r="AB1549" s="157"/>
      <c r="AC1549" s="157"/>
      <c r="AD1549" s="157"/>
      <c r="AE1549" s="157"/>
      <c r="AF1549" s="157"/>
      <c r="AG1549" s="158" t="str">
        <f t="array" ref="AG1549">IF($P1549="", "",
  "IMT-" &amp; TEXT($A1549,"yyyy-mm-dd") &amp; "-" &amp;
  IFERROR(
    INDEX('{INDEX} Tour Packages'!A:AC,
      MATCH($P1549, '{INDEX} Tour Packages'!$A:$A, 0),
      MATCH("Destination Code", '{INDEX} Tour Packages'!$4:$4, 0)
    ),
    "UNKNOWN"
  ) &amp; "-" &amp;
  TEXT(COUNTIFS(P$4:P1549,P1549),"0000")
)
</f>
        <v/>
      </c>
    </row>
    <row r="1550">
      <c r="A1550" s="155"/>
      <c r="B1550" s="147"/>
      <c r="C1550" s="147"/>
      <c r="D1550" s="147"/>
      <c r="E1550" s="147"/>
      <c r="F1550" s="147"/>
      <c r="G1550" s="147"/>
      <c r="H1550" s="147"/>
      <c r="I1550" s="147"/>
      <c r="J1550" s="147"/>
      <c r="K1550" s="147"/>
      <c r="L1550" s="147"/>
      <c r="M1550" s="147"/>
      <c r="N1550" s="147"/>
      <c r="O1550" s="147"/>
      <c r="P1550" s="147"/>
      <c r="Q1550" s="147"/>
      <c r="R1550" s="147"/>
      <c r="S1550" s="147"/>
      <c r="T1550" s="147"/>
      <c r="U1550" s="147"/>
      <c r="V1550" s="147"/>
      <c r="W1550" s="147"/>
      <c r="X1550" s="147"/>
      <c r="Y1550" s="147"/>
      <c r="Z1550" s="147"/>
      <c r="AA1550" s="147"/>
      <c r="AB1550" s="147"/>
      <c r="AC1550" s="147"/>
      <c r="AD1550" s="147"/>
      <c r="AE1550" s="147"/>
      <c r="AF1550" s="147"/>
      <c r="AG1550" s="148" t="str">
        <f t="array" ref="AG1550">IF($P1550="", "",
  "IMT-" &amp; TEXT($A1550,"yyyy-mm-dd") &amp; "-" &amp;
  IFERROR(
    INDEX('{INDEX} Tour Packages'!A:AC,
      MATCH($P1550, '{INDEX} Tour Packages'!$A:$A, 0),
      MATCH("Destination Code", '{INDEX} Tour Packages'!$4:$4, 0)
    ),
    "UNKNOWN"
  ) &amp; "-" &amp;
  TEXT(COUNTIFS(P$4:P1550,P1550),"0000")
)
</f>
        <v/>
      </c>
    </row>
    <row r="1551">
      <c r="A1551" s="156"/>
      <c r="B1551" s="157"/>
      <c r="C1551" s="157"/>
      <c r="D1551" s="157"/>
      <c r="E1551" s="157"/>
      <c r="F1551" s="157"/>
      <c r="G1551" s="157"/>
      <c r="H1551" s="157"/>
      <c r="I1551" s="157"/>
      <c r="J1551" s="157"/>
      <c r="K1551" s="157"/>
      <c r="L1551" s="157"/>
      <c r="M1551" s="157"/>
      <c r="N1551" s="157"/>
      <c r="O1551" s="157"/>
      <c r="P1551" s="157"/>
      <c r="Q1551" s="157"/>
      <c r="R1551" s="157"/>
      <c r="S1551" s="157"/>
      <c r="T1551" s="157"/>
      <c r="U1551" s="157"/>
      <c r="V1551" s="157"/>
      <c r="W1551" s="157"/>
      <c r="X1551" s="157"/>
      <c r="Y1551" s="157"/>
      <c r="Z1551" s="157"/>
      <c r="AA1551" s="157"/>
      <c r="AB1551" s="157"/>
      <c r="AC1551" s="157"/>
      <c r="AD1551" s="157"/>
      <c r="AE1551" s="157"/>
      <c r="AF1551" s="157"/>
      <c r="AG1551" s="158" t="str">
        <f t="array" ref="AG1551">IF($P1551="", "",
  "IMT-" &amp; TEXT($A1551,"yyyy-mm-dd") &amp; "-" &amp;
  IFERROR(
    INDEX('{INDEX} Tour Packages'!A:AC,
      MATCH($P1551, '{INDEX} Tour Packages'!$A:$A, 0),
      MATCH("Destination Code", '{INDEX} Tour Packages'!$4:$4, 0)
    ),
    "UNKNOWN"
  ) &amp; "-" &amp;
  TEXT(COUNTIFS(P$4:P1551,P1551),"0000")
)
</f>
        <v/>
      </c>
    </row>
    <row r="1552">
      <c r="A1552" s="155"/>
      <c r="B1552" s="147"/>
      <c r="C1552" s="147"/>
      <c r="D1552" s="147"/>
      <c r="E1552" s="147"/>
      <c r="F1552" s="147"/>
      <c r="G1552" s="147"/>
      <c r="H1552" s="147"/>
      <c r="I1552" s="147"/>
      <c r="J1552" s="147"/>
      <c r="K1552" s="147"/>
      <c r="L1552" s="147"/>
      <c r="M1552" s="147"/>
      <c r="N1552" s="147"/>
      <c r="O1552" s="147"/>
      <c r="P1552" s="147"/>
      <c r="Q1552" s="147"/>
      <c r="R1552" s="147"/>
      <c r="S1552" s="147"/>
      <c r="T1552" s="147"/>
      <c r="U1552" s="147"/>
      <c r="V1552" s="147"/>
      <c r="W1552" s="147"/>
      <c r="X1552" s="147"/>
      <c r="Y1552" s="147"/>
      <c r="Z1552" s="147"/>
      <c r="AA1552" s="147"/>
      <c r="AB1552" s="147"/>
      <c r="AC1552" s="147"/>
      <c r="AD1552" s="147"/>
      <c r="AE1552" s="147"/>
      <c r="AF1552" s="147"/>
      <c r="AG1552" s="148" t="str">
        <f t="array" ref="AG1552">IF($P1552="", "",
  "IMT-" &amp; TEXT($A1552,"yyyy-mm-dd") &amp; "-" &amp;
  IFERROR(
    INDEX('{INDEX} Tour Packages'!A:AC,
      MATCH($P1552, '{INDEX} Tour Packages'!$A:$A, 0),
      MATCH("Destination Code", '{INDEX} Tour Packages'!$4:$4, 0)
    ),
    "UNKNOWN"
  ) &amp; "-" &amp;
  TEXT(COUNTIFS(P$4:P1552,P1552),"0000")
)
</f>
        <v/>
      </c>
    </row>
    <row r="1553">
      <c r="A1553" s="156"/>
      <c r="B1553" s="157"/>
      <c r="C1553" s="157"/>
      <c r="D1553" s="157"/>
      <c r="E1553" s="157"/>
      <c r="F1553" s="157"/>
      <c r="G1553" s="157"/>
      <c r="H1553" s="157"/>
      <c r="I1553" s="157"/>
      <c r="J1553" s="157"/>
      <c r="K1553" s="157"/>
      <c r="L1553" s="157"/>
      <c r="M1553" s="157"/>
      <c r="N1553" s="157"/>
      <c r="O1553" s="157"/>
      <c r="P1553" s="157"/>
      <c r="Q1553" s="157"/>
      <c r="R1553" s="157"/>
      <c r="S1553" s="157"/>
      <c r="T1553" s="157"/>
      <c r="U1553" s="157"/>
      <c r="V1553" s="157"/>
      <c r="W1553" s="157"/>
      <c r="X1553" s="157"/>
      <c r="Y1553" s="157"/>
      <c r="Z1553" s="157"/>
      <c r="AA1553" s="157"/>
      <c r="AB1553" s="157"/>
      <c r="AC1553" s="157"/>
      <c r="AD1553" s="157"/>
      <c r="AE1553" s="157"/>
      <c r="AF1553" s="157"/>
      <c r="AG1553" s="158" t="str">
        <f t="array" ref="AG1553">IF($P1553="", "",
  "IMT-" &amp; TEXT($A1553,"yyyy-mm-dd") &amp; "-" &amp;
  IFERROR(
    INDEX('{INDEX} Tour Packages'!A:AC,
      MATCH($P1553, '{INDEX} Tour Packages'!$A:$A, 0),
      MATCH("Destination Code", '{INDEX} Tour Packages'!$4:$4, 0)
    ),
    "UNKNOWN"
  ) &amp; "-" &amp;
  TEXT(COUNTIFS(P$4:P1553,P1553),"0000")
)
</f>
        <v/>
      </c>
    </row>
    <row r="1554">
      <c r="A1554" s="155"/>
      <c r="B1554" s="147"/>
      <c r="C1554" s="147"/>
      <c r="D1554" s="147"/>
      <c r="E1554" s="147"/>
      <c r="F1554" s="147"/>
      <c r="G1554" s="147"/>
      <c r="H1554" s="147"/>
      <c r="I1554" s="147"/>
      <c r="J1554" s="147"/>
      <c r="K1554" s="147"/>
      <c r="L1554" s="147"/>
      <c r="M1554" s="147"/>
      <c r="N1554" s="147"/>
      <c r="O1554" s="147"/>
      <c r="P1554" s="147"/>
      <c r="Q1554" s="147"/>
      <c r="R1554" s="147"/>
      <c r="S1554" s="147"/>
      <c r="T1554" s="147"/>
      <c r="U1554" s="147"/>
      <c r="V1554" s="147"/>
      <c r="W1554" s="147"/>
      <c r="X1554" s="147"/>
      <c r="Y1554" s="147"/>
      <c r="Z1554" s="147"/>
      <c r="AA1554" s="147"/>
      <c r="AB1554" s="147"/>
      <c r="AC1554" s="147"/>
      <c r="AD1554" s="147"/>
      <c r="AE1554" s="147"/>
      <c r="AF1554" s="147"/>
      <c r="AG1554" s="148" t="str">
        <f t="array" ref="AG1554">IF($P1554="", "",
  "IMT-" &amp; TEXT($A1554,"yyyy-mm-dd") &amp; "-" &amp;
  IFERROR(
    INDEX('{INDEX} Tour Packages'!A:AC,
      MATCH($P1554, '{INDEX} Tour Packages'!$A:$A, 0),
      MATCH("Destination Code", '{INDEX} Tour Packages'!$4:$4, 0)
    ),
    "UNKNOWN"
  ) &amp; "-" &amp;
  TEXT(COUNTIFS(P$4:P1554,P1554),"0000")
)
</f>
        <v/>
      </c>
    </row>
    <row r="1555">
      <c r="A1555" s="156"/>
      <c r="B1555" s="157"/>
      <c r="C1555" s="157"/>
      <c r="D1555" s="157"/>
      <c r="E1555" s="157"/>
      <c r="F1555" s="157"/>
      <c r="G1555" s="157"/>
      <c r="H1555" s="157"/>
      <c r="I1555" s="157"/>
      <c r="J1555" s="157"/>
      <c r="K1555" s="157"/>
      <c r="L1555" s="157"/>
      <c r="M1555" s="157"/>
      <c r="N1555" s="157"/>
      <c r="O1555" s="157"/>
      <c r="P1555" s="157"/>
      <c r="Q1555" s="157"/>
      <c r="R1555" s="157"/>
      <c r="S1555" s="157"/>
      <c r="T1555" s="157"/>
      <c r="U1555" s="157"/>
      <c r="V1555" s="157"/>
      <c r="W1555" s="157"/>
      <c r="X1555" s="157"/>
      <c r="Y1555" s="157"/>
      <c r="Z1555" s="157"/>
      <c r="AA1555" s="157"/>
      <c r="AB1555" s="157"/>
      <c r="AC1555" s="157"/>
      <c r="AD1555" s="157"/>
      <c r="AE1555" s="157"/>
      <c r="AF1555" s="157"/>
      <c r="AG1555" s="158" t="str">
        <f t="array" ref="AG1555">IF($P1555="", "",
  "IMT-" &amp; TEXT($A1555,"yyyy-mm-dd") &amp; "-" &amp;
  IFERROR(
    INDEX('{INDEX} Tour Packages'!A:AC,
      MATCH($P1555, '{INDEX} Tour Packages'!$A:$A, 0),
      MATCH("Destination Code", '{INDEX} Tour Packages'!$4:$4, 0)
    ),
    "UNKNOWN"
  ) &amp; "-" &amp;
  TEXT(COUNTIFS(P$4:P1555,P1555),"0000")
)
</f>
        <v/>
      </c>
    </row>
    <row r="1556">
      <c r="A1556" s="155"/>
      <c r="B1556" s="147"/>
      <c r="C1556" s="147"/>
      <c r="D1556" s="147"/>
      <c r="E1556" s="147"/>
      <c r="F1556" s="147"/>
      <c r="G1556" s="147"/>
      <c r="H1556" s="147"/>
      <c r="I1556" s="147"/>
      <c r="J1556" s="147"/>
      <c r="K1556" s="147"/>
      <c r="L1556" s="147"/>
      <c r="M1556" s="147"/>
      <c r="N1556" s="147"/>
      <c r="O1556" s="147"/>
      <c r="P1556" s="147"/>
      <c r="Q1556" s="147"/>
      <c r="R1556" s="147"/>
      <c r="S1556" s="147"/>
      <c r="T1556" s="147"/>
      <c r="U1556" s="147"/>
      <c r="V1556" s="147"/>
      <c r="W1556" s="147"/>
      <c r="X1556" s="147"/>
      <c r="Y1556" s="147"/>
      <c r="Z1556" s="147"/>
      <c r="AA1556" s="147"/>
      <c r="AB1556" s="147"/>
      <c r="AC1556" s="147"/>
      <c r="AD1556" s="147"/>
      <c r="AE1556" s="147"/>
      <c r="AF1556" s="147"/>
      <c r="AG1556" s="148" t="str">
        <f t="array" ref="AG1556">IF($P1556="", "",
  "IMT-" &amp; TEXT($A1556,"yyyy-mm-dd") &amp; "-" &amp;
  IFERROR(
    INDEX('{INDEX} Tour Packages'!A:AC,
      MATCH($P1556, '{INDEX} Tour Packages'!$A:$A, 0),
      MATCH("Destination Code", '{INDEX} Tour Packages'!$4:$4, 0)
    ),
    "UNKNOWN"
  ) &amp; "-" &amp;
  TEXT(COUNTIFS(P$4:P1556,P1556),"0000")
)
</f>
        <v/>
      </c>
    </row>
    <row r="1557">
      <c r="A1557" s="156"/>
      <c r="B1557" s="157"/>
      <c r="C1557" s="157"/>
      <c r="D1557" s="157"/>
      <c r="E1557" s="157"/>
      <c r="F1557" s="157"/>
      <c r="G1557" s="157"/>
      <c r="H1557" s="157"/>
      <c r="I1557" s="157"/>
      <c r="J1557" s="157"/>
      <c r="K1557" s="157"/>
      <c r="L1557" s="157"/>
      <c r="M1557" s="157"/>
      <c r="N1557" s="157"/>
      <c r="O1557" s="157"/>
      <c r="P1557" s="157"/>
      <c r="Q1557" s="157"/>
      <c r="R1557" s="157"/>
      <c r="S1557" s="157"/>
      <c r="T1557" s="157"/>
      <c r="U1557" s="157"/>
      <c r="V1557" s="157"/>
      <c r="W1557" s="157"/>
      <c r="X1557" s="157"/>
      <c r="Y1557" s="157"/>
      <c r="Z1557" s="157"/>
      <c r="AA1557" s="157"/>
      <c r="AB1557" s="157"/>
      <c r="AC1557" s="157"/>
      <c r="AD1557" s="157"/>
      <c r="AE1557" s="157"/>
      <c r="AF1557" s="157"/>
      <c r="AG1557" s="158" t="str">
        <f t="array" ref="AG1557">IF($P1557="", "",
  "IMT-" &amp; TEXT($A1557,"yyyy-mm-dd") &amp; "-" &amp;
  IFERROR(
    INDEX('{INDEX} Tour Packages'!A:AC,
      MATCH($P1557, '{INDEX} Tour Packages'!$A:$A, 0),
      MATCH("Destination Code", '{INDEX} Tour Packages'!$4:$4, 0)
    ),
    "UNKNOWN"
  ) &amp; "-" &amp;
  TEXT(COUNTIFS(P$4:P1557,P1557),"0000")
)
</f>
        <v/>
      </c>
    </row>
    <row r="1558">
      <c r="A1558" s="155"/>
      <c r="B1558" s="147"/>
      <c r="C1558" s="147"/>
      <c r="D1558" s="147"/>
      <c r="E1558" s="147"/>
      <c r="F1558" s="147"/>
      <c r="G1558" s="147"/>
      <c r="H1558" s="147"/>
      <c r="I1558" s="147"/>
      <c r="J1558" s="147"/>
      <c r="K1558" s="147"/>
      <c r="L1558" s="147"/>
      <c r="M1558" s="147"/>
      <c r="N1558" s="147"/>
      <c r="O1558" s="147"/>
      <c r="P1558" s="147"/>
      <c r="Q1558" s="147"/>
      <c r="R1558" s="147"/>
      <c r="S1558" s="147"/>
      <c r="T1558" s="147"/>
      <c r="U1558" s="147"/>
      <c r="V1558" s="147"/>
      <c r="W1558" s="147"/>
      <c r="X1558" s="147"/>
      <c r="Y1558" s="147"/>
      <c r="Z1558" s="147"/>
      <c r="AA1558" s="147"/>
      <c r="AB1558" s="147"/>
      <c r="AC1558" s="147"/>
      <c r="AD1558" s="147"/>
      <c r="AE1558" s="147"/>
      <c r="AF1558" s="147"/>
      <c r="AG1558" s="148" t="str">
        <f t="array" ref="AG1558">IF($P1558="", "",
  "IMT-" &amp; TEXT($A1558,"yyyy-mm-dd") &amp; "-" &amp;
  IFERROR(
    INDEX('{INDEX} Tour Packages'!A:AC,
      MATCH($P1558, '{INDEX} Tour Packages'!$A:$A, 0),
      MATCH("Destination Code", '{INDEX} Tour Packages'!$4:$4, 0)
    ),
    "UNKNOWN"
  ) &amp; "-" &amp;
  TEXT(COUNTIFS(P$4:P1558,P1558),"0000")
)
</f>
        <v/>
      </c>
    </row>
    <row r="1559">
      <c r="A1559" s="156"/>
      <c r="B1559" s="157"/>
      <c r="C1559" s="157"/>
      <c r="D1559" s="157"/>
      <c r="E1559" s="157"/>
      <c r="F1559" s="157"/>
      <c r="G1559" s="157"/>
      <c r="H1559" s="157"/>
      <c r="I1559" s="157"/>
      <c r="J1559" s="157"/>
      <c r="K1559" s="157"/>
      <c r="L1559" s="157"/>
      <c r="M1559" s="157"/>
      <c r="N1559" s="157"/>
      <c r="O1559" s="157"/>
      <c r="P1559" s="157"/>
      <c r="Q1559" s="157"/>
      <c r="R1559" s="157"/>
      <c r="S1559" s="157"/>
      <c r="T1559" s="157"/>
      <c r="U1559" s="157"/>
      <c r="V1559" s="157"/>
      <c r="W1559" s="157"/>
      <c r="X1559" s="157"/>
      <c r="Y1559" s="157"/>
      <c r="Z1559" s="157"/>
      <c r="AA1559" s="157"/>
      <c r="AB1559" s="157"/>
      <c r="AC1559" s="157"/>
      <c r="AD1559" s="157"/>
      <c r="AE1559" s="157"/>
      <c r="AF1559" s="157"/>
      <c r="AG1559" s="158" t="str">
        <f t="array" ref="AG1559">IF($P1559="", "",
  "IMT-" &amp; TEXT($A1559,"yyyy-mm-dd") &amp; "-" &amp;
  IFERROR(
    INDEX('{INDEX} Tour Packages'!A:AC,
      MATCH($P1559, '{INDEX} Tour Packages'!$A:$A, 0),
      MATCH("Destination Code", '{INDEX} Tour Packages'!$4:$4, 0)
    ),
    "UNKNOWN"
  ) &amp; "-" &amp;
  TEXT(COUNTIFS(P$4:P1559,P1559),"0000")
)
</f>
        <v/>
      </c>
    </row>
    <row r="1560">
      <c r="A1560" s="155"/>
      <c r="B1560" s="147"/>
      <c r="C1560" s="147"/>
      <c r="D1560" s="147"/>
      <c r="E1560" s="147"/>
      <c r="F1560" s="147"/>
      <c r="G1560" s="147"/>
      <c r="H1560" s="147"/>
      <c r="I1560" s="147"/>
      <c r="J1560" s="147"/>
      <c r="K1560" s="147"/>
      <c r="L1560" s="147"/>
      <c r="M1560" s="147"/>
      <c r="N1560" s="147"/>
      <c r="O1560" s="147"/>
      <c r="P1560" s="147"/>
      <c r="Q1560" s="147"/>
      <c r="R1560" s="147"/>
      <c r="S1560" s="147"/>
      <c r="T1560" s="147"/>
      <c r="U1560" s="147"/>
      <c r="V1560" s="147"/>
      <c r="W1560" s="147"/>
      <c r="X1560" s="147"/>
      <c r="Y1560" s="147"/>
      <c r="Z1560" s="147"/>
      <c r="AA1560" s="147"/>
      <c r="AB1560" s="147"/>
      <c r="AC1560" s="147"/>
      <c r="AD1560" s="147"/>
      <c r="AE1560" s="147"/>
      <c r="AF1560" s="147"/>
      <c r="AG1560" s="148" t="str">
        <f t="array" ref="AG1560">IF($P1560="", "",
  "IMT-" &amp; TEXT($A1560,"yyyy-mm-dd") &amp; "-" &amp;
  IFERROR(
    INDEX('{INDEX} Tour Packages'!A:AC,
      MATCH($P1560, '{INDEX} Tour Packages'!$A:$A, 0),
      MATCH("Destination Code", '{INDEX} Tour Packages'!$4:$4, 0)
    ),
    "UNKNOWN"
  ) &amp; "-" &amp;
  TEXT(COUNTIFS(P$4:P1560,P1560),"0000")
)
</f>
        <v/>
      </c>
    </row>
    <row r="1561">
      <c r="A1561" s="156"/>
      <c r="B1561" s="157"/>
      <c r="C1561" s="157"/>
      <c r="D1561" s="157"/>
      <c r="E1561" s="157"/>
      <c r="F1561" s="157"/>
      <c r="G1561" s="157"/>
      <c r="H1561" s="157"/>
      <c r="I1561" s="157"/>
      <c r="J1561" s="157"/>
      <c r="K1561" s="157"/>
      <c r="L1561" s="157"/>
      <c r="M1561" s="157"/>
      <c r="N1561" s="157"/>
      <c r="O1561" s="157"/>
      <c r="P1561" s="157"/>
      <c r="Q1561" s="157"/>
      <c r="R1561" s="157"/>
      <c r="S1561" s="157"/>
      <c r="T1561" s="157"/>
      <c r="U1561" s="157"/>
      <c r="V1561" s="157"/>
      <c r="W1561" s="157"/>
      <c r="X1561" s="157"/>
      <c r="Y1561" s="157"/>
      <c r="Z1561" s="157"/>
      <c r="AA1561" s="157"/>
      <c r="AB1561" s="157"/>
      <c r="AC1561" s="157"/>
      <c r="AD1561" s="157"/>
      <c r="AE1561" s="157"/>
      <c r="AF1561" s="157"/>
      <c r="AG1561" s="158" t="str">
        <f t="array" ref="AG1561">IF($P1561="", "",
  "IMT-" &amp; TEXT($A1561,"yyyy-mm-dd") &amp; "-" &amp;
  IFERROR(
    INDEX('{INDEX} Tour Packages'!A:AC,
      MATCH($P1561, '{INDEX} Tour Packages'!$A:$A, 0),
      MATCH("Destination Code", '{INDEX} Tour Packages'!$4:$4, 0)
    ),
    "UNKNOWN"
  ) &amp; "-" &amp;
  TEXT(COUNTIFS(P$4:P1561,P1561),"0000")
)
</f>
        <v/>
      </c>
    </row>
    <row r="1562">
      <c r="A1562" s="155"/>
      <c r="B1562" s="147"/>
      <c r="C1562" s="147"/>
      <c r="D1562" s="147"/>
      <c r="E1562" s="147"/>
      <c r="F1562" s="147"/>
      <c r="G1562" s="147"/>
      <c r="H1562" s="147"/>
      <c r="I1562" s="147"/>
      <c r="J1562" s="147"/>
      <c r="K1562" s="147"/>
      <c r="L1562" s="147"/>
      <c r="M1562" s="147"/>
      <c r="N1562" s="147"/>
      <c r="O1562" s="147"/>
      <c r="P1562" s="147"/>
      <c r="Q1562" s="147"/>
      <c r="R1562" s="147"/>
      <c r="S1562" s="147"/>
      <c r="T1562" s="147"/>
      <c r="U1562" s="147"/>
      <c r="V1562" s="147"/>
      <c r="W1562" s="147"/>
      <c r="X1562" s="147"/>
      <c r="Y1562" s="147"/>
      <c r="Z1562" s="147"/>
      <c r="AA1562" s="147"/>
      <c r="AB1562" s="147"/>
      <c r="AC1562" s="147"/>
      <c r="AD1562" s="147"/>
      <c r="AE1562" s="147"/>
      <c r="AF1562" s="147"/>
      <c r="AG1562" s="148" t="str">
        <f t="array" ref="AG1562">IF($P1562="", "",
  "IMT-" &amp; TEXT($A1562,"yyyy-mm-dd") &amp; "-" &amp;
  IFERROR(
    INDEX('{INDEX} Tour Packages'!A:AC,
      MATCH($P1562, '{INDEX} Tour Packages'!$A:$A, 0),
      MATCH("Destination Code", '{INDEX} Tour Packages'!$4:$4, 0)
    ),
    "UNKNOWN"
  ) &amp; "-" &amp;
  TEXT(COUNTIFS(P$4:P1562,P1562),"0000")
)
</f>
        <v/>
      </c>
    </row>
    <row r="1563">
      <c r="A1563" s="156"/>
      <c r="B1563" s="157"/>
      <c r="C1563" s="157"/>
      <c r="D1563" s="157"/>
      <c r="E1563" s="157"/>
      <c r="F1563" s="157"/>
      <c r="G1563" s="157"/>
      <c r="H1563" s="157"/>
      <c r="I1563" s="157"/>
      <c r="J1563" s="157"/>
      <c r="K1563" s="157"/>
      <c r="L1563" s="157"/>
      <c r="M1563" s="157"/>
      <c r="N1563" s="157"/>
      <c r="O1563" s="157"/>
      <c r="P1563" s="157"/>
      <c r="Q1563" s="157"/>
      <c r="R1563" s="157"/>
      <c r="S1563" s="157"/>
      <c r="T1563" s="157"/>
      <c r="U1563" s="157"/>
      <c r="V1563" s="157"/>
      <c r="W1563" s="157"/>
      <c r="X1563" s="157"/>
      <c r="Y1563" s="157"/>
      <c r="Z1563" s="157"/>
      <c r="AA1563" s="157"/>
      <c r="AB1563" s="157"/>
      <c r="AC1563" s="157"/>
      <c r="AD1563" s="157"/>
      <c r="AE1563" s="157"/>
      <c r="AF1563" s="157"/>
      <c r="AG1563" s="158" t="str">
        <f t="array" ref="AG1563">IF($P1563="", "",
  "IMT-" &amp; TEXT($A1563,"yyyy-mm-dd") &amp; "-" &amp;
  IFERROR(
    INDEX('{INDEX} Tour Packages'!A:AC,
      MATCH($P1563, '{INDEX} Tour Packages'!$A:$A, 0),
      MATCH("Destination Code", '{INDEX} Tour Packages'!$4:$4, 0)
    ),
    "UNKNOWN"
  ) &amp; "-" &amp;
  TEXT(COUNTIFS(P$4:P1563,P1563),"0000")
)
</f>
        <v/>
      </c>
    </row>
    <row r="1564">
      <c r="A1564" s="155"/>
      <c r="B1564" s="147"/>
      <c r="C1564" s="147"/>
      <c r="D1564" s="147"/>
      <c r="E1564" s="147"/>
      <c r="F1564" s="147"/>
      <c r="G1564" s="147"/>
      <c r="H1564" s="147"/>
      <c r="I1564" s="147"/>
      <c r="J1564" s="147"/>
      <c r="K1564" s="147"/>
      <c r="L1564" s="147"/>
      <c r="M1564" s="147"/>
      <c r="N1564" s="147"/>
      <c r="O1564" s="147"/>
      <c r="P1564" s="147"/>
      <c r="Q1564" s="147"/>
      <c r="R1564" s="147"/>
      <c r="S1564" s="147"/>
      <c r="T1564" s="147"/>
      <c r="U1564" s="147"/>
      <c r="V1564" s="147"/>
      <c r="W1564" s="147"/>
      <c r="X1564" s="147"/>
      <c r="Y1564" s="147"/>
      <c r="Z1564" s="147"/>
      <c r="AA1564" s="147"/>
      <c r="AB1564" s="147"/>
      <c r="AC1564" s="147"/>
      <c r="AD1564" s="147"/>
      <c r="AE1564" s="147"/>
      <c r="AF1564" s="147"/>
      <c r="AG1564" s="148" t="str">
        <f t="array" ref="AG1564">IF($P1564="", "",
  "IMT-" &amp; TEXT($A1564,"yyyy-mm-dd") &amp; "-" &amp;
  IFERROR(
    INDEX('{INDEX} Tour Packages'!A:AC,
      MATCH($P1564, '{INDEX} Tour Packages'!$A:$A, 0),
      MATCH("Destination Code", '{INDEX} Tour Packages'!$4:$4, 0)
    ),
    "UNKNOWN"
  ) &amp; "-" &amp;
  TEXT(COUNTIFS(P$4:P1564,P1564),"0000")
)
</f>
        <v/>
      </c>
    </row>
    <row r="1565">
      <c r="A1565" s="156"/>
      <c r="B1565" s="157"/>
      <c r="C1565" s="157"/>
      <c r="D1565" s="157"/>
      <c r="E1565" s="157"/>
      <c r="F1565" s="157"/>
      <c r="G1565" s="157"/>
      <c r="H1565" s="157"/>
      <c r="I1565" s="157"/>
      <c r="J1565" s="157"/>
      <c r="K1565" s="157"/>
      <c r="L1565" s="157"/>
      <c r="M1565" s="157"/>
      <c r="N1565" s="157"/>
      <c r="O1565" s="157"/>
      <c r="P1565" s="157"/>
      <c r="Q1565" s="157"/>
      <c r="R1565" s="157"/>
      <c r="S1565" s="157"/>
      <c r="T1565" s="157"/>
      <c r="U1565" s="157"/>
      <c r="V1565" s="157"/>
      <c r="W1565" s="157"/>
      <c r="X1565" s="157"/>
      <c r="Y1565" s="157"/>
      <c r="Z1565" s="157"/>
      <c r="AA1565" s="157"/>
      <c r="AB1565" s="157"/>
      <c r="AC1565" s="157"/>
      <c r="AD1565" s="157"/>
      <c r="AE1565" s="157"/>
      <c r="AF1565" s="157"/>
      <c r="AG1565" s="158" t="str">
        <f t="array" ref="AG1565">IF($P1565="", "",
  "IMT-" &amp; TEXT($A1565,"yyyy-mm-dd") &amp; "-" &amp;
  IFERROR(
    INDEX('{INDEX} Tour Packages'!A:AC,
      MATCH($P1565, '{INDEX} Tour Packages'!$A:$A, 0),
      MATCH("Destination Code", '{INDEX} Tour Packages'!$4:$4, 0)
    ),
    "UNKNOWN"
  ) &amp; "-" &amp;
  TEXT(COUNTIFS(P$4:P1565,P1565),"0000")
)
</f>
        <v/>
      </c>
    </row>
    <row r="1566">
      <c r="A1566" s="155"/>
      <c r="B1566" s="147"/>
      <c r="C1566" s="147"/>
      <c r="D1566" s="147"/>
      <c r="E1566" s="147"/>
      <c r="F1566" s="147"/>
      <c r="G1566" s="147"/>
      <c r="H1566" s="147"/>
      <c r="I1566" s="147"/>
      <c r="J1566" s="147"/>
      <c r="K1566" s="147"/>
      <c r="L1566" s="147"/>
      <c r="M1566" s="147"/>
      <c r="N1566" s="147"/>
      <c r="O1566" s="147"/>
      <c r="P1566" s="147"/>
      <c r="Q1566" s="147"/>
      <c r="R1566" s="147"/>
      <c r="S1566" s="147"/>
      <c r="T1566" s="147"/>
      <c r="U1566" s="147"/>
      <c r="V1566" s="147"/>
      <c r="W1566" s="147"/>
      <c r="X1566" s="147"/>
      <c r="Y1566" s="147"/>
      <c r="Z1566" s="147"/>
      <c r="AA1566" s="147"/>
      <c r="AB1566" s="147"/>
      <c r="AC1566" s="147"/>
      <c r="AD1566" s="147"/>
      <c r="AE1566" s="147"/>
      <c r="AF1566" s="147"/>
      <c r="AG1566" s="148" t="str">
        <f t="array" ref="AG1566">IF($P1566="", "",
  "IMT-" &amp; TEXT($A1566,"yyyy-mm-dd") &amp; "-" &amp;
  IFERROR(
    INDEX('{INDEX} Tour Packages'!A:AC,
      MATCH($P1566, '{INDEX} Tour Packages'!$A:$A, 0),
      MATCH("Destination Code", '{INDEX} Tour Packages'!$4:$4, 0)
    ),
    "UNKNOWN"
  ) &amp; "-" &amp;
  TEXT(COUNTIFS(P$4:P1566,P1566),"0000")
)
</f>
        <v/>
      </c>
    </row>
    <row r="1567">
      <c r="A1567" s="156"/>
      <c r="B1567" s="157"/>
      <c r="C1567" s="157"/>
      <c r="D1567" s="157"/>
      <c r="E1567" s="157"/>
      <c r="F1567" s="157"/>
      <c r="G1567" s="157"/>
      <c r="H1567" s="157"/>
      <c r="I1567" s="157"/>
      <c r="J1567" s="157"/>
      <c r="K1567" s="157"/>
      <c r="L1567" s="157"/>
      <c r="M1567" s="157"/>
      <c r="N1567" s="157"/>
      <c r="O1567" s="157"/>
      <c r="P1567" s="157"/>
      <c r="Q1567" s="157"/>
      <c r="R1567" s="157"/>
      <c r="S1567" s="157"/>
      <c r="T1567" s="157"/>
      <c r="U1567" s="157"/>
      <c r="V1567" s="157"/>
      <c r="W1567" s="157"/>
      <c r="X1567" s="157"/>
      <c r="Y1567" s="157"/>
      <c r="Z1567" s="157"/>
      <c r="AA1567" s="157"/>
      <c r="AB1567" s="157"/>
      <c r="AC1567" s="157"/>
      <c r="AD1567" s="157"/>
      <c r="AE1567" s="157"/>
      <c r="AF1567" s="157"/>
      <c r="AG1567" s="158" t="str">
        <f t="array" ref="AG1567">IF($P1567="", "",
  "IMT-" &amp; TEXT($A1567,"yyyy-mm-dd") &amp; "-" &amp;
  IFERROR(
    INDEX('{INDEX} Tour Packages'!A:AC,
      MATCH($P1567, '{INDEX} Tour Packages'!$A:$A, 0),
      MATCH("Destination Code", '{INDEX} Tour Packages'!$4:$4, 0)
    ),
    "UNKNOWN"
  ) &amp; "-" &amp;
  TEXT(COUNTIFS(P$4:P1567,P1567),"0000")
)
</f>
        <v/>
      </c>
    </row>
    <row r="1568">
      <c r="A1568" s="155"/>
      <c r="B1568" s="147"/>
      <c r="C1568" s="147"/>
      <c r="D1568" s="147"/>
      <c r="E1568" s="147"/>
      <c r="F1568" s="147"/>
      <c r="G1568" s="147"/>
      <c r="H1568" s="147"/>
      <c r="I1568" s="147"/>
      <c r="J1568" s="147"/>
      <c r="K1568" s="147"/>
      <c r="L1568" s="147"/>
      <c r="M1568" s="147"/>
      <c r="N1568" s="147"/>
      <c r="O1568" s="147"/>
      <c r="P1568" s="147"/>
      <c r="Q1568" s="147"/>
      <c r="R1568" s="147"/>
      <c r="S1568" s="147"/>
      <c r="T1568" s="147"/>
      <c r="U1568" s="147"/>
      <c r="V1568" s="147"/>
      <c r="W1568" s="147"/>
      <c r="X1568" s="147"/>
      <c r="Y1568" s="147"/>
      <c r="Z1568" s="147"/>
      <c r="AA1568" s="147"/>
      <c r="AB1568" s="147"/>
      <c r="AC1568" s="147"/>
      <c r="AD1568" s="147"/>
      <c r="AE1568" s="147"/>
      <c r="AF1568" s="147"/>
      <c r="AG1568" s="148" t="str">
        <f t="array" ref="AG1568">IF($P1568="", "",
  "IMT-" &amp; TEXT($A1568,"yyyy-mm-dd") &amp; "-" &amp;
  IFERROR(
    INDEX('{INDEX} Tour Packages'!A:AC,
      MATCH($P1568, '{INDEX} Tour Packages'!$A:$A, 0),
      MATCH("Destination Code", '{INDEX} Tour Packages'!$4:$4, 0)
    ),
    "UNKNOWN"
  ) &amp; "-" &amp;
  TEXT(COUNTIFS(P$4:P1568,P1568),"0000")
)
</f>
        <v/>
      </c>
    </row>
    <row r="1569">
      <c r="A1569" s="156"/>
      <c r="B1569" s="157"/>
      <c r="C1569" s="157"/>
      <c r="D1569" s="157"/>
      <c r="E1569" s="157"/>
      <c r="F1569" s="157"/>
      <c r="G1569" s="157"/>
      <c r="H1569" s="157"/>
      <c r="I1569" s="157"/>
      <c r="J1569" s="157"/>
      <c r="K1569" s="157"/>
      <c r="L1569" s="157"/>
      <c r="M1569" s="157"/>
      <c r="N1569" s="157"/>
      <c r="O1569" s="157"/>
      <c r="P1569" s="157"/>
      <c r="Q1569" s="157"/>
      <c r="R1569" s="157"/>
      <c r="S1569" s="157"/>
      <c r="T1569" s="157"/>
      <c r="U1569" s="157"/>
      <c r="V1569" s="157"/>
      <c r="W1569" s="157"/>
      <c r="X1569" s="157"/>
      <c r="Y1569" s="157"/>
      <c r="Z1569" s="157"/>
      <c r="AA1569" s="157"/>
      <c r="AB1569" s="157"/>
      <c r="AC1569" s="157"/>
      <c r="AD1569" s="157"/>
      <c r="AE1569" s="157"/>
      <c r="AF1569" s="157"/>
      <c r="AG1569" s="158" t="str">
        <f t="array" ref="AG1569">IF($P1569="", "",
  "IMT-" &amp; TEXT($A1569,"yyyy-mm-dd") &amp; "-" &amp;
  IFERROR(
    INDEX('{INDEX} Tour Packages'!A:AC,
      MATCH($P1569, '{INDEX} Tour Packages'!$A:$A, 0),
      MATCH("Destination Code", '{INDEX} Tour Packages'!$4:$4, 0)
    ),
    "UNKNOWN"
  ) &amp; "-" &amp;
  TEXT(COUNTIFS(P$4:P1569,P1569),"0000")
)
</f>
        <v/>
      </c>
    </row>
    <row r="1570">
      <c r="A1570" s="155"/>
      <c r="B1570" s="147"/>
      <c r="C1570" s="147"/>
      <c r="D1570" s="147"/>
      <c r="E1570" s="147"/>
      <c r="F1570" s="147"/>
      <c r="G1570" s="147"/>
      <c r="H1570" s="147"/>
      <c r="I1570" s="147"/>
      <c r="J1570" s="147"/>
      <c r="K1570" s="147"/>
      <c r="L1570" s="147"/>
      <c r="M1570" s="147"/>
      <c r="N1570" s="147"/>
      <c r="O1570" s="147"/>
      <c r="P1570" s="147"/>
      <c r="Q1570" s="147"/>
      <c r="R1570" s="147"/>
      <c r="S1570" s="147"/>
      <c r="T1570" s="147"/>
      <c r="U1570" s="147"/>
      <c r="V1570" s="147"/>
      <c r="W1570" s="147"/>
      <c r="X1570" s="147"/>
      <c r="Y1570" s="147"/>
      <c r="Z1570" s="147"/>
      <c r="AA1570" s="147"/>
      <c r="AB1570" s="147"/>
      <c r="AC1570" s="147"/>
      <c r="AD1570" s="147"/>
      <c r="AE1570" s="147"/>
      <c r="AF1570" s="147"/>
      <c r="AG1570" s="148" t="str">
        <f t="array" ref="AG1570">IF($P1570="", "",
  "IMT-" &amp; TEXT($A1570,"yyyy-mm-dd") &amp; "-" &amp;
  IFERROR(
    INDEX('{INDEX} Tour Packages'!A:AC,
      MATCH($P1570, '{INDEX} Tour Packages'!$A:$A, 0),
      MATCH("Destination Code", '{INDEX} Tour Packages'!$4:$4, 0)
    ),
    "UNKNOWN"
  ) &amp; "-" &amp;
  TEXT(COUNTIFS(P$4:P1570,P1570),"0000")
)
</f>
        <v/>
      </c>
    </row>
    <row r="1571">
      <c r="A1571" s="156"/>
      <c r="B1571" s="157"/>
      <c r="C1571" s="157"/>
      <c r="D1571" s="157"/>
      <c r="E1571" s="157"/>
      <c r="F1571" s="157"/>
      <c r="G1571" s="157"/>
      <c r="H1571" s="157"/>
      <c r="I1571" s="157"/>
      <c r="J1571" s="157"/>
      <c r="K1571" s="157"/>
      <c r="L1571" s="157"/>
      <c r="M1571" s="157"/>
      <c r="N1571" s="157"/>
      <c r="O1571" s="157"/>
      <c r="P1571" s="157"/>
      <c r="Q1571" s="157"/>
      <c r="R1571" s="157"/>
      <c r="S1571" s="157"/>
      <c r="T1571" s="157"/>
      <c r="U1571" s="157"/>
      <c r="V1571" s="157"/>
      <c r="W1571" s="157"/>
      <c r="X1571" s="157"/>
      <c r="Y1571" s="157"/>
      <c r="Z1571" s="157"/>
      <c r="AA1571" s="157"/>
      <c r="AB1571" s="157"/>
      <c r="AC1571" s="157"/>
      <c r="AD1571" s="157"/>
      <c r="AE1571" s="157"/>
      <c r="AF1571" s="157"/>
      <c r="AG1571" s="158" t="str">
        <f t="array" ref="AG1571">IF($P1571="", "",
  "IMT-" &amp; TEXT($A1571,"yyyy-mm-dd") &amp; "-" &amp;
  IFERROR(
    INDEX('{INDEX} Tour Packages'!A:AC,
      MATCH($P1571, '{INDEX} Tour Packages'!$A:$A, 0),
      MATCH("Destination Code", '{INDEX} Tour Packages'!$4:$4, 0)
    ),
    "UNKNOWN"
  ) &amp; "-" &amp;
  TEXT(COUNTIFS(P$4:P1571,P1571),"0000")
)
</f>
        <v/>
      </c>
    </row>
    <row r="1572">
      <c r="A1572" s="155"/>
      <c r="B1572" s="147"/>
      <c r="C1572" s="147"/>
      <c r="D1572" s="147"/>
      <c r="E1572" s="147"/>
      <c r="F1572" s="147"/>
      <c r="G1572" s="147"/>
      <c r="H1572" s="147"/>
      <c r="I1572" s="147"/>
      <c r="J1572" s="147"/>
      <c r="K1572" s="147"/>
      <c r="L1572" s="147"/>
      <c r="M1572" s="147"/>
      <c r="N1572" s="147"/>
      <c r="O1572" s="147"/>
      <c r="P1572" s="147"/>
      <c r="Q1572" s="147"/>
      <c r="R1572" s="147"/>
      <c r="S1572" s="147"/>
      <c r="T1572" s="147"/>
      <c r="U1572" s="147"/>
      <c r="V1572" s="147"/>
      <c r="W1572" s="147"/>
      <c r="X1572" s="147"/>
      <c r="Y1572" s="147"/>
      <c r="Z1572" s="147"/>
      <c r="AA1572" s="147"/>
      <c r="AB1572" s="147"/>
      <c r="AC1572" s="147"/>
      <c r="AD1572" s="147"/>
      <c r="AE1572" s="147"/>
      <c r="AF1572" s="147"/>
      <c r="AG1572" s="148" t="str">
        <f t="array" ref="AG1572">IF($P1572="", "",
  "IMT-" &amp; TEXT($A1572,"yyyy-mm-dd") &amp; "-" &amp;
  IFERROR(
    INDEX('{INDEX} Tour Packages'!A:AC,
      MATCH($P1572, '{INDEX} Tour Packages'!$A:$A, 0),
      MATCH("Destination Code", '{INDEX} Tour Packages'!$4:$4, 0)
    ),
    "UNKNOWN"
  ) &amp; "-" &amp;
  TEXT(COUNTIFS(P$4:P1572,P1572),"0000")
)
</f>
        <v/>
      </c>
    </row>
    <row r="1573">
      <c r="A1573" s="156"/>
      <c r="B1573" s="157"/>
      <c r="C1573" s="157"/>
      <c r="D1573" s="157"/>
      <c r="E1573" s="157"/>
      <c r="F1573" s="157"/>
      <c r="G1573" s="157"/>
      <c r="H1573" s="157"/>
      <c r="I1573" s="157"/>
      <c r="J1573" s="157"/>
      <c r="K1573" s="157"/>
      <c r="L1573" s="157"/>
      <c r="M1573" s="157"/>
      <c r="N1573" s="157"/>
      <c r="O1573" s="157"/>
      <c r="P1573" s="157"/>
      <c r="Q1573" s="157"/>
      <c r="R1573" s="157"/>
      <c r="S1573" s="157"/>
      <c r="T1573" s="157"/>
      <c r="U1573" s="157"/>
      <c r="V1573" s="157"/>
      <c r="W1573" s="157"/>
      <c r="X1573" s="157"/>
      <c r="Y1573" s="157"/>
      <c r="Z1573" s="157"/>
      <c r="AA1573" s="157"/>
      <c r="AB1573" s="157"/>
      <c r="AC1573" s="157"/>
      <c r="AD1573" s="157"/>
      <c r="AE1573" s="157"/>
      <c r="AF1573" s="157"/>
      <c r="AG1573" s="158" t="str">
        <f t="array" ref="AG1573">IF($P1573="", "",
  "IMT-" &amp; TEXT($A1573,"yyyy-mm-dd") &amp; "-" &amp;
  IFERROR(
    INDEX('{INDEX} Tour Packages'!A:AC,
      MATCH($P1573, '{INDEX} Tour Packages'!$A:$A, 0),
      MATCH("Destination Code", '{INDEX} Tour Packages'!$4:$4, 0)
    ),
    "UNKNOWN"
  ) &amp; "-" &amp;
  TEXT(COUNTIFS(P$4:P1573,P1573),"0000")
)
</f>
        <v/>
      </c>
    </row>
    <row r="1574">
      <c r="A1574" s="155"/>
      <c r="B1574" s="147"/>
      <c r="C1574" s="147"/>
      <c r="D1574" s="147"/>
      <c r="E1574" s="147"/>
      <c r="F1574" s="147"/>
      <c r="G1574" s="147"/>
      <c r="H1574" s="147"/>
      <c r="I1574" s="147"/>
      <c r="J1574" s="147"/>
      <c r="K1574" s="147"/>
      <c r="L1574" s="147"/>
      <c r="M1574" s="147"/>
      <c r="N1574" s="147"/>
      <c r="O1574" s="147"/>
      <c r="P1574" s="147"/>
      <c r="Q1574" s="147"/>
      <c r="R1574" s="147"/>
      <c r="S1574" s="147"/>
      <c r="T1574" s="147"/>
      <c r="U1574" s="147"/>
      <c r="V1574" s="147"/>
      <c r="W1574" s="147"/>
      <c r="X1574" s="147"/>
      <c r="Y1574" s="147"/>
      <c r="Z1574" s="147"/>
      <c r="AA1574" s="147"/>
      <c r="AB1574" s="147"/>
      <c r="AC1574" s="147"/>
      <c r="AD1574" s="147"/>
      <c r="AE1574" s="147"/>
      <c r="AF1574" s="147"/>
      <c r="AG1574" s="148" t="str">
        <f t="array" ref="AG1574">IF($P1574="", "",
  "IMT-" &amp; TEXT($A1574,"yyyy-mm-dd") &amp; "-" &amp;
  IFERROR(
    INDEX('{INDEX} Tour Packages'!A:AC,
      MATCH($P1574, '{INDEX} Tour Packages'!$A:$A, 0),
      MATCH("Destination Code", '{INDEX} Tour Packages'!$4:$4, 0)
    ),
    "UNKNOWN"
  ) &amp; "-" &amp;
  TEXT(COUNTIFS(P$4:P1574,P1574),"0000")
)
</f>
        <v/>
      </c>
    </row>
    <row r="1575">
      <c r="A1575" s="156"/>
      <c r="B1575" s="157"/>
      <c r="C1575" s="157"/>
      <c r="D1575" s="157"/>
      <c r="E1575" s="157"/>
      <c r="F1575" s="157"/>
      <c r="G1575" s="157"/>
      <c r="H1575" s="157"/>
      <c r="I1575" s="157"/>
      <c r="J1575" s="157"/>
      <c r="K1575" s="157"/>
      <c r="L1575" s="157"/>
      <c r="M1575" s="157"/>
      <c r="N1575" s="157"/>
      <c r="O1575" s="157"/>
      <c r="P1575" s="157"/>
      <c r="Q1575" s="157"/>
      <c r="R1575" s="157"/>
      <c r="S1575" s="157"/>
      <c r="T1575" s="157"/>
      <c r="U1575" s="157"/>
      <c r="V1575" s="157"/>
      <c r="W1575" s="157"/>
      <c r="X1575" s="157"/>
      <c r="Y1575" s="157"/>
      <c r="Z1575" s="157"/>
      <c r="AA1575" s="157"/>
      <c r="AB1575" s="157"/>
      <c r="AC1575" s="157"/>
      <c r="AD1575" s="157"/>
      <c r="AE1575" s="157"/>
      <c r="AF1575" s="157"/>
      <c r="AG1575" s="158" t="str">
        <f t="array" ref="AG1575">IF($P1575="", "",
  "IMT-" &amp; TEXT($A1575,"yyyy-mm-dd") &amp; "-" &amp;
  IFERROR(
    INDEX('{INDEX} Tour Packages'!A:AC,
      MATCH($P1575, '{INDEX} Tour Packages'!$A:$A, 0),
      MATCH("Destination Code", '{INDEX} Tour Packages'!$4:$4, 0)
    ),
    "UNKNOWN"
  ) &amp; "-" &amp;
  TEXT(COUNTIFS(P$4:P1575,P1575),"0000")
)
</f>
        <v/>
      </c>
    </row>
    <row r="1576">
      <c r="A1576" s="155"/>
      <c r="B1576" s="147"/>
      <c r="C1576" s="147"/>
      <c r="D1576" s="147"/>
      <c r="E1576" s="147"/>
      <c r="F1576" s="147"/>
      <c r="G1576" s="147"/>
      <c r="H1576" s="147"/>
      <c r="I1576" s="147"/>
      <c r="J1576" s="147"/>
      <c r="K1576" s="147"/>
      <c r="L1576" s="147"/>
      <c r="M1576" s="147"/>
      <c r="N1576" s="147"/>
      <c r="O1576" s="147"/>
      <c r="P1576" s="147"/>
      <c r="Q1576" s="147"/>
      <c r="R1576" s="147"/>
      <c r="S1576" s="147"/>
      <c r="T1576" s="147"/>
      <c r="U1576" s="147"/>
      <c r="V1576" s="147"/>
      <c r="W1576" s="147"/>
      <c r="X1576" s="147"/>
      <c r="Y1576" s="147"/>
      <c r="Z1576" s="147"/>
      <c r="AA1576" s="147"/>
      <c r="AB1576" s="147"/>
      <c r="AC1576" s="147"/>
      <c r="AD1576" s="147"/>
      <c r="AE1576" s="147"/>
      <c r="AF1576" s="147"/>
      <c r="AG1576" s="148" t="str">
        <f t="array" ref="AG1576">IF($P1576="", "",
  "IMT-" &amp; TEXT($A1576,"yyyy-mm-dd") &amp; "-" &amp;
  IFERROR(
    INDEX('{INDEX} Tour Packages'!A:AC,
      MATCH($P1576, '{INDEX} Tour Packages'!$A:$A, 0),
      MATCH("Destination Code", '{INDEX} Tour Packages'!$4:$4, 0)
    ),
    "UNKNOWN"
  ) &amp; "-" &amp;
  TEXT(COUNTIFS(P$4:P1576,P1576),"0000")
)
</f>
        <v/>
      </c>
    </row>
    <row r="1577">
      <c r="A1577" s="156"/>
      <c r="B1577" s="157"/>
      <c r="C1577" s="157"/>
      <c r="D1577" s="157"/>
      <c r="E1577" s="157"/>
      <c r="F1577" s="157"/>
      <c r="G1577" s="157"/>
      <c r="H1577" s="157"/>
      <c r="I1577" s="157"/>
      <c r="J1577" s="157"/>
      <c r="K1577" s="157"/>
      <c r="L1577" s="157"/>
      <c r="M1577" s="157"/>
      <c r="N1577" s="157"/>
      <c r="O1577" s="157"/>
      <c r="P1577" s="157"/>
      <c r="Q1577" s="157"/>
      <c r="R1577" s="157"/>
      <c r="S1577" s="157"/>
      <c r="T1577" s="157"/>
      <c r="U1577" s="157"/>
      <c r="V1577" s="157"/>
      <c r="W1577" s="157"/>
      <c r="X1577" s="157"/>
      <c r="Y1577" s="157"/>
      <c r="Z1577" s="157"/>
      <c r="AA1577" s="157"/>
      <c r="AB1577" s="157"/>
      <c r="AC1577" s="157"/>
      <c r="AD1577" s="157"/>
      <c r="AE1577" s="157"/>
      <c r="AF1577" s="157"/>
      <c r="AG1577" s="158" t="str">
        <f t="array" ref="AG1577">IF($P1577="", "",
  "IMT-" &amp; TEXT($A1577,"yyyy-mm-dd") &amp; "-" &amp;
  IFERROR(
    INDEX('{INDEX} Tour Packages'!A:AC,
      MATCH($P1577, '{INDEX} Tour Packages'!$A:$A, 0),
      MATCH("Destination Code", '{INDEX} Tour Packages'!$4:$4, 0)
    ),
    "UNKNOWN"
  ) &amp; "-" &amp;
  TEXT(COUNTIFS(P$4:P1577,P1577),"0000")
)
</f>
        <v/>
      </c>
    </row>
    <row r="1578">
      <c r="A1578" s="155"/>
      <c r="B1578" s="147"/>
      <c r="C1578" s="147"/>
      <c r="D1578" s="147"/>
      <c r="E1578" s="147"/>
      <c r="F1578" s="147"/>
      <c r="G1578" s="147"/>
      <c r="H1578" s="147"/>
      <c r="I1578" s="147"/>
      <c r="J1578" s="147"/>
      <c r="K1578" s="147"/>
      <c r="L1578" s="147"/>
      <c r="M1578" s="147"/>
      <c r="N1578" s="147"/>
      <c r="O1578" s="147"/>
      <c r="P1578" s="147"/>
      <c r="Q1578" s="147"/>
      <c r="R1578" s="147"/>
      <c r="S1578" s="147"/>
      <c r="T1578" s="147"/>
      <c r="U1578" s="147"/>
      <c r="V1578" s="147"/>
      <c r="W1578" s="147"/>
      <c r="X1578" s="147"/>
      <c r="Y1578" s="147"/>
      <c r="Z1578" s="147"/>
      <c r="AA1578" s="147"/>
      <c r="AB1578" s="147"/>
      <c r="AC1578" s="147"/>
      <c r="AD1578" s="147"/>
      <c r="AE1578" s="147"/>
      <c r="AF1578" s="147"/>
      <c r="AG1578" s="148" t="str">
        <f t="array" ref="AG1578">IF($P1578="", "",
  "IMT-" &amp; TEXT($A1578,"yyyy-mm-dd") &amp; "-" &amp;
  IFERROR(
    INDEX('{INDEX} Tour Packages'!A:AC,
      MATCH($P1578, '{INDEX} Tour Packages'!$A:$A, 0),
      MATCH("Destination Code", '{INDEX} Tour Packages'!$4:$4, 0)
    ),
    "UNKNOWN"
  ) &amp; "-" &amp;
  TEXT(COUNTIFS(P$4:P1578,P1578),"0000")
)
</f>
        <v/>
      </c>
    </row>
    <row r="1579">
      <c r="A1579" s="156"/>
      <c r="B1579" s="157"/>
      <c r="C1579" s="157"/>
      <c r="D1579" s="157"/>
      <c r="E1579" s="157"/>
      <c r="F1579" s="157"/>
      <c r="G1579" s="157"/>
      <c r="H1579" s="157"/>
      <c r="I1579" s="157"/>
      <c r="J1579" s="157"/>
      <c r="K1579" s="157"/>
      <c r="L1579" s="157"/>
      <c r="M1579" s="157"/>
      <c r="N1579" s="157"/>
      <c r="O1579" s="157"/>
      <c r="P1579" s="157"/>
      <c r="Q1579" s="157"/>
      <c r="R1579" s="157"/>
      <c r="S1579" s="157"/>
      <c r="T1579" s="157"/>
      <c r="U1579" s="157"/>
      <c r="V1579" s="157"/>
      <c r="W1579" s="157"/>
      <c r="X1579" s="157"/>
      <c r="Y1579" s="157"/>
      <c r="Z1579" s="157"/>
      <c r="AA1579" s="157"/>
      <c r="AB1579" s="157"/>
      <c r="AC1579" s="157"/>
      <c r="AD1579" s="157"/>
      <c r="AE1579" s="157"/>
      <c r="AF1579" s="157"/>
      <c r="AG1579" s="158" t="str">
        <f t="array" ref="AG1579">IF($P1579="", "",
  "IMT-" &amp; TEXT($A1579,"yyyy-mm-dd") &amp; "-" &amp;
  IFERROR(
    INDEX('{INDEX} Tour Packages'!A:AC,
      MATCH($P1579, '{INDEX} Tour Packages'!$A:$A, 0),
      MATCH("Destination Code", '{INDEX} Tour Packages'!$4:$4, 0)
    ),
    "UNKNOWN"
  ) &amp; "-" &amp;
  TEXT(COUNTIFS(P$4:P1579,P1579),"0000")
)
</f>
        <v/>
      </c>
    </row>
    <row r="1580">
      <c r="A1580" s="155"/>
      <c r="B1580" s="147"/>
      <c r="C1580" s="147"/>
      <c r="D1580" s="147"/>
      <c r="E1580" s="147"/>
      <c r="F1580" s="147"/>
      <c r="G1580" s="147"/>
      <c r="H1580" s="147"/>
      <c r="I1580" s="147"/>
      <c r="J1580" s="147"/>
      <c r="K1580" s="147"/>
      <c r="L1580" s="147"/>
      <c r="M1580" s="147"/>
      <c r="N1580" s="147"/>
      <c r="O1580" s="147"/>
      <c r="P1580" s="147"/>
      <c r="Q1580" s="147"/>
      <c r="R1580" s="147"/>
      <c r="S1580" s="147"/>
      <c r="T1580" s="147"/>
      <c r="U1580" s="147"/>
      <c r="V1580" s="147"/>
      <c r="W1580" s="147"/>
      <c r="X1580" s="147"/>
      <c r="Y1580" s="147"/>
      <c r="Z1580" s="147"/>
      <c r="AA1580" s="147"/>
      <c r="AB1580" s="147"/>
      <c r="AC1580" s="147"/>
      <c r="AD1580" s="147"/>
      <c r="AE1580" s="147"/>
      <c r="AF1580" s="147"/>
      <c r="AG1580" s="148" t="str">
        <f t="array" ref="AG1580">IF($P1580="", "",
  "IMT-" &amp; TEXT($A1580,"yyyy-mm-dd") &amp; "-" &amp;
  IFERROR(
    INDEX('{INDEX} Tour Packages'!A:AC,
      MATCH($P1580, '{INDEX} Tour Packages'!$A:$A, 0),
      MATCH("Destination Code", '{INDEX} Tour Packages'!$4:$4, 0)
    ),
    "UNKNOWN"
  ) &amp; "-" &amp;
  TEXT(COUNTIFS(P$4:P1580,P1580),"0000")
)
</f>
        <v/>
      </c>
    </row>
    <row r="1581">
      <c r="A1581" s="156"/>
      <c r="B1581" s="157"/>
      <c r="C1581" s="157"/>
      <c r="D1581" s="157"/>
      <c r="E1581" s="157"/>
      <c r="F1581" s="157"/>
      <c r="G1581" s="157"/>
      <c r="H1581" s="157"/>
      <c r="I1581" s="157"/>
      <c r="J1581" s="157"/>
      <c r="K1581" s="157"/>
      <c r="L1581" s="157"/>
      <c r="M1581" s="157"/>
      <c r="N1581" s="157"/>
      <c r="O1581" s="157"/>
      <c r="P1581" s="157"/>
      <c r="Q1581" s="157"/>
      <c r="R1581" s="157"/>
      <c r="S1581" s="157"/>
      <c r="T1581" s="157"/>
      <c r="U1581" s="157"/>
      <c r="V1581" s="157"/>
      <c r="W1581" s="157"/>
      <c r="X1581" s="157"/>
      <c r="Y1581" s="157"/>
      <c r="Z1581" s="157"/>
      <c r="AA1581" s="157"/>
      <c r="AB1581" s="157"/>
      <c r="AC1581" s="157"/>
      <c r="AD1581" s="157"/>
      <c r="AE1581" s="157"/>
      <c r="AF1581" s="157"/>
      <c r="AG1581" s="158" t="str">
        <f t="array" ref="AG1581">IF($P1581="", "",
  "IMT-" &amp; TEXT($A1581,"yyyy-mm-dd") &amp; "-" &amp;
  IFERROR(
    INDEX('{INDEX} Tour Packages'!A:AC,
      MATCH($P1581, '{INDEX} Tour Packages'!$A:$A, 0),
      MATCH("Destination Code", '{INDEX} Tour Packages'!$4:$4, 0)
    ),
    "UNKNOWN"
  ) &amp; "-" &amp;
  TEXT(COUNTIFS(P$4:P1581,P1581),"0000")
)
</f>
        <v/>
      </c>
    </row>
    <row r="1582">
      <c r="A1582" s="155"/>
      <c r="B1582" s="147"/>
      <c r="C1582" s="147"/>
      <c r="D1582" s="147"/>
      <c r="E1582" s="147"/>
      <c r="F1582" s="147"/>
      <c r="G1582" s="147"/>
      <c r="H1582" s="147"/>
      <c r="I1582" s="147"/>
      <c r="J1582" s="147"/>
      <c r="K1582" s="147"/>
      <c r="L1582" s="147"/>
      <c r="M1582" s="147"/>
      <c r="N1582" s="147"/>
      <c r="O1582" s="147"/>
      <c r="P1582" s="147"/>
      <c r="Q1582" s="147"/>
      <c r="R1582" s="147"/>
      <c r="S1582" s="147"/>
      <c r="T1582" s="147"/>
      <c r="U1582" s="147"/>
      <c r="V1582" s="147"/>
      <c r="W1582" s="147"/>
      <c r="X1582" s="147"/>
      <c r="Y1582" s="147"/>
      <c r="Z1582" s="147"/>
      <c r="AA1582" s="147"/>
      <c r="AB1582" s="147"/>
      <c r="AC1582" s="147"/>
      <c r="AD1582" s="147"/>
      <c r="AE1582" s="147"/>
      <c r="AF1582" s="147"/>
      <c r="AG1582" s="148" t="str">
        <f t="array" ref="AG1582">IF($P1582="", "",
  "IMT-" &amp; TEXT($A1582,"yyyy-mm-dd") &amp; "-" &amp;
  IFERROR(
    INDEX('{INDEX} Tour Packages'!A:AC,
      MATCH($P1582, '{INDEX} Tour Packages'!$A:$A, 0),
      MATCH("Destination Code", '{INDEX} Tour Packages'!$4:$4, 0)
    ),
    "UNKNOWN"
  ) &amp; "-" &amp;
  TEXT(COUNTIFS(P$4:P1582,P1582),"0000")
)
</f>
        <v/>
      </c>
    </row>
    <row r="1583">
      <c r="A1583" s="156"/>
      <c r="B1583" s="157"/>
      <c r="C1583" s="157"/>
      <c r="D1583" s="157"/>
      <c r="E1583" s="157"/>
      <c r="F1583" s="157"/>
      <c r="G1583" s="157"/>
      <c r="H1583" s="157"/>
      <c r="I1583" s="157"/>
      <c r="J1583" s="157"/>
      <c r="K1583" s="157"/>
      <c r="L1583" s="157"/>
      <c r="M1583" s="157"/>
      <c r="N1583" s="157"/>
      <c r="O1583" s="157"/>
      <c r="P1583" s="157"/>
      <c r="Q1583" s="157"/>
      <c r="R1583" s="157"/>
      <c r="S1583" s="157"/>
      <c r="T1583" s="157"/>
      <c r="U1583" s="157"/>
      <c r="V1583" s="157"/>
      <c r="W1583" s="157"/>
      <c r="X1583" s="157"/>
      <c r="Y1583" s="157"/>
      <c r="Z1583" s="157"/>
      <c r="AA1583" s="157"/>
      <c r="AB1583" s="157"/>
      <c r="AC1583" s="157"/>
      <c r="AD1583" s="157"/>
      <c r="AE1583" s="157"/>
      <c r="AF1583" s="157"/>
      <c r="AG1583" s="158" t="str">
        <f t="array" ref="AG1583">IF($P1583="", "",
  "IMT-" &amp; TEXT($A1583,"yyyy-mm-dd") &amp; "-" &amp;
  IFERROR(
    INDEX('{INDEX} Tour Packages'!A:AC,
      MATCH($P1583, '{INDEX} Tour Packages'!$A:$A, 0),
      MATCH("Destination Code", '{INDEX} Tour Packages'!$4:$4, 0)
    ),
    "UNKNOWN"
  ) &amp; "-" &amp;
  TEXT(COUNTIFS(P$4:P1583,P1583),"0000")
)
</f>
        <v/>
      </c>
    </row>
    <row r="1584">
      <c r="A1584" s="155"/>
      <c r="B1584" s="147"/>
      <c r="C1584" s="147"/>
      <c r="D1584" s="147"/>
      <c r="E1584" s="147"/>
      <c r="F1584" s="147"/>
      <c r="G1584" s="147"/>
      <c r="H1584" s="147"/>
      <c r="I1584" s="147"/>
      <c r="J1584" s="147"/>
      <c r="K1584" s="147"/>
      <c r="L1584" s="147"/>
      <c r="M1584" s="147"/>
      <c r="N1584" s="147"/>
      <c r="O1584" s="147"/>
      <c r="P1584" s="147"/>
      <c r="Q1584" s="147"/>
      <c r="R1584" s="147"/>
      <c r="S1584" s="147"/>
      <c r="T1584" s="147"/>
      <c r="U1584" s="147"/>
      <c r="V1584" s="147"/>
      <c r="W1584" s="147"/>
      <c r="X1584" s="147"/>
      <c r="Y1584" s="147"/>
      <c r="Z1584" s="147"/>
      <c r="AA1584" s="147"/>
      <c r="AB1584" s="147"/>
      <c r="AC1584" s="147"/>
      <c r="AD1584" s="147"/>
      <c r="AE1584" s="147"/>
      <c r="AF1584" s="147"/>
      <c r="AG1584" s="148" t="str">
        <f t="array" ref="AG1584">IF($P1584="", "",
  "IMT-" &amp; TEXT($A1584,"yyyy-mm-dd") &amp; "-" &amp;
  IFERROR(
    INDEX('{INDEX} Tour Packages'!A:AC,
      MATCH($P1584, '{INDEX} Tour Packages'!$A:$A, 0),
      MATCH("Destination Code", '{INDEX} Tour Packages'!$4:$4, 0)
    ),
    "UNKNOWN"
  ) &amp; "-" &amp;
  TEXT(COUNTIFS(P$4:P1584,P1584),"0000")
)
</f>
        <v/>
      </c>
    </row>
    <row r="1585">
      <c r="A1585" s="156"/>
      <c r="B1585" s="157"/>
      <c r="C1585" s="157"/>
      <c r="D1585" s="157"/>
      <c r="E1585" s="157"/>
      <c r="F1585" s="157"/>
      <c r="G1585" s="157"/>
      <c r="H1585" s="157"/>
      <c r="I1585" s="157"/>
      <c r="J1585" s="157"/>
      <c r="K1585" s="157"/>
      <c r="L1585" s="157"/>
      <c r="M1585" s="157"/>
      <c r="N1585" s="157"/>
      <c r="O1585" s="157"/>
      <c r="P1585" s="157"/>
      <c r="Q1585" s="157"/>
      <c r="R1585" s="157"/>
      <c r="S1585" s="157"/>
      <c r="T1585" s="157"/>
      <c r="U1585" s="157"/>
      <c r="V1585" s="157"/>
      <c r="W1585" s="157"/>
      <c r="X1585" s="157"/>
      <c r="Y1585" s="157"/>
      <c r="Z1585" s="157"/>
      <c r="AA1585" s="157"/>
      <c r="AB1585" s="157"/>
      <c r="AC1585" s="157"/>
      <c r="AD1585" s="157"/>
      <c r="AE1585" s="157"/>
      <c r="AF1585" s="157"/>
      <c r="AG1585" s="158" t="str">
        <f t="array" ref="AG1585">IF($P1585="", "",
  "IMT-" &amp; TEXT($A1585,"yyyy-mm-dd") &amp; "-" &amp;
  IFERROR(
    INDEX('{INDEX} Tour Packages'!A:AC,
      MATCH($P1585, '{INDEX} Tour Packages'!$A:$A, 0),
      MATCH("Destination Code", '{INDEX} Tour Packages'!$4:$4, 0)
    ),
    "UNKNOWN"
  ) &amp; "-" &amp;
  TEXT(COUNTIFS(P$4:P1585,P1585),"0000")
)
</f>
        <v/>
      </c>
    </row>
    <row r="1586">
      <c r="A1586" s="155"/>
      <c r="B1586" s="147"/>
      <c r="C1586" s="147"/>
      <c r="D1586" s="147"/>
      <c r="E1586" s="147"/>
      <c r="F1586" s="147"/>
      <c r="G1586" s="147"/>
      <c r="H1586" s="147"/>
      <c r="I1586" s="147"/>
      <c r="J1586" s="147"/>
      <c r="K1586" s="147"/>
      <c r="L1586" s="147"/>
      <c r="M1586" s="147"/>
      <c r="N1586" s="147"/>
      <c r="O1586" s="147"/>
      <c r="P1586" s="147"/>
      <c r="Q1586" s="147"/>
      <c r="R1586" s="147"/>
      <c r="S1586" s="147"/>
      <c r="T1586" s="147"/>
      <c r="U1586" s="147"/>
      <c r="V1586" s="147"/>
      <c r="W1586" s="147"/>
      <c r="X1586" s="147"/>
      <c r="Y1586" s="147"/>
      <c r="Z1586" s="147"/>
      <c r="AA1586" s="147"/>
      <c r="AB1586" s="147"/>
      <c r="AC1586" s="147"/>
      <c r="AD1586" s="147"/>
      <c r="AE1586" s="147"/>
      <c r="AF1586" s="147"/>
      <c r="AG1586" s="148" t="str">
        <f t="array" ref="AG1586">IF($P1586="", "",
  "IMT-" &amp; TEXT($A1586,"yyyy-mm-dd") &amp; "-" &amp;
  IFERROR(
    INDEX('{INDEX} Tour Packages'!A:AC,
      MATCH($P1586, '{INDEX} Tour Packages'!$A:$A, 0),
      MATCH("Destination Code", '{INDEX} Tour Packages'!$4:$4, 0)
    ),
    "UNKNOWN"
  ) &amp; "-" &amp;
  TEXT(COUNTIFS(P$4:P1586,P1586),"0000")
)
</f>
        <v/>
      </c>
    </row>
    <row r="1587">
      <c r="A1587" s="156"/>
      <c r="B1587" s="157"/>
      <c r="C1587" s="157"/>
      <c r="D1587" s="157"/>
      <c r="E1587" s="157"/>
      <c r="F1587" s="157"/>
      <c r="G1587" s="157"/>
      <c r="H1587" s="157"/>
      <c r="I1587" s="157"/>
      <c r="J1587" s="157"/>
      <c r="K1587" s="157"/>
      <c r="L1587" s="157"/>
      <c r="M1587" s="157"/>
      <c r="N1587" s="157"/>
      <c r="O1587" s="157"/>
      <c r="P1587" s="157"/>
      <c r="Q1587" s="157"/>
      <c r="R1587" s="157"/>
      <c r="S1587" s="157"/>
      <c r="T1587" s="157"/>
      <c r="U1587" s="157"/>
      <c r="V1587" s="157"/>
      <c r="W1587" s="157"/>
      <c r="X1587" s="157"/>
      <c r="Y1587" s="157"/>
      <c r="Z1587" s="157"/>
      <c r="AA1587" s="157"/>
      <c r="AB1587" s="157"/>
      <c r="AC1587" s="157"/>
      <c r="AD1587" s="157"/>
      <c r="AE1587" s="157"/>
      <c r="AF1587" s="157"/>
      <c r="AG1587" s="158" t="str">
        <f t="array" ref="AG1587">IF($P1587="", "",
  "IMT-" &amp; TEXT($A1587,"yyyy-mm-dd") &amp; "-" &amp;
  IFERROR(
    INDEX('{INDEX} Tour Packages'!A:AC,
      MATCH($P1587, '{INDEX} Tour Packages'!$A:$A, 0),
      MATCH("Destination Code", '{INDEX} Tour Packages'!$4:$4, 0)
    ),
    "UNKNOWN"
  ) &amp; "-" &amp;
  TEXT(COUNTIFS(P$4:P1587,P1587),"0000")
)
</f>
        <v/>
      </c>
    </row>
    <row r="1588">
      <c r="A1588" s="155"/>
      <c r="B1588" s="147"/>
      <c r="C1588" s="147"/>
      <c r="D1588" s="147"/>
      <c r="E1588" s="147"/>
      <c r="F1588" s="147"/>
      <c r="G1588" s="147"/>
      <c r="H1588" s="147"/>
      <c r="I1588" s="147"/>
      <c r="J1588" s="147"/>
      <c r="K1588" s="147"/>
      <c r="L1588" s="147"/>
      <c r="M1588" s="147"/>
      <c r="N1588" s="147"/>
      <c r="O1588" s="147"/>
      <c r="P1588" s="147"/>
      <c r="Q1588" s="147"/>
      <c r="R1588" s="147"/>
      <c r="S1588" s="147"/>
      <c r="T1588" s="147"/>
      <c r="U1588" s="147"/>
      <c r="V1588" s="147"/>
      <c r="W1588" s="147"/>
      <c r="X1588" s="147"/>
      <c r="Y1588" s="147"/>
      <c r="Z1588" s="147"/>
      <c r="AA1588" s="147"/>
      <c r="AB1588" s="147"/>
      <c r="AC1588" s="147"/>
      <c r="AD1588" s="147"/>
      <c r="AE1588" s="147"/>
      <c r="AF1588" s="147"/>
      <c r="AG1588" s="148" t="str">
        <f t="array" ref="AG1588">IF($P1588="", "",
  "IMT-" &amp; TEXT($A1588,"yyyy-mm-dd") &amp; "-" &amp;
  IFERROR(
    INDEX('{INDEX} Tour Packages'!A:AC,
      MATCH($P1588, '{INDEX} Tour Packages'!$A:$A, 0),
      MATCH("Destination Code", '{INDEX} Tour Packages'!$4:$4, 0)
    ),
    "UNKNOWN"
  ) &amp; "-" &amp;
  TEXT(COUNTIFS(P$4:P1588,P1588),"0000")
)
</f>
        <v/>
      </c>
    </row>
    <row r="1589">
      <c r="A1589" s="156"/>
      <c r="B1589" s="157"/>
      <c r="C1589" s="157"/>
      <c r="D1589" s="157"/>
      <c r="E1589" s="157"/>
      <c r="F1589" s="157"/>
      <c r="G1589" s="157"/>
      <c r="H1589" s="157"/>
      <c r="I1589" s="157"/>
      <c r="J1589" s="157"/>
      <c r="K1589" s="157"/>
      <c r="L1589" s="157"/>
      <c r="M1589" s="157"/>
      <c r="N1589" s="157"/>
      <c r="O1589" s="157"/>
      <c r="P1589" s="157"/>
      <c r="Q1589" s="157"/>
      <c r="R1589" s="157"/>
      <c r="S1589" s="157"/>
      <c r="T1589" s="157"/>
      <c r="U1589" s="157"/>
      <c r="V1589" s="157"/>
      <c r="W1589" s="157"/>
      <c r="X1589" s="157"/>
      <c r="Y1589" s="157"/>
      <c r="Z1589" s="157"/>
      <c r="AA1589" s="157"/>
      <c r="AB1589" s="157"/>
      <c r="AC1589" s="157"/>
      <c r="AD1589" s="157"/>
      <c r="AE1589" s="157"/>
      <c r="AF1589" s="157"/>
      <c r="AG1589" s="158" t="str">
        <f t="array" ref="AG1589">IF($P1589="", "",
  "IMT-" &amp; TEXT($A1589,"yyyy-mm-dd") &amp; "-" &amp;
  IFERROR(
    INDEX('{INDEX} Tour Packages'!A:AC,
      MATCH($P1589, '{INDEX} Tour Packages'!$A:$A, 0),
      MATCH("Destination Code", '{INDEX} Tour Packages'!$4:$4, 0)
    ),
    "UNKNOWN"
  ) &amp; "-" &amp;
  TEXT(COUNTIFS(P$4:P1589,P1589),"0000")
)
</f>
        <v/>
      </c>
    </row>
    <row r="1590">
      <c r="A1590" s="155"/>
      <c r="B1590" s="147"/>
      <c r="C1590" s="147"/>
      <c r="D1590" s="147"/>
      <c r="E1590" s="147"/>
      <c r="F1590" s="147"/>
      <c r="G1590" s="147"/>
      <c r="H1590" s="147"/>
      <c r="I1590" s="147"/>
      <c r="J1590" s="147"/>
      <c r="K1590" s="147"/>
      <c r="L1590" s="147"/>
      <c r="M1590" s="147"/>
      <c r="N1590" s="147"/>
      <c r="O1590" s="147"/>
      <c r="P1590" s="147"/>
      <c r="Q1590" s="147"/>
      <c r="R1590" s="147"/>
      <c r="S1590" s="147"/>
      <c r="T1590" s="147"/>
      <c r="U1590" s="147"/>
      <c r="V1590" s="147"/>
      <c r="W1590" s="147"/>
      <c r="X1590" s="147"/>
      <c r="Y1590" s="147"/>
      <c r="Z1590" s="147"/>
      <c r="AA1590" s="147"/>
      <c r="AB1590" s="147"/>
      <c r="AC1590" s="147"/>
      <c r="AD1590" s="147"/>
      <c r="AE1590" s="147"/>
      <c r="AF1590" s="147"/>
      <c r="AG1590" s="148" t="str">
        <f t="array" ref="AG1590">IF($P1590="", "",
  "IMT-" &amp; TEXT($A1590,"yyyy-mm-dd") &amp; "-" &amp;
  IFERROR(
    INDEX('{INDEX} Tour Packages'!A:AC,
      MATCH($P1590, '{INDEX} Tour Packages'!$A:$A, 0),
      MATCH("Destination Code", '{INDEX} Tour Packages'!$4:$4, 0)
    ),
    "UNKNOWN"
  ) &amp; "-" &amp;
  TEXT(COUNTIFS(P$4:P1590,P1590),"0000")
)
</f>
        <v/>
      </c>
    </row>
    <row r="1591">
      <c r="A1591" s="156"/>
      <c r="B1591" s="157"/>
      <c r="C1591" s="157"/>
      <c r="D1591" s="157"/>
      <c r="E1591" s="157"/>
      <c r="F1591" s="157"/>
      <c r="G1591" s="157"/>
      <c r="H1591" s="157"/>
      <c r="I1591" s="157"/>
      <c r="J1591" s="157"/>
      <c r="K1591" s="157"/>
      <c r="L1591" s="157"/>
      <c r="M1591" s="157"/>
      <c r="N1591" s="157"/>
      <c r="O1591" s="157"/>
      <c r="P1591" s="157"/>
      <c r="Q1591" s="157"/>
      <c r="R1591" s="157"/>
      <c r="S1591" s="157"/>
      <c r="T1591" s="157"/>
      <c r="U1591" s="157"/>
      <c r="V1591" s="157"/>
      <c r="W1591" s="157"/>
      <c r="X1591" s="157"/>
      <c r="Y1591" s="157"/>
      <c r="Z1591" s="157"/>
      <c r="AA1591" s="157"/>
      <c r="AB1591" s="157"/>
      <c r="AC1591" s="157"/>
      <c r="AD1591" s="157"/>
      <c r="AE1591" s="157"/>
      <c r="AF1591" s="157"/>
      <c r="AG1591" s="158" t="str">
        <f t="array" ref="AG1591">IF($P1591="", "",
  "IMT-" &amp; TEXT($A1591,"yyyy-mm-dd") &amp; "-" &amp;
  IFERROR(
    INDEX('{INDEX} Tour Packages'!A:AC,
      MATCH($P1591, '{INDEX} Tour Packages'!$A:$A, 0),
      MATCH("Destination Code", '{INDEX} Tour Packages'!$4:$4, 0)
    ),
    "UNKNOWN"
  ) &amp; "-" &amp;
  TEXT(COUNTIFS(P$4:P1591,P1591),"0000")
)
</f>
        <v/>
      </c>
    </row>
    <row r="1592">
      <c r="A1592" s="155"/>
      <c r="B1592" s="147"/>
      <c r="C1592" s="147"/>
      <c r="D1592" s="147"/>
      <c r="E1592" s="147"/>
      <c r="F1592" s="147"/>
      <c r="G1592" s="147"/>
      <c r="H1592" s="147"/>
      <c r="I1592" s="147"/>
      <c r="J1592" s="147"/>
      <c r="K1592" s="147"/>
      <c r="L1592" s="147"/>
      <c r="M1592" s="147"/>
      <c r="N1592" s="147"/>
      <c r="O1592" s="147"/>
      <c r="P1592" s="147"/>
      <c r="Q1592" s="147"/>
      <c r="R1592" s="147"/>
      <c r="S1592" s="147"/>
      <c r="T1592" s="147"/>
      <c r="U1592" s="147"/>
      <c r="V1592" s="147"/>
      <c r="W1592" s="147"/>
      <c r="X1592" s="147"/>
      <c r="Y1592" s="147"/>
      <c r="Z1592" s="147"/>
      <c r="AA1592" s="147"/>
      <c r="AB1592" s="147"/>
      <c r="AC1592" s="147"/>
      <c r="AD1592" s="147"/>
      <c r="AE1592" s="147"/>
      <c r="AF1592" s="147"/>
      <c r="AG1592" s="148" t="str">
        <f t="array" ref="AG1592">IF($P1592="", "",
  "IMT-" &amp; TEXT($A1592,"yyyy-mm-dd") &amp; "-" &amp;
  IFERROR(
    INDEX('{INDEX} Tour Packages'!A:AC,
      MATCH($P1592, '{INDEX} Tour Packages'!$A:$A, 0),
      MATCH("Destination Code", '{INDEX} Tour Packages'!$4:$4, 0)
    ),
    "UNKNOWN"
  ) &amp; "-" &amp;
  TEXT(COUNTIFS(P$4:P1592,P1592),"0000")
)
</f>
        <v/>
      </c>
    </row>
    <row r="1593">
      <c r="A1593" s="156"/>
      <c r="B1593" s="157"/>
      <c r="C1593" s="157"/>
      <c r="D1593" s="157"/>
      <c r="E1593" s="157"/>
      <c r="F1593" s="157"/>
      <c r="G1593" s="157"/>
      <c r="H1593" s="157"/>
      <c r="I1593" s="157"/>
      <c r="J1593" s="157"/>
      <c r="K1593" s="157"/>
      <c r="L1593" s="157"/>
      <c r="M1593" s="157"/>
      <c r="N1593" s="157"/>
      <c r="O1593" s="157"/>
      <c r="P1593" s="157"/>
      <c r="Q1593" s="157"/>
      <c r="R1593" s="157"/>
      <c r="S1593" s="157"/>
      <c r="T1593" s="157"/>
      <c r="U1593" s="157"/>
      <c r="V1593" s="157"/>
      <c r="W1593" s="157"/>
      <c r="X1593" s="157"/>
      <c r="Y1593" s="157"/>
      <c r="Z1593" s="157"/>
      <c r="AA1593" s="157"/>
      <c r="AB1593" s="157"/>
      <c r="AC1593" s="157"/>
      <c r="AD1593" s="157"/>
      <c r="AE1593" s="157"/>
      <c r="AF1593" s="157"/>
      <c r="AG1593" s="158" t="str">
        <f t="array" ref="AG1593">IF($P1593="", "",
  "IMT-" &amp; TEXT($A1593,"yyyy-mm-dd") &amp; "-" &amp;
  IFERROR(
    INDEX('{INDEX} Tour Packages'!A:AC,
      MATCH($P1593, '{INDEX} Tour Packages'!$A:$A, 0),
      MATCH("Destination Code", '{INDEX} Tour Packages'!$4:$4, 0)
    ),
    "UNKNOWN"
  ) &amp; "-" &amp;
  TEXT(COUNTIFS(P$4:P1593,P1593),"0000")
)
</f>
        <v/>
      </c>
    </row>
    <row r="1594">
      <c r="A1594" s="155"/>
      <c r="B1594" s="147"/>
      <c r="C1594" s="147"/>
      <c r="D1594" s="147"/>
      <c r="E1594" s="147"/>
      <c r="F1594" s="147"/>
      <c r="G1594" s="147"/>
      <c r="H1594" s="147"/>
      <c r="I1594" s="147"/>
      <c r="J1594" s="147"/>
      <c r="K1594" s="147"/>
      <c r="L1594" s="147"/>
      <c r="M1594" s="147"/>
      <c r="N1594" s="147"/>
      <c r="O1594" s="147"/>
      <c r="P1594" s="147"/>
      <c r="Q1594" s="147"/>
      <c r="R1594" s="147"/>
      <c r="S1594" s="147"/>
      <c r="T1594" s="147"/>
      <c r="U1594" s="147"/>
      <c r="V1594" s="147"/>
      <c r="W1594" s="147"/>
      <c r="X1594" s="147"/>
      <c r="Y1594" s="147"/>
      <c r="Z1594" s="147"/>
      <c r="AA1594" s="147"/>
      <c r="AB1594" s="147"/>
      <c r="AC1594" s="147"/>
      <c r="AD1594" s="147"/>
      <c r="AE1594" s="147"/>
      <c r="AF1594" s="147"/>
      <c r="AG1594" s="148" t="str">
        <f t="array" ref="AG1594">IF($P1594="", "",
  "IMT-" &amp; TEXT($A1594,"yyyy-mm-dd") &amp; "-" &amp;
  IFERROR(
    INDEX('{INDEX} Tour Packages'!A:AC,
      MATCH($P1594, '{INDEX} Tour Packages'!$A:$A, 0),
      MATCH("Destination Code", '{INDEX} Tour Packages'!$4:$4, 0)
    ),
    "UNKNOWN"
  ) &amp; "-" &amp;
  TEXT(COUNTIFS(P$4:P1594,P1594),"0000")
)
</f>
        <v/>
      </c>
    </row>
    <row r="1595">
      <c r="A1595" s="156"/>
      <c r="B1595" s="157"/>
      <c r="C1595" s="157"/>
      <c r="D1595" s="157"/>
      <c r="E1595" s="157"/>
      <c r="F1595" s="157"/>
      <c r="G1595" s="157"/>
      <c r="H1595" s="157"/>
      <c r="I1595" s="157"/>
      <c r="J1595" s="157"/>
      <c r="K1595" s="157"/>
      <c r="L1595" s="157"/>
      <c r="M1595" s="157"/>
      <c r="N1595" s="157"/>
      <c r="O1595" s="157"/>
      <c r="P1595" s="157"/>
      <c r="Q1595" s="157"/>
      <c r="R1595" s="157"/>
      <c r="S1595" s="157"/>
      <c r="T1595" s="157"/>
      <c r="U1595" s="157"/>
      <c r="V1595" s="157"/>
      <c r="W1595" s="157"/>
      <c r="X1595" s="157"/>
      <c r="Y1595" s="157"/>
      <c r="Z1595" s="157"/>
      <c r="AA1595" s="157"/>
      <c r="AB1595" s="157"/>
      <c r="AC1595" s="157"/>
      <c r="AD1595" s="157"/>
      <c r="AE1595" s="157"/>
      <c r="AF1595" s="157"/>
      <c r="AG1595" s="158" t="str">
        <f t="array" ref="AG1595">IF($P1595="", "",
  "IMT-" &amp; TEXT($A1595,"yyyy-mm-dd") &amp; "-" &amp;
  IFERROR(
    INDEX('{INDEX} Tour Packages'!A:AC,
      MATCH($P1595, '{INDEX} Tour Packages'!$A:$A, 0),
      MATCH("Destination Code", '{INDEX} Tour Packages'!$4:$4, 0)
    ),
    "UNKNOWN"
  ) &amp; "-" &amp;
  TEXT(COUNTIFS(P$4:P1595,P1595),"0000")
)
</f>
        <v/>
      </c>
    </row>
    <row r="1596">
      <c r="A1596" s="155"/>
      <c r="B1596" s="147"/>
      <c r="C1596" s="147"/>
      <c r="D1596" s="147"/>
      <c r="E1596" s="147"/>
      <c r="F1596" s="147"/>
      <c r="G1596" s="147"/>
      <c r="H1596" s="147"/>
      <c r="I1596" s="147"/>
      <c r="J1596" s="147"/>
      <c r="K1596" s="147"/>
      <c r="L1596" s="147"/>
      <c r="M1596" s="147"/>
      <c r="N1596" s="147"/>
      <c r="O1596" s="147"/>
      <c r="P1596" s="147"/>
      <c r="Q1596" s="147"/>
      <c r="R1596" s="147"/>
      <c r="S1596" s="147"/>
      <c r="T1596" s="147"/>
      <c r="U1596" s="147"/>
      <c r="V1596" s="147"/>
      <c r="W1596" s="147"/>
      <c r="X1596" s="147"/>
      <c r="Y1596" s="147"/>
      <c r="Z1596" s="147"/>
      <c r="AA1596" s="147"/>
      <c r="AB1596" s="147"/>
      <c r="AC1596" s="147"/>
      <c r="AD1596" s="147"/>
      <c r="AE1596" s="147"/>
      <c r="AF1596" s="147"/>
      <c r="AG1596" s="148" t="str">
        <f t="array" ref="AG1596">IF($P1596="", "",
  "IMT-" &amp; TEXT($A1596,"yyyy-mm-dd") &amp; "-" &amp;
  IFERROR(
    INDEX('{INDEX} Tour Packages'!A:AC,
      MATCH($P1596, '{INDEX} Tour Packages'!$A:$A, 0),
      MATCH("Destination Code", '{INDEX} Tour Packages'!$4:$4, 0)
    ),
    "UNKNOWN"
  ) &amp; "-" &amp;
  TEXT(COUNTIFS(P$4:P1596,P1596),"0000")
)
</f>
        <v/>
      </c>
    </row>
    <row r="1597">
      <c r="A1597" s="156"/>
      <c r="B1597" s="157"/>
      <c r="C1597" s="157"/>
      <c r="D1597" s="157"/>
      <c r="E1597" s="157"/>
      <c r="F1597" s="157"/>
      <c r="G1597" s="157"/>
      <c r="H1597" s="157"/>
      <c r="I1597" s="157"/>
      <c r="J1597" s="157"/>
      <c r="K1597" s="157"/>
      <c r="L1597" s="157"/>
      <c r="M1597" s="157"/>
      <c r="N1597" s="157"/>
      <c r="O1597" s="157"/>
      <c r="P1597" s="157"/>
      <c r="Q1597" s="157"/>
      <c r="R1597" s="157"/>
      <c r="S1597" s="157"/>
      <c r="T1597" s="157"/>
      <c r="U1597" s="157"/>
      <c r="V1597" s="157"/>
      <c r="W1597" s="157"/>
      <c r="X1597" s="157"/>
      <c r="Y1597" s="157"/>
      <c r="Z1597" s="157"/>
      <c r="AA1597" s="157"/>
      <c r="AB1597" s="157"/>
      <c r="AC1597" s="157"/>
      <c r="AD1597" s="157"/>
      <c r="AE1597" s="157"/>
      <c r="AF1597" s="157"/>
      <c r="AG1597" s="158" t="str">
        <f t="array" ref="AG1597">IF($P1597="", "",
  "IMT-" &amp; TEXT($A1597,"yyyy-mm-dd") &amp; "-" &amp;
  IFERROR(
    INDEX('{INDEX} Tour Packages'!A:AC,
      MATCH($P1597, '{INDEX} Tour Packages'!$A:$A, 0),
      MATCH("Destination Code", '{INDEX} Tour Packages'!$4:$4, 0)
    ),
    "UNKNOWN"
  ) &amp; "-" &amp;
  TEXT(COUNTIFS(P$4:P1597,P1597),"0000")
)
</f>
        <v/>
      </c>
    </row>
    <row r="1598">
      <c r="A1598" s="155"/>
      <c r="B1598" s="147"/>
      <c r="C1598" s="147"/>
      <c r="D1598" s="147"/>
      <c r="E1598" s="147"/>
      <c r="F1598" s="147"/>
      <c r="G1598" s="147"/>
      <c r="H1598" s="147"/>
      <c r="I1598" s="147"/>
      <c r="J1598" s="147"/>
      <c r="K1598" s="147"/>
      <c r="L1598" s="147"/>
      <c r="M1598" s="147"/>
      <c r="N1598" s="147"/>
      <c r="O1598" s="147"/>
      <c r="P1598" s="147"/>
      <c r="Q1598" s="147"/>
      <c r="R1598" s="147"/>
      <c r="S1598" s="147"/>
      <c r="T1598" s="147"/>
      <c r="U1598" s="147"/>
      <c r="V1598" s="147"/>
      <c r="W1598" s="147"/>
      <c r="X1598" s="147"/>
      <c r="Y1598" s="147"/>
      <c r="Z1598" s="147"/>
      <c r="AA1598" s="147"/>
      <c r="AB1598" s="147"/>
      <c r="AC1598" s="147"/>
      <c r="AD1598" s="147"/>
      <c r="AE1598" s="147"/>
      <c r="AF1598" s="147"/>
      <c r="AG1598" s="148" t="str">
        <f t="array" ref="AG1598">IF($P1598="", "",
  "IMT-" &amp; TEXT($A1598,"yyyy-mm-dd") &amp; "-" &amp;
  IFERROR(
    INDEX('{INDEX} Tour Packages'!A:AC,
      MATCH($P1598, '{INDEX} Tour Packages'!$A:$A, 0),
      MATCH("Destination Code", '{INDEX} Tour Packages'!$4:$4, 0)
    ),
    "UNKNOWN"
  ) &amp; "-" &amp;
  TEXT(COUNTIFS(P$4:P1598,P1598),"0000")
)
</f>
        <v/>
      </c>
    </row>
    <row r="1599">
      <c r="A1599" s="156"/>
      <c r="B1599" s="157"/>
      <c r="C1599" s="157"/>
      <c r="D1599" s="157"/>
      <c r="E1599" s="157"/>
      <c r="F1599" s="157"/>
      <c r="G1599" s="157"/>
      <c r="H1599" s="157"/>
      <c r="I1599" s="157"/>
      <c r="J1599" s="157"/>
      <c r="K1599" s="157"/>
      <c r="L1599" s="157"/>
      <c r="M1599" s="157"/>
      <c r="N1599" s="157"/>
      <c r="O1599" s="157"/>
      <c r="P1599" s="157"/>
      <c r="Q1599" s="157"/>
      <c r="R1599" s="157"/>
      <c r="S1599" s="157"/>
      <c r="T1599" s="157"/>
      <c r="U1599" s="157"/>
      <c r="V1599" s="157"/>
      <c r="W1599" s="157"/>
      <c r="X1599" s="157"/>
      <c r="Y1599" s="157"/>
      <c r="Z1599" s="157"/>
      <c r="AA1599" s="157"/>
      <c r="AB1599" s="157"/>
      <c r="AC1599" s="157"/>
      <c r="AD1599" s="157"/>
      <c r="AE1599" s="157"/>
      <c r="AF1599" s="157"/>
      <c r="AG1599" s="158" t="str">
        <f t="array" ref="AG1599">IF($P1599="", "",
  "IMT-" &amp; TEXT($A1599,"yyyy-mm-dd") &amp; "-" &amp;
  IFERROR(
    INDEX('{INDEX} Tour Packages'!A:AC,
      MATCH($P1599, '{INDEX} Tour Packages'!$A:$A, 0),
      MATCH("Destination Code", '{INDEX} Tour Packages'!$4:$4, 0)
    ),
    "UNKNOWN"
  ) &amp; "-" &amp;
  TEXT(COUNTIFS(P$4:P1599,P1599),"0000")
)
</f>
        <v/>
      </c>
    </row>
    <row r="1600">
      <c r="A1600" s="155"/>
      <c r="B1600" s="147"/>
      <c r="C1600" s="147"/>
      <c r="D1600" s="147"/>
      <c r="E1600" s="147"/>
      <c r="F1600" s="147"/>
      <c r="G1600" s="147"/>
      <c r="H1600" s="147"/>
      <c r="I1600" s="147"/>
      <c r="J1600" s="147"/>
      <c r="K1600" s="147"/>
      <c r="L1600" s="147"/>
      <c r="M1600" s="147"/>
      <c r="N1600" s="147"/>
      <c r="O1600" s="147"/>
      <c r="P1600" s="147"/>
      <c r="Q1600" s="147"/>
      <c r="R1600" s="147"/>
      <c r="S1600" s="147"/>
      <c r="T1600" s="147"/>
      <c r="U1600" s="147"/>
      <c r="V1600" s="147"/>
      <c r="W1600" s="147"/>
      <c r="X1600" s="147"/>
      <c r="Y1600" s="147"/>
      <c r="Z1600" s="147"/>
      <c r="AA1600" s="147"/>
      <c r="AB1600" s="147"/>
      <c r="AC1600" s="147"/>
      <c r="AD1600" s="147"/>
      <c r="AE1600" s="147"/>
      <c r="AF1600" s="147"/>
      <c r="AG1600" s="148" t="str">
        <f t="array" ref="AG1600">IF($P1600="", "",
  "IMT-" &amp; TEXT($A1600,"yyyy-mm-dd") &amp; "-" &amp;
  IFERROR(
    INDEX('{INDEX} Tour Packages'!A:AC,
      MATCH($P1600, '{INDEX} Tour Packages'!$A:$A, 0),
      MATCH("Destination Code", '{INDEX} Tour Packages'!$4:$4, 0)
    ),
    "UNKNOWN"
  ) &amp; "-" &amp;
  TEXT(COUNTIFS(P$4:P1600,P1600),"0000")
)
</f>
        <v/>
      </c>
    </row>
    <row r="1601">
      <c r="A1601" s="156"/>
      <c r="B1601" s="157"/>
      <c r="C1601" s="157"/>
      <c r="D1601" s="157"/>
      <c r="E1601" s="157"/>
      <c r="F1601" s="157"/>
      <c r="G1601" s="157"/>
      <c r="H1601" s="157"/>
      <c r="I1601" s="157"/>
      <c r="J1601" s="157"/>
      <c r="K1601" s="157"/>
      <c r="L1601" s="157"/>
      <c r="M1601" s="157"/>
      <c r="N1601" s="157"/>
      <c r="O1601" s="157"/>
      <c r="P1601" s="157"/>
      <c r="Q1601" s="157"/>
      <c r="R1601" s="157"/>
      <c r="S1601" s="157"/>
      <c r="T1601" s="157"/>
      <c r="U1601" s="157"/>
      <c r="V1601" s="157"/>
      <c r="W1601" s="157"/>
      <c r="X1601" s="157"/>
      <c r="Y1601" s="157"/>
      <c r="Z1601" s="157"/>
      <c r="AA1601" s="157"/>
      <c r="AB1601" s="157"/>
      <c r="AC1601" s="157"/>
      <c r="AD1601" s="157"/>
      <c r="AE1601" s="157"/>
      <c r="AF1601" s="157"/>
      <c r="AG1601" s="158" t="str">
        <f t="array" ref="AG1601">IF($P1601="", "",
  "IMT-" &amp; TEXT($A1601,"yyyy-mm-dd") &amp; "-" &amp;
  IFERROR(
    INDEX('{INDEX} Tour Packages'!A:AC,
      MATCH($P1601, '{INDEX} Tour Packages'!$A:$A, 0),
      MATCH("Destination Code", '{INDEX} Tour Packages'!$4:$4, 0)
    ),
    "UNKNOWN"
  ) &amp; "-" &amp;
  TEXT(COUNTIFS(P$4:P1601,P1601),"0000")
)
</f>
        <v/>
      </c>
    </row>
    <row r="1602">
      <c r="A1602" s="155"/>
      <c r="B1602" s="147"/>
      <c r="C1602" s="147"/>
      <c r="D1602" s="147"/>
      <c r="E1602" s="147"/>
      <c r="F1602" s="147"/>
      <c r="G1602" s="147"/>
      <c r="H1602" s="147"/>
      <c r="I1602" s="147"/>
      <c r="J1602" s="147"/>
      <c r="K1602" s="147"/>
      <c r="L1602" s="147"/>
      <c r="M1602" s="147"/>
      <c r="N1602" s="147"/>
      <c r="O1602" s="147"/>
      <c r="P1602" s="147"/>
      <c r="Q1602" s="147"/>
      <c r="R1602" s="147"/>
      <c r="S1602" s="147"/>
      <c r="T1602" s="147"/>
      <c r="U1602" s="147"/>
      <c r="V1602" s="147"/>
      <c r="W1602" s="147"/>
      <c r="X1602" s="147"/>
      <c r="Y1602" s="147"/>
      <c r="Z1602" s="147"/>
      <c r="AA1602" s="147"/>
      <c r="AB1602" s="147"/>
      <c r="AC1602" s="147"/>
      <c r="AD1602" s="147"/>
      <c r="AE1602" s="147"/>
      <c r="AF1602" s="147"/>
      <c r="AG1602" s="148" t="str">
        <f t="array" ref="AG1602">IF($P1602="", "",
  "IMT-" &amp; TEXT($A1602,"yyyy-mm-dd") &amp; "-" &amp;
  IFERROR(
    INDEX('{INDEX} Tour Packages'!A:AC,
      MATCH($P1602, '{INDEX} Tour Packages'!$A:$A, 0),
      MATCH("Destination Code", '{INDEX} Tour Packages'!$4:$4, 0)
    ),
    "UNKNOWN"
  ) &amp; "-" &amp;
  TEXT(COUNTIFS(P$4:P1602,P1602),"0000")
)
</f>
        <v/>
      </c>
    </row>
    <row r="1603">
      <c r="A1603" s="156"/>
      <c r="B1603" s="157"/>
      <c r="C1603" s="157"/>
      <c r="D1603" s="157"/>
      <c r="E1603" s="157"/>
      <c r="F1603" s="157"/>
      <c r="G1603" s="157"/>
      <c r="H1603" s="157"/>
      <c r="I1603" s="157"/>
      <c r="J1603" s="157"/>
      <c r="K1603" s="157"/>
      <c r="L1603" s="157"/>
      <c r="M1603" s="157"/>
      <c r="N1603" s="157"/>
      <c r="O1603" s="157"/>
      <c r="P1603" s="157"/>
      <c r="Q1603" s="157"/>
      <c r="R1603" s="157"/>
      <c r="S1603" s="157"/>
      <c r="T1603" s="157"/>
      <c r="U1603" s="157"/>
      <c r="V1603" s="157"/>
      <c r="W1603" s="157"/>
      <c r="X1603" s="157"/>
      <c r="Y1603" s="157"/>
      <c r="Z1603" s="157"/>
      <c r="AA1603" s="157"/>
      <c r="AB1603" s="157"/>
      <c r="AC1603" s="157"/>
      <c r="AD1603" s="157"/>
      <c r="AE1603" s="157"/>
      <c r="AF1603" s="157"/>
      <c r="AG1603" s="158" t="str">
        <f t="array" ref="AG1603">IF($P1603="", "",
  "IMT-" &amp; TEXT($A1603,"yyyy-mm-dd") &amp; "-" &amp;
  IFERROR(
    INDEX('{INDEX} Tour Packages'!A:AC,
      MATCH($P1603, '{INDEX} Tour Packages'!$A:$A, 0),
      MATCH("Destination Code", '{INDEX} Tour Packages'!$4:$4, 0)
    ),
    "UNKNOWN"
  ) &amp; "-" &amp;
  TEXT(COUNTIFS(P$4:P1603,P1603),"0000")
)
</f>
        <v/>
      </c>
    </row>
    <row r="1604">
      <c r="A1604" s="155"/>
      <c r="B1604" s="147"/>
      <c r="C1604" s="147"/>
      <c r="D1604" s="147"/>
      <c r="E1604" s="147"/>
      <c r="F1604" s="147"/>
      <c r="G1604" s="147"/>
      <c r="H1604" s="147"/>
      <c r="I1604" s="147"/>
      <c r="J1604" s="147"/>
      <c r="K1604" s="147"/>
      <c r="L1604" s="147"/>
      <c r="M1604" s="147"/>
      <c r="N1604" s="147"/>
      <c r="O1604" s="147"/>
      <c r="P1604" s="147"/>
      <c r="Q1604" s="147"/>
      <c r="R1604" s="147"/>
      <c r="S1604" s="147"/>
      <c r="T1604" s="147"/>
      <c r="U1604" s="147"/>
      <c r="V1604" s="147"/>
      <c r="W1604" s="147"/>
      <c r="X1604" s="147"/>
      <c r="Y1604" s="147"/>
      <c r="Z1604" s="147"/>
      <c r="AA1604" s="147"/>
      <c r="AB1604" s="147"/>
      <c r="AC1604" s="147"/>
      <c r="AD1604" s="147"/>
      <c r="AE1604" s="147"/>
      <c r="AF1604" s="147"/>
      <c r="AG1604" s="148" t="str">
        <f t="array" ref="AG1604">IF($P1604="", "",
  "IMT-" &amp; TEXT($A1604,"yyyy-mm-dd") &amp; "-" &amp;
  IFERROR(
    INDEX('{INDEX} Tour Packages'!A:AC,
      MATCH($P1604, '{INDEX} Tour Packages'!$A:$A, 0),
      MATCH("Destination Code", '{INDEX} Tour Packages'!$4:$4, 0)
    ),
    "UNKNOWN"
  ) &amp; "-" &amp;
  TEXT(COUNTIFS(P$4:P1604,P1604),"0000")
)
</f>
        <v/>
      </c>
    </row>
    <row r="1605">
      <c r="A1605" s="156"/>
      <c r="B1605" s="157"/>
      <c r="C1605" s="157"/>
      <c r="D1605" s="157"/>
      <c r="E1605" s="157"/>
      <c r="F1605" s="157"/>
      <c r="G1605" s="157"/>
      <c r="H1605" s="157"/>
      <c r="I1605" s="157"/>
      <c r="J1605" s="157"/>
      <c r="K1605" s="157"/>
      <c r="L1605" s="157"/>
      <c r="M1605" s="157"/>
      <c r="N1605" s="157"/>
      <c r="O1605" s="157"/>
      <c r="P1605" s="157"/>
      <c r="Q1605" s="157"/>
      <c r="R1605" s="157"/>
      <c r="S1605" s="157"/>
      <c r="T1605" s="157"/>
      <c r="U1605" s="157"/>
      <c r="V1605" s="157"/>
      <c r="W1605" s="157"/>
      <c r="X1605" s="157"/>
      <c r="Y1605" s="157"/>
      <c r="Z1605" s="157"/>
      <c r="AA1605" s="157"/>
      <c r="AB1605" s="157"/>
      <c r="AC1605" s="157"/>
      <c r="AD1605" s="157"/>
      <c r="AE1605" s="157"/>
      <c r="AF1605" s="157"/>
      <c r="AG1605" s="158" t="str">
        <f t="array" ref="AG1605">IF($P1605="", "",
  "IMT-" &amp; TEXT($A1605,"yyyy-mm-dd") &amp; "-" &amp;
  IFERROR(
    INDEX('{INDEX} Tour Packages'!A:AC,
      MATCH($P1605, '{INDEX} Tour Packages'!$A:$A, 0),
      MATCH("Destination Code", '{INDEX} Tour Packages'!$4:$4, 0)
    ),
    "UNKNOWN"
  ) &amp; "-" &amp;
  TEXT(COUNTIFS(P$4:P1605,P1605),"0000")
)
</f>
        <v/>
      </c>
    </row>
    <row r="1606">
      <c r="A1606" s="155"/>
      <c r="B1606" s="147"/>
      <c r="C1606" s="147"/>
      <c r="D1606" s="147"/>
      <c r="E1606" s="147"/>
      <c r="F1606" s="147"/>
      <c r="G1606" s="147"/>
      <c r="H1606" s="147"/>
      <c r="I1606" s="147"/>
      <c r="J1606" s="147"/>
      <c r="K1606" s="147"/>
      <c r="L1606" s="147"/>
      <c r="M1606" s="147"/>
      <c r="N1606" s="147"/>
      <c r="O1606" s="147"/>
      <c r="P1606" s="147"/>
      <c r="Q1606" s="147"/>
      <c r="R1606" s="147"/>
      <c r="S1606" s="147"/>
      <c r="T1606" s="147"/>
      <c r="U1606" s="147"/>
      <c r="V1606" s="147"/>
      <c r="W1606" s="147"/>
      <c r="X1606" s="147"/>
      <c r="Y1606" s="147"/>
      <c r="Z1606" s="147"/>
      <c r="AA1606" s="147"/>
      <c r="AB1606" s="147"/>
      <c r="AC1606" s="147"/>
      <c r="AD1606" s="147"/>
      <c r="AE1606" s="147"/>
      <c r="AF1606" s="147"/>
      <c r="AG1606" s="148" t="str">
        <f t="array" ref="AG1606">IF($P1606="", "",
  "IMT-" &amp; TEXT($A1606,"yyyy-mm-dd") &amp; "-" &amp;
  IFERROR(
    INDEX('{INDEX} Tour Packages'!A:AC,
      MATCH($P1606, '{INDEX} Tour Packages'!$A:$A, 0),
      MATCH("Destination Code", '{INDEX} Tour Packages'!$4:$4, 0)
    ),
    "UNKNOWN"
  ) &amp; "-" &amp;
  TEXT(COUNTIFS(P$4:P1606,P1606),"0000")
)
</f>
        <v/>
      </c>
    </row>
    <row r="1607">
      <c r="A1607" s="156"/>
      <c r="B1607" s="157"/>
      <c r="C1607" s="157"/>
      <c r="D1607" s="157"/>
      <c r="E1607" s="157"/>
      <c r="F1607" s="157"/>
      <c r="G1607" s="157"/>
      <c r="H1607" s="157"/>
      <c r="I1607" s="157"/>
      <c r="J1607" s="157"/>
      <c r="K1607" s="157"/>
      <c r="L1607" s="157"/>
      <c r="M1607" s="157"/>
      <c r="N1607" s="157"/>
      <c r="O1607" s="157"/>
      <c r="P1607" s="157"/>
      <c r="Q1607" s="157"/>
      <c r="R1607" s="157"/>
      <c r="S1607" s="157"/>
      <c r="T1607" s="157"/>
      <c r="U1607" s="157"/>
      <c r="V1607" s="157"/>
      <c r="W1607" s="157"/>
      <c r="X1607" s="157"/>
      <c r="Y1607" s="157"/>
      <c r="Z1607" s="157"/>
      <c r="AA1607" s="157"/>
      <c r="AB1607" s="157"/>
      <c r="AC1607" s="157"/>
      <c r="AD1607" s="157"/>
      <c r="AE1607" s="157"/>
      <c r="AF1607" s="157"/>
      <c r="AG1607" s="158" t="str">
        <f t="array" ref="AG1607">IF($P1607="", "",
  "IMT-" &amp; TEXT($A1607,"yyyy-mm-dd") &amp; "-" &amp;
  IFERROR(
    INDEX('{INDEX} Tour Packages'!A:AC,
      MATCH($P1607, '{INDEX} Tour Packages'!$A:$A, 0),
      MATCH("Destination Code", '{INDEX} Tour Packages'!$4:$4, 0)
    ),
    "UNKNOWN"
  ) &amp; "-" &amp;
  TEXT(COUNTIFS(P$4:P1607,P1607),"0000")
)
</f>
        <v/>
      </c>
    </row>
    <row r="1608">
      <c r="A1608" s="155"/>
      <c r="B1608" s="147"/>
      <c r="C1608" s="147"/>
      <c r="D1608" s="147"/>
      <c r="E1608" s="147"/>
      <c r="F1608" s="147"/>
      <c r="G1608" s="147"/>
      <c r="H1608" s="147"/>
      <c r="I1608" s="147"/>
      <c r="J1608" s="147"/>
      <c r="K1608" s="147"/>
      <c r="L1608" s="147"/>
      <c r="M1608" s="147"/>
      <c r="N1608" s="147"/>
      <c r="O1608" s="147"/>
      <c r="P1608" s="147"/>
      <c r="Q1608" s="147"/>
      <c r="R1608" s="147"/>
      <c r="S1608" s="147"/>
      <c r="T1608" s="147"/>
      <c r="U1608" s="147"/>
      <c r="V1608" s="147"/>
      <c r="W1608" s="147"/>
      <c r="X1608" s="147"/>
      <c r="Y1608" s="147"/>
      <c r="Z1608" s="147"/>
      <c r="AA1608" s="147"/>
      <c r="AB1608" s="147"/>
      <c r="AC1608" s="147"/>
      <c r="AD1608" s="147"/>
      <c r="AE1608" s="147"/>
      <c r="AF1608" s="147"/>
      <c r="AG1608" s="148" t="str">
        <f t="array" ref="AG1608">IF($P1608="", "",
  "IMT-" &amp; TEXT($A1608,"yyyy-mm-dd") &amp; "-" &amp;
  IFERROR(
    INDEX('{INDEX} Tour Packages'!A:AC,
      MATCH($P1608, '{INDEX} Tour Packages'!$A:$A, 0),
      MATCH("Destination Code", '{INDEX} Tour Packages'!$4:$4, 0)
    ),
    "UNKNOWN"
  ) &amp; "-" &amp;
  TEXT(COUNTIFS(P$4:P1608,P1608),"0000")
)
</f>
        <v/>
      </c>
    </row>
    <row r="1609">
      <c r="A1609" s="156"/>
      <c r="B1609" s="157"/>
      <c r="C1609" s="157"/>
      <c r="D1609" s="157"/>
      <c r="E1609" s="157"/>
      <c r="F1609" s="157"/>
      <c r="G1609" s="157"/>
      <c r="H1609" s="157"/>
      <c r="I1609" s="157"/>
      <c r="J1609" s="157"/>
      <c r="K1609" s="157"/>
      <c r="L1609" s="157"/>
      <c r="M1609" s="157"/>
      <c r="N1609" s="157"/>
      <c r="O1609" s="157"/>
      <c r="P1609" s="157"/>
      <c r="Q1609" s="157"/>
      <c r="R1609" s="157"/>
      <c r="S1609" s="157"/>
      <c r="T1609" s="157"/>
      <c r="U1609" s="157"/>
      <c r="V1609" s="157"/>
      <c r="W1609" s="157"/>
      <c r="X1609" s="157"/>
      <c r="Y1609" s="157"/>
      <c r="Z1609" s="157"/>
      <c r="AA1609" s="157"/>
      <c r="AB1609" s="157"/>
      <c r="AC1609" s="157"/>
      <c r="AD1609" s="157"/>
      <c r="AE1609" s="157"/>
      <c r="AF1609" s="157"/>
      <c r="AG1609" s="158" t="str">
        <f t="array" ref="AG1609">IF($P1609="", "",
  "IMT-" &amp; TEXT($A1609,"yyyy-mm-dd") &amp; "-" &amp;
  IFERROR(
    INDEX('{INDEX} Tour Packages'!A:AC,
      MATCH($P1609, '{INDEX} Tour Packages'!$A:$A, 0),
      MATCH("Destination Code", '{INDEX} Tour Packages'!$4:$4, 0)
    ),
    "UNKNOWN"
  ) &amp; "-" &amp;
  TEXT(COUNTIFS(P$4:P1609,P1609),"0000")
)
</f>
        <v/>
      </c>
    </row>
    <row r="1610">
      <c r="A1610" s="155"/>
      <c r="B1610" s="147"/>
      <c r="C1610" s="147"/>
      <c r="D1610" s="147"/>
      <c r="E1610" s="147"/>
      <c r="F1610" s="147"/>
      <c r="G1610" s="147"/>
      <c r="H1610" s="147"/>
      <c r="I1610" s="147"/>
      <c r="J1610" s="147"/>
      <c r="K1610" s="147"/>
      <c r="L1610" s="147"/>
      <c r="M1610" s="147"/>
      <c r="N1610" s="147"/>
      <c r="O1610" s="147"/>
      <c r="P1610" s="147"/>
      <c r="Q1610" s="147"/>
      <c r="R1610" s="147"/>
      <c r="S1610" s="147"/>
      <c r="T1610" s="147"/>
      <c r="U1610" s="147"/>
      <c r="V1610" s="147"/>
      <c r="W1610" s="147"/>
      <c r="X1610" s="147"/>
      <c r="Y1610" s="147"/>
      <c r="Z1610" s="147"/>
      <c r="AA1610" s="147"/>
      <c r="AB1610" s="147"/>
      <c r="AC1610" s="147"/>
      <c r="AD1610" s="147"/>
      <c r="AE1610" s="147"/>
      <c r="AF1610" s="147"/>
      <c r="AG1610" s="148" t="str">
        <f t="array" ref="AG1610">IF($P1610="", "",
  "IMT-" &amp; TEXT($A1610,"yyyy-mm-dd") &amp; "-" &amp;
  IFERROR(
    INDEX('{INDEX} Tour Packages'!A:AC,
      MATCH($P1610, '{INDEX} Tour Packages'!$A:$A, 0),
      MATCH("Destination Code", '{INDEX} Tour Packages'!$4:$4, 0)
    ),
    "UNKNOWN"
  ) &amp; "-" &amp;
  TEXT(COUNTIFS(P$4:P1610,P1610),"0000")
)
</f>
        <v/>
      </c>
    </row>
    <row r="1611">
      <c r="A1611" s="156"/>
      <c r="B1611" s="157"/>
      <c r="C1611" s="157"/>
      <c r="D1611" s="157"/>
      <c r="E1611" s="157"/>
      <c r="F1611" s="157"/>
      <c r="G1611" s="157"/>
      <c r="H1611" s="157"/>
      <c r="I1611" s="157"/>
      <c r="J1611" s="157"/>
      <c r="K1611" s="157"/>
      <c r="L1611" s="157"/>
      <c r="M1611" s="157"/>
      <c r="N1611" s="157"/>
      <c r="O1611" s="157"/>
      <c r="P1611" s="157"/>
      <c r="Q1611" s="157"/>
      <c r="R1611" s="157"/>
      <c r="S1611" s="157"/>
      <c r="T1611" s="157"/>
      <c r="U1611" s="157"/>
      <c r="V1611" s="157"/>
      <c r="W1611" s="157"/>
      <c r="X1611" s="157"/>
      <c r="Y1611" s="157"/>
      <c r="Z1611" s="157"/>
      <c r="AA1611" s="157"/>
      <c r="AB1611" s="157"/>
      <c r="AC1611" s="157"/>
      <c r="AD1611" s="157"/>
      <c r="AE1611" s="157"/>
      <c r="AF1611" s="157"/>
      <c r="AG1611" s="158" t="str">
        <f t="array" ref="AG1611">IF($P1611="", "",
  "IMT-" &amp; TEXT($A1611,"yyyy-mm-dd") &amp; "-" &amp;
  IFERROR(
    INDEX('{INDEX} Tour Packages'!A:AC,
      MATCH($P1611, '{INDEX} Tour Packages'!$A:$A, 0),
      MATCH("Destination Code", '{INDEX} Tour Packages'!$4:$4, 0)
    ),
    "UNKNOWN"
  ) &amp; "-" &amp;
  TEXT(COUNTIFS(P$4:P1611,P1611),"0000")
)
</f>
        <v/>
      </c>
    </row>
    <row r="1612">
      <c r="A1612" s="155"/>
      <c r="B1612" s="147"/>
      <c r="C1612" s="147"/>
      <c r="D1612" s="147"/>
      <c r="E1612" s="147"/>
      <c r="F1612" s="147"/>
      <c r="G1612" s="147"/>
      <c r="H1612" s="147"/>
      <c r="I1612" s="147"/>
      <c r="J1612" s="147"/>
      <c r="K1612" s="147"/>
      <c r="L1612" s="147"/>
      <c r="M1612" s="147"/>
      <c r="N1612" s="147"/>
      <c r="O1612" s="147"/>
      <c r="P1612" s="147"/>
      <c r="Q1612" s="147"/>
      <c r="R1612" s="147"/>
      <c r="S1612" s="147"/>
      <c r="T1612" s="147"/>
      <c r="U1612" s="147"/>
      <c r="V1612" s="147"/>
      <c r="W1612" s="147"/>
      <c r="X1612" s="147"/>
      <c r="Y1612" s="147"/>
      <c r="Z1612" s="147"/>
      <c r="AA1612" s="147"/>
      <c r="AB1612" s="147"/>
      <c r="AC1612" s="147"/>
      <c r="AD1612" s="147"/>
      <c r="AE1612" s="147"/>
      <c r="AF1612" s="147"/>
      <c r="AG1612" s="148" t="str">
        <f t="array" ref="AG1612">IF($P1612="", "",
  "IMT-" &amp; TEXT($A1612,"yyyy-mm-dd") &amp; "-" &amp;
  IFERROR(
    INDEX('{INDEX} Tour Packages'!A:AC,
      MATCH($P1612, '{INDEX} Tour Packages'!$A:$A, 0),
      MATCH("Destination Code", '{INDEX} Tour Packages'!$4:$4, 0)
    ),
    "UNKNOWN"
  ) &amp; "-" &amp;
  TEXT(COUNTIFS(P$4:P1612,P1612),"0000")
)
</f>
        <v/>
      </c>
    </row>
    <row r="1613">
      <c r="A1613" s="156"/>
      <c r="B1613" s="157"/>
      <c r="C1613" s="157"/>
      <c r="D1613" s="157"/>
      <c r="E1613" s="157"/>
      <c r="F1613" s="157"/>
      <c r="G1613" s="157"/>
      <c r="H1613" s="157"/>
      <c r="I1613" s="157"/>
      <c r="J1613" s="157"/>
      <c r="K1613" s="157"/>
      <c r="L1613" s="157"/>
      <c r="M1613" s="157"/>
      <c r="N1613" s="157"/>
      <c r="O1613" s="157"/>
      <c r="P1613" s="157"/>
      <c r="Q1613" s="157"/>
      <c r="R1613" s="157"/>
      <c r="S1613" s="157"/>
      <c r="T1613" s="157"/>
      <c r="U1613" s="157"/>
      <c r="V1613" s="157"/>
      <c r="W1613" s="157"/>
      <c r="X1613" s="157"/>
      <c r="Y1613" s="157"/>
      <c r="Z1613" s="157"/>
      <c r="AA1613" s="157"/>
      <c r="AB1613" s="157"/>
      <c r="AC1613" s="157"/>
      <c r="AD1613" s="157"/>
      <c r="AE1613" s="157"/>
      <c r="AF1613" s="157"/>
      <c r="AG1613" s="158" t="str">
        <f t="array" ref="AG1613">IF($P1613="", "",
  "IMT-" &amp; TEXT($A1613,"yyyy-mm-dd") &amp; "-" &amp;
  IFERROR(
    INDEX('{INDEX} Tour Packages'!A:AC,
      MATCH($P1613, '{INDEX} Tour Packages'!$A:$A, 0),
      MATCH("Destination Code", '{INDEX} Tour Packages'!$4:$4, 0)
    ),
    "UNKNOWN"
  ) &amp; "-" &amp;
  TEXT(COUNTIFS(P$4:P1613,P1613),"0000")
)
</f>
        <v/>
      </c>
    </row>
    <row r="1614">
      <c r="A1614" s="155"/>
      <c r="B1614" s="147"/>
      <c r="C1614" s="147"/>
      <c r="D1614" s="147"/>
      <c r="E1614" s="147"/>
      <c r="F1614" s="147"/>
      <c r="G1614" s="147"/>
      <c r="H1614" s="147"/>
      <c r="I1614" s="147"/>
      <c r="J1614" s="147"/>
      <c r="K1614" s="147"/>
      <c r="L1614" s="147"/>
      <c r="M1614" s="147"/>
      <c r="N1614" s="147"/>
      <c r="O1614" s="147"/>
      <c r="P1614" s="147"/>
      <c r="Q1614" s="147"/>
      <c r="R1614" s="147"/>
      <c r="S1614" s="147"/>
      <c r="T1614" s="147"/>
      <c r="U1614" s="147"/>
      <c r="V1614" s="147"/>
      <c r="W1614" s="147"/>
      <c r="X1614" s="147"/>
      <c r="Y1614" s="147"/>
      <c r="Z1614" s="147"/>
      <c r="AA1614" s="147"/>
      <c r="AB1614" s="147"/>
      <c r="AC1614" s="147"/>
      <c r="AD1614" s="147"/>
      <c r="AE1614" s="147"/>
      <c r="AF1614" s="147"/>
      <c r="AG1614" s="148" t="str">
        <f t="array" ref="AG1614">IF($P1614="", "",
  "IMT-" &amp; TEXT($A1614,"yyyy-mm-dd") &amp; "-" &amp;
  IFERROR(
    INDEX('{INDEX} Tour Packages'!A:AC,
      MATCH($P1614, '{INDEX} Tour Packages'!$A:$A, 0),
      MATCH("Destination Code", '{INDEX} Tour Packages'!$4:$4, 0)
    ),
    "UNKNOWN"
  ) &amp; "-" &amp;
  TEXT(COUNTIFS(P$4:P1614,P1614),"0000")
)
</f>
        <v/>
      </c>
    </row>
    <row r="1615">
      <c r="A1615" s="156"/>
      <c r="B1615" s="157"/>
      <c r="C1615" s="157"/>
      <c r="D1615" s="157"/>
      <c r="E1615" s="157"/>
      <c r="F1615" s="157"/>
      <c r="G1615" s="157"/>
      <c r="H1615" s="157"/>
      <c r="I1615" s="157"/>
      <c r="J1615" s="157"/>
      <c r="K1615" s="157"/>
      <c r="L1615" s="157"/>
      <c r="M1615" s="157"/>
      <c r="N1615" s="157"/>
      <c r="O1615" s="157"/>
      <c r="P1615" s="157"/>
      <c r="Q1615" s="157"/>
      <c r="R1615" s="157"/>
      <c r="S1615" s="157"/>
      <c r="T1615" s="157"/>
      <c r="U1615" s="157"/>
      <c r="V1615" s="157"/>
      <c r="W1615" s="157"/>
      <c r="X1615" s="157"/>
      <c r="Y1615" s="157"/>
      <c r="Z1615" s="157"/>
      <c r="AA1615" s="157"/>
      <c r="AB1615" s="157"/>
      <c r="AC1615" s="157"/>
      <c r="AD1615" s="157"/>
      <c r="AE1615" s="157"/>
      <c r="AF1615" s="157"/>
      <c r="AG1615" s="158" t="str">
        <f t="array" ref="AG1615">IF($P1615="", "",
  "IMT-" &amp; TEXT($A1615,"yyyy-mm-dd") &amp; "-" &amp;
  IFERROR(
    INDEX('{INDEX} Tour Packages'!A:AC,
      MATCH($P1615, '{INDEX} Tour Packages'!$A:$A, 0),
      MATCH("Destination Code", '{INDEX} Tour Packages'!$4:$4, 0)
    ),
    "UNKNOWN"
  ) &amp; "-" &amp;
  TEXT(COUNTIFS(P$4:P1615,P1615),"0000")
)
</f>
        <v/>
      </c>
    </row>
    <row r="1616">
      <c r="A1616" s="155"/>
      <c r="B1616" s="147"/>
      <c r="C1616" s="147"/>
      <c r="D1616" s="147"/>
      <c r="E1616" s="147"/>
      <c r="F1616" s="147"/>
      <c r="G1616" s="147"/>
      <c r="H1616" s="147"/>
      <c r="I1616" s="147"/>
      <c r="J1616" s="147"/>
      <c r="K1616" s="147"/>
      <c r="L1616" s="147"/>
      <c r="M1616" s="147"/>
      <c r="N1616" s="147"/>
      <c r="O1616" s="147"/>
      <c r="P1616" s="147"/>
      <c r="Q1616" s="147"/>
      <c r="R1616" s="147"/>
      <c r="S1616" s="147"/>
      <c r="T1616" s="147"/>
      <c r="U1616" s="147"/>
      <c r="V1616" s="147"/>
      <c r="W1616" s="147"/>
      <c r="X1616" s="147"/>
      <c r="Y1616" s="147"/>
      <c r="Z1616" s="147"/>
      <c r="AA1616" s="147"/>
      <c r="AB1616" s="147"/>
      <c r="AC1616" s="147"/>
      <c r="AD1616" s="147"/>
      <c r="AE1616" s="147"/>
      <c r="AF1616" s="147"/>
      <c r="AG1616" s="148" t="str">
        <f t="array" ref="AG1616">IF($P1616="", "",
  "IMT-" &amp; TEXT($A1616,"yyyy-mm-dd") &amp; "-" &amp;
  IFERROR(
    INDEX('{INDEX} Tour Packages'!A:AC,
      MATCH($P1616, '{INDEX} Tour Packages'!$A:$A, 0),
      MATCH("Destination Code", '{INDEX} Tour Packages'!$4:$4, 0)
    ),
    "UNKNOWN"
  ) &amp; "-" &amp;
  TEXT(COUNTIFS(P$4:P1616,P1616),"0000")
)
</f>
        <v/>
      </c>
    </row>
    <row r="1617">
      <c r="A1617" s="156"/>
      <c r="B1617" s="157"/>
      <c r="C1617" s="157"/>
      <c r="D1617" s="157"/>
      <c r="E1617" s="157"/>
      <c r="F1617" s="157"/>
      <c r="G1617" s="157"/>
      <c r="H1617" s="157"/>
      <c r="I1617" s="157"/>
      <c r="J1617" s="157"/>
      <c r="K1617" s="157"/>
      <c r="L1617" s="157"/>
      <c r="M1617" s="157"/>
      <c r="N1617" s="157"/>
      <c r="O1617" s="157"/>
      <c r="P1617" s="157"/>
      <c r="Q1617" s="157"/>
      <c r="R1617" s="157"/>
      <c r="S1617" s="157"/>
      <c r="T1617" s="157"/>
      <c r="U1617" s="157"/>
      <c r="V1617" s="157"/>
      <c r="W1617" s="157"/>
      <c r="X1617" s="157"/>
      <c r="Y1617" s="157"/>
      <c r="Z1617" s="157"/>
      <c r="AA1617" s="157"/>
      <c r="AB1617" s="157"/>
      <c r="AC1617" s="157"/>
      <c r="AD1617" s="157"/>
      <c r="AE1617" s="157"/>
      <c r="AF1617" s="157"/>
      <c r="AG1617" s="158" t="str">
        <f t="array" ref="AG1617">IF($P1617="", "",
  "IMT-" &amp; TEXT($A1617,"yyyy-mm-dd") &amp; "-" &amp;
  IFERROR(
    INDEX('{INDEX} Tour Packages'!A:AC,
      MATCH($P1617, '{INDEX} Tour Packages'!$A:$A, 0),
      MATCH("Destination Code", '{INDEX} Tour Packages'!$4:$4, 0)
    ),
    "UNKNOWN"
  ) &amp; "-" &amp;
  TEXT(COUNTIFS(P$4:P1617,P1617),"0000")
)
</f>
        <v/>
      </c>
    </row>
    <row r="1618">
      <c r="A1618" s="155"/>
      <c r="B1618" s="147"/>
      <c r="C1618" s="147"/>
      <c r="D1618" s="147"/>
      <c r="E1618" s="147"/>
      <c r="F1618" s="147"/>
      <c r="G1618" s="147"/>
      <c r="H1618" s="147"/>
      <c r="I1618" s="147"/>
      <c r="J1618" s="147"/>
      <c r="K1618" s="147"/>
      <c r="L1618" s="147"/>
      <c r="M1618" s="147"/>
      <c r="N1618" s="147"/>
      <c r="O1618" s="147"/>
      <c r="P1618" s="147"/>
      <c r="Q1618" s="147"/>
      <c r="R1618" s="147"/>
      <c r="S1618" s="147"/>
      <c r="T1618" s="147"/>
      <c r="U1618" s="147"/>
      <c r="V1618" s="147"/>
      <c r="W1618" s="147"/>
      <c r="X1618" s="147"/>
      <c r="Y1618" s="147"/>
      <c r="Z1618" s="147"/>
      <c r="AA1618" s="147"/>
      <c r="AB1618" s="147"/>
      <c r="AC1618" s="147"/>
      <c r="AD1618" s="147"/>
      <c r="AE1618" s="147"/>
      <c r="AF1618" s="147"/>
      <c r="AG1618" s="148" t="str">
        <f t="array" ref="AG1618">IF($P1618="", "",
  "IMT-" &amp; TEXT($A1618,"yyyy-mm-dd") &amp; "-" &amp;
  IFERROR(
    INDEX('{INDEX} Tour Packages'!A:AC,
      MATCH($P1618, '{INDEX} Tour Packages'!$A:$A, 0),
      MATCH("Destination Code", '{INDEX} Tour Packages'!$4:$4, 0)
    ),
    "UNKNOWN"
  ) &amp; "-" &amp;
  TEXT(COUNTIFS(P$4:P1618,P1618),"0000")
)
</f>
        <v/>
      </c>
    </row>
    <row r="1619">
      <c r="A1619" s="156"/>
      <c r="B1619" s="157"/>
      <c r="C1619" s="157"/>
      <c r="D1619" s="157"/>
      <c r="E1619" s="157"/>
      <c r="F1619" s="157"/>
      <c r="G1619" s="157"/>
      <c r="H1619" s="157"/>
      <c r="I1619" s="157"/>
      <c r="J1619" s="157"/>
      <c r="K1619" s="157"/>
      <c r="L1619" s="157"/>
      <c r="M1619" s="157"/>
      <c r="N1619" s="157"/>
      <c r="O1619" s="157"/>
      <c r="P1619" s="157"/>
      <c r="Q1619" s="157"/>
      <c r="R1619" s="157"/>
      <c r="S1619" s="157"/>
      <c r="T1619" s="157"/>
      <c r="U1619" s="157"/>
      <c r="V1619" s="157"/>
      <c r="W1619" s="157"/>
      <c r="X1619" s="157"/>
      <c r="Y1619" s="157"/>
      <c r="Z1619" s="157"/>
      <c r="AA1619" s="157"/>
      <c r="AB1619" s="157"/>
      <c r="AC1619" s="157"/>
      <c r="AD1619" s="157"/>
      <c r="AE1619" s="157"/>
      <c r="AF1619" s="157"/>
      <c r="AG1619" s="158" t="str">
        <f t="array" ref="AG1619">IF($P1619="", "",
  "IMT-" &amp; TEXT($A1619,"yyyy-mm-dd") &amp; "-" &amp;
  IFERROR(
    INDEX('{INDEX} Tour Packages'!A:AC,
      MATCH($P1619, '{INDEX} Tour Packages'!$A:$A, 0),
      MATCH("Destination Code", '{INDEX} Tour Packages'!$4:$4, 0)
    ),
    "UNKNOWN"
  ) &amp; "-" &amp;
  TEXT(COUNTIFS(P$4:P1619,P1619),"0000")
)
</f>
        <v/>
      </c>
    </row>
    <row r="1620">
      <c r="A1620" s="155"/>
      <c r="B1620" s="147"/>
      <c r="C1620" s="147"/>
      <c r="D1620" s="147"/>
      <c r="E1620" s="147"/>
      <c r="F1620" s="147"/>
      <c r="G1620" s="147"/>
      <c r="H1620" s="147"/>
      <c r="I1620" s="147"/>
      <c r="J1620" s="147"/>
      <c r="K1620" s="147"/>
      <c r="L1620" s="147"/>
      <c r="M1620" s="147"/>
      <c r="N1620" s="147"/>
      <c r="O1620" s="147"/>
      <c r="P1620" s="147"/>
      <c r="Q1620" s="147"/>
      <c r="R1620" s="147"/>
      <c r="S1620" s="147"/>
      <c r="T1620" s="147"/>
      <c r="U1620" s="147"/>
      <c r="V1620" s="147"/>
      <c r="W1620" s="147"/>
      <c r="X1620" s="147"/>
      <c r="Y1620" s="147"/>
      <c r="Z1620" s="147"/>
      <c r="AA1620" s="147"/>
      <c r="AB1620" s="147"/>
      <c r="AC1620" s="147"/>
      <c r="AD1620" s="147"/>
      <c r="AE1620" s="147"/>
      <c r="AF1620" s="147"/>
      <c r="AG1620" s="148" t="str">
        <f t="array" ref="AG1620">IF($P1620="", "",
  "IMT-" &amp; TEXT($A1620,"yyyy-mm-dd") &amp; "-" &amp;
  IFERROR(
    INDEX('{INDEX} Tour Packages'!A:AC,
      MATCH($P1620, '{INDEX} Tour Packages'!$A:$A, 0),
      MATCH("Destination Code", '{INDEX} Tour Packages'!$4:$4, 0)
    ),
    "UNKNOWN"
  ) &amp; "-" &amp;
  TEXT(COUNTIFS(P$4:P1620,P1620),"0000")
)
</f>
        <v/>
      </c>
    </row>
    <row r="1621">
      <c r="A1621" s="156"/>
      <c r="B1621" s="157"/>
      <c r="C1621" s="157"/>
      <c r="D1621" s="157"/>
      <c r="E1621" s="157"/>
      <c r="F1621" s="157"/>
      <c r="G1621" s="157"/>
      <c r="H1621" s="157"/>
      <c r="I1621" s="157"/>
      <c r="J1621" s="157"/>
      <c r="K1621" s="157"/>
      <c r="L1621" s="157"/>
      <c r="M1621" s="157"/>
      <c r="N1621" s="157"/>
      <c r="O1621" s="157"/>
      <c r="P1621" s="157"/>
      <c r="Q1621" s="157"/>
      <c r="R1621" s="157"/>
      <c r="S1621" s="157"/>
      <c r="T1621" s="157"/>
      <c r="U1621" s="157"/>
      <c r="V1621" s="157"/>
      <c r="W1621" s="157"/>
      <c r="X1621" s="157"/>
      <c r="Y1621" s="157"/>
      <c r="Z1621" s="157"/>
      <c r="AA1621" s="157"/>
      <c r="AB1621" s="157"/>
      <c r="AC1621" s="157"/>
      <c r="AD1621" s="157"/>
      <c r="AE1621" s="157"/>
      <c r="AF1621" s="157"/>
      <c r="AG1621" s="158" t="str">
        <f t="array" ref="AG1621">IF($P1621="", "",
  "IMT-" &amp; TEXT($A1621,"yyyy-mm-dd") &amp; "-" &amp;
  IFERROR(
    INDEX('{INDEX} Tour Packages'!A:AC,
      MATCH($P1621, '{INDEX} Tour Packages'!$A:$A, 0),
      MATCH("Destination Code", '{INDEX} Tour Packages'!$4:$4, 0)
    ),
    "UNKNOWN"
  ) &amp; "-" &amp;
  TEXT(COUNTIFS(P$4:P1621,P1621),"0000")
)
</f>
        <v/>
      </c>
    </row>
    <row r="1622">
      <c r="A1622" s="155"/>
      <c r="B1622" s="147"/>
      <c r="C1622" s="147"/>
      <c r="D1622" s="147"/>
      <c r="E1622" s="147"/>
      <c r="F1622" s="147"/>
      <c r="G1622" s="147"/>
      <c r="H1622" s="147"/>
      <c r="I1622" s="147"/>
      <c r="J1622" s="147"/>
      <c r="K1622" s="147"/>
      <c r="L1622" s="147"/>
      <c r="M1622" s="147"/>
      <c r="N1622" s="147"/>
      <c r="O1622" s="147"/>
      <c r="P1622" s="147"/>
      <c r="Q1622" s="147"/>
      <c r="R1622" s="147"/>
      <c r="S1622" s="147"/>
      <c r="T1622" s="147"/>
      <c r="U1622" s="147"/>
      <c r="V1622" s="147"/>
      <c r="W1622" s="147"/>
      <c r="X1622" s="147"/>
      <c r="Y1622" s="147"/>
      <c r="Z1622" s="147"/>
      <c r="AA1622" s="147"/>
      <c r="AB1622" s="147"/>
      <c r="AC1622" s="147"/>
      <c r="AD1622" s="147"/>
      <c r="AE1622" s="147"/>
      <c r="AF1622" s="147"/>
      <c r="AG1622" s="148" t="str">
        <f t="array" ref="AG1622">IF($P1622="", "",
  "IMT-" &amp; TEXT($A1622,"yyyy-mm-dd") &amp; "-" &amp;
  IFERROR(
    INDEX('{INDEX} Tour Packages'!A:AC,
      MATCH($P1622, '{INDEX} Tour Packages'!$A:$A, 0),
      MATCH("Destination Code", '{INDEX} Tour Packages'!$4:$4, 0)
    ),
    "UNKNOWN"
  ) &amp; "-" &amp;
  TEXT(COUNTIFS(P$4:P1622,P1622),"0000")
)
</f>
        <v/>
      </c>
    </row>
    <row r="1623">
      <c r="A1623" s="156"/>
      <c r="B1623" s="157"/>
      <c r="C1623" s="157"/>
      <c r="D1623" s="157"/>
      <c r="E1623" s="157"/>
      <c r="F1623" s="157"/>
      <c r="G1623" s="157"/>
      <c r="H1623" s="157"/>
      <c r="I1623" s="157"/>
      <c r="J1623" s="157"/>
      <c r="K1623" s="157"/>
      <c r="L1623" s="157"/>
      <c r="M1623" s="157"/>
      <c r="N1623" s="157"/>
      <c r="O1623" s="157"/>
      <c r="P1623" s="157"/>
      <c r="Q1623" s="157"/>
      <c r="R1623" s="157"/>
      <c r="S1623" s="157"/>
      <c r="T1623" s="157"/>
      <c r="U1623" s="157"/>
      <c r="V1623" s="157"/>
      <c r="W1623" s="157"/>
      <c r="X1623" s="157"/>
      <c r="Y1623" s="157"/>
      <c r="Z1623" s="157"/>
      <c r="AA1623" s="157"/>
      <c r="AB1623" s="157"/>
      <c r="AC1623" s="157"/>
      <c r="AD1623" s="157"/>
      <c r="AE1623" s="157"/>
      <c r="AF1623" s="157"/>
      <c r="AG1623" s="158" t="str">
        <f t="array" ref="AG1623">IF($P1623="", "",
  "IMT-" &amp; TEXT($A1623,"yyyy-mm-dd") &amp; "-" &amp;
  IFERROR(
    INDEX('{INDEX} Tour Packages'!A:AC,
      MATCH($P1623, '{INDEX} Tour Packages'!$A:$A, 0),
      MATCH("Destination Code", '{INDEX} Tour Packages'!$4:$4, 0)
    ),
    "UNKNOWN"
  ) &amp; "-" &amp;
  TEXT(COUNTIFS(P$4:P1623,P1623),"0000")
)
</f>
        <v/>
      </c>
    </row>
    <row r="1624">
      <c r="A1624" s="155"/>
      <c r="B1624" s="147"/>
      <c r="C1624" s="147"/>
      <c r="D1624" s="147"/>
      <c r="E1624" s="147"/>
      <c r="F1624" s="147"/>
      <c r="G1624" s="147"/>
      <c r="H1624" s="147"/>
      <c r="I1624" s="147"/>
      <c r="J1624" s="147"/>
      <c r="K1624" s="147"/>
      <c r="L1624" s="147"/>
      <c r="M1624" s="147"/>
      <c r="N1624" s="147"/>
      <c r="O1624" s="147"/>
      <c r="P1624" s="147"/>
      <c r="Q1624" s="147"/>
      <c r="R1624" s="147"/>
      <c r="S1624" s="147"/>
      <c r="T1624" s="147"/>
      <c r="U1624" s="147"/>
      <c r="V1624" s="147"/>
      <c r="W1624" s="147"/>
      <c r="X1624" s="147"/>
      <c r="Y1624" s="147"/>
      <c r="Z1624" s="147"/>
      <c r="AA1624" s="147"/>
      <c r="AB1624" s="147"/>
      <c r="AC1624" s="147"/>
      <c r="AD1624" s="147"/>
      <c r="AE1624" s="147"/>
      <c r="AF1624" s="147"/>
      <c r="AG1624" s="148" t="str">
        <f t="array" ref="AG1624">IF($P1624="", "",
  "IMT-" &amp; TEXT($A1624,"yyyy-mm-dd") &amp; "-" &amp;
  IFERROR(
    INDEX('{INDEX} Tour Packages'!A:AC,
      MATCH($P1624, '{INDEX} Tour Packages'!$A:$A, 0),
      MATCH("Destination Code", '{INDEX} Tour Packages'!$4:$4, 0)
    ),
    "UNKNOWN"
  ) &amp; "-" &amp;
  TEXT(COUNTIFS(P$4:P1624,P1624),"0000")
)
</f>
        <v/>
      </c>
    </row>
    <row r="1625">
      <c r="A1625" s="156"/>
      <c r="B1625" s="157"/>
      <c r="C1625" s="157"/>
      <c r="D1625" s="157"/>
      <c r="E1625" s="157"/>
      <c r="F1625" s="157"/>
      <c r="G1625" s="157"/>
      <c r="H1625" s="157"/>
      <c r="I1625" s="157"/>
      <c r="J1625" s="157"/>
      <c r="K1625" s="157"/>
      <c r="L1625" s="157"/>
      <c r="M1625" s="157"/>
      <c r="N1625" s="157"/>
      <c r="O1625" s="157"/>
      <c r="P1625" s="157"/>
      <c r="Q1625" s="157"/>
      <c r="R1625" s="157"/>
      <c r="S1625" s="157"/>
      <c r="T1625" s="157"/>
      <c r="U1625" s="157"/>
      <c r="V1625" s="157"/>
      <c r="W1625" s="157"/>
      <c r="X1625" s="157"/>
      <c r="Y1625" s="157"/>
      <c r="Z1625" s="157"/>
      <c r="AA1625" s="157"/>
      <c r="AB1625" s="157"/>
      <c r="AC1625" s="157"/>
      <c r="AD1625" s="157"/>
      <c r="AE1625" s="157"/>
      <c r="AF1625" s="157"/>
      <c r="AG1625" s="158" t="str">
        <f t="array" ref="AG1625">IF($P1625="", "",
  "IMT-" &amp; TEXT($A1625,"yyyy-mm-dd") &amp; "-" &amp;
  IFERROR(
    INDEX('{INDEX} Tour Packages'!A:AC,
      MATCH($P1625, '{INDEX} Tour Packages'!$A:$A, 0),
      MATCH("Destination Code", '{INDEX} Tour Packages'!$4:$4, 0)
    ),
    "UNKNOWN"
  ) &amp; "-" &amp;
  TEXT(COUNTIFS(P$4:P1625,P1625),"0000")
)
</f>
        <v/>
      </c>
    </row>
    <row r="1626">
      <c r="A1626" s="155"/>
      <c r="B1626" s="147"/>
      <c r="C1626" s="147"/>
      <c r="D1626" s="147"/>
      <c r="E1626" s="147"/>
      <c r="F1626" s="147"/>
      <c r="G1626" s="147"/>
      <c r="H1626" s="147"/>
      <c r="I1626" s="147"/>
      <c r="J1626" s="147"/>
      <c r="K1626" s="147"/>
      <c r="L1626" s="147"/>
      <c r="M1626" s="147"/>
      <c r="N1626" s="147"/>
      <c r="O1626" s="147"/>
      <c r="P1626" s="147"/>
      <c r="Q1626" s="147"/>
      <c r="R1626" s="147"/>
      <c r="S1626" s="147"/>
      <c r="T1626" s="147"/>
      <c r="U1626" s="147"/>
      <c r="V1626" s="147"/>
      <c r="W1626" s="147"/>
      <c r="X1626" s="147"/>
      <c r="Y1626" s="147"/>
      <c r="Z1626" s="147"/>
      <c r="AA1626" s="147"/>
      <c r="AB1626" s="147"/>
      <c r="AC1626" s="147"/>
      <c r="AD1626" s="147"/>
      <c r="AE1626" s="147"/>
      <c r="AF1626" s="147"/>
      <c r="AG1626" s="148" t="str">
        <f t="array" ref="AG1626">IF($P1626="", "",
  "IMT-" &amp; TEXT($A1626,"yyyy-mm-dd") &amp; "-" &amp;
  IFERROR(
    INDEX('{INDEX} Tour Packages'!A:AC,
      MATCH($P1626, '{INDEX} Tour Packages'!$A:$A, 0),
      MATCH("Destination Code", '{INDEX} Tour Packages'!$4:$4, 0)
    ),
    "UNKNOWN"
  ) &amp; "-" &amp;
  TEXT(COUNTIFS(P$4:P1626,P1626),"0000")
)
</f>
        <v/>
      </c>
    </row>
    <row r="1627">
      <c r="A1627" s="156"/>
      <c r="B1627" s="157"/>
      <c r="C1627" s="157"/>
      <c r="D1627" s="157"/>
      <c r="E1627" s="157"/>
      <c r="F1627" s="157"/>
      <c r="G1627" s="157"/>
      <c r="H1627" s="157"/>
      <c r="I1627" s="157"/>
      <c r="J1627" s="157"/>
      <c r="K1627" s="157"/>
      <c r="L1627" s="157"/>
      <c r="M1627" s="157"/>
      <c r="N1627" s="157"/>
      <c r="O1627" s="157"/>
      <c r="P1627" s="157"/>
      <c r="Q1627" s="157"/>
      <c r="R1627" s="157"/>
      <c r="S1627" s="157"/>
      <c r="T1627" s="157"/>
      <c r="U1627" s="157"/>
      <c r="V1627" s="157"/>
      <c r="W1627" s="157"/>
      <c r="X1627" s="157"/>
      <c r="Y1627" s="157"/>
      <c r="Z1627" s="157"/>
      <c r="AA1627" s="157"/>
      <c r="AB1627" s="157"/>
      <c r="AC1627" s="157"/>
      <c r="AD1627" s="157"/>
      <c r="AE1627" s="157"/>
      <c r="AF1627" s="157"/>
      <c r="AG1627" s="158" t="str">
        <f t="array" ref="AG1627">IF($P1627="", "",
  "IMT-" &amp; TEXT($A1627,"yyyy-mm-dd") &amp; "-" &amp;
  IFERROR(
    INDEX('{INDEX} Tour Packages'!A:AC,
      MATCH($P1627, '{INDEX} Tour Packages'!$A:$A, 0),
      MATCH("Destination Code", '{INDEX} Tour Packages'!$4:$4, 0)
    ),
    "UNKNOWN"
  ) &amp; "-" &amp;
  TEXT(COUNTIFS(P$4:P1627,P1627),"0000")
)
</f>
        <v/>
      </c>
    </row>
    <row r="1628">
      <c r="A1628" s="155"/>
      <c r="B1628" s="147"/>
      <c r="C1628" s="147"/>
      <c r="D1628" s="147"/>
      <c r="E1628" s="147"/>
      <c r="F1628" s="147"/>
      <c r="G1628" s="147"/>
      <c r="H1628" s="147"/>
      <c r="I1628" s="147"/>
      <c r="J1628" s="147"/>
      <c r="K1628" s="147"/>
      <c r="L1628" s="147"/>
      <c r="M1628" s="147"/>
      <c r="N1628" s="147"/>
      <c r="O1628" s="147"/>
      <c r="P1628" s="147"/>
      <c r="Q1628" s="147"/>
      <c r="R1628" s="147"/>
      <c r="S1628" s="147"/>
      <c r="T1628" s="147"/>
      <c r="U1628" s="147"/>
      <c r="V1628" s="147"/>
      <c r="W1628" s="147"/>
      <c r="X1628" s="147"/>
      <c r="Y1628" s="147"/>
      <c r="Z1628" s="147"/>
      <c r="AA1628" s="147"/>
      <c r="AB1628" s="147"/>
      <c r="AC1628" s="147"/>
      <c r="AD1628" s="147"/>
      <c r="AE1628" s="147"/>
      <c r="AF1628" s="147"/>
      <c r="AG1628" s="148" t="str">
        <f t="array" ref="AG1628">IF($P1628="", "",
  "IMT-" &amp; TEXT($A1628,"yyyy-mm-dd") &amp; "-" &amp;
  IFERROR(
    INDEX('{INDEX} Tour Packages'!A:AC,
      MATCH($P1628, '{INDEX} Tour Packages'!$A:$A, 0),
      MATCH("Destination Code", '{INDEX} Tour Packages'!$4:$4, 0)
    ),
    "UNKNOWN"
  ) &amp; "-" &amp;
  TEXT(COUNTIFS(P$4:P1628,P1628),"0000")
)
</f>
        <v/>
      </c>
    </row>
    <row r="1629">
      <c r="A1629" s="156"/>
      <c r="B1629" s="157"/>
      <c r="C1629" s="157"/>
      <c r="D1629" s="157"/>
      <c r="E1629" s="157"/>
      <c r="F1629" s="157"/>
      <c r="G1629" s="157"/>
      <c r="H1629" s="157"/>
      <c r="I1629" s="157"/>
      <c r="J1629" s="157"/>
      <c r="K1629" s="157"/>
      <c r="L1629" s="157"/>
      <c r="M1629" s="157"/>
      <c r="N1629" s="157"/>
      <c r="O1629" s="157"/>
      <c r="P1629" s="157"/>
      <c r="Q1629" s="157"/>
      <c r="R1629" s="157"/>
      <c r="S1629" s="157"/>
      <c r="T1629" s="157"/>
      <c r="U1629" s="157"/>
      <c r="V1629" s="157"/>
      <c r="W1629" s="157"/>
      <c r="X1629" s="157"/>
      <c r="Y1629" s="157"/>
      <c r="Z1629" s="157"/>
      <c r="AA1629" s="157"/>
      <c r="AB1629" s="157"/>
      <c r="AC1629" s="157"/>
      <c r="AD1629" s="157"/>
      <c r="AE1629" s="157"/>
      <c r="AF1629" s="157"/>
      <c r="AG1629" s="158" t="str">
        <f t="array" ref="AG1629">IF($P1629="", "",
  "IMT-" &amp; TEXT($A1629,"yyyy-mm-dd") &amp; "-" &amp;
  IFERROR(
    INDEX('{INDEX} Tour Packages'!A:AC,
      MATCH($P1629, '{INDEX} Tour Packages'!$A:$A, 0),
      MATCH("Destination Code", '{INDEX} Tour Packages'!$4:$4, 0)
    ),
    "UNKNOWN"
  ) &amp; "-" &amp;
  TEXT(COUNTIFS(P$4:P1629,P1629),"0000")
)
</f>
        <v/>
      </c>
    </row>
    <row r="1630">
      <c r="A1630" s="155"/>
      <c r="B1630" s="147"/>
      <c r="C1630" s="147"/>
      <c r="D1630" s="147"/>
      <c r="E1630" s="147"/>
      <c r="F1630" s="147"/>
      <c r="G1630" s="147"/>
      <c r="H1630" s="147"/>
      <c r="I1630" s="147"/>
      <c r="J1630" s="147"/>
      <c r="K1630" s="147"/>
      <c r="L1630" s="147"/>
      <c r="M1630" s="147"/>
      <c r="N1630" s="147"/>
      <c r="O1630" s="147"/>
      <c r="P1630" s="147"/>
      <c r="Q1630" s="147"/>
      <c r="R1630" s="147"/>
      <c r="S1630" s="147"/>
      <c r="T1630" s="147"/>
      <c r="U1630" s="147"/>
      <c r="V1630" s="147"/>
      <c r="W1630" s="147"/>
      <c r="X1630" s="147"/>
      <c r="Y1630" s="147"/>
      <c r="Z1630" s="147"/>
      <c r="AA1630" s="147"/>
      <c r="AB1630" s="147"/>
      <c r="AC1630" s="147"/>
      <c r="AD1630" s="147"/>
      <c r="AE1630" s="147"/>
      <c r="AF1630" s="147"/>
      <c r="AG1630" s="148" t="str">
        <f t="array" ref="AG1630">IF($P1630="", "",
  "IMT-" &amp; TEXT($A1630,"yyyy-mm-dd") &amp; "-" &amp;
  IFERROR(
    INDEX('{INDEX} Tour Packages'!A:AC,
      MATCH($P1630, '{INDEX} Tour Packages'!$A:$A, 0),
      MATCH("Destination Code", '{INDEX} Tour Packages'!$4:$4, 0)
    ),
    "UNKNOWN"
  ) &amp; "-" &amp;
  TEXT(COUNTIFS(P$4:P1630,P1630),"0000")
)
</f>
        <v/>
      </c>
    </row>
    <row r="1631">
      <c r="A1631" s="156"/>
      <c r="B1631" s="157"/>
      <c r="C1631" s="157"/>
      <c r="D1631" s="157"/>
      <c r="E1631" s="157"/>
      <c r="F1631" s="157"/>
      <c r="G1631" s="157"/>
      <c r="H1631" s="157"/>
      <c r="I1631" s="157"/>
      <c r="J1631" s="157"/>
      <c r="K1631" s="157"/>
      <c r="L1631" s="157"/>
      <c r="M1631" s="157"/>
      <c r="N1631" s="157"/>
      <c r="O1631" s="157"/>
      <c r="P1631" s="157"/>
      <c r="Q1631" s="157"/>
      <c r="R1631" s="157"/>
      <c r="S1631" s="157"/>
      <c r="T1631" s="157"/>
      <c r="U1631" s="157"/>
      <c r="V1631" s="157"/>
      <c r="W1631" s="157"/>
      <c r="X1631" s="157"/>
      <c r="Y1631" s="157"/>
      <c r="Z1631" s="157"/>
      <c r="AA1631" s="157"/>
      <c r="AB1631" s="157"/>
      <c r="AC1631" s="157"/>
      <c r="AD1631" s="157"/>
      <c r="AE1631" s="157"/>
      <c r="AF1631" s="157"/>
      <c r="AG1631" s="158" t="str">
        <f t="array" ref="AG1631">IF($P1631="", "",
  "IMT-" &amp; TEXT($A1631,"yyyy-mm-dd") &amp; "-" &amp;
  IFERROR(
    INDEX('{INDEX} Tour Packages'!A:AC,
      MATCH($P1631, '{INDEX} Tour Packages'!$A:$A, 0),
      MATCH("Destination Code", '{INDEX} Tour Packages'!$4:$4, 0)
    ),
    "UNKNOWN"
  ) &amp; "-" &amp;
  TEXT(COUNTIFS(P$4:P1631,P1631),"0000")
)
</f>
        <v/>
      </c>
    </row>
    <row r="1632">
      <c r="A1632" s="155"/>
      <c r="B1632" s="147"/>
      <c r="C1632" s="147"/>
      <c r="D1632" s="147"/>
      <c r="E1632" s="147"/>
      <c r="F1632" s="147"/>
      <c r="G1632" s="147"/>
      <c r="H1632" s="147"/>
      <c r="I1632" s="147"/>
      <c r="J1632" s="147"/>
      <c r="K1632" s="147"/>
      <c r="L1632" s="147"/>
      <c r="M1632" s="147"/>
      <c r="N1632" s="147"/>
      <c r="O1632" s="147"/>
      <c r="P1632" s="147"/>
      <c r="Q1632" s="147"/>
      <c r="R1632" s="147"/>
      <c r="S1632" s="147"/>
      <c r="T1632" s="147"/>
      <c r="U1632" s="147"/>
      <c r="V1632" s="147"/>
      <c r="W1632" s="147"/>
      <c r="X1632" s="147"/>
      <c r="Y1632" s="147"/>
      <c r="Z1632" s="147"/>
      <c r="AA1632" s="147"/>
      <c r="AB1632" s="147"/>
      <c r="AC1632" s="147"/>
      <c r="AD1632" s="147"/>
      <c r="AE1632" s="147"/>
      <c r="AF1632" s="147"/>
      <c r="AG1632" s="148" t="str">
        <f t="array" ref="AG1632">IF($P1632="", "",
  "IMT-" &amp; TEXT($A1632,"yyyy-mm-dd") &amp; "-" &amp;
  IFERROR(
    INDEX('{INDEX} Tour Packages'!A:AC,
      MATCH($P1632, '{INDEX} Tour Packages'!$A:$A, 0),
      MATCH("Destination Code", '{INDEX} Tour Packages'!$4:$4, 0)
    ),
    "UNKNOWN"
  ) &amp; "-" &amp;
  TEXT(COUNTIFS(P$4:P1632,P1632),"0000")
)
</f>
        <v/>
      </c>
    </row>
    <row r="1633">
      <c r="A1633" s="156"/>
      <c r="B1633" s="157"/>
      <c r="C1633" s="157"/>
      <c r="D1633" s="157"/>
      <c r="E1633" s="157"/>
      <c r="F1633" s="157"/>
      <c r="G1633" s="157"/>
      <c r="H1633" s="157"/>
      <c r="I1633" s="157"/>
      <c r="J1633" s="157"/>
      <c r="K1633" s="157"/>
      <c r="L1633" s="157"/>
      <c r="M1633" s="157"/>
      <c r="N1633" s="157"/>
      <c r="O1633" s="157"/>
      <c r="P1633" s="157"/>
      <c r="Q1633" s="157"/>
      <c r="R1633" s="157"/>
      <c r="S1633" s="157"/>
      <c r="T1633" s="157"/>
      <c r="U1633" s="157"/>
      <c r="V1633" s="157"/>
      <c r="W1633" s="157"/>
      <c r="X1633" s="157"/>
      <c r="Y1633" s="157"/>
      <c r="Z1633" s="157"/>
      <c r="AA1633" s="157"/>
      <c r="AB1633" s="157"/>
      <c r="AC1633" s="157"/>
      <c r="AD1633" s="157"/>
      <c r="AE1633" s="157"/>
      <c r="AF1633" s="157"/>
      <c r="AG1633" s="158" t="str">
        <f t="array" ref="AG1633">IF($P1633="", "",
  "IMT-" &amp; TEXT($A1633,"yyyy-mm-dd") &amp; "-" &amp;
  IFERROR(
    INDEX('{INDEX} Tour Packages'!A:AC,
      MATCH($P1633, '{INDEX} Tour Packages'!$A:$A, 0),
      MATCH("Destination Code", '{INDEX} Tour Packages'!$4:$4, 0)
    ),
    "UNKNOWN"
  ) &amp; "-" &amp;
  TEXT(COUNTIFS(P$4:P1633,P1633),"0000")
)
</f>
        <v/>
      </c>
    </row>
    <row r="1634">
      <c r="A1634" s="155"/>
      <c r="B1634" s="147"/>
      <c r="C1634" s="147"/>
      <c r="D1634" s="147"/>
      <c r="E1634" s="147"/>
      <c r="F1634" s="147"/>
      <c r="G1634" s="147"/>
      <c r="H1634" s="147"/>
      <c r="I1634" s="147"/>
      <c r="J1634" s="147"/>
      <c r="K1634" s="147"/>
      <c r="L1634" s="147"/>
      <c r="M1634" s="147"/>
      <c r="N1634" s="147"/>
      <c r="O1634" s="147"/>
      <c r="P1634" s="147"/>
      <c r="Q1634" s="147"/>
      <c r="R1634" s="147"/>
      <c r="S1634" s="147"/>
      <c r="T1634" s="147"/>
      <c r="U1634" s="147"/>
      <c r="V1634" s="147"/>
      <c r="W1634" s="147"/>
      <c r="X1634" s="147"/>
      <c r="Y1634" s="147"/>
      <c r="Z1634" s="147"/>
      <c r="AA1634" s="147"/>
      <c r="AB1634" s="147"/>
      <c r="AC1634" s="147"/>
      <c r="AD1634" s="147"/>
      <c r="AE1634" s="147"/>
      <c r="AF1634" s="147"/>
      <c r="AG1634" s="148" t="str">
        <f t="array" ref="AG1634">IF($P1634="", "",
  "IMT-" &amp; TEXT($A1634,"yyyy-mm-dd") &amp; "-" &amp;
  IFERROR(
    INDEX('{INDEX} Tour Packages'!A:AC,
      MATCH($P1634, '{INDEX} Tour Packages'!$A:$A, 0),
      MATCH("Destination Code", '{INDEX} Tour Packages'!$4:$4, 0)
    ),
    "UNKNOWN"
  ) &amp; "-" &amp;
  TEXT(COUNTIFS(P$4:P1634,P1634),"0000")
)
</f>
        <v/>
      </c>
    </row>
    <row r="1635">
      <c r="A1635" s="156"/>
      <c r="B1635" s="157"/>
      <c r="C1635" s="157"/>
      <c r="D1635" s="157"/>
      <c r="E1635" s="157"/>
      <c r="F1635" s="157"/>
      <c r="G1635" s="157"/>
      <c r="H1635" s="157"/>
      <c r="I1635" s="157"/>
      <c r="J1635" s="157"/>
      <c r="K1635" s="157"/>
      <c r="L1635" s="157"/>
      <c r="M1635" s="157"/>
      <c r="N1635" s="157"/>
      <c r="O1635" s="157"/>
      <c r="P1635" s="157"/>
      <c r="Q1635" s="157"/>
      <c r="R1635" s="157"/>
      <c r="S1635" s="157"/>
      <c r="T1635" s="157"/>
      <c r="U1635" s="157"/>
      <c r="V1635" s="157"/>
      <c r="W1635" s="157"/>
      <c r="X1635" s="157"/>
      <c r="Y1635" s="157"/>
      <c r="Z1635" s="157"/>
      <c r="AA1635" s="157"/>
      <c r="AB1635" s="157"/>
      <c r="AC1635" s="157"/>
      <c r="AD1635" s="157"/>
      <c r="AE1635" s="157"/>
      <c r="AF1635" s="157"/>
      <c r="AG1635" s="158" t="str">
        <f t="array" ref="AG1635">IF($P1635="", "",
  "IMT-" &amp; TEXT($A1635,"yyyy-mm-dd") &amp; "-" &amp;
  IFERROR(
    INDEX('{INDEX} Tour Packages'!A:AC,
      MATCH($P1635, '{INDEX} Tour Packages'!$A:$A, 0),
      MATCH("Destination Code", '{INDEX} Tour Packages'!$4:$4, 0)
    ),
    "UNKNOWN"
  ) &amp; "-" &amp;
  TEXT(COUNTIFS(P$4:P1635,P1635),"0000")
)
</f>
        <v/>
      </c>
    </row>
    <row r="1636">
      <c r="A1636" s="155"/>
      <c r="B1636" s="147"/>
      <c r="C1636" s="147"/>
      <c r="D1636" s="147"/>
      <c r="E1636" s="147"/>
      <c r="F1636" s="147"/>
      <c r="G1636" s="147"/>
      <c r="H1636" s="147"/>
      <c r="I1636" s="147"/>
      <c r="J1636" s="147"/>
      <c r="K1636" s="147"/>
      <c r="L1636" s="147"/>
      <c r="M1636" s="147"/>
      <c r="N1636" s="147"/>
      <c r="O1636" s="147"/>
      <c r="P1636" s="147"/>
      <c r="Q1636" s="147"/>
      <c r="R1636" s="147"/>
      <c r="S1636" s="147"/>
      <c r="T1636" s="147"/>
      <c r="U1636" s="147"/>
      <c r="V1636" s="147"/>
      <c r="W1636" s="147"/>
      <c r="X1636" s="147"/>
      <c r="Y1636" s="147"/>
      <c r="Z1636" s="147"/>
      <c r="AA1636" s="147"/>
      <c r="AB1636" s="147"/>
      <c r="AC1636" s="147"/>
      <c r="AD1636" s="147"/>
      <c r="AE1636" s="147"/>
      <c r="AF1636" s="147"/>
      <c r="AG1636" s="148" t="str">
        <f t="array" ref="AG1636">IF($P1636="", "",
  "IMT-" &amp; TEXT($A1636,"yyyy-mm-dd") &amp; "-" &amp;
  IFERROR(
    INDEX('{INDEX} Tour Packages'!A:AC,
      MATCH($P1636, '{INDEX} Tour Packages'!$A:$A, 0),
      MATCH("Destination Code", '{INDEX} Tour Packages'!$4:$4, 0)
    ),
    "UNKNOWN"
  ) &amp; "-" &amp;
  TEXT(COUNTIFS(P$4:P1636,P1636),"0000")
)
</f>
        <v/>
      </c>
    </row>
    <row r="1637">
      <c r="A1637" s="156"/>
      <c r="B1637" s="157"/>
      <c r="C1637" s="157"/>
      <c r="D1637" s="157"/>
      <c r="E1637" s="157"/>
      <c r="F1637" s="157"/>
      <c r="G1637" s="157"/>
      <c r="H1637" s="157"/>
      <c r="I1637" s="157"/>
      <c r="J1637" s="157"/>
      <c r="K1637" s="157"/>
      <c r="L1637" s="157"/>
      <c r="M1637" s="157"/>
      <c r="N1637" s="157"/>
      <c r="O1637" s="157"/>
      <c r="P1637" s="157"/>
      <c r="Q1637" s="157"/>
      <c r="R1637" s="157"/>
      <c r="S1637" s="157"/>
      <c r="T1637" s="157"/>
      <c r="U1637" s="157"/>
      <c r="V1637" s="157"/>
      <c r="W1637" s="157"/>
      <c r="X1637" s="157"/>
      <c r="Y1637" s="157"/>
      <c r="Z1637" s="157"/>
      <c r="AA1637" s="157"/>
      <c r="AB1637" s="157"/>
      <c r="AC1637" s="157"/>
      <c r="AD1637" s="157"/>
      <c r="AE1637" s="157"/>
      <c r="AF1637" s="157"/>
      <c r="AG1637" s="158" t="str">
        <f t="array" ref="AG1637">IF($P1637="", "",
  "IMT-" &amp; TEXT($A1637,"yyyy-mm-dd") &amp; "-" &amp;
  IFERROR(
    INDEX('{INDEX} Tour Packages'!A:AC,
      MATCH($P1637, '{INDEX} Tour Packages'!$A:$A, 0),
      MATCH("Destination Code", '{INDEX} Tour Packages'!$4:$4, 0)
    ),
    "UNKNOWN"
  ) &amp; "-" &amp;
  TEXT(COUNTIFS(P$4:P1637,P1637),"0000")
)
</f>
        <v/>
      </c>
    </row>
    <row r="1638">
      <c r="A1638" s="155"/>
      <c r="B1638" s="147"/>
      <c r="C1638" s="147"/>
      <c r="D1638" s="147"/>
      <c r="E1638" s="147"/>
      <c r="F1638" s="147"/>
      <c r="G1638" s="147"/>
      <c r="H1638" s="147"/>
      <c r="I1638" s="147"/>
      <c r="J1638" s="147"/>
      <c r="K1638" s="147"/>
      <c r="L1638" s="147"/>
      <c r="M1638" s="147"/>
      <c r="N1638" s="147"/>
      <c r="O1638" s="147"/>
      <c r="P1638" s="147"/>
      <c r="Q1638" s="147"/>
      <c r="R1638" s="147"/>
      <c r="S1638" s="147"/>
      <c r="T1638" s="147"/>
      <c r="U1638" s="147"/>
      <c r="V1638" s="147"/>
      <c r="W1638" s="147"/>
      <c r="X1638" s="147"/>
      <c r="Y1638" s="147"/>
      <c r="Z1638" s="147"/>
      <c r="AA1638" s="147"/>
      <c r="AB1638" s="147"/>
      <c r="AC1638" s="147"/>
      <c r="AD1638" s="147"/>
      <c r="AE1638" s="147"/>
      <c r="AF1638" s="147"/>
      <c r="AG1638" s="148" t="str">
        <f t="array" ref="AG1638">IF($P1638="", "",
  "IMT-" &amp; TEXT($A1638,"yyyy-mm-dd") &amp; "-" &amp;
  IFERROR(
    INDEX('{INDEX} Tour Packages'!A:AC,
      MATCH($P1638, '{INDEX} Tour Packages'!$A:$A, 0),
      MATCH("Destination Code", '{INDEX} Tour Packages'!$4:$4, 0)
    ),
    "UNKNOWN"
  ) &amp; "-" &amp;
  TEXT(COUNTIFS(P$4:P1638,P1638),"0000")
)
</f>
        <v/>
      </c>
    </row>
    <row r="1639">
      <c r="A1639" s="156"/>
      <c r="B1639" s="157"/>
      <c r="C1639" s="157"/>
      <c r="D1639" s="157"/>
      <c r="E1639" s="157"/>
      <c r="F1639" s="157"/>
      <c r="G1639" s="157"/>
      <c r="H1639" s="157"/>
      <c r="I1639" s="157"/>
      <c r="J1639" s="157"/>
      <c r="K1639" s="157"/>
      <c r="L1639" s="157"/>
      <c r="M1639" s="157"/>
      <c r="N1639" s="157"/>
      <c r="O1639" s="157"/>
      <c r="P1639" s="157"/>
      <c r="Q1639" s="157"/>
      <c r="R1639" s="157"/>
      <c r="S1639" s="157"/>
      <c r="T1639" s="157"/>
      <c r="U1639" s="157"/>
      <c r="V1639" s="157"/>
      <c r="W1639" s="157"/>
      <c r="X1639" s="157"/>
      <c r="Y1639" s="157"/>
      <c r="Z1639" s="157"/>
      <c r="AA1639" s="157"/>
      <c r="AB1639" s="157"/>
      <c r="AC1639" s="157"/>
      <c r="AD1639" s="157"/>
      <c r="AE1639" s="157"/>
      <c r="AF1639" s="157"/>
      <c r="AG1639" s="158" t="str">
        <f t="array" ref="AG1639">IF($P1639="", "",
  "IMT-" &amp; TEXT($A1639,"yyyy-mm-dd") &amp; "-" &amp;
  IFERROR(
    INDEX('{INDEX} Tour Packages'!A:AC,
      MATCH($P1639, '{INDEX} Tour Packages'!$A:$A, 0),
      MATCH("Destination Code", '{INDEX} Tour Packages'!$4:$4, 0)
    ),
    "UNKNOWN"
  ) &amp; "-" &amp;
  TEXT(COUNTIFS(P$4:P1639,P1639),"0000")
)
</f>
        <v/>
      </c>
    </row>
    <row r="1640">
      <c r="A1640" s="155"/>
      <c r="B1640" s="147"/>
      <c r="C1640" s="147"/>
      <c r="D1640" s="147"/>
      <c r="E1640" s="147"/>
      <c r="F1640" s="147"/>
      <c r="G1640" s="147"/>
      <c r="H1640" s="147"/>
      <c r="I1640" s="147"/>
      <c r="J1640" s="147"/>
      <c r="K1640" s="147"/>
      <c r="L1640" s="147"/>
      <c r="M1640" s="147"/>
      <c r="N1640" s="147"/>
      <c r="O1640" s="147"/>
      <c r="P1640" s="147"/>
      <c r="Q1640" s="147"/>
      <c r="R1640" s="147"/>
      <c r="S1640" s="147"/>
      <c r="T1640" s="147"/>
      <c r="U1640" s="147"/>
      <c r="V1640" s="147"/>
      <c r="W1640" s="147"/>
      <c r="X1640" s="147"/>
      <c r="Y1640" s="147"/>
      <c r="Z1640" s="147"/>
      <c r="AA1640" s="147"/>
      <c r="AB1640" s="147"/>
      <c r="AC1640" s="147"/>
      <c r="AD1640" s="147"/>
      <c r="AE1640" s="147"/>
      <c r="AF1640" s="147"/>
      <c r="AG1640" s="148" t="str">
        <f t="array" ref="AG1640">IF($P1640="", "",
  "IMT-" &amp; TEXT($A1640,"yyyy-mm-dd") &amp; "-" &amp;
  IFERROR(
    INDEX('{INDEX} Tour Packages'!A:AC,
      MATCH($P1640, '{INDEX} Tour Packages'!$A:$A, 0),
      MATCH("Destination Code", '{INDEX} Tour Packages'!$4:$4, 0)
    ),
    "UNKNOWN"
  ) &amp; "-" &amp;
  TEXT(COUNTIFS(P$4:P1640,P1640),"0000")
)
</f>
        <v/>
      </c>
    </row>
    <row r="1641">
      <c r="A1641" s="156"/>
      <c r="B1641" s="157"/>
      <c r="C1641" s="157"/>
      <c r="D1641" s="157"/>
      <c r="E1641" s="157"/>
      <c r="F1641" s="157"/>
      <c r="G1641" s="157"/>
      <c r="H1641" s="157"/>
      <c r="I1641" s="157"/>
      <c r="J1641" s="157"/>
      <c r="K1641" s="157"/>
      <c r="L1641" s="157"/>
      <c r="M1641" s="157"/>
      <c r="N1641" s="157"/>
      <c r="O1641" s="157"/>
      <c r="P1641" s="157"/>
      <c r="Q1641" s="157"/>
      <c r="R1641" s="157"/>
      <c r="S1641" s="157"/>
      <c r="T1641" s="157"/>
      <c r="U1641" s="157"/>
      <c r="V1641" s="157"/>
      <c r="W1641" s="157"/>
      <c r="X1641" s="157"/>
      <c r="Y1641" s="157"/>
      <c r="Z1641" s="157"/>
      <c r="AA1641" s="157"/>
      <c r="AB1641" s="157"/>
      <c r="AC1641" s="157"/>
      <c r="AD1641" s="157"/>
      <c r="AE1641" s="157"/>
      <c r="AF1641" s="157"/>
      <c r="AG1641" s="158" t="str">
        <f t="array" ref="AG1641">IF($P1641="", "",
  "IMT-" &amp; TEXT($A1641,"yyyy-mm-dd") &amp; "-" &amp;
  IFERROR(
    INDEX('{INDEX} Tour Packages'!A:AC,
      MATCH($P1641, '{INDEX} Tour Packages'!$A:$A, 0),
      MATCH("Destination Code", '{INDEX} Tour Packages'!$4:$4, 0)
    ),
    "UNKNOWN"
  ) &amp; "-" &amp;
  TEXT(COUNTIFS(P$4:P1641,P1641),"0000")
)
</f>
        <v/>
      </c>
    </row>
    <row r="1642">
      <c r="A1642" s="155"/>
      <c r="B1642" s="147"/>
      <c r="C1642" s="147"/>
      <c r="D1642" s="147"/>
      <c r="E1642" s="147"/>
      <c r="F1642" s="147"/>
      <c r="G1642" s="147"/>
      <c r="H1642" s="147"/>
      <c r="I1642" s="147"/>
      <c r="J1642" s="147"/>
      <c r="K1642" s="147"/>
      <c r="L1642" s="147"/>
      <c r="M1642" s="147"/>
      <c r="N1642" s="147"/>
      <c r="O1642" s="147"/>
      <c r="P1642" s="147"/>
      <c r="Q1642" s="147"/>
      <c r="R1642" s="147"/>
      <c r="S1642" s="147"/>
      <c r="T1642" s="147"/>
      <c r="U1642" s="147"/>
      <c r="V1642" s="147"/>
      <c r="W1642" s="147"/>
      <c r="X1642" s="147"/>
      <c r="Y1642" s="147"/>
      <c r="Z1642" s="147"/>
      <c r="AA1642" s="147"/>
      <c r="AB1642" s="147"/>
      <c r="AC1642" s="147"/>
      <c r="AD1642" s="147"/>
      <c r="AE1642" s="147"/>
      <c r="AF1642" s="147"/>
      <c r="AG1642" s="148" t="str">
        <f t="array" ref="AG1642">IF($P1642="", "",
  "IMT-" &amp; TEXT($A1642,"yyyy-mm-dd") &amp; "-" &amp;
  IFERROR(
    INDEX('{INDEX} Tour Packages'!A:AC,
      MATCH($P1642, '{INDEX} Tour Packages'!$A:$A, 0),
      MATCH("Destination Code", '{INDEX} Tour Packages'!$4:$4, 0)
    ),
    "UNKNOWN"
  ) &amp; "-" &amp;
  TEXT(COUNTIFS(P$4:P1642,P1642),"0000")
)
</f>
        <v/>
      </c>
    </row>
    <row r="1643">
      <c r="A1643" s="156"/>
      <c r="B1643" s="157"/>
      <c r="C1643" s="157"/>
      <c r="D1643" s="157"/>
      <c r="E1643" s="157"/>
      <c r="F1643" s="157"/>
      <c r="G1643" s="157"/>
      <c r="H1643" s="157"/>
      <c r="I1643" s="157"/>
      <c r="J1643" s="157"/>
      <c r="K1643" s="157"/>
      <c r="L1643" s="157"/>
      <c r="M1643" s="157"/>
      <c r="N1643" s="157"/>
      <c r="O1643" s="157"/>
      <c r="P1643" s="157"/>
      <c r="Q1643" s="157"/>
      <c r="R1643" s="157"/>
      <c r="S1643" s="157"/>
      <c r="T1643" s="157"/>
      <c r="U1643" s="157"/>
      <c r="V1643" s="157"/>
      <c r="W1643" s="157"/>
      <c r="X1643" s="157"/>
      <c r="Y1643" s="157"/>
      <c r="Z1643" s="157"/>
      <c r="AA1643" s="157"/>
      <c r="AB1643" s="157"/>
      <c r="AC1643" s="157"/>
      <c r="AD1643" s="157"/>
      <c r="AE1643" s="157"/>
      <c r="AF1643" s="157"/>
      <c r="AG1643" s="158" t="str">
        <f t="array" ref="AG1643">IF($P1643="", "",
  "IMT-" &amp; TEXT($A1643,"yyyy-mm-dd") &amp; "-" &amp;
  IFERROR(
    INDEX('{INDEX} Tour Packages'!A:AC,
      MATCH($P1643, '{INDEX} Tour Packages'!$A:$A, 0),
      MATCH("Destination Code", '{INDEX} Tour Packages'!$4:$4, 0)
    ),
    "UNKNOWN"
  ) &amp; "-" &amp;
  TEXT(COUNTIFS(P$4:P1643,P1643),"0000")
)
</f>
        <v/>
      </c>
    </row>
    <row r="1644">
      <c r="A1644" s="155"/>
      <c r="B1644" s="147"/>
      <c r="C1644" s="147"/>
      <c r="D1644" s="147"/>
      <c r="E1644" s="147"/>
      <c r="F1644" s="147"/>
      <c r="G1644" s="147"/>
      <c r="H1644" s="147"/>
      <c r="I1644" s="147"/>
      <c r="J1644" s="147"/>
      <c r="K1644" s="147"/>
      <c r="L1644" s="147"/>
      <c r="M1644" s="147"/>
      <c r="N1644" s="147"/>
      <c r="O1644" s="147"/>
      <c r="P1644" s="147"/>
      <c r="Q1644" s="147"/>
      <c r="R1644" s="147"/>
      <c r="S1644" s="147"/>
      <c r="T1644" s="147"/>
      <c r="U1644" s="147"/>
      <c r="V1644" s="147"/>
      <c r="W1644" s="147"/>
      <c r="X1644" s="147"/>
      <c r="Y1644" s="147"/>
      <c r="Z1644" s="147"/>
      <c r="AA1644" s="147"/>
      <c r="AB1644" s="147"/>
      <c r="AC1644" s="147"/>
      <c r="AD1644" s="147"/>
      <c r="AE1644" s="147"/>
      <c r="AF1644" s="147"/>
      <c r="AG1644" s="148" t="str">
        <f t="array" ref="AG1644">IF($P1644="", "",
  "IMT-" &amp; TEXT($A1644,"yyyy-mm-dd") &amp; "-" &amp;
  IFERROR(
    INDEX('{INDEX} Tour Packages'!A:AC,
      MATCH($P1644, '{INDEX} Tour Packages'!$A:$A, 0),
      MATCH("Destination Code", '{INDEX} Tour Packages'!$4:$4, 0)
    ),
    "UNKNOWN"
  ) &amp; "-" &amp;
  TEXT(COUNTIFS(P$4:P1644,P1644),"0000")
)
</f>
        <v/>
      </c>
    </row>
    <row r="1645">
      <c r="A1645" s="156"/>
      <c r="B1645" s="157"/>
      <c r="C1645" s="157"/>
      <c r="D1645" s="157"/>
      <c r="E1645" s="157"/>
      <c r="F1645" s="157"/>
      <c r="G1645" s="157"/>
      <c r="H1645" s="157"/>
      <c r="I1645" s="157"/>
      <c r="J1645" s="157"/>
      <c r="K1645" s="157"/>
      <c r="L1645" s="157"/>
      <c r="M1645" s="157"/>
      <c r="N1645" s="157"/>
      <c r="O1645" s="157"/>
      <c r="P1645" s="157"/>
      <c r="Q1645" s="157"/>
      <c r="R1645" s="157"/>
      <c r="S1645" s="157"/>
      <c r="T1645" s="157"/>
      <c r="U1645" s="157"/>
      <c r="V1645" s="157"/>
      <c r="W1645" s="157"/>
      <c r="X1645" s="157"/>
      <c r="Y1645" s="157"/>
      <c r="Z1645" s="157"/>
      <c r="AA1645" s="157"/>
      <c r="AB1645" s="157"/>
      <c r="AC1645" s="157"/>
      <c r="AD1645" s="157"/>
      <c r="AE1645" s="157"/>
      <c r="AF1645" s="157"/>
      <c r="AG1645" s="158" t="str">
        <f t="array" ref="AG1645">IF($P1645="", "",
  "IMT-" &amp; TEXT($A1645,"yyyy-mm-dd") &amp; "-" &amp;
  IFERROR(
    INDEX('{INDEX} Tour Packages'!A:AC,
      MATCH($P1645, '{INDEX} Tour Packages'!$A:$A, 0),
      MATCH("Destination Code", '{INDEX} Tour Packages'!$4:$4, 0)
    ),
    "UNKNOWN"
  ) &amp; "-" &amp;
  TEXT(COUNTIFS(P$4:P1645,P1645),"0000")
)
</f>
        <v/>
      </c>
    </row>
    <row r="1646">
      <c r="A1646" s="155"/>
      <c r="B1646" s="147"/>
      <c r="C1646" s="147"/>
      <c r="D1646" s="147"/>
      <c r="E1646" s="147"/>
      <c r="F1646" s="147"/>
      <c r="G1646" s="147"/>
      <c r="H1646" s="147"/>
      <c r="I1646" s="147"/>
      <c r="J1646" s="147"/>
      <c r="K1646" s="147"/>
      <c r="L1646" s="147"/>
      <c r="M1646" s="147"/>
      <c r="N1646" s="147"/>
      <c r="O1646" s="147"/>
      <c r="P1646" s="147"/>
      <c r="Q1646" s="147"/>
      <c r="R1646" s="147"/>
      <c r="S1646" s="147"/>
      <c r="T1646" s="147"/>
      <c r="U1646" s="147"/>
      <c r="V1646" s="147"/>
      <c r="W1646" s="147"/>
      <c r="X1646" s="147"/>
      <c r="Y1646" s="147"/>
      <c r="Z1646" s="147"/>
      <c r="AA1646" s="147"/>
      <c r="AB1646" s="147"/>
      <c r="AC1646" s="147"/>
      <c r="AD1646" s="147"/>
      <c r="AE1646" s="147"/>
      <c r="AF1646" s="147"/>
      <c r="AG1646" s="148" t="str">
        <f t="array" ref="AG1646">IF($P1646="", "",
  "IMT-" &amp; TEXT($A1646,"yyyy-mm-dd") &amp; "-" &amp;
  IFERROR(
    INDEX('{INDEX} Tour Packages'!A:AC,
      MATCH($P1646, '{INDEX} Tour Packages'!$A:$A, 0),
      MATCH("Destination Code", '{INDEX} Tour Packages'!$4:$4, 0)
    ),
    "UNKNOWN"
  ) &amp; "-" &amp;
  TEXT(COUNTIFS(P$4:P1646,P1646),"0000")
)
</f>
        <v/>
      </c>
    </row>
    <row r="1647">
      <c r="A1647" s="156"/>
      <c r="B1647" s="157"/>
      <c r="C1647" s="157"/>
      <c r="D1647" s="157"/>
      <c r="E1647" s="157"/>
      <c r="F1647" s="157"/>
      <c r="G1647" s="157"/>
      <c r="H1647" s="157"/>
      <c r="I1647" s="157"/>
      <c r="J1647" s="157"/>
      <c r="K1647" s="157"/>
      <c r="L1647" s="157"/>
      <c r="M1647" s="157"/>
      <c r="N1647" s="157"/>
      <c r="O1647" s="157"/>
      <c r="P1647" s="157"/>
      <c r="Q1647" s="157"/>
      <c r="R1647" s="157"/>
      <c r="S1647" s="157"/>
      <c r="T1647" s="157"/>
      <c r="U1647" s="157"/>
      <c r="V1647" s="157"/>
      <c r="W1647" s="157"/>
      <c r="X1647" s="157"/>
      <c r="Y1647" s="157"/>
      <c r="Z1647" s="157"/>
      <c r="AA1647" s="157"/>
      <c r="AB1647" s="157"/>
      <c r="AC1647" s="157"/>
      <c r="AD1647" s="157"/>
      <c r="AE1647" s="157"/>
      <c r="AF1647" s="157"/>
      <c r="AG1647" s="158" t="str">
        <f t="array" ref="AG1647">IF($P1647="", "",
  "IMT-" &amp; TEXT($A1647,"yyyy-mm-dd") &amp; "-" &amp;
  IFERROR(
    INDEX('{INDEX} Tour Packages'!A:AC,
      MATCH($P1647, '{INDEX} Tour Packages'!$A:$A, 0),
      MATCH("Destination Code", '{INDEX} Tour Packages'!$4:$4, 0)
    ),
    "UNKNOWN"
  ) &amp; "-" &amp;
  TEXT(COUNTIFS(P$4:P1647,P1647),"0000")
)
</f>
        <v/>
      </c>
    </row>
    <row r="1648">
      <c r="A1648" s="155"/>
      <c r="B1648" s="147"/>
      <c r="C1648" s="147"/>
      <c r="D1648" s="147"/>
      <c r="E1648" s="147"/>
      <c r="F1648" s="147"/>
      <c r="G1648" s="147"/>
      <c r="H1648" s="147"/>
      <c r="I1648" s="147"/>
      <c r="J1648" s="147"/>
      <c r="K1648" s="147"/>
      <c r="L1648" s="147"/>
      <c r="M1648" s="147"/>
      <c r="N1648" s="147"/>
      <c r="O1648" s="147"/>
      <c r="P1648" s="147"/>
      <c r="Q1648" s="147"/>
      <c r="R1648" s="147"/>
      <c r="S1648" s="147"/>
      <c r="T1648" s="147"/>
      <c r="U1648" s="147"/>
      <c r="V1648" s="147"/>
      <c r="W1648" s="147"/>
      <c r="X1648" s="147"/>
      <c r="Y1648" s="147"/>
      <c r="Z1648" s="147"/>
      <c r="AA1648" s="147"/>
      <c r="AB1648" s="147"/>
      <c r="AC1648" s="147"/>
      <c r="AD1648" s="147"/>
      <c r="AE1648" s="147"/>
      <c r="AF1648" s="147"/>
      <c r="AG1648" s="148" t="str">
        <f t="array" ref="AG1648">IF($P1648="", "",
  "IMT-" &amp; TEXT($A1648,"yyyy-mm-dd") &amp; "-" &amp;
  IFERROR(
    INDEX('{INDEX} Tour Packages'!A:AC,
      MATCH($P1648, '{INDEX} Tour Packages'!$A:$A, 0),
      MATCH("Destination Code", '{INDEX} Tour Packages'!$4:$4, 0)
    ),
    "UNKNOWN"
  ) &amp; "-" &amp;
  TEXT(COUNTIFS(P$4:P1648,P1648),"0000")
)
</f>
        <v/>
      </c>
    </row>
    <row r="1649">
      <c r="A1649" s="156"/>
      <c r="B1649" s="157"/>
      <c r="C1649" s="157"/>
      <c r="D1649" s="157"/>
      <c r="E1649" s="157"/>
      <c r="F1649" s="157"/>
      <c r="G1649" s="157"/>
      <c r="H1649" s="157"/>
      <c r="I1649" s="157"/>
      <c r="J1649" s="157"/>
      <c r="K1649" s="157"/>
      <c r="L1649" s="157"/>
      <c r="M1649" s="157"/>
      <c r="N1649" s="157"/>
      <c r="O1649" s="157"/>
      <c r="P1649" s="157"/>
      <c r="Q1649" s="157"/>
      <c r="R1649" s="157"/>
      <c r="S1649" s="157"/>
      <c r="T1649" s="157"/>
      <c r="U1649" s="157"/>
      <c r="V1649" s="157"/>
      <c r="W1649" s="157"/>
      <c r="X1649" s="157"/>
      <c r="Y1649" s="157"/>
      <c r="Z1649" s="157"/>
      <c r="AA1649" s="157"/>
      <c r="AB1649" s="157"/>
      <c r="AC1649" s="157"/>
      <c r="AD1649" s="157"/>
      <c r="AE1649" s="157"/>
      <c r="AF1649" s="157"/>
      <c r="AG1649" s="158" t="str">
        <f t="array" ref="AG1649">IF($P1649="", "",
  "IMT-" &amp; TEXT($A1649,"yyyy-mm-dd") &amp; "-" &amp;
  IFERROR(
    INDEX('{INDEX} Tour Packages'!A:AC,
      MATCH($P1649, '{INDEX} Tour Packages'!$A:$A, 0),
      MATCH("Destination Code", '{INDEX} Tour Packages'!$4:$4, 0)
    ),
    "UNKNOWN"
  ) &amp; "-" &amp;
  TEXT(COUNTIFS(P$4:P1649,P1649),"0000")
)
</f>
        <v/>
      </c>
    </row>
    <row r="1650">
      <c r="A1650" s="155"/>
      <c r="B1650" s="147"/>
      <c r="C1650" s="147"/>
      <c r="D1650" s="147"/>
      <c r="E1650" s="147"/>
      <c r="F1650" s="147"/>
      <c r="G1650" s="147"/>
      <c r="H1650" s="147"/>
      <c r="I1650" s="147"/>
      <c r="J1650" s="147"/>
      <c r="K1650" s="147"/>
      <c r="L1650" s="147"/>
      <c r="M1650" s="147"/>
      <c r="N1650" s="147"/>
      <c r="O1650" s="147"/>
      <c r="P1650" s="147"/>
      <c r="Q1650" s="147"/>
      <c r="R1650" s="147"/>
      <c r="S1650" s="147"/>
      <c r="T1650" s="147"/>
      <c r="U1650" s="147"/>
      <c r="V1650" s="147"/>
      <c r="W1650" s="147"/>
      <c r="X1650" s="147"/>
      <c r="Y1650" s="147"/>
      <c r="Z1650" s="147"/>
      <c r="AA1650" s="147"/>
      <c r="AB1650" s="147"/>
      <c r="AC1650" s="147"/>
      <c r="AD1650" s="147"/>
      <c r="AE1650" s="147"/>
      <c r="AF1650" s="147"/>
      <c r="AG1650" s="148" t="str">
        <f t="array" ref="AG1650">IF($P1650="", "",
  "IMT-" &amp; TEXT($A1650,"yyyy-mm-dd") &amp; "-" &amp;
  IFERROR(
    INDEX('{INDEX} Tour Packages'!A:AC,
      MATCH($P1650, '{INDEX} Tour Packages'!$A:$A, 0),
      MATCH("Destination Code", '{INDEX} Tour Packages'!$4:$4, 0)
    ),
    "UNKNOWN"
  ) &amp; "-" &amp;
  TEXT(COUNTIFS(P$4:P1650,P1650),"0000")
)
</f>
        <v/>
      </c>
    </row>
    <row r="1651">
      <c r="A1651" s="156"/>
      <c r="B1651" s="157"/>
      <c r="C1651" s="157"/>
      <c r="D1651" s="157"/>
      <c r="E1651" s="157"/>
      <c r="F1651" s="157"/>
      <c r="G1651" s="157"/>
      <c r="H1651" s="157"/>
      <c r="I1651" s="157"/>
      <c r="J1651" s="157"/>
      <c r="K1651" s="157"/>
      <c r="L1651" s="157"/>
      <c r="M1651" s="157"/>
      <c r="N1651" s="157"/>
      <c r="O1651" s="157"/>
      <c r="P1651" s="157"/>
      <c r="Q1651" s="157"/>
      <c r="R1651" s="157"/>
      <c r="S1651" s="157"/>
      <c r="T1651" s="157"/>
      <c r="U1651" s="157"/>
      <c r="V1651" s="157"/>
      <c r="W1651" s="157"/>
      <c r="X1651" s="157"/>
      <c r="Y1651" s="157"/>
      <c r="Z1651" s="157"/>
      <c r="AA1651" s="157"/>
      <c r="AB1651" s="157"/>
      <c r="AC1651" s="157"/>
      <c r="AD1651" s="157"/>
      <c r="AE1651" s="157"/>
      <c r="AF1651" s="157"/>
      <c r="AG1651" s="158" t="str">
        <f t="array" ref="AG1651">IF($P1651="", "",
  "IMT-" &amp; TEXT($A1651,"yyyy-mm-dd") &amp; "-" &amp;
  IFERROR(
    INDEX('{INDEX} Tour Packages'!A:AC,
      MATCH($P1651, '{INDEX} Tour Packages'!$A:$A, 0),
      MATCH("Destination Code", '{INDEX} Tour Packages'!$4:$4, 0)
    ),
    "UNKNOWN"
  ) &amp; "-" &amp;
  TEXT(COUNTIFS(P$4:P1651,P1651),"0000")
)
</f>
        <v/>
      </c>
    </row>
    <row r="1652">
      <c r="A1652" s="155"/>
      <c r="B1652" s="147"/>
      <c r="C1652" s="147"/>
      <c r="D1652" s="147"/>
      <c r="E1652" s="147"/>
      <c r="F1652" s="147"/>
      <c r="G1652" s="147"/>
      <c r="H1652" s="147"/>
      <c r="I1652" s="147"/>
      <c r="J1652" s="147"/>
      <c r="K1652" s="147"/>
      <c r="L1652" s="147"/>
      <c r="M1652" s="147"/>
      <c r="N1652" s="147"/>
      <c r="O1652" s="147"/>
      <c r="P1652" s="147"/>
      <c r="Q1652" s="147"/>
      <c r="R1652" s="147"/>
      <c r="S1652" s="147"/>
      <c r="T1652" s="147"/>
      <c r="U1652" s="147"/>
      <c r="V1652" s="147"/>
      <c r="W1652" s="147"/>
      <c r="X1652" s="147"/>
      <c r="Y1652" s="147"/>
      <c r="Z1652" s="147"/>
      <c r="AA1652" s="147"/>
      <c r="AB1652" s="147"/>
      <c r="AC1652" s="147"/>
      <c r="AD1652" s="147"/>
      <c r="AE1652" s="147"/>
      <c r="AF1652" s="147"/>
      <c r="AG1652" s="148" t="str">
        <f t="array" ref="AG1652">IF($P1652="", "",
  "IMT-" &amp; TEXT($A1652,"yyyy-mm-dd") &amp; "-" &amp;
  IFERROR(
    INDEX('{INDEX} Tour Packages'!A:AC,
      MATCH($P1652, '{INDEX} Tour Packages'!$A:$A, 0),
      MATCH("Destination Code", '{INDEX} Tour Packages'!$4:$4, 0)
    ),
    "UNKNOWN"
  ) &amp; "-" &amp;
  TEXT(COUNTIFS(P$4:P1652,P1652),"0000")
)
</f>
        <v/>
      </c>
    </row>
    <row r="1653">
      <c r="A1653" s="156"/>
      <c r="B1653" s="157"/>
      <c r="C1653" s="157"/>
      <c r="D1653" s="157"/>
      <c r="E1653" s="157"/>
      <c r="F1653" s="157"/>
      <c r="G1653" s="157"/>
      <c r="H1653" s="157"/>
      <c r="I1653" s="157"/>
      <c r="J1653" s="157"/>
      <c r="K1653" s="157"/>
      <c r="L1653" s="157"/>
      <c r="M1653" s="157"/>
      <c r="N1653" s="157"/>
      <c r="O1653" s="157"/>
      <c r="P1653" s="157"/>
      <c r="Q1653" s="157"/>
      <c r="R1653" s="157"/>
      <c r="S1653" s="157"/>
      <c r="T1653" s="157"/>
      <c r="U1653" s="157"/>
      <c r="V1653" s="157"/>
      <c r="W1653" s="157"/>
      <c r="X1653" s="157"/>
      <c r="Y1653" s="157"/>
      <c r="Z1653" s="157"/>
      <c r="AA1653" s="157"/>
      <c r="AB1653" s="157"/>
      <c r="AC1653" s="157"/>
      <c r="AD1653" s="157"/>
      <c r="AE1653" s="157"/>
      <c r="AF1653" s="157"/>
      <c r="AG1653" s="158" t="str">
        <f t="array" ref="AG1653">IF($P1653="", "",
  "IMT-" &amp; TEXT($A1653,"yyyy-mm-dd") &amp; "-" &amp;
  IFERROR(
    INDEX('{INDEX} Tour Packages'!A:AC,
      MATCH($P1653, '{INDEX} Tour Packages'!$A:$A, 0),
      MATCH("Destination Code", '{INDEX} Tour Packages'!$4:$4, 0)
    ),
    "UNKNOWN"
  ) &amp; "-" &amp;
  TEXT(COUNTIFS(P$4:P1653,P1653),"0000")
)
</f>
        <v/>
      </c>
    </row>
    <row r="1654">
      <c r="A1654" s="155"/>
      <c r="B1654" s="147"/>
      <c r="C1654" s="147"/>
      <c r="D1654" s="147"/>
      <c r="E1654" s="147"/>
      <c r="F1654" s="147"/>
      <c r="G1654" s="147"/>
      <c r="H1654" s="147"/>
      <c r="I1654" s="147"/>
      <c r="J1654" s="147"/>
      <c r="K1654" s="147"/>
      <c r="L1654" s="147"/>
      <c r="M1654" s="147"/>
      <c r="N1654" s="147"/>
      <c r="O1654" s="147"/>
      <c r="P1654" s="147"/>
      <c r="Q1654" s="147"/>
      <c r="R1654" s="147"/>
      <c r="S1654" s="147"/>
      <c r="T1654" s="147"/>
      <c r="U1654" s="147"/>
      <c r="V1654" s="147"/>
      <c r="W1654" s="147"/>
      <c r="X1654" s="147"/>
      <c r="Y1654" s="147"/>
      <c r="Z1654" s="147"/>
      <c r="AA1654" s="147"/>
      <c r="AB1654" s="147"/>
      <c r="AC1654" s="147"/>
      <c r="AD1654" s="147"/>
      <c r="AE1654" s="147"/>
      <c r="AF1654" s="147"/>
      <c r="AG1654" s="148" t="str">
        <f t="array" ref="AG1654">IF($P1654="", "",
  "IMT-" &amp; TEXT($A1654,"yyyy-mm-dd") &amp; "-" &amp;
  IFERROR(
    INDEX('{INDEX} Tour Packages'!A:AC,
      MATCH($P1654, '{INDEX} Tour Packages'!$A:$A, 0),
      MATCH("Destination Code", '{INDEX} Tour Packages'!$4:$4, 0)
    ),
    "UNKNOWN"
  ) &amp; "-" &amp;
  TEXT(COUNTIFS(P$4:P1654,P1654),"0000")
)
</f>
        <v/>
      </c>
    </row>
    <row r="1655">
      <c r="A1655" s="156"/>
      <c r="B1655" s="157"/>
      <c r="C1655" s="157"/>
      <c r="D1655" s="157"/>
      <c r="E1655" s="157"/>
      <c r="F1655" s="157"/>
      <c r="G1655" s="157"/>
      <c r="H1655" s="157"/>
      <c r="I1655" s="157"/>
      <c r="J1655" s="157"/>
      <c r="K1655" s="157"/>
      <c r="L1655" s="157"/>
      <c r="M1655" s="157"/>
      <c r="N1655" s="157"/>
      <c r="O1655" s="157"/>
      <c r="P1655" s="157"/>
      <c r="Q1655" s="157"/>
      <c r="R1655" s="157"/>
      <c r="S1655" s="157"/>
      <c r="T1655" s="157"/>
      <c r="U1655" s="157"/>
      <c r="V1655" s="157"/>
      <c r="W1655" s="157"/>
      <c r="X1655" s="157"/>
      <c r="Y1655" s="157"/>
      <c r="Z1655" s="157"/>
      <c r="AA1655" s="157"/>
      <c r="AB1655" s="157"/>
      <c r="AC1655" s="157"/>
      <c r="AD1655" s="157"/>
      <c r="AE1655" s="157"/>
      <c r="AF1655" s="157"/>
      <c r="AG1655" s="158" t="str">
        <f t="array" ref="AG1655">IF($P1655="", "",
  "IMT-" &amp; TEXT($A1655,"yyyy-mm-dd") &amp; "-" &amp;
  IFERROR(
    INDEX('{INDEX} Tour Packages'!A:AC,
      MATCH($P1655, '{INDEX} Tour Packages'!$A:$A, 0),
      MATCH("Destination Code", '{INDEX} Tour Packages'!$4:$4, 0)
    ),
    "UNKNOWN"
  ) &amp; "-" &amp;
  TEXT(COUNTIFS(P$4:P1655,P1655),"0000")
)
</f>
        <v/>
      </c>
    </row>
    <row r="1656">
      <c r="A1656" s="155"/>
      <c r="B1656" s="147"/>
      <c r="C1656" s="147"/>
      <c r="D1656" s="147"/>
      <c r="E1656" s="147"/>
      <c r="F1656" s="147"/>
      <c r="G1656" s="147"/>
      <c r="H1656" s="147"/>
      <c r="I1656" s="147"/>
      <c r="J1656" s="147"/>
      <c r="K1656" s="147"/>
      <c r="L1656" s="147"/>
      <c r="M1656" s="147"/>
      <c r="N1656" s="147"/>
      <c r="O1656" s="147"/>
      <c r="P1656" s="147"/>
      <c r="Q1656" s="147"/>
      <c r="R1656" s="147"/>
      <c r="S1656" s="147"/>
      <c r="T1656" s="147"/>
      <c r="U1656" s="147"/>
      <c r="V1656" s="147"/>
      <c r="W1656" s="147"/>
      <c r="X1656" s="147"/>
      <c r="Y1656" s="147"/>
      <c r="Z1656" s="147"/>
      <c r="AA1656" s="147"/>
      <c r="AB1656" s="147"/>
      <c r="AC1656" s="147"/>
      <c r="AD1656" s="147"/>
      <c r="AE1656" s="147"/>
      <c r="AF1656" s="147"/>
      <c r="AG1656" s="148" t="str">
        <f t="array" ref="AG1656">IF($P1656="", "",
  "IMT-" &amp; TEXT($A1656,"yyyy-mm-dd") &amp; "-" &amp;
  IFERROR(
    INDEX('{INDEX} Tour Packages'!A:AC,
      MATCH($P1656, '{INDEX} Tour Packages'!$A:$A, 0),
      MATCH("Destination Code", '{INDEX} Tour Packages'!$4:$4, 0)
    ),
    "UNKNOWN"
  ) &amp; "-" &amp;
  TEXT(COUNTIFS(P$4:P1656,P1656),"0000")
)
</f>
        <v/>
      </c>
    </row>
    <row r="1657">
      <c r="A1657" s="156"/>
      <c r="B1657" s="157"/>
      <c r="C1657" s="157"/>
      <c r="D1657" s="157"/>
      <c r="E1657" s="157"/>
      <c r="F1657" s="157"/>
      <c r="G1657" s="157"/>
      <c r="H1657" s="157"/>
      <c r="I1657" s="157"/>
      <c r="J1657" s="157"/>
      <c r="K1657" s="157"/>
      <c r="L1657" s="157"/>
      <c r="M1657" s="157"/>
      <c r="N1657" s="157"/>
      <c r="O1657" s="157"/>
      <c r="P1657" s="157"/>
      <c r="Q1657" s="157"/>
      <c r="R1657" s="157"/>
      <c r="S1657" s="157"/>
      <c r="T1657" s="157"/>
      <c r="U1657" s="157"/>
      <c r="V1657" s="157"/>
      <c r="W1657" s="157"/>
      <c r="X1657" s="157"/>
      <c r="Y1657" s="157"/>
      <c r="Z1657" s="157"/>
      <c r="AA1657" s="157"/>
      <c r="AB1657" s="157"/>
      <c r="AC1657" s="157"/>
      <c r="AD1657" s="157"/>
      <c r="AE1657" s="157"/>
      <c r="AF1657" s="157"/>
      <c r="AG1657" s="158" t="str">
        <f t="array" ref="AG1657">IF($P1657="", "",
  "IMT-" &amp; TEXT($A1657,"yyyy-mm-dd") &amp; "-" &amp;
  IFERROR(
    INDEX('{INDEX} Tour Packages'!A:AC,
      MATCH($P1657, '{INDEX} Tour Packages'!$A:$A, 0),
      MATCH("Destination Code", '{INDEX} Tour Packages'!$4:$4, 0)
    ),
    "UNKNOWN"
  ) &amp; "-" &amp;
  TEXT(COUNTIFS(P$4:P1657,P1657),"0000")
)
</f>
        <v/>
      </c>
    </row>
    <row r="1658">
      <c r="A1658" s="155"/>
      <c r="B1658" s="147"/>
      <c r="C1658" s="147"/>
      <c r="D1658" s="147"/>
      <c r="E1658" s="147"/>
      <c r="F1658" s="147"/>
      <c r="G1658" s="147"/>
      <c r="H1658" s="147"/>
      <c r="I1658" s="147"/>
      <c r="J1658" s="147"/>
      <c r="K1658" s="147"/>
      <c r="L1658" s="147"/>
      <c r="M1658" s="147"/>
      <c r="N1658" s="147"/>
      <c r="O1658" s="147"/>
      <c r="P1658" s="147"/>
      <c r="Q1658" s="147"/>
      <c r="R1658" s="147"/>
      <c r="S1658" s="147"/>
      <c r="T1658" s="147"/>
      <c r="U1658" s="147"/>
      <c r="V1658" s="147"/>
      <c r="W1658" s="147"/>
      <c r="X1658" s="147"/>
      <c r="Y1658" s="147"/>
      <c r="Z1658" s="147"/>
      <c r="AA1658" s="147"/>
      <c r="AB1658" s="147"/>
      <c r="AC1658" s="147"/>
      <c r="AD1658" s="147"/>
      <c r="AE1658" s="147"/>
      <c r="AF1658" s="147"/>
      <c r="AG1658" s="148" t="str">
        <f t="array" ref="AG1658">IF($P1658="", "",
  "IMT-" &amp; TEXT($A1658,"yyyy-mm-dd") &amp; "-" &amp;
  IFERROR(
    INDEX('{INDEX} Tour Packages'!A:AC,
      MATCH($P1658, '{INDEX} Tour Packages'!$A:$A, 0),
      MATCH("Destination Code", '{INDEX} Tour Packages'!$4:$4, 0)
    ),
    "UNKNOWN"
  ) &amp; "-" &amp;
  TEXT(COUNTIFS(P$4:P1658,P1658),"0000")
)
</f>
        <v/>
      </c>
    </row>
    <row r="1659">
      <c r="A1659" s="156"/>
      <c r="B1659" s="157"/>
      <c r="C1659" s="157"/>
      <c r="D1659" s="157"/>
      <c r="E1659" s="157"/>
      <c r="F1659" s="157"/>
      <c r="G1659" s="157"/>
      <c r="H1659" s="157"/>
      <c r="I1659" s="157"/>
      <c r="J1659" s="157"/>
      <c r="K1659" s="157"/>
      <c r="L1659" s="157"/>
      <c r="M1659" s="157"/>
      <c r="N1659" s="157"/>
      <c r="O1659" s="157"/>
      <c r="P1659" s="157"/>
      <c r="Q1659" s="157"/>
      <c r="R1659" s="157"/>
      <c r="S1659" s="157"/>
      <c r="T1659" s="157"/>
      <c r="U1659" s="157"/>
      <c r="V1659" s="157"/>
      <c r="W1659" s="157"/>
      <c r="X1659" s="157"/>
      <c r="Y1659" s="157"/>
      <c r="Z1659" s="157"/>
      <c r="AA1659" s="157"/>
      <c r="AB1659" s="157"/>
      <c r="AC1659" s="157"/>
      <c r="AD1659" s="157"/>
      <c r="AE1659" s="157"/>
      <c r="AF1659" s="157"/>
      <c r="AG1659" s="158" t="str">
        <f t="array" ref="AG1659">IF($P1659="", "",
  "IMT-" &amp; TEXT($A1659,"yyyy-mm-dd") &amp; "-" &amp;
  IFERROR(
    INDEX('{INDEX} Tour Packages'!A:AC,
      MATCH($P1659, '{INDEX} Tour Packages'!$A:$A, 0),
      MATCH("Destination Code", '{INDEX} Tour Packages'!$4:$4, 0)
    ),
    "UNKNOWN"
  ) &amp; "-" &amp;
  TEXT(COUNTIFS(P$4:P1659,P1659),"0000")
)
</f>
        <v/>
      </c>
    </row>
    <row r="1660">
      <c r="A1660" s="155"/>
      <c r="B1660" s="147"/>
      <c r="C1660" s="147"/>
      <c r="D1660" s="147"/>
      <c r="E1660" s="147"/>
      <c r="F1660" s="147"/>
      <c r="G1660" s="147"/>
      <c r="H1660" s="147"/>
      <c r="I1660" s="147"/>
      <c r="J1660" s="147"/>
      <c r="K1660" s="147"/>
      <c r="L1660" s="147"/>
      <c r="M1660" s="147"/>
      <c r="N1660" s="147"/>
      <c r="O1660" s="147"/>
      <c r="P1660" s="147"/>
      <c r="Q1660" s="147"/>
      <c r="R1660" s="147"/>
      <c r="S1660" s="147"/>
      <c r="T1660" s="147"/>
      <c r="U1660" s="147"/>
      <c r="V1660" s="147"/>
      <c r="W1660" s="147"/>
      <c r="X1660" s="147"/>
      <c r="Y1660" s="147"/>
      <c r="Z1660" s="147"/>
      <c r="AA1660" s="147"/>
      <c r="AB1660" s="147"/>
      <c r="AC1660" s="147"/>
      <c r="AD1660" s="147"/>
      <c r="AE1660" s="147"/>
      <c r="AF1660" s="147"/>
      <c r="AG1660" s="148" t="str">
        <f t="array" ref="AG1660">IF($P1660="", "",
  "IMT-" &amp; TEXT($A1660,"yyyy-mm-dd") &amp; "-" &amp;
  IFERROR(
    INDEX('{INDEX} Tour Packages'!A:AC,
      MATCH($P1660, '{INDEX} Tour Packages'!$A:$A, 0),
      MATCH("Destination Code", '{INDEX} Tour Packages'!$4:$4, 0)
    ),
    "UNKNOWN"
  ) &amp; "-" &amp;
  TEXT(COUNTIFS(P$4:P1660,P1660),"0000")
)
</f>
        <v/>
      </c>
    </row>
    <row r="1661">
      <c r="A1661" s="156"/>
      <c r="B1661" s="157"/>
      <c r="C1661" s="157"/>
      <c r="D1661" s="157"/>
      <c r="E1661" s="157"/>
      <c r="F1661" s="157"/>
      <c r="G1661" s="157"/>
      <c r="H1661" s="157"/>
      <c r="I1661" s="157"/>
      <c r="J1661" s="157"/>
      <c r="K1661" s="157"/>
      <c r="L1661" s="157"/>
      <c r="M1661" s="157"/>
      <c r="N1661" s="157"/>
      <c r="O1661" s="157"/>
      <c r="P1661" s="157"/>
      <c r="Q1661" s="157"/>
      <c r="R1661" s="157"/>
      <c r="S1661" s="157"/>
      <c r="T1661" s="157"/>
      <c r="U1661" s="157"/>
      <c r="V1661" s="157"/>
      <c r="W1661" s="157"/>
      <c r="X1661" s="157"/>
      <c r="Y1661" s="157"/>
      <c r="Z1661" s="157"/>
      <c r="AA1661" s="157"/>
      <c r="AB1661" s="157"/>
      <c r="AC1661" s="157"/>
      <c r="AD1661" s="157"/>
      <c r="AE1661" s="157"/>
      <c r="AF1661" s="157"/>
      <c r="AG1661" s="158" t="str">
        <f t="array" ref="AG1661">IF($P1661="", "",
  "IMT-" &amp; TEXT($A1661,"yyyy-mm-dd") &amp; "-" &amp;
  IFERROR(
    INDEX('{INDEX} Tour Packages'!A:AC,
      MATCH($P1661, '{INDEX} Tour Packages'!$A:$A, 0),
      MATCH("Destination Code", '{INDEX} Tour Packages'!$4:$4, 0)
    ),
    "UNKNOWN"
  ) &amp; "-" &amp;
  TEXT(COUNTIFS(P$4:P1661,P1661),"0000")
)
</f>
        <v/>
      </c>
    </row>
    <row r="1662">
      <c r="A1662" s="155"/>
      <c r="B1662" s="147"/>
      <c r="C1662" s="147"/>
      <c r="D1662" s="147"/>
      <c r="E1662" s="147"/>
      <c r="F1662" s="147"/>
      <c r="G1662" s="147"/>
      <c r="H1662" s="147"/>
      <c r="I1662" s="147"/>
      <c r="J1662" s="147"/>
      <c r="K1662" s="147"/>
      <c r="L1662" s="147"/>
      <c r="M1662" s="147"/>
      <c r="N1662" s="147"/>
      <c r="O1662" s="147"/>
      <c r="P1662" s="147"/>
      <c r="Q1662" s="147"/>
      <c r="R1662" s="147"/>
      <c r="S1662" s="147"/>
      <c r="T1662" s="147"/>
      <c r="U1662" s="147"/>
      <c r="V1662" s="147"/>
      <c r="W1662" s="147"/>
      <c r="X1662" s="147"/>
      <c r="Y1662" s="147"/>
      <c r="Z1662" s="147"/>
      <c r="AA1662" s="147"/>
      <c r="AB1662" s="147"/>
      <c r="AC1662" s="147"/>
      <c r="AD1662" s="147"/>
      <c r="AE1662" s="147"/>
      <c r="AF1662" s="147"/>
      <c r="AG1662" s="148" t="str">
        <f t="array" ref="AG1662">IF($P1662="", "",
  "IMT-" &amp; TEXT($A1662,"yyyy-mm-dd") &amp; "-" &amp;
  IFERROR(
    INDEX('{INDEX} Tour Packages'!A:AC,
      MATCH($P1662, '{INDEX} Tour Packages'!$A:$A, 0),
      MATCH("Destination Code", '{INDEX} Tour Packages'!$4:$4, 0)
    ),
    "UNKNOWN"
  ) &amp; "-" &amp;
  TEXT(COUNTIFS(P$4:P1662,P1662),"0000")
)
</f>
        <v/>
      </c>
    </row>
    <row r="1663">
      <c r="A1663" s="156"/>
      <c r="B1663" s="157"/>
      <c r="C1663" s="157"/>
      <c r="D1663" s="157"/>
      <c r="E1663" s="157"/>
      <c r="F1663" s="157"/>
      <c r="G1663" s="157"/>
      <c r="H1663" s="157"/>
      <c r="I1663" s="157"/>
      <c r="J1663" s="157"/>
      <c r="K1663" s="157"/>
      <c r="L1663" s="157"/>
      <c r="M1663" s="157"/>
      <c r="N1663" s="157"/>
      <c r="O1663" s="157"/>
      <c r="P1663" s="157"/>
      <c r="Q1663" s="157"/>
      <c r="R1663" s="157"/>
      <c r="S1663" s="157"/>
      <c r="T1663" s="157"/>
      <c r="U1663" s="157"/>
      <c r="V1663" s="157"/>
      <c r="W1663" s="157"/>
      <c r="X1663" s="157"/>
      <c r="Y1663" s="157"/>
      <c r="Z1663" s="157"/>
      <c r="AA1663" s="157"/>
      <c r="AB1663" s="157"/>
      <c r="AC1663" s="157"/>
      <c r="AD1663" s="157"/>
      <c r="AE1663" s="157"/>
      <c r="AF1663" s="157"/>
      <c r="AG1663" s="158" t="str">
        <f t="array" ref="AG1663">IF($P1663="", "",
  "IMT-" &amp; TEXT($A1663,"yyyy-mm-dd") &amp; "-" &amp;
  IFERROR(
    INDEX('{INDEX} Tour Packages'!A:AC,
      MATCH($P1663, '{INDEX} Tour Packages'!$A:$A, 0),
      MATCH("Destination Code", '{INDEX} Tour Packages'!$4:$4, 0)
    ),
    "UNKNOWN"
  ) &amp; "-" &amp;
  TEXT(COUNTIFS(P$4:P1663,P1663),"0000")
)
</f>
        <v/>
      </c>
    </row>
    <row r="1664">
      <c r="A1664" s="155"/>
      <c r="B1664" s="147"/>
      <c r="C1664" s="147"/>
      <c r="D1664" s="147"/>
      <c r="E1664" s="147"/>
      <c r="F1664" s="147"/>
      <c r="G1664" s="147"/>
      <c r="H1664" s="147"/>
      <c r="I1664" s="147"/>
      <c r="J1664" s="147"/>
      <c r="K1664" s="147"/>
      <c r="L1664" s="147"/>
      <c r="M1664" s="147"/>
      <c r="N1664" s="147"/>
      <c r="O1664" s="147"/>
      <c r="P1664" s="147"/>
      <c r="Q1664" s="147"/>
      <c r="R1664" s="147"/>
      <c r="S1664" s="147"/>
      <c r="T1664" s="147"/>
      <c r="U1664" s="147"/>
      <c r="V1664" s="147"/>
      <c r="W1664" s="147"/>
      <c r="X1664" s="147"/>
      <c r="Y1664" s="147"/>
      <c r="Z1664" s="147"/>
      <c r="AA1664" s="147"/>
      <c r="AB1664" s="147"/>
      <c r="AC1664" s="147"/>
      <c r="AD1664" s="147"/>
      <c r="AE1664" s="147"/>
      <c r="AF1664" s="147"/>
      <c r="AG1664" s="148" t="str">
        <f t="array" ref="AG1664">IF($P1664="", "",
  "IMT-" &amp; TEXT($A1664,"yyyy-mm-dd") &amp; "-" &amp;
  IFERROR(
    INDEX('{INDEX} Tour Packages'!A:AC,
      MATCH($P1664, '{INDEX} Tour Packages'!$A:$A, 0),
      MATCH("Destination Code", '{INDEX} Tour Packages'!$4:$4, 0)
    ),
    "UNKNOWN"
  ) &amp; "-" &amp;
  TEXT(COUNTIFS(P$4:P1664,P1664),"0000")
)
</f>
        <v/>
      </c>
    </row>
    <row r="1665">
      <c r="A1665" s="156"/>
      <c r="B1665" s="157"/>
      <c r="C1665" s="157"/>
      <c r="D1665" s="157"/>
      <c r="E1665" s="157"/>
      <c r="F1665" s="157"/>
      <c r="G1665" s="157"/>
      <c r="H1665" s="157"/>
      <c r="I1665" s="157"/>
      <c r="J1665" s="157"/>
      <c r="K1665" s="157"/>
      <c r="L1665" s="157"/>
      <c r="M1665" s="157"/>
      <c r="N1665" s="157"/>
      <c r="O1665" s="157"/>
      <c r="P1665" s="157"/>
      <c r="Q1665" s="157"/>
      <c r="R1665" s="157"/>
      <c r="S1665" s="157"/>
      <c r="T1665" s="157"/>
      <c r="U1665" s="157"/>
      <c r="V1665" s="157"/>
      <c r="W1665" s="157"/>
      <c r="X1665" s="157"/>
      <c r="Y1665" s="157"/>
      <c r="Z1665" s="157"/>
      <c r="AA1665" s="157"/>
      <c r="AB1665" s="157"/>
      <c r="AC1665" s="157"/>
      <c r="AD1665" s="157"/>
      <c r="AE1665" s="157"/>
      <c r="AF1665" s="157"/>
      <c r="AG1665" s="158" t="str">
        <f t="array" ref="AG1665">IF($P1665="", "",
  "IMT-" &amp; TEXT($A1665,"yyyy-mm-dd") &amp; "-" &amp;
  IFERROR(
    INDEX('{INDEX} Tour Packages'!A:AC,
      MATCH($P1665, '{INDEX} Tour Packages'!$A:$A, 0),
      MATCH("Destination Code", '{INDEX} Tour Packages'!$4:$4, 0)
    ),
    "UNKNOWN"
  ) &amp; "-" &amp;
  TEXT(COUNTIFS(P$4:P1665,P1665),"0000")
)
</f>
        <v/>
      </c>
    </row>
    <row r="1666">
      <c r="A1666" s="155"/>
      <c r="B1666" s="147"/>
      <c r="C1666" s="147"/>
      <c r="D1666" s="147"/>
      <c r="E1666" s="147"/>
      <c r="F1666" s="147"/>
      <c r="G1666" s="147"/>
      <c r="H1666" s="147"/>
      <c r="I1666" s="147"/>
      <c r="J1666" s="147"/>
      <c r="K1666" s="147"/>
      <c r="L1666" s="147"/>
      <c r="M1666" s="147"/>
      <c r="N1666" s="147"/>
      <c r="O1666" s="147"/>
      <c r="P1666" s="147"/>
      <c r="Q1666" s="147"/>
      <c r="R1666" s="147"/>
      <c r="S1666" s="147"/>
      <c r="T1666" s="147"/>
      <c r="U1666" s="147"/>
      <c r="V1666" s="147"/>
      <c r="W1666" s="147"/>
      <c r="X1666" s="147"/>
      <c r="Y1666" s="147"/>
      <c r="Z1666" s="147"/>
      <c r="AA1666" s="147"/>
      <c r="AB1666" s="147"/>
      <c r="AC1666" s="147"/>
      <c r="AD1666" s="147"/>
      <c r="AE1666" s="147"/>
      <c r="AF1666" s="147"/>
      <c r="AG1666" s="148" t="str">
        <f t="array" ref="AG1666">IF($P1666="", "",
  "IMT-" &amp; TEXT($A1666,"yyyy-mm-dd") &amp; "-" &amp;
  IFERROR(
    INDEX('{INDEX} Tour Packages'!A:AC,
      MATCH($P1666, '{INDEX} Tour Packages'!$A:$A, 0),
      MATCH("Destination Code", '{INDEX} Tour Packages'!$4:$4, 0)
    ),
    "UNKNOWN"
  ) &amp; "-" &amp;
  TEXT(COUNTIFS(P$4:P1666,P1666),"0000")
)
</f>
        <v/>
      </c>
    </row>
    <row r="1667">
      <c r="A1667" s="156"/>
      <c r="B1667" s="157"/>
      <c r="C1667" s="157"/>
      <c r="D1667" s="157"/>
      <c r="E1667" s="157"/>
      <c r="F1667" s="157"/>
      <c r="G1667" s="157"/>
      <c r="H1667" s="157"/>
      <c r="I1667" s="157"/>
      <c r="J1667" s="157"/>
      <c r="K1667" s="157"/>
      <c r="L1667" s="157"/>
      <c r="M1667" s="157"/>
      <c r="N1667" s="157"/>
      <c r="O1667" s="157"/>
      <c r="P1667" s="157"/>
      <c r="Q1667" s="157"/>
      <c r="R1667" s="157"/>
      <c r="S1667" s="157"/>
      <c r="T1667" s="157"/>
      <c r="U1667" s="157"/>
      <c r="V1667" s="157"/>
      <c r="W1667" s="157"/>
      <c r="X1667" s="157"/>
      <c r="Y1667" s="157"/>
      <c r="Z1667" s="157"/>
      <c r="AA1667" s="157"/>
      <c r="AB1667" s="157"/>
      <c r="AC1667" s="157"/>
      <c r="AD1667" s="157"/>
      <c r="AE1667" s="157"/>
      <c r="AF1667" s="157"/>
      <c r="AG1667" s="158" t="str">
        <f t="array" ref="AG1667">IF($P1667="", "",
  "IMT-" &amp; TEXT($A1667,"yyyy-mm-dd") &amp; "-" &amp;
  IFERROR(
    INDEX('{INDEX} Tour Packages'!A:AC,
      MATCH($P1667, '{INDEX} Tour Packages'!$A:$A, 0),
      MATCH("Destination Code", '{INDEX} Tour Packages'!$4:$4, 0)
    ),
    "UNKNOWN"
  ) &amp; "-" &amp;
  TEXT(COUNTIFS(P$4:P1667,P1667),"0000")
)
</f>
        <v/>
      </c>
    </row>
    <row r="1668">
      <c r="A1668" s="155"/>
      <c r="B1668" s="147"/>
      <c r="C1668" s="147"/>
      <c r="D1668" s="147"/>
      <c r="E1668" s="147"/>
      <c r="F1668" s="147"/>
      <c r="G1668" s="147"/>
      <c r="H1668" s="147"/>
      <c r="I1668" s="147"/>
      <c r="J1668" s="147"/>
      <c r="K1668" s="147"/>
      <c r="L1668" s="147"/>
      <c r="M1668" s="147"/>
      <c r="N1668" s="147"/>
      <c r="O1668" s="147"/>
      <c r="P1668" s="147"/>
      <c r="Q1668" s="147"/>
      <c r="R1668" s="147"/>
      <c r="S1668" s="147"/>
      <c r="T1668" s="147"/>
      <c r="U1668" s="147"/>
      <c r="V1668" s="147"/>
      <c r="W1668" s="147"/>
      <c r="X1668" s="147"/>
      <c r="Y1668" s="147"/>
      <c r="Z1668" s="147"/>
      <c r="AA1668" s="147"/>
      <c r="AB1668" s="147"/>
      <c r="AC1668" s="147"/>
      <c r="AD1668" s="147"/>
      <c r="AE1668" s="147"/>
      <c r="AF1668" s="147"/>
      <c r="AG1668" s="148" t="str">
        <f t="array" ref="AG1668">IF($P1668="", "",
  "IMT-" &amp; TEXT($A1668,"yyyy-mm-dd") &amp; "-" &amp;
  IFERROR(
    INDEX('{INDEX} Tour Packages'!A:AC,
      MATCH($P1668, '{INDEX} Tour Packages'!$A:$A, 0),
      MATCH("Destination Code", '{INDEX} Tour Packages'!$4:$4, 0)
    ),
    "UNKNOWN"
  ) &amp; "-" &amp;
  TEXT(COUNTIFS(P$4:P1668,P1668),"0000")
)
</f>
        <v/>
      </c>
    </row>
    <row r="1669">
      <c r="A1669" s="156"/>
      <c r="B1669" s="157"/>
      <c r="C1669" s="157"/>
      <c r="D1669" s="157"/>
      <c r="E1669" s="157"/>
      <c r="F1669" s="157"/>
      <c r="G1669" s="157"/>
      <c r="H1669" s="157"/>
      <c r="I1669" s="157"/>
      <c r="J1669" s="157"/>
      <c r="K1669" s="157"/>
      <c r="L1669" s="157"/>
      <c r="M1669" s="157"/>
      <c r="N1669" s="157"/>
      <c r="O1669" s="157"/>
      <c r="P1669" s="157"/>
      <c r="Q1669" s="157"/>
      <c r="R1669" s="157"/>
      <c r="S1669" s="157"/>
      <c r="T1669" s="157"/>
      <c r="U1669" s="157"/>
      <c r="V1669" s="157"/>
      <c r="W1669" s="157"/>
      <c r="X1669" s="157"/>
      <c r="Y1669" s="157"/>
      <c r="Z1669" s="157"/>
      <c r="AA1669" s="157"/>
      <c r="AB1669" s="157"/>
      <c r="AC1669" s="157"/>
      <c r="AD1669" s="157"/>
      <c r="AE1669" s="157"/>
      <c r="AF1669" s="157"/>
      <c r="AG1669" s="158" t="str">
        <f t="array" ref="AG1669">IF($P1669="", "",
  "IMT-" &amp; TEXT($A1669,"yyyy-mm-dd") &amp; "-" &amp;
  IFERROR(
    INDEX('{INDEX} Tour Packages'!A:AC,
      MATCH($P1669, '{INDEX} Tour Packages'!$A:$A, 0),
      MATCH("Destination Code", '{INDEX} Tour Packages'!$4:$4, 0)
    ),
    "UNKNOWN"
  ) &amp; "-" &amp;
  TEXT(COUNTIFS(P$4:P1669,P1669),"0000")
)
</f>
        <v/>
      </c>
    </row>
    <row r="1670">
      <c r="A1670" s="155"/>
      <c r="B1670" s="147"/>
      <c r="C1670" s="147"/>
      <c r="D1670" s="147"/>
      <c r="E1670" s="147"/>
      <c r="F1670" s="147"/>
      <c r="G1670" s="147"/>
      <c r="H1670" s="147"/>
      <c r="I1670" s="147"/>
      <c r="J1670" s="147"/>
      <c r="K1670" s="147"/>
      <c r="L1670" s="147"/>
      <c r="M1670" s="147"/>
      <c r="N1670" s="147"/>
      <c r="O1670" s="147"/>
      <c r="P1670" s="147"/>
      <c r="Q1670" s="147"/>
      <c r="R1670" s="147"/>
      <c r="S1670" s="147"/>
      <c r="T1670" s="147"/>
      <c r="U1670" s="147"/>
      <c r="V1670" s="147"/>
      <c r="W1670" s="147"/>
      <c r="X1670" s="147"/>
      <c r="Y1670" s="147"/>
      <c r="Z1670" s="147"/>
      <c r="AA1670" s="147"/>
      <c r="AB1670" s="147"/>
      <c r="AC1670" s="147"/>
      <c r="AD1670" s="147"/>
      <c r="AE1670" s="147"/>
      <c r="AF1670" s="147"/>
      <c r="AG1670" s="148" t="str">
        <f t="array" ref="AG1670">IF($P1670="", "",
  "IMT-" &amp; TEXT($A1670,"yyyy-mm-dd") &amp; "-" &amp;
  IFERROR(
    INDEX('{INDEX} Tour Packages'!A:AC,
      MATCH($P1670, '{INDEX} Tour Packages'!$A:$A, 0),
      MATCH("Destination Code", '{INDEX} Tour Packages'!$4:$4, 0)
    ),
    "UNKNOWN"
  ) &amp; "-" &amp;
  TEXT(COUNTIFS(P$4:P1670,P1670),"0000")
)
</f>
        <v/>
      </c>
    </row>
    <row r="1671">
      <c r="A1671" s="156"/>
      <c r="B1671" s="157"/>
      <c r="C1671" s="157"/>
      <c r="D1671" s="157"/>
      <c r="E1671" s="157"/>
      <c r="F1671" s="157"/>
      <c r="G1671" s="157"/>
      <c r="H1671" s="157"/>
      <c r="I1671" s="157"/>
      <c r="J1671" s="157"/>
      <c r="K1671" s="157"/>
      <c r="L1671" s="157"/>
      <c r="M1671" s="157"/>
      <c r="N1671" s="157"/>
      <c r="O1671" s="157"/>
      <c r="P1671" s="157"/>
      <c r="Q1671" s="157"/>
      <c r="R1671" s="157"/>
      <c r="S1671" s="157"/>
      <c r="T1671" s="157"/>
      <c r="U1671" s="157"/>
      <c r="V1671" s="157"/>
      <c r="W1671" s="157"/>
      <c r="X1671" s="157"/>
      <c r="Y1671" s="157"/>
      <c r="Z1671" s="157"/>
      <c r="AA1671" s="157"/>
      <c r="AB1671" s="157"/>
      <c r="AC1671" s="157"/>
      <c r="AD1671" s="157"/>
      <c r="AE1671" s="157"/>
      <c r="AF1671" s="157"/>
      <c r="AG1671" s="158" t="str">
        <f t="array" ref="AG1671">IF($P1671="", "",
  "IMT-" &amp; TEXT($A1671,"yyyy-mm-dd") &amp; "-" &amp;
  IFERROR(
    INDEX('{INDEX} Tour Packages'!A:AC,
      MATCH($P1671, '{INDEX} Tour Packages'!$A:$A, 0),
      MATCH("Destination Code", '{INDEX} Tour Packages'!$4:$4, 0)
    ),
    "UNKNOWN"
  ) &amp; "-" &amp;
  TEXT(COUNTIFS(P$4:P1671,P1671),"0000")
)
</f>
        <v/>
      </c>
    </row>
    <row r="1672">
      <c r="A1672" s="155"/>
      <c r="B1672" s="147"/>
      <c r="C1672" s="147"/>
      <c r="D1672" s="147"/>
      <c r="E1672" s="147"/>
      <c r="F1672" s="147"/>
      <c r="G1672" s="147"/>
      <c r="H1672" s="147"/>
      <c r="I1672" s="147"/>
      <c r="J1672" s="147"/>
      <c r="K1672" s="147"/>
      <c r="L1672" s="147"/>
      <c r="M1672" s="147"/>
      <c r="N1672" s="147"/>
      <c r="O1672" s="147"/>
      <c r="P1672" s="147"/>
      <c r="Q1672" s="147"/>
      <c r="R1672" s="147"/>
      <c r="S1672" s="147"/>
      <c r="T1672" s="147"/>
      <c r="U1672" s="147"/>
      <c r="V1672" s="147"/>
      <c r="W1672" s="147"/>
      <c r="X1672" s="147"/>
      <c r="Y1672" s="147"/>
      <c r="Z1672" s="147"/>
      <c r="AA1672" s="147"/>
      <c r="AB1672" s="147"/>
      <c r="AC1672" s="147"/>
      <c r="AD1672" s="147"/>
      <c r="AE1672" s="147"/>
      <c r="AF1672" s="147"/>
      <c r="AG1672" s="148" t="str">
        <f t="array" ref="AG1672">IF($P1672="", "",
  "IMT-" &amp; TEXT($A1672,"yyyy-mm-dd") &amp; "-" &amp;
  IFERROR(
    INDEX('{INDEX} Tour Packages'!A:AC,
      MATCH($P1672, '{INDEX} Tour Packages'!$A:$A, 0),
      MATCH("Destination Code", '{INDEX} Tour Packages'!$4:$4, 0)
    ),
    "UNKNOWN"
  ) &amp; "-" &amp;
  TEXT(COUNTIFS(P$4:P1672,P1672),"0000")
)
</f>
        <v/>
      </c>
    </row>
    <row r="1673">
      <c r="A1673" s="156"/>
      <c r="B1673" s="157"/>
      <c r="C1673" s="157"/>
      <c r="D1673" s="157"/>
      <c r="E1673" s="157"/>
      <c r="F1673" s="157"/>
      <c r="G1673" s="157"/>
      <c r="H1673" s="157"/>
      <c r="I1673" s="157"/>
      <c r="J1673" s="157"/>
      <c r="K1673" s="157"/>
      <c r="L1673" s="157"/>
      <c r="M1673" s="157"/>
      <c r="N1673" s="157"/>
      <c r="O1673" s="157"/>
      <c r="P1673" s="157"/>
      <c r="Q1673" s="157"/>
      <c r="R1673" s="157"/>
      <c r="S1673" s="157"/>
      <c r="T1673" s="157"/>
      <c r="U1673" s="157"/>
      <c r="V1673" s="157"/>
      <c r="W1673" s="157"/>
      <c r="X1673" s="157"/>
      <c r="Y1673" s="157"/>
      <c r="Z1673" s="157"/>
      <c r="AA1673" s="157"/>
      <c r="AB1673" s="157"/>
      <c r="AC1673" s="157"/>
      <c r="AD1673" s="157"/>
      <c r="AE1673" s="157"/>
      <c r="AF1673" s="157"/>
      <c r="AG1673" s="158" t="str">
        <f t="array" ref="AG1673">IF($P1673="", "",
  "IMT-" &amp; TEXT($A1673,"yyyy-mm-dd") &amp; "-" &amp;
  IFERROR(
    INDEX('{INDEX} Tour Packages'!A:AC,
      MATCH($P1673, '{INDEX} Tour Packages'!$A:$A, 0),
      MATCH("Destination Code", '{INDEX} Tour Packages'!$4:$4, 0)
    ),
    "UNKNOWN"
  ) &amp; "-" &amp;
  TEXT(COUNTIFS(P$4:P1673,P1673),"0000")
)
</f>
        <v/>
      </c>
    </row>
    <row r="1674">
      <c r="A1674" s="155"/>
      <c r="B1674" s="147"/>
      <c r="C1674" s="147"/>
      <c r="D1674" s="147"/>
      <c r="E1674" s="147"/>
      <c r="F1674" s="147"/>
      <c r="G1674" s="147"/>
      <c r="H1674" s="147"/>
      <c r="I1674" s="147"/>
      <c r="J1674" s="147"/>
      <c r="K1674" s="147"/>
      <c r="L1674" s="147"/>
      <c r="M1674" s="147"/>
      <c r="N1674" s="147"/>
      <c r="O1674" s="147"/>
      <c r="P1674" s="147"/>
      <c r="Q1674" s="147"/>
      <c r="R1674" s="147"/>
      <c r="S1674" s="147"/>
      <c r="T1674" s="147"/>
      <c r="U1674" s="147"/>
      <c r="V1674" s="147"/>
      <c r="W1674" s="147"/>
      <c r="X1674" s="147"/>
      <c r="Y1674" s="147"/>
      <c r="Z1674" s="147"/>
      <c r="AA1674" s="147"/>
      <c r="AB1674" s="147"/>
      <c r="AC1674" s="147"/>
      <c r="AD1674" s="147"/>
      <c r="AE1674" s="147"/>
      <c r="AF1674" s="147"/>
      <c r="AG1674" s="148" t="str">
        <f t="array" ref="AG1674">IF($P1674="", "",
  "IMT-" &amp; TEXT($A1674,"yyyy-mm-dd") &amp; "-" &amp;
  IFERROR(
    INDEX('{INDEX} Tour Packages'!A:AC,
      MATCH($P1674, '{INDEX} Tour Packages'!$A:$A, 0),
      MATCH("Destination Code", '{INDEX} Tour Packages'!$4:$4, 0)
    ),
    "UNKNOWN"
  ) &amp; "-" &amp;
  TEXT(COUNTIFS(P$4:P1674,P1674),"0000")
)
</f>
        <v/>
      </c>
    </row>
    <row r="1675">
      <c r="A1675" s="156"/>
      <c r="B1675" s="157"/>
      <c r="C1675" s="157"/>
      <c r="D1675" s="157"/>
      <c r="E1675" s="157"/>
      <c r="F1675" s="157"/>
      <c r="G1675" s="157"/>
      <c r="H1675" s="157"/>
      <c r="I1675" s="157"/>
      <c r="J1675" s="157"/>
      <c r="K1675" s="157"/>
      <c r="L1675" s="157"/>
      <c r="M1675" s="157"/>
      <c r="N1675" s="157"/>
      <c r="O1675" s="157"/>
      <c r="P1675" s="157"/>
      <c r="Q1675" s="157"/>
      <c r="R1675" s="157"/>
      <c r="S1675" s="157"/>
      <c r="T1675" s="157"/>
      <c r="U1675" s="157"/>
      <c r="V1675" s="157"/>
      <c r="W1675" s="157"/>
      <c r="X1675" s="157"/>
      <c r="Y1675" s="157"/>
      <c r="Z1675" s="157"/>
      <c r="AA1675" s="157"/>
      <c r="AB1675" s="157"/>
      <c r="AC1675" s="157"/>
      <c r="AD1675" s="157"/>
      <c r="AE1675" s="157"/>
      <c r="AF1675" s="157"/>
      <c r="AG1675" s="158" t="str">
        <f t="array" ref="AG1675">IF($P1675="", "",
  "IMT-" &amp; TEXT($A1675,"yyyy-mm-dd") &amp; "-" &amp;
  IFERROR(
    INDEX('{INDEX} Tour Packages'!A:AC,
      MATCH($P1675, '{INDEX} Tour Packages'!$A:$A, 0),
      MATCH("Destination Code", '{INDEX} Tour Packages'!$4:$4, 0)
    ),
    "UNKNOWN"
  ) &amp; "-" &amp;
  TEXT(COUNTIFS(P$4:P1675,P1675),"0000")
)
</f>
        <v/>
      </c>
    </row>
    <row r="1676">
      <c r="A1676" s="155"/>
      <c r="B1676" s="147"/>
      <c r="C1676" s="147"/>
      <c r="D1676" s="147"/>
      <c r="E1676" s="147"/>
      <c r="F1676" s="147"/>
      <c r="G1676" s="147"/>
      <c r="H1676" s="147"/>
      <c r="I1676" s="147"/>
      <c r="J1676" s="147"/>
      <c r="K1676" s="147"/>
      <c r="L1676" s="147"/>
      <c r="M1676" s="147"/>
      <c r="N1676" s="147"/>
      <c r="O1676" s="147"/>
      <c r="P1676" s="147"/>
      <c r="Q1676" s="147"/>
      <c r="R1676" s="147"/>
      <c r="S1676" s="147"/>
      <c r="T1676" s="147"/>
      <c r="U1676" s="147"/>
      <c r="V1676" s="147"/>
      <c r="W1676" s="147"/>
      <c r="X1676" s="147"/>
      <c r="Y1676" s="147"/>
      <c r="Z1676" s="147"/>
      <c r="AA1676" s="147"/>
      <c r="AB1676" s="147"/>
      <c r="AC1676" s="147"/>
      <c r="AD1676" s="147"/>
      <c r="AE1676" s="147"/>
      <c r="AF1676" s="147"/>
      <c r="AG1676" s="148" t="str">
        <f t="array" ref="AG1676">IF($P1676="", "",
  "IMT-" &amp; TEXT($A1676,"yyyy-mm-dd") &amp; "-" &amp;
  IFERROR(
    INDEX('{INDEX} Tour Packages'!A:AC,
      MATCH($P1676, '{INDEX} Tour Packages'!$A:$A, 0),
      MATCH("Destination Code", '{INDEX} Tour Packages'!$4:$4, 0)
    ),
    "UNKNOWN"
  ) &amp; "-" &amp;
  TEXT(COUNTIFS(P$4:P1676,P1676),"0000")
)
</f>
        <v/>
      </c>
    </row>
    <row r="1677">
      <c r="A1677" s="156"/>
      <c r="B1677" s="157"/>
      <c r="C1677" s="157"/>
      <c r="D1677" s="157"/>
      <c r="E1677" s="157"/>
      <c r="F1677" s="157"/>
      <c r="G1677" s="157"/>
      <c r="H1677" s="157"/>
      <c r="I1677" s="157"/>
      <c r="J1677" s="157"/>
      <c r="K1677" s="157"/>
      <c r="L1677" s="157"/>
      <c r="M1677" s="157"/>
      <c r="N1677" s="157"/>
      <c r="O1677" s="157"/>
      <c r="P1677" s="157"/>
      <c r="Q1677" s="157"/>
      <c r="R1677" s="157"/>
      <c r="S1677" s="157"/>
      <c r="T1677" s="157"/>
      <c r="U1677" s="157"/>
      <c r="V1677" s="157"/>
      <c r="W1677" s="157"/>
      <c r="X1677" s="157"/>
      <c r="Y1677" s="157"/>
      <c r="Z1677" s="157"/>
      <c r="AA1677" s="157"/>
      <c r="AB1677" s="157"/>
      <c r="AC1677" s="157"/>
      <c r="AD1677" s="157"/>
      <c r="AE1677" s="157"/>
      <c r="AF1677" s="157"/>
      <c r="AG1677" s="158" t="str">
        <f t="array" ref="AG1677">IF($P1677="", "",
  "IMT-" &amp; TEXT($A1677,"yyyy-mm-dd") &amp; "-" &amp;
  IFERROR(
    INDEX('{INDEX} Tour Packages'!A:AC,
      MATCH($P1677, '{INDEX} Tour Packages'!$A:$A, 0),
      MATCH("Destination Code", '{INDEX} Tour Packages'!$4:$4, 0)
    ),
    "UNKNOWN"
  ) &amp; "-" &amp;
  TEXT(COUNTIFS(P$4:P1677,P1677),"0000")
)
</f>
        <v/>
      </c>
    </row>
    <row r="1678">
      <c r="A1678" s="155"/>
      <c r="B1678" s="147"/>
      <c r="C1678" s="147"/>
      <c r="D1678" s="147"/>
      <c r="E1678" s="147"/>
      <c r="F1678" s="147"/>
      <c r="G1678" s="147"/>
      <c r="H1678" s="147"/>
      <c r="I1678" s="147"/>
      <c r="J1678" s="147"/>
      <c r="K1678" s="147"/>
      <c r="L1678" s="147"/>
      <c r="M1678" s="147"/>
      <c r="N1678" s="147"/>
      <c r="O1678" s="147"/>
      <c r="P1678" s="147"/>
      <c r="Q1678" s="147"/>
      <c r="R1678" s="147"/>
      <c r="S1678" s="147"/>
      <c r="T1678" s="147"/>
      <c r="U1678" s="147"/>
      <c r="V1678" s="147"/>
      <c r="W1678" s="147"/>
      <c r="X1678" s="147"/>
      <c r="Y1678" s="147"/>
      <c r="Z1678" s="147"/>
      <c r="AA1678" s="147"/>
      <c r="AB1678" s="147"/>
      <c r="AC1678" s="147"/>
      <c r="AD1678" s="147"/>
      <c r="AE1678" s="147"/>
      <c r="AF1678" s="147"/>
      <c r="AG1678" s="148" t="str">
        <f t="array" ref="AG1678">IF($P1678="", "",
  "IMT-" &amp; TEXT($A1678,"yyyy-mm-dd") &amp; "-" &amp;
  IFERROR(
    INDEX('{INDEX} Tour Packages'!A:AC,
      MATCH($P1678, '{INDEX} Tour Packages'!$A:$A, 0),
      MATCH("Destination Code", '{INDEX} Tour Packages'!$4:$4, 0)
    ),
    "UNKNOWN"
  ) &amp; "-" &amp;
  TEXT(COUNTIFS(P$4:P1678,P1678),"0000")
)
</f>
        <v/>
      </c>
    </row>
    <row r="1679">
      <c r="A1679" s="156"/>
      <c r="B1679" s="157"/>
      <c r="C1679" s="157"/>
      <c r="D1679" s="157"/>
      <c r="E1679" s="157"/>
      <c r="F1679" s="157"/>
      <c r="G1679" s="157"/>
      <c r="H1679" s="157"/>
      <c r="I1679" s="157"/>
      <c r="J1679" s="157"/>
      <c r="K1679" s="157"/>
      <c r="L1679" s="157"/>
      <c r="M1679" s="157"/>
      <c r="N1679" s="157"/>
      <c r="O1679" s="157"/>
      <c r="P1679" s="157"/>
      <c r="Q1679" s="157"/>
      <c r="R1679" s="157"/>
      <c r="S1679" s="157"/>
      <c r="T1679" s="157"/>
      <c r="U1679" s="157"/>
      <c r="V1679" s="157"/>
      <c r="W1679" s="157"/>
      <c r="X1679" s="157"/>
      <c r="Y1679" s="157"/>
      <c r="Z1679" s="157"/>
      <c r="AA1679" s="157"/>
      <c r="AB1679" s="157"/>
      <c r="AC1679" s="157"/>
      <c r="AD1679" s="157"/>
      <c r="AE1679" s="157"/>
      <c r="AF1679" s="157"/>
      <c r="AG1679" s="158" t="str">
        <f t="array" ref="AG1679">IF($P1679="", "",
  "IMT-" &amp; TEXT($A1679,"yyyy-mm-dd") &amp; "-" &amp;
  IFERROR(
    INDEX('{INDEX} Tour Packages'!A:AC,
      MATCH($P1679, '{INDEX} Tour Packages'!$A:$A, 0),
      MATCH("Destination Code", '{INDEX} Tour Packages'!$4:$4, 0)
    ),
    "UNKNOWN"
  ) &amp; "-" &amp;
  TEXT(COUNTIFS(P$4:P1679,P1679),"0000")
)
</f>
        <v/>
      </c>
    </row>
    <row r="1680">
      <c r="A1680" s="155"/>
      <c r="B1680" s="147"/>
      <c r="C1680" s="147"/>
      <c r="D1680" s="147"/>
      <c r="E1680" s="147"/>
      <c r="F1680" s="147"/>
      <c r="G1680" s="147"/>
      <c r="H1680" s="147"/>
      <c r="I1680" s="147"/>
      <c r="J1680" s="147"/>
      <c r="K1680" s="147"/>
      <c r="L1680" s="147"/>
      <c r="M1680" s="147"/>
      <c r="N1680" s="147"/>
      <c r="O1680" s="147"/>
      <c r="P1680" s="147"/>
      <c r="Q1680" s="147"/>
      <c r="R1680" s="147"/>
      <c r="S1680" s="147"/>
      <c r="T1680" s="147"/>
      <c r="U1680" s="147"/>
      <c r="V1680" s="147"/>
      <c r="W1680" s="147"/>
      <c r="X1680" s="147"/>
      <c r="Y1680" s="147"/>
      <c r="Z1680" s="147"/>
      <c r="AA1680" s="147"/>
      <c r="AB1680" s="147"/>
      <c r="AC1680" s="147"/>
      <c r="AD1680" s="147"/>
      <c r="AE1680" s="147"/>
      <c r="AF1680" s="147"/>
      <c r="AG1680" s="148" t="str">
        <f t="array" ref="AG1680">IF($P1680="", "",
  "IMT-" &amp; TEXT($A1680,"yyyy-mm-dd") &amp; "-" &amp;
  IFERROR(
    INDEX('{INDEX} Tour Packages'!A:AC,
      MATCH($P1680, '{INDEX} Tour Packages'!$A:$A, 0),
      MATCH("Destination Code", '{INDEX} Tour Packages'!$4:$4, 0)
    ),
    "UNKNOWN"
  ) &amp; "-" &amp;
  TEXT(COUNTIFS(P$4:P1680,P1680),"0000")
)
</f>
        <v/>
      </c>
    </row>
    <row r="1681">
      <c r="A1681" s="156"/>
      <c r="B1681" s="157"/>
      <c r="C1681" s="157"/>
      <c r="D1681" s="157"/>
      <c r="E1681" s="157"/>
      <c r="F1681" s="157"/>
      <c r="G1681" s="157"/>
      <c r="H1681" s="157"/>
      <c r="I1681" s="157"/>
      <c r="J1681" s="157"/>
      <c r="K1681" s="157"/>
      <c r="L1681" s="157"/>
      <c r="M1681" s="157"/>
      <c r="N1681" s="157"/>
      <c r="O1681" s="157"/>
      <c r="P1681" s="157"/>
      <c r="Q1681" s="157"/>
      <c r="R1681" s="157"/>
      <c r="S1681" s="157"/>
      <c r="T1681" s="157"/>
      <c r="U1681" s="157"/>
      <c r="V1681" s="157"/>
      <c r="W1681" s="157"/>
      <c r="X1681" s="157"/>
      <c r="Y1681" s="157"/>
      <c r="Z1681" s="157"/>
      <c r="AA1681" s="157"/>
      <c r="AB1681" s="157"/>
      <c r="AC1681" s="157"/>
      <c r="AD1681" s="157"/>
      <c r="AE1681" s="157"/>
      <c r="AF1681" s="157"/>
      <c r="AG1681" s="158" t="str">
        <f t="array" ref="AG1681">IF($P1681="", "",
  "IMT-" &amp; TEXT($A1681,"yyyy-mm-dd") &amp; "-" &amp;
  IFERROR(
    INDEX('{INDEX} Tour Packages'!A:AC,
      MATCH($P1681, '{INDEX} Tour Packages'!$A:$A, 0),
      MATCH("Destination Code", '{INDEX} Tour Packages'!$4:$4, 0)
    ),
    "UNKNOWN"
  ) &amp; "-" &amp;
  TEXT(COUNTIFS(P$4:P1681,P1681),"0000")
)
</f>
        <v/>
      </c>
    </row>
    <row r="1682">
      <c r="A1682" s="155"/>
      <c r="B1682" s="147"/>
      <c r="C1682" s="147"/>
      <c r="D1682" s="147"/>
      <c r="E1682" s="147"/>
      <c r="F1682" s="147"/>
      <c r="G1682" s="147"/>
      <c r="H1682" s="147"/>
      <c r="I1682" s="147"/>
      <c r="J1682" s="147"/>
      <c r="K1682" s="147"/>
      <c r="L1682" s="147"/>
      <c r="M1682" s="147"/>
      <c r="N1682" s="147"/>
      <c r="O1682" s="147"/>
      <c r="P1682" s="147"/>
      <c r="Q1682" s="147"/>
      <c r="R1682" s="147"/>
      <c r="S1682" s="147"/>
      <c r="T1682" s="147"/>
      <c r="U1682" s="147"/>
      <c r="V1682" s="147"/>
      <c r="W1682" s="147"/>
      <c r="X1682" s="147"/>
      <c r="Y1682" s="147"/>
      <c r="Z1682" s="147"/>
      <c r="AA1682" s="147"/>
      <c r="AB1682" s="147"/>
      <c r="AC1682" s="147"/>
      <c r="AD1682" s="147"/>
      <c r="AE1682" s="147"/>
      <c r="AF1682" s="147"/>
      <c r="AG1682" s="148" t="str">
        <f t="array" ref="AG1682">IF($P1682="", "",
  "IMT-" &amp; TEXT($A1682,"yyyy-mm-dd") &amp; "-" &amp;
  IFERROR(
    INDEX('{INDEX} Tour Packages'!A:AC,
      MATCH($P1682, '{INDEX} Tour Packages'!$A:$A, 0),
      MATCH("Destination Code", '{INDEX} Tour Packages'!$4:$4, 0)
    ),
    "UNKNOWN"
  ) &amp; "-" &amp;
  TEXT(COUNTIFS(P$4:P1682,P1682),"0000")
)
</f>
        <v/>
      </c>
    </row>
    <row r="1683">
      <c r="A1683" s="156"/>
      <c r="B1683" s="157"/>
      <c r="C1683" s="157"/>
      <c r="D1683" s="157"/>
      <c r="E1683" s="157"/>
      <c r="F1683" s="157"/>
      <c r="G1683" s="157"/>
      <c r="H1683" s="157"/>
      <c r="I1683" s="157"/>
      <c r="J1683" s="157"/>
      <c r="K1683" s="157"/>
      <c r="L1683" s="157"/>
      <c r="M1683" s="157"/>
      <c r="N1683" s="157"/>
      <c r="O1683" s="157"/>
      <c r="P1683" s="157"/>
      <c r="Q1683" s="157"/>
      <c r="R1683" s="157"/>
      <c r="S1683" s="157"/>
      <c r="T1683" s="157"/>
      <c r="U1683" s="157"/>
      <c r="V1683" s="157"/>
      <c r="W1683" s="157"/>
      <c r="X1683" s="157"/>
      <c r="Y1683" s="157"/>
      <c r="Z1683" s="157"/>
      <c r="AA1683" s="157"/>
      <c r="AB1683" s="157"/>
      <c r="AC1683" s="157"/>
      <c r="AD1683" s="157"/>
      <c r="AE1683" s="157"/>
      <c r="AF1683" s="157"/>
      <c r="AG1683" s="158" t="str">
        <f t="array" ref="AG1683">IF($P1683="", "",
  "IMT-" &amp; TEXT($A1683,"yyyy-mm-dd") &amp; "-" &amp;
  IFERROR(
    INDEX('{INDEX} Tour Packages'!A:AC,
      MATCH($P1683, '{INDEX} Tour Packages'!$A:$A, 0),
      MATCH("Destination Code", '{INDEX} Tour Packages'!$4:$4, 0)
    ),
    "UNKNOWN"
  ) &amp; "-" &amp;
  TEXT(COUNTIFS(P$4:P1683,P1683),"0000")
)
</f>
        <v/>
      </c>
    </row>
    <row r="1684">
      <c r="A1684" s="155"/>
      <c r="B1684" s="147"/>
      <c r="C1684" s="147"/>
      <c r="D1684" s="147"/>
      <c r="E1684" s="147"/>
      <c r="F1684" s="147"/>
      <c r="G1684" s="147"/>
      <c r="H1684" s="147"/>
      <c r="I1684" s="147"/>
      <c r="J1684" s="147"/>
      <c r="K1684" s="147"/>
      <c r="L1684" s="147"/>
      <c r="M1684" s="147"/>
      <c r="N1684" s="147"/>
      <c r="O1684" s="147"/>
      <c r="P1684" s="147"/>
      <c r="Q1684" s="147"/>
      <c r="R1684" s="147"/>
      <c r="S1684" s="147"/>
      <c r="T1684" s="147"/>
      <c r="U1684" s="147"/>
      <c r="V1684" s="147"/>
      <c r="W1684" s="147"/>
      <c r="X1684" s="147"/>
      <c r="Y1684" s="147"/>
      <c r="Z1684" s="147"/>
      <c r="AA1684" s="147"/>
      <c r="AB1684" s="147"/>
      <c r="AC1684" s="147"/>
      <c r="AD1684" s="147"/>
      <c r="AE1684" s="147"/>
      <c r="AF1684" s="147"/>
      <c r="AG1684" s="148" t="str">
        <f t="array" ref="AG1684">IF($P1684="", "",
  "IMT-" &amp; TEXT($A1684,"yyyy-mm-dd") &amp; "-" &amp;
  IFERROR(
    INDEX('{INDEX} Tour Packages'!A:AC,
      MATCH($P1684, '{INDEX} Tour Packages'!$A:$A, 0),
      MATCH("Destination Code", '{INDEX} Tour Packages'!$4:$4, 0)
    ),
    "UNKNOWN"
  ) &amp; "-" &amp;
  TEXT(COUNTIFS(P$4:P1684,P1684),"0000")
)
</f>
        <v/>
      </c>
    </row>
    <row r="1685">
      <c r="A1685" s="156"/>
      <c r="B1685" s="157"/>
      <c r="C1685" s="157"/>
      <c r="D1685" s="157"/>
      <c r="E1685" s="157"/>
      <c r="F1685" s="157"/>
      <c r="G1685" s="157"/>
      <c r="H1685" s="157"/>
      <c r="I1685" s="157"/>
      <c r="J1685" s="157"/>
      <c r="K1685" s="157"/>
      <c r="L1685" s="157"/>
      <c r="M1685" s="157"/>
      <c r="N1685" s="157"/>
      <c r="O1685" s="157"/>
      <c r="P1685" s="157"/>
      <c r="Q1685" s="157"/>
      <c r="R1685" s="157"/>
      <c r="S1685" s="157"/>
      <c r="T1685" s="157"/>
      <c r="U1685" s="157"/>
      <c r="V1685" s="157"/>
      <c r="W1685" s="157"/>
      <c r="X1685" s="157"/>
      <c r="Y1685" s="157"/>
      <c r="Z1685" s="157"/>
      <c r="AA1685" s="157"/>
      <c r="AB1685" s="157"/>
      <c r="AC1685" s="157"/>
      <c r="AD1685" s="157"/>
      <c r="AE1685" s="157"/>
      <c r="AF1685" s="157"/>
      <c r="AG1685" s="158" t="str">
        <f t="array" ref="AG1685">IF($P1685="", "",
  "IMT-" &amp; TEXT($A1685,"yyyy-mm-dd") &amp; "-" &amp;
  IFERROR(
    INDEX('{INDEX} Tour Packages'!A:AC,
      MATCH($P1685, '{INDEX} Tour Packages'!$A:$A, 0),
      MATCH("Destination Code", '{INDEX} Tour Packages'!$4:$4, 0)
    ),
    "UNKNOWN"
  ) &amp; "-" &amp;
  TEXT(COUNTIFS(P$4:P1685,P1685),"0000")
)
</f>
        <v/>
      </c>
    </row>
    <row r="1686">
      <c r="A1686" s="155"/>
      <c r="B1686" s="147"/>
      <c r="C1686" s="147"/>
      <c r="D1686" s="147"/>
      <c r="E1686" s="147"/>
      <c r="F1686" s="147"/>
      <c r="G1686" s="147"/>
      <c r="H1686" s="147"/>
      <c r="I1686" s="147"/>
      <c r="J1686" s="147"/>
      <c r="K1686" s="147"/>
      <c r="L1686" s="147"/>
      <c r="M1686" s="147"/>
      <c r="N1686" s="147"/>
      <c r="O1686" s="147"/>
      <c r="P1686" s="147"/>
      <c r="Q1686" s="147"/>
      <c r="R1686" s="147"/>
      <c r="S1686" s="147"/>
      <c r="T1686" s="147"/>
      <c r="U1686" s="147"/>
      <c r="V1686" s="147"/>
      <c r="W1686" s="147"/>
      <c r="X1686" s="147"/>
      <c r="Y1686" s="147"/>
      <c r="Z1686" s="147"/>
      <c r="AA1686" s="147"/>
      <c r="AB1686" s="147"/>
      <c r="AC1686" s="147"/>
      <c r="AD1686" s="147"/>
      <c r="AE1686" s="147"/>
      <c r="AF1686" s="147"/>
      <c r="AG1686" s="148" t="str">
        <f t="array" ref="AG1686">IF($P1686="", "",
  "IMT-" &amp; TEXT($A1686,"yyyy-mm-dd") &amp; "-" &amp;
  IFERROR(
    INDEX('{INDEX} Tour Packages'!A:AC,
      MATCH($P1686, '{INDEX} Tour Packages'!$A:$A, 0),
      MATCH("Destination Code", '{INDEX} Tour Packages'!$4:$4, 0)
    ),
    "UNKNOWN"
  ) &amp; "-" &amp;
  TEXT(COUNTIFS(P$4:P1686,P1686),"0000")
)
</f>
        <v/>
      </c>
    </row>
    <row r="1687">
      <c r="A1687" s="156"/>
      <c r="B1687" s="157"/>
      <c r="C1687" s="157"/>
      <c r="D1687" s="157"/>
      <c r="E1687" s="157"/>
      <c r="F1687" s="157"/>
      <c r="G1687" s="157"/>
      <c r="H1687" s="157"/>
      <c r="I1687" s="157"/>
      <c r="J1687" s="157"/>
      <c r="K1687" s="157"/>
      <c r="L1687" s="157"/>
      <c r="M1687" s="157"/>
      <c r="N1687" s="157"/>
      <c r="O1687" s="157"/>
      <c r="P1687" s="157"/>
      <c r="Q1687" s="157"/>
      <c r="R1687" s="157"/>
      <c r="S1687" s="157"/>
      <c r="T1687" s="157"/>
      <c r="U1687" s="157"/>
      <c r="V1687" s="157"/>
      <c r="W1687" s="157"/>
      <c r="X1687" s="157"/>
      <c r="Y1687" s="157"/>
      <c r="Z1687" s="157"/>
      <c r="AA1687" s="157"/>
      <c r="AB1687" s="157"/>
      <c r="AC1687" s="157"/>
      <c r="AD1687" s="157"/>
      <c r="AE1687" s="157"/>
      <c r="AF1687" s="157"/>
      <c r="AG1687" s="158" t="str">
        <f t="array" ref="AG1687">IF($P1687="", "",
  "IMT-" &amp; TEXT($A1687,"yyyy-mm-dd") &amp; "-" &amp;
  IFERROR(
    INDEX('{INDEX} Tour Packages'!A:AC,
      MATCH($P1687, '{INDEX} Tour Packages'!$A:$A, 0),
      MATCH("Destination Code", '{INDEX} Tour Packages'!$4:$4, 0)
    ),
    "UNKNOWN"
  ) &amp; "-" &amp;
  TEXT(COUNTIFS(P$4:P1687,P1687),"0000")
)
</f>
        <v/>
      </c>
    </row>
    <row r="1688">
      <c r="A1688" s="155"/>
      <c r="B1688" s="147"/>
      <c r="C1688" s="147"/>
      <c r="D1688" s="147"/>
      <c r="E1688" s="147"/>
      <c r="F1688" s="147"/>
      <c r="G1688" s="147"/>
      <c r="H1688" s="147"/>
      <c r="I1688" s="147"/>
      <c r="J1688" s="147"/>
      <c r="K1688" s="147"/>
      <c r="L1688" s="147"/>
      <c r="M1688" s="147"/>
      <c r="N1688" s="147"/>
      <c r="O1688" s="147"/>
      <c r="P1688" s="147"/>
      <c r="Q1688" s="147"/>
      <c r="R1688" s="147"/>
      <c r="S1688" s="147"/>
      <c r="T1688" s="147"/>
      <c r="U1688" s="147"/>
      <c r="V1688" s="147"/>
      <c r="W1688" s="147"/>
      <c r="X1688" s="147"/>
      <c r="Y1688" s="147"/>
      <c r="Z1688" s="147"/>
      <c r="AA1688" s="147"/>
      <c r="AB1688" s="147"/>
      <c r="AC1688" s="147"/>
      <c r="AD1688" s="147"/>
      <c r="AE1688" s="147"/>
      <c r="AF1688" s="147"/>
      <c r="AG1688" s="148" t="str">
        <f t="array" ref="AG1688">IF($P1688="", "",
  "IMT-" &amp; TEXT($A1688,"yyyy-mm-dd") &amp; "-" &amp;
  IFERROR(
    INDEX('{INDEX} Tour Packages'!A:AC,
      MATCH($P1688, '{INDEX} Tour Packages'!$A:$A, 0),
      MATCH("Destination Code", '{INDEX} Tour Packages'!$4:$4, 0)
    ),
    "UNKNOWN"
  ) &amp; "-" &amp;
  TEXT(COUNTIFS(P$4:P1688,P1688),"0000")
)
</f>
        <v/>
      </c>
    </row>
    <row r="1689">
      <c r="A1689" s="156"/>
      <c r="B1689" s="157"/>
      <c r="C1689" s="157"/>
      <c r="D1689" s="157"/>
      <c r="E1689" s="157"/>
      <c r="F1689" s="157"/>
      <c r="G1689" s="157"/>
      <c r="H1689" s="157"/>
      <c r="I1689" s="157"/>
      <c r="J1689" s="157"/>
      <c r="K1689" s="157"/>
      <c r="L1689" s="157"/>
      <c r="M1689" s="157"/>
      <c r="N1689" s="157"/>
      <c r="O1689" s="157"/>
      <c r="P1689" s="157"/>
      <c r="Q1689" s="157"/>
      <c r="R1689" s="157"/>
      <c r="S1689" s="157"/>
      <c r="T1689" s="157"/>
      <c r="U1689" s="157"/>
      <c r="V1689" s="157"/>
      <c r="W1689" s="157"/>
      <c r="X1689" s="157"/>
      <c r="Y1689" s="157"/>
      <c r="Z1689" s="157"/>
      <c r="AA1689" s="157"/>
      <c r="AB1689" s="157"/>
      <c r="AC1689" s="157"/>
      <c r="AD1689" s="157"/>
      <c r="AE1689" s="157"/>
      <c r="AF1689" s="157"/>
      <c r="AG1689" s="158" t="str">
        <f t="array" ref="AG1689">IF($P1689="", "",
  "IMT-" &amp; TEXT($A1689,"yyyy-mm-dd") &amp; "-" &amp;
  IFERROR(
    INDEX('{INDEX} Tour Packages'!A:AC,
      MATCH($P1689, '{INDEX} Tour Packages'!$A:$A, 0),
      MATCH("Destination Code", '{INDEX} Tour Packages'!$4:$4, 0)
    ),
    "UNKNOWN"
  ) &amp; "-" &amp;
  TEXT(COUNTIFS(P$4:P1689,P1689),"0000")
)
</f>
        <v/>
      </c>
    </row>
    <row r="1690">
      <c r="A1690" s="155"/>
      <c r="B1690" s="147"/>
      <c r="C1690" s="147"/>
      <c r="D1690" s="147"/>
      <c r="E1690" s="147"/>
      <c r="F1690" s="147"/>
      <c r="G1690" s="147"/>
      <c r="H1690" s="147"/>
      <c r="I1690" s="147"/>
      <c r="J1690" s="147"/>
      <c r="K1690" s="147"/>
      <c r="L1690" s="147"/>
      <c r="M1690" s="147"/>
      <c r="N1690" s="147"/>
      <c r="O1690" s="147"/>
      <c r="P1690" s="147"/>
      <c r="Q1690" s="147"/>
      <c r="R1690" s="147"/>
      <c r="S1690" s="147"/>
      <c r="T1690" s="147"/>
      <c r="U1690" s="147"/>
      <c r="V1690" s="147"/>
      <c r="W1690" s="147"/>
      <c r="X1690" s="147"/>
      <c r="Y1690" s="147"/>
      <c r="Z1690" s="147"/>
      <c r="AA1690" s="147"/>
      <c r="AB1690" s="147"/>
      <c r="AC1690" s="147"/>
      <c r="AD1690" s="147"/>
      <c r="AE1690" s="147"/>
      <c r="AF1690" s="147"/>
      <c r="AG1690" s="148" t="str">
        <f t="array" ref="AG1690">IF($P1690="", "",
  "IMT-" &amp; TEXT($A1690,"yyyy-mm-dd") &amp; "-" &amp;
  IFERROR(
    INDEX('{INDEX} Tour Packages'!A:AC,
      MATCH($P1690, '{INDEX} Tour Packages'!$A:$A, 0),
      MATCH("Destination Code", '{INDEX} Tour Packages'!$4:$4, 0)
    ),
    "UNKNOWN"
  ) &amp; "-" &amp;
  TEXT(COUNTIFS(P$4:P1690,P1690),"0000")
)
</f>
        <v/>
      </c>
    </row>
    <row r="1691">
      <c r="A1691" s="156"/>
      <c r="B1691" s="157"/>
      <c r="C1691" s="157"/>
      <c r="D1691" s="157"/>
      <c r="E1691" s="157"/>
      <c r="F1691" s="157"/>
      <c r="G1691" s="157"/>
      <c r="H1691" s="157"/>
      <c r="I1691" s="157"/>
      <c r="J1691" s="157"/>
      <c r="K1691" s="157"/>
      <c r="L1691" s="157"/>
      <c r="M1691" s="157"/>
      <c r="N1691" s="157"/>
      <c r="O1691" s="157"/>
      <c r="P1691" s="157"/>
      <c r="Q1691" s="157"/>
      <c r="R1691" s="157"/>
      <c r="S1691" s="157"/>
      <c r="T1691" s="157"/>
      <c r="U1691" s="157"/>
      <c r="V1691" s="157"/>
      <c r="W1691" s="157"/>
      <c r="X1691" s="157"/>
      <c r="Y1691" s="157"/>
      <c r="Z1691" s="157"/>
      <c r="AA1691" s="157"/>
      <c r="AB1691" s="157"/>
      <c r="AC1691" s="157"/>
      <c r="AD1691" s="157"/>
      <c r="AE1691" s="157"/>
      <c r="AF1691" s="157"/>
      <c r="AG1691" s="158" t="str">
        <f t="array" ref="AG1691">IF($P1691="", "",
  "IMT-" &amp; TEXT($A1691,"yyyy-mm-dd") &amp; "-" &amp;
  IFERROR(
    INDEX('{INDEX} Tour Packages'!A:AC,
      MATCH($P1691, '{INDEX} Tour Packages'!$A:$A, 0),
      MATCH("Destination Code", '{INDEX} Tour Packages'!$4:$4, 0)
    ),
    "UNKNOWN"
  ) &amp; "-" &amp;
  TEXT(COUNTIFS(P$4:P1691,P1691),"0000")
)
</f>
        <v/>
      </c>
    </row>
    <row r="1692">
      <c r="A1692" s="155"/>
      <c r="B1692" s="147"/>
      <c r="C1692" s="147"/>
      <c r="D1692" s="147"/>
      <c r="E1692" s="147"/>
      <c r="F1692" s="147"/>
      <c r="G1692" s="147"/>
      <c r="H1692" s="147"/>
      <c r="I1692" s="147"/>
      <c r="J1692" s="147"/>
      <c r="K1692" s="147"/>
      <c r="L1692" s="147"/>
      <c r="M1692" s="147"/>
      <c r="N1692" s="147"/>
      <c r="O1692" s="147"/>
      <c r="P1692" s="147"/>
      <c r="Q1692" s="147"/>
      <c r="R1692" s="147"/>
      <c r="S1692" s="147"/>
      <c r="T1692" s="147"/>
      <c r="U1692" s="147"/>
      <c r="V1692" s="147"/>
      <c r="W1692" s="147"/>
      <c r="X1692" s="147"/>
      <c r="Y1692" s="147"/>
      <c r="Z1692" s="147"/>
      <c r="AA1692" s="147"/>
      <c r="AB1692" s="147"/>
      <c r="AC1692" s="147"/>
      <c r="AD1692" s="147"/>
      <c r="AE1692" s="147"/>
      <c r="AF1692" s="147"/>
      <c r="AG1692" s="148" t="str">
        <f t="array" ref="AG1692">IF($P1692="", "",
  "IMT-" &amp; TEXT($A1692,"yyyy-mm-dd") &amp; "-" &amp;
  IFERROR(
    INDEX('{INDEX} Tour Packages'!A:AC,
      MATCH($P1692, '{INDEX} Tour Packages'!$A:$A, 0),
      MATCH("Destination Code", '{INDEX} Tour Packages'!$4:$4, 0)
    ),
    "UNKNOWN"
  ) &amp; "-" &amp;
  TEXT(COUNTIFS(P$4:P1692,P1692),"0000")
)
</f>
        <v/>
      </c>
    </row>
    <row r="1693">
      <c r="A1693" s="156"/>
      <c r="B1693" s="157"/>
      <c r="C1693" s="157"/>
      <c r="D1693" s="157"/>
      <c r="E1693" s="157"/>
      <c r="F1693" s="157"/>
      <c r="G1693" s="157"/>
      <c r="H1693" s="157"/>
      <c r="I1693" s="157"/>
      <c r="J1693" s="157"/>
      <c r="K1693" s="157"/>
      <c r="L1693" s="157"/>
      <c r="M1693" s="157"/>
      <c r="N1693" s="157"/>
      <c r="O1693" s="157"/>
      <c r="P1693" s="157"/>
      <c r="Q1693" s="157"/>
      <c r="R1693" s="157"/>
      <c r="S1693" s="157"/>
      <c r="T1693" s="157"/>
      <c r="U1693" s="157"/>
      <c r="V1693" s="157"/>
      <c r="W1693" s="157"/>
      <c r="X1693" s="157"/>
      <c r="Y1693" s="157"/>
      <c r="Z1693" s="157"/>
      <c r="AA1693" s="157"/>
      <c r="AB1693" s="157"/>
      <c r="AC1693" s="157"/>
      <c r="AD1693" s="157"/>
      <c r="AE1693" s="157"/>
      <c r="AF1693" s="157"/>
      <c r="AG1693" s="158" t="str">
        <f t="array" ref="AG1693">IF($P1693="", "",
  "IMT-" &amp; TEXT($A1693,"yyyy-mm-dd") &amp; "-" &amp;
  IFERROR(
    INDEX('{INDEX} Tour Packages'!A:AC,
      MATCH($P1693, '{INDEX} Tour Packages'!$A:$A, 0),
      MATCH("Destination Code", '{INDEX} Tour Packages'!$4:$4, 0)
    ),
    "UNKNOWN"
  ) &amp; "-" &amp;
  TEXT(COUNTIFS(P$4:P1693,P1693),"0000")
)
</f>
        <v/>
      </c>
    </row>
    <row r="1694">
      <c r="A1694" s="155"/>
      <c r="B1694" s="147"/>
      <c r="C1694" s="147"/>
      <c r="D1694" s="147"/>
      <c r="E1694" s="147"/>
      <c r="F1694" s="147"/>
      <c r="G1694" s="147"/>
      <c r="H1694" s="147"/>
      <c r="I1694" s="147"/>
      <c r="J1694" s="147"/>
      <c r="K1694" s="147"/>
      <c r="L1694" s="147"/>
      <c r="M1694" s="147"/>
      <c r="N1694" s="147"/>
      <c r="O1694" s="147"/>
      <c r="P1694" s="147"/>
      <c r="Q1694" s="147"/>
      <c r="R1694" s="147"/>
      <c r="S1694" s="147"/>
      <c r="T1694" s="147"/>
      <c r="U1694" s="147"/>
      <c r="V1694" s="147"/>
      <c r="W1694" s="147"/>
      <c r="X1694" s="147"/>
      <c r="Y1694" s="147"/>
      <c r="Z1694" s="147"/>
      <c r="AA1694" s="147"/>
      <c r="AB1694" s="147"/>
      <c r="AC1694" s="147"/>
      <c r="AD1694" s="147"/>
      <c r="AE1694" s="147"/>
      <c r="AF1694" s="147"/>
      <c r="AG1694" s="148" t="str">
        <f t="array" ref="AG1694">IF($P1694="", "",
  "IMT-" &amp; TEXT($A1694,"yyyy-mm-dd") &amp; "-" &amp;
  IFERROR(
    INDEX('{INDEX} Tour Packages'!A:AC,
      MATCH($P1694, '{INDEX} Tour Packages'!$A:$A, 0),
      MATCH("Destination Code", '{INDEX} Tour Packages'!$4:$4, 0)
    ),
    "UNKNOWN"
  ) &amp; "-" &amp;
  TEXT(COUNTIFS(P$4:P1694,P1694),"0000")
)
</f>
        <v/>
      </c>
    </row>
    <row r="1695">
      <c r="A1695" s="156"/>
      <c r="B1695" s="157"/>
      <c r="C1695" s="157"/>
      <c r="D1695" s="157"/>
      <c r="E1695" s="157"/>
      <c r="F1695" s="157"/>
      <c r="G1695" s="157"/>
      <c r="H1695" s="157"/>
      <c r="I1695" s="157"/>
      <c r="J1695" s="157"/>
      <c r="K1695" s="157"/>
      <c r="L1695" s="157"/>
      <c r="M1695" s="157"/>
      <c r="N1695" s="157"/>
      <c r="O1695" s="157"/>
      <c r="P1695" s="157"/>
      <c r="Q1695" s="157"/>
      <c r="R1695" s="157"/>
      <c r="S1695" s="157"/>
      <c r="T1695" s="157"/>
      <c r="U1695" s="157"/>
      <c r="V1695" s="157"/>
      <c r="W1695" s="157"/>
      <c r="X1695" s="157"/>
      <c r="Y1695" s="157"/>
      <c r="Z1695" s="157"/>
      <c r="AA1695" s="157"/>
      <c r="AB1695" s="157"/>
      <c r="AC1695" s="157"/>
      <c r="AD1695" s="157"/>
      <c r="AE1695" s="157"/>
      <c r="AF1695" s="157"/>
      <c r="AG1695" s="158" t="str">
        <f t="array" ref="AG1695">IF($P1695="", "",
  "IMT-" &amp; TEXT($A1695,"yyyy-mm-dd") &amp; "-" &amp;
  IFERROR(
    INDEX('{INDEX} Tour Packages'!A:AC,
      MATCH($P1695, '{INDEX} Tour Packages'!$A:$A, 0),
      MATCH("Destination Code", '{INDEX} Tour Packages'!$4:$4, 0)
    ),
    "UNKNOWN"
  ) &amp; "-" &amp;
  TEXT(COUNTIFS(P$4:P1695,P1695),"0000")
)
</f>
        <v/>
      </c>
    </row>
    <row r="1696">
      <c r="A1696" s="155"/>
      <c r="B1696" s="147"/>
      <c r="C1696" s="147"/>
      <c r="D1696" s="147"/>
      <c r="E1696" s="147"/>
      <c r="F1696" s="147"/>
      <c r="G1696" s="147"/>
      <c r="H1696" s="147"/>
      <c r="I1696" s="147"/>
      <c r="J1696" s="147"/>
      <c r="K1696" s="147"/>
      <c r="L1696" s="147"/>
      <c r="M1696" s="147"/>
      <c r="N1696" s="147"/>
      <c r="O1696" s="147"/>
      <c r="P1696" s="147"/>
      <c r="Q1696" s="147"/>
      <c r="R1696" s="147"/>
      <c r="S1696" s="147"/>
      <c r="T1696" s="147"/>
      <c r="U1696" s="147"/>
      <c r="V1696" s="147"/>
      <c r="W1696" s="147"/>
      <c r="X1696" s="147"/>
      <c r="Y1696" s="147"/>
      <c r="Z1696" s="147"/>
      <c r="AA1696" s="147"/>
      <c r="AB1696" s="147"/>
      <c r="AC1696" s="147"/>
      <c r="AD1696" s="147"/>
      <c r="AE1696" s="147"/>
      <c r="AF1696" s="147"/>
      <c r="AG1696" s="148" t="str">
        <f t="array" ref="AG1696">IF($P1696="", "",
  "IMT-" &amp; TEXT($A1696,"yyyy-mm-dd") &amp; "-" &amp;
  IFERROR(
    INDEX('{INDEX} Tour Packages'!A:AC,
      MATCH($P1696, '{INDEX} Tour Packages'!$A:$A, 0),
      MATCH("Destination Code", '{INDEX} Tour Packages'!$4:$4, 0)
    ),
    "UNKNOWN"
  ) &amp; "-" &amp;
  TEXT(COUNTIFS(P$4:P1696,P1696),"0000")
)
</f>
        <v/>
      </c>
    </row>
    <row r="1697">
      <c r="A1697" s="156"/>
      <c r="B1697" s="157"/>
      <c r="C1697" s="157"/>
      <c r="D1697" s="157"/>
      <c r="E1697" s="157"/>
      <c r="F1697" s="157"/>
      <c r="G1697" s="157"/>
      <c r="H1697" s="157"/>
      <c r="I1697" s="157"/>
      <c r="J1697" s="157"/>
      <c r="K1697" s="157"/>
      <c r="L1697" s="157"/>
      <c r="M1697" s="157"/>
      <c r="N1697" s="157"/>
      <c r="O1697" s="157"/>
      <c r="P1697" s="157"/>
      <c r="Q1697" s="157"/>
      <c r="R1697" s="157"/>
      <c r="S1697" s="157"/>
      <c r="T1697" s="157"/>
      <c r="U1697" s="157"/>
      <c r="V1697" s="157"/>
      <c r="W1697" s="157"/>
      <c r="X1697" s="157"/>
      <c r="Y1697" s="157"/>
      <c r="Z1697" s="157"/>
      <c r="AA1697" s="157"/>
      <c r="AB1697" s="157"/>
      <c r="AC1697" s="157"/>
      <c r="AD1697" s="157"/>
      <c r="AE1697" s="157"/>
      <c r="AF1697" s="157"/>
      <c r="AG1697" s="158" t="str">
        <f t="array" ref="AG1697">IF($P1697="", "",
  "IMT-" &amp; TEXT($A1697,"yyyy-mm-dd") &amp; "-" &amp;
  IFERROR(
    INDEX('{INDEX} Tour Packages'!A:AC,
      MATCH($P1697, '{INDEX} Tour Packages'!$A:$A, 0),
      MATCH("Destination Code", '{INDEX} Tour Packages'!$4:$4, 0)
    ),
    "UNKNOWN"
  ) &amp; "-" &amp;
  TEXT(COUNTIFS(P$4:P1697,P1697),"0000")
)
</f>
        <v/>
      </c>
    </row>
    <row r="1698">
      <c r="A1698" s="155"/>
      <c r="B1698" s="147"/>
      <c r="C1698" s="147"/>
      <c r="D1698" s="147"/>
      <c r="E1698" s="147"/>
      <c r="F1698" s="147"/>
      <c r="G1698" s="147"/>
      <c r="H1698" s="147"/>
      <c r="I1698" s="147"/>
      <c r="J1698" s="147"/>
      <c r="K1698" s="147"/>
      <c r="L1698" s="147"/>
      <c r="M1698" s="147"/>
      <c r="N1698" s="147"/>
      <c r="O1698" s="147"/>
      <c r="P1698" s="147"/>
      <c r="Q1698" s="147"/>
      <c r="R1698" s="147"/>
      <c r="S1698" s="147"/>
      <c r="T1698" s="147"/>
      <c r="U1698" s="147"/>
      <c r="V1698" s="147"/>
      <c r="W1698" s="147"/>
      <c r="X1698" s="147"/>
      <c r="Y1698" s="147"/>
      <c r="Z1698" s="147"/>
      <c r="AA1698" s="147"/>
      <c r="AB1698" s="147"/>
      <c r="AC1698" s="147"/>
      <c r="AD1698" s="147"/>
      <c r="AE1698" s="147"/>
      <c r="AF1698" s="147"/>
      <c r="AG1698" s="148" t="str">
        <f t="array" ref="AG1698">IF($P1698="", "",
  "IMT-" &amp; TEXT($A1698,"yyyy-mm-dd") &amp; "-" &amp;
  IFERROR(
    INDEX('{INDEX} Tour Packages'!A:AC,
      MATCH($P1698, '{INDEX} Tour Packages'!$A:$A, 0),
      MATCH("Destination Code", '{INDEX} Tour Packages'!$4:$4, 0)
    ),
    "UNKNOWN"
  ) &amp; "-" &amp;
  TEXT(COUNTIFS(P$4:P1698,P1698),"0000")
)
</f>
        <v/>
      </c>
    </row>
    <row r="1699">
      <c r="A1699" s="156"/>
      <c r="B1699" s="157"/>
      <c r="C1699" s="157"/>
      <c r="D1699" s="157"/>
      <c r="E1699" s="157"/>
      <c r="F1699" s="157"/>
      <c r="G1699" s="157"/>
      <c r="H1699" s="157"/>
      <c r="I1699" s="157"/>
      <c r="J1699" s="157"/>
      <c r="K1699" s="157"/>
      <c r="L1699" s="157"/>
      <c r="M1699" s="157"/>
      <c r="N1699" s="157"/>
      <c r="O1699" s="157"/>
      <c r="P1699" s="157"/>
      <c r="Q1699" s="157"/>
      <c r="R1699" s="157"/>
      <c r="S1699" s="157"/>
      <c r="T1699" s="157"/>
      <c r="U1699" s="157"/>
      <c r="V1699" s="157"/>
      <c r="W1699" s="157"/>
      <c r="X1699" s="157"/>
      <c r="Y1699" s="157"/>
      <c r="Z1699" s="157"/>
      <c r="AA1699" s="157"/>
      <c r="AB1699" s="157"/>
      <c r="AC1699" s="157"/>
      <c r="AD1699" s="157"/>
      <c r="AE1699" s="157"/>
      <c r="AF1699" s="157"/>
      <c r="AG1699" s="158" t="str">
        <f t="array" ref="AG1699">IF($P1699="", "",
  "IMT-" &amp; TEXT($A1699,"yyyy-mm-dd") &amp; "-" &amp;
  IFERROR(
    INDEX('{INDEX} Tour Packages'!A:AC,
      MATCH($P1699, '{INDEX} Tour Packages'!$A:$A, 0),
      MATCH("Destination Code", '{INDEX} Tour Packages'!$4:$4, 0)
    ),
    "UNKNOWN"
  ) &amp; "-" &amp;
  TEXT(COUNTIFS(P$4:P1699,P1699),"0000")
)
</f>
        <v/>
      </c>
    </row>
    <row r="1700">
      <c r="A1700" s="155"/>
      <c r="B1700" s="147"/>
      <c r="C1700" s="147"/>
      <c r="D1700" s="147"/>
      <c r="E1700" s="147"/>
      <c r="F1700" s="147"/>
      <c r="G1700" s="147"/>
      <c r="H1700" s="147"/>
      <c r="I1700" s="147"/>
      <c r="J1700" s="147"/>
      <c r="K1700" s="147"/>
      <c r="L1700" s="147"/>
      <c r="M1700" s="147"/>
      <c r="N1700" s="147"/>
      <c r="O1700" s="147"/>
      <c r="P1700" s="147"/>
      <c r="Q1700" s="147"/>
      <c r="R1700" s="147"/>
      <c r="S1700" s="147"/>
      <c r="T1700" s="147"/>
      <c r="U1700" s="147"/>
      <c r="V1700" s="147"/>
      <c r="W1700" s="147"/>
      <c r="X1700" s="147"/>
      <c r="Y1700" s="147"/>
      <c r="Z1700" s="147"/>
      <c r="AA1700" s="147"/>
      <c r="AB1700" s="147"/>
      <c r="AC1700" s="147"/>
      <c r="AD1700" s="147"/>
      <c r="AE1700" s="147"/>
      <c r="AF1700" s="147"/>
      <c r="AG1700" s="148" t="str">
        <f t="array" ref="AG1700">IF($P1700="", "",
  "IMT-" &amp; TEXT($A1700,"yyyy-mm-dd") &amp; "-" &amp;
  IFERROR(
    INDEX('{INDEX} Tour Packages'!A:AC,
      MATCH($P1700, '{INDEX} Tour Packages'!$A:$A, 0),
      MATCH("Destination Code", '{INDEX} Tour Packages'!$4:$4, 0)
    ),
    "UNKNOWN"
  ) &amp; "-" &amp;
  TEXT(COUNTIFS(P$4:P1700,P1700),"0000")
)
</f>
        <v/>
      </c>
    </row>
    <row r="1701">
      <c r="A1701" s="156"/>
      <c r="B1701" s="157"/>
      <c r="C1701" s="157"/>
      <c r="D1701" s="157"/>
      <c r="E1701" s="157"/>
      <c r="F1701" s="157"/>
      <c r="G1701" s="157"/>
      <c r="H1701" s="157"/>
      <c r="I1701" s="157"/>
      <c r="J1701" s="157"/>
      <c r="K1701" s="157"/>
      <c r="L1701" s="157"/>
      <c r="M1701" s="157"/>
      <c r="N1701" s="157"/>
      <c r="O1701" s="157"/>
      <c r="P1701" s="157"/>
      <c r="Q1701" s="157"/>
      <c r="R1701" s="157"/>
      <c r="S1701" s="157"/>
      <c r="T1701" s="157"/>
      <c r="U1701" s="157"/>
      <c r="V1701" s="157"/>
      <c r="W1701" s="157"/>
      <c r="X1701" s="157"/>
      <c r="Y1701" s="157"/>
      <c r="Z1701" s="157"/>
      <c r="AA1701" s="157"/>
      <c r="AB1701" s="157"/>
      <c r="AC1701" s="157"/>
      <c r="AD1701" s="157"/>
      <c r="AE1701" s="157"/>
      <c r="AF1701" s="157"/>
      <c r="AG1701" s="158" t="str">
        <f t="array" ref="AG1701">IF($P1701="", "",
  "IMT-" &amp; TEXT($A1701,"yyyy-mm-dd") &amp; "-" &amp;
  IFERROR(
    INDEX('{INDEX} Tour Packages'!A:AC,
      MATCH($P1701, '{INDEX} Tour Packages'!$A:$A, 0),
      MATCH("Destination Code", '{INDEX} Tour Packages'!$4:$4, 0)
    ),
    "UNKNOWN"
  ) &amp; "-" &amp;
  TEXT(COUNTIFS(P$4:P1701,P1701),"0000")
)
</f>
        <v/>
      </c>
    </row>
    <row r="1702">
      <c r="A1702" s="155"/>
      <c r="B1702" s="147"/>
      <c r="C1702" s="147"/>
      <c r="D1702" s="147"/>
      <c r="E1702" s="147"/>
      <c r="F1702" s="147"/>
      <c r="G1702" s="147"/>
      <c r="H1702" s="147"/>
      <c r="I1702" s="147"/>
      <c r="J1702" s="147"/>
      <c r="K1702" s="147"/>
      <c r="L1702" s="147"/>
      <c r="M1702" s="147"/>
      <c r="N1702" s="147"/>
      <c r="O1702" s="147"/>
      <c r="P1702" s="147"/>
      <c r="Q1702" s="147"/>
      <c r="R1702" s="147"/>
      <c r="S1702" s="147"/>
      <c r="T1702" s="147"/>
      <c r="U1702" s="147"/>
      <c r="V1702" s="147"/>
      <c r="W1702" s="147"/>
      <c r="X1702" s="147"/>
      <c r="Y1702" s="147"/>
      <c r="Z1702" s="147"/>
      <c r="AA1702" s="147"/>
      <c r="AB1702" s="147"/>
      <c r="AC1702" s="147"/>
      <c r="AD1702" s="147"/>
      <c r="AE1702" s="147"/>
      <c r="AF1702" s="147"/>
      <c r="AG1702" s="148" t="str">
        <f t="array" ref="AG1702">IF($P1702="", "",
  "IMT-" &amp; TEXT($A1702,"yyyy-mm-dd") &amp; "-" &amp;
  IFERROR(
    INDEX('{INDEX} Tour Packages'!A:AC,
      MATCH($P1702, '{INDEX} Tour Packages'!$A:$A, 0),
      MATCH("Destination Code", '{INDEX} Tour Packages'!$4:$4, 0)
    ),
    "UNKNOWN"
  ) &amp; "-" &amp;
  TEXT(COUNTIFS(P$4:P1702,P1702),"0000")
)
</f>
        <v/>
      </c>
    </row>
    <row r="1703">
      <c r="A1703" s="156"/>
      <c r="B1703" s="157"/>
      <c r="C1703" s="157"/>
      <c r="D1703" s="157"/>
      <c r="E1703" s="157"/>
      <c r="F1703" s="157"/>
      <c r="G1703" s="157"/>
      <c r="H1703" s="157"/>
      <c r="I1703" s="157"/>
      <c r="J1703" s="157"/>
      <c r="K1703" s="157"/>
      <c r="L1703" s="157"/>
      <c r="M1703" s="157"/>
      <c r="N1703" s="157"/>
      <c r="O1703" s="157"/>
      <c r="P1703" s="157"/>
      <c r="Q1703" s="157"/>
      <c r="R1703" s="157"/>
      <c r="S1703" s="157"/>
      <c r="T1703" s="157"/>
      <c r="U1703" s="157"/>
      <c r="V1703" s="157"/>
      <c r="W1703" s="157"/>
      <c r="X1703" s="157"/>
      <c r="Y1703" s="157"/>
      <c r="Z1703" s="157"/>
      <c r="AA1703" s="157"/>
      <c r="AB1703" s="157"/>
      <c r="AC1703" s="157"/>
      <c r="AD1703" s="157"/>
      <c r="AE1703" s="157"/>
      <c r="AF1703" s="157"/>
      <c r="AG1703" s="158" t="str">
        <f t="array" ref="AG1703">IF($P1703="", "",
  "IMT-" &amp; TEXT($A1703,"yyyy-mm-dd") &amp; "-" &amp;
  IFERROR(
    INDEX('{INDEX} Tour Packages'!A:AC,
      MATCH($P1703, '{INDEX} Tour Packages'!$A:$A, 0),
      MATCH("Destination Code", '{INDEX} Tour Packages'!$4:$4, 0)
    ),
    "UNKNOWN"
  ) &amp; "-" &amp;
  TEXT(COUNTIFS(P$4:P1703,P1703),"0000")
)
</f>
        <v/>
      </c>
    </row>
    <row r="1704">
      <c r="A1704" s="155"/>
      <c r="B1704" s="147"/>
      <c r="C1704" s="147"/>
      <c r="D1704" s="147"/>
      <c r="E1704" s="147"/>
      <c r="F1704" s="147"/>
      <c r="G1704" s="147"/>
      <c r="H1704" s="147"/>
      <c r="I1704" s="147"/>
      <c r="J1704" s="147"/>
      <c r="K1704" s="147"/>
      <c r="L1704" s="147"/>
      <c r="M1704" s="147"/>
      <c r="N1704" s="147"/>
      <c r="O1704" s="147"/>
      <c r="P1704" s="147"/>
      <c r="Q1704" s="147"/>
      <c r="R1704" s="147"/>
      <c r="S1704" s="147"/>
      <c r="T1704" s="147"/>
      <c r="U1704" s="147"/>
      <c r="V1704" s="147"/>
      <c r="W1704" s="147"/>
      <c r="X1704" s="147"/>
      <c r="Y1704" s="147"/>
      <c r="Z1704" s="147"/>
      <c r="AA1704" s="147"/>
      <c r="AB1704" s="147"/>
      <c r="AC1704" s="147"/>
      <c r="AD1704" s="147"/>
      <c r="AE1704" s="147"/>
      <c r="AF1704" s="147"/>
      <c r="AG1704" s="148" t="str">
        <f t="array" ref="AG1704">IF($P1704="", "",
  "IMT-" &amp; TEXT($A1704,"yyyy-mm-dd") &amp; "-" &amp;
  IFERROR(
    INDEX('{INDEX} Tour Packages'!A:AC,
      MATCH($P1704, '{INDEX} Tour Packages'!$A:$A, 0),
      MATCH("Destination Code", '{INDEX} Tour Packages'!$4:$4, 0)
    ),
    "UNKNOWN"
  ) &amp; "-" &amp;
  TEXT(COUNTIFS(P$4:P1704,P1704),"0000")
)
</f>
        <v/>
      </c>
    </row>
    <row r="1705">
      <c r="A1705" s="156"/>
      <c r="B1705" s="157"/>
      <c r="C1705" s="157"/>
      <c r="D1705" s="157"/>
      <c r="E1705" s="157"/>
      <c r="F1705" s="157"/>
      <c r="G1705" s="157"/>
      <c r="H1705" s="157"/>
      <c r="I1705" s="157"/>
      <c r="J1705" s="157"/>
      <c r="K1705" s="157"/>
      <c r="L1705" s="157"/>
      <c r="M1705" s="157"/>
      <c r="N1705" s="157"/>
      <c r="O1705" s="157"/>
      <c r="P1705" s="157"/>
      <c r="Q1705" s="157"/>
      <c r="R1705" s="157"/>
      <c r="S1705" s="157"/>
      <c r="T1705" s="157"/>
      <c r="U1705" s="157"/>
      <c r="V1705" s="157"/>
      <c r="W1705" s="157"/>
      <c r="X1705" s="157"/>
      <c r="Y1705" s="157"/>
      <c r="Z1705" s="157"/>
      <c r="AA1705" s="157"/>
      <c r="AB1705" s="157"/>
      <c r="AC1705" s="157"/>
      <c r="AD1705" s="157"/>
      <c r="AE1705" s="157"/>
      <c r="AF1705" s="157"/>
      <c r="AG1705" s="158" t="str">
        <f t="array" ref="AG1705">IF($P1705="", "",
  "IMT-" &amp; TEXT($A1705,"yyyy-mm-dd") &amp; "-" &amp;
  IFERROR(
    INDEX('{INDEX} Tour Packages'!A:AC,
      MATCH($P1705, '{INDEX} Tour Packages'!$A:$A, 0),
      MATCH("Destination Code", '{INDEX} Tour Packages'!$4:$4, 0)
    ),
    "UNKNOWN"
  ) &amp; "-" &amp;
  TEXT(COUNTIFS(P$4:P1705,P1705),"0000")
)
</f>
        <v/>
      </c>
    </row>
    <row r="1706">
      <c r="A1706" s="155"/>
      <c r="B1706" s="147"/>
      <c r="C1706" s="147"/>
      <c r="D1706" s="147"/>
      <c r="E1706" s="147"/>
      <c r="F1706" s="147"/>
      <c r="G1706" s="147"/>
      <c r="H1706" s="147"/>
      <c r="I1706" s="147"/>
      <c r="J1706" s="147"/>
      <c r="K1706" s="147"/>
      <c r="L1706" s="147"/>
      <c r="M1706" s="147"/>
      <c r="N1706" s="147"/>
      <c r="O1706" s="147"/>
      <c r="P1706" s="147"/>
      <c r="Q1706" s="147"/>
      <c r="R1706" s="147"/>
      <c r="S1706" s="147"/>
      <c r="T1706" s="147"/>
      <c r="U1706" s="147"/>
      <c r="V1706" s="147"/>
      <c r="W1706" s="147"/>
      <c r="X1706" s="147"/>
      <c r="Y1706" s="147"/>
      <c r="Z1706" s="147"/>
      <c r="AA1706" s="147"/>
      <c r="AB1706" s="147"/>
      <c r="AC1706" s="147"/>
      <c r="AD1706" s="147"/>
      <c r="AE1706" s="147"/>
      <c r="AF1706" s="147"/>
      <c r="AG1706" s="148" t="str">
        <f t="array" ref="AG1706">IF($P1706="", "",
  "IMT-" &amp; TEXT($A1706,"yyyy-mm-dd") &amp; "-" &amp;
  IFERROR(
    INDEX('{INDEX} Tour Packages'!A:AC,
      MATCH($P1706, '{INDEX} Tour Packages'!$A:$A, 0),
      MATCH("Destination Code", '{INDEX} Tour Packages'!$4:$4, 0)
    ),
    "UNKNOWN"
  ) &amp; "-" &amp;
  TEXT(COUNTIFS(P$4:P1706,P1706),"0000")
)
</f>
        <v/>
      </c>
    </row>
    <row r="1707">
      <c r="A1707" s="156"/>
      <c r="B1707" s="157"/>
      <c r="C1707" s="157"/>
      <c r="D1707" s="157"/>
      <c r="E1707" s="157"/>
      <c r="F1707" s="157"/>
      <c r="G1707" s="157"/>
      <c r="H1707" s="157"/>
      <c r="I1707" s="157"/>
      <c r="J1707" s="157"/>
      <c r="K1707" s="157"/>
      <c r="L1707" s="157"/>
      <c r="M1707" s="157"/>
      <c r="N1707" s="157"/>
      <c r="O1707" s="157"/>
      <c r="P1707" s="157"/>
      <c r="Q1707" s="157"/>
      <c r="R1707" s="157"/>
      <c r="S1707" s="157"/>
      <c r="T1707" s="157"/>
      <c r="U1707" s="157"/>
      <c r="V1707" s="157"/>
      <c r="W1707" s="157"/>
      <c r="X1707" s="157"/>
      <c r="Y1707" s="157"/>
      <c r="Z1707" s="157"/>
      <c r="AA1707" s="157"/>
      <c r="AB1707" s="157"/>
      <c r="AC1707" s="157"/>
      <c r="AD1707" s="157"/>
      <c r="AE1707" s="157"/>
      <c r="AF1707" s="157"/>
      <c r="AG1707" s="158" t="str">
        <f t="array" ref="AG1707">IF($P1707="", "",
  "IMT-" &amp; TEXT($A1707,"yyyy-mm-dd") &amp; "-" &amp;
  IFERROR(
    INDEX('{INDEX} Tour Packages'!A:AC,
      MATCH($P1707, '{INDEX} Tour Packages'!$A:$A, 0),
      MATCH("Destination Code", '{INDEX} Tour Packages'!$4:$4, 0)
    ),
    "UNKNOWN"
  ) &amp; "-" &amp;
  TEXT(COUNTIFS(P$4:P1707,P1707),"0000")
)
</f>
        <v/>
      </c>
    </row>
    <row r="1708">
      <c r="A1708" s="155"/>
      <c r="B1708" s="147"/>
      <c r="C1708" s="147"/>
      <c r="D1708" s="147"/>
      <c r="E1708" s="147"/>
      <c r="F1708" s="147"/>
      <c r="G1708" s="147"/>
      <c r="H1708" s="147"/>
      <c r="I1708" s="147"/>
      <c r="J1708" s="147"/>
      <c r="K1708" s="147"/>
      <c r="L1708" s="147"/>
      <c r="M1708" s="147"/>
      <c r="N1708" s="147"/>
      <c r="O1708" s="147"/>
      <c r="P1708" s="147"/>
      <c r="Q1708" s="147"/>
      <c r="R1708" s="147"/>
      <c r="S1708" s="147"/>
      <c r="T1708" s="147"/>
      <c r="U1708" s="147"/>
      <c r="V1708" s="147"/>
      <c r="W1708" s="147"/>
      <c r="X1708" s="147"/>
      <c r="Y1708" s="147"/>
      <c r="Z1708" s="147"/>
      <c r="AA1708" s="147"/>
      <c r="AB1708" s="147"/>
      <c r="AC1708" s="147"/>
      <c r="AD1708" s="147"/>
      <c r="AE1708" s="147"/>
      <c r="AF1708" s="147"/>
      <c r="AG1708" s="148" t="str">
        <f t="array" ref="AG1708">IF($P1708="", "",
  "IMT-" &amp; TEXT($A1708,"yyyy-mm-dd") &amp; "-" &amp;
  IFERROR(
    INDEX('{INDEX} Tour Packages'!A:AC,
      MATCH($P1708, '{INDEX} Tour Packages'!$A:$A, 0),
      MATCH("Destination Code", '{INDEX} Tour Packages'!$4:$4, 0)
    ),
    "UNKNOWN"
  ) &amp; "-" &amp;
  TEXT(COUNTIFS(P$4:P1708,P1708),"0000")
)
</f>
        <v/>
      </c>
    </row>
    <row r="1709">
      <c r="A1709" s="156"/>
      <c r="B1709" s="157"/>
      <c r="C1709" s="157"/>
      <c r="D1709" s="157"/>
      <c r="E1709" s="157"/>
      <c r="F1709" s="157"/>
      <c r="G1709" s="157"/>
      <c r="H1709" s="157"/>
      <c r="I1709" s="157"/>
      <c r="J1709" s="157"/>
      <c r="K1709" s="157"/>
      <c r="L1709" s="157"/>
      <c r="M1709" s="157"/>
      <c r="N1709" s="157"/>
      <c r="O1709" s="157"/>
      <c r="P1709" s="157"/>
      <c r="Q1709" s="157"/>
      <c r="R1709" s="157"/>
      <c r="S1709" s="157"/>
      <c r="T1709" s="157"/>
      <c r="U1709" s="157"/>
      <c r="V1709" s="157"/>
      <c r="W1709" s="157"/>
      <c r="X1709" s="157"/>
      <c r="Y1709" s="157"/>
      <c r="Z1709" s="157"/>
      <c r="AA1709" s="157"/>
      <c r="AB1709" s="157"/>
      <c r="AC1709" s="157"/>
      <c r="AD1709" s="157"/>
      <c r="AE1709" s="157"/>
      <c r="AF1709" s="157"/>
      <c r="AG1709" s="158" t="str">
        <f t="array" ref="AG1709">IF($P1709="", "",
  "IMT-" &amp; TEXT($A1709,"yyyy-mm-dd") &amp; "-" &amp;
  IFERROR(
    INDEX('{INDEX} Tour Packages'!A:AC,
      MATCH($P1709, '{INDEX} Tour Packages'!$A:$A, 0),
      MATCH("Destination Code", '{INDEX} Tour Packages'!$4:$4, 0)
    ),
    "UNKNOWN"
  ) &amp; "-" &amp;
  TEXT(COUNTIFS(P$4:P1709,P1709),"0000")
)
</f>
        <v/>
      </c>
    </row>
    <row r="1710">
      <c r="A1710" s="155"/>
      <c r="B1710" s="147"/>
      <c r="C1710" s="147"/>
      <c r="D1710" s="147"/>
      <c r="E1710" s="147"/>
      <c r="F1710" s="147"/>
      <c r="G1710" s="147"/>
      <c r="H1710" s="147"/>
      <c r="I1710" s="147"/>
      <c r="J1710" s="147"/>
      <c r="K1710" s="147"/>
      <c r="L1710" s="147"/>
      <c r="M1710" s="147"/>
      <c r="N1710" s="147"/>
      <c r="O1710" s="147"/>
      <c r="P1710" s="147"/>
      <c r="Q1710" s="147"/>
      <c r="R1710" s="147"/>
      <c r="S1710" s="147"/>
      <c r="T1710" s="147"/>
      <c r="U1710" s="147"/>
      <c r="V1710" s="147"/>
      <c r="W1710" s="147"/>
      <c r="X1710" s="147"/>
      <c r="Y1710" s="147"/>
      <c r="Z1710" s="147"/>
      <c r="AA1710" s="147"/>
      <c r="AB1710" s="147"/>
      <c r="AC1710" s="147"/>
      <c r="AD1710" s="147"/>
      <c r="AE1710" s="147"/>
      <c r="AF1710" s="147"/>
      <c r="AG1710" s="148" t="str">
        <f t="array" ref="AG1710">IF($P1710="", "",
  "IMT-" &amp; TEXT($A1710,"yyyy-mm-dd") &amp; "-" &amp;
  IFERROR(
    INDEX('{INDEX} Tour Packages'!A:AC,
      MATCH($P1710, '{INDEX} Tour Packages'!$A:$A, 0),
      MATCH("Destination Code", '{INDEX} Tour Packages'!$4:$4, 0)
    ),
    "UNKNOWN"
  ) &amp; "-" &amp;
  TEXT(COUNTIFS(P$4:P1710,P1710),"0000")
)
</f>
        <v/>
      </c>
    </row>
    <row r="1711">
      <c r="A1711" s="156"/>
      <c r="B1711" s="157"/>
      <c r="C1711" s="157"/>
      <c r="D1711" s="157"/>
      <c r="E1711" s="157"/>
      <c r="F1711" s="157"/>
      <c r="G1711" s="157"/>
      <c r="H1711" s="157"/>
      <c r="I1711" s="157"/>
      <c r="J1711" s="157"/>
      <c r="K1711" s="157"/>
      <c r="L1711" s="157"/>
      <c r="M1711" s="157"/>
      <c r="N1711" s="157"/>
      <c r="O1711" s="157"/>
      <c r="P1711" s="157"/>
      <c r="Q1711" s="157"/>
      <c r="R1711" s="157"/>
      <c r="S1711" s="157"/>
      <c r="T1711" s="157"/>
      <c r="U1711" s="157"/>
      <c r="V1711" s="157"/>
      <c r="W1711" s="157"/>
      <c r="X1711" s="157"/>
      <c r="Y1711" s="157"/>
      <c r="Z1711" s="157"/>
      <c r="AA1711" s="157"/>
      <c r="AB1711" s="157"/>
      <c r="AC1711" s="157"/>
      <c r="AD1711" s="157"/>
      <c r="AE1711" s="157"/>
      <c r="AF1711" s="157"/>
      <c r="AG1711" s="158" t="str">
        <f t="array" ref="AG1711">IF($P1711="", "",
  "IMT-" &amp; TEXT($A1711,"yyyy-mm-dd") &amp; "-" &amp;
  IFERROR(
    INDEX('{INDEX} Tour Packages'!A:AC,
      MATCH($P1711, '{INDEX} Tour Packages'!$A:$A, 0),
      MATCH("Destination Code", '{INDEX} Tour Packages'!$4:$4, 0)
    ),
    "UNKNOWN"
  ) &amp; "-" &amp;
  TEXT(COUNTIFS(P$4:P1711,P1711),"0000")
)
</f>
        <v/>
      </c>
    </row>
    <row r="1712">
      <c r="A1712" s="155"/>
      <c r="B1712" s="147"/>
      <c r="C1712" s="147"/>
      <c r="D1712" s="147"/>
      <c r="E1712" s="147"/>
      <c r="F1712" s="147"/>
      <c r="G1712" s="147"/>
      <c r="H1712" s="147"/>
      <c r="I1712" s="147"/>
      <c r="J1712" s="147"/>
      <c r="K1712" s="147"/>
      <c r="L1712" s="147"/>
      <c r="M1712" s="147"/>
      <c r="N1712" s="147"/>
      <c r="O1712" s="147"/>
      <c r="P1712" s="147"/>
      <c r="Q1712" s="147"/>
      <c r="R1712" s="147"/>
      <c r="S1712" s="147"/>
      <c r="T1712" s="147"/>
      <c r="U1712" s="147"/>
      <c r="V1712" s="147"/>
      <c r="W1712" s="147"/>
      <c r="X1712" s="147"/>
      <c r="Y1712" s="147"/>
      <c r="Z1712" s="147"/>
      <c r="AA1712" s="147"/>
      <c r="AB1712" s="147"/>
      <c r="AC1712" s="147"/>
      <c r="AD1712" s="147"/>
      <c r="AE1712" s="147"/>
      <c r="AF1712" s="147"/>
      <c r="AG1712" s="148" t="str">
        <f t="array" ref="AG1712">IF($P1712="", "",
  "IMT-" &amp; TEXT($A1712,"yyyy-mm-dd") &amp; "-" &amp;
  IFERROR(
    INDEX('{INDEX} Tour Packages'!A:AC,
      MATCH($P1712, '{INDEX} Tour Packages'!$A:$A, 0),
      MATCH("Destination Code", '{INDEX} Tour Packages'!$4:$4, 0)
    ),
    "UNKNOWN"
  ) &amp; "-" &amp;
  TEXT(COUNTIFS(P$4:P1712,P1712),"0000")
)
</f>
        <v/>
      </c>
    </row>
    <row r="1713">
      <c r="A1713" s="156"/>
      <c r="B1713" s="157"/>
      <c r="C1713" s="157"/>
      <c r="D1713" s="157"/>
      <c r="E1713" s="157"/>
      <c r="F1713" s="157"/>
      <c r="G1713" s="157"/>
      <c r="H1713" s="157"/>
      <c r="I1713" s="157"/>
      <c r="J1713" s="157"/>
      <c r="K1713" s="157"/>
      <c r="L1713" s="157"/>
      <c r="M1713" s="157"/>
      <c r="N1713" s="157"/>
      <c r="O1713" s="157"/>
      <c r="P1713" s="157"/>
      <c r="Q1713" s="157"/>
      <c r="R1713" s="157"/>
      <c r="S1713" s="157"/>
      <c r="T1713" s="157"/>
      <c r="U1713" s="157"/>
      <c r="V1713" s="157"/>
      <c r="W1713" s="157"/>
      <c r="X1713" s="157"/>
      <c r="Y1713" s="157"/>
      <c r="Z1713" s="157"/>
      <c r="AA1713" s="157"/>
      <c r="AB1713" s="157"/>
      <c r="AC1713" s="157"/>
      <c r="AD1713" s="157"/>
      <c r="AE1713" s="157"/>
      <c r="AF1713" s="157"/>
      <c r="AG1713" s="158" t="str">
        <f t="array" ref="AG1713">IF($P1713="", "",
  "IMT-" &amp; TEXT($A1713,"yyyy-mm-dd") &amp; "-" &amp;
  IFERROR(
    INDEX('{INDEX} Tour Packages'!A:AC,
      MATCH($P1713, '{INDEX} Tour Packages'!$A:$A, 0),
      MATCH("Destination Code", '{INDEX} Tour Packages'!$4:$4, 0)
    ),
    "UNKNOWN"
  ) &amp; "-" &amp;
  TEXT(COUNTIFS(P$4:P1713,P1713),"0000")
)
</f>
        <v/>
      </c>
    </row>
    <row r="1714">
      <c r="A1714" s="155"/>
      <c r="B1714" s="147"/>
      <c r="C1714" s="147"/>
      <c r="D1714" s="147"/>
      <c r="E1714" s="147"/>
      <c r="F1714" s="147"/>
      <c r="G1714" s="147"/>
      <c r="H1714" s="147"/>
      <c r="I1714" s="147"/>
      <c r="J1714" s="147"/>
      <c r="K1714" s="147"/>
      <c r="L1714" s="147"/>
      <c r="M1714" s="147"/>
      <c r="N1714" s="147"/>
      <c r="O1714" s="147"/>
      <c r="P1714" s="147"/>
      <c r="Q1714" s="147"/>
      <c r="R1714" s="147"/>
      <c r="S1714" s="147"/>
      <c r="T1714" s="147"/>
      <c r="U1714" s="147"/>
      <c r="V1714" s="147"/>
      <c r="W1714" s="147"/>
      <c r="X1714" s="147"/>
      <c r="Y1714" s="147"/>
      <c r="Z1714" s="147"/>
      <c r="AA1714" s="147"/>
      <c r="AB1714" s="147"/>
      <c r="AC1714" s="147"/>
      <c r="AD1714" s="147"/>
      <c r="AE1714" s="147"/>
      <c r="AF1714" s="147"/>
      <c r="AG1714" s="148" t="str">
        <f t="array" ref="AG1714">IF($P1714="", "",
  "IMT-" &amp; TEXT($A1714,"yyyy-mm-dd") &amp; "-" &amp;
  IFERROR(
    INDEX('{INDEX} Tour Packages'!A:AC,
      MATCH($P1714, '{INDEX} Tour Packages'!$A:$A, 0),
      MATCH("Destination Code", '{INDEX} Tour Packages'!$4:$4, 0)
    ),
    "UNKNOWN"
  ) &amp; "-" &amp;
  TEXT(COUNTIFS(P$4:P1714,P1714),"0000")
)
</f>
        <v/>
      </c>
    </row>
    <row r="1715">
      <c r="A1715" s="156"/>
      <c r="B1715" s="157"/>
      <c r="C1715" s="157"/>
      <c r="D1715" s="157"/>
      <c r="E1715" s="157"/>
      <c r="F1715" s="157"/>
      <c r="G1715" s="157"/>
      <c r="H1715" s="157"/>
      <c r="I1715" s="157"/>
      <c r="J1715" s="157"/>
      <c r="K1715" s="157"/>
      <c r="L1715" s="157"/>
      <c r="M1715" s="157"/>
      <c r="N1715" s="157"/>
      <c r="O1715" s="157"/>
      <c r="P1715" s="157"/>
      <c r="Q1715" s="157"/>
      <c r="R1715" s="157"/>
      <c r="S1715" s="157"/>
      <c r="T1715" s="157"/>
      <c r="U1715" s="157"/>
      <c r="V1715" s="157"/>
      <c r="W1715" s="157"/>
      <c r="X1715" s="157"/>
      <c r="Y1715" s="157"/>
      <c r="Z1715" s="157"/>
      <c r="AA1715" s="157"/>
      <c r="AB1715" s="157"/>
      <c r="AC1715" s="157"/>
      <c r="AD1715" s="157"/>
      <c r="AE1715" s="157"/>
      <c r="AF1715" s="157"/>
      <c r="AG1715" s="158" t="str">
        <f t="array" ref="AG1715">IF($P1715="", "",
  "IMT-" &amp; TEXT($A1715,"yyyy-mm-dd") &amp; "-" &amp;
  IFERROR(
    INDEX('{INDEX} Tour Packages'!A:AC,
      MATCH($P1715, '{INDEX} Tour Packages'!$A:$A, 0),
      MATCH("Destination Code", '{INDEX} Tour Packages'!$4:$4, 0)
    ),
    "UNKNOWN"
  ) &amp; "-" &amp;
  TEXT(COUNTIFS(P$4:P1715,P1715),"0000")
)
</f>
        <v/>
      </c>
    </row>
    <row r="1716">
      <c r="A1716" s="155"/>
      <c r="B1716" s="147"/>
      <c r="C1716" s="147"/>
      <c r="D1716" s="147"/>
      <c r="E1716" s="147"/>
      <c r="F1716" s="147"/>
      <c r="G1716" s="147"/>
      <c r="H1716" s="147"/>
      <c r="I1716" s="147"/>
      <c r="J1716" s="147"/>
      <c r="K1716" s="147"/>
      <c r="L1716" s="147"/>
      <c r="M1716" s="147"/>
      <c r="N1716" s="147"/>
      <c r="O1716" s="147"/>
      <c r="P1716" s="147"/>
      <c r="Q1716" s="147"/>
      <c r="R1716" s="147"/>
      <c r="S1716" s="147"/>
      <c r="T1716" s="147"/>
      <c r="U1716" s="147"/>
      <c r="V1716" s="147"/>
      <c r="W1716" s="147"/>
      <c r="X1716" s="147"/>
      <c r="Y1716" s="147"/>
      <c r="Z1716" s="147"/>
      <c r="AA1716" s="147"/>
      <c r="AB1716" s="147"/>
      <c r="AC1716" s="147"/>
      <c r="AD1716" s="147"/>
      <c r="AE1716" s="147"/>
      <c r="AF1716" s="147"/>
      <c r="AG1716" s="148" t="str">
        <f t="array" ref="AG1716">IF($P1716="", "",
  "IMT-" &amp; TEXT($A1716,"yyyy-mm-dd") &amp; "-" &amp;
  IFERROR(
    INDEX('{INDEX} Tour Packages'!A:AC,
      MATCH($P1716, '{INDEX} Tour Packages'!$A:$A, 0),
      MATCH("Destination Code", '{INDEX} Tour Packages'!$4:$4, 0)
    ),
    "UNKNOWN"
  ) &amp; "-" &amp;
  TEXT(COUNTIFS(P$4:P1716,P1716),"0000")
)
</f>
        <v/>
      </c>
    </row>
    <row r="1717">
      <c r="A1717" s="156"/>
      <c r="B1717" s="157"/>
      <c r="C1717" s="157"/>
      <c r="D1717" s="157"/>
      <c r="E1717" s="157"/>
      <c r="F1717" s="157"/>
      <c r="G1717" s="157"/>
      <c r="H1717" s="157"/>
      <c r="I1717" s="157"/>
      <c r="J1717" s="157"/>
      <c r="K1717" s="157"/>
      <c r="L1717" s="157"/>
      <c r="M1717" s="157"/>
      <c r="N1717" s="157"/>
      <c r="O1717" s="157"/>
      <c r="P1717" s="157"/>
      <c r="Q1717" s="157"/>
      <c r="R1717" s="157"/>
      <c r="S1717" s="157"/>
      <c r="T1717" s="157"/>
      <c r="U1717" s="157"/>
      <c r="V1717" s="157"/>
      <c r="W1717" s="157"/>
      <c r="X1717" s="157"/>
      <c r="Y1717" s="157"/>
      <c r="Z1717" s="157"/>
      <c r="AA1717" s="157"/>
      <c r="AB1717" s="157"/>
      <c r="AC1717" s="157"/>
      <c r="AD1717" s="157"/>
      <c r="AE1717" s="157"/>
      <c r="AF1717" s="157"/>
      <c r="AG1717" s="158" t="str">
        <f t="array" ref="AG1717">IF($P1717="", "",
  "IMT-" &amp; TEXT($A1717,"yyyy-mm-dd") &amp; "-" &amp;
  IFERROR(
    INDEX('{INDEX} Tour Packages'!A:AC,
      MATCH($P1717, '{INDEX} Tour Packages'!$A:$A, 0),
      MATCH("Destination Code", '{INDEX} Tour Packages'!$4:$4, 0)
    ),
    "UNKNOWN"
  ) &amp; "-" &amp;
  TEXT(COUNTIFS(P$4:P1717,P1717),"0000")
)
</f>
        <v/>
      </c>
    </row>
    <row r="1718">
      <c r="A1718" s="155"/>
      <c r="B1718" s="147"/>
      <c r="C1718" s="147"/>
      <c r="D1718" s="147"/>
      <c r="E1718" s="147"/>
      <c r="F1718" s="147"/>
      <c r="G1718" s="147"/>
      <c r="H1718" s="147"/>
      <c r="I1718" s="147"/>
      <c r="J1718" s="147"/>
      <c r="K1718" s="147"/>
      <c r="L1718" s="147"/>
      <c r="M1718" s="147"/>
      <c r="N1718" s="147"/>
      <c r="O1718" s="147"/>
      <c r="P1718" s="147"/>
      <c r="Q1718" s="147"/>
      <c r="R1718" s="147"/>
      <c r="S1718" s="147"/>
      <c r="T1718" s="147"/>
      <c r="U1718" s="147"/>
      <c r="V1718" s="147"/>
      <c r="W1718" s="147"/>
      <c r="X1718" s="147"/>
      <c r="Y1718" s="147"/>
      <c r="Z1718" s="147"/>
      <c r="AA1718" s="147"/>
      <c r="AB1718" s="147"/>
      <c r="AC1718" s="147"/>
      <c r="AD1718" s="147"/>
      <c r="AE1718" s="147"/>
      <c r="AF1718" s="147"/>
      <c r="AG1718" s="148" t="str">
        <f t="array" ref="AG1718">IF($P1718="", "",
  "IMT-" &amp; TEXT($A1718,"yyyy-mm-dd") &amp; "-" &amp;
  IFERROR(
    INDEX('{INDEX} Tour Packages'!A:AC,
      MATCH($P1718, '{INDEX} Tour Packages'!$A:$A, 0),
      MATCH("Destination Code", '{INDEX} Tour Packages'!$4:$4, 0)
    ),
    "UNKNOWN"
  ) &amp; "-" &amp;
  TEXT(COUNTIFS(P$4:P1718,P1718),"0000")
)
</f>
        <v/>
      </c>
    </row>
    <row r="1719">
      <c r="A1719" s="156"/>
      <c r="B1719" s="157"/>
      <c r="C1719" s="157"/>
      <c r="D1719" s="157"/>
      <c r="E1719" s="157"/>
      <c r="F1719" s="157"/>
      <c r="G1719" s="157"/>
      <c r="H1719" s="157"/>
      <c r="I1719" s="157"/>
      <c r="J1719" s="157"/>
      <c r="K1719" s="157"/>
      <c r="L1719" s="157"/>
      <c r="M1719" s="157"/>
      <c r="N1719" s="157"/>
      <c r="O1719" s="157"/>
      <c r="P1719" s="157"/>
      <c r="Q1719" s="157"/>
      <c r="R1719" s="157"/>
      <c r="S1719" s="157"/>
      <c r="T1719" s="157"/>
      <c r="U1719" s="157"/>
      <c r="V1719" s="157"/>
      <c r="W1719" s="157"/>
      <c r="X1719" s="157"/>
      <c r="Y1719" s="157"/>
      <c r="Z1719" s="157"/>
      <c r="AA1719" s="157"/>
      <c r="AB1719" s="157"/>
      <c r="AC1719" s="157"/>
      <c r="AD1719" s="157"/>
      <c r="AE1719" s="157"/>
      <c r="AF1719" s="157"/>
      <c r="AG1719" s="158" t="str">
        <f t="array" ref="AG1719">IF($P1719="", "",
  "IMT-" &amp; TEXT($A1719,"yyyy-mm-dd") &amp; "-" &amp;
  IFERROR(
    INDEX('{INDEX} Tour Packages'!A:AC,
      MATCH($P1719, '{INDEX} Tour Packages'!$A:$A, 0),
      MATCH("Destination Code", '{INDEX} Tour Packages'!$4:$4, 0)
    ),
    "UNKNOWN"
  ) &amp; "-" &amp;
  TEXT(COUNTIFS(P$4:P1719,P1719),"0000")
)
</f>
        <v/>
      </c>
    </row>
    <row r="1720">
      <c r="A1720" s="155"/>
      <c r="B1720" s="147"/>
      <c r="C1720" s="147"/>
      <c r="D1720" s="147"/>
      <c r="E1720" s="147"/>
      <c r="F1720" s="147"/>
      <c r="G1720" s="147"/>
      <c r="H1720" s="147"/>
      <c r="I1720" s="147"/>
      <c r="J1720" s="147"/>
      <c r="K1720" s="147"/>
      <c r="L1720" s="147"/>
      <c r="M1720" s="147"/>
      <c r="N1720" s="147"/>
      <c r="O1720" s="147"/>
      <c r="P1720" s="147"/>
      <c r="Q1720" s="147"/>
      <c r="R1720" s="147"/>
      <c r="S1720" s="147"/>
      <c r="T1720" s="147"/>
      <c r="U1720" s="147"/>
      <c r="V1720" s="147"/>
      <c r="W1720" s="147"/>
      <c r="X1720" s="147"/>
      <c r="Y1720" s="147"/>
      <c r="Z1720" s="147"/>
      <c r="AA1720" s="147"/>
      <c r="AB1720" s="147"/>
      <c r="AC1720" s="147"/>
      <c r="AD1720" s="147"/>
      <c r="AE1720" s="147"/>
      <c r="AF1720" s="147"/>
      <c r="AG1720" s="148" t="str">
        <f t="array" ref="AG1720">IF($P1720="", "",
  "IMT-" &amp; TEXT($A1720,"yyyy-mm-dd") &amp; "-" &amp;
  IFERROR(
    INDEX('{INDEX} Tour Packages'!A:AC,
      MATCH($P1720, '{INDEX} Tour Packages'!$A:$A, 0),
      MATCH("Destination Code", '{INDEX} Tour Packages'!$4:$4, 0)
    ),
    "UNKNOWN"
  ) &amp; "-" &amp;
  TEXT(COUNTIFS(P$4:P1720,P1720),"0000")
)
</f>
        <v/>
      </c>
    </row>
    <row r="1721">
      <c r="A1721" s="156"/>
      <c r="B1721" s="157"/>
      <c r="C1721" s="157"/>
      <c r="D1721" s="157"/>
      <c r="E1721" s="157"/>
      <c r="F1721" s="157"/>
      <c r="G1721" s="157"/>
      <c r="H1721" s="157"/>
      <c r="I1721" s="157"/>
      <c r="J1721" s="157"/>
      <c r="K1721" s="157"/>
      <c r="L1721" s="157"/>
      <c r="M1721" s="157"/>
      <c r="N1721" s="157"/>
      <c r="O1721" s="157"/>
      <c r="P1721" s="157"/>
      <c r="Q1721" s="157"/>
      <c r="R1721" s="157"/>
      <c r="S1721" s="157"/>
      <c r="T1721" s="157"/>
      <c r="U1721" s="157"/>
      <c r="V1721" s="157"/>
      <c r="W1721" s="157"/>
      <c r="X1721" s="157"/>
      <c r="Y1721" s="157"/>
      <c r="Z1721" s="157"/>
      <c r="AA1721" s="157"/>
      <c r="AB1721" s="157"/>
      <c r="AC1721" s="157"/>
      <c r="AD1721" s="157"/>
      <c r="AE1721" s="157"/>
      <c r="AF1721" s="157"/>
      <c r="AG1721" s="158" t="str">
        <f t="array" ref="AG1721">IF($P1721="", "",
  "IMT-" &amp; TEXT($A1721,"yyyy-mm-dd") &amp; "-" &amp;
  IFERROR(
    INDEX('{INDEX} Tour Packages'!A:AC,
      MATCH($P1721, '{INDEX} Tour Packages'!$A:$A, 0),
      MATCH("Destination Code", '{INDEX} Tour Packages'!$4:$4, 0)
    ),
    "UNKNOWN"
  ) &amp; "-" &amp;
  TEXT(COUNTIFS(P$4:P1721,P1721),"0000")
)
</f>
        <v/>
      </c>
    </row>
    <row r="1722">
      <c r="A1722" s="155"/>
      <c r="B1722" s="147"/>
      <c r="C1722" s="147"/>
      <c r="D1722" s="147"/>
      <c r="E1722" s="147"/>
      <c r="F1722" s="147"/>
      <c r="G1722" s="147"/>
      <c r="H1722" s="147"/>
      <c r="I1722" s="147"/>
      <c r="J1722" s="147"/>
      <c r="K1722" s="147"/>
      <c r="L1722" s="147"/>
      <c r="M1722" s="147"/>
      <c r="N1722" s="147"/>
      <c r="O1722" s="147"/>
      <c r="P1722" s="147"/>
      <c r="Q1722" s="147"/>
      <c r="R1722" s="147"/>
      <c r="S1722" s="147"/>
      <c r="T1722" s="147"/>
      <c r="U1722" s="147"/>
      <c r="V1722" s="147"/>
      <c r="W1722" s="147"/>
      <c r="X1722" s="147"/>
      <c r="Y1722" s="147"/>
      <c r="Z1722" s="147"/>
      <c r="AA1722" s="147"/>
      <c r="AB1722" s="147"/>
      <c r="AC1722" s="147"/>
      <c r="AD1722" s="147"/>
      <c r="AE1722" s="147"/>
      <c r="AF1722" s="147"/>
      <c r="AG1722" s="148" t="str">
        <f t="array" ref="AG1722">IF($P1722="", "",
  "IMT-" &amp; TEXT($A1722,"yyyy-mm-dd") &amp; "-" &amp;
  IFERROR(
    INDEX('{INDEX} Tour Packages'!A:AC,
      MATCH($P1722, '{INDEX} Tour Packages'!$A:$A, 0),
      MATCH("Destination Code", '{INDEX} Tour Packages'!$4:$4, 0)
    ),
    "UNKNOWN"
  ) &amp; "-" &amp;
  TEXT(COUNTIFS(P$4:P1722,P1722),"0000")
)
</f>
        <v/>
      </c>
    </row>
    <row r="1723">
      <c r="A1723" s="156"/>
      <c r="B1723" s="157"/>
      <c r="C1723" s="157"/>
      <c r="D1723" s="157"/>
      <c r="E1723" s="157"/>
      <c r="F1723" s="157"/>
      <c r="G1723" s="157"/>
      <c r="H1723" s="157"/>
      <c r="I1723" s="157"/>
      <c r="J1723" s="157"/>
      <c r="K1723" s="157"/>
      <c r="L1723" s="157"/>
      <c r="M1723" s="157"/>
      <c r="N1723" s="157"/>
      <c r="O1723" s="157"/>
      <c r="P1723" s="157"/>
      <c r="Q1723" s="157"/>
      <c r="R1723" s="157"/>
      <c r="S1723" s="157"/>
      <c r="T1723" s="157"/>
      <c r="U1723" s="157"/>
      <c r="V1723" s="157"/>
      <c r="W1723" s="157"/>
      <c r="X1723" s="157"/>
      <c r="Y1723" s="157"/>
      <c r="Z1723" s="157"/>
      <c r="AA1723" s="157"/>
      <c r="AB1723" s="157"/>
      <c r="AC1723" s="157"/>
      <c r="AD1723" s="157"/>
      <c r="AE1723" s="157"/>
      <c r="AF1723" s="157"/>
      <c r="AG1723" s="158" t="str">
        <f t="array" ref="AG1723">IF($P1723="", "",
  "IMT-" &amp; TEXT($A1723,"yyyy-mm-dd") &amp; "-" &amp;
  IFERROR(
    INDEX('{INDEX} Tour Packages'!A:AC,
      MATCH($P1723, '{INDEX} Tour Packages'!$A:$A, 0),
      MATCH("Destination Code", '{INDEX} Tour Packages'!$4:$4, 0)
    ),
    "UNKNOWN"
  ) &amp; "-" &amp;
  TEXT(COUNTIFS(P$4:P1723,P1723),"0000")
)
</f>
        <v/>
      </c>
    </row>
    <row r="1724">
      <c r="A1724" s="155"/>
      <c r="B1724" s="147"/>
      <c r="C1724" s="147"/>
      <c r="D1724" s="147"/>
      <c r="E1724" s="147"/>
      <c r="F1724" s="147"/>
      <c r="G1724" s="147"/>
      <c r="H1724" s="147"/>
      <c r="I1724" s="147"/>
      <c r="J1724" s="147"/>
      <c r="K1724" s="147"/>
      <c r="L1724" s="147"/>
      <c r="M1724" s="147"/>
      <c r="N1724" s="147"/>
      <c r="O1724" s="147"/>
      <c r="P1724" s="147"/>
      <c r="Q1724" s="147"/>
      <c r="R1724" s="147"/>
      <c r="S1724" s="147"/>
      <c r="T1724" s="147"/>
      <c r="U1724" s="147"/>
      <c r="V1724" s="147"/>
      <c r="W1724" s="147"/>
      <c r="X1724" s="147"/>
      <c r="Y1724" s="147"/>
      <c r="Z1724" s="147"/>
      <c r="AA1724" s="147"/>
      <c r="AB1724" s="147"/>
      <c r="AC1724" s="147"/>
      <c r="AD1724" s="147"/>
      <c r="AE1724" s="147"/>
      <c r="AF1724" s="147"/>
      <c r="AG1724" s="148" t="str">
        <f t="array" ref="AG1724">IF($P1724="", "",
  "IMT-" &amp; TEXT($A1724,"yyyy-mm-dd") &amp; "-" &amp;
  IFERROR(
    INDEX('{INDEX} Tour Packages'!A:AC,
      MATCH($P1724, '{INDEX} Tour Packages'!$A:$A, 0),
      MATCH("Destination Code", '{INDEX} Tour Packages'!$4:$4, 0)
    ),
    "UNKNOWN"
  ) &amp; "-" &amp;
  TEXT(COUNTIFS(P$4:P1724,P1724),"0000")
)
</f>
        <v/>
      </c>
    </row>
    <row r="1725">
      <c r="A1725" s="156"/>
      <c r="B1725" s="157"/>
      <c r="C1725" s="157"/>
      <c r="D1725" s="157"/>
      <c r="E1725" s="157"/>
      <c r="F1725" s="157"/>
      <c r="G1725" s="157"/>
      <c r="H1725" s="157"/>
      <c r="I1725" s="157"/>
      <c r="J1725" s="157"/>
      <c r="K1725" s="157"/>
      <c r="L1725" s="157"/>
      <c r="M1725" s="157"/>
      <c r="N1725" s="157"/>
      <c r="O1725" s="157"/>
      <c r="P1725" s="157"/>
      <c r="Q1725" s="157"/>
      <c r="R1725" s="157"/>
      <c r="S1725" s="157"/>
      <c r="T1725" s="157"/>
      <c r="U1725" s="157"/>
      <c r="V1725" s="157"/>
      <c r="W1725" s="157"/>
      <c r="X1725" s="157"/>
      <c r="Y1725" s="157"/>
      <c r="Z1725" s="157"/>
      <c r="AA1725" s="157"/>
      <c r="AB1725" s="157"/>
      <c r="AC1725" s="157"/>
      <c r="AD1725" s="157"/>
      <c r="AE1725" s="157"/>
      <c r="AF1725" s="157"/>
      <c r="AG1725" s="158" t="str">
        <f t="array" ref="AG1725">IF($P1725="", "",
  "IMT-" &amp; TEXT($A1725,"yyyy-mm-dd") &amp; "-" &amp;
  IFERROR(
    INDEX('{INDEX} Tour Packages'!A:AC,
      MATCH($P1725, '{INDEX} Tour Packages'!$A:$A, 0),
      MATCH("Destination Code", '{INDEX} Tour Packages'!$4:$4, 0)
    ),
    "UNKNOWN"
  ) &amp; "-" &amp;
  TEXT(COUNTIFS(P$4:P1725,P1725),"0000")
)
</f>
        <v/>
      </c>
    </row>
    <row r="1726">
      <c r="A1726" s="155"/>
      <c r="B1726" s="147"/>
      <c r="C1726" s="147"/>
      <c r="D1726" s="147"/>
      <c r="E1726" s="147"/>
      <c r="F1726" s="147"/>
      <c r="G1726" s="147"/>
      <c r="H1726" s="147"/>
      <c r="I1726" s="147"/>
      <c r="J1726" s="147"/>
      <c r="K1726" s="147"/>
      <c r="L1726" s="147"/>
      <c r="M1726" s="147"/>
      <c r="N1726" s="147"/>
      <c r="O1726" s="147"/>
      <c r="P1726" s="147"/>
      <c r="Q1726" s="147"/>
      <c r="R1726" s="147"/>
      <c r="S1726" s="147"/>
      <c r="T1726" s="147"/>
      <c r="U1726" s="147"/>
      <c r="V1726" s="147"/>
      <c r="W1726" s="147"/>
      <c r="X1726" s="147"/>
      <c r="Y1726" s="147"/>
      <c r="Z1726" s="147"/>
      <c r="AA1726" s="147"/>
      <c r="AB1726" s="147"/>
      <c r="AC1726" s="147"/>
      <c r="AD1726" s="147"/>
      <c r="AE1726" s="147"/>
      <c r="AF1726" s="147"/>
      <c r="AG1726" s="148" t="str">
        <f t="array" ref="AG1726">IF($P1726="", "",
  "IMT-" &amp; TEXT($A1726,"yyyy-mm-dd") &amp; "-" &amp;
  IFERROR(
    INDEX('{INDEX} Tour Packages'!A:AC,
      MATCH($P1726, '{INDEX} Tour Packages'!$A:$A, 0),
      MATCH("Destination Code", '{INDEX} Tour Packages'!$4:$4, 0)
    ),
    "UNKNOWN"
  ) &amp; "-" &amp;
  TEXT(COUNTIFS(P$4:P1726,P1726),"0000")
)
</f>
        <v/>
      </c>
    </row>
    <row r="1727">
      <c r="A1727" s="156"/>
      <c r="B1727" s="157"/>
      <c r="C1727" s="157"/>
      <c r="D1727" s="157"/>
      <c r="E1727" s="157"/>
      <c r="F1727" s="157"/>
      <c r="G1727" s="157"/>
      <c r="H1727" s="157"/>
      <c r="I1727" s="157"/>
      <c r="J1727" s="157"/>
      <c r="K1727" s="157"/>
      <c r="L1727" s="157"/>
      <c r="M1727" s="157"/>
      <c r="N1727" s="157"/>
      <c r="O1727" s="157"/>
      <c r="P1727" s="157"/>
      <c r="Q1727" s="157"/>
      <c r="R1727" s="157"/>
      <c r="S1727" s="157"/>
      <c r="T1727" s="157"/>
      <c r="U1727" s="157"/>
      <c r="V1727" s="157"/>
      <c r="W1727" s="157"/>
      <c r="X1727" s="157"/>
      <c r="Y1727" s="157"/>
      <c r="Z1727" s="157"/>
      <c r="AA1727" s="157"/>
      <c r="AB1727" s="157"/>
      <c r="AC1727" s="157"/>
      <c r="AD1727" s="157"/>
      <c r="AE1727" s="157"/>
      <c r="AF1727" s="157"/>
      <c r="AG1727" s="158" t="str">
        <f t="array" ref="AG1727">IF($P1727="", "",
  "IMT-" &amp; TEXT($A1727,"yyyy-mm-dd") &amp; "-" &amp;
  IFERROR(
    INDEX('{INDEX} Tour Packages'!A:AC,
      MATCH($P1727, '{INDEX} Tour Packages'!$A:$A, 0),
      MATCH("Destination Code", '{INDEX} Tour Packages'!$4:$4, 0)
    ),
    "UNKNOWN"
  ) &amp; "-" &amp;
  TEXT(COUNTIFS(P$4:P1727,P1727),"0000")
)
</f>
        <v/>
      </c>
    </row>
    <row r="1728">
      <c r="A1728" s="155"/>
      <c r="B1728" s="147"/>
      <c r="C1728" s="147"/>
      <c r="D1728" s="147"/>
      <c r="E1728" s="147"/>
      <c r="F1728" s="147"/>
      <c r="G1728" s="147"/>
      <c r="H1728" s="147"/>
      <c r="I1728" s="147"/>
      <c r="J1728" s="147"/>
      <c r="K1728" s="147"/>
      <c r="L1728" s="147"/>
      <c r="M1728" s="147"/>
      <c r="N1728" s="147"/>
      <c r="O1728" s="147"/>
      <c r="P1728" s="147"/>
      <c r="Q1728" s="147"/>
      <c r="R1728" s="147"/>
      <c r="S1728" s="147"/>
      <c r="T1728" s="147"/>
      <c r="U1728" s="147"/>
      <c r="V1728" s="147"/>
      <c r="W1728" s="147"/>
      <c r="X1728" s="147"/>
      <c r="Y1728" s="147"/>
      <c r="Z1728" s="147"/>
      <c r="AA1728" s="147"/>
      <c r="AB1728" s="147"/>
      <c r="AC1728" s="147"/>
      <c r="AD1728" s="147"/>
      <c r="AE1728" s="147"/>
      <c r="AF1728" s="147"/>
      <c r="AG1728" s="148" t="str">
        <f t="array" ref="AG1728">IF($P1728="", "",
  "IMT-" &amp; TEXT($A1728,"yyyy-mm-dd") &amp; "-" &amp;
  IFERROR(
    INDEX('{INDEX} Tour Packages'!A:AC,
      MATCH($P1728, '{INDEX} Tour Packages'!$A:$A, 0),
      MATCH("Destination Code", '{INDEX} Tour Packages'!$4:$4, 0)
    ),
    "UNKNOWN"
  ) &amp; "-" &amp;
  TEXT(COUNTIFS(P$4:P1728,P1728),"0000")
)
</f>
        <v/>
      </c>
    </row>
    <row r="1729">
      <c r="A1729" s="156"/>
      <c r="B1729" s="157"/>
      <c r="C1729" s="157"/>
      <c r="D1729" s="157"/>
      <c r="E1729" s="157"/>
      <c r="F1729" s="157"/>
      <c r="G1729" s="157"/>
      <c r="H1729" s="157"/>
      <c r="I1729" s="157"/>
      <c r="J1729" s="157"/>
      <c r="K1729" s="157"/>
      <c r="L1729" s="157"/>
      <c r="M1729" s="157"/>
      <c r="N1729" s="157"/>
      <c r="O1729" s="157"/>
      <c r="P1729" s="157"/>
      <c r="Q1729" s="157"/>
      <c r="R1729" s="157"/>
      <c r="S1729" s="157"/>
      <c r="T1729" s="157"/>
      <c r="U1729" s="157"/>
      <c r="V1729" s="157"/>
      <c r="W1729" s="157"/>
      <c r="X1729" s="157"/>
      <c r="Y1729" s="157"/>
      <c r="Z1729" s="157"/>
      <c r="AA1729" s="157"/>
      <c r="AB1729" s="157"/>
      <c r="AC1729" s="157"/>
      <c r="AD1729" s="157"/>
      <c r="AE1729" s="157"/>
      <c r="AF1729" s="157"/>
      <c r="AG1729" s="158" t="str">
        <f t="array" ref="AG1729">IF($P1729="", "",
  "IMT-" &amp; TEXT($A1729,"yyyy-mm-dd") &amp; "-" &amp;
  IFERROR(
    INDEX('{INDEX} Tour Packages'!A:AC,
      MATCH($P1729, '{INDEX} Tour Packages'!$A:$A, 0),
      MATCH("Destination Code", '{INDEX} Tour Packages'!$4:$4, 0)
    ),
    "UNKNOWN"
  ) &amp; "-" &amp;
  TEXT(COUNTIFS(P$4:P1729,P1729),"0000")
)
</f>
        <v/>
      </c>
    </row>
    <row r="1730">
      <c r="A1730" s="155"/>
      <c r="B1730" s="147"/>
      <c r="C1730" s="147"/>
      <c r="D1730" s="147"/>
      <c r="E1730" s="147"/>
      <c r="F1730" s="147"/>
      <c r="G1730" s="147"/>
      <c r="H1730" s="147"/>
      <c r="I1730" s="147"/>
      <c r="J1730" s="147"/>
      <c r="K1730" s="147"/>
      <c r="L1730" s="147"/>
      <c r="M1730" s="147"/>
      <c r="N1730" s="147"/>
      <c r="O1730" s="147"/>
      <c r="P1730" s="147"/>
      <c r="Q1730" s="147"/>
      <c r="R1730" s="147"/>
      <c r="S1730" s="147"/>
      <c r="T1730" s="147"/>
      <c r="U1730" s="147"/>
      <c r="V1730" s="147"/>
      <c r="W1730" s="147"/>
      <c r="X1730" s="147"/>
      <c r="Y1730" s="147"/>
      <c r="Z1730" s="147"/>
      <c r="AA1730" s="147"/>
      <c r="AB1730" s="147"/>
      <c r="AC1730" s="147"/>
      <c r="AD1730" s="147"/>
      <c r="AE1730" s="147"/>
      <c r="AF1730" s="147"/>
      <c r="AG1730" s="148" t="str">
        <f t="array" ref="AG1730">IF($P1730="", "",
  "IMT-" &amp; TEXT($A1730,"yyyy-mm-dd") &amp; "-" &amp;
  IFERROR(
    INDEX('{INDEX} Tour Packages'!A:AC,
      MATCH($P1730, '{INDEX} Tour Packages'!$A:$A, 0),
      MATCH("Destination Code", '{INDEX} Tour Packages'!$4:$4, 0)
    ),
    "UNKNOWN"
  ) &amp; "-" &amp;
  TEXT(COUNTIFS(P$4:P1730,P1730),"0000")
)
</f>
        <v/>
      </c>
    </row>
    <row r="1731">
      <c r="A1731" s="156"/>
      <c r="B1731" s="157"/>
      <c r="C1731" s="157"/>
      <c r="D1731" s="157"/>
      <c r="E1731" s="157"/>
      <c r="F1731" s="157"/>
      <c r="G1731" s="157"/>
      <c r="H1731" s="157"/>
      <c r="I1731" s="157"/>
      <c r="J1731" s="157"/>
      <c r="K1731" s="157"/>
      <c r="L1731" s="157"/>
      <c r="M1731" s="157"/>
      <c r="N1731" s="157"/>
      <c r="O1731" s="157"/>
      <c r="P1731" s="157"/>
      <c r="Q1731" s="157"/>
      <c r="R1731" s="157"/>
      <c r="S1731" s="157"/>
      <c r="T1731" s="157"/>
      <c r="U1731" s="157"/>
      <c r="V1731" s="157"/>
      <c r="W1731" s="157"/>
      <c r="X1731" s="157"/>
      <c r="Y1731" s="157"/>
      <c r="Z1731" s="157"/>
      <c r="AA1731" s="157"/>
      <c r="AB1731" s="157"/>
      <c r="AC1731" s="157"/>
      <c r="AD1731" s="157"/>
      <c r="AE1731" s="157"/>
      <c r="AF1731" s="157"/>
      <c r="AG1731" s="158" t="str">
        <f t="array" ref="AG1731">IF($P1731="", "",
  "IMT-" &amp; TEXT($A1731,"yyyy-mm-dd") &amp; "-" &amp;
  IFERROR(
    INDEX('{INDEX} Tour Packages'!A:AC,
      MATCH($P1731, '{INDEX} Tour Packages'!$A:$A, 0),
      MATCH("Destination Code", '{INDEX} Tour Packages'!$4:$4, 0)
    ),
    "UNKNOWN"
  ) &amp; "-" &amp;
  TEXT(COUNTIFS(P$4:P1731,P1731),"0000")
)
</f>
        <v/>
      </c>
    </row>
    <row r="1732">
      <c r="A1732" s="155"/>
      <c r="B1732" s="147"/>
      <c r="C1732" s="147"/>
      <c r="D1732" s="147"/>
      <c r="E1732" s="147"/>
      <c r="F1732" s="147"/>
      <c r="G1732" s="147"/>
      <c r="H1732" s="147"/>
      <c r="I1732" s="147"/>
      <c r="J1732" s="147"/>
      <c r="K1732" s="147"/>
      <c r="L1732" s="147"/>
      <c r="M1732" s="147"/>
      <c r="N1732" s="147"/>
      <c r="O1732" s="147"/>
      <c r="P1732" s="147"/>
      <c r="Q1732" s="147"/>
      <c r="R1732" s="147"/>
      <c r="S1732" s="147"/>
      <c r="T1732" s="147"/>
      <c r="U1732" s="147"/>
      <c r="V1732" s="147"/>
      <c r="W1732" s="147"/>
      <c r="X1732" s="147"/>
      <c r="Y1732" s="147"/>
      <c r="Z1732" s="147"/>
      <c r="AA1732" s="147"/>
      <c r="AB1732" s="147"/>
      <c r="AC1732" s="147"/>
      <c r="AD1732" s="147"/>
      <c r="AE1732" s="147"/>
      <c r="AF1732" s="147"/>
      <c r="AG1732" s="148" t="str">
        <f t="array" ref="AG1732">IF($P1732="", "",
  "IMT-" &amp; TEXT($A1732,"yyyy-mm-dd") &amp; "-" &amp;
  IFERROR(
    INDEX('{INDEX} Tour Packages'!A:AC,
      MATCH($P1732, '{INDEX} Tour Packages'!$A:$A, 0),
      MATCH("Destination Code", '{INDEX} Tour Packages'!$4:$4, 0)
    ),
    "UNKNOWN"
  ) &amp; "-" &amp;
  TEXT(COUNTIFS(P$4:P1732,P1732),"0000")
)
</f>
        <v/>
      </c>
    </row>
    <row r="1733">
      <c r="A1733" s="156"/>
      <c r="B1733" s="157"/>
      <c r="C1733" s="157"/>
      <c r="D1733" s="157"/>
      <c r="E1733" s="157"/>
      <c r="F1733" s="157"/>
      <c r="G1733" s="157"/>
      <c r="H1733" s="157"/>
      <c r="I1733" s="157"/>
      <c r="J1733" s="157"/>
      <c r="K1733" s="157"/>
      <c r="L1733" s="157"/>
      <c r="M1733" s="157"/>
      <c r="N1733" s="157"/>
      <c r="O1733" s="157"/>
      <c r="P1733" s="157"/>
      <c r="Q1733" s="157"/>
      <c r="R1733" s="157"/>
      <c r="S1733" s="157"/>
      <c r="T1733" s="157"/>
      <c r="U1733" s="157"/>
      <c r="V1733" s="157"/>
      <c r="W1733" s="157"/>
      <c r="X1733" s="157"/>
      <c r="Y1733" s="157"/>
      <c r="Z1733" s="157"/>
      <c r="AA1733" s="157"/>
      <c r="AB1733" s="157"/>
      <c r="AC1733" s="157"/>
      <c r="AD1733" s="157"/>
      <c r="AE1733" s="157"/>
      <c r="AF1733" s="157"/>
      <c r="AG1733" s="158" t="str">
        <f t="array" ref="AG1733">IF($P1733="", "",
  "IMT-" &amp; TEXT($A1733,"yyyy-mm-dd") &amp; "-" &amp;
  IFERROR(
    INDEX('{INDEX} Tour Packages'!A:AC,
      MATCH($P1733, '{INDEX} Tour Packages'!$A:$A, 0),
      MATCH("Destination Code", '{INDEX} Tour Packages'!$4:$4, 0)
    ),
    "UNKNOWN"
  ) &amp; "-" &amp;
  TEXT(COUNTIFS(P$4:P1733,P1733),"0000")
)
</f>
        <v/>
      </c>
    </row>
    <row r="1734">
      <c r="A1734" s="155"/>
      <c r="B1734" s="147"/>
      <c r="C1734" s="147"/>
      <c r="D1734" s="147"/>
      <c r="E1734" s="147"/>
      <c r="F1734" s="147"/>
      <c r="G1734" s="147"/>
      <c r="H1734" s="147"/>
      <c r="I1734" s="147"/>
      <c r="J1734" s="147"/>
      <c r="K1734" s="147"/>
      <c r="L1734" s="147"/>
      <c r="M1734" s="147"/>
      <c r="N1734" s="147"/>
      <c r="O1734" s="147"/>
      <c r="P1734" s="147"/>
      <c r="Q1734" s="147"/>
      <c r="R1734" s="147"/>
      <c r="S1734" s="147"/>
      <c r="T1734" s="147"/>
      <c r="U1734" s="147"/>
      <c r="V1734" s="147"/>
      <c r="W1734" s="147"/>
      <c r="X1734" s="147"/>
      <c r="Y1734" s="147"/>
      <c r="Z1734" s="147"/>
      <c r="AA1734" s="147"/>
      <c r="AB1734" s="147"/>
      <c r="AC1734" s="147"/>
      <c r="AD1734" s="147"/>
      <c r="AE1734" s="147"/>
      <c r="AF1734" s="147"/>
      <c r="AG1734" s="148" t="str">
        <f t="array" ref="AG1734">IF($P1734="", "",
  "IMT-" &amp; TEXT($A1734,"yyyy-mm-dd") &amp; "-" &amp;
  IFERROR(
    INDEX('{INDEX} Tour Packages'!A:AC,
      MATCH($P1734, '{INDEX} Tour Packages'!$A:$A, 0),
      MATCH("Destination Code", '{INDEX} Tour Packages'!$4:$4, 0)
    ),
    "UNKNOWN"
  ) &amp; "-" &amp;
  TEXT(COUNTIFS(P$4:P1734,P1734),"0000")
)
</f>
        <v/>
      </c>
    </row>
    <row r="1735">
      <c r="A1735" s="156"/>
      <c r="B1735" s="157"/>
      <c r="C1735" s="157"/>
      <c r="D1735" s="157"/>
      <c r="E1735" s="157"/>
      <c r="F1735" s="157"/>
      <c r="G1735" s="157"/>
      <c r="H1735" s="157"/>
      <c r="I1735" s="157"/>
      <c r="J1735" s="157"/>
      <c r="K1735" s="157"/>
      <c r="L1735" s="157"/>
      <c r="M1735" s="157"/>
      <c r="N1735" s="157"/>
      <c r="O1735" s="157"/>
      <c r="P1735" s="157"/>
      <c r="Q1735" s="157"/>
      <c r="R1735" s="157"/>
      <c r="S1735" s="157"/>
      <c r="T1735" s="157"/>
      <c r="U1735" s="157"/>
      <c r="V1735" s="157"/>
      <c r="W1735" s="157"/>
      <c r="X1735" s="157"/>
      <c r="Y1735" s="157"/>
      <c r="Z1735" s="157"/>
      <c r="AA1735" s="157"/>
      <c r="AB1735" s="157"/>
      <c r="AC1735" s="157"/>
      <c r="AD1735" s="157"/>
      <c r="AE1735" s="157"/>
      <c r="AF1735" s="157"/>
      <c r="AG1735" s="158" t="str">
        <f t="array" ref="AG1735">IF($P1735="", "",
  "IMT-" &amp; TEXT($A1735,"yyyy-mm-dd") &amp; "-" &amp;
  IFERROR(
    INDEX('{INDEX} Tour Packages'!A:AC,
      MATCH($P1735, '{INDEX} Tour Packages'!$A:$A, 0),
      MATCH("Destination Code", '{INDEX} Tour Packages'!$4:$4, 0)
    ),
    "UNKNOWN"
  ) &amp; "-" &amp;
  TEXT(COUNTIFS(P$4:P1735,P1735),"0000")
)
</f>
        <v/>
      </c>
    </row>
    <row r="1736">
      <c r="A1736" s="155"/>
      <c r="B1736" s="147"/>
      <c r="C1736" s="147"/>
      <c r="D1736" s="147"/>
      <c r="E1736" s="147"/>
      <c r="F1736" s="147"/>
      <c r="G1736" s="147"/>
      <c r="H1736" s="147"/>
      <c r="I1736" s="147"/>
      <c r="J1736" s="147"/>
      <c r="K1736" s="147"/>
      <c r="L1736" s="147"/>
      <c r="M1736" s="147"/>
      <c r="N1736" s="147"/>
      <c r="O1736" s="147"/>
      <c r="P1736" s="147"/>
      <c r="Q1736" s="147"/>
      <c r="R1736" s="147"/>
      <c r="S1736" s="147"/>
      <c r="T1736" s="147"/>
      <c r="U1736" s="147"/>
      <c r="V1736" s="147"/>
      <c r="W1736" s="147"/>
      <c r="X1736" s="147"/>
      <c r="Y1736" s="147"/>
      <c r="Z1736" s="147"/>
      <c r="AA1736" s="147"/>
      <c r="AB1736" s="147"/>
      <c r="AC1736" s="147"/>
      <c r="AD1736" s="147"/>
      <c r="AE1736" s="147"/>
      <c r="AF1736" s="147"/>
      <c r="AG1736" s="148" t="str">
        <f t="array" ref="AG1736">IF($P1736="", "",
  "IMT-" &amp; TEXT($A1736,"yyyy-mm-dd") &amp; "-" &amp;
  IFERROR(
    INDEX('{INDEX} Tour Packages'!A:AC,
      MATCH($P1736, '{INDEX} Tour Packages'!$A:$A, 0),
      MATCH("Destination Code", '{INDEX} Tour Packages'!$4:$4, 0)
    ),
    "UNKNOWN"
  ) &amp; "-" &amp;
  TEXT(COUNTIFS(P$4:P1736,P1736),"0000")
)
</f>
        <v/>
      </c>
    </row>
    <row r="1737">
      <c r="A1737" s="156"/>
      <c r="B1737" s="157"/>
      <c r="C1737" s="157"/>
      <c r="D1737" s="157"/>
      <c r="E1737" s="157"/>
      <c r="F1737" s="157"/>
      <c r="G1737" s="157"/>
      <c r="H1737" s="157"/>
      <c r="I1737" s="157"/>
      <c r="J1737" s="157"/>
      <c r="K1737" s="157"/>
      <c r="L1737" s="157"/>
      <c r="M1737" s="157"/>
      <c r="N1737" s="157"/>
      <c r="O1737" s="157"/>
      <c r="P1737" s="157"/>
      <c r="Q1737" s="157"/>
      <c r="R1737" s="157"/>
      <c r="S1737" s="157"/>
      <c r="T1737" s="157"/>
      <c r="U1737" s="157"/>
      <c r="V1737" s="157"/>
      <c r="W1737" s="157"/>
      <c r="X1737" s="157"/>
      <c r="Y1737" s="157"/>
      <c r="Z1737" s="157"/>
      <c r="AA1737" s="157"/>
      <c r="AB1737" s="157"/>
      <c r="AC1737" s="157"/>
      <c r="AD1737" s="157"/>
      <c r="AE1737" s="157"/>
      <c r="AF1737" s="157"/>
      <c r="AG1737" s="158" t="str">
        <f t="array" ref="AG1737">IF($P1737="", "",
  "IMT-" &amp; TEXT($A1737,"yyyy-mm-dd") &amp; "-" &amp;
  IFERROR(
    INDEX('{INDEX} Tour Packages'!A:AC,
      MATCH($P1737, '{INDEX} Tour Packages'!$A:$A, 0),
      MATCH("Destination Code", '{INDEX} Tour Packages'!$4:$4, 0)
    ),
    "UNKNOWN"
  ) &amp; "-" &amp;
  TEXT(COUNTIFS(P$4:P1737,P1737),"0000")
)
</f>
        <v/>
      </c>
    </row>
    <row r="1738">
      <c r="A1738" s="155"/>
      <c r="B1738" s="147"/>
      <c r="C1738" s="147"/>
      <c r="D1738" s="147"/>
      <c r="E1738" s="147"/>
      <c r="F1738" s="147"/>
      <c r="G1738" s="147"/>
      <c r="H1738" s="147"/>
      <c r="I1738" s="147"/>
      <c r="J1738" s="147"/>
      <c r="K1738" s="147"/>
      <c r="L1738" s="147"/>
      <c r="M1738" s="147"/>
      <c r="N1738" s="147"/>
      <c r="O1738" s="147"/>
      <c r="P1738" s="147"/>
      <c r="Q1738" s="147"/>
      <c r="R1738" s="147"/>
      <c r="S1738" s="147"/>
      <c r="T1738" s="147"/>
      <c r="U1738" s="147"/>
      <c r="V1738" s="147"/>
      <c r="W1738" s="147"/>
      <c r="X1738" s="147"/>
      <c r="Y1738" s="147"/>
      <c r="Z1738" s="147"/>
      <c r="AA1738" s="147"/>
      <c r="AB1738" s="147"/>
      <c r="AC1738" s="147"/>
      <c r="AD1738" s="147"/>
      <c r="AE1738" s="147"/>
      <c r="AF1738" s="147"/>
      <c r="AG1738" s="148" t="str">
        <f t="array" ref="AG1738">IF($P1738="", "",
  "IMT-" &amp; TEXT($A1738,"yyyy-mm-dd") &amp; "-" &amp;
  IFERROR(
    INDEX('{INDEX} Tour Packages'!A:AC,
      MATCH($P1738, '{INDEX} Tour Packages'!$A:$A, 0),
      MATCH("Destination Code", '{INDEX} Tour Packages'!$4:$4, 0)
    ),
    "UNKNOWN"
  ) &amp; "-" &amp;
  TEXT(COUNTIFS(P$4:P1738,P1738),"0000")
)
</f>
        <v/>
      </c>
    </row>
    <row r="1739">
      <c r="A1739" s="156"/>
      <c r="B1739" s="157"/>
      <c r="C1739" s="157"/>
      <c r="D1739" s="157"/>
      <c r="E1739" s="157"/>
      <c r="F1739" s="157"/>
      <c r="G1739" s="157"/>
      <c r="H1739" s="157"/>
      <c r="I1739" s="157"/>
      <c r="J1739" s="157"/>
      <c r="K1739" s="157"/>
      <c r="L1739" s="157"/>
      <c r="M1739" s="157"/>
      <c r="N1739" s="157"/>
      <c r="O1739" s="157"/>
      <c r="P1739" s="157"/>
      <c r="Q1739" s="157"/>
      <c r="R1739" s="157"/>
      <c r="S1739" s="157"/>
      <c r="T1739" s="157"/>
      <c r="U1739" s="157"/>
      <c r="V1739" s="157"/>
      <c r="W1739" s="157"/>
      <c r="X1739" s="157"/>
      <c r="Y1739" s="157"/>
      <c r="Z1739" s="157"/>
      <c r="AA1739" s="157"/>
      <c r="AB1739" s="157"/>
      <c r="AC1739" s="157"/>
      <c r="AD1739" s="157"/>
      <c r="AE1739" s="157"/>
      <c r="AF1739" s="157"/>
      <c r="AG1739" s="158" t="str">
        <f t="array" ref="AG1739">IF($P1739="", "",
  "IMT-" &amp; TEXT($A1739,"yyyy-mm-dd") &amp; "-" &amp;
  IFERROR(
    INDEX('{INDEX} Tour Packages'!A:AC,
      MATCH($P1739, '{INDEX} Tour Packages'!$A:$A, 0),
      MATCH("Destination Code", '{INDEX} Tour Packages'!$4:$4, 0)
    ),
    "UNKNOWN"
  ) &amp; "-" &amp;
  TEXT(COUNTIFS(P$4:P1739,P1739),"0000")
)
</f>
        <v/>
      </c>
    </row>
    <row r="1740">
      <c r="A1740" s="155"/>
      <c r="B1740" s="147"/>
      <c r="C1740" s="147"/>
      <c r="D1740" s="147"/>
      <c r="E1740" s="147"/>
      <c r="F1740" s="147"/>
      <c r="G1740" s="147"/>
      <c r="H1740" s="147"/>
      <c r="I1740" s="147"/>
      <c r="J1740" s="147"/>
      <c r="K1740" s="147"/>
      <c r="L1740" s="147"/>
      <c r="M1740" s="147"/>
      <c r="N1740" s="147"/>
      <c r="O1740" s="147"/>
      <c r="P1740" s="147"/>
      <c r="Q1740" s="147"/>
      <c r="R1740" s="147"/>
      <c r="S1740" s="147"/>
      <c r="T1740" s="147"/>
      <c r="U1740" s="147"/>
      <c r="V1740" s="147"/>
      <c r="W1740" s="147"/>
      <c r="X1740" s="147"/>
      <c r="Y1740" s="147"/>
      <c r="Z1740" s="147"/>
      <c r="AA1740" s="147"/>
      <c r="AB1740" s="147"/>
      <c r="AC1740" s="147"/>
      <c r="AD1740" s="147"/>
      <c r="AE1740" s="147"/>
      <c r="AF1740" s="147"/>
      <c r="AG1740" s="148" t="str">
        <f t="array" ref="AG1740">IF($P1740="", "",
  "IMT-" &amp; TEXT($A1740,"yyyy-mm-dd") &amp; "-" &amp;
  IFERROR(
    INDEX('{INDEX} Tour Packages'!A:AC,
      MATCH($P1740, '{INDEX} Tour Packages'!$A:$A, 0),
      MATCH("Destination Code", '{INDEX} Tour Packages'!$4:$4, 0)
    ),
    "UNKNOWN"
  ) &amp; "-" &amp;
  TEXT(COUNTIFS(P$4:P1740,P1740),"0000")
)
</f>
        <v/>
      </c>
    </row>
    <row r="1741">
      <c r="A1741" s="156"/>
      <c r="B1741" s="157"/>
      <c r="C1741" s="157"/>
      <c r="D1741" s="157"/>
      <c r="E1741" s="157"/>
      <c r="F1741" s="157"/>
      <c r="G1741" s="157"/>
      <c r="H1741" s="157"/>
      <c r="I1741" s="157"/>
      <c r="J1741" s="157"/>
      <c r="K1741" s="157"/>
      <c r="L1741" s="157"/>
      <c r="M1741" s="157"/>
      <c r="N1741" s="157"/>
      <c r="O1741" s="157"/>
      <c r="P1741" s="157"/>
      <c r="Q1741" s="157"/>
      <c r="R1741" s="157"/>
      <c r="S1741" s="157"/>
      <c r="T1741" s="157"/>
      <c r="U1741" s="157"/>
      <c r="V1741" s="157"/>
      <c r="W1741" s="157"/>
      <c r="X1741" s="157"/>
      <c r="Y1741" s="157"/>
      <c r="Z1741" s="157"/>
      <c r="AA1741" s="157"/>
      <c r="AB1741" s="157"/>
      <c r="AC1741" s="157"/>
      <c r="AD1741" s="157"/>
      <c r="AE1741" s="157"/>
      <c r="AF1741" s="157"/>
      <c r="AG1741" s="158" t="str">
        <f t="array" ref="AG1741">IF($P1741="", "",
  "IMT-" &amp; TEXT($A1741,"yyyy-mm-dd") &amp; "-" &amp;
  IFERROR(
    INDEX('{INDEX} Tour Packages'!A:AC,
      MATCH($P1741, '{INDEX} Tour Packages'!$A:$A, 0),
      MATCH("Destination Code", '{INDEX} Tour Packages'!$4:$4, 0)
    ),
    "UNKNOWN"
  ) &amp; "-" &amp;
  TEXT(COUNTIFS(P$4:P1741,P1741),"0000")
)
</f>
        <v/>
      </c>
    </row>
    <row r="1742">
      <c r="A1742" s="155"/>
      <c r="B1742" s="147"/>
      <c r="C1742" s="147"/>
      <c r="D1742" s="147"/>
      <c r="E1742" s="147"/>
      <c r="F1742" s="147"/>
      <c r="G1742" s="147"/>
      <c r="H1742" s="147"/>
      <c r="I1742" s="147"/>
      <c r="J1742" s="147"/>
      <c r="K1742" s="147"/>
      <c r="L1742" s="147"/>
      <c r="M1742" s="147"/>
      <c r="N1742" s="147"/>
      <c r="O1742" s="147"/>
      <c r="P1742" s="147"/>
      <c r="Q1742" s="147"/>
      <c r="R1742" s="147"/>
      <c r="S1742" s="147"/>
      <c r="T1742" s="147"/>
      <c r="U1742" s="147"/>
      <c r="V1742" s="147"/>
      <c r="W1742" s="147"/>
      <c r="X1742" s="147"/>
      <c r="Y1742" s="147"/>
      <c r="Z1742" s="147"/>
      <c r="AA1742" s="147"/>
      <c r="AB1742" s="147"/>
      <c r="AC1742" s="147"/>
      <c r="AD1742" s="147"/>
      <c r="AE1742" s="147"/>
      <c r="AF1742" s="147"/>
      <c r="AG1742" s="148" t="str">
        <f t="array" ref="AG1742">IF($P1742="", "",
  "IMT-" &amp; TEXT($A1742,"yyyy-mm-dd") &amp; "-" &amp;
  IFERROR(
    INDEX('{INDEX} Tour Packages'!A:AC,
      MATCH($P1742, '{INDEX} Tour Packages'!$A:$A, 0),
      MATCH("Destination Code", '{INDEX} Tour Packages'!$4:$4, 0)
    ),
    "UNKNOWN"
  ) &amp; "-" &amp;
  TEXT(COUNTIFS(P$4:P1742,P1742),"0000")
)
</f>
        <v/>
      </c>
    </row>
    <row r="1743">
      <c r="A1743" s="156"/>
      <c r="B1743" s="157"/>
      <c r="C1743" s="157"/>
      <c r="D1743" s="157"/>
      <c r="E1743" s="157"/>
      <c r="F1743" s="157"/>
      <c r="G1743" s="157"/>
      <c r="H1743" s="157"/>
      <c r="I1743" s="157"/>
      <c r="J1743" s="157"/>
      <c r="K1743" s="157"/>
      <c r="L1743" s="157"/>
      <c r="M1743" s="157"/>
      <c r="N1743" s="157"/>
      <c r="O1743" s="157"/>
      <c r="P1743" s="157"/>
      <c r="Q1743" s="157"/>
      <c r="R1743" s="157"/>
      <c r="S1743" s="157"/>
      <c r="T1743" s="157"/>
      <c r="U1743" s="157"/>
      <c r="V1743" s="157"/>
      <c r="W1743" s="157"/>
      <c r="X1743" s="157"/>
      <c r="Y1743" s="157"/>
      <c r="Z1743" s="157"/>
      <c r="AA1743" s="157"/>
      <c r="AB1743" s="157"/>
      <c r="AC1743" s="157"/>
      <c r="AD1743" s="157"/>
      <c r="AE1743" s="157"/>
      <c r="AF1743" s="157"/>
      <c r="AG1743" s="158" t="str">
        <f t="array" ref="AG1743">IF($P1743="", "",
  "IMT-" &amp; TEXT($A1743,"yyyy-mm-dd") &amp; "-" &amp;
  IFERROR(
    INDEX('{INDEX} Tour Packages'!A:AC,
      MATCH($P1743, '{INDEX} Tour Packages'!$A:$A, 0),
      MATCH("Destination Code", '{INDEX} Tour Packages'!$4:$4, 0)
    ),
    "UNKNOWN"
  ) &amp; "-" &amp;
  TEXT(COUNTIFS(P$4:P1743,P1743),"0000")
)
</f>
        <v/>
      </c>
    </row>
    <row r="1744">
      <c r="A1744" s="155"/>
      <c r="B1744" s="147"/>
      <c r="C1744" s="147"/>
      <c r="D1744" s="147"/>
      <c r="E1744" s="147"/>
      <c r="F1744" s="147"/>
      <c r="G1744" s="147"/>
      <c r="H1744" s="147"/>
      <c r="I1744" s="147"/>
      <c r="J1744" s="147"/>
      <c r="K1744" s="147"/>
      <c r="L1744" s="147"/>
      <c r="M1744" s="147"/>
      <c r="N1744" s="147"/>
      <c r="O1744" s="147"/>
      <c r="P1744" s="147"/>
      <c r="Q1744" s="147"/>
      <c r="R1744" s="147"/>
      <c r="S1744" s="147"/>
      <c r="T1744" s="147"/>
      <c r="U1744" s="147"/>
      <c r="V1744" s="147"/>
      <c r="W1744" s="147"/>
      <c r="X1744" s="147"/>
      <c r="Y1744" s="147"/>
      <c r="Z1744" s="147"/>
      <c r="AA1744" s="147"/>
      <c r="AB1744" s="147"/>
      <c r="AC1744" s="147"/>
      <c r="AD1744" s="147"/>
      <c r="AE1744" s="147"/>
      <c r="AF1744" s="147"/>
      <c r="AG1744" s="148" t="str">
        <f t="array" ref="AG1744">IF($P1744="", "",
  "IMT-" &amp; TEXT($A1744,"yyyy-mm-dd") &amp; "-" &amp;
  IFERROR(
    INDEX('{INDEX} Tour Packages'!A:AC,
      MATCH($P1744, '{INDEX} Tour Packages'!$A:$A, 0),
      MATCH("Destination Code", '{INDEX} Tour Packages'!$4:$4, 0)
    ),
    "UNKNOWN"
  ) &amp; "-" &amp;
  TEXT(COUNTIFS(P$4:P1744,P1744),"0000")
)
</f>
        <v/>
      </c>
    </row>
    <row r="1745">
      <c r="A1745" s="156"/>
      <c r="B1745" s="157"/>
      <c r="C1745" s="157"/>
      <c r="D1745" s="157"/>
      <c r="E1745" s="157"/>
      <c r="F1745" s="157"/>
      <c r="G1745" s="157"/>
      <c r="H1745" s="157"/>
      <c r="I1745" s="157"/>
      <c r="J1745" s="157"/>
      <c r="K1745" s="157"/>
      <c r="L1745" s="157"/>
      <c r="M1745" s="157"/>
      <c r="N1745" s="157"/>
      <c r="O1745" s="157"/>
      <c r="P1745" s="157"/>
      <c r="Q1745" s="157"/>
      <c r="R1745" s="157"/>
      <c r="S1745" s="157"/>
      <c r="T1745" s="157"/>
      <c r="U1745" s="157"/>
      <c r="V1745" s="157"/>
      <c r="W1745" s="157"/>
      <c r="X1745" s="157"/>
      <c r="Y1745" s="157"/>
      <c r="Z1745" s="157"/>
      <c r="AA1745" s="157"/>
      <c r="AB1745" s="157"/>
      <c r="AC1745" s="157"/>
      <c r="AD1745" s="157"/>
      <c r="AE1745" s="157"/>
      <c r="AF1745" s="157"/>
      <c r="AG1745" s="158" t="str">
        <f t="array" ref="AG1745">IF($P1745="", "",
  "IMT-" &amp; TEXT($A1745,"yyyy-mm-dd") &amp; "-" &amp;
  IFERROR(
    INDEX('{INDEX} Tour Packages'!A:AC,
      MATCH($P1745, '{INDEX} Tour Packages'!$A:$A, 0),
      MATCH("Destination Code", '{INDEX} Tour Packages'!$4:$4, 0)
    ),
    "UNKNOWN"
  ) &amp; "-" &amp;
  TEXT(COUNTIFS(P$4:P1745,P1745),"0000")
)
</f>
        <v/>
      </c>
    </row>
    <row r="1746">
      <c r="A1746" s="155"/>
      <c r="B1746" s="147"/>
      <c r="C1746" s="147"/>
      <c r="D1746" s="147"/>
      <c r="E1746" s="147"/>
      <c r="F1746" s="147"/>
      <c r="G1746" s="147"/>
      <c r="H1746" s="147"/>
      <c r="I1746" s="147"/>
      <c r="J1746" s="147"/>
      <c r="K1746" s="147"/>
      <c r="L1746" s="147"/>
      <c r="M1746" s="147"/>
      <c r="N1746" s="147"/>
      <c r="O1746" s="147"/>
      <c r="P1746" s="147"/>
      <c r="Q1746" s="147"/>
      <c r="R1746" s="147"/>
      <c r="S1746" s="147"/>
      <c r="T1746" s="147"/>
      <c r="U1746" s="147"/>
      <c r="V1746" s="147"/>
      <c r="W1746" s="147"/>
      <c r="X1746" s="147"/>
      <c r="Y1746" s="147"/>
      <c r="Z1746" s="147"/>
      <c r="AA1746" s="147"/>
      <c r="AB1746" s="147"/>
      <c r="AC1746" s="147"/>
      <c r="AD1746" s="147"/>
      <c r="AE1746" s="147"/>
      <c r="AF1746" s="147"/>
      <c r="AG1746" s="148" t="str">
        <f t="array" ref="AG1746">IF($P1746="", "",
  "IMT-" &amp; TEXT($A1746,"yyyy-mm-dd") &amp; "-" &amp;
  IFERROR(
    INDEX('{INDEX} Tour Packages'!A:AC,
      MATCH($P1746, '{INDEX} Tour Packages'!$A:$A, 0),
      MATCH("Destination Code", '{INDEX} Tour Packages'!$4:$4, 0)
    ),
    "UNKNOWN"
  ) &amp; "-" &amp;
  TEXT(COUNTIFS(P$4:P1746,P1746),"0000")
)
</f>
        <v/>
      </c>
    </row>
    <row r="1747">
      <c r="A1747" s="156"/>
      <c r="B1747" s="157"/>
      <c r="C1747" s="157"/>
      <c r="D1747" s="157"/>
      <c r="E1747" s="157"/>
      <c r="F1747" s="157"/>
      <c r="G1747" s="157"/>
      <c r="H1747" s="157"/>
      <c r="I1747" s="157"/>
      <c r="J1747" s="157"/>
      <c r="K1747" s="157"/>
      <c r="L1747" s="157"/>
      <c r="M1747" s="157"/>
      <c r="N1747" s="157"/>
      <c r="O1747" s="157"/>
      <c r="P1747" s="157"/>
      <c r="Q1747" s="157"/>
      <c r="R1747" s="157"/>
      <c r="S1747" s="157"/>
      <c r="T1747" s="157"/>
      <c r="U1747" s="157"/>
      <c r="V1747" s="157"/>
      <c r="W1747" s="157"/>
      <c r="X1747" s="157"/>
      <c r="Y1747" s="157"/>
      <c r="Z1747" s="157"/>
      <c r="AA1747" s="157"/>
      <c r="AB1747" s="157"/>
      <c r="AC1747" s="157"/>
      <c r="AD1747" s="157"/>
      <c r="AE1747" s="157"/>
      <c r="AF1747" s="157"/>
      <c r="AG1747" s="158" t="str">
        <f t="array" ref="AG1747">IF($P1747="", "",
  "IMT-" &amp; TEXT($A1747,"yyyy-mm-dd") &amp; "-" &amp;
  IFERROR(
    INDEX('{INDEX} Tour Packages'!A:AC,
      MATCH($P1747, '{INDEX} Tour Packages'!$A:$A, 0),
      MATCH("Destination Code", '{INDEX} Tour Packages'!$4:$4, 0)
    ),
    "UNKNOWN"
  ) &amp; "-" &amp;
  TEXT(COUNTIFS(P$4:P1747,P1747),"0000")
)
</f>
        <v/>
      </c>
    </row>
    <row r="1748">
      <c r="A1748" s="155"/>
      <c r="B1748" s="147"/>
      <c r="C1748" s="147"/>
      <c r="D1748" s="147"/>
      <c r="E1748" s="147"/>
      <c r="F1748" s="147"/>
      <c r="G1748" s="147"/>
      <c r="H1748" s="147"/>
      <c r="I1748" s="147"/>
      <c r="J1748" s="147"/>
      <c r="K1748" s="147"/>
      <c r="L1748" s="147"/>
      <c r="M1748" s="147"/>
      <c r="N1748" s="147"/>
      <c r="O1748" s="147"/>
      <c r="P1748" s="147"/>
      <c r="Q1748" s="147"/>
      <c r="R1748" s="147"/>
      <c r="S1748" s="147"/>
      <c r="T1748" s="147"/>
      <c r="U1748" s="147"/>
      <c r="V1748" s="147"/>
      <c r="W1748" s="147"/>
      <c r="X1748" s="147"/>
      <c r="Y1748" s="147"/>
      <c r="Z1748" s="147"/>
      <c r="AA1748" s="147"/>
      <c r="AB1748" s="147"/>
      <c r="AC1748" s="147"/>
      <c r="AD1748" s="147"/>
      <c r="AE1748" s="147"/>
      <c r="AF1748" s="147"/>
      <c r="AG1748" s="148" t="str">
        <f t="array" ref="AG1748">IF($P1748="", "",
  "IMT-" &amp; TEXT($A1748,"yyyy-mm-dd") &amp; "-" &amp;
  IFERROR(
    INDEX('{INDEX} Tour Packages'!A:AC,
      MATCH($P1748, '{INDEX} Tour Packages'!$A:$A, 0),
      MATCH("Destination Code", '{INDEX} Tour Packages'!$4:$4, 0)
    ),
    "UNKNOWN"
  ) &amp; "-" &amp;
  TEXT(COUNTIFS(P$4:P1748,P1748),"0000")
)
</f>
        <v/>
      </c>
    </row>
    <row r="1749">
      <c r="A1749" s="156"/>
      <c r="B1749" s="157"/>
      <c r="C1749" s="157"/>
      <c r="D1749" s="157"/>
      <c r="E1749" s="157"/>
      <c r="F1749" s="157"/>
      <c r="G1749" s="157"/>
      <c r="H1749" s="157"/>
      <c r="I1749" s="157"/>
      <c r="J1749" s="157"/>
      <c r="K1749" s="157"/>
      <c r="L1749" s="157"/>
      <c r="M1749" s="157"/>
      <c r="N1749" s="157"/>
      <c r="O1749" s="157"/>
      <c r="P1749" s="157"/>
      <c r="Q1749" s="157"/>
      <c r="R1749" s="157"/>
      <c r="S1749" s="157"/>
      <c r="T1749" s="157"/>
      <c r="U1749" s="157"/>
      <c r="V1749" s="157"/>
      <c r="W1749" s="157"/>
      <c r="X1749" s="157"/>
      <c r="Y1749" s="157"/>
      <c r="Z1749" s="157"/>
      <c r="AA1749" s="157"/>
      <c r="AB1749" s="157"/>
      <c r="AC1749" s="157"/>
      <c r="AD1749" s="157"/>
      <c r="AE1749" s="157"/>
      <c r="AF1749" s="157"/>
      <c r="AG1749" s="158" t="str">
        <f t="array" ref="AG1749">IF($P1749="", "",
  "IMT-" &amp; TEXT($A1749,"yyyy-mm-dd") &amp; "-" &amp;
  IFERROR(
    INDEX('{INDEX} Tour Packages'!A:AC,
      MATCH($P1749, '{INDEX} Tour Packages'!$A:$A, 0),
      MATCH("Destination Code", '{INDEX} Tour Packages'!$4:$4, 0)
    ),
    "UNKNOWN"
  ) &amp; "-" &amp;
  TEXT(COUNTIFS(P$4:P1749,P1749),"0000")
)
</f>
        <v/>
      </c>
    </row>
    <row r="1750">
      <c r="A1750" s="155"/>
      <c r="B1750" s="147"/>
      <c r="C1750" s="147"/>
      <c r="D1750" s="147"/>
      <c r="E1750" s="147"/>
      <c r="F1750" s="147"/>
      <c r="G1750" s="147"/>
      <c r="H1750" s="147"/>
      <c r="I1750" s="147"/>
      <c r="J1750" s="147"/>
      <c r="K1750" s="147"/>
      <c r="L1750" s="147"/>
      <c r="M1750" s="147"/>
      <c r="N1750" s="147"/>
      <c r="O1750" s="147"/>
      <c r="P1750" s="147"/>
      <c r="Q1750" s="147"/>
      <c r="R1750" s="147"/>
      <c r="S1750" s="147"/>
      <c r="T1750" s="147"/>
      <c r="U1750" s="147"/>
      <c r="V1750" s="147"/>
      <c r="W1750" s="147"/>
      <c r="X1750" s="147"/>
      <c r="Y1750" s="147"/>
      <c r="Z1750" s="147"/>
      <c r="AA1750" s="147"/>
      <c r="AB1750" s="147"/>
      <c r="AC1750" s="147"/>
      <c r="AD1750" s="147"/>
      <c r="AE1750" s="147"/>
      <c r="AF1750" s="147"/>
      <c r="AG1750" s="148" t="str">
        <f t="array" ref="AG1750">IF($P1750="", "",
  "IMT-" &amp; TEXT($A1750,"yyyy-mm-dd") &amp; "-" &amp;
  IFERROR(
    INDEX('{INDEX} Tour Packages'!A:AC,
      MATCH($P1750, '{INDEX} Tour Packages'!$A:$A, 0),
      MATCH("Destination Code", '{INDEX} Tour Packages'!$4:$4, 0)
    ),
    "UNKNOWN"
  ) &amp; "-" &amp;
  TEXT(COUNTIFS(P$4:P1750,P1750),"0000")
)
</f>
        <v/>
      </c>
    </row>
    <row r="1751">
      <c r="A1751" s="156"/>
      <c r="B1751" s="157"/>
      <c r="C1751" s="157"/>
      <c r="D1751" s="157"/>
      <c r="E1751" s="157"/>
      <c r="F1751" s="157"/>
      <c r="G1751" s="157"/>
      <c r="H1751" s="157"/>
      <c r="I1751" s="157"/>
      <c r="J1751" s="157"/>
      <c r="K1751" s="157"/>
      <c r="L1751" s="157"/>
      <c r="M1751" s="157"/>
      <c r="N1751" s="157"/>
      <c r="O1751" s="157"/>
      <c r="P1751" s="157"/>
      <c r="Q1751" s="157"/>
      <c r="R1751" s="157"/>
      <c r="S1751" s="157"/>
      <c r="T1751" s="157"/>
      <c r="U1751" s="157"/>
      <c r="V1751" s="157"/>
      <c r="W1751" s="157"/>
      <c r="X1751" s="157"/>
      <c r="Y1751" s="157"/>
      <c r="Z1751" s="157"/>
      <c r="AA1751" s="157"/>
      <c r="AB1751" s="157"/>
      <c r="AC1751" s="157"/>
      <c r="AD1751" s="157"/>
      <c r="AE1751" s="157"/>
      <c r="AF1751" s="157"/>
      <c r="AG1751" s="158" t="str">
        <f t="array" ref="AG1751">IF($P1751="", "",
  "IMT-" &amp; TEXT($A1751,"yyyy-mm-dd") &amp; "-" &amp;
  IFERROR(
    INDEX('{INDEX} Tour Packages'!A:AC,
      MATCH($P1751, '{INDEX} Tour Packages'!$A:$A, 0),
      MATCH("Destination Code", '{INDEX} Tour Packages'!$4:$4, 0)
    ),
    "UNKNOWN"
  ) &amp; "-" &amp;
  TEXT(COUNTIFS(P$4:P1751,P1751),"0000")
)
</f>
        <v/>
      </c>
    </row>
    <row r="1752">
      <c r="A1752" s="155"/>
      <c r="B1752" s="147"/>
      <c r="C1752" s="147"/>
      <c r="D1752" s="147"/>
      <c r="E1752" s="147"/>
      <c r="F1752" s="147"/>
      <c r="G1752" s="147"/>
      <c r="H1752" s="147"/>
      <c r="I1752" s="147"/>
      <c r="J1752" s="147"/>
      <c r="K1752" s="147"/>
      <c r="L1752" s="147"/>
      <c r="M1752" s="147"/>
      <c r="N1752" s="147"/>
      <c r="O1752" s="147"/>
      <c r="P1752" s="147"/>
      <c r="Q1752" s="147"/>
      <c r="R1752" s="147"/>
      <c r="S1752" s="147"/>
      <c r="T1752" s="147"/>
      <c r="U1752" s="147"/>
      <c r="V1752" s="147"/>
      <c r="W1752" s="147"/>
      <c r="X1752" s="147"/>
      <c r="Y1752" s="147"/>
      <c r="Z1752" s="147"/>
      <c r="AA1752" s="147"/>
      <c r="AB1752" s="147"/>
      <c r="AC1752" s="147"/>
      <c r="AD1752" s="147"/>
      <c r="AE1752" s="147"/>
      <c r="AF1752" s="147"/>
      <c r="AG1752" s="148" t="str">
        <f t="array" ref="AG1752">IF($P1752="", "",
  "IMT-" &amp; TEXT($A1752,"yyyy-mm-dd") &amp; "-" &amp;
  IFERROR(
    INDEX('{INDEX} Tour Packages'!A:AC,
      MATCH($P1752, '{INDEX} Tour Packages'!$A:$A, 0),
      MATCH("Destination Code", '{INDEX} Tour Packages'!$4:$4, 0)
    ),
    "UNKNOWN"
  ) &amp; "-" &amp;
  TEXT(COUNTIFS(P$4:P1752,P1752),"0000")
)
</f>
        <v/>
      </c>
    </row>
    <row r="1753">
      <c r="A1753" s="156"/>
      <c r="B1753" s="157"/>
      <c r="C1753" s="157"/>
      <c r="D1753" s="157"/>
      <c r="E1753" s="157"/>
      <c r="F1753" s="157"/>
      <c r="G1753" s="157"/>
      <c r="H1753" s="157"/>
      <c r="I1753" s="157"/>
      <c r="J1753" s="157"/>
      <c r="K1753" s="157"/>
      <c r="L1753" s="157"/>
      <c r="M1753" s="157"/>
      <c r="N1753" s="157"/>
      <c r="O1753" s="157"/>
      <c r="P1753" s="157"/>
      <c r="Q1753" s="157"/>
      <c r="R1753" s="157"/>
      <c r="S1753" s="157"/>
      <c r="T1753" s="157"/>
      <c r="U1753" s="157"/>
      <c r="V1753" s="157"/>
      <c r="W1753" s="157"/>
      <c r="X1753" s="157"/>
      <c r="Y1753" s="157"/>
      <c r="Z1753" s="157"/>
      <c r="AA1753" s="157"/>
      <c r="AB1753" s="157"/>
      <c r="AC1753" s="157"/>
      <c r="AD1753" s="157"/>
      <c r="AE1753" s="157"/>
      <c r="AF1753" s="157"/>
      <c r="AG1753" s="158" t="str">
        <f t="array" ref="AG1753">IF($P1753="", "",
  "IMT-" &amp; TEXT($A1753,"yyyy-mm-dd") &amp; "-" &amp;
  IFERROR(
    INDEX('{INDEX} Tour Packages'!A:AC,
      MATCH($P1753, '{INDEX} Tour Packages'!$A:$A, 0),
      MATCH("Destination Code", '{INDEX} Tour Packages'!$4:$4, 0)
    ),
    "UNKNOWN"
  ) &amp; "-" &amp;
  TEXT(COUNTIFS(P$4:P1753,P1753),"0000")
)
</f>
        <v/>
      </c>
    </row>
    <row r="1754">
      <c r="A1754" s="155"/>
      <c r="B1754" s="147"/>
      <c r="C1754" s="147"/>
      <c r="D1754" s="147"/>
      <c r="E1754" s="147"/>
      <c r="F1754" s="147"/>
      <c r="G1754" s="147"/>
      <c r="H1754" s="147"/>
      <c r="I1754" s="147"/>
      <c r="J1754" s="147"/>
      <c r="K1754" s="147"/>
      <c r="L1754" s="147"/>
      <c r="M1754" s="147"/>
      <c r="N1754" s="147"/>
      <c r="O1754" s="147"/>
      <c r="P1754" s="147"/>
      <c r="Q1754" s="147"/>
      <c r="R1754" s="147"/>
      <c r="S1754" s="147"/>
      <c r="T1754" s="147"/>
      <c r="U1754" s="147"/>
      <c r="V1754" s="147"/>
      <c r="W1754" s="147"/>
      <c r="X1754" s="147"/>
      <c r="Y1754" s="147"/>
      <c r="Z1754" s="147"/>
      <c r="AA1754" s="147"/>
      <c r="AB1754" s="147"/>
      <c r="AC1754" s="147"/>
      <c r="AD1754" s="147"/>
      <c r="AE1754" s="147"/>
      <c r="AF1754" s="147"/>
      <c r="AG1754" s="148" t="str">
        <f t="array" ref="AG1754">IF($P1754="", "",
  "IMT-" &amp; TEXT($A1754,"yyyy-mm-dd") &amp; "-" &amp;
  IFERROR(
    INDEX('{INDEX} Tour Packages'!A:AC,
      MATCH($P1754, '{INDEX} Tour Packages'!$A:$A, 0),
      MATCH("Destination Code", '{INDEX} Tour Packages'!$4:$4, 0)
    ),
    "UNKNOWN"
  ) &amp; "-" &amp;
  TEXT(COUNTIFS(P$4:P1754,P1754),"0000")
)
</f>
        <v/>
      </c>
    </row>
    <row r="1755">
      <c r="A1755" s="156"/>
      <c r="B1755" s="157"/>
      <c r="C1755" s="157"/>
      <c r="D1755" s="157"/>
      <c r="E1755" s="157"/>
      <c r="F1755" s="157"/>
      <c r="G1755" s="157"/>
      <c r="H1755" s="157"/>
      <c r="I1755" s="157"/>
      <c r="J1755" s="157"/>
      <c r="K1755" s="157"/>
      <c r="L1755" s="157"/>
      <c r="M1755" s="157"/>
      <c r="N1755" s="157"/>
      <c r="O1755" s="157"/>
      <c r="P1755" s="157"/>
      <c r="Q1755" s="157"/>
      <c r="R1755" s="157"/>
      <c r="S1755" s="157"/>
      <c r="T1755" s="157"/>
      <c r="U1755" s="157"/>
      <c r="V1755" s="157"/>
      <c r="W1755" s="157"/>
      <c r="X1755" s="157"/>
      <c r="Y1755" s="157"/>
      <c r="Z1755" s="157"/>
      <c r="AA1755" s="157"/>
      <c r="AB1755" s="157"/>
      <c r="AC1755" s="157"/>
      <c r="AD1755" s="157"/>
      <c r="AE1755" s="157"/>
      <c r="AF1755" s="157"/>
      <c r="AG1755" s="158" t="str">
        <f t="array" ref="AG1755">IF($P1755="", "",
  "IMT-" &amp; TEXT($A1755,"yyyy-mm-dd") &amp; "-" &amp;
  IFERROR(
    INDEX('{INDEX} Tour Packages'!A:AC,
      MATCH($P1755, '{INDEX} Tour Packages'!$A:$A, 0),
      MATCH("Destination Code", '{INDEX} Tour Packages'!$4:$4, 0)
    ),
    "UNKNOWN"
  ) &amp; "-" &amp;
  TEXT(COUNTIFS(P$4:P1755,P1755),"0000")
)
</f>
        <v/>
      </c>
    </row>
    <row r="1756">
      <c r="A1756" s="155"/>
      <c r="B1756" s="147"/>
      <c r="C1756" s="147"/>
      <c r="D1756" s="147"/>
      <c r="E1756" s="147"/>
      <c r="F1756" s="147"/>
      <c r="G1756" s="147"/>
      <c r="H1756" s="147"/>
      <c r="I1756" s="147"/>
      <c r="J1756" s="147"/>
      <c r="K1756" s="147"/>
      <c r="L1756" s="147"/>
      <c r="M1756" s="147"/>
      <c r="N1756" s="147"/>
      <c r="O1756" s="147"/>
      <c r="P1756" s="147"/>
      <c r="Q1756" s="147"/>
      <c r="R1756" s="147"/>
      <c r="S1756" s="147"/>
      <c r="T1756" s="147"/>
      <c r="U1756" s="147"/>
      <c r="V1756" s="147"/>
      <c r="W1756" s="147"/>
      <c r="X1756" s="147"/>
      <c r="Y1756" s="147"/>
      <c r="Z1756" s="147"/>
      <c r="AA1756" s="147"/>
      <c r="AB1756" s="147"/>
      <c r="AC1756" s="147"/>
      <c r="AD1756" s="147"/>
      <c r="AE1756" s="147"/>
      <c r="AF1756" s="147"/>
      <c r="AG1756" s="148" t="str">
        <f t="array" ref="AG1756">IF($P1756="", "",
  "IMT-" &amp; TEXT($A1756,"yyyy-mm-dd") &amp; "-" &amp;
  IFERROR(
    INDEX('{INDEX} Tour Packages'!A:AC,
      MATCH($P1756, '{INDEX} Tour Packages'!$A:$A, 0),
      MATCH("Destination Code", '{INDEX} Tour Packages'!$4:$4, 0)
    ),
    "UNKNOWN"
  ) &amp; "-" &amp;
  TEXT(COUNTIFS(P$4:P1756,P1756),"0000")
)
</f>
        <v/>
      </c>
    </row>
    <row r="1757">
      <c r="A1757" s="156"/>
      <c r="B1757" s="157"/>
      <c r="C1757" s="157"/>
      <c r="D1757" s="157"/>
      <c r="E1757" s="157"/>
      <c r="F1757" s="157"/>
      <c r="G1757" s="157"/>
      <c r="H1757" s="157"/>
      <c r="I1757" s="157"/>
      <c r="J1757" s="157"/>
      <c r="K1757" s="157"/>
      <c r="L1757" s="157"/>
      <c r="M1757" s="157"/>
      <c r="N1757" s="157"/>
      <c r="O1757" s="157"/>
      <c r="P1757" s="157"/>
      <c r="Q1757" s="157"/>
      <c r="R1757" s="157"/>
      <c r="S1757" s="157"/>
      <c r="T1757" s="157"/>
      <c r="U1757" s="157"/>
      <c r="V1757" s="157"/>
      <c r="W1757" s="157"/>
      <c r="X1757" s="157"/>
      <c r="Y1757" s="157"/>
      <c r="Z1757" s="157"/>
      <c r="AA1757" s="157"/>
      <c r="AB1757" s="157"/>
      <c r="AC1757" s="157"/>
      <c r="AD1757" s="157"/>
      <c r="AE1757" s="157"/>
      <c r="AF1757" s="157"/>
      <c r="AG1757" s="158" t="str">
        <f t="array" ref="AG1757">IF($P1757="", "",
  "IMT-" &amp; TEXT($A1757,"yyyy-mm-dd") &amp; "-" &amp;
  IFERROR(
    INDEX('{INDEX} Tour Packages'!A:AC,
      MATCH($P1757, '{INDEX} Tour Packages'!$A:$A, 0),
      MATCH("Destination Code", '{INDEX} Tour Packages'!$4:$4, 0)
    ),
    "UNKNOWN"
  ) &amp; "-" &amp;
  TEXT(COUNTIFS(P$4:P1757,P1757),"0000")
)
</f>
        <v/>
      </c>
    </row>
    <row r="1758">
      <c r="A1758" s="155"/>
      <c r="B1758" s="147"/>
      <c r="C1758" s="147"/>
      <c r="D1758" s="147"/>
      <c r="E1758" s="147"/>
      <c r="F1758" s="147"/>
      <c r="G1758" s="147"/>
      <c r="H1758" s="147"/>
      <c r="I1758" s="147"/>
      <c r="J1758" s="147"/>
      <c r="K1758" s="147"/>
      <c r="L1758" s="147"/>
      <c r="M1758" s="147"/>
      <c r="N1758" s="147"/>
      <c r="O1758" s="147"/>
      <c r="P1758" s="147"/>
      <c r="Q1758" s="147"/>
      <c r="R1758" s="147"/>
      <c r="S1758" s="147"/>
      <c r="T1758" s="147"/>
      <c r="U1758" s="147"/>
      <c r="V1758" s="147"/>
      <c r="W1758" s="147"/>
      <c r="X1758" s="147"/>
      <c r="Y1758" s="147"/>
      <c r="Z1758" s="147"/>
      <c r="AA1758" s="147"/>
      <c r="AB1758" s="147"/>
      <c r="AC1758" s="147"/>
      <c r="AD1758" s="147"/>
      <c r="AE1758" s="147"/>
      <c r="AF1758" s="147"/>
      <c r="AG1758" s="148" t="str">
        <f t="array" ref="AG1758">IF($P1758="", "",
  "IMT-" &amp; TEXT($A1758,"yyyy-mm-dd") &amp; "-" &amp;
  IFERROR(
    INDEX('{INDEX} Tour Packages'!A:AC,
      MATCH($P1758, '{INDEX} Tour Packages'!$A:$A, 0),
      MATCH("Destination Code", '{INDEX} Tour Packages'!$4:$4, 0)
    ),
    "UNKNOWN"
  ) &amp; "-" &amp;
  TEXT(COUNTIFS(P$4:P1758,P1758),"0000")
)
</f>
        <v/>
      </c>
    </row>
    <row r="1759">
      <c r="A1759" s="156"/>
      <c r="B1759" s="157"/>
      <c r="C1759" s="157"/>
      <c r="D1759" s="157"/>
      <c r="E1759" s="157"/>
      <c r="F1759" s="157"/>
      <c r="G1759" s="157"/>
      <c r="H1759" s="157"/>
      <c r="I1759" s="157"/>
      <c r="J1759" s="157"/>
      <c r="K1759" s="157"/>
      <c r="L1759" s="157"/>
      <c r="M1759" s="157"/>
      <c r="N1759" s="157"/>
      <c r="O1759" s="157"/>
      <c r="P1759" s="157"/>
      <c r="Q1759" s="157"/>
      <c r="R1759" s="157"/>
      <c r="S1759" s="157"/>
      <c r="T1759" s="157"/>
      <c r="U1759" s="157"/>
      <c r="V1759" s="157"/>
      <c r="W1759" s="157"/>
      <c r="X1759" s="157"/>
      <c r="Y1759" s="157"/>
      <c r="Z1759" s="157"/>
      <c r="AA1759" s="157"/>
      <c r="AB1759" s="157"/>
      <c r="AC1759" s="157"/>
      <c r="AD1759" s="157"/>
      <c r="AE1759" s="157"/>
      <c r="AF1759" s="157"/>
      <c r="AG1759" s="158" t="str">
        <f t="array" ref="AG1759">IF($P1759="", "",
  "IMT-" &amp; TEXT($A1759,"yyyy-mm-dd") &amp; "-" &amp;
  IFERROR(
    INDEX('{INDEX} Tour Packages'!A:AC,
      MATCH($P1759, '{INDEX} Tour Packages'!$A:$A, 0),
      MATCH("Destination Code", '{INDEX} Tour Packages'!$4:$4, 0)
    ),
    "UNKNOWN"
  ) &amp; "-" &amp;
  TEXT(COUNTIFS(P$4:P1759,P1759),"0000")
)
</f>
        <v/>
      </c>
    </row>
    <row r="1760">
      <c r="A1760" s="155"/>
      <c r="B1760" s="147"/>
      <c r="C1760" s="147"/>
      <c r="D1760" s="147"/>
      <c r="E1760" s="147"/>
      <c r="F1760" s="147"/>
      <c r="G1760" s="147"/>
      <c r="H1760" s="147"/>
      <c r="I1760" s="147"/>
      <c r="J1760" s="147"/>
      <c r="K1760" s="147"/>
      <c r="L1760" s="147"/>
      <c r="M1760" s="147"/>
      <c r="N1760" s="147"/>
      <c r="O1760" s="147"/>
      <c r="P1760" s="147"/>
      <c r="Q1760" s="147"/>
      <c r="R1760" s="147"/>
      <c r="S1760" s="147"/>
      <c r="T1760" s="147"/>
      <c r="U1760" s="147"/>
      <c r="V1760" s="147"/>
      <c r="W1760" s="147"/>
      <c r="X1760" s="147"/>
      <c r="Y1760" s="147"/>
      <c r="Z1760" s="147"/>
      <c r="AA1760" s="147"/>
      <c r="AB1760" s="147"/>
      <c r="AC1760" s="147"/>
      <c r="AD1760" s="147"/>
      <c r="AE1760" s="147"/>
      <c r="AF1760" s="147"/>
      <c r="AG1760" s="148" t="str">
        <f t="array" ref="AG1760">IF($P1760="", "",
  "IMT-" &amp; TEXT($A1760,"yyyy-mm-dd") &amp; "-" &amp;
  IFERROR(
    INDEX('{INDEX} Tour Packages'!A:AC,
      MATCH($P1760, '{INDEX} Tour Packages'!$A:$A, 0),
      MATCH("Destination Code", '{INDEX} Tour Packages'!$4:$4, 0)
    ),
    "UNKNOWN"
  ) &amp; "-" &amp;
  TEXT(COUNTIFS(P$4:P1760,P1760),"0000")
)
</f>
        <v/>
      </c>
    </row>
    <row r="1761">
      <c r="A1761" s="156"/>
      <c r="B1761" s="157"/>
      <c r="C1761" s="157"/>
      <c r="D1761" s="157"/>
      <c r="E1761" s="157"/>
      <c r="F1761" s="157"/>
      <c r="G1761" s="157"/>
      <c r="H1761" s="157"/>
      <c r="I1761" s="157"/>
      <c r="J1761" s="157"/>
      <c r="K1761" s="157"/>
      <c r="L1761" s="157"/>
      <c r="M1761" s="157"/>
      <c r="N1761" s="157"/>
      <c r="O1761" s="157"/>
      <c r="P1761" s="157"/>
      <c r="Q1761" s="157"/>
      <c r="R1761" s="157"/>
      <c r="S1761" s="157"/>
      <c r="T1761" s="157"/>
      <c r="U1761" s="157"/>
      <c r="V1761" s="157"/>
      <c r="W1761" s="157"/>
      <c r="X1761" s="157"/>
      <c r="Y1761" s="157"/>
      <c r="Z1761" s="157"/>
      <c r="AA1761" s="157"/>
      <c r="AB1761" s="157"/>
      <c r="AC1761" s="157"/>
      <c r="AD1761" s="157"/>
      <c r="AE1761" s="157"/>
      <c r="AF1761" s="157"/>
      <c r="AG1761" s="158" t="str">
        <f t="array" ref="AG1761">IF($P1761="", "",
  "IMT-" &amp; TEXT($A1761,"yyyy-mm-dd") &amp; "-" &amp;
  IFERROR(
    INDEX('{INDEX} Tour Packages'!A:AC,
      MATCH($P1761, '{INDEX} Tour Packages'!$A:$A, 0),
      MATCH("Destination Code", '{INDEX} Tour Packages'!$4:$4, 0)
    ),
    "UNKNOWN"
  ) &amp; "-" &amp;
  TEXT(COUNTIFS(P$4:P1761,P1761),"0000")
)
</f>
        <v/>
      </c>
    </row>
    <row r="1762">
      <c r="A1762" s="155"/>
      <c r="B1762" s="147"/>
      <c r="C1762" s="147"/>
      <c r="D1762" s="147"/>
      <c r="E1762" s="147"/>
      <c r="F1762" s="147"/>
      <c r="G1762" s="147"/>
      <c r="H1762" s="147"/>
      <c r="I1762" s="147"/>
      <c r="J1762" s="147"/>
      <c r="K1762" s="147"/>
      <c r="L1762" s="147"/>
      <c r="M1762" s="147"/>
      <c r="N1762" s="147"/>
      <c r="O1762" s="147"/>
      <c r="P1762" s="147"/>
      <c r="Q1762" s="147"/>
      <c r="R1762" s="147"/>
      <c r="S1762" s="147"/>
      <c r="T1762" s="147"/>
      <c r="U1762" s="147"/>
      <c r="V1762" s="147"/>
      <c r="W1762" s="147"/>
      <c r="X1762" s="147"/>
      <c r="Y1762" s="147"/>
      <c r="Z1762" s="147"/>
      <c r="AA1762" s="147"/>
      <c r="AB1762" s="147"/>
      <c r="AC1762" s="147"/>
      <c r="AD1762" s="147"/>
      <c r="AE1762" s="147"/>
      <c r="AF1762" s="147"/>
      <c r="AG1762" s="148" t="str">
        <f t="array" ref="AG1762">IF($P1762="", "",
  "IMT-" &amp; TEXT($A1762,"yyyy-mm-dd") &amp; "-" &amp;
  IFERROR(
    INDEX('{INDEX} Tour Packages'!A:AC,
      MATCH($P1762, '{INDEX} Tour Packages'!$A:$A, 0),
      MATCH("Destination Code", '{INDEX} Tour Packages'!$4:$4, 0)
    ),
    "UNKNOWN"
  ) &amp; "-" &amp;
  TEXT(COUNTIFS(P$4:P1762,P1762),"0000")
)
</f>
        <v/>
      </c>
    </row>
    <row r="1763">
      <c r="A1763" s="156"/>
      <c r="B1763" s="157"/>
      <c r="C1763" s="157"/>
      <c r="D1763" s="157"/>
      <c r="E1763" s="157"/>
      <c r="F1763" s="157"/>
      <c r="G1763" s="157"/>
      <c r="H1763" s="157"/>
      <c r="I1763" s="157"/>
      <c r="J1763" s="157"/>
      <c r="K1763" s="157"/>
      <c r="L1763" s="157"/>
      <c r="M1763" s="157"/>
      <c r="N1763" s="157"/>
      <c r="O1763" s="157"/>
      <c r="P1763" s="157"/>
      <c r="Q1763" s="157"/>
      <c r="R1763" s="157"/>
      <c r="S1763" s="157"/>
      <c r="T1763" s="157"/>
      <c r="U1763" s="157"/>
      <c r="V1763" s="157"/>
      <c r="W1763" s="157"/>
      <c r="X1763" s="157"/>
      <c r="Y1763" s="157"/>
      <c r="Z1763" s="157"/>
      <c r="AA1763" s="157"/>
      <c r="AB1763" s="157"/>
      <c r="AC1763" s="157"/>
      <c r="AD1763" s="157"/>
      <c r="AE1763" s="157"/>
      <c r="AF1763" s="157"/>
      <c r="AG1763" s="158" t="str">
        <f t="array" ref="AG1763">IF($P1763="", "",
  "IMT-" &amp; TEXT($A1763,"yyyy-mm-dd") &amp; "-" &amp;
  IFERROR(
    INDEX('{INDEX} Tour Packages'!A:AC,
      MATCH($P1763, '{INDEX} Tour Packages'!$A:$A, 0),
      MATCH("Destination Code", '{INDEX} Tour Packages'!$4:$4, 0)
    ),
    "UNKNOWN"
  ) &amp; "-" &amp;
  TEXT(COUNTIFS(P$4:P1763,P1763),"0000")
)
</f>
        <v/>
      </c>
    </row>
    <row r="1764">
      <c r="A1764" s="155"/>
      <c r="B1764" s="147"/>
      <c r="C1764" s="147"/>
      <c r="D1764" s="147"/>
      <c r="E1764" s="147"/>
      <c r="F1764" s="147"/>
      <c r="G1764" s="147"/>
      <c r="H1764" s="147"/>
      <c r="I1764" s="147"/>
      <c r="J1764" s="147"/>
      <c r="K1764" s="147"/>
      <c r="L1764" s="147"/>
      <c r="M1764" s="147"/>
      <c r="N1764" s="147"/>
      <c r="O1764" s="147"/>
      <c r="P1764" s="147"/>
      <c r="Q1764" s="147"/>
      <c r="R1764" s="147"/>
      <c r="S1764" s="147"/>
      <c r="T1764" s="147"/>
      <c r="U1764" s="147"/>
      <c r="V1764" s="147"/>
      <c r="W1764" s="147"/>
      <c r="X1764" s="147"/>
      <c r="Y1764" s="147"/>
      <c r="Z1764" s="147"/>
      <c r="AA1764" s="147"/>
      <c r="AB1764" s="147"/>
      <c r="AC1764" s="147"/>
      <c r="AD1764" s="147"/>
      <c r="AE1764" s="147"/>
      <c r="AF1764" s="147"/>
      <c r="AG1764" s="148" t="str">
        <f t="array" ref="AG1764">IF($P1764="", "",
  "IMT-" &amp; TEXT($A1764,"yyyy-mm-dd") &amp; "-" &amp;
  IFERROR(
    INDEX('{INDEX} Tour Packages'!A:AC,
      MATCH($P1764, '{INDEX} Tour Packages'!$A:$A, 0),
      MATCH("Destination Code", '{INDEX} Tour Packages'!$4:$4, 0)
    ),
    "UNKNOWN"
  ) &amp; "-" &amp;
  TEXT(COUNTIFS(P$4:P1764,P1764),"0000")
)
</f>
        <v/>
      </c>
    </row>
    <row r="1765">
      <c r="A1765" s="156"/>
      <c r="B1765" s="157"/>
      <c r="C1765" s="157"/>
      <c r="D1765" s="157"/>
      <c r="E1765" s="157"/>
      <c r="F1765" s="157"/>
      <c r="G1765" s="157"/>
      <c r="H1765" s="157"/>
      <c r="I1765" s="157"/>
      <c r="J1765" s="157"/>
      <c r="K1765" s="157"/>
      <c r="L1765" s="157"/>
      <c r="M1765" s="157"/>
      <c r="N1765" s="157"/>
      <c r="O1765" s="157"/>
      <c r="P1765" s="157"/>
      <c r="Q1765" s="157"/>
      <c r="R1765" s="157"/>
      <c r="S1765" s="157"/>
      <c r="T1765" s="157"/>
      <c r="U1765" s="157"/>
      <c r="V1765" s="157"/>
      <c r="W1765" s="157"/>
      <c r="X1765" s="157"/>
      <c r="Y1765" s="157"/>
      <c r="Z1765" s="157"/>
      <c r="AA1765" s="157"/>
      <c r="AB1765" s="157"/>
      <c r="AC1765" s="157"/>
      <c r="AD1765" s="157"/>
      <c r="AE1765" s="157"/>
      <c r="AF1765" s="157"/>
      <c r="AG1765" s="158" t="str">
        <f t="array" ref="AG1765">IF($P1765="", "",
  "IMT-" &amp; TEXT($A1765,"yyyy-mm-dd") &amp; "-" &amp;
  IFERROR(
    INDEX('{INDEX} Tour Packages'!A:AC,
      MATCH($P1765, '{INDEX} Tour Packages'!$A:$A, 0),
      MATCH("Destination Code", '{INDEX} Tour Packages'!$4:$4, 0)
    ),
    "UNKNOWN"
  ) &amp; "-" &amp;
  TEXT(COUNTIFS(P$4:P1765,P1765),"0000")
)
</f>
        <v/>
      </c>
    </row>
    <row r="1766">
      <c r="A1766" s="155"/>
      <c r="B1766" s="147"/>
      <c r="C1766" s="147"/>
      <c r="D1766" s="147"/>
      <c r="E1766" s="147"/>
      <c r="F1766" s="147"/>
      <c r="G1766" s="147"/>
      <c r="H1766" s="147"/>
      <c r="I1766" s="147"/>
      <c r="J1766" s="147"/>
      <c r="K1766" s="147"/>
      <c r="L1766" s="147"/>
      <c r="M1766" s="147"/>
      <c r="N1766" s="147"/>
      <c r="O1766" s="147"/>
      <c r="P1766" s="147"/>
      <c r="Q1766" s="147"/>
      <c r="R1766" s="147"/>
      <c r="S1766" s="147"/>
      <c r="T1766" s="147"/>
      <c r="U1766" s="147"/>
      <c r="V1766" s="147"/>
      <c r="W1766" s="147"/>
      <c r="X1766" s="147"/>
      <c r="Y1766" s="147"/>
      <c r="Z1766" s="147"/>
      <c r="AA1766" s="147"/>
      <c r="AB1766" s="147"/>
      <c r="AC1766" s="147"/>
      <c r="AD1766" s="147"/>
      <c r="AE1766" s="147"/>
      <c r="AF1766" s="147"/>
      <c r="AG1766" s="148" t="str">
        <f t="array" ref="AG1766">IF($P1766="", "",
  "IMT-" &amp; TEXT($A1766,"yyyy-mm-dd") &amp; "-" &amp;
  IFERROR(
    INDEX('{INDEX} Tour Packages'!A:AC,
      MATCH($P1766, '{INDEX} Tour Packages'!$A:$A, 0),
      MATCH("Destination Code", '{INDEX} Tour Packages'!$4:$4, 0)
    ),
    "UNKNOWN"
  ) &amp; "-" &amp;
  TEXT(COUNTIFS(P$4:P1766,P1766),"0000")
)
</f>
        <v/>
      </c>
    </row>
    <row r="1767">
      <c r="A1767" s="156"/>
      <c r="B1767" s="157"/>
      <c r="C1767" s="157"/>
      <c r="D1767" s="157"/>
      <c r="E1767" s="157"/>
      <c r="F1767" s="157"/>
      <c r="G1767" s="157"/>
      <c r="H1767" s="157"/>
      <c r="I1767" s="157"/>
      <c r="J1767" s="157"/>
      <c r="K1767" s="157"/>
      <c r="L1767" s="157"/>
      <c r="M1767" s="157"/>
      <c r="N1767" s="157"/>
      <c r="O1767" s="157"/>
      <c r="P1767" s="157"/>
      <c r="Q1767" s="157"/>
      <c r="R1767" s="157"/>
      <c r="S1767" s="157"/>
      <c r="T1767" s="157"/>
      <c r="U1767" s="157"/>
      <c r="V1767" s="157"/>
      <c r="W1767" s="157"/>
      <c r="X1767" s="157"/>
      <c r="Y1767" s="157"/>
      <c r="Z1767" s="157"/>
      <c r="AA1767" s="157"/>
      <c r="AB1767" s="157"/>
      <c r="AC1767" s="157"/>
      <c r="AD1767" s="157"/>
      <c r="AE1767" s="157"/>
      <c r="AF1767" s="157"/>
      <c r="AG1767" s="158" t="str">
        <f t="array" ref="AG1767">IF($P1767="", "",
  "IMT-" &amp; TEXT($A1767,"yyyy-mm-dd") &amp; "-" &amp;
  IFERROR(
    INDEX('{INDEX} Tour Packages'!A:AC,
      MATCH($P1767, '{INDEX} Tour Packages'!$A:$A, 0),
      MATCH("Destination Code", '{INDEX} Tour Packages'!$4:$4, 0)
    ),
    "UNKNOWN"
  ) &amp; "-" &amp;
  TEXT(COUNTIFS(P$4:P1767,P1767),"0000")
)
</f>
        <v/>
      </c>
    </row>
    <row r="1768">
      <c r="A1768" s="155"/>
      <c r="B1768" s="147"/>
      <c r="C1768" s="147"/>
      <c r="D1768" s="147"/>
      <c r="E1768" s="147"/>
      <c r="F1768" s="147"/>
      <c r="G1768" s="147"/>
      <c r="H1768" s="147"/>
      <c r="I1768" s="147"/>
      <c r="J1768" s="147"/>
      <c r="K1768" s="147"/>
      <c r="L1768" s="147"/>
      <c r="M1768" s="147"/>
      <c r="N1768" s="147"/>
      <c r="O1768" s="147"/>
      <c r="P1768" s="147"/>
      <c r="Q1768" s="147"/>
      <c r="R1768" s="147"/>
      <c r="S1768" s="147"/>
      <c r="T1768" s="147"/>
      <c r="U1768" s="147"/>
      <c r="V1768" s="147"/>
      <c r="W1768" s="147"/>
      <c r="X1768" s="147"/>
      <c r="Y1768" s="147"/>
      <c r="Z1768" s="147"/>
      <c r="AA1768" s="147"/>
      <c r="AB1768" s="147"/>
      <c r="AC1768" s="147"/>
      <c r="AD1768" s="147"/>
      <c r="AE1768" s="147"/>
      <c r="AF1768" s="147"/>
      <c r="AG1768" s="148" t="str">
        <f t="array" ref="AG1768">IF($P1768="", "",
  "IMT-" &amp; TEXT($A1768,"yyyy-mm-dd") &amp; "-" &amp;
  IFERROR(
    INDEX('{INDEX} Tour Packages'!A:AC,
      MATCH($P1768, '{INDEX} Tour Packages'!$A:$A, 0),
      MATCH("Destination Code", '{INDEX} Tour Packages'!$4:$4, 0)
    ),
    "UNKNOWN"
  ) &amp; "-" &amp;
  TEXT(COUNTIFS(P$4:P1768,P1768),"0000")
)
</f>
        <v/>
      </c>
    </row>
    <row r="1769">
      <c r="A1769" s="156"/>
      <c r="B1769" s="157"/>
      <c r="C1769" s="157"/>
      <c r="D1769" s="157"/>
      <c r="E1769" s="157"/>
      <c r="F1769" s="157"/>
      <c r="G1769" s="157"/>
      <c r="H1769" s="157"/>
      <c r="I1769" s="157"/>
      <c r="J1769" s="157"/>
      <c r="K1769" s="157"/>
      <c r="L1769" s="157"/>
      <c r="M1769" s="157"/>
      <c r="N1769" s="157"/>
      <c r="O1769" s="157"/>
      <c r="P1769" s="157"/>
      <c r="Q1769" s="157"/>
      <c r="R1769" s="157"/>
      <c r="S1769" s="157"/>
      <c r="T1769" s="157"/>
      <c r="U1769" s="157"/>
      <c r="V1769" s="157"/>
      <c r="W1769" s="157"/>
      <c r="X1769" s="157"/>
      <c r="Y1769" s="157"/>
      <c r="Z1769" s="157"/>
      <c r="AA1769" s="157"/>
      <c r="AB1769" s="157"/>
      <c r="AC1769" s="157"/>
      <c r="AD1769" s="157"/>
      <c r="AE1769" s="157"/>
      <c r="AF1769" s="157"/>
      <c r="AG1769" s="158" t="str">
        <f t="array" ref="AG1769">IF($P1769="", "",
  "IMT-" &amp; TEXT($A1769,"yyyy-mm-dd") &amp; "-" &amp;
  IFERROR(
    INDEX('{INDEX} Tour Packages'!A:AC,
      MATCH($P1769, '{INDEX} Tour Packages'!$A:$A, 0),
      MATCH("Destination Code", '{INDEX} Tour Packages'!$4:$4, 0)
    ),
    "UNKNOWN"
  ) &amp; "-" &amp;
  TEXT(COUNTIFS(P$4:P1769,P1769),"0000")
)
</f>
        <v/>
      </c>
    </row>
    <row r="1770">
      <c r="A1770" s="155"/>
      <c r="B1770" s="147"/>
      <c r="C1770" s="147"/>
      <c r="D1770" s="147"/>
      <c r="E1770" s="147"/>
      <c r="F1770" s="147"/>
      <c r="G1770" s="147"/>
      <c r="H1770" s="147"/>
      <c r="I1770" s="147"/>
      <c r="J1770" s="147"/>
      <c r="K1770" s="147"/>
      <c r="L1770" s="147"/>
      <c r="M1770" s="147"/>
      <c r="N1770" s="147"/>
      <c r="O1770" s="147"/>
      <c r="P1770" s="147"/>
      <c r="Q1770" s="147"/>
      <c r="R1770" s="147"/>
      <c r="S1770" s="147"/>
      <c r="T1770" s="147"/>
      <c r="U1770" s="147"/>
      <c r="V1770" s="147"/>
      <c r="W1770" s="147"/>
      <c r="X1770" s="147"/>
      <c r="Y1770" s="147"/>
      <c r="Z1770" s="147"/>
      <c r="AA1770" s="147"/>
      <c r="AB1770" s="147"/>
      <c r="AC1770" s="147"/>
      <c r="AD1770" s="147"/>
      <c r="AE1770" s="147"/>
      <c r="AF1770" s="147"/>
      <c r="AG1770" s="148" t="str">
        <f t="array" ref="AG1770">IF($P1770="", "",
  "IMT-" &amp; TEXT($A1770,"yyyy-mm-dd") &amp; "-" &amp;
  IFERROR(
    INDEX('{INDEX} Tour Packages'!A:AC,
      MATCH($P1770, '{INDEX} Tour Packages'!$A:$A, 0),
      MATCH("Destination Code", '{INDEX} Tour Packages'!$4:$4, 0)
    ),
    "UNKNOWN"
  ) &amp; "-" &amp;
  TEXT(COUNTIFS(P$4:P1770,P1770),"0000")
)
</f>
        <v/>
      </c>
    </row>
    <row r="1771">
      <c r="A1771" s="156"/>
      <c r="B1771" s="157"/>
      <c r="C1771" s="157"/>
      <c r="D1771" s="157"/>
      <c r="E1771" s="157"/>
      <c r="F1771" s="157"/>
      <c r="G1771" s="157"/>
      <c r="H1771" s="157"/>
      <c r="I1771" s="157"/>
      <c r="J1771" s="157"/>
      <c r="K1771" s="157"/>
      <c r="L1771" s="157"/>
      <c r="M1771" s="157"/>
      <c r="N1771" s="157"/>
      <c r="O1771" s="157"/>
      <c r="P1771" s="157"/>
      <c r="Q1771" s="157"/>
      <c r="R1771" s="157"/>
      <c r="S1771" s="157"/>
      <c r="T1771" s="157"/>
      <c r="U1771" s="157"/>
      <c r="V1771" s="157"/>
      <c r="W1771" s="157"/>
      <c r="X1771" s="157"/>
      <c r="Y1771" s="157"/>
      <c r="Z1771" s="157"/>
      <c r="AA1771" s="157"/>
      <c r="AB1771" s="157"/>
      <c r="AC1771" s="157"/>
      <c r="AD1771" s="157"/>
      <c r="AE1771" s="157"/>
      <c r="AF1771" s="157"/>
      <c r="AG1771" s="158" t="str">
        <f t="array" ref="AG1771">IF($P1771="", "",
  "IMT-" &amp; TEXT($A1771,"yyyy-mm-dd") &amp; "-" &amp;
  IFERROR(
    INDEX('{INDEX} Tour Packages'!A:AC,
      MATCH($P1771, '{INDEX} Tour Packages'!$A:$A, 0),
      MATCH("Destination Code", '{INDEX} Tour Packages'!$4:$4, 0)
    ),
    "UNKNOWN"
  ) &amp; "-" &amp;
  TEXT(COUNTIFS(P$4:P1771,P1771),"0000")
)
</f>
        <v/>
      </c>
    </row>
    <row r="1772">
      <c r="A1772" s="155"/>
      <c r="B1772" s="147"/>
      <c r="C1772" s="147"/>
      <c r="D1772" s="147"/>
      <c r="E1772" s="147"/>
      <c r="F1772" s="147"/>
      <c r="G1772" s="147"/>
      <c r="H1772" s="147"/>
      <c r="I1772" s="147"/>
      <c r="J1772" s="147"/>
      <c r="K1772" s="147"/>
      <c r="L1772" s="147"/>
      <c r="M1772" s="147"/>
      <c r="N1772" s="147"/>
      <c r="O1772" s="147"/>
      <c r="P1772" s="147"/>
      <c r="Q1772" s="147"/>
      <c r="R1772" s="147"/>
      <c r="S1772" s="147"/>
      <c r="T1772" s="147"/>
      <c r="U1772" s="147"/>
      <c r="V1772" s="147"/>
      <c r="W1772" s="147"/>
      <c r="X1772" s="147"/>
      <c r="Y1772" s="147"/>
      <c r="Z1772" s="147"/>
      <c r="AA1772" s="147"/>
      <c r="AB1772" s="147"/>
      <c r="AC1772" s="147"/>
      <c r="AD1772" s="147"/>
      <c r="AE1772" s="147"/>
      <c r="AF1772" s="147"/>
      <c r="AG1772" s="148" t="str">
        <f t="array" ref="AG1772">IF($P1772="", "",
  "IMT-" &amp; TEXT($A1772,"yyyy-mm-dd") &amp; "-" &amp;
  IFERROR(
    INDEX('{INDEX} Tour Packages'!A:AC,
      MATCH($P1772, '{INDEX} Tour Packages'!$A:$A, 0),
      MATCH("Destination Code", '{INDEX} Tour Packages'!$4:$4, 0)
    ),
    "UNKNOWN"
  ) &amp; "-" &amp;
  TEXT(COUNTIFS(P$4:P1772,P1772),"0000")
)
</f>
        <v/>
      </c>
    </row>
    <row r="1773">
      <c r="A1773" s="156"/>
      <c r="B1773" s="157"/>
      <c r="C1773" s="157"/>
      <c r="D1773" s="157"/>
      <c r="E1773" s="157"/>
      <c r="F1773" s="157"/>
      <c r="G1773" s="157"/>
      <c r="H1773" s="157"/>
      <c r="I1773" s="157"/>
      <c r="J1773" s="157"/>
      <c r="K1773" s="157"/>
      <c r="L1773" s="157"/>
      <c r="M1773" s="157"/>
      <c r="N1773" s="157"/>
      <c r="O1773" s="157"/>
      <c r="P1773" s="157"/>
      <c r="Q1773" s="157"/>
      <c r="R1773" s="157"/>
      <c r="S1773" s="157"/>
      <c r="T1773" s="157"/>
      <c r="U1773" s="157"/>
      <c r="V1773" s="157"/>
      <c r="W1773" s="157"/>
      <c r="X1773" s="157"/>
      <c r="Y1773" s="157"/>
      <c r="Z1773" s="157"/>
      <c r="AA1773" s="157"/>
      <c r="AB1773" s="157"/>
      <c r="AC1773" s="157"/>
      <c r="AD1773" s="157"/>
      <c r="AE1773" s="157"/>
      <c r="AF1773" s="157"/>
      <c r="AG1773" s="158" t="str">
        <f t="array" ref="AG1773">IF($P1773="", "",
  "IMT-" &amp; TEXT($A1773,"yyyy-mm-dd") &amp; "-" &amp;
  IFERROR(
    INDEX('{INDEX} Tour Packages'!A:AC,
      MATCH($P1773, '{INDEX} Tour Packages'!$A:$A, 0),
      MATCH("Destination Code", '{INDEX} Tour Packages'!$4:$4, 0)
    ),
    "UNKNOWN"
  ) &amp; "-" &amp;
  TEXT(COUNTIFS(P$4:P1773,P1773),"0000")
)
</f>
        <v/>
      </c>
    </row>
    <row r="1774">
      <c r="A1774" s="155"/>
      <c r="B1774" s="147"/>
      <c r="C1774" s="147"/>
      <c r="D1774" s="147"/>
      <c r="E1774" s="147"/>
      <c r="F1774" s="147"/>
      <c r="G1774" s="147"/>
      <c r="H1774" s="147"/>
      <c r="I1774" s="147"/>
      <c r="J1774" s="147"/>
      <c r="K1774" s="147"/>
      <c r="L1774" s="147"/>
      <c r="M1774" s="147"/>
      <c r="N1774" s="147"/>
      <c r="O1774" s="147"/>
      <c r="P1774" s="147"/>
      <c r="Q1774" s="147"/>
      <c r="R1774" s="147"/>
      <c r="S1774" s="147"/>
      <c r="T1774" s="147"/>
      <c r="U1774" s="147"/>
      <c r="V1774" s="147"/>
      <c r="W1774" s="147"/>
      <c r="X1774" s="147"/>
      <c r="Y1774" s="147"/>
      <c r="Z1774" s="147"/>
      <c r="AA1774" s="147"/>
      <c r="AB1774" s="147"/>
      <c r="AC1774" s="147"/>
      <c r="AD1774" s="147"/>
      <c r="AE1774" s="147"/>
      <c r="AF1774" s="147"/>
      <c r="AG1774" s="148" t="str">
        <f t="array" ref="AG1774">IF($P1774="", "",
  "IMT-" &amp; TEXT($A1774,"yyyy-mm-dd") &amp; "-" &amp;
  IFERROR(
    INDEX('{INDEX} Tour Packages'!A:AC,
      MATCH($P1774, '{INDEX} Tour Packages'!$A:$A, 0),
      MATCH("Destination Code", '{INDEX} Tour Packages'!$4:$4, 0)
    ),
    "UNKNOWN"
  ) &amp; "-" &amp;
  TEXT(COUNTIFS(P$4:P1774,P1774),"0000")
)
</f>
        <v/>
      </c>
    </row>
    <row r="1775">
      <c r="A1775" s="156"/>
      <c r="B1775" s="157"/>
      <c r="C1775" s="157"/>
      <c r="D1775" s="157"/>
      <c r="E1775" s="157"/>
      <c r="F1775" s="157"/>
      <c r="G1775" s="157"/>
      <c r="H1775" s="157"/>
      <c r="I1775" s="157"/>
      <c r="J1775" s="157"/>
      <c r="K1775" s="157"/>
      <c r="L1775" s="157"/>
      <c r="M1775" s="157"/>
      <c r="N1775" s="157"/>
      <c r="O1775" s="157"/>
      <c r="P1775" s="157"/>
      <c r="Q1775" s="157"/>
      <c r="R1775" s="157"/>
      <c r="S1775" s="157"/>
      <c r="T1775" s="157"/>
      <c r="U1775" s="157"/>
      <c r="V1775" s="157"/>
      <c r="W1775" s="157"/>
      <c r="X1775" s="157"/>
      <c r="Y1775" s="157"/>
      <c r="Z1775" s="157"/>
      <c r="AA1775" s="157"/>
      <c r="AB1775" s="157"/>
      <c r="AC1775" s="157"/>
      <c r="AD1775" s="157"/>
      <c r="AE1775" s="157"/>
      <c r="AF1775" s="157"/>
      <c r="AG1775" s="158" t="str">
        <f t="array" ref="AG1775">IF($P1775="", "",
  "IMT-" &amp; TEXT($A1775,"yyyy-mm-dd") &amp; "-" &amp;
  IFERROR(
    INDEX('{INDEX} Tour Packages'!A:AC,
      MATCH($P1775, '{INDEX} Tour Packages'!$A:$A, 0),
      MATCH("Destination Code", '{INDEX} Tour Packages'!$4:$4, 0)
    ),
    "UNKNOWN"
  ) &amp; "-" &amp;
  TEXT(COUNTIFS(P$4:P1775,P1775),"0000")
)
</f>
        <v/>
      </c>
    </row>
    <row r="1776">
      <c r="A1776" s="155"/>
      <c r="B1776" s="147"/>
      <c r="C1776" s="147"/>
      <c r="D1776" s="147"/>
      <c r="E1776" s="147"/>
      <c r="F1776" s="147"/>
      <c r="G1776" s="147"/>
      <c r="H1776" s="147"/>
      <c r="I1776" s="147"/>
      <c r="J1776" s="147"/>
      <c r="K1776" s="147"/>
      <c r="L1776" s="147"/>
      <c r="M1776" s="147"/>
      <c r="N1776" s="147"/>
      <c r="O1776" s="147"/>
      <c r="P1776" s="147"/>
      <c r="Q1776" s="147"/>
      <c r="R1776" s="147"/>
      <c r="S1776" s="147"/>
      <c r="T1776" s="147"/>
      <c r="U1776" s="147"/>
      <c r="V1776" s="147"/>
      <c r="W1776" s="147"/>
      <c r="X1776" s="147"/>
      <c r="Y1776" s="147"/>
      <c r="Z1776" s="147"/>
      <c r="AA1776" s="147"/>
      <c r="AB1776" s="147"/>
      <c r="AC1776" s="147"/>
      <c r="AD1776" s="147"/>
      <c r="AE1776" s="147"/>
      <c r="AF1776" s="147"/>
      <c r="AG1776" s="148" t="str">
        <f t="array" ref="AG1776">IF($P1776="", "",
  "IMT-" &amp; TEXT($A1776,"yyyy-mm-dd") &amp; "-" &amp;
  IFERROR(
    INDEX('{INDEX} Tour Packages'!A:AC,
      MATCH($P1776, '{INDEX} Tour Packages'!$A:$A, 0),
      MATCH("Destination Code", '{INDEX} Tour Packages'!$4:$4, 0)
    ),
    "UNKNOWN"
  ) &amp; "-" &amp;
  TEXT(COUNTIFS(P$4:P1776,P1776),"0000")
)
</f>
        <v/>
      </c>
    </row>
    <row r="1777">
      <c r="A1777" s="156"/>
      <c r="B1777" s="157"/>
      <c r="C1777" s="157"/>
      <c r="D1777" s="157"/>
      <c r="E1777" s="157"/>
      <c r="F1777" s="157"/>
      <c r="G1777" s="157"/>
      <c r="H1777" s="157"/>
      <c r="I1777" s="157"/>
      <c r="J1777" s="157"/>
      <c r="K1777" s="157"/>
      <c r="L1777" s="157"/>
      <c r="M1777" s="157"/>
      <c r="N1777" s="157"/>
      <c r="O1777" s="157"/>
      <c r="P1777" s="157"/>
      <c r="Q1777" s="157"/>
      <c r="R1777" s="157"/>
      <c r="S1777" s="157"/>
      <c r="T1777" s="157"/>
      <c r="U1777" s="157"/>
      <c r="V1777" s="157"/>
      <c r="W1777" s="157"/>
      <c r="X1777" s="157"/>
      <c r="Y1777" s="157"/>
      <c r="Z1777" s="157"/>
      <c r="AA1777" s="157"/>
      <c r="AB1777" s="157"/>
      <c r="AC1777" s="157"/>
      <c r="AD1777" s="157"/>
      <c r="AE1777" s="157"/>
      <c r="AF1777" s="157"/>
      <c r="AG1777" s="158" t="str">
        <f t="array" ref="AG1777">IF($P1777="", "",
  "IMT-" &amp; TEXT($A1777,"yyyy-mm-dd") &amp; "-" &amp;
  IFERROR(
    INDEX('{INDEX} Tour Packages'!A:AC,
      MATCH($P1777, '{INDEX} Tour Packages'!$A:$A, 0),
      MATCH("Destination Code", '{INDEX} Tour Packages'!$4:$4, 0)
    ),
    "UNKNOWN"
  ) &amp; "-" &amp;
  TEXT(COUNTIFS(P$4:P1777,P1777),"0000")
)
</f>
        <v/>
      </c>
    </row>
    <row r="1778">
      <c r="A1778" s="155"/>
      <c r="B1778" s="147"/>
      <c r="C1778" s="147"/>
      <c r="D1778" s="147"/>
      <c r="E1778" s="147"/>
      <c r="F1778" s="147"/>
      <c r="G1778" s="147"/>
      <c r="H1778" s="147"/>
      <c r="I1778" s="147"/>
      <c r="J1778" s="147"/>
      <c r="K1778" s="147"/>
      <c r="L1778" s="147"/>
      <c r="M1778" s="147"/>
      <c r="N1778" s="147"/>
      <c r="O1778" s="147"/>
      <c r="P1778" s="147"/>
      <c r="Q1778" s="147"/>
      <c r="R1778" s="147"/>
      <c r="S1778" s="147"/>
      <c r="T1778" s="147"/>
      <c r="U1778" s="147"/>
      <c r="V1778" s="147"/>
      <c r="W1778" s="147"/>
      <c r="X1778" s="147"/>
      <c r="Y1778" s="147"/>
      <c r="Z1778" s="147"/>
      <c r="AA1778" s="147"/>
      <c r="AB1778" s="147"/>
      <c r="AC1778" s="147"/>
      <c r="AD1778" s="147"/>
      <c r="AE1778" s="147"/>
      <c r="AF1778" s="147"/>
      <c r="AG1778" s="148" t="str">
        <f t="array" ref="AG1778">IF($P1778="", "",
  "IMT-" &amp; TEXT($A1778,"yyyy-mm-dd") &amp; "-" &amp;
  IFERROR(
    INDEX('{INDEX} Tour Packages'!A:AC,
      MATCH($P1778, '{INDEX} Tour Packages'!$A:$A, 0),
      MATCH("Destination Code", '{INDEX} Tour Packages'!$4:$4, 0)
    ),
    "UNKNOWN"
  ) &amp; "-" &amp;
  TEXT(COUNTIFS(P$4:P1778,P1778),"0000")
)
</f>
        <v/>
      </c>
    </row>
    <row r="1779">
      <c r="A1779" s="156"/>
      <c r="B1779" s="157"/>
      <c r="C1779" s="157"/>
      <c r="D1779" s="157"/>
      <c r="E1779" s="157"/>
      <c r="F1779" s="157"/>
      <c r="G1779" s="157"/>
      <c r="H1779" s="157"/>
      <c r="I1779" s="157"/>
      <c r="J1779" s="157"/>
      <c r="K1779" s="157"/>
      <c r="L1779" s="157"/>
      <c r="M1779" s="157"/>
      <c r="N1779" s="157"/>
      <c r="O1779" s="157"/>
      <c r="P1779" s="157"/>
      <c r="Q1779" s="157"/>
      <c r="R1779" s="157"/>
      <c r="S1779" s="157"/>
      <c r="T1779" s="157"/>
      <c r="U1779" s="157"/>
      <c r="V1779" s="157"/>
      <c r="W1779" s="157"/>
      <c r="X1779" s="157"/>
      <c r="Y1779" s="157"/>
      <c r="Z1779" s="157"/>
      <c r="AA1779" s="157"/>
      <c r="AB1779" s="157"/>
      <c r="AC1779" s="157"/>
      <c r="AD1779" s="157"/>
      <c r="AE1779" s="157"/>
      <c r="AF1779" s="157"/>
      <c r="AG1779" s="158" t="str">
        <f t="array" ref="AG1779">IF($P1779="", "",
  "IMT-" &amp; TEXT($A1779,"yyyy-mm-dd") &amp; "-" &amp;
  IFERROR(
    INDEX('{INDEX} Tour Packages'!A:AC,
      MATCH($P1779, '{INDEX} Tour Packages'!$A:$A, 0),
      MATCH("Destination Code", '{INDEX} Tour Packages'!$4:$4, 0)
    ),
    "UNKNOWN"
  ) &amp; "-" &amp;
  TEXT(COUNTIFS(P$4:P1779,P1779),"0000")
)
</f>
        <v/>
      </c>
    </row>
    <row r="1780">
      <c r="A1780" s="155"/>
      <c r="B1780" s="147"/>
      <c r="C1780" s="147"/>
      <c r="D1780" s="147"/>
      <c r="E1780" s="147"/>
      <c r="F1780" s="147"/>
      <c r="G1780" s="147"/>
      <c r="H1780" s="147"/>
      <c r="I1780" s="147"/>
      <c r="J1780" s="147"/>
      <c r="K1780" s="147"/>
      <c r="L1780" s="147"/>
      <c r="M1780" s="147"/>
      <c r="N1780" s="147"/>
      <c r="O1780" s="147"/>
      <c r="P1780" s="147"/>
      <c r="Q1780" s="147"/>
      <c r="R1780" s="147"/>
      <c r="S1780" s="147"/>
      <c r="T1780" s="147"/>
      <c r="U1780" s="147"/>
      <c r="V1780" s="147"/>
      <c r="W1780" s="147"/>
      <c r="X1780" s="147"/>
      <c r="Y1780" s="147"/>
      <c r="Z1780" s="147"/>
      <c r="AA1780" s="147"/>
      <c r="AB1780" s="147"/>
      <c r="AC1780" s="147"/>
      <c r="AD1780" s="147"/>
      <c r="AE1780" s="147"/>
      <c r="AF1780" s="147"/>
      <c r="AG1780" s="148" t="str">
        <f t="array" ref="AG1780">IF($P1780="", "",
  "IMT-" &amp; TEXT($A1780,"yyyy-mm-dd") &amp; "-" &amp;
  IFERROR(
    INDEX('{INDEX} Tour Packages'!A:AC,
      MATCH($P1780, '{INDEX} Tour Packages'!$A:$A, 0),
      MATCH("Destination Code", '{INDEX} Tour Packages'!$4:$4, 0)
    ),
    "UNKNOWN"
  ) &amp; "-" &amp;
  TEXT(COUNTIFS(P$4:P1780,P1780),"0000")
)
</f>
        <v/>
      </c>
    </row>
    <row r="1781">
      <c r="A1781" s="156"/>
      <c r="B1781" s="157"/>
      <c r="C1781" s="157"/>
      <c r="D1781" s="157"/>
      <c r="E1781" s="157"/>
      <c r="F1781" s="157"/>
      <c r="G1781" s="157"/>
      <c r="H1781" s="157"/>
      <c r="I1781" s="157"/>
      <c r="J1781" s="157"/>
      <c r="K1781" s="157"/>
      <c r="L1781" s="157"/>
      <c r="M1781" s="157"/>
      <c r="N1781" s="157"/>
      <c r="O1781" s="157"/>
      <c r="P1781" s="157"/>
      <c r="Q1781" s="157"/>
      <c r="R1781" s="157"/>
      <c r="S1781" s="157"/>
      <c r="T1781" s="157"/>
      <c r="U1781" s="157"/>
      <c r="V1781" s="157"/>
      <c r="W1781" s="157"/>
      <c r="X1781" s="157"/>
      <c r="Y1781" s="157"/>
      <c r="Z1781" s="157"/>
      <c r="AA1781" s="157"/>
      <c r="AB1781" s="157"/>
      <c r="AC1781" s="157"/>
      <c r="AD1781" s="157"/>
      <c r="AE1781" s="157"/>
      <c r="AF1781" s="157"/>
      <c r="AG1781" s="158" t="str">
        <f t="array" ref="AG1781">IF($P1781="", "",
  "IMT-" &amp; TEXT($A1781,"yyyy-mm-dd") &amp; "-" &amp;
  IFERROR(
    INDEX('{INDEX} Tour Packages'!A:AC,
      MATCH($P1781, '{INDEX} Tour Packages'!$A:$A, 0),
      MATCH("Destination Code", '{INDEX} Tour Packages'!$4:$4, 0)
    ),
    "UNKNOWN"
  ) &amp; "-" &amp;
  TEXT(COUNTIFS(P$4:P1781,P1781),"0000")
)
</f>
        <v/>
      </c>
    </row>
    <row r="1782">
      <c r="A1782" s="155"/>
      <c r="B1782" s="147"/>
      <c r="C1782" s="147"/>
      <c r="D1782" s="147"/>
      <c r="E1782" s="147"/>
      <c r="F1782" s="147"/>
      <c r="G1782" s="147"/>
      <c r="H1782" s="147"/>
      <c r="I1782" s="147"/>
      <c r="J1782" s="147"/>
      <c r="K1782" s="147"/>
      <c r="L1782" s="147"/>
      <c r="M1782" s="147"/>
      <c r="N1782" s="147"/>
      <c r="O1782" s="147"/>
      <c r="P1782" s="147"/>
      <c r="Q1782" s="147"/>
      <c r="R1782" s="147"/>
      <c r="S1782" s="147"/>
      <c r="T1782" s="147"/>
      <c r="U1782" s="147"/>
      <c r="V1782" s="147"/>
      <c r="W1782" s="147"/>
      <c r="X1782" s="147"/>
      <c r="Y1782" s="147"/>
      <c r="Z1782" s="147"/>
      <c r="AA1782" s="147"/>
      <c r="AB1782" s="147"/>
      <c r="AC1782" s="147"/>
      <c r="AD1782" s="147"/>
      <c r="AE1782" s="147"/>
      <c r="AF1782" s="147"/>
      <c r="AG1782" s="148" t="str">
        <f t="array" ref="AG1782">IF($P1782="", "",
  "IMT-" &amp; TEXT($A1782,"yyyy-mm-dd") &amp; "-" &amp;
  IFERROR(
    INDEX('{INDEX} Tour Packages'!A:AC,
      MATCH($P1782, '{INDEX} Tour Packages'!$A:$A, 0),
      MATCH("Destination Code", '{INDEX} Tour Packages'!$4:$4, 0)
    ),
    "UNKNOWN"
  ) &amp; "-" &amp;
  TEXT(COUNTIFS(P$4:P1782,P1782),"0000")
)
</f>
        <v/>
      </c>
    </row>
    <row r="1783">
      <c r="A1783" s="156"/>
      <c r="B1783" s="157"/>
      <c r="C1783" s="157"/>
      <c r="D1783" s="157"/>
      <c r="E1783" s="157"/>
      <c r="F1783" s="157"/>
      <c r="G1783" s="157"/>
      <c r="H1783" s="157"/>
      <c r="I1783" s="157"/>
      <c r="J1783" s="157"/>
      <c r="K1783" s="157"/>
      <c r="L1783" s="157"/>
      <c r="M1783" s="157"/>
      <c r="N1783" s="157"/>
      <c r="O1783" s="157"/>
      <c r="P1783" s="157"/>
      <c r="Q1783" s="157"/>
      <c r="R1783" s="157"/>
      <c r="S1783" s="157"/>
      <c r="T1783" s="157"/>
      <c r="U1783" s="157"/>
      <c r="V1783" s="157"/>
      <c r="W1783" s="157"/>
      <c r="X1783" s="157"/>
      <c r="Y1783" s="157"/>
      <c r="Z1783" s="157"/>
      <c r="AA1783" s="157"/>
      <c r="AB1783" s="157"/>
      <c r="AC1783" s="157"/>
      <c r="AD1783" s="157"/>
      <c r="AE1783" s="157"/>
      <c r="AF1783" s="157"/>
      <c r="AG1783" s="158" t="str">
        <f t="array" ref="AG1783">IF($P1783="", "",
  "IMT-" &amp; TEXT($A1783,"yyyy-mm-dd") &amp; "-" &amp;
  IFERROR(
    INDEX('{INDEX} Tour Packages'!A:AC,
      MATCH($P1783, '{INDEX} Tour Packages'!$A:$A, 0),
      MATCH("Destination Code", '{INDEX} Tour Packages'!$4:$4, 0)
    ),
    "UNKNOWN"
  ) &amp; "-" &amp;
  TEXT(COUNTIFS(P$4:P1783,P1783),"0000")
)
</f>
        <v/>
      </c>
    </row>
    <row r="1784">
      <c r="A1784" s="155"/>
      <c r="B1784" s="147"/>
      <c r="C1784" s="147"/>
      <c r="D1784" s="147"/>
      <c r="E1784" s="147"/>
      <c r="F1784" s="147"/>
      <c r="G1784" s="147"/>
      <c r="H1784" s="147"/>
      <c r="I1784" s="147"/>
      <c r="J1784" s="147"/>
      <c r="K1784" s="147"/>
      <c r="L1784" s="147"/>
      <c r="M1784" s="147"/>
      <c r="N1784" s="147"/>
      <c r="O1784" s="147"/>
      <c r="P1784" s="147"/>
      <c r="Q1784" s="147"/>
      <c r="R1784" s="147"/>
      <c r="S1784" s="147"/>
      <c r="T1784" s="147"/>
      <c r="U1784" s="147"/>
      <c r="V1784" s="147"/>
      <c r="W1784" s="147"/>
      <c r="X1784" s="147"/>
      <c r="Y1784" s="147"/>
      <c r="Z1784" s="147"/>
      <c r="AA1784" s="147"/>
      <c r="AB1784" s="147"/>
      <c r="AC1784" s="147"/>
      <c r="AD1784" s="147"/>
      <c r="AE1784" s="147"/>
      <c r="AF1784" s="147"/>
      <c r="AG1784" s="148" t="str">
        <f t="array" ref="AG1784">IF($P1784="", "",
  "IMT-" &amp; TEXT($A1784,"yyyy-mm-dd") &amp; "-" &amp;
  IFERROR(
    INDEX('{INDEX} Tour Packages'!A:AC,
      MATCH($P1784, '{INDEX} Tour Packages'!$A:$A, 0),
      MATCH("Destination Code", '{INDEX} Tour Packages'!$4:$4, 0)
    ),
    "UNKNOWN"
  ) &amp; "-" &amp;
  TEXT(COUNTIFS(P$4:P1784,P1784),"0000")
)
</f>
        <v/>
      </c>
    </row>
    <row r="1785">
      <c r="A1785" s="156"/>
      <c r="B1785" s="157"/>
      <c r="C1785" s="157"/>
      <c r="D1785" s="157"/>
      <c r="E1785" s="157"/>
      <c r="F1785" s="157"/>
      <c r="G1785" s="157"/>
      <c r="H1785" s="157"/>
      <c r="I1785" s="157"/>
      <c r="J1785" s="157"/>
      <c r="K1785" s="157"/>
      <c r="L1785" s="157"/>
      <c r="M1785" s="157"/>
      <c r="N1785" s="157"/>
      <c r="O1785" s="157"/>
      <c r="P1785" s="157"/>
      <c r="Q1785" s="157"/>
      <c r="R1785" s="157"/>
      <c r="S1785" s="157"/>
      <c r="T1785" s="157"/>
      <c r="U1785" s="157"/>
      <c r="V1785" s="157"/>
      <c r="W1785" s="157"/>
      <c r="X1785" s="157"/>
      <c r="Y1785" s="157"/>
      <c r="Z1785" s="157"/>
      <c r="AA1785" s="157"/>
      <c r="AB1785" s="157"/>
      <c r="AC1785" s="157"/>
      <c r="AD1785" s="157"/>
      <c r="AE1785" s="157"/>
      <c r="AF1785" s="157"/>
      <c r="AG1785" s="158" t="str">
        <f t="array" ref="AG1785">IF($P1785="", "",
  "IMT-" &amp; TEXT($A1785,"yyyy-mm-dd") &amp; "-" &amp;
  IFERROR(
    INDEX('{INDEX} Tour Packages'!A:AC,
      MATCH($P1785, '{INDEX} Tour Packages'!$A:$A, 0),
      MATCH("Destination Code", '{INDEX} Tour Packages'!$4:$4, 0)
    ),
    "UNKNOWN"
  ) &amp; "-" &amp;
  TEXT(COUNTIFS(P$4:P1785,P1785),"0000")
)
</f>
        <v/>
      </c>
    </row>
    <row r="1786">
      <c r="A1786" s="155"/>
      <c r="B1786" s="147"/>
      <c r="C1786" s="147"/>
      <c r="D1786" s="147"/>
      <c r="E1786" s="147"/>
      <c r="F1786" s="147"/>
      <c r="G1786" s="147"/>
      <c r="H1786" s="147"/>
      <c r="I1786" s="147"/>
      <c r="J1786" s="147"/>
      <c r="K1786" s="147"/>
      <c r="L1786" s="147"/>
      <c r="M1786" s="147"/>
      <c r="N1786" s="147"/>
      <c r="O1786" s="147"/>
      <c r="P1786" s="147"/>
      <c r="Q1786" s="147"/>
      <c r="R1786" s="147"/>
      <c r="S1786" s="147"/>
      <c r="T1786" s="147"/>
      <c r="U1786" s="147"/>
      <c r="V1786" s="147"/>
      <c r="W1786" s="147"/>
      <c r="X1786" s="147"/>
      <c r="Y1786" s="147"/>
      <c r="Z1786" s="147"/>
      <c r="AA1786" s="147"/>
      <c r="AB1786" s="147"/>
      <c r="AC1786" s="147"/>
      <c r="AD1786" s="147"/>
      <c r="AE1786" s="147"/>
      <c r="AF1786" s="147"/>
      <c r="AG1786" s="148" t="str">
        <f t="array" ref="AG1786">IF($P1786="", "",
  "IMT-" &amp; TEXT($A1786,"yyyy-mm-dd") &amp; "-" &amp;
  IFERROR(
    INDEX('{INDEX} Tour Packages'!A:AC,
      MATCH($P1786, '{INDEX} Tour Packages'!$A:$A, 0),
      MATCH("Destination Code", '{INDEX} Tour Packages'!$4:$4, 0)
    ),
    "UNKNOWN"
  ) &amp; "-" &amp;
  TEXT(COUNTIFS(P$4:P1786,P1786),"0000")
)
</f>
        <v/>
      </c>
    </row>
    <row r="1787">
      <c r="A1787" s="156"/>
      <c r="B1787" s="157"/>
      <c r="C1787" s="157"/>
      <c r="D1787" s="157"/>
      <c r="E1787" s="157"/>
      <c r="F1787" s="157"/>
      <c r="G1787" s="157"/>
      <c r="H1787" s="157"/>
      <c r="I1787" s="157"/>
      <c r="J1787" s="157"/>
      <c r="K1787" s="157"/>
      <c r="L1787" s="157"/>
      <c r="M1787" s="157"/>
      <c r="N1787" s="157"/>
      <c r="O1787" s="157"/>
      <c r="P1787" s="157"/>
      <c r="Q1787" s="157"/>
      <c r="R1787" s="157"/>
      <c r="S1787" s="157"/>
      <c r="T1787" s="157"/>
      <c r="U1787" s="157"/>
      <c r="V1787" s="157"/>
      <c r="W1787" s="157"/>
      <c r="X1787" s="157"/>
      <c r="Y1787" s="157"/>
      <c r="Z1787" s="157"/>
      <c r="AA1787" s="157"/>
      <c r="AB1787" s="157"/>
      <c r="AC1787" s="157"/>
      <c r="AD1787" s="157"/>
      <c r="AE1787" s="157"/>
      <c r="AF1787" s="157"/>
      <c r="AG1787" s="158" t="str">
        <f t="array" ref="AG1787">IF($P1787="", "",
  "IMT-" &amp; TEXT($A1787,"yyyy-mm-dd") &amp; "-" &amp;
  IFERROR(
    INDEX('{INDEX} Tour Packages'!A:AC,
      MATCH($P1787, '{INDEX} Tour Packages'!$A:$A, 0),
      MATCH("Destination Code", '{INDEX} Tour Packages'!$4:$4, 0)
    ),
    "UNKNOWN"
  ) &amp; "-" &amp;
  TEXT(COUNTIFS(P$4:P1787,P1787),"0000")
)
</f>
        <v/>
      </c>
    </row>
    <row r="1788">
      <c r="A1788" s="155"/>
      <c r="B1788" s="147"/>
      <c r="C1788" s="147"/>
      <c r="D1788" s="147"/>
      <c r="E1788" s="147"/>
      <c r="F1788" s="147"/>
      <c r="G1788" s="147"/>
      <c r="H1788" s="147"/>
      <c r="I1788" s="147"/>
      <c r="J1788" s="147"/>
      <c r="K1788" s="147"/>
      <c r="L1788" s="147"/>
      <c r="M1788" s="147"/>
      <c r="N1788" s="147"/>
      <c r="O1788" s="147"/>
      <c r="P1788" s="147"/>
      <c r="Q1788" s="147"/>
      <c r="R1788" s="147"/>
      <c r="S1788" s="147"/>
      <c r="T1788" s="147"/>
      <c r="U1788" s="147"/>
      <c r="V1788" s="147"/>
      <c r="W1788" s="147"/>
      <c r="X1788" s="147"/>
      <c r="Y1788" s="147"/>
      <c r="Z1788" s="147"/>
      <c r="AA1788" s="147"/>
      <c r="AB1788" s="147"/>
      <c r="AC1788" s="147"/>
      <c r="AD1788" s="147"/>
      <c r="AE1788" s="147"/>
      <c r="AF1788" s="147"/>
      <c r="AG1788" s="148" t="str">
        <f t="array" ref="AG1788">IF($P1788="", "",
  "IMT-" &amp; TEXT($A1788,"yyyy-mm-dd") &amp; "-" &amp;
  IFERROR(
    INDEX('{INDEX} Tour Packages'!A:AC,
      MATCH($P1788, '{INDEX} Tour Packages'!$A:$A, 0),
      MATCH("Destination Code", '{INDEX} Tour Packages'!$4:$4, 0)
    ),
    "UNKNOWN"
  ) &amp; "-" &amp;
  TEXT(COUNTIFS(P$4:P1788,P1788),"0000")
)
</f>
        <v/>
      </c>
    </row>
    <row r="1789">
      <c r="A1789" s="156"/>
      <c r="B1789" s="157"/>
      <c r="C1789" s="157"/>
      <c r="D1789" s="157"/>
      <c r="E1789" s="157"/>
      <c r="F1789" s="157"/>
      <c r="G1789" s="157"/>
      <c r="H1789" s="157"/>
      <c r="I1789" s="157"/>
      <c r="J1789" s="157"/>
      <c r="K1789" s="157"/>
      <c r="L1789" s="157"/>
      <c r="M1789" s="157"/>
      <c r="N1789" s="157"/>
      <c r="O1789" s="157"/>
      <c r="P1789" s="157"/>
      <c r="Q1789" s="157"/>
      <c r="R1789" s="157"/>
      <c r="S1789" s="157"/>
      <c r="T1789" s="157"/>
      <c r="U1789" s="157"/>
      <c r="V1789" s="157"/>
      <c r="W1789" s="157"/>
      <c r="X1789" s="157"/>
      <c r="Y1789" s="157"/>
      <c r="Z1789" s="157"/>
      <c r="AA1789" s="157"/>
      <c r="AB1789" s="157"/>
      <c r="AC1789" s="157"/>
      <c r="AD1789" s="157"/>
      <c r="AE1789" s="157"/>
      <c r="AF1789" s="157"/>
      <c r="AG1789" s="158" t="str">
        <f t="array" ref="AG1789">IF($P1789="", "",
  "IMT-" &amp; TEXT($A1789,"yyyy-mm-dd") &amp; "-" &amp;
  IFERROR(
    INDEX('{INDEX} Tour Packages'!A:AC,
      MATCH($P1789, '{INDEX} Tour Packages'!$A:$A, 0),
      MATCH("Destination Code", '{INDEX} Tour Packages'!$4:$4, 0)
    ),
    "UNKNOWN"
  ) &amp; "-" &amp;
  TEXT(COUNTIFS(P$4:P1789,P1789),"0000")
)
</f>
        <v/>
      </c>
    </row>
    <row r="1790">
      <c r="A1790" s="155"/>
      <c r="B1790" s="147"/>
      <c r="C1790" s="147"/>
      <c r="D1790" s="147"/>
      <c r="E1790" s="147"/>
      <c r="F1790" s="147"/>
      <c r="G1790" s="147"/>
      <c r="H1790" s="147"/>
      <c r="I1790" s="147"/>
      <c r="J1790" s="147"/>
      <c r="K1790" s="147"/>
      <c r="L1790" s="147"/>
      <c r="M1790" s="147"/>
      <c r="N1790" s="147"/>
      <c r="O1790" s="147"/>
      <c r="P1790" s="147"/>
      <c r="Q1790" s="147"/>
      <c r="R1790" s="147"/>
      <c r="S1790" s="147"/>
      <c r="T1790" s="147"/>
      <c r="U1790" s="147"/>
      <c r="V1790" s="147"/>
      <c r="W1790" s="147"/>
      <c r="X1790" s="147"/>
      <c r="Y1790" s="147"/>
      <c r="Z1790" s="147"/>
      <c r="AA1790" s="147"/>
      <c r="AB1790" s="147"/>
      <c r="AC1790" s="147"/>
      <c r="AD1790" s="147"/>
      <c r="AE1790" s="147"/>
      <c r="AF1790" s="147"/>
      <c r="AG1790" s="148" t="str">
        <f t="array" ref="AG1790">IF($P1790="", "",
  "IMT-" &amp; TEXT($A1790,"yyyy-mm-dd") &amp; "-" &amp;
  IFERROR(
    INDEX('{INDEX} Tour Packages'!A:AC,
      MATCH($P1790, '{INDEX} Tour Packages'!$A:$A, 0),
      MATCH("Destination Code", '{INDEX} Tour Packages'!$4:$4, 0)
    ),
    "UNKNOWN"
  ) &amp; "-" &amp;
  TEXT(COUNTIFS(P$4:P1790,P1790),"0000")
)
</f>
        <v/>
      </c>
    </row>
    <row r="1791">
      <c r="A1791" s="156"/>
      <c r="B1791" s="157"/>
      <c r="C1791" s="157"/>
      <c r="D1791" s="157"/>
      <c r="E1791" s="157"/>
      <c r="F1791" s="157"/>
      <c r="G1791" s="157"/>
      <c r="H1791" s="157"/>
      <c r="I1791" s="157"/>
      <c r="J1791" s="157"/>
      <c r="K1791" s="157"/>
      <c r="L1791" s="157"/>
      <c r="M1791" s="157"/>
      <c r="N1791" s="157"/>
      <c r="O1791" s="157"/>
      <c r="P1791" s="157"/>
      <c r="Q1791" s="157"/>
      <c r="R1791" s="157"/>
      <c r="S1791" s="157"/>
      <c r="T1791" s="157"/>
      <c r="U1791" s="157"/>
      <c r="V1791" s="157"/>
      <c r="W1791" s="157"/>
      <c r="X1791" s="157"/>
      <c r="Y1791" s="157"/>
      <c r="Z1791" s="157"/>
      <c r="AA1791" s="157"/>
      <c r="AB1791" s="157"/>
      <c r="AC1791" s="157"/>
      <c r="AD1791" s="157"/>
      <c r="AE1791" s="157"/>
      <c r="AF1791" s="157"/>
      <c r="AG1791" s="158" t="str">
        <f t="array" ref="AG1791">IF($P1791="", "",
  "IMT-" &amp; TEXT($A1791,"yyyy-mm-dd") &amp; "-" &amp;
  IFERROR(
    INDEX('{INDEX} Tour Packages'!A:AC,
      MATCH($P1791, '{INDEX} Tour Packages'!$A:$A, 0),
      MATCH("Destination Code", '{INDEX} Tour Packages'!$4:$4, 0)
    ),
    "UNKNOWN"
  ) &amp; "-" &amp;
  TEXT(COUNTIFS(P$4:P1791,P1791),"0000")
)
</f>
        <v/>
      </c>
    </row>
    <row r="1792">
      <c r="A1792" s="155"/>
      <c r="B1792" s="147"/>
      <c r="C1792" s="147"/>
      <c r="D1792" s="147"/>
      <c r="E1792" s="147"/>
      <c r="F1792" s="147"/>
      <c r="G1792" s="147"/>
      <c r="H1792" s="147"/>
      <c r="I1792" s="147"/>
      <c r="J1792" s="147"/>
      <c r="K1792" s="147"/>
      <c r="L1792" s="147"/>
      <c r="M1792" s="147"/>
      <c r="N1792" s="147"/>
      <c r="O1792" s="147"/>
      <c r="P1792" s="147"/>
      <c r="Q1792" s="147"/>
      <c r="R1792" s="147"/>
      <c r="S1792" s="147"/>
      <c r="T1792" s="147"/>
      <c r="U1792" s="147"/>
      <c r="V1792" s="147"/>
      <c r="W1792" s="147"/>
      <c r="X1792" s="147"/>
      <c r="Y1792" s="147"/>
      <c r="Z1792" s="147"/>
      <c r="AA1792" s="147"/>
      <c r="AB1792" s="147"/>
      <c r="AC1792" s="147"/>
      <c r="AD1792" s="147"/>
      <c r="AE1792" s="147"/>
      <c r="AF1792" s="147"/>
      <c r="AG1792" s="148" t="str">
        <f t="array" ref="AG1792">IF($P1792="", "",
  "IMT-" &amp; TEXT($A1792,"yyyy-mm-dd") &amp; "-" &amp;
  IFERROR(
    INDEX('{INDEX} Tour Packages'!A:AC,
      MATCH($P1792, '{INDEX} Tour Packages'!$A:$A, 0),
      MATCH("Destination Code", '{INDEX} Tour Packages'!$4:$4, 0)
    ),
    "UNKNOWN"
  ) &amp; "-" &amp;
  TEXT(COUNTIFS(P$4:P1792,P1792),"0000")
)
</f>
        <v/>
      </c>
    </row>
    <row r="1793">
      <c r="A1793" s="156"/>
      <c r="B1793" s="157"/>
      <c r="C1793" s="157"/>
      <c r="D1793" s="157"/>
      <c r="E1793" s="157"/>
      <c r="F1793" s="157"/>
      <c r="G1793" s="157"/>
      <c r="H1793" s="157"/>
      <c r="I1793" s="157"/>
      <c r="J1793" s="157"/>
      <c r="K1793" s="157"/>
      <c r="L1793" s="157"/>
      <c r="M1793" s="157"/>
      <c r="N1793" s="157"/>
      <c r="O1793" s="157"/>
      <c r="P1793" s="157"/>
      <c r="Q1793" s="157"/>
      <c r="R1793" s="157"/>
      <c r="S1793" s="157"/>
      <c r="T1793" s="157"/>
      <c r="U1793" s="157"/>
      <c r="V1793" s="157"/>
      <c r="W1793" s="157"/>
      <c r="X1793" s="157"/>
      <c r="Y1793" s="157"/>
      <c r="Z1793" s="157"/>
      <c r="AA1793" s="157"/>
      <c r="AB1793" s="157"/>
      <c r="AC1793" s="157"/>
      <c r="AD1793" s="157"/>
      <c r="AE1793" s="157"/>
      <c r="AF1793" s="157"/>
      <c r="AG1793" s="158" t="str">
        <f t="array" ref="AG1793">IF($P1793="", "",
  "IMT-" &amp; TEXT($A1793,"yyyy-mm-dd") &amp; "-" &amp;
  IFERROR(
    INDEX('{INDEX} Tour Packages'!A:AC,
      MATCH($P1793, '{INDEX} Tour Packages'!$A:$A, 0),
      MATCH("Destination Code", '{INDEX} Tour Packages'!$4:$4, 0)
    ),
    "UNKNOWN"
  ) &amp; "-" &amp;
  TEXT(COUNTIFS(P$4:P1793,P1793),"0000")
)
</f>
        <v/>
      </c>
    </row>
    <row r="1794">
      <c r="A1794" s="155"/>
      <c r="B1794" s="147"/>
      <c r="C1794" s="147"/>
      <c r="D1794" s="147"/>
      <c r="E1794" s="147"/>
      <c r="F1794" s="147"/>
      <c r="G1794" s="147"/>
      <c r="H1794" s="147"/>
      <c r="I1794" s="147"/>
      <c r="J1794" s="147"/>
      <c r="K1794" s="147"/>
      <c r="L1794" s="147"/>
      <c r="M1794" s="147"/>
      <c r="N1794" s="147"/>
      <c r="O1794" s="147"/>
      <c r="P1794" s="147"/>
      <c r="Q1794" s="147"/>
      <c r="R1794" s="147"/>
      <c r="S1794" s="147"/>
      <c r="T1794" s="147"/>
      <c r="U1794" s="147"/>
      <c r="V1794" s="147"/>
      <c r="W1794" s="147"/>
      <c r="X1794" s="147"/>
      <c r="Y1794" s="147"/>
      <c r="Z1794" s="147"/>
      <c r="AA1794" s="147"/>
      <c r="AB1794" s="147"/>
      <c r="AC1794" s="147"/>
      <c r="AD1794" s="147"/>
      <c r="AE1794" s="147"/>
      <c r="AF1794" s="147"/>
      <c r="AG1794" s="148" t="str">
        <f t="array" ref="AG1794">IF($P1794="", "",
  "IMT-" &amp; TEXT($A1794,"yyyy-mm-dd") &amp; "-" &amp;
  IFERROR(
    INDEX('{INDEX} Tour Packages'!A:AC,
      MATCH($P1794, '{INDEX} Tour Packages'!$A:$A, 0),
      MATCH("Destination Code", '{INDEX} Tour Packages'!$4:$4, 0)
    ),
    "UNKNOWN"
  ) &amp; "-" &amp;
  TEXT(COUNTIFS(P$4:P1794,P1794),"0000")
)
</f>
        <v/>
      </c>
    </row>
    <row r="1795">
      <c r="A1795" s="156"/>
      <c r="B1795" s="157"/>
      <c r="C1795" s="157"/>
      <c r="D1795" s="157"/>
      <c r="E1795" s="157"/>
      <c r="F1795" s="157"/>
      <c r="G1795" s="157"/>
      <c r="H1795" s="157"/>
      <c r="I1795" s="157"/>
      <c r="J1795" s="157"/>
      <c r="K1795" s="157"/>
      <c r="L1795" s="157"/>
      <c r="M1795" s="157"/>
      <c r="N1795" s="157"/>
      <c r="O1795" s="157"/>
      <c r="P1795" s="157"/>
      <c r="Q1795" s="157"/>
      <c r="R1795" s="157"/>
      <c r="S1795" s="157"/>
      <c r="T1795" s="157"/>
      <c r="U1795" s="157"/>
      <c r="V1795" s="157"/>
      <c r="W1795" s="157"/>
      <c r="X1795" s="157"/>
      <c r="Y1795" s="157"/>
      <c r="Z1795" s="157"/>
      <c r="AA1795" s="157"/>
      <c r="AB1795" s="157"/>
      <c r="AC1795" s="157"/>
      <c r="AD1795" s="157"/>
      <c r="AE1795" s="157"/>
      <c r="AF1795" s="157"/>
      <c r="AG1795" s="158" t="str">
        <f t="array" ref="AG1795">IF($P1795="", "",
  "IMT-" &amp; TEXT($A1795,"yyyy-mm-dd") &amp; "-" &amp;
  IFERROR(
    INDEX('{INDEX} Tour Packages'!A:AC,
      MATCH($P1795, '{INDEX} Tour Packages'!$A:$A, 0),
      MATCH("Destination Code", '{INDEX} Tour Packages'!$4:$4, 0)
    ),
    "UNKNOWN"
  ) &amp; "-" &amp;
  TEXT(COUNTIFS(P$4:P1795,P1795),"0000")
)
</f>
        <v/>
      </c>
    </row>
    <row r="1796">
      <c r="A1796" s="155"/>
      <c r="B1796" s="147"/>
      <c r="C1796" s="147"/>
      <c r="D1796" s="147"/>
      <c r="E1796" s="147"/>
      <c r="F1796" s="147"/>
      <c r="G1796" s="147"/>
      <c r="H1796" s="147"/>
      <c r="I1796" s="147"/>
      <c r="J1796" s="147"/>
      <c r="K1796" s="147"/>
      <c r="L1796" s="147"/>
      <c r="M1796" s="147"/>
      <c r="N1796" s="147"/>
      <c r="O1796" s="147"/>
      <c r="P1796" s="147"/>
      <c r="Q1796" s="147"/>
      <c r="R1796" s="147"/>
      <c r="S1796" s="147"/>
      <c r="T1796" s="147"/>
      <c r="U1796" s="147"/>
      <c r="V1796" s="147"/>
      <c r="W1796" s="147"/>
      <c r="X1796" s="147"/>
      <c r="Y1796" s="147"/>
      <c r="Z1796" s="147"/>
      <c r="AA1796" s="147"/>
      <c r="AB1796" s="147"/>
      <c r="AC1796" s="147"/>
      <c r="AD1796" s="147"/>
      <c r="AE1796" s="147"/>
      <c r="AF1796" s="147"/>
      <c r="AG1796" s="148" t="str">
        <f t="array" ref="AG1796">IF($P1796="", "",
  "IMT-" &amp; TEXT($A1796,"yyyy-mm-dd") &amp; "-" &amp;
  IFERROR(
    INDEX('{INDEX} Tour Packages'!A:AC,
      MATCH($P1796, '{INDEX} Tour Packages'!$A:$A, 0),
      MATCH("Destination Code", '{INDEX} Tour Packages'!$4:$4, 0)
    ),
    "UNKNOWN"
  ) &amp; "-" &amp;
  TEXT(COUNTIFS(P$4:P1796,P1796),"0000")
)
</f>
        <v/>
      </c>
    </row>
    <row r="1797">
      <c r="A1797" s="156"/>
      <c r="B1797" s="157"/>
      <c r="C1797" s="157"/>
      <c r="D1797" s="157"/>
      <c r="E1797" s="157"/>
      <c r="F1797" s="157"/>
      <c r="G1797" s="157"/>
      <c r="H1797" s="157"/>
      <c r="I1797" s="157"/>
      <c r="J1797" s="157"/>
      <c r="K1797" s="157"/>
      <c r="L1797" s="157"/>
      <c r="M1797" s="157"/>
      <c r="N1797" s="157"/>
      <c r="O1797" s="157"/>
      <c r="P1797" s="157"/>
      <c r="Q1797" s="157"/>
      <c r="R1797" s="157"/>
      <c r="S1797" s="157"/>
      <c r="T1797" s="157"/>
      <c r="U1797" s="157"/>
      <c r="V1797" s="157"/>
      <c r="W1797" s="157"/>
      <c r="X1797" s="157"/>
      <c r="Y1797" s="157"/>
      <c r="Z1797" s="157"/>
      <c r="AA1797" s="157"/>
      <c r="AB1797" s="157"/>
      <c r="AC1797" s="157"/>
      <c r="AD1797" s="157"/>
      <c r="AE1797" s="157"/>
      <c r="AF1797" s="157"/>
      <c r="AG1797" s="158" t="str">
        <f t="array" ref="AG1797">IF($P1797="", "",
  "IMT-" &amp; TEXT($A1797,"yyyy-mm-dd") &amp; "-" &amp;
  IFERROR(
    INDEX('{INDEX} Tour Packages'!A:AC,
      MATCH($P1797, '{INDEX} Tour Packages'!$A:$A, 0),
      MATCH("Destination Code", '{INDEX} Tour Packages'!$4:$4, 0)
    ),
    "UNKNOWN"
  ) &amp; "-" &amp;
  TEXT(COUNTIFS(P$4:P1797,P1797),"0000")
)
</f>
        <v/>
      </c>
    </row>
    <row r="1798">
      <c r="A1798" s="155"/>
      <c r="B1798" s="147"/>
      <c r="C1798" s="147"/>
      <c r="D1798" s="147"/>
      <c r="E1798" s="147"/>
      <c r="F1798" s="147"/>
      <c r="G1798" s="147"/>
      <c r="H1798" s="147"/>
      <c r="I1798" s="147"/>
      <c r="J1798" s="147"/>
      <c r="K1798" s="147"/>
      <c r="L1798" s="147"/>
      <c r="M1798" s="147"/>
      <c r="N1798" s="147"/>
      <c r="O1798" s="147"/>
      <c r="P1798" s="147"/>
      <c r="Q1798" s="147"/>
      <c r="R1798" s="147"/>
      <c r="S1798" s="147"/>
      <c r="T1798" s="147"/>
      <c r="U1798" s="147"/>
      <c r="V1798" s="147"/>
      <c r="W1798" s="147"/>
      <c r="X1798" s="147"/>
      <c r="Y1798" s="147"/>
      <c r="Z1798" s="147"/>
      <c r="AA1798" s="147"/>
      <c r="AB1798" s="147"/>
      <c r="AC1798" s="147"/>
      <c r="AD1798" s="147"/>
      <c r="AE1798" s="147"/>
      <c r="AF1798" s="147"/>
      <c r="AG1798" s="148" t="str">
        <f t="array" ref="AG1798">IF($P1798="", "",
  "IMT-" &amp; TEXT($A1798,"yyyy-mm-dd") &amp; "-" &amp;
  IFERROR(
    INDEX('{INDEX} Tour Packages'!A:AC,
      MATCH($P1798, '{INDEX} Tour Packages'!$A:$A, 0),
      MATCH("Destination Code", '{INDEX} Tour Packages'!$4:$4, 0)
    ),
    "UNKNOWN"
  ) &amp; "-" &amp;
  TEXT(COUNTIFS(P$4:P1798,P1798),"0000")
)
</f>
        <v/>
      </c>
    </row>
    <row r="1799">
      <c r="A1799" s="156"/>
      <c r="B1799" s="157"/>
      <c r="C1799" s="157"/>
      <c r="D1799" s="157"/>
      <c r="E1799" s="157"/>
      <c r="F1799" s="157"/>
      <c r="G1799" s="157"/>
      <c r="H1799" s="157"/>
      <c r="I1799" s="157"/>
      <c r="J1799" s="157"/>
      <c r="K1799" s="157"/>
      <c r="L1799" s="157"/>
      <c r="M1799" s="157"/>
      <c r="N1799" s="157"/>
      <c r="O1799" s="157"/>
      <c r="P1799" s="157"/>
      <c r="Q1799" s="157"/>
      <c r="R1799" s="157"/>
      <c r="S1799" s="157"/>
      <c r="T1799" s="157"/>
      <c r="U1799" s="157"/>
      <c r="V1799" s="157"/>
      <c r="W1799" s="157"/>
      <c r="X1799" s="157"/>
      <c r="Y1799" s="157"/>
      <c r="Z1799" s="157"/>
      <c r="AA1799" s="157"/>
      <c r="AB1799" s="157"/>
      <c r="AC1799" s="157"/>
      <c r="AD1799" s="157"/>
      <c r="AE1799" s="157"/>
      <c r="AF1799" s="157"/>
      <c r="AG1799" s="158" t="str">
        <f t="array" ref="AG1799">IF($P1799="", "",
  "IMT-" &amp; TEXT($A1799,"yyyy-mm-dd") &amp; "-" &amp;
  IFERROR(
    INDEX('{INDEX} Tour Packages'!A:AC,
      MATCH($P1799, '{INDEX} Tour Packages'!$A:$A, 0),
      MATCH("Destination Code", '{INDEX} Tour Packages'!$4:$4, 0)
    ),
    "UNKNOWN"
  ) &amp; "-" &amp;
  TEXT(COUNTIFS(P$4:P1799,P1799),"0000")
)
</f>
        <v/>
      </c>
    </row>
    <row r="1800">
      <c r="A1800" s="155"/>
      <c r="B1800" s="147"/>
      <c r="C1800" s="147"/>
      <c r="D1800" s="147"/>
      <c r="E1800" s="147"/>
      <c r="F1800" s="147"/>
      <c r="G1800" s="147"/>
      <c r="H1800" s="147"/>
      <c r="I1800" s="147"/>
      <c r="J1800" s="147"/>
      <c r="K1800" s="147"/>
      <c r="L1800" s="147"/>
      <c r="M1800" s="147"/>
      <c r="N1800" s="147"/>
      <c r="O1800" s="147"/>
      <c r="P1800" s="147"/>
      <c r="Q1800" s="147"/>
      <c r="R1800" s="147"/>
      <c r="S1800" s="147"/>
      <c r="T1800" s="147"/>
      <c r="U1800" s="147"/>
      <c r="V1800" s="147"/>
      <c r="W1800" s="147"/>
      <c r="X1800" s="147"/>
      <c r="Y1800" s="147"/>
      <c r="Z1800" s="147"/>
      <c r="AA1800" s="147"/>
      <c r="AB1800" s="147"/>
      <c r="AC1800" s="147"/>
      <c r="AD1800" s="147"/>
      <c r="AE1800" s="147"/>
      <c r="AF1800" s="147"/>
      <c r="AG1800" s="148" t="str">
        <f t="array" ref="AG1800">IF($P1800="", "",
  "IMT-" &amp; TEXT($A1800,"yyyy-mm-dd") &amp; "-" &amp;
  IFERROR(
    INDEX('{INDEX} Tour Packages'!A:AC,
      MATCH($P1800, '{INDEX} Tour Packages'!$A:$A, 0),
      MATCH("Destination Code", '{INDEX} Tour Packages'!$4:$4, 0)
    ),
    "UNKNOWN"
  ) &amp; "-" &amp;
  TEXT(COUNTIFS(P$4:P1800,P1800),"0000")
)
</f>
        <v/>
      </c>
    </row>
    <row r="1801">
      <c r="A1801" s="156"/>
      <c r="B1801" s="157"/>
      <c r="C1801" s="157"/>
      <c r="D1801" s="157"/>
      <c r="E1801" s="157"/>
      <c r="F1801" s="157"/>
      <c r="G1801" s="157"/>
      <c r="H1801" s="157"/>
      <c r="I1801" s="157"/>
      <c r="J1801" s="157"/>
      <c r="K1801" s="157"/>
      <c r="L1801" s="157"/>
      <c r="M1801" s="157"/>
      <c r="N1801" s="157"/>
      <c r="O1801" s="157"/>
      <c r="P1801" s="157"/>
      <c r="Q1801" s="157"/>
      <c r="R1801" s="157"/>
      <c r="S1801" s="157"/>
      <c r="T1801" s="157"/>
      <c r="U1801" s="157"/>
      <c r="V1801" s="157"/>
      <c r="W1801" s="157"/>
      <c r="X1801" s="157"/>
      <c r="Y1801" s="157"/>
      <c r="Z1801" s="157"/>
      <c r="AA1801" s="157"/>
      <c r="AB1801" s="157"/>
      <c r="AC1801" s="157"/>
      <c r="AD1801" s="157"/>
      <c r="AE1801" s="157"/>
      <c r="AF1801" s="157"/>
      <c r="AG1801" s="158" t="str">
        <f t="array" ref="AG1801">IF($P1801="", "",
  "IMT-" &amp; TEXT($A1801,"yyyy-mm-dd") &amp; "-" &amp;
  IFERROR(
    INDEX('{INDEX} Tour Packages'!A:AC,
      MATCH($P1801, '{INDEX} Tour Packages'!$A:$A, 0),
      MATCH("Destination Code", '{INDEX} Tour Packages'!$4:$4, 0)
    ),
    "UNKNOWN"
  ) &amp; "-" &amp;
  TEXT(COUNTIFS(P$4:P1801,P1801),"0000")
)
</f>
        <v/>
      </c>
    </row>
    <row r="1802">
      <c r="A1802" s="155"/>
      <c r="B1802" s="147"/>
      <c r="C1802" s="147"/>
      <c r="D1802" s="147"/>
      <c r="E1802" s="147"/>
      <c r="F1802" s="147"/>
      <c r="G1802" s="147"/>
      <c r="H1802" s="147"/>
      <c r="I1802" s="147"/>
      <c r="J1802" s="147"/>
      <c r="K1802" s="147"/>
      <c r="L1802" s="147"/>
      <c r="M1802" s="147"/>
      <c r="N1802" s="147"/>
      <c r="O1802" s="147"/>
      <c r="P1802" s="147"/>
      <c r="Q1802" s="147"/>
      <c r="R1802" s="147"/>
      <c r="S1802" s="147"/>
      <c r="T1802" s="147"/>
      <c r="U1802" s="147"/>
      <c r="V1802" s="147"/>
      <c r="W1802" s="147"/>
      <c r="X1802" s="147"/>
      <c r="Y1802" s="147"/>
      <c r="Z1802" s="147"/>
      <c r="AA1802" s="147"/>
      <c r="AB1802" s="147"/>
      <c r="AC1802" s="147"/>
      <c r="AD1802" s="147"/>
      <c r="AE1802" s="147"/>
      <c r="AF1802" s="147"/>
      <c r="AG1802" s="148" t="str">
        <f t="array" ref="AG1802">IF($P1802="", "",
  "IMT-" &amp; TEXT($A1802,"yyyy-mm-dd") &amp; "-" &amp;
  IFERROR(
    INDEX('{INDEX} Tour Packages'!A:AC,
      MATCH($P1802, '{INDEX} Tour Packages'!$A:$A, 0),
      MATCH("Destination Code", '{INDEX} Tour Packages'!$4:$4, 0)
    ),
    "UNKNOWN"
  ) &amp; "-" &amp;
  TEXT(COUNTIFS(P$4:P1802,P1802),"0000")
)
</f>
        <v/>
      </c>
    </row>
    <row r="1803">
      <c r="A1803" s="156"/>
      <c r="B1803" s="157"/>
      <c r="C1803" s="157"/>
      <c r="D1803" s="157"/>
      <c r="E1803" s="157"/>
      <c r="F1803" s="157"/>
      <c r="G1803" s="157"/>
      <c r="H1803" s="157"/>
      <c r="I1803" s="157"/>
      <c r="J1803" s="157"/>
      <c r="K1803" s="157"/>
      <c r="L1803" s="157"/>
      <c r="M1803" s="157"/>
      <c r="N1803" s="157"/>
      <c r="O1803" s="157"/>
      <c r="P1803" s="157"/>
      <c r="Q1803" s="157"/>
      <c r="R1803" s="157"/>
      <c r="S1803" s="157"/>
      <c r="T1803" s="157"/>
      <c r="U1803" s="157"/>
      <c r="V1803" s="157"/>
      <c r="W1803" s="157"/>
      <c r="X1803" s="157"/>
      <c r="Y1803" s="157"/>
      <c r="Z1803" s="157"/>
      <c r="AA1803" s="157"/>
      <c r="AB1803" s="157"/>
      <c r="AC1803" s="157"/>
      <c r="AD1803" s="157"/>
      <c r="AE1803" s="157"/>
      <c r="AF1803" s="157"/>
      <c r="AG1803" s="158" t="str">
        <f t="array" ref="AG1803">IF($P1803="", "",
  "IMT-" &amp; TEXT($A1803,"yyyy-mm-dd") &amp; "-" &amp;
  IFERROR(
    INDEX('{INDEX} Tour Packages'!A:AC,
      MATCH($P1803, '{INDEX} Tour Packages'!$A:$A, 0),
      MATCH("Destination Code", '{INDEX} Tour Packages'!$4:$4, 0)
    ),
    "UNKNOWN"
  ) &amp; "-" &amp;
  TEXT(COUNTIFS(P$4:P1803,P1803),"0000")
)
</f>
        <v/>
      </c>
    </row>
    <row r="1804">
      <c r="A1804" s="155"/>
      <c r="B1804" s="147"/>
      <c r="C1804" s="147"/>
      <c r="D1804" s="147"/>
      <c r="E1804" s="147"/>
      <c r="F1804" s="147"/>
      <c r="G1804" s="147"/>
      <c r="H1804" s="147"/>
      <c r="I1804" s="147"/>
      <c r="J1804" s="147"/>
      <c r="K1804" s="147"/>
      <c r="L1804" s="147"/>
      <c r="M1804" s="147"/>
      <c r="N1804" s="147"/>
      <c r="O1804" s="147"/>
      <c r="P1804" s="147"/>
      <c r="Q1804" s="147"/>
      <c r="R1804" s="147"/>
      <c r="S1804" s="147"/>
      <c r="T1804" s="147"/>
      <c r="U1804" s="147"/>
      <c r="V1804" s="147"/>
      <c r="W1804" s="147"/>
      <c r="X1804" s="147"/>
      <c r="Y1804" s="147"/>
      <c r="Z1804" s="147"/>
      <c r="AA1804" s="147"/>
      <c r="AB1804" s="147"/>
      <c r="AC1804" s="147"/>
      <c r="AD1804" s="147"/>
      <c r="AE1804" s="147"/>
      <c r="AF1804" s="147"/>
      <c r="AG1804" s="148" t="str">
        <f t="array" ref="AG1804">IF($P1804="", "",
  "IMT-" &amp; TEXT($A1804,"yyyy-mm-dd") &amp; "-" &amp;
  IFERROR(
    INDEX('{INDEX} Tour Packages'!A:AC,
      MATCH($P1804, '{INDEX} Tour Packages'!$A:$A, 0),
      MATCH("Destination Code", '{INDEX} Tour Packages'!$4:$4, 0)
    ),
    "UNKNOWN"
  ) &amp; "-" &amp;
  TEXT(COUNTIFS(P$4:P1804,P1804),"0000")
)
</f>
        <v/>
      </c>
    </row>
    <row r="1805">
      <c r="A1805" s="156"/>
      <c r="B1805" s="157"/>
      <c r="C1805" s="157"/>
      <c r="D1805" s="157"/>
      <c r="E1805" s="157"/>
      <c r="F1805" s="157"/>
      <c r="G1805" s="157"/>
      <c r="H1805" s="157"/>
      <c r="I1805" s="157"/>
      <c r="J1805" s="157"/>
      <c r="K1805" s="157"/>
      <c r="L1805" s="157"/>
      <c r="M1805" s="157"/>
      <c r="N1805" s="157"/>
      <c r="O1805" s="157"/>
      <c r="P1805" s="157"/>
      <c r="Q1805" s="157"/>
      <c r="R1805" s="157"/>
      <c r="S1805" s="157"/>
      <c r="T1805" s="157"/>
      <c r="U1805" s="157"/>
      <c r="V1805" s="157"/>
      <c r="W1805" s="157"/>
      <c r="X1805" s="157"/>
      <c r="Y1805" s="157"/>
      <c r="Z1805" s="157"/>
      <c r="AA1805" s="157"/>
      <c r="AB1805" s="157"/>
      <c r="AC1805" s="157"/>
      <c r="AD1805" s="157"/>
      <c r="AE1805" s="157"/>
      <c r="AF1805" s="157"/>
      <c r="AG1805" s="158" t="str">
        <f t="array" ref="AG1805">IF($P1805="", "",
  "IMT-" &amp; TEXT($A1805,"yyyy-mm-dd") &amp; "-" &amp;
  IFERROR(
    INDEX('{INDEX} Tour Packages'!A:AC,
      MATCH($P1805, '{INDEX} Tour Packages'!$A:$A, 0),
      MATCH("Destination Code", '{INDEX} Tour Packages'!$4:$4, 0)
    ),
    "UNKNOWN"
  ) &amp; "-" &amp;
  TEXT(COUNTIFS(P$4:P1805,P1805),"0000")
)
</f>
        <v/>
      </c>
    </row>
    <row r="1806">
      <c r="A1806" s="155"/>
      <c r="B1806" s="147"/>
      <c r="C1806" s="147"/>
      <c r="D1806" s="147"/>
      <c r="E1806" s="147"/>
      <c r="F1806" s="147"/>
      <c r="G1806" s="147"/>
      <c r="H1806" s="147"/>
      <c r="I1806" s="147"/>
      <c r="J1806" s="147"/>
      <c r="K1806" s="147"/>
      <c r="L1806" s="147"/>
      <c r="M1806" s="147"/>
      <c r="N1806" s="147"/>
      <c r="O1806" s="147"/>
      <c r="P1806" s="147"/>
      <c r="Q1806" s="147"/>
      <c r="R1806" s="147"/>
      <c r="S1806" s="147"/>
      <c r="T1806" s="147"/>
      <c r="U1806" s="147"/>
      <c r="V1806" s="147"/>
      <c r="W1806" s="147"/>
      <c r="X1806" s="147"/>
      <c r="Y1806" s="147"/>
      <c r="Z1806" s="147"/>
      <c r="AA1806" s="147"/>
      <c r="AB1806" s="147"/>
      <c r="AC1806" s="147"/>
      <c r="AD1806" s="147"/>
      <c r="AE1806" s="147"/>
      <c r="AF1806" s="147"/>
      <c r="AG1806" s="148" t="str">
        <f t="array" ref="AG1806">IF($P1806="", "",
  "IMT-" &amp; TEXT($A1806,"yyyy-mm-dd") &amp; "-" &amp;
  IFERROR(
    INDEX('{INDEX} Tour Packages'!A:AC,
      MATCH($P1806, '{INDEX} Tour Packages'!$A:$A, 0),
      MATCH("Destination Code", '{INDEX} Tour Packages'!$4:$4, 0)
    ),
    "UNKNOWN"
  ) &amp; "-" &amp;
  TEXT(COUNTIFS(P$4:P1806,P1806),"0000")
)
</f>
        <v/>
      </c>
    </row>
    <row r="1807">
      <c r="A1807" s="156"/>
      <c r="B1807" s="157"/>
      <c r="C1807" s="157"/>
      <c r="D1807" s="157"/>
      <c r="E1807" s="157"/>
      <c r="F1807" s="157"/>
      <c r="G1807" s="157"/>
      <c r="H1807" s="157"/>
      <c r="I1807" s="157"/>
      <c r="J1807" s="157"/>
      <c r="K1807" s="157"/>
      <c r="L1807" s="157"/>
      <c r="M1807" s="157"/>
      <c r="N1807" s="157"/>
      <c r="O1807" s="157"/>
      <c r="P1807" s="157"/>
      <c r="Q1807" s="157"/>
      <c r="R1807" s="157"/>
      <c r="S1807" s="157"/>
      <c r="T1807" s="157"/>
      <c r="U1807" s="157"/>
      <c r="V1807" s="157"/>
      <c r="W1807" s="157"/>
      <c r="X1807" s="157"/>
      <c r="Y1807" s="157"/>
      <c r="Z1807" s="157"/>
      <c r="AA1807" s="157"/>
      <c r="AB1807" s="157"/>
      <c r="AC1807" s="157"/>
      <c r="AD1807" s="157"/>
      <c r="AE1807" s="157"/>
      <c r="AF1807" s="157"/>
      <c r="AG1807" s="158" t="str">
        <f t="array" ref="AG1807">IF($P1807="", "",
  "IMT-" &amp; TEXT($A1807,"yyyy-mm-dd") &amp; "-" &amp;
  IFERROR(
    INDEX('{INDEX} Tour Packages'!A:AC,
      MATCH($P1807, '{INDEX} Tour Packages'!$A:$A, 0),
      MATCH("Destination Code", '{INDEX} Tour Packages'!$4:$4, 0)
    ),
    "UNKNOWN"
  ) &amp; "-" &amp;
  TEXT(COUNTIFS(P$4:P1807,P1807),"0000")
)
</f>
        <v/>
      </c>
    </row>
    <row r="1808">
      <c r="A1808" s="155"/>
      <c r="B1808" s="147"/>
      <c r="C1808" s="147"/>
      <c r="D1808" s="147"/>
      <c r="E1808" s="147"/>
      <c r="F1808" s="147"/>
      <c r="G1808" s="147"/>
      <c r="H1808" s="147"/>
      <c r="I1808" s="147"/>
      <c r="J1808" s="147"/>
      <c r="K1808" s="147"/>
      <c r="L1808" s="147"/>
      <c r="M1808" s="147"/>
      <c r="N1808" s="147"/>
      <c r="O1808" s="147"/>
      <c r="P1808" s="147"/>
      <c r="Q1808" s="147"/>
      <c r="R1808" s="147"/>
      <c r="S1808" s="147"/>
      <c r="T1808" s="147"/>
      <c r="U1808" s="147"/>
      <c r="V1808" s="147"/>
      <c r="W1808" s="147"/>
      <c r="X1808" s="147"/>
      <c r="Y1808" s="147"/>
      <c r="Z1808" s="147"/>
      <c r="AA1808" s="147"/>
      <c r="AB1808" s="147"/>
      <c r="AC1808" s="147"/>
      <c r="AD1808" s="147"/>
      <c r="AE1808" s="147"/>
      <c r="AF1808" s="147"/>
      <c r="AG1808" s="148" t="str">
        <f t="array" ref="AG1808">IF($P1808="", "",
  "IMT-" &amp; TEXT($A1808,"yyyy-mm-dd") &amp; "-" &amp;
  IFERROR(
    INDEX('{INDEX} Tour Packages'!A:AC,
      MATCH($P1808, '{INDEX} Tour Packages'!$A:$A, 0),
      MATCH("Destination Code", '{INDEX} Tour Packages'!$4:$4, 0)
    ),
    "UNKNOWN"
  ) &amp; "-" &amp;
  TEXT(COUNTIFS(P$4:P1808,P1808),"0000")
)
</f>
        <v/>
      </c>
    </row>
    <row r="1809">
      <c r="A1809" s="156"/>
      <c r="B1809" s="157"/>
      <c r="C1809" s="157"/>
      <c r="D1809" s="157"/>
      <c r="E1809" s="157"/>
      <c r="F1809" s="157"/>
      <c r="G1809" s="157"/>
      <c r="H1809" s="157"/>
      <c r="I1809" s="157"/>
      <c r="J1809" s="157"/>
      <c r="K1809" s="157"/>
      <c r="L1809" s="157"/>
      <c r="M1809" s="157"/>
      <c r="N1809" s="157"/>
      <c r="O1809" s="157"/>
      <c r="P1809" s="157"/>
      <c r="Q1809" s="157"/>
      <c r="R1809" s="157"/>
      <c r="S1809" s="157"/>
      <c r="T1809" s="157"/>
      <c r="U1809" s="157"/>
      <c r="V1809" s="157"/>
      <c r="W1809" s="157"/>
      <c r="X1809" s="157"/>
      <c r="Y1809" s="157"/>
      <c r="Z1809" s="157"/>
      <c r="AA1809" s="157"/>
      <c r="AB1809" s="157"/>
      <c r="AC1809" s="157"/>
      <c r="AD1809" s="157"/>
      <c r="AE1809" s="157"/>
      <c r="AF1809" s="157"/>
      <c r="AG1809" s="158" t="str">
        <f t="array" ref="AG1809">IF($P1809="", "",
  "IMT-" &amp; TEXT($A1809,"yyyy-mm-dd") &amp; "-" &amp;
  IFERROR(
    INDEX('{INDEX} Tour Packages'!A:AC,
      MATCH($P1809, '{INDEX} Tour Packages'!$A:$A, 0),
      MATCH("Destination Code", '{INDEX} Tour Packages'!$4:$4, 0)
    ),
    "UNKNOWN"
  ) &amp; "-" &amp;
  TEXT(COUNTIFS(P$4:P1809,P1809),"0000")
)
</f>
        <v/>
      </c>
    </row>
    <row r="1810">
      <c r="A1810" s="155"/>
      <c r="B1810" s="147"/>
      <c r="C1810" s="147"/>
      <c r="D1810" s="147"/>
      <c r="E1810" s="147"/>
      <c r="F1810" s="147"/>
      <c r="G1810" s="147"/>
      <c r="H1810" s="147"/>
      <c r="I1810" s="147"/>
      <c r="J1810" s="147"/>
      <c r="K1810" s="147"/>
      <c r="L1810" s="147"/>
      <c r="M1810" s="147"/>
      <c r="N1810" s="147"/>
      <c r="O1810" s="147"/>
      <c r="P1810" s="147"/>
      <c r="Q1810" s="147"/>
      <c r="R1810" s="147"/>
      <c r="S1810" s="147"/>
      <c r="T1810" s="147"/>
      <c r="U1810" s="147"/>
      <c r="V1810" s="147"/>
      <c r="W1810" s="147"/>
      <c r="X1810" s="147"/>
      <c r="Y1810" s="147"/>
      <c r="Z1810" s="147"/>
      <c r="AA1810" s="147"/>
      <c r="AB1810" s="147"/>
      <c r="AC1810" s="147"/>
      <c r="AD1810" s="147"/>
      <c r="AE1810" s="147"/>
      <c r="AF1810" s="147"/>
      <c r="AG1810" s="148" t="str">
        <f t="array" ref="AG1810">IF($P1810="", "",
  "IMT-" &amp; TEXT($A1810,"yyyy-mm-dd") &amp; "-" &amp;
  IFERROR(
    INDEX('{INDEX} Tour Packages'!A:AC,
      MATCH($P1810, '{INDEX} Tour Packages'!$A:$A, 0),
      MATCH("Destination Code", '{INDEX} Tour Packages'!$4:$4, 0)
    ),
    "UNKNOWN"
  ) &amp; "-" &amp;
  TEXT(COUNTIFS(P$4:P1810,P1810),"0000")
)
</f>
        <v/>
      </c>
    </row>
    <row r="1811">
      <c r="A1811" s="156"/>
      <c r="B1811" s="157"/>
      <c r="C1811" s="157"/>
      <c r="D1811" s="157"/>
      <c r="E1811" s="157"/>
      <c r="F1811" s="157"/>
      <c r="G1811" s="157"/>
      <c r="H1811" s="157"/>
      <c r="I1811" s="157"/>
      <c r="J1811" s="157"/>
      <c r="K1811" s="157"/>
      <c r="L1811" s="157"/>
      <c r="M1811" s="157"/>
      <c r="N1811" s="157"/>
      <c r="O1811" s="157"/>
      <c r="P1811" s="157"/>
      <c r="Q1811" s="157"/>
      <c r="R1811" s="157"/>
      <c r="S1811" s="157"/>
      <c r="T1811" s="157"/>
      <c r="U1811" s="157"/>
      <c r="V1811" s="157"/>
      <c r="W1811" s="157"/>
      <c r="X1811" s="157"/>
      <c r="Y1811" s="157"/>
      <c r="Z1811" s="157"/>
      <c r="AA1811" s="157"/>
      <c r="AB1811" s="157"/>
      <c r="AC1811" s="157"/>
      <c r="AD1811" s="157"/>
      <c r="AE1811" s="157"/>
      <c r="AF1811" s="157"/>
      <c r="AG1811" s="158" t="str">
        <f t="array" ref="AG1811">IF($P1811="", "",
  "IMT-" &amp; TEXT($A1811,"yyyy-mm-dd") &amp; "-" &amp;
  IFERROR(
    INDEX('{INDEX} Tour Packages'!A:AC,
      MATCH($P1811, '{INDEX} Tour Packages'!$A:$A, 0),
      MATCH("Destination Code", '{INDEX} Tour Packages'!$4:$4, 0)
    ),
    "UNKNOWN"
  ) &amp; "-" &amp;
  TEXT(COUNTIFS(P$4:P1811,P1811),"0000")
)
</f>
        <v/>
      </c>
    </row>
    <row r="1812">
      <c r="A1812" s="155"/>
      <c r="B1812" s="147"/>
      <c r="C1812" s="147"/>
      <c r="D1812" s="147"/>
      <c r="E1812" s="147"/>
      <c r="F1812" s="147"/>
      <c r="G1812" s="147"/>
      <c r="H1812" s="147"/>
      <c r="I1812" s="147"/>
      <c r="J1812" s="147"/>
      <c r="K1812" s="147"/>
      <c r="L1812" s="147"/>
      <c r="M1812" s="147"/>
      <c r="N1812" s="147"/>
      <c r="O1812" s="147"/>
      <c r="P1812" s="147"/>
      <c r="Q1812" s="147"/>
      <c r="R1812" s="147"/>
      <c r="S1812" s="147"/>
      <c r="T1812" s="147"/>
      <c r="U1812" s="147"/>
      <c r="V1812" s="147"/>
      <c r="W1812" s="147"/>
      <c r="X1812" s="147"/>
      <c r="Y1812" s="147"/>
      <c r="Z1812" s="147"/>
      <c r="AA1812" s="147"/>
      <c r="AB1812" s="147"/>
      <c r="AC1812" s="147"/>
      <c r="AD1812" s="147"/>
      <c r="AE1812" s="147"/>
      <c r="AF1812" s="147"/>
      <c r="AG1812" s="148" t="str">
        <f t="array" ref="AG1812">IF($P1812="", "",
  "IMT-" &amp; TEXT($A1812,"yyyy-mm-dd") &amp; "-" &amp;
  IFERROR(
    INDEX('{INDEX} Tour Packages'!A:AC,
      MATCH($P1812, '{INDEX} Tour Packages'!$A:$A, 0),
      MATCH("Destination Code", '{INDEX} Tour Packages'!$4:$4, 0)
    ),
    "UNKNOWN"
  ) &amp; "-" &amp;
  TEXT(COUNTIFS(P$4:P1812,P1812),"0000")
)
</f>
        <v/>
      </c>
    </row>
    <row r="1813">
      <c r="A1813" s="156"/>
      <c r="B1813" s="157"/>
      <c r="C1813" s="157"/>
      <c r="D1813" s="157"/>
      <c r="E1813" s="157"/>
      <c r="F1813" s="157"/>
      <c r="G1813" s="157"/>
      <c r="H1813" s="157"/>
      <c r="I1813" s="157"/>
      <c r="J1813" s="157"/>
      <c r="K1813" s="157"/>
      <c r="L1813" s="157"/>
      <c r="M1813" s="157"/>
      <c r="N1813" s="157"/>
      <c r="O1813" s="157"/>
      <c r="P1813" s="157"/>
      <c r="Q1813" s="157"/>
      <c r="R1813" s="157"/>
      <c r="S1813" s="157"/>
      <c r="T1813" s="157"/>
      <c r="U1813" s="157"/>
      <c r="V1813" s="157"/>
      <c r="W1813" s="157"/>
      <c r="X1813" s="157"/>
      <c r="Y1813" s="157"/>
      <c r="Z1813" s="157"/>
      <c r="AA1813" s="157"/>
      <c r="AB1813" s="157"/>
      <c r="AC1813" s="157"/>
      <c r="AD1813" s="157"/>
      <c r="AE1813" s="157"/>
      <c r="AF1813" s="157"/>
      <c r="AG1813" s="158" t="str">
        <f t="array" ref="AG1813">IF($P1813="", "",
  "IMT-" &amp; TEXT($A1813,"yyyy-mm-dd") &amp; "-" &amp;
  IFERROR(
    INDEX('{INDEX} Tour Packages'!A:AC,
      MATCH($P1813, '{INDEX} Tour Packages'!$A:$A, 0),
      MATCH("Destination Code", '{INDEX} Tour Packages'!$4:$4, 0)
    ),
    "UNKNOWN"
  ) &amp; "-" &amp;
  TEXT(COUNTIFS(P$4:P1813,P1813),"0000")
)
</f>
        <v/>
      </c>
    </row>
    <row r="1814">
      <c r="A1814" s="155"/>
      <c r="B1814" s="147"/>
      <c r="C1814" s="147"/>
      <c r="D1814" s="147"/>
      <c r="E1814" s="147"/>
      <c r="F1814" s="147"/>
      <c r="G1814" s="147"/>
      <c r="H1814" s="147"/>
      <c r="I1814" s="147"/>
      <c r="J1814" s="147"/>
      <c r="K1814" s="147"/>
      <c r="L1814" s="147"/>
      <c r="M1814" s="147"/>
      <c r="N1814" s="147"/>
      <c r="O1814" s="147"/>
      <c r="P1814" s="147"/>
      <c r="Q1814" s="147"/>
      <c r="R1814" s="147"/>
      <c r="S1814" s="147"/>
      <c r="T1814" s="147"/>
      <c r="U1814" s="147"/>
      <c r="V1814" s="147"/>
      <c r="W1814" s="147"/>
      <c r="X1814" s="147"/>
      <c r="Y1814" s="147"/>
      <c r="Z1814" s="147"/>
      <c r="AA1814" s="147"/>
      <c r="AB1814" s="147"/>
      <c r="AC1814" s="147"/>
      <c r="AD1814" s="147"/>
      <c r="AE1814" s="147"/>
      <c r="AF1814" s="147"/>
      <c r="AG1814" s="148" t="str">
        <f t="array" ref="AG1814">IF($P1814="", "",
  "IMT-" &amp; TEXT($A1814,"yyyy-mm-dd") &amp; "-" &amp;
  IFERROR(
    INDEX('{INDEX} Tour Packages'!A:AC,
      MATCH($P1814, '{INDEX} Tour Packages'!$A:$A, 0),
      MATCH("Destination Code", '{INDEX} Tour Packages'!$4:$4, 0)
    ),
    "UNKNOWN"
  ) &amp; "-" &amp;
  TEXT(COUNTIFS(P$4:P1814,P1814),"0000")
)
</f>
        <v/>
      </c>
    </row>
    <row r="1815">
      <c r="A1815" s="156"/>
      <c r="B1815" s="157"/>
      <c r="C1815" s="157"/>
      <c r="D1815" s="157"/>
      <c r="E1815" s="157"/>
      <c r="F1815" s="157"/>
      <c r="G1815" s="157"/>
      <c r="H1815" s="157"/>
      <c r="I1815" s="157"/>
      <c r="J1815" s="157"/>
      <c r="K1815" s="157"/>
      <c r="L1815" s="157"/>
      <c r="M1815" s="157"/>
      <c r="N1815" s="157"/>
      <c r="O1815" s="157"/>
      <c r="P1815" s="157"/>
      <c r="Q1815" s="157"/>
      <c r="R1815" s="157"/>
      <c r="S1815" s="157"/>
      <c r="T1815" s="157"/>
      <c r="U1815" s="157"/>
      <c r="V1815" s="157"/>
      <c r="W1815" s="157"/>
      <c r="X1815" s="157"/>
      <c r="Y1815" s="157"/>
      <c r="Z1815" s="157"/>
      <c r="AA1815" s="157"/>
      <c r="AB1815" s="157"/>
      <c r="AC1815" s="157"/>
      <c r="AD1815" s="157"/>
      <c r="AE1815" s="157"/>
      <c r="AF1815" s="157"/>
      <c r="AG1815" s="158" t="str">
        <f t="array" ref="AG1815">IF($P1815="", "",
  "IMT-" &amp; TEXT($A1815,"yyyy-mm-dd") &amp; "-" &amp;
  IFERROR(
    INDEX('{INDEX} Tour Packages'!A:AC,
      MATCH($P1815, '{INDEX} Tour Packages'!$A:$A, 0),
      MATCH("Destination Code", '{INDEX} Tour Packages'!$4:$4, 0)
    ),
    "UNKNOWN"
  ) &amp; "-" &amp;
  TEXT(COUNTIFS(P$4:P1815,P1815),"0000")
)
</f>
        <v/>
      </c>
    </row>
    <row r="1816">
      <c r="A1816" s="155"/>
      <c r="B1816" s="147"/>
      <c r="C1816" s="147"/>
      <c r="D1816" s="147"/>
      <c r="E1816" s="147"/>
      <c r="F1816" s="147"/>
      <c r="G1816" s="147"/>
      <c r="H1816" s="147"/>
      <c r="I1816" s="147"/>
      <c r="J1816" s="147"/>
      <c r="K1816" s="147"/>
      <c r="L1816" s="147"/>
      <c r="M1816" s="147"/>
      <c r="N1816" s="147"/>
      <c r="O1816" s="147"/>
      <c r="P1816" s="147"/>
      <c r="Q1816" s="147"/>
      <c r="R1816" s="147"/>
      <c r="S1816" s="147"/>
      <c r="T1816" s="147"/>
      <c r="U1816" s="147"/>
      <c r="V1816" s="147"/>
      <c r="W1816" s="147"/>
      <c r="X1816" s="147"/>
      <c r="Y1816" s="147"/>
      <c r="Z1816" s="147"/>
      <c r="AA1816" s="147"/>
      <c r="AB1816" s="147"/>
      <c r="AC1816" s="147"/>
      <c r="AD1816" s="147"/>
      <c r="AE1816" s="147"/>
      <c r="AF1816" s="147"/>
      <c r="AG1816" s="148" t="str">
        <f t="array" ref="AG1816">IF($P1816="", "",
  "IMT-" &amp; TEXT($A1816,"yyyy-mm-dd") &amp; "-" &amp;
  IFERROR(
    INDEX('{INDEX} Tour Packages'!A:AC,
      MATCH($P1816, '{INDEX} Tour Packages'!$A:$A, 0),
      MATCH("Destination Code", '{INDEX} Tour Packages'!$4:$4, 0)
    ),
    "UNKNOWN"
  ) &amp; "-" &amp;
  TEXT(COUNTIFS(P$4:P1816,P1816),"0000")
)
</f>
        <v/>
      </c>
    </row>
    <row r="1817">
      <c r="A1817" s="156"/>
      <c r="B1817" s="157"/>
      <c r="C1817" s="157"/>
      <c r="D1817" s="157"/>
      <c r="E1817" s="157"/>
      <c r="F1817" s="157"/>
      <c r="G1817" s="157"/>
      <c r="H1817" s="157"/>
      <c r="I1817" s="157"/>
      <c r="J1817" s="157"/>
      <c r="K1817" s="157"/>
      <c r="L1817" s="157"/>
      <c r="M1817" s="157"/>
      <c r="N1817" s="157"/>
      <c r="O1817" s="157"/>
      <c r="P1817" s="157"/>
      <c r="Q1817" s="157"/>
      <c r="R1817" s="157"/>
      <c r="S1817" s="157"/>
      <c r="T1817" s="157"/>
      <c r="U1817" s="157"/>
      <c r="V1817" s="157"/>
      <c r="W1817" s="157"/>
      <c r="X1817" s="157"/>
      <c r="Y1817" s="157"/>
      <c r="Z1817" s="157"/>
      <c r="AA1817" s="157"/>
      <c r="AB1817" s="157"/>
      <c r="AC1817" s="157"/>
      <c r="AD1817" s="157"/>
      <c r="AE1817" s="157"/>
      <c r="AF1817" s="157"/>
      <c r="AG1817" s="158" t="str">
        <f t="array" ref="AG1817">IF($P1817="", "",
  "IMT-" &amp; TEXT($A1817,"yyyy-mm-dd") &amp; "-" &amp;
  IFERROR(
    INDEX('{INDEX} Tour Packages'!A:AC,
      MATCH($P1817, '{INDEX} Tour Packages'!$A:$A, 0),
      MATCH("Destination Code", '{INDEX} Tour Packages'!$4:$4, 0)
    ),
    "UNKNOWN"
  ) &amp; "-" &amp;
  TEXT(COUNTIFS(P$4:P1817,P1817),"0000")
)
</f>
        <v/>
      </c>
    </row>
    <row r="1818">
      <c r="A1818" s="155"/>
      <c r="B1818" s="147"/>
      <c r="C1818" s="147"/>
      <c r="D1818" s="147"/>
      <c r="E1818" s="147"/>
      <c r="F1818" s="147"/>
      <c r="G1818" s="147"/>
      <c r="H1818" s="147"/>
      <c r="I1818" s="147"/>
      <c r="J1818" s="147"/>
      <c r="K1818" s="147"/>
      <c r="L1818" s="147"/>
      <c r="M1818" s="147"/>
      <c r="N1818" s="147"/>
      <c r="O1818" s="147"/>
      <c r="P1818" s="147"/>
      <c r="Q1818" s="147"/>
      <c r="R1818" s="147"/>
      <c r="S1818" s="147"/>
      <c r="T1818" s="147"/>
      <c r="U1818" s="147"/>
      <c r="V1818" s="147"/>
      <c r="W1818" s="147"/>
      <c r="X1818" s="147"/>
      <c r="Y1818" s="147"/>
      <c r="Z1818" s="147"/>
      <c r="AA1818" s="147"/>
      <c r="AB1818" s="147"/>
      <c r="AC1818" s="147"/>
      <c r="AD1818" s="147"/>
      <c r="AE1818" s="147"/>
      <c r="AF1818" s="147"/>
      <c r="AG1818" s="148" t="str">
        <f t="array" ref="AG1818">IF($P1818="", "",
  "IMT-" &amp; TEXT($A1818,"yyyy-mm-dd") &amp; "-" &amp;
  IFERROR(
    INDEX('{INDEX} Tour Packages'!A:AC,
      MATCH($P1818, '{INDEX} Tour Packages'!$A:$A, 0),
      MATCH("Destination Code", '{INDEX} Tour Packages'!$4:$4, 0)
    ),
    "UNKNOWN"
  ) &amp; "-" &amp;
  TEXT(COUNTIFS(P$4:P1818,P1818),"0000")
)
</f>
        <v/>
      </c>
    </row>
    <row r="1819">
      <c r="A1819" s="156"/>
      <c r="B1819" s="157"/>
      <c r="C1819" s="157"/>
      <c r="D1819" s="157"/>
      <c r="E1819" s="157"/>
      <c r="F1819" s="157"/>
      <c r="G1819" s="157"/>
      <c r="H1819" s="157"/>
      <c r="I1819" s="157"/>
      <c r="J1819" s="157"/>
      <c r="K1819" s="157"/>
      <c r="L1819" s="157"/>
      <c r="M1819" s="157"/>
      <c r="N1819" s="157"/>
      <c r="O1819" s="157"/>
      <c r="P1819" s="157"/>
      <c r="Q1819" s="157"/>
      <c r="R1819" s="157"/>
      <c r="S1819" s="157"/>
      <c r="T1819" s="157"/>
      <c r="U1819" s="157"/>
      <c r="V1819" s="157"/>
      <c r="W1819" s="157"/>
      <c r="X1819" s="157"/>
      <c r="Y1819" s="157"/>
      <c r="Z1819" s="157"/>
      <c r="AA1819" s="157"/>
      <c r="AB1819" s="157"/>
      <c r="AC1819" s="157"/>
      <c r="AD1819" s="157"/>
      <c r="AE1819" s="157"/>
      <c r="AF1819" s="157"/>
      <c r="AG1819" s="158" t="str">
        <f t="array" ref="AG1819">IF($P1819="", "",
  "IMT-" &amp; TEXT($A1819,"yyyy-mm-dd") &amp; "-" &amp;
  IFERROR(
    INDEX('{INDEX} Tour Packages'!A:AC,
      MATCH($P1819, '{INDEX} Tour Packages'!$A:$A, 0),
      MATCH("Destination Code", '{INDEX} Tour Packages'!$4:$4, 0)
    ),
    "UNKNOWN"
  ) &amp; "-" &amp;
  TEXT(COUNTIFS(P$4:P1819,P1819),"0000")
)
</f>
        <v/>
      </c>
    </row>
    <row r="1820">
      <c r="A1820" s="155"/>
      <c r="B1820" s="147"/>
      <c r="C1820" s="147"/>
      <c r="D1820" s="147"/>
      <c r="E1820" s="147"/>
      <c r="F1820" s="147"/>
      <c r="G1820" s="147"/>
      <c r="H1820" s="147"/>
      <c r="I1820" s="147"/>
      <c r="J1820" s="147"/>
      <c r="K1820" s="147"/>
      <c r="L1820" s="147"/>
      <c r="M1820" s="147"/>
      <c r="N1820" s="147"/>
      <c r="O1820" s="147"/>
      <c r="P1820" s="147"/>
      <c r="Q1820" s="147"/>
      <c r="R1820" s="147"/>
      <c r="S1820" s="147"/>
      <c r="T1820" s="147"/>
      <c r="U1820" s="147"/>
      <c r="V1820" s="147"/>
      <c r="W1820" s="147"/>
      <c r="X1820" s="147"/>
      <c r="Y1820" s="147"/>
      <c r="Z1820" s="147"/>
      <c r="AA1820" s="147"/>
      <c r="AB1820" s="147"/>
      <c r="AC1820" s="147"/>
      <c r="AD1820" s="147"/>
      <c r="AE1820" s="147"/>
      <c r="AF1820" s="147"/>
      <c r="AG1820" s="148" t="str">
        <f t="array" ref="AG1820">IF($P1820="", "",
  "IMT-" &amp; TEXT($A1820,"yyyy-mm-dd") &amp; "-" &amp;
  IFERROR(
    INDEX('{INDEX} Tour Packages'!A:AC,
      MATCH($P1820, '{INDEX} Tour Packages'!$A:$A, 0),
      MATCH("Destination Code", '{INDEX} Tour Packages'!$4:$4, 0)
    ),
    "UNKNOWN"
  ) &amp; "-" &amp;
  TEXT(COUNTIFS(P$4:P1820,P1820),"0000")
)
</f>
        <v/>
      </c>
    </row>
    <row r="1821">
      <c r="A1821" s="156"/>
      <c r="B1821" s="157"/>
      <c r="C1821" s="157"/>
      <c r="D1821" s="157"/>
      <c r="E1821" s="157"/>
      <c r="F1821" s="157"/>
      <c r="G1821" s="157"/>
      <c r="H1821" s="157"/>
      <c r="I1821" s="157"/>
      <c r="J1821" s="157"/>
      <c r="K1821" s="157"/>
      <c r="L1821" s="157"/>
      <c r="M1821" s="157"/>
      <c r="N1821" s="157"/>
      <c r="O1821" s="157"/>
      <c r="P1821" s="157"/>
      <c r="Q1821" s="157"/>
      <c r="R1821" s="157"/>
      <c r="S1821" s="157"/>
      <c r="T1821" s="157"/>
      <c r="U1821" s="157"/>
      <c r="V1821" s="157"/>
      <c r="W1821" s="157"/>
      <c r="X1821" s="157"/>
      <c r="Y1821" s="157"/>
      <c r="Z1821" s="157"/>
      <c r="AA1821" s="157"/>
      <c r="AB1821" s="157"/>
      <c r="AC1821" s="157"/>
      <c r="AD1821" s="157"/>
      <c r="AE1821" s="157"/>
      <c r="AF1821" s="157"/>
      <c r="AG1821" s="158" t="str">
        <f t="array" ref="AG1821">IF($P1821="", "",
  "IMT-" &amp; TEXT($A1821,"yyyy-mm-dd") &amp; "-" &amp;
  IFERROR(
    INDEX('{INDEX} Tour Packages'!A:AC,
      MATCH($P1821, '{INDEX} Tour Packages'!$A:$A, 0),
      MATCH("Destination Code", '{INDEX} Tour Packages'!$4:$4, 0)
    ),
    "UNKNOWN"
  ) &amp; "-" &amp;
  TEXT(COUNTIFS(P$4:P1821,P1821),"0000")
)
</f>
        <v/>
      </c>
    </row>
    <row r="1822">
      <c r="A1822" s="155"/>
      <c r="B1822" s="147"/>
      <c r="C1822" s="147"/>
      <c r="D1822" s="147"/>
      <c r="E1822" s="147"/>
      <c r="F1822" s="147"/>
      <c r="G1822" s="147"/>
      <c r="H1822" s="147"/>
      <c r="I1822" s="147"/>
      <c r="J1822" s="147"/>
      <c r="K1822" s="147"/>
      <c r="L1822" s="147"/>
      <c r="M1822" s="147"/>
      <c r="N1822" s="147"/>
      <c r="O1822" s="147"/>
      <c r="P1822" s="147"/>
      <c r="Q1822" s="147"/>
      <c r="R1822" s="147"/>
      <c r="S1822" s="147"/>
      <c r="T1822" s="147"/>
      <c r="U1822" s="147"/>
      <c r="V1822" s="147"/>
      <c r="W1822" s="147"/>
      <c r="X1822" s="147"/>
      <c r="Y1822" s="147"/>
      <c r="Z1822" s="147"/>
      <c r="AA1822" s="147"/>
      <c r="AB1822" s="147"/>
      <c r="AC1822" s="147"/>
      <c r="AD1822" s="147"/>
      <c r="AE1822" s="147"/>
      <c r="AF1822" s="147"/>
      <c r="AG1822" s="148" t="str">
        <f t="array" ref="AG1822">IF($P1822="", "",
  "IMT-" &amp; TEXT($A1822,"yyyy-mm-dd") &amp; "-" &amp;
  IFERROR(
    INDEX('{INDEX} Tour Packages'!A:AC,
      MATCH($P1822, '{INDEX} Tour Packages'!$A:$A, 0),
      MATCH("Destination Code", '{INDEX} Tour Packages'!$4:$4, 0)
    ),
    "UNKNOWN"
  ) &amp; "-" &amp;
  TEXT(COUNTIFS(P$4:P1822,P1822),"0000")
)
</f>
        <v/>
      </c>
    </row>
    <row r="1823">
      <c r="A1823" s="156"/>
      <c r="B1823" s="157"/>
      <c r="C1823" s="157"/>
      <c r="D1823" s="157"/>
      <c r="E1823" s="157"/>
      <c r="F1823" s="157"/>
      <c r="G1823" s="157"/>
      <c r="H1823" s="157"/>
      <c r="I1823" s="157"/>
      <c r="J1823" s="157"/>
      <c r="K1823" s="157"/>
      <c r="L1823" s="157"/>
      <c r="M1823" s="157"/>
      <c r="N1823" s="157"/>
      <c r="O1823" s="157"/>
      <c r="P1823" s="157"/>
      <c r="Q1823" s="157"/>
      <c r="R1823" s="157"/>
      <c r="S1823" s="157"/>
      <c r="T1823" s="157"/>
      <c r="U1823" s="157"/>
      <c r="V1823" s="157"/>
      <c r="W1823" s="157"/>
      <c r="X1823" s="157"/>
      <c r="Y1823" s="157"/>
      <c r="Z1823" s="157"/>
      <c r="AA1823" s="157"/>
      <c r="AB1823" s="157"/>
      <c r="AC1823" s="157"/>
      <c r="AD1823" s="157"/>
      <c r="AE1823" s="157"/>
      <c r="AF1823" s="157"/>
      <c r="AG1823" s="158" t="str">
        <f t="array" ref="AG1823">IF($P1823="", "",
  "IMT-" &amp; TEXT($A1823,"yyyy-mm-dd") &amp; "-" &amp;
  IFERROR(
    INDEX('{INDEX} Tour Packages'!A:AC,
      MATCH($P1823, '{INDEX} Tour Packages'!$A:$A, 0),
      MATCH("Destination Code", '{INDEX} Tour Packages'!$4:$4, 0)
    ),
    "UNKNOWN"
  ) &amp; "-" &amp;
  TEXT(COUNTIFS(P$4:P1823,P1823),"0000")
)
</f>
        <v/>
      </c>
    </row>
    <row r="1824">
      <c r="A1824" s="155"/>
      <c r="B1824" s="147"/>
      <c r="C1824" s="147"/>
      <c r="D1824" s="147"/>
      <c r="E1824" s="147"/>
      <c r="F1824" s="147"/>
      <c r="G1824" s="147"/>
      <c r="H1824" s="147"/>
      <c r="I1824" s="147"/>
      <c r="J1824" s="147"/>
      <c r="K1824" s="147"/>
      <c r="L1824" s="147"/>
      <c r="M1824" s="147"/>
      <c r="N1824" s="147"/>
      <c r="O1824" s="147"/>
      <c r="P1824" s="147"/>
      <c r="Q1824" s="147"/>
      <c r="R1824" s="147"/>
      <c r="S1824" s="147"/>
      <c r="T1824" s="147"/>
      <c r="U1824" s="147"/>
      <c r="V1824" s="147"/>
      <c r="W1824" s="147"/>
      <c r="X1824" s="147"/>
      <c r="Y1824" s="147"/>
      <c r="Z1824" s="147"/>
      <c r="AA1824" s="147"/>
      <c r="AB1824" s="147"/>
      <c r="AC1824" s="147"/>
      <c r="AD1824" s="147"/>
      <c r="AE1824" s="147"/>
      <c r="AF1824" s="147"/>
      <c r="AG1824" s="148" t="str">
        <f t="array" ref="AG1824">IF($P1824="", "",
  "IMT-" &amp; TEXT($A1824,"yyyy-mm-dd") &amp; "-" &amp;
  IFERROR(
    INDEX('{INDEX} Tour Packages'!A:AC,
      MATCH($P1824, '{INDEX} Tour Packages'!$A:$A, 0),
      MATCH("Destination Code", '{INDEX} Tour Packages'!$4:$4, 0)
    ),
    "UNKNOWN"
  ) &amp; "-" &amp;
  TEXT(COUNTIFS(P$4:P1824,P1824),"0000")
)
</f>
        <v/>
      </c>
    </row>
    <row r="1825">
      <c r="A1825" s="156"/>
      <c r="B1825" s="157"/>
      <c r="C1825" s="157"/>
      <c r="D1825" s="157"/>
      <c r="E1825" s="157"/>
      <c r="F1825" s="157"/>
      <c r="G1825" s="157"/>
      <c r="H1825" s="157"/>
      <c r="I1825" s="157"/>
      <c r="J1825" s="157"/>
      <c r="K1825" s="157"/>
      <c r="L1825" s="157"/>
      <c r="M1825" s="157"/>
      <c r="N1825" s="157"/>
      <c r="O1825" s="157"/>
      <c r="P1825" s="157"/>
      <c r="Q1825" s="157"/>
      <c r="R1825" s="157"/>
      <c r="S1825" s="157"/>
      <c r="T1825" s="157"/>
      <c r="U1825" s="157"/>
      <c r="V1825" s="157"/>
      <c r="W1825" s="157"/>
      <c r="X1825" s="157"/>
      <c r="Y1825" s="157"/>
      <c r="Z1825" s="157"/>
      <c r="AA1825" s="157"/>
      <c r="AB1825" s="157"/>
      <c r="AC1825" s="157"/>
      <c r="AD1825" s="157"/>
      <c r="AE1825" s="157"/>
      <c r="AF1825" s="157"/>
      <c r="AG1825" s="158" t="str">
        <f t="array" ref="AG1825">IF($P1825="", "",
  "IMT-" &amp; TEXT($A1825,"yyyy-mm-dd") &amp; "-" &amp;
  IFERROR(
    INDEX('{INDEX} Tour Packages'!A:AC,
      MATCH($P1825, '{INDEX} Tour Packages'!$A:$A, 0),
      MATCH("Destination Code", '{INDEX} Tour Packages'!$4:$4, 0)
    ),
    "UNKNOWN"
  ) &amp; "-" &amp;
  TEXT(COUNTIFS(P$4:P1825,P1825),"0000")
)
</f>
        <v/>
      </c>
    </row>
    <row r="1826">
      <c r="A1826" s="155"/>
      <c r="B1826" s="147"/>
      <c r="C1826" s="147"/>
      <c r="D1826" s="147"/>
      <c r="E1826" s="147"/>
      <c r="F1826" s="147"/>
      <c r="G1826" s="147"/>
      <c r="H1826" s="147"/>
      <c r="I1826" s="147"/>
      <c r="J1826" s="147"/>
      <c r="K1826" s="147"/>
      <c r="L1826" s="147"/>
      <c r="M1826" s="147"/>
      <c r="N1826" s="147"/>
      <c r="O1826" s="147"/>
      <c r="P1826" s="147"/>
      <c r="Q1826" s="147"/>
      <c r="R1826" s="147"/>
      <c r="S1826" s="147"/>
      <c r="T1826" s="147"/>
      <c r="U1826" s="147"/>
      <c r="V1826" s="147"/>
      <c r="W1826" s="147"/>
      <c r="X1826" s="147"/>
      <c r="Y1826" s="147"/>
      <c r="Z1826" s="147"/>
      <c r="AA1826" s="147"/>
      <c r="AB1826" s="147"/>
      <c r="AC1826" s="147"/>
      <c r="AD1826" s="147"/>
      <c r="AE1826" s="147"/>
      <c r="AF1826" s="147"/>
      <c r="AG1826" s="148" t="str">
        <f t="array" ref="AG1826">IF($P1826="", "",
  "IMT-" &amp; TEXT($A1826,"yyyy-mm-dd") &amp; "-" &amp;
  IFERROR(
    INDEX('{INDEX} Tour Packages'!A:AC,
      MATCH($P1826, '{INDEX} Tour Packages'!$A:$A, 0),
      MATCH("Destination Code", '{INDEX} Tour Packages'!$4:$4, 0)
    ),
    "UNKNOWN"
  ) &amp; "-" &amp;
  TEXT(COUNTIFS(P$4:P1826,P1826),"0000")
)
</f>
        <v/>
      </c>
    </row>
    <row r="1827">
      <c r="A1827" s="156"/>
      <c r="B1827" s="157"/>
      <c r="C1827" s="157"/>
      <c r="D1827" s="157"/>
      <c r="E1827" s="157"/>
      <c r="F1827" s="157"/>
      <c r="G1827" s="157"/>
      <c r="H1827" s="157"/>
      <c r="I1827" s="157"/>
      <c r="J1827" s="157"/>
      <c r="K1827" s="157"/>
      <c r="L1827" s="157"/>
      <c r="M1827" s="157"/>
      <c r="N1827" s="157"/>
      <c r="O1827" s="157"/>
      <c r="P1827" s="157"/>
      <c r="Q1827" s="157"/>
      <c r="R1827" s="157"/>
      <c r="S1827" s="157"/>
      <c r="T1827" s="157"/>
      <c r="U1827" s="157"/>
      <c r="V1827" s="157"/>
      <c r="W1827" s="157"/>
      <c r="X1827" s="157"/>
      <c r="Y1827" s="157"/>
      <c r="Z1827" s="157"/>
      <c r="AA1827" s="157"/>
      <c r="AB1827" s="157"/>
      <c r="AC1827" s="157"/>
      <c r="AD1827" s="157"/>
      <c r="AE1827" s="157"/>
      <c r="AF1827" s="157"/>
      <c r="AG1827" s="158" t="str">
        <f t="array" ref="AG1827">IF($P1827="", "",
  "IMT-" &amp; TEXT($A1827,"yyyy-mm-dd") &amp; "-" &amp;
  IFERROR(
    INDEX('{INDEX} Tour Packages'!A:AC,
      MATCH($P1827, '{INDEX} Tour Packages'!$A:$A, 0),
      MATCH("Destination Code", '{INDEX} Tour Packages'!$4:$4, 0)
    ),
    "UNKNOWN"
  ) &amp; "-" &amp;
  TEXT(COUNTIFS(P$4:P1827,P1827),"0000")
)
</f>
        <v/>
      </c>
    </row>
    <row r="1828">
      <c r="A1828" s="155"/>
      <c r="B1828" s="147"/>
      <c r="C1828" s="147"/>
      <c r="D1828" s="147"/>
      <c r="E1828" s="147"/>
      <c r="F1828" s="147"/>
      <c r="G1828" s="147"/>
      <c r="H1828" s="147"/>
      <c r="I1828" s="147"/>
      <c r="J1828" s="147"/>
      <c r="K1828" s="147"/>
      <c r="L1828" s="147"/>
      <c r="M1828" s="147"/>
      <c r="N1828" s="147"/>
      <c r="O1828" s="147"/>
      <c r="P1828" s="147"/>
      <c r="Q1828" s="147"/>
      <c r="R1828" s="147"/>
      <c r="S1828" s="147"/>
      <c r="T1828" s="147"/>
      <c r="U1828" s="147"/>
      <c r="V1828" s="147"/>
      <c r="W1828" s="147"/>
      <c r="X1828" s="147"/>
      <c r="Y1828" s="147"/>
      <c r="Z1828" s="147"/>
      <c r="AA1828" s="147"/>
      <c r="AB1828" s="147"/>
      <c r="AC1828" s="147"/>
      <c r="AD1828" s="147"/>
      <c r="AE1828" s="147"/>
      <c r="AF1828" s="147"/>
      <c r="AG1828" s="148" t="str">
        <f t="array" ref="AG1828">IF($P1828="", "",
  "IMT-" &amp; TEXT($A1828,"yyyy-mm-dd") &amp; "-" &amp;
  IFERROR(
    INDEX('{INDEX} Tour Packages'!A:AC,
      MATCH($P1828, '{INDEX} Tour Packages'!$A:$A, 0),
      MATCH("Destination Code", '{INDEX} Tour Packages'!$4:$4, 0)
    ),
    "UNKNOWN"
  ) &amp; "-" &amp;
  TEXT(COUNTIFS(P$4:P1828,P1828),"0000")
)
</f>
        <v/>
      </c>
    </row>
    <row r="1829">
      <c r="A1829" s="156"/>
      <c r="B1829" s="157"/>
      <c r="C1829" s="157"/>
      <c r="D1829" s="157"/>
      <c r="E1829" s="157"/>
      <c r="F1829" s="157"/>
      <c r="G1829" s="157"/>
      <c r="H1829" s="157"/>
      <c r="I1829" s="157"/>
      <c r="J1829" s="157"/>
      <c r="K1829" s="157"/>
      <c r="L1829" s="157"/>
      <c r="M1829" s="157"/>
      <c r="N1829" s="157"/>
      <c r="O1829" s="157"/>
      <c r="P1829" s="157"/>
      <c r="Q1829" s="157"/>
      <c r="R1829" s="157"/>
      <c r="S1829" s="157"/>
      <c r="T1829" s="157"/>
      <c r="U1829" s="157"/>
      <c r="V1829" s="157"/>
      <c r="W1829" s="157"/>
      <c r="X1829" s="157"/>
      <c r="Y1829" s="157"/>
      <c r="Z1829" s="157"/>
      <c r="AA1829" s="157"/>
      <c r="AB1829" s="157"/>
      <c r="AC1829" s="157"/>
      <c r="AD1829" s="157"/>
      <c r="AE1829" s="157"/>
      <c r="AF1829" s="157"/>
      <c r="AG1829" s="158" t="str">
        <f t="array" ref="AG1829">IF($P1829="", "",
  "IMT-" &amp; TEXT($A1829,"yyyy-mm-dd") &amp; "-" &amp;
  IFERROR(
    INDEX('{INDEX} Tour Packages'!A:AC,
      MATCH($P1829, '{INDEX} Tour Packages'!$A:$A, 0),
      MATCH("Destination Code", '{INDEX} Tour Packages'!$4:$4, 0)
    ),
    "UNKNOWN"
  ) &amp; "-" &amp;
  TEXT(COUNTIFS(P$4:P1829,P1829),"0000")
)
</f>
        <v/>
      </c>
    </row>
    <row r="1830">
      <c r="A1830" s="155"/>
      <c r="B1830" s="147"/>
      <c r="C1830" s="147"/>
      <c r="D1830" s="147"/>
      <c r="E1830" s="147"/>
      <c r="F1830" s="147"/>
      <c r="G1830" s="147"/>
      <c r="H1830" s="147"/>
      <c r="I1830" s="147"/>
      <c r="J1830" s="147"/>
      <c r="K1830" s="147"/>
      <c r="L1830" s="147"/>
      <c r="M1830" s="147"/>
      <c r="N1830" s="147"/>
      <c r="O1830" s="147"/>
      <c r="P1830" s="147"/>
      <c r="Q1830" s="147"/>
      <c r="R1830" s="147"/>
      <c r="S1830" s="147"/>
      <c r="T1830" s="147"/>
      <c r="U1830" s="147"/>
      <c r="V1830" s="147"/>
      <c r="W1830" s="147"/>
      <c r="X1830" s="147"/>
      <c r="Y1830" s="147"/>
      <c r="Z1830" s="147"/>
      <c r="AA1830" s="147"/>
      <c r="AB1830" s="147"/>
      <c r="AC1830" s="147"/>
      <c r="AD1830" s="147"/>
      <c r="AE1830" s="147"/>
      <c r="AF1830" s="147"/>
      <c r="AG1830" s="148" t="str">
        <f t="array" ref="AG1830">IF($P1830="", "",
  "IMT-" &amp; TEXT($A1830,"yyyy-mm-dd") &amp; "-" &amp;
  IFERROR(
    INDEX('{INDEX} Tour Packages'!A:AC,
      MATCH($P1830, '{INDEX} Tour Packages'!$A:$A, 0),
      MATCH("Destination Code", '{INDEX} Tour Packages'!$4:$4, 0)
    ),
    "UNKNOWN"
  ) &amp; "-" &amp;
  TEXT(COUNTIFS(P$4:P1830,P1830),"0000")
)
</f>
        <v/>
      </c>
    </row>
    <row r="1831">
      <c r="A1831" s="156"/>
      <c r="B1831" s="157"/>
      <c r="C1831" s="157"/>
      <c r="D1831" s="157"/>
      <c r="E1831" s="157"/>
      <c r="F1831" s="157"/>
      <c r="G1831" s="157"/>
      <c r="H1831" s="157"/>
      <c r="I1831" s="157"/>
      <c r="J1831" s="157"/>
      <c r="K1831" s="157"/>
      <c r="L1831" s="157"/>
      <c r="M1831" s="157"/>
      <c r="N1831" s="157"/>
      <c r="O1831" s="157"/>
      <c r="P1831" s="157"/>
      <c r="Q1831" s="157"/>
      <c r="R1831" s="157"/>
      <c r="S1831" s="157"/>
      <c r="T1831" s="157"/>
      <c r="U1831" s="157"/>
      <c r="V1831" s="157"/>
      <c r="W1831" s="157"/>
      <c r="X1831" s="157"/>
      <c r="Y1831" s="157"/>
      <c r="Z1831" s="157"/>
      <c r="AA1831" s="157"/>
      <c r="AB1831" s="157"/>
      <c r="AC1831" s="157"/>
      <c r="AD1831" s="157"/>
      <c r="AE1831" s="157"/>
      <c r="AF1831" s="157"/>
      <c r="AG1831" s="158" t="str">
        <f t="array" ref="AG1831">IF($P1831="", "",
  "IMT-" &amp; TEXT($A1831,"yyyy-mm-dd") &amp; "-" &amp;
  IFERROR(
    INDEX('{INDEX} Tour Packages'!A:AC,
      MATCH($P1831, '{INDEX} Tour Packages'!$A:$A, 0),
      MATCH("Destination Code", '{INDEX} Tour Packages'!$4:$4, 0)
    ),
    "UNKNOWN"
  ) &amp; "-" &amp;
  TEXT(COUNTIFS(P$4:P1831,P1831),"0000")
)
</f>
        <v/>
      </c>
    </row>
    <row r="1832">
      <c r="A1832" s="155"/>
      <c r="B1832" s="147"/>
      <c r="C1832" s="147"/>
      <c r="D1832" s="147"/>
      <c r="E1832" s="147"/>
      <c r="F1832" s="147"/>
      <c r="G1832" s="147"/>
      <c r="H1832" s="147"/>
      <c r="I1832" s="147"/>
      <c r="J1832" s="147"/>
      <c r="K1832" s="147"/>
      <c r="L1832" s="147"/>
      <c r="M1832" s="147"/>
      <c r="N1832" s="147"/>
      <c r="O1832" s="147"/>
      <c r="P1832" s="147"/>
      <c r="Q1832" s="147"/>
      <c r="R1832" s="147"/>
      <c r="S1832" s="147"/>
      <c r="T1832" s="147"/>
      <c r="U1832" s="147"/>
      <c r="V1832" s="147"/>
      <c r="W1832" s="147"/>
      <c r="X1832" s="147"/>
      <c r="Y1832" s="147"/>
      <c r="Z1832" s="147"/>
      <c r="AA1832" s="147"/>
      <c r="AB1832" s="147"/>
      <c r="AC1832" s="147"/>
      <c r="AD1832" s="147"/>
      <c r="AE1832" s="147"/>
      <c r="AF1832" s="147"/>
      <c r="AG1832" s="148" t="str">
        <f t="array" ref="AG1832">IF($P1832="", "",
  "IMT-" &amp; TEXT($A1832,"yyyy-mm-dd") &amp; "-" &amp;
  IFERROR(
    INDEX('{INDEX} Tour Packages'!A:AC,
      MATCH($P1832, '{INDEX} Tour Packages'!$A:$A, 0),
      MATCH("Destination Code", '{INDEX} Tour Packages'!$4:$4, 0)
    ),
    "UNKNOWN"
  ) &amp; "-" &amp;
  TEXT(COUNTIFS(P$4:P1832,P1832),"0000")
)
</f>
        <v/>
      </c>
    </row>
    <row r="1833">
      <c r="A1833" s="156"/>
      <c r="B1833" s="157"/>
      <c r="C1833" s="157"/>
      <c r="D1833" s="157"/>
      <c r="E1833" s="157"/>
      <c r="F1833" s="157"/>
      <c r="G1833" s="157"/>
      <c r="H1833" s="157"/>
      <c r="I1833" s="157"/>
      <c r="J1833" s="157"/>
      <c r="K1833" s="157"/>
      <c r="L1833" s="157"/>
      <c r="M1833" s="157"/>
      <c r="N1833" s="157"/>
      <c r="O1833" s="157"/>
      <c r="P1833" s="157"/>
      <c r="Q1833" s="157"/>
      <c r="R1833" s="157"/>
      <c r="S1833" s="157"/>
      <c r="T1833" s="157"/>
      <c r="U1833" s="157"/>
      <c r="V1833" s="157"/>
      <c r="W1833" s="157"/>
      <c r="X1833" s="157"/>
      <c r="Y1833" s="157"/>
      <c r="Z1833" s="157"/>
      <c r="AA1833" s="157"/>
      <c r="AB1833" s="157"/>
      <c r="AC1833" s="157"/>
      <c r="AD1833" s="157"/>
      <c r="AE1833" s="157"/>
      <c r="AF1833" s="157"/>
      <c r="AG1833" s="158" t="str">
        <f t="array" ref="AG1833">IF($P1833="", "",
  "IMT-" &amp; TEXT($A1833,"yyyy-mm-dd") &amp; "-" &amp;
  IFERROR(
    INDEX('{INDEX} Tour Packages'!A:AC,
      MATCH($P1833, '{INDEX} Tour Packages'!$A:$A, 0),
      MATCH("Destination Code", '{INDEX} Tour Packages'!$4:$4, 0)
    ),
    "UNKNOWN"
  ) &amp; "-" &amp;
  TEXT(COUNTIFS(P$4:P1833,P1833),"0000")
)
</f>
        <v/>
      </c>
    </row>
    <row r="1834">
      <c r="A1834" s="155"/>
      <c r="B1834" s="147"/>
      <c r="C1834" s="147"/>
      <c r="D1834" s="147"/>
      <c r="E1834" s="147"/>
      <c r="F1834" s="147"/>
      <c r="G1834" s="147"/>
      <c r="H1834" s="147"/>
      <c r="I1834" s="147"/>
      <c r="J1834" s="147"/>
      <c r="K1834" s="147"/>
      <c r="L1834" s="147"/>
      <c r="M1834" s="147"/>
      <c r="N1834" s="147"/>
      <c r="O1834" s="147"/>
      <c r="P1834" s="147"/>
      <c r="Q1834" s="147"/>
      <c r="R1834" s="147"/>
      <c r="S1834" s="147"/>
      <c r="T1834" s="147"/>
      <c r="U1834" s="147"/>
      <c r="V1834" s="147"/>
      <c r="W1834" s="147"/>
      <c r="X1834" s="147"/>
      <c r="Y1834" s="147"/>
      <c r="Z1834" s="147"/>
      <c r="AA1834" s="147"/>
      <c r="AB1834" s="147"/>
      <c r="AC1834" s="147"/>
      <c r="AD1834" s="147"/>
      <c r="AE1834" s="147"/>
      <c r="AF1834" s="147"/>
      <c r="AG1834" s="148" t="str">
        <f t="array" ref="AG1834">IF($P1834="", "",
  "IMT-" &amp; TEXT($A1834,"yyyy-mm-dd") &amp; "-" &amp;
  IFERROR(
    INDEX('{INDEX} Tour Packages'!A:AC,
      MATCH($P1834, '{INDEX} Tour Packages'!$A:$A, 0),
      MATCH("Destination Code", '{INDEX} Tour Packages'!$4:$4, 0)
    ),
    "UNKNOWN"
  ) &amp; "-" &amp;
  TEXT(COUNTIFS(P$4:P1834,P1834),"0000")
)
</f>
        <v/>
      </c>
    </row>
    <row r="1835">
      <c r="A1835" s="156"/>
      <c r="B1835" s="157"/>
      <c r="C1835" s="157"/>
      <c r="D1835" s="157"/>
      <c r="E1835" s="157"/>
      <c r="F1835" s="157"/>
      <c r="G1835" s="157"/>
      <c r="H1835" s="157"/>
      <c r="I1835" s="157"/>
      <c r="J1835" s="157"/>
      <c r="K1835" s="157"/>
      <c r="L1835" s="157"/>
      <c r="M1835" s="157"/>
      <c r="N1835" s="157"/>
      <c r="O1835" s="157"/>
      <c r="P1835" s="157"/>
      <c r="Q1835" s="157"/>
      <c r="R1835" s="157"/>
      <c r="S1835" s="157"/>
      <c r="T1835" s="157"/>
      <c r="U1835" s="157"/>
      <c r="V1835" s="157"/>
      <c r="W1835" s="157"/>
      <c r="X1835" s="157"/>
      <c r="Y1835" s="157"/>
      <c r="Z1835" s="157"/>
      <c r="AA1835" s="157"/>
      <c r="AB1835" s="157"/>
      <c r="AC1835" s="157"/>
      <c r="AD1835" s="157"/>
      <c r="AE1835" s="157"/>
      <c r="AF1835" s="157"/>
      <c r="AG1835" s="158" t="str">
        <f t="array" ref="AG1835">IF($P1835="", "",
  "IMT-" &amp; TEXT($A1835,"yyyy-mm-dd") &amp; "-" &amp;
  IFERROR(
    INDEX('{INDEX} Tour Packages'!A:AC,
      MATCH($P1835, '{INDEX} Tour Packages'!$A:$A, 0),
      MATCH("Destination Code", '{INDEX} Tour Packages'!$4:$4, 0)
    ),
    "UNKNOWN"
  ) &amp; "-" &amp;
  TEXT(COUNTIFS(P$4:P1835,P1835),"0000")
)
</f>
        <v/>
      </c>
    </row>
    <row r="1836">
      <c r="A1836" s="155"/>
      <c r="B1836" s="147"/>
      <c r="C1836" s="147"/>
      <c r="D1836" s="147"/>
      <c r="E1836" s="147"/>
      <c r="F1836" s="147"/>
      <c r="G1836" s="147"/>
      <c r="H1836" s="147"/>
      <c r="I1836" s="147"/>
      <c r="J1836" s="147"/>
      <c r="K1836" s="147"/>
      <c r="L1836" s="147"/>
      <c r="M1836" s="147"/>
      <c r="N1836" s="147"/>
      <c r="O1836" s="147"/>
      <c r="P1836" s="147"/>
      <c r="Q1836" s="147"/>
      <c r="R1836" s="147"/>
      <c r="S1836" s="147"/>
      <c r="T1836" s="147"/>
      <c r="U1836" s="147"/>
      <c r="V1836" s="147"/>
      <c r="W1836" s="147"/>
      <c r="X1836" s="147"/>
      <c r="Y1836" s="147"/>
      <c r="Z1836" s="147"/>
      <c r="AA1836" s="147"/>
      <c r="AB1836" s="147"/>
      <c r="AC1836" s="147"/>
      <c r="AD1836" s="147"/>
      <c r="AE1836" s="147"/>
      <c r="AF1836" s="147"/>
      <c r="AG1836" s="148" t="str">
        <f t="array" ref="AG1836">IF($P1836="", "",
  "IMT-" &amp; TEXT($A1836,"yyyy-mm-dd") &amp; "-" &amp;
  IFERROR(
    INDEX('{INDEX} Tour Packages'!A:AC,
      MATCH($P1836, '{INDEX} Tour Packages'!$A:$A, 0),
      MATCH("Destination Code", '{INDEX} Tour Packages'!$4:$4, 0)
    ),
    "UNKNOWN"
  ) &amp; "-" &amp;
  TEXT(COUNTIFS(P$4:P1836,P1836),"0000")
)
</f>
        <v/>
      </c>
    </row>
    <row r="1837">
      <c r="A1837" s="156"/>
      <c r="B1837" s="157"/>
      <c r="C1837" s="157"/>
      <c r="D1837" s="157"/>
      <c r="E1837" s="157"/>
      <c r="F1837" s="157"/>
      <c r="G1837" s="157"/>
      <c r="H1837" s="157"/>
      <c r="I1837" s="157"/>
      <c r="J1837" s="157"/>
      <c r="K1837" s="157"/>
      <c r="L1837" s="157"/>
      <c r="M1837" s="157"/>
      <c r="N1837" s="157"/>
      <c r="O1837" s="157"/>
      <c r="P1837" s="157"/>
      <c r="Q1837" s="157"/>
      <c r="R1837" s="157"/>
      <c r="S1837" s="157"/>
      <c r="T1837" s="157"/>
      <c r="U1837" s="157"/>
      <c r="V1837" s="157"/>
      <c r="W1837" s="157"/>
      <c r="X1837" s="157"/>
      <c r="Y1837" s="157"/>
      <c r="Z1837" s="157"/>
      <c r="AA1837" s="157"/>
      <c r="AB1837" s="157"/>
      <c r="AC1837" s="157"/>
      <c r="AD1837" s="157"/>
      <c r="AE1837" s="157"/>
      <c r="AF1837" s="157"/>
      <c r="AG1837" s="158" t="str">
        <f t="array" ref="AG1837">IF($P1837="", "",
  "IMT-" &amp; TEXT($A1837,"yyyy-mm-dd") &amp; "-" &amp;
  IFERROR(
    INDEX('{INDEX} Tour Packages'!A:AC,
      MATCH($P1837, '{INDEX} Tour Packages'!$A:$A, 0),
      MATCH("Destination Code", '{INDEX} Tour Packages'!$4:$4, 0)
    ),
    "UNKNOWN"
  ) &amp; "-" &amp;
  TEXT(COUNTIFS(P$4:P1837,P1837),"0000")
)
</f>
        <v/>
      </c>
    </row>
    <row r="1838">
      <c r="A1838" s="155"/>
      <c r="B1838" s="147"/>
      <c r="C1838" s="147"/>
      <c r="D1838" s="147"/>
      <c r="E1838" s="147"/>
      <c r="F1838" s="147"/>
      <c r="G1838" s="147"/>
      <c r="H1838" s="147"/>
      <c r="I1838" s="147"/>
      <c r="J1838" s="147"/>
      <c r="K1838" s="147"/>
      <c r="L1838" s="147"/>
      <c r="M1838" s="147"/>
      <c r="N1838" s="147"/>
      <c r="O1838" s="147"/>
      <c r="P1838" s="147"/>
      <c r="Q1838" s="147"/>
      <c r="R1838" s="147"/>
      <c r="S1838" s="147"/>
      <c r="T1838" s="147"/>
      <c r="U1838" s="147"/>
      <c r="V1838" s="147"/>
      <c r="W1838" s="147"/>
      <c r="X1838" s="147"/>
      <c r="Y1838" s="147"/>
      <c r="Z1838" s="147"/>
      <c r="AA1838" s="147"/>
      <c r="AB1838" s="147"/>
      <c r="AC1838" s="147"/>
      <c r="AD1838" s="147"/>
      <c r="AE1838" s="147"/>
      <c r="AF1838" s="147"/>
      <c r="AG1838" s="148" t="str">
        <f t="array" ref="AG1838">IF($P1838="", "",
  "IMT-" &amp; TEXT($A1838,"yyyy-mm-dd") &amp; "-" &amp;
  IFERROR(
    INDEX('{INDEX} Tour Packages'!A:AC,
      MATCH($P1838, '{INDEX} Tour Packages'!$A:$A, 0),
      MATCH("Destination Code", '{INDEX} Tour Packages'!$4:$4, 0)
    ),
    "UNKNOWN"
  ) &amp; "-" &amp;
  TEXT(COUNTIFS(P$4:P1838,P1838),"0000")
)
</f>
        <v/>
      </c>
    </row>
    <row r="1839">
      <c r="A1839" s="156"/>
      <c r="B1839" s="157"/>
      <c r="C1839" s="157"/>
      <c r="D1839" s="157"/>
      <c r="E1839" s="157"/>
      <c r="F1839" s="157"/>
      <c r="G1839" s="157"/>
      <c r="H1839" s="157"/>
      <c r="I1839" s="157"/>
      <c r="J1839" s="157"/>
      <c r="K1839" s="157"/>
      <c r="L1839" s="157"/>
      <c r="M1839" s="157"/>
      <c r="N1839" s="157"/>
      <c r="O1839" s="157"/>
      <c r="P1839" s="157"/>
      <c r="Q1839" s="157"/>
      <c r="R1839" s="157"/>
      <c r="S1839" s="157"/>
      <c r="T1839" s="157"/>
      <c r="U1839" s="157"/>
      <c r="V1839" s="157"/>
      <c r="W1839" s="157"/>
      <c r="X1839" s="157"/>
      <c r="Y1839" s="157"/>
      <c r="Z1839" s="157"/>
      <c r="AA1839" s="157"/>
      <c r="AB1839" s="157"/>
      <c r="AC1839" s="157"/>
      <c r="AD1839" s="157"/>
      <c r="AE1839" s="157"/>
      <c r="AF1839" s="157"/>
      <c r="AG1839" s="158" t="str">
        <f t="array" ref="AG1839">IF($P1839="", "",
  "IMT-" &amp; TEXT($A1839,"yyyy-mm-dd") &amp; "-" &amp;
  IFERROR(
    INDEX('{INDEX} Tour Packages'!A:AC,
      MATCH($P1839, '{INDEX} Tour Packages'!$A:$A, 0),
      MATCH("Destination Code", '{INDEX} Tour Packages'!$4:$4, 0)
    ),
    "UNKNOWN"
  ) &amp; "-" &amp;
  TEXT(COUNTIFS(P$4:P1839,P1839),"0000")
)
</f>
        <v/>
      </c>
    </row>
    <row r="1840">
      <c r="A1840" s="155"/>
      <c r="B1840" s="147"/>
      <c r="C1840" s="147"/>
      <c r="D1840" s="147"/>
      <c r="E1840" s="147"/>
      <c r="F1840" s="147"/>
      <c r="G1840" s="147"/>
      <c r="H1840" s="147"/>
      <c r="I1840" s="147"/>
      <c r="J1840" s="147"/>
      <c r="K1840" s="147"/>
      <c r="L1840" s="147"/>
      <c r="M1840" s="147"/>
      <c r="N1840" s="147"/>
      <c r="O1840" s="147"/>
      <c r="P1840" s="147"/>
      <c r="Q1840" s="147"/>
      <c r="R1840" s="147"/>
      <c r="S1840" s="147"/>
      <c r="T1840" s="147"/>
      <c r="U1840" s="147"/>
      <c r="V1840" s="147"/>
      <c r="W1840" s="147"/>
      <c r="X1840" s="147"/>
      <c r="Y1840" s="147"/>
      <c r="Z1840" s="147"/>
      <c r="AA1840" s="147"/>
      <c r="AB1840" s="147"/>
      <c r="AC1840" s="147"/>
      <c r="AD1840" s="147"/>
      <c r="AE1840" s="147"/>
      <c r="AF1840" s="147"/>
      <c r="AG1840" s="148" t="str">
        <f t="array" ref="AG1840">IF($P1840="", "",
  "IMT-" &amp; TEXT($A1840,"yyyy-mm-dd") &amp; "-" &amp;
  IFERROR(
    INDEX('{INDEX} Tour Packages'!A:AC,
      MATCH($P1840, '{INDEX} Tour Packages'!$A:$A, 0),
      MATCH("Destination Code", '{INDEX} Tour Packages'!$4:$4, 0)
    ),
    "UNKNOWN"
  ) &amp; "-" &amp;
  TEXT(COUNTIFS(P$4:P1840,P1840),"0000")
)
</f>
        <v/>
      </c>
    </row>
    <row r="1841">
      <c r="A1841" s="156"/>
      <c r="B1841" s="157"/>
      <c r="C1841" s="157"/>
      <c r="D1841" s="157"/>
      <c r="E1841" s="157"/>
      <c r="F1841" s="157"/>
      <c r="G1841" s="157"/>
      <c r="H1841" s="157"/>
      <c r="I1841" s="157"/>
      <c r="J1841" s="157"/>
      <c r="K1841" s="157"/>
      <c r="L1841" s="157"/>
      <c r="M1841" s="157"/>
      <c r="N1841" s="157"/>
      <c r="O1841" s="157"/>
      <c r="P1841" s="157"/>
      <c r="Q1841" s="157"/>
      <c r="R1841" s="157"/>
      <c r="S1841" s="157"/>
      <c r="T1841" s="157"/>
      <c r="U1841" s="157"/>
      <c r="V1841" s="157"/>
      <c r="W1841" s="157"/>
      <c r="X1841" s="157"/>
      <c r="Y1841" s="157"/>
      <c r="Z1841" s="157"/>
      <c r="AA1841" s="157"/>
      <c r="AB1841" s="157"/>
      <c r="AC1841" s="157"/>
      <c r="AD1841" s="157"/>
      <c r="AE1841" s="157"/>
      <c r="AF1841" s="157"/>
      <c r="AG1841" s="158" t="str">
        <f t="array" ref="AG1841">IF($P1841="", "",
  "IMT-" &amp; TEXT($A1841,"yyyy-mm-dd") &amp; "-" &amp;
  IFERROR(
    INDEX('{INDEX} Tour Packages'!A:AC,
      MATCH($P1841, '{INDEX} Tour Packages'!$A:$A, 0),
      MATCH("Destination Code", '{INDEX} Tour Packages'!$4:$4, 0)
    ),
    "UNKNOWN"
  ) &amp; "-" &amp;
  TEXT(COUNTIFS(P$4:P1841,P1841),"0000")
)
</f>
        <v/>
      </c>
    </row>
    <row r="1842">
      <c r="A1842" s="155"/>
      <c r="B1842" s="147"/>
      <c r="C1842" s="147"/>
      <c r="D1842" s="147"/>
      <c r="E1842" s="147"/>
      <c r="F1842" s="147"/>
      <c r="G1842" s="147"/>
      <c r="H1842" s="147"/>
      <c r="I1842" s="147"/>
      <c r="J1842" s="147"/>
      <c r="K1842" s="147"/>
      <c r="L1842" s="147"/>
      <c r="M1842" s="147"/>
      <c r="N1842" s="147"/>
      <c r="O1842" s="147"/>
      <c r="P1842" s="147"/>
      <c r="Q1842" s="147"/>
      <c r="R1842" s="147"/>
      <c r="S1842" s="147"/>
      <c r="T1842" s="147"/>
      <c r="U1842" s="147"/>
      <c r="V1842" s="147"/>
      <c r="W1842" s="147"/>
      <c r="X1842" s="147"/>
      <c r="Y1842" s="147"/>
      <c r="Z1842" s="147"/>
      <c r="AA1842" s="147"/>
      <c r="AB1842" s="147"/>
      <c r="AC1842" s="147"/>
      <c r="AD1842" s="147"/>
      <c r="AE1842" s="147"/>
      <c r="AF1842" s="147"/>
      <c r="AG1842" s="148" t="str">
        <f t="array" ref="AG1842">IF($P1842="", "",
  "IMT-" &amp; TEXT($A1842,"yyyy-mm-dd") &amp; "-" &amp;
  IFERROR(
    INDEX('{INDEX} Tour Packages'!A:AC,
      MATCH($P1842, '{INDEX} Tour Packages'!$A:$A, 0),
      MATCH("Destination Code", '{INDEX} Tour Packages'!$4:$4, 0)
    ),
    "UNKNOWN"
  ) &amp; "-" &amp;
  TEXT(COUNTIFS(P$4:P1842,P1842),"0000")
)
</f>
        <v/>
      </c>
    </row>
    <row r="1843">
      <c r="A1843" s="156"/>
      <c r="B1843" s="157"/>
      <c r="C1843" s="157"/>
      <c r="D1843" s="157"/>
      <c r="E1843" s="157"/>
      <c r="F1843" s="157"/>
      <c r="G1843" s="157"/>
      <c r="H1843" s="157"/>
      <c r="I1843" s="157"/>
      <c r="J1843" s="157"/>
      <c r="K1843" s="157"/>
      <c r="L1843" s="157"/>
      <c r="M1843" s="157"/>
      <c r="N1843" s="157"/>
      <c r="O1843" s="157"/>
      <c r="P1843" s="157"/>
      <c r="Q1843" s="157"/>
      <c r="R1843" s="157"/>
      <c r="S1843" s="157"/>
      <c r="T1843" s="157"/>
      <c r="U1843" s="157"/>
      <c r="V1843" s="157"/>
      <c r="W1843" s="157"/>
      <c r="X1843" s="157"/>
      <c r="Y1843" s="157"/>
      <c r="Z1843" s="157"/>
      <c r="AA1843" s="157"/>
      <c r="AB1843" s="157"/>
      <c r="AC1843" s="157"/>
      <c r="AD1843" s="157"/>
      <c r="AE1843" s="157"/>
      <c r="AF1843" s="157"/>
      <c r="AG1843" s="158" t="str">
        <f t="array" ref="AG1843">IF($P1843="", "",
  "IMT-" &amp; TEXT($A1843,"yyyy-mm-dd") &amp; "-" &amp;
  IFERROR(
    INDEX('{INDEX} Tour Packages'!A:AC,
      MATCH($P1843, '{INDEX} Tour Packages'!$A:$A, 0),
      MATCH("Destination Code", '{INDEX} Tour Packages'!$4:$4, 0)
    ),
    "UNKNOWN"
  ) &amp; "-" &amp;
  TEXT(COUNTIFS(P$4:P1843,P1843),"0000")
)
</f>
        <v/>
      </c>
    </row>
    <row r="1844">
      <c r="A1844" s="155"/>
      <c r="B1844" s="147"/>
      <c r="C1844" s="147"/>
      <c r="D1844" s="147"/>
      <c r="E1844" s="147"/>
      <c r="F1844" s="147"/>
      <c r="G1844" s="147"/>
      <c r="H1844" s="147"/>
      <c r="I1844" s="147"/>
      <c r="J1844" s="147"/>
      <c r="K1844" s="147"/>
      <c r="L1844" s="147"/>
      <c r="M1844" s="147"/>
      <c r="N1844" s="147"/>
      <c r="O1844" s="147"/>
      <c r="P1844" s="147"/>
      <c r="Q1844" s="147"/>
      <c r="R1844" s="147"/>
      <c r="S1844" s="147"/>
      <c r="T1844" s="147"/>
      <c r="U1844" s="147"/>
      <c r="V1844" s="147"/>
      <c r="W1844" s="147"/>
      <c r="X1844" s="147"/>
      <c r="Y1844" s="147"/>
      <c r="Z1844" s="147"/>
      <c r="AA1844" s="147"/>
      <c r="AB1844" s="147"/>
      <c r="AC1844" s="147"/>
      <c r="AD1844" s="147"/>
      <c r="AE1844" s="147"/>
      <c r="AF1844" s="147"/>
      <c r="AG1844" s="148" t="str">
        <f t="array" ref="AG1844">IF($P1844="", "",
  "IMT-" &amp; TEXT($A1844,"yyyy-mm-dd") &amp; "-" &amp;
  IFERROR(
    INDEX('{INDEX} Tour Packages'!A:AC,
      MATCH($P1844, '{INDEX} Tour Packages'!$A:$A, 0),
      MATCH("Destination Code", '{INDEX} Tour Packages'!$4:$4, 0)
    ),
    "UNKNOWN"
  ) &amp; "-" &amp;
  TEXT(COUNTIFS(P$4:P1844,P1844),"0000")
)
</f>
        <v/>
      </c>
    </row>
    <row r="1845">
      <c r="A1845" s="156"/>
      <c r="B1845" s="157"/>
      <c r="C1845" s="157"/>
      <c r="D1845" s="157"/>
      <c r="E1845" s="157"/>
      <c r="F1845" s="157"/>
      <c r="G1845" s="157"/>
      <c r="H1845" s="157"/>
      <c r="I1845" s="157"/>
      <c r="J1845" s="157"/>
      <c r="K1845" s="157"/>
      <c r="L1845" s="157"/>
      <c r="M1845" s="157"/>
      <c r="N1845" s="157"/>
      <c r="O1845" s="157"/>
      <c r="P1845" s="157"/>
      <c r="Q1845" s="157"/>
      <c r="R1845" s="157"/>
      <c r="S1845" s="157"/>
      <c r="T1845" s="157"/>
      <c r="U1845" s="157"/>
      <c r="V1845" s="157"/>
      <c r="W1845" s="157"/>
      <c r="X1845" s="157"/>
      <c r="Y1845" s="157"/>
      <c r="Z1845" s="157"/>
      <c r="AA1845" s="157"/>
      <c r="AB1845" s="157"/>
      <c r="AC1845" s="157"/>
      <c r="AD1845" s="157"/>
      <c r="AE1845" s="157"/>
      <c r="AF1845" s="157"/>
      <c r="AG1845" s="158" t="str">
        <f t="array" ref="AG1845">IF($P1845="", "",
  "IMT-" &amp; TEXT($A1845,"yyyy-mm-dd") &amp; "-" &amp;
  IFERROR(
    INDEX('{INDEX} Tour Packages'!A:AC,
      MATCH($P1845, '{INDEX} Tour Packages'!$A:$A, 0),
      MATCH("Destination Code", '{INDEX} Tour Packages'!$4:$4, 0)
    ),
    "UNKNOWN"
  ) &amp; "-" &amp;
  TEXT(COUNTIFS(P$4:P1845,P1845),"0000")
)
</f>
        <v/>
      </c>
    </row>
    <row r="1846">
      <c r="A1846" s="155"/>
      <c r="B1846" s="147"/>
      <c r="C1846" s="147"/>
      <c r="D1846" s="147"/>
      <c r="E1846" s="147"/>
      <c r="F1846" s="147"/>
      <c r="G1846" s="147"/>
      <c r="H1846" s="147"/>
      <c r="I1846" s="147"/>
      <c r="J1846" s="147"/>
      <c r="K1846" s="147"/>
      <c r="L1846" s="147"/>
      <c r="M1846" s="147"/>
      <c r="N1846" s="147"/>
      <c r="O1846" s="147"/>
      <c r="P1846" s="147"/>
      <c r="Q1846" s="147"/>
      <c r="R1846" s="147"/>
      <c r="S1846" s="147"/>
      <c r="T1846" s="147"/>
      <c r="U1846" s="147"/>
      <c r="V1846" s="147"/>
      <c r="W1846" s="147"/>
      <c r="X1846" s="147"/>
      <c r="Y1846" s="147"/>
      <c r="Z1846" s="147"/>
      <c r="AA1846" s="147"/>
      <c r="AB1846" s="147"/>
      <c r="AC1846" s="147"/>
      <c r="AD1846" s="147"/>
      <c r="AE1846" s="147"/>
      <c r="AF1846" s="147"/>
      <c r="AG1846" s="148" t="str">
        <f t="array" ref="AG1846">IF($P1846="", "",
  "IMT-" &amp; TEXT($A1846,"yyyy-mm-dd") &amp; "-" &amp;
  IFERROR(
    INDEX('{INDEX} Tour Packages'!A:AC,
      MATCH($P1846, '{INDEX} Tour Packages'!$A:$A, 0),
      MATCH("Destination Code", '{INDEX} Tour Packages'!$4:$4, 0)
    ),
    "UNKNOWN"
  ) &amp; "-" &amp;
  TEXT(COUNTIFS(P$4:P1846,P1846),"0000")
)
</f>
        <v/>
      </c>
    </row>
    <row r="1847">
      <c r="A1847" s="156"/>
      <c r="B1847" s="157"/>
      <c r="C1847" s="157"/>
      <c r="D1847" s="157"/>
      <c r="E1847" s="157"/>
      <c r="F1847" s="157"/>
      <c r="G1847" s="157"/>
      <c r="H1847" s="157"/>
      <c r="I1847" s="157"/>
      <c r="J1847" s="157"/>
      <c r="K1847" s="157"/>
      <c r="L1847" s="157"/>
      <c r="M1847" s="157"/>
      <c r="N1847" s="157"/>
      <c r="O1847" s="157"/>
      <c r="P1847" s="157"/>
      <c r="Q1847" s="157"/>
      <c r="R1847" s="157"/>
      <c r="S1847" s="157"/>
      <c r="T1847" s="157"/>
      <c r="U1847" s="157"/>
      <c r="V1847" s="157"/>
      <c r="W1847" s="157"/>
      <c r="X1847" s="157"/>
      <c r="Y1847" s="157"/>
      <c r="Z1847" s="157"/>
      <c r="AA1847" s="157"/>
      <c r="AB1847" s="157"/>
      <c r="AC1847" s="157"/>
      <c r="AD1847" s="157"/>
      <c r="AE1847" s="157"/>
      <c r="AF1847" s="157"/>
      <c r="AG1847" s="158" t="str">
        <f t="array" ref="AG1847">IF($P1847="", "",
  "IMT-" &amp; TEXT($A1847,"yyyy-mm-dd") &amp; "-" &amp;
  IFERROR(
    INDEX('{INDEX} Tour Packages'!A:AC,
      MATCH($P1847, '{INDEX} Tour Packages'!$A:$A, 0),
      MATCH("Destination Code", '{INDEX} Tour Packages'!$4:$4, 0)
    ),
    "UNKNOWN"
  ) &amp; "-" &amp;
  TEXT(COUNTIFS(P$4:P1847,P1847),"0000")
)
</f>
        <v/>
      </c>
    </row>
    <row r="1848">
      <c r="A1848" s="155"/>
      <c r="B1848" s="147"/>
      <c r="C1848" s="147"/>
      <c r="D1848" s="147"/>
      <c r="E1848" s="147"/>
      <c r="F1848" s="147"/>
      <c r="G1848" s="147"/>
      <c r="H1848" s="147"/>
      <c r="I1848" s="147"/>
      <c r="J1848" s="147"/>
      <c r="K1848" s="147"/>
      <c r="L1848" s="147"/>
      <c r="M1848" s="147"/>
      <c r="N1848" s="147"/>
      <c r="O1848" s="147"/>
      <c r="P1848" s="147"/>
      <c r="Q1848" s="147"/>
      <c r="R1848" s="147"/>
      <c r="S1848" s="147"/>
      <c r="T1848" s="147"/>
      <c r="U1848" s="147"/>
      <c r="V1848" s="147"/>
      <c r="W1848" s="147"/>
      <c r="X1848" s="147"/>
      <c r="Y1848" s="147"/>
      <c r="Z1848" s="147"/>
      <c r="AA1848" s="147"/>
      <c r="AB1848" s="147"/>
      <c r="AC1848" s="147"/>
      <c r="AD1848" s="147"/>
      <c r="AE1848" s="147"/>
      <c r="AF1848" s="147"/>
      <c r="AG1848" s="148" t="str">
        <f t="array" ref="AG1848">IF($P1848="", "",
  "IMT-" &amp; TEXT($A1848,"yyyy-mm-dd") &amp; "-" &amp;
  IFERROR(
    INDEX('{INDEX} Tour Packages'!A:AC,
      MATCH($P1848, '{INDEX} Tour Packages'!$A:$A, 0),
      MATCH("Destination Code", '{INDEX} Tour Packages'!$4:$4, 0)
    ),
    "UNKNOWN"
  ) &amp; "-" &amp;
  TEXT(COUNTIFS(P$4:P1848,P1848),"0000")
)
</f>
        <v/>
      </c>
    </row>
    <row r="1849">
      <c r="A1849" s="156"/>
      <c r="B1849" s="157"/>
      <c r="C1849" s="157"/>
      <c r="D1849" s="157"/>
      <c r="E1849" s="157"/>
      <c r="F1849" s="157"/>
      <c r="G1849" s="157"/>
      <c r="H1849" s="157"/>
      <c r="I1849" s="157"/>
      <c r="J1849" s="157"/>
      <c r="K1849" s="157"/>
      <c r="L1849" s="157"/>
      <c r="M1849" s="157"/>
      <c r="N1849" s="157"/>
      <c r="O1849" s="157"/>
      <c r="P1849" s="157"/>
      <c r="Q1849" s="157"/>
      <c r="R1849" s="157"/>
      <c r="S1849" s="157"/>
      <c r="T1849" s="157"/>
      <c r="U1849" s="157"/>
      <c r="V1849" s="157"/>
      <c r="W1849" s="157"/>
      <c r="X1849" s="157"/>
      <c r="Y1849" s="157"/>
      <c r="Z1849" s="157"/>
      <c r="AA1849" s="157"/>
      <c r="AB1849" s="157"/>
      <c r="AC1849" s="157"/>
      <c r="AD1849" s="157"/>
      <c r="AE1849" s="157"/>
      <c r="AF1849" s="157"/>
      <c r="AG1849" s="158" t="str">
        <f t="array" ref="AG1849">IF($P1849="", "",
  "IMT-" &amp; TEXT($A1849,"yyyy-mm-dd") &amp; "-" &amp;
  IFERROR(
    INDEX('{INDEX} Tour Packages'!A:AC,
      MATCH($P1849, '{INDEX} Tour Packages'!$A:$A, 0),
      MATCH("Destination Code", '{INDEX} Tour Packages'!$4:$4, 0)
    ),
    "UNKNOWN"
  ) &amp; "-" &amp;
  TEXT(COUNTIFS(P$4:P1849,P1849),"0000")
)
</f>
        <v/>
      </c>
    </row>
    <row r="1850">
      <c r="A1850" s="155"/>
      <c r="B1850" s="147"/>
      <c r="C1850" s="147"/>
      <c r="D1850" s="147"/>
      <c r="E1850" s="147"/>
      <c r="F1850" s="147"/>
      <c r="G1850" s="147"/>
      <c r="H1850" s="147"/>
      <c r="I1850" s="147"/>
      <c r="J1850" s="147"/>
      <c r="K1850" s="147"/>
      <c r="L1850" s="147"/>
      <c r="M1850" s="147"/>
      <c r="N1850" s="147"/>
      <c r="O1850" s="147"/>
      <c r="P1850" s="147"/>
      <c r="Q1850" s="147"/>
      <c r="R1850" s="147"/>
      <c r="S1850" s="147"/>
      <c r="T1850" s="147"/>
      <c r="U1850" s="147"/>
      <c r="V1850" s="147"/>
      <c r="W1850" s="147"/>
      <c r="X1850" s="147"/>
      <c r="Y1850" s="147"/>
      <c r="Z1850" s="147"/>
      <c r="AA1850" s="147"/>
      <c r="AB1850" s="147"/>
      <c r="AC1850" s="147"/>
      <c r="AD1850" s="147"/>
      <c r="AE1850" s="147"/>
      <c r="AF1850" s="147"/>
      <c r="AG1850" s="148" t="str">
        <f t="array" ref="AG1850">IF($P1850="", "",
  "IMT-" &amp; TEXT($A1850,"yyyy-mm-dd") &amp; "-" &amp;
  IFERROR(
    INDEX('{INDEX} Tour Packages'!A:AC,
      MATCH($P1850, '{INDEX} Tour Packages'!$A:$A, 0),
      MATCH("Destination Code", '{INDEX} Tour Packages'!$4:$4, 0)
    ),
    "UNKNOWN"
  ) &amp; "-" &amp;
  TEXT(COUNTIFS(P$4:P1850,P1850),"0000")
)
</f>
        <v/>
      </c>
    </row>
    <row r="1851">
      <c r="A1851" s="156"/>
      <c r="B1851" s="157"/>
      <c r="C1851" s="157"/>
      <c r="D1851" s="157"/>
      <c r="E1851" s="157"/>
      <c r="F1851" s="157"/>
      <c r="G1851" s="157"/>
      <c r="H1851" s="157"/>
      <c r="I1851" s="157"/>
      <c r="J1851" s="157"/>
      <c r="K1851" s="157"/>
      <c r="L1851" s="157"/>
      <c r="M1851" s="157"/>
      <c r="N1851" s="157"/>
      <c r="O1851" s="157"/>
      <c r="P1851" s="157"/>
      <c r="Q1851" s="157"/>
      <c r="R1851" s="157"/>
      <c r="S1851" s="157"/>
      <c r="T1851" s="157"/>
      <c r="U1851" s="157"/>
      <c r="V1851" s="157"/>
      <c r="W1851" s="157"/>
      <c r="X1851" s="157"/>
      <c r="Y1851" s="157"/>
      <c r="Z1851" s="157"/>
      <c r="AA1851" s="157"/>
      <c r="AB1851" s="157"/>
      <c r="AC1851" s="157"/>
      <c r="AD1851" s="157"/>
      <c r="AE1851" s="157"/>
      <c r="AF1851" s="157"/>
      <c r="AG1851" s="158" t="str">
        <f t="array" ref="AG1851">IF($P1851="", "",
  "IMT-" &amp; TEXT($A1851,"yyyy-mm-dd") &amp; "-" &amp;
  IFERROR(
    INDEX('{INDEX} Tour Packages'!A:AC,
      MATCH($P1851, '{INDEX} Tour Packages'!$A:$A, 0),
      MATCH("Destination Code", '{INDEX} Tour Packages'!$4:$4, 0)
    ),
    "UNKNOWN"
  ) &amp; "-" &amp;
  TEXT(COUNTIFS(P$4:P1851,P1851),"0000")
)
</f>
        <v/>
      </c>
    </row>
    <row r="1852">
      <c r="A1852" s="155"/>
      <c r="B1852" s="147"/>
      <c r="C1852" s="147"/>
      <c r="D1852" s="147"/>
      <c r="E1852" s="147"/>
      <c r="F1852" s="147"/>
      <c r="G1852" s="147"/>
      <c r="H1852" s="147"/>
      <c r="I1852" s="147"/>
      <c r="J1852" s="147"/>
      <c r="K1852" s="147"/>
      <c r="L1852" s="147"/>
      <c r="M1852" s="147"/>
      <c r="N1852" s="147"/>
      <c r="O1852" s="147"/>
      <c r="P1852" s="147"/>
      <c r="Q1852" s="147"/>
      <c r="R1852" s="147"/>
      <c r="S1852" s="147"/>
      <c r="T1852" s="147"/>
      <c r="U1852" s="147"/>
      <c r="V1852" s="147"/>
      <c r="W1852" s="147"/>
      <c r="X1852" s="147"/>
      <c r="Y1852" s="147"/>
      <c r="Z1852" s="147"/>
      <c r="AA1852" s="147"/>
      <c r="AB1852" s="147"/>
      <c r="AC1852" s="147"/>
      <c r="AD1852" s="147"/>
      <c r="AE1852" s="147"/>
      <c r="AF1852" s="147"/>
      <c r="AG1852" s="148" t="str">
        <f t="array" ref="AG1852">IF($P1852="", "",
  "IMT-" &amp; TEXT($A1852,"yyyy-mm-dd") &amp; "-" &amp;
  IFERROR(
    INDEX('{INDEX} Tour Packages'!A:AC,
      MATCH($P1852, '{INDEX} Tour Packages'!$A:$A, 0),
      MATCH("Destination Code", '{INDEX} Tour Packages'!$4:$4, 0)
    ),
    "UNKNOWN"
  ) &amp; "-" &amp;
  TEXT(COUNTIFS(P$4:P1852,P1852),"0000")
)
</f>
        <v/>
      </c>
    </row>
    <row r="1853">
      <c r="A1853" s="156"/>
      <c r="B1853" s="157"/>
      <c r="C1853" s="157"/>
      <c r="D1853" s="157"/>
      <c r="E1853" s="157"/>
      <c r="F1853" s="157"/>
      <c r="G1853" s="157"/>
      <c r="H1853" s="157"/>
      <c r="I1853" s="157"/>
      <c r="J1853" s="157"/>
      <c r="K1853" s="157"/>
      <c r="L1853" s="157"/>
      <c r="M1853" s="157"/>
      <c r="N1853" s="157"/>
      <c r="O1853" s="157"/>
      <c r="P1853" s="157"/>
      <c r="Q1853" s="157"/>
      <c r="R1853" s="157"/>
      <c r="S1853" s="157"/>
      <c r="T1853" s="157"/>
      <c r="U1853" s="157"/>
      <c r="V1853" s="157"/>
      <c r="W1853" s="157"/>
      <c r="X1853" s="157"/>
      <c r="Y1853" s="157"/>
      <c r="Z1853" s="157"/>
      <c r="AA1853" s="157"/>
      <c r="AB1853" s="157"/>
      <c r="AC1853" s="157"/>
      <c r="AD1853" s="157"/>
      <c r="AE1853" s="157"/>
      <c r="AF1853" s="157"/>
      <c r="AG1853" s="158" t="str">
        <f t="array" ref="AG1853">IF($P1853="", "",
  "IMT-" &amp; TEXT($A1853,"yyyy-mm-dd") &amp; "-" &amp;
  IFERROR(
    INDEX('{INDEX} Tour Packages'!A:AC,
      MATCH($P1853, '{INDEX} Tour Packages'!$A:$A, 0),
      MATCH("Destination Code", '{INDEX} Tour Packages'!$4:$4, 0)
    ),
    "UNKNOWN"
  ) &amp; "-" &amp;
  TEXT(COUNTIFS(P$4:P1853,P1853),"0000")
)
</f>
        <v/>
      </c>
    </row>
    <row r="1854">
      <c r="A1854" s="155"/>
      <c r="B1854" s="147"/>
      <c r="C1854" s="147"/>
      <c r="D1854" s="147"/>
      <c r="E1854" s="147"/>
      <c r="F1854" s="147"/>
      <c r="G1854" s="147"/>
      <c r="H1854" s="147"/>
      <c r="I1854" s="147"/>
      <c r="J1854" s="147"/>
      <c r="K1854" s="147"/>
      <c r="L1854" s="147"/>
      <c r="M1854" s="147"/>
      <c r="N1854" s="147"/>
      <c r="O1854" s="147"/>
      <c r="P1854" s="147"/>
      <c r="Q1854" s="147"/>
      <c r="R1854" s="147"/>
      <c r="S1854" s="147"/>
      <c r="T1854" s="147"/>
      <c r="U1854" s="147"/>
      <c r="V1854" s="147"/>
      <c r="W1854" s="147"/>
      <c r="X1854" s="147"/>
      <c r="Y1854" s="147"/>
      <c r="Z1854" s="147"/>
      <c r="AA1854" s="147"/>
      <c r="AB1854" s="147"/>
      <c r="AC1854" s="147"/>
      <c r="AD1854" s="147"/>
      <c r="AE1854" s="147"/>
      <c r="AF1854" s="147"/>
      <c r="AG1854" s="148" t="str">
        <f t="array" ref="AG1854">IF($P1854="", "",
  "IMT-" &amp; TEXT($A1854,"yyyy-mm-dd") &amp; "-" &amp;
  IFERROR(
    INDEX('{INDEX} Tour Packages'!A:AC,
      MATCH($P1854, '{INDEX} Tour Packages'!$A:$A, 0),
      MATCH("Destination Code", '{INDEX} Tour Packages'!$4:$4, 0)
    ),
    "UNKNOWN"
  ) &amp; "-" &amp;
  TEXT(COUNTIFS(P$4:P1854,P1854),"0000")
)
</f>
        <v/>
      </c>
    </row>
    <row r="1855">
      <c r="A1855" s="156"/>
      <c r="B1855" s="157"/>
      <c r="C1855" s="157"/>
      <c r="D1855" s="157"/>
      <c r="E1855" s="157"/>
      <c r="F1855" s="157"/>
      <c r="G1855" s="157"/>
      <c r="H1855" s="157"/>
      <c r="I1855" s="157"/>
      <c r="J1855" s="157"/>
      <c r="K1855" s="157"/>
      <c r="L1855" s="157"/>
      <c r="M1855" s="157"/>
      <c r="N1855" s="157"/>
      <c r="O1855" s="157"/>
      <c r="P1855" s="157"/>
      <c r="Q1855" s="157"/>
      <c r="R1855" s="157"/>
      <c r="S1855" s="157"/>
      <c r="T1855" s="157"/>
      <c r="U1855" s="157"/>
      <c r="V1855" s="157"/>
      <c r="W1855" s="157"/>
      <c r="X1855" s="157"/>
      <c r="Y1855" s="157"/>
      <c r="Z1855" s="157"/>
      <c r="AA1855" s="157"/>
      <c r="AB1855" s="157"/>
      <c r="AC1855" s="157"/>
      <c r="AD1855" s="157"/>
      <c r="AE1855" s="157"/>
      <c r="AF1855" s="157"/>
      <c r="AG1855" s="158" t="str">
        <f t="array" ref="AG1855">IF($P1855="", "",
  "IMT-" &amp; TEXT($A1855,"yyyy-mm-dd") &amp; "-" &amp;
  IFERROR(
    INDEX('{INDEX} Tour Packages'!A:AC,
      MATCH($P1855, '{INDEX} Tour Packages'!$A:$A, 0),
      MATCH("Destination Code", '{INDEX} Tour Packages'!$4:$4, 0)
    ),
    "UNKNOWN"
  ) &amp; "-" &amp;
  TEXT(COUNTIFS(P$4:P1855,P1855),"0000")
)
</f>
        <v/>
      </c>
    </row>
    <row r="1856">
      <c r="A1856" s="155"/>
      <c r="B1856" s="147"/>
      <c r="C1856" s="147"/>
      <c r="D1856" s="147"/>
      <c r="E1856" s="147"/>
      <c r="F1856" s="147"/>
      <c r="G1856" s="147"/>
      <c r="H1856" s="147"/>
      <c r="I1856" s="147"/>
      <c r="J1856" s="147"/>
      <c r="K1856" s="147"/>
      <c r="L1856" s="147"/>
      <c r="M1856" s="147"/>
      <c r="N1856" s="147"/>
      <c r="O1856" s="147"/>
      <c r="P1856" s="147"/>
      <c r="Q1856" s="147"/>
      <c r="R1856" s="147"/>
      <c r="S1856" s="147"/>
      <c r="T1856" s="147"/>
      <c r="U1856" s="147"/>
      <c r="V1856" s="147"/>
      <c r="W1856" s="147"/>
      <c r="X1856" s="147"/>
      <c r="Y1856" s="147"/>
      <c r="Z1856" s="147"/>
      <c r="AA1856" s="147"/>
      <c r="AB1856" s="147"/>
      <c r="AC1856" s="147"/>
      <c r="AD1856" s="147"/>
      <c r="AE1856" s="147"/>
      <c r="AF1856" s="147"/>
      <c r="AG1856" s="148" t="str">
        <f t="array" ref="AG1856">IF($P1856="", "",
  "IMT-" &amp; TEXT($A1856,"yyyy-mm-dd") &amp; "-" &amp;
  IFERROR(
    INDEX('{INDEX} Tour Packages'!A:AC,
      MATCH($P1856, '{INDEX} Tour Packages'!$A:$A, 0),
      MATCH("Destination Code", '{INDEX} Tour Packages'!$4:$4, 0)
    ),
    "UNKNOWN"
  ) &amp; "-" &amp;
  TEXT(COUNTIFS(P$4:P1856,P1856),"0000")
)
</f>
        <v/>
      </c>
    </row>
    <row r="1857">
      <c r="A1857" s="156"/>
      <c r="B1857" s="157"/>
      <c r="C1857" s="157"/>
      <c r="D1857" s="157"/>
      <c r="E1857" s="157"/>
      <c r="F1857" s="157"/>
      <c r="G1857" s="157"/>
      <c r="H1857" s="157"/>
      <c r="I1857" s="157"/>
      <c r="J1857" s="157"/>
      <c r="K1857" s="157"/>
      <c r="L1857" s="157"/>
      <c r="M1857" s="157"/>
      <c r="N1857" s="157"/>
      <c r="O1857" s="157"/>
      <c r="P1857" s="157"/>
      <c r="Q1857" s="157"/>
      <c r="R1857" s="157"/>
      <c r="S1857" s="157"/>
      <c r="T1857" s="157"/>
      <c r="U1857" s="157"/>
      <c r="V1857" s="157"/>
      <c r="W1857" s="157"/>
      <c r="X1857" s="157"/>
      <c r="Y1857" s="157"/>
      <c r="Z1857" s="157"/>
      <c r="AA1857" s="157"/>
      <c r="AB1857" s="157"/>
      <c r="AC1857" s="157"/>
      <c r="AD1857" s="157"/>
      <c r="AE1857" s="157"/>
      <c r="AF1857" s="157"/>
      <c r="AG1857" s="158" t="str">
        <f t="array" ref="AG1857">IF($P1857="", "",
  "IMT-" &amp; TEXT($A1857,"yyyy-mm-dd") &amp; "-" &amp;
  IFERROR(
    INDEX('{INDEX} Tour Packages'!A:AC,
      MATCH($P1857, '{INDEX} Tour Packages'!$A:$A, 0),
      MATCH("Destination Code", '{INDEX} Tour Packages'!$4:$4, 0)
    ),
    "UNKNOWN"
  ) &amp; "-" &amp;
  TEXT(COUNTIFS(P$4:P1857,P1857),"0000")
)
</f>
        <v/>
      </c>
    </row>
    <row r="1858">
      <c r="A1858" s="155"/>
      <c r="B1858" s="147"/>
      <c r="C1858" s="147"/>
      <c r="D1858" s="147"/>
      <c r="E1858" s="147"/>
      <c r="F1858" s="147"/>
      <c r="G1858" s="147"/>
      <c r="H1858" s="147"/>
      <c r="I1858" s="147"/>
      <c r="J1858" s="147"/>
      <c r="K1858" s="147"/>
      <c r="L1858" s="147"/>
      <c r="M1858" s="147"/>
      <c r="N1858" s="147"/>
      <c r="O1858" s="147"/>
      <c r="P1858" s="147"/>
      <c r="Q1858" s="147"/>
      <c r="R1858" s="147"/>
      <c r="S1858" s="147"/>
      <c r="T1858" s="147"/>
      <c r="U1858" s="147"/>
      <c r="V1858" s="147"/>
      <c r="W1858" s="147"/>
      <c r="X1858" s="147"/>
      <c r="Y1858" s="147"/>
      <c r="Z1858" s="147"/>
      <c r="AA1858" s="147"/>
      <c r="AB1858" s="147"/>
      <c r="AC1858" s="147"/>
      <c r="AD1858" s="147"/>
      <c r="AE1858" s="147"/>
      <c r="AF1858" s="147"/>
      <c r="AG1858" s="148" t="str">
        <f t="array" ref="AG1858">IF($P1858="", "",
  "IMT-" &amp; TEXT($A1858,"yyyy-mm-dd") &amp; "-" &amp;
  IFERROR(
    INDEX('{INDEX} Tour Packages'!A:AC,
      MATCH($P1858, '{INDEX} Tour Packages'!$A:$A, 0),
      MATCH("Destination Code", '{INDEX} Tour Packages'!$4:$4, 0)
    ),
    "UNKNOWN"
  ) &amp; "-" &amp;
  TEXT(COUNTIFS(P$4:P1858,P1858),"0000")
)
</f>
        <v/>
      </c>
    </row>
    <row r="1859">
      <c r="A1859" s="156"/>
      <c r="B1859" s="157"/>
      <c r="C1859" s="157"/>
      <c r="D1859" s="157"/>
      <c r="E1859" s="157"/>
      <c r="F1859" s="157"/>
      <c r="G1859" s="157"/>
      <c r="H1859" s="157"/>
      <c r="I1859" s="157"/>
      <c r="J1859" s="157"/>
      <c r="K1859" s="157"/>
      <c r="L1859" s="157"/>
      <c r="M1859" s="157"/>
      <c r="N1859" s="157"/>
      <c r="O1859" s="157"/>
      <c r="P1859" s="157"/>
      <c r="Q1859" s="157"/>
      <c r="R1859" s="157"/>
      <c r="S1859" s="157"/>
      <c r="T1859" s="157"/>
      <c r="U1859" s="157"/>
      <c r="V1859" s="157"/>
      <c r="W1859" s="157"/>
      <c r="X1859" s="157"/>
      <c r="Y1859" s="157"/>
      <c r="Z1859" s="157"/>
      <c r="AA1859" s="157"/>
      <c r="AB1859" s="157"/>
      <c r="AC1859" s="157"/>
      <c r="AD1859" s="157"/>
      <c r="AE1859" s="157"/>
      <c r="AF1859" s="157"/>
      <c r="AG1859" s="158" t="str">
        <f t="array" ref="AG1859">IF($P1859="", "",
  "IMT-" &amp; TEXT($A1859,"yyyy-mm-dd") &amp; "-" &amp;
  IFERROR(
    INDEX('{INDEX} Tour Packages'!A:AC,
      MATCH($P1859, '{INDEX} Tour Packages'!$A:$A, 0),
      MATCH("Destination Code", '{INDEX} Tour Packages'!$4:$4, 0)
    ),
    "UNKNOWN"
  ) &amp; "-" &amp;
  TEXT(COUNTIFS(P$4:P1859,P1859),"0000")
)
</f>
        <v/>
      </c>
    </row>
    <row r="1860">
      <c r="A1860" s="155"/>
      <c r="B1860" s="147"/>
      <c r="C1860" s="147"/>
      <c r="D1860" s="147"/>
      <c r="E1860" s="147"/>
      <c r="F1860" s="147"/>
      <c r="G1860" s="147"/>
      <c r="H1860" s="147"/>
      <c r="I1860" s="147"/>
      <c r="J1860" s="147"/>
      <c r="K1860" s="147"/>
      <c r="L1860" s="147"/>
      <c r="M1860" s="147"/>
      <c r="N1860" s="147"/>
      <c r="O1860" s="147"/>
      <c r="P1860" s="147"/>
      <c r="Q1860" s="147"/>
      <c r="R1860" s="147"/>
      <c r="S1860" s="147"/>
      <c r="T1860" s="147"/>
      <c r="U1860" s="147"/>
      <c r="V1860" s="147"/>
      <c r="W1860" s="147"/>
      <c r="X1860" s="147"/>
      <c r="Y1860" s="147"/>
      <c r="Z1860" s="147"/>
      <c r="AA1860" s="147"/>
      <c r="AB1860" s="147"/>
      <c r="AC1860" s="147"/>
      <c r="AD1860" s="147"/>
      <c r="AE1860" s="147"/>
      <c r="AF1860" s="147"/>
      <c r="AG1860" s="148" t="str">
        <f t="array" ref="AG1860">IF($P1860="", "",
  "IMT-" &amp; TEXT($A1860,"yyyy-mm-dd") &amp; "-" &amp;
  IFERROR(
    INDEX('{INDEX} Tour Packages'!A:AC,
      MATCH($P1860, '{INDEX} Tour Packages'!$A:$A, 0),
      MATCH("Destination Code", '{INDEX} Tour Packages'!$4:$4, 0)
    ),
    "UNKNOWN"
  ) &amp; "-" &amp;
  TEXT(COUNTIFS(P$4:P1860,P1860),"0000")
)
</f>
        <v/>
      </c>
    </row>
    <row r="1861">
      <c r="A1861" s="156"/>
      <c r="B1861" s="157"/>
      <c r="C1861" s="157"/>
      <c r="D1861" s="157"/>
      <c r="E1861" s="157"/>
      <c r="F1861" s="157"/>
      <c r="G1861" s="157"/>
      <c r="H1861" s="157"/>
      <c r="I1861" s="157"/>
      <c r="J1861" s="157"/>
      <c r="K1861" s="157"/>
      <c r="L1861" s="157"/>
      <c r="M1861" s="157"/>
      <c r="N1861" s="157"/>
      <c r="O1861" s="157"/>
      <c r="P1861" s="157"/>
      <c r="Q1861" s="157"/>
      <c r="R1861" s="157"/>
      <c r="S1861" s="157"/>
      <c r="T1861" s="157"/>
      <c r="U1861" s="157"/>
      <c r="V1861" s="157"/>
      <c r="W1861" s="157"/>
      <c r="X1861" s="157"/>
      <c r="Y1861" s="157"/>
      <c r="Z1861" s="157"/>
      <c r="AA1861" s="157"/>
      <c r="AB1861" s="157"/>
      <c r="AC1861" s="157"/>
      <c r="AD1861" s="157"/>
      <c r="AE1861" s="157"/>
      <c r="AF1861" s="157"/>
      <c r="AG1861" s="158" t="str">
        <f t="array" ref="AG1861">IF($P1861="", "",
  "IMT-" &amp; TEXT($A1861,"yyyy-mm-dd") &amp; "-" &amp;
  IFERROR(
    INDEX('{INDEX} Tour Packages'!A:AC,
      MATCH($P1861, '{INDEX} Tour Packages'!$A:$A, 0),
      MATCH("Destination Code", '{INDEX} Tour Packages'!$4:$4, 0)
    ),
    "UNKNOWN"
  ) &amp; "-" &amp;
  TEXT(COUNTIFS(P$4:P1861,P1861),"0000")
)
</f>
        <v/>
      </c>
    </row>
    <row r="1862">
      <c r="A1862" s="155"/>
      <c r="B1862" s="147"/>
      <c r="C1862" s="147"/>
      <c r="D1862" s="147"/>
      <c r="E1862" s="147"/>
      <c r="F1862" s="147"/>
      <c r="G1862" s="147"/>
      <c r="H1862" s="147"/>
      <c r="I1862" s="147"/>
      <c r="J1862" s="147"/>
      <c r="K1862" s="147"/>
      <c r="L1862" s="147"/>
      <c r="M1862" s="147"/>
      <c r="N1862" s="147"/>
      <c r="O1862" s="147"/>
      <c r="P1862" s="147"/>
      <c r="Q1862" s="147"/>
      <c r="R1862" s="147"/>
      <c r="S1862" s="147"/>
      <c r="T1862" s="147"/>
      <c r="U1862" s="147"/>
      <c r="V1862" s="147"/>
      <c r="W1862" s="147"/>
      <c r="X1862" s="147"/>
      <c r="Y1862" s="147"/>
      <c r="Z1862" s="147"/>
      <c r="AA1862" s="147"/>
      <c r="AB1862" s="147"/>
      <c r="AC1862" s="147"/>
      <c r="AD1862" s="147"/>
      <c r="AE1862" s="147"/>
      <c r="AF1862" s="147"/>
      <c r="AG1862" s="148" t="str">
        <f t="array" ref="AG1862">IF($P1862="", "",
  "IMT-" &amp; TEXT($A1862,"yyyy-mm-dd") &amp; "-" &amp;
  IFERROR(
    INDEX('{INDEX} Tour Packages'!A:AC,
      MATCH($P1862, '{INDEX} Tour Packages'!$A:$A, 0),
      MATCH("Destination Code", '{INDEX} Tour Packages'!$4:$4, 0)
    ),
    "UNKNOWN"
  ) &amp; "-" &amp;
  TEXT(COUNTIFS(P$4:P1862,P1862),"0000")
)
</f>
        <v/>
      </c>
    </row>
    <row r="1863">
      <c r="A1863" s="156"/>
      <c r="B1863" s="157"/>
      <c r="C1863" s="157"/>
      <c r="D1863" s="157"/>
      <c r="E1863" s="157"/>
      <c r="F1863" s="157"/>
      <c r="G1863" s="157"/>
      <c r="H1863" s="157"/>
      <c r="I1863" s="157"/>
      <c r="J1863" s="157"/>
      <c r="K1863" s="157"/>
      <c r="L1863" s="157"/>
      <c r="M1863" s="157"/>
      <c r="N1863" s="157"/>
      <c r="O1863" s="157"/>
      <c r="P1863" s="157"/>
      <c r="Q1863" s="157"/>
      <c r="R1863" s="157"/>
      <c r="S1863" s="157"/>
      <c r="T1863" s="157"/>
      <c r="U1863" s="157"/>
      <c r="V1863" s="157"/>
      <c r="W1863" s="157"/>
      <c r="X1863" s="157"/>
      <c r="Y1863" s="157"/>
      <c r="Z1863" s="157"/>
      <c r="AA1863" s="157"/>
      <c r="AB1863" s="157"/>
      <c r="AC1863" s="157"/>
      <c r="AD1863" s="157"/>
      <c r="AE1863" s="157"/>
      <c r="AF1863" s="157"/>
      <c r="AG1863" s="158" t="str">
        <f t="array" ref="AG1863">IF($P1863="", "",
  "IMT-" &amp; TEXT($A1863,"yyyy-mm-dd") &amp; "-" &amp;
  IFERROR(
    INDEX('{INDEX} Tour Packages'!A:AC,
      MATCH($P1863, '{INDEX} Tour Packages'!$A:$A, 0),
      MATCH("Destination Code", '{INDEX} Tour Packages'!$4:$4, 0)
    ),
    "UNKNOWN"
  ) &amp; "-" &amp;
  TEXT(COUNTIFS(P$4:P1863,P1863),"0000")
)
</f>
        <v/>
      </c>
    </row>
    <row r="1864">
      <c r="A1864" s="155"/>
      <c r="B1864" s="147"/>
      <c r="C1864" s="147"/>
      <c r="D1864" s="147"/>
      <c r="E1864" s="147"/>
      <c r="F1864" s="147"/>
      <c r="G1864" s="147"/>
      <c r="H1864" s="147"/>
      <c r="I1864" s="147"/>
      <c r="J1864" s="147"/>
      <c r="K1864" s="147"/>
      <c r="L1864" s="147"/>
      <c r="M1864" s="147"/>
      <c r="N1864" s="147"/>
      <c r="O1864" s="147"/>
      <c r="P1864" s="147"/>
      <c r="Q1864" s="147"/>
      <c r="R1864" s="147"/>
      <c r="S1864" s="147"/>
      <c r="T1864" s="147"/>
      <c r="U1864" s="147"/>
      <c r="V1864" s="147"/>
      <c r="W1864" s="147"/>
      <c r="X1864" s="147"/>
      <c r="Y1864" s="147"/>
      <c r="Z1864" s="147"/>
      <c r="AA1864" s="147"/>
      <c r="AB1864" s="147"/>
      <c r="AC1864" s="147"/>
      <c r="AD1864" s="147"/>
      <c r="AE1864" s="147"/>
      <c r="AF1864" s="147"/>
      <c r="AG1864" s="148" t="str">
        <f t="array" ref="AG1864">IF($P1864="", "",
  "IMT-" &amp; TEXT($A1864,"yyyy-mm-dd") &amp; "-" &amp;
  IFERROR(
    INDEX('{INDEX} Tour Packages'!A:AC,
      MATCH($P1864, '{INDEX} Tour Packages'!$A:$A, 0),
      MATCH("Destination Code", '{INDEX} Tour Packages'!$4:$4, 0)
    ),
    "UNKNOWN"
  ) &amp; "-" &amp;
  TEXT(COUNTIFS(P$4:P1864,P1864),"0000")
)
</f>
        <v/>
      </c>
    </row>
    <row r="1865">
      <c r="A1865" s="156"/>
      <c r="B1865" s="157"/>
      <c r="C1865" s="157"/>
      <c r="D1865" s="157"/>
      <c r="E1865" s="157"/>
      <c r="F1865" s="157"/>
      <c r="G1865" s="157"/>
      <c r="H1865" s="157"/>
      <c r="I1865" s="157"/>
      <c r="J1865" s="157"/>
      <c r="K1865" s="157"/>
      <c r="L1865" s="157"/>
      <c r="M1865" s="157"/>
      <c r="N1865" s="157"/>
      <c r="O1865" s="157"/>
      <c r="P1865" s="157"/>
      <c r="Q1865" s="157"/>
      <c r="R1865" s="157"/>
      <c r="S1865" s="157"/>
      <c r="T1865" s="157"/>
      <c r="U1865" s="157"/>
      <c r="V1865" s="157"/>
      <c r="W1865" s="157"/>
      <c r="X1865" s="157"/>
      <c r="Y1865" s="157"/>
      <c r="Z1865" s="157"/>
      <c r="AA1865" s="157"/>
      <c r="AB1865" s="157"/>
      <c r="AC1865" s="157"/>
      <c r="AD1865" s="157"/>
      <c r="AE1865" s="157"/>
      <c r="AF1865" s="157"/>
      <c r="AG1865" s="158" t="str">
        <f t="array" ref="AG1865">IF($P1865="", "",
  "IMT-" &amp; TEXT($A1865,"yyyy-mm-dd") &amp; "-" &amp;
  IFERROR(
    INDEX('{INDEX} Tour Packages'!A:AC,
      MATCH($P1865, '{INDEX} Tour Packages'!$A:$A, 0),
      MATCH("Destination Code", '{INDEX} Tour Packages'!$4:$4, 0)
    ),
    "UNKNOWN"
  ) &amp; "-" &amp;
  TEXT(COUNTIFS(P$4:P1865,P1865),"0000")
)
</f>
        <v/>
      </c>
    </row>
    <row r="1866">
      <c r="A1866" s="155"/>
      <c r="B1866" s="147"/>
      <c r="C1866" s="147"/>
      <c r="D1866" s="147"/>
      <c r="E1866" s="147"/>
      <c r="F1866" s="147"/>
      <c r="G1866" s="147"/>
      <c r="H1866" s="147"/>
      <c r="I1866" s="147"/>
      <c r="J1866" s="147"/>
      <c r="K1866" s="147"/>
      <c r="L1866" s="147"/>
      <c r="M1866" s="147"/>
      <c r="N1866" s="147"/>
      <c r="O1866" s="147"/>
      <c r="P1866" s="147"/>
      <c r="Q1866" s="147"/>
      <c r="R1866" s="147"/>
      <c r="S1866" s="147"/>
      <c r="T1866" s="147"/>
      <c r="U1866" s="147"/>
      <c r="V1866" s="147"/>
      <c r="W1866" s="147"/>
      <c r="X1866" s="147"/>
      <c r="Y1866" s="147"/>
      <c r="Z1866" s="147"/>
      <c r="AA1866" s="147"/>
      <c r="AB1866" s="147"/>
      <c r="AC1866" s="147"/>
      <c r="AD1866" s="147"/>
      <c r="AE1866" s="147"/>
      <c r="AF1866" s="147"/>
      <c r="AG1866" s="148" t="str">
        <f t="array" ref="AG1866">IF($P1866="", "",
  "IMT-" &amp; TEXT($A1866,"yyyy-mm-dd") &amp; "-" &amp;
  IFERROR(
    INDEX('{INDEX} Tour Packages'!A:AC,
      MATCH($P1866, '{INDEX} Tour Packages'!$A:$A, 0),
      MATCH("Destination Code", '{INDEX} Tour Packages'!$4:$4, 0)
    ),
    "UNKNOWN"
  ) &amp; "-" &amp;
  TEXT(COUNTIFS(P$4:P1866,P1866),"0000")
)
</f>
        <v/>
      </c>
    </row>
    <row r="1867">
      <c r="A1867" s="156"/>
      <c r="B1867" s="157"/>
      <c r="C1867" s="157"/>
      <c r="D1867" s="157"/>
      <c r="E1867" s="157"/>
      <c r="F1867" s="157"/>
      <c r="G1867" s="157"/>
      <c r="H1867" s="157"/>
      <c r="I1867" s="157"/>
      <c r="J1867" s="157"/>
      <c r="K1867" s="157"/>
      <c r="L1867" s="157"/>
      <c r="M1867" s="157"/>
      <c r="N1867" s="157"/>
      <c r="O1867" s="157"/>
      <c r="P1867" s="157"/>
      <c r="Q1867" s="157"/>
      <c r="R1867" s="157"/>
      <c r="S1867" s="157"/>
      <c r="T1867" s="157"/>
      <c r="U1867" s="157"/>
      <c r="V1867" s="157"/>
      <c r="W1867" s="157"/>
      <c r="X1867" s="157"/>
      <c r="Y1867" s="157"/>
      <c r="Z1867" s="157"/>
      <c r="AA1867" s="157"/>
      <c r="AB1867" s="157"/>
      <c r="AC1867" s="157"/>
      <c r="AD1867" s="157"/>
      <c r="AE1867" s="157"/>
      <c r="AF1867" s="157"/>
      <c r="AG1867" s="158" t="str">
        <f t="array" ref="AG1867">IF($P1867="", "",
  "IMT-" &amp; TEXT($A1867,"yyyy-mm-dd") &amp; "-" &amp;
  IFERROR(
    INDEX('{INDEX} Tour Packages'!A:AC,
      MATCH($P1867, '{INDEX} Tour Packages'!$A:$A, 0),
      MATCH("Destination Code", '{INDEX} Tour Packages'!$4:$4, 0)
    ),
    "UNKNOWN"
  ) &amp; "-" &amp;
  TEXT(COUNTIFS(P$4:P1867,P1867),"0000")
)
</f>
        <v/>
      </c>
    </row>
    <row r="1868">
      <c r="A1868" s="155"/>
      <c r="B1868" s="147"/>
      <c r="C1868" s="147"/>
      <c r="D1868" s="147"/>
      <c r="E1868" s="147"/>
      <c r="F1868" s="147"/>
      <c r="G1868" s="147"/>
      <c r="H1868" s="147"/>
      <c r="I1868" s="147"/>
      <c r="J1868" s="147"/>
      <c r="K1868" s="147"/>
      <c r="L1868" s="147"/>
      <c r="M1868" s="147"/>
      <c r="N1868" s="147"/>
      <c r="O1868" s="147"/>
      <c r="P1868" s="147"/>
      <c r="Q1868" s="147"/>
      <c r="R1868" s="147"/>
      <c r="S1868" s="147"/>
      <c r="T1868" s="147"/>
      <c r="U1868" s="147"/>
      <c r="V1868" s="147"/>
      <c r="W1868" s="147"/>
      <c r="X1868" s="147"/>
      <c r="Y1868" s="147"/>
      <c r="Z1868" s="147"/>
      <c r="AA1868" s="147"/>
      <c r="AB1868" s="147"/>
      <c r="AC1868" s="147"/>
      <c r="AD1868" s="147"/>
      <c r="AE1868" s="147"/>
      <c r="AF1868" s="147"/>
      <c r="AG1868" s="148" t="str">
        <f t="array" ref="AG1868">IF($P1868="", "",
  "IMT-" &amp; TEXT($A1868,"yyyy-mm-dd") &amp; "-" &amp;
  IFERROR(
    INDEX('{INDEX} Tour Packages'!A:AC,
      MATCH($P1868, '{INDEX} Tour Packages'!$A:$A, 0),
      MATCH("Destination Code", '{INDEX} Tour Packages'!$4:$4, 0)
    ),
    "UNKNOWN"
  ) &amp; "-" &amp;
  TEXT(COUNTIFS(P$4:P1868,P1868),"0000")
)
</f>
        <v/>
      </c>
    </row>
    <row r="1869">
      <c r="A1869" s="156"/>
      <c r="B1869" s="157"/>
      <c r="C1869" s="157"/>
      <c r="D1869" s="157"/>
      <c r="E1869" s="157"/>
      <c r="F1869" s="157"/>
      <c r="G1869" s="157"/>
      <c r="H1869" s="157"/>
      <c r="I1869" s="157"/>
      <c r="J1869" s="157"/>
      <c r="K1869" s="157"/>
      <c r="L1869" s="157"/>
      <c r="M1869" s="157"/>
      <c r="N1869" s="157"/>
      <c r="O1869" s="157"/>
      <c r="P1869" s="157"/>
      <c r="Q1869" s="157"/>
      <c r="R1869" s="157"/>
      <c r="S1869" s="157"/>
      <c r="T1869" s="157"/>
      <c r="U1869" s="157"/>
      <c r="V1869" s="157"/>
      <c r="W1869" s="157"/>
      <c r="X1869" s="157"/>
      <c r="Y1869" s="157"/>
      <c r="Z1869" s="157"/>
      <c r="AA1869" s="157"/>
      <c r="AB1869" s="157"/>
      <c r="AC1869" s="157"/>
      <c r="AD1869" s="157"/>
      <c r="AE1869" s="157"/>
      <c r="AF1869" s="157"/>
      <c r="AG1869" s="158" t="str">
        <f t="array" ref="AG1869">IF($P1869="", "",
  "IMT-" &amp; TEXT($A1869,"yyyy-mm-dd") &amp; "-" &amp;
  IFERROR(
    INDEX('{INDEX} Tour Packages'!A:AC,
      MATCH($P1869, '{INDEX} Tour Packages'!$A:$A, 0),
      MATCH("Destination Code", '{INDEX} Tour Packages'!$4:$4, 0)
    ),
    "UNKNOWN"
  ) &amp; "-" &amp;
  TEXT(COUNTIFS(P$4:P1869,P1869),"0000")
)
</f>
        <v/>
      </c>
    </row>
    <row r="1870">
      <c r="A1870" s="155"/>
      <c r="B1870" s="147"/>
      <c r="C1870" s="147"/>
      <c r="D1870" s="147"/>
      <c r="E1870" s="147"/>
      <c r="F1870" s="147"/>
      <c r="G1870" s="147"/>
      <c r="H1870" s="147"/>
      <c r="I1870" s="147"/>
      <c r="J1870" s="147"/>
      <c r="K1870" s="147"/>
      <c r="L1870" s="147"/>
      <c r="M1870" s="147"/>
      <c r="N1870" s="147"/>
      <c r="O1870" s="147"/>
      <c r="P1870" s="147"/>
      <c r="Q1870" s="147"/>
      <c r="R1870" s="147"/>
      <c r="S1870" s="147"/>
      <c r="T1870" s="147"/>
      <c r="U1870" s="147"/>
      <c r="V1870" s="147"/>
      <c r="W1870" s="147"/>
      <c r="X1870" s="147"/>
      <c r="Y1870" s="147"/>
      <c r="Z1870" s="147"/>
      <c r="AA1870" s="147"/>
      <c r="AB1870" s="147"/>
      <c r="AC1870" s="147"/>
      <c r="AD1870" s="147"/>
      <c r="AE1870" s="147"/>
      <c r="AF1870" s="147"/>
      <c r="AG1870" s="148" t="str">
        <f t="array" ref="AG1870">IF($P1870="", "",
  "IMT-" &amp; TEXT($A1870,"yyyy-mm-dd") &amp; "-" &amp;
  IFERROR(
    INDEX('{INDEX} Tour Packages'!A:AC,
      MATCH($P1870, '{INDEX} Tour Packages'!$A:$A, 0),
      MATCH("Destination Code", '{INDEX} Tour Packages'!$4:$4, 0)
    ),
    "UNKNOWN"
  ) &amp; "-" &amp;
  TEXT(COUNTIFS(P$4:P1870,P1870),"0000")
)
</f>
        <v/>
      </c>
    </row>
    <row r="1871">
      <c r="A1871" s="156"/>
      <c r="B1871" s="157"/>
      <c r="C1871" s="157"/>
      <c r="D1871" s="157"/>
      <c r="E1871" s="157"/>
      <c r="F1871" s="157"/>
      <c r="G1871" s="157"/>
      <c r="H1871" s="157"/>
      <c r="I1871" s="157"/>
      <c r="J1871" s="157"/>
      <c r="K1871" s="157"/>
      <c r="L1871" s="157"/>
      <c r="M1871" s="157"/>
      <c r="N1871" s="157"/>
      <c r="O1871" s="157"/>
      <c r="P1871" s="157"/>
      <c r="Q1871" s="157"/>
      <c r="R1871" s="157"/>
      <c r="S1871" s="157"/>
      <c r="T1871" s="157"/>
      <c r="U1871" s="157"/>
      <c r="V1871" s="157"/>
      <c r="W1871" s="157"/>
      <c r="X1871" s="157"/>
      <c r="Y1871" s="157"/>
      <c r="Z1871" s="157"/>
      <c r="AA1871" s="157"/>
      <c r="AB1871" s="157"/>
      <c r="AC1871" s="157"/>
      <c r="AD1871" s="157"/>
      <c r="AE1871" s="157"/>
      <c r="AF1871" s="157"/>
      <c r="AG1871" s="158" t="str">
        <f t="array" ref="AG1871">IF($P1871="", "",
  "IMT-" &amp; TEXT($A1871,"yyyy-mm-dd") &amp; "-" &amp;
  IFERROR(
    INDEX('{INDEX} Tour Packages'!A:AC,
      MATCH($P1871, '{INDEX} Tour Packages'!$A:$A, 0),
      MATCH("Destination Code", '{INDEX} Tour Packages'!$4:$4, 0)
    ),
    "UNKNOWN"
  ) &amp; "-" &amp;
  TEXT(COUNTIFS(P$4:P1871,P1871),"0000")
)
</f>
        <v/>
      </c>
    </row>
    <row r="1872">
      <c r="A1872" s="155"/>
      <c r="B1872" s="147"/>
      <c r="C1872" s="147"/>
      <c r="D1872" s="147"/>
      <c r="E1872" s="147"/>
      <c r="F1872" s="147"/>
      <c r="G1872" s="147"/>
      <c r="H1872" s="147"/>
      <c r="I1872" s="147"/>
      <c r="J1872" s="147"/>
      <c r="K1872" s="147"/>
      <c r="L1872" s="147"/>
      <c r="M1872" s="147"/>
      <c r="N1872" s="147"/>
      <c r="O1872" s="147"/>
      <c r="P1872" s="147"/>
      <c r="Q1872" s="147"/>
      <c r="R1872" s="147"/>
      <c r="S1872" s="147"/>
      <c r="T1872" s="147"/>
      <c r="U1872" s="147"/>
      <c r="V1872" s="147"/>
      <c r="W1872" s="147"/>
      <c r="X1872" s="147"/>
      <c r="Y1872" s="147"/>
      <c r="Z1872" s="147"/>
      <c r="AA1872" s="147"/>
      <c r="AB1872" s="147"/>
      <c r="AC1872" s="147"/>
      <c r="AD1872" s="147"/>
      <c r="AE1872" s="147"/>
      <c r="AF1872" s="147"/>
      <c r="AG1872" s="148" t="str">
        <f t="array" ref="AG1872">IF($P1872="", "",
  "IMT-" &amp; TEXT($A1872,"yyyy-mm-dd") &amp; "-" &amp;
  IFERROR(
    INDEX('{INDEX} Tour Packages'!A:AC,
      MATCH($P1872, '{INDEX} Tour Packages'!$A:$A, 0),
      MATCH("Destination Code", '{INDEX} Tour Packages'!$4:$4, 0)
    ),
    "UNKNOWN"
  ) &amp; "-" &amp;
  TEXT(COUNTIFS(P$4:P1872,P1872),"0000")
)
</f>
        <v/>
      </c>
    </row>
    <row r="1873">
      <c r="A1873" s="156"/>
      <c r="B1873" s="157"/>
      <c r="C1873" s="157"/>
      <c r="D1873" s="157"/>
      <c r="E1873" s="157"/>
      <c r="F1873" s="157"/>
      <c r="G1873" s="157"/>
      <c r="H1873" s="157"/>
      <c r="I1873" s="157"/>
      <c r="J1873" s="157"/>
      <c r="K1873" s="157"/>
      <c r="L1873" s="157"/>
      <c r="M1873" s="157"/>
      <c r="N1873" s="157"/>
      <c r="O1873" s="157"/>
      <c r="P1873" s="157"/>
      <c r="Q1873" s="157"/>
      <c r="R1873" s="157"/>
      <c r="S1873" s="157"/>
      <c r="T1873" s="157"/>
      <c r="U1873" s="157"/>
      <c r="V1873" s="157"/>
      <c r="W1873" s="157"/>
      <c r="X1873" s="157"/>
      <c r="Y1873" s="157"/>
      <c r="Z1873" s="157"/>
      <c r="AA1873" s="157"/>
      <c r="AB1873" s="157"/>
      <c r="AC1873" s="157"/>
      <c r="AD1873" s="157"/>
      <c r="AE1873" s="157"/>
      <c r="AF1873" s="157"/>
      <c r="AG1873" s="158" t="str">
        <f t="array" ref="AG1873">IF($P1873="", "",
  "IMT-" &amp; TEXT($A1873,"yyyy-mm-dd") &amp; "-" &amp;
  IFERROR(
    INDEX('{INDEX} Tour Packages'!A:AC,
      MATCH($P1873, '{INDEX} Tour Packages'!$A:$A, 0),
      MATCH("Destination Code", '{INDEX} Tour Packages'!$4:$4, 0)
    ),
    "UNKNOWN"
  ) &amp; "-" &amp;
  TEXT(COUNTIFS(P$4:P1873,P1873),"0000")
)
</f>
        <v/>
      </c>
    </row>
    <row r="1874">
      <c r="A1874" s="155"/>
      <c r="B1874" s="147"/>
      <c r="C1874" s="147"/>
      <c r="D1874" s="147"/>
      <c r="E1874" s="147"/>
      <c r="F1874" s="147"/>
      <c r="G1874" s="147"/>
      <c r="H1874" s="147"/>
      <c r="I1874" s="147"/>
      <c r="J1874" s="147"/>
      <c r="K1874" s="147"/>
      <c r="L1874" s="147"/>
      <c r="M1874" s="147"/>
      <c r="N1874" s="147"/>
      <c r="O1874" s="147"/>
      <c r="P1874" s="147"/>
      <c r="Q1874" s="147"/>
      <c r="R1874" s="147"/>
      <c r="S1874" s="147"/>
      <c r="T1874" s="147"/>
      <c r="U1874" s="147"/>
      <c r="V1874" s="147"/>
      <c r="W1874" s="147"/>
      <c r="X1874" s="147"/>
      <c r="Y1874" s="147"/>
      <c r="Z1874" s="147"/>
      <c r="AA1874" s="147"/>
      <c r="AB1874" s="147"/>
      <c r="AC1874" s="147"/>
      <c r="AD1874" s="147"/>
      <c r="AE1874" s="147"/>
      <c r="AF1874" s="147"/>
      <c r="AG1874" s="148" t="str">
        <f t="array" ref="AG1874">IF($P1874="", "",
  "IMT-" &amp; TEXT($A1874,"yyyy-mm-dd") &amp; "-" &amp;
  IFERROR(
    INDEX('{INDEX} Tour Packages'!A:AC,
      MATCH($P1874, '{INDEX} Tour Packages'!$A:$A, 0),
      MATCH("Destination Code", '{INDEX} Tour Packages'!$4:$4, 0)
    ),
    "UNKNOWN"
  ) &amp; "-" &amp;
  TEXT(COUNTIFS(P$4:P1874,P1874),"0000")
)
</f>
        <v/>
      </c>
    </row>
    <row r="1875">
      <c r="A1875" s="156"/>
      <c r="B1875" s="157"/>
      <c r="C1875" s="157"/>
      <c r="D1875" s="157"/>
      <c r="E1875" s="157"/>
      <c r="F1875" s="157"/>
      <c r="G1875" s="157"/>
      <c r="H1875" s="157"/>
      <c r="I1875" s="157"/>
      <c r="J1875" s="157"/>
      <c r="K1875" s="157"/>
      <c r="L1875" s="157"/>
      <c r="M1875" s="157"/>
      <c r="N1875" s="157"/>
      <c r="O1875" s="157"/>
      <c r="P1875" s="157"/>
      <c r="Q1875" s="157"/>
      <c r="R1875" s="157"/>
      <c r="S1875" s="157"/>
      <c r="T1875" s="157"/>
      <c r="U1875" s="157"/>
      <c r="V1875" s="157"/>
      <c r="W1875" s="157"/>
      <c r="X1875" s="157"/>
      <c r="Y1875" s="157"/>
      <c r="Z1875" s="157"/>
      <c r="AA1875" s="157"/>
      <c r="AB1875" s="157"/>
      <c r="AC1875" s="157"/>
      <c r="AD1875" s="157"/>
      <c r="AE1875" s="157"/>
      <c r="AF1875" s="157"/>
      <c r="AG1875" s="158" t="str">
        <f t="array" ref="AG1875">IF($P1875="", "",
  "IMT-" &amp; TEXT($A1875,"yyyy-mm-dd") &amp; "-" &amp;
  IFERROR(
    INDEX('{INDEX} Tour Packages'!A:AC,
      MATCH($P1875, '{INDEX} Tour Packages'!$A:$A, 0),
      MATCH("Destination Code", '{INDEX} Tour Packages'!$4:$4, 0)
    ),
    "UNKNOWN"
  ) &amp; "-" &amp;
  TEXT(COUNTIFS(P$4:P1875,P1875),"0000")
)
</f>
        <v/>
      </c>
    </row>
    <row r="1876">
      <c r="A1876" s="155"/>
      <c r="B1876" s="147"/>
      <c r="C1876" s="147"/>
      <c r="D1876" s="147"/>
      <c r="E1876" s="147"/>
      <c r="F1876" s="147"/>
      <c r="G1876" s="147"/>
      <c r="H1876" s="147"/>
      <c r="I1876" s="147"/>
      <c r="J1876" s="147"/>
      <c r="K1876" s="147"/>
      <c r="L1876" s="147"/>
      <c r="M1876" s="147"/>
      <c r="N1876" s="147"/>
      <c r="O1876" s="147"/>
      <c r="P1876" s="147"/>
      <c r="Q1876" s="147"/>
      <c r="R1876" s="147"/>
      <c r="S1876" s="147"/>
      <c r="T1876" s="147"/>
      <c r="U1876" s="147"/>
      <c r="V1876" s="147"/>
      <c r="W1876" s="147"/>
      <c r="X1876" s="147"/>
      <c r="Y1876" s="147"/>
      <c r="Z1876" s="147"/>
      <c r="AA1876" s="147"/>
      <c r="AB1876" s="147"/>
      <c r="AC1876" s="147"/>
      <c r="AD1876" s="147"/>
      <c r="AE1876" s="147"/>
      <c r="AF1876" s="147"/>
      <c r="AG1876" s="148" t="str">
        <f t="array" ref="AG1876">IF($P1876="", "",
  "IMT-" &amp; TEXT($A1876,"yyyy-mm-dd") &amp; "-" &amp;
  IFERROR(
    INDEX('{INDEX} Tour Packages'!A:AC,
      MATCH($P1876, '{INDEX} Tour Packages'!$A:$A, 0),
      MATCH("Destination Code", '{INDEX} Tour Packages'!$4:$4, 0)
    ),
    "UNKNOWN"
  ) &amp; "-" &amp;
  TEXT(COUNTIFS(P$4:P1876,P1876),"0000")
)
</f>
        <v/>
      </c>
    </row>
    <row r="1877">
      <c r="A1877" s="156"/>
      <c r="B1877" s="157"/>
      <c r="C1877" s="157"/>
      <c r="D1877" s="157"/>
      <c r="E1877" s="157"/>
      <c r="F1877" s="157"/>
      <c r="G1877" s="157"/>
      <c r="H1877" s="157"/>
      <c r="I1877" s="157"/>
      <c r="J1877" s="157"/>
      <c r="K1877" s="157"/>
      <c r="L1877" s="157"/>
      <c r="M1877" s="157"/>
      <c r="N1877" s="157"/>
      <c r="O1877" s="157"/>
      <c r="P1877" s="157"/>
      <c r="Q1877" s="157"/>
      <c r="R1877" s="157"/>
      <c r="S1877" s="157"/>
      <c r="T1877" s="157"/>
      <c r="U1877" s="157"/>
      <c r="V1877" s="157"/>
      <c r="W1877" s="157"/>
      <c r="X1877" s="157"/>
      <c r="Y1877" s="157"/>
      <c r="Z1877" s="157"/>
      <c r="AA1877" s="157"/>
      <c r="AB1877" s="157"/>
      <c r="AC1877" s="157"/>
      <c r="AD1877" s="157"/>
      <c r="AE1877" s="157"/>
      <c r="AF1877" s="157"/>
      <c r="AG1877" s="158" t="str">
        <f t="array" ref="AG1877">IF($P1877="", "",
  "IMT-" &amp; TEXT($A1877,"yyyy-mm-dd") &amp; "-" &amp;
  IFERROR(
    INDEX('{INDEX} Tour Packages'!A:AC,
      MATCH($P1877, '{INDEX} Tour Packages'!$A:$A, 0),
      MATCH("Destination Code", '{INDEX} Tour Packages'!$4:$4, 0)
    ),
    "UNKNOWN"
  ) &amp; "-" &amp;
  TEXT(COUNTIFS(P$4:P1877,P1877),"0000")
)
</f>
        <v/>
      </c>
    </row>
    <row r="1878">
      <c r="A1878" s="155"/>
      <c r="B1878" s="147"/>
      <c r="C1878" s="147"/>
      <c r="D1878" s="147"/>
      <c r="E1878" s="147"/>
      <c r="F1878" s="147"/>
      <c r="G1878" s="147"/>
      <c r="H1878" s="147"/>
      <c r="I1878" s="147"/>
      <c r="J1878" s="147"/>
      <c r="K1878" s="147"/>
      <c r="L1878" s="147"/>
      <c r="M1878" s="147"/>
      <c r="N1878" s="147"/>
      <c r="O1878" s="147"/>
      <c r="P1878" s="147"/>
      <c r="Q1878" s="147"/>
      <c r="R1878" s="147"/>
      <c r="S1878" s="147"/>
      <c r="T1878" s="147"/>
      <c r="U1878" s="147"/>
      <c r="V1878" s="147"/>
      <c r="W1878" s="147"/>
      <c r="X1878" s="147"/>
      <c r="Y1878" s="147"/>
      <c r="Z1878" s="147"/>
      <c r="AA1878" s="147"/>
      <c r="AB1878" s="147"/>
      <c r="AC1878" s="147"/>
      <c r="AD1878" s="147"/>
      <c r="AE1878" s="147"/>
      <c r="AF1878" s="147"/>
      <c r="AG1878" s="148" t="str">
        <f t="array" ref="AG1878">IF($P1878="", "",
  "IMT-" &amp; TEXT($A1878,"yyyy-mm-dd") &amp; "-" &amp;
  IFERROR(
    INDEX('{INDEX} Tour Packages'!A:AC,
      MATCH($P1878, '{INDEX} Tour Packages'!$A:$A, 0),
      MATCH("Destination Code", '{INDEX} Tour Packages'!$4:$4, 0)
    ),
    "UNKNOWN"
  ) &amp; "-" &amp;
  TEXT(COUNTIFS(P$4:P1878,P1878),"0000")
)
</f>
        <v/>
      </c>
    </row>
    <row r="1879">
      <c r="A1879" s="156"/>
      <c r="B1879" s="157"/>
      <c r="C1879" s="157"/>
      <c r="D1879" s="157"/>
      <c r="E1879" s="157"/>
      <c r="F1879" s="157"/>
      <c r="G1879" s="157"/>
      <c r="H1879" s="157"/>
      <c r="I1879" s="157"/>
      <c r="J1879" s="157"/>
      <c r="K1879" s="157"/>
      <c r="L1879" s="157"/>
      <c r="M1879" s="157"/>
      <c r="N1879" s="157"/>
      <c r="O1879" s="157"/>
      <c r="P1879" s="157"/>
      <c r="Q1879" s="157"/>
      <c r="R1879" s="157"/>
      <c r="S1879" s="157"/>
      <c r="T1879" s="157"/>
      <c r="U1879" s="157"/>
      <c r="V1879" s="157"/>
      <c r="W1879" s="157"/>
      <c r="X1879" s="157"/>
      <c r="Y1879" s="157"/>
      <c r="Z1879" s="157"/>
      <c r="AA1879" s="157"/>
      <c r="AB1879" s="157"/>
      <c r="AC1879" s="157"/>
      <c r="AD1879" s="157"/>
      <c r="AE1879" s="157"/>
      <c r="AF1879" s="157"/>
      <c r="AG1879" s="158" t="str">
        <f t="array" ref="AG1879">IF($P1879="", "",
  "IMT-" &amp; TEXT($A1879,"yyyy-mm-dd") &amp; "-" &amp;
  IFERROR(
    INDEX('{INDEX} Tour Packages'!A:AC,
      MATCH($P1879, '{INDEX} Tour Packages'!$A:$A, 0),
      MATCH("Destination Code", '{INDEX} Tour Packages'!$4:$4, 0)
    ),
    "UNKNOWN"
  ) &amp; "-" &amp;
  TEXT(COUNTIFS(P$4:P1879,P1879),"0000")
)
</f>
        <v/>
      </c>
    </row>
    <row r="1880">
      <c r="A1880" s="155"/>
      <c r="B1880" s="147"/>
      <c r="C1880" s="147"/>
      <c r="D1880" s="147"/>
      <c r="E1880" s="147"/>
      <c r="F1880" s="147"/>
      <c r="G1880" s="147"/>
      <c r="H1880" s="147"/>
      <c r="I1880" s="147"/>
      <c r="J1880" s="147"/>
      <c r="K1880" s="147"/>
      <c r="L1880" s="147"/>
      <c r="M1880" s="147"/>
      <c r="N1880" s="147"/>
      <c r="O1880" s="147"/>
      <c r="P1880" s="147"/>
      <c r="Q1880" s="147"/>
      <c r="R1880" s="147"/>
      <c r="S1880" s="147"/>
      <c r="T1880" s="147"/>
      <c r="U1880" s="147"/>
      <c r="V1880" s="147"/>
      <c r="W1880" s="147"/>
      <c r="X1880" s="147"/>
      <c r="Y1880" s="147"/>
      <c r="Z1880" s="147"/>
      <c r="AA1880" s="147"/>
      <c r="AB1880" s="147"/>
      <c r="AC1880" s="147"/>
      <c r="AD1880" s="147"/>
      <c r="AE1880" s="147"/>
      <c r="AF1880" s="147"/>
      <c r="AG1880" s="148" t="str">
        <f t="array" ref="AG1880">IF($P1880="", "",
  "IMT-" &amp; TEXT($A1880,"yyyy-mm-dd") &amp; "-" &amp;
  IFERROR(
    INDEX('{INDEX} Tour Packages'!A:AC,
      MATCH($P1880, '{INDEX} Tour Packages'!$A:$A, 0),
      MATCH("Destination Code", '{INDEX} Tour Packages'!$4:$4, 0)
    ),
    "UNKNOWN"
  ) &amp; "-" &amp;
  TEXT(COUNTIFS(P$4:P1880,P1880),"0000")
)
</f>
        <v/>
      </c>
    </row>
    <row r="1881">
      <c r="A1881" s="156"/>
      <c r="B1881" s="157"/>
      <c r="C1881" s="157"/>
      <c r="D1881" s="157"/>
      <c r="E1881" s="157"/>
      <c r="F1881" s="157"/>
      <c r="G1881" s="157"/>
      <c r="H1881" s="157"/>
      <c r="I1881" s="157"/>
      <c r="J1881" s="157"/>
      <c r="K1881" s="157"/>
      <c r="L1881" s="157"/>
      <c r="M1881" s="157"/>
      <c r="N1881" s="157"/>
      <c r="O1881" s="157"/>
      <c r="P1881" s="157"/>
      <c r="Q1881" s="157"/>
      <c r="R1881" s="157"/>
      <c r="S1881" s="157"/>
      <c r="T1881" s="157"/>
      <c r="U1881" s="157"/>
      <c r="V1881" s="157"/>
      <c r="W1881" s="157"/>
      <c r="X1881" s="157"/>
      <c r="Y1881" s="157"/>
      <c r="Z1881" s="157"/>
      <c r="AA1881" s="157"/>
      <c r="AB1881" s="157"/>
      <c r="AC1881" s="157"/>
      <c r="AD1881" s="157"/>
      <c r="AE1881" s="157"/>
      <c r="AF1881" s="157"/>
      <c r="AG1881" s="158" t="str">
        <f t="array" ref="AG1881">IF($P1881="", "",
  "IMT-" &amp; TEXT($A1881,"yyyy-mm-dd") &amp; "-" &amp;
  IFERROR(
    INDEX('{INDEX} Tour Packages'!A:AC,
      MATCH($P1881, '{INDEX} Tour Packages'!$A:$A, 0),
      MATCH("Destination Code", '{INDEX} Tour Packages'!$4:$4, 0)
    ),
    "UNKNOWN"
  ) &amp; "-" &amp;
  TEXT(COUNTIFS(P$4:P1881,P1881),"0000")
)
</f>
        <v/>
      </c>
    </row>
    <row r="1882">
      <c r="A1882" s="155"/>
      <c r="B1882" s="147"/>
      <c r="C1882" s="147"/>
      <c r="D1882" s="147"/>
      <c r="E1882" s="147"/>
      <c r="F1882" s="147"/>
      <c r="G1882" s="147"/>
      <c r="H1882" s="147"/>
      <c r="I1882" s="147"/>
      <c r="J1882" s="147"/>
      <c r="K1882" s="147"/>
      <c r="L1882" s="147"/>
      <c r="M1882" s="147"/>
      <c r="N1882" s="147"/>
      <c r="O1882" s="147"/>
      <c r="P1882" s="147"/>
      <c r="Q1882" s="147"/>
      <c r="R1882" s="147"/>
      <c r="S1882" s="147"/>
      <c r="T1882" s="147"/>
      <c r="U1882" s="147"/>
      <c r="V1882" s="147"/>
      <c r="W1882" s="147"/>
      <c r="X1882" s="147"/>
      <c r="Y1882" s="147"/>
      <c r="Z1882" s="147"/>
      <c r="AA1882" s="147"/>
      <c r="AB1882" s="147"/>
      <c r="AC1882" s="147"/>
      <c r="AD1882" s="147"/>
      <c r="AE1882" s="147"/>
      <c r="AF1882" s="147"/>
      <c r="AG1882" s="148" t="str">
        <f t="array" ref="AG1882">IF($P1882="", "",
  "IMT-" &amp; TEXT($A1882,"yyyy-mm-dd") &amp; "-" &amp;
  IFERROR(
    INDEX('{INDEX} Tour Packages'!A:AC,
      MATCH($P1882, '{INDEX} Tour Packages'!$A:$A, 0),
      MATCH("Destination Code", '{INDEX} Tour Packages'!$4:$4, 0)
    ),
    "UNKNOWN"
  ) &amp; "-" &amp;
  TEXT(COUNTIFS(P$4:P1882,P1882),"0000")
)
</f>
        <v/>
      </c>
    </row>
    <row r="1883">
      <c r="A1883" s="156"/>
      <c r="B1883" s="157"/>
      <c r="C1883" s="157"/>
      <c r="D1883" s="157"/>
      <c r="E1883" s="157"/>
      <c r="F1883" s="157"/>
      <c r="G1883" s="157"/>
      <c r="H1883" s="157"/>
      <c r="I1883" s="157"/>
      <c r="J1883" s="157"/>
      <c r="K1883" s="157"/>
      <c r="L1883" s="157"/>
      <c r="M1883" s="157"/>
      <c r="N1883" s="157"/>
      <c r="O1883" s="157"/>
      <c r="P1883" s="157"/>
      <c r="Q1883" s="157"/>
      <c r="R1883" s="157"/>
      <c r="S1883" s="157"/>
      <c r="T1883" s="157"/>
      <c r="U1883" s="157"/>
      <c r="V1883" s="157"/>
      <c r="W1883" s="157"/>
      <c r="X1883" s="157"/>
      <c r="Y1883" s="157"/>
      <c r="Z1883" s="157"/>
      <c r="AA1883" s="157"/>
      <c r="AB1883" s="157"/>
      <c r="AC1883" s="157"/>
      <c r="AD1883" s="157"/>
      <c r="AE1883" s="157"/>
      <c r="AF1883" s="157"/>
      <c r="AG1883" s="158" t="str">
        <f t="array" ref="AG1883">IF($P1883="", "",
  "IMT-" &amp; TEXT($A1883,"yyyy-mm-dd") &amp; "-" &amp;
  IFERROR(
    INDEX('{INDEX} Tour Packages'!A:AC,
      MATCH($P1883, '{INDEX} Tour Packages'!$A:$A, 0),
      MATCH("Destination Code", '{INDEX} Tour Packages'!$4:$4, 0)
    ),
    "UNKNOWN"
  ) &amp; "-" &amp;
  TEXT(COUNTIFS(P$4:P1883,P1883),"0000")
)
</f>
        <v/>
      </c>
    </row>
    <row r="1884">
      <c r="A1884" s="155"/>
      <c r="B1884" s="147"/>
      <c r="C1884" s="147"/>
      <c r="D1884" s="147"/>
      <c r="E1884" s="147"/>
      <c r="F1884" s="147"/>
      <c r="G1884" s="147"/>
      <c r="H1884" s="147"/>
      <c r="I1884" s="147"/>
      <c r="J1884" s="147"/>
      <c r="K1884" s="147"/>
      <c r="L1884" s="147"/>
      <c r="M1884" s="147"/>
      <c r="N1884" s="147"/>
      <c r="O1884" s="147"/>
      <c r="P1884" s="147"/>
      <c r="Q1884" s="147"/>
      <c r="R1884" s="147"/>
      <c r="S1884" s="147"/>
      <c r="T1884" s="147"/>
      <c r="U1884" s="147"/>
      <c r="V1884" s="147"/>
      <c r="W1884" s="147"/>
      <c r="X1884" s="147"/>
      <c r="Y1884" s="147"/>
      <c r="Z1884" s="147"/>
      <c r="AA1884" s="147"/>
      <c r="AB1884" s="147"/>
      <c r="AC1884" s="147"/>
      <c r="AD1884" s="147"/>
      <c r="AE1884" s="147"/>
      <c r="AF1884" s="147"/>
      <c r="AG1884" s="148" t="str">
        <f t="array" ref="AG1884">IF($P1884="", "",
  "IMT-" &amp; TEXT($A1884,"yyyy-mm-dd") &amp; "-" &amp;
  IFERROR(
    INDEX('{INDEX} Tour Packages'!A:AC,
      MATCH($P1884, '{INDEX} Tour Packages'!$A:$A, 0),
      MATCH("Destination Code", '{INDEX} Tour Packages'!$4:$4, 0)
    ),
    "UNKNOWN"
  ) &amp; "-" &amp;
  TEXT(COUNTIFS(P$4:P1884,P1884),"0000")
)
</f>
        <v/>
      </c>
    </row>
    <row r="1885">
      <c r="A1885" s="156"/>
      <c r="B1885" s="157"/>
      <c r="C1885" s="157"/>
      <c r="D1885" s="157"/>
      <c r="E1885" s="157"/>
      <c r="F1885" s="157"/>
      <c r="G1885" s="157"/>
      <c r="H1885" s="157"/>
      <c r="I1885" s="157"/>
      <c r="J1885" s="157"/>
      <c r="K1885" s="157"/>
      <c r="L1885" s="157"/>
      <c r="M1885" s="157"/>
      <c r="N1885" s="157"/>
      <c r="O1885" s="157"/>
      <c r="P1885" s="157"/>
      <c r="Q1885" s="157"/>
      <c r="R1885" s="157"/>
      <c r="S1885" s="157"/>
      <c r="T1885" s="157"/>
      <c r="U1885" s="157"/>
      <c r="V1885" s="157"/>
      <c r="W1885" s="157"/>
      <c r="X1885" s="157"/>
      <c r="Y1885" s="157"/>
      <c r="Z1885" s="157"/>
      <c r="AA1885" s="157"/>
      <c r="AB1885" s="157"/>
      <c r="AC1885" s="157"/>
      <c r="AD1885" s="157"/>
      <c r="AE1885" s="157"/>
      <c r="AF1885" s="157"/>
      <c r="AG1885" s="158" t="str">
        <f t="array" ref="AG1885">IF($P1885="", "",
  "IMT-" &amp; TEXT($A1885,"yyyy-mm-dd") &amp; "-" &amp;
  IFERROR(
    INDEX('{INDEX} Tour Packages'!A:AC,
      MATCH($P1885, '{INDEX} Tour Packages'!$A:$A, 0),
      MATCH("Destination Code", '{INDEX} Tour Packages'!$4:$4, 0)
    ),
    "UNKNOWN"
  ) &amp; "-" &amp;
  TEXT(COUNTIFS(P$4:P1885,P1885),"0000")
)
</f>
        <v/>
      </c>
    </row>
    <row r="1886">
      <c r="A1886" s="155"/>
      <c r="B1886" s="147"/>
      <c r="C1886" s="147"/>
      <c r="D1886" s="147"/>
      <c r="E1886" s="147"/>
      <c r="F1886" s="147"/>
      <c r="G1886" s="147"/>
      <c r="H1886" s="147"/>
      <c r="I1886" s="147"/>
      <c r="J1886" s="147"/>
      <c r="K1886" s="147"/>
      <c r="L1886" s="147"/>
      <c r="M1886" s="147"/>
      <c r="N1886" s="147"/>
      <c r="O1886" s="147"/>
      <c r="P1886" s="147"/>
      <c r="Q1886" s="147"/>
      <c r="R1886" s="147"/>
      <c r="S1886" s="147"/>
      <c r="T1886" s="147"/>
      <c r="U1886" s="147"/>
      <c r="V1886" s="147"/>
      <c r="W1886" s="147"/>
      <c r="X1886" s="147"/>
      <c r="Y1886" s="147"/>
      <c r="Z1886" s="147"/>
      <c r="AA1886" s="147"/>
      <c r="AB1886" s="147"/>
      <c r="AC1886" s="147"/>
      <c r="AD1886" s="147"/>
      <c r="AE1886" s="147"/>
      <c r="AF1886" s="147"/>
      <c r="AG1886" s="148" t="str">
        <f t="array" ref="AG1886">IF($P1886="", "",
  "IMT-" &amp; TEXT($A1886,"yyyy-mm-dd") &amp; "-" &amp;
  IFERROR(
    INDEX('{INDEX} Tour Packages'!A:AC,
      MATCH($P1886, '{INDEX} Tour Packages'!$A:$A, 0),
      MATCH("Destination Code", '{INDEX} Tour Packages'!$4:$4, 0)
    ),
    "UNKNOWN"
  ) &amp; "-" &amp;
  TEXT(COUNTIFS(P$4:P1886,P1886),"0000")
)
</f>
        <v/>
      </c>
    </row>
    <row r="1887">
      <c r="A1887" s="156"/>
      <c r="B1887" s="157"/>
      <c r="C1887" s="157"/>
      <c r="D1887" s="157"/>
      <c r="E1887" s="157"/>
      <c r="F1887" s="157"/>
      <c r="G1887" s="157"/>
      <c r="H1887" s="157"/>
      <c r="I1887" s="157"/>
      <c r="J1887" s="157"/>
      <c r="K1887" s="157"/>
      <c r="L1887" s="157"/>
      <c r="M1887" s="157"/>
      <c r="N1887" s="157"/>
      <c r="O1887" s="157"/>
      <c r="P1887" s="157"/>
      <c r="Q1887" s="157"/>
      <c r="R1887" s="157"/>
      <c r="S1887" s="157"/>
      <c r="T1887" s="157"/>
      <c r="U1887" s="157"/>
      <c r="V1887" s="157"/>
      <c r="W1887" s="157"/>
      <c r="X1887" s="157"/>
      <c r="Y1887" s="157"/>
      <c r="Z1887" s="157"/>
      <c r="AA1887" s="157"/>
      <c r="AB1887" s="157"/>
      <c r="AC1887" s="157"/>
      <c r="AD1887" s="157"/>
      <c r="AE1887" s="157"/>
      <c r="AF1887" s="157"/>
      <c r="AG1887" s="158" t="str">
        <f t="array" ref="AG1887">IF($P1887="", "",
  "IMT-" &amp; TEXT($A1887,"yyyy-mm-dd") &amp; "-" &amp;
  IFERROR(
    INDEX('{INDEX} Tour Packages'!A:AC,
      MATCH($P1887, '{INDEX} Tour Packages'!$A:$A, 0),
      MATCH("Destination Code", '{INDEX} Tour Packages'!$4:$4, 0)
    ),
    "UNKNOWN"
  ) &amp; "-" &amp;
  TEXT(COUNTIFS(P$4:P1887,P1887),"0000")
)
</f>
        <v/>
      </c>
    </row>
    <row r="1888">
      <c r="A1888" s="155"/>
      <c r="B1888" s="147"/>
      <c r="C1888" s="147"/>
      <c r="D1888" s="147"/>
      <c r="E1888" s="147"/>
      <c r="F1888" s="147"/>
      <c r="G1888" s="147"/>
      <c r="H1888" s="147"/>
      <c r="I1888" s="147"/>
      <c r="J1888" s="147"/>
      <c r="K1888" s="147"/>
      <c r="L1888" s="147"/>
      <c r="M1888" s="147"/>
      <c r="N1888" s="147"/>
      <c r="O1888" s="147"/>
      <c r="P1888" s="147"/>
      <c r="Q1888" s="147"/>
      <c r="R1888" s="147"/>
      <c r="S1888" s="147"/>
      <c r="T1888" s="147"/>
      <c r="U1888" s="147"/>
      <c r="V1888" s="147"/>
      <c r="W1888" s="147"/>
      <c r="X1888" s="147"/>
      <c r="Y1888" s="147"/>
      <c r="Z1888" s="147"/>
      <c r="AA1888" s="147"/>
      <c r="AB1888" s="147"/>
      <c r="AC1888" s="147"/>
      <c r="AD1888" s="147"/>
      <c r="AE1888" s="147"/>
      <c r="AF1888" s="147"/>
      <c r="AG1888" s="148" t="str">
        <f t="array" ref="AG1888">IF($P1888="", "",
  "IMT-" &amp; TEXT($A1888,"yyyy-mm-dd") &amp; "-" &amp;
  IFERROR(
    INDEX('{INDEX} Tour Packages'!A:AC,
      MATCH($P1888, '{INDEX} Tour Packages'!$A:$A, 0),
      MATCH("Destination Code", '{INDEX} Tour Packages'!$4:$4, 0)
    ),
    "UNKNOWN"
  ) &amp; "-" &amp;
  TEXT(COUNTIFS(P$4:P1888,P1888),"0000")
)
</f>
        <v/>
      </c>
    </row>
    <row r="1889">
      <c r="A1889" s="156"/>
      <c r="B1889" s="157"/>
      <c r="C1889" s="157"/>
      <c r="D1889" s="157"/>
      <c r="E1889" s="157"/>
      <c r="F1889" s="157"/>
      <c r="G1889" s="157"/>
      <c r="H1889" s="157"/>
      <c r="I1889" s="157"/>
      <c r="J1889" s="157"/>
      <c r="K1889" s="157"/>
      <c r="L1889" s="157"/>
      <c r="M1889" s="157"/>
      <c r="N1889" s="157"/>
      <c r="O1889" s="157"/>
      <c r="P1889" s="157"/>
      <c r="Q1889" s="157"/>
      <c r="R1889" s="157"/>
      <c r="S1889" s="157"/>
      <c r="T1889" s="157"/>
      <c r="U1889" s="157"/>
      <c r="V1889" s="157"/>
      <c r="W1889" s="157"/>
      <c r="X1889" s="157"/>
      <c r="Y1889" s="157"/>
      <c r="Z1889" s="157"/>
      <c r="AA1889" s="157"/>
      <c r="AB1889" s="157"/>
      <c r="AC1889" s="157"/>
      <c r="AD1889" s="157"/>
      <c r="AE1889" s="157"/>
      <c r="AF1889" s="157"/>
      <c r="AG1889" s="158" t="str">
        <f t="array" ref="AG1889">IF($P1889="", "",
  "IMT-" &amp; TEXT($A1889,"yyyy-mm-dd") &amp; "-" &amp;
  IFERROR(
    INDEX('{INDEX} Tour Packages'!A:AC,
      MATCH($P1889, '{INDEX} Tour Packages'!$A:$A, 0),
      MATCH("Destination Code", '{INDEX} Tour Packages'!$4:$4, 0)
    ),
    "UNKNOWN"
  ) &amp; "-" &amp;
  TEXT(COUNTIFS(P$4:P1889,P1889),"0000")
)
</f>
        <v/>
      </c>
    </row>
    <row r="1890">
      <c r="A1890" s="155"/>
      <c r="B1890" s="147"/>
      <c r="C1890" s="147"/>
      <c r="D1890" s="147"/>
      <c r="E1890" s="147"/>
      <c r="F1890" s="147"/>
      <c r="G1890" s="147"/>
      <c r="H1890" s="147"/>
      <c r="I1890" s="147"/>
      <c r="J1890" s="147"/>
      <c r="K1890" s="147"/>
      <c r="L1890" s="147"/>
      <c r="M1890" s="147"/>
      <c r="N1890" s="147"/>
      <c r="O1890" s="147"/>
      <c r="P1890" s="147"/>
      <c r="Q1890" s="147"/>
      <c r="R1890" s="147"/>
      <c r="S1890" s="147"/>
      <c r="T1890" s="147"/>
      <c r="U1890" s="147"/>
      <c r="V1890" s="147"/>
      <c r="W1890" s="147"/>
      <c r="X1890" s="147"/>
      <c r="Y1890" s="147"/>
      <c r="Z1890" s="147"/>
      <c r="AA1890" s="147"/>
      <c r="AB1890" s="147"/>
      <c r="AC1890" s="147"/>
      <c r="AD1890" s="147"/>
      <c r="AE1890" s="147"/>
      <c r="AF1890" s="147"/>
      <c r="AG1890" s="148" t="str">
        <f t="array" ref="AG1890">IF($P1890="", "",
  "IMT-" &amp; TEXT($A1890,"yyyy-mm-dd") &amp; "-" &amp;
  IFERROR(
    INDEX('{INDEX} Tour Packages'!A:AC,
      MATCH($P1890, '{INDEX} Tour Packages'!$A:$A, 0),
      MATCH("Destination Code", '{INDEX} Tour Packages'!$4:$4, 0)
    ),
    "UNKNOWN"
  ) &amp; "-" &amp;
  TEXT(COUNTIFS(P$4:P1890,P1890),"0000")
)
</f>
        <v/>
      </c>
    </row>
    <row r="1891">
      <c r="A1891" s="156"/>
      <c r="B1891" s="157"/>
      <c r="C1891" s="157"/>
      <c r="D1891" s="157"/>
      <c r="E1891" s="157"/>
      <c r="F1891" s="157"/>
      <c r="G1891" s="157"/>
      <c r="H1891" s="157"/>
      <c r="I1891" s="157"/>
      <c r="J1891" s="157"/>
      <c r="K1891" s="157"/>
      <c r="L1891" s="157"/>
      <c r="M1891" s="157"/>
      <c r="N1891" s="157"/>
      <c r="O1891" s="157"/>
      <c r="P1891" s="157"/>
      <c r="Q1891" s="157"/>
      <c r="R1891" s="157"/>
      <c r="S1891" s="157"/>
      <c r="T1891" s="157"/>
      <c r="U1891" s="157"/>
      <c r="V1891" s="157"/>
      <c r="W1891" s="157"/>
      <c r="X1891" s="157"/>
      <c r="Y1891" s="157"/>
      <c r="Z1891" s="157"/>
      <c r="AA1891" s="157"/>
      <c r="AB1891" s="157"/>
      <c r="AC1891" s="157"/>
      <c r="AD1891" s="157"/>
      <c r="AE1891" s="157"/>
      <c r="AF1891" s="157"/>
      <c r="AG1891" s="158" t="str">
        <f t="array" ref="AG1891">IF($P1891="", "",
  "IMT-" &amp; TEXT($A1891,"yyyy-mm-dd") &amp; "-" &amp;
  IFERROR(
    INDEX('{INDEX} Tour Packages'!A:AC,
      MATCH($P1891, '{INDEX} Tour Packages'!$A:$A, 0),
      MATCH("Destination Code", '{INDEX} Tour Packages'!$4:$4, 0)
    ),
    "UNKNOWN"
  ) &amp; "-" &amp;
  TEXT(COUNTIFS(P$4:P1891,P1891),"0000")
)
</f>
        <v/>
      </c>
    </row>
    <row r="1892">
      <c r="A1892" s="155"/>
      <c r="B1892" s="147"/>
      <c r="C1892" s="147"/>
      <c r="D1892" s="147"/>
      <c r="E1892" s="147"/>
      <c r="F1892" s="147"/>
      <c r="G1892" s="147"/>
      <c r="H1892" s="147"/>
      <c r="I1892" s="147"/>
      <c r="J1892" s="147"/>
      <c r="K1892" s="147"/>
      <c r="L1892" s="147"/>
      <c r="M1892" s="147"/>
      <c r="N1892" s="147"/>
      <c r="O1892" s="147"/>
      <c r="P1892" s="147"/>
      <c r="Q1892" s="147"/>
      <c r="R1892" s="147"/>
      <c r="S1892" s="147"/>
      <c r="T1892" s="147"/>
      <c r="U1892" s="147"/>
      <c r="V1892" s="147"/>
      <c r="W1892" s="147"/>
      <c r="X1892" s="147"/>
      <c r="Y1892" s="147"/>
      <c r="Z1892" s="147"/>
      <c r="AA1892" s="147"/>
      <c r="AB1892" s="147"/>
      <c r="AC1892" s="147"/>
      <c r="AD1892" s="147"/>
      <c r="AE1892" s="147"/>
      <c r="AF1892" s="147"/>
      <c r="AG1892" s="148" t="str">
        <f t="array" ref="AG1892">IF($P1892="", "",
  "IMT-" &amp; TEXT($A1892,"yyyy-mm-dd") &amp; "-" &amp;
  IFERROR(
    INDEX('{INDEX} Tour Packages'!A:AC,
      MATCH($P1892, '{INDEX} Tour Packages'!$A:$A, 0),
      MATCH("Destination Code", '{INDEX} Tour Packages'!$4:$4, 0)
    ),
    "UNKNOWN"
  ) &amp; "-" &amp;
  TEXT(COUNTIFS(P$4:P1892,P1892),"0000")
)
</f>
        <v/>
      </c>
    </row>
    <row r="1893">
      <c r="A1893" s="156"/>
      <c r="B1893" s="157"/>
      <c r="C1893" s="157"/>
      <c r="D1893" s="157"/>
      <c r="E1893" s="157"/>
      <c r="F1893" s="157"/>
      <c r="G1893" s="157"/>
      <c r="H1893" s="157"/>
      <c r="I1893" s="157"/>
      <c r="J1893" s="157"/>
      <c r="K1893" s="157"/>
      <c r="L1893" s="157"/>
      <c r="M1893" s="157"/>
      <c r="N1893" s="157"/>
      <c r="O1893" s="157"/>
      <c r="P1893" s="157"/>
      <c r="Q1893" s="157"/>
      <c r="R1893" s="157"/>
      <c r="S1893" s="157"/>
      <c r="T1893" s="157"/>
      <c r="U1893" s="157"/>
      <c r="V1893" s="157"/>
      <c r="W1893" s="157"/>
      <c r="X1893" s="157"/>
      <c r="Y1893" s="157"/>
      <c r="Z1893" s="157"/>
      <c r="AA1893" s="157"/>
      <c r="AB1893" s="157"/>
      <c r="AC1893" s="157"/>
      <c r="AD1893" s="157"/>
      <c r="AE1893" s="157"/>
      <c r="AF1893" s="157"/>
      <c r="AG1893" s="158" t="str">
        <f t="array" ref="AG1893">IF($P1893="", "",
  "IMT-" &amp; TEXT($A1893,"yyyy-mm-dd") &amp; "-" &amp;
  IFERROR(
    INDEX('{INDEX} Tour Packages'!A:AC,
      MATCH($P1893, '{INDEX} Tour Packages'!$A:$A, 0),
      MATCH("Destination Code", '{INDEX} Tour Packages'!$4:$4, 0)
    ),
    "UNKNOWN"
  ) &amp; "-" &amp;
  TEXT(COUNTIFS(P$4:P1893,P1893),"0000")
)
</f>
        <v/>
      </c>
    </row>
    <row r="1894">
      <c r="A1894" s="155"/>
      <c r="B1894" s="147"/>
      <c r="C1894" s="147"/>
      <c r="D1894" s="147"/>
      <c r="E1894" s="147"/>
      <c r="F1894" s="147"/>
      <c r="G1894" s="147"/>
      <c r="H1894" s="147"/>
      <c r="I1894" s="147"/>
      <c r="J1894" s="147"/>
      <c r="K1894" s="147"/>
      <c r="L1894" s="147"/>
      <c r="M1894" s="147"/>
      <c r="N1894" s="147"/>
      <c r="O1894" s="147"/>
      <c r="P1894" s="147"/>
      <c r="Q1894" s="147"/>
      <c r="R1894" s="147"/>
      <c r="S1894" s="147"/>
      <c r="T1894" s="147"/>
      <c r="U1894" s="147"/>
      <c r="V1894" s="147"/>
      <c r="W1894" s="147"/>
      <c r="X1894" s="147"/>
      <c r="Y1894" s="147"/>
      <c r="Z1894" s="147"/>
      <c r="AA1894" s="147"/>
      <c r="AB1894" s="147"/>
      <c r="AC1894" s="147"/>
      <c r="AD1894" s="147"/>
      <c r="AE1894" s="147"/>
      <c r="AF1894" s="147"/>
      <c r="AG1894" s="148" t="str">
        <f t="array" ref="AG1894">IF($P1894="", "",
  "IMT-" &amp; TEXT($A1894,"yyyy-mm-dd") &amp; "-" &amp;
  IFERROR(
    INDEX('{INDEX} Tour Packages'!A:AC,
      MATCH($P1894, '{INDEX} Tour Packages'!$A:$A, 0),
      MATCH("Destination Code", '{INDEX} Tour Packages'!$4:$4, 0)
    ),
    "UNKNOWN"
  ) &amp; "-" &amp;
  TEXT(COUNTIFS(P$4:P1894,P1894),"0000")
)
</f>
        <v/>
      </c>
    </row>
    <row r="1895">
      <c r="A1895" s="156"/>
      <c r="B1895" s="157"/>
      <c r="C1895" s="157"/>
      <c r="D1895" s="157"/>
      <c r="E1895" s="157"/>
      <c r="F1895" s="157"/>
      <c r="G1895" s="157"/>
      <c r="H1895" s="157"/>
      <c r="I1895" s="157"/>
      <c r="J1895" s="157"/>
      <c r="K1895" s="157"/>
      <c r="L1895" s="157"/>
      <c r="M1895" s="157"/>
      <c r="N1895" s="157"/>
      <c r="O1895" s="157"/>
      <c r="P1895" s="157"/>
      <c r="Q1895" s="157"/>
      <c r="R1895" s="157"/>
      <c r="S1895" s="157"/>
      <c r="T1895" s="157"/>
      <c r="U1895" s="157"/>
      <c r="V1895" s="157"/>
      <c r="W1895" s="157"/>
      <c r="X1895" s="157"/>
      <c r="Y1895" s="157"/>
      <c r="Z1895" s="157"/>
      <c r="AA1895" s="157"/>
      <c r="AB1895" s="157"/>
      <c r="AC1895" s="157"/>
      <c r="AD1895" s="157"/>
      <c r="AE1895" s="157"/>
      <c r="AF1895" s="157"/>
      <c r="AG1895" s="158" t="str">
        <f t="array" ref="AG1895">IF($P1895="", "",
  "IMT-" &amp; TEXT($A1895,"yyyy-mm-dd") &amp; "-" &amp;
  IFERROR(
    INDEX('{INDEX} Tour Packages'!A:AC,
      MATCH($P1895, '{INDEX} Tour Packages'!$A:$A, 0),
      MATCH("Destination Code", '{INDEX} Tour Packages'!$4:$4, 0)
    ),
    "UNKNOWN"
  ) &amp; "-" &amp;
  TEXT(COUNTIFS(P$4:P1895,P1895),"0000")
)
</f>
        <v/>
      </c>
    </row>
    <row r="1896">
      <c r="A1896" s="155"/>
      <c r="B1896" s="147"/>
      <c r="C1896" s="147"/>
      <c r="D1896" s="147"/>
      <c r="E1896" s="147"/>
      <c r="F1896" s="147"/>
      <c r="G1896" s="147"/>
      <c r="H1896" s="147"/>
      <c r="I1896" s="147"/>
      <c r="J1896" s="147"/>
      <c r="K1896" s="147"/>
      <c r="L1896" s="147"/>
      <c r="M1896" s="147"/>
      <c r="N1896" s="147"/>
      <c r="O1896" s="147"/>
      <c r="P1896" s="147"/>
      <c r="Q1896" s="147"/>
      <c r="R1896" s="147"/>
      <c r="S1896" s="147"/>
      <c r="T1896" s="147"/>
      <c r="U1896" s="147"/>
      <c r="V1896" s="147"/>
      <c r="W1896" s="147"/>
      <c r="X1896" s="147"/>
      <c r="Y1896" s="147"/>
      <c r="Z1896" s="147"/>
      <c r="AA1896" s="147"/>
      <c r="AB1896" s="147"/>
      <c r="AC1896" s="147"/>
      <c r="AD1896" s="147"/>
      <c r="AE1896" s="147"/>
      <c r="AF1896" s="147"/>
      <c r="AG1896" s="148" t="str">
        <f t="array" ref="AG1896">IF($P1896="", "",
  "IMT-" &amp; TEXT($A1896,"yyyy-mm-dd") &amp; "-" &amp;
  IFERROR(
    INDEX('{INDEX} Tour Packages'!A:AC,
      MATCH($P1896, '{INDEX} Tour Packages'!$A:$A, 0),
      MATCH("Destination Code", '{INDEX} Tour Packages'!$4:$4, 0)
    ),
    "UNKNOWN"
  ) &amp; "-" &amp;
  TEXT(COUNTIFS(P$4:P1896,P1896),"0000")
)
</f>
        <v/>
      </c>
    </row>
    <row r="1897">
      <c r="A1897" s="156"/>
      <c r="B1897" s="157"/>
      <c r="C1897" s="157"/>
      <c r="D1897" s="157"/>
      <c r="E1897" s="157"/>
      <c r="F1897" s="157"/>
      <c r="G1897" s="157"/>
      <c r="H1897" s="157"/>
      <c r="I1897" s="157"/>
      <c r="J1897" s="157"/>
      <c r="K1897" s="157"/>
      <c r="L1897" s="157"/>
      <c r="M1897" s="157"/>
      <c r="N1897" s="157"/>
      <c r="O1897" s="157"/>
      <c r="P1897" s="157"/>
      <c r="Q1897" s="157"/>
      <c r="R1897" s="157"/>
      <c r="S1897" s="157"/>
      <c r="T1897" s="157"/>
      <c r="U1897" s="157"/>
      <c r="V1897" s="157"/>
      <c r="W1897" s="157"/>
      <c r="X1897" s="157"/>
      <c r="Y1897" s="157"/>
      <c r="Z1897" s="157"/>
      <c r="AA1897" s="157"/>
      <c r="AB1897" s="157"/>
      <c r="AC1897" s="157"/>
      <c r="AD1897" s="157"/>
      <c r="AE1897" s="157"/>
      <c r="AF1897" s="157"/>
      <c r="AG1897" s="158" t="str">
        <f t="array" ref="AG1897">IF($P1897="", "",
  "IMT-" &amp; TEXT($A1897,"yyyy-mm-dd") &amp; "-" &amp;
  IFERROR(
    INDEX('{INDEX} Tour Packages'!A:AC,
      MATCH($P1897, '{INDEX} Tour Packages'!$A:$A, 0),
      MATCH("Destination Code", '{INDEX} Tour Packages'!$4:$4, 0)
    ),
    "UNKNOWN"
  ) &amp; "-" &amp;
  TEXT(COUNTIFS(P$4:P1897,P1897),"0000")
)
</f>
        <v/>
      </c>
    </row>
    <row r="1898">
      <c r="A1898" s="155"/>
      <c r="B1898" s="147"/>
      <c r="C1898" s="147"/>
      <c r="D1898" s="147"/>
      <c r="E1898" s="147"/>
      <c r="F1898" s="147"/>
      <c r="G1898" s="147"/>
      <c r="H1898" s="147"/>
      <c r="I1898" s="147"/>
      <c r="J1898" s="147"/>
      <c r="K1898" s="147"/>
      <c r="L1898" s="147"/>
      <c r="M1898" s="147"/>
      <c r="N1898" s="147"/>
      <c r="O1898" s="147"/>
      <c r="P1898" s="147"/>
      <c r="Q1898" s="147"/>
      <c r="R1898" s="147"/>
      <c r="S1898" s="147"/>
      <c r="T1898" s="147"/>
      <c r="U1898" s="147"/>
      <c r="V1898" s="147"/>
      <c r="W1898" s="147"/>
      <c r="X1898" s="147"/>
      <c r="Y1898" s="147"/>
      <c r="Z1898" s="147"/>
      <c r="AA1898" s="147"/>
      <c r="AB1898" s="147"/>
      <c r="AC1898" s="147"/>
      <c r="AD1898" s="147"/>
      <c r="AE1898" s="147"/>
      <c r="AF1898" s="147"/>
      <c r="AG1898" s="148" t="str">
        <f t="array" ref="AG1898">IF($P1898="", "",
  "IMT-" &amp; TEXT($A1898,"yyyy-mm-dd") &amp; "-" &amp;
  IFERROR(
    INDEX('{INDEX} Tour Packages'!A:AC,
      MATCH($P1898, '{INDEX} Tour Packages'!$A:$A, 0),
      MATCH("Destination Code", '{INDEX} Tour Packages'!$4:$4, 0)
    ),
    "UNKNOWN"
  ) &amp; "-" &amp;
  TEXT(COUNTIFS(P$4:P1898,P1898),"0000")
)
</f>
        <v/>
      </c>
    </row>
    <row r="1899">
      <c r="A1899" s="156"/>
      <c r="B1899" s="157"/>
      <c r="C1899" s="157"/>
      <c r="D1899" s="157"/>
      <c r="E1899" s="157"/>
      <c r="F1899" s="157"/>
      <c r="G1899" s="157"/>
      <c r="H1899" s="157"/>
      <c r="I1899" s="157"/>
      <c r="J1899" s="157"/>
      <c r="K1899" s="157"/>
      <c r="L1899" s="157"/>
      <c r="M1899" s="157"/>
      <c r="N1899" s="157"/>
      <c r="O1899" s="157"/>
      <c r="P1899" s="157"/>
      <c r="Q1899" s="157"/>
      <c r="R1899" s="157"/>
      <c r="S1899" s="157"/>
      <c r="T1899" s="157"/>
      <c r="U1899" s="157"/>
      <c r="V1899" s="157"/>
      <c r="W1899" s="157"/>
      <c r="X1899" s="157"/>
      <c r="Y1899" s="157"/>
      <c r="Z1899" s="157"/>
      <c r="AA1899" s="157"/>
      <c r="AB1899" s="157"/>
      <c r="AC1899" s="157"/>
      <c r="AD1899" s="157"/>
      <c r="AE1899" s="157"/>
      <c r="AF1899" s="157"/>
      <c r="AG1899" s="158" t="str">
        <f t="array" ref="AG1899">IF($P1899="", "",
  "IMT-" &amp; TEXT($A1899,"yyyy-mm-dd") &amp; "-" &amp;
  IFERROR(
    INDEX('{INDEX} Tour Packages'!A:AC,
      MATCH($P1899, '{INDEX} Tour Packages'!$A:$A, 0),
      MATCH("Destination Code", '{INDEX} Tour Packages'!$4:$4, 0)
    ),
    "UNKNOWN"
  ) &amp; "-" &amp;
  TEXT(COUNTIFS(P$4:P1899,P1899),"0000")
)
</f>
        <v/>
      </c>
    </row>
    <row r="1900">
      <c r="A1900" s="155"/>
      <c r="B1900" s="147"/>
      <c r="C1900" s="147"/>
      <c r="D1900" s="147"/>
      <c r="E1900" s="147"/>
      <c r="F1900" s="147"/>
      <c r="G1900" s="147"/>
      <c r="H1900" s="147"/>
      <c r="I1900" s="147"/>
      <c r="J1900" s="147"/>
      <c r="K1900" s="147"/>
      <c r="L1900" s="147"/>
      <c r="M1900" s="147"/>
      <c r="N1900" s="147"/>
      <c r="O1900" s="147"/>
      <c r="P1900" s="147"/>
      <c r="Q1900" s="147"/>
      <c r="R1900" s="147"/>
      <c r="S1900" s="147"/>
      <c r="T1900" s="147"/>
      <c r="U1900" s="147"/>
      <c r="V1900" s="147"/>
      <c r="W1900" s="147"/>
      <c r="X1900" s="147"/>
      <c r="Y1900" s="147"/>
      <c r="Z1900" s="147"/>
      <c r="AA1900" s="147"/>
      <c r="AB1900" s="147"/>
      <c r="AC1900" s="147"/>
      <c r="AD1900" s="147"/>
      <c r="AE1900" s="147"/>
      <c r="AF1900" s="147"/>
      <c r="AG1900" s="148" t="str">
        <f t="array" ref="AG1900">IF($P1900="", "",
  "IMT-" &amp; TEXT($A1900,"yyyy-mm-dd") &amp; "-" &amp;
  IFERROR(
    INDEX('{INDEX} Tour Packages'!A:AC,
      MATCH($P1900, '{INDEX} Tour Packages'!$A:$A, 0),
      MATCH("Destination Code", '{INDEX} Tour Packages'!$4:$4, 0)
    ),
    "UNKNOWN"
  ) &amp; "-" &amp;
  TEXT(COUNTIFS(P$4:P1900,P1900),"0000")
)
</f>
        <v/>
      </c>
    </row>
    <row r="1901">
      <c r="A1901" s="156"/>
      <c r="B1901" s="157"/>
      <c r="C1901" s="157"/>
      <c r="D1901" s="157"/>
      <c r="E1901" s="157"/>
      <c r="F1901" s="157"/>
      <c r="G1901" s="157"/>
      <c r="H1901" s="157"/>
      <c r="I1901" s="157"/>
      <c r="J1901" s="157"/>
      <c r="K1901" s="157"/>
      <c r="L1901" s="157"/>
      <c r="M1901" s="157"/>
      <c r="N1901" s="157"/>
      <c r="O1901" s="157"/>
      <c r="P1901" s="157"/>
      <c r="Q1901" s="157"/>
      <c r="R1901" s="157"/>
      <c r="S1901" s="157"/>
      <c r="T1901" s="157"/>
      <c r="U1901" s="157"/>
      <c r="V1901" s="157"/>
      <c r="W1901" s="157"/>
      <c r="X1901" s="157"/>
      <c r="Y1901" s="157"/>
      <c r="Z1901" s="157"/>
      <c r="AA1901" s="157"/>
      <c r="AB1901" s="157"/>
      <c r="AC1901" s="157"/>
      <c r="AD1901" s="157"/>
      <c r="AE1901" s="157"/>
      <c r="AF1901" s="157"/>
      <c r="AG1901" s="158" t="str">
        <f t="array" ref="AG1901">IF($P1901="", "",
  "IMT-" &amp; TEXT($A1901,"yyyy-mm-dd") &amp; "-" &amp;
  IFERROR(
    INDEX('{INDEX} Tour Packages'!A:AC,
      MATCH($P1901, '{INDEX} Tour Packages'!$A:$A, 0),
      MATCH("Destination Code", '{INDEX} Tour Packages'!$4:$4, 0)
    ),
    "UNKNOWN"
  ) &amp; "-" &amp;
  TEXT(COUNTIFS(P$4:P1901,P1901),"0000")
)
</f>
        <v/>
      </c>
    </row>
    <row r="1902">
      <c r="A1902" s="155"/>
      <c r="B1902" s="147"/>
      <c r="C1902" s="147"/>
      <c r="D1902" s="147"/>
      <c r="E1902" s="147"/>
      <c r="F1902" s="147"/>
      <c r="G1902" s="147"/>
      <c r="H1902" s="147"/>
      <c r="I1902" s="147"/>
      <c r="J1902" s="147"/>
      <c r="K1902" s="147"/>
      <c r="L1902" s="147"/>
      <c r="M1902" s="147"/>
      <c r="N1902" s="147"/>
      <c r="O1902" s="147"/>
      <c r="P1902" s="147"/>
      <c r="Q1902" s="147"/>
      <c r="R1902" s="147"/>
      <c r="S1902" s="147"/>
      <c r="T1902" s="147"/>
      <c r="U1902" s="147"/>
      <c r="V1902" s="147"/>
      <c r="W1902" s="147"/>
      <c r="X1902" s="147"/>
      <c r="Y1902" s="147"/>
      <c r="Z1902" s="147"/>
      <c r="AA1902" s="147"/>
      <c r="AB1902" s="147"/>
      <c r="AC1902" s="147"/>
      <c r="AD1902" s="147"/>
      <c r="AE1902" s="147"/>
      <c r="AF1902" s="147"/>
      <c r="AG1902" s="148" t="str">
        <f t="array" ref="AG1902">IF($P1902="", "",
  "IMT-" &amp; TEXT($A1902,"yyyy-mm-dd") &amp; "-" &amp;
  IFERROR(
    INDEX('{INDEX} Tour Packages'!A:AC,
      MATCH($P1902, '{INDEX} Tour Packages'!$A:$A, 0),
      MATCH("Destination Code", '{INDEX} Tour Packages'!$4:$4, 0)
    ),
    "UNKNOWN"
  ) &amp; "-" &amp;
  TEXT(COUNTIFS(P$4:P1902,P1902),"0000")
)
</f>
        <v/>
      </c>
    </row>
    <row r="1903">
      <c r="A1903" s="156"/>
      <c r="B1903" s="157"/>
      <c r="C1903" s="157"/>
      <c r="D1903" s="157"/>
      <c r="E1903" s="157"/>
      <c r="F1903" s="157"/>
      <c r="G1903" s="157"/>
      <c r="H1903" s="157"/>
      <c r="I1903" s="157"/>
      <c r="J1903" s="157"/>
      <c r="K1903" s="157"/>
      <c r="L1903" s="157"/>
      <c r="M1903" s="157"/>
      <c r="N1903" s="157"/>
      <c r="O1903" s="157"/>
      <c r="P1903" s="157"/>
      <c r="Q1903" s="157"/>
      <c r="R1903" s="157"/>
      <c r="S1903" s="157"/>
      <c r="T1903" s="157"/>
      <c r="U1903" s="157"/>
      <c r="V1903" s="157"/>
      <c r="W1903" s="157"/>
      <c r="X1903" s="157"/>
      <c r="Y1903" s="157"/>
      <c r="Z1903" s="157"/>
      <c r="AA1903" s="157"/>
      <c r="AB1903" s="157"/>
      <c r="AC1903" s="157"/>
      <c r="AD1903" s="157"/>
      <c r="AE1903" s="157"/>
      <c r="AF1903" s="157"/>
      <c r="AG1903" s="158" t="str">
        <f t="array" ref="AG1903">IF($P1903="", "",
  "IMT-" &amp; TEXT($A1903,"yyyy-mm-dd") &amp; "-" &amp;
  IFERROR(
    INDEX('{INDEX} Tour Packages'!A:AC,
      MATCH($P1903, '{INDEX} Tour Packages'!$A:$A, 0),
      MATCH("Destination Code", '{INDEX} Tour Packages'!$4:$4, 0)
    ),
    "UNKNOWN"
  ) &amp; "-" &amp;
  TEXT(COUNTIFS(P$4:P1903,P1903),"0000")
)
</f>
        <v/>
      </c>
    </row>
    <row r="1904">
      <c r="A1904" s="155"/>
      <c r="B1904" s="147"/>
      <c r="C1904" s="147"/>
      <c r="D1904" s="147"/>
      <c r="E1904" s="147"/>
      <c r="F1904" s="147"/>
      <c r="G1904" s="147"/>
      <c r="H1904" s="147"/>
      <c r="I1904" s="147"/>
      <c r="J1904" s="147"/>
      <c r="K1904" s="147"/>
      <c r="L1904" s="147"/>
      <c r="M1904" s="147"/>
      <c r="N1904" s="147"/>
      <c r="O1904" s="147"/>
      <c r="P1904" s="147"/>
      <c r="Q1904" s="147"/>
      <c r="R1904" s="147"/>
      <c r="S1904" s="147"/>
      <c r="T1904" s="147"/>
      <c r="U1904" s="147"/>
      <c r="V1904" s="147"/>
      <c r="W1904" s="147"/>
      <c r="X1904" s="147"/>
      <c r="Y1904" s="147"/>
      <c r="Z1904" s="147"/>
      <c r="AA1904" s="147"/>
      <c r="AB1904" s="147"/>
      <c r="AC1904" s="147"/>
      <c r="AD1904" s="147"/>
      <c r="AE1904" s="147"/>
      <c r="AF1904" s="147"/>
      <c r="AG1904" s="148" t="str">
        <f t="array" ref="AG1904">IF($P1904="", "",
  "IMT-" &amp; TEXT($A1904,"yyyy-mm-dd") &amp; "-" &amp;
  IFERROR(
    INDEX('{INDEX} Tour Packages'!A:AC,
      MATCH($P1904, '{INDEX} Tour Packages'!$A:$A, 0),
      MATCH("Destination Code", '{INDEX} Tour Packages'!$4:$4, 0)
    ),
    "UNKNOWN"
  ) &amp; "-" &amp;
  TEXT(COUNTIFS(P$4:P1904,P1904),"0000")
)
</f>
        <v/>
      </c>
    </row>
    <row r="1905">
      <c r="A1905" s="156"/>
      <c r="B1905" s="157"/>
      <c r="C1905" s="157"/>
      <c r="D1905" s="157"/>
      <c r="E1905" s="157"/>
      <c r="F1905" s="157"/>
      <c r="G1905" s="157"/>
      <c r="H1905" s="157"/>
      <c r="I1905" s="157"/>
      <c r="J1905" s="157"/>
      <c r="K1905" s="157"/>
      <c r="L1905" s="157"/>
      <c r="M1905" s="157"/>
      <c r="N1905" s="157"/>
      <c r="O1905" s="157"/>
      <c r="P1905" s="157"/>
      <c r="Q1905" s="157"/>
      <c r="R1905" s="157"/>
      <c r="S1905" s="157"/>
      <c r="T1905" s="157"/>
      <c r="U1905" s="157"/>
      <c r="V1905" s="157"/>
      <c r="W1905" s="157"/>
      <c r="X1905" s="157"/>
      <c r="Y1905" s="157"/>
      <c r="Z1905" s="157"/>
      <c r="AA1905" s="157"/>
      <c r="AB1905" s="157"/>
      <c r="AC1905" s="157"/>
      <c r="AD1905" s="157"/>
      <c r="AE1905" s="157"/>
      <c r="AF1905" s="157"/>
      <c r="AG1905" s="158" t="str">
        <f t="array" ref="AG1905">IF($P1905="", "",
  "IMT-" &amp; TEXT($A1905,"yyyy-mm-dd") &amp; "-" &amp;
  IFERROR(
    INDEX('{INDEX} Tour Packages'!A:AC,
      MATCH($P1905, '{INDEX} Tour Packages'!$A:$A, 0),
      MATCH("Destination Code", '{INDEX} Tour Packages'!$4:$4, 0)
    ),
    "UNKNOWN"
  ) &amp; "-" &amp;
  TEXT(COUNTIFS(P$4:P1905,P1905),"0000")
)
</f>
        <v/>
      </c>
    </row>
    <row r="1906">
      <c r="A1906" s="155"/>
      <c r="B1906" s="147"/>
      <c r="C1906" s="147"/>
      <c r="D1906" s="147"/>
      <c r="E1906" s="147"/>
      <c r="F1906" s="147"/>
      <c r="G1906" s="147"/>
      <c r="H1906" s="147"/>
      <c r="I1906" s="147"/>
      <c r="J1906" s="147"/>
      <c r="K1906" s="147"/>
      <c r="L1906" s="147"/>
      <c r="M1906" s="147"/>
      <c r="N1906" s="147"/>
      <c r="O1906" s="147"/>
      <c r="P1906" s="147"/>
      <c r="Q1906" s="147"/>
      <c r="R1906" s="147"/>
      <c r="S1906" s="147"/>
      <c r="T1906" s="147"/>
      <c r="U1906" s="147"/>
      <c r="V1906" s="147"/>
      <c r="W1906" s="147"/>
      <c r="X1906" s="147"/>
      <c r="Y1906" s="147"/>
      <c r="Z1906" s="147"/>
      <c r="AA1906" s="147"/>
      <c r="AB1906" s="147"/>
      <c r="AC1906" s="147"/>
      <c r="AD1906" s="147"/>
      <c r="AE1906" s="147"/>
      <c r="AF1906" s="147"/>
      <c r="AG1906" s="148" t="str">
        <f t="array" ref="AG1906">IF($P1906="", "",
  "IMT-" &amp; TEXT($A1906,"yyyy-mm-dd") &amp; "-" &amp;
  IFERROR(
    INDEX('{INDEX} Tour Packages'!A:AC,
      MATCH($P1906, '{INDEX} Tour Packages'!$A:$A, 0),
      MATCH("Destination Code", '{INDEX} Tour Packages'!$4:$4, 0)
    ),
    "UNKNOWN"
  ) &amp; "-" &amp;
  TEXT(COUNTIFS(P$4:P1906,P1906),"0000")
)
</f>
        <v/>
      </c>
    </row>
    <row r="1907">
      <c r="A1907" s="156"/>
      <c r="B1907" s="157"/>
      <c r="C1907" s="157"/>
      <c r="D1907" s="157"/>
      <c r="E1907" s="157"/>
      <c r="F1907" s="157"/>
      <c r="G1907" s="157"/>
      <c r="H1907" s="157"/>
      <c r="I1907" s="157"/>
      <c r="J1907" s="157"/>
      <c r="K1907" s="157"/>
      <c r="L1907" s="157"/>
      <c r="M1907" s="157"/>
      <c r="N1907" s="157"/>
      <c r="O1907" s="157"/>
      <c r="P1907" s="157"/>
      <c r="Q1907" s="157"/>
      <c r="R1907" s="157"/>
      <c r="S1907" s="157"/>
      <c r="T1907" s="157"/>
      <c r="U1907" s="157"/>
      <c r="V1907" s="157"/>
      <c r="W1907" s="157"/>
      <c r="X1907" s="157"/>
      <c r="Y1907" s="157"/>
      <c r="Z1907" s="157"/>
      <c r="AA1907" s="157"/>
      <c r="AB1907" s="157"/>
      <c r="AC1907" s="157"/>
      <c r="AD1907" s="157"/>
      <c r="AE1907" s="157"/>
      <c r="AF1907" s="157"/>
      <c r="AG1907" s="158" t="str">
        <f t="array" ref="AG1907">IF($P1907="", "",
  "IMT-" &amp; TEXT($A1907,"yyyy-mm-dd") &amp; "-" &amp;
  IFERROR(
    INDEX('{INDEX} Tour Packages'!A:AC,
      MATCH($P1907, '{INDEX} Tour Packages'!$A:$A, 0),
      MATCH("Destination Code", '{INDEX} Tour Packages'!$4:$4, 0)
    ),
    "UNKNOWN"
  ) &amp; "-" &amp;
  TEXT(COUNTIFS(P$4:P1907,P1907),"0000")
)
</f>
        <v/>
      </c>
    </row>
    <row r="1908">
      <c r="A1908" s="155"/>
      <c r="B1908" s="147"/>
      <c r="C1908" s="147"/>
      <c r="D1908" s="147"/>
      <c r="E1908" s="147"/>
      <c r="F1908" s="147"/>
      <c r="G1908" s="147"/>
      <c r="H1908" s="147"/>
      <c r="I1908" s="147"/>
      <c r="J1908" s="147"/>
      <c r="K1908" s="147"/>
      <c r="L1908" s="147"/>
      <c r="M1908" s="147"/>
      <c r="N1908" s="147"/>
      <c r="O1908" s="147"/>
      <c r="P1908" s="147"/>
      <c r="Q1908" s="147"/>
      <c r="R1908" s="147"/>
      <c r="S1908" s="147"/>
      <c r="T1908" s="147"/>
      <c r="U1908" s="147"/>
      <c r="V1908" s="147"/>
      <c r="W1908" s="147"/>
      <c r="X1908" s="147"/>
      <c r="Y1908" s="147"/>
      <c r="Z1908" s="147"/>
      <c r="AA1908" s="147"/>
      <c r="AB1908" s="147"/>
      <c r="AC1908" s="147"/>
      <c r="AD1908" s="147"/>
      <c r="AE1908" s="147"/>
      <c r="AF1908" s="147"/>
      <c r="AG1908" s="148" t="str">
        <f t="array" ref="AG1908">IF($P1908="", "",
  "IMT-" &amp; TEXT($A1908,"yyyy-mm-dd") &amp; "-" &amp;
  IFERROR(
    INDEX('{INDEX} Tour Packages'!A:AC,
      MATCH($P1908, '{INDEX} Tour Packages'!$A:$A, 0),
      MATCH("Destination Code", '{INDEX} Tour Packages'!$4:$4, 0)
    ),
    "UNKNOWN"
  ) &amp; "-" &amp;
  TEXT(COUNTIFS(P$4:P1908,P1908),"0000")
)
</f>
        <v/>
      </c>
    </row>
    <row r="1909">
      <c r="A1909" s="156"/>
      <c r="B1909" s="157"/>
      <c r="C1909" s="157"/>
      <c r="D1909" s="157"/>
      <c r="E1909" s="157"/>
      <c r="F1909" s="157"/>
      <c r="G1909" s="157"/>
      <c r="H1909" s="157"/>
      <c r="I1909" s="157"/>
      <c r="J1909" s="157"/>
      <c r="K1909" s="157"/>
      <c r="L1909" s="157"/>
      <c r="M1909" s="157"/>
      <c r="N1909" s="157"/>
      <c r="O1909" s="157"/>
      <c r="P1909" s="157"/>
      <c r="Q1909" s="157"/>
      <c r="R1909" s="157"/>
      <c r="S1909" s="157"/>
      <c r="T1909" s="157"/>
      <c r="U1909" s="157"/>
      <c r="V1909" s="157"/>
      <c r="W1909" s="157"/>
      <c r="X1909" s="157"/>
      <c r="Y1909" s="157"/>
      <c r="Z1909" s="157"/>
      <c r="AA1909" s="157"/>
      <c r="AB1909" s="157"/>
      <c r="AC1909" s="157"/>
      <c r="AD1909" s="157"/>
      <c r="AE1909" s="157"/>
      <c r="AF1909" s="157"/>
      <c r="AG1909" s="158" t="str">
        <f t="array" ref="AG1909">IF($P1909="", "",
  "IMT-" &amp; TEXT($A1909,"yyyy-mm-dd") &amp; "-" &amp;
  IFERROR(
    INDEX('{INDEX} Tour Packages'!A:AC,
      MATCH($P1909, '{INDEX} Tour Packages'!$A:$A, 0),
      MATCH("Destination Code", '{INDEX} Tour Packages'!$4:$4, 0)
    ),
    "UNKNOWN"
  ) &amp; "-" &amp;
  TEXT(COUNTIFS(P$4:P1909,P1909),"0000")
)
</f>
        <v/>
      </c>
    </row>
    <row r="1910">
      <c r="A1910" s="155"/>
      <c r="B1910" s="147"/>
      <c r="C1910" s="147"/>
      <c r="D1910" s="147"/>
      <c r="E1910" s="147"/>
      <c r="F1910" s="147"/>
      <c r="G1910" s="147"/>
      <c r="H1910" s="147"/>
      <c r="I1910" s="147"/>
      <c r="J1910" s="147"/>
      <c r="K1910" s="147"/>
      <c r="L1910" s="147"/>
      <c r="M1910" s="147"/>
      <c r="N1910" s="147"/>
      <c r="O1910" s="147"/>
      <c r="P1910" s="147"/>
      <c r="Q1910" s="147"/>
      <c r="R1910" s="147"/>
      <c r="S1910" s="147"/>
      <c r="T1910" s="147"/>
      <c r="U1910" s="147"/>
      <c r="V1910" s="147"/>
      <c r="W1910" s="147"/>
      <c r="X1910" s="147"/>
      <c r="Y1910" s="147"/>
      <c r="Z1910" s="147"/>
      <c r="AA1910" s="147"/>
      <c r="AB1910" s="147"/>
      <c r="AC1910" s="147"/>
      <c r="AD1910" s="147"/>
      <c r="AE1910" s="147"/>
      <c r="AF1910" s="147"/>
      <c r="AG1910" s="148" t="str">
        <f t="array" ref="AG1910">IF($P1910="", "",
  "IMT-" &amp; TEXT($A1910,"yyyy-mm-dd") &amp; "-" &amp;
  IFERROR(
    INDEX('{INDEX} Tour Packages'!A:AC,
      MATCH($P1910, '{INDEX} Tour Packages'!$A:$A, 0),
      MATCH("Destination Code", '{INDEX} Tour Packages'!$4:$4, 0)
    ),
    "UNKNOWN"
  ) &amp; "-" &amp;
  TEXT(COUNTIFS(P$4:P1910,P1910),"0000")
)
</f>
        <v/>
      </c>
    </row>
    <row r="1911">
      <c r="A1911" s="156"/>
      <c r="B1911" s="157"/>
      <c r="C1911" s="157"/>
      <c r="D1911" s="157"/>
      <c r="E1911" s="157"/>
      <c r="F1911" s="157"/>
      <c r="G1911" s="157"/>
      <c r="H1911" s="157"/>
      <c r="I1911" s="157"/>
      <c r="J1911" s="157"/>
      <c r="K1911" s="157"/>
      <c r="L1911" s="157"/>
      <c r="M1911" s="157"/>
      <c r="N1911" s="157"/>
      <c r="O1911" s="157"/>
      <c r="P1911" s="157"/>
      <c r="Q1911" s="157"/>
      <c r="R1911" s="157"/>
      <c r="S1911" s="157"/>
      <c r="T1911" s="157"/>
      <c r="U1911" s="157"/>
      <c r="V1911" s="157"/>
      <c r="W1911" s="157"/>
      <c r="X1911" s="157"/>
      <c r="Y1911" s="157"/>
      <c r="Z1911" s="157"/>
      <c r="AA1911" s="157"/>
      <c r="AB1911" s="157"/>
      <c r="AC1911" s="157"/>
      <c r="AD1911" s="157"/>
      <c r="AE1911" s="157"/>
      <c r="AF1911" s="157"/>
      <c r="AG1911" s="158" t="str">
        <f t="array" ref="AG1911">IF($P1911="", "",
  "IMT-" &amp; TEXT($A1911,"yyyy-mm-dd") &amp; "-" &amp;
  IFERROR(
    INDEX('{INDEX} Tour Packages'!A:AC,
      MATCH($P1911, '{INDEX} Tour Packages'!$A:$A, 0),
      MATCH("Destination Code", '{INDEX} Tour Packages'!$4:$4, 0)
    ),
    "UNKNOWN"
  ) &amp; "-" &amp;
  TEXT(COUNTIFS(P$4:P1911,P1911),"0000")
)
</f>
        <v/>
      </c>
    </row>
    <row r="1912">
      <c r="A1912" s="155"/>
      <c r="B1912" s="147"/>
      <c r="C1912" s="147"/>
      <c r="D1912" s="147"/>
      <c r="E1912" s="147"/>
      <c r="F1912" s="147"/>
      <c r="G1912" s="147"/>
      <c r="H1912" s="147"/>
      <c r="I1912" s="147"/>
      <c r="J1912" s="147"/>
      <c r="K1912" s="147"/>
      <c r="L1912" s="147"/>
      <c r="M1912" s="147"/>
      <c r="N1912" s="147"/>
      <c r="O1912" s="147"/>
      <c r="P1912" s="147"/>
      <c r="Q1912" s="147"/>
      <c r="R1912" s="147"/>
      <c r="S1912" s="147"/>
      <c r="T1912" s="147"/>
      <c r="U1912" s="147"/>
      <c r="V1912" s="147"/>
      <c r="W1912" s="147"/>
      <c r="X1912" s="147"/>
      <c r="Y1912" s="147"/>
      <c r="Z1912" s="147"/>
      <c r="AA1912" s="147"/>
      <c r="AB1912" s="147"/>
      <c r="AC1912" s="147"/>
      <c r="AD1912" s="147"/>
      <c r="AE1912" s="147"/>
      <c r="AF1912" s="147"/>
      <c r="AG1912" s="148" t="str">
        <f t="array" ref="AG1912">IF($P1912="", "",
  "IMT-" &amp; TEXT($A1912,"yyyy-mm-dd") &amp; "-" &amp;
  IFERROR(
    INDEX('{INDEX} Tour Packages'!A:AC,
      MATCH($P1912, '{INDEX} Tour Packages'!$A:$A, 0),
      MATCH("Destination Code", '{INDEX} Tour Packages'!$4:$4, 0)
    ),
    "UNKNOWN"
  ) &amp; "-" &amp;
  TEXT(COUNTIFS(P$4:P1912,P1912),"0000")
)
</f>
        <v/>
      </c>
    </row>
    <row r="1913">
      <c r="A1913" s="156"/>
      <c r="B1913" s="157"/>
      <c r="C1913" s="157"/>
      <c r="D1913" s="157"/>
      <c r="E1913" s="157"/>
      <c r="F1913" s="157"/>
      <c r="G1913" s="157"/>
      <c r="H1913" s="157"/>
      <c r="I1913" s="157"/>
      <c r="J1913" s="157"/>
      <c r="K1913" s="157"/>
      <c r="L1913" s="157"/>
      <c r="M1913" s="157"/>
      <c r="N1913" s="157"/>
      <c r="O1913" s="157"/>
      <c r="P1913" s="157"/>
      <c r="Q1913" s="157"/>
      <c r="R1913" s="157"/>
      <c r="S1913" s="157"/>
      <c r="T1913" s="157"/>
      <c r="U1913" s="157"/>
      <c r="V1913" s="157"/>
      <c r="W1913" s="157"/>
      <c r="X1913" s="157"/>
      <c r="Y1913" s="157"/>
      <c r="Z1913" s="157"/>
      <c r="AA1913" s="157"/>
      <c r="AB1913" s="157"/>
      <c r="AC1913" s="157"/>
      <c r="AD1913" s="157"/>
      <c r="AE1913" s="157"/>
      <c r="AF1913" s="157"/>
      <c r="AG1913" s="158" t="str">
        <f t="array" ref="AG1913">IF($P1913="", "",
  "IMT-" &amp; TEXT($A1913,"yyyy-mm-dd") &amp; "-" &amp;
  IFERROR(
    INDEX('{INDEX} Tour Packages'!A:AC,
      MATCH($P1913, '{INDEX} Tour Packages'!$A:$A, 0),
      MATCH("Destination Code", '{INDEX} Tour Packages'!$4:$4, 0)
    ),
    "UNKNOWN"
  ) &amp; "-" &amp;
  TEXT(COUNTIFS(P$4:P1913,P1913),"0000")
)
</f>
        <v/>
      </c>
    </row>
    <row r="1914">
      <c r="A1914" s="155"/>
      <c r="B1914" s="147"/>
      <c r="C1914" s="147"/>
      <c r="D1914" s="147"/>
      <c r="E1914" s="147"/>
      <c r="F1914" s="147"/>
      <c r="G1914" s="147"/>
      <c r="H1914" s="147"/>
      <c r="I1914" s="147"/>
      <c r="J1914" s="147"/>
      <c r="K1914" s="147"/>
      <c r="L1914" s="147"/>
      <c r="M1914" s="147"/>
      <c r="N1914" s="147"/>
      <c r="O1914" s="147"/>
      <c r="P1914" s="147"/>
      <c r="Q1914" s="147"/>
      <c r="R1914" s="147"/>
      <c r="S1914" s="147"/>
      <c r="T1914" s="147"/>
      <c r="U1914" s="147"/>
      <c r="V1914" s="147"/>
      <c r="W1914" s="147"/>
      <c r="X1914" s="147"/>
      <c r="Y1914" s="147"/>
      <c r="Z1914" s="147"/>
      <c r="AA1914" s="147"/>
      <c r="AB1914" s="147"/>
      <c r="AC1914" s="147"/>
      <c r="AD1914" s="147"/>
      <c r="AE1914" s="147"/>
      <c r="AF1914" s="147"/>
      <c r="AG1914" s="148" t="str">
        <f t="array" ref="AG1914">IF($P1914="", "",
  "IMT-" &amp; TEXT($A1914,"yyyy-mm-dd") &amp; "-" &amp;
  IFERROR(
    INDEX('{INDEX} Tour Packages'!A:AC,
      MATCH($P1914, '{INDEX} Tour Packages'!$A:$A, 0),
      MATCH("Destination Code", '{INDEX} Tour Packages'!$4:$4, 0)
    ),
    "UNKNOWN"
  ) &amp; "-" &amp;
  TEXT(COUNTIFS(P$4:P1914,P1914),"0000")
)
</f>
        <v/>
      </c>
    </row>
    <row r="1915">
      <c r="A1915" s="156"/>
      <c r="B1915" s="157"/>
      <c r="C1915" s="157"/>
      <c r="D1915" s="157"/>
      <c r="E1915" s="157"/>
      <c r="F1915" s="157"/>
      <c r="G1915" s="157"/>
      <c r="H1915" s="157"/>
      <c r="I1915" s="157"/>
      <c r="J1915" s="157"/>
      <c r="K1915" s="157"/>
      <c r="L1915" s="157"/>
      <c r="M1915" s="157"/>
      <c r="N1915" s="157"/>
      <c r="O1915" s="157"/>
      <c r="P1915" s="157"/>
      <c r="Q1915" s="157"/>
      <c r="R1915" s="157"/>
      <c r="S1915" s="157"/>
      <c r="T1915" s="157"/>
      <c r="U1915" s="157"/>
      <c r="V1915" s="157"/>
      <c r="W1915" s="157"/>
      <c r="X1915" s="157"/>
      <c r="Y1915" s="157"/>
      <c r="Z1915" s="157"/>
      <c r="AA1915" s="157"/>
      <c r="AB1915" s="157"/>
      <c r="AC1915" s="157"/>
      <c r="AD1915" s="157"/>
      <c r="AE1915" s="157"/>
      <c r="AF1915" s="157"/>
      <c r="AG1915" s="158" t="str">
        <f t="array" ref="AG1915">IF($P1915="", "",
  "IMT-" &amp; TEXT($A1915,"yyyy-mm-dd") &amp; "-" &amp;
  IFERROR(
    INDEX('{INDEX} Tour Packages'!A:AC,
      MATCH($P1915, '{INDEX} Tour Packages'!$A:$A, 0),
      MATCH("Destination Code", '{INDEX} Tour Packages'!$4:$4, 0)
    ),
    "UNKNOWN"
  ) &amp; "-" &amp;
  TEXT(COUNTIFS(P$4:P1915,P1915),"0000")
)
</f>
        <v/>
      </c>
    </row>
    <row r="1916">
      <c r="A1916" s="155"/>
      <c r="B1916" s="147"/>
      <c r="C1916" s="147"/>
      <c r="D1916" s="147"/>
      <c r="E1916" s="147"/>
      <c r="F1916" s="147"/>
      <c r="G1916" s="147"/>
      <c r="H1916" s="147"/>
      <c r="I1916" s="147"/>
      <c r="J1916" s="147"/>
      <c r="K1916" s="147"/>
      <c r="L1916" s="147"/>
      <c r="M1916" s="147"/>
      <c r="N1916" s="147"/>
      <c r="O1916" s="147"/>
      <c r="P1916" s="147"/>
      <c r="Q1916" s="147"/>
      <c r="R1916" s="147"/>
      <c r="S1916" s="147"/>
      <c r="T1916" s="147"/>
      <c r="U1916" s="147"/>
      <c r="V1916" s="147"/>
      <c r="W1916" s="147"/>
      <c r="X1916" s="147"/>
      <c r="Y1916" s="147"/>
      <c r="Z1916" s="147"/>
      <c r="AA1916" s="147"/>
      <c r="AB1916" s="147"/>
      <c r="AC1916" s="147"/>
      <c r="AD1916" s="147"/>
      <c r="AE1916" s="147"/>
      <c r="AF1916" s="147"/>
      <c r="AG1916" s="148" t="str">
        <f t="array" ref="AG1916">IF($P1916="", "",
  "IMT-" &amp; TEXT($A1916,"yyyy-mm-dd") &amp; "-" &amp;
  IFERROR(
    INDEX('{INDEX} Tour Packages'!A:AC,
      MATCH($P1916, '{INDEX} Tour Packages'!$A:$A, 0),
      MATCH("Destination Code", '{INDEX} Tour Packages'!$4:$4, 0)
    ),
    "UNKNOWN"
  ) &amp; "-" &amp;
  TEXT(COUNTIFS(P$4:P1916,P1916),"0000")
)
</f>
        <v/>
      </c>
    </row>
    <row r="1917">
      <c r="A1917" s="156"/>
      <c r="B1917" s="157"/>
      <c r="C1917" s="157"/>
      <c r="D1917" s="157"/>
      <c r="E1917" s="157"/>
      <c r="F1917" s="157"/>
      <c r="G1917" s="157"/>
      <c r="H1917" s="157"/>
      <c r="I1917" s="157"/>
      <c r="J1917" s="157"/>
      <c r="K1917" s="157"/>
      <c r="L1917" s="157"/>
      <c r="M1917" s="157"/>
      <c r="N1917" s="157"/>
      <c r="O1917" s="157"/>
      <c r="P1917" s="157"/>
      <c r="Q1917" s="157"/>
      <c r="R1917" s="157"/>
      <c r="S1917" s="157"/>
      <c r="T1917" s="157"/>
      <c r="U1917" s="157"/>
      <c r="V1917" s="157"/>
      <c r="W1917" s="157"/>
      <c r="X1917" s="157"/>
      <c r="Y1917" s="157"/>
      <c r="Z1917" s="157"/>
      <c r="AA1917" s="157"/>
      <c r="AB1917" s="157"/>
      <c r="AC1917" s="157"/>
      <c r="AD1917" s="157"/>
      <c r="AE1917" s="157"/>
      <c r="AF1917" s="157"/>
      <c r="AG1917" s="158" t="str">
        <f t="array" ref="AG1917">IF($P1917="", "",
  "IMT-" &amp; TEXT($A1917,"yyyy-mm-dd") &amp; "-" &amp;
  IFERROR(
    INDEX('{INDEX} Tour Packages'!A:AC,
      MATCH($P1917, '{INDEX} Tour Packages'!$A:$A, 0),
      MATCH("Destination Code", '{INDEX} Tour Packages'!$4:$4, 0)
    ),
    "UNKNOWN"
  ) &amp; "-" &amp;
  TEXT(COUNTIFS(P$4:P1917,P1917),"0000")
)
</f>
        <v/>
      </c>
    </row>
    <row r="1918">
      <c r="A1918" s="155"/>
      <c r="B1918" s="147"/>
      <c r="C1918" s="147"/>
      <c r="D1918" s="147"/>
      <c r="E1918" s="147"/>
      <c r="F1918" s="147"/>
      <c r="G1918" s="147"/>
      <c r="H1918" s="147"/>
      <c r="I1918" s="147"/>
      <c r="J1918" s="147"/>
      <c r="K1918" s="147"/>
      <c r="L1918" s="147"/>
      <c r="M1918" s="147"/>
      <c r="N1918" s="147"/>
      <c r="O1918" s="147"/>
      <c r="P1918" s="147"/>
      <c r="Q1918" s="147"/>
      <c r="R1918" s="147"/>
      <c r="S1918" s="147"/>
      <c r="T1918" s="147"/>
      <c r="U1918" s="147"/>
      <c r="V1918" s="147"/>
      <c r="W1918" s="147"/>
      <c r="X1918" s="147"/>
      <c r="Y1918" s="147"/>
      <c r="Z1918" s="147"/>
      <c r="AA1918" s="147"/>
      <c r="AB1918" s="147"/>
      <c r="AC1918" s="147"/>
      <c r="AD1918" s="147"/>
      <c r="AE1918" s="147"/>
      <c r="AF1918" s="147"/>
      <c r="AG1918" s="148" t="str">
        <f t="array" ref="AG1918">IF($P1918="", "",
  "IMT-" &amp; TEXT($A1918,"yyyy-mm-dd") &amp; "-" &amp;
  IFERROR(
    INDEX('{INDEX} Tour Packages'!A:AC,
      MATCH($P1918, '{INDEX} Tour Packages'!$A:$A, 0),
      MATCH("Destination Code", '{INDEX} Tour Packages'!$4:$4, 0)
    ),
    "UNKNOWN"
  ) &amp; "-" &amp;
  TEXT(COUNTIFS(P$4:P1918,P1918),"0000")
)
</f>
        <v/>
      </c>
    </row>
    <row r="1919">
      <c r="A1919" s="156"/>
      <c r="B1919" s="157"/>
      <c r="C1919" s="157"/>
      <c r="D1919" s="157"/>
      <c r="E1919" s="157"/>
      <c r="F1919" s="157"/>
      <c r="G1919" s="157"/>
      <c r="H1919" s="157"/>
      <c r="I1919" s="157"/>
      <c r="J1919" s="157"/>
      <c r="K1919" s="157"/>
      <c r="L1919" s="157"/>
      <c r="M1919" s="157"/>
      <c r="N1919" s="157"/>
      <c r="O1919" s="157"/>
      <c r="P1919" s="157"/>
      <c r="Q1919" s="157"/>
      <c r="R1919" s="157"/>
      <c r="S1919" s="157"/>
      <c r="T1919" s="157"/>
      <c r="U1919" s="157"/>
      <c r="V1919" s="157"/>
      <c r="W1919" s="157"/>
      <c r="X1919" s="157"/>
      <c r="Y1919" s="157"/>
      <c r="Z1919" s="157"/>
      <c r="AA1919" s="157"/>
      <c r="AB1919" s="157"/>
      <c r="AC1919" s="157"/>
      <c r="AD1919" s="157"/>
      <c r="AE1919" s="157"/>
      <c r="AF1919" s="157"/>
      <c r="AG1919" s="158" t="str">
        <f t="array" ref="AG1919">IF($P1919="", "",
  "IMT-" &amp; TEXT($A1919,"yyyy-mm-dd") &amp; "-" &amp;
  IFERROR(
    INDEX('{INDEX} Tour Packages'!A:AC,
      MATCH($P1919, '{INDEX} Tour Packages'!$A:$A, 0),
      MATCH("Destination Code", '{INDEX} Tour Packages'!$4:$4, 0)
    ),
    "UNKNOWN"
  ) &amp; "-" &amp;
  TEXT(COUNTIFS(P$4:P1919,P1919),"0000")
)
</f>
        <v/>
      </c>
    </row>
    <row r="1920">
      <c r="A1920" s="155"/>
      <c r="B1920" s="147"/>
      <c r="C1920" s="147"/>
      <c r="D1920" s="147"/>
      <c r="E1920" s="147"/>
      <c r="F1920" s="147"/>
      <c r="G1920" s="147"/>
      <c r="H1920" s="147"/>
      <c r="I1920" s="147"/>
      <c r="J1920" s="147"/>
      <c r="K1920" s="147"/>
      <c r="L1920" s="147"/>
      <c r="M1920" s="147"/>
      <c r="N1920" s="147"/>
      <c r="O1920" s="147"/>
      <c r="P1920" s="147"/>
      <c r="Q1920" s="147"/>
      <c r="R1920" s="147"/>
      <c r="S1920" s="147"/>
      <c r="T1920" s="147"/>
      <c r="U1920" s="147"/>
      <c r="V1920" s="147"/>
      <c r="W1920" s="147"/>
      <c r="X1920" s="147"/>
      <c r="Y1920" s="147"/>
      <c r="Z1920" s="147"/>
      <c r="AA1920" s="147"/>
      <c r="AB1920" s="147"/>
      <c r="AC1920" s="147"/>
      <c r="AD1920" s="147"/>
      <c r="AE1920" s="147"/>
      <c r="AF1920" s="147"/>
      <c r="AG1920" s="148" t="str">
        <f t="array" ref="AG1920">IF($P1920="", "",
  "IMT-" &amp; TEXT($A1920,"yyyy-mm-dd") &amp; "-" &amp;
  IFERROR(
    INDEX('{INDEX} Tour Packages'!A:AC,
      MATCH($P1920, '{INDEX} Tour Packages'!$A:$A, 0),
      MATCH("Destination Code", '{INDEX} Tour Packages'!$4:$4, 0)
    ),
    "UNKNOWN"
  ) &amp; "-" &amp;
  TEXT(COUNTIFS(P$4:P1920,P1920),"0000")
)
</f>
        <v/>
      </c>
    </row>
    <row r="1921">
      <c r="A1921" s="156"/>
      <c r="B1921" s="157"/>
      <c r="C1921" s="157"/>
      <c r="D1921" s="157"/>
      <c r="E1921" s="157"/>
      <c r="F1921" s="157"/>
      <c r="G1921" s="157"/>
      <c r="H1921" s="157"/>
      <c r="I1921" s="157"/>
      <c r="J1921" s="157"/>
      <c r="K1921" s="157"/>
      <c r="L1921" s="157"/>
      <c r="M1921" s="157"/>
      <c r="N1921" s="157"/>
      <c r="O1921" s="157"/>
      <c r="P1921" s="157"/>
      <c r="Q1921" s="157"/>
      <c r="R1921" s="157"/>
      <c r="S1921" s="157"/>
      <c r="T1921" s="157"/>
      <c r="U1921" s="157"/>
      <c r="V1921" s="157"/>
      <c r="W1921" s="157"/>
      <c r="X1921" s="157"/>
      <c r="Y1921" s="157"/>
      <c r="Z1921" s="157"/>
      <c r="AA1921" s="157"/>
      <c r="AB1921" s="157"/>
      <c r="AC1921" s="157"/>
      <c r="AD1921" s="157"/>
      <c r="AE1921" s="157"/>
      <c r="AF1921" s="157"/>
      <c r="AG1921" s="158" t="str">
        <f t="array" ref="AG1921">IF($P1921="", "",
  "IMT-" &amp; TEXT($A1921,"yyyy-mm-dd") &amp; "-" &amp;
  IFERROR(
    INDEX('{INDEX} Tour Packages'!A:AC,
      MATCH($P1921, '{INDEX} Tour Packages'!$A:$A, 0),
      MATCH("Destination Code", '{INDEX} Tour Packages'!$4:$4, 0)
    ),
    "UNKNOWN"
  ) &amp; "-" &amp;
  TEXT(COUNTIFS(P$4:P1921,P1921),"0000")
)
</f>
        <v/>
      </c>
    </row>
    <row r="1922">
      <c r="A1922" s="155"/>
      <c r="B1922" s="147"/>
      <c r="C1922" s="147"/>
      <c r="D1922" s="147"/>
      <c r="E1922" s="147"/>
      <c r="F1922" s="147"/>
      <c r="G1922" s="147"/>
      <c r="H1922" s="147"/>
      <c r="I1922" s="147"/>
      <c r="J1922" s="147"/>
      <c r="K1922" s="147"/>
      <c r="L1922" s="147"/>
      <c r="M1922" s="147"/>
      <c r="N1922" s="147"/>
      <c r="O1922" s="147"/>
      <c r="P1922" s="147"/>
      <c r="Q1922" s="147"/>
      <c r="R1922" s="147"/>
      <c r="S1922" s="147"/>
      <c r="T1922" s="147"/>
      <c r="U1922" s="147"/>
      <c r="V1922" s="147"/>
      <c r="W1922" s="147"/>
      <c r="X1922" s="147"/>
      <c r="Y1922" s="147"/>
      <c r="Z1922" s="147"/>
      <c r="AA1922" s="147"/>
      <c r="AB1922" s="147"/>
      <c r="AC1922" s="147"/>
      <c r="AD1922" s="147"/>
      <c r="AE1922" s="147"/>
      <c r="AF1922" s="147"/>
      <c r="AG1922" s="148" t="str">
        <f t="array" ref="AG1922">IF($P1922="", "",
  "IMT-" &amp; TEXT($A1922,"yyyy-mm-dd") &amp; "-" &amp;
  IFERROR(
    INDEX('{INDEX} Tour Packages'!A:AC,
      MATCH($P1922, '{INDEX} Tour Packages'!$A:$A, 0),
      MATCH("Destination Code", '{INDEX} Tour Packages'!$4:$4, 0)
    ),
    "UNKNOWN"
  ) &amp; "-" &amp;
  TEXT(COUNTIFS(P$4:P1922,P1922),"0000")
)
</f>
        <v/>
      </c>
    </row>
    <row r="1923">
      <c r="A1923" s="156"/>
      <c r="B1923" s="157"/>
      <c r="C1923" s="157"/>
      <c r="D1923" s="157"/>
      <c r="E1923" s="157"/>
      <c r="F1923" s="157"/>
      <c r="G1923" s="157"/>
      <c r="H1923" s="157"/>
      <c r="I1923" s="157"/>
      <c r="J1923" s="157"/>
      <c r="K1923" s="157"/>
      <c r="L1923" s="157"/>
      <c r="M1923" s="157"/>
      <c r="N1923" s="157"/>
      <c r="O1923" s="157"/>
      <c r="P1923" s="157"/>
      <c r="Q1923" s="157"/>
      <c r="R1923" s="157"/>
      <c r="S1923" s="157"/>
      <c r="T1923" s="157"/>
      <c r="U1923" s="157"/>
      <c r="V1923" s="157"/>
      <c r="W1923" s="157"/>
      <c r="X1923" s="157"/>
      <c r="Y1923" s="157"/>
      <c r="Z1923" s="157"/>
      <c r="AA1923" s="157"/>
      <c r="AB1923" s="157"/>
      <c r="AC1923" s="157"/>
      <c r="AD1923" s="157"/>
      <c r="AE1923" s="157"/>
      <c r="AF1923" s="157"/>
      <c r="AG1923" s="158" t="str">
        <f t="array" ref="AG1923">IF($P1923="", "",
  "IMT-" &amp; TEXT($A1923,"yyyy-mm-dd") &amp; "-" &amp;
  IFERROR(
    INDEX('{INDEX} Tour Packages'!A:AC,
      MATCH($P1923, '{INDEX} Tour Packages'!$A:$A, 0),
      MATCH("Destination Code", '{INDEX} Tour Packages'!$4:$4, 0)
    ),
    "UNKNOWN"
  ) &amp; "-" &amp;
  TEXT(COUNTIFS(P$4:P1923,P1923),"0000")
)
</f>
        <v/>
      </c>
    </row>
    <row r="1924">
      <c r="A1924" s="155"/>
      <c r="B1924" s="147"/>
      <c r="C1924" s="147"/>
      <c r="D1924" s="147"/>
      <c r="E1924" s="147"/>
      <c r="F1924" s="147"/>
      <c r="G1924" s="147"/>
      <c r="H1924" s="147"/>
      <c r="I1924" s="147"/>
      <c r="J1924" s="147"/>
      <c r="K1924" s="147"/>
      <c r="L1924" s="147"/>
      <c r="M1924" s="147"/>
      <c r="N1924" s="147"/>
      <c r="O1924" s="147"/>
      <c r="P1924" s="147"/>
      <c r="Q1924" s="147"/>
      <c r="R1924" s="147"/>
      <c r="S1924" s="147"/>
      <c r="T1924" s="147"/>
      <c r="U1924" s="147"/>
      <c r="V1924" s="147"/>
      <c r="W1924" s="147"/>
      <c r="X1924" s="147"/>
      <c r="Y1924" s="147"/>
      <c r="Z1924" s="147"/>
      <c r="AA1924" s="147"/>
      <c r="AB1924" s="147"/>
      <c r="AC1924" s="147"/>
      <c r="AD1924" s="147"/>
      <c r="AE1924" s="147"/>
      <c r="AF1924" s="147"/>
      <c r="AG1924" s="148" t="str">
        <f t="array" ref="AG1924">IF($P1924="", "",
  "IMT-" &amp; TEXT($A1924,"yyyy-mm-dd") &amp; "-" &amp;
  IFERROR(
    INDEX('{INDEX} Tour Packages'!A:AC,
      MATCH($P1924, '{INDEX} Tour Packages'!$A:$A, 0),
      MATCH("Destination Code", '{INDEX} Tour Packages'!$4:$4, 0)
    ),
    "UNKNOWN"
  ) &amp; "-" &amp;
  TEXT(COUNTIFS(P$4:P1924,P1924),"0000")
)
</f>
        <v/>
      </c>
    </row>
    <row r="1925">
      <c r="A1925" s="156"/>
      <c r="B1925" s="157"/>
      <c r="C1925" s="157"/>
      <c r="D1925" s="157"/>
      <c r="E1925" s="157"/>
      <c r="F1925" s="157"/>
      <c r="G1925" s="157"/>
      <c r="H1925" s="157"/>
      <c r="I1925" s="157"/>
      <c r="J1925" s="157"/>
      <c r="K1925" s="157"/>
      <c r="L1925" s="157"/>
      <c r="M1925" s="157"/>
      <c r="N1925" s="157"/>
      <c r="O1925" s="157"/>
      <c r="P1925" s="157"/>
      <c r="Q1925" s="157"/>
      <c r="R1925" s="157"/>
      <c r="S1925" s="157"/>
      <c r="T1925" s="157"/>
      <c r="U1925" s="157"/>
      <c r="V1925" s="157"/>
      <c r="W1925" s="157"/>
      <c r="X1925" s="157"/>
      <c r="Y1925" s="157"/>
      <c r="Z1925" s="157"/>
      <c r="AA1925" s="157"/>
      <c r="AB1925" s="157"/>
      <c r="AC1925" s="157"/>
      <c r="AD1925" s="157"/>
      <c r="AE1925" s="157"/>
      <c r="AF1925" s="157"/>
      <c r="AG1925" s="158" t="str">
        <f t="array" ref="AG1925">IF($P1925="", "",
  "IMT-" &amp; TEXT($A1925,"yyyy-mm-dd") &amp; "-" &amp;
  IFERROR(
    INDEX('{INDEX} Tour Packages'!A:AC,
      MATCH($P1925, '{INDEX} Tour Packages'!$A:$A, 0),
      MATCH("Destination Code", '{INDEX} Tour Packages'!$4:$4, 0)
    ),
    "UNKNOWN"
  ) &amp; "-" &amp;
  TEXT(COUNTIFS(P$4:P1925,P1925),"0000")
)
</f>
        <v/>
      </c>
    </row>
    <row r="1926">
      <c r="A1926" s="155"/>
      <c r="B1926" s="147"/>
      <c r="C1926" s="147"/>
      <c r="D1926" s="147"/>
      <c r="E1926" s="147"/>
      <c r="F1926" s="147"/>
      <c r="G1926" s="147"/>
      <c r="H1926" s="147"/>
      <c r="I1926" s="147"/>
      <c r="J1926" s="147"/>
      <c r="K1926" s="147"/>
      <c r="L1926" s="147"/>
      <c r="M1926" s="147"/>
      <c r="N1926" s="147"/>
      <c r="O1926" s="147"/>
      <c r="P1926" s="147"/>
      <c r="Q1926" s="147"/>
      <c r="R1926" s="147"/>
      <c r="S1926" s="147"/>
      <c r="T1926" s="147"/>
      <c r="U1926" s="147"/>
      <c r="V1926" s="147"/>
      <c r="W1926" s="147"/>
      <c r="X1926" s="147"/>
      <c r="Y1926" s="147"/>
      <c r="Z1926" s="147"/>
      <c r="AA1926" s="147"/>
      <c r="AB1926" s="147"/>
      <c r="AC1926" s="147"/>
      <c r="AD1926" s="147"/>
      <c r="AE1926" s="147"/>
      <c r="AF1926" s="147"/>
      <c r="AG1926" s="148" t="str">
        <f t="array" ref="AG1926">IF($P1926="", "",
  "IMT-" &amp; TEXT($A1926,"yyyy-mm-dd") &amp; "-" &amp;
  IFERROR(
    INDEX('{INDEX} Tour Packages'!A:AC,
      MATCH($P1926, '{INDEX} Tour Packages'!$A:$A, 0),
      MATCH("Destination Code", '{INDEX} Tour Packages'!$4:$4, 0)
    ),
    "UNKNOWN"
  ) &amp; "-" &amp;
  TEXT(COUNTIFS(P$4:P1926,P1926),"0000")
)
</f>
        <v/>
      </c>
    </row>
    <row r="1927">
      <c r="A1927" s="156"/>
      <c r="B1927" s="157"/>
      <c r="C1927" s="157"/>
      <c r="D1927" s="157"/>
      <c r="E1927" s="157"/>
      <c r="F1927" s="157"/>
      <c r="G1927" s="157"/>
      <c r="H1927" s="157"/>
      <c r="I1927" s="157"/>
      <c r="J1927" s="157"/>
      <c r="K1927" s="157"/>
      <c r="L1927" s="157"/>
      <c r="M1927" s="157"/>
      <c r="N1927" s="157"/>
      <c r="O1927" s="157"/>
      <c r="P1927" s="157"/>
      <c r="Q1927" s="157"/>
      <c r="R1927" s="157"/>
      <c r="S1927" s="157"/>
      <c r="T1927" s="157"/>
      <c r="U1927" s="157"/>
      <c r="V1927" s="157"/>
      <c r="W1927" s="157"/>
      <c r="X1927" s="157"/>
      <c r="Y1927" s="157"/>
      <c r="Z1927" s="157"/>
      <c r="AA1927" s="157"/>
      <c r="AB1927" s="157"/>
      <c r="AC1927" s="157"/>
      <c r="AD1927" s="157"/>
      <c r="AE1927" s="157"/>
      <c r="AF1927" s="157"/>
      <c r="AG1927" s="158" t="str">
        <f t="array" ref="AG1927">IF($P1927="", "",
  "IMT-" &amp; TEXT($A1927,"yyyy-mm-dd") &amp; "-" &amp;
  IFERROR(
    INDEX('{INDEX} Tour Packages'!A:AC,
      MATCH($P1927, '{INDEX} Tour Packages'!$A:$A, 0),
      MATCH("Destination Code", '{INDEX} Tour Packages'!$4:$4, 0)
    ),
    "UNKNOWN"
  ) &amp; "-" &amp;
  TEXT(COUNTIFS(P$4:P1927,P1927),"0000")
)
</f>
        <v/>
      </c>
    </row>
    <row r="1928">
      <c r="A1928" s="155"/>
      <c r="B1928" s="147"/>
      <c r="C1928" s="147"/>
      <c r="D1928" s="147"/>
      <c r="E1928" s="147"/>
      <c r="F1928" s="147"/>
      <c r="G1928" s="147"/>
      <c r="H1928" s="147"/>
      <c r="I1928" s="147"/>
      <c r="J1928" s="147"/>
      <c r="K1928" s="147"/>
      <c r="L1928" s="147"/>
      <c r="M1928" s="147"/>
      <c r="N1928" s="147"/>
      <c r="O1928" s="147"/>
      <c r="P1928" s="147"/>
      <c r="Q1928" s="147"/>
      <c r="R1928" s="147"/>
      <c r="S1928" s="147"/>
      <c r="T1928" s="147"/>
      <c r="U1928" s="147"/>
      <c r="V1928" s="147"/>
      <c r="W1928" s="147"/>
      <c r="X1928" s="147"/>
      <c r="Y1928" s="147"/>
      <c r="Z1928" s="147"/>
      <c r="AA1928" s="147"/>
      <c r="AB1928" s="147"/>
      <c r="AC1928" s="147"/>
      <c r="AD1928" s="147"/>
      <c r="AE1928" s="147"/>
      <c r="AF1928" s="147"/>
      <c r="AG1928" s="148" t="str">
        <f t="array" ref="AG1928">IF($P1928="", "",
  "IMT-" &amp; TEXT($A1928,"yyyy-mm-dd") &amp; "-" &amp;
  IFERROR(
    INDEX('{INDEX} Tour Packages'!A:AC,
      MATCH($P1928, '{INDEX} Tour Packages'!$A:$A, 0),
      MATCH("Destination Code", '{INDEX} Tour Packages'!$4:$4, 0)
    ),
    "UNKNOWN"
  ) &amp; "-" &amp;
  TEXT(COUNTIFS(P$4:P1928,P1928),"0000")
)
</f>
        <v/>
      </c>
    </row>
    <row r="1929">
      <c r="A1929" s="156"/>
      <c r="B1929" s="157"/>
      <c r="C1929" s="157"/>
      <c r="D1929" s="157"/>
      <c r="E1929" s="157"/>
      <c r="F1929" s="157"/>
      <c r="G1929" s="157"/>
      <c r="H1929" s="157"/>
      <c r="I1929" s="157"/>
      <c r="J1929" s="157"/>
      <c r="K1929" s="157"/>
      <c r="L1929" s="157"/>
      <c r="M1929" s="157"/>
      <c r="N1929" s="157"/>
      <c r="O1929" s="157"/>
      <c r="P1929" s="157"/>
      <c r="Q1929" s="157"/>
      <c r="R1929" s="157"/>
      <c r="S1929" s="157"/>
      <c r="T1929" s="157"/>
      <c r="U1929" s="157"/>
      <c r="V1929" s="157"/>
      <c r="W1929" s="157"/>
      <c r="X1929" s="157"/>
      <c r="Y1929" s="157"/>
      <c r="Z1929" s="157"/>
      <c r="AA1929" s="157"/>
      <c r="AB1929" s="157"/>
      <c r="AC1929" s="157"/>
      <c r="AD1929" s="157"/>
      <c r="AE1929" s="157"/>
      <c r="AF1929" s="157"/>
      <c r="AG1929" s="158" t="str">
        <f t="array" ref="AG1929">IF($P1929="", "",
  "IMT-" &amp; TEXT($A1929,"yyyy-mm-dd") &amp; "-" &amp;
  IFERROR(
    INDEX('{INDEX} Tour Packages'!A:AC,
      MATCH($P1929, '{INDEX} Tour Packages'!$A:$A, 0),
      MATCH("Destination Code", '{INDEX} Tour Packages'!$4:$4, 0)
    ),
    "UNKNOWN"
  ) &amp; "-" &amp;
  TEXT(COUNTIFS(P$4:P1929,P1929),"0000")
)
</f>
        <v/>
      </c>
    </row>
    <row r="1930">
      <c r="A1930" s="155"/>
      <c r="B1930" s="147"/>
      <c r="C1930" s="147"/>
      <c r="D1930" s="147"/>
      <c r="E1930" s="147"/>
      <c r="F1930" s="147"/>
      <c r="G1930" s="147"/>
      <c r="H1930" s="147"/>
      <c r="I1930" s="147"/>
      <c r="J1930" s="147"/>
      <c r="K1930" s="147"/>
      <c r="L1930" s="147"/>
      <c r="M1930" s="147"/>
      <c r="N1930" s="147"/>
      <c r="O1930" s="147"/>
      <c r="P1930" s="147"/>
      <c r="Q1930" s="147"/>
      <c r="R1930" s="147"/>
      <c r="S1930" s="147"/>
      <c r="T1930" s="147"/>
      <c r="U1930" s="147"/>
      <c r="V1930" s="147"/>
      <c r="W1930" s="147"/>
      <c r="X1930" s="147"/>
      <c r="Y1930" s="147"/>
      <c r="Z1930" s="147"/>
      <c r="AA1930" s="147"/>
      <c r="AB1930" s="147"/>
      <c r="AC1930" s="147"/>
      <c r="AD1930" s="147"/>
      <c r="AE1930" s="147"/>
      <c r="AF1930" s="147"/>
      <c r="AG1930" s="148" t="str">
        <f t="array" ref="AG1930">IF($P1930="", "",
  "IMT-" &amp; TEXT($A1930,"yyyy-mm-dd") &amp; "-" &amp;
  IFERROR(
    INDEX('{INDEX} Tour Packages'!A:AC,
      MATCH($P1930, '{INDEX} Tour Packages'!$A:$A, 0),
      MATCH("Destination Code", '{INDEX} Tour Packages'!$4:$4, 0)
    ),
    "UNKNOWN"
  ) &amp; "-" &amp;
  TEXT(COUNTIFS(P$4:P1930,P1930),"0000")
)
</f>
        <v/>
      </c>
    </row>
    <row r="1931">
      <c r="A1931" s="156"/>
      <c r="B1931" s="157"/>
      <c r="C1931" s="157"/>
      <c r="D1931" s="157"/>
      <c r="E1931" s="157"/>
      <c r="F1931" s="157"/>
      <c r="G1931" s="157"/>
      <c r="H1931" s="157"/>
      <c r="I1931" s="157"/>
      <c r="J1931" s="157"/>
      <c r="K1931" s="157"/>
      <c r="L1931" s="157"/>
      <c r="M1931" s="157"/>
      <c r="N1931" s="157"/>
      <c r="O1931" s="157"/>
      <c r="P1931" s="157"/>
      <c r="Q1931" s="157"/>
      <c r="R1931" s="157"/>
      <c r="S1931" s="157"/>
      <c r="T1931" s="157"/>
      <c r="U1931" s="157"/>
      <c r="V1931" s="157"/>
      <c r="W1931" s="157"/>
      <c r="X1931" s="157"/>
      <c r="Y1931" s="157"/>
      <c r="Z1931" s="157"/>
      <c r="AA1931" s="157"/>
      <c r="AB1931" s="157"/>
      <c r="AC1931" s="157"/>
      <c r="AD1931" s="157"/>
      <c r="AE1931" s="157"/>
      <c r="AF1931" s="157"/>
      <c r="AG1931" s="158" t="str">
        <f t="array" ref="AG1931">IF($P1931="", "",
  "IMT-" &amp; TEXT($A1931,"yyyy-mm-dd") &amp; "-" &amp;
  IFERROR(
    INDEX('{INDEX} Tour Packages'!A:AC,
      MATCH($P1931, '{INDEX} Tour Packages'!$A:$A, 0),
      MATCH("Destination Code", '{INDEX} Tour Packages'!$4:$4, 0)
    ),
    "UNKNOWN"
  ) &amp; "-" &amp;
  TEXT(COUNTIFS(P$4:P1931,P1931),"0000")
)
</f>
        <v/>
      </c>
    </row>
    <row r="1932">
      <c r="A1932" s="155"/>
      <c r="B1932" s="147"/>
      <c r="C1932" s="147"/>
      <c r="D1932" s="147"/>
      <c r="E1932" s="147"/>
      <c r="F1932" s="147"/>
      <c r="G1932" s="147"/>
      <c r="H1932" s="147"/>
      <c r="I1932" s="147"/>
      <c r="J1932" s="147"/>
      <c r="K1932" s="147"/>
      <c r="L1932" s="147"/>
      <c r="M1932" s="147"/>
      <c r="N1932" s="147"/>
      <c r="O1932" s="147"/>
      <c r="P1932" s="147"/>
      <c r="Q1932" s="147"/>
      <c r="R1932" s="147"/>
      <c r="S1932" s="147"/>
      <c r="T1932" s="147"/>
      <c r="U1932" s="147"/>
      <c r="V1932" s="147"/>
      <c r="W1932" s="147"/>
      <c r="X1932" s="147"/>
      <c r="Y1932" s="147"/>
      <c r="Z1932" s="147"/>
      <c r="AA1932" s="147"/>
      <c r="AB1932" s="147"/>
      <c r="AC1932" s="147"/>
      <c r="AD1932" s="147"/>
      <c r="AE1932" s="147"/>
      <c r="AF1932" s="147"/>
      <c r="AG1932" s="148" t="str">
        <f t="array" ref="AG1932">IF($P1932="", "",
  "IMT-" &amp; TEXT($A1932,"yyyy-mm-dd") &amp; "-" &amp;
  IFERROR(
    INDEX('{INDEX} Tour Packages'!A:AC,
      MATCH($P1932, '{INDEX} Tour Packages'!$A:$A, 0),
      MATCH("Destination Code", '{INDEX} Tour Packages'!$4:$4, 0)
    ),
    "UNKNOWN"
  ) &amp; "-" &amp;
  TEXT(COUNTIFS(P$4:P1932,P1932),"0000")
)
</f>
        <v/>
      </c>
    </row>
    <row r="1933">
      <c r="A1933" s="156"/>
      <c r="B1933" s="157"/>
      <c r="C1933" s="157"/>
      <c r="D1933" s="157"/>
      <c r="E1933" s="157"/>
      <c r="F1933" s="157"/>
      <c r="G1933" s="157"/>
      <c r="H1933" s="157"/>
      <c r="I1933" s="157"/>
      <c r="J1933" s="157"/>
      <c r="K1933" s="157"/>
      <c r="L1933" s="157"/>
      <c r="M1933" s="157"/>
      <c r="N1933" s="157"/>
      <c r="O1933" s="157"/>
      <c r="P1933" s="157"/>
      <c r="Q1933" s="157"/>
      <c r="R1933" s="157"/>
      <c r="S1933" s="157"/>
      <c r="T1933" s="157"/>
      <c r="U1933" s="157"/>
      <c r="V1933" s="157"/>
      <c r="W1933" s="157"/>
      <c r="X1933" s="157"/>
      <c r="Y1933" s="157"/>
      <c r="Z1933" s="157"/>
      <c r="AA1933" s="157"/>
      <c r="AB1933" s="157"/>
      <c r="AC1933" s="157"/>
      <c r="AD1933" s="157"/>
      <c r="AE1933" s="157"/>
      <c r="AF1933" s="157"/>
      <c r="AG1933" s="158" t="str">
        <f t="array" ref="AG1933">IF($P1933="", "",
  "IMT-" &amp; TEXT($A1933,"yyyy-mm-dd") &amp; "-" &amp;
  IFERROR(
    INDEX('{INDEX} Tour Packages'!A:AC,
      MATCH($P1933, '{INDEX} Tour Packages'!$A:$A, 0),
      MATCH("Destination Code", '{INDEX} Tour Packages'!$4:$4, 0)
    ),
    "UNKNOWN"
  ) &amp; "-" &amp;
  TEXT(COUNTIFS(P$4:P1933,P1933),"0000")
)
</f>
        <v/>
      </c>
    </row>
    <row r="1934">
      <c r="A1934" s="155"/>
      <c r="B1934" s="147"/>
      <c r="C1934" s="147"/>
      <c r="D1934" s="147"/>
      <c r="E1934" s="147"/>
      <c r="F1934" s="147"/>
      <c r="G1934" s="147"/>
      <c r="H1934" s="147"/>
      <c r="I1934" s="147"/>
      <c r="J1934" s="147"/>
      <c r="K1934" s="147"/>
      <c r="L1934" s="147"/>
      <c r="M1934" s="147"/>
      <c r="N1934" s="147"/>
      <c r="O1934" s="147"/>
      <c r="P1934" s="147"/>
      <c r="Q1934" s="147"/>
      <c r="R1934" s="147"/>
      <c r="S1934" s="147"/>
      <c r="T1934" s="147"/>
      <c r="U1934" s="147"/>
      <c r="V1934" s="147"/>
      <c r="W1934" s="147"/>
      <c r="X1934" s="147"/>
      <c r="Y1934" s="147"/>
      <c r="Z1934" s="147"/>
      <c r="AA1934" s="147"/>
      <c r="AB1934" s="147"/>
      <c r="AC1934" s="147"/>
      <c r="AD1934" s="147"/>
      <c r="AE1934" s="147"/>
      <c r="AF1934" s="147"/>
      <c r="AG1934" s="148" t="str">
        <f t="array" ref="AG1934">IF($P1934="", "",
  "IMT-" &amp; TEXT($A1934,"yyyy-mm-dd") &amp; "-" &amp;
  IFERROR(
    INDEX('{INDEX} Tour Packages'!A:AC,
      MATCH($P1934, '{INDEX} Tour Packages'!$A:$A, 0),
      MATCH("Destination Code", '{INDEX} Tour Packages'!$4:$4, 0)
    ),
    "UNKNOWN"
  ) &amp; "-" &amp;
  TEXT(COUNTIFS(P$4:P1934,P1934),"0000")
)
</f>
        <v/>
      </c>
    </row>
    <row r="1935">
      <c r="A1935" s="156"/>
      <c r="B1935" s="157"/>
      <c r="C1935" s="157"/>
      <c r="D1935" s="157"/>
      <c r="E1935" s="157"/>
      <c r="F1935" s="157"/>
      <c r="G1935" s="157"/>
      <c r="H1935" s="157"/>
      <c r="I1935" s="157"/>
      <c r="J1935" s="157"/>
      <c r="K1935" s="157"/>
      <c r="L1935" s="157"/>
      <c r="M1935" s="157"/>
      <c r="N1935" s="157"/>
      <c r="O1935" s="157"/>
      <c r="P1935" s="157"/>
      <c r="Q1935" s="157"/>
      <c r="R1935" s="157"/>
      <c r="S1935" s="157"/>
      <c r="T1935" s="157"/>
      <c r="U1935" s="157"/>
      <c r="V1935" s="157"/>
      <c r="W1935" s="157"/>
      <c r="X1935" s="157"/>
      <c r="Y1935" s="157"/>
      <c r="Z1935" s="157"/>
      <c r="AA1935" s="157"/>
      <c r="AB1935" s="157"/>
      <c r="AC1935" s="157"/>
      <c r="AD1935" s="157"/>
      <c r="AE1935" s="157"/>
      <c r="AF1935" s="157"/>
      <c r="AG1935" s="158" t="str">
        <f t="array" ref="AG1935">IF($P1935="", "",
  "IMT-" &amp; TEXT($A1935,"yyyy-mm-dd") &amp; "-" &amp;
  IFERROR(
    INDEX('{INDEX} Tour Packages'!A:AC,
      MATCH($P1935, '{INDEX} Tour Packages'!$A:$A, 0),
      MATCH("Destination Code", '{INDEX} Tour Packages'!$4:$4, 0)
    ),
    "UNKNOWN"
  ) &amp; "-" &amp;
  TEXT(COUNTIFS(P$4:P1935,P1935),"0000")
)
</f>
        <v/>
      </c>
    </row>
    <row r="1936">
      <c r="A1936" s="155"/>
      <c r="B1936" s="147"/>
      <c r="C1936" s="147"/>
      <c r="D1936" s="147"/>
      <c r="E1936" s="147"/>
      <c r="F1936" s="147"/>
      <c r="G1936" s="147"/>
      <c r="H1936" s="147"/>
      <c r="I1936" s="147"/>
      <c r="J1936" s="147"/>
      <c r="K1936" s="147"/>
      <c r="L1936" s="147"/>
      <c r="M1936" s="147"/>
      <c r="N1936" s="147"/>
      <c r="O1936" s="147"/>
      <c r="P1936" s="147"/>
      <c r="Q1936" s="147"/>
      <c r="R1936" s="147"/>
      <c r="S1936" s="147"/>
      <c r="T1936" s="147"/>
      <c r="U1936" s="147"/>
      <c r="V1936" s="147"/>
      <c r="W1936" s="147"/>
      <c r="X1936" s="147"/>
      <c r="Y1936" s="147"/>
      <c r="Z1936" s="147"/>
      <c r="AA1936" s="147"/>
      <c r="AB1936" s="147"/>
      <c r="AC1936" s="147"/>
      <c r="AD1936" s="147"/>
      <c r="AE1936" s="147"/>
      <c r="AF1936" s="147"/>
      <c r="AG1936" s="148" t="str">
        <f t="array" ref="AG1936">IF($P1936="", "",
  "IMT-" &amp; TEXT($A1936,"yyyy-mm-dd") &amp; "-" &amp;
  IFERROR(
    INDEX('{INDEX} Tour Packages'!A:AC,
      MATCH($P1936, '{INDEX} Tour Packages'!$A:$A, 0),
      MATCH("Destination Code", '{INDEX} Tour Packages'!$4:$4, 0)
    ),
    "UNKNOWN"
  ) &amp; "-" &amp;
  TEXT(COUNTIFS(P$4:P1936,P1936),"0000")
)
</f>
        <v/>
      </c>
    </row>
    <row r="1937">
      <c r="A1937" s="156"/>
      <c r="B1937" s="157"/>
      <c r="C1937" s="157"/>
      <c r="D1937" s="157"/>
      <c r="E1937" s="157"/>
      <c r="F1937" s="157"/>
      <c r="G1937" s="157"/>
      <c r="H1937" s="157"/>
      <c r="I1937" s="157"/>
      <c r="J1937" s="157"/>
      <c r="K1937" s="157"/>
      <c r="L1937" s="157"/>
      <c r="M1937" s="157"/>
      <c r="N1937" s="157"/>
      <c r="O1937" s="157"/>
      <c r="P1937" s="157"/>
      <c r="Q1937" s="157"/>
      <c r="R1937" s="157"/>
      <c r="S1937" s="157"/>
      <c r="T1937" s="157"/>
      <c r="U1937" s="157"/>
      <c r="V1937" s="157"/>
      <c r="W1937" s="157"/>
      <c r="X1937" s="157"/>
      <c r="Y1937" s="157"/>
      <c r="Z1937" s="157"/>
      <c r="AA1937" s="157"/>
      <c r="AB1937" s="157"/>
      <c r="AC1937" s="157"/>
      <c r="AD1937" s="157"/>
      <c r="AE1937" s="157"/>
      <c r="AF1937" s="157"/>
      <c r="AG1937" s="158" t="str">
        <f t="array" ref="AG1937">IF($P1937="", "",
  "IMT-" &amp; TEXT($A1937,"yyyy-mm-dd") &amp; "-" &amp;
  IFERROR(
    INDEX('{INDEX} Tour Packages'!A:AC,
      MATCH($P1937, '{INDEX} Tour Packages'!$A:$A, 0),
      MATCH("Destination Code", '{INDEX} Tour Packages'!$4:$4, 0)
    ),
    "UNKNOWN"
  ) &amp; "-" &amp;
  TEXT(COUNTIFS(P$4:P1937,P1937),"0000")
)
</f>
        <v/>
      </c>
    </row>
    <row r="1938">
      <c r="A1938" s="155"/>
      <c r="B1938" s="147"/>
      <c r="C1938" s="147"/>
      <c r="D1938" s="147"/>
      <c r="E1938" s="147"/>
      <c r="F1938" s="147"/>
      <c r="G1938" s="147"/>
      <c r="H1938" s="147"/>
      <c r="I1938" s="147"/>
      <c r="J1938" s="147"/>
      <c r="K1938" s="147"/>
      <c r="L1938" s="147"/>
      <c r="M1938" s="147"/>
      <c r="N1938" s="147"/>
      <c r="O1938" s="147"/>
      <c r="P1938" s="147"/>
      <c r="Q1938" s="147"/>
      <c r="R1938" s="147"/>
      <c r="S1938" s="147"/>
      <c r="T1938" s="147"/>
      <c r="U1938" s="147"/>
      <c r="V1938" s="147"/>
      <c r="W1938" s="147"/>
      <c r="X1938" s="147"/>
      <c r="Y1938" s="147"/>
      <c r="Z1938" s="147"/>
      <c r="AA1938" s="147"/>
      <c r="AB1938" s="147"/>
      <c r="AC1938" s="147"/>
      <c r="AD1938" s="147"/>
      <c r="AE1938" s="147"/>
      <c r="AF1938" s="147"/>
      <c r="AG1938" s="148" t="str">
        <f t="array" ref="AG1938">IF($P1938="", "",
  "IMT-" &amp; TEXT($A1938,"yyyy-mm-dd") &amp; "-" &amp;
  IFERROR(
    INDEX('{INDEX} Tour Packages'!A:AC,
      MATCH($P1938, '{INDEX} Tour Packages'!$A:$A, 0),
      MATCH("Destination Code", '{INDEX} Tour Packages'!$4:$4, 0)
    ),
    "UNKNOWN"
  ) &amp; "-" &amp;
  TEXT(COUNTIFS(P$4:P1938,P1938),"0000")
)
</f>
        <v/>
      </c>
    </row>
    <row r="1939">
      <c r="A1939" s="156"/>
      <c r="B1939" s="157"/>
      <c r="C1939" s="157"/>
      <c r="D1939" s="157"/>
      <c r="E1939" s="157"/>
      <c r="F1939" s="157"/>
      <c r="G1939" s="157"/>
      <c r="H1939" s="157"/>
      <c r="I1939" s="157"/>
      <c r="J1939" s="157"/>
      <c r="K1939" s="157"/>
      <c r="L1939" s="157"/>
      <c r="M1939" s="157"/>
      <c r="N1939" s="157"/>
      <c r="O1939" s="157"/>
      <c r="P1939" s="157"/>
      <c r="Q1939" s="157"/>
      <c r="R1939" s="157"/>
      <c r="S1939" s="157"/>
      <c r="T1939" s="157"/>
      <c r="U1939" s="157"/>
      <c r="V1939" s="157"/>
      <c r="W1939" s="157"/>
      <c r="X1939" s="157"/>
      <c r="Y1939" s="157"/>
      <c r="Z1939" s="157"/>
      <c r="AA1939" s="157"/>
      <c r="AB1939" s="157"/>
      <c r="AC1939" s="157"/>
      <c r="AD1939" s="157"/>
      <c r="AE1939" s="157"/>
      <c r="AF1939" s="157"/>
      <c r="AG1939" s="158" t="str">
        <f t="array" ref="AG1939">IF($P1939="", "",
  "IMT-" &amp; TEXT($A1939,"yyyy-mm-dd") &amp; "-" &amp;
  IFERROR(
    INDEX('{INDEX} Tour Packages'!A:AC,
      MATCH($P1939, '{INDEX} Tour Packages'!$A:$A, 0),
      MATCH("Destination Code", '{INDEX} Tour Packages'!$4:$4, 0)
    ),
    "UNKNOWN"
  ) &amp; "-" &amp;
  TEXT(COUNTIFS(P$4:P1939,P1939),"0000")
)
</f>
        <v/>
      </c>
    </row>
    <row r="1940">
      <c r="A1940" s="155"/>
      <c r="B1940" s="147"/>
      <c r="C1940" s="147"/>
      <c r="D1940" s="147"/>
      <c r="E1940" s="147"/>
      <c r="F1940" s="147"/>
      <c r="G1940" s="147"/>
      <c r="H1940" s="147"/>
      <c r="I1940" s="147"/>
      <c r="J1940" s="147"/>
      <c r="K1940" s="147"/>
      <c r="L1940" s="147"/>
      <c r="M1940" s="147"/>
      <c r="N1940" s="147"/>
      <c r="O1940" s="147"/>
      <c r="P1940" s="147"/>
      <c r="Q1940" s="147"/>
      <c r="R1940" s="147"/>
      <c r="S1940" s="147"/>
      <c r="T1940" s="147"/>
      <c r="U1940" s="147"/>
      <c r="V1940" s="147"/>
      <c r="W1940" s="147"/>
      <c r="X1940" s="147"/>
      <c r="Y1940" s="147"/>
      <c r="Z1940" s="147"/>
      <c r="AA1940" s="147"/>
      <c r="AB1940" s="147"/>
      <c r="AC1940" s="147"/>
      <c r="AD1940" s="147"/>
      <c r="AE1940" s="147"/>
      <c r="AF1940" s="147"/>
      <c r="AG1940" s="148" t="str">
        <f t="array" ref="AG1940">IF($P1940="", "",
  "IMT-" &amp; TEXT($A1940,"yyyy-mm-dd") &amp; "-" &amp;
  IFERROR(
    INDEX('{INDEX} Tour Packages'!A:AC,
      MATCH($P1940, '{INDEX} Tour Packages'!$A:$A, 0),
      MATCH("Destination Code", '{INDEX} Tour Packages'!$4:$4, 0)
    ),
    "UNKNOWN"
  ) &amp; "-" &amp;
  TEXT(COUNTIFS(P$4:P1940,P1940),"0000")
)
</f>
        <v/>
      </c>
    </row>
    <row r="1941">
      <c r="A1941" s="156"/>
      <c r="B1941" s="157"/>
      <c r="C1941" s="157"/>
      <c r="D1941" s="157"/>
      <c r="E1941" s="157"/>
      <c r="F1941" s="157"/>
      <c r="G1941" s="157"/>
      <c r="H1941" s="157"/>
      <c r="I1941" s="157"/>
      <c r="J1941" s="157"/>
      <c r="K1941" s="157"/>
      <c r="L1941" s="157"/>
      <c r="M1941" s="157"/>
      <c r="N1941" s="157"/>
      <c r="O1941" s="157"/>
      <c r="P1941" s="157"/>
      <c r="Q1941" s="157"/>
      <c r="R1941" s="157"/>
      <c r="S1941" s="157"/>
      <c r="T1941" s="157"/>
      <c r="U1941" s="157"/>
      <c r="V1941" s="157"/>
      <c r="W1941" s="157"/>
      <c r="X1941" s="157"/>
      <c r="Y1941" s="157"/>
      <c r="Z1941" s="157"/>
      <c r="AA1941" s="157"/>
      <c r="AB1941" s="157"/>
      <c r="AC1941" s="157"/>
      <c r="AD1941" s="157"/>
      <c r="AE1941" s="157"/>
      <c r="AF1941" s="157"/>
      <c r="AG1941" s="158" t="str">
        <f t="array" ref="AG1941">IF($P1941="", "",
  "IMT-" &amp; TEXT($A1941,"yyyy-mm-dd") &amp; "-" &amp;
  IFERROR(
    INDEX('{INDEX} Tour Packages'!A:AC,
      MATCH($P1941, '{INDEX} Tour Packages'!$A:$A, 0),
      MATCH("Destination Code", '{INDEX} Tour Packages'!$4:$4, 0)
    ),
    "UNKNOWN"
  ) &amp; "-" &amp;
  TEXT(COUNTIFS(P$4:P1941,P1941),"0000")
)
</f>
        <v/>
      </c>
    </row>
    <row r="1942">
      <c r="A1942" s="155"/>
      <c r="B1942" s="147"/>
      <c r="C1942" s="147"/>
      <c r="D1942" s="147"/>
      <c r="E1942" s="147"/>
      <c r="F1942" s="147"/>
      <c r="G1942" s="147"/>
      <c r="H1942" s="147"/>
      <c r="I1942" s="147"/>
      <c r="J1942" s="147"/>
      <c r="K1942" s="147"/>
      <c r="L1942" s="147"/>
      <c r="M1942" s="147"/>
      <c r="N1942" s="147"/>
      <c r="O1942" s="147"/>
      <c r="P1942" s="147"/>
      <c r="Q1942" s="147"/>
      <c r="R1942" s="147"/>
      <c r="S1942" s="147"/>
      <c r="T1942" s="147"/>
      <c r="U1942" s="147"/>
      <c r="V1942" s="147"/>
      <c r="W1942" s="147"/>
      <c r="X1942" s="147"/>
      <c r="Y1942" s="147"/>
      <c r="Z1942" s="147"/>
      <c r="AA1942" s="147"/>
      <c r="AB1942" s="147"/>
      <c r="AC1942" s="147"/>
      <c r="AD1942" s="147"/>
      <c r="AE1942" s="147"/>
      <c r="AF1942" s="147"/>
      <c r="AG1942" s="148" t="str">
        <f t="array" ref="AG1942">IF($P1942="", "",
  "IMT-" &amp; TEXT($A1942,"yyyy-mm-dd") &amp; "-" &amp;
  IFERROR(
    INDEX('{INDEX} Tour Packages'!A:AC,
      MATCH($P1942, '{INDEX} Tour Packages'!$A:$A, 0),
      MATCH("Destination Code", '{INDEX} Tour Packages'!$4:$4, 0)
    ),
    "UNKNOWN"
  ) &amp; "-" &amp;
  TEXT(COUNTIFS(P$4:P1942,P1942),"0000")
)
</f>
        <v/>
      </c>
    </row>
    <row r="1943">
      <c r="A1943" s="156"/>
      <c r="B1943" s="157"/>
      <c r="C1943" s="157"/>
      <c r="D1943" s="157"/>
      <c r="E1943" s="157"/>
      <c r="F1943" s="157"/>
      <c r="G1943" s="157"/>
      <c r="H1943" s="157"/>
      <c r="I1943" s="157"/>
      <c r="J1943" s="157"/>
      <c r="K1943" s="157"/>
      <c r="L1943" s="157"/>
      <c r="M1943" s="157"/>
      <c r="N1943" s="157"/>
      <c r="O1943" s="157"/>
      <c r="P1943" s="157"/>
      <c r="Q1943" s="157"/>
      <c r="R1943" s="157"/>
      <c r="S1943" s="157"/>
      <c r="T1943" s="157"/>
      <c r="U1943" s="157"/>
      <c r="V1943" s="157"/>
      <c r="W1943" s="157"/>
      <c r="X1943" s="157"/>
      <c r="Y1943" s="157"/>
      <c r="Z1943" s="157"/>
      <c r="AA1943" s="157"/>
      <c r="AB1943" s="157"/>
      <c r="AC1943" s="157"/>
      <c r="AD1943" s="157"/>
      <c r="AE1943" s="157"/>
      <c r="AF1943" s="157"/>
      <c r="AG1943" s="158" t="str">
        <f t="array" ref="AG1943">IF($P1943="", "",
  "IMT-" &amp; TEXT($A1943,"yyyy-mm-dd") &amp; "-" &amp;
  IFERROR(
    INDEX('{INDEX} Tour Packages'!A:AC,
      MATCH($P1943, '{INDEX} Tour Packages'!$A:$A, 0),
      MATCH("Destination Code", '{INDEX} Tour Packages'!$4:$4, 0)
    ),
    "UNKNOWN"
  ) &amp; "-" &amp;
  TEXT(COUNTIFS(P$4:P1943,P1943),"0000")
)
</f>
        <v/>
      </c>
    </row>
    <row r="1944">
      <c r="A1944" s="155"/>
      <c r="B1944" s="147"/>
      <c r="C1944" s="147"/>
      <c r="D1944" s="147"/>
      <c r="E1944" s="147"/>
      <c r="F1944" s="147"/>
      <c r="G1944" s="147"/>
      <c r="H1944" s="147"/>
      <c r="I1944" s="147"/>
      <c r="J1944" s="147"/>
      <c r="K1944" s="147"/>
      <c r="L1944" s="147"/>
      <c r="M1944" s="147"/>
      <c r="N1944" s="147"/>
      <c r="O1944" s="147"/>
      <c r="P1944" s="147"/>
      <c r="Q1944" s="147"/>
      <c r="R1944" s="147"/>
      <c r="S1944" s="147"/>
      <c r="T1944" s="147"/>
      <c r="U1944" s="147"/>
      <c r="V1944" s="147"/>
      <c r="W1944" s="147"/>
      <c r="X1944" s="147"/>
      <c r="Y1944" s="147"/>
      <c r="Z1944" s="147"/>
      <c r="AA1944" s="147"/>
      <c r="AB1944" s="147"/>
      <c r="AC1944" s="147"/>
      <c r="AD1944" s="147"/>
      <c r="AE1944" s="147"/>
      <c r="AF1944" s="147"/>
      <c r="AG1944" s="148" t="str">
        <f t="array" ref="AG1944">IF($P1944="", "",
  "IMT-" &amp; TEXT($A1944,"yyyy-mm-dd") &amp; "-" &amp;
  IFERROR(
    INDEX('{INDEX} Tour Packages'!A:AC,
      MATCH($P1944, '{INDEX} Tour Packages'!$A:$A, 0),
      MATCH("Destination Code", '{INDEX} Tour Packages'!$4:$4, 0)
    ),
    "UNKNOWN"
  ) &amp; "-" &amp;
  TEXT(COUNTIFS(P$4:P1944,P1944),"0000")
)
</f>
        <v/>
      </c>
    </row>
    <row r="1945">
      <c r="A1945" s="156"/>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8" t="str">
        <f t="array" ref="AG1945">IF($P1945="", "",
  "IMT-" &amp; TEXT($A1945,"yyyy-mm-dd") &amp; "-" &amp;
  IFERROR(
    INDEX('{INDEX} Tour Packages'!A:AC,
      MATCH($P1945, '{INDEX} Tour Packages'!$A:$A, 0),
      MATCH("Destination Code", '{INDEX} Tour Packages'!$4:$4, 0)
    ),
    "UNKNOWN"
  ) &amp; "-" &amp;
  TEXT(COUNTIFS(P$4:P1945,P1945),"0000")
)
</f>
        <v/>
      </c>
    </row>
    <row r="1946">
      <c r="A1946" s="155"/>
      <c r="B1946" s="147"/>
      <c r="C1946" s="147"/>
      <c r="D1946" s="147"/>
      <c r="E1946" s="147"/>
      <c r="F1946" s="147"/>
      <c r="G1946" s="147"/>
      <c r="H1946" s="147"/>
      <c r="I1946" s="147"/>
      <c r="J1946" s="147"/>
      <c r="K1946" s="147"/>
      <c r="L1946" s="147"/>
      <c r="M1946" s="147"/>
      <c r="N1946" s="147"/>
      <c r="O1946" s="147"/>
      <c r="P1946" s="147"/>
      <c r="Q1946" s="147"/>
      <c r="R1946" s="147"/>
      <c r="S1946" s="147"/>
      <c r="T1946" s="147"/>
      <c r="U1946" s="147"/>
      <c r="V1946" s="147"/>
      <c r="W1946" s="147"/>
      <c r="X1946" s="147"/>
      <c r="Y1946" s="147"/>
      <c r="Z1946" s="147"/>
      <c r="AA1946" s="147"/>
      <c r="AB1946" s="147"/>
      <c r="AC1946" s="147"/>
      <c r="AD1946" s="147"/>
      <c r="AE1946" s="147"/>
      <c r="AF1946" s="147"/>
      <c r="AG1946" s="148" t="str">
        <f t="array" ref="AG1946">IF($P1946="", "",
  "IMT-" &amp; TEXT($A1946,"yyyy-mm-dd") &amp; "-" &amp;
  IFERROR(
    INDEX('{INDEX} Tour Packages'!A:AC,
      MATCH($P1946, '{INDEX} Tour Packages'!$A:$A, 0),
      MATCH("Destination Code", '{INDEX} Tour Packages'!$4:$4, 0)
    ),
    "UNKNOWN"
  ) &amp; "-" &amp;
  TEXT(COUNTIFS(P$4:P1946,P1946),"0000")
)
</f>
        <v/>
      </c>
    </row>
    <row r="1947">
      <c r="A1947" s="156"/>
      <c r="B1947" s="157"/>
      <c r="C1947" s="157"/>
      <c r="D1947" s="157"/>
      <c r="E1947" s="157"/>
      <c r="F1947" s="157"/>
      <c r="G1947" s="157"/>
      <c r="H1947" s="157"/>
      <c r="I1947" s="157"/>
      <c r="J1947" s="157"/>
      <c r="K1947" s="157"/>
      <c r="L1947" s="157"/>
      <c r="M1947" s="157"/>
      <c r="N1947" s="157"/>
      <c r="O1947" s="157"/>
      <c r="P1947" s="157"/>
      <c r="Q1947" s="157"/>
      <c r="R1947" s="157"/>
      <c r="S1947" s="157"/>
      <c r="T1947" s="157"/>
      <c r="U1947" s="157"/>
      <c r="V1947" s="157"/>
      <c r="W1947" s="157"/>
      <c r="X1947" s="157"/>
      <c r="Y1947" s="157"/>
      <c r="Z1947" s="157"/>
      <c r="AA1947" s="157"/>
      <c r="AB1947" s="157"/>
      <c r="AC1947" s="157"/>
      <c r="AD1947" s="157"/>
      <c r="AE1947" s="157"/>
      <c r="AF1947" s="157"/>
      <c r="AG1947" s="158" t="str">
        <f t="array" ref="AG1947">IF($P1947="", "",
  "IMT-" &amp; TEXT($A1947,"yyyy-mm-dd") &amp; "-" &amp;
  IFERROR(
    INDEX('{INDEX} Tour Packages'!A:AC,
      MATCH($P1947, '{INDEX} Tour Packages'!$A:$A, 0),
      MATCH("Destination Code", '{INDEX} Tour Packages'!$4:$4, 0)
    ),
    "UNKNOWN"
  ) &amp; "-" &amp;
  TEXT(COUNTIFS(P$4:P1947,P1947),"0000")
)
</f>
        <v/>
      </c>
    </row>
    <row r="1948">
      <c r="A1948" s="155"/>
      <c r="B1948" s="147"/>
      <c r="C1948" s="147"/>
      <c r="D1948" s="147"/>
      <c r="E1948" s="147"/>
      <c r="F1948" s="147"/>
      <c r="G1948" s="147"/>
      <c r="H1948" s="147"/>
      <c r="I1948" s="147"/>
      <c r="J1948" s="147"/>
      <c r="K1948" s="147"/>
      <c r="L1948" s="147"/>
      <c r="M1948" s="147"/>
      <c r="N1948" s="147"/>
      <c r="O1948" s="147"/>
      <c r="P1948" s="147"/>
      <c r="Q1948" s="147"/>
      <c r="R1948" s="147"/>
      <c r="S1948" s="147"/>
      <c r="T1948" s="147"/>
      <c r="U1948" s="147"/>
      <c r="V1948" s="147"/>
      <c r="W1948" s="147"/>
      <c r="X1948" s="147"/>
      <c r="Y1948" s="147"/>
      <c r="Z1948" s="147"/>
      <c r="AA1948" s="147"/>
      <c r="AB1948" s="147"/>
      <c r="AC1948" s="147"/>
      <c r="AD1948" s="147"/>
      <c r="AE1948" s="147"/>
      <c r="AF1948" s="147"/>
      <c r="AG1948" s="148" t="str">
        <f t="array" ref="AG1948">IF($P1948="", "",
  "IMT-" &amp; TEXT($A1948,"yyyy-mm-dd") &amp; "-" &amp;
  IFERROR(
    INDEX('{INDEX} Tour Packages'!A:AC,
      MATCH($P1948, '{INDEX} Tour Packages'!$A:$A, 0),
      MATCH("Destination Code", '{INDEX} Tour Packages'!$4:$4, 0)
    ),
    "UNKNOWN"
  ) &amp; "-" &amp;
  TEXT(COUNTIFS(P$4:P1948,P1948),"0000")
)
</f>
        <v/>
      </c>
    </row>
    <row r="1949">
      <c r="A1949" s="156"/>
      <c r="B1949" s="157"/>
      <c r="C1949" s="157"/>
      <c r="D1949" s="157"/>
      <c r="E1949" s="157"/>
      <c r="F1949" s="157"/>
      <c r="G1949" s="157"/>
      <c r="H1949" s="157"/>
      <c r="I1949" s="157"/>
      <c r="J1949" s="157"/>
      <c r="K1949" s="157"/>
      <c r="L1949" s="157"/>
      <c r="M1949" s="157"/>
      <c r="N1949" s="157"/>
      <c r="O1949" s="157"/>
      <c r="P1949" s="157"/>
      <c r="Q1949" s="157"/>
      <c r="R1949" s="157"/>
      <c r="S1949" s="157"/>
      <c r="T1949" s="157"/>
      <c r="U1949" s="157"/>
      <c r="V1949" s="157"/>
      <c r="W1949" s="157"/>
      <c r="X1949" s="157"/>
      <c r="Y1949" s="157"/>
      <c r="Z1949" s="157"/>
      <c r="AA1949" s="157"/>
      <c r="AB1949" s="157"/>
      <c r="AC1949" s="157"/>
      <c r="AD1949" s="157"/>
      <c r="AE1949" s="157"/>
      <c r="AF1949" s="157"/>
      <c r="AG1949" s="158" t="str">
        <f t="array" ref="AG1949">IF($P1949="", "",
  "IMT-" &amp; TEXT($A1949,"yyyy-mm-dd") &amp; "-" &amp;
  IFERROR(
    INDEX('{INDEX} Tour Packages'!A:AC,
      MATCH($P1949, '{INDEX} Tour Packages'!$A:$A, 0),
      MATCH("Destination Code", '{INDEX} Tour Packages'!$4:$4, 0)
    ),
    "UNKNOWN"
  ) &amp; "-" &amp;
  TEXT(COUNTIFS(P$4:P1949,P1949),"0000")
)
</f>
        <v/>
      </c>
    </row>
    <row r="1950">
      <c r="A1950" s="155"/>
      <c r="B1950" s="147"/>
      <c r="C1950" s="147"/>
      <c r="D1950" s="147"/>
      <c r="E1950" s="147"/>
      <c r="F1950" s="147"/>
      <c r="G1950" s="147"/>
      <c r="H1950" s="147"/>
      <c r="I1950" s="147"/>
      <c r="J1950" s="147"/>
      <c r="K1950" s="147"/>
      <c r="L1950" s="147"/>
      <c r="M1950" s="147"/>
      <c r="N1950" s="147"/>
      <c r="O1950" s="147"/>
      <c r="P1950" s="147"/>
      <c r="Q1950" s="147"/>
      <c r="R1950" s="147"/>
      <c r="S1950" s="147"/>
      <c r="T1950" s="147"/>
      <c r="U1950" s="147"/>
      <c r="V1950" s="147"/>
      <c r="W1950" s="147"/>
      <c r="X1950" s="147"/>
      <c r="Y1950" s="147"/>
      <c r="Z1950" s="147"/>
      <c r="AA1950" s="147"/>
      <c r="AB1950" s="147"/>
      <c r="AC1950" s="147"/>
      <c r="AD1950" s="147"/>
      <c r="AE1950" s="147"/>
      <c r="AF1950" s="147"/>
      <c r="AG1950" s="148" t="str">
        <f t="array" ref="AG1950">IF($P1950="", "",
  "IMT-" &amp; TEXT($A1950,"yyyy-mm-dd") &amp; "-" &amp;
  IFERROR(
    INDEX('{INDEX} Tour Packages'!A:AC,
      MATCH($P1950, '{INDEX} Tour Packages'!$A:$A, 0),
      MATCH("Destination Code", '{INDEX} Tour Packages'!$4:$4, 0)
    ),
    "UNKNOWN"
  ) &amp; "-" &amp;
  TEXT(COUNTIFS(P$4:P1950,P1950),"0000")
)
</f>
        <v/>
      </c>
    </row>
    <row r="1951">
      <c r="A1951" s="156"/>
      <c r="B1951" s="157"/>
      <c r="C1951" s="157"/>
      <c r="D1951" s="157"/>
      <c r="E1951" s="157"/>
      <c r="F1951" s="157"/>
      <c r="G1951" s="157"/>
      <c r="H1951" s="157"/>
      <c r="I1951" s="157"/>
      <c r="J1951" s="157"/>
      <c r="K1951" s="157"/>
      <c r="L1951" s="157"/>
      <c r="M1951" s="157"/>
      <c r="N1951" s="157"/>
      <c r="O1951" s="157"/>
      <c r="P1951" s="157"/>
      <c r="Q1951" s="157"/>
      <c r="R1951" s="157"/>
      <c r="S1951" s="157"/>
      <c r="T1951" s="157"/>
      <c r="U1951" s="157"/>
      <c r="V1951" s="157"/>
      <c r="W1951" s="157"/>
      <c r="X1951" s="157"/>
      <c r="Y1951" s="157"/>
      <c r="Z1951" s="157"/>
      <c r="AA1951" s="157"/>
      <c r="AB1951" s="157"/>
      <c r="AC1951" s="157"/>
      <c r="AD1951" s="157"/>
      <c r="AE1951" s="157"/>
      <c r="AF1951" s="157"/>
      <c r="AG1951" s="158" t="str">
        <f t="array" ref="AG1951">IF($P1951="", "",
  "IMT-" &amp; TEXT($A1951,"yyyy-mm-dd") &amp; "-" &amp;
  IFERROR(
    INDEX('{INDEX} Tour Packages'!A:AC,
      MATCH($P1951, '{INDEX} Tour Packages'!$A:$A, 0),
      MATCH("Destination Code", '{INDEX} Tour Packages'!$4:$4, 0)
    ),
    "UNKNOWN"
  ) &amp; "-" &amp;
  TEXT(COUNTIFS(P$4:P1951,P1951),"0000")
)
</f>
        <v/>
      </c>
    </row>
    <row r="1952">
      <c r="A1952" s="155"/>
      <c r="B1952" s="147"/>
      <c r="C1952" s="147"/>
      <c r="D1952" s="147"/>
      <c r="E1952" s="147"/>
      <c r="F1952" s="147"/>
      <c r="G1952" s="147"/>
      <c r="H1952" s="147"/>
      <c r="I1952" s="147"/>
      <c r="J1952" s="147"/>
      <c r="K1952" s="147"/>
      <c r="L1952" s="147"/>
      <c r="M1952" s="147"/>
      <c r="N1952" s="147"/>
      <c r="O1952" s="147"/>
      <c r="P1952" s="147"/>
      <c r="Q1952" s="147"/>
      <c r="R1952" s="147"/>
      <c r="S1952" s="147"/>
      <c r="T1952" s="147"/>
      <c r="U1952" s="147"/>
      <c r="V1952" s="147"/>
      <c r="W1952" s="147"/>
      <c r="X1952" s="147"/>
      <c r="Y1952" s="147"/>
      <c r="Z1952" s="147"/>
      <c r="AA1952" s="147"/>
      <c r="AB1952" s="147"/>
      <c r="AC1952" s="147"/>
      <c r="AD1952" s="147"/>
      <c r="AE1952" s="147"/>
      <c r="AF1952" s="147"/>
      <c r="AG1952" s="148" t="str">
        <f t="array" ref="AG1952">IF($P1952="", "",
  "IMT-" &amp; TEXT($A1952,"yyyy-mm-dd") &amp; "-" &amp;
  IFERROR(
    INDEX('{INDEX} Tour Packages'!A:AC,
      MATCH($P1952, '{INDEX} Tour Packages'!$A:$A, 0),
      MATCH("Destination Code", '{INDEX} Tour Packages'!$4:$4, 0)
    ),
    "UNKNOWN"
  ) &amp; "-" &amp;
  TEXT(COUNTIFS(P$4:P1952,P1952),"0000")
)
</f>
        <v/>
      </c>
    </row>
    <row r="1953">
      <c r="A1953" s="156"/>
      <c r="B1953" s="157"/>
      <c r="C1953" s="157"/>
      <c r="D1953" s="157"/>
      <c r="E1953" s="157"/>
      <c r="F1953" s="157"/>
      <c r="G1953" s="157"/>
      <c r="H1953" s="157"/>
      <c r="I1953" s="157"/>
      <c r="J1953" s="157"/>
      <c r="K1953" s="157"/>
      <c r="L1953" s="157"/>
      <c r="M1953" s="157"/>
      <c r="N1953" s="157"/>
      <c r="O1953" s="157"/>
      <c r="P1953" s="157"/>
      <c r="Q1953" s="157"/>
      <c r="R1953" s="157"/>
      <c r="S1953" s="157"/>
      <c r="T1953" s="157"/>
      <c r="U1953" s="157"/>
      <c r="V1953" s="157"/>
      <c r="W1953" s="157"/>
      <c r="X1953" s="157"/>
      <c r="Y1953" s="157"/>
      <c r="Z1953" s="157"/>
      <c r="AA1953" s="157"/>
      <c r="AB1953" s="157"/>
      <c r="AC1953" s="157"/>
      <c r="AD1953" s="157"/>
      <c r="AE1953" s="157"/>
      <c r="AF1953" s="157"/>
      <c r="AG1953" s="158" t="str">
        <f t="array" ref="AG1953">IF($P1953="", "",
  "IMT-" &amp; TEXT($A1953,"yyyy-mm-dd") &amp; "-" &amp;
  IFERROR(
    INDEX('{INDEX} Tour Packages'!A:AC,
      MATCH($P1953, '{INDEX} Tour Packages'!$A:$A, 0),
      MATCH("Destination Code", '{INDEX} Tour Packages'!$4:$4, 0)
    ),
    "UNKNOWN"
  ) &amp; "-" &amp;
  TEXT(COUNTIFS(P$4:P1953,P1953),"0000")
)
</f>
        <v/>
      </c>
    </row>
    <row r="1954">
      <c r="A1954" s="155"/>
      <c r="B1954" s="147"/>
      <c r="C1954" s="147"/>
      <c r="D1954" s="147"/>
      <c r="E1954" s="147"/>
      <c r="F1954" s="147"/>
      <c r="G1954" s="147"/>
      <c r="H1954" s="147"/>
      <c r="I1954" s="147"/>
      <c r="J1954" s="147"/>
      <c r="K1954" s="147"/>
      <c r="L1954" s="147"/>
      <c r="M1954" s="147"/>
      <c r="N1954" s="147"/>
      <c r="O1954" s="147"/>
      <c r="P1954" s="147"/>
      <c r="Q1954" s="147"/>
      <c r="R1954" s="147"/>
      <c r="S1954" s="147"/>
      <c r="T1954" s="147"/>
      <c r="U1954" s="147"/>
      <c r="V1954" s="147"/>
      <c r="W1954" s="147"/>
      <c r="X1954" s="147"/>
      <c r="Y1954" s="147"/>
      <c r="Z1954" s="147"/>
      <c r="AA1954" s="147"/>
      <c r="AB1954" s="147"/>
      <c r="AC1954" s="147"/>
      <c r="AD1954" s="147"/>
      <c r="AE1954" s="147"/>
      <c r="AF1954" s="147"/>
      <c r="AG1954" s="148" t="str">
        <f t="array" ref="AG1954">IF($P1954="", "",
  "IMT-" &amp; TEXT($A1954,"yyyy-mm-dd") &amp; "-" &amp;
  IFERROR(
    INDEX('{INDEX} Tour Packages'!A:AC,
      MATCH($P1954, '{INDEX} Tour Packages'!$A:$A, 0),
      MATCH("Destination Code", '{INDEX} Tour Packages'!$4:$4, 0)
    ),
    "UNKNOWN"
  ) &amp; "-" &amp;
  TEXT(COUNTIFS(P$4:P1954,P1954),"0000")
)
</f>
        <v/>
      </c>
    </row>
    <row r="1955">
      <c r="A1955" s="156"/>
      <c r="B1955" s="157"/>
      <c r="C1955" s="157"/>
      <c r="D1955" s="157"/>
      <c r="E1955" s="157"/>
      <c r="F1955" s="157"/>
      <c r="G1955" s="157"/>
      <c r="H1955" s="157"/>
      <c r="I1955" s="157"/>
      <c r="J1955" s="157"/>
      <c r="K1955" s="157"/>
      <c r="L1955" s="157"/>
      <c r="M1955" s="157"/>
      <c r="N1955" s="157"/>
      <c r="O1955" s="157"/>
      <c r="P1955" s="157"/>
      <c r="Q1955" s="157"/>
      <c r="R1955" s="157"/>
      <c r="S1955" s="157"/>
      <c r="T1955" s="157"/>
      <c r="U1955" s="157"/>
      <c r="V1955" s="157"/>
      <c r="W1955" s="157"/>
      <c r="X1955" s="157"/>
      <c r="Y1955" s="157"/>
      <c r="Z1955" s="157"/>
      <c r="AA1955" s="157"/>
      <c r="AB1955" s="157"/>
      <c r="AC1955" s="157"/>
      <c r="AD1955" s="157"/>
      <c r="AE1955" s="157"/>
      <c r="AF1955" s="157"/>
      <c r="AG1955" s="158" t="str">
        <f t="array" ref="AG1955">IF($P1955="", "",
  "IMT-" &amp; TEXT($A1955,"yyyy-mm-dd") &amp; "-" &amp;
  IFERROR(
    INDEX('{INDEX} Tour Packages'!A:AC,
      MATCH($P1955, '{INDEX} Tour Packages'!$A:$A, 0),
      MATCH("Destination Code", '{INDEX} Tour Packages'!$4:$4, 0)
    ),
    "UNKNOWN"
  ) &amp; "-" &amp;
  TEXT(COUNTIFS(P$4:P1955,P1955),"0000")
)
</f>
        <v/>
      </c>
    </row>
    <row r="1956">
      <c r="A1956" s="155"/>
      <c r="B1956" s="147"/>
      <c r="C1956" s="147"/>
      <c r="D1956" s="147"/>
      <c r="E1956" s="147"/>
      <c r="F1956" s="147"/>
      <c r="G1956" s="147"/>
      <c r="H1956" s="147"/>
      <c r="I1956" s="147"/>
      <c r="J1956" s="147"/>
      <c r="K1956" s="147"/>
      <c r="L1956" s="147"/>
      <c r="M1956" s="147"/>
      <c r="N1956" s="147"/>
      <c r="O1956" s="147"/>
      <c r="P1956" s="147"/>
      <c r="Q1956" s="147"/>
      <c r="R1956" s="147"/>
      <c r="S1956" s="147"/>
      <c r="T1956" s="147"/>
      <c r="U1956" s="147"/>
      <c r="V1956" s="147"/>
      <c r="W1956" s="147"/>
      <c r="X1956" s="147"/>
      <c r="Y1956" s="147"/>
      <c r="Z1956" s="147"/>
      <c r="AA1956" s="147"/>
      <c r="AB1956" s="147"/>
      <c r="AC1956" s="147"/>
      <c r="AD1956" s="147"/>
      <c r="AE1956" s="147"/>
      <c r="AF1956" s="147"/>
      <c r="AG1956" s="148" t="str">
        <f t="array" ref="AG1956">IF($P1956="", "",
  "IMT-" &amp; TEXT($A1956,"yyyy-mm-dd") &amp; "-" &amp;
  IFERROR(
    INDEX('{INDEX} Tour Packages'!A:AC,
      MATCH($P1956, '{INDEX} Tour Packages'!$A:$A, 0),
      MATCH("Destination Code", '{INDEX} Tour Packages'!$4:$4, 0)
    ),
    "UNKNOWN"
  ) &amp; "-" &amp;
  TEXT(COUNTIFS(P$4:P1956,P1956),"0000")
)
</f>
        <v/>
      </c>
    </row>
    <row r="1957">
      <c r="A1957" s="156"/>
      <c r="B1957" s="157"/>
      <c r="C1957" s="157"/>
      <c r="D1957" s="157"/>
      <c r="E1957" s="157"/>
      <c r="F1957" s="157"/>
      <c r="G1957" s="157"/>
      <c r="H1957" s="157"/>
      <c r="I1957" s="157"/>
      <c r="J1957" s="157"/>
      <c r="K1957" s="157"/>
      <c r="L1957" s="157"/>
      <c r="M1957" s="157"/>
      <c r="N1957" s="157"/>
      <c r="O1957" s="157"/>
      <c r="P1957" s="157"/>
      <c r="Q1957" s="157"/>
      <c r="R1957" s="157"/>
      <c r="S1957" s="157"/>
      <c r="T1957" s="157"/>
      <c r="U1957" s="157"/>
      <c r="V1957" s="157"/>
      <c r="W1957" s="157"/>
      <c r="X1957" s="157"/>
      <c r="Y1957" s="157"/>
      <c r="Z1957" s="157"/>
      <c r="AA1957" s="157"/>
      <c r="AB1957" s="157"/>
      <c r="AC1957" s="157"/>
      <c r="AD1957" s="157"/>
      <c r="AE1957" s="157"/>
      <c r="AF1957" s="157"/>
      <c r="AG1957" s="158" t="str">
        <f t="array" ref="AG1957">IF($P1957="", "",
  "IMT-" &amp; TEXT($A1957,"yyyy-mm-dd") &amp; "-" &amp;
  IFERROR(
    INDEX('{INDEX} Tour Packages'!A:AC,
      MATCH($P1957, '{INDEX} Tour Packages'!$A:$A, 0),
      MATCH("Destination Code", '{INDEX} Tour Packages'!$4:$4, 0)
    ),
    "UNKNOWN"
  ) &amp; "-" &amp;
  TEXT(COUNTIFS(P$4:P1957,P1957),"0000")
)
</f>
        <v/>
      </c>
    </row>
    <row r="1958">
      <c r="A1958" s="155"/>
      <c r="B1958" s="147"/>
      <c r="C1958" s="147"/>
      <c r="D1958" s="147"/>
      <c r="E1958" s="147"/>
      <c r="F1958" s="147"/>
      <c r="G1958" s="147"/>
      <c r="H1958" s="147"/>
      <c r="I1958" s="147"/>
      <c r="J1958" s="147"/>
      <c r="K1958" s="147"/>
      <c r="L1958" s="147"/>
      <c r="M1958" s="147"/>
      <c r="N1958" s="147"/>
      <c r="O1958" s="147"/>
      <c r="P1958" s="147"/>
      <c r="Q1958" s="147"/>
      <c r="R1958" s="147"/>
      <c r="S1958" s="147"/>
      <c r="T1958" s="147"/>
      <c r="U1958" s="147"/>
      <c r="V1958" s="147"/>
      <c r="W1958" s="147"/>
      <c r="X1958" s="147"/>
      <c r="Y1958" s="147"/>
      <c r="Z1958" s="147"/>
      <c r="AA1958" s="147"/>
      <c r="AB1958" s="147"/>
      <c r="AC1958" s="147"/>
      <c r="AD1958" s="147"/>
      <c r="AE1958" s="147"/>
      <c r="AF1958" s="147"/>
      <c r="AG1958" s="148" t="str">
        <f t="array" ref="AG1958">IF($P1958="", "",
  "IMT-" &amp; TEXT($A1958,"yyyy-mm-dd") &amp; "-" &amp;
  IFERROR(
    INDEX('{INDEX} Tour Packages'!A:AC,
      MATCH($P1958, '{INDEX} Tour Packages'!$A:$A, 0),
      MATCH("Destination Code", '{INDEX} Tour Packages'!$4:$4, 0)
    ),
    "UNKNOWN"
  ) &amp; "-" &amp;
  TEXT(COUNTIFS(P$4:P1958,P1958),"0000")
)
</f>
        <v/>
      </c>
    </row>
    <row r="1959">
      <c r="A1959" s="156"/>
      <c r="B1959" s="157"/>
      <c r="C1959" s="157"/>
      <c r="D1959" s="157"/>
      <c r="E1959" s="157"/>
      <c r="F1959" s="157"/>
      <c r="G1959" s="157"/>
      <c r="H1959" s="157"/>
      <c r="I1959" s="157"/>
      <c r="J1959" s="157"/>
      <c r="K1959" s="157"/>
      <c r="L1959" s="157"/>
      <c r="M1959" s="157"/>
      <c r="N1959" s="157"/>
      <c r="O1959" s="157"/>
      <c r="P1959" s="157"/>
      <c r="Q1959" s="157"/>
      <c r="R1959" s="157"/>
      <c r="S1959" s="157"/>
      <c r="T1959" s="157"/>
      <c r="U1959" s="157"/>
      <c r="V1959" s="157"/>
      <c r="W1959" s="157"/>
      <c r="X1959" s="157"/>
      <c r="Y1959" s="157"/>
      <c r="Z1959" s="157"/>
      <c r="AA1959" s="157"/>
      <c r="AB1959" s="157"/>
      <c r="AC1959" s="157"/>
      <c r="AD1959" s="157"/>
      <c r="AE1959" s="157"/>
      <c r="AF1959" s="157"/>
      <c r="AG1959" s="158" t="str">
        <f t="array" ref="AG1959">IF($P1959="", "",
  "IMT-" &amp; TEXT($A1959,"yyyy-mm-dd") &amp; "-" &amp;
  IFERROR(
    INDEX('{INDEX} Tour Packages'!A:AC,
      MATCH($P1959, '{INDEX} Tour Packages'!$A:$A, 0),
      MATCH("Destination Code", '{INDEX} Tour Packages'!$4:$4, 0)
    ),
    "UNKNOWN"
  ) &amp; "-" &amp;
  TEXT(COUNTIFS(P$4:P1959,P1959),"0000")
)
</f>
        <v/>
      </c>
    </row>
    <row r="1960">
      <c r="A1960" s="155"/>
      <c r="B1960" s="147"/>
      <c r="C1960" s="147"/>
      <c r="D1960" s="147"/>
      <c r="E1960" s="147"/>
      <c r="F1960" s="147"/>
      <c r="G1960" s="147"/>
      <c r="H1960" s="147"/>
      <c r="I1960" s="147"/>
      <c r="J1960" s="147"/>
      <c r="K1960" s="147"/>
      <c r="L1960" s="147"/>
      <c r="M1960" s="147"/>
      <c r="N1960" s="147"/>
      <c r="O1960" s="147"/>
      <c r="P1960" s="147"/>
      <c r="Q1960" s="147"/>
      <c r="R1960" s="147"/>
      <c r="S1960" s="147"/>
      <c r="T1960" s="147"/>
      <c r="U1960" s="147"/>
      <c r="V1960" s="147"/>
      <c r="W1960" s="147"/>
      <c r="X1960" s="147"/>
      <c r="Y1960" s="147"/>
      <c r="Z1960" s="147"/>
      <c r="AA1960" s="147"/>
      <c r="AB1960" s="147"/>
      <c r="AC1960" s="147"/>
      <c r="AD1960" s="147"/>
      <c r="AE1960" s="147"/>
      <c r="AF1960" s="147"/>
      <c r="AG1960" s="148" t="str">
        <f t="array" ref="AG1960">IF($P1960="", "",
  "IMT-" &amp; TEXT($A1960,"yyyy-mm-dd") &amp; "-" &amp;
  IFERROR(
    INDEX('{INDEX} Tour Packages'!A:AC,
      MATCH($P1960, '{INDEX} Tour Packages'!$A:$A, 0),
      MATCH("Destination Code", '{INDEX} Tour Packages'!$4:$4, 0)
    ),
    "UNKNOWN"
  ) &amp; "-" &amp;
  TEXT(COUNTIFS(P$4:P1960,P1960),"0000")
)
</f>
        <v/>
      </c>
    </row>
    <row r="1961">
      <c r="A1961" s="156"/>
      <c r="B1961" s="157"/>
      <c r="C1961" s="157"/>
      <c r="D1961" s="157"/>
      <c r="E1961" s="157"/>
      <c r="F1961" s="157"/>
      <c r="G1961" s="157"/>
      <c r="H1961" s="157"/>
      <c r="I1961" s="157"/>
      <c r="J1961" s="157"/>
      <c r="K1961" s="157"/>
      <c r="L1961" s="157"/>
      <c r="M1961" s="157"/>
      <c r="N1961" s="157"/>
      <c r="O1961" s="157"/>
      <c r="P1961" s="157"/>
      <c r="Q1961" s="157"/>
      <c r="R1961" s="157"/>
      <c r="S1961" s="157"/>
      <c r="T1961" s="157"/>
      <c r="U1961" s="157"/>
      <c r="V1961" s="157"/>
      <c r="W1961" s="157"/>
      <c r="X1961" s="157"/>
      <c r="Y1961" s="157"/>
      <c r="Z1961" s="157"/>
      <c r="AA1961" s="157"/>
      <c r="AB1961" s="157"/>
      <c r="AC1961" s="157"/>
      <c r="AD1961" s="157"/>
      <c r="AE1961" s="157"/>
      <c r="AF1961" s="157"/>
      <c r="AG1961" s="158" t="str">
        <f t="array" ref="AG1961">IF($P1961="", "",
  "IMT-" &amp; TEXT($A1961,"yyyy-mm-dd") &amp; "-" &amp;
  IFERROR(
    INDEX('{INDEX} Tour Packages'!A:AC,
      MATCH($P1961, '{INDEX} Tour Packages'!$A:$A, 0),
      MATCH("Destination Code", '{INDEX} Tour Packages'!$4:$4, 0)
    ),
    "UNKNOWN"
  ) &amp; "-" &amp;
  TEXT(COUNTIFS(P$4:P1961,P1961),"0000")
)
</f>
        <v/>
      </c>
    </row>
    <row r="1962">
      <c r="A1962" s="155"/>
      <c r="B1962" s="147"/>
      <c r="C1962" s="147"/>
      <c r="D1962" s="147"/>
      <c r="E1962" s="147"/>
      <c r="F1962" s="147"/>
      <c r="G1962" s="147"/>
      <c r="H1962" s="147"/>
      <c r="I1962" s="147"/>
      <c r="J1962" s="147"/>
      <c r="K1962" s="147"/>
      <c r="L1962" s="147"/>
      <c r="M1962" s="147"/>
      <c r="N1962" s="147"/>
      <c r="O1962" s="147"/>
      <c r="P1962" s="147"/>
      <c r="Q1962" s="147"/>
      <c r="R1962" s="147"/>
      <c r="S1962" s="147"/>
      <c r="T1962" s="147"/>
      <c r="U1962" s="147"/>
      <c r="V1962" s="147"/>
      <c r="W1962" s="147"/>
      <c r="X1962" s="147"/>
      <c r="Y1962" s="147"/>
      <c r="Z1962" s="147"/>
      <c r="AA1962" s="147"/>
      <c r="AB1962" s="147"/>
      <c r="AC1962" s="147"/>
      <c r="AD1962" s="147"/>
      <c r="AE1962" s="147"/>
      <c r="AF1962" s="147"/>
      <c r="AG1962" s="148" t="str">
        <f t="array" ref="AG1962">IF($P1962="", "",
  "IMT-" &amp; TEXT($A1962,"yyyy-mm-dd") &amp; "-" &amp;
  IFERROR(
    INDEX('{INDEX} Tour Packages'!A:AC,
      MATCH($P1962, '{INDEX} Tour Packages'!$A:$A, 0),
      MATCH("Destination Code", '{INDEX} Tour Packages'!$4:$4, 0)
    ),
    "UNKNOWN"
  ) &amp; "-" &amp;
  TEXT(COUNTIFS(P$4:P1962,P1962),"0000")
)
</f>
        <v/>
      </c>
    </row>
    <row r="1963">
      <c r="A1963" s="156"/>
      <c r="B1963" s="157"/>
      <c r="C1963" s="157"/>
      <c r="D1963" s="157"/>
      <c r="E1963" s="157"/>
      <c r="F1963" s="157"/>
      <c r="G1963" s="157"/>
      <c r="H1963" s="157"/>
      <c r="I1963" s="157"/>
      <c r="J1963" s="157"/>
      <c r="K1963" s="157"/>
      <c r="L1963" s="157"/>
      <c r="M1963" s="157"/>
      <c r="N1963" s="157"/>
      <c r="O1963" s="157"/>
      <c r="P1963" s="157"/>
      <c r="Q1963" s="157"/>
      <c r="R1963" s="157"/>
      <c r="S1963" s="157"/>
      <c r="T1963" s="157"/>
      <c r="U1963" s="157"/>
      <c r="V1963" s="157"/>
      <c r="W1963" s="157"/>
      <c r="X1963" s="157"/>
      <c r="Y1963" s="157"/>
      <c r="Z1963" s="157"/>
      <c r="AA1963" s="157"/>
      <c r="AB1963" s="157"/>
      <c r="AC1963" s="157"/>
      <c r="AD1963" s="157"/>
      <c r="AE1963" s="157"/>
      <c r="AF1963" s="157"/>
      <c r="AG1963" s="158" t="str">
        <f t="array" ref="AG1963">IF($P1963="", "",
  "IMT-" &amp; TEXT($A1963,"yyyy-mm-dd") &amp; "-" &amp;
  IFERROR(
    INDEX('{INDEX} Tour Packages'!A:AC,
      MATCH($P1963, '{INDEX} Tour Packages'!$A:$A, 0),
      MATCH("Destination Code", '{INDEX} Tour Packages'!$4:$4, 0)
    ),
    "UNKNOWN"
  ) &amp; "-" &amp;
  TEXT(COUNTIFS(P$4:P1963,P1963),"0000")
)
</f>
        <v/>
      </c>
    </row>
    <row r="1964">
      <c r="A1964" s="155"/>
      <c r="B1964" s="147"/>
      <c r="C1964" s="147"/>
      <c r="D1964" s="147"/>
      <c r="E1964" s="147"/>
      <c r="F1964" s="147"/>
      <c r="G1964" s="147"/>
      <c r="H1964" s="147"/>
      <c r="I1964" s="147"/>
      <c r="J1964" s="147"/>
      <c r="K1964" s="147"/>
      <c r="L1964" s="147"/>
      <c r="M1964" s="147"/>
      <c r="N1964" s="147"/>
      <c r="O1964" s="147"/>
      <c r="P1964" s="147"/>
      <c r="Q1964" s="147"/>
      <c r="R1964" s="147"/>
      <c r="S1964" s="147"/>
      <c r="T1964" s="147"/>
      <c r="U1964" s="147"/>
      <c r="V1964" s="147"/>
      <c r="W1964" s="147"/>
      <c r="X1964" s="147"/>
      <c r="Y1964" s="147"/>
      <c r="Z1964" s="147"/>
      <c r="AA1964" s="147"/>
      <c r="AB1964" s="147"/>
      <c r="AC1964" s="147"/>
      <c r="AD1964" s="147"/>
      <c r="AE1964" s="147"/>
      <c r="AF1964" s="147"/>
      <c r="AG1964" s="148" t="str">
        <f t="array" ref="AG1964">IF($P1964="", "",
  "IMT-" &amp; TEXT($A1964,"yyyy-mm-dd") &amp; "-" &amp;
  IFERROR(
    INDEX('{INDEX} Tour Packages'!A:AC,
      MATCH($P1964, '{INDEX} Tour Packages'!$A:$A, 0),
      MATCH("Destination Code", '{INDEX} Tour Packages'!$4:$4, 0)
    ),
    "UNKNOWN"
  ) &amp; "-" &amp;
  TEXT(COUNTIFS(P$4:P1964,P1964),"0000")
)
</f>
        <v/>
      </c>
    </row>
    <row r="1965">
      <c r="A1965" s="156"/>
      <c r="B1965" s="157"/>
      <c r="C1965" s="157"/>
      <c r="D1965" s="157"/>
      <c r="E1965" s="157"/>
      <c r="F1965" s="157"/>
      <c r="G1965" s="157"/>
      <c r="H1965" s="157"/>
      <c r="I1965" s="157"/>
      <c r="J1965" s="157"/>
      <c r="K1965" s="157"/>
      <c r="L1965" s="157"/>
      <c r="M1965" s="157"/>
      <c r="N1965" s="157"/>
      <c r="O1965" s="157"/>
      <c r="P1965" s="157"/>
      <c r="Q1965" s="157"/>
      <c r="R1965" s="157"/>
      <c r="S1965" s="157"/>
      <c r="T1965" s="157"/>
      <c r="U1965" s="157"/>
      <c r="V1965" s="157"/>
      <c r="W1965" s="157"/>
      <c r="X1965" s="157"/>
      <c r="Y1965" s="157"/>
      <c r="Z1965" s="157"/>
      <c r="AA1965" s="157"/>
      <c r="AB1965" s="157"/>
      <c r="AC1965" s="157"/>
      <c r="AD1965" s="157"/>
      <c r="AE1965" s="157"/>
      <c r="AF1965" s="157"/>
      <c r="AG1965" s="158" t="str">
        <f t="array" ref="AG1965">IF($P1965="", "",
  "IMT-" &amp; TEXT($A1965,"yyyy-mm-dd") &amp; "-" &amp;
  IFERROR(
    INDEX('{INDEX} Tour Packages'!A:AC,
      MATCH($P1965, '{INDEX} Tour Packages'!$A:$A, 0),
      MATCH("Destination Code", '{INDEX} Tour Packages'!$4:$4, 0)
    ),
    "UNKNOWN"
  ) &amp; "-" &amp;
  TEXT(COUNTIFS(P$4:P1965,P1965),"0000")
)
</f>
        <v/>
      </c>
    </row>
    <row r="1966">
      <c r="A1966" s="155"/>
      <c r="B1966" s="147"/>
      <c r="C1966" s="147"/>
      <c r="D1966" s="147"/>
      <c r="E1966" s="147"/>
      <c r="F1966" s="147"/>
      <c r="G1966" s="147"/>
      <c r="H1966" s="147"/>
      <c r="I1966" s="147"/>
      <c r="J1966" s="147"/>
      <c r="K1966" s="147"/>
      <c r="L1966" s="147"/>
      <c r="M1966" s="147"/>
      <c r="N1966" s="147"/>
      <c r="O1966" s="147"/>
      <c r="P1966" s="147"/>
      <c r="Q1966" s="147"/>
      <c r="R1966" s="147"/>
      <c r="S1966" s="147"/>
      <c r="T1966" s="147"/>
      <c r="U1966" s="147"/>
      <c r="V1966" s="147"/>
      <c r="W1966" s="147"/>
      <c r="X1966" s="147"/>
      <c r="Y1966" s="147"/>
      <c r="Z1966" s="147"/>
      <c r="AA1966" s="147"/>
      <c r="AB1966" s="147"/>
      <c r="AC1966" s="147"/>
      <c r="AD1966" s="147"/>
      <c r="AE1966" s="147"/>
      <c r="AF1966" s="147"/>
      <c r="AG1966" s="148" t="str">
        <f t="array" ref="AG1966">IF($P1966="", "",
  "IMT-" &amp; TEXT($A1966,"yyyy-mm-dd") &amp; "-" &amp;
  IFERROR(
    INDEX('{INDEX} Tour Packages'!A:AC,
      MATCH($P1966, '{INDEX} Tour Packages'!$A:$A, 0),
      MATCH("Destination Code", '{INDEX} Tour Packages'!$4:$4, 0)
    ),
    "UNKNOWN"
  ) &amp; "-" &amp;
  TEXT(COUNTIFS(P$4:P1966,P1966),"0000")
)
</f>
        <v/>
      </c>
    </row>
    <row r="1967">
      <c r="A1967" s="156"/>
      <c r="B1967" s="157"/>
      <c r="C1967" s="157"/>
      <c r="D1967" s="157"/>
      <c r="E1967" s="157"/>
      <c r="F1967" s="157"/>
      <c r="G1967" s="157"/>
      <c r="H1967" s="157"/>
      <c r="I1967" s="157"/>
      <c r="J1967" s="157"/>
      <c r="K1967" s="157"/>
      <c r="L1967" s="157"/>
      <c r="M1967" s="157"/>
      <c r="N1967" s="157"/>
      <c r="O1967" s="157"/>
      <c r="P1967" s="157"/>
      <c r="Q1967" s="157"/>
      <c r="R1967" s="157"/>
      <c r="S1967" s="157"/>
      <c r="T1967" s="157"/>
      <c r="U1967" s="157"/>
      <c r="V1967" s="157"/>
      <c r="W1967" s="157"/>
      <c r="X1967" s="157"/>
      <c r="Y1967" s="157"/>
      <c r="Z1967" s="157"/>
      <c r="AA1967" s="157"/>
      <c r="AB1967" s="157"/>
      <c r="AC1967" s="157"/>
      <c r="AD1967" s="157"/>
      <c r="AE1967" s="157"/>
      <c r="AF1967" s="157"/>
      <c r="AG1967" s="158" t="str">
        <f t="array" ref="AG1967">IF($P1967="", "",
  "IMT-" &amp; TEXT($A1967,"yyyy-mm-dd") &amp; "-" &amp;
  IFERROR(
    INDEX('{INDEX} Tour Packages'!A:AC,
      MATCH($P1967, '{INDEX} Tour Packages'!$A:$A, 0),
      MATCH("Destination Code", '{INDEX} Tour Packages'!$4:$4, 0)
    ),
    "UNKNOWN"
  ) &amp; "-" &amp;
  TEXT(COUNTIFS(P$4:P1967,P1967),"0000")
)
</f>
        <v/>
      </c>
    </row>
    <row r="1968">
      <c r="A1968" s="155"/>
      <c r="B1968" s="147"/>
      <c r="C1968" s="147"/>
      <c r="D1968" s="147"/>
      <c r="E1968" s="147"/>
      <c r="F1968" s="147"/>
      <c r="G1968" s="147"/>
      <c r="H1968" s="147"/>
      <c r="I1968" s="147"/>
      <c r="J1968" s="147"/>
      <c r="K1968" s="147"/>
      <c r="L1968" s="147"/>
      <c r="M1968" s="147"/>
      <c r="N1968" s="147"/>
      <c r="O1968" s="147"/>
      <c r="P1968" s="147"/>
      <c r="Q1968" s="147"/>
      <c r="R1968" s="147"/>
      <c r="S1968" s="147"/>
      <c r="T1968" s="147"/>
      <c r="U1968" s="147"/>
      <c r="V1968" s="147"/>
      <c r="W1968" s="147"/>
      <c r="X1968" s="147"/>
      <c r="Y1968" s="147"/>
      <c r="Z1968" s="147"/>
      <c r="AA1968" s="147"/>
      <c r="AB1968" s="147"/>
      <c r="AC1968" s="147"/>
      <c r="AD1968" s="147"/>
      <c r="AE1968" s="147"/>
      <c r="AF1968" s="147"/>
      <c r="AG1968" s="148" t="str">
        <f t="array" ref="AG1968">IF($P1968="", "",
  "IMT-" &amp; TEXT($A1968,"yyyy-mm-dd") &amp; "-" &amp;
  IFERROR(
    INDEX('{INDEX} Tour Packages'!A:AC,
      MATCH($P1968, '{INDEX} Tour Packages'!$A:$A, 0),
      MATCH("Destination Code", '{INDEX} Tour Packages'!$4:$4, 0)
    ),
    "UNKNOWN"
  ) &amp; "-" &amp;
  TEXT(COUNTIFS(P$4:P1968,P1968),"0000")
)
</f>
        <v/>
      </c>
    </row>
    <row r="1969">
      <c r="A1969" s="156"/>
      <c r="B1969" s="157"/>
      <c r="C1969" s="157"/>
      <c r="D1969" s="157"/>
      <c r="E1969" s="157"/>
      <c r="F1969" s="157"/>
      <c r="G1969" s="157"/>
      <c r="H1969" s="157"/>
      <c r="I1969" s="157"/>
      <c r="J1969" s="157"/>
      <c r="K1969" s="157"/>
      <c r="L1969" s="157"/>
      <c r="M1969" s="157"/>
      <c r="N1969" s="157"/>
      <c r="O1969" s="157"/>
      <c r="P1969" s="157"/>
      <c r="Q1969" s="157"/>
      <c r="R1969" s="157"/>
      <c r="S1969" s="157"/>
      <c r="T1969" s="157"/>
      <c r="U1969" s="157"/>
      <c r="V1969" s="157"/>
      <c r="W1969" s="157"/>
      <c r="X1969" s="157"/>
      <c r="Y1969" s="157"/>
      <c r="Z1969" s="157"/>
      <c r="AA1969" s="157"/>
      <c r="AB1969" s="157"/>
      <c r="AC1969" s="157"/>
      <c r="AD1969" s="157"/>
      <c r="AE1969" s="157"/>
      <c r="AF1969" s="157"/>
      <c r="AG1969" s="158" t="str">
        <f t="array" ref="AG1969">IF($P1969="", "",
  "IMT-" &amp; TEXT($A1969,"yyyy-mm-dd") &amp; "-" &amp;
  IFERROR(
    INDEX('{INDEX} Tour Packages'!A:AC,
      MATCH($P1969, '{INDEX} Tour Packages'!$A:$A, 0),
      MATCH("Destination Code", '{INDEX} Tour Packages'!$4:$4, 0)
    ),
    "UNKNOWN"
  ) &amp; "-" &amp;
  TEXT(COUNTIFS(P$4:P1969,P1969),"0000")
)
</f>
        <v/>
      </c>
    </row>
    <row r="1970">
      <c r="A1970" s="155"/>
      <c r="B1970" s="147"/>
      <c r="C1970" s="147"/>
      <c r="D1970" s="147"/>
      <c r="E1970" s="147"/>
      <c r="F1970" s="147"/>
      <c r="G1970" s="147"/>
      <c r="H1970" s="147"/>
      <c r="I1970" s="147"/>
      <c r="J1970" s="147"/>
      <c r="K1970" s="147"/>
      <c r="L1970" s="147"/>
      <c r="M1970" s="147"/>
      <c r="N1970" s="147"/>
      <c r="O1970" s="147"/>
      <c r="P1970" s="147"/>
      <c r="Q1970" s="147"/>
      <c r="R1970" s="147"/>
      <c r="S1970" s="147"/>
      <c r="T1970" s="147"/>
      <c r="U1970" s="147"/>
      <c r="V1970" s="147"/>
      <c r="W1970" s="147"/>
      <c r="X1970" s="147"/>
      <c r="Y1970" s="147"/>
      <c r="Z1970" s="147"/>
      <c r="AA1970" s="147"/>
      <c r="AB1970" s="147"/>
      <c r="AC1970" s="147"/>
      <c r="AD1970" s="147"/>
      <c r="AE1970" s="147"/>
      <c r="AF1970" s="147"/>
      <c r="AG1970" s="148" t="str">
        <f t="array" ref="AG1970">IF($P1970="", "",
  "IMT-" &amp; TEXT($A1970,"yyyy-mm-dd") &amp; "-" &amp;
  IFERROR(
    INDEX('{INDEX} Tour Packages'!A:AC,
      MATCH($P1970, '{INDEX} Tour Packages'!$A:$A, 0),
      MATCH("Destination Code", '{INDEX} Tour Packages'!$4:$4, 0)
    ),
    "UNKNOWN"
  ) &amp; "-" &amp;
  TEXT(COUNTIFS(P$4:P1970,P1970),"0000")
)
</f>
        <v/>
      </c>
    </row>
    <row r="1971">
      <c r="A1971" s="156"/>
      <c r="B1971" s="157"/>
      <c r="C1971" s="157"/>
      <c r="D1971" s="157"/>
      <c r="E1971" s="157"/>
      <c r="F1971" s="157"/>
      <c r="G1971" s="157"/>
      <c r="H1971" s="157"/>
      <c r="I1971" s="157"/>
      <c r="J1971" s="157"/>
      <c r="K1971" s="157"/>
      <c r="L1971" s="157"/>
      <c r="M1971" s="157"/>
      <c r="N1971" s="157"/>
      <c r="O1971" s="157"/>
      <c r="P1971" s="157"/>
      <c r="Q1971" s="157"/>
      <c r="R1971" s="157"/>
      <c r="S1971" s="157"/>
      <c r="T1971" s="157"/>
      <c r="U1971" s="157"/>
      <c r="V1971" s="157"/>
      <c r="W1971" s="157"/>
      <c r="X1971" s="157"/>
      <c r="Y1971" s="157"/>
      <c r="Z1971" s="157"/>
      <c r="AA1971" s="157"/>
      <c r="AB1971" s="157"/>
      <c r="AC1971" s="157"/>
      <c r="AD1971" s="157"/>
      <c r="AE1971" s="157"/>
      <c r="AF1971" s="157"/>
      <c r="AG1971" s="158" t="str">
        <f t="array" ref="AG1971">IF($P1971="", "",
  "IMT-" &amp; TEXT($A1971,"yyyy-mm-dd") &amp; "-" &amp;
  IFERROR(
    INDEX('{INDEX} Tour Packages'!A:AC,
      MATCH($P1971, '{INDEX} Tour Packages'!$A:$A, 0),
      MATCH("Destination Code", '{INDEX} Tour Packages'!$4:$4, 0)
    ),
    "UNKNOWN"
  ) &amp; "-" &amp;
  TEXT(COUNTIFS(P$4:P1971,P1971),"0000")
)
</f>
        <v/>
      </c>
    </row>
    <row r="1972">
      <c r="A1972" s="155"/>
      <c r="B1972" s="147"/>
      <c r="C1972" s="147"/>
      <c r="D1972" s="147"/>
      <c r="E1972" s="147"/>
      <c r="F1972" s="147"/>
      <c r="G1972" s="147"/>
      <c r="H1972" s="147"/>
      <c r="I1972" s="147"/>
      <c r="J1972" s="147"/>
      <c r="K1972" s="147"/>
      <c r="L1972" s="147"/>
      <c r="M1972" s="147"/>
      <c r="N1972" s="147"/>
      <c r="O1972" s="147"/>
      <c r="P1972" s="147"/>
      <c r="Q1972" s="147"/>
      <c r="R1972" s="147"/>
      <c r="S1972" s="147"/>
      <c r="T1972" s="147"/>
      <c r="U1972" s="147"/>
      <c r="V1972" s="147"/>
      <c r="W1972" s="147"/>
      <c r="X1972" s="147"/>
      <c r="Y1972" s="147"/>
      <c r="Z1972" s="147"/>
      <c r="AA1972" s="147"/>
      <c r="AB1972" s="147"/>
      <c r="AC1972" s="147"/>
      <c r="AD1972" s="147"/>
      <c r="AE1972" s="147"/>
      <c r="AF1972" s="147"/>
      <c r="AG1972" s="148" t="str">
        <f t="array" ref="AG1972">IF($P1972="", "",
  "IMT-" &amp; TEXT($A1972,"yyyy-mm-dd") &amp; "-" &amp;
  IFERROR(
    INDEX('{INDEX} Tour Packages'!A:AC,
      MATCH($P1972, '{INDEX} Tour Packages'!$A:$A, 0),
      MATCH("Destination Code", '{INDEX} Tour Packages'!$4:$4, 0)
    ),
    "UNKNOWN"
  ) &amp; "-" &amp;
  TEXT(COUNTIFS(P$4:P1972,P1972),"0000")
)
</f>
        <v/>
      </c>
    </row>
    <row r="1973">
      <c r="A1973" s="156"/>
      <c r="B1973" s="157"/>
      <c r="C1973" s="157"/>
      <c r="D1973" s="157"/>
      <c r="E1973" s="157"/>
      <c r="F1973" s="157"/>
      <c r="G1973" s="157"/>
      <c r="H1973" s="157"/>
      <c r="I1973" s="157"/>
      <c r="J1973" s="157"/>
      <c r="K1973" s="157"/>
      <c r="L1973" s="157"/>
      <c r="M1973" s="157"/>
      <c r="N1973" s="157"/>
      <c r="O1973" s="157"/>
      <c r="P1973" s="157"/>
      <c r="Q1973" s="157"/>
      <c r="R1973" s="157"/>
      <c r="S1973" s="157"/>
      <c r="T1973" s="157"/>
      <c r="U1973" s="157"/>
      <c r="V1973" s="157"/>
      <c r="W1973" s="157"/>
      <c r="X1973" s="157"/>
      <c r="Y1973" s="157"/>
      <c r="Z1973" s="157"/>
      <c r="AA1973" s="157"/>
      <c r="AB1973" s="157"/>
      <c r="AC1973" s="157"/>
      <c r="AD1973" s="157"/>
      <c r="AE1973" s="157"/>
      <c r="AF1973" s="157"/>
      <c r="AG1973" s="158" t="str">
        <f t="array" ref="AG1973">IF($P1973="", "",
  "IMT-" &amp; TEXT($A1973,"yyyy-mm-dd") &amp; "-" &amp;
  IFERROR(
    INDEX('{INDEX} Tour Packages'!A:AC,
      MATCH($P1973, '{INDEX} Tour Packages'!$A:$A, 0),
      MATCH("Destination Code", '{INDEX} Tour Packages'!$4:$4, 0)
    ),
    "UNKNOWN"
  ) &amp; "-" &amp;
  TEXT(COUNTIFS(P$4:P1973,P1973),"0000")
)
</f>
        <v/>
      </c>
    </row>
    <row r="1974">
      <c r="A1974" s="155"/>
      <c r="B1974" s="147"/>
      <c r="C1974" s="147"/>
      <c r="D1974" s="147"/>
      <c r="E1974" s="147"/>
      <c r="F1974" s="147"/>
      <c r="G1974" s="147"/>
      <c r="H1974" s="147"/>
      <c r="I1974" s="147"/>
      <c r="J1974" s="147"/>
      <c r="K1974" s="147"/>
      <c r="L1974" s="147"/>
      <c r="M1974" s="147"/>
      <c r="N1974" s="147"/>
      <c r="O1974" s="147"/>
      <c r="P1974" s="147"/>
      <c r="Q1974" s="147"/>
      <c r="R1974" s="147"/>
      <c r="S1974" s="147"/>
      <c r="T1974" s="147"/>
      <c r="U1974" s="147"/>
      <c r="V1974" s="147"/>
      <c r="W1974" s="147"/>
      <c r="X1974" s="147"/>
      <c r="Y1974" s="147"/>
      <c r="Z1974" s="147"/>
      <c r="AA1974" s="147"/>
      <c r="AB1974" s="147"/>
      <c r="AC1974" s="147"/>
      <c r="AD1974" s="147"/>
      <c r="AE1974" s="147"/>
      <c r="AF1974" s="147"/>
      <c r="AG1974" s="148" t="str">
        <f t="array" ref="AG1974">IF($P1974="", "",
  "IMT-" &amp; TEXT($A1974,"yyyy-mm-dd") &amp; "-" &amp;
  IFERROR(
    INDEX('{INDEX} Tour Packages'!A:AC,
      MATCH($P1974, '{INDEX} Tour Packages'!$A:$A, 0),
      MATCH("Destination Code", '{INDEX} Tour Packages'!$4:$4, 0)
    ),
    "UNKNOWN"
  ) &amp; "-" &amp;
  TEXT(COUNTIFS(P$4:P1974,P1974),"0000")
)
</f>
        <v/>
      </c>
    </row>
    <row r="1975">
      <c r="A1975" s="156"/>
      <c r="B1975" s="157"/>
      <c r="C1975" s="157"/>
      <c r="D1975" s="157"/>
      <c r="E1975" s="157"/>
      <c r="F1975" s="157"/>
      <c r="G1975" s="157"/>
      <c r="H1975" s="157"/>
      <c r="I1975" s="157"/>
      <c r="J1975" s="157"/>
      <c r="K1975" s="157"/>
      <c r="L1975" s="157"/>
      <c r="M1975" s="157"/>
      <c r="N1975" s="157"/>
      <c r="O1975" s="157"/>
      <c r="P1975" s="157"/>
      <c r="Q1975" s="157"/>
      <c r="R1975" s="157"/>
      <c r="S1975" s="157"/>
      <c r="T1975" s="157"/>
      <c r="U1975" s="157"/>
      <c r="V1975" s="157"/>
      <c r="W1975" s="157"/>
      <c r="X1975" s="157"/>
      <c r="Y1975" s="157"/>
      <c r="Z1975" s="157"/>
      <c r="AA1975" s="157"/>
      <c r="AB1975" s="157"/>
      <c r="AC1975" s="157"/>
      <c r="AD1975" s="157"/>
      <c r="AE1975" s="157"/>
      <c r="AF1975" s="157"/>
      <c r="AG1975" s="158" t="str">
        <f t="array" ref="AG1975">IF($P1975="", "",
  "IMT-" &amp; TEXT($A1975,"yyyy-mm-dd") &amp; "-" &amp;
  IFERROR(
    INDEX('{INDEX} Tour Packages'!A:AC,
      MATCH($P1975, '{INDEX} Tour Packages'!$A:$A, 0),
      MATCH("Destination Code", '{INDEX} Tour Packages'!$4:$4, 0)
    ),
    "UNKNOWN"
  ) &amp; "-" &amp;
  TEXT(COUNTIFS(P$4:P1975,P1975),"0000")
)
</f>
        <v/>
      </c>
    </row>
    <row r="1976">
      <c r="A1976" s="155"/>
      <c r="B1976" s="147"/>
      <c r="C1976" s="147"/>
      <c r="D1976" s="147"/>
      <c r="E1976" s="147"/>
      <c r="F1976" s="147"/>
      <c r="G1976" s="147"/>
      <c r="H1976" s="147"/>
      <c r="I1976" s="147"/>
      <c r="J1976" s="147"/>
      <c r="K1976" s="147"/>
      <c r="L1976" s="147"/>
      <c r="M1976" s="147"/>
      <c r="N1976" s="147"/>
      <c r="O1976" s="147"/>
      <c r="P1976" s="147"/>
      <c r="Q1976" s="147"/>
      <c r="R1976" s="147"/>
      <c r="S1976" s="147"/>
      <c r="T1976" s="147"/>
      <c r="U1976" s="147"/>
      <c r="V1976" s="147"/>
      <c r="W1976" s="147"/>
      <c r="X1976" s="147"/>
      <c r="Y1976" s="147"/>
      <c r="Z1976" s="147"/>
      <c r="AA1976" s="147"/>
      <c r="AB1976" s="147"/>
      <c r="AC1976" s="147"/>
      <c r="AD1976" s="147"/>
      <c r="AE1976" s="147"/>
      <c r="AF1976" s="147"/>
      <c r="AG1976" s="148" t="str">
        <f t="array" ref="AG1976">IF($P1976="", "",
  "IMT-" &amp; TEXT($A1976,"yyyy-mm-dd") &amp; "-" &amp;
  IFERROR(
    INDEX('{INDEX} Tour Packages'!A:AC,
      MATCH($P1976, '{INDEX} Tour Packages'!$A:$A, 0),
      MATCH("Destination Code", '{INDEX} Tour Packages'!$4:$4, 0)
    ),
    "UNKNOWN"
  ) &amp; "-" &amp;
  TEXT(COUNTIFS(P$4:P1976,P1976),"0000")
)
</f>
        <v/>
      </c>
    </row>
    <row r="1977">
      <c r="A1977" s="156"/>
      <c r="B1977" s="157"/>
      <c r="C1977" s="157"/>
      <c r="D1977" s="157"/>
      <c r="E1977" s="157"/>
      <c r="F1977" s="157"/>
      <c r="G1977" s="157"/>
      <c r="H1977" s="157"/>
      <c r="I1977" s="157"/>
      <c r="J1977" s="157"/>
      <c r="K1977" s="157"/>
      <c r="L1977" s="157"/>
      <c r="M1977" s="157"/>
      <c r="N1977" s="157"/>
      <c r="O1977" s="157"/>
      <c r="P1977" s="157"/>
      <c r="Q1977" s="157"/>
      <c r="R1977" s="157"/>
      <c r="S1977" s="157"/>
      <c r="T1977" s="157"/>
      <c r="U1977" s="157"/>
      <c r="V1977" s="157"/>
      <c r="W1977" s="157"/>
      <c r="X1977" s="157"/>
      <c r="Y1977" s="157"/>
      <c r="Z1977" s="157"/>
      <c r="AA1977" s="157"/>
      <c r="AB1977" s="157"/>
      <c r="AC1977" s="157"/>
      <c r="AD1977" s="157"/>
      <c r="AE1977" s="157"/>
      <c r="AF1977" s="157"/>
      <c r="AG1977" s="158" t="str">
        <f t="array" ref="AG1977">IF($P1977="", "",
  "IMT-" &amp; TEXT($A1977,"yyyy-mm-dd") &amp; "-" &amp;
  IFERROR(
    INDEX('{INDEX} Tour Packages'!A:AC,
      MATCH($P1977, '{INDEX} Tour Packages'!$A:$A, 0),
      MATCH("Destination Code", '{INDEX} Tour Packages'!$4:$4, 0)
    ),
    "UNKNOWN"
  ) &amp; "-" &amp;
  TEXT(COUNTIFS(P$4:P1977,P1977),"0000")
)
</f>
        <v/>
      </c>
    </row>
    <row r="1978">
      <c r="A1978" s="155"/>
      <c r="B1978" s="147"/>
      <c r="C1978" s="147"/>
      <c r="D1978" s="147"/>
      <c r="E1978" s="147"/>
      <c r="F1978" s="147"/>
      <c r="G1978" s="147"/>
      <c r="H1978" s="147"/>
      <c r="I1978" s="147"/>
      <c r="J1978" s="147"/>
      <c r="K1978" s="147"/>
      <c r="L1978" s="147"/>
      <c r="M1978" s="147"/>
      <c r="N1978" s="147"/>
      <c r="O1978" s="147"/>
      <c r="P1978" s="147"/>
      <c r="Q1978" s="147"/>
      <c r="R1978" s="147"/>
      <c r="S1978" s="147"/>
      <c r="T1978" s="147"/>
      <c r="U1978" s="147"/>
      <c r="V1978" s="147"/>
      <c r="W1978" s="147"/>
      <c r="X1978" s="147"/>
      <c r="Y1978" s="147"/>
      <c r="Z1978" s="147"/>
      <c r="AA1978" s="147"/>
      <c r="AB1978" s="147"/>
      <c r="AC1978" s="147"/>
      <c r="AD1978" s="147"/>
      <c r="AE1978" s="147"/>
      <c r="AF1978" s="147"/>
      <c r="AG1978" s="148" t="str">
        <f t="array" ref="AG1978">IF($P1978="", "",
  "IMT-" &amp; TEXT($A1978,"yyyy-mm-dd") &amp; "-" &amp;
  IFERROR(
    INDEX('{INDEX} Tour Packages'!A:AC,
      MATCH($P1978, '{INDEX} Tour Packages'!$A:$A, 0),
      MATCH("Destination Code", '{INDEX} Tour Packages'!$4:$4, 0)
    ),
    "UNKNOWN"
  ) &amp; "-" &amp;
  TEXT(COUNTIFS(P$4:P1978,P1978),"0000")
)
</f>
        <v/>
      </c>
    </row>
    <row r="1979">
      <c r="A1979" s="156"/>
      <c r="B1979" s="157"/>
      <c r="C1979" s="157"/>
      <c r="D1979" s="157"/>
      <c r="E1979" s="157"/>
      <c r="F1979" s="157"/>
      <c r="G1979" s="157"/>
      <c r="H1979" s="157"/>
      <c r="I1979" s="157"/>
      <c r="J1979" s="157"/>
      <c r="K1979" s="157"/>
      <c r="L1979" s="157"/>
      <c r="M1979" s="157"/>
      <c r="N1979" s="157"/>
      <c r="O1979" s="157"/>
      <c r="P1979" s="157"/>
      <c r="Q1979" s="157"/>
      <c r="R1979" s="157"/>
      <c r="S1979" s="157"/>
      <c r="T1979" s="157"/>
      <c r="U1979" s="157"/>
      <c r="V1979" s="157"/>
      <c r="W1979" s="157"/>
      <c r="X1979" s="157"/>
      <c r="Y1979" s="157"/>
      <c r="Z1979" s="157"/>
      <c r="AA1979" s="157"/>
      <c r="AB1979" s="157"/>
      <c r="AC1979" s="157"/>
      <c r="AD1979" s="157"/>
      <c r="AE1979" s="157"/>
      <c r="AF1979" s="157"/>
      <c r="AG1979" s="158" t="str">
        <f t="array" ref="AG1979">IF($P1979="", "",
  "IMT-" &amp; TEXT($A1979,"yyyy-mm-dd") &amp; "-" &amp;
  IFERROR(
    INDEX('{INDEX} Tour Packages'!A:AC,
      MATCH($P1979, '{INDEX} Tour Packages'!$A:$A, 0),
      MATCH("Destination Code", '{INDEX} Tour Packages'!$4:$4, 0)
    ),
    "UNKNOWN"
  ) &amp; "-" &amp;
  TEXT(COUNTIFS(P$4:P1979,P1979),"0000")
)
</f>
        <v/>
      </c>
    </row>
    <row r="1980">
      <c r="A1980" s="155"/>
      <c r="B1980" s="147"/>
      <c r="C1980" s="147"/>
      <c r="D1980" s="147"/>
      <c r="E1980" s="147"/>
      <c r="F1980" s="147"/>
      <c r="G1980" s="147"/>
      <c r="H1980" s="147"/>
      <c r="I1980" s="147"/>
      <c r="J1980" s="147"/>
      <c r="K1980" s="147"/>
      <c r="L1980" s="147"/>
      <c r="M1980" s="147"/>
      <c r="N1980" s="147"/>
      <c r="O1980" s="147"/>
      <c r="P1980" s="147"/>
      <c r="Q1980" s="147"/>
      <c r="R1980" s="147"/>
      <c r="S1980" s="147"/>
      <c r="T1980" s="147"/>
      <c r="U1980" s="147"/>
      <c r="V1980" s="147"/>
      <c r="W1980" s="147"/>
      <c r="X1980" s="147"/>
      <c r="Y1980" s="147"/>
      <c r="Z1980" s="147"/>
      <c r="AA1980" s="147"/>
      <c r="AB1980" s="147"/>
      <c r="AC1980" s="147"/>
      <c r="AD1980" s="147"/>
      <c r="AE1980" s="147"/>
      <c r="AF1980" s="147"/>
      <c r="AG1980" s="148" t="str">
        <f t="array" ref="AG1980">IF($P1980="", "",
  "IMT-" &amp; TEXT($A1980,"yyyy-mm-dd") &amp; "-" &amp;
  IFERROR(
    INDEX('{INDEX} Tour Packages'!A:AC,
      MATCH($P1980, '{INDEX} Tour Packages'!$A:$A, 0),
      MATCH("Destination Code", '{INDEX} Tour Packages'!$4:$4, 0)
    ),
    "UNKNOWN"
  ) &amp; "-" &amp;
  TEXT(COUNTIFS(P$4:P1980,P1980),"0000")
)
</f>
        <v/>
      </c>
    </row>
    <row r="1981">
      <c r="A1981" s="156"/>
      <c r="B1981" s="157"/>
      <c r="C1981" s="157"/>
      <c r="D1981" s="157"/>
      <c r="E1981" s="157"/>
      <c r="F1981" s="157"/>
      <c r="G1981" s="157"/>
      <c r="H1981" s="157"/>
      <c r="I1981" s="157"/>
      <c r="J1981" s="157"/>
      <c r="K1981" s="157"/>
      <c r="L1981" s="157"/>
      <c r="M1981" s="157"/>
      <c r="N1981" s="157"/>
      <c r="O1981" s="157"/>
      <c r="P1981" s="157"/>
      <c r="Q1981" s="157"/>
      <c r="R1981" s="157"/>
      <c r="S1981" s="157"/>
      <c r="T1981" s="157"/>
      <c r="U1981" s="157"/>
      <c r="V1981" s="157"/>
      <c r="W1981" s="157"/>
      <c r="X1981" s="157"/>
      <c r="Y1981" s="157"/>
      <c r="Z1981" s="157"/>
      <c r="AA1981" s="157"/>
      <c r="AB1981" s="157"/>
      <c r="AC1981" s="157"/>
      <c r="AD1981" s="157"/>
      <c r="AE1981" s="157"/>
      <c r="AF1981" s="157"/>
      <c r="AG1981" s="158" t="str">
        <f t="array" ref="AG1981">IF($P1981="", "",
  "IMT-" &amp; TEXT($A1981,"yyyy-mm-dd") &amp; "-" &amp;
  IFERROR(
    INDEX('{INDEX} Tour Packages'!A:AC,
      MATCH($P1981, '{INDEX} Tour Packages'!$A:$A, 0),
      MATCH("Destination Code", '{INDEX} Tour Packages'!$4:$4, 0)
    ),
    "UNKNOWN"
  ) &amp; "-" &amp;
  TEXT(COUNTIFS(P$4:P1981,P1981),"0000")
)
</f>
        <v/>
      </c>
    </row>
    <row r="1982">
      <c r="A1982" s="155"/>
      <c r="B1982" s="147"/>
      <c r="C1982" s="147"/>
      <c r="D1982" s="147"/>
      <c r="E1982" s="147"/>
      <c r="F1982" s="147"/>
      <c r="G1982" s="147"/>
      <c r="H1982" s="147"/>
      <c r="I1982" s="147"/>
      <c r="J1982" s="147"/>
      <c r="K1982" s="147"/>
      <c r="L1982" s="147"/>
      <c r="M1982" s="147"/>
      <c r="N1982" s="147"/>
      <c r="O1982" s="147"/>
      <c r="P1982" s="147"/>
      <c r="Q1982" s="147"/>
      <c r="R1982" s="147"/>
      <c r="S1982" s="147"/>
      <c r="T1982" s="147"/>
      <c r="U1982" s="147"/>
      <c r="V1982" s="147"/>
      <c r="W1982" s="147"/>
      <c r="X1982" s="147"/>
      <c r="Y1982" s="147"/>
      <c r="Z1982" s="147"/>
      <c r="AA1982" s="147"/>
      <c r="AB1982" s="147"/>
      <c r="AC1982" s="147"/>
      <c r="AD1982" s="147"/>
      <c r="AE1982" s="147"/>
      <c r="AF1982" s="147"/>
      <c r="AG1982" s="148" t="str">
        <f t="array" ref="AG1982">IF($P1982="", "",
  "IMT-" &amp; TEXT($A1982,"yyyy-mm-dd") &amp; "-" &amp;
  IFERROR(
    INDEX('{INDEX} Tour Packages'!A:AC,
      MATCH($P1982, '{INDEX} Tour Packages'!$A:$A, 0),
      MATCH("Destination Code", '{INDEX} Tour Packages'!$4:$4, 0)
    ),
    "UNKNOWN"
  ) &amp; "-" &amp;
  TEXT(COUNTIFS(P$4:P1982,P1982),"0000")
)
</f>
        <v/>
      </c>
    </row>
    <row r="1983">
      <c r="A1983" s="156"/>
      <c r="B1983" s="157"/>
      <c r="C1983" s="157"/>
      <c r="D1983" s="157"/>
      <c r="E1983" s="157"/>
      <c r="F1983" s="157"/>
      <c r="G1983" s="157"/>
      <c r="H1983" s="157"/>
      <c r="I1983" s="157"/>
      <c r="J1983" s="157"/>
      <c r="K1983" s="157"/>
      <c r="L1983" s="157"/>
      <c r="M1983" s="157"/>
      <c r="N1983" s="157"/>
      <c r="O1983" s="157"/>
      <c r="P1983" s="157"/>
      <c r="Q1983" s="157"/>
      <c r="R1983" s="157"/>
      <c r="S1983" s="157"/>
      <c r="T1983" s="157"/>
      <c r="U1983" s="157"/>
      <c r="V1983" s="157"/>
      <c r="W1983" s="157"/>
      <c r="X1983" s="157"/>
      <c r="Y1983" s="157"/>
      <c r="Z1983" s="157"/>
      <c r="AA1983" s="157"/>
      <c r="AB1983" s="157"/>
      <c r="AC1983" s="157"/>
      <c r="AD1983" s="157"/>
      <c r="AE1983" s="157"/>
      <c r="AF1983" s="157"/>
      <c r="AG1983" s="158" t="str">
        <f t="array" ref="AG1983">IF($P1983="", "",
  "IMT-" &amp; TEXT($A1983,"yyyy-mm-dd") &amp; "-" &amp;
  IFERROR(
    INDEX('{INDEX} Tour Packages'!A:AC,
      MATCH($P1983, '{INDEX} Tour Packages'!$A:$A, 0),
      MATCH("Destination Code", '{INDEX} Tour Packages'!$4:$4, 0)
    ),
    "UNKNOWN"
  ) &amp; "-" &amp;
  TEXT(COUNTIFS(P$4:P1983,P1983),"0000")
)
</f>
        <v/>
      </c>
    </row>
    <row r="1984">
      <c r="A1984" s="155"/>
      <c r="B1984" s="147"/>
      <c r="C1984" s="147"/>
      <c r="D1984" s="147"/>
      <c r="E1984" s="147"/>
      <c r="F1984" s="147"/>
      <c r="G1984" s="147"/>
      <c r="H1984" s="147"/>
      <c r="I1984" s="147"/>
      <c r="J1984" s="147"/>
      <c r="K1984" s="147"/>
      <c r="L1984" s="147"/>
      <c r="M1984" s="147"/>
      <c r="N1984" s="147"/>
      <c r="O1984" s="147"/>
      <c r="P1984" s="147"/>
      <c r="Q1984" s="147"/>
      <c r="R1984" s="147"/>
      <c r="S1984" s="147"/>
      <c r="T1984" s="147"/>
      <c r="U1984" s="147"/>
      <c r="V1984" s="147"/>
      <c r="W1984" s="147"/>
      <c r="X1984" s="147"/>
      <c r="Y1984" s="147"/>
      <c r="Z1984" s="147"/>
      <c r="AA1984" s="147"/>
      <c r="AB1984" s="147"/>
      <c r="AC1984" s="147"/>
      <c r="AD1984" s="147"/>
      <c r="AE1984" s="147"/>
      <c r="AF1984" s="147"/>
      <c r="AG1984" s="148" t="str">
        <f t="array" ref="AG1984">IF($P1984="", "",
  "IMT-" &amp; TEXT($A1984,"yyyy-mm-dd") &amp; "-" &amp;
  IFERROR(
    INDEX('{INDEX} Tour Packages'!A:AC,
      MATCH($P1984, '{INDEX} Tour Packages'!$A:$A, 0),
      MATCH("Destination Code", '{INDEX} Tour Packages'!$4:$4, 0)
    ),
    "UNKNOWN"
  ) &amp; "-" &amp;
  TEXT(COUNTIFS(P$4:P1984,P1984),"0000")
)
</f>
        <v/>
      </c>
    </row>
    <row r="1985">
      <c r="A1985" s="156"/>
      <c r="B1985" s="157"/>
      <c r="C1985" s="157"/>
      <c r="D1985" s="157"/>
      <c r="E1985" s="157"/>
      <c r="F1985" s="157"/>
      <c r="G1985" s="157"/>
      <c r="H1985" s="157"/>
      <c r="I1985" s="157"/>
      <c r="J1985" s="157"/>
      <c r="K1985" s="157"/>
      <c r="L1985" s="157"/>
      <c r="M1985" s="157"/>
      <c r="N1985" s="157"/>
      <c r="O1985" s="157"/>
      <c r="P1985" s="157"/>
      <c r="Q1985" s="157"/>
      <c r="R1985" s="157"/>
      <c r="S1985" s="157"/>
      <c r="T1985" s="157"/>
      <c r="U1985" s="157"/>
      <c r="V1985" s="157"/>
      <c r="W1985" s="157"/>
      <c r="X1985" s="157"/>
      <c r="Y1985" s="157"/>
      <c r="Z1985" s="157"/>
      <c r="AA1985" s="157"/>
      <c r="AB1985" s="157"/>
      <c r="AC1985" s="157"/>
      <c r="AD1985" s="157"/>
      <c r="AE1985" s="157"/>
      <c r="AF1985" s="157"/>
      <c r="AG1985" s="158" t="str">
        <f t="array" ref="AG1985">IF($P1985="", "",
  "IMT-" &amp; TEXT($A1985,"yyyy-mm-dd") &amp; "-" &amp;
  IFERROR(
    INDEX('{INDEX} Tour Packages'!A:AC,
      MATCH($P1985, '{INDEX} Tour Packages'!$A:$A, 0),
      MATCH("Destination Code", '{INDEX} Tour Packages'!$4:$4, 0)
    ),
    "UNKNOWN"
  ) &amp; "-" &amp;
  TEXT(COUNTIFS(P$4:P1985,P1985),"0000")
)
</f>
        <v/>
      </c>
    </row>
    <row r="1986">
      <c r="A1986" s="155"/>
      <c r="B1986" s="147"/>
      <c r="C1986" s="147"/>
      <c r="D1986" s="147"/>
      <c r="E1986" s="147"/>
      <c r="F1986" s="147"/>
      <c r="G1986" s="147"/>
      <c r="H1986" s="147"/>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147"/>
      <c r="AG1986" s="148" t="str">
        <f t="array" ref="AG1986">IF($P1986="", "",
  "IMT-" &amp; TEXT($A1986,"yyyy-mm-dd") &amp; "-" &amp;
  IFERROR(
    INDEX('{INDEX} Tour Packages'!A:AC,
      MATCH($P1986, '{INDEX} Tour Packages'!$A:$A, 0),
      MATCH("Destination Code", '{INDEX} Tour Packages'!$4:$4, 0)
    ),
    "UNKNOWN"
  ) &amp; "-" &amp;
  TEXT(COUNTIFS(P$4:P1986,P1986),"0000")
)
</f>
        <v/>
      </c>
    </row>
    <row r="1987">
      <c r="A1987" s="156"/>
      <c r="B1987" s="157"/>
      <c r="C1987" s="157"/>
      <c r="D1987" s="157"/>
      <c r="E1987" s="157"/>
      <c r="F1987" s="157"/>
      <c r="G1987" s="157"/>
      <c r="H1987" s="157"/>
      <c r="I1987" s="157"/>
      <c r="J1987" s="157"/>
      <c r="K1987" s="157"/>
      <c r="L1987" s="157"/>
      <c r="M1987" s="157"/>
      <c r="N1987" s="157"/>
      <c r="O1987" s="157"/>
      <c r="P1987" s="157"/>
      <c r="Q1987" s="157"/>
      <c r="R1987" s="157"/>
      <c r="S1987" s="157"/>
      <c r="T1987" s="157"/>
      <c r="U1987" s="157"/>
      <c r="V1987" s="157"/>
      <c r="W1987" s="157"/>
      <c r="X1987" s="157"/>
      <c r="Y1987" s="157"/>
      <c r="Z1987" s="157"/>
      <c r="AA1987" s="157"/>
      <c r="AB1987" s="157"/>
      <c r="AC1987" s="157"/>
      <c r="AD1987" s="157"/>
      <c r="AE1987" s="157"/>
      <c r="AF1987" s="157"/>
      <c r="AG1987" s="158" t="str">
        <f t="array" ref="AG1987">IF($P1987="", "",
  "IMT-" &amp; TEXT($A1987,"yyyy-mm-dd") &amp; "-" &amp;
  IFERROR(
    INDEX('{INDEX} Tour Packages'!A:AC,
      MATCH($P1987, '{INDEX} Tour Packages'!$A:$A, 0),
      MATCH("Destination Code", '{INDEX} Tour Packages'!$4:$4, 0)
    ),
    "UNKNOWN"
  ) &amp; "-" &amp;
  TEXT(COUNTIFS(P$4:P1987,P1987),"0000")
)
</f>
        <v/>
      </c>
    </row>
    <row r="1988">
      <c r="A1988" s="155"/>
      <c r="B1988" s="147"/>
      <c r="C1988" s="147"/>
      <c r="D1988" s="147"/>
      <c r="E1988" s="147"/>
      <c r="F1988" s="147"/>
      <c r="G1988" s="147"/>
      <c r="H1988" s="147"/>
      <c r="I1988" s="147"/>
      <c r="J1988" s="147"/>
      <c r="K1988" s="147"/>
      <c r="L1988" s="147"/>
      <c r="M1988" s="147"/>
      <c r="N1988" s="147"/>
      <c r="O1988" s="147"/>
      <c r="P1988" s="147"/>
      <c r="Q1988" s="147"/>
      <c r="R1988" s="147"/>
      <c r="S1988" s="147"/>
      <c r="T1988" s="147"/>
      <c r="U1988" s="147"/>
      <c r="V1988" s="147"/>
      <c r="W1988" s="147"/>
      <c r="X1988" s="147"/>
      <c r="Y1988" s="147"/>
      <c r="Z1988" s="147"/>
      <c r="AA1988" s="147"/>
      <c r="AB1988" s="147"/>
      <c r="AC1988" s="147"/>
      <c r="AD1988" s="147"/>
      <c r="AE1988" s="147"/>
      <c r="AF1988" s="147"/>
      <c r="AG1988" s="148" t="str">
        <f t="array" ref="AG1988">IF($P1988="", "",
  "IMT-" &amp; TEXT($A1988,"yyyy-mm-dd") &amp; "-" &amp;
  IFERROR(
    INDEX('{INDEX} Tour Packages'!A:AC,
      MATCH($P1988, '{INDEX} Tour Packages'!$A:$A, 0),
      MATCH("Destination Code", '{INDEX} Tour Packages'!$4:$4, 0)
    ),
    "UNKNOWN"
  ) &amp; "-" &amp;
  TEXT(COUNTIFS(P$4:P1988,P1988),"0000")
)
</f>
        <v/>
      </c>
    </row>
    <row r="1989">
      <c r="A1989" s="156"/>
      <c r="B1989" s="157"/>
      <c r="C1989" s="157"/>
      <c r="D1989" s="157"/>
      <c r="E1989" s="157"/>
      <c r="F1989" s="157"/>
      <c r="G1989" s="157"/>
      <c r="H1989" s="157"/>
      <c r="I1989" s="157"/>
      <c r="J1989" s="157"/>
      <c r="K1989" s="157"/>
      <c r="L1989" s="157"/>
      <c r="M1989" s="157"/>
      <c r="N1989" s="157"/>
      <c r="O1989" s="157"/>
      <c r="P1989" s="157"/>
      <c r="Q1989" s="157"/>
      <c r="R1989" s="157"/>
      <c r="S1989" s="157"/>
      <c r="T1989" s="157"/>
      <c r="U1989" s="157"/>
      <c r="V1989" s="157"/>
      <c r="W1989" s="157"/>
      <c r="X1989" s="157"/>
      <c r="Y1989" s="157"/>
      <c r="Z1989" s="157"/>
      <c r="AA1989" s="157"/>
      <c r="AB1989" s="157"/>
      <c r="AC1989" s="157"/>
      <c r="AD1989" s="157"/>
      <c r="AE1989" s="157"/>
      <c r="AF1989" s="157"/>
      <c r="AG1989" s="158" t="str">
        <f t="array" ref="AG1989">IF($P1989="", "",
  "IMT-" &amp; TEXT($A1989,"yyyy-mm-dd") &amp; "-" &amp;
  IFERROR(
    INDEX('{INDEX} Tour Packages'!A:AC,
      MATCH($P1989, '{INDEX} Tour Packages'!$A:$A, 0),
      MATCH("Destination Code", '{INDEX} Tour Packages'!$4:$4, 0)
    ),
    "UNKNOWN"
  ) &amp; "-" &amp;
  TEXT(COUNTIFS(P$4:P1989,P1989),"0000")
)
</f>
        <v/>
      </c>
    </row>
    <row r="1990">
      <c r="A1990" s="155"/>
      <c r="B1990" s="147"/>
      <c r="C1990" s="147"/>
      <c r="D1990" s="147"/>
      <c r="E1990" s="147"/>
      <c r="F1990" s="147"/>
      <c r="G1990" s="147"/>
      <c r="H1990" s="147"/>
      <c r="I1990" s="147"/>
      <c r="J1990" s="147"/>
      <c r="K1990" s="147"/>
      <c r="L1990" s="147"/>
      <c r="M1990" s="147"/>
      <c r="N1990" s="147"/>
      <c r="O1990" s="147"/>
      <c r="P1990" s="147"/>
      <c r="Q1990" s="147"/>
      <c r="R1990" s="147"/>
      <c r="S1990" s="147"/>
      <c r="T1990" s="147"/>
      <c r="U1990" s="147"/>
      <c r="V1990" s="147"/>
      <c r="W1990" s="147"/>
      <c r="X1990" s="147"/>
      <c r="Y1990" s="147"/>
      <c r="Z1990" s="147"/>
      <c r="AA1990" s="147"/>
      <c r="AB1990" s="147"/>
      <c r="AC1990" s="147"/>
      <c r="AD1990" s="147"/>
      <c r="AE1990" s="147"/>
      <c r="AF1990" s="147"/>
      <c r="AG1990" s="148" t="str">
        <f t="array" ref="AG1990">IF($P1990="", "",
  "IMT-" &amp; TEXT($A1990,"yyyy-mm-dd") &amp; "-" &amp;
  IFERROR(
    INDEX('{INDEX} Tour Packages'!A:AC,
      MATCH($P1990, '{INDEX} Tour Packages'!$A:$A, 0),
      MATCH("Destination Code", '{INDEX} Tour Packages'!$4:$4, 0)
    ),
    "UNKNOWN"
  ) &amp; "-" &amp;
  TEXT(COUNTIFS(P$4:P1990,P1990),"0000")
)
</f>
        <v/>
      </c>
    </row>
    <row r="1991">
      <c r="A1991" s="156"/>
      <c r="B1991" s="157"/>
      <c r="C1991" s="157"/>
      <c r="D1991" s="157"/>
      <c r="E1991" s="157"/>
      <c r="F1991" s="157"/>
      <c r="G1991" s="157"/>
      <c r="H1991" s="157"/>
      <c r="I1991" s="157"/>
      <c r="J1991" s="157"/>
      <c r="K1991" s="157"/>
      <c r="L1991" s="157"/>
      <c r="M1991" s="157"/>
      <c r="N1991" s="157"/>
      <c r="O1991" s="157"/>
      <c r="P1991" s="157"/>
      <c r="Q1991" s="157"/>
      <c r="R1991" s="157"/>
      <c r="S1991" s="157"/>
      <c r="T1991" s="157"/>
      <c r="U1991" s="157"/>
      <c r="V1991" s="157"/>
      <c r="W1991" s="157"/>
      <c r="X1991" s="157"/>
      <c r="Y1991" s="157"/>
      <c r="Z1991" s="157"/>
      <c r="AA1991" s="157"/>
      <c r="AB1991" s="157"/>
      <c r="AC1991" s="157"/>
      <c r="AD1991" s="157"/>
      <c r="AE1991" s="157"/>
      <c r="AF1991" s="157"/>
      <c r="AG1991" s="158" t="str">
        <f t="array" ref="AG1991">IF($P1991="", "",
  "IMT-" &amp; TEXT($A1991,"yyyy-mm-dd") &amp; "-" &amp;
  IFERROR(
    INDEX('{INDEX} Tour Packages'!A:AC,
      MATCH($P1991, '{INDEX} Tour Packages'!$A:$A, 0),
      MATCH("Destination Code", '{INDEX} Tour Packages'!$4:$4, 0)
    ),
    "UNKNOWN"
  ) &amp; "-" &amp;
  TEXT(COUNTIFS(P$4:P1991,P1991),"0000")
)
</f>
        <v/>
      </c>
    </row>
    <row r="1992">
      <c r="A1992" s="155"/>
      <c r="B1992" s="147"/>
      <c r="C1992" s="147"/>
      <c r="D1992" s="147"/>
      <c r="E1992" s="147"/>
      <c r="F1992" s="147"/>
      <c r="G1992" s="147"/>
      <c r="H1992" s="147"/>
      <c r="I1992" s="147"/>
      <c r="J1992" s="147"/>
      <c r="K1992" s="147"/>
      <c r="L1992" s="147"/>
      <c r="M1992" s="147"/>
      <c r="N1992" s="147"/>
      <c r="O1992" s="147"/>
      <c r="P1992" s="147"/>
      <c r="Q1992" s="147"/>
      <c r="R1992" s="147"/>
      <c r="S1992" s="147"/>
      <c r="T1992" s="147"/>
      <c r="U1992" s="147"/>
      <c r="V1992" s="147"/>
      <c r="W1992" s="147"/>
      <c r="X1992" s="147"/>
      <c r="Y1992" s="147"/>
      <c r="Z1992" s="147"/>
      <c r="AA1992" s="147"/>
      <c r="AB1992" s="147"/>
      <c r="AC1992" s="147"/>
      <c r="AD1992" s="147"/>
      <c r="AE1992" s="147"/>
      <c r="AF1992" s="147"/>
      <c r="AG1992" s="148" t="str">
        <f t="array" ref="AG1992">IF($P1992="", "",
  "IMT-" &amp; TEXT($A1992,"yyyy-mm-dd") &amp; "-" &amp;
  IFERROR(
    INDEX('{INDEX} Tour Packages'!A:AC,
      MATCH($P1992, '{INDEX} Tour Packages'!$A:$A, 0),
      MATCH("Destination Code", '{INDEX} Tour Packages'!$4:$4, 0)
    ),
    "UNKNOWN"
  ) &amp; "-" &amp;
  TEXT(COUNTIFS(P$4:P1992,P1992),"0000")
)
</f>
        <v/>
      </c>
    </row>
    <row r="1993">
      <c r="A1993" s="156"/>
      <c r="B1993" s="157"/>
      <c r="C1993" s="157"/>
      <c r="D1993" s="157"/>
      <c r="E1993" s="157"/>
      <c r="F1993" s="157"/>
      <c r="G1993" s="157"/>
      <c r="H1993" s="157"/>
      <c r="I1993" s="157"/>
      <c r="J1993" s="157"/>
      <c r="K1993" s="157"/>
      <c r="L1993" s="157"/>
      <c r="M1993" s="157"/>
      <c r="N1993" s="157"/>
      <c r="O1993" s="157"/>
      <c r="P1993" s="157"/>
      <c r="Q1993" s="157"/>
      <c r="R1993" s="157"/>
      <c r="S1993" s="157"/>
      <c r="T1993" s="157"/>
      <c r="U1993" s="157"/>
      <c r="V1993" s="157"/>
      <c r="W1993" s="157"/>
      <c r="X1993" s="157"/>
      <c r="Y1993" s="157"/>
      <c r="Z1993" s="157"/>
      <c r="AA1993" s="157"/>
      <c r="AB1993" s="157"/>
      <c r="AC1993" s="157"/>
      <c r="AD1993" s="157"/>
      <c r="AE1993" s="157"/>
      <c r="AF1993" s="157"/>
      <c r="AG1993" s="158" t="str">
        <f t="array" ref="AG1993">IF($P1993="", "",
  "IMT-" &amp; TEXT($A1993,"yyyy-mm-dd") &amp; "-" &amp;
  IFERROR(
    INDEX('{INDEX} Tour Packages'!A:AC,
      MATCH($P1993, '{INDEX} Tour Packages'!$A:$A, 0),
      MATCH("Destination Code", '{INDEX} Tour Packages'!$4:$4, 0)
    ),
    "UNKNOWN"
  ) &amp; "-" &amp;
  TEXT(COUNTIFS(P$4:P1993,P1993),"0000")
)
</f>
        <v/>
      </c>
    </row>
    <row r="1994">
      <c r="A1994" s="155"/>
      <c r="B1994" s="147"/>
      <c r="C1994" s="147"/>
      <c r="D1994" s="147"/>
      <c r="E1994" s="147"/>
      <c r="F1994" s="147"/>
      <c r="G1994" s="147"/>
      <c r="H1994" s="147"/>
      <c r="I1994" s="147"/>
      <c r="J1994" s="147"/>
      <c r="K1994" s="147"/>
      <c r="L1994" s="147"/>
      <c r="M1994" s="147"/>
      <c r="N1994" s="147"/>
      <c r="O1994" s="147"/>
      <c r="P1994" s="147"/>
      <c r="Q1994" s="147"/>
      <c r="R1994" s="147"/>
      <c r="S1994" s="147"/>
      <c r="T1994" s="147"/>
      <c r="U1994" s="147"/>
      <c r="V1994" s="147"/>
      <c r="W1994" s="147"/>
      <c r="X1994" s="147"/>
      <c r="Y1994" s="147"/>
      <c r="Z1994" s="147"/>
      <c r="AA1994" s="147"/>
      <c r="AB1994" s="147"/>
      <c r="AC1994" s="147"/>
      <c r="AD1994" s="147"/>
      <c r="AE1994" s="147"/>
      <c r="AF1994" s="147"/>
      <c r="AG1994" s="148" t="str">
        <f t="array" ref="AG1994">IF($P1994="", "",
  "IMT-" &amp; TEXT($A1994,"yyyy-mm-dd") &amp; "-" &amp;
  IFERROR(
    INDEX('{INDEX} Tour Packages'!A:AC,
      MATCH($P1994, '{INDEX} Tour Packages'!$A:$A, 0),
      MATCH("Destination Code", '{INDEX} Tour Packages'!$4:$4, 0)
    ),
    "UNKNOWN"
  ) &amp; "-" &amp;
  TEXT(COUNTIFS(P$4:P1994,P1994),"0000")
)
</f>
        <v/>
      </c>
    </row>
    <row r="1995">
      <c r="A1995" s="156"/>
      <c r="B1995" s="157"/>
      <c r="C1995" s="157"/>
      <c r="D1995" s="157"/>
      <c r="E1995" s="157"/>
      <c r="F1995" s="157"/>
      <c r="G1995" s="157"/>
      <c r="H1995" s="157"/>
      <c r="I1995" s="157"/>
      <c r="J1995" s="157"/>
      <c r="K1995" s="157"/>
      <c r="L1995" s="157"/>
      <c r="M1995" s="157"/>
      <c r="N1995" s="157"/>
      <c r="O1995" s="157"/>
      <c r="P1995" s="157"/>
      <c r="Q1995" s="157"/>
      <c r="R1995" s="157"/>
      <c r="S1995" s="157"/>
      <c r="T1995" s="157"/>
      <c r="U1995" s="157"/>
      <c r="V1995" s="157"/>
      <c r="W1995" s="157"/>
      <c r="X1995" s="157"/>
      <c r="Y1995" s="157"/>
      <c r="Z1995" s="157"/>
      <c r="AA1995" s="157"/>
      <c r="AB1995" s="157"/>
      <c r="AC1995" s="157"/>
      <c r="AD1995" s="157"/>
      <c r="AE1995" s="157"/>
      <c r="AF1995" s="157"/>
      <c r="AG1995" s="158" t="str">
        <f t="array" ref="AG1995">IF($P1995="", "",
  "IMT-" &amp; TEXT($A1995,"yyyy-mm-dd") &amp; "-" &amp;
  IFERROR(
    INDEX('{INDEX} Tour Packages'!A:AC,
      MATCH($P1995, '{INDEX} Tour Packages'!$A:$A, 0),
      MATCH("Destination Code", '{INDEX} Tour Packages'!$4:$4, 0)
    ),
    "UNKNOWN"
  ) &amp; "-" &amp;
  TEXT(COUNTIFS(P$4:P1995,P1995),"0000")
)
</f>
        <v/>
      </c>
    </row>
    <row r="1996">
      <c r="A1996" s="155"/>
      <c r="B1996" s="147"/>
      <c r="C1996" s="147"/>
      <c r="D1996" s="147"/>
      <c r="E1996" s="147"/>
      <c r="F1996" s="147"/>
      <c r="G1996" s="147"/>
      <c r="H1996" s="147"/>
      <c r="I1996" s="147"/>
      <c r="J1996" s="147"/>
      <c r="K1996" s="147"/>
      <c r="L1996" s="147"/>
      <c r="M1996" s="147"/>
      <c r="N1996" s="147"/>
      <c r="O1996" s="147"/>
      <c r="P1996" s="147"/>
      <c r="Q1996" s="147"/>
      <c r="R1996" s="147"/>
      <c r="S1996" s="147"/>
      <c r="T1996" s="147"/>
      <c r="U1996" s="147"/>
      <c r="V1996" s="147"/>
      <c r="W1996" s="147"/>
      <c r="X1996" s="147"/>
      <c r="Y1996" s="147"/>
      <c r="Z1996" s="147"/>
      <c r="AA1996" s="147"/>
      <c r="AB1996" s="147"/>
      <c r="AC1996" s="147"/>
      <c r="AD1996" s="147"/>
      <c r="AE1996" s="147"/>
      <c r="AF1996" s="147"/>
      <c r="AG1996" s="148" t="str">
        <f t="array" ref="AG1996">IF($P1996="", "",
  "IMT-" &amp; TEXT($A1996,"yyyy-mm-dd") &amp; "-" &amp;
  IFERROR(
    INDEX('{INDEX} Tour Packages'!A:AC,
      MATCH($P1996, '{INDEX} Tour Packages'!$A:$A, 0),
      MATCH("Destination Code", '{INDEX} Tour Packages'!$4:$4, 0)
    ),
    "UNKNOWN"
  ) &amp; "-" &amp;
  TEXT(COUNTIFS(P$4:P1996,P1996),"0000")
)
</f>
        <v/>
      </c>
    </row>
    <row r="1997">
      <c r="A1997" s="156"/>
      <c r="B1997" s="157"/>
      <c r="C1997" s="157"/>
      <c r="D1997" s="157"/>
      <c r="E1997" s="157"/>
      <c r="F1997" s="157"/>
      <c r="G1997" s="157"/>
      <c r="H1997" s="157"/>
      <c r="I1997" s="157"/>
      <c r="J1997" s="157"/>
      <c r="K1997" s="157"/>
      <c r="L1997" s="157"/>
      <c r="M1997" s="157"/>
      <c r="N1997" s="157"/>
      <c r="O1997" s="157"/>
      <c r="P1997" s="157"/>
      <c r="Q1997" s="157"/>
      <c r="R1997" s="157"/>
      <c r="S1997" s="157"/>
      <c r="T1997" s="157"/>
      <c r="U1997" s="157"/>
      <c r="V1997" s="157"/>
      <c r="W1997" s="157"/>
      <c r="X1997" s="157"/>
      <c r="Y1997" s="157"/>
      <c r="Z1997" s="157"/>
      <c r="AA1997" s="157"/>
      <c r="AB1997" s="157"/>
      <c r="AC1997" s="157"/>
      <c r="AD1997" s="157"/>
      <c r="AE1997" s="157"/>
      <c r="AF1997" s="157"/>
      <c r="AG1997" s="158" t="str">
        <f t="array" ref="AG1997">IF($P1997="", "",
  "IMT-" &amp; TEXT($A1997,"yyyy-mm-dd") &amp; "-" &amp;
  IFERROR(
    INDEX('{INDEX} Tour Packages'!A:AC,
      MATCH($P1997, '{INDEX} Tour Packages'!$A:$A, 0),
      MATCH("Destination Code", '{INDEX} Tour Packages'!$4:$4, 0)
    ),
    "UNKNOWN"
  ) &amp; "-" &amp;
  TEXT(COUNTIFS(P$4:P1997,P1997),"0000")
)
</f>
        <v/>
      </c>
    </row>
    <row r="1998">
      <c r="A1998" s="155"/>
      <c r="B1998" s="147"/>
      <c r="C1998" s="147"/>
      <c r="D1998" s="147"/>
      <c r="E1998" s="147"/>
      <c r="F1998" s="147"/>
      <c r="G1998" s="147"/>
      <c r="H1998" s="147"/>
      <c r="I1998" s="147"/>
      <c r="J1998" s="147"/>
      <c r="K1998" s="147"/>
      <c r="L1998" s="147"/>
      <c r="M1998" s="147"/>
      <c r="N1998" s="147"/>
      <c r="O1998" s="147"/>
      <c r="P1998" s="147"/>
      <c r="Q1998" s="147"/>
      <c r="R1998" s="147"/>
      <c r="S1998" s="147"/>
      <c r="T1998" s="147"/>
      <c r="U1998" s="147"/>
      <c r="V1998" s="147"/>
      <c r="W1998" s="147"/>
      <c r="X1998" s="147"/>
      <c r="Y1998" s="147"/>
      <c r="Z1998" s="147"/>
      <c r="AA1998" s="147"/>
      <c r="AB1998" s="147"/>
      <c r="AC1998" s="147"/>
      <c r="AD1998" s="147"/>
      <c r="AE1998" s="147"/>
      <c r="AF1998" s="147"/>
      <c r="AG1998" s="148" t="str">
        <f t="array" ref="AG1998">IF($P1998="", "",
  "IMT-" &amp; TEXT($A1998,"yyyy-mm-dd") &amp; "-" &amp;
  IFERROR(
    INDEX('{INDEX} Tour Packages'!A:AC,
      MATCH($P1998, '{INDEX} Tour Packages'!$A:$A, 0),
      MATCH("Destination Code", '{INDEX} Tour Packages'!$4:$4, 0)
    ),
    "UNKNOWN"
  ) &amp; "-" &amp;
  TEXT(COUNTIFS(P$4:P1998,P1998),"0000")
)
</f>
        <v/>
      </c>
    </row>
    <row r="1999">
      <c r="A1999" s="156"/>
      <c r="B1999" s="157"/>
      <c r="C1999" s="157"/>
      <c r="D1999" s="157"/>
      <c r="E1999" s="157"/>
      <c r="F1999" s="157"/>
      <c r="G1999" s="157"/>
      <c r="H1999" s="157"/>
      <c r="I1999" s="157"/>
      <c r="J1999" s="157"/>
      <c r="K1999" s="157"/>
      <c r="L1999" s="157"/>
      <c r="M1999" s="157"/>
      <c r="N1999" s="157"/>
      <c r="O1999" s="157"/>
      <c r="P1999" s="157"/>
      <c r="Q1999" s="157"/>
      <c r="R1999" s="157"/>
      <c r="S1999" s="157"/>
      <c r="T1999" s="157"/>
      <c r="U1999" s="157"/>
      <c r="V1999" s="157"/>
      <c r="W1999" s="157"/>
      <c r="X1999" s="157"/>
      <c r="Y1999" s="157"/>
      <c r="Z1999" s="157"/>
      <c r="AA1999" s="157"/>
      <c r="AB1999" s="157"/>
      <c r="AC1999" s="157"/>
      <c r="AD1999" s="157"/>
      <c r="AE1999" s="157"/>
      <c r="AF1999" s="157"/>
      <c r="AG1999" s="158" t="str">
        <f t="array" ref="AG1999">IF($P1999="", "",
  "IMT-" &amp; TEXT($A1999,"yyyy-mm-dd") &amp; "-" &amp;
  IFERROR(
    INDEX('{INDEX} Tour Packages'!A:AC,
      MATCH($P1999, '{INDEX} Tour Packages'!$A:$A, 0),
      MATCH("Destination Code", '{INDEX} Tour Packages'!$4:$4, 0)
    ),
    "UNKNOWN"
  ) &amp; "-" &amp;
  TEXT(COUNTIFS(P$4:P1999,P1999),"0000")
)
</f>
        <v/>
      </c>
    </row>
    <row r="2000">
      <c r="A2000" s="155"/>
      <c r="B2000" s="147"/>
      <c r="C2000" s="147"/>
      <c r="D2000" s="147"/>
      <c r="E2000" s="147"/>
      <c r="F2000" s="147"/>
      <c r="G2000" s="147"/>
      <c r="H2000" s="147"/>
      <c r="I2000" s="147"/>
      <c r="J2000" s="147"/>
      <c r="K2000" s="147"/>
      <c r="L2000" s="147"/>
      <c r="M2000" s="147"/>
      <c r="N2000" s="147"/>
      <c r="O2000" s="147"/>
      <c r="P2000" s="147"/>
      <c r="Q2000" s="147"/>
      <c r="R2000" s="147"/>
      <c r="S2000" s="147"/>
      <c r="T2000" s="147"/>
      <c r="U2000" s="147"/>
      <c r="V2000" s="147"/>
      <c r="W2000" s="147"/>
      <c r="X2000" s="147"/>
      <c r="Y2000" s="147"/>
      <c r="Z2000" s="147"/>
      <c r="AA2000" s="147"/>
      <c r="AB2000" s="147"/>
      <c r="AC2000" s="147"/>
      <c r="AD2000" s="147"/>
      <c r="AE2000" s="147"/>
      <c r="AF2000" s="147"/>
      <c r="AG2000" s="148" t="str">
        <f t="array" ref="AG2000">IF($P2000="", "",
  "IMT-" &amp; TEXT($A2000,"yyyy-mm-dd") &amp; "-" &amp;
  IFERROR(
    INDEX('{INDEX} Tour Packages'!A:AC,
      MATCH($P2000, '{INDEX} Tour Packages'!$A:$A, 0),
      MATCH("Destination Code", '{INDEX} Tour Packages'!$4:$4, 0)
    ),
    "UNKNOWN"
  ) &amp; "-" &amp;
  TEXT(COUNTIFS(P$4:P2000,P2000),"0000")
)
</f>
        <v/>
      </c>
    </row>
    <row r="2001">
      <c r="A2001" s="156"/>
      <c r="B2001" s="157"/>
      <c r="C2001" s="157"/>
      <c r="D2001" s="157"/>
      <c r="E2001" s="157"/>
      <c r="F2001" s="157"/>
      <c r="G2001" s="157"/>
      <c r="H2001" s="157"/>
      <c r="I2001" s="157"/>
      <c r="J2001" s="157"/>
      <c r="K2001" s="157"/>
      <c r="L2001" s="157"/>
      <c r="M2001" s="157"/>
      <c r="N2001" s="157"/>
      <c r="O2001" s="157"/>
      <c r="P2001" s="157"/>
      <c r="Q2001" s="157"/>
      <c r="R2001" s="157"/>
      <c r="S2001" s="157"/>
      <c r="T2001" s="157"/>
      <c r="U2001" s="157"/>
      <c r="V2001" s="157"/>
      <c r="W2001" s="157"/>
      <c r="X2001" s="157"/>
      <c r="Y2001" s="157"/>
      <c r="Z2001" s="157"/>
      <c r="AA2001" s="157"/>
      <c r="AB2001" s="157"/>
      <c r="AC2001" s="157"/>
      <c r="AD2001" s="157"/>
      <c r="AE2001" s="157"/>
      <c r="AF2001" s="157"/>
      <c r="AG2001" s="158" t="str">
        <f t="array" ref="AG2001">IF($P2001="", "",
  "IMT-" &amp; TEXT($A2001,"yyyy-mm-dd") &amp; "-" &amp;
  IFERROR(
    INDEX('{INDEX} Tour Packages'!A:AC,
      MATCH($P2001, '{INDEX} Tour Packages'!$A:$A, 0),
      MATCH("Destination Code", '{INDEX} Tour Packages'!$4:$4, 0)
    ),
    "UNKNOWN"
  ) &amp; "-" &amp;
  TEXT(COUNTIFS(P$4:P2001,P2001),"0000")
)
</f>
        <v/>
      </c>
    </row>
    <row r="2002">
      <c r="A2002" s="155"/>
      <c r="B2002" s="147"/>
      <c r="C2002" s="147"/>
      <c r="D2002" s="147"/>
      <c r="E2002" s="147"/>
      <c r="F2002" s="147"/>
      <c r="G2002" s="147"/>
      <c r="H2002" s="147"/>
      <c r="I2002" s="147"/>
      <c r="J2002" s="147"/>
      <c r="K2002" s="147"/>
      <c r="L2002" s="147"/>
      <c r="M2002" s="147"/>
      <c r="N2002" s="147"/>
      <c r="O2002" s="147"/>
      <c r="P2002" s="147"/>
      <c r="Q2002" s="147"/>
      <c r="R2002" s="147"/>
      <c r="S2002" s="147"/>
      <c r="T2002" s="147"/>
      <c r="U2002" s="147"/>
      <c r="V2002" s="147"/>
      <c r="W2002" s="147"/>
      <c r="X2002" s="147"/>
      <c r="Y2002" s="147"/>
      <c r="Z2002" s="147"/>
      <c r="AA2002" s="147"/>
      <c r="AB2002" s="147"/>
      <c r="AC2002" s="147"/>
      <c r="AD2002" s="147"/>
      <c r="AE2002" s="147"/>
      <c r="AF2002" s="147"/>
      <c r="AG2002" s="148" t="str">
        <f t="array" ref="AG2002">IF($P2002="", "",
  "IMT-" &amp; TEXT($A2002,"yyyy-mm-dd") &amp; "-" &amp;
  IFERROR(
    INDEX('{INDEX} Tour Packages'!A:AC,
      MATCH($P2002, '{INDEX} Tour Packages'!$A:$A, 0),
      MATCH("Destination Code", '{INDEX} Tour Packages'!$4:$4, 0)
    ),
    "UNKNOWN"
  ) &amp; "-" &amp;
  TEXT(COUNTIFS(P$4:P2002,P2002),"0000")
)
</f>
        <v/>
      </c>
    </row>
    <row r="2003">
      <c r="A2003" s="156"/>
      <c r="B2003" s="157"/>
      <c r="C2003" s="157"/>
      <c r="D2003" s="157"/>
      <c r="E2003" s="157"/>
      <c r="F2003" s="157"/>
      <c r="G2003" s="157"/>
      <c r="H2003" s="157"/>
      <c r="I2003" s="157"/>
      <c r="J2003" s="157"/>
      <c r="K2003" s="157"/>
      <c r="L2003" s="157"/>
      <c r="M2003" s="157"/>
      <c r="N2003" s="157"/>
      <c r="O2003" s="157"/>
      <c r="P2003" s="157"/>
      <c r="Q2003" s="157"/>
      <c r="R2003" s="157"/>
      <c r="S2003" s="157"/>
      <c r="T2003" s="157"/>
      <c r="U2003" s="157"/>
      <c r="V2003" s="157"/>
      <c r="W2003" s="157"/>
      <c r="X2003" s="157"/>
      <c r="Y2003" s="157"/>
      <c r="Z2003" s="157"/>
      <c r="AA2003" s="157"/>
      <c r="AB2003" s="157"/>
      <c r="AC2003" s="157"/>
      <c r="AD2003" s="157"/>
      <c r="AE2003" s="157"/>
      <c r="AF2003" s="157"/>
      <c r="AG2003" s="158" t="str">
        <f t="array" ref="AG2003">IF($P2003="", "",
  "IMT-" &amp; TEXT($A2003,"yyyy-mm-dd") &amp; "-" &amp;
  IFERROR(
    INDEX('{INDEX} Tour Packages'!A:AC,
      MATCH($P2003, '{INDEX} Tour Packages'!$A:$A, 0),
      MATCH("Destination Code", '{INDEX} Tour Packages'!$4:$4, 0)
    ),
    "UNKNOWN"
  ) &amp; "-" &amp;
  TEXT(COUNTIFS(P$4:P2003,P2003),"0000")
)
</f>
        <v/>
      </c>
    </row>
    <row r="2004">
      <c r="A2004" s="155"/>
      <c r="B2004" s="147"/>
      <c r="C2004" s="147"/>
      <c r="D2004" s="147"/>
      <c r="E2004" s="147"/>
      <c r="F2004" s="147"/>
      <c r="G2004" s="147"/>
      <c r="H2004" s="147"/>
      <c r="I2004" s="147"/>
      <c r="J2004" s="147"/>
      <c r="K2004" s="147"/>
      <c r="L2004" s="147"/>
      <c r="M2004" s="147"/>
      <c r="N2004" s="147"/>
      <c r="O2004" s="147"/>
      <c r="P2004" s="147"/>
      <c r="Q2004" s="147"/>
      <c r="R2004" s="147"/>
      <c r="S2004" s="147"/>
      <c r="T2004" s="147"/>
      <c r="U2004" s="147"/>
      <c r="V2004" s="147"/>
      <c r="W2004" s="147"/>
      <c r="X2004" s="147"/>
      <c r="Y2004" s="147"/>
      <c r="Z2004" s="147"/>
      <c r="AA2004" s="147"/>
      <c r="AB2004" s="147"/>
      <c r="AC2004" s="147"/>
      <c r="AD2004" s="147"/>
      <c r="AE2004" s="147"/>
      <c r="AF2004" s="147"/>
      <c r="AG2004" s="148" t="str">
        <f t="array" ref="AG2004">IF($P2004="", "",
  "IMT-" &amp; TEXT($A2004,"yyyy-mm-dd") &amp; "-" &amp;
  IFERROR(
    INDEX('{INDEX} Tour Packages'!A:AC,
      MATCH($P2004, '{INDEX} Tour Packages'!$A:$A, 0),
      MATCH("Destination Code", '{INDEX} Tour Packages'!$4:$4, 0)
    ),
    "UNKNOWN"
  ) &amp; "-" &amp;
  TEXT(COUNTIFS(P$4:P2004,P2004),"0000")
)
</f>
        <v/>
      </c>
    </row>
    <row r="2005">
      <c r="A2005" s="156"/>
      <c r="B2005" s="157"/>
      <c r="C2005" s="157"/>
      <c r="D2005" s="157"/>
      <c r="E2005" s="157"/>
      <c r="F2005" s="157"/>
      <c r="G2005" s="157"/>
      <c r="H2005" s="157"/>
      <c r="I2005" s="157"/>
      <c r="J2005" s="157"/>
      <c r="K2005" s="157"/>
      <c r="L2005" s="157"/>
      <c r="M2005" s="157"/>
      <c r="N2005" s="157"/>
      <c r="O2005" s="157"/>
      <c r="P2005" s="157"/>
      <c r="Q2005" s="157"/>
      <c r="R2005" s="157"/>
      <c r="S2005" s="157"/>
      <c r="T2005" s="157"/>
      <c r="U2005" s="157"/>
      <c r="V2005" s="157"/>
      <c r="W2005" s="157"/>
      <c r="X2005" s="157"/>
      <c r="Y2005" s="157"/>
      <c r="Z2005" s="157"/>
      <c r="AA2005" s="157"/>
      <c r="AB2005" s="157"/>
      <c r="AC2005" s="157"/>
      <c r="AD2005" s="157"/>
      <c r="AE2005" s="157"/>
      <c r="AF2005" s="157"/>
      <c r="AG2005" s="158" t="str">
        <f t="array" ref="AG2005">IF($P2005="", "",
  "IMT-" &amp; TEXT($A2005,"yyyy-mm-dd") &amp; "-" &amp;
  IFERROR(
    INDEX('{INDEX} Tour Packages'!A:AC,
      MATCH($P2005, '{INDEX} Tour Packages'!$A:$A, 0),
      MATCH("Destination Code", '{INDEX} Tour Packages'!$4:$4, 0)
    ),
    "UNKNOWN"
  ) &amp; "-" &amp;
  TEXT(COUNTIFS(P$4:P2005,P2005),"0000")
)
</f>
        <v/>
      </c>
    </row>
    <row r="2006">
      <c r="A2006" s="155"/>
      <c r="B2006" s="147"/>
      <c r="C2006" s="147"/>
      <c r="D2006" s="147"/>
      <c r="E2006" s="147"/>
      <c r="F2006" s="147"/>
      <c r="G2006" s="147"/>
      <c r="H2006" s="147"/>
      <c r="I2006" s="147"/>
      <c r="J2006" s="147"/>
      <c r="K2006" s="147"/>
      <c r="L2006" s="147"/>
      <c r="M2006" s="147"/>
      <c r="N2006" s="147"/>
      <c r="O2006" s="147"/>
      <c r="P2006" s="147"/>
      <c r="Q2006" s="147"/>
      <c r="R2006" s="147"/>
      <c r="S2006" s="147"/>
      <c r="T2006" s="147"/>
      <c r="U2006" s="147"/>
      <c r="V2006" s="147"/>
      <c r="W2006" s="147"/>
      <c r="X2006" s="147"/>
      <c r="Y2006" s="147"/>
      <c r="Z2006" s="147"/>
      <c r="AA2006" s="147"/>
      <c r="AB2006" s="147"/>
      <c r="AC2006" s="147"/>
      <c r="AD2006" s="147"/>
      <c r="AE2006" s="147"/>
      <c r="AF2006" s="147"/>
      <c r="AG2006" s="148" t="str">
        <f t="array" ref="AG2006">IF($P2006="", "",
  "IMT-" &amp; TEXT($A2006,"yyyy-mm-dd") &amp; "-" &amp;
  IFERROR(
    INDEX('{INDEX} Tour Packages'!A:AC,
      MATCH($P2006, '{INDEX} Tour Packages'!$A:$A, 0),
      MATCH("Destination Code", '{INDEX} Tour Packages'!$4:$4, 0)
    ),
    "UNKNOWN"
  ) &amp; "-" &amp;
  TEXT(COUNTIFS(P$4:P2006,P2006),"0000")
)
</f>
        <v/>
      </c>
    </row>
    <row r="2007">
      <c r="A2007" s="156"/>
      <c r="B2007" s="157"/>
      <c r="C2007" s="157"/>
      <c r="D2007" s="157"/>
      <c r="E2007" s="157"/>
      <c r="F2007" s="157"/>
      <c r="G2007" s="157"/>
      <c r="H2007" s="157"/>
      <c r="I2007" s="157"/>
      <c r="J2007" s="157"/>
      <c r="K2007" s="157"/>
      <c r="L2007" s="157"/>
      <c r="M2007" s="157"/>
      <c r="N2007" s="157"/>
      <c r="O2007" s="157"/>
      <c r="P2007" s="157"/>
      <c r="Q2007" s="157"/>
      <c r="R2007" s="157"/>
      <c r="S2007" s="157"/>
      <c r="T2007" s="157"/>
      <c r="U2007" s="157"/>
      <c r="V2007" s="157"/>
      <c r="W2007" s="157"/>
      <c r="X2007" s="157"/>
      <c r="Y2007" s="157"/>
      <c r="Z2007" s="157"/>
      <c r="AA2007" s="157"/>
      <c r="AB2007" s="157"/>
      <c r="AC2007" s="157"/>
      <c r="AD2007" s="157"/>
      <c r="AE2007" s="157"/>
      <c r="AF2007" s="157"/>
      <c r="AG2007" s="158" t="str">
        <f t="array" ref="AG2007">IF($P2007="", "",
  "IMT-" &amp; TEXT($A2007,"yyyy-mm-dd") &amp; "-" &amp;
  IFERROR(
    INDEX('{INDEX} Tour Packages'!A:AC,
      MATCH($P2007, '{INDEX} Tour Packages'!$A:$A, 0),
      MATCH("Destination Code", '{INDEX} Tour Packages'!$4:$4, 0)
    ),
    "UNKNOWN"
  ) &amp; "-" &amp;
  TEXT(COUNTIFS(P$4:P2007,P2007),"0000")
)
</f>
        <v/>
      </c>
    </row>
    <row r="2008">
      <c r="A2008" s="155"/>
      <c r="B2008" s="147"/>
      <c r="C2008" s="147"/>
      <c r="D2008" s="147"/>
      <c r="E2008" s="147"/>
      <c r="F2008" s="147"/>
      <c r="G2008" s="147"/>
      <c r="H2008" s="147"/>
      <c r="I2008" s="147"/>
      <c r="J2008" s="147"/>
      <c r="K2008" s="147"/>
      <c r="L2008" s="147"/>
      <c r="M2008" s="147"/>
      <c r="N2008" s="147"/>
      <c r="O2008" s="147"/>
      <c r="P2008" s="147"/>
      <c r="Q2008" s="147"/>
      <c r="R2008" s="147"/>
      <c r="S2008" s="147"/>
      <c r="T2008" s="147"/>
      <c r="U2008" s="147"/>
      <c r="V2008" s="147"/>
      <c r="W2008" s="147"/>
      <c r="X2008" s="147"/>
      <c r="Y2008" s="147"/>
      <c r="Z2008" s="147"/>
      <c r="AA2008" s="147"/>
      <c r="AB2008" s="147"/>
      <c r="AC2008" s="147"/>
      <c r="AD2008" s="147"/>
      <c r="AE2008" s="147"/>
      <c r="AF2008" s="147"/>
      <c r="AG2008" s="148" t="str">
        <f t="array" ref="AG2008">IF($P2008="", "",
  "IMT-" &amp; TEXT($A2008,"yyyy-mm-dd") &amp; "-" &amp;
  IFERROR(
    INDEX('{INDEX} Tour Packages'!A:AC,
      MATCH($P2008, '{INDEX} Tour Packages'!$A:$A, 0),
      MATCH("Destination Code", '{INDEX} Tour Packages'!$4:$4, 0)
    ),
    "UNKNOWN"
  ) &amp; "-" &amp;
  TEXT(COUNTIFS(P$4:P2008,P2008),"0000")
)
</f>
        <v/>
      </c>
    </row>
    <row r="2009">
      <c r="A2009" s="156"/>
      <c r="B2009" s="157"/>
      <c r="C2009" s="157"/>
      <c r="D2009" s="157"/>
      <c r="E2009" s="157"/>
      <c r="F2009" s="157"/>
      <c r="G2009" s="157"/>
      <c r="H2009" s="157"/>
      <c r="I2009" s="157"/>
      <c r="J2009" s="157"/>
      <c r="K2009" s="157"/>
      <c r="L2009" s="157"/>
      <c r="M2009" s="157"/>
      <c r="N2009" s="157"/>
      <c r="O2009" s="157"/>
      <c r="P2009" s="157"/>
      <c r="Q2009" s="157"/>
      <c r="R2009" s="157"/>
      <c r="S2009" s="157"/>
      <c r="T2009" s="157"/>
      <c r="U2009" s="157"/>
      <c r="V2009" s="157"/>
      <c r="W2009" s="157"/>
      <c r="X2009" s="157"/>
      <c r="Y2009" s="157"/>
      <c r="Z2009" s="157"/>
      <c r="AA2009" s="157"/>
      <c r="AB2009" s="157"/>
      <c r="AC2009" s="157"/>
      <c r="AD2009" s="157"/>
      <c r="AE2009" s="157"/>
      <c r="AF2009" s="157"/>
      <c r="AG2009" s="158" t="str">
        <f t="array" ref="AG2009">IF($P2009="", "",
  "IMT-" &amp; TEXT($A2009,"yyyy-mm-dd") &amp; "-" &amp;
  IFERROR(
    INDEX('{INDEX} Tour Packages'!A:AC,
      MATCH($P2009, '{INDEX} Tour Packages'!$A:$A, 0),
      MATCH("Destination Code", '{INDEX} Tour Packages'!$4:$4, 0)
    ),
    "UNKNOWN"
  ) &amp; "-" &amp;
  TEXT(COUNTIFS(P$4:P2009,P2009),"0000")
)
</f>
        <v/>
      </c>
    </row>
    <row r="2010">
      <c r="A2010" s="155"/>
      <c r="B2010" s="147"/>
      <c r="C2010" s="147"/>
      <c r="D2010" s="147"/>
      <c r="E2010" s="147"/>
      <c r="F2010" s="147"/>
      <c r="G2010" s="147"/>
      <c r="H2010" s="147"/>
      <c r="I2010" s="147"/>
      <c r="J2010" s="147"/>
      <c r="K2010" s="147"/>
      <c r="L2010" s="147"/>
      <c r="M2010" s="147"/>
      <c r="N2010" s="147"/>
      <c r="O2010" s="147"/>
      <c r="P2010" s="147"/>
      <c r="Q2010" s="147"/>
      <c r="R2010" s="147"/>
      <c r="S2010" s="147"/>
      <c r="T2010" s="147"/>
      <c r="U2010" s="147"/>
      <c r="V2010" s="147"/>
      <c r="W2010" s="147"/>
      <c r="X2010" s="147"/>
      <c r="Y2010" s="147"/>
      <c r="Z2010" s="147"/>
      <c r="AA2010" s="147"/>
      <c r="AB2010" s="147"/>
      <c r="AC2010" s="147"/>
      <c r="AD2010" s="147"/>
      <c r="AE2010" s="147"/>
      <c r="AF2010" s="147"/>
      <c r="AG2010" s="148" t="str">
        <f t="array" ref="AG2010">IF($P2010="", "",
  "IMT-" &amp; TEXT($A2010,"yyyy-mm-dd") &amp; "-" &amp;
  IFERROR(
    INDEX('{INDEX} Tour Packages'!A:AC,
      MATCH($P2010, '{INDEX} Tour Packages'!$A:$A, 0),
      MATCH("Destination Code", '{INDEX} Tour Packages'!$4:$4, 0)
    ),
    "UNKNOWN"
  ) &amp; "-" &amp;
  TEXT(COUNTIFS(P$4:P2010,P2010),"0000")
)
</f>
        <v/>
      </c>
    </row>
    <row r="2011">
      <c r="A2011" s="156"/>
      <c r="B2011" s="157"/>
      <c r="C2011" s="157"/>
      <c r="D2011" s="157"/>
      <c r="E2011" s="157"/>
      <c r="F2011" s="157"/>
      <c r="G2011" s="157"/>
      <c r="H2011" s="157"/>
      <c r="I2011" s="157"/>
      <c r="J2011" s="157"/>
      <c r="K2011" s="157"/>
      <c r="L2011" s="157"/>
      <c r="M2011" s="157"/>
      <c r="N2011" s="157"/>
      <c r="O2011" s="157"/>
      <c r="P2011" s="157"/>
      <c r="Q2011" s="157"/>
      <c r="R2011" s="157"/>
      <c r="S2011" s="157"/>
      <c r="T2011" s="157"/>
      <c r="U2011" s="157"/>
      <c r="V2011" s="157"/>
      <c r="W2011" s="157"/>
      <c r="X2011" s="157"/>
      <c r="Y2011" s="157"/>
      <c r="Z2011" s="157"/>
      <c r="AA2011" s="157"/>
      <c r="AB2011" s="157"/>
      <c r="AC2011" s="157"/>
      <c r="AD2011" s="157"/>
      <c r="AE2011" s="157"/>
      <c r="AF2011" s="157"/>
      <c r="AG2011" s="158" t="str">
        <f t="array" ref="AG2011">IF($P2011="", "",
  "IMT-" &amp; TEXT($A2011,"yyyy-mm-dd") &amp; "-" &amp;
  IFERROR(
    INDEX('{INDEX} Tour Packages'!A:AC,
      MATCH($P2011, '{INDEX} Tour Packages'!$A:$A, 0),
      MATCH("Destination Code", '{INDEX} Tour Packages'!$4:$4, 0)
    ),
    "UNKNOWN"
  ) &amp; "-" &amp;
  TEXT(COUNTIFS(P$4:P2011,P2011),"0000")
)
</f>
        <v/>
      </c>
    </row>
    <row r="2012">
      <c r="A2012" s="155"/>
      <c r="B2012" s="147"/>
      <c r="C2012" s="147"/>
      <c r="D2012" s="147"/>
      <c r="E2012" s="147"/>
      <c r="F2012" s="147"/>
      <c r="G2012" s="147"/>
      <c r="H2012" s="147"/>
      <c r="I2012" s="147"/>
      <c r="J2012" s="147"/>
      <c r="K2012" s="147"/>
      <c r="L2012" s="147"/>
      <c r="M2012" s="147"/>
      <c r="N2012" s="147"/>
      <c r="O2012" s="147"/>
      <c r="P2012" s="147"/>
      <c r="Q2012" s="147"/>
      <c r="R2012" s="147"/>
      <c r="S2012" s="147"/>
      <c r="T2012" s="147"/>
      <c r="U2012" s="147"/>
      <c r="V2012" s="147"/>
      <c r="W2012" s="147"/>
      <c r="X2012" s="147"/>
      <c r="Y2012" s="147"/>
      <c r="Z2012" s="147"/>
      <c r="AA2012" s="147"/>
      <c r="AB2012" s="147"/>
      <c r="AC2012" s="147"/>
      <c r="AD2012" s="147"/>
      <c r="AE2012" s="147"/>
      <c r="AF2012" s="147"/>
      <c r="AG2012" s="148" t="str">
        <f t="array" ref="AG2012">IF($P2012="", "",
  "IMT-" &amp; TEXT($A2012,"yyyy-mm-dd") &amp; "-" &amp;
  IFERROR(
    INDEX('{INDEX} Tour Packages'!A:AC,
      MATCH($P2012, '{INDEX} Tour Packages'!$A:$A, 0),
      MATCH("Destination Code", '{INDEX} Tour Packages'!$4:$4, 0)
    ),
    "UNKNOWN"
  ) &amp; "-" &amp;
  TEXT(COUNTIFS(P$4:P2012,P2012),"0000")
)
</f>
        <v/>
      </c>
    </row>
    <row r="2013">
      <c r="A2013" s="156"/>
      <c r="B2013" s="157"/>
      <c r="C2013" s="157"/>
      <c r="D2013" s="157"/>
      <c r="E2013" s="157"/>
      <c r="F2013" s="157"/>
      <c r="G2013" s="157"/>
      <c r="H2013" s="157"/>
      <c r="I2013" s="157"/>
      <c r="J2013" s="157"/>
      <c r="K2013" s="157"/>
      <c r="L2013" s="157"/>
      <c r="M2013" s="157"/>
      <c r="N2013" s="157"/>
      <c r="O2013" s="157"/>
      <c r="P2013" s="157"/>
      <c r="Q2013" s="157"/>
      <c r="R2013" s="157"/>
      <c r="S2013" s="157"/>
      <c r="T2013" s="157"/>
      <c r="U2013" s="157"/>
      <c r="V2013" s="157"/>
      <c r="W2013" s="157"/>
      <c r="X2013" s="157"/>
      <c r="Y2013" s="157"/>
      <c r="Z2013" s="157"/>
      <c r="AA2013" s="157"/>
      <c r="AB2013" s="157"/>
      <c r="AC2013" s="157"/>
      <c r="AD2013" s="157"/>
      <c r="AE2013" s="157"/>
      <c r="AF2013" s="157"/>
      <c r="AG2013" s="158" t="str">
        <f t="array" ref="AG2013">IF($P2013="", "",
  "IMT-" &amp; TEXT($A2013,"yyyy-mm-dd") &amp; "-" &amp;
  IFERROR(
    INDEX('{INDEX} Tour Packages'!A:AC,
      MATCH($P2013, '{INDEX} Tour Packages'!$A:$A, 0),
      MATCH("Destination Code", '{INDEX} Tour Packages'!$4:$4, 0)
    ),
    "UNKNOWN"
  ) &amp; "-" &amp;
  TEXT(COUNTIFS(P$4:P2013,P2013),"0000")
)
</f>
        <v/>
      </c>
    </row>
    <row r="2014">
      <c r="A2014" s="155"/>
      <c r="B2014" s="147"/>
      <c r="C2014" s="147"/>
      <c r="D2014" s="147"/>
      <c r="E2014" s="147"/>
      <c r="F2014" s="147"/>
      <c r="G2014" s="147"/>
      <c r="H2014" s="147"/>
      <c r="I2014" s="147"/>
      <c r="J2014" s="147"/>
      <c r="K2014" s="147"/>
      <c r="L2014" s="147"/>
      <c r="M2014" s="147"/>
      <c r="N2014" s="147"/>
      <c r="O2014" s="147"/>
      <c r="P2014" s="147"/>
      <c r="Q2014" s="147"/>
      <c r="R2014" s="147"/>
      <c r="S2014" s="147"/>
      <c r="T2014" s="147"/>
      <c r="U2014" s="147"/>
      <c r="V2014" s="147"/>
      <c r="W2014" s="147"/>
      <c r="X2014" s="147"/>
      <c r="Y2014" s="147"/>
      <c r="Z2014" s="147"/>
      <c r="AA2014" s="147"/>
      <c r="AB2014" s="147"/>
      <c r="AC2014" s="147"/>
      <c r="AD2014" s="147"/>
      <c r="AE2014" s="147"/>
      <c r="AF2014" s="147"/>
      <c r="AG2014" s="148" t="str">
        <f t="array" ref="AG2014">IF($P2014="", "",
  "IMT-" &amp; TEXT($A2014,"yyyy-mm-dd") &amp; "-" &amp;
  IFERROR(
    INDEX('{INDEX} Tour Packages'!A:AC,
      MATCH($P2014, '{INDEX} Tour Packages'!$A:$A, 0),
      MATCH("Destination Code", '{INDEX} Tour Packages'!$4:$4, 0)
    ),
    "UNKNOWN"
  ) &amp; "-" &amp;
  TEXT(COUNTIFS(P$4:P2014,P2014),"0000")
)
</f>
        <v/>
      </c>
    </row>
    <row r="2015">
      <c r="A2015" s="156"/>
      <c r="B2015" s="157"/>
      <c r="C2015" s="157"/>
      <c r="D2015" s="157"/>
      <c r="E2015" s="157"/>
      <c r="F2015" s="157"/>
      <c r="G2015" s="157"/>
      <c r="H2015" s="157"/>
      <c r="I2015" s="157"/>
      <c r="J2015" s="157"/>
      <c r="K2015" s="157"/>
      <c r="L2015" s="157"/>
      <c r="M2015" s="157"/>
      <c r="N2015" s="157"/>
      <c r="O2015" s="157"/>
      <c r="P2015" s="157"/>
      <c r="Q2015" s="157"/>
      <c r="R2015" s="157"/>
      <c r="S2015" s="157"/>
      <c r="T2015" s="157"/>
      <c r="U2015" s="157"/>
      <c r="V2015" s="157"/>
      <c r="W2015" s="157"/>
      <c r="X2015" s="157"/>
      <c r="Y2015" s="157"/>
      <c r="Z2015" s="157"/>
      <c r="AA2015" s="157"/>
      <c r="AB2015" s="157"/>
      <c r="AC2015" s="157"/>
      <c r="AD2015" s="157"/>
      <c r="AE2015" s="157"/>
      <c r="AF2015" s="157"/>
      <c r="AG2015" s="158" t="str">
        <f t="array" ref="AG2015">IF($P2015="", "",
  "IMT-" &amp; TEXT($A2015,"yyyy-mm-dd") &amp; "-" &amp;
  IFERROR(
    INDEX('{INDEX} Tour Packages'!A:AC,
      MATCH($P2015, '{INDEX} Tour Packages'!$A:$A, 0),
      MATCH("Destination Code", '{INDEX} Tour Packages'!$4:$4, 0)
    ),
    "UNKNOWN"
  ) &amp; "-" &amp;
  TEXT(COUNTIFS(P$4:P2015,P2015),"0000")
)
</f>
        <v/>
      </c>
    </row>
    <row r="2016">
      <c r="A2016" s="155"/>
      <c r="B2016" s="147"/>
      <c r="C2016" s="147"/>
      <c r="D2016" s="147"/>
      <c r="E2016" s="147"/>
      <c r="F2016" s="147"/>
      <c r="G2016" s="147"/>
      <c r="H2016" s="147"/>
      <c r="I2016" s="147"/>
      <c r="J2016" s="147"/>
      <c r="K2016" s="147"/>
      <c r="L2016" s="147"/>
      <c r="M2016" s="147"/>
      <c r="N2016" s="147"/>
      <c r="O2016" s="147"/>
      <c r="P2016" s="147"/>
      <c r="Q2016" s="147"/>
      <c r="R2016" s="147"/>
      <c r="S2016" s="147"/>
      <c r="T2016" s="147"/>
      <c r="U2016" s="147"/>
      <c r="V2016" s="147"/>
      <c r="W2016" s="147"/>
      <c r="X2016" s="147"/>
      <c r="Y2016" s="147"/>
      <c r="Z2016" s="147"/>
      <c r="AA2016" s="147"/>
      <c r="AB2016" s="147"/>
      <c r="AC2016" s="147"/>
      <c r="AD2016" s="147"/>
      <c r="AE2016" s="147"/>
      <c r="AF2016" s="147"/>
      <c r="AG2016" s="148" t="str">
        <f t="array" ref="AG2016">IF($P2016="", "",
  "IMT-" &amp; TEXT($A2016,"yyyy-mm-dd") &amp; "-" &amp;
  IFERROR(
    INDEX('{INDEX} Tour Packages'!A:AC,
      MATCH($P2016, '{INDEX} Tour Packages'!$A:$A, 0),
      MATCH("Destination Code", '{INDEX} Tour Packages'!$4:$4, 0)
    ),
    "UNKNOWN"
  ) &amp; "-" &amp;
  TEXT(COUNTIFS(P$4:P2016,P2016),"0000")
)
</f>
        <v/>
      </c>
    </row>
    <row r="2017">
      <c r="A2017" s="156"/>
      <c r="B2017" s="157"/>
      <c r="C2017" s="157"/>
      <c r="D2017" s="157"/>
      <c r="E2017" s="157"/>
      <c r="F2017" s="157"/>
      <c r="G2017" s="157"/>
      <c r="H2017" s="157"/>
      <c r="I2017" s="157"/>
      <c r="J2017" s="157"/>
      <c r="K2017" s="157"/>
      <c r="L2017" s="157"/>
      <c r="M2017" s="157"/>
      <c r="N2017" s="157"/>
      <c r="O2017" s="157"/>
      <c r="P2017" s="157"/>
      <c r="Q2017" s="157"/>
      <c r="R2017" s="157"/>
      <c r="S2017" s="157"/>
      <c r="T2017" s="157"/>
      <c r="U2017" s="157"/>
      <c r="V2017" s="157"/>
      <c r="W2017" s="157"/>
      <c r="X2017" s="157"/>
      <c r="Y2017" s="157"/>
      <c r="Z2017" s="157"/>
      <c r="AA2017" s="157"/>
      <c r="AB2017" s="157"/>
      <c r="AC2017" s="157"/>
      <c r="AD2017" s="157"/>
      <c r="AE2017" s="157"/>
      <c r="AF2017" s="157"/>
      <c r="AG2017" s="158" t="str">
        <f t="array" ref="AG2017">IF($P2017="", "",
  "IMT-" &amp; TEXT($A2017,"yyyy-mm-dd") &amp; "-" &amp;
  IFERROR(
    INDEX('{INDEX} Tour Packages'!A:AC,
      MATCH($P2017, '{INDEX} Tour Packages'!$A:$A, 0),
      MATCH("Destination Code", '{INDEX} Tour Packages'!$4:$4, 0)
    ),
    "UNKNOWN"
  ) &amp; "-" &amp;
  TEXT(COUNTIFS(P$4:P2017,P2017),"0000")
)
</f>
        <v/>
      </c>
    </row>
    <row r="2018">
      <c r="A2018" s="155"/>
      <c r="B2018" s="147"/>
      <c r="C2018" s="147"/>
      <c r="D2018" s="147"/>
      <c r="E2018" s="147"/>
      <c r="F2018" s="147"/>
      <c r="G2018" s="147"/>
      <c r="H2018" s="147"/>
      <c r="I2018" s="147"/>
      <c r="J2018" s="147"/>
      <c r="K2018" s="147"/>
      <c r="L2018" s="147"/>
      <c r="M2018" s="147"/>
      <c r="N2018" s="147"/>
      <c r="O2018" s="147"/>
      <c r="P2018" s="147"/>
      <c r="Q2018" s="147"/>
      <c r="R2018" s="147"/>
      <c r="S2018" s="147"/>
      <c r="T2018" s="147"/>
      <c r="U2018" s="147"/>
      <c r="V2018" s="147"/>
      <c r="W2018" s="147"/>
      <c r="X2018" s="147"/>
      <c r="Y2018" s="147"/>
      <c r="Z2018" s="147"/>
      <c r="AA2018" s="147"/>
      <c r="AB2018" s="147"/>
      <c r="AC2018" s="147"/>
      <c r="AD2018" s="147"/>
      <c r="AE2018" s="147"/>
      <c r="AF2018" s="147"/>
      <c r="AG2018" s="148" t="str">
        <f t="array" ref="AG2018">IF($P2018="", "",
  "IMT-" &amp; TEXT($A2018,"yyyy-mm-dd") &amp; "-" &amp;
  IFERROR(
    INDEX('{INDEX} Tour Packages'!A:AC,
      MATCH($P2018, '{INDEX} Tour Packages'!$A:$A, 0),
      MATCH("Destination Code", '{INDEX} Tour Packages'!$4:$4, 0)
    ),
    "UNKNOWN"
  ) &amp; "-" &amp;
  TEXT(COUNTIFS(P$4:P2018,P2018),"0000")
)
</f>
        <v/>
      </c>
    </row>
    <row r="2019">
      <c r="A2019" s="156"/>
      <c r="B2019" s="157"/>
      <c r="C2019" s="157"/>
      <c r="D2019" s="157"/>
      <c r="E2019" s="157"/>
      <c r="F2019" s="157"/>
      <c r="G2019" s="157"/>
      <c r="H2019" s="157"/>
      <c r="I2019" s="157"/>
      <c r="J2019" s="157"/>
      <c r="K2019" s="157"/>
      <c r="L2019" s="157"/>
      <c r="M2019" s="157"/>
      <c r="N2019" s="157"/>
      <c r="O2019" s="157"/>
      <c r="P2019" s="157"/>
      <c r="Q2019" s="157"/>
      <c r="R2019" s="157"/>
      <c r="S2019" s="157"/>
      <c r="T2019" s="157"/>
      <c r="U2019" s="157"/>
      <c r="V2019" s="157"/>
      <c r="W2019" s="157"/>
      <c r="X2019" s="157"/>
      <c r="Y2019" s="157"/>
      <c r="Z2019" s="157"/>
      <c r="AA2019" s="157"/>
      <c r="AB2019" s="157"/>
      <c r="AC2019" s="157"/>
      <c r="AD2019" s="157"/>
      <c r="AE2019" s="157"/>
      <c r="AF2019" s="157"/>
      <c r="AG2019" s="158" t="str">
        <f t="array" ref="AG2019">IF($P2019="", "",
  "IMT-" &amp; TEXT($A2019,"yyyy-mm-dd") &amp; "-" &amp;
  IFERROR(
    INDEX('{INDEX} Tour Packages'!A:AC,
      MATCH($P2019, '{INDEX} Tour Packages'!$A:$A, 0),
      MATCH("Destination Code", '{INDEX} Tour Packages'!$4:$4, 0)
    ),
    "UNKNOWN"
  ) &amp; "-" &amp;
  TEXT(COUNTIFS(P$4:P2019,P2019),"0000")
)
</f>
        <v/>
      </c>
    </row>
    <row r="2020">
      <c r="A2020" s="155"/>
      <c r="B2020" s="147"/>
      <c r="C2020" s="147"/>
      <c r="D2020" s="147"/>
      <c r="E2020" s="147"/>
      <c r="F2020" s="147"/>
      <c r="G2020" s="147"/>
      <c r="H2020" s="147"/>
      <c r="I2020" s="147"/>
      <c r="J2020" s="147"/>
      <c r="K2020" s="147"/>
      <c r="L2020" s="147"/>
      <c r="M2020" s="147"/>
      <c r="N2020" s="147"/>
      <c r="O2020" s="147"/>
      <c r="P2020" s="147"/>
      <c r="Q2020" s="147"/>
      <c r="R2020" s="147"/>
      <c r="S2020" s="147"/>
      <c r="T2020" s="147"/>
      <c r="U2020" s="147"/>
      <c r="V2020" s="147"/>
      <c r="W2020" s="147"/>
      <c r="X2020" s="147"/>
      <c r="Y2020" s="147"/>
      <c r="Z2020" s="147"/>
      <c r="AA2020" s="147"/>
      <c r="AB2020" s="147"/>
      <c r="AC2020" s="147"/>
      <c r="AD2020" s="147"/>
      <c r="AE2020" s="147"/>
      <c r="AF2020" s="147"/>
      <c r="AG2020" s="148" t="str">
        <f t="array" ref="AG2020">IF($P2020="", "",
  "IMT-" &amp; TEXT($A2020,"yyyy-mm-dd") &amp; "-" &amp;
  IFERROR(
    INDEX('{INDEX} Tour Packages'!A:AC,
      MATCH($P2020, '{INDEX} Tour Packages'!$A:$A, 0),
      MATCH("Destination Code", '{INDEX} Tour Packages'!$4:$4, 0)
    ),
    "UNKNOWN"
  ) &amp; "-" &amp;
  TEXT(COUNTIFS(P$4:P2020,P2020),"0000")
)
</f>
        <v/>
      </c>
    </row>
    <row r="2021">
      <c r="A2021" s="156"/>
      <c r="B2021" s="157"/>
      <c r="C2021" s="157"/>
      <c r="D2021" s="157"/>
      <c r="E2021" s="157"/>
      <c r="F2021" s="157"/>
      <c r="G2021" s="157"/>
      <c r="H2021" s="157"/>
      <c r="I2021" s="157"/>
      <c r="J2021" s="157"/>
      <c r="K2021" s="157"/>
      <c r="L2021" s="157"/>
      <c r="M2021" s="157"/>
      <c r="N2021" s="157"/>
      <c r="O2021" s="157"/>
      <c r="P2021" s="157"/>
      <c r="Q2021" s="157"/>
      <c r="R2021" s="157"/>
      <c r="S2021" s="157"/>
      <c r="T2021" s="157"/>
      <c r="U2021" s="157"/>
      <c r="V2021" s="157"/>
      <c r="W2021" s="157"/>
      <c r="X2021" s="157"/>
      <c r="Y2021" s="157"/>
      <c r="Z2021" s="157"/>
      <c r="AA2021" s="157"/>
      <c r="AB2021" s="157"/>
      <c r="AC2021" s="157"/>
      <c r="AD2021" s="157"/>
      <c r="AE2021" s="157"/>
      <c r="AF2021" s="157"/>
      <c r="AG2021" s="158" t="str">
        <f t="array" ref="AG2021">IF($P2021="", "",
  "IMT-" &amp; TEXT($A2021,"yyyy-mm-dd") &amp; "-" &amp;
  IFERROR(
    INDEX('{INDEX} Tour Packages'!A:AC,
      MATCH($P2021, '{INDEX} Tour Packages'!$A:$A, 0),
      MATCH("Destination Code", '{INDEX} Tour Packages'!$4:$4, 0)
    ),
    "UNKNOWN"
  ) &amp; "-" &amp;
  TEXT(COUNTIFS(P$4:P2021,P2021),"0000")
)
</f>
        <v/>
      </c>
    </row>
    <row r="2022">
      <c r="A2022" s="155"/>
      <c r="B2022" s="147"/>
      <c r="C2022" s="147"/>
      <c r="D2022" s="147"/>
      <c r="E2022" s="147"/>
      <c r="F2022" s="147"/>
      <c r="G2022" s="147"/>
      <c r="H2022" s="147"/>
      <c r="I2022" s="147"/>
      <c r="J2022" s="147"/>
      <c r="K2022" s="147"/>
      <c r="L2022" s="147"/>
      <c r="M2022" s="147"/>
      <c r="N2022" s="147"/>
      <c r="O2022" s="147"/>
      <c r="P2022" s="147"/>
      <c r="Q2022" s="147"/>
      <c r="R2022" s="147"/>
      <c r="S2022" s="147"/>
      <c r="T2022" s="147"/>
      <c r="U2022" s="147"/>
      <c r="V2022" s="147"/>
      <c r="W2022" s="147"/>
      <c r="X2022" s="147"/>
      <c r="Y2022" s="147"/>
      <c r="Z2022" s="147"/>
      <c r="AA2022" s="147"/>
      <c r="AB2022" s="147"/>
      <c r="AC2022" s="147"/>
      <c r="AD2022" s="147"/>
      <c r="AE2022" s="147"/>
      <c r="AF2022" s="147"/>
      <c r="AG2022" s="148" t="str">
        <f t="array" ref="AG2022">IF($P2022="", "",
  "IMT-" &amp; TEXT($A2022,"yyyy-mm-dd") &amp; "-" &amp;
  IFERROR(
    INDEX('{INDEX} Tour Packages'!A:AC,
      MATCH($P2022, '{INDEX} Tour Packages'!$A:$A, 0),
      MATCH("Destination Code", '{INDEX} Tour Packages'!$4:$4, 0)
    ),
    "UNKNOWN"
  ) &amp; "-" &amp;
  TEXT(COUNTIFS(P$4:P2022,P2022),"0000")
)
</f>
        <v/>
      </c>
    </row>
    <row r="2023">
      <c r="A2023" s="156"/>
      <c r="B2023" s="157"/>
      <c r="C2023" s="157"/>
      <c r="D2023" s="157"/>
      <c r="E2023" s="157"/>
      <c r="F2023" s="157"/>
      <c r="G2023" s="157"/>
      <c r="H2023" s="157"/>
      <c r="I2023" s="157"/>
      <c r="J2023" s="157"/>
      <c r="K2023" s="157"/>
      <c r="L2023" s="157"/>
      <c r="M2023" s="157"/>
      <c r="N2023" s="157"/>
      <c r="O2023" s="157"/>
      <c r="P2023" s="157"/>
      <c r="Q2023" s="157"/>
      <c r="R2023" s="157"/>
      <c r="S2023" s="157"/>
      <c r="T2023" s="157"/>
      <c r="U2023" s="157"/>
      <c r="V2023" s="157"/>
      <c r="W2023" s="157"/>
      <c r="X2023" s="157"/>
      <c r="Y2023" s="157"/>
      <c r="Z2023" s="157"/>
      <c r="AA2023" s="157"/>
      <c r="AB2023" s="157"/>
      <c r="AC2023" s="157"/>
      <c r="AD2023" s="157"/>
      <c r="AE2023" s="157"/>
      <c r="AF2023" s="157"/>
      <c r="AG2023" s="158" t="str">
        <f t="array" ref="AG2023">IF($P2023="", "",
  "IMT-" &amp; TEXT($A2023,"yyyy-mm-dd") &amp; "-" &amp;
  IFERROR(
    INDEX('{INDEX} Tour Packages'!A:AC,
      MATCH($P2023, '{INDEX} Tour Packages'!$A:$A, 0),
      MATCH("Destination Code", '{INDEX} Tour Packages'!$4:$4, 0)
    ),
    "UNKNOWN"
  ) &amp; "-" &amp;
  TEXT(COUNTIFS(P$4:P2023,P2023),"0000")
)
</f>
        <v/>
      </c>
    </row>
    <row r="2024">
      <c r="A2024" s="155"/>
      <c r="B2024" s="147"/>
      <c r="C2024" s="147"/>
      <c r="D2024" s="147"/>
      <c r="E2024" s="147"/>
      <c r="F2024" s="147"/>
      <c r="G2024" s="147"/>
      <c r="H2024" s="147"/>
      <c r="I2024" s="147"/>
      <c r="J2024" s="147"/>
      <c r="K2024" s="147"/>
      <c r="L2024" s="147"/>
      <c r="M2024" s="147"/>
      <c r="N2024" s="147"/>
      <c r="O2024" s="147"/>
      <c r="P2024" s="147"/>
      <c r="Q2024" s="147"/>
      <c r="R2024" s="147"/>
      <c r="S2024" s="147"/>
      <c r="T2024" s="147"/>
      <c r="U2024" s="147"/>
      <c r="V2024" s="147"/>
      <c r="W2024" s="147"/>
      <c r="X2024" s="147"/>
      <c r="Y2024" s="147"/>
      <c r="Z2024" s="147"/>
      <c r="AA2024" s="147"/>
      <c r="AB2024" s="147"/>
      <c r="AC2024" s="147"/>
      <c r="AD2024" s="147"/>
      <c r="AE2024" s="147"/>
      <c r="AF2024" s="147"/>
      <c r="AG2024" s="148" t="str">
        <f t="array" ref="AG2024">IF($P2024="", "",
  "IMT-" &amp; TEXT($A2024,"yyyy-mm-dd") &amp; "-" &amp;
  IFERROR(
    INDEX('{INDEX} Tour Packages'!A:AC,
      MATCH($P2024, '{INDEX} Tour Packages'!$A:$A, 0),
      MATCH("Destination Code", '{INDEX} Tour Packages'!$4:$4, 0)
    ),
    "UNKNOWN"
  ) &amp; "-" &amp;
  TEXT(COUNTIFS(P$4:P2024,P2024),"0000")
)
</f>
        <v/>
      </c>
    </row>
    <row r="2025">
      <c r="A2025" s="156"/>
      <c r="B2025" s="157"/>
      <c r="C2025" s="157"/>
      <c r="D2025" s="157"/>
      <c r="E2025" s="157"/>
      <c r="F2025" s="157"/>
      <c r="G2025" s="157"/>
      <c r="H2025" s="157"/>
      <c r="I2025" s="157"/>
      <c r="J2025" s="157"/>
      <c r="K2025" s="157"/>
      <c r="L2025" s="157"/>
      <c r="M2025" s="157"/>
      <c r="N2025" s="157"/>
      <c r="O2025" s="157"/>
      <c r="P2025" s="157"/>
      <c r="Q2025" s="157"/>
      <c r="R2025" s="157"/>
      <c r="S2025" s="157"/>
      <c r="T2025" s="157"/>
      <c r="U2025" s="157"/>
      <c r="V2025" s="157"/>
      <c r="W2025" s="157"/>
      <c r="X2025" s="157"/>
      <c r="Y2025" s="157"/>
      <c r="Z2025" s="157"/>
      <c r="AA2025" s="157"/>
      <c r="AB2025" s="157"/>
      <c r="AC2025" s="157"/>
      <c r="AD2025" s="157"/>
      <c r="AE2025" s="157"/>
      <c r="AF2025" s="157"/>
      <c r="AG2025" s="158" t="str">
        <f t="array" ref="AG2025">IF($P2025="", "",
  "IMT-" &amp; TEXT($A2025,"yyyy-mm-dd") &amp; "-" &amp;
  IFERROR(
    INDEX('{INDEX} Tour Packages'!A:AC,
      MATCH($P2025, '{INDEX} Tour Packages'!$A:$A, 0),
      MATCH("Destination Code", '{INDEX} Tour Packages'!$4:$4, 0)
    ),
    "UNKNOWN"
  ) &amp; "-" &amp;
  TEXT(COUNTIFS(P$4:P2025,P2025),"0000")
)
</f>
        <v/>
      </c>
    </row>
    <row r="2026">
      <c r="A2026" s="155"/>
      <c r="B2026" s="147"/>
      <c r="C2026" s="147"/>
      <c r="D2026" s="147"/>
      <c r="E2026" s="147"/>
      <c r="F2026" s="147"/>
      <c r="G2026" s="147"/>
      <c r="H2026" s="147"/>
      <c r="I2026" s="147"/>
      <c r="J2026" s="147"/>
      <c r="K2026" s="147"/>
      <c r="L2026" s="147"/>
      <c r="M2026" s="147"/>
      <c r="N2026" s="147"/>
      <c r="O2026" s="147"/>
      <c r="P2026" s="147"/>
      <c r="Q2026" s="147"/>
      <c r="R2026" s="147"/>
      <c r="S2026" s="147"/>
      <c r="T2026" s="147"/>
      <c r="U2026" s="147"/>
      <c r="V2026" s="147"/>
      <c r="W2026" s="147"/>
      <c r="X2026" s="147"/>
      <c r="Y2026" s="147"/>
      <c r="Z2026" s="147"/>
      <c r="AA2026" s="147"/>
      <c r="AB2026" s="147"/>
      <c r="AC2026" s="147"/>
      <c r="AD2026" s="147"/>
      <c r="AE2026" s="147"/>
      <c r="AF2026" s="147"/>
      <c r="AG2026" s="148" t="str">
        <f t="array" ref="AG2026">IF($P2026="", "",
  "IMT-" &amp; TEXT($A2026,"yyyy-mm-dd") &amp; "-" &amp;
  IFERROR(
    INDEX('{INDEX} Tour Packages'!A:AC,
      MATCH($P2026, '{INDEX} Tour Packages'!$A:$A, 0),
      MATCH("Destination Code", '{INDEX} Tour Packages'!$4:$4, 0)
    ),
    "UNKNOWN"
  ) &amp; "-" &amp;
  TEXT(COUNTIFS(P$4:P2026,P2026),"0000")
)
</f>
        <v/>
      </c>
    </row>
    <row r="2027">
      <c r="A2027" s="156"/>
      <c r="B2027" s="157"/>
      <c r="C2027" s="157"/>
      <c r="D2027" s="157"/>
      <c r="E2027" s="157"/>
      <c r="F2027" s="157"/>
      <c r="G2027" s="157"/>
      <c r="H2027" s="157"/>
      <c r="I2027" s="157"/>
      <c r="J2027" s="157"/>
      <c r="K2027" s="157"/>
      <c r="L2027" s="157"/>
      <c r="M2027" s="157"/>
      <c r="N2027" s="157"/>
      <c r="O2027" s="157"/>
      <c r="P2027" s="157"/>
      <c r="Q2027" s="157"/>
      <c r="R2027" s="157"/>
      <c r="S2027" s="157"/>
      <c r="T2027" s="157"/>
      <c r="U2027" s="157"/>
      <c r="V2027" s="157"/>
      <c r="W2027" s="157"/>
      <c r="X2027" s="157"/>
      <c r="Y2027" s="157"/>
      <c r="Z2027" s="157"/>
      <c r="AA2027" s="157"/>
      <c r="AB2027" s="157"/>
      <c r="AC2027" s="157"/>
      <c r="AD2027" s="157"/>
      <c r="AE2027" s="157"/>
      <c r="AF2027" s="157"/>
      <c r="AG2027" s="158" t="str">
        <f t="array" ref="AG2027">IF($P2027="", "",
  "IMT-" &amp; TEXT($A2027,"yyyy-mm-dd") &amp; "-" &amp;
  IFERROR(
    INDEX('{INDEX} Tour Packages'!A:AC,
      MATCH($P2027, '{INDEX} Tour Packages'!$A:$A, 0),
      MATCH("Destination Code", '{INDEX} Tour Packages'!$4:$4, 0)
    ),
    "UNKNOWN"
  ) &amp; "-" &amp;
  TEXT(COUNTIFS(P$4:P2027,P2027),"0000")
)
</f>
        <v/>
      </c>
    </row>
    <row r="2028">
      <c r="A2028" s="155"/>
      <c r="B2028" s="147"/>
      <c r="C2028" s="147"/>
      <c r="D2028" s="147"/>
      <c r="E2028" s="147"/>
      <c r="F2028" s="147"/>
      <c r="G2028" s="147"/>
      <c r="H2028" s="147"/>
      <c r="I2028" s="147"/>
      <c r="J2028" s="147"/>
      <c r="K2028" s="147"/>
      <c r="L2028" s="147"/>
      <c r="M2028" s="147"/>
      <c r="N2028" s="147"/>
      <c r="O2028" s="147"/>
      <c r="P2028" s="147"/>
      <c r="Q2028" s="147"/>
      <c r="R2028" s="147"/>
      <c r="S2028" s="147"/>
      <c r="T2028" s="147"/>
      <c r="U2028" s="147"/>
      <c r="V2028" s="147"/>
      <c r="W2028" s="147"/>
      <c r="X2028" s="147"/>
      <c r="Y2028" s="147"/>
      <c r="Z2028" s="147"/>
      <c r="AA2028" s="147"/>
      <c r="AB2028" s="147"/>
      <c r="AC2028" s="147"/>
      <c r="AD2028" s="147"/>
      <c r="AE2028" s="147"/>
      <c r="AF2028" s="147"/>
      <c r="AG2028" s="148" t="str">
        <f t="array" ref="AG2028">IF($P2028="", "",
  "IMT-" &amp; TEXT($A2028,"yyyy-mm-dd") &amp; "-" &amp;
  IFERROR(
    INDEX('{INDEX} Tour Packages'!A:AC,
      MATCH($P2028, '{INDEX} Tour Packages'!$A:$A, 0),
      MATCH("Destination Code", '{INDEX} Tour Packages'!$4:$4, 0)
    ),
    "UNKNOWN"
  ) &amp; "-" &amp;
  TEXT(COUNTIFS(P$4:P2028,P2028),"0000")
)
</f>
        <v/>
      </c>
    </row>
    <row r="2029">
      <c r="A2029" s="156"/>
      <c r="B2029" s="157"/>
      <c r="C2029" s="157"/>
      <c r="D2029" s="157"/>
      <c r="E2029" s="157"/>
      <c r="F2029" s="157"/>
      <c r="G2029" s="157"/>
      <c r="H2029" s="157"/>
      <c r="I2029" s="157"/>
      <c r="J2029" s="157"/>
      <c r="K2029" s="157"/>
      <c r="L2029" s="157"/>
      <c r="M2029" s="157"/>
      <c r="N2029" s="157"/>
      <c r="O2029" s="157"/>
      <c r="P2029" s="157"/>
      <c r="Q2029" s="157"/>
      <c r="R2029" s="157"/>
      <c r="S2029" s="157"/>
      <c r="T2029" s="157"/>
      <c r="U2029" s="157"/>
      <c r="V2029" s="157"/>
      <c r="W2029" s="157"/>
      <c r="X2029" s="157"/>
      <c r="Y2029" s="157"/>
      <c r="Z2029" s="157"/>
      <c r="AA2029" s="157"/>
      <c r="AB2029" s="157"/>
      <c r="AC2029" s="157"/>
      <c r="AD2029" s="157"/>
      <c r="AE2029" s="157"/>
      <c r="AF2029" s="157"/>
      <c r="AG2029" s="158" t="str">
        <f t="array" ref="AG2029">IF($P2029="", "",
  "IMT-" &amp; TEXT($A2029,"yyyy-mm-dd") &amp; "-" &amp;
  IFERROR(
    INDEX('{INDEX} Tour Packages'!A:AC,
      MATCH($P2029, '{INDEX} Tour Packages'!$A:$A, 0),
      MATCH("Destination Code", '{INDEX} Tour Packages'!$4:$4, 0)
    ),
    "UNKNOWN"
  ) &amp; "-" &amp;
  TEXT(COUNTIFS(P$4:P2029,P2029),"0000")
)
</f>
        <v/>
      </c>
    </row>
    <row r="2030">
      <c r="A2030" s="155"/>
      <c r="B2030" s="147"/>
      <c r="C2030" s="147"/>
      <c r="D2030" s="147"/>
      <c r="E2030" s="147"/>
      <c r="F2030" s="147"/>
      <c r="G2030" s="147"/>
      <c r="H2030" s="147"/>
      <c r="I2030" s="147"/>
      <c r="J2030" s="147"/>
      <c r="K2030" s="147"/>
      <c r="L2030" s="147"/>
      <c r="M2030" s="147"/>
      <c r="N2030" s="147"/>
      <c r="O2030" s="147"/>
      <c r="P2030" s="147"/>
      <c r="Q2030" s="147"/>
      <c r="R2030" s="147"/>
      <c r="S2030" s="147"/>
      <c r="T2030" s="147"/>
      <c r="U2030" s="147"/>
      <c r="V2030" s="147"/>
      <c r="W2030" s="147"/>
      <c r="X2030" s="147"/>
      <c r="Y2030" s="147"/>
      <c r="Z2030" s="147"/>
      <c r="AA2030" s="147"/>
      <c r="AB2030" s="147"/>
      <c r="AC2030" s="147"/>
      <c r="AD2030" s="147"/>
      <c r="AE2030" s="147"/>
      <c r="AF2030" s="147"/>
      <c r="AG2030" s="148" t="str">
        <f t="array" ref="AG2030">IF($P2030="", "",
  "IMT-" &amp; TEXT($A2030,"yyyy-mm-dd") &amp; "-" &amp;
  IFERROR(
    INDEX('{INDEX} Tour Packages'!A:AC,
      MATCH($P2030, '{INDEX} Tour Packages'!$A:$A, 0),
      MATCH("Destination Code", '{INDEX} Tour Packages'!$4:$4, 0)
    ),
    "UNKNOWN"
  ) &amp; "-" &amp;
  TEXT(COUNTIFS(P$4:P2030,P2030),"0000")
)
</f>
        <v/>
      </c>
    </row>
    <row r="2031">
      <c r="A2031" s="156"/>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8" t="str">
        <f t="array" ref="AG2031">IF($P2031="", "",
  "IMT-" &amp; TEXT($A2031,"yyyy-mm-dd") &amp; "-" &amp;
  IFERROR(
    INDEX('{INDEX} Tour Packages'!A:AC,
      MATCH($P2031, '{INDEX} Tour Packages'!$A:$A, 0),
      MATCH("Destination Code", '{INDEX} Tour Packages'!$4:$4, 0)
    ),
    "UNKNOWN"
  ) &amp; "-" &amp;
  TEXT(COUNTIFS(P$4:P2031,P2031),"0000")
)
</f>
        <v/>
      </c>
    </row>
    <row r="2032">
      <c r="A2032" s="155"/>
      <c r="B2032" s="147"/>
      <c r="C2032" s="147"/>
      <c r="D2032" s="147"/>
      <c r="E2032" s="147"/>
      <c r="F2032" s="147"/>
      <c r="G2032" s="147"/>
      <c r="H2032" s="147"/>
      <c r="I2032" s="147"/>
      <c r="J2032" s="147"/>
      <c r="K2032" s="147"/>
      <c r="L2032" s="147"/>
      <c r="M2032" s="147"/>
      <c r="N2032" s="147"/>
      <c r="O2032" s="147"/>
      <c r="P2032" s="147"/>
      <c r="Q2032" s="147"/>
      <c r="R2032" s="147"/>
      <c r="S2032" s="147"/>
      <c r="T2032" s="147"/>
      <c r="U2032" s="147"/>
      <c r="V2032" s="147"/>
      <c r="W2032" s="147"/>
      <c r="X2032" s="147"/>
      <c r="Y2032" s="147"/>
      <c r="Z2032" s="147"/>
      <c r="AA2032" s="147"/>
      <c r="AB2032" s="147"/>
      <c r="AC2032" s="147"/>
      <c r="AD2032" s="147"/>
      <c r="AE2032" s="147"/>
      <c r="AF2032" s="147"/>
      <c r="AG2032" s="148" t="str">
        <f t="array" ref="AG2032">IF($P2032="", "",
  "IMT-" &amp; TEXT($A2032,"yyyy-mm-dd") &amp; "-" &amp;
  IFERROR(
    INDEX('{INDEX} Tour Packages'!A:AC,
      MATCH($P2032, '{INDEX} Tour Packages'!$A:$A, 0),
      MATCH("Destination Code", '{INDEX} Tour Packages'!$4:$4, 0)
    ),
    "UNKNOWN"
  ) &amp; "-" &amp;
  TEXT(COUNTIFS(P$4:P2032,P2032),"0000")
)
</f>
        <v/>
      </c>
    </row>
    <row r="2033">
      <c r="A2033" s="156"/>
      <c r="B2033" s="157"/>
      <c r="C2033" s="157"/>
      <c r="D2033" s="157"/>
      <c r="E2033" s="157"/>
      <c r="F2033" s="157"/>
      <c r="G2033" s="157"/>
      <c r="H2033" s="157"/>
      <c r="I2033" s="157"/>
      <c r="J2033" s="157"/>
      <c r="K2033" s="157"/>
      <c r="L2033" s="157"/>
      <c r="M2033" s="157"/>
      <c r="N2033" s="157"/>
      <c r="O2033" s="157"/>
      <c r="P2033" s="157"/>
      <c r="Q2033" s="157"/>
      <c r="R2033" s="157"/>
      <c r="S2033" s="157"/>
      <c r="T2033" s="157"/>
      <c r="U2033" s="157"/>
      <c r="V2033" s="157"/>
      <c r="W2033" s="157"/>
      <c r="X2033" s="157"/>
      <c r="Y2033" s="157"/>
      <c r="Z2033" s="157"/>
      <c r="AA2033" s="157"/>
      <c r="AB2033" s="157"/>
      <c r="AC2033" s="157"/>
      <c r="AD2033" s="157"/>
      <c r="AE2033" s="157"/>
      <c r="AF2033" s="157"/>
      <c r="AG2033" s="158" t="str">
        <f t="array" ref="AG2033">IF($P2033="", "",
  "IMT-" &amp; TEXT($A2033,"yyyy-mm-dd") &amp; "-" &amp;
  IFERROR(
    INDEX('{INDEX} Tour Packages'!A:AC,
      MATCH($P2033, '{INDEX} Tour Packages'!$A:$A, 0),
      MATCH("Destination Code", '{INDEX} Tour Packages'!$4:$4, 0)
    ),
    "UNKNOWN"
  ) &amp; "-" &amp;
  TEXT(COUNTIFS(P$4:P2033,P2033),"0000")
)
</f>
        <v/>
      </c>
    </row>
    <row r="2034">
      <c r="A2034" s="155"/>
      <c r="B2034" s="147"/>
      <c r="C2034" s="147"/>
      <c r="D2034" s="147"/>
      <c r="E2034" s="147"/>
      <c r="F2034" s="147"/>
      <c r="G2034" s="147"/>
      <c r="H2034" s="147"/>
      <c r="I2034" s="147"/>
      <c r="J2034" s="147"/>
      <c r="K2034" s="147"/>
      <c r="L2034" s="147"/>
      <c r="M2034" s="147"/>
      <c r="N2034" s="147"/>
      <c r="O2034" s="147"/>
      <c r="P2034" s="147"/>
      <c r="Q2034" s="147"/>
      <c r="R2034" s="147"/>
      <c r="S2034" s="147"/>
      <c r="T2034" s="147"/>
      <c r="U2034" s="147"/>
      <c r="V2034" s="147"/>
      <c r="W2034" s="147"/>
      <c r="X2034" s="147"/>
      <c r="Y2034" s="147"/>
      <c r="Z2034" s="147"/>
      <c r="AA2034" s="147"/>
      <c r="AB2034" s="147"/>
      <c r="AC2034" s="147"/>
      <c r="AD2034" s="147"/>
      <c r="AE2034" s="147"/>
      <c r="AF2034" s="147"/>
      <c r="AG2034" s="148" t="str">
        <f t="array" ref="AG2034">IF($P2034="", "",
  "IMT-" &amp; TEXT($A2034,"yyyy-mm-dd") &amp; "-" &amp;
  IFERROR(
    INDEX('{INDEX} Tour Packages'!A:AC,
      MATCH($P2034, '{INDEX} Tour Packages'!$A:$A, 0),
      MATCH("Destination Code", '{INDEX} Tour Packages'!$4:$4, 0)
    ),
    "UNKNOWN"
  ) &amp; "-" &amp;
  TEXT(COUNTIFS(P$4:P2034,P2034),"0000")
)
</f>
        <v/>
      </c>
    </row>
    <row r="2035">
      <c r="A2035" s="156"/>
      <c r="B2035" s="157"/>
      <c r="C2035" s="157"/>
      <c r="D2035" s="157"/>
      <c r="E2035" s="157"/>
      <c r="F2035" s="157"/>
      <c r="G2035" s="157"/>
      <c r="H2035" s="157"/>
      <c r="I2035" s="157"/>
      <c r="J2035" s="157"/>
      <c r="K2035" s="157"/>
      <c r="L2035" s="157"/>
      <c r="M2035" s="157"/>
      <c r="N2035" s="157"/>
      <c r="O2035" s="157"/>
      <c r="P2035" s="157"/>
      <c r="Q2035" s="157"/>
      <c r="R2035" s="157"/>
      <c r="S2035" s="157"/>
      <c r="T2035" s="157"/>
      <c r="U2035" s="157"/>
      <c r="V2035" s="157"/>
      <c r="W2035" s="157"/>
      <c r="X2035" s="157"/>
      <c r="Y2035" s="157"/>
      <c r="Z2035" s="157"/>
      <c r="AA2035" s="157"/>
      <c r="AB2035" s="157"/>
      <c r="AC2035" s="157"/>
      <c r="AD2035" s="157"/>
      <c r="AE2035" s="157"/>
      <c r="AF2035" s="157"/>
      <c r="AG2035" s="158" t="str">
        <f t="array" ref="AG2035">IF($P2035="", "",
  "IMT-" &amp; TEXT($A2035,"yyyy-mm-dd") &amp; "-" &amp;
  IFERROR(
    INDEX('{INDEX} Tour Packages'!A:AC,
      MATCH($P2035, '{INDEX} Tour Packages'!$A:$A, 0),
      MATCH("Destination Code", '{INDEX} Tour Packages'!$4:$4, 0)
    ),
    "UNKNOWN"
  ) &amp; "-" &amp;
  TEXT(COUNTIFS(P$4:P2035,P2035),"0000")
)
</f>
        <v/>
      </c>
    </row>
    <row r="2036">
      <c r="A2036" s="155"/>
      <c r="B2036" s="147"/>
      <c r="C2036" s="147"/>
      <c r="D2036" s="147"/>
      <c r="E2036" s="147"/>
      <c r="F2036" s="147"/>
      <c r="G2036" s="147"/>
      <c r="H2036" s="147"/>
      <c r="I2036" s="147"/>
      <c r="J2036" s="147"/>
      <c r="K2036" s="147"/>
      <c r="L2036" s="147"/>
      <c r="M2036" s="147"/>
      <c r="N2036" s="147"/>
      <c r="O2036" s="147"/>
      <c r="P2036" s="147"/>
      <c r="Q2036" s="147"/>
      <c r="R2036" s="147"/>
      <c r="S2036" s="147"/>
      <c r="T2036" s="147"/>
      <c r="U2036" s="147"/>
      <c r="V2036" s="147"/>
      <c r="W2036" s="147"/>
      <c r="X2036" s="147"/>
      <c r="Y2036" s="147"/>
      <c r="Z2036" s="147"/>
      <c r="AA2036" s="147"/>
      <c r="AB2036" s="147"/>
      <c r="AC2036" s="147"/>
      <c r="AD2036" s="147"/>
      <c r="AE2036" s="147"/>
      <c r="AF2036" s="147"/>
      <c r="AG2036" s="148" t="str">
        <f t="array" ref="AG2036">IF($P2036="", "",
  "IMT-" &amp; TEXT($A2036,"yyyy-mm-dd") &amp; "-" &amp;
  IFERROR(
    INDEX('{INDEX} Tour Packages'!A:AC,
      MATCH($P2036, '{INDEX} Tour Packages'!$A:$A, 0),
      MATCH("Destination Code", '{INDEX} Tour Packages'!$4:$4, 0)
    ),
    "UNKNOWN"
  ) &amp; "-" &amp;
  TEXT(COUNTIFS(P$4:P2036,P2036),"0000")
)
</f>
        <v/>
      </c>
    </row>
    <row r="2037">
      <c r="A2037" s="156"/>
      <c r="B2037" s="157"/>
      <c r="C2037" s="157"/>
      <c r="D2037" s="157"/>
      <c r="E2037" s="157"/>
      <c r="F2037" s="157"/>
      <c r="G2037" s="157"/>
      <c r="H2037" s="157"/>
      <c r="I2037" s="157"/>
      <c r="J2037" s="157"/>
      <c r="K2037" s="157"/>
      <c r="L2037" s="157"/>
      <c r="M2037" s="157"/>
      <c r="N2037" s="157"/>
      <c r="O2037" s="157"/>
      <c r="P2037" s="157"/>
      <c r="Q2037" s="157"/>
      <c r="R2037" s="157"/>
      <c r="S2037" s="157"/>
      <c r="T2037" s="157"/>
      <c r="U2037" s="157"/>
      <c r="V2037" s="157"/>
      <c r="W2037" s="157"/>
      <c r="X2037" s="157"/>
      <c r="Y2037" s="157"/>
      <c r="Z2037" s="157"/>
      <c r="AA2037" s="157"/>
      <c r="AB2037" s="157"/>
      <c r="AC2037" s="157"/>
      <c r="AD2037" s="157"/>
      <c r="AE2037" s="157"/>
      <c r="AF2037" s="157"/>
      <c r="AG2037" s="158" t="str">
        <f t="array" ref="AG2037">IF($P2037="", "",
  "IMT-" &amp; TEXT($A2037,"yyyy-mm-dd") &amp; "-" &amp;
  IFERROR(
    INDEX('{INDEX} Tour Packages'!A:AC,
      MATCH($P2037, '{INDEX} Tour Packages'!$A:$A, 0),
      MATCH("Destination Code", '{INDEX} Tour Packages'!$4:$4, 0)
    ),
    "UNKNOWN"
  ) &amp; "-" &amp;
  TEXT(COUNTIFS(P$4:P2037,P2037),"0000")
)
</f>
        <v/>
      </c>
    </row>
    <row r="2038">
      <c r="A2038" s="155"/>
      <c r="B2038" s="147"/>
      <c r="C2038" s="147"/>
      <c r="D2038" s="147"/>
      <c r="E2038" s="147"/>
      <c r="F2038" s="147"/>
      <c r="G2038" s="147"/>
      <c r="H2038" s="147"/>
      <c r="I2038" s="147"/>
      <c r="J2038" s="147"/>
      <c r="K2038" s="147"/>
      <c r="L2038" s="147"/>
      <c r="M2038" s="147"/>
      <c r="N2038" s="147"/>
      <c r="O2038" s="147"/>
      <c r="P2038" s="147"/>
      <c r="Q2038" s="147"/>
      <c r="R2038" s="147"/>
      <c r="S2038" s="147"/>
      <c r="T2038" s="147"/>
      <c r="U2038" s="147"/>
      <c r="V2038" s="147"/>
      <c r="W2038" s="147"/>
      <c r="X2038" s="147"/>
      <c r="Y2038" s="147"/>
      <c r="Z2038" s="147"/>
      <c r="AA2038" s="147"/>
      <c r="AB2038" s="147"/>
      <c r="AC2038" s="147"/>
      <c r="AD2038" s="147"/>
      <c r="AE2038" s="147"/>
      <c r="AF2038" s="147"/>
      <c r="AG2038" s="148" t="str">
        <f t="array" ref="AG2038">IF($P2038="", "",
  "IMT-" &amp; TEXT($A2038,"yyyy-mm-dd") &amp; "-" &amp;
  IFERROR(
    INDEX('{INDEX} Tour Packages'!A:AC,
      MATCH($P2038, '{INDEX} Tour Packages'!$A:$A, 0),
      MATCH("Destination Code", '{INDEX} Tour Packages'!$4:$4, 0)
    ),
    "UNKNOWN"
  ) &amp; "-" &amp;
  TEXT(COUNTIFS(P$4:P2038,P2038),"0000")
)
</f>
        <v/>
      </c>
    </row>
    <row r="2039">
      <c r="A2039" s="156"/>
      <c r="B2039" s="157"/>
      <c r="C2039" s="157"/>
      <c r="D2039" s="157"/>
      <c r="E2039" s="157"/>
      <c r="F2039" s="157"/>
      <c r="G2039" s="157"/>
      <c r="H2039" s="157"/>
      <c r="I2039" s="157"/>
      <c r="J2039" s="157"/>
      <c r="K2039" s="157"/>
      <c r="L2039" s="157"/>
      <c r="M2039" s="157"/>
      <c r="N2039" s="157"/>
      <c r="O2039" s="157"/>
      <c r="P2039" s="157"/>
      <c r="Q2039" s="157"/>
      <c r="R2039" s="157"/>
      <c r="S2039" s="157"/>
      <c r="T2039" s="157"/>
      <c r="U2039" s="157"/>
      <c r="V2039" s="157"/>
      <c r="W2039" s="157"/>
      <c r="X2039" s="157"/>
      <c r="Y2039" s="157"/>
      <c r="Z2039" s="157"/>
      <c r="AA2039" s="157"/>
      <c r="AB2039" s="157"/>
      <c r="AC2039" s="157"/>
      <c r="AD2039" s="157"/>
      <c r="AE2039" s="157"/>
      <c r="AF2039" s="157"/>
      <c r="AG2039" s="158" t="str">
        <f t="array" ref="AG2039">IF($P2039="", "",
  "IMT-" &amp; TEXT($A2039,"yyyy-mm-dd") &amp; "-" &amp;
  IFERROR(
    INDEX('{INDEX} Tour Packages'!A:AC,
      MATCH($P2039, '{INDEX} Tour Packages'!$A:$A, 0),
      MATCH("Destination Code", '{INDEX} Tour Packages'!$4:$4, 0)
    ),
    "UNKNOWN"
  ) &amp; "-" &amp;
  TEXT(COUNTIFS(P$4:P2039,P2039),"0000")
)
</f>
        <v/>
      </c>
    </row>
    <row r="2040">
      <c r="A2040" s="155"/>
      <c r="B2040" s="147"/>
      <c r="C2040" s="147"/>
      <c r="D2040" s="147"/>
      <c r="E2040" s="147"/>
      <c r="F2040" s="147"/>
      <c r="G2040" s="147"/>
      <c r="H2040" s="147"/>
      <c r="I2040" s="147"/>
      <c r="J2040" s="147"/>
      <c r="K2040" s="147"/>
      <c r="L2040" s="147"/>
      <c r="M2040" s="147"/>
      <c r="N2040" s="147"/>
      <c r="O2040" s="147"/>
      <c r="P2040" s="147"/>
      <c r="Q2040" s="147"/>
      <c r="R2040" s="147"/>
      <c r="S2040" s="147"/>
      <c r="T2040" s="147"/>
      <c r="U2040" s="147"/>
      <c r="V2040" s="147"/>
      <c r="W2040" s="147"/>
      <c r="X2040" s="147"/>
      <c r="Y2040" s="147"/>
      <c r="Z2040" s="147"/>
      <c r="AA2040" s="147"/>
      <c r="AB2040" s="147"/>
      <c r="AC2040" s="147"/>
      <c r="AD2040" s="147"/>
      <c r="AE2040" s="147"/>
      <c r="AF2040" s="147"/>
      <c r="AG2040" s="148" t="str">
        <f t="array" ref="AG2040">IF($P2040="", "",
  "IMT-" &amp; TEXT($A2040,"yyyy-mm-dd") &amp; "-" &amp;
  IFERROR(
    INDEX('{INDEX} Tour Packages'!A:AC,
      MATCH($P2040, '{INDEX} Tour Packages'!$A:$A, 0),
      MATCH("Destination Code", '{INDEX} Tour Packages'!$4:$4, 0)
    ),
    "UNKNOWN"
  ) &amp; "-" &amp;
  TEXT(COUNTIFS(P$4:P2040,P2040),"0000")
)
</f>
        <v/>
      </c>
    </row>
    <row r="2041">
      <c r="A2041" s="156"/>
      <c r="B2041" s="157"/>
      <c r="C2041" s="157"/>
      <c r="D2041" s="157"/>
      <c r="E2041" s="157"/>
      <c r="F2041" s="157"/>
      <c r="G2041" s="157"/>
      <c r="H2041" s="157"/>
      <c r="I2041" s="157"/>
      <c r="J2041" s="157"/>
      <c r="K2041" s="157"/>
      <c r="L2041" s="157"/>
      <c r="M2041" s="157"/>
      <c r="N2041" s="157"/>
      <c r="O2041" s="157"/>
      <c r="P2041" s="157"/>
      <c r="Q2041" s="157"/>
      <c r="R2041" s="157"/>
      <c r="S2041" s="157"/>
      <c r="T2041" s="157"/>
      <c r="U2041" s="157"/>
      <c r="V2041" s="157"/>
      <c r="W2041" s="157"/>
      <c r="X2041" s="157"/>
      <c r="Y2041" s="157"/>
      <c r="Z2041" s="157"/>
      <c r="AA2041" s="157"/>
      <c r="AB2041" s="157"/>
      <c r="AC2041" s="157"/>
      <c r="AD2041" s="157"/>
      <c r="AE2041" s="157"/>
      <c r="AF2041" s="157"/>
      <c r="AG2041" s="158" t="str">
        <f t="array" ref="AG2041">IF($P2041="", "",
  "IMT-" &amp; TEXT($A2041,"yyyy-mm-dd") &amp; "-" &amp;
  IFERROR(
    INDEX('{INDEX} Tour Packages'!A:AC,
      MATCH($P2041, '{INDEX} Tour Packages'!$A:$A, 0),
      MATCH("Destination Code", '{INDEX} Tour Packages'!$4:$4, 0)
    ),
    "UNKNOWN"
  ) &amp; "-" &amp;
  TEXT(COUNTIFS(P$4:P2041,P2041),"0000")
)
</f>
        <v/>
      </c>
    </row>
    <row r="2042">
      <c r="A2042" s="155"/>
      <c r="B2042" s="147"/>
      <c r="C2042" s="147"/>
      <c r="D2042" s="147"/>
      <c r="E2042" s="147"/>
      <c r="F2042" s="147"/>
      <c r="G2042" s="147"/>
      <c r="H2042" s="147"/>
      <c r="I2042" s="147"/>
      <c r="J2042" s="147"/>
      <c r="K2042" s="147"/>
      <c r="L2042" s="147"/>
      <c r="M2042" s="147"/>
      <c r="N2042" s="147"/>
      <c r="O2042" s="147"/>
      <c r="P2042" s="147"/>
      <c r="Q2042" s="147"/>
      <c r="R2042" s="147"/>
      <c r="S2042" s="147"/>
      <c r="T2042" s="147"/>
      <c r="U2042" s="147"/>
      <c r="V2042" s="147"/>
      <c r="W2042" s="147"/>
      <c r="X2042" s="147"/>
      <c r="Y2042" s="147"/>
      <c r="Z2042" s="147"/>
      <c r="AA2042" s="147"/>
      <c r="AB2042" s="147"/>
      <c r="AC2042" s="147"/>
      <c r="AD2042" s="147"/>
      <c r="AE2042" s="147"/>
      <c r="AF2042" s="147"/>
      <c r="AG2042" s="148" t="str">
        <f t="array" ref="AG2042">IF($P2042="", "",
  "IMT-" &amp; TEXT($A2042,"yyyy-mm-dd") &amp; "-" &amp;
  IFERROR(
    INDEX('{INDEX} Tour Packages'!A:AC,
      MATCH($P2042, '{INDEX} Tour Packages'!$A:$A, 0),
      MATCH("Destination Code", '{INDEX} Tour Packages'!$4:$4, 0)
    ),
    "UNKNOWN"
  ) &amp; "-" &amp;
  TEXT(COUNTIFS(P$4:P2042,P2042),"0000")
)
</f>
        <v/>
      </c>
    </row>
    <row r="2043">
      <c r="A2043" s="156"/>
      <c r="B2043" s="157"/>
      <c r="C2043" s="157"/>
      <c r="D2043" s="157"/>
      <c r="E2043" s="157"/>
      <c r="F2043" s="157"/>
      <c r="G2043" s="157"/>
      <c r="H2043" s="157"/>
      <c r="I2043" s="157"/>
      <c r="J2043" s="157"/>
      <c r="K2043" s="157"/>
      <c r="L2043" s="157"/>
      <c r="M2043" s="157"/>
      <c r="N2043" s="157"/>
      <c r="O2043" s="157"/>
      <c r="P2043" s="157"/>
      <c r="Q2043" s="157"/>
      <c r="R2043" s="157"/>
      <c r="S2043" s="157"/>
      <c r="T2043" s="157"/>
      <c r="U2043" s="157"/>
      <c r="V2043" s="157"/>
      <c r="W2043" s="157"/>
      <c r="X2043" s="157"/>
      <c r="Y2043" s="157"/>
      <c r="Z2043" s="157"/>
      <c r="AA2043" s="157"/>
      <c r="AB2043" s="157"/>
      <c r="AC2043" s="157"/>
      <c r="AD2043" s="157"/>
      <c r="AE2043" s="157"/>
      <c r="AF2043" s="157"/>
      <c r="AG2043" s="158" t="str">
        <f t="array" ref="AG2043">IF($P2043="", "",
  "IMT-" &amp; TEXT($A2043,"yyyy-mm-dd") &amp; "-" &amp;
  IFERROR(
    INDEX('{INDEX} Tour Packages'!A:AC,
      MATCH($P2043, '{INDEX} Tour Packages'!$A:$A, 0),
      MATCH("Destination Code", '{INDEX} Tour Packages'!$4:$4, 0)
    ),
    "UNKNOWN"
  ) &amp; "-" &amp;
  TEXT(COUNTIFS(P$4:P2043,P2043),"0000")
)
</f>
        <v/>
      </c>
    </row>
    <row r="2044">
      <c r="A2044" s="155"/>
      <c r="B2044" s="147"/>
      <c r="C2044" s="147"/>
      <c r="D2044" s="147"/>
      <c r="E2044" s="147"/>
      <c r="F2044" s="147"/>
      <c r="G2044" s="147"/>
      <c r="H2044" s="147"/>
      <c r="I2044" s="147"/>
      <c r="J2044" s="147"/>
      <c r="K2044" s="147"/>
      <c r="L2044" s="147"/>
      <c r="M2044" s="147"/>
      <c r="N2044" s="147"/>
      <c r="O2044" s="147"/>
      <c r="P2044" s="147"/>
      <c r="Q2044" s="147"/>
      <c r="R2044" s="147"/>
      <c r="S2044" s="147"/>
      <c r="T2044" s="147"/>
      <c r="U2044" s="147"/>
      <c r="V2044" s="147"/>
      <c r="W2044" s="147"/>
      <c r="X2044" s="147"/>
      <c r="Y2044" s="147"/>
      <c r="Z2044" s="147"/>
      <c r="AA2044" s="147"/>
      <c r="AB2044" s="147"/>
      <c r="AC2044" s="147"/>
      <c r="AD2044" s="147"/>
      <c r="AE2044" s="147"/>
      <c r="AF2044" s="147"/>
      <c r="AG2044" s="148" t="str">
        <f t="array" ref="AG2044">IF($P2044="", "",
  "IMT-" &amp; TEXT($A2044,"yyyy-mm-dd") &amp; "-" &amp;
  IFERROR(
    INDEX('{INDEX} Tour Packages'!A:AC,
      MATCH($P2044, '{INDEX} Tour Packages'!$A:$A, 0),
      MATCH("Destination Code", '{INDEX} Tour Packages'!$4:$4, 0)
    ),
    "UNKNOWN"
  ) &amp; "-" &amp;
  TEXT(COUNTIFS(P$4:P2044,P2044),"0000")
)
</f>
        <v/>
      </c>
    </row>
    <row r="2045">
      <c r="A2045" s="156"/>
      <c r="B2045" s="157"/>
      <c r="C2045" s="157"/>
      <c r="D2045" s="157"/>
      <c r="E2045" s="157"/>
      <c r="F2045" s="157"/>
      <c r="G2045" s="157"/>
      <c r="H2045" s="157"/>
      <c r="I2045" s="157"/>
      <c r="J2045" s="157"/>
      <c r="K2045" s="157"/>
      <c r="L2045" s="157"/>
      <c r="M2045" s="157"/>
      <c r="N2045" s="157"/>
      <c r="O2045" s="157"/>
      <c r="P2045" s="157"/>
      <c r="Q2045" s="157"/>
      <c r="R2045" s="157"/>
      <c r="S2045" s="157"/>
      <c r="T2045" s="157"/>
      <c r="U2045" s="157"/>
      <c r="V2045" s="157"/>
      <c r="W2045" s="157"/>
      <c r="X2045" s="157"/>
      <c r="Y2045" s="157"/>
      <c r="Z2045" s="157"/>
      <c r="AA2045" s="157"/>
      <c r="AB2045" s="157"/>
      <c r="AC2045" s="157"/>
      <c r="AD2045" s="157"/>
      <c r="AE2045" s="157"/>
      <c r="AF2045" s="157"/>
      <c r="AG2045" s="158" t="str">
        <f t="array" ref="AG2045">IF($P2045="", "",
  "IMT-" &amp; TEXT($A2045,"yyyy-mm-dd") &amp; "-" &amp;
  IFERROR(
    INDEX('{INDEX} Tour Packages'!A:AC,
      MATCH($P2045, '{INDEX} Tour Packages'!$A:$A, 0),
      MATCH("Destination Code", '{INDEX} Tour Packages'!$4:$4, 0)
    ),
    "UNKNOWN"
  ) &amp; "-" &amp;
  TEXT(COUNTIFS(P$4:P2045,P2045),"0000")
)
</f>
        <v/>
      </c>
    </row>
    <row r="2046">
      <c r="A2046" s="155"/>
      <c r="B2046" s="147"/>
      <c r="C2046" s="147"/>
      <c r="D2046" s="147"/>
      <c r="E2046" s="147"/>
      <c r="F2046" s="147"/>
      <c r="G2046" s="147"/>
      <c r="H2046" s="147"/>
      <c r="I2046" s="147"/>
      <c r="J2046" s="147"/>
      <c r="K2046" s="147"/>
      <c r="L2046" s="147"/>
      <c r="M2046" s="147"/>
      <c r="N2046" s="147"/>
      <c r="O2046" s="147"/>
      <c r="P2046" s="147"/>
      <c r="Q2046" s="147"/>
      <c r="R2046" s="147"/>
      <c r="S2046" s="147"/>
      <c r="T2046" s="147"/>
      <c r="U2046" s="147"/>
      <c r="V2046" s="147"/>
      <c r="W2046" s="147"/>
      <c r="X2046" s="147"/>
      <c r="Y2046" s="147"/>
      <c r="Z2046" s="147"/>
      <c r="AA2046" s="147"/>
      <c r="AB2046" s="147"/>
      <c r="AC2046" s="147"/>
      <c r="AD2046" s="147"/>
      <c r="AE2046" s="147"/>
      <c r="AF2046" s="147"/>
      <c r="AG2046" s="148" t="str">
        <f t="array" ref="AG2046">IF($P2046="", "",
  "IMT-" &amp; TEXT($A2046,"yyyy-mm-dd") &amp; "-" &amp;
  IFERROR(
    INDEX('{INDEX} Tour Packages'!A:AC,
      MATCH($P2046, '{INDEX} Tour Packages'!$A:$A, 0),
      MATCH("Destination Code", '{INDEX} Tour Packages'!$4:$4, 0)
    ),
    "UNKNOWN"
  ) &amp; "-" &amp;
  TEXT(COUNTIFS(P$4:P2046,P2046),"0000")
)
</f>
        <v/>
      </c>
    </row>
    <row r="2047">
      <c r="A2047" s="156"/>
      <c r="B2047" s="157"/>
      <c r="C2047" s="157"/>
      <c r="D2047" s="157"/>
      <c r="E2047" s="157"/>
      <c r="F2047" s="157"/>
      <c r="G2047" s="157"/>
      <c r="H2047" s="157"/>
      <c r="I2047" s="157"/>
      <c r="J2047" s="157"/>
      <c r="K2047" s="157"/>
      <c r="L2047" s="157"/>
      <c r="M2047" s="157"/>
      <c r="N2047" s="157"/>
      <c r="O2047" s="157"/>
      <c r="P2047" s="157"/>
      <c r="Q2047" s="157"/>
      <c r="R2047" s="157"/>
      <c r="S2047" s="157"/>
      <c r="T2047" s="157"/>
      <c r="U2047" s="157"/>
      <c r="V2047" s="157"/>
      <c r="W2047" s="157"/>
      <c r="X2047" s="157"/>
      <c r="Y2047" s="157"/>
      <c r="Z2047" s="157"/>
      <c r="AA2047" s="157"/>
      <c r="AB2047" s="157"/>
      <c r="AC2047" s="157"/>
      <c r="AD2047" s="157"/>
      <c r="AE2047" s="157"/>
      <c r="AF2047" s="157"/>
      <c r="AG2047" s="158" t="str">
        <f t="array" ref="AG2047">IF($P2047="", "",
  "IMT-" &amp; TEXT($A2047,"yyyy-mm-dd") &amp; "-" &amp;
  IFERROR(
    INDEX('{INDEX} Tour Packages'!A:AC,
      MATCH($P2047, '{INDEX} Tour Packages'!$A:$A, 0),
      MATCH("Destination Code", '{INDEX} Tour Packages'!$4:$4, 0)
    ),
    "UNKNOWN"
  ) &amp; "-" &amp;
  TEXT(COUNTIFS(P$4:P2047,P2047),"0000")
)
</f>
        <v/>
      </c>
    </row>
    <row r="2048">
      <c r="A2048" s="155"/>
      <c r="B2048" s="147"/>
      <c r="C2048" s="147"/>
      <c r="D2048" s="147"/>
      <c r="E2048" s="147"/>
      <c r="F2048" s="147"/>
      <c r="G2048" s="147"/>
      <c r="H2048" s="147"/>
      <c r="I2048" s="147"/>
      <c r="J2048" s="147"/>
      <c r="K2048" s="147"/>
      <c r="L2048" s="147"/>
      <c r="M2048" s="147"/>
      <c r="N2048" s="147"/>
      <c r="O2048" s="147"/>
      <c r="P2048" s="147"/>
      <c r="Q2048" s="147"/>
      <c r="R2048" s="147"/>
      <c r="S2048" s="147"/>
      <c r="T2048" s="147"/>
      <c r="U2048" s="147"/>
      <c r="V2048" s="147"/>
      <c r="W2048" s="147"/>
      <c r="X2048" s="147"/>
      <c r="Y2048" s="147"/>
      <c r="Z2048" s="147"/>
      <c r="AA2048" s="147"/>
      <c r="AB2048" s="147"/>
      <c r="AC2048" s="147"/>
      <c r="AD2048" s="147"/>
      <c r="AE2048" s="147"/>
      <c r="AF2048" s="147"/>
      <c r="AG2048" s="148" t="str">
        <f t="array" ref="AG2048">IF($P2048="", "",
  "IMT-" &amp; TEXT($A2048,"yyyy-mm-dd") &amp; "-" &amp;
  IFERROR(
    INDEX('{INDEX} Tour Packages'!A:AC,
      MATCH($P2048, '{INDEX} Tour Packages'!$A:$A, 0),
      MATCH("Destination Code", '{INDEX} Tour Packages'!$4:$4, 0)
    ),
    "UNKNOWN"
  ) &amp; "-" &amp;
  TEXT(COUNTIFS(P$4:P2048,P2048),"0000")
)
</f>
        <v/>
      </c>
    </row>
    <row r="2049">
      <c r="A2049" s="156"/>
      <c r="B2049" s="157"/>
      <c r="C2049" s="157"/>
      <c r="D2049" s="157"/>
      <c r="E2049" s="157"/>
      <c r="F2049" s="157"/>
      <c r="G2049" s="157"/>
      <c r="H2049" s="157"/>
      <c r="I2049" s="157"/>
      <c r="J2049" s="157"/>
      <c r="K2049" s="157"/>
      <c r="L2049" s="157"/>
      <c r="M2049" s="157"/>
      <c r="N2049" s="157"/>
      <c r="O2049" s="157"/>
      <c r="P2049" s="157"/>
      <c r="Q2049" s="157"/>
      <c r="R2049" s="157"/>
      <c r="S2049" s="157"/>
      <c r="T2049" s="157"/>
      <c r="U2049" s="157"/>
      <c r="V2049" s="157"/>
      <c r="W2049" s="157"/>
      <c r="X2049" s="157"/>
      <c r="Y2049" s="157"/>
      <c r="Z2049" s="157"/>
      <c r="AA2049" s="157"/>
      <c r="AB2049" s="157"/>
      <c r="AC2049" s="157"/>
      <c r="AD2049" s="157"/>
      <c r="AE2049" s="157"/>
      <c r="AF2049" s="157"/>
      <c r="AG2049" s="158" t="str">
        <f t="array" ref="AG2049">IF($P2049="", "",
  "IMT-" &amp; TEXT($A2049,"yyyy-mm-dd") &amp; "-" &amp;
  IFERROR(
    INDEX('{INDEX} Tour Packages'!A:AC,
      MATCH($P2049, '{INDEX} Tour Packages'!$A:$A, 0),
      MATCH("Destination Code", '{INDEX} Tour Packages'!$4:$4, 0)
    ),
    "UNKNOWN"
  ) &amp; "-" &amp;
  TEXT(COUNTIFS(P$4:P2049,P2049),"0000")
)
</f>
        <v/>
      </c>
    </row>
    <row r="2050">
      <c r="A2050" s="155"/>
      <c r="B2050" s="147"/>
      <c r="C2050" s="147"/>
      <c r="D2050" s="147"/>
      <c r="E2050" s="147"/>
      <c r="F2050" s="147"/>
      <c r="G2050" s="147"/>
      <c r="H2050" s="147"/>
      <c r="I2050" s="147"/>
      <c r="J2050" s="147"/>
      <c r="K2050" s="147"/>
      <c r="L2050" s="147"/>
      <c r="M2050" s="147"/>
      <c r="N2050" s="147"/>
      <c r="O2050" s="147"/>
      <c r="P2050" s="147"/>
      <c r="Q2050" s="147"/>
      <c r="R2050" s="147"/>
      <c r="S2050" s="147"/>
      <c r="T2050" s="147"/>
      <c r="U2050" s="147"/>
      <c r="V2050" s="147"/>
      <c r="W2050" s="147"/>
      <c r="X2050" s="147"/>
      <c r="Y2050" s="147"/>
      <c r="Z2050" s="147"/>
      <c r="AA2050" s="147"/>
      <c r="AB2050" s="147"/>
      <c r="AC2050" s="147"/>
      <c r="AD2050" s="147"/>
      <c r="AE2050" s="147"/>
      <c r="AF2050" s="147"/>
      <c r="AG2050" s="148" t="str">
        <f t="array" ref="AG2050">IF($P2050="", "",
  "IMT-" &amp; TEXT($A2050,"yyyy-mm-dd") &amp; "-" &amp;
  IFERROR(
    INDEX('{INDEX} Tour Packages'!A:AC,
      MATCH($P2050, '{INDEX} Tour Packages'!$A:$A, 0),
      MATCH("Destination Code", '{INDEX} Tour Packages'!$4:$4, 0)
    ),
    "UNKNOWN"
  ) &amp; "-" &amp;
  TEXT(COUNTIFS(P$4:P2050,P2050),"0000")
)
</f>
        <v/>
      </c>
    </row>
    <row r="2051">
      <c r="A2051" s="156"/>
      <c r="B2051" s="157"/>
      <c r="C2051" s="157"/>
      <c r="D2051" s="157"/>
      <c r="E2051" s="157"/>
      <c r="F2051" s="157"/>
      <c r="G2051" s="157"/>
      <c r="H2051" s="157"/>
      <c r="I2051" s="157"/>
      <c r="J2051" s="157"/>
      <c r="K2051" s="157"/>
      <c r="L2051" s="157"/>
      <c r="M2051" s="157"/>
      <c r="N2051" s="157"/>
      <c r="O2051" s="157"/>
      <c r="P2051" s="157"/>
      <c r="Q2051" s="157"/>
      <c r="R2051" s="157"/>
      <c r="S2051" s="157"/>
      <c r="T2051" s="157"/>
      <c r="U2051" s="157"/>
      <c r="V2051" s="157"/>
      <c r="W2051" s="157"/>
      <c r="X2051" s="157"/>
      <c r="Y2051" s="157"/>
      <c r="Z2051" s="157"/>
      <c r="AA2051" s="157"/>
      <c r="AB2051" s="157"/>
      <c r="AC2051" s="157"/>
      <c r="AD2051" s="157"/>
      <c r="AE2051" s="157"/>
      <c r="AF2051" s="157"/>
      <c r="AG2051" s="158" t="str">
        <f t="array" ref="AG2051">IF($P2051="", "",
  "IMT-" &amp; TEXT($A2051,"yyyy-mm-dd") &amp; "-" &amp;
  IFERROR(
    INDEX('{INDEX} Tour Packages'!A:AC,
      MATCH($P2051, '{INDEX} Tour Packages'!$A:$A, 0),
      MATCH("Destination Code", '{INDEX} Tour Packages'!$4:$4, 0)
    ),
    "UNKNOWN"
  ) &amp; "-" &amp;
  TEXT(COUNTIFS(P$4:P2051,P2051),"0000")
)
</f>
        <v/>
      </c>
    </row>
    <row r="2052">
      <c r="A2052" s="155"/>
      <c r="B2052" s="147"/>
      <c r="C2052" s="147"/>
      <c r="D2052" s="147"/>
      <c r="E2052" s="147"/>
      <c r="F2052" s="147"/>
      <c r="G2052" s="147"/>
      <c r="H2052" s="147"/>
      <c r="I2052" s="147"/>
      <c r="J2052" s="147"/>
      <c r="K2052" s="147"/>
      <c r="L2052" s="147"/>
      <c r="M2052" s="147"/>
      <c r="N2052" s="147"/>
      <c r="O2052" s="147"/>
      <c r="P2052" s="147"/>
      <c r="Q2052" s="147"/>
      <c r="R2052" s="147"/>
      <c r="S2052" s="147"/>
      <c r="T2052" s="147"/>
      <c r="U2052" s="147"/>
      <c r="V2052" s="147"/>
      <c r="W2052" s="147"/>
      <c r="X2052" s="147"/>
      <c r="Y2052" s="147"/>
      <c r="Z2052" s="147"/>
      <c r="AA2052" s="147"/>
      <c r="AB2052" s="147"/>
      <c r="AC2052" s="147"/>
      <c r="AD2052" s="147"/>
      <c r="AE2052" s="147"/>
      <c r="AF2052" s="147"/>
      <c r="AG2052" s="148" t="str">
        <f t="array" ref="AG2052">IF($P2052="", "",
  "IMT-" &amp; TEXT($A2052,"yyyy-mm-dd") &amp; "-" &amp;
  IFERROR(
    INDEX('{INDEX} Tour Packages'!A:AC,
      MATCH($P2052, '{INDEX} Tour Packages'!$A:$A, 0),
      MATCH("Destination Code", '{INDEX} Tour Packages'!$4:$4, 0)
    ),
    "UNKNOWN"
  ) &amp; "-" &amp;
  TEXT(COUNTIFS(P$4:P2052,P2052),"0000")
)
</f>
        <v/>
      </c>
    </row>
    <row r="2053">
      <c r="A2053" s="156"/>
      <c r="B2053" s="157"/>
      <c r="C2053" s="157"/>
      <c r="D2053" s="157"/>
      <c r="E2053" s="157"/>
      <c r="F2053" s="157"/>
      <c r="G2053" s="157"/>
      <c r="H2053" s="157"/>
      <c r="I2053" s="157"/>
      <c r="J2053" s="157"/>
      <c r="K2053" s="157"/>
      <c r="L2053" s="157"/>
      <c r="M2053" s="157"/>
      <c r="N2053" s="157"/>
      <c r="O2053" s="157"/>
      <c r="P2053" s="157"/>
      <c r="Q2053" s="157"/>
      <c r="R2053" s="157"/>
      <c r="S2053" s="157"/>
      <c r="T2053" s="157"/>
      <c r="U2053" s="157"/>
      <c r="V2053" s="157"/>
      <c r="W2053" s="157"/>
      <c r="X2053" s="157"/>
      <c r="Y2053" s="157"/>
      <c r="Z2053" s="157"/>
      <c r="AA2053" s="157"/>
      <c r="AB2053" s="157"/>
      <c r="AC2053" s="157"/>
      <c r="AD2053" s="157"/>
      <c r="AE2053" s="157"/>
      <c r="AF2053" s="157"/>
      <c r="AG2053" s="158" t="str">
        <f t="array" ref="AG2053">IF($P2053="", "",
  "IMT-" &amp; TEXT($A2053,"yyyy-mm-dd") &amp; "-" &amp;
  IFERROR(
    INDEX('{INDEX} Tour Packages'!A:AC,
      MATCH($P2053, '{INDEX} Tour Packages'!$A:$A, 0),
      MATCH("Destination Code", '{INDEX} Tour Packages'!$4:$4, 0)
    ),
    "UNKNOWN"
  ) &amp; "-" &amp;
  TEXT(COUNTIFS(P$4:P2053,P2053),"0000")
)
</f>
        <v/>
      </c>
    </row>
    <row r="2054">
      <c r="A2054" s="155"/>
      <c r="B2054" s="147"/>
      <c r="C2054" s="147"/>
      <c r="D2054" s="147"/>
      <c r="E2054" s="147"/>
      <c r="F2054" s="147"/>
      <c r="G2054" s="147"/>
      <c r="H2054" s="147"/>
      <c r="I2054" s="147"/>
      <c r="J2054" s="147"/>
      <c r="K2054" s="147"/>
      <c r="L2054" s="147"/>
      <c r="M2054" s="147"/>
      <c r="N2054" s="147"/>
      <c r="O2054" s="147"/>
      <c r="P2054" s="147"/>
      <c r="Q2054" s="147"/>
      <c r="R2054" s="147"/>
      <c r="S2054" s="147"/>
      <c r="T2054" s="147"/>
      <c r="U2054" s="147"/>
      <c r="V2054" s="147"/>
      <c r="W2054" s="147"/>
      <c r="X2054" s="147"/>
      <c r="Y2054" s="147"/>
      <c r="Z2054" s="147"/>
      <c r="AA2054" s="147"/>
      <c r="AB2054" s="147"/>
      <c r="AC2054" s="147"/>
      <c r="AD2054" s="147"/>
      <c r="AE2054" s="147"/>
      <c r="AF2054" s="147"/>
      <c r="AG2054" s="148" t="str">
        <f t="array" ref="AG2054">IF($P2054="", "",
  "IMT-" &amp; TEXT($A2054,"yyyy-mm-dd") &amp; "-" &amp;
  IFERROR(
    INDEX('{INDEX} Tour Packages'!A:AC,
      MATCH($P2054, '{INDEX} Tour Packages'!$A:$A, 0),
      MATCH("Destination Code", '{INDEX} Tour Packages'!$4:$4, 0)
    ),
    "UNKNOWN"
  ) &amp; "-" &amp;
  TEXT(COUNTIFS(P$4:P2054,P2054),"0000")
)
</f>
        <v/>
      </c>
    </row>
    <row r="2055">
      <c r="A2055" s="156"/>
      <c r="B2055" s="157"/>
      <c r="C2055" s="157"/>
      <c r="D2055" s="157"/>
      <c r="E2055" s="157"/>
      <c r="F2055" s="157"/>
      <c r="G2055" s="157"/>
      <c r="H2055" s="157"/>
      <c r="I2055" s="157"/>
      <c r="J2055" s="157"/>
      <c r="K2055" s="157"/>
      <c r="L2055" s="157"/>
      <c r="M2055" s="157"/>
      <c r="N2055" s="157"/>
      <c r="O2055" s="157"/>
      <c r="P2055" s="157"/>
      <c r="Q2055" s="157"/>
      <c r="R2055" s="157"/>
      <c r="S2055" s="157"/>
      <c r="T2055" s="157"/>
      <c r="U2055" s="157"/>
      <c r="V2055" s="157"/>
      <c r="W2055" s="157"/>
      <c r="X2055" s="157"/>
      <c r="Y2055" s="157"/>
      <c r="Z2055" s="157"/>
      <c r="AA2055" s="157"/>
      <c r="AB2055" s="157"/>
      <c r="AC2055" s="157"/>
      <c r="AD2055" s="157"/>
      <c r="AE2055" s="157"/>
      <c r="AF2055" s="157"/>
      <c r="AG2055" s="158" t="str">
        <f t="array" ref="AG2055">IF($P2055="", "",
  "IMT-" &amp; TEXT($A2055,"yyyy-mm-dd") &amp; "-" &amp;
  IFERROR(
    INDEX('{INDEX} Tour Packages'!A:AC,
      MATCH($P2055, '{INDEX} Tour Packages'!$A:$A, 0),
      MATCH("Destination Code", '{INDEX} Tour Packages'!$4:$4, 0)
    ),
    "UNKNOWN"
  ) &amp; "-" &amp;
  TEXT(COUNTIFS(P$4:P2055,P2055),"0000")
)
</f>
        <v/>
      </c>
    </row>
    <row r="2056">
      <c r="A2056" s="155"/>
      <c r="B2056" s="147"/>
      <c r="C2056" s="147"/>
      <c r="D2056" s="147"/>
      <c r="E2056" s="147"/>
      <c r="F2056" s="147"/>
      <c r="G2056" s="147"/>
      <c r="H2056" s="147"/>
      <c r="I2056" s="147"/>
      <c r="J2056" s="147"/>
      <c r="K2056" s="147"/>
      <c r="L2056" s="147"/>
      <c r="M2056" s="147"/>
      <c r="N2056" s="147"/>
      <c r="O2056" s="147"/>
      <c r="P2056" s="147"/>
      <c r="Q2056" s="147"/>
      <c r="R2056" s="147"/>
      <c r="S2056" s="147"/>
      <c r="T2056" s="147"/>
      <c r="U2056" s="147"/>
      <c r="V2056" s="147"/>
      <c r="W2056" s="147"/>
      <c r="X2056" s="147"/>
      <c r="Y2056" s="147"/>
      <c r="Z2056" s="147"/>
      <c r="AA2056" s="147"/>
      <c r="AB2056" s="147"/>
      <c r="AC2056" s="147"/>
      <c r="AD2056" s="147"/>
      <c r="AE2056" s="147"/>
      <c r="AF2056" s="147"/>
      <c r="AG2056" s="148" t="str">
        <f t="array" ref="AG2056">IF($P2056="", "",
  "IMT-" &amp; TEXT($A2056,"yyyy-mm-dd") &amp; "-" &amp;
  IFERROR(
    INDEX('{INDEX} Tour Packages'!A:AC,
      MATCH($P2056, '{INDEX} Tour Packages'!$A:$A, 0),
      MATCH("Destination Code", '{INDEX} Tour Packages'!$4:$4, 0)
    ),
    "UNKNOWN"
  ) &amp; "-" &amp;
  TEXT(COUNTIFS(P$4:P2056,P2056),"0000")
)
</f>
        <v/>
      </c>
    </row>
    <row r="2057">
      <c r="A2057" s="156"/>
      <c r="B2057" s="157"/>
      <c r="C2057" s="157"/>
      <c r="D2057" s="157"/>
      <c r="E2057" s="157"/>
      <c r="F2057" s="157"/>
      <c r="G2057" s="157"/>
      <c r="H2057" s="157"/>
      <c r="I2057" s="157"/>
      <c r="J2057" s="157"/>
      <c r="K2057" s="157"/>
      <c r="L2057" s="157"/>
      <c r="M2057" s="157"/>
      <c r="N2057" s="157"/>
      <c r="O2057" s="157"/>
      <c r="P2057" s="157"/>
      <c r="Q2057" s="157"/>
      <c r="R2057" s="157"/>
      <c r="S2057" s="157"/>
      <c r="T2057" s="157"/>
      <c r="U2057" s="157"/>
      <c r="V2057" s="157"/>
      <c r="W2057" s="157"/>
      <c r="X2057" s="157"/>
      <c r="Y2057" s="157"/>
      <c r="Z2057" s="157"/>
      <c r="AA2057" s="157"/>
      <c r="AB2057" s="157"/>
      <c r="AC2057" s="157"/>
      <c r="AD2057" s="157"/>
      <c r="AE2057" s="157"/>
      <c r="AF2057" s="157"/>
      <c r="AG2057" s="158" t="str">
        <f t="array" ref="AG2057">IF($P2057="", "",
  "IMT-" &amp; TEXT($A2057,"yyyy-mm-dd") &amp; "-" &amp;
  IFERROR(
    INDEX('{INDEX} Tour Packages'!A:AC,
      MATCH($P2057, '{INDEX} Tour Packages'!$A:$A, 0),
      MATCH("Destination Code", '{INDEX} Tour Packages'!$4:$4, 0)
    ),
    "UNKNOWN"
  ) &amp; "-" &amp;
  TEXT(COUNTIFS(P$4:P2057,P2057),"0000")
)
</f>
        <v/>
      </c>
    </row>
    <row r="2058">
      <c r="A2058" s="155"/>
      <c r="B2058" s="147"/>
      <c r="C2058" s="147"/>
      <c r="D2058" s="147"/>
      <c r="E2058" s="147"/>
      <c r="F2058" s="147"/>
      <c r="G2058" s="147"/>
      <c r="H2058" s="147"/>
      <c r="I2058" s="147"/>
      <c r="J2058" s="147"/>
      <c r="K2058" s="147"/>
      <c r="L2058" s="147"/>
      <c r="M2058" s="147"/>
      <c r="N2058" s="147"/>
      <c r="O2058" s="147"/>
      <c r="P2058" s="147"/>
      <c r="Q2058" s="147"/>
      <c r="R2058" s="147"/>
      <c r="S2058" s="147"/>
      <c r="T2058" s="147"/>
      <c r="U2058" s="147"/>
      <c r="V2058" s="147"/>
      <c r="W2058" s="147"/>
      <c r="X2058" s="147"/>
      <c r="Y2058" s="147"/>
      <c r="Z2058" s="147"/>
      <c r="AA2058" s="147"/>
      <c r="AB2058" s="147"/>
      <c r="AC2058" s="147"/>
      <c r="AD2058" s="147"/>
      <c r="AE2058" s="147"/>
      <c r="AF2058" s="147"/>
      <c r="AG2058" s="148" t="str">
        <f t="array" ref="AG2058">IF($P2058="", "",
  "IMT-" &amp; TEXT($A2058,"yyyy-mm-dd") &amp; "-" &amp;
  IFERROR(
    INDEX('{INDEX} Tour Packages'!A:AC,
      MATCH($P2058, '{INDEX} Tour Packages'!$A:$A, 0),
      MATCH("Destination Code", '{INDEX} Tour Packages'!$4:$4, 0)
    ),
    "UNKNOWN"
  ) &amp; "-" &amp;
  TEXT(COUNTIFS(P$4:P2058,P2058),"0000")
)
</f>
        <v/>
      </c>
    </row>
    <row r="2059">
      <c r="A2059" s="156"/>
      <c r="B2059" s="157"/>
      <c r="C2059" s="157"/>
      <c r="D2059" s="157"/>
      <c r="E2059" s="157"/>
      <c r="F2059" s="157"/>
      <c r="G2059" s="157"/>
      <c r="H2059" s="157"/>
      <c r="I2059" s="157"/>
      <c r="J2059" s="157"/>
      <c r="K2059" s="157"/>
      <c r="L2059" s="157"/>
      <c r="M2059" s="157"/>
      <c r="N2059" s="157"/>
      <c r="O2059" s="157"/>
      <c r="P2059" s="157"/>
      <c r="Q2059" s="157"/>
      <c r="R2059" s="157"/>
      <c r="S2059" s="157"/>
      <c r="T2059" s="157"/>
      <c r="U2059" s="157"/>
      <c r="V2059" s="157"/>
      <c r="W2059" s="157"/>
      <c r="X2059" s="157"/>
      <c r="Y2059" s="157"/>
      <c r="Z2059" s="157"/>
      <c r="AA2059" s="157"/>
      <c r="AB2059" s="157"/>
      <c r="AC2059" s="157"/>
      <c r="AD2059" s="157"/>
      <c r="AE2059" s="157"/>
      <c r="AF2059" s="157"/>
      <c r="AG2059" s="158" t="str">
        <f t="array" ref="AG2059">IF($P2059="", "",
  "IMT-" &amp; TEXT($A2059,"yyyy-mm-dd") &amp; "-" &amp;
  IFERROR(
    INDEX('{INDEX} Tour Packages'!A:AC,
      MATCH($P2059, '{INDEX} Tour Packages'!$A:$A, 0),
      MATCH("Destination Code", '{INDEX} Tour Packages'!$4:$4, 0)
    ),
    "UNKNOWN"
  ) &amp; "-" &amp;
  TEXT(COUNTIFS(P$4:P2059,P2059),"0000")
)
</f>
        <v/>
      </c>
    </row>
    <row r="2060">
      <c r="A2060" s="155"/>
      <c r="B2060" s="147"/>
      <c r="C2060" s="147"/>
      <c r="D2060" s="147"/>
      <c r="E2060" s="147"/>
      <c r="F2060" s="147"/>
      <c r="G2060" s="147"/>
      <c r="H2060" s="147"/>
      <c r="I2060" s="147"/>
      <c r="J2060" s="147"/>
      <c r="K2060" s="147"/>
      <c r="L2060" s="147"/>
      <c r="M2060" s="147"/>
      <c r="N2060" s="147"/>
      <c r="O2060" s="147"/>
      <c r="P2060" s="147"/>
      <c r="Q2060" s="147"/>
      <c r="R2060" s="147"/>
      <c r="S2060" s="147"/>
      <c r="T2060" s="147"/>
      <c r="U2060" s="147"/>
      <c r="V2060" s="147"/>
      <c r="W2060" s="147"/>
      <c r="X2060" s="147"/>
      <c r="Y2060" s="147"/>
      <c r="Z2060" s="147"/>
      <c r="AA2060" s="147"/>
      <c r="AB2060" s="147"/>
      <c r="AC2060" s="147"/>
      <c r="AD2060" s="147"/>
      <c r="AE2060" s="147"/>
      <c r="AF2060" s="147"/>
      <c r="AG2060" s="148" t="str">
        <f t="array" ref="AG2060">IF($P2060="", "",
  "IMT-" &amp; TEXT($A2060,"yyyy-mm-dd") &amp; "-" &amp;
  IFERROR(
    INDEX('{INDEX} Tour Packages'!A:AC,
      MATCH($P2060, '{INDEX} Tour Packages'!$A:$A, 0),
      MATCH("Destination Code", '{INDEX} Tour Packages'!$4:$4, 0)
    ),
    "UNKNOWN"
  ) &amp; "-" &amp;
  TEXT(COUNTIFS(P$4:P2060,P2060),"0000")
)
</f>
        <v/>
      </c>
    </row>
    <row r="2061">
      <c r="A2061" s="156"/>
      <c r="B2061" s="157"/>
      <c r="C2061" s="157"/>
      <c r="D2061" s="157"/>
      <c r="E2061" s="157"/>
      <c r="F2061" s="157"/>
      <c r="G2061" s="157"/>
      <c r="H2061" s="157"/>
      <c r="I2061" s="157"/>
      <c r="J2061" s="157"/>
      <c r="K2061" s="157"/>
      <c r="L2061" s="157"/>
      <c r="M2061" s="157"/>
      <c r="N2061" s="157"/>
      <c r="O2061" s="157"/>
      <c r="P2061" s="157"/>
      <c r="Q2061" s="157"/>
      <c r="R2061" s="157"/>
      <c r="S2061" s="157"/>
      <c r="T2061" s="157"/>
      <c r="U2061" s="157"/>
      <c r="V2061" s="157"/>
      <c r="W2061" s="157"/>
      <c r="X2061" s="157"/>
      <c r="Y2061" s="157"/>
      <c r="Z2061" s="157"/>
      <c r="AA2061" s="157"/>
      <c r="AB2061" s="157"/>
      <c r="AC2061" s="157"/>
      <c r="AD2061" s="157"/>
      <c r="AE2061" s="157"/>
      <c r="AF2061" s="157"/>
      <c r="AG2061" s="158" t="str">
        <f t="array" ref="AG2061">IF($P2061="", "",
  "IMT-" &amp; TEXT($A2061,"yyyy-mm-dd") &amp; "-" &amp;
  IFERROR(
    INDEX('{INDEX} Tour Packages'!A:AC,
      MATCH($P2061, '{INDEX} Tour Packages'!$A:$A, 0),
      MATCH("Destination Code", '{INDEX} Tour Packages'!$4:$4, 0)
    ),
    "UNKNOWN"
  ) &amp; "-" &amp;
  TEXT(COUNTIFS(P$4:P2061,P2061),"0000")
)
</f>
        <v/>
      </c>
    </row>
    <row r="2062">
      <c r="A2062" s="155"/>
      <c r="B2062" s="147"/>
      <c r="C2062" s="147"/>
      <c r="D2062" s="147"/>
      <c r="E2062" s="147"/>
      <c r="F2062" s="147"/>
      <c r="G2062" s="147"/>
      <c r="H2062" s="147"/>
      <c r="I2062" s="147"/>
      <c r="J2062" s="147"/>
      <c r="K2062" s="147"/>
      <c r="L2062" s="147"/>
      <c r="M2062" s="147"/>
      <c r="N2062" s="147"/>
      <c r="O2062" s="147"/>
      <c r="P2062" s="147"/>
      <c r="Q2062" s="147"/>
      <c r="R2062" s="147"/>
      <c r="S2062" s="147"/>
      <c r="T2062" s="147"/>
      <c r="U2062" s="147"/>
      <c r="V2062" s="147"/>
      <c r="W2062" s="147"/>
      <c r="X2062" s="147"/>
      <c r="Y2062" s="147"/>
      <c r="Z2062" s="147"/>
      <c r="AA2062" s="147"/>
      <c r="AB2062" s="147"/>
      <c r="AC2062" s="147"/>
      <c r="AD2062" s="147"/>
      <c r="AE2062" s="147"/>
      <c r="AF2062" s="147"/>
      <c r="AG2062" s="148" t="str">
        <f t="array" ref="AG2062">IF($P2062="", "",
  "IMT-" &amp; TEXT($A2062,"yyyy-mm-dd") &amp; "-" &amp;
  IFERROR(
    INDEX('{INDEX} Tour Packages'!A:AC,
      MATCH($P2062, '{INDEX} Tour Packages'!$A:$A, 0),
      MATCH("Destination Code", '{INDEX} Tour Packages'!$4:$4, 0)
    ),
    "UNKNOWN"
  ) &amp; "-" &amp;
  TEXT(COUNTIFS(P$4:P2062,P2062),"0000")
)
</f>
        <v/>
      </c>
    </row>
    <row r="2063">
      <c r="A2063" s="156"/>
      <c r="B2063" s="157"/>
      <c r="C2063" s="157"/>
      <c r="D2063" s="157"/>
      <c r="E2063" s="157"/>
      <c r="F2063" s="157"/>
      <c r="G2063" s="157"/>
      <c r="H2063" s="157"/>
      <c r="I2063" s="157"/>
      <c r="J2063" s="157"/>
      <c r="K2063" s="157"/>
      <c r="L2063" s="157"/>
      <c r="M2063" s="157"/>
      <c r="N2063" s="157"/>
      <c r="O2063" s="157"/>
      <c r="P2063" s="157"/>
      <c r="Q2063" s="157"/>
      <c r="R2063" s="157"/>
      <c r="S2063" s="157"/>
      <c r="T2063" s="157"/>
      <c r="U2063" s="157"/>
      <c r="V2063" s="157"/>
      <c r="W2063" s="157"/>
      <c r="X2063" s="157"/>
      <c r="Y2063" s="157"/>
      <c r="Z2063" s="157"/>
      <c r="AA2063" s="157"/>
      <c r="AB2063" s="157"/>
      <c r="AC2063" s="157"/>
      <c r="AD2063" s="157"/>
      <c r="AE2063" s="157"/>
      <c r="AF2063" s="157"/>
      <c r="AG2063" s="158" t="str">
        <f t="array" ref="AG2063">IF($P2063="", "",
  "IMT-" &amp; TEXT($A2063,"yyyy-mm-dd") &amp; "-" &amp;
  IFERROR(
    INDEX('{INDEX} Tour Packages'!A:AC,
      MATCH($P2063, '{INDEX} Tour Packages'!$A:$A, 0),
      MATCH("Destination Code", '{INDEX} Tour Packages'!$4:$4, 0)
    ),
    "UNKNOWN"
  ) &amp; "-" &amp;
  TEXT(COUNTIFS(P$4:P2063,P2063),"0000")
)
</f>
        <v/>
      </c>
    </row>
    <row r="2064">
      <c r="A2064" s="155"/>
      <c r="B2064" s="147"/>
      <c r="C2064" s="147"/>
      <c r="D2064" s="147"/>
      <c r="E2064" s="147"/>
      <c r="F2064" s="147"/>
      <c r="G2064" s="147"/>
      <c r="H2064" s="147"/>
      <c r="I2064" s="147"/>
      <c r="J2064" s="147"/>
      <c r="K2064" s="147"/>
      <c r="L2064" s="147"/>
      <c r="M2064" s="147"/>
      <c r="N2064" s="147"/>
      <c r="O2064" s="147"/>
      <c r="P2064" s="147"/>
      <c r="Q2064" s="147"/>
      <c r="R2064" s="147"/>
      <c r="S2064" s="147"/>
      <c r="T2064" s="147"/>
      <c r="U2064" s="147"/>
      <c r="V2064" s="147"/>
      <c r="W2064" s="147"/>
      <c r="X2064" s="147"/>
      <c r="Y2064" s="147"/>
      <c r="Z2064" s="147"/>
      <c r="AA2064" s="147"/>
      <c r="AB2064" s="147"/>
      <c r="AC2064" s="147"/>
      <c r="AD2064" s="147"/>
      <c r="AE2064" s="147"/>
      <c r="AF2064" s="147"/>
      <c r="AG2064" s="148" t="str">
        <f t="array" ref="AG2064">IF($P2064="", "",
  "IMT-" &amp; TEXT($A2064,"yyyy-mm-dd") &amp; "-" &amp;
  IFERROR(
    INDEX('{INDEX} Tour Packages'!A:AC,
      MATCH($P2064, '{INDEX} Tour Packages'!$A:$A, 0),
      MATCH("Destination Code", '{INDEX} Tour Packages'!$4:$4, 0)
    ),
    "UNKNOWN"
  ) &amp; "-" &amp;
  TEXT(COUNTIFS(P$4:P2064,P2064),"0000")
)
</f>
        <v/>
      </c>
    </row>
    <row r="2065">
      <c r="A2065" s="156"/>
      <c r="B2065" s="157"/>
      <c r="C2065" s="157"/>
      <c r="D2065" s="157"/>
      <c r="E2065" s="157"/>
      <c r="F2065" s="157"/>
      <c r="G2065" s="157"/>
      <c r="H2065" s="157"/>
      <c r="I2065" s="157"/>
      <c r="J2065" s="157"/>
      <c r="K2065" s="157"/>
      <c r="L2065" s="157"/>
      <c r="M2065" s="157"/>
      <c r="N2065" s="157"/>
      <c r="O2065" s="157"/>
      <c r="P2065" s="157"/>
      <c r="Q2065" s="157"/>
      <c r="R2065" s="157"/>
      <c r="S2065" s="157"/>
      <c r="T2065" s="157"/>
      <c r="U2065" s="157"/>
      <c r="V2065" s="157"/>
      <c r="W2065" s="157"/>
      <c r="X2065" s="157"/>
      <c r="Y2065" s="157"/>
      <c r="Z2065" s="157"/>
      <c r="AA2065" s="157"/>
      <c r="AB2065" s="157"/>
      <c r="AC2065" s="157"/>
      <c r="AD2065" s="157"/>
      <c r="AE2065" s="157"/>
      <c r="AF2065" s="157"/>
      <c r="AG2065" s="158" t="str">
        <f t="array" ref="AG2065">IF($P2065="", "",
  "IMT-" &amp; TEXT($A2065,"yyyy-mm-dd") &amp; "-" &amp;
  IFERROR(
    INDEX('{INDEX} Tour Packages'!A:AC,
      MATCH($P2065, '{INDEX} Tour Packages'!$A:$A, 0),
      MATCH("Destination Code", '{INDEX} Tour Packages'!$4:$4, 0)
    ),
    "UNKNOWN"
  ) &amp; "-" &amp;
  TEXT(COUNTIFS(P$4:P2065,P2065),"0000")
)
</f>
        <v/>
      </c>
    </row>
    <row r="2066">
      <c r="A2066" s="155"/>
      <c r="B2066" s="147"/>
      <c r="C2066" s="147"/>
      <c r="D2066" s="147"/>
      <c r="E2066" s="147"/>
      <c r="F2066" s="147"/>
      <c r="G2066" s="147"/>
      <c r="H2066" s="147"/>
      <c r="I2066" s="147"/>
      <c r="J2066" s="147"/>
      <c r="K2066" s="147"/>
      <c r="L2066" s="147"/>
      <c r="M2066" s="147"/>
      <c r="N2066" s="147"/>
      <c r="O2066" s="147"/>
      <c r="P2066" s="147"/>
      <c r="Q2066" s="147"/>
      <c r="R2066" s="147"/>
      <c r="S2066" s="147"/>
      <c r="T2066" s="147"/>
      <c r="U2066" s="147"/>
      <c r="V2066" s="147"/>
      <c r="W2066" s="147"/>
      <c r="X2066" s="147"/>
      <c r="Y2066" s="147"/>
      <c r="Z2066" s="147"/>
      <c r="AA2066" s="147"/>
      <c r="AB2066" s="147"/>
      <c r="AC2066" s="147"/>
      <c r="AD2066" s="147"/>
      <c r="AE2066" s="147"/>
      <c r="AF2066" s="147"/>
      <c r="AG2066" s="148" t="str">
        <f t="array" ref="AG2066">IF($P2066="", "",
  "IMT-" &amp; TEXT($A2066,"yyyy-mm-dd") &amp; "-" &amp;
  IFERROR(
    INDEX('{INDEX} Tour Packages'!A:AC,
      MATCH($P2066, '{INDEX} Tour Packages'!$A:$A, 0),
      MATCH("Destination Code", '{INDEX} Tour Packages'!$4:$4, 0)
    ),
    "UNKNOWN"
  ) &amp; "-" &amp;
  TEXT(COUNTIFS(P$4:P2066,P2066),"0000")
)
</f>
        <v/>
      </c>
    </row>
    <row r="2067">
      <c r="A2067" s="156"/>
      <c r="B2067" s="157"/>
      <c r="C2067" s="157"/>
      <c r="D2067" s="157"/>
      <c r="E2067" s="157"/>
      <c r="F2067" s="157"/>
      <c r="G2067" s="157"/>
      <c r="H2067" s="157"/>
      <c r="I2067" s="157"/>
      <c r="J2067" s="157"/>
      <c r="K2067" s="157"/>
      <c r="L2067" s="157"/>
      <c r="M2067" s="157"/>
      <c r="N2067" s="157"/>
      <c r="O2067" s="157"/>
      <c r="P2067" s="157"/>
      <c r="Q2067" s="157"/>
      <c r="R2067" s="157"/>
      <c r="S2067" s="157"/>
      <c r="T2067" s="157"/>
      <c r="U2067" s="157"/>
      <c r="V2067" s="157"/>
      <c r="W2067" s="157"/>
      <c r="X2067" s="157"/>
      <c r="Y2067" s="157"/>
      <c r="Z2067" s="157"/>
      <c r="AA2067" s="157"/>
      <c r="AB2067" s="157"/>
      <c r="AC2067" s="157"/>
      <c r="AD2067" s="157"/>
      <c r="AE2067" s="157"/>
      <c r="AF2067" s="157"/>
      <c r="AG2067" s="158" t="str">
        <f t="array" ref="AG2067">IF($P2067="", "",
  "IMT-" &amp; TEXT($A2067,"yyyy-mm-dd") &amp; "-" &amp;
  IFERROR(
    INDEX('{INDEX} Tour Packages'!A:AC,
      MATCH($P2067, '{INDEX} Tour Packages'!$A:$A, 0),
      MATCH("Destination Code", '{INDEX} Tour Packages'!$4:$4, 0)
    ),
    "UNKNOWN"
  ) &amp; "-" &amp;
  TEXT(COUNTIFS(P$4:P2067,P2067),"0000")
)
</f>
        <v/>
      </c>
    </row>
    <row r="2068">
      <c r="A2068" s="155"/>
      <c r="B2068" s="147"/>
      <c r="C2068" s="147"/>
      <c r="D2068" s="147"/>
      <c r="E2068" s="147"/>
      <c r="F2068" s="147"/>
      <c r="G2068" s="147"/>
      <c r="H2068" s="147"/>
      <c r="I2068" s="147"/>
      <c r="J2068" s="147"/>
      <c r="K2068" s="147"/>
      <c r="L2068" s="147"/>
      <c r="M2068" s="147"/>
      <c r="N2068" s="147"/>
      <c r="O2068" s="147"/>
      <c r="P2068" s="147"/>
      <c r="Q2068" s="147"/>
      <c r="R2068" s="147"/>
      <c r="S2068" s="147"/>
      <c r="T2068" s="147"/>
      <c r="U2068" s="147"/>
      <c r="V2068" s="147"/>
      <c r="W2068" s="147"/>
      <c r="X2068" s="147"/>
      <c r="Y2068" s="147"/>
      <c r="Z2068" s="147"/>
      <c r="AA2068" s="147"/>
      <c r="AB2068" s="147"/>
      <c r="AC2068" s="147"/>
      <c r="AD2068" s="147"/>
      <c r="AE2068" s="147"/>
      <c r="AF2068" s="147"/>
      <c r="AG2068" s="148" t="str">
        <f t="array" ref="AG2068">IF($P2068="", "",
  "IMT-" &amp; TEXT($A2068,"yyyy-mm-dd") &amp; "-" &amp;
  IFERROR(
    INDEX('{INDEX} Tour Packages'!A:AC,
      MATCH($P2068, '{INDEX} Tour Packages'!$A:$A, 0),
      MATCH("Destination Code", '{INDEX} Tour Packages'!$4:$4, 0)
    ),
    "UNKNOWN"
  ) &amp; "-" &amp;
  TEXT(COUNTIFS(P$4:P2068,P2068),"0000")
)
</f>
        <v/>
      </c>
    </row>
    <row r="2069">
      <c r="A2069" s="156"/>
      <c r="B2069" s="157"/>
      <c r="C2069" s="157"/>
      <c r="D2069" s="157"/>
      <c r="E2069" s="157"/>
      <c r="F2069" s="157"/>
      <c r="G2069" s="157"/>
      <c r="H2069" s="157"/>
      <c r="I2069" s="157"/>
      <c r="J2069" s="157"/>
      <c r="K2069" s="157"/>
      <c r="L2069" s="157"/>
      <c r="M2069" s="157"/>
      <c r="N2069" s="157"/>
      <c r="O2069" s="157"/>
      <c r="P2069" s="157"/>
      <c r="Q2069" s="157"/>
      <c r="R2069" s="157"/>
      <c r="S2069" s="157"/>
      <c r="T2069" s="157"/>
      <c r="U2069" s="157"/>
      <c r="V2069" s="157"/>
      <c r="W2069" s="157"/>
      <c r="X2069" s="157"/>
      <c r="Y2069" s="157"/>
      <c r="Z2069" s="157"/>
      <c r="AA2069" s="157"/>
      <c r="AB2069" s="157"/>
      <c r="AC2069" s="157"/>
      <c r="AD2069" s="157"/>
      <c r="AE2069" s="157"/>
      <c r="AF2069" s="157"/>
      <c r="AG2069" s="158" t="str">
        <f t="array" ref="AG2069">IF($P2069="", "",
  "IMT-" &amp; TEXT($A2069,"yyyy-mm-dd") &amp; "-" &amp;
  IFERROR(
    INDEX('{INDEX} Tour Packages'!A:AC,
      MATCH($P2069, '{INDEX} Tour Packages'!$A:$A, 0),
      MATCH("Destination Code", '{INDEX} Tour Packages'!$4:$4, 0)
    ),
    "UNKNOWN"
  ) &amp; "-" &amp;
  TEXT(COUNTIFS(P$4:P2069,P2069),"0000")
)
</f>
        <v/>
      </c>
    </row>
    <row r="2070">
      <c r="A2070" s="155"/>
      <c r="B2070" s="147"/>
      <c r="C2070" s="147"/>
      <c r="D2070" s="147"/>
      <c r="E2070" s="147"/>
      <c r="F2070" s="147"/>
      <c r="G2070" s="147"/>
      <c r="H2070" s="147"/>
      <c r="I2070" s="147"/>
      <c r="J2070" s="147"/>
      <c r="K2070" s="147"/>
      <c r="L2070" s="147"/>
      <c r="M2070" s="147"/>
      <c r="N2070" s="147"/>
      <c r="O2070" s="147"/>
      <c r="P2070" s="147"/>
      <c r="Q2070" s="147"/>
      <c r="R2070" s="147"/>
      <c r="S2070" s="147"/>
      <c r="T2070" s="147"/>
      <c r="U2070" s="147"/>
      <c r="V2070" s="147"/>
      <c r="W2070" s="147"/>
      <c r="X2070" s="147"/>
      <c r="Y2070" s="147"/>
      <c r="Z2070" s="147"/>
      <c r="AA2070" s="147"/>
      <c r="AB2070" s="147"/>
      <c r="AC2070" s="147"/>
      <c r="AD2070" s="147"/>
      <c r="AE2070" s="147"/>
      <c r="AF2070" s="147"/>
      <c r="AG2070" s="148" t="str">
        <f t="array" ref="AG2070">IF($P2070="", "",
  "IMT-" &amp; TEXT($A2070,"yyyy-mm-dd") &amp; "-" &amp;
  IFERROR(
    INDEX('{INDEX} Tour Packages'!A:AC,
      MATCH($P2070, '{INDEX} Tour Packages'!$A:$A, 0),
      MATCH("Destination Code", '{INDEX} Tour Packages'!$4:$4, 0)
    ),
    "UNKNOWN"
  ) &amp; "-" &amp;
  TEXT(COUNTIFS(P$4:P2070,P2070),"0000")
)
</f>
        <v/>
      </c>
    </row>
    <row r="2071">
      <c r="A2071" s="156"/>
      <c r="B2071" s="157"/>
      <c r="C2071" s="157"/>
      <c r="D2071" s="157"/>
      <c r="E2071" s="157"/>
      <c r="F2071" s="157"/>
      <c r="G2071" s="157"/>
      <c r="H2071" s="157"/>
      <c r="I2071" s="157"/>
      <c r="J2071" s="157"/>
      <c r="K2071" s="157"/>
      <c r="L2071" s="157"/>
      <c r="M2071" s="157"/>
      <c r="N2071" s="157"/>
      <c r="O2071" s="157"/>
      <c r="P2071" s="157"/>
      <c r="Q2071" s="157"/>
      <c r="R2071" s="157"/>
      <c r="S2071" s="157"/>
      <c r="T2071" s="157"/>
      <c r="U2071" s="157"/>
      <c r="V2071" s="157"/>
      <c r="W2071" s="157"/>
      <c r="X2071" s="157"/>
      <c r="Y2071" s="157"/>
      <c r="Z2071" s="157"/>
      <c r="AA2071" s="157"/>
      <c r="AB2071" s="157"/>
      <c r="AC2071" s="157"/>
      <c r="AD2071" s="157"/>
      <c r="AE2071" s="157"/>
      <c r="AF2071" s="157"/>
      <c r="AG2071" s="158" t="str">
        <f t="array" ref="AG2071">IF($P2071="", "",
  "IMT-" &amp; TEXT($A2071,"yyyy-mm-dd") &amp; "-" &amp;
  IFERROR(
    INDEX('{INDEX} Tour Packages'!A:AC,
      MATCH($P2071, '{INDEX} Tour Packages'!$A:$A, 0),
      MATCH("Destination Code", '{INDEX} Tour Packages'!$4:$4, 0)
    ),
    "UNKNOWN"
  ) &amp; "-" &amp;
  TEXT(COUNTIFS(P$4:P2071,P2071),"0000")
)
</f>
        <v/>
      </c>
    </row>
    <row r="2072">
      <c r="A2072" s="155"/>
      <c r="B2072" s="147"/>
      <c r="C2072" s="147"/>
      <c r="D2072" s="147"/>
      <c r="E2072" s="147"/>
      <c r="F2072" s="147"/>
      <c r="G2072" s="147"/>
      <c r="H2072" s="147"/>
      <c r="I2072" s="147"/>
      <c r="J2072" s="147"/>
      <c r="K2072" s="147"/>
      <c r="L2072" s="147"/>
      <c r="M2072" s="147"/>
      <c r="N2072" s="147"/>
      <c r="O2072" s="147"/>
      <c r="P2072" s="147"/>
      <c r="Q2072" s="147"/>
      <c r="R2072" s="147"/>
      <c r="S2072" s="147"/>
      <c r="T2072" s="147"/>
      <c r="U2072" s="147"/>
      <c r="V2072" s="147"/>
      <c r="W2072" s="147"/>
      <c r="X2072" s="147"/>
      <c r="Y2072" s="147"/>
      <c r="Z2072" s="147"/>
      <c r="AA2072" s="147"/>
      <c r="AB2072" s="147"/>
      <c r="AC2072" s="147"/>
      <c r="AD2072" s="147"/>
      <c r="AE2072" s="147"/>
      <c r="AF2072" s="147"/>
      <c r="AG2072" s="148" t="str">
        <f t="array" ref="AG2072">IF($P2072="", "",
  "IMT-" &amp; TEXT($A2072,"yyyy-mm-dd") &amp; "-" &amp;
  IFERROR(
    INDEX('{INDEX} Tour Packages'!A:AC,
      MATCH($P2072, '{INDEX} Tour Packages'!$A:$A, 0),
      MATCH("Destination Code", '{INDEX} Tour Packages'!$4:$4, 0)
    ),
    "UNKNOWN"
  ) &amp; "-" &amp;
  TEXT(COUNTIFS(P$4:P2072,P2072),"0000")
)
</f>
        <v/>
      </c>
    </row>
    <row r="2073">
      <c r="A2073" s="156"/>
      <c r="B2073" s="157"/>
      <c r="C2073" s="157"/>
      <c r="D2073" s="157"/>
      <c r="E2073" s="157"/>
      <c r="F2073" s="157"/>
      <c r="G2073" s="157"/>
      <c r="H2073" s="157"/>
      <c r="I2073" s="157"/>
      <c r="J2073" s="157"/>
      <c r="K2073" s="157"/>
      <c r="L2073" s="157"/>
      <c r="M2073" s="157"/>
      <c r="N2073" s="157"/>
      <c r="O2073" s="157"/>
      <c r="P2073" s="157"/>
      <c r="Q2073" s="157"/>
      <c r="R2073" s="157"/>
      <c r="S2073" s="157"/>
      <c r="T2073" s="157"/>
      <c r="U2073" s="157"/>
      <c r="V2073" s="157"/>
      <c r="W2073" s="157"/>
      <c r="X2073" s="157"/>
      <c r="Y2073" s="157"/>
      <c r="Z2073" s="157"/>
      <c r="AA2073" s="157"/>
      <c r="AB2073" s="157"/>
      <c r="AC2073" s="157"/>
      <c r="AD2073" s="157"/>
      <c r="AE2073" s="157"/>
      <c r="AF2073" s="157"/>
      <c r="AG2073" s="158" t="str">
        <f t="array" ref="AG2073">IF($P2073="", "",
  "IMT-" &amp; TEXT($A2073,"yyyy-mm-dd") &amp; "-" &amp;
  IFERROR(
    INDEX('{INDEX} Tour Packages'!A:AC,
      MATCH($P2073, '{INDEX} Tour Packages'!$A:$A, 0),
      MATCH("Destination Code", '{INDEX} Tour Packages'!$4:$4, 0)
    ),
    "UNKNOWN"
  ) &amp; "-" &amp;
  TEXT(COUNTIFS(P$4:P2073,P2073),"0000")
)
</f>
        <v/>
      </c>
    </row>
    <row r="2074">
      <c r="A2074" s="155"/>
      <c r="B2074" s="147"/>
      <c r="C2074" s="147"/>
      <c r="D2074" s="147"/>
      <c r="E2074" s="147"/>
      <c r="F2074" s="147"/>
      <c r="G2074" s="147"/>
      <c r="H2074" s="147"/>
      <c r="I2074" s="147"/>
      <c r="J2074" s="147"/>
      <c r="K2074" s="147"/>
      <c r="L2074" s="147"/>
      <c r="M2074" s="147"/>
      <c r="N2074" s="147"/>
      <c r="O2074" s="147"/>
      <c r="P2074" s="147"/>
      <c r="Q2074" s="147"/>
      <c r="R2074" s="147"/>
      <c r="S2074" s="147"/>
      <c r="T2074" s="147"/>
      <c r="U2074" s="147"/>
      <c r="V2074" s="147"/>
      <c r="W2074" s="147"/>
      <c r="X2074" s="147"/>
      <c r="Y2074" s="147"/>
      <c r="Z2074" s="147"/>
      <c r="AA2074" s="147"/>
      <c r="AB2074" s="147"/>
      <c r="AC2074" s="147"/>
      <c r="AD2074" s="147"/>
      <c r="AE2074" s="147"/>
      <c r="AF2074" s="147"/>
      <c r="AG2074" s="148" t="str">
        <f t="array" ref="AG2074">IF($P2074="", "",
  "IMT-" &amp; TEXT($A2074,"yyyy-mm-dd") &amp; "-" &amp;
  IFERROR(
    INDEX('{INDEX} Tour Packages'!A:AC,
      MATCH($P2074, '{INDEX} Tour Packages'!$A:$A, 0),
      MATCH("Destination Code", '{INDEX} Tour Packages'!$4:$4, 0)
    ),
    "UNKNOWN"
  ) &amp; "-" &amp;
  TEXT(COUNTIFS(P$4:P2074,P2074),"0000")
)
</f>
        <v/>
      </c>
    </row>
    <row r="2075">
      <c r="A2075" s="156"/>
      <c r="B2075" s="157"/>
      <c r="C2075" s="157"/>
      <c r="D2075" s="157"/>
      <c r="E2075" s="157"/>
      <c r="F2075" s="157"/>
      <c r="G2075" s="157"/>
      <c r="H2075" s="157"/>
      <c r="I2075" s="157"/>
      <c r="J2075" s="157"/>
      <c r="K2075" s="157"/>
      <c r="L2075" s="157"/>
      <c r="M2075" s="157"/>
      <c r="N2075" s="157"/>
      <c r="O2075" s="157"/>
      <c r="P2075" s="157"/>
      <c r="Q2075" s="157"/>
      <c r="R2075" s="157"/>
      <c r="S2075" s="157"/>
      <c r="T2075" s="157"/>
      <c r="U2075" s="157"/>
      <c r="V2075" s="157"/>
      <c r="W2075" s="157"/>
      <c r="X2075" s="157"/>
      <c r="Y2075" s="157"/>
      <c r="Z2075" s="157"/>
      <c r="AA2075" s="157"/>
      <c r="AB2075" s="157"/>
      <c r="AC2075" s="157"/>
      <c r="AD2075" s="157"/>
      <c r="AE2075" s="157"/>
      <c r="AF2075" s="157"/>
      <c r="AG2075" s="158" t="str">
        <f t="array" ref="AG2075">IF($P2075="", "",
  "IMT-" &amp; TEXT($A2075,"yyyy-mm-dd") &amp; "-" &amp;
  IFERROR(
    INDEX('{INDEX} Tour Packages'!A:AC,
      MATCH($P2075, '{INDEX} Tour Packages'!$A:$A, 0),
      MATCH("Destination Code", '{INDEX} Tour Packages'!$4:$4, 0)
    ),
    "UNKNOWN"
  ) &amp; "-" &amp;
  TEXT(COUNTIFS(P$4:P2075,P2075),"0000")
)
</f>
        <v/>
      </c>
    </row>
    <row r="2076">
      <c r="A2076" s="155"/>
      <c r="B2076" s="147"/>
      <c r="C2076" s="147"/>
      <c r="D2076" s="147"/>
      <c r="E2076" s="147"/>
      <c r="F2076" s="147"/>
      <c r="G2076" s="147"/>
      <c r="H2076" s="147"/>
      <c r="I2076" s="147"/>
      <c r="J2076" s="147"/>
      <c r="K2076" s="147"/>
      <c r="L2076" s="147"/>
      <c r="M2076" s="147"/>
      <c r="N2076" s="147"/>
      <c r="O2076" s="147"/>
      <c r="P2076" s="147"/>
      <c r="Q2076" s="147"/>
      <c r="R2076" s="147"/>
      <c r="S2076" s="147"/>
      <c r="T2076" s="147"/>
      <c r="U2076" s="147"/>
      <c r="V2076" s="147"/>
      <c r="W2076" s="147"/>
      <c r="X2076" s="147"/>
      <c r="Y2076" s="147"/>
      <c r="Z2076" s="147"/>
      <c r="AA2076" s="147"/>
      <c r="AB2076" s="147"/>
      <c r="AC2076" s="147"/>
      <c r="AD2076" s="147"/>
      <c r="AE2076" s="147"/>
      <c r="AF2076" s="147"/>
      <c r="AG2076" s="148" t="str">
        <f t="array" ref="AG2076">IF($P2076="", "",
  "IMT-" &amp; TEXT($A2076,"yyyy-mm-dd") &amp; "-" &amp;
  IFERROR(
    INDEX('{INDEX} Tour Packages'!A:AC,
      MATCH($P2076, '{INDEX} Tour Packages'!$A:$A, 0),
      MATCH("Destination Code", '{INDEX} Tour Packages'!$4:$4, 0)
    ),
    "UNKNOWN"
  ) &amp; "-" &amp;
  TEXT(COUNTIFS(P$4:P2076,P2076),"0000")
)
</f>
        <v/>
      </c>
    </row>
    <row r="2077">
      <c r="A2077" s="156"/>
      <c r="B2077" s="157"/>
      <c r="C2077" s="157"/>
      <c r="D2077" s="157"/>
      <c r="E2077" s="157"/>
      <c r="F2077" s="157"/>
      <c r="G2077" s="157"/>
      <c r="H2077" s="157"/>
      <c r="I2077" s="157"/>
      <c r="J2077" s="157"/>
      <c r="K2077" s="157"/>
      <c r="L2077" s="157"/>
      <c r="M2077" s="157"/>
      <c r="N2077" s="157"/>
      <c r="O2077" s="157"/>
      <c r="P2077" s="157"/>
      <c r="Q2077" s="157"/>
      <c r="R2077" s="157"/>
      <c r="S2077" s="157"/>
      <c r="T2077" s="157"/>
      <c r="U2077" s="157"/>
      <c r="V2077" s="157"/>
      <c r="W2077" s="157"/>
      <c r="X2077" s="157"/>
      <c r="Y2077" s="157"/>
      <c r="Z2077" s="157"/>
      <c r="AA2077" s="157"/>
      <c r="AB2077" s="157"/>
      <c r="AC2077" s="157"/>
      <c r="AD2077" s="157"/>
      <c r="AE2077" s="157"/>
      <c r="AF2077" s="157"/>
      <c r="AG2077" s="158" t="str">
        <f t="array" ref="AG2077">IF($P2077="", "",
  "IMT-" &amp; TEXT($A2077,"yyyy-mm-dd") &amp; "-" &amp;
  IFERROR(
    INDEX('{INDEX} Tour Packages'!A:AC,
      MATCH($P2077, '{INDEX} Tour Packages'!$A:$A, 0),
      MATCH("Destination Code", '{INDEX} Tour Packages'!$4:$4, 0)
    ),
    "UNKNOWN"
  ) &amp; "-" &amp;
  TEXT(COUNTIFS(P$4:P2077,P2077),"0000")
)
</f>
        <v/>
      </c>
    </row>
    <row r="2078">
      <c r="A2078" s="155"/>
      <c r="B2078" s="147"/>
      <c r="C2078" s="147"/>
      <c r="D2078" s="147"/>
      <c r="E2078" s="147"/>
      <c r="F2078" s="147"/>
      <c r="G2078" s="147"/>
      <c r="H2078" s="147"/>
      <c r="I2078" s="147"/>
      <c r="J2078" s="147"/>
      <c r="K2078" s="147"/>
      <c r="L2078" s="147"/>
      <c r="M2078" s="147"/>
      <c r="N2078" s="147"/>
      <c r="O2078" s="147"/>
      <c r="P2078" s="147"/>
      <c r="Q2078" s="147"/>
      <c r="R2078" s="147"/>
      <c r="S2078" s="147"/>
      <c r="T2078" s="147"/>
      <c r="U2078" s="147"/>
      <c r="V2078" s="147"/>
      <c r="W2078" s="147"/>
      <c r="X2078" s="147"/>
      <c r="Y2078" s="147"/>
      <c r="Z2078" s="147"/>
      <c r="AA2078" s="147"/>
      <c r="AB2078" s="147"/>
      <c r="AC2078" s="147"/>
      <c r="AD2078" s="147"/>
      <c r="AE2078" s="147"/>
      <c r="AF2078" s="147"/>
      <c r="AG2078" s="148" t="str">
        <f t="array" ref="AG2078">IF($P2078="", "",
  "IMT-" &amp; TEXT($A2078,"yyyy-mm-dd") &amp; "-" &amp;
  IFERROR(
    INDEX('{INDEX} Tour Packages'!A:AC,
      MATCH($P2078, '{INDEX} Tour Packages'!$A:$A, 0),
      MATCH("Destination Code", '{INDEX} Tour Packages'!$4:$4, 0)
    ),
    "UNKNOWN"
  ) &amp; "-" &amp;
  TEXT(COUNTIFS(P$4:P2078,P2078),"0000")
)
</f>
        <v/>
      </c>
    </row>
    <row r="2079">
      <c r="A2079" s="156"/>
      <c r="B2079" s="157"/>
      <c r="C2079" s="157"/>
      <c r="D2079" s="157"/>
      <c r="E2079" s="157"/>
      <c r="F2079" s="157"/>
      <c r="G2079" s="157"/>
      <c r="H2079" s="157"/>
      <c r="I2079" s="157"/>
      <c r="J2079" s="157"/>
      <c r="K2079" s="157"/>
      <c r="L2079" s="157"/>
      <c r="M2079" s="157"/>
      <c r="N2079" s="157"/>
      <c r="O2079" s="157"/>
      <c r="P2079" s="157"/>
      <c r="Q2079" s="157"/>
      <c r="R2079" s="157"/>
      <c r="S2079" s="157"/>
      <c r="T2079" s="157"/>
      <c r="U2079" s="157"/>
      <c r="V2079" s="157"/>
      <c r="W2079" s="157"/>
      <c r="X2079" s="157"/>
      <c r="Y2079" s="157"/>
      <c r="Z2079" s="157"/>
      <c r="AA2079" s="157"/>
      <c r="AB2079" s="157"/>
      <c r="AC2079" s="157"/>
      <c r="AD2079" s="157"/>
      <c r="AE2079" s="157"/>
      <c r="AF2079" s="157"/>
      <c r="AG2079" s="158" t="str">
        <f t="array" ref="AG2079">IF($P2079="", "",
  "IMT-" &amp; TEXT($A2079,"yyyy-mm-dd") &amp; "-" &amp;
  IFERROR(
    INDEX('{INDEX} Tour Packages'!A:AC,
      MATCH($P2079, '{INDEX} Tour Packages'!$A:$A, 0),
      MATCH("Destination Code", '{INDEX} Tour Packages'!$4:$4, 0)
    ),
    "UNKNOWN"
  ) &amp; "-" &amp;
  TEXT(COUNTIFS(P$4:P2079,P2079),"0000")
)
</f>
        <v/>
      </c>
    </row>
    <row r="2080">
      <c r="A2080" s="155"/>
      <c r="B2080" s="147"/>
      <c r="C2080" s="147"/>
      <c r="D2080" s="147"/>
      <c r="E2080" s="147"/>
      <c r="F2080" s="147"/>
      <c r="G2080" s="147"/>
      <c r="H2080" s="147"/>
      <c r="I2080" s="147"/>
      <c r="J2080" s="147"/>
      <c r="K2080" s="147"/>
      <c r="L2080" s="147"/>
      <c r="M2080" s="147"/>
      <c r="N2080" s="147"/>
      <c r="O2080" s="147"/>
      <c r="P2080" s="147"/>
      <c r="Q2080" s="147"/>
      <c r="R2080" s="147"/>
      <c r="S2080" s="147"/>
      <c r="T2080" s="147"/>
      <c r="U2080" s="147"/>
      <c r="V2080" s="147"/>
      <c r="W2080" s="147"/>
      <c r="X2080" s="147"/>
      <c r="Y2080" s="147"/>
      <c r="Z2080" s="147"/>
      <c r="AA2080" s="147"/>
      <c r="AB2080" s="147"/>
      <c r="AC2080" s="147"/>
      <c r="AD2080" s="147"/>
      <c r="AE2080" s="147"/>
      <c r="AF2080" s="147"/>
      <c r="AG2080" s="148" t="str">
        <f t="array" ref="AG2080">IF($P2080="", "",
  "IMT-" &amp; TEXT($A2080,"yyyy-mm-dd") &amp; "-" &amp;
  IFERROR(
    INDEX('{INDEX} Tour Packages'!A:AC,
      MATCH($P2080, '{INDEX} Tour Packages'!$A:$A, 0),
      MATCH("Destination Code", '{INDEX} Tour Packages'!$4:$4, 0)
    ),
    "UNKNOWN"
  ) &amp; "-" &amp;
  TEXT(COUNTIFS(P$4:P2080,P2080),"0000")
)
</f>
        <v/>
      </c>
    </row>
    <row r="2081">
      <c r="A2081" s="156"/>
      <c r="B2081" s="157"/>
      <c r="C2081" s="157"/>
      <c r="D2081" s="157"/>
      <c r="E2081" s="157"/>
      <c r="F2081" s="157"/>
      <c r="G2081" s="157"/>
      <c r="H2081" s="157"/>
      <c r="I2081" s="157"/>
      <c r="J2081" s="157"/>
      <c r="K2081" s="157"/>
      <c r="L2081" s="157"/>
      <c r="M2081" s="157"/>
      <c r="N2081" s="157"/>
      <c r="O2081" s="157"/>
      <c r="P2081" s="157"/>
      <c r="Q2081" s="157"/>
      <c r="R2081" s="157"/>
      <c r="S2081" s="157"/>
      <c r="T2081" s="157"/>
      <c r="U2081" s="157"/>
      <c r="V2081" s="157"/>
      <c r="W2081" s="157"/>
      <c r="X2081" s="157"/>
      <c r="Y2081" s="157"/>
      <c r="Z2081" s="157"/>
      <c r="AA2081" s="157"/>
      <c r="AB2081" s="157"/>
      <c r="AC2081" s="157"/>
      <c r="AD2081" s="157"/>
      <c r="AE2081" s="157"/>
      <c r="AF2081" s="157"/>
      <c r="AG2081" s="158" t="str">
        <f t="array" ref="AG2081">IF($P2081="", "",
  "IMT-" &amp; TEXT($A2081,"yyyy-mm-dd") &amp; "-" &amp;
  IFERROR(
    INDEX('{INDEX} Tour Packages'!A:AC,
      MATCH($P2081, '{INDEX} Tour Packages'!$A:$A, 0),
      MATCH("Destination Code", '{INDEX} Tour Packages'!$4:$4, 0)
    ),
    "UNKNOWN"
  ) &amp; "-" &amp;
  TEXT(COUNTIFS(P$4:P2081,P2081),"0000")
)
</f>
        <v/>
      </c>
    </row>
    <row r="2082">
      <c r="A2082" s="155"/>
      <c r="B2082" s="147"/>
      <c r="C2082" s="147"/>
      <c r="D2082" s="147"/>
      <c r="E2082" s="147"/>
      <c r="F2082" s="147"/>
      <c r="G2082" s="147"/>
      <c r="H2082" s="147"/>
      <c r="I2082" s="147"/>
      <c r="J2082" s="147"/>
      <c r="K2082" s="147"/>
      <c r="L2082" s="147"/>
      <c r="M2082" s="147"/>
      <c r="N2082" s="147"/>
      <c r="O2082" s="147"/>
      <c r="P2082" s="147"/>
      <c r="Q2082" s="147"/>
      <c r="R2082" s="147"/>
      <c r="S2082" s="147"/>
      <c r="T2082" s="147"/>
      <c r="U2082" s="147"/>
      <c r="V2082" s="147"/>
      <c r="W2082" s="147"/>
      <c r="X2082" s="147"/>
      <c r="Y2082" s="147"/>
      <c r="Z2082" s="147"/>
      <c r="AA2082" s="147"/>
      <c r="AB2082" s="147"/>
      <c r="AC2082" s="147"/>
      <c r="AD2082" s="147"/>
      <c r="AE2082" s="147"/>
      <c r="AF2082" s="147"/>
      <c r="AG2082" s="148" t="str">
        <f t="array" ref="AG2082">IF($P2082="", "",
  "IMT-" &amp; TEXT($A2082,"yyyy-mm-dd") &amp; "-" &amp;
  IFERROR(
    INDEX('{INDEX} Tour Packages'!A:AC,
      MATCH($P2082, '{INDEX} Tour Packages'!$A:$A, 0),
      MATCH("Destination Code", '{INDEX} Tour Packages'!$4:$4, 0)
    ),
    "UNKNOWN"
  ) &amp; "-" &amp;
  TEXT(COUNTIFS(P$4:P2082,P2082),"0000")
)
</f>
        <v/>
      </c>
    </row>
    <row r="2083">
      <c r="A2083" s="156"/>
      <c r="B2083" s="157"/>
      <c r="C2083" s="157"/>
      <c r="D2083" s="157"/>
      <c r="E2083" s="157"/>
      <c r="F2083" s="157"/>
      <c r="G2083" s="157"/>
      <c r="H2083" s="157"/>
      <c r="I2083" s="157"/>
      <c r="J2083" s="157"/>
      <c r="K2083" s="157"/>
      <c r="L2083" s="157"/>
      <c r="M2083" s="157"/>
      <c r="N2083" s="157"/>
      <c r="O2083" s="157"/>
      <c r="P2083" s="157"/>
      <c r="Q2083" s="157"/>
      <c r="R2083" s="157"/>
      <c r="S2083" s="157"/>
      <c r="T2083" s="157"/>
      <c r="U2083" s="157"/>
      <c r="V2083" s="157"/>
      <c r="W2083" s="157"/>
      <c r="X2083" s="157"/>
      <c r="Y2083" s="157"/>
      <c r="Z2083" s="157"/>
      <c r="AA2083" s="157"/>
      <c r="AB2083" s="157"/>
      <c r="AC2083" s="157"/>
      <c r="AD2083" s="157"/>
      <c r="AE2083" s="157"/>
      <c r="AF2083" s="157"/>
      <c r="AG2083" s="158" t="str">
        <f t="array" ref="AG2083">IF($P2083="", "",
  "IMT-" &amp; TEXT($A2083,"yyyy-mm-dd") &amp; "-" &amp;
  IFERROR(
    INDEX('{INDEX} Tour Packages'!A:AC,
      MATCH($P2083, '{INDEX} Tour Packages'!$A:$A, 0),
      MATCH("Destination Code", '{INDEX} Tour Packages'!$4:$4, 0)
    ),
    "UNKNOWN"
  ) &amp; "-" &amp;
  TEXT(COUNTIFS(P$4:P2083,P2083),"0000")
)
</f>
        <v/>
      </c>
    </row>
    <row r="2084">
      <c r="A2084" s="155"/>
      <c r="B2084" s="147"/>
      <c r="C2084" s="147"/>
      <c r="D2084" s="147"/>
      <c r="E2084" s="147"/>
      <c r="F2084" s="147"/>
      <c r="G2084" s="147"/>
      <c r="H2084" s="147"/>
      <c r="I2084" s="147"/>
      <c r="J2084" s="147"/>
      <c r="K2084" s="147"/>
      <c r="L2084" s="147"/>
      <c r="M2084" s="147"/>
      <c r="N2084" s="147"/>
      <c r="O2084" s="147"/>
      <c r="P2084" s="147"/>
      <c r="Q2084" s="147"/>
      <c r="R2084" s="147"/>
      <c r="S2084" s="147"/>
      <c r="T2084" s="147"/>
      <c r="U2084" s="147"/>
      <c r="V2084" s="147"/>
      <c r="W2084" s="147"/>
      <c r="X2084" s="147"/>
      <c r="Y2084" s="147"/>
      <c r="Z2084" s="147"/>
      <c r="AA2084" s="147"/>
      <c r="AB2084" s="147"/>
      <c r="AC2084" s="147"/>
      <c r="AD2084" s="147"/>
      <c r="AE2084" s="147"/>
      <c r="AF2084" s="147"/>
      <c r="AG2084" s="148" t="str">
        <f t="array" ref="AG2084">IF($P2084="", "",
  "IMT-" &amp; TEXT($A2084,"yyyy-mm-dd") &amp; "-" &amp;
  IFERROR(
    INDEX('{INDEX} Tour Packages'!A:AC,
      MATCH($P2084, '{INDEX} Tour Packages'!$A:$A, 0),
      MATCH("Destination Code", '{INDEX} Tour Packages'!$4:$4, 0)
    ),
    "UNKNOWN"
  ) &amp; "-" &amp;
  TEXT(COUNTIFS(P$4:P2084,P2084),"0000")
)
</f>
        <v/>
      </c>
    </row>
    <row r="2085">
      <c r="A2085" s="156"/>
      <c r="B2085" s="157"/>
      <c r="C2085" s="157"/>
      <c r="D2085" s="157"/>
      <c r="E2085" s="157"/>
      <c r="F2085" s="157"/>
      <c r="G2085" s="157"/>
      <c r="H2085" s="157"/>
      <c r="I2085" s="157"/>
      <c r="J2085" s="157"/>
      <c r="K2085" s="157"/>
      <c r="L2085" s="157"/>
      <c r="M2085" s="157"/>
      <c r="N2085" s="157"/>
      <c r="O2085" s="157"/>
      <c r="P2085" s="157"/>
      <c r="Q2085" s="157"/>
      <c r="R2085" s="157"/>
      <c r="S2085" s="157"/>
      <c r="T2085" s="157"/>
      <c r="U2085" s="157"/>
      <c r="V2085" s="157"/>
      <c r="W2085" s="157"/>
      <c r="X2085" s="157"/>
      <c r="Y2085" s="157"/>
      <c r="Z2085" s="157"/>
      <c r="AA2085" s="157"/>
      <c r="AB2085" s="157"/>
      <c r="AC2085" s="157"/>
      <c r="AD2085" s="157"/>
      <c r="AE2085" s="157"/>
      <c r="AF2085" s="157"/>
      <c r="AG2085" s="158" t="str">
        <f t="array" ref="AG2085">IF($P2085="", "",
  "IMT-" &amp; TEXT($A2085,"yyyy-mm-dd") &amp; "-" &amp;
  IFERROR(
    INDEX('{INDEX} Tour Packages'!A:AC,
      MATCH($P2085, '{INDEX} Tour Packages'!$A:$A, 0),
      MATCH("Destination Code", '{INDEX} Tour Packages'!$4:$4, 0)
    ),
    "UNKNOWN"
  ) &amp; "-" &amp;
  TEXT(COUNTIFS(P$4:P2085,P2085),"0000")
)
</f>
        <v/>
      </c>
    </row>
    <row r="2086">
      <c r="A2086" s="155"/>
      <c r="B2086" s="147"/>
      <c r="C2086" s="147"/>
      <c r="D2086" s="147"/>
      <c r="E2086" s="147"/>
      <c r="F2086" s="147"/>
      <c r="G2086" s="147"/>
      <c r="H2086" s="147"/>
      <c r="I2086" s="147"/>
      <c r="J2086" s="147"/>
      <c r="K2086" s="147"/>
      <c r="L2086" s="147"/>
      <c r="M2086" s="147"/>
      <c r="N2086" s="147"/>
      <c r="O2086" s="147"/>
      <c r="P2086" s="147"/>
      <c r="Q2086" s="147"/>
      <c r="R2086" s="147"/>
      <c r="S2086" s="147"/>
      <c r="T2086" s="147"/>
      <c r="U2086" s="147"/>
      <c r="V2086" s="147"/>
      <c r="W2086" s="147"/>
      <c r="X2086" s="147"/>
      <c r="Y2086" s="147"/>
      <c r="Z2086" s="147"/>
      <c r="AA2086" s="147"/>
      <c r="AB2086" s="147"/>
      <c r="AC2086" s="147"/>
      <c r="AD2086" s="147"/>
      <c r="AE2086" s="147"/>
      <c r="AF2086" s="147"/>
      <c r="AG2086" s="148" t="str">
        <f t="array" ref="AG2086">IF($P2086="", "",
  "IMT-" &amp; TEXT($A2086,"yyyy-mm-dd") &amp; "-" &amp;
  IFERROR(
    INDEX('{INDEX} Tour Packages'!A:AC,
      MATCH($P2086, '{INDEX} Tour Packages'!$A:$A, 0),
      MATCH("Destination Code", '{INDEX} Tour Packages'!$4:$4, 0)
    ),
    "UNKNOWN"
  ) &amp; "-" &amp;
  TEXT(COUNTIFS(P$4:P2086,P2086),"0000")
)
</f>
        <v/>
      </c>
    </row>
    <row r="2087">
      <c r="A2087" s="156"/>
      <c r="B2087" s="157"/>
      <c r="C2087" s="157"/>
      <c r="D2087" s="157"/>
      <c r="E2087" s="157"/>
      <c r="F2087" s="157"/>
      <c r="G2087" s="157"/>
      <c r="H2087" s="157"/>
      <c r="I2087" s="157"/>
      <c r="J2087" s="157"/>
      <c r="K2087" s="157"/>
      <c r="L2087" s="157"/>
      <c r="M2087" s="157"/>
      <c r="N2087" s="157"/>
      <c r="O2087" s="157"/>
      <c r="P2087" s="157"/>
      <c r="Q2087" s="157"/>
      <c r="R2087" s="157"/>
      <c r="S2087" s="157"/>
      <c r="T2087" s="157"/>
      <c r="U2087" s="157"/>
      <c r="V2087" s="157"/>
      <c r="W2087" s="157"/>
      <c r="X2087" s="157"/>
      <c r="Y2087" s="157"/>
      <c r="Z2087" s="157"/>
      <c r="AA2087" s="157"/>
      <c r="AB2087" s="157"/>
      <c r="AC2087" s="157"/>
      <c r="AD2087" s="157"/>
      <c r="AE2087" s="157"/>
      <c r="AF2087" s="157"/>
      <c r="AG2087" s="158" t="str">
        <f t="array" ref="AG2087">IF($P2087="", "",
  "IMT-" &amp; TEXT($A2087,"yyyy-mm-dd") &amp; "-" &amp;
  IFERROR(
    INDEX('{INDEX} Tour Packages'!A:AC,
      MATCH($P2087, '{INDEX} Tour Packages'!$A:$A, 0),
      MATCH("Destination Code", '{INDEX} Tour Packages'!$4:$4, 0)
    ),
    "UNKNOWN"
  ) &amp; "-" &amp;
  TEXT(COUNTIFS(P$4:P2087,P2087),"0000")
)
</f>
        <v/>
      </c>
    </row>
    <row r="2088">
      <c r="A2088" s="155"/>
      <c r="B2088" s="147"/>
      <c r="C2088" s="147"/>
      <c r="D2088" s="147"/>
      <c r="E2088" s="147"/>
      <c r="F2088" s="147"/>
      <c r="G2088" s="147"/>
      <c r="H2088" s="147"/>
      <c r="I2088" s="147"/>
      <c r="J2088" s="147"/>
      <c r="K2088" s="147"/>
      <c r="L2088" s="147"/>
      <c r="M2088" s="147"/>
      <c r="N2088" s="147"/>
      <c r="O2088" s="147"/>
      <c r="P2088" s="147"/>
      <c r="Q2088" s="147"/>
      <c r="R2088" s="147"/>
      <c r="S2088" s="147"/>
      <c r="T2088" s="147"/>
      <c r="U2088" s="147"/>
      <c r="V2088" s="147"/>
      <c r="W2088" s="147"/>
      <c r="X2088" s="147"/>
      <c r="Y2088" s="147"/>
      <c r="Z2088" s="147"/>
      <c r="AA2088" s="147"/>
      <c r="AB2088" s="147"/>
      <c r="AC2088" s="147"/>
      <c r="AD2088" s="147"/>
      <c r="AE2088" s="147"/>
      <c r="AF2088" s="147"/>
      <c r="AG2088" s="148" t="str">
        <f t="array" ref="AG2088">IF($P2088="", "",
  "IMT-" &amp; TEXT($A2088,"yyyy-mm-dd") &amp; "-" &amp;
  IFERROR(
    INDEX('{INDEX} Tour Packages'!A:AC,
      MATCH($P2088, '{INDEX} Tour Packages'!$A:$A, 0),
      MATCH("Destination Code", '{INDEX} Tour Packages'!$4:$4, 0)
    ),
    "UNKNOWN"
  ) &amp; "-" &amp;
  TEXT(COUNTIFS(P$4:P2088,P2088),"0000")
)
</f>
        <v/>
      </c>
    </row>
    <row r="2089">
      <c r="A2089" s="156"/>
      <c r="B2089" s="157"/>
      <c r="C2089" s="157"/>
      <c r="D2089" s="157"/>
      <c r="E2089" s="157"/>
      <c r="F2089" s="157"/>
      <c r="G2089" s="157"/>
      <c r="H2089" s="157"/>
      <c r="I2089" s="157"/>
      <c r="J2089" s="157"/>
      <c r="K2089" s="157"/>
      <c r="L2089" s="157"/>
      <c r="M2089" s="157"/>
      <c r="N2089" s="157"/>
      <c r="O2089" s="157"/>
      <c r="P2089" s="157"/>
      <c r="Q2089" s="157"/>
      <c r="R2089" s="157"/>
      <c r="S2089" s="157"/>
      <c r="T2089" s="157"/>
      <c r="U2089" s="157"/>
      <c r="V2089" s="157"/>
      <c r="W2089" s="157"/>
      <c r="X2089" s="157"/>
      <c r="Y2089" s="157"/>
      <c r="Z2089" s="157"/>
      <c r="AA2089" s="157"/>
      <c r="AB2089" s="157"/>
      <c r="AC2089" s="157"/>
      <c r="AD2089" s="157"/>
      <c r="AE2089" s="157"/>
      <c r="AF2089" s="157"/>
      <c r="AG2089" s="158" t="str">
        <f t="array" ref="AG2089">IF($P2089="", "",
  "IMT-" &amp; TEXT($A2089,"yyyy-mm-dd") &amp; "-" &amp;
  IFERROR(
    INDEX('{INDEX} Tour Packages'!A:AC,
      MATCH($P2089, '{INDEX} Tour Packages'!$A:$A, 0),
      MATCH("Destination Code", '{INDEX} Tour Packages'!$4:$4, 0)
    ),
    "UNKNOWN"
  ) &amp; "-" &amp;
  TEXT(COUNTIFS(P$4:P2089,P2089),"0000")
)
</f>
        <v/>
      </c>
    </row>
    <row r="2090">
      <c r="A2090" s="155"/>
      <c r="B2090" s="147"/>
      <c r="C2090" s="147"/>
      <c r="D2090" s="147"/>
      <c r="E2090" s="147"/>
      <c r="F2090" s="147"/>
      <c r="G2090" s="147"/>
      <c r="H2090" s="147"/>
      <c r="I2090" s="147"/>
      <c r="J2090" s="147"/>
      <c r="K2090" s="147"/>
      <c r="L2090" s="147"/>
      <c r="M2090" s="147"/>
      <c r="N2090" s="147"/>
      <c r="O2090" s="147"/>
      <c r="P2090" s="147"/>
      <c r="Q2090" s="147"/>
      <c r="R2090" s="147"/>
      <c r="S2090" s="147"/>
      <c r="T2090" s="147"/>
      <c r="U2090" s="147"/>
      <c r="V2090" s="147"/>
      <c r="W2090" s="147"/>
      <c r="X2090" s="147"/>
      <c r="Y2090" s="147"/>
      <c r="Z2090" s="147"/>
      <c r="AA2090" s="147"/>
      <c r="AB2090" s="147"/>
      <c r="AC2090" s="147"/>
      <c r="AD2090" s="147"/>
      <c r="AE2090" s="147"/>
      <c r="AF2090" s="147"/>
      <c r="AG2090" s="148" t="str">
        <f t="array" ref="AG2090">IF($P2090="", "",
  "IMT-" &amp; TEXT($A2090,"yyyy-mm-dd") &amp; "-" &amp;
  IFERROR(
    INDEX('{INDEX} Tour Packages'!A:AC,
      MATCH($P2090, '{INDEX} Tour Packages'!$A:$A, 0),
      MATCH("Destination Code", '{INDEX} Tour Packages'!$4:$4, 0)
    ),
    "UNKNOWN"
  ) &amp; "-" &amp;
  TEXT(COUNTIFS(P$4:P2090,P2090),"0000")
)
</f>
        <v/>
      </c>
    </row>
    <row r="2091">
      <c r="A2091" s="156"/>
      <c r="B2091" s="157"/>
      <c r="C2091" s="157"/>
      <c r="D2091" s="157"/>
      <c r="E2091" s="157"/>
      <c r="F2091" s="157"/>
      <c r="G2091" s="157"/>
      <c r="H2091" s="157"/>
      <c r="I2091" s="157"/>
      <c r="J2091" s="157"/>
      <c r="K2091" s="157"/>
      <c r="L2091" s="157"/>
      <c r="M2091" s="157"/>
      <c r="N2091" s="157"/>
      <c r="O2091" s="157"/>
      <c r="P2091" s="157"/>
      <c r="Q2091" s="157"/>
      <c r="R2091" s="157"/>
      <c r="S2091" s="157"/>
      <c r="T2091" s="157"/>
      <c r="U2091" s="157"/>
      <c r="V2091" s="157"/>
      <c r="W2091" s="157"/>
      <c r="X2091" s="157"/>
      <c r="Y2091" s="157"/>
      <c r="Z2091" s="157"/>
      <c r="AA2091" s="157"/>
      <c r="AB2091" s="157"/>
      <c r="AC2091" s="157"/>
      <c r="AD2091" s="157"/>
      <c r="AE2091" s="157"/>
      <c r="AF2091" s="157"/>
      <c r="AG2091" s="158" t="str">
        <f t="array" ref="AG2091">IF($P2091="", "",
  "IMT-" &amp; TEXT($A2091,"yyyy-mm-dd") &amp; "-" &amp;
  IFERROR(
    INDEX('{INDEX} Tour Packages'!A:AC,
      MATCH($P2091, '{INDEX} Tour Packages'!$A:$A, 0),
      MATCH("Destination Code", '{INDEX} Tour Packages'!$4:$4, 0)
    ),
    "UNKNOWN"
  ) &amp; "-" &amp;
  TEXT(COUNTIFS(P$4:P2091,P2091),"0000")
)
</f>
        <v/>
      </c>
    </row>
    <row r="2092">
      <c r="A2092" s="155"/>
      <c r="B2092" s="147"/>
      <c r="C2092" s="147"/>
      <c r="D2092" s="147"/>
      <c r="E2092" s="147"/>
      <c r="F2092" s="147"/>
      <c r="G2092" s="147"/>
      <c r="H2092" s="147"/>
      <c r="I2092" s="147"/>
      <c r="J2092" s="147"/>
      <c r="K2092" s="147"/>
      <c r="L2092" s="147"/>
      <c r="M2092" s="147"/>
      <c r="N2092" s="147"/>
      <c r="O2092" s="147"/>
      <c r="P2092" s="147"/>
      <c r="Q2092" s="147"/>
      <c r="R2092" s="147"/>
      <c r="S2092" s="147"/>
      <c r="T2092" s="147"/>
      <c r="U2092" s="147"/>
      <c r="V2092" s="147"/>
      <c r="W2092" s="147"/>
      <c r="X2092" s="147"/>
      <c r="Y2092" s="147"/>
      <c r="Z2092" s="147"/>
      <c r="AA2092" s="147"/>
      <c r="AB2092" s="147"/>
      <c r="AC2092" s="147"/>
      <c r="AD2092" s="147"/>
      <c r="AE2092" s="147"/>
      <c r="AF2092" s="147"/>
      <c r="AG2092" s="148" t="str">
        <f t="array" ref="AG2092">IF($P2092="", "",
  "IMT-" &amp; TEXT($A2092,"yyyy-mm-dd") &amp; "-" &amp;
  IFERROR(
    INDEX('{INDEX} Tour Packages'!A:AC,
      MATCH($P2092, '{INDEX} Tour Packages'!$A:$A, 0),
      MATCH("Destination Code", '{INDEX} Tour Packages'!$4:$4, 0)
    ),
    "UNKNOWN"
  ) &amp; "-" &amp;
  TEXT(COUNTIFS(P$4:P2092,P2092),"0000")
)
</f>
        <v/>
      </c>
    </row>
    <row r="2093">
      <c r="A2093" s="156"/>
      <c r="B2093" s="157"/>
      <c r="C2093" s="157"/>
      <c r="D2093" s="157"/>
      <c r="E2093" s="157"/>
      <c r="F2093" s="157"/>
      <c r="G2093" s="157"/>
      <c r="H2093" s="157"/>
      <c r="I2093" s="157"/>
      <c r="J2093" s="157"/>
      <c r="K2093" s="157"/>
      <c r="L2093" s="157"/>
      <c r="M2093" s="157"/>
      <c r="N2093" s="157"/>
      <c r="O2093" s="157"/>
      <c r="P2093" s="157"/>
      <c r="Q2093" s="157"/>
      <c r="R2093" s="157"/>
      <c r="S2093" s="157"/>
      <c r="T2093" s="157"/>
      <c r="U2093" s="157"/>
      <c r="V2093" s="157"/>
      <c r="W2093" s="157"/>
      <c r="X2093" s="157"/>
      <c r="Y2093" s="157"/>
      <c r="Z2093" s="157"/>
      <c r="AA2093" s="157"/>
      <c r="AB2093" s="157"/>
      <c r="AC2093" s="157"/>
      <c r="AD2093" s="157"/>
      <c r="AE2093" s="157"/>
      <c r="AF2093" s="157"/>
      <c r="AG2093" s="158" t="str">
        <f t="array" ref="AG2093">IF($P2093="", "",
  "IMT-" &amp; TEXT($A2093,"yyyy-mm-dd") &amp; "-" &amp;
  IFERROR(
    INDEX('{INDEX} Tour Packages'!A:AC,
      MATCH($P2093, '{INDEX} Tour Packages'!$A:$A, 0),
      MATCH("Destination Code", '{INDEX} Tour Packages'!$4:$4, 0)
    ),
    "UNKNOWN"
  ) &amp; "-" &amp;
  TEXT(COUNTIFS(P$4:P2093,P2093),"0000")
)
</f>
        <v/>
      </c>
    </row>
    <row r="2094">
      <c r="A2094" s="155"/>
      <c r="B2094" s="147"/>
      <c r="C2094" s="147"/>
      <c r="D2094" s="147"/>
      <c r="E2094" s="147"/>
      <c r="F2094" s="147"/>
      <c r="G2094" s="147"/>
      <c r="H2094" s="147"/>
      <c r="I2094" s="147"/>
      <c r="J2094" s="147"/>
      <c r="K2094" s="147"/>
      <c r="L2094" s="147"/>
      <c r="M2094" s="147"/>
      <c r="N2094" s="147"/>
      <c r="O2094" s="147"/>
      <c r="P2094" s="147"/>
      <c r="Q2094" s="147"/>
      <c r="R2094" s="147"/>
      <c r="S2094" s="147"/>
      <c r="T2094" s="147"/>
      <c r="U2094" s="147"/>
      <c r="V2094" s="147"/>
      <c r="W2094" s="147"/>
      <c r="X2094" s="147"/>
      <c r="Y2094" s="147"/>
      <c r="Z2094" s="147"/>
      <c r="AA2094" s="147"/>
      <c r="AB2094" s="147"/>
      <c r="AC2094" s="147"/>
      <c r="AD2094" s="147"/>
      <c r="AE2094" s="147"/>
      <c r="AF2094" s="147"/>
      <c r="AG2094" s="148" t="str">
        <f t="array" ref="AG2094">IF($P2094="", "",
  "IMT-" &amp; TEXT($A2094,"yyyy-mm-dd") &amp; "-" &amp;
  IFERROR(
    INDEX('{INDEX} Tour Packages'!A:AC,
      MATCH($P2094, '{INDEX} Tour Packages'!$A:$A, 0),
      MATCH("Destination Code", '{INDEX} Tour Packages'!$4:$4, 0)
    ),
    "UNKNOWN"
  ) &amp; "-" &amp;
  TEXT(COUNTIFS(P$4:P2094,P2094),"0000")
)
</f>
        <v/>
      </c>
    </row>
    <row r="2095">
      <c r="A2095" s="156"/>
      <c r="B2095" s="157"/>
      <c r="C2095" s="157"/>
      <c r="D2095" s="157"/>
      <c r="E2095" s="157"/>
      <c r="F2095" s="157"/>
      <c r="G2095" s="157"/>
      <c r="H2095" s="157"/>
      <c r="I2095" s="157"/>
      <c r="J2095" s="157"/>
      <c r="K2095" s="157"/>
      <c r="L2095" s="157"/>
      <c r="M2095" s="157"/>
      <c r="N2095" s="157"/>
      <c r="O2095" s="157"/>
      <c r="P2095" s="157"/>
      <c r="Q2095" s="157"/>
      <c r="R2095" s="157"/>
      <c r="S2095" s="157"/>
      <c r="T2095" s="157"/>
      <c r="U2095" s="157"/>
      <c r="V2095" s="157"/>
      <c r="W2095" s="157"/>
      <c r="X2095" s="157"/>
      <c r="Y2095" s="157"/>
      <c r="Z2095" s="157"/>
      <c r="AA2095" s="157"/>
      <c r="AB2095" s="157"/>
      <c r="AC2095" s="157"/>
      <c r="AD2095" s="157"/>
      <c r="AE2095" s="157"/>
      <c r="AF2095" s="157"/>
      <c r="AG2095" s="158" t="str">
        <f t="array" ref="AG2095">IF($P2095="", "",
  "IMT-" &amp; TEXT($A2095,"yyyy-mm-dd") &amp; "-" &amp;
  IFERROR(
    INDEX('{INDEX} Tour Packages'!A:AC,
      MATCH($P2095, '{INDEX} Tour Packages'!$A:$A, 0),
      MATCH("Destination Code", '{INDEX} Tour Packages'!$4:$4, 0)
    ),
    "UNKNOWN"
  ) &amp; "-" &amp;
  TEXT(COUNTIFS(P$4:P2095,P2095),"0000")
)
</f>
        <v/>
      </c>
    </row>
    <row r="2096">
      <c r="A2096" s="155"/>
      <c r="B2096" s="147"/>
      <c r="C2096" s="147"/>
      <c r="D2096" s="147"/>
      <c r="E2096" s="147"/>
      <c r="F2096" s="147"/>
      <c r="G2096" s="147"/>
      <c r="H2096" s="147"/>
      <c r="I2096" s="147"/>
      <c r="J2096" s="147"/>
      <c r="K2096" s="147"/>
      <c r="L2096" s="147"/>
      <c r="M2096" s="147"/>
      <c r="N2096" s="147"/>
      <c r="O2096" s="147"/>
      <c r="P2096" s="147"/>
      <c r="Q2096" s="147"/>
      <c r="R2096" s="147"/>
      <c r="S2096" s="147"/>
      <c r="T2096" s="147"/>
      <c r="U2096" s="147"/>
      <c r="V2096" s="147"/>
      <c r="W2096" s="147"/>
      <c r="X2096" s="147"/>
      <c r="Y2096" s="147"/>
      <c r="Z2096" s="147"/>
      <c r="AA2096" s="147"/>
      <c r="AB2096" s="147"/>
      <c r="AC2096" s="147"/>
      <c r="AD2096" s="147"/>
      <c r="AE2096" s="147"/>
      <c r="AF2096" s="147"/>
      <c r="AG2096" s="148" t="str">
        <f t="array" ref="AG2096">IF($P2096="", "",
  "IMT-" &amp; TEXT($A2096,"yyyy-mm-dd") &amp; "-" &amp;
  IFERROR(
    INDEX('{INDEX} Tour Packages'!A:AC,
      MATCH($P2096, '{INDEX} Tour Packages'!$A:$A, 0),
      MATCH("Destination Code", '{INDEX} Tour Packages'!$4:$4, 0)
    ),
    "UNKNOWN"
  ) &amp; "-" &amp;
  TEXT(COUNTIFS(P$4:P2096,P2096),"0000")
)
</f>
        <v/>
      </c>
    </row>
    <row r="2097">
      <c r="A2097" s="156"/>
      <c r="B2097" s="157"/>
      <c r="C2097" s="157"/>
      <c r="D2097" s="157"/>
      <c r="E2097" s="157"/>
      <c r="F2097" s="157"/>
      <c r="G2097" s="157"/>
      <c r="H2097" s="157"/>
      <c r="I2097" s="157"/>
      <c r="J2097" s="157"/>
      <c r="K2097" s="157"/>
      <c r="L2097" s="157"/>
      <c r="M2097" s="157"/>
      <c r="N2097" s="157"/>
      <c r="O2097" s="157"/>
      <c r="P2097" s="157"/>
      <c r="Q2097" s="157"/>
      <c r="R2097" s="157"/>
      <c r="S2097" s="157"/>
      <c r="T2097" s="157"/>
      <c r="U2097" s="157"/>
      <c r="V2097" s="157"/>
      <c r="W2097" s="157"/>
      <c r="X2097" s="157"/>
      <c r="Y2097" s="157"/>
      <c r="Z2097" s="157"/>
      <c r="AA2097" s="157"/>
      <c r="AB2097" s="157"/>
      <c r="AC2097" s="157"/>
      <c r="AD2097" s="157"/>
      <c r="AE2097" s="157"/>
      <c r="AF2097" s="157"/>
      <c r="AG2097" s="158" t="str">
        <f t="array" ref="AG2097">IF($P2097="", "",
  "IMT-" &amp; TEXT($A2097,"yyyy-mm-dd") &amp; "-" &amp;
  IFERROR(
    INDEX('{INDEX} Tour Packages'!A:AC,
      MATCH($P2097, '{INDEX} Tour Packages'!$A:$A, 0),
      MATCH("Destination Code", '{INDEX} Tour Packages'!$4:$4, 0)
    ),
    "UNKNOWN"
  ) &amp; "-" &amp;
  TEXT(COUNTIFS(P$4:P2097,P2097),"0000")
)
</f>
        <v/>
      </c>
    </row>
    <row r="2098">
      <c r="A2098" s="155"/>
      <c r="B2098" s="147"/>
      <c r="C2098" s="147"/>
      <c r="D2098" s="147"/>
      <c r="E2098" s="147"/>
      <c r="F2098" s="147"/>
      <c r="G2098" s="147"/>
      <c r="H2098" s="147"/>
      <c r="I2098" s="147"/>
      <c r="J2098" s="147"/>
      <c r="K2098" s="147"/>
      <c r="L2098" s="147"/>
      <c r="M2098" s="147"/>
      <c r="N2098" s="147"/>
      <c r="O2098" s="147"/>
      <c r="P2098" s="147"/>
      <c r="Q2098" s="147"/>
      <c r="R2098" s="147"/>
      <c r="S2098" s="147"/>
      <c r="T2098" s="147"/>
      <c r="U2098" s="147"/>
      <c r="V2098" s="147"/>
      <c r="W2098" s="147"/>
      <c r="X2098" s="147"/>
      <c r="Y2098" s="147"/>
      <c r="Z2098" s="147"/>
      <c r="AA2098" s="147"/>
      <c r="AB2098" s="147"/>
      <c r="AC2098" s="147"/>
      <c r="AD2098" s="147"/>
      <c r="AE2098" s="147"/>
      <c r="AF2098" s="147"/>
      <c r="AG2098" s="148" t="str">
        <f t="array" ref="AG2098">IF($P2098="", "",
  "IMT-" &amp; TEXT($A2098,"yyyy-mm-dd") &amp; "-" &amp;
  IFERROR(
    INDEX('{INDEX} Tour Packages'!A:AC,
      MATCH($P2098, '{INDEX} Tour Packages'!$A:$A, 0),
      MATCH("Destination Code", '{INDEX} Tour Packages'!$4:$4, 0)
    ),
    "UNKNOWN"
  ) &amp; "-" &amp;
  TEXT(COUNTIFS(P$4:P2098,P2098),"0000")
)
</f>
        <v/>
      </c>
    </row>
    <row r="2099">
      <c r="A2099" s="156"/>
      <c r="B2099" s="157"/>
      <c r="C2099" s="157"/>
      <c r="D2099" s="157"/>
      <c r="E2099" s="157"/>
      <c r="F2099" s="157"/>
      <c r="G2099" s="157"/>
      <c r="H2099" s="157"/>
      <c r="I2099" s="157"/>
      <c r="J2099" s="157"/>
      <c r="K2099" s="157"/>
      <c r="L2099" s="157"/>
      <c r="M2099" s="157"/>
      <c r="N2099" s="157"/>
      <c r="O2099" s="157"/>
      <c r="P2099" s="157"/>
      <c r="Q2099" s="157"/>
      <c r="R2099" s="157"/>
      <c r="S2099" s="157"/>
      <c r="T2099" s="157"/>
      <c r="U2099" s="157"/>
      <c r="V2099" s="157"/>
      <c r="W2099" s="157"/>
      <c r="X2099" s="157"/>
      <c r="Y2099" s="157"/>
      <c r="Z2099" s="157"/>
      <c r="AA2099" s="157"/>
      <c r="AB2099" s="157"/>
      <c r="AC2099" s="157"/>
      <c r="AD2099" s="157"/>
      <c r="AE2099" s="157"/>
      <c r="AF2099" s="157"/>
      <c r="AG2099" s="158" t="str">
        <f t="array" ref="AG2099">IF($P2099="", "",
  "IMT-" &amp; TEXT($A2099,"yyyy-mm-dd") &amp; "-" &amp;
  IFERROR(
    INDEX('{INDEX} Tour Packages'!A:AC,
      MATCH($P2099, '{INDEX} Tour Packages'!$A:$A, 0),
      MATCH("Destination Code", '{INDEX} Tour Packages'!$4:$4, 0)
    ),
    "UNKNOWN"
  ) &amp; "-" &amp;
  TEXT(COUNTIFS(P$4:P2099,P2099),"0000")
)
</f>
        <v/>
      </c>
    </row>
    <row r="2100">
      <c r="A2100" s="155"/>
      <c r="B2100" s="147"/>
      <c r="C2100" s="147"/>
      <c r="D2100" s="147"/>
      <c r="E2100" s="147"/>
      <c r="F2100" s="147"/>
      <c r="G2100" s="147"/>
      <c r="H2100" s="147"/>
      <c r="I2100" s="147"/>
      <c r="J2100" s="147"/>
      <c r="K2100" s="147"/>
      <c r="L2100" s="147"/>
      <c r="M2100" s="147"/>
      <c r="N2100" s="147"/>
      <c r="O2100" s="147"/>
      <c r="P2100" s="147"/>
      <c r="Q2100" s="147"/>
      <c r="R2100" s="147"/>
      <c r="S2100" s="147"/>
      <c r="T2100" s="147"/>
      <c r="U2100" s="147"/>
      <c r="V2100" s="147"/>
      <c r="W2100" s="147"/>
      <c r="X2100" s="147"/>
      <c r="Y2100" s="147"/>
      <c r="Z2100" s="147"/>
      <c r="AA2100" s="147"/>
      <c r="AB2100" s="147"/>
      <c r="AC2100" s="147"/>
      <c r="AD2100" s="147"/>
      <c r="AE2100" s="147"/>
      <c r="AF2100" s="147"/>
      <c r="AG2100" s="148" t="str">
        <f t="array" ref="AG2100">IF($P2100="", "",
  "IMT-" &amp; TEXT($A2100,"yyyy-mm-dd") &amp; "-" &amp;
  IFERROR(
    INDEX('{INDEX} Tour Packages'!A:AC,
      MATCH($P2100, '{INDEX} Tour Packages'!$A:$A, 0),
      MATCH("Destination Code", '{INDEX} Tour Packages'!$4:$4, 0)
    ),
    "UNKNOWN"
  ) &amp; "-" &amp;
  TEXT(COUNTIFS(P$4:P2100,P2100),"0000")
)
</f>
        <v/>
      </c>
    </row>
    <row r="2101">
      <c r="A2101" s="156"/>
      <c r="B2101" s="157"/>
      <c r="C2101" s="157"/>
      <c r="D2101" s="157"/>
      <c r="E2101" s="157"/>
      <c r="F2101" s="157"/>
      <c r="G2101" s="157"/>
      <c r="H2101" s="157"/>
      <c r="I2101" s="157"/>
      <c r="J2101" s="157"/>
      <c r="K2101" s="157"/>
      <c r="L2101" s="157"/>
      <c r="M2101" s="157"/>
      <c r="N2101" s="157"/>
      <c r="O2101" s="157"/>
      <c r="P2101" s="157"/>
      <c r="Q2101" s="157"/>
      <c r="R2101" s="157"/>
      <c r="S2101" s="157"/>
      <c r="T2101" s="157"/>
      <c r="U2101" s="157"/>
      <c r="V2101" s="157"/>
      <c r="W2101" s="157"/>
      <c r="X2101" s="157"/>
      <c r="Y2101" s="157"/>
      <c r="Z2101" s="157"/>
      <c r="AA2101" s="157"/>
      <c r="AB2101" s="157"/>
      <c r="AC2101" s="157"/>
      <c r="AD2101" s="157"/>
      <c r="AE2101" s="157"/>
      <c r="AF2101" s="157"/>
      <c r="AG2101" s="158" t="str">
        <f t="array" ref="AG2101">IF($P2101="", "",
  "IMT-" &amp; TEXT($A2101,"yyyy-mm-dd") &amp; "-" &amp;
  IFERROR(
    INDEX('{INDEX} Tour Packages'!A:AC,
      MATCH($P2101, '{INDEX} Tour Packages'!$A:$A, 0),
      MATCH("Destination Code", '{INDEX} Tour Packages'!$4:$4, 0)
    ),
    "UNKNOWN"
  ) &amp; "-" &amp;
  TEXT(COUNTIFS(P$4:P2101,P2101),"0000")
)
</f>
        <v/>
      </c>
    </row>
    <row r="2102">
      <c r="A2102" s="155"/>
      <c r="B2102" s="147"/>
      <c r="C2102" s="147"/>
      <c r="D2102" s="147"/>
      <c r="E2102" s="147"/>
      <c r="F2102" s="147"/>
      <c r="G2102" s="147"/>
      <c r="H2102" s="147"/>
      <c r="I2102" s="147"/>
      <c r="J2102" s="147"/>
      <c r="K2102" s="147"/>
      <c r="L2102" s="147"/>
      <c r="M2102" s="147"/>
      <c r="N2102" s="147"/>
      <c r="O2102" s="147"/>
      <c r="P2102" s="147"/>
      <c r="Q2102" s="147"/>
      <c r="R2102" s="147"/>
      <c r="S2102" s="147"/>
      <c r="T2102" s="147"/>
      <c r="U2102" s="147"/>
      <c r="V2102" s="147"/>
      <c r="W2102" s="147"/>
      <c r="X2102" s="147"/>
      <c r="Y2102" s="147"/>
      <c r="Z2102" s="147"/>
      <c r="AA2102" s="147"/>
      <c r="AB2102" s="147"/>
      <c r="AC2102" s="147"/>
      <c r="AD2102" s="147"/>
      <c r="AE2102" s="147"/>
      <c r="AF2102" s="147"/>
      <c r="AG2102" s="148" t="str">
        <f t="array" ref="AG2102">IF($P2102="", "",
  "IMT-" &amp; TEXT($A2102,"yyyy-mm-dd") &amp; "-" &amp;
  IFERROR(
    INDEX('{INDEX} Tour Packages'!A:AC,
      MATCH($P2102, '{INDEX} Tour Packages'!$A:$A, 0),
      MATCH("Destination Code", '{INDEX} Tour Packages'!$4:$4, 0)
    ),
    "UNKNOWN"
  ) &amp; "-" &amp;
  TEXT(COUNTIFS(P$4:P2102,P2102),"0000")
)
</f>
        <v/>
      </c>
    </row>
    <row r="2103">
      <c r="A2103" s="159"/>
      <c r="B2103" s="160"/>
      <c r="C2103" s="160"/>
      <c r="D2103" s="160"/>
      <c r="E2103" s="160"/>
      <c r="F2103" s="160"/>
      <c r="G2103" s="160"/>
      <c r="H2103" s="160"/>
      <c r="I2103" s="160"/>
      <c r="J2103" s="160"/>
      <c r="K2103" s="160"/>
      <c r="L2103" s="160"/>
      <c r="M2103" s="160"/>
      <c r="N2103" s="160"/>
      <c r="O2103" s="160"/>
      <c r="P2103" s="160"/>
      <c r="Q2103" s="160"/>
      <c r="R2103" s="160"/>
      <c r="S2103" s="160"/>
      <c r="T2103" s="160"/>
      <c r="U2103" s="160"/>
      <c r="V2103" s="160"/>
      <c r="W2103" s="160"/>
      <c r="X2103" s="160"/>
      <c r="Y2103" s="160"/>
      <c r="Z2103" s="160"/>
      <c r="AA2103" s="160"/>
      <c r="AB2103" s="160"/>
      <c r="AC2103" s="160"/>
      <c r="AD2103" s="160"/>
      <c r="AE2103" s="160"/>
      <c r="AF2103" s="160"/>
      <c r="AG2103" s="161" t="str">
        <f t="array" ref="AG2103">IF($P2103="", "",
  "IMT-" &amp; TEXT($A2103,"yyyy-mm-dd") &amp; "-" &amp;
  IFERROR(
    INDEX('{INDEX} Tour Packages'!A:AC,
      MATCH($P2103, '{INDEX} Tour Packages'!$A:$A, 0),
      MATCH("Destination Code", '{INDEX} Tour Packages'!$4:$4, 0)
    ),
    "UNKNOWN"
  ) &amp; "-" &amp;
  TEXT(COUNTIFS(P$4:P2103,P2103),"0000")
)
</f>
        <v/>
      </c>
    </row>
  </sheetData>
  <hyperlinks>
    <hyperlink r:id="rId2" ref="K2"/>
    <hyperlink r:id="rId3" ref="K3"/>
  </hyperlinks>
  <drawing r:id="rId4"/>
  <legacyDrawing r:id="rId5"/>
  <tableParts count="1">
    <tablePart r:id="rId7"/>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5.25"/>
    <col customWidth="1" min="2" max="2" width="26.5"/>
  </cols>
  <sheetData>
    <row r="1">
      <c r="A1" s="162" t="s">
        <v>275</v>
      </c>
      <c r="B1" s="163"/>
      <c r="C1" s="164"/>
      <c r="D1" s="164"/>
      <c r="E1" s="164"/>
    </row>
    <row r="2">
      <c r="A2" s="165"/>
      <c r="B2" s="165"/>
      <c r="C2" s="166"/>
      <c r="D2" s="166"/>
      <c r="E2" s="166"/>
    </row>
    <row r="3">
      <c r="A3" s="167" t="s">
        <v>276</v>
      </c>
      <c r="B3" s="168">
        <v>45846.82459560185</v>
      </c>
      <c r="C3" s="169"/>
      <c r="D3" s="169" t="s">
        <v>277</v>
      </c>
      <c r="E3" s="170">
        <f>NOW()</f>
        <v>45865.79487</v>
      </c>
    </row>
    <row r="4">
      <c r="A4" s="171" t="s">
        <v>278</v>
      </c>
      <c r="B4" s="171" t="s">
        <v>279</v>
      </c>
      <c r="C4" s="171"/>
      <c r="D4" s="172"/>
      <c r="E4" s="172"/>
    </row>
    <row r="5">
      <c r="A5" s="173" t="s">
        <v>280</v>
      </c>
      <c r="B5" s="173" t="s">
        <v>228</v>
      </c>
      <c r="C5" s="174"/>
      <c r="D5" s="174"/>
      <c r="E5" s="174"/>
    </row>
    <row r="6">
      <c r="A6" s="173" t="s">
        <v>281</v>
      </c>
      <c r="B6" s="173" t="s">
        <v>282</v>
      </c>
      <c r="C6" s="174"/>
      <c r="D6" s="174"/>
      <c r="E6" s="174"/>
    </row>
    <row r="7">
      <c r="A7" s="173" t="s">
        <v>283</v>
      </c>
      <c r="B7" s="174"/>
      <c r="C7" s="174"/>
      <c r="D7" s="174"/>
      <c r="E7" s="174"/>
    </row>
    <row r="8">
      <c r="A8" s="173" t="s">
        <v>227</v>
      </c>
      <c r="B8" s="174"/>
      <c r="C8" s="174"/>
      <c r="D8" s="174"/>
      <c r="E8" s="174"/>
    </row>
    <row r="9">
      <c r="A9" s="174"/>
      <c r="B9" s="174"/>
      <c r="C9" s="174"/>
      <c r="D9" s="174"/>
      <c r="E9" s="174"/>
    </row>
    <row r="10">
      <c r="A10" s="174"/>
      <c r="B10" s="174"/>
      <c r="C10" s="174"/>
      <c r="D10" s="174"/>
      <c r="E10" s="174"/>
    </row>
    <row r="11">
      <c r="A11" s="174"/>
      <c r="B11" s="174"/>
      <c r="C11" s="174"/>
      <c r="D11" s="174"/>
      <c r="E11" s="174"/>
    </row>
    <row r="12">
      <c r="A12" s="174"/>
      <c r="B12" s="174"/>
      <c r="C12" s="174"/>
      <c r="D12" s="174"/>
      <c r="E12" s="174"/>
    </row>
    <row r="13">
      <c r="A13" s="174"/>
      <c r="B13" s="174"/>
      <c r="C13" s="174"/>
      <c r="D13" s="174"/>
      <c r="E13" s="174"/>
    </row>
    <row r="14">
      <c r="A14" s="174"/>
      <c r="B14" s="174"/>
      <c r="C14" s="174"/>
      <c r="D14" s="174"/>
      <c r="E14" s="174"/>
    </row>
    <row r="15">
      <c r="A15" s="174"/>
      <c r="B15" s="174"/>
      <c r="C15" s="174"/>
      <c r="D15" s="174"/>
      <c r="E15" s="174"/>
    </row>
    <row r="16">
      <c r="A16" s="174"/>
      <c r="B16" s="174"/>
      <c r="C16" s="174"/>
      <c r="D16" s="174"/>
      <c r="E16" s="17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20.13"/>
  </cols>
  <sheetData>
    <row r="1">
      <c r="A1" s="162" t="s">
        <v>284</v>
      </c>
      <c r="B1" s="163"/>
      <c r="C1" s="164"/>
      <c r="D1" s="164"/>
      <c r="E1" s="164"/>
    </row>
    <row r="2">
      <c r="A2" s="175" t="s">
        <v>285</v>
      </c>
      <c r="B2" s="176"/>
      <c r="C2" s="177"/>
      <c r="D2" s="177"/>
      <c r="E2" s="177"/>
    </row>
    <row r="3">
      <c r="A3" s="167" t="s">
        <v>276</v>
      </c>
      <c r="B3" s="168">
        <v>45841.595126898144</v>
      </c>
      <c r="C3" s="169"/>
      <c r="D3" s="169" t="s">
        <v>277</v>
      </c>
      <c r="E3" s="170">
        <f>NOW()</f>
        <v>45865.79487</v>
      </c>
    </row>
    <row r="4">
      <c r="A4" s="171" t="s">
        <v>35</v>
      </c>
      <c r="B4" s="171" t="s">
        <v>286</v>
      </c>
      <c r="C4" s="172"/>
      <c r="D4" s="172"/>
      <c r="E4" s="172"/>
    </row>
    <row r="5">
      <c r="A5" s="173" t="s">
        <v>287</v>
      </c>
      <c r="B5" s="173" t="s">
        <v>288</v>
      </c>
      <c r="C5" s="174"/>
      <c r="D5" s="174"/>
      <c r="E5" s="174"/>
    </row>
    <row r="6">
      <c r="A6" s="173" t="s">
        <v>289</v>
      </c>
      <c r="B6" s="173" t="s">
        <v>290</v>
      </c>
      <c r="C6" s="174"/>
      <c r="D6" s="174"/>
      <c r="E6" s="174"/>
    </row>
    <row r="7">
      <c r="A7" s="173" t="s">
        <v>291</v>
      </c>
      <c r="B7" s="173" t="s">
        <v>292</v>
      </c>
      <c r="C7" s="174"/>
      <c r="D7" s="174"/>
      <c r="E7" s="174"/>
    </row>
    <row r="8">
      <c r="A8" s="173" t="s">
        <v>293</v>
      </c>
      <c r="B8" s="173" t="s">
        <v>294</v>
      </c>
      <c r="C8" s="174"/>
      <c r="D8" s="174"/>
      <c r="E8" s="174"/>
    </row>
    <row r="9">
      <c r="A9" s="174"/>
      <c r="B9" s="174"/>
      <c r="C9" s="174"/>
      <c r="D9" s="174"/>
      <c r="E9" s="174"/>
    </row>
    <row r="10">
      <c r="A10" s="174"/>
      <c r="B10" s="174"/>
      <c r="C10" s="174"/>
      <c r="D10" s="174"/>
      <c r="E10" s="17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5.25"/>
    <col customWidth="1" min="2" max="2" width="26.5"/>
  </cols>
  <sheetData>
    <row r="1">
      <c r="A1" s="162" t="s">
        <v>295</v>
      </c>
      <c r="B1" s="163"/>
      <c r="C1" s="164"/>
      <c r="D1" s="164"/>
      <c r="E1" s="164"/>
    </row>
    <row r="2">
      <c r="A2" s="165"/>
      <c r="B2" s="165"/>
      <c r="C2" s="166"/>
      <c r="D2" s="166"/>
      <c r="E2" s="166"/>
    </row>
    <row r="3">
      <c r="A3" s="167" t="s">
        <v>276</v>
      </c>
      <c r="B3" s="168">
        <v>45812.71873850694</v>
      </c>
      <c r="C3" s="169"/>
      <c r="D3" s="169" t="s">
        <v>277</v>
      </c>
      <c r="E3" s="170">
        <f>NOW()</f>
        <v>45865.79487</v>
      </c>
    </row>
    <row r="4">
      <c r="A4" s="171" t="s">
        <v>45</v>
      </c>
      <c r="B4" s="171" t="s">
        <v>48</v>
      </c>
      <c r="C4" s="172"/>
      <c r="D4" s="172"/>
      <c r="E4" s="172"/>
    </row>
    <row r="5">
      <c r="A5" s="173" t="s">
        <v>296</v>
      </c>
      <c r="B5" s="173" t="s">
        <v>297</v>
      </c>
      <c r="C5" s="174"/>
      <c r="D5" s="174"/>
      <c r="E5" s="174"/>
    </row>
    <row r="6">
      <c r="A6" s="173" t="s">
        <v>298</v>
      </c>
      <c r="B6" s="173" t="s">
        <v>299</v>
      </c>
      <c r="C6" s="174"/>
      <c r="D6" s="174"/>
      <c r="E6" s="174"/>
    </row>
    <row r="7">
      <c r="A7" s="173" t="s">
        <v>300</v>
      </c>
      <c r="B7" s="173" t="s">
        <v>164</v>
      </c>
      <c r="C7" s="174"/>
      <c r="D7" s="174"/>
      <c r="E7" s="174"/>
    </row>
    <row r="8">
      <c r="A8" s="173" t="s">
        <v>301</v>
      </c>
      <c r="B8" s="173" t="s">
        <v>302</v>
      </c>
      <c r="C8" s="174"/>
      <c r="D8" s="174"/>
      <c r="E8" s="174"/>
    </row>
    <row r="9">
      <c r="A9" s="173" t="s">
        <v>303</v>
      </c>
      <c r="B9" s="173" t="s">
        <v>113</v>
      </c>
      <c r="C9" s="174"/>
      <c r="D9" s="174"/>
      <c r="E9" s="174"/>
    </row>
    <row r="10">
      <c r="A10" s="173" t="s">
        <v>304</v>
      </c>
      <c r="B10" s="173" t="s">
        <v>193</v>
      </c>
      <c r="C10" s="174"/>
      <c r="D10" s="174"/>
      <c r="E10" s="174"/>
    </row>
    <row r="11">
      <c r="A11" s="174"/>
      <c r="B11" s="174"/>
      <c r="C11" s="174"/>
      <c r="D11" s="174"/>
      <c r="E11" s="17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2.63" defaultRowHeight="15.75"/>
  <cols>
    <col customWidth="1" min="1" max="1" width="26.0"/>
    <col customWidth="1" min="2" max="2" width="17.88"/>
    <col customWidth="1" min="3" max="3" width="9.63"/>
    <col customWidth="1" min="4" max="4" width="16.5"/>
    <col customWidth="1" min="5" max="5" width="12.63"/>
    <col customWidth="1" min="6" max="6" width="14.5"/>
    <col customWidth="1" min="7" max="7" width="13.5"/>
    <col customWidth="1" min="8" max="8" width="30.38"/>
    <col customWidth="1" min="9" max="9" width="13.5"/>
    <col customWidth="1" min="10" max="10" width="19.0"/>
    <col customWidth="1" min="11" max="11" width="18.25"/>
    <col customWidth="1" min="12" max="12" width="16.13"/>
    <col customWidth="1" min="13" max="13" width="19.75"/>
    <col customWidth="1" min="14" max="14" width="13.88"/>
    <col customWidth="1" min="15" max="15" width="14.63"/>
  </cols>
  <sheetData>
    <row r="1">
      <c r="A1" s="178" t="s">
        <v>305</v>
      </c>
      <c r="B1" s="179"/>
      <c r="C1" s="180"/>
      <c r="D1" s="181"/>
      <c r="E1" s="180"/>
      <c r="F1" s="182"/>
      <c r="G1" s="183"/>
      <c r="H1" s="183"/>
      <c r="I1" s="183"/>
      <c r="J1" s="183"/>
      <c r="K1" s="184"/>
      <c r="L1" s="185"/>
      <c r="M1" s="185"/>
      <c r="N1" s="185"/>
      <c r="O1" s="186"/>
    </row>
    <row r="2">
      <c r="A2" s="187" t="s">
        <v>306</v>
      </c>
      <c r="B2" s="188"/>
      <c r="C2" s="169"/>
      <c r="D2" s="189"/>
      <c r="E2" s="169"/>
      <c r="F2" s="190"/>
      <c r="G2" s="191"/>
      <c r="H2" s="191"/>
      <c r="I2" s="191"/>
      <c r="J2" s="191"/>
      <c r="K2" s="192"/>
      <c r="L2" s="193"/>
      <c r="M2" s="193"/>
      <c r="N2" s="193"/>
      <c r="O2" s="194"/>
    </row>
    <row r="3">
      <c r="A3" s="195" t="s">
        <v>276</v>
      </c>
      <c r="B3" s="196">
        <v>45854.80677202546</v>
      </c>
      <c r="C3" s="197"/>
      <c r="D3" s="198" t="s">
        <v>277</v>
      </c>
      <c r="E3" s="199">
        <f>NOW()</f>
        <v>45865.79487</v>
      </c>
      <c r="F3" s="190"/>
      <c r="G3" s="191"/>
      <c r="H3" s="191"/>
      <c r="I3" s="191"/>
      <c r="J3" s="191"/>
      <c r="K3" s="192"/>
      <c r="L3" s="193"/>
      <c r="M3" s="193"/>
      <c r="N3" s="193"/>
      <c r="O3" s="194"/>
    </row>
    <row r="4">
      <c r="A4" s="200" t="s">
        <v>41</v>
      </c>
      <c r="B4" s="201" t="s">
        <v>307</v>
      </c>
      <c r="C4" s="202" t="s">
        <v>308</v>
      </c>
      <c r="D4" s="203" t="s">
        <v>201</v>
      </c>
      <c r="E4" s="202" t="s">
        <v>309</v>
      </c>
      <c r="F4" s="204" t="s">
        <v>44</v>
      </c>
      <c r="G4" s="204" t="s">
        <v>310</v>
      </c>
      <c r="H4" s="204" t="s">
        <v>202</v>
      </c>
      <c r="I4" s="204" t="s">
        <v>203</v>
      </c>
      <c r="J4" s="204" t="s">
        <v>311</v>
      </c>
      <c r="K4" s="202" t="s">
        <v>312</v>
      </c>
      <c r="L4" s="202" t="s">
        <v>60</v>
      </c>
      <c r="M4" s="202" t="s">
        <v>61</v>
      </c>
      <c r="N4" s="202" t="s">
        <v>62</v>
      </c>
      <c r="O4" s="205"/>
    </row>
    <row r="5">
      <c r="A5" s="206" t="s">
        <v>191</v>
      </c>
      <c r="B5" s="207" t="s">
        <v>313</v>
      </c>
      <c r="C5" s="206"/>
      <c r="D5" s="208" t="s">
        <v>314</v>
      </c>
      <c r="E5" s="209" t="s">
        <v>315</v>
      </c>
      <c r="F5" s="206" t="s">
        <v>316</v>
      </c>
      <c r="G5" s="210" t="s">
        <v>317</v>
      </c>
      <c r="H5" s="211" t="s">
        <v>318</v>
      </c>
      <c r="I5" s="212" t="s">
        <v>319</v>
      </c>
      <c r="J5" s="210" t="s">
        <v>320</v>
      </c>
      <c r="K5" s="213"/>
      <c r="L5" s="214">
        <f>IFERROR(__xludf.DUMMYFUNCTION("IF(
  $A5 = """",
  """",
  IFERROR(
    INDEX(
      FILTER(
        '{INDEX} Tour Pricing History'!$A:$ZZ,
        '{INDEX} Tour Pricing History'!$4:$4 = ""Current Original Tour Cost""
      ),
      MATCH($A5, '{INDEX} Tour Pricing History'!$A:$A, 0)
 "&amp;"   ),
    """"
  )
)
"),430.0)</f>
        <v>430</v>
      </c>
      <c r="M5" s="215" t="str">
        <f>IFERROR(__xludf.DUMMYFUNCTION("IF(
  $A5 = """",
  """",
  IFERROR(
    INDEX(
      FILTER(
        '{INDEX} Tour Pricing History'!$A:$ZZ,
        '{INDEX} Tour Pricing History'!$4:$4 = ""Current Discounted Tour Cost""
      ),
      MATCH($A5, '{INDEX} Tour Pricing History'!$A:$A, 0)"&amp;"
    ),
    """"
  )
)
"),"")</f>
        <v/>
      </c>
      <c r="N5" s="214">
        <f>IFERROR(__xludf.DUMMYFUNCTION("IF(
  $A5 = """",
  """",
  IFERROR(
    INDEX(
      FILTER(
        '{INDEX} Tour Pricing History'!$A:$ZZ,
        '{INDEX} Tour Pricing History'!$4:$4 = ""Current Reservation Fee""
      ),
      MATCH($A5, '{INDEX} Tour Pricing History'!$A:$A, 0)
    "&amp;"),
    """"
  )
)
"),150.0)</f>
        <v>150</v>
      </c>
      <c r="O5" s="216"/>
    </row>
    <row r="6">
      <c r="A6" s="206" t="s">
        <v>112</v>
      </c>
      <c r="B6" s="207" t="s">
        <v>321</v>
      </c>
      <c r="C6" s="206"/>
      <c r="D6" s="208" t="s">
        <v>322</v>
      </c>
      <c r="E6" s="209" t="s">
        <v>323</v>
      </c>
      <c r="F6" s="206" t="s">
        <v>324</v>
      </c>
      <c r="G6" s="210" t="s">
        <v>325</v>
      </c>
      <c r="H6" s="211" t="s">
        <v>326</v>
      </c>
      <c r="I6" s="210" t="s">
        <v>327</v>
      </c>
      <c r="J6" s="210" t="s">
        <v>328</v>
      </c>
      <c r="K6" s="217" t="s">
        <v>329</v>
      </c>
      <c r="L6" s="214">
        <f>IFERROR(__xludf.DUMMYFUNCTION("IF(
  $A6 = """",
  """",
  IFERROR(
    INDEX(
      FILTER(
        '{INDEX} Tour Pricing History'!$A:$ZZ,
        '{INDEX} Tour Pricing History'!$4:$4 = ""Current Original Tour Cost""
      ),
      MATCH($A6, '{INDEX} Tour Pricing History'!$A:$A, 0)
 "&amp;"   ),
    """"
  )
)
"),1100.0)</f>
        <v>1100</v>
      </c>
      <c r="M6" s="215" t="str">
        <f>IFERROR(__xludf.DUMMYFUNCTION("IF(
  $A6 = """",
  """",
  IFERROR(
    INDEX(
      FILTER(
        '{INDEX} Tour Pricing History'!$A:$ZZ,
        '{INDEX} Tour Pricing History'!$4:$4 = ""Current Discounted Tour Cost""
      ),
      MATCH($A6, '{INDEX} Tour Pricing History'!$A:$A, 0)"&amp;"
    ),
    """"
  )
)
"),"")</f>
        <v/>
      </c>
      <c r="N6" s="214">
        <f>IFERROR(__xludf.DUMMYFUNCTION("IF(
  $A6 = """",
  """",
  IFERROR(
    INDEX(
      FILTER(
        '{INDEX} Tour Pricing History'!$A:$ZZ,
        '{INDEX} Tour Pricing History'!$4:$4 = ""Current Reservation Fee""
      ),
      MATCH($A6, '{INDEX} Tour Pricing History'!$A:$A, 0)
    "&amp;"),
    """"
  )
)
"),150.0)</f>
        <v>150</v>
      </c>
      <c r="O6" s="216"/>
    </row>
    <row r="7">
      <c r="A7" s="206" t="s">
        <v>108</v>
      </c>
      <c r="B7" s="207" t="s">
        <v>330</v>
      </c>
      <c r="C7" s="206"/>
      <c r="D7" s="208" t="s">
        <v>331</v>
      </c>
      <c r="E7" s="209" t="s">
        <v>332</v>
      </c>
      <c r="F7" s="206" t="s">
        <v>324</v>
      </c>
      <c r="G7" s="210" t="s">
        <v>333</v>
      </c>
      <c r="H7" s="211" t="s">
        <v>334</v>
      </c>
      <c r="I7" s="212" t="s">
        <v>335</v>
      </c>
      <c r="J7" s="210" t="s">
        <v>336</v>
      </c>
      <c r="K7" s="217" t="s">
        <v>337</v>
      </c>
      <c r="L7" s="214">
        <f>IFERROR(__xludf.DUMMYFUNCTION("IF(
  $A7 = """",
  """",
  IFERROR(
    INDEX(
      FILTER(
        '{INDEX} Tour Pricing History'!$A:$ZZ,
        '{INDEX} Tour Pricing History'!$4:$4 = ""Current Original Tour Cost""
      ),
      MATCH($A7, '{INDEX} Tour Pricing History'!$A:$A, 0)
 "&amp;"   ),
    """"
  )
)
"),1100.0)</f>
        <v>1100</v>
      </c>
      <c r="M7" s="215" t="str">
        <f>IFERROR(__xludf.DUMMYFUNCTION("IF(
  $A7 = """",
  """",
  IFERROR(
    INDEX(
      FILTER(
        '{INDEX} Tour Pricing History'!$A:$ZZ,
        '{INDEX} Tour Pricing History'!$4:$4 = ""Current Discounted Tour Cost""
      ),
      MATCH($A7, '{INDEX} Tour Pricing History'!$A:$A, 0)"&amp;"
    ),
    """"
  )
)
"),"")</f>
        <v/>
      </c>
      <c r="N7" s="214">
        <f>IFERROR(__xludf.DUMMYFUNCTION("IF(
  $A7 = """",
  """",
  IFERROR(
    INDEX(
      FILTER(
        '{INDEX} Tour Pricing History'!$A:$ZZ,
        '{INDEX} Tour Pricing History'!$4:$4 = ""Current Reservation Fee""
      ),
      MATCH($A7, '{INDEX} Tour Pricing History'!$A:$A, 0)
    "&amp;"),
    """"
  )
)
"),150.0)</f>
        <v>150</v>
      </c>
      <c r="O7" s="216"/>
    </row>
    <row r="8">
      <c r="A8" s="218" t="s">
        <v>338</v>
      </c>
      <c r="B8" s="219" t="s">
        <v>339</v>
      </c>
      <c r="C8" s="206"/>
      <c r="D8" s="208" t="s">
        <v>340</v>
      </c>
      <c r="E8" s="209" t="s">
        <v>341</v>
      </c>
      <c r="F8" s="206" t="s">
        <v>342</v>
      </c>
      <c r="G8" s="210" t="s">
        <v>343</v>
      </c>
      <c r="H8" s="211" t="s">
        <v>344</v>
      </c>
      <c r="I8" s="210" t="s">
        <v>345</v>
      </c>
      <c r="J8" s="210" t="s">
        <v>346</v>
      </c>
      <c r="K8" s="217" t="s">
        <v>347</v>
      </c>
      <c r="L8" s="214">
        <f>IFERROR(__xludf.DUMMYFUNCTION("IF(
  $A8 = """",
  """",
  IFERROR(
    INDEX(
      FILTER(
        '{INDEX} Tour Pricing History'!$A:$ZZ,
        '{INDEX} Tour Pricing History'!$4:$4 = ""Current Original Tour Cost""
      ),
      MATCH($A8, '{INDEX} Tour Pricing History'!$A:$A, 0)
 "&amp;"   ),
    """"
  )
)
"),1300.0)</f>
        <v>1300</v>
      </c>
      <c r="M8" s="215" t="str">
        <f>IFERROR(__xludf.DUMMYFUNCTION("IF(
  $A8 = """",
  """",
  IFERROR(
    INDEX(
      FILTER(
        '{INDEX} Tour Pricing History'!$A:$ZZ,
        '{INDEX} Tour Pricing History'!$4:$4 = ""Current Discounted Tour Cost""
      ),
      MATCH($A8, '{INDEX} Tour Pricing History'!$A:$A, 0)"&amp;"
    ),
    """"
  )
)
"),"")</f>
        <v/>
      </c>
      <c r="N8" s="214">
        <f>IFERROR(__xludf.DUMMYFUNCTION("IF(
  $A8 = """",
  """",
  IFERROR(
    INDEX(
      FILTER(
        '{INDEX} Tour Pricing History'!$A:$ZZ,
        '{INDEX} Tour Pricing History'!$4:$4 = ""Current Reservation Fee""
      ),
      MATCH($A8, '{INDEX} Tour Pricing History'!$A:$A, 0)
    "&amp;"),
    """"
  )
)
"),200.0)</f>
        <v>200</v>
      </c>
      <c r="O8" s="216"/>
    </row>
    <row r="9">
      <c r="A9" s="218" t="s">
        <v>152</v>
      </c>
      <c r="B9" s="207" t="s">
        <v>348</v>
      </c>
      <c r="C9" s="206"/>
      <c r="D9" s="208" t="s">
        <v>349</v>
      </c>
      <c r="E9" s="209" t="s">
        <v>350</v>
      </c>
      <c r="F9" s="206" t="s">
        <v>351</v>
      </c>
      <c r="G9" s="210" t="s">
        <v>352</v>
      </c>
      <c r="H9" s="211" t="s">
        <v>353</v>
      </c>
      <c r="I9" s="210" t="s">
        <v>354</v>
      </c>
      <c r="J9" s="210" t="s">
        <v>355</v>
      </c>
      <c r="K9" s="217" t="s">
        <v>356</v>
      </c>
      <c r="L9" s="214">
        <f>IFERROR(__xludf.DUMMYFUNCTION("IF(
  $A9 = """",
  """",
  IFERROR(
    INDEX(
      FILTER(
        '{INDEX} Tour Pricing History'!$A:$ZZ,
        '{INDEX} Tour Pricing History'!$4:$4 = ""Current Original Tour Cost""
      ),
      MATCH($A9, '{INDEX} Tour Pricing History'!$A:$A, 0)
 "&amp;"   ),
    """"
  )
)
"),1100.0)</f>
        <v>1100</v>
      </c>
      <c r="M9" s="215" t="str">
        <f>IFERROR(__xludf.DUMMYFUNCTION("IF(
  $A9 = """",
  """",
  IFERROR(
    INDEX(
      FILTER(
        '{INDEX} Tour Pricing History'!$A:$ZZ,
        '{INDEX} Tour Pricing History'!$4:$4 = ""Current Discounted Tour Cost""
      ),
      MATCH($A9, '{INDEX} Tour Pricing History'!$A:$A, 0)"&amp;"
    ),
    """"
  )
)
"),"")</f>
        <v/>
      </c>
      <c r="N9" s="214">
        <f>IFERROR(__xludf.DUMMYFUNCTION("IF(
  $A9 = """",
  """",
  IFERROR(
    INDEX(
      FILTER(
        '{INDEX} Tour Pricing History'!$A:$ZZ,
        '{INDEX} Tour Pricing History'!$4:$4 = ""Current Reservation Fee""
      ),
      MATCH($A9, '{INDEX} Tour Pricing History'!$A:$A, 0)
    "&amp;"),
    """"
  )
)
"),150.0)</f>
        <v>150</v>
      </c>
      <c r="O9" s="216"/>
    </row>
    <row r="10">
      <c r="A10" s="218" t="s">
        <v>357</v>
      </c>
      <c r="B10" s="207" t="s">
        <v>358</v>
      </c>
      <c r="C10" s="206"/>
      <c r="D10" s="208" t="s">
        <v>359</v>
      </c>
      <c r="E10" s="209" t="s">
        <v>360</v>
      </c>
      <c r="F10" s="206" t="s">
        <v>324</v>
      </c>
      <c r="G10" s="220">
        <v>46045.0</v>
      </c>
      <c r="H10" s="211" t="s">
        <v>361</v>
      </c>
      <c r="I10" s="210" t="s">
        <v>362</v>
      </c>
      <c r="J10" s="210" t="s">
        <v>363</v>
      </c>
      <c r="K10" s="217" t="s">
        <v>364</v>
      </c>
      <c r="L10" s="214">
        <f>IFERROR(__xludf.DUMMYFUNCTION("IF(
  $A10 = """",
  """",
  IFERROR(
    INDEX(
      FILTER(
        '{INDEX} Tour Pricing History'!$A:$ZZ,
        '{INDEX} Tour Pricing History'!$4:$4 = ""Current Original Tour Cost""
      ),
      MATCH($A10, '{INDEX} Tour Pricing History'!$A:$A, 0)"&amp;"
    ),
    """"
  )
)
"),2399.0)</f>
        <v>2399</v>
      </c>
      <c r="M10" s="215" t="str">
        <f>IFERROR(__xludf.DUMMYFUNCTION("IF(
  $A10 = """",
  """",
  IFERROR(
    INDEX(
      FILTER(
        '{INDEX} Tour Pricing History'!$A:$ZZ,
        '{INDEX} Tour Pricing History'!$4:$4 = ""Current Discounted Tour Cost""
      ),
      MATCH($A10, '{INDEX} Tour Pricing History'!$A:$A, "&amp;"0)
    ),
    """"
  )
)
"),"")</f>
        <v/>
      </c>
      <c r="N10" s="214">
        <f>IFERROR(__xludf.DUMMYFUNCTION("IF(
  $A10 = """",
  """",
  IFERROR(
    INDEX(
      FILTER(
        '{INDEX} Tour Pricing History'!$A:$ZZ,
        '{INDEX} Tour Pricing History'!$4:$4 = ""Current Reservation Fee""
      ),
      MATCH($A10, '{INDEX} Tour Pricing History'!$A:$A, 0)
  "&amp;"  ),
    """"
  )
)
"),250.0)</f>
        <v>250</v>
      </c>
      <c r="O10" s="216"/>
    </row>
    <row r="11">
      <c r="A11" s="218" t="s">
        <v>365</v>
      </c>
      <c r="B11" s="207" t="s">
        <v>366</v>
      </c>
      <c r="C11" s="206"/>
      <c r="D11" s="208" t="s">
        <v>367</v>
      </c>
      <c r="E11" s="209" t="s">
        <v>368</v>
      </c>
      <c r="F11" s="206" t="s">
        <v>351</v>
      </c>
      <c r="G11" s="220">
        <v>46056.0</v>
      </c>
      <c r="H11" s="211" t="s">
        <v>369</v>
      </c>
      <c r="I11" s="212" t="s">
        <v>370</v>
      </c>
      <c r="J11" s="210" t="s">
        <v>371</v>
      </c>
      <c r="K11" s="217" t="s">
        <v>372</v>
      </c>
      <c r="L11" s="214">
        <f>IFERROR(__xludf.DUMMYFUNCTION("IF(
  $A11 = """",
  """",
  IFERROR(
    INDEX(
      FILTER(
        '{INDEX} Tour Pricing History'!$A:$ZZ,
        '{INDEX} Tour Pricing History'!$4:$4 = ""Current Original Tour Cost""
      ),
      MATCH($A11, '{INDEX} Tour Pricing History'!$A:$A, 0)"&amp;"
    ),
    """"
  )
)
"),1700.0)</f>
        <v>1700</v>
      </c>
      <c r="M11" s="215" t="str">
        <f>IFERROR(__xludf.DUMMYFUNCTION("IF(
  $A11 = """",
  """",
  IFERROR(
    INDEX(
      FILTER(
        '{INDEX} Tour Pricing History'!$A:$ZZ,
        '{INDEX} Tour Pricing History'!$4:$4 = ""Current Discounted Tour Cost""
      ),
      MATCH($A11, '{INDEX} Tour Pricing History'!$A:$A, "&amp;"0)
    ),
    """"
  )
)
"),"")</f>
        <v/>
      </c>
      <c r="N11" s="214">
        <f>IFERROR(__xludf.DUMMYFUNCTION("IF(
  $A11 = """",
  """",
  IFERROR(
    INDEX(
      FILTER(
        '{INDEX} Tour Pricing History'!$A:$ZZ,
        '{INDEX} Tour Pricing History'!$4:$4 = ""Current Reservation Fee""
      ),
      MATCH($A11, '{INDEX} Tour Pricing History'!$A:$A, 0)
  "&amp;"  ),
    """"
  )
)
"),200.0)</f>
        <v>200</v>
      </c>
      <c r="O11" s="216"/>
    </row>
    <row r="12">
      <c r="A12" s="218" t="s">
        <v>373</v>
      </c>
      <c r="B12" s="207" t="s">
        <v>374</v>
      </c>
      <c r="C12" s="206"/>
      <c r="D12" s="208" t="s">
        <v>375</v>
      </c>
      <c r="E12" s="209" t="s">
        <v>376</v>
      </c>
      <c r="F12" s="206" t="s">
        <v>324</v>
      </c>
      <c r="G12" s="210" t="s">
        <v>377</v>
      </c>
      <c r="H12" s="211" t="s">
        <v>378</v>
      </c>
      <c r="I12" s="210" t="s">
        <v>379</v>
      </c>
      <c r="J12" s="210" t="s">
        <v>380</v>
      </c>
      <c r="K12" s="217" t="s">
        <v>381</v>
      </c>
      <c r="L12" s="214">
        <f>IFERROR(__xludf.DUMMYFUNCTION("IF(
  $A12 = """",
  """",
  IFERROR(
    INDEX(
      FILTER(
        '{INDEX} Tour Pricing History'!$A:$ZZ,
        '{INDEX} Tour Pricing History'!$4:$4 = ""Current Original Tour Cost""
      ),
      MATCH($A12, '{INDEX} Tour Pricing History'!$A:$A, 0)"&amp;"
    ),
    """"
  )
)
"),999.0)</f>
        <v>999</v>
      </c>
      <c r="M12" s="215">
        <f>IFERROR(__xludf.DUMMYFUNCTION("IF(
  $A12 = """",
  """",
  IFERROR(
    INDEX(
      FILTER(
        '{INDEX} Tour Pricing History'!$A:$ZZ,
        '{INDEX} Tour Pricing History'!$4:$4 = ""Current Discounted Tour Cost""
      ),
      MATCH($A12, '{INDEX} Tour Pricing History'!$A:$A, "&amp;"0)
    ),
    """"
  )
)
"),899.0)</f>
        <v>899</v>
      </c>
      <c r="N12" s="214">
        <f>IFERROR(__xludf.DUMMYFUNCTION("IF(
  $A12 = """",
  """",
  IFERROR(
    INDEX(
      FILTER(
        '{INDEX} Tour Pricing History'!$A:$ZZ,
        '{INDEX} Tour Pricing History'!$4:$4 = ""Current Reservation Fee""
      ),
      MATCH($A12, '{INDEX} Tour Pricing History'!$A:$A, 0)
  "&amp;"  ),
    """"
  )
)
"),150.0)</f>
        <v>150</v>
      </c>
      <c r="O12" s="216"/>
    </row>
    <row r="13">
      <c r="A13" s="221" t="s">
        <v>162</v>
      </c>
      <c r="B13" s="219" t="s">
        <v>382</v>
      </c>
      <c r="C13" s="222"/>
      <c r="D13" s="208" t="s">
        <v>383</v>
      </c>
      <c r="E13" s="209" t="s">
        <v>384</v>
      </c>
      <c r="F13" s="206" t="s">
        <v>385</v>
      </c>
      <c r="G13" s="210" t="s">
        <v>386</v>
      </c>
      <c r="H13" s="211" t="s">
        <v>387</v>
      </c>
      <c r="I13" s="210" t="s">
        <v>388</v>
      </c>
      <c r="J13" s="210" t="s">
        <v>389</v>
      </c>
      <c r="K13" s="217" t="s">
        <v>390</v>
      </c>
      <c r="L13" s="214">
        <f>IFERROR(__xludf.DUMMYFUNCTION("IF(
  $A13 = """",
  """",
  IFERROR(
    INDEX(
      FILTER(
        '{INDEX} Tour Pricing History'!$A:$ZZ,
        '{INDEX} Tour Pricing History'!$4:$4 = ""Current Original Tour Cost""
      ),
      MATCH($A13, '{INDEX} Tour Pricing History'!$A:$A, 0)"&amp;"
    ),
    """"
  )
)
"),999.0)</f>
        <v>999</v>
      </c>
      <c r="M13" s="215">
        <f>IFERROR(__xludf.DUMMYFUNCTION("IF(
  $A13 = """",
  """",
  IFERROR(
    INDEX(
      FILTER(
        '{INDEX} Tour Pricing History'!$A:$ZZ,
        '{INDEX} Tour Pricing History'!$4:$4 = ""Current Discounted Tour Cost""
      ),
      MATCH($A13, '{INDEX} Tour Pricing History'!$A:$A, "&amp;"0)
    ),
    """"
  )
)
"),899.0)</f>
        <v>899</v>
      </c>
      <c r="N13" s="214">
        <f>IFERROR(__xludf.DUMMYFUNCTION("IF(
  $A13 = """",
  """",
  IFERROR(
    INDEX(
      FILTER(
        '{INDEX} Tour Pricing History'!$A:$ZZ,
        '{INDEX} Tour Pricing History'!$4:$4 = ""Current Reservation Fee""
      ),
      MATCH($A13, '{INDEX} Tour Pricing History'!$A:$A, 0)
  "&amp;"  ),
    """"
  )
)
"),150.0)</f>
        <v>150</v>
      </c>
      <c r="O13" s="216"/>
    </row>
    <row r="14">
      <c r="A14" s="206" t="s">
        <v>391</v>
      </c>
      <c r="B14" s="207" t="s">
        <v>392</v>
      </c>
      <c r="C14" s="216"/>
      <c r="D14" s="208" t="s">
        <v>383</v>
      </c>
      <c r="E14" s="209" t="s">
        <v>393</v>
      </c>
      <c r="F14" s="206" t="s">
        <v>385</v>
      </c>
      <c r="G14" s="220">
        <v>46082.0</v>
      </c>
      <c r="H14" s="211" t="s">
        <v>387</v>
      </c>
      <c r="I14" s="210" t="s">
        <v>394</v>
      </c>
      <c r="J14" s="210" t="s">
        <v>395</v>
      </c>
      <c r="K14" s="217" t="s">
        <v>396</v>
      </c>
      <c r="L14" s="214">
        <f>IFERROR(__xludf.DUMMYFUNCTION("IF(
  $A14 = """",
  """",
  IFERROR(
    INDEX(
      FILTER(
        '{INDEX} Tour Pricing History'!$A:$ZZ,
        '{INDEX} Tour Pricing History'!$4:$4 = ""Current Original Tour Cost""
      ),
      MATCH($A14, '{INDEX} Tour Pricing History'!$A:$A, 0)"&amp;"
    ),
    """"
  )
)
"),999.0)</f>
        <v>999</v>
      </c>
      <c r="M14" s="215" t="str">
        <f>IFERROR(__xludf.DUMMYFUNCTION("IF(
  $A14 = """",
  """",
  IFERROR(
    INDEX(
      FILTER(
        '{INDEX} Tour Pricing History'!$A:$ZZ,
        '{INDEX} Tour Pricing History'!$4:$4 = ""Current Discounted Tour Cost""
      ),
      MATCH($A14, '{INDEX} Tour Pricing History'!$A:$A, "&amp;"0)
    ),
    """"
  )
)
"),"")</f>
        <v/>
      </c>
      <c r="N14" s="214">
        <f>IFERROR(__xludf.DUMMYFUNCTION("IF(
  $A14 = """",
  """",
  IFERROR(
    INDEX(
      FILTER(
        '{INDEX} Tour Pricing History'!$A:$ZZ,
        '{INDEX} Tour Pricing History'!$4:$4 = ""Current Reservation Fee""
      ),
      MATCH($A14, '{INDEX} Tour Pricing History'!$A:$A, 0)
  "&amp;"  ),
    """"
  )
)
"),150.0)</f>
        <v>150</v>
      </c>
      <c r="O14" s="216"/>
    </row>
    <row r="15">
      <c r="A15" s="206" t="s">
        <v>397</v>
      </c>
      <c r="B15" s="207" t="s">
        <v>398</v>
      </c>
      <c r="C15" s="206"/>
      <c r="D15" s="208" t="s">
        <v>399</v>
      </c>
      <c r="E15" s="209" t="s">
        <v>400</v>
      </c>
      <c r="F15" s="206" t="s">
        <v>401</v>
      </c>
      <c r="G15" s="220">
        <v>45892.0</v>
      </c>
      <c r="H15" s="211" t="s">
        <v>402</v>
      </c>
      <c r="I15" s="210" t="s">
        <v>403</v>
      </c>
      <c r="J15" s="210" t="s">
        <v>404</v>
      </c>
      <c r="K15" s="217" t="s">
        <v>405</v>
      </c>
      <c r="L15" s="214">
        <f>IFERROR(__xludf.DUMMYFUNCTION("IF(
  $A15 = """",
  """",
  IFERROR(
    INDEX(
      FILTER(
        '{INDEX} Tour Pricing History'!$A:$ZZ,
        '{INDEX} Tour Pricing History'!$4:$4 = ""Current Original Tour Cost""
      ),
      MATCH($A15, '{INDEX} Tour Pricing History'!$A:$A, 0)"&amp;"
    ),
    """"
  )
)
"),1899.0)</f>
        <v>1899</v>
      </c>
      <c r="M15" s="215" t="str">
        <f>IFERROR(__xludf.DUMMYFUNCTION("IF(
  $A15 = """",
  """",
  IFERROR(
    INDEX(
      FILTER(
        '{INDEX} Tour Pricing History'!$A:$ZZ,
        '{INDEX} Tour Pricing History'!$4:$4 = ""Current Discounted Tour Cost""
      ),
      MATCH($A15, '{INDEX} Tour Pricing History'!$A:$A, "&amp;"0)
    ),
    """"
  )
)
"),"")</f>
        <v/>
      </c>
      <c r="N15" s="214">
        <f>IFERROR(__xludf.DUMMYFUNCTION("IF(
  $A15 = """",
  """",
  IFERROR(
    INDEX(
      FILTER(
        '{INDEX} Tour Pricing History'!$A:$ZZ,
        '{INDEX} Tour Pricing History'!$4:$4 = ""Current Reservation Fee""
      ),
      MATCH($A15, '{INDEX} Tour Pricing History'!$A:$A, 0)
  "&amp;"  ),
    """"
  )
)
"),150.0)</f>
        <v>150</v>
      </c>
      <c r="O15" s="216"/>
    </row>
    <row r="16">
      <c r="A16" s="206" t="s">
        <v>406</v>
      </c>
      <c r="B16" s="207" t="s">
        <v>407</v>
      </c>
      <c r="C16" s="216"/>
      <c r="D16" s="208" t="s">
        <v>408</v>
      </c>
      <c r="E16" s="209" t="s">
        <v>409</v>
      </c>
      <c r="F16" s="206" t="s">
        <v>410</v>
      </c>
      <c r="G16" s="220">
        <v>45972.0</v>
      </c>
      <c r="H16" s="211" t="s">
        <v>411</v>
      </c>
      <c r="I16" s="210" t="s">
        <v>412</v>
      </c>
      <c r="J16" s="210" t="s">
        <v>413</v>
      </c>
      <c r="K16" s="217" t="s">
        <v>414</v>
      </c>
      <c r="L16" s="214">
        <f>IFERROR(__xludf.DUMMYFUNCTION("IF(
  $A16 = """",
  """",
  IFERROR(
    INDEX(
      FILTER(
        '{INDEX} Tour Pricing History'!$A:$ZZ,
        '{INDEX} Tour Pricing History'!$4:$4 = ""Current Original Tour Cost""
      ),
      MATCH($A16, '{INDEX} Tour Pricing History'!$A:$A, 0)"&amp;"
    ),
    """"
  )
)
"),1799.0)</f>
        <v>1799</v>
      </c>
      <c r="M16" s="215" t="str">
        <f>IFERROR(__xludf.DUMMYFUNCTION("IF(
  $A16 = """",
  """",
  IFERROR(
    INDEX(
      FILTER(
        '{INDEX} Tour Pricing History'!$A:$ZZ,
        '{INDEX} Tour Pricing History'!$4:$4 = ""Current Discounted Tour Cost""
      ),
      MATCH($A16, '{INDEX} Tour Pricing History'!$A:$A, "&amp;"0)
    ),
    """"
  )
)
"),"")</f>
        <v/>
      </c>
      <c r="N16" s="214">
        <f>IFERROR(__xludf.DUMMYFUNCTION("IF(
  $A16 = """",
  """",
  IFERROR(
    INDEX(
      FILTER(
        '{INDEX} Tour Pricing History'!$A:$ZZ,
        '{INDEX} Tour Pricing History'!$4:$4 = ""Current Reservation Fee""
      ),
      MATCH($A16, '{INDEX} Tour Pricing History'!$A:$A, 0)
  "&amp;"  ),
    """"
  )
)
"),200.0)</f>
        <v>200</v>
      </c>
      <c r="O16" s="216"/>
    </row>
    <row r="17">
      <c r="A17" s="216"/>
      <c r="B17" s="223"/>
      <c r="C17" s="216"/>
      <c r="D17" s="224"/>
      <c r="E17" s="225"/>
      <c r="F17" s="216"/>
      <c r="G17" s="226"/>
      <c r="H17" s="227"/>
      <c r="I17" s="226"/>
      <c r="J17" s="226"/>
      <c r="K17" s="213"/>
      <c r="L17" s="214" t="str">
        <f>IFERROR(__xludf.DUMMYFUNCTION("IF(
  $A17 = """",
  """",
  IFERROR(
    INDEX(
      FILTER(
        '{INDEX} Tour Pricing History'!$A:$ZZ,
        '{INDEX} Tour Pricing History'!$4:$4 = ""Current Original Tour Cost""
      ),
      MATCH($A17, '{INDEX} Tour Pricing History'!$A:$A, 0)"&amp;"
    ),
    """"
  )
)
"),"")</f>
        <v/>
      </c>
      <c r="M17" s="215" t="str">
        <f>IFERROR(__xludf.DUMMYFUNCTION("IF(
  $A17 = """",
  """",
  IFERROR(
    INDEX(
      FILTER(
        '{INDEX} Tour Pricing History'!$A:$ZZ,
        '{INDEX} Tour Pricing History'!$4:$4 = ""Current Discounted Tour Cost""
      ),
      MATCH($A17, '{INDEX} Tour Pricing History'!$A:$A, "&amp;"0)
    ),
    """"
  )
)
"),"")</f>
        <v/>
      </c>
      <c r="N17" s="214" t="str">
        <f>IFERROR(__xludf.DUMMYFUNCTION("IF(
  $A17 = """",
  """",
  IFERROR(
    INDEX(
      FILTER(
        '{INDEX} Tour Pricing History'!$A:$ZZ,
        '{INDEX} Tour Pricing History'!$4:$4 = ""Current Reservation Fee""
      ),
      MATCH($A17, '{INDEX} Tour Pricing History'!$A:$A, 0)
  "&amp;"  ),
    """"
  )
)
"),"")</f>
        <v/>
      </c>
      <c r="O17" s="216"/>
    </row>
    <row r="18">
      <c r="A18" s="216"/>
      <c r="B18" s="223"/>
      <c r="C18" s="216"/>
      <c r="D18" s="224"/>
      <c r="E18" s="225"/>
      <c r="F18" s="216"/>
      <c r="G18" s="226"/>
      <c r="H18" s="227"/>
      <c r="I18" s="226"/>
      <c r="J18" s="226"/>
      <c r="K18" s="213"/>
      <c r="L18" s="214" t="str">
        <f>IFERROR(__xludf.DUMMYFUNCTION("IF(
  $A18 = """",
  """",
  IFERROR(
    INDEX(
      FILTER(
        '{INDEX} Tour Pricing History'!$A:$ZZ,
        '{INDEX} Tour Pricing History'!$4:$4 = ""Current Original Tour Cost""
      ),
      MATCH($A18, '{INDEX} Tour Pricing History'!$A:$A, 0)"&amp;"
    ),
    """"
  )
)
"),"")</f>
        <v/>
      </c>
      <c r="M18" s="215" t="str">
        <f>IFERROR(__xludf.DUMMYFUNCTION("IF(
  $A18 = """",
  """",
  IFERROR(
    INDEX(
      FILTER(
        '{INDEX} Tour Pricing History'!$A:$ZZ,
        '{INDEX} Tour Pricing History'!$4:$4 = ""Current Discounted Tour Cost""
      ),
      MATCH($A18, '{INDEX} Tour Pricing History'!$A:$A, "&amp;"0)
    ),
    """"
  )
)
"),"")</f>
        <v/>
      </c>
      <c r="N18" s="214" t="str">
        <f>IFERROR(__xludf.DUMMYFUNCTION("IF(
  $A18 = """",
  """",
  IFERROR(
    INDEX(
      FILTER(
        '{INDEX} Tour Pricing History'!$A:$ZZ,
        '{INDEX} Tour Pricing History'!$4:$4 = ""Current Reservation Fee""
      ),
      MATCH($A18, '{INDEX} Tour Pricing History'!$A:$A, 0)
  "&amp;"  ),
    """"
  )
)
"),"")</f>
        <v/>
      </c>
      <c r="O18" s="216"/>
    </row>
    <row r="19">
      <c r="A19" s="216"/>
      <c r="B19" s="223"/>
      <c r="C19" s="216"/>
      <c r="D19" s="224"/>
      <c r="E19" s="225"/>
      <c r="F19" s="216"/>
      <c r="G19" s="226"/>
      <c r="H19" s="227"/>
      <c r="I19" s="226"/>
      <c r="J19" s="226"/>
      <c r="K19" s="213"/>
      <c r="L19" s="214" t="str">
        <f>IFERROR(__xludf.DUMMYFUNCTION("IF(
  $A19 = """",
  """",
  IFERROR(
    INDEX(
      FILTER(
        '{INDEX} Tour Pricing History'!$A:$ZZ,
        '{INDEX} Tour Pricing History'!$4:$4 = ""Current Original Tour Cost""
      ),
      MATCH($A19, '{INDEX} Tour Pricing History'!$A:$A, 0)"&amp;"
    ),
    """"
  )
)
"),"")</f>
        <v/>
      </c>
      <c r="M19" s="215" t="str">
        <f>IFERROR(__xludf.DUMMYFUNCTION("IF(
  $A19 = """",
  """",
  IFERROR(
    INDEX(
      FILTER(
        '{INDEX} Tour Pricing History'!$A:$ZZ,
        '{INDEX} Tour Pricing History'!$4:$4 = ""Current Discounted Tour Cost""
      ),
      MATCH($A19, '{INDEX} Tour Pricing History'!$A:$A, "&amp;"0)
    ),
    """"
  )
)
"),"")</f>
        <v/>
      </c>
      <c r="N19" s="214" t="str">
        <f>IFERROR(__xludf.DUMMYFUNCTION("IF(
  $A19 = """",
  """",
  IFERROR(
    INDEX(
      FILTER(
        '{INDEX} Tour Pricing History'!$A:$ZZ,
        '{INDEX} Tour Pricing History'!$4:$4 = ""Current Reservation Fee""
      ),
      MATCH($A19, '{INDEX} Tour Pricing History'!$A:$A, 0)
  "&amp;"  ),
    """"
  )
)
"),"")</f>
        <v/>
      </c>
      <c r="O19" s="216"/>
    </row>
    <row r="20">
      <c r="A20" s="216"/>
      <c r="B20" s="223"/>
      <c r="C20" s="216"/>
      <c r="D20" s="224"/>
      <c r="E20" s="225"/>
      <c r="F20" s="216"/>
      <c r="G20" s="226"/>
      <c r="H20" s="227"/>
      <c r="I20" s="226"/>
      <c r="J20" s="226"/>
      <c r="K20" s="213"/>
      <c r="L20" s="214" t="str">
        <f>IFERROR(__xludf.DUMMYFUNCTION("IF(
  $A20 = """",
  """",
  IFERROR(
    INDEX(
      FILTER(
        '{INDEX} Tour Pricing History'!$A:$ZZ,
        '{INDEX} Tour Pricing History'!$4:$4 = ""Current Original Tour Cost""
      ),
      MATCH($A20, '{INDEX} Tour Pricing History'!$A:$A, 0)"&amp;"
    ),
    """"
  )
)
"),"")</f>
        <v/>
      </c>
      <c r="M20" s="215" t="str">
        <f>IFERROR(__xludf.DUMMYFUNCTION("IF(
  $A20 = """",
  """",
  IFERROR(
    INDEX(
      FILTER(
        '{INDEX} Tour Pricing History'!$A:$ZZ,
        '{INDEX} Tour Pricing History'!$4:$4 = ""Current Discounted Tour Cost""
      ),
      MATCH($A20, '{INDEX} Tour Pricing History'!$A:$A, "&amp;"0)
    ),
    """"
  )
)
"),"")</f>
        <v/>
      </c>
      <c r="N20" s="214" t="str">
        <f>IFERROR(__xludf.DUMMYFUNCTION("IF(
  $A20 = """",
  """",
  IFERROR(
    INDEX(
      FILTER(
        '{INDEX} Tour Pricing History'!$A:$ZZ,
        '{INDEX} Tour Pricing History'!$4:$4 = ""Current Reservation Fee""
      ),
      MATCH($A20, '{INDEX} Tour Pricing History'!$A:$A, 0)
  "&amp;"  ),
    """"
  )
)
"),"")</f>
        <v/>
      </c>
      <c r="O20" s="216"/>
    </row>
    <row r="21">
      <c r="A21" s="216"/>
      <c r="B21" s="223"/>
      <c r="C21" s="216"/>
      <c r="D21" s="224"/>
      <c r="E21" s="225"/>
      <c r="F21" s="216"/>
      <c r="G21" s="226"/>
      <c r="H21" s="227"/>
      <c r="I21" s="226"/>
      <c r="J21" s="226"/>
      <c r="K21" s="213"/>
      <c r="L21" s="214" t="str">
        <f>IFERROR(__xludf.DUMMYFUNCTION("IF(
  $A21 = """",
  """",
  IFERROR(
    INDEX(
      FILTER(
        '{INDEX} Tour Pricing History'!$A:$ZZ,
        '{INDEX} Tour Pricing History'!$4:$4 = ""Current Original Tour Cost""
      ),
      MATCH($A21, '{INDEX} Tour Pricing History'!$A:$A, 0)"&amp;"
    ),
    """"
  )
)
"),"")</f>
        <v/>
      </c>
      <c r="M21" s="215" t="str">
        <f>IFERROR(__xludf.DUMMYFUNCTION("IF(
  $A21 = """",
  """",
  IFERROR(
    INDEX(
      FILTER(
        '{INDEX} Tour Pricing History'!$A:$ZZ,
        '{INDEX} Tour Pricing History'!$4:$4 = ""Current Discounted Tour Cost""
      ),
      MATCH($A21, '{INDEX} Tour Pricing History'!$A:$A, "&amp;"0)
    ),
    """"
  )
)
"),"")</f>
        <v/>
      </c>
      <c r="N21" s="214" t="str">
        <f>IFERROR(__xludf.DUMMYFUNCTION("IF(
  $A21 = """",
  """",
  IFERROR(
    INDEX(
      FILTER(
        '{INDEX} Tour Pricing History'!$A:$ZZ,
        '{INDEX} Tour Pricing History'!$4:$4 = ""Current Reservation Fee""
      ),
      MATCH($A21, '{INDEX} Tour Pricing History'!$A:$A, 0)
  "&amp;"  ),
    """"
  )
)
"),"")</f>
        <v/>
      </c>
      <c r="O21" s="216"/>
    </row>
    <row r="22">
      <c r="A22" s="216"/>
      <c r="B22" s="223"/>
      <c r="C22" s="216"/>
      <c r="D22" s="224"/>
      <c r="E22" s="225"/>
      <c r="F22" s="216"/>
      <c r="G22" s="226"/>
      <c r="H22" s="227"/>
      <c r="I22" s="226"/>
      <c r="J22" s="226"/>
      <c r="K22" s="213"/>
      <c r="L22" s="214" t="str">
        <f>IFERROR(__xludf.DUMMYFUNCTION("IF(
  $A22 = """",
  """",
  IFERROR(
    INDEX(
      FILTER(
        '{INDEX} Tour Pricing History'!$A:$ZZ,
        '{INDEX} Tour Pricing History'!$4:$4 = ""Current Original Tour Cost""
      ),
      MATCH($A22, '{INDEX} Tour Pricing History'!$A:$A, 0)"&amp;"
    ),
    """"
  )
)
"),"")</f>
        <v/>
      </c>
      <c r="M22" s="215" t="str">
        <f>IFERROR(__xludf.DUMMYFUNCTION("IF(
  $A22 = """",
  """",
  IFERROR(
    INDEX(
      FILTER(
        '{INDEX} Tour Pricing History'!$A:$ZZ,
        '{INDEX} Tour Pricing History'!$4:$4 = ""Current Discounted Tour Cost""
      ),
      MATCH($A22, '{INDEX} Tour Pricing History'!$A:$A, "&amp;"0)
    ),
    """"
  )
)
"),"")</f>
        <v/>
      </c>
      <c r="N22" s="214" t="str">
        <f>IFERROR(__xludf.DUMMYFUNCTION("IF(
  $A22 = """",
  """",
  IFERROR(
    INDEX(
      FILTER(
        '{INDEX} Tour Pricing History'!$A:$ZZ,
        '{INDEX} Tour Pricing History'!$4:$4 = ""Current Reservation Fee""
      ),
      MATCH($A22, '{INDEX} Tour Pricing History'!$A:$A, 0)
  "&amp;"  ),
    """"
  )
)
"),"")</f>
        <v/>
      </c>
      <c r="O22" s="216"/>
    </row>
    <row r="23">
      <c r="A23" s="216"/>
      <c r="B23" s="223"/>
      <c r="C23" s="216"/>
      <c r="D23" s="224"/>
      <c r="E23" s="225"/>
      <c r="F23" s="216"/>
      <c r="G23" s="226"/>
      <c r="H23" s="227"/>
      <c r="I23" s="226"/>
      <c r="J23" s="226"/>
      <c r="K23" s="213"/>
      <c r="L23" s="214" t="str">
        <f>IFERROR(__xludf.DUMMYFUNCTION("IF(
  $A23 = """",
  """",
  IFERROR(
    INDEX(
      FILTER(
        '{INDEX} Tour Pricing History'!$A:$ZZ,
        '{INDEX} Tour Pricing History'!$4:$4 = ""Current Original Tour Cost""
      ),
      MATCH($A23, '{INDEX} Tour Pricing History'!$A:$A, 0)"&amp;"
    ),
    """"
  )
)
"),"")</f>
        <v/>
      </c>
      <c r="M23" s="215" t="str">
        <f>IFERROR(__xludf.DUMMYFUNCTION("IF(
  $A23 = """",
  """",
  IFERROR(
    INDEX(
      FILTER(
        '{INDEX} Tour Pricing History'!$A:$ZZ,
        '{INDEX} Tour Pricing History'!$4:$4 = ""Current Discounted Tour Cost""
      ),
      MATCH($A23, '{INDEX} Tour Pricing History'!$A:$A, "&amp;"0)
    ),
    """"
  )
)
"),"")</f>
        <v/>
      </c>
      <c r="N23" s="214" t="str">
        <f>IFERROR(__xludf.DUMMYFUNCTION("IF(
  $A23 = """",
  """",
  IFERROR(
    INDEX(
      FILTER(
        '{INDEX} Tour Pricing History'!$A:$ZZ,
        '{INDEX} Tour Pricing History'!$4:$4 = ""Current Reservation Fee""
      ),
      MATCH($A23, '{INDEX} Tour Pricing History'!$A:$A, 0)
  "&amp;"  ),
    """"
  )
)
"),"")</f>
        <v/>
      </c>
      <c r="O23" s="216"/>
    </row>
    <row r="24">
      <c r="A24" s="216"/>
      <c r="B24" s="223"/>
      <c r="C24" s="216"/>
      <c r="D24" s="224"/>
      <c r="E24" s="225"/>
      <c r="F24" s="216"/>
      <c r="G24" s="226"/>
      <c r="H24" s="227"/>
      <c r="I24" s="226"/>
      <c r="J24" s="226"/>
      <c r="K24" s="213"/>
      <c r="L24" s="214" t="str">
        <f>IFERROR(__xludf.DUMMYFUNCTION("IF(
  $A24 = """",
  """",
  IFERROR(
    INDEX(
      FILTER(
        '{INDEX} Tour Pricing History'!$A:$ZZ,
        '{INDEX} Tour Pricing History'!$4:$4 = ""Current Original Tour Cost""
      ),
      MATCH($A24, '{INDEX} Tour Pricing History'!$A:$A, 0)"&amp;"
    ),
    """"
  )
)
"),"")</f>
        <v/>
      </c>
      <c r="M24" s="215" t="str">
        <f>IFERROR(__xludf.DUMMYFUNCTION("IF(
  $A24 = """",
  """",
  IFERROR(
    INDEX(
      FILTER(
        '{INDEX} Tour Pricing History'!$A:$ZZ,
        '{INDEX} Tour Pricing History'!$4:$4 = ""Current Discounted Tour Cost""
      ),
      MATCH($A24, '{INDEX} Tour Pricing History'!$A:$A, "&amp;"0)
    ),
    """"
  )
)
"),"")</f>
        <v/>
      </c>
      <c r="N24" s="214" t="str">
        <f>IFERROR(__xludf.DUMMYFUNCTION("IF(
  $A24 = """",
  """",
  IFERROR(
    INDEX(
      FILTER(
        '{INDEX} Tour Pricing History'!$A:$ZZ,
        '{INDEX} Tour Pricing History'!$4:$4 = ""Current Reservation Fee""
      ),
      MATCH($A24, '{INDEX} Tour Pricing History'!$A:$A, 0)
  "&amp;"  ),
    """"
  )
)
"),"")</f>
        <v/>
      </c>
      <c r="O24" s="216"/>
    </row>
    <row r="25">
      <c r="A25" s="216"/>
      <c r="B25" s="223"/>
      <c r="C25" s="216"/>
      <c r="D25" s="224"/>
      <c r="E25" s="225"/>
      <c r="F25" s="216"/>
      <c r="G25" s="226"/>
      <c r="H25" s="227"/>
      <c r="I25" s="226"/>
      <c r="J25" s="226"/>
      <c r="K25" s="213"/>
      <c r="L25" s="214" t="str">
        <f>IFERROR(__xludf.DUMMYFUNCTION("IF(
  $A25 = """",
  """",
  IFERROR(
    INDEX(
      FILTER(
        '{INDEX} Tour Pricing History'!$A:$ZZ,
        '{INDEX} Tour Pricing History'!$4:$4 = ""Current Original Tour Cost""
      ),
      MATCH($A25, '{INDEX} Tour Pricing History'!$A:$A, 0)"&amp;"
    ),
    """"
  )
)
"),"")</f>
        <v/>
      </c>
      <c r="M25" s="215" t="str">
        <f>IFERROR(__xludf.DUMMYFUNCTION("IF(
  $A25 = """",
  """",
  IFERROR(
    INDEX(
      FILTER(
        '{INDEX} Tour Pricing History'!$A:$ZZ,
        '{INDEX} Tour Pricing History'!$4:$4 = ""Current Discounted Tour Cost""
      ),
      MATCH($A25, '{INDEX} Tour Pricing History'!$A:$A, "&amp;"0)
    ),
    """"
  )
)
"),"")</f>
        <v/>
      </c>
      <c r="N25" s="214" t="str">
        <f>IFERROR(__xludf.DUMMYFUNCTION("IF(
  $A25 = """",
  """",
  IFERROR(
    INDEX(
      FILTER(
        '{INDEX} Tour Pricing History'!$A:$ZZ,
        '{INDEX} Tour Pricing History'!$4:$4 = ""Current Reservation Fee""
      ),
      MATCH($A25, '{INDEX} Tour Pricing History'!$A:$A, 0)
  "&amp;"  ),
    """"
  )
)
"),"")</f>
        <v/>
      </c>
      <c r="O25" s="216"/>
    </row>
    <row r="26">
      <c r="A26" s="216"/>
      <c r="B26" s="223"/>
      <c r="C26" s="216"/>
      <c r="D26" s="224"/>
      <c r="E26" s="225"/>
      <c r="F26" s="216"/>
      <c r="G26" s="226"/>
      <c r="H26" s="227"/>
      <c r="I26" s="226"/>
      <c r="J26" s="226"/>
      <c r="K26" s="213"/>
      <c r="L26" s="214" t="str">
        <f>IFERROR(__xludf.DUMMYFUNCTION("IF(
  $A26 = """",
  """",
  IFERROR(
    INDEX(
      FILTER(
        '{INDEX} Tour Pricing History'!$A:$ZZ,
        '{INDEX} Tour Pricing History'!$4:$4 = ""Current Original Tour Cost""
      ),
      MATCH($A26, '{INDEX} Tour Pricing History'!$A:$A, 0)"&amp;"
    ),
    """"
  )
)
"),"")</f>
        <v/>
      </c>
      <c r="M26" s="215" t="str">
        <f>IFERROR(__xludf.DUMMYFUNCTION("IF(
  $A26 = """",
  """",
  IFERROR(
    INDEX(
      FILTER(
        '{INDEX} Tour Pricing History'!$A:$ZZ,
        '{INDEX} Tour Pricing History'!$4:$4 = ""Current Discounted Tour Cost""
      ),
      MATCH($A26, '{INDEX} Tour Pricing History'!$A:$A, "&amp;"0)
    ),
    """"
  )
)
"),"")</f>
        <v/>
      </c>
      <c r="N26" s="214" t="str">
        <f>IFERROR(__xludf.DUMMYFUNCTION("IF(
  $A26 = """",
  """",
  IFERROR(
    INDEX(
      FILTER(
        '{INDEX} Tour Pricing History'!$A:$ZZ,
        '{INDEX} Tour Pricing History'!$4:$4 = ""Current Reservation Fee""
      ),
      MATCH($A26, '{INDEX} Tour Pricing History'!$A:$A, 0)
  "&amp;"  ),
    """"
  )
)
"),"")</f>
        <v/>
      </c>
      <c r="O26" s="216"/>
    </row>
    <row r="27">
      <c r="A27" s="216"/>
      <c r="B27" s="223"/>
      <c r="C27" s="216"/>
      <c r="D27" s="224"/>
      <c r="E27" s="225"/>
      <c r="F27" s="216"/>
      <c r="G27" s="226"/>
      <c r="H27" s="227"/>
      <c r="I27" s="226"/>
      <c r="J27" s="226"/>
      <c r="K27" s="213"/>
      <c r="L27" s="214" t="str">
        <f>IFERROR(__xludf.DUMMYFUNCTION("IF(
  $A27 = """",
  """",
  IFERROR(
    INDEX(
      FILTER(
        '{INDEX} Tour Pricing History'!$A:$ZZ,
        '{INDEX} Tour Pricing History'!$4:$4 = ""Current Original Tour Cost""
      ),
      MATCH($A27, '{INDEX} Tour Pricing History'!$A:$A, 0)"&amp;"
    ),
    """"
  )
)
"),"")</f>
        <v/>
      </c>
      <c r="M27" s="215" t="str">
        <f>IFERROR(__xludf.DUMMYFUNCTION("IF(
  $A27 = """",
  """",
  IFERROR(
    INDEX(
      FILTER(
        '{INDEX} Tour Pricing History'!$A:$ZZ,
        '{INDEX} Tour Pricing History'!$4:$4 = ""Current Discounted Tour Cost""
      ),
      MATCH($A27, '{INDEX} Tour Pricing History'!$A:$A, "&amp;"0)
    ),
    """"
  )
)
"),"")</f>
        <v/>
      </c>
      <c r="N27" s="214" t="str">
        <f>IFERROR(__xludf.DUMMYFUNCTION("IF(
  $A27 = """",
  """",
  IFERROR(
    INDEX(
      FILTER(
        '{INDEX} Tour Pricing History'!$A:$ZZ,
        '{INDEX} Tour Pricing History'!$4:$4 = ""Current Reservation Fee""
      ),
      MATCH($A27, '{INDEX} Tour Pricing History'!$A:$A, 0)
  "&amp;"  ),
    """"
  )
)
"),"")</f>
        <v/>
      </c>
      <c r="O27" s="216"/>
    </row>
    <row r="28">
      <c r="A28" s="216"/>
      <c r="B28" s="223"/>
      <c r="C28" s="216"/>
      <c r="D28" s="224"/>
      <c r="E28" s="225"/>
      <c r="F28" s="216"/>
      <c r="G28" s="226"/>
      <c r="H28" s="227"/>
      <c r="I28" s="226"/>
      <c r="J28" s="226"/>
      <c r="K28" s="213"/>
      <c r="L28" s="214" t="str">
        <f>IFERROR(__xludf.DUMMYFUNCTION("IF(
  $A28 = """",
  """",
  IFERROR(
    INDEX(
      FILTER(
        '{INDEX} Tour Pricing History'!$A:$ZZ,
        '{INDEX} Tour Pricing History'!$4:$4 = ""Current Original Tour Cost""
      ),
      MATCH($A28, '{INDEX} Tour Pricing History'!$A:$A, 0)"&amp;"
    ),
    """"
  )
)
"),"")</f>
        <v/>
      </c>
      <c r="M28" s="215" t="str">
        <f>IFERROR(__xludf.DUMMYFUNCTION("IF(
  $A28 = """",
  """",
  IFERROR(
    INDEX(
      FILTER(
        '{INDEX} Tour Pricing History'!$A:$ZZ,
        '{INDEX} Tour Pricing History'!$4:$4 = ""Current Discounted Tour Cost""
      ),
      MATCH($A28, '{INDEX} Tour Pricing History'!$A:$A, "&amp;"0)
    ),
    """"
  )
)
"),"")</f>
        <v/>
      </c>
      <c r="N28" s="214" t="str">
        <f>IFERROR(__xludf.DUMMYFUNCTION("IF(
  $A28 = """",
  """",
  IFERROR(
    INDEX(
      FILTER(
        '{INDEX} Tour Pricing History'!$A:$ZZ,
        '{INDEX} Tour Pricing History'!$4:$4 = ""Current Reservation Fee""
      ),
      MATCH($A28, '{INDEX} Tour Pricing History'!$A:$A, 0)
  "&amp;"  ),
    """"
  )
)
"),"")</f>
        <v/>
      </c>
      <c r="O28" s="216"/>
    </row>
    <row r="29">
      <c r="A29" s="216"/>
      <c r="B29" s="223"/>
      <c r="C29" s="216"/>
      <c r="D29" s="224"/>
      <c r="E29" s="225"/>
      <c r="F29" s="216"/>
      <c r="G29" s="226"/>
      <c r="H29" s="227"/>
      <c r="I29" s="226"/>
      <c r="J29" s="226"/>
      <c r="K29" s="213"/>
      <c r="L29" s="214" t="str">
        <f>IFERROR(__xludf.DUMMYFUNCTION("IF(
  $A29 = """",
  """",
  IFERROR(
    INDEX(
      FILTER(
        '{INDEX} Tour Pricing History'!$A:$ZZ,
        '{INDEX} Tour Pricing History'!$4:$4 = ""Current Original Tour Cost""
      ),
      MATCH($A29, '{INDEX} Tour Pricing History'!$A:$A, 0)"&amp;"
    ),
    """"
  )
)
"),"")</f>
        <v/>
      </c>
      <c r="M29" s="215" t="str">
        <f>IFERROR(__xludf.DUMMYFUNCTION("IF(
  $A29 = """",
  """",
  IFERROR(
    INDEX(
      FILTER(
        '{INDEX} Tour Pricing History'!$A:$ZZ,
        '{INDEX} Tour Pricing History'!$4:$4 = ""Current Discounted Tour Cost""
      ),
      MATCH($A29, '{INDEX} Tour Pricing History'!$A:$A, "&amp;"0)
    ),
    """"
  )
)
"),"")</f>
        <v/>
      </c>
      <c r="N29" s="214" t="str">
        <f>IFERROR(__xludf.DUMMYFUNCTION("IF(
  $A29 = """",
  """",
  IFERROR(
    INDEX(
      FILTER(
        '{INDEX} Tour Pricing History'!$A:$ZZ,
        '{INDEX} Tour Pricing History'!$4:$4 = ""Current Reservation Fee""
      ),
      MATCH($A29, '{INDEX} Tour Pricing History'!$A:$A, 0)
  "&amp;"  ),
    """"
  )
)
"),"")</f>
        <v/>
      </c>
      <c r="O29" s="216"/>
    </row>
    <row r="30">
      <c r="A30" s="216"/>
      <c r="B30" s="223"/>
      <c r="C30" s="216"/>
      <c r="D30" s="224"/>
      <c r="E30" s="225"/>
      <c r="F30" s="216"/>
      <c r="G30" s="226"/>
      <c r="H30" s="227"/>
      <c r="I30" s="226"/>
      <c r="J30" s="226"/>
      <c r="K30" s="213"/>
      <c r="L30" s="214" t="str">
        <f>IFERROR(__xludf.DUMMYFUNCTION("IF(
  $A30 = """",
  """",
  IFERROR(
    INDEX(
      FILTER(
        '{INDEX} Tour Pricing History'!$A:$ZZ,
        '{INDEX} Tour Pricing History'!$4:$4 = ""Current Original Tour Cost""
      ),
      MATCH($A30, '{INDEX} Tour Pricing History'!$A:$A, 0)"&amp;"
    ),
    """"
  )
)
"),"")</f>
        <v/>
      </c>
      <c r="M30" s="215" t="str">
        <f>IFERROR(__xludf.DUMMYFUNCTION("IF(
  $A30 = """",
  """",
  IFERROR(
    INDEX(
      FILTER(
        '{INDEX} Tour Pricing History'!$A:$ZZ,
        '{INDEX} Tour Pricing History'!$4:$4 = ""Current Discounted Tour Cost""
      ),
      MATCH($A30, '{INDEX} Tour Pricing History'!$A:$A, "&amp;"0)
    ),
    """"
  )
)
"),"")</f>
        <v/>
      </c>
      <c r="N30" s="214" t="str">
        <f>IFERROR(__xludf.DUMMYFUNCTION("IF(
  $A30 = """",
  """",
  IFERROR(
    INDEX(
      FILTER(
        '{INDEX} Tour Pricing History'!$A:$ZZ,
        '{INDEX} Tour Pricing History'!$4:$4 = ""Current Reservation Fee""
      ),
      MATCH($A30, '{INDEX} Tour Pricing History'!$A:$A, 0)
  "&amp;"  ),
    """"
  )
)
"),"")</f>
        <v/>
      </c>
      <c r="O30" s="216"/>
    </row>
    <row r="31">
      <c r="A31" s="216"/>
      <c r="B31" s="223"/>
      <c r="C31" s="216"/>
      <c r="D31" s="224"/>
      <c r="E31" s="225"/>
      <c r="F31" s="216"/>
      <c r="G31" s="226"/>
      <c r="H31" s="227"/>
      <c r="I31" s="226"/>
      <c r="J31" s="226"/>
      <c r="K31" s="213"/>
      <c r="L31" s="214" t="str">
        <f>IFERROR(__xludf.DUMMYFUNCTION("IF(
  $A31 = """",
  """",
  IFERROR(
    INDEX(
      FILTER(
        '{INDEX} Tour Pricing History'!$A:$ZZ,
        '{INDEX} Tour Pricing History'!$4:$4 = ""Current Original Tour Cost""
      ),
      MATCH($A31, '{INDEX} Tour Pricing History'!$A:$A, 0)"&amp;"
    ),
    """"
  )
)
"),"")</f>
        <v/>
      </c>
      <c r="M31" s="215" t="str">
        <f>IFERROR(__xludf.DUMMYFUNCTION("IF(
  $A31 = """",
  """",
  IFERROR(
    INDEX(
      FILTER(
        '{INDEX} Tour Pricing History'!$A:$ZZ,
        '{INDEX} Tour Pricing History'!$4:$4 = ""Current Discounted Tour Cost""
      ),
      MATCH($A31, '{INDEX} Tour Pricing History'!$A:$A, "&amp;"0)
    ),
    """"
  )
)
"),"")</f>
        <v/>
      </c>
      <c r="N31" s="214" t="str">
        <f>IFERROR(__xludf.DUMMYFUNCTION("IF(
  $A31 = """",
  """",
  IFERROR(
    INDEX(
      FILTER(
        '{INDEX} Tour Pricing History'!$A:$ZZ,
        '{INDEX} Tour Pricing History'!$4:$4 = ""Current Reservation Fee""
      ),
      MATCH($A31, '{INDEX} Tour Pricing History'!$A:$A, 0)
  "&amp;"  ),
    """"
  )
)
"),"")</f>
        <v/>
      </c>
      <c r="O31" s="216"/>
    </row>
    <row r="32">
      <c r="A32" s="216"/>
      <c r="B32" s="223"/>
      <c r="C32" s="216"/>
      <c r="D32" s="224"/>
      <c r="E32" s="225"/>
      <c r="F32" s="216"/>
      <c r="G32" s="226"/>
      <c r="H32" s="227"/>
      <c r="I32" s="226"/>
      <c r="J32" s="226"/>
      <c r="K32" s="213"/>
      <c r="L32" s="214" t="str">
        <f>IFERROR(__xludf.DUMMYFUNCTION("IF(
  $A32 = """",
  """",
  IFERROR(
    INDEX(
      FILTER(
        '{INDEX} Tour Pricing History'!$A:$ZZ,
        '{INDEX} Tour Pricing History'!$4:$4 = ""Current Original Tour Cost""
      ),
      MATCH($A32, '{INDEX} Tour Pricing History'!$A:$A, 0)"&amp;"
    ),
    """"
  )
)
"),"")</f>
        <v/>
      </c>
      <c r="M32" s="215" t="str">
        <f>IFERROR(__xludf.DUMMYFUNCTION("IF(
  $A32 = """",
  """",
  IFERROR(
    INDEX(
      FILTER(
        '{INDEX} Tour Pricing History'!$A:$ZZ,
        '{INDEX} Tour Pricing History'!$4:$4 = ""Current Discounted Tour Cost""
      ),
      MATCH($A32, '{INDEX} Tour Pricing History'!$A:$A, "&amp;"0)
    ),
    """"
  )
)
"),"")</f>
        <v/>
      </c>
      <c r="N32" s="214" t="str">
        <f>IFERROR(__xludf.DUMMYFUNCTION("IF(
  $A32 = """",
  """",
  IFERROR(
    INDEX(
      FILTER(
        '{INDEX} Tour Pricing History'!$A:$ZZ,
        '{INDEX} Tour Pricing History'!$4:$4 = ""Current Reservation Fee""
      ),
      MATCH($A32, '{INDEX} Tour Pricing History'!$A:$A, 0)
  "&amp;"  ),
    """"
  )
)
"),"")</f>
        <v/>
      </c>
      <c r="O32" s="216"/>
    </row>
    <row r="33">
      <c r="A33" s="216"/>
      <c r="B33" s="223"/>
      <c r="C33" s="216"/>
      <c r="D33" s="224"/>
      <c r="E33" s="225"/>
      <c r="F33" s="216"/>
      <c r="G33" s="226"/>
      <c r="H33" s="227"/>
      <c r="I33" s="226"/>
      <c r="J33" s="226"/>
      <c r="K33" s="213"/>
      <c r="L33" s="214" t="str">
        <f>IFERROR(__xludf.DUMMYFUNCTION("IF(
  $A33 = """",
  """",
  IFERROR(
    INDEX(
      FILTER(
        '{INDEX} Tour Pricing History'!$A:$ZZ,
        '{INDEX} Tour Pricing History'!$4:$4 = ""Current Original Tour Cost""
      ),
      MATCH($A33, '{INDEX} Tour Pricing History'!$A:$A, 0)"&amp;"
    ),
    """"
  )
)
"),"")</f>
        <v/>
      </c>
      <c r="M33" s="215" t="str">
        <f>IFERROR(__xludf.DUMMYFUNCTION("IF(
  $A33 = """",
  """",
  IFERROR(
    INDEX(
      FILTER(
        '{INDEX} Tour Pricing History'!$A:$ZZ,
        '{INDEX} Tour Pricing History'!$4:$4 = ""Current Discounted Tour Cost""
      ),
      MATCH($A33, '{INDEX} Tour Pricing History'!$A:$A, "&amp;"0)
    ),
    """"
  )
)
"),"")</f>
        <v/>
      </c>
      <c r="N33" s="214" t="str">
        <f>IFERROR(__xludf.DUMMYFUNCTION("IF(
  $A33 = """",
  """",
  IFERROR(
    INDEX(
      FILTER(
        '{INDEX} Tour Pricing History'!$A:$ZZ,
        '{INDEX} Tour Pricing History'!$4:$4 = ""Current Reservation Fee""
      ),
      MATCH($A33, '{INDEX} Tour Pricing History'!$A:$A, 0)
  "&amp;"  ),
    """"
  )
)
"),"")</f>
        <v/>
      </c>
      <c r="O33" s="216"/>
    </row>
    <row r="34">
      <c r="A34" s="216"/>
      <c r="B34" s="223"/>
      <c r="C34" s="216"/>
      <c r="D34" s="224"/>
      <c r="E34" s="225"/>
      <c r="F34" s="216"/>
      <c r="G34" s="226"/>
      <c r="H34" s="227"/>
      <c r="I34" s="226"/>
      <c r="J34" s="226"/>
      <c r="K34" s="213"/>
      <c r="L34" s="214" t="str">
        <f>IFERROR(__xludf.DUMMYFUNCTION("IF(
  $A34 = """",
  """",
  IFERROR(
    INDEX(
      FILTER(
        '{INDEX} Tour Pricing History'!$A:$ZZ,
        '{INDEX} Tour Pricing History'!$4:$4 = ""Current Original Tour Cost""
      ),
      MATCH($A34, '{INDEX} Tour Pricing History'!$A:$A, 0)"&amp;"
    ),
    """"
  )
)
"),"")</f>
        <v/>
      </c>
      <c r="M34" s="215" t="str">
        <f>IFERROR(__xludf.DUMMYFUNCTION("IF(
  $A34 = """",
  """",
  IFERROR(
    INDEX(
      FILTER(
        '{INDEX} Tour Pricing History'!$A:$ZZ,
        '{INDEX} Tour Pricing History'!$4:$4 = ""Current Discounted Tour Cost""
      ),
      MATCH($A34, '{INDEX} Tour Pricing History'!$A:$A, "&amp;"0)
    ),
    """"
  )
)
"),"")</f>
        <v/>
      </c>
      <c r="N34" s="214" t="str">
        <f>IFERROR(__xludf.DUMMYFUNCTION("IF(
  $A34 = """",
  """",
  IFERROR(
    INDEX(
      FILTER(
        '{INDEX} Tour Pricing History'!$A:$ZZ,
        '{INDEX} Tour Pricing History'!$4:$4 = ""Current Reservation Fee""
      ),
      MATCH($A34, '{INDEX} Tour Pricing History'!$A:$A, 0)
  "&amp;"  ),
    """"
  )
)
"),"")</f>
        <v/>
      </c>
      <c r="O34" s="216"/>
    </row>
    <row r="35">
      <c r="A35" s="216"/>
      <c r="B35" s="223"/>
      <c r="C35" s="216"/>
      <c r="D35" s="224"/>
      <c r="E35" s="225"/>
      <c r="F35" s="216"/>
      <c r="G35" s="226"/>
      <c r="H35" s="227"/>
      <c r="I35" s="226"/>
      <c r="J35" s="226"/>
      <c r="K35" s="213"/>
      <c r="L35" s="214" t="str">
        <f>IFERROR(__xludf.DUMMYFUNCTION("IF(
  $A35 = """",
  """",
  IFERROR(
    INDEX(
      FILTER(
        '{INDEX} Tour Pricing History'!$A:$ZZ,
        '{INDEX} Tour Pricing History'!$4:$4 = ""Current Original Tour Cost""
      ),
      MATCH($A35, '{INDEX} Tour Pricing History'!$A:$A, 0)"&amp;"
    ),
    """"
  )
)
"),"")</f>
        <v/>
      </c>
      <c r="M35" s="215" t="str">
        <f>IFERROR(__xludf.DUMMYFUNCTION("IF(
  $A35 = """",
  """",
  IFERROR(
    INDEX(
      FILTER(
        '{INDEX} Tour Pricing History'!$A:$ZZ,
        '{INDEX} Tour Pricing History'!$4:$4 = ""Current Discounted Tour Cost""
      ),
      MATCH($A35, '{INDEX} Tour Pricing History'!$A:$A, "&amp;"0)
    ),
    """"
  )
)
"),"")</f>
        <v/>
      </c>
      <c r="N35" s="214" t="str">
        <f>IFERROR(__xludf.DUMMYFUNCTION("IF(
  $A35 = """",
  """",
  IFERROR(
    INDEX(
      FILTER(
        '{INDEX} Tour Pricing History'!$A:$ZZ,
        '{INDEX} Tour Pricing History'!$4:$4 = ""Current Reservation Fee""
      ),
      MATCH($A35, '{INDEX} Tour Pricing History'!$A:$A, 0)
  "&amp;"  ),
    """"
  )
)
"),"")</f>
        <v/>
      </c>
      <c r="O35" s="216"/>
    </row>
    <row r="36">
      <c r="A36" s="216"/>
      <c r="B36" s="223"/>
      <c r="C36" s="216"/>
      <c r="D36" s="224"/>
      <c r="E36" s="225"/>
      <c r="F36" s="216"/>
      <c r="G36" s="226"/>
      <c r="H36" s="227"/>
      <c r="I36" s="226"/>
      <c r="J36" s="226"/>
      <c r="K36" s="213"/>
      <c r="L36" s="214" t="str">
        <f>IFERROR(__xludf.DUMMYFUNCTION("IF(
  $A36 = """",
  """",
  IFERROR(
    INDEX(
      FILTER(
        '{INDEX} Tour Pricing History'!$A:$ZZ,
        '{INDEX} Tour Pricing History'!$4:$4 = ""Current Original Tour Cost""
      ),
      MATCH($A36, '{INDEX} Tour Pricing History'!$A:$A, 0)"&amp;"
    ),
    """"
  )
)
"),"")</f>
        <v/>
      </c>
      <c r="M36" s="215" t="str">
        <f>IFERROR(__xludf.DUMMYFUNCTION("IF(
  $A36 = """",
  """",
  IFERROR(
    INDEX(
      FILTER(
        '{INDEX} Tour Pricing History'!$A:$ZZ,
        '{INDEX} Tour Pricing History'!$4:$4 = ""Current Discounted Tour Cost""
      ),
      MATCH($A36, '{INDEX} Tour Pricing History'!$A:$A, "&amp;"0)
    ),
    """"
  )
)
"),"")</f>
        <v/>
      </c>
      <c r="N36" s="214" t="str">
        <f>IFERROR(__xludf.DUMMYFUNCTION("IF(
  $A36 = """",
  """",
  IFERROR(
    INDEX(
      FILTER(
        '{INDEX} Tour Pricing History'!$A:$ZZ,
        '{INDEX} Tour Pricing History'!$4:$4 = ""Current Reservation Fee""
      ),
      MATCH($A36, '{INDEX} Tour Pricing History'!$A:$A, 0)
  "&amp;"  ),
    """"
  )
)
"),"")</f>
        <v/>
      </c>
      <c r="O36" s="216"/>
    </row>
    <row r="37">
      <c r="A37" s="216"/>
      <c r="B37" s="223"/>
      <c r="C37" s="216"/>
      <c r="D37" s="224"/>
      <c r="E37" s="225"/>
      <c r="F37" s="216"/>
      <c r="G37" s="226"/>
      <c r="H37" s="227"/>
      <c r="I37" s="226"/>
      <c r="J37" s="226"/>
      <c r="K37" s="213"/>
      <c r="L37" s="214" t="str">
        <f>IFERROR(__xludf.DUMMYFUNCTION("IF(
  $A37 = """",
  """",
  IFERROR(
    INDEX(
      FILTER(
        '{INDEX} Tour Pricing History'!$A:$ZZ,
        '{INDEX} Tour Pricing History'!$4:$4 = ""Current Original Tour Cost""
      ),
      MATCH($A37, '{INDEX} Tour Pricing History'!$A:$A, 0)"&amp;"
    ),
    """"
  )
)
"),"")</f>
        <v/>
      </c>
      <c r="M37" s="215" t="str">
        <f>IFERROR(__xludf.DUMMYFUNCTION("IF(
  $A37 = """",
  """",
  IFERROR(
    INDEX(
      FILTER(
        '{INDEX} Tour Pricing History'!$A:$ZZ,
        '{INDEX} Tour Pricing History'!$4:$4 = ""Current Discounted Tour Cost""
      ),
      MATCH($A37, '{INDEX} Tour Pricing History'!$A:$A, "&amp;"0)
    ),
    """"
  )
)
"),"")</f>
        <v/>
      </c>
      <c r="N37" s="214" t="str">
        <f>IFERROR(__xludf.DUMMYFUNCTION("IF(
  $A37 = """",
  """",
  IFERROR(
    INDEX(
      FILTER(
        '{INDEX} Tour Pricing History'!$A:$ZZ,
        '{INDEX} Tour Pricing History'!$4:$4 = ""Current Reservation Fee""
      ),
      MATCH($A37, '{INDEX} Tour Pricing History'!$A:$A, 0)
  "&amp;"  ),
    """"
  )
)
"),"")</f>
        <v/>
      </c>
      <c r="O37" s="216"/>
    </row>
    <row r="38">
      <c r="A38" s="216"/>
      <c r="B38" s="223"/>
      <c r="C38" s="216"/>
      <c r="D38" s="224"/>
      <c r="E38" s="225"/>
      <c r="F38" s="216"/>
      <c r="G38" s="226"/>
      <c r="H38" s="227"/>
      <c r="I38" s="226"/>
      <c r="J38" s="226"/>
      <c r="K38" s="213"/>
      <c r="L38" s="214" t="str">
        <f>IFERROR(__xludf.DUMMYFUNCTION("IF(
  $A38 = """",
  """",
  IFERROR(
    INDEX(
      FILTER(
        '{INDEX} Tour Pricing History'!$A:$ZZ,
        '{INDEX} Tour Pricing History'!$4:$4 = ""Current Original Tour Cost""
      ),
      MATCH($A38, '{INDEX} Tour Pricing History'!$A:$A, 0)"&amp;"
    ),
    """"
  )
)
"),"")</f>
        <v/>
      </c>
      <c r="M38" s="215" t="str">
        <f>IFERROR(__xludf.DUMMYFUNCTION("IF(
  $A38 = """",
  """",
  IFERROR(
    INDEX(
      FILTER(
        '{INDEX} Tour Pricing History'!$A:$ZZ,
        '{INDEX} Tour Pricing History'!$4:$4 = ""Current Discounted Tour Cost""
      ),
      MATCH($A38, '{INDEX} Tour Pricing History'!$A:$A, "&amp;"0)
    ),
    """"
  )
)
"),"")</f>
        <v/>
      </c>
      <c r="N38" s="214" t="str">
        <f>IFERROR(__xludf.DUMMYFUNCTION("IF(
  $A38 = """",
  """",
  IFERROR(
    INDEX(
      FILTER(
        '{INDEX} Tour Pricing History'!$A:$ZZ,
        '{INDEX} Tour Pricing History'!$4:$4 = ""Current Reservation Fee""
      ),
      MATCH($A38, '{INDEX} Tour Pricing History'!$A:$A, 0)
  "&amp;"  ),
    """"
  )
)
"),"")</f>
        <v/>
      </c>
      <c r="O38" s="216"/>
    </row>
    <row r="39">
      <c r="A39" s="216"/>
      <c r="B39" s="223"/>
      <c r="C39" s="216"/>
      <c r="D39" s="224"/>
      <c r="E39" s="225"/>
      <c r="F39" s="216"/>
      <c r="G39" s="226"/>
      <c r="H39" s="227"/>
      <c r="I39" s="226"/>
      <c r="J39" s="226"/>
      <c r="K39" s="213"/>
      <c r="L39" s="214" t="str">
        <f>IFERROR(__xludf.DUMMYFUNCTION("IF(
  $A39 = """",
  """",
  IFERROR(
    INDEX(
      FILTER(
        '{INDEX} Tour Pricing History'!$A:$ZZ,
        '{INDEX} Tour Pricing History'!$4:$4 = ""Current Original Tour Cost""
      ),
      MATCH($A39, '{INDEX} Tour Pricing History'!$A:$A, 0)"&amp;"
    ),
    """"
  )
)
"),"")</f>
        <v/>
      </c>
      <c r="M39" s="215" t="str">
        <f>IFERROR(__xludf.DUMMYFUNCTION("IF(
  $A39 = """",
  """",
  IFERROR(
    INDEX(
      FILTER(
        '{INDEX} Tour Pricing History'!$A:$ZZ,
        '{INDEX} Tour Pricing History'!$4:$4 = ""Current Discounted Tour Cost""
      ),
      MATCH($A39, '{INDEX} Tour Pricing History'!$A:$A, "&amp;"0)
    ),
    """"
  )
)
"),"")</f>
        <v/>
      </c>
      <c r="N39" s="214" t="str">
        <f>IFERROR(__xludf.DUMMYFUNCTION("IF(
  $A39 = """",
  """",
  IFERROR(
    INDEX(
      FILTER(
        '{INDEX} Tour Pricing History'!$A:$ZZ,
        '{INDEX} Tour Pricing History'!$4:$4 = ""Current Reservation Fee""
      ),
      MATCH($A39, '{INDEX} Tour Pricing History'!$A:$A, 0)
  "&amp;"  ),
    """"
  )
)
"),"")</f>
        <v/>
      </c>
      <c r="O39" s="216"/>
    </row>
    <row r="40">
      <c r="A40" s="216"/>
      <c r="B40" s="223"/>
      <c r="C40" s="216"/>
      <c r="D40" s="224"/>
      <c r="E40" s="225"/>
      <c r="F40" s="216"/>
      <c r="G40" s="226"/>
      <c r="H40" s="227"/>
      <c r="I40" s="226"/>
      <c r="J40" s="226"/>
      <c r="K40" s="213"/>
      <c r="L40" s="214" t="str">
        <f>IFERROR(__xludf.DUMMYFUNCTION("IF(
  $A40 = """",
  """",
  IFERROR(
    INDEX(
      FILTER(
        '{INDEX} Tour Pricing History'!$A:$ZZ,
        '{INDEX} Tour Pricing History'!$4:$4 = ""Current Original Tour Cost""
      ),
      MATCH($A40, '{INDEX} Tour Pricing History'!$A:$A, 0)"&amp;"
    ),
    """"
  )
)
"),"")</f>
        <v/>
      </c>
      <c r="M40" s="215" t="str">
        <f>IFERROR(__xludf.DUMMYFUNCTION("IF(
  $A40 = """",
  """",
  IFERROR(
    INDEX(
      FILTER(
        '{INDEX} Tour Pricing History'!$A:$ZZ,
        '{INDEX} Tour Pricing History'!$4:$4 = ""Current Discounted Tour Cost""
      ),
      MATCH($A40, '{INDEX} Tour Pricing History'!$A:$A, "&amp;"0)
    ),
    """"
  )
)
"),"")</f>
        <v/>
      </c>
      <c r="N40" s="214" t="str">
        <f>IFERROR(__xludf.DUMMYFUNCTION("IF(
  $A40 = """",
  """",
  IFERROR(
    INDEX(
      FILTER(
        '{INDEX} Tour Pricing History'!$A:$ZZ,
        '{INDEX} Tour Pricing History'!$4:$4 = ""Current Reservation Fee""
      ),
      MATCH($A40, '{INDEX} Tour Pricing History'!$A:$A, 0)
  "&amp;"  ),
    """"
  )
)
"),"")</f>
        <v/>
      </c>
      <c r="O40" s="216"/>
    </row>
    <row r="41">
      <c r="A41" s="216"/>
      <c r="B41" s="223"/>
      <c r="C41" s="216"/>
      <c r="D41" s="224"/>
      <c r="E41" s="225"/>
      <c r="F41" s="216"/>
      <c r="G41" s="226"/>
      <c r="H41" s="227"/>
      <c r="I41" s="226"/>
      <c r="J41" s="226"/>
      <c r="K41" s="213"/>
      <c r="L41" s="214" t="str">
        <f>IFERROR(__xludf.DUMMYFUNCTION("IF(
  $A41 = """",
  """",
  IFERROR(
    INDEX(
      FILTER(
        '{INDEX} Tour Pricing History'!$A:$ZZ,
        '{INDEX} Tour Pricing History'!$4:$4 = ""Current Original Tour Cost""
      ),
      MATCH($A41, '{INDEX} Tour Pricing History'!$A:$A, 0)"&amp;"
    ),
    """"
  )
)
"),"")</f>
        <v/>
      </c>
      <c r="M41" s="215" t="str">
        <f>IFERROR(__xludf.DUMMYFUNCTION("IF(
  $A41 = """",
  """",
  IFERROR(
    INDEX(
      FILTER(
        '{INDEX} Tour Pricing History'!$A:$ZZ,
        '{INDEX} Tour Pricing History'!$4:$4 = ""Current Discounted Tour Cost""
      ),
      MATCH($A41, '{INDEX} Tour Pricing History'!$A:$A, "&amp;"0)
    ),
    """"
  )
)
"),"")</f>
        <v/>
      </c>
      <c r="N41" s="214" t="str">
        <f>IFERROR(__xludf.DUMMYFUNCTION("IF(
  $A41 = """",
  """",
  IFERROR(
    INDEX(
      FILTER(
        '{INDEX} Tour Pricing History'!$A:$ZZ,
        '{INDEX} Tour Pricing History'!$4:$4 = ""Current Reservation Fee""
      ),
      MATCH($A41, '{INDEX} Tour Pricing History'!$A:$A, 0)
  "&amp;"  ),
    """"
  )
)
"),"")</f>
        <v/>
      </c>
      <c r="O41" s="216"/>
    </row>
    <row r="42">
      <c r="A42" s="216"/>
      <c r="B42" s="223"/>
      <c r="C42" s="216"/>
      <c r="D42" s="224"/>
      <c r="E42" s="225"/>
      <c r="F42" s="216"/>
      <c r="G42" s="226"/>
      <c r="H42" s="227"/>
      <c r="I42" s="226"/>
      <c r="J42" s="226"/>
      <c r="K42" s="213"/>
      <c r="L42" s="214" t="str">
        <f>IFERROR(__xludf.DUMMYFUNCTION("IF(
  $A42 = """",
  """",
  IFERROR(
    INDEX(
      FILTER(
        '{INDEX} Tour Pricing History'!$A:$ZZ,
        '{INDEX} Tour Pricing History'!$4:$4 = ""Current Original Tour Cost""
      ),
      MATCH($A42, '{INDEX} Tour Pricing History'!$A:$A, 0)"&amp;"
    ),
    """"
  )
)
"),"")</f>
        <v/>
      </c>
      <c r="M42" s="215" t="str">
        <f>IFERROR(__xludf.DUMMYFUNCTION("IF(
  $A42 = """",
  """",
  IFERROR(
    INDEX(
      FILTER(
        '{INDEX} Tour Pricing History'!$A:$ZZ,
        '{INDEX} Tour Pricing History'!$4:$4 = ""Current Discounted Tour Cost""
      ),
      MATCH($A42, '{INDEX} Tour Pricing History'!$A:$A, "&amp;"0)
    ),
    """"
  )
)
"),"")</f>
        <v/>
      </c>
      <c r="N42" s="214" t="str">
        <f>IFERROR(__xludf.DUMMYFUNCTION("IF(
  $A42 = """",
  """",
  IFERROR(
    INDEX(
      FILTER(
        '{INDEX} Tour Pricing History'!$A:$ZZ,
        '{INDEX} Tour Pricing History'!$4:$4 = ""Current Reservation Fee""
      ),
      MATCH($A42, '{INDEX} Tour Pricing History'!$A:$A, 0)
  "&amp;"  ),
    """"
  )
)
"),"")</f>
        <v/>
      </c>
      <c r="O42" s="216"/>
    </row>
    <row r="43">
      <c r="A43" s="216"/>
      <c r="B43" s="223"/>
      <c r="C43" s="216"/>
      <c r="D43" s="224"/>
      <c r="E43" s="225"/>
      <c r="F43" s="216"/>
      <c r="G43" s="226"/>
      <c r="H43" s="227"/>
      <c r="I43" s="226"/>
      <c r="J43" s="226"/>
      <c r="K43" s="213"/>
      <c r="L43" s="214" t="str">
        <f>IFERROR(__xludf.DUMMYFUNCTION("IF(
  $A43 = """",
  """",
  IFERROR(
    INDEX(
      FILTER(
        '{INDEX} Tour Pricing History'!$A:$ZZ,
        '{INDEX} Tour Pricing History'!$4:$4 = ""Current Original Tour Cost""
      ),
      MATCH($A43, '{INDEX} Tour Pricing History'!$A:$A, 0)"&amp;"
    ),
    """"
  )
)
"),"")</f>
        <v/>
      </c>
      <c r="M43" s="215" t="str">
        <f>IFERROR(__xludf.DUMMYFUNCTION("IF(
  $A43 = """",
  """",
  IFERROR(
    INDEX(
      FILTER(
        '{INDEX} Tour Pricing History'!$A:$ZZ,
        '{INDEX} Tour Pricing History'!$4:$4 = ""Current Discounted Tour Cost""
      ),
      MATCH($A43, '{INDEX} Tour Pricing History'!$A:$A, "&amp;"0)
    ),
    """"
  )
)
"),"")</f>
        <v/>
      </c>
      <c r="N43" s="214" t="str">
        <f>IFERROR(__xludf.DUMMYFUNCTION("IF(
  $A43 = """",
  """",
  IFERROR(
    INDEX(
      FILTER(
        '{INDEX} Tour Pricing History'!$A:$ZZ,
        '{INDEX} Tour Pricing History'!$4:$4 = ""Current Reservation Fee""
      ),
      MATCH($A43, '{INDEX} Tour Pricing History'!$A:$A, 0)
  "&amp;"  ),
    """"
  )
)
"),"")</f>
        <v/>
      </c>
      <c r="O43" s="216"/>
    </row>
    <row r="44">
      <c r="A44" s="216"/>
      <c r="B44" s="223"/>
      <c r="C44" s="216"/>
      <c r="D44" s="224"/>
      <c r="E44" s="225"/>
      <c r="F44" s="216"/>
      <c r="G44" s="226"/>
      <c r="H44" s="227"/>
      <c r="I44" s="226"/>
      <c r="J44" s="226"/>
      <c r="K44" s="213"/>
      <c r="L44" s="214" t="str">
        <f>IFERROR(__xludf.DUMMYFUNCTION("IF(
  $A44 = """",
  """",
  IFERROR(
    INDEX(
      FILTER(
        '{INDEX} Tour Pricing History'!$A:$ZZ,
        '{INDEX} Tour Pricing History'!$4:$4 = ""Current Original Tour Cost""
      ),
      MATCH($A44, '{INDEX} Tour Pricing History'!$A:$A, 0)"&amp;"
    ),
    """"
  )
)
"),"")</f>
        <v/>
      </c>
      <c r="M44" s="215" t="str">
        <f>IFERROR(__xludf.DUMMYFUNCTION("IF(
  $A44 = """",
  """",
  IFERROR(
    INDEX(
      FILTER(
        '{INDEX} Tour Pricing History'!$A:$ZZ,
        '{INDEX} Tour Pricing History'!$4:$4 = ""Current Discounted Tour Cost""
      ),
      MATCH($A44, '{INDEX} Tour Pricing History'!$A:$A, "&amp;"0)
    ),
    """"
  )
)
"),"")</f>
        <v/>
      </c>
      <c r="N44" s="214" t="str">
        <f>IFERROR(__xludf.DUMMYFUNCTION("IF(
  $A44 = """",
  """",
  IFERROR(
    INDEX(
      FILTER(
        '{INDEX} Tour Pricing History'!$A:$ZZ,
        '{INDEX} Tour Pricing History'!$4:$4 = ""Current Reservation Fee""
      ),
      MATCH($A44, '{INDEX} Tour Pricing History'!$A:$A, 0)
  "&amp;"  ),
    """"
  )
)
"),"")</f>
        <v/>
      </c>
      <c r="O44" s="216"/>
    </row>
    <row r="45">
      <c r="A45" s="216"/>
      <c r="B45" s="223"/>
      <c r="C45" s="216"/>
      <c r="D45" s="224"/>
      <c r="E45" s="225"/>
      <c r="F45" s="216"/>
      <c r="G45" s="226"/>
      <c r="H45" s="227"/>
      <c r="I45" s="226"/>
      <c r="J45" s="226"/>
      <c r="K45" s="213"/>
      <c r="L45" s="214" t="str">
        <f>IFERROR(__xludf.DUMMYFUNCTION("IF(
  $A45 = """",
  """",
  IFERROR(
    INDEX(
      FILTER(
        '{INDEX} Tour Pricing History'!$A:$ZZ,
        '{INDEX} Tour Pricing History'!$4:$4 = ""Current Original Tour Cost""
      ),
      MATCH($A45, '{INDEX} Tour Pricing History'!$A:$A, 0)"&amp;"
    ),
    """"
  )
)
"),"")</f>
        <v/>
      </c>
      <c r="M45" s="215" t="str">
        <f>IFERROR(__xludf.DUMMYFUNCTION("IF(
  $A45 = """",
  """",
  IFERROR(
    INDEX(
      FILTER(
        '{INDEX} Tour Pricing History'!$A:$ZZ,
        '{INDEX} Tour Pricing History'!$4:$4 = ""Current Discounted Tour Cost""
      ),
      MATCH($A45, '{INDEX} Tour Pricing History'!$A:$A, "&amp;"0)
    ),
    """"
  )
)
"),"")</f>
        <v/>
      </c>
      <c r="N45" s="214" t="str">
        <f>IFERROR(__xludf.DUMMYFUNCTION("IF(
  $A45 = """",
  """",
  IFERROR(
    INDEX(
      FILTER(
        '{INDEX} Tour Pricing History'!$A:$ZZ,
        '{INDEX} Tour Pricing History'!$4:$4 = ""Current Reservation Fee""
      ),
      MATCH($A45, '{INDEX} Tour Pricing History'!$A:$A, 0)
  "&amp;"  ),
    """"
  )
)
"),"")</f>
        <v/>
      </c>
      <c r="O45" s="216"/>
    </row>
    <row r="46">
      <c r="A46" s="216"/>
      <c r="B46" s="223"/>
      <c r="C46" s="216"/>
      <c r="D46" s="224"/>
      <c r="E46" s="225"/>
      <c r="F46" s="216"/>
      <c r="G46" s="226"/>
      <c r="H46" s="227"/>
      <c r="I46" s="226"/>
      <c r="J46" s="226"/>
      <c r="K46" s="213"/>
      <c r="L46" s="214" t="str">
        <f>IFERROR(__xludf.DUMMYFUNCTION("IF(
  $A46 = """",
  """",
  IFERROR(
    INDEX(
      FILTER(
        '{INDEX} Tour Pricing History'!$A:$ZZ,
        '{INDEX} Tour Pricing History'!$4:$4 = ""Current Original Tour Cost""
      ),
      MATCH($A46, '{INDEX} Tour Pricing History'!$A:$A, 0)"&amp;"
    ),
    """"
  )
)
"),"")</f>
        <v/>
      </c>
      <c r="M46" s="215" t="str">
        <f>IFERROR(__xludf.DUMMYFUNCTION("IF(
  $A46 = """",
  """",
  IFERROR(
    INDEX(
      FILTER(
        '{INDEX} Tour Pricing History'!$A:$ZZ,
        '{INDEX} Tour Pricing History'!$4:$4 = ""Current Discounted Tour Cost""
      ),
      MATCH($A46, '{INDEX} Tour Pricing History'!$A:$A, "&amp;"0)
    ),
    """"
  )
)
"),"")</f>
        <v/>
      </c>
      <c r="N46" s="214" t="str">
        <f>IFERROR(__xludf.DUMMYFUNCTION("IF(
  $A46 = """",
  """",
  IFERROR(
    INDEX(
      FILTER(
        '{INDEX} Tour Pricing History'!$A:$ZZ,
        '{INDEX} Tour Pricing History'!$4:$4 = ""Current Reservation Fee""
      ),
      MATCH($A46, '{INDEX} Tour Pricing History'!$A:$A, 0)
  "&amp;"  ),
    """"
  )
)
"),"")</f>
        <v/>
      </c>
      <c r="O46" s="216"/>
    </row>
    <row r="47">
      <c r="A47" s="216"/>
      <c r="B47" s="223"/>
      <c r="C47" s="216"/>
      <c r="D47" s="224"/>
      <c r="E47" s="225"/>
      <c r="F47" s="216"/>
      <c r="G47" s="226"/>
      <c r="H47" s="227"/>
      <c r="I47" s="226"/>
      <c r="J47" s="226"/>
      <c r="K47" s="213"/>
      <c r="L47" s="214" t="str">
        <f>IFERROR(__xludf.DUMMYFUNCTION("IF(
  $A47 = """",
  """",
  IFERROR(
    INDEX(
      FILTER(
        '{INDEX} Tour Pricing History'!$A:$ZZ,
        '{INDEX} Tour Pricing History'!$4:$4 = ""Current Original Tour Cost""
      ),
      MATCH($A47, '{INDEX} Tour Pricing History'!$A:$A, 0)"&amp;"
    ),
    """"
  )
)
"),"")</f>
        <v/>
      </c>
      <c r="M47" s="215" t="str">
        <f>IFERROR(__xludf.DUMMYFUNCTION("IF(
  $A47 = """",
  """",
  IFERROR(
    INDEX(
      FILTER(
        '{INDEX} Tour Pricing History'!$A:$ZZ,
        '{INDEX} Tour Pricing History'!$4:$4 = ""Current Discounted Tour Cost""
      ),
      MATCH($A47, '{INDEX} Tour Pricing History'!$A:$A, "&amp;"0)
    ),
    """"
  )
)
"),"")</f>
        <v/>
      </c>
      <c r="N47" s="214" t="str">
        <f>IFERROR(__xludf.DUMMYFUNCTION("IF(
  $A47 = """",
  """",
  IFERROR(
    INDEX(
      FILTER(
        '{INDEX} Tour Pricing History'!$A:$ZZ,
        '{INDEX} Tour Pricing History'!$4:$4 = ""Current Reservation Fee""
      ),
      MATCH($A47, '{INDEX} Tour Pricing History'!$A:$A, 0)
  "&amp;"  ),
    """"
  )
)
"),"")</f>
        <v/>
      </c>
      <c r="O47" s="216"/>
    </row>
    <row r="48">
      <c r="A48" s="216"/>
      <c r="B48" s="223"/>
      <c r="C48" s="216"/>
      <c r="D48" s="224"/>
      <c r="E48" s="225"/>
      <c r="F48" s="216"/>
      <c r="G48" s="226"/>
      <c r="H48" s="227"/>
      <c r="I48" s="226"/>
      <c r="J48" s="226"/>
      <c r="K48" s="213"/>
      <c r="L48" s="214" t="str">
        <f>IFERROR(__xludf.DUMMYFUNCTION("IF(
  $A48 = """",
  """",
  IFERROR(
    INDEX(
      FILTER(
        '{INDEX} Tour Pricing History'!$A:$ZZ,
        '{INDEX} Tour Pricing History'!$4:$4 = ""Current Original Tour Cost""
      ),
      MATCH($A48, '{INDEX} Tour Pricing History'!$A:$A, 0)"&amp;"
    ),
    """"
  )
)
"),"")</f>
        <v/>
      </c>
      <c r="M48" s="215" t="str">
        <f>IFERROR(__xludf.DUMMYFUNCTION("IF(
  $A48 = """",
  """",
  IFERROR(
    INDEX(
      FILTER(
        '{INDEX} Tour Pricing History'!$A:$ZZ,
        '{INDEX} Tour Pricing History'!$4:$4 = ""Current Discounted Tour Cost""
      ),
      MATCH($A48, '{INDEX} Tour Pricing History'!$A:$A, "&amp;"0)
    ),
    """"
  )
)
"),"")</f>
        <v/>
      </c>
      <c r="N48" s="214" t="str">
        <f>IFERROR(__xludf.DUMMYFUNCTION("IF(
  $A48 = """",
  """",
  IFERROR(
    INDEX(
      FILTER(
        '{INDEX} Tour Pricing History'!$A:$ZZ,
        '{INDEX} Tour Pricing History'!$4:$4 = ""Current Reservation Fee""
      ),
      MATCH($A48, '{INDEX} Tour Pricing History'!$A:$A, 0)
  "&amp;"  ),
    """"
  )
)
"),"")</f>
        <v/>
      </c>
      <c r="O48" s="216"/>
    </row>
    <row r="49">
      <c r="A49" s="216"/>
      <c r="B49" s="223"/>
      <c r="C49" s="216"/>
      <c r="D49" s="224"/>
      <c r="E49" s="225"/>
      <c r="F49" s="216"/>
      <c r="G49" s="226"/>
      <c r="H49" s="227"/>
      <c r="I49" s="226"/>
      <c r="J49" s="226"/>
      <c r="K49" s="213"/>
      <c r="L49" s="214" t="str">
        <f>IFERROR(__xludf.DUMMYFUNCTION("IF(
  $A49 = """",
  """",
  IFERROR(
    INDEX(
      FILTER(
        '{INDEX} Tour Pricing History'!$A:$ZZ,
        '{INDEX} Tour Pricing History'!$4:$4 = ""Current Original Tour Cost""
      ),
      MATCH($A49, '{INDEX} Tour Pricing History'!$A:$A, 0)"&amp;"
    ),
    """"
  )
)
"),"")</f>
        <v/>
      </c>
      <c r="M49" s="215" t="str">
        <f>IFERROR(__xludf.DUMMYFUNCTION("IF(
  $A49 = """",
  """",
  IFERROR(
    INDEX(
      FILTER(
        '{INDEX} Tour Pricing History'!$A:$ZZ,
        '{INDEX} Tour Pricing History'!$4:$4 = ""Current Discounted Tour Cost""
      ),
      MATCH($A49, '{INDEX} Tour Pricing History'!$A:$A, "&amp;"0)
    ),
    """"
  )
)
"),"")</f>
        <v/>
      </c>
      <c r="N49" s="214" t="str">
        <f>IFERROR(__xludf.DUMMYFUNCTION("IF(
  $A49 = """",
  """",
  IFERROR(
    INDEX(
      FILTER(
        '{INDEX} Tour Pricing History'!$A:$ZZ,
        '{INDEX} Tour Pricing History'!$4:$4 = ""Current Reservation Fee""
      ),
      MATCH($A49, '{INDEX} Tour Pricing History'!$A:$A, 0)
  "&amp;"  ),
    """"
  )
)
"),"")</f>
        <v/>
      </c>
      <c r="O49" s="216"/>
    </row>
    <row r="50">
      <c r="A50" s="216"/>
      <c r="B50" s="223"/>
      <c r="C50" s="216"/>
      <c r="D50" s="224"/>
      <c r="E50" s="225"/>
      <c r="F50" s="216"/>
      <c r="G50" s="226"/>
      <c r="H50" s="227"/>
      <c r="I50" s="226"/>
      <c r="J50" s="226"/>
      <c r="K50" s="213"/>
      <c r="L50" s="214" t="str">
        <f>IFERROR(__xludf.DUMMYFUNCTION("IF(
  $A50 = """",
  """",
  IFERROR(
    INDEX(
      FILTER(
        '{INDEX} Tour Pricing History'!$A:$ZZ,
        '{INDEX} Tour Pricing History'!$4:$4 = ""Current Original Tour Cost""
      ),
      MATCH($A50, '{INDEX} Tour Pricing History'!$A:$A, 0)"&amp;"
    ),
    """"
  )
)
"),"")</f>
        <v/>
      </c>
      <c r="M50" s="215" t="str">
        <f>IFERROR(__xludf.DUMMYFUNCTION("IF(
  $A50 = """",
  """",
  IFERROR(
    INDEX(
      FILTER(
        '{INDEX} Tour Pricing History'!$A:$ZZ,
        '{INDEX} Tour Pricing History'!$4:$4 = ""Current Discounted Tour Cost""
      ),
      MATCH($A50, '{INDEX} Tour Pricing History'!$A:$A, "&amp;"0)
    ),
    """"
  )
)
"),"")</f>
        <v/>
      </c>
      <c r="N50" s="214" t="str">
        <f>IFERROR(__xludf.DUMMYFUNCTION("IF(
  $A50 = """",
  """",
  IFERROR(
    INDEX(
      FILTER(
        '{INDEX} Tour Pricing History'!$A:$ZZ,
        '{INDEX} Tour Pricing History'!$4:$4 = ""Current Reservation Fee""
      ),
      MATCH($A50, '{INDEX} Tour Pricing History'!$A:$A, 0)
  "&amp;"  ),
    """"
  )
)
"),"")</f>
        <v/>
      </c>
      <c r="O50" s="216"/>
    </row>
    <row r="51">
      <c r="A51" s="216"/>
      <c r="B51" s="223"/>
      <c r="C51" s="216"/>
      <c r="D51" s="224"/>
      <c r="E51" s="225"/>
      <c r="F51" s="216"/>
      <c r="G51" s="226"/>
      <c r="H51" s="227"/>
      <c r="I51" s="226"/>
      <c r="J51" s="226"/>
      <c r="K51" s="213"/>
      <c r="L51" s="214" t="str">
        <f>IFERROR(__xludf.DUMMYFUNCTION("IF(
  $A51 = """",
  """",
  IFERROR(
    INDEX(
      FILTER(
        '{INDEX} Tour Pricing History'!$A:$ZZ,
        '{INDEX} Tour Pricing History'!$4:$4 = ""Current Original Tour Cost""
      ),
      MATCH($A51, '{INDEX} Tour Pricing History'!$A:$A, 0)"&amp;"
    ),
    """"
  )
)
"),"")</f>
        <v/>
      </c>
      <c r="M51" s="215" t="str">
        <f>IFERROR(__xludf.DUMMYFUNCTION("IF(
  $A51 = """",
  """",
  IFERROR(
    INDEX(
      FILTER(
        '{INDEX} Tour Pricing History'!$A:$ZZ,
        '{INDEX} Tour Pricing History'!$4:$4 = ""Current Discounted Tour Cost""
      ),
      MATCH($A51, '{INDEX} Tour Pricing History'!$A:$A, "&amp;"0)
    ),
    """"
  )
)
"),"")</f>
        <v/>
      </c>
      <c r="N51" s="214" t="str">
        <f>IFERROR(__xludf.DUMMYFUNCTION("IF(
  $A51 = """",
  """",
  IFERROR(
    INDEX(
      FILTER(
        '{INDEX} Tour Pricing History'!$A:$ZZ,
        '{INDEX} Tour Pricing History'!$4:$4 = ""Current Reservation Fee""
      ),
      MATCH($A51, '{INDEX} Tour Pricing History'!$A:$A, 0)
  "&amp;"  ),
    """"
  )
)
"),"")</f>
        <v/>
      </c>
      <c r="O51" s="216"/>
    </row>
    <row r="52">
      <c r="A52" s="216"/>
      <c r="B52" s="223"/>
      <c r="C52" s="216"/>
      <c r="D52" s="224"/>
      <c r="E52" s="225"/>
      <c r="F52" s="216"/>
      <c r="G52" s="226"/>
      <c r="H52" s="227"/>
      <c r="I52" s="226"/>
      <c r="J52" s="226"/>
      <c r="K52" s="213"/>
      <c r="L52" s="214" t="str">
        <f>IFERROR(__xludf.DUMMYFUNCTION("IF(
  $A52 = """",
  """",
  IFERROR(
    INDEX(
      FILTER(
        '{INDEX} Tour Pricing History'!$A:$ZZ,
        '{INDEX} Tour Pricing History'!$4:$4 = ""Current Original Tour Cost""
      ),
      MATCH($A52, '{INDEX} Tour Pricing History'!$A:$A, 0)"&amp;"
    ),
    """"
  )
)
"),"")</f>
        <v/>
      </c>
      <c r="M52" s="215" t="str">
        <f>IFERROR(__xludf.DUMMYFUNCTION("IF(
  $A52 = """",
  """",
  IFERROR(
    INDEX(
      FILTER(
        '{INDEX} Tour Pricing History'!$A:$ZZ,
        '{INDEX} Tour Pricing History'!$4:$4 = ""Current Discounted Tour Cost""
      ),
      MATCH($A52, '{INDEX} Tour Pricing History'!$A:$A, "&amp;"0)
    ),
    """"
  )
)
"),"")</f>
        <v/>
      </c>
      <c r="N52" s="214" t="str">
        <f>IFERROR(__xludf.DUMMYFUNCTION("IF(
  $A52 = """",
  """",
  IFERROR(
    INDEX(
      FILTER(
        '{INDEX} Tour Pricing History'!$A:$ZZ,
        '{INDEX} Tour Pricing History'!$4:$4 = ""Current Reservation Fee""
      ),
      MATCH($A52, '{INDEX} Tour Pricing History'!$A:$A, 0)
  "&amp;"  ),
    """"
  )
)
"),"")</f>
        <v/>
      </c>
      <c r="O52" s="216"/>
    </row>
    <row r="53">
      <c r="A53" s="216"/>
      <c r="B53" s="223"/>
      <c r="C53" s="216"/>
      <c r="D53" s="224"/>
      <c r="E53" s="225"/>
      <c r="F53" s="216"/>
      <c r="G53" s="226"/>
      <c r="H53" s="227"/>
      <c r="I53" s="226"/>
      <c r="J53" s="226"/>
      <c r="K53" s="213"/>
      <c r="L53" s="214" t="str">
        <f>IFERROR(__xludf.DUMMYFUNCTION("IF(
  $A53 = """",
  """",
  IFERROR(
    INDEX(
      FILTER(
        '{INDEX} Tour Pricing History'!$A:$ZZ,
        '{INDEX} Tour Pricing History'!$4:$4 = ""Current Original Tour Cost""
      ),
      MATCH($A53, '{INDEX} Tour Pricing History'!$A:$A, 0)"&amp;"
    ),
    """"
  )
)
"),"")</f>
        <v/>
      </c>
      <c r="M53" s="215" t="str">
        <f>IFERROR(__xludf.DUMMYFUNCTION("IF(
  $A53 = """",
  """",
  IFERROR(
    INDEX(
      FILTER(
        '{INDEX} Tour Pricing History'!$A:$ZZ,
        '{INDEX} Tour Pricing History'!$4:$4 = ""Current Discounted Tour Cost""
      ),
      MATCH($A53, '{INDEX} Tour Pricing History'!$A:$A, "&amp;"0)
    ),
    """"
  )
)
"),"")</f>
        <v/>
      </c>
      <c r="N53" s="214" t="str">
        <f>IFERROR(__xludf.DUMMYFUNCTION("IF(
  $A53 = """",
  """",
  IFERROR(
    INDEX(
      FILTER(
        '{INDEX} Tour Pricing History'!$A:$ZZ,
        '{INDEX} Tour Pricing History'!$4:$4 = ""Current Reservation Fee""
      ),
      MATCH($A53, '{INDEX} Tour Pricing History'!$A:$A, 0)
  "&amp;"  ),
    """"
  )
)
"),"")</f>
        <v/>
      </c>
      <c r="O53" s="216"/>
    </row>
    <row r="54">
      <c r="A54" s="216"/>
      <c r="B54" s="223"/>
      <c r="C54" s="216"/>
      <c r="D54" s="224"/>
      <c r="E54" s="225"/>
      <c r="F54" s="216"/>
      <c r="G54" s="226"/>
      <c r="H54" s="227"/>
      <c r="I54" s="226"/>
      <c r="J54" s="226"/>
      <c r="K54" s="213"/>
      <c r="L54" s="214" t="str">
        <f>IFERROR(__xludf.DUMMYFUNCTION("IF(
  $A54 = """",
  """",
  IFERROR(
    INDEX(
      FILTER(
        '{INDEX} Tour Pricing History'!$A:$ZZ,
        '{INDEX} Tour Pricing History'!$4:$4 = ""Current Original Tour Cost""
      ),
      MATCH($A54, '{INDEX} Tour Pricing History'!$A:$A, 0)"&amp;"
    ),
    """"
  )
)
"),"")</f>
        <v/>
      </c>
      <c r="M54" s="215" t="str">
        <f>IFERROR(__xludf.DUMMYFUNCTION("IF(
  $A54 = """",
  """",
  IFERROR(
    INDEX(
      FILTER(
        '{INDEX} Tour Pricing History'!$A:$ZZ,
        '{INDEX} Tour Pricing History'!$4:$4 = ""Current Discounted Tour Cost""
      ),
      MATCH($A54, '{INDEX} Tour Pricing History'!$A:$A, "&amp;"0)
    ),
    """"
  )
)
"),"")</f>
        <v/>
      </c>
      <c r="N54" s="214" t="str">
        <f>IFERROR(__xludf.DUMMYFUNCTION("IF(
  $A54 = """",
  """",
  IFERROR(
    INDEX(
      FILTER(
        '{INDEX} Tour Pricing History'!$A:$ZZ,
        '{INDEX} Tour Pricing History'!$4:$4 = ""Current Reservation Fee""
      ),
      MATCH($A54, '{INDEX} Tour Pricing History'!$A:$A, 0)
  "&amp;"  ),
    """"
  )
)
"),"")</f>
        <v/>
      </c>
      <c r="O54" s="216"/>
    </row>
    <row r="55">
      <c r="A55" s="216"/>
      <c r="B55" s="223"/>
      <c r="C55" s="216"/>
      <c r="D55" s="224"/>
      <c r="E55" s="225"/>
      <c r="F55" s="216"/>
      <c r="G55" s="226"/>
      <c r="H55" s="227"/>
      <c r="I55" s="226"/>
      <c r="J55" s="226"/>
      <c r="K55" s="213"/>
      <c r="L55" s="214" t="str">
        <f>IFERROR(__xludf.DUMMYFUNCTION("IF(
  $A55 = """",
  """",
  IFERROR(
    INDEX(
      FILTER(
        '{INDEX} Tour Pricing History'!$A:$ZZ,
        '{INDEX} Tour Pricing History'!$4:$4 = ""Current Original Tour Cost""
      ),
      MATCH($A55, '{INDEX} Tour Pricing History'!$A:$A, 0)"&amp;"
    ),
    """"
  )
)
"),"")</f>
        <v/>
      </c>
      <c r="M55" s="215" t="str">
        <f>IFERROR(__xludf.DUMMYFUNCTION("IF(
  $A55 = """",
  """",
  IFERROR(
    INDEX(
      FILTER(
        '{INDEX} Tour Pricing History'!$A:$ZZ,
        '{INDEX} Tour Pricing History'!$4:$4 = ""Current Discounted Tour Cost""
      ),
      MATCH($A55, '{INDEX} Tour Pricing History'!$A:$A, "&amp;"0)
    ),
    """"
  )
)
"),"")</f>
        <v/>
      </c>
      <c r="N55" s="214" t="str">
        <f>IFERROR(__xludf.DUMMYFUNCTION("IF(
  $A55 = """",
  """",
  IFERROR(
    INDEX(
      FILTER(
        '{INDEX} Tour Pricing History'!$A:$ZZ,
        '{INDEX} Tour Pricing History'!$4:$4 = ""Current Reservation Fee""
      ),
      MATCH($A55, '{INDEX} Tour Pricing History'!$A:$A, 0)
  "&amp;"  ),
    """"
  )
)
"),"")</f>
        <v/>
      </c>
      <c r="O55" s="216"/>
    </row>
    <row r="56">
      <c r="A56" s="216"/>
      <c r="B56" s="223"/>
      <c r="C56" s="216"/>
      <c r="D56" s="224"/>
      <c r="E56" s="225"/>
      <c r="F56" s="216"/>
      <c r="G56" s="226"/>
      <c r="H56" s="227"/>
      <c r="I56" s="226"/>
      <c r="J56" s="226"/>
      <c r="K56" s="213"/>
      <c r="L56" s="214" t="str">
        <f>IFERROR(__xludf.DUMMYFUNCTION("IF(
  $A56 = """",
  """",
  IFERROR(
    INDEX(
      FILTER(
        '{INDEX} Tour Pricing History'!$A:$ZZ,
        '{INDEX} Tour Pricing History'!$4:$4 = ""Current Original Tour Cost""
      ),
      MATCH($A56, '{INDEX} Tour Pricing History'!$A:$A, 0)"&amp;"
    ),
    """"
  )
)
"),"")</f>
        <v/>
      </c>
      <c r="M56" s="215" t="str">
        <f>IFERROR(__xludf.DUMMYFUNCTION("IF(
  $A56 = """",
  """",
  IFERROR(
    INDEX(
      FILTER(
        '{INDEX} Tour Pricing History'!$A:$ZZ,
        '{INDEX} Tour Pricing History'!$4:$4 = ""Current Discounted Tour Cost""
      ),
      MATCH($A56, '{INDEX} Tour Pricing History'!$A:$A, "&amp;"0)
    ),
    """"
  )
)
"),"")</f>
        <v/>
      </c>
      <c r="N56" s="214" t="str">
        <f>IFERROR(__xludf.DUMMYFUNCTION("IF(
  $A56 = """",
  """",
  IFERROR(
    INDEX(
      FILTER(
        '{INDEX} Tour Pricing History'!$A:$ZZ,
        '{INDEX} Tour Pricing History'!$4:$4 = ""Current Reservation Fee""
      ),
      MATCH($A56, '{INDEX} Tour Pricing History'!$A:$A, 0)
  "&amp;"  ),
    """"
  )
)
"),"")</f>
        <v/>
      </c>
      <c r="O56" s="216"/>
    </row>
    <row r="57">
      <c r="A57" s="216"/>
      <c r="B57" s="223"/>
      <c r="C57" s="216"/>
      <c r="D57" s="224"/>
      <c r="E57" s="225"/>
      <c r="F57" s="216"/>
      <c r="G57" s="226"/>
      <c r="H57" s="227"/>
      <c r="I57" s="226"/>
      <c r="J57" s="226"/>
      <c r="K57" s="213"/>
      <c r="L57" s="214" t="str">
        <f>IFERROR(__xludf.DUMMYFUNCTION("IF(
  $A57 = """",
  """",
  IFERROR(
    INDEX(
      FILTER(
        '{INDEX} Tour Pricing History'!$A:$ZZ,
        '{INDEX} Tour Pricing History'!$4:$4 = ""Current Original Tour Cost""
      ),
      MATCH($A57, '{INDEX} Tour Pricing History'!$A:$A, 0)"&amp;"
    ),
    """"
  )
)
"),"")</f>
        <v/>
      </c>
      <c r="M57" s="215" t="str">
        <f>IFERROR(__xludf.DUMMYFUNCTION("IF(
  $A57 = """",
  """",
  IFERROR(
    INDEX(
      FILTER(
        '{INDEX} Tour Pricing History'!$A:$ZZ,
        '{INDEX} Tour Pricing History'!$4:$4 = ""Current Discounted Tour Cost""
      ),
      MATCH($A57, '{INDEX} Tour Pricing History'!$A:$A, "&amp;"0)
    ),
    """"
  )
)
"),"")</f>
        <v/>
      </c>
      <c r="N57" s="214" t="str">
        <f>IFERROR(__xludf.DUMMYFUNCTION("IF(
  $A57 = """",
  """",
  IFERROR(
    INDEX(
      FILTER(
        '{INDEX} Tour Pricing History'!$A:$ZZ,
        '{INDEX} Tour Pricing History'!$4:$4 = ""Current Reservation Fee""
      ),
      MATCH($A57, '{INDEX} Tour Pricing History'!$A:$A, 0)
  "&amp;"  ),
    """"
  )
)
"),"")</f>
        <v/>
      </c>
      <c r="O57" s="216"/>
    </row>
    <row r="58">
      <c r="A58" s="216"/>
      <c r="B58" s="223"/>
      <c r="C58" s="216"/>
      <c r="D58" s="224"/>
      <c r="E58" s="225"/>
      <c r="F58" s="216"/>
      <c r="G58" s="226"/>
      <c r="H58" s="227"/>
      <c r="I58" s="226"/>
      <c r="J58" s="226"/>
      <c r="K58" s="213"/>
      <c r="L58" s="214" t="str">
        <f>IFERROR(__xludf.DUMMYFUNCTION("IF(
  $A58 = """",
  """",
  IFERROR(
    INDEX(
      FILTER(
        '{INDEX} Tour Pricing History'!$A:$ZZ,
        '{INDEX} Tour Pricing History'!$4:$4 = ""Current Original Tour Cost""
      ),
      MATCH($A58, '{INDEX} Tour Pricing History'!$A:$A, 0)"&amp;"
    ),
    """"
  )
)
"),"")</f>
        <v/>
      </c>
      <c r="M58" s="215" t="str">
        <f>IFERROR(__xludf.DUMMYFUNCTION("IF(
  $A58 = """",
  """",
  IFERROR(
    INDEX(
      FILTER(
        '{INDEX} Tour Pricing History'!$A:$ZZ,
        '{INDEX} Tour Pricing History'!$4:$4 = ""Current Discounted Tour Cost""
      ),
      MATCH($A58, '{INDEX} Tour Pricing History'!$A:$A, "&amp;"0)
    ),
    """"
  )
)
"),"")</f>
        <v/>
      </c>
      <c r="N58" s="214" t="str">
        <f>IFERROR(__xludf.DUMMYFUNCTION("IF(
  $A58 = """",
  """",
  IFERROR(
    INDEX(
      FILTER(
        '{INDEX} Tour Pricing History'!$A:$ZZ,
        '{INDEX} Tour Pricing History'!$4:$4 = ""Current Reservation Fee""
      ),
      MATCH($A58, '{INDEX} Tour Pricing History'!$A:$A, 0)
  "&amp;"  ),
    """"
  )
)
"),"")</f>
        <v/>
      </c>
      <c r="O58" s="216"/>
    </row>
    <row r="59">
      <c r="A59" s="216"/>
      <c r="B59" s="223"/>
      <c r="C59" s="216"/>
      <c r="D59" s="224"/>
      <c r="E59" s="225"/>
      <c r="F59" s="216"/>
      <c r="G59" s="226"/>
      <c r="H59" s="227"/>
      <c r="I59" s="226"/>
      <c r="J59" s="226"/>
      <c r="K59" s="213"/>
      <c r="L59" s="214" t="str">
        <f>IFERROR(__xludf.DUMMYFUNCTION("IF(
  $A59 = """",
  """",
  IFERROR(
    INDEX(
      FILTER(
        '{INDEX} Tour Pricing History'!$A:$ZZ,
        '{INDEX} Tour Pricing History'!$4:$4 = ""Current Original Tour Cost""
      ),
      MATCH($A59, '{INDEX} Tour Pricing History'!$A:$A, 0)"&amp;"
    ),
    """"
  )
)
"),"")</f>
        <v/>
      </c>
      <c r="M59" s="215" t="str">
        <f>IFERROR(__xludf.DUMMYFUNCTION("IF(
  $A59 = """",
  """",
  IFERROR(
    INDEX(
      FILTER(
        '{INDEX} Tour Pricing History'!$A:$ZZ,
        '{INDEX} Tour Pricing History'!$4:$4 = ""Current Discounted Tour Cost""
      ),
      MATCH($A59, '{INDEX} Tour Pricing History'!$A:$A, "&amp;"0)
    ),
    """"
  )
)
"),"")</f>
        <v/>
      </c>
      <c r="N59" s="214" t="str">
        <f>IFERROR(__xludf.DUMMYFUNCTION("IF(
  $A59 = """",
  """",
  IFERROR(
    INDEX(
      FILTER(
        '{INDEX} Tour Pricing History'!$A:$ZZ,
        '{INDEX} Tour Pricing History'!$4:$4 = ""Current Reservation Fee""
      ),
      MATCH($A59, '{INDEX} Tour Pricing History'!$A:$A, 0)
  "&amp;"  ),
    """"
  )
)
"),"")</f>
        <v/>
      </c>
      <c r="O59" s="216"/>
    </row>
    <row r="60">
      <c r="A60" s="216"/>
      <c r="B60" s="223"/>
      <c r="C60" s="216"/>
      <c r="D60" s="224"/>
      <c r="E60" s="225"/>
      <c r="F60" s="216"/>
      <c r="G60" s="226"/>
      <c r="H60" s="227"/>
      <c r="I60" s="226"/>
      <c r="J60" s="226"/>
      <c r="K60" s="213"/>
      <c r="L60" s="214" t="str">
        <f>IFERROR(__xludf.DUMMYFUNCTION("IF(
  $A60 = """",
  """",
  IFERROR(
    INDEX(
      FILTER(
        '{INDEX} Tour Pricing History'!$A:$ZZ,
        '{INDEX} Tour Pricing History'!$4:$4 = ""Current Original Tour Cost""
      ),
      MATCH($A60, '{INDEX} Tour Pricing History'!$A:$A, 0)"&amp;"
    ),
    """"
  )
)
"),"")</f>
        <v/>
      </c>
      <c r="M60" s="215" t="str">
        <f>IFERROR(__xludf.DUMMYFUNCTION("IF(
  $A60 = """",
  """",
  IFERROR(
    INDEX(
      FILTER(
        '{INDEX} Tour Pricing History'!$A:$ZZ,
        '{INDEX} Tour Pricing History'!$4:$4 = ""Current Discounted Tour Cost""
      ),
      MATCH($A60, '{INDEX} Tour Pricing History'!$A:$A, "&amp;"0)
    ),
    """"
  )
)
"),"")</f>
        <v/>
      </c>
      <c r="N60" s="214" t="str">
        <f>IFERROR(__xludf.DUMMYFUNCTION("IF(
  $A60 = """",
  """",
  IFERROR(
    INDEX(
      FILTER(
        '{INDEX} Tour Pricing History'!$A:$ZZ,
        '{INDEX} Tour Pricing History'!$4:$4 = ""Current Reservation Fee""
      ),
      MATCH($A60, '{INDEX} Tour Pricing History'!$A:$A, 0)
  "&amp;"  ),
    """"
  )
)
"),"")</f>
        <v/>
      </c>
      <c r="O60" s="216"/>
    </row>
    <row r="61">
      <c r="A61" s="216"/>
      <c r="B61" s="223"/>
      <c r="C61" s="216"/>
      <c r="D61" s="224"/>
      <c r="E61" s="225"/>
      <c r="F61" s="216"/>
      <c r="G61" s="226"/>
      <c r="H61" s="227"/>
      <c r="I61" s="226"/>
      <c r="J61" s="226"/>
      <c r="K61" s="213"/>
      <c r="L61" s="214" t="str">
        <f>IFERROR(__xludf.DUMMYFUNCTION("IF(
  $A61 = """",
  """",
  IFERROR(
    INDEX(
      FILTER(
        '{INDEX} Tour Pricing History'!$A:$ZZ,
        '{INDEX} Tour Pricing History'!$4:$4 = ""Current Original Tour Cost""
      ),
      MATCH($A61, '{INDEX} Tour Pricing History'!$A:$A, 0)"&amp;"
    ),
    """"
  )
)
"),"")</f>
        <v/>
      </c>
      <c r="M61" s="215" t="str">
        <f>IFERROR(__xludf.DUMMYFUNCTION("IF(
  $A61 = """",
  """",
  IFERROR(
    INDEX(
      FILTER(
        '{INDEX} Tour Pricing History'!$A:$ZZ,
        '{INDEX} Tour Pricing History'!$4:$4 = ""Current Discounted Tour Cost""
      ),
      MATCH($A61, '{INDEX} Tour Pricing History'!$A:$A, "&amp;"0)
    ),
    """"
  )
)
"),"")</f>
        <v/>
      </c>
      <c r="N61" s="214" t="str">
        <f>IFERROR(__xludf.DUMMYFUNCTION("IF(
  $A61 = """",
  """",
  IFERROR(
    INDEX(
      FILTER(
        '{INDEX} Tour Pricing History'!$A:$ZZ,
        '{INDEX} Tour Pricing History'!$4:$4 = ""Current Reservation Fee""
      ),
      MATCH($A61, '{INDEX} Tour Pricing History'!$A:$A, 0)
  "&amp;"  ),
    """"
  )
)
"),"")</f>
        <v/>
      </c>
      <c r="O61" s="216"/>
    </row>
    <row r="62">
      <c r="A62" s="216"/>
      <c r="B62" s="223"/>
      <c r="C62" s="216"/>
      <c r="D62" s="224"/>
      <c r="E62" s="225"/>
      <c r="F62" s="216"/>
      <c r="G62" s="226"/>
      <c r="H62" s="227"/>
      <c r="I62" s="226"/>
      <c r="J62" s="226"/>
      <c r="K62" s="213"/>
      <c r="L62" s="214" t="str">
        <f>IFERROR(__xludf.DUMMYFUNCTION("IF(
  $A62 = """",
  """",
  IFERROR(
    INDEX(
      FILTER(
        '{INDEX} Tour Pricing History'!$A:$ZZ,
        '{INDEX} Tour Pricing History'!$4:$4 = ""Current Original Tour Cost""
      ),
      MATCH($A62, '{INDEX} Tour Pricing History'!$A:$A, 0)"&amp;"
    ),
    """"
  )
)
"),"")</f>
        <v/>
      </c>
      <c r="M62" s="215" t="str">
        <f>IFERROR(__xludf.DUMMYFUNCTION("IF(
  $A62 = """",
  """",
  IFERROR(
    INDEX(
      FILTER(
        '{INDEX} Tour Pricing History'!$A:$ZZ,
        '{INDEX} Tour Pricing History'!$4:$4 = ""Current Discounted Tour Cost""
      ),
      MATCH($A62, '{INDEX} Tour Pricing History'!$A:$A, "&amp;"0)
    ),
    """"
  )
)
"),"")</f>
        <v/>
      </c>
      <c r="N62" s="214" t="str">
        <f>IFERROR(__xludf.DUMMYFUNCTION("IF(
  $A62 = """",
  """",
  IFERROR(
    INDEX(
      FILTER(
        '{INDEX} Tour Pricing History'!$A:$ZZ,
        '{INDEX} Tour Pricing History'!$4:$4 = ""Current Reservation Fee""
      ),
      MATCH($A62, '{INDEX} Tour Pricing History'!$A:$A, 0)
  "&amp;"  ),
    """"
  )
)
"),"")</f>
        <v/>
      </c>
      <c r="O62" s="216"/>
    </row>
    <row r="63">
      <c r="A63" s="216"/>
      <c r="B63" s="223"/>
      <c r="C63" s="216"/>
      <c r="D63" s="224"/>
      <c r="E63" s="225"/>
      <c r="F63" s="216"/>
      <c r="G63" s="226"/>
      <c r="H63" s="227"/>
      <c r="I63" s="226"/>
      <c r="J63" s="226"/>
      <c r="K63" s="213"/>
      <c r="L63" s="214" t="str">
        <f>IFERROR(__xludf.DUMMYFUNCTION("IF(
  $A63 = """",
  """",
  IFERROR(
    INDEX(
      FILTER(
        '{INDEX} Tour Pricing History'!$A:$ZZ,
        '{INDEX} Tour Pricing History'!$4:$4 = ""Current Original Tour Cost""
      ),
      MATCH($A63, '{INDEX} Tour Pricing History'!$A:$A, 0)"&amp;"
    ),
    """"
  )
)
"),"")</f>
        <v/>
      </c>
      <c r="M63" s="215" t="str">
        <f>IFERROR(__xludf.DUMMYFUNCTION("IF(
  $A63 = """",
  """",
  IFERROR(
    INDEX(
      FILTER(
        '{INDEX} Tour Pricing History'!$A:$ZZ,
        '{INDEX} Tour Pricing History'!$4:$4 = ""Current Discounted Tour Cost""
      ),
      MATCH($A63, '{INDEX} Tour Pricing History'!$A:$A, "&amp;"0)
    ),
    """"
  )
)
"),"")</f>
        <v/>
      </c>
      <c r="N63" s="214" t="str">
        <f>IFERROR(__xludf.DUMMYFUNCTION("IF(
  $A63 = """",
  """",
  IFERROR(
    INDEX(
      FILTER(
        '{INDEX} Tour Pricing History'!$A:$ZZ,
        '{INDEX} Tour Pricing History'!$4:$4 = ""Current Reservation Fee""
      ),
      MATCH($A63, '{INDEX} Tour Pricing History'!$A:$A, 0)
  "&amp;"  ),
    """"
  )
)
"),"")</f>
        <v/>
      </c>
      <c r="O63" s="216"/>
    </row>
    <row r="64">
      <c r="A64" s="216"/>
      <c r="B64" s="223"/>
      <c r="C64" s="216"/>
      <c r="D64" s="224"/>
      <c r="E64" s="225"/>
      <c r="F64" s="216"/>
      <c r="G64" s="226"/>
      <c r="H64" s="227"/>
      <c r="I64" s="226"/>
      <c r="J64" s="226"/>
      <c r="K64" s="213"/>
      <c r="L64" s="214" t="str">
        <f>IFERROR(__xludf.DUMMYFUNCTION("IF(
  $A64 = """",
  """",
  IFERROR(
    INDEX(
      FILTER(
        '{INDEX} Tour Pricing History'!$A:$ZZ,
        '{INDEX} Tour Pricing History'!$4:$4 = ""Current Original Tour Cost""
      ),
      MATCH($A64, '{INDEX} Tour Pricing History'!$A:$A, 0)"&amp;"
    ),
    """"
  )
)
"),"")</f>
        <v/>
      </c>
      <c r="M64" s="215" t="str">
        <f>IFERROR(__xludf.DUMMYFUNCTION("IF(
  $A64 = """",
  """",
  IFERROR(
    INDEX(
      FILTER(
        '{INDEX} Tour Pricing History'!$A:$ZZ,
        '{INDEX} Tour Pricing History'!$4:$4 = ""Current Discounted Tour Cost""
      ),
      MATCH($A64, '{INDEX} Tour Pricing History'!$A:$A, "&amp;"0)
    ),
    """"
  )
)
"),"")</f>
        <v/>
      </c>
      <c r="N64" s="214" t="str">
        <f>IFERROR(__xludf.DUMMYFUNCTION("IF(
  $A64 = """",
  """",
  IFERROR(
    INDEX(
      FILTER(
        '{INDEX} Tour Pricing History'!$A:$ZZ,
        '{INDEX} Tour Pricing History'!$4:$4 = ""Current Reservation Fee""
      ),
      MATCH($A64, '{INDEX} Tour Pricing History'!$A:$A, 0)
  "&amp;"  ),
    """"
  )
)
"),"")</f>
        <v/>
      </c>
      <c r="O64" s="216"/>
    </row>
    <row r="65">
      <c r="A65" s="216"/>
      <c r="B65" s="223"/>
      <c r="C65" s="216"/>
      <c r="D65" s="224"/>
      <c r="E65" s="225"/>
      <c r="F65" s="216"/>
      <c r="G65" s="226"/>
      <c r="H65" s="227"/>
      <c r="I65" s="226"/>
      <c r="J65" s="226"/>
      <c r="K65" s="213"/>
      <c r="L65" s="214" t="str">
        <f>IFERROR(__xludf.DUMMYFUNCTION("IF(
  $A65 = """",
  """",
  IFERROR(
    INDEX(
      FILTER(
        '{INDEX} Tour Pricing History'!$A:$ZZ,
        '{INDEX} Tour Pricing History'!$4:$4 = ""Current Original Tour Cost""
      ),
      MATCH($A65, '{INDEX} Tour Pricing History'!$A:$A, 0)"&amp;"
    ),
    """"
  )
)
"),"")</f>
        <v/>
      </c>
      <c r="M65" s="215" t="str">
        <f>IFERROR(__xludf.DUMMYFUNCTION("IF(
  $A65 = """",
  """",
  IFERROR(
    INDEX(
      FILTER(
        '{INDEX} Tour Pricing History'!$A:$ZZ,
        '{INDEX} Tour Pricing History'!$4:$4 = ""Current Discounted Tour Cost""
      ),
      MATCH($A65, '{INDEX} Tour Pricing History'!$A:$A, "&amp;"0)
    ),
    """"
  )
)
"),"")</f>
        <v/>
      </c>
      <c r="N65" s="214" t="str">
        <f>IFERROR(__xludf.DUMMYFUNCTION("IF(
  $A65 = """",
  """",
  IFERROR(
    INDEX(
      FILTER(
        '{INDEX} Tour Pricing History'!$A:$ZZ,
        '{INDEX} Tour Pricing History'!$4:$4 = ""Current Reservation Fee""
      ),
      MATCH($A65, '{INDEX} Tour Pricing History'!$A:$A, 0)
  "&amp;"  ),
    """"
  )
)
"),"")</f>
        <v/>
      </c>
      <c r="O65" s="216"/>
    </row>
    <row r="66">
      <c r="A66" s="216"/>
      <c r="B66" s="223"/>
      <c r="C66" s="216"/>
      <c r="D66" s="224"/>
      <c r="E66" s="225"/>
      <c r="F66" s="216"/>
      <c r="G66" s="226"/>
      <c r="H66" s="227"/>
      <c r="I66" s="226"/>
      <c r="J66" s="226"/>
      <c r="K66" s="213"/>
      <c r="L66" s="214" t="str">
        <f>IFERROR(__xludf.DUMMYFUNCTION("IF(
  $A66 = """",
  """",
  IFERROR(
    INDEX(
      FILTER(
        '{INDEX} Tour Pricing History'!$A:$ZZ,
        '{INDEX} Tour Pricing History'!$4:$4 = ""Current Original Tour Cost""
      ),
      MATCH($A66, '{INDEX} Tour Pricing History'!$A:$A, 0)"&amp;"
    ),
    """"
  )
)
"),"")</f>
        <v/>
      </c>
      <c r="M66" s="215" t="str">
        <f>IFERROR(__xludf.DUMMYFUNCTION("IF(
  $A66 = """",
  """",
  IFERROR(
    INDEX(
      FILTER(
        '{INDEX} Tour Pricing History'!$A:$ZZ,
        '{INDEX} Tour Pricing History'!$4:$4 = ""Current Discounted Tour Cost""
      ),
      MATCH($A66, '{INDEX} Tour Pricing History'!$A:$A, "&amp;"0)
    ),
    """"
  )
)
"),"")</f>
        <v/>
      </c>
      <c r="N66" s="214" t="str">
        <f>IFERROR(__xludf.DUMMYFUNCTION("IF(
  $A66 = """",
  """",
  IFERROR(
    INDEX(
      FILTER(
        '{INDEX} Tour Pricing History'!$A:$ZZ,
        '{INDEX} Tour Pricing History'!$4:$4 = ""Current Reservation Fee""
      ),
      MATCH($A66, '{INDEX} Tour Pricing History'!$A:$A, 0)
  "&amp;"  ),
    """"
  )
)
"),"")</f>
        <v/>
      </c>
      <c r="O66" s="216"/>
    </row>
    <row r="67">
      <c r="A67" s="216"/>
      <c r="B67" s="223"/>
      <c r="C67" s="216"/>
      <c r="D67" s="224"/>
      <c r="E67" s="225"/>
      <c r="F67" s="216"/>
      <c r="G67" s="226"/>
      <c r="H67" s="227"/>
      <c r="I67" s="226"/>
      <c r="J67" s="226"/>
      <c r="K67" s="213"/>
      <c r="L67" s="214" t="str">
        <f>IFERROR(__xludf.DUMMYFUNCTION("IF(
  $A67 = """",
  """",
  IFERROR(
    INDEX(
      FILTER(
        '{INDEX} Tour Pricing History'!$A:$ZZ,
        '{INDEX} Tour Pricing History'!$4:$4 = ""Current Original Tour Cost""
      ),
      MATCH($A67, '{INDEX} Tour Pricing History'!$A:$A, 0)"&amp;"
    ),
    """"
  )
)
"),"")</f>
        <v/>
      </c>
      <c r="M67" s="215" t="str">
        <f>IFERROR(__xludf.DUMMYFUNCTION("IF(
  $A67 = """",
  """",
  IFERROR(
    INDEX(
      FILTER(
        '{INDEX} Tour Pricing History'!$A:$ZZ,
        '{INDEX} Tour Pricing History'!$4:$4 = ""Current Discounted Tour Cost""
      ),
      MATCH($A67, '{INDEX} Tour Pricing History'!$A:$A, "&amp;"0)
    ),
    """"
  )
)
"),"")</f>
        <v/>
      </c>
      <c r="N67" s="214" t="str">
        <f>IFERROR(__xludf.DUMMYFUNCTION("IF(
  $A67 = """",
  """",
  IFERROR(
    INDEX(
      FILTER(
        '{INDEX} Tour Pricing History'!$A:$ZZ,
        '{INDEX} Tour Pricing History'!$4:$4 = ""Current Reservation Fee""
      ),
      MATCH($A67, '{INDEX} Tour Pricing History'!$A:$A, 0)
  "&amp;"  ),
    """"
  )
)
"),"")</f>
        <v/>
      </c>
      <c r="O67" s="216"/>
    </row>
    <row r="68">
      <c r="A68" s="216"/>
      <c r="B68" s="223"/>
      <c r="C68" s="216"/>
      <c r="D68" s="224"/>
      <c r="E68" s="225"/>
      <c r="F68" s="216"/>
      <c r="G68" s="226"/>
      <c r="H68" s="227"/>
      <c r="I68" s="226"/>
      <c r="J68" s="226"/>
      <c r="K68" s="213"/>
      <c r="L68" s="214" t="str">
        <f>IFERROR(__xludf.DUMMYFUNCTION("IF(
  $A68 = """",
  """",
  IFERROR(
    INDEX(
      FILTER(
        '{INDEX} Tour Pricing History'!$A:$ZZ,
        '{INDEX} Tour Pricing History'!$4:$4 = ""Current Original Tour Cost""
      ),
      MATCH($A68, '{INDEX} Tour Pricing History'!$A:$A, 0)"&amp;"
    ),
    """"
  )
)
"),"")</f>
        <v/>
      </c>
      <c r="M68" s="215" t="str">
        <f>IFERROR(__xludf.DUMMYFUNCTION("IF(
  $A68 = """",
  """",
  IFERROR(
    INDEX(
      FILTER(
        '{INDEX} Tour Pricing History'!$A:$ZZ,
        '{INDEX} Tour Pricing History'!$4:$4 = ""Current Discounted Tour Cost""
      ),
      MATCH($A68, '{INDEX} Tour Pricing History'!$A:$A, "&amp;"0)
    ),
    """"
  )
)
"),"")</f>
        <v/>
      </c>
      <c r="N68" s="214" t="str">
        <f>IFERROR(__xludf.DUMMYFUNCTION("IF(
  $A68 = """",
  """",
  IFERROR(
    INDEX(
      FILTER(
        '{INDEX} Tour Pricing History'!$A:$ZZ,
        '{INDEX} Tour Pricing History'!$4:$4 = ""Current Reservation Fee""
      ),
      MATCH($A68, '{INDEX} Tour Pricing History'!$A:$A, 0)
  "&amp;"  ),
    """"
  )
)
"),"")</f>
        <v/>
      </c>
      <c r="O68" s="216"/>
    </row>
    <row r="69">
      <c r="A69" s="216"/>
      <c r="B69" s="223"/>
      <c r="C69" s="216"/>
      <c r="D69" s="224"/>
      <c r="E69" s="225"/>
      <c r="F69" s="216"/>
      <c r="G69" s="226"/>
      <c r="H69" s="227"/>
      <c r="I69" s="226"/>
      <c r="J69" s="226"/>
      <c r="K69" s="213"/>
      <c r="L69" s="214" t="str">
        <f>IFERROR(__xludf.DUMMYFUNCTION("IF(
  $A69 = """",
  """",
  IFERROR(
    INDEX(
      FILTER(
        '{INDEX} Tour Pricing History'!$A:$ZZ,
        '{INDEX} Tour Pricing History'!$4:$4 = ""Current Original Tour Cost""
      ),
      MATCH($A69, '{INDEX} Tour Pricing History'!$A:$A, 0)"&amp;"
    ),
    """"
  )
)
"),"")</f>
        <v/>
      </c>
      <c r="M69" s="215" t="str">
        <f>IFERROR(__xludf.DUMMYFUNCTION("IF(
  $A69 = """",
  """",
  IFERROR(
    INDEX(
      FILTER(
        '{INDEX} Tour Pricing History'!$A:$ZZ,
        '{INDEX} Tour Pricing History'!$4:$4 = ""Current Discounted Tour Cost""
      ),
      MATCH($A69, '{INDEX} Tour Pricing History'!$A:$A, "&amp;"0)
    ),
    """"
  )
)
"),"")</f>
        <v/>
      </c>
      <c r="N69" s="214" t="str">
        <f>IFERROR(__xludf.DUMMYFUNCTION("IF(
  $A69 = """",
  """",
  IFERROR(
    INDEX(
      FILTER(
        '{INDEX} Tour Pricing History'!$A:$ZZ,
        '{INDEX} Tour Pricing History'!$4:$4 = ""Current Reservation Fee""
      ),
      MATCH($A69, '{INDEX} Tour Pricing History'!$A:$A, 0)
  "&amp;"  ),
    """"
  )
)
"),"")</f>
        <v/>
      </c>
      <c r="O69" s="216"/>
    </row>
    <row r="70">
      <c r="A70" s="216"/>
      <c r="B70" s="223"/>
      <c r="C70" s="216"/>
      <c r="D70" s="224"/>
      <c r="E70" s="225"/>
      <c r="F70" s="216"/>
      <c r="G70" s="226"/>
      <c r="H70" s="227"/>
      <c r="I70" s="226"/>
      <c r="J70" s="226"/>
      <c r="K70" s="213"/>
      <c r="L70" s="214" t="str">
        <f>IFERROR(__xludf.DUMMYFUNCTION("IF(
  $A70 = """",
  """",
  IFERROR(
    INDEX(
      FILTER(
        '{INDEX} Tour Pricing History'!$A:$ZZ,
        '{INDEX} Tour Pricing History'!$4:$4 = ""Current Original Tour Cost""
      ),
      MATCH($A70, '{INDEX} Tour Pricing History'!$A:$A, 0)"&amp;"
    ),
    """"
  )
)
"),"")</f>
        <v/>
      </c>
      <c r="M70" s="215" t="str">
        <f>IFERROR(__xludf.DUMMYFUNCTION("IF(
  $A70 = """",
  """",
  IFERROR(
    INDEX(
      FILTER(
        '{INDEX} Tour Pricing History'!$A:$ZZ,
        '{INDEX} Tour Pricing History'!$4:$4 = ""Current Discounted Tour Cost""
      ),
      MATCH($A70, '{INDEX} Tour Pricing History'!$A:$A, "&amp;"0)
    ),
    """"
  )
)
"),"")</f>
        <v/>
      </c>
      <c r="N70" s="214" t="str">
        <f>IFERROR(__xludf.DUMMYFUNCTION("IF(
  $A70 = """",
  """",
  IFERROR(
    INDEX(
      FILTER(
        '{INDEX} Tour Pricing History'!$A:$ZZ,
        '{INDEX} Tour Pricing History'!$4:$4 = ""Current Reservation Fee""
      ),
      MATCH($A70, '{INDEX} Tour Pricing History'!$A:$A, 0)
  "&amp;"  ),
    """"
  )
)
"),"")</f>
        <v/>
      </c>
      <c r="O70" s="216"/>
    </row>
    <row r="71">
      <c r="A71" s="216"/>
      <c r="B71" s="223"/>
      <c r="C71" s="216"/>
      <c r="D71" s="224"/>
      <c r="E71" s="225"/>
      <c r="F71" s="216"/>
      <c r="G71" s="226"/>
      <c r="H71" s="227"/>
      <c r="I71" s="226"/>
      <c r="J71" s="226"/>
      <c r="K71" s="213"/>
      <c r="L71" s="214" t="str">
        <f>IFERROR(__xludf.DUMMYFUNCTION("IF(
  $A71 = """",
  """",
  IFERROR(
    INDEX(
      FILTER(
        '{INDEX} Tour Pricing History'!$A:$ZZ,
        '{INDEX} Tour Pricing History'!$4:$4 = ""Current Original Tour Cost""
      ),
      MATCH($A71, '{INDEX} Tour Pricing History'!$A:$A, 0)"&amp;"
    ),
    """"
  )
)
"),"")</f>
        <v/>
      </c>
      <c r="M71" s="215" t="str">
        <f>IFERROR(__xludf.DUMMYFUNCTION("IF(
  $A71 = """",
  """",
  IFERROR(
    INDEX(
      FILTER(
        '{INDEX} Tour Pricing History'!$A:$ZZ,
        '{INDEX} Tour Pricing History'!$4:$4 = ""Current Discounted Tour Cost""
      ),
      MATCH($A71, '{INDEX} Tour Pricing History'!$A:$A, "&amp;"0)
    ),
    """"
  )
)
"),"")</f>
        <v/>
      </c>
      <c r="N71" s="214" t="str">
        <f>IFERROR(__xludf.DUMMYFUNCTION("IF(
  $A71 = """",
  """",
  IFERROR(
    INDEX(
      FILTER(
        '{INDEX} Tour Pricing History'!$A:$ZZ,
        '{INDEX} Tour Pricing History'!$4:$4 = ""Current Reservation Fee""
      ),
      MATCH($A71, '{INDEX} Tour Pricing History'!$A:$A, 0)
  "&amp;"  ),
    """"
  )
)
"),"")</f>
        <v/>
      </c>
      <c r="O71" s="216"/>
    </row>
    <row r="72">
      <c r="A72" s="216"/>
      <c r="B72" s="223"/>
      <c r="C72" s="216"/>
      <c r="D72" s="224"/>
      <c r="E72" s="225"/>
      <c r="F72" s="216"/>
      <c r="G72" s="226"/>
      <c r="H72" s="227"/>
      <c r="I72" s="226"/>
      <c r="J72" s="226"/>
      <c r="K72" s="213"/>
      <c r="L72" s="214" t="str">
        <f>IFERROR(__xludf.DUMMYFUNCTION("IF(
  $A72 = """",
  """",
  IFERROR(
    INDEX(
      FILTER(
        '{INDEX} Tour Pricing History'!$A:$ZZ,
        '{INDEX} Tour Pricing History'!$4:$4 = ""Current Original Tour Cost""
      ),
      MATCH($A72, '{INDEX} Tour Pricing History'!$A:$A, 0)"&amp;"
    ),
    """"
  )
)
"),"")</f>
        <v/>
      </c>
      <c r="M72" s="215" t="str">
        <f>IFERROR(__xludf.DUMMYFUNCTION("IF(
  $A72 = """",
  """",
  IFERROR(
    INDEX(
      FILTER(
        '{INDEX} Tour Pricing History'!$A:$ZZ,
        '{INDEX} Tour Pricing History'!$4:$4 = ""Current Discounted Tour Cost""
      ),
      MATCH($A72, '{INDEX} Tour Pricing History'!$A:$A, "&amp;"0)
    ),
    """"
  )
)
"),"")</f>
        <v/>
      </c>
      <c r="N72" s="214" t="str">
        <f>IFERROR(__xludf.DUMMYFUNCTION("IF(
  $A72 = """",
  """",
  IFERROR(
    INDEX(
      FILTER(
        '{INDEX} Tour Pricing History'!$A:$ZZ,
        '{INDEX} Tour Pricing History'!$4:$4 = ""Current Reservation Fee""
      ),
      MATCH($A72, '{INDEX} Tour Pricing History'!$A:$A, 0)
  "&amp;"  ),
    """"
  )
)
"),"")</f>
        <v/>
      </c>
      <c r="O72" s="216"/>
    </row>
    <row r="73">
      <c r="A73" s="216"/>
      <c r="B73" s="223"/>
      <c r="C73" s="216"/>
      <c r="D73" s="224"/>
      <c r="E73" s="225"/>
      <c r="F73" s="216"/>
      <c r="G73" s="226"/>
      <c r="H73" s="227"/>
      <c r="I73" s="226"/>
      <c r="J73" s="226"/>
      <c r="K73" s="213"/>
      <c r="L73" s="214" t="str">
        <f>IFERROR(__xludf.DUMMYFUNCTION("IF(
  $A73 = """",
  """",
  IFERROR(
    INDEX(
      FILTER(
        '{INDEX} Tour Pricing History'!$A:$ZZ,
        '{INDEX} Tour Pricing History'!$4:$4 = ""Current Original Tour Cost""
      ),
      MATCH($A73, '{INDEX} Tour Pricing History'!$A:$A, 0)"&amp;"
    ),
    """"
  )
)
"),"")</f>
        <v/>
      </c>
      <c r="M73" s="215" t="str">
        <f>IFERROR(__xludf.DUMMYFUNCTION("IF(
  $A73 = """",
  """",
  IFERROR(
    INDEX(
      FILTER(
        '{INDEX} Tour Pricing History'!$A:$ZZ,
        '{INDEX} Tour Pricing History'!$4:$4 = ""Current Discounted Tour Cost""
      ),
      MATCH($A73, '{INDEX} Tour Pricing History'!$A:$A, "&amp;"0)
    ),
    """"
  )
)
"),"")</f>
        <v/>
      </c>
      <c r="N73" s="214" t="str">
        <f>IFERROR(__xludf.DUMMYFUNCTION("IF(
  $A73 = """",
  """",
  IFERROR(
    INDEX(
      FILTER(
        '{INDEX} Tour Pricing History'!$A:$ZZ,
        '{INDEX} Tour Pricing History'!$4:$4 = ""Current Reservation Fee""
      ),
      MATCH($A73, '{INDEX} Tour Pricing History'!$A:$A, 0)
  "&amp;"  ),
    """"
  )
)
"),"")</f>
        <v/>
      </c>
      <c r="O73" s="216"/>
    </row>
    <row r="74">
      <c r="A74" s="216"/>
      <c r="B74" s="223"/>
      <c r="C74" s="216"/>
      <c r="D74" s="224"/>
      <c r="E74" s="225"/>
      <c r="F74" s="216"/>
      <c r="G74" s="226"/>
      <c r="H74" s="227"/>
      <c r="I74" s="226"/>
      <c r="J74" s="226"/>
      <c r="K74" s="213"/>
      <c r="L74" s="214" t="str">
        <f>IFERROR(__xludf.DUMMYFUNCTION("IF(
  $A74 = """",
  """",
  IFERROR(
    INDEX(
      FILTER(
        '{INDEX} Tour Pricing History'!$A:$ZZ,
        '{INDEX} Tour Pricing History'!$4:$4 = ""Current Original Tour Cost""
      ),
      MATCH($A74, '{INDEX} Tour Pricing History'!$A:$A, 0)"&amp;"
    ),
    """"
  )
)
"),"")</f>
        <v/>
      </c>
      <c r="M74" s="215" t="str">
        <f>IFERROR(__xludf.DUMMYFUNCTION("IF(
  $A74 = """",
  """",
  IFERROR(
    INDEX(
      FILTER(
        '{INDEX} Tour Pricing History'!$A:$ZZ,
        '{INDEX} Tour Pricing History'!$4:$4 = ""Current Discounted Tour Cost""
      ),
      MATCH($A74, '{INDEX} Tour Pricing History'!$A:$A, "&amp;"0)
    ),
    """"
  )
)
"),"")</f>
        <v/>
      </c>
      <c r="N74" s="214" t="str">
        <f>IFERROR(__xludf.DUMMYFUNCTION("IF(
  $A74 = """",
  """",
  IFERROR(
    INDEX(
      FILTER(
        '{INDEX} Tour Pricing History'!$A:$ZZ,
        '{INDEX} Tour Pricing History'!$4:$4 = ""Current Reservation Fee""
      ),
      MATCH($A74, '{INDEX} Tour Pricing History'!$A:$A, 0)
  "&amp;"  ),
    """"
  )
)
"),"")</f>
        <v/>
      </c>
      <c r="O74" s="216"/>
    </row>
    <row r="75">
      <c r="A75" s="216"/>
      <c r="B75" s="223"/>
      <c r="C75" s="216"/>
      <c r="D75" s="224"/>
      <c r="E75" s="225"/>
      <c r="F75" s="216"/>
      <c r="G75" s="226"/>
      <c r="H75" s="227"/>
      <c r="I75" s="226"/>
      <c r="J75" s="226"/>
      <c r="K75" s="213"/>
      <c r="L75" s="214" t="str">
        <f>IFERROR(__xludf.DUMMYFUNCTION("IF(
  $A75 = """",
  """",
  IFERROR(
    INDEX(
      FILTER(
        '{INDEX} Tour Pricing History'!$A:$ZZ,
        '{INDEX} Tour Pricing History'!$4:$4 = ""Current Original Tour Cost""
      ),
      MATCH($A75, '{INDEX} Tour Pricing History'!$A:$A, 0)"&amp;"
    ),
    """"
  )
)
"),"")</f>
        <v/>
      </c>
      <c r="M75" s="215" t="str">
        <f>IFERROR(__xludf.DUMMYFUNCTION("IF(
  $A75 = """",
  """",
  IFERROR(
    INDEX(
      FILTER(
        '{INDEX} Tour Pricing History'!$A:$ZZ,
        '{INDEX} Tour Pricing History'!$4:$4 = ""Current Discounted Tour Cost""
      ),
      MATCH($A75, '{INDEX} Tour Pricing History'!$A:$A, "&amp;"0)
    ),
    """"
  )
)
"),"")</f>
        <v/>
      </c>
      <c r="N75" s="214" t="str">
        <f>IFERROR(__xludf.DUMMYFUNCTION("IF(
  $A75 = """",
  """",
  IFERROR(
    INDEX(
      FILTER(
        '{INDEX} Tour Pricing History'!$A:$ZZ,
        '{INDEX} Tour Pricing History'!$4:$4 = ""Current Reservation Fee""
      ),
      MATCH($A75, '{INDEX} Tour Pricing History'!$A:$A, 0)
  "&amp;"  ),
    """"
  )
)
"),"")</f>
        <v/>
      </c>
      <c r="O75" s="216"/>
    </row>
    <row r="76">
      <c r="A76" s="216"/>
      <c r="B76" s="223"/>
      <c r="C76" s="216"/>
      <c r="D76" s="224"/>
      <c r="E76" s="225"/>
      <c r="F76" s="216"/>
      <c r="G76" s="226"/>
      <c r="H76" s="227"/>
      <c r="I76" s="226"/>
      <c r="J76" s="226"/>
      <c r="K76" s="213"/>
      <c r="L76" s="214" t="str">
        <f>IFERROR(__xludf.DUMMYFUNCTION("IF(
  $A76 = """",
  """",
  IFERROR(
    INDEX(
      FILTER(
        '{INDEX} Tour Pricing History'!$A:$ZZ,
        '{INDEX} Tour Pricing History'!$4:$4 = ""Current Original Tour Cost""
      ),
      MATCH($A76, '{INDEX} Tour Pricing History'!$A:$A, 0)"&amp;"
    ),
    """"
  )
)
"),"")</f>
        <v/>
      </c>
      <c r="M76" s="215" t="str">
        <f>IFERROR(__xludf.DUMMYFUNCTION("IF(
  $A76 = """",
  """",
  IFERROR(
    INDEX(
      FILTER(
        '{INDEX} Tour Pricing History'!$A:$ZZ,
        '{INDEX} Tour Pricing History'!$4:$4 = ""Current Discounted Tour Cost""
      ),
      MATCH($A76, '{INDEX} Tour Pricing History'!$A:$A, "&amp;"0)
    ),
    """"
  )
)
"),"")</f>
        <v/>
      </c>
      <c r="N76" s="214" t="str">
        <f>IFERROR(__xludf.DUMMYFUNCTION("IF(
  $A76 = """",
  """",
  IFERROR(
    INDEX(
      FILTER(
        '{INDEX} Tour Pricing History'!$A:$ZZ,
        '{INDEX} Tour Pricing History'!$4:$4 = ""Current Reservation Fee""
      ),
      MATCH($A76, '{INDEX} Tour Pricing History'!$A:$A, 0)
  "&amp;"  ),
    """"
  )
)
"),"")</f>
        <v/>
      </c>
      <c r="O76" s="216"/>
    </row>
    <row r="77">
      <c r="A77" s="216"/>
      <c r="B77" s="223"/>
      <c r="C77" s="216"/>
      <c r="D77" s="224"/>
      <c r="E77" s="225"/>
      <c r="F77" s="216"/>
      <c r="G77" s="226"/>
      <c r="H77" s="227"/>
      <c r="I77" s="226"/>
      <c r="J77" s="226"/>
      <c r="K77" s="213"/>
      <c r="L77" s="214" t="str">
        <f>IFERROR(__xludf.DUMMYFUNCTION("IF(
  $A77 = """",
  """",
  IFERROR(
    INDEX(
      FILTER(
        '{INDEX} Tour Pricing History'!$A:$ZZ,
        '{INDEX} Tour Pricing History'!$4:$4 = ""Current Original Tour Cost""
      ),
      MATCH($A77, '{INDEX} Tour Pricing History'!$A:$A, 0)"&amp;"
    ),
    """"
  )
)
"),"")</f>
        <v/>
      </c>
      <c r="M77" s="215" t="str">
        <f>IFERROR(__xludf.DUMMYFUNCTION("IF(
  $A77 = """",
  """",
  IFERROR(
    INDEX(
      FILTER(
        '{INDEX} Tour Pricing History'!$A:$ZZ,
        '{INDEX} Tour Pricing History'!$4:$4 = ""Current Discounted Tour Cost""
      ),
      MATCH($A77, '{INDEX} Tour Pricing History'!$A:$A, "&amp;"0)
    ),
    """"
  )
)
"),"")</f>
        <v/>
      </c>
      <c r="N77" s="214" t="str">
        <f>IFERROR(__xludf.DUMMYFUNCTION("IF(
  $A77 = """",
  """",
  IFERROR(
    INDEX(
      FILTER(
        '{INDEX} Tour Pricing History'!$A:$ZZ,
        '{INDEX} Tour Pricing History'!$4:$4 = ""Current Reservation Fee""
      ),
      MATCH($A77, '{INDEX} Tour Pricing History'!$A:$A, 0)
  "&amp;"  ),
    """"
  )
)
"),"")</f>
        <v/>
      </c>
      <c r="O77" s="216"/>
    </row>
    <row r="78">
      <c r="A78" s="216"/>
      <c r="B78" s="223"/>
      <c r="C78" s="216"/>
      <c r="D78" s="224"/>
      <c r="E78" s="225"/>
      <c r="F78" s="216"/>
      <c r="G78" s="226"/>
      <c r="H78" s="227"/>
      <c r="I78" s="226"/>
      <c r="J78" s="226"/>
      <c r="K78" s="213"/>
      <c r="L78" s="214" t="str">
        <f>IFERROR(__xludf.DUMMYFUNCTION("IF(
  $A78 = """",
  """",
  IFERROR(
    INDEX(
      FILTER(
        '{INDEX} Tour Pricing History'!$A:$ZZ,
        '{INDEX} Tour Pricing History'!$4:$4 = ""Current Original Tour Cost""
      ),
      MATCH($A78, '{INDEX} Tour Pricing History'!$A:$A, 0)"&amp;"
    ),
    """"
  )
)
"),"")</f>
        <v/>
      </c>
      <c r="M78" s="215" t="str">
        <f>IFERROR(__xludf.DUMMYFUNCTION("IF(
  $A78 = """",
  """",
  IFERROR(
    INDEX(
      FILTER(
        '{INDEX} Tour Pricing History'!$A:$ZZ,
        '{INDEX} Tour Pricing History'!$4:$4 = ""Current Discounted Tour Cost""
      ),
      MATCH($A78, '{INDEX} Tour Pricing History'!$A:$A, "&amp;"0)
    ),
    """"
  )
)
"),"")</f>
        <v/>
      </c>
      <c r="N78" s="214" t="str">
        <f>IFERROR(__xludf.DUMMYFUNCTION("IF(
  $A78 = """",
  """",
  IFERROR(
    INDEX(
      FILTER(
        '{INDEX} Tour Pricing History'!$A:$ZZ,
        '{INDEX} Tour Pricing History'!$4:$4 = ""Current Reservation Fee""
      ),
      MATCH($A78, '{INDEX} Tour Pricing History'!$A:$A, 0)
  "&amp;"  ),
    """"
  )
)
"),"")</f>
        <v/>
      </c>
      <c r="O78" s="216"/>
    </row>
    <row r="79">
      <c r="A79" s="216"/>
      <c r="B79" s="223"/>
      <c r="C79" s="216"/>
      <c r="D79" s="224"/>
      <c r="E79" s="225"/>
      <c r="F79" s="216"/>
      <c r="G79" s="226"/>
      <c r="H79" s="227"/>
      <c r="I79" s="226"/>
      <c r="J79" s="226"/>
      <c r="K79" s="213"/>
      <c r="L79" s="214" t="str">
        <f>IFERROR(__xludf.DUMMYFUNCTION("IF(
  $A79 = """",
  """",
  IFERROR(
    INDEX(
      FILTER(
        '{INDEX} Tour Pricing History'!$A:$ZZ,
        '{INDEX} Tour Pricing History'!$4:$4 = ""Current Original Tour Cost""
      ),
      MATCH($A79, '{INDEX} Tour Pricing History'!$A:$A, 0)"&amp;"
    ),
    """"
  )
)
"),"")</f>
        <v/>
      </c>
      <c r="M79" s="215" t="str">
        <f>IFERROR(__xludf.DUMMYFUNCTION("IF(
  $A79 = """",
  """",
  IFERROR(
    INDEX(
      FILTER(
        '{INDEX} Tour Pricing History'!$A:$ZZ,
        '{INDEX} Tour Pricing History'!$4:$4 = ""Current Discounted Tour Cost""
      ),
      MATCH($A79, '{INDEX} Tour Pricing History'!$A:$A, "&amp;"0)
    ),
    """"
  )
)
"),"")</f>
        <v/>
      </c>
      <c r="N79" s="214" t="str">
        <f>IFERROR(__xludf.DUMMYFUNCTION("IF(
  $A79 = """",
  """",
  IFERROR(
    INDEX(
      FILTER(
        '{INDEX} Tour Pricing History'!$A:$ZZ,
        '{INDEX} Tour Pricing History'!$4:$4 = ""Current Reservation Fee""
      ),
      MATCH($A79, '{INDEX} Tour Pricing History'!$A:$A, 0)
  "&amp;"  ),
    """"
  )
)
"),"")</f>
        <v/>
      </c>
      <c r="O79" s="216"/>
    </row>
    <row r="80">
      <c r="A80" s="216"/>
      <c r="B80" s="223"/>
      <c r="C80" s="216"/>
      <c r="D80" s="224"/>
      <c r="E80" s="225"/>
      <c r="F80" s="216"/>
      <c r="G80" s="226"/>
      <c r="H80" s="227"/>
      <c r="I80" s="226"/>
      <c r="J80" s="226"/>
      <c r="K80" s="213"/>
      <c r="L80" s="214" t="str">
        <f>IFERROR(__xludf.DUMMYFUNCTION("IF(
  $A80 = """",
  """",
  IFERROR(
    INDEX(
      FILTER(
        '{INDEX} Tour Pricing History'!$A:$ZZ,
        '{INDEX} Tour Pricing History'!$4:$4 = ""Current Original Tour Cost""
      ),
      MATCH($A80, '{INDEX} Tour Pricing History'!$A:$A, 0)"&amp;"
    ),
    """"
  )
)
"),"")</f>
        <v/>
      </c>
      <c r="M80" s="215" t="str">
        <f>IFERROR(__xludf.DUMMYFUNCTION("IF(
  $A80 = """",
  """",
  IFERROR(
    INDEX(
      FILTER(
        '{INDEX} Tour Pricing History'!$A:$ZZ,
        '{INDEX} Tour Pricing History'!$4:$4 = ""Current Discounted Tour Cost""
      ),
      MATCH($A80, '{INDEX} Tour Pricing History'!$A:$A, "&amp;"0)
    ),
    """"
  )
)
"),"")</f>
        <v/>
      </c>
      <c r="N80" s="214" t="str">
        <f>IFERROR(__xludf.DUMMYFUNCTION("IF(
  $A80 = """",
  """",
  IFERROR(
    INDEX(
      FILTER(
        '{INDEX} Tour Pricing History'!$A:$ZZ,
        '{INDEX} Tour Pricing History'!$4:$4 = ""Current Reservation Fee""
      ),
      MATCH($A80, '{INDEX} Tour Pricing History'!$A:$A, 0)
  "&amp;"  ),
    """"
  )
)
"),"")</f>
        <v/>
      </c>
      <c r="O80" s="216"/>
    </row>
    <row r="81">
      <c r="A81" s="216"/>
      <c r="B81" s="223"/>
      <c r="C81" s="216"/>
      <c r="D81" s="224"/>
      <c r="E81" s="225"/>
      <c r="F81" s="216"/>
      <c r="G81" s="226"/>
      <c r="H81" s="227"/>
      <c r="I81" s="226"/>
      <c r="J81" s="226"/>
      <c r="K81" s="213"/>
      <c r="L81" s="214" t="str">
        <f>IFERROR(__xludf.DUMMYFUNCTION("IF(
  $A81 = """",
  """",
  IFERROR(
    INDEX(
      FILTER(
        '{INDEX} Tour Pricing History'!$A:$ZZ,
        '{INDEX} Tour Pricing History'!$4:$4 = ""Current Original Tour Cost""
      ),
      MATCH($A81, '{INDEX} Tour Pricing History'!$A:$A, 0)"&amp;"
    ),
    """"
  )
)
"),"")</f>
        <v/>
      </c>
      <c r="M81" s="215" t="str">
        <f>IFERROR(__xludf.DUMMYFUNCTION("IF(
  $A81 = """",
  """",
  IFERROR(
    INDEX(
      FILTER(
        '{INDEX} Tour Pricing History'!$A:$ZZ,
        '{INDEX} Tour Pricing History'!$4:$4 = ""Current Discounted Tour Cost""
      ),
      MATCH($A81, '{INDEX} Tour Pricing History'!$A:$A, "&amp;"0)
    ),
    """"
  )
)
"),"")</f>
        <v/>
      </c>
      <c r="N81" s="214" t="str">
        <f>IFERROR(__xludf.DUMMYFUNCTION("IF(
  $A81 = """",
  """",
  IFERROR(
    INDEX(
      FILTER(
        '{INDEX} Tour Pricing History'!$A:$ZZ,
        '{INDEX} Tour Pricing History'!$4:$4 = ""Current Reservation Fee""
      ),
      MATCH($A81, '{INDEX} Tour Pricing History'!$A:$A, 0)
  "&amp;"  ),
    """"
  )
)
"),"")</f>
        <v/>
      </c>
      <c r="O81" s="216"/>
    </row>
    <row r="82">
      <c r="A82" s="216"/>
      <c r="B82" s="223"/>
      <c r="C82" s="216"/>
      <c r="D82" s="224"/>
      <c r="E82" s="225"/>
      <c r="F82" s="216"/>
      <c r="G82" s="226"/>
      <c r="H82" s="227"/>
      <c r="I82" s="226"/>
      <c r="J82" s="226"/>
      <c r="K82" s="213"/>
      <c r="L82" s="214" t="str">
        <f>IFERROR(__xludf.DUMMYFUNCTION("IF(
  $A82 = """",
  """",
  IFERROR(
    INDEX(
      FILTER(
        '{INDEX} Tour Pricing History'!$A:$ZZ,
        '{INDEX} Tour Pricing History'!$4:$4 = ""Current Original Tour Cost""
      ),
      MATCH($A82, '{INDEX} Tour Pricing History'!$A:$A, 0)"&amp;"
    ),
    """"
  )
)
"),"")</f>
        <v/>
      </c>
      <c r="M82" s="215" t="str">
        <f>IFERROR(__xludf.DUMMYFUNCTION("IF(
  $A82 = """",
  """",
  IFERROR(
    INDEX(
      FILTER(
        '{INDEX} Tour Pricing History'!$A:$ZZ,
        '{INDEX} Tour Pricing History'!$4:$4 = ""Current Discounted Tour Cost""
      ),
      MATCH($A82, '{INDEX} Tour Pricing History'!$A:$A, "&amp;"0)
    ),
    """"
  )
)
"),"")</f>
        <v/>
      </c>
      <c r="N82" s="214" t="str">
        <f>IFERROR(__xludf.DUMMYFUNCTION("IF(
  $A82 = """",
  """",
  IFERROR(
    INDEX(
      FILTER(
        '{INDEX} Tour Pricing History'!$A:$ZZ,
        '{INDEX} Tour Pricing History'!$4:$4 = ""Current Reservation Fee""
      ),
      MATCH($A82, '{INDEX} Tour Pricing History'!$A:$A, 0)
  "&amp;"  ),
    """"
  )
)
"),"")</f>
        <v/>
      </c>
      <c r="O82" s="216"/>
    </row>
    <row r="83">
      <c r="A83" s="216"/>
      <c r="B83" s="223"/>
      <c r="C83" s="216"/>
      <c r="D83" s="224"/>
      <c r="E83" s="225"/>
      <c r="F83" s="216"/>
      <c r="G83" s="226"/>
      <c r="H83" s="227"/>
      <c r="I83" s="226"/>
      <c r="J83" s="226"/>
      <c r="K83" s="213"/>
      <c r="L83" s="214" t="str">
        <f>IFERROR(__xludf.DUMMYFUNCTION("IF(
  $A83 = """",
  """",
  IFERROR(
    INDEX(
      FILTER(
        '{INDEX} Tour Pricing History'!$A:$ZZ,
        '{INDEX} Tour Pricing History'!$4:$4 = ""Current Original Tour Cost""
      ),
      MATCH($A83, '{INDEX} Tour Pricing History'!$A:$A, 0)"&amp;"
    ),
    """"
  )
)
"),"")</f>
        <v/>
      </c>
      <c r="M83" s="215" t="str">
        <f>IFERROR(__xludf.DUMMYFUNCTION("IF(
  $A83 = """",
  """",
  IFERROR(
    INDEX(
      FILTER(
        '{INDEX} Tour Pricing History'!$A:$ZZ,
        '{INDEX} Tour Pricing History'!$4:$4 = ""Current Discounted Tour Cost""
      ),
      MATCH($A83, '{INDEX} Tour Pricing History'!$A:$A, "&amp;"0)
    ),
    """"
  )
)
"),"")</f>
        <v/>
      </c>
      <c r="N83" s="214" t="str">
        <f>IFERROR(__xludf.DUMMYFUNCTION("IF(
  $A83 = """",
  """",
  IFERROR(
    INDEX(
      FILTER(
        '{INDEX} Tour Pricing History'!$A:$ZZ,
        '{INDEX} Tour Pricing History'!$4:$4 = ""Current Reservation Fee""
      ),
      MATCH($A83, '{INDEX} Tour Pricing History'!$A:$A, 0)
  "&amp;"  ),
    """"
  )
)
"),"")</f>
        <v/>
      </c>
      <c r="O83" s="216"/>
    </row>
    <row r="84">
      <c r="A84" s="216"/>
      <c r="B84" s="223"/>
      <c r="C84" s="216"/>
      <c r="D84" s="224"/>
      <c r="E84" s="225"/>
      <c r="F84" s="216"/>
      <c r="G84" s="226"/>
      <c r="H84" s="227"/>
      <c r="I84" s="226"/>
      <c r="J84" s="226"/>
      <c r="K84" s="213"/>
      <c r="L84" s="214" t="str">
        <f>IFERROR(__xludf.DUMMYFUNCTION("IF(
  $A84 = """",
  """",
  IFERROR(
    INDEX(
      FILTER(
        '{INDEX} Tour Pricing History'!$A:$ZZ,
        '{INDEX} Tour Pricing History'!$4:$4 = ""Current Original Tour Cost""
      ),
      MATCH($A84, '{INDEX} Tour Pricing History'!$A:$A, 0)"&amp;"
    ),
    """"
  )
)
"),"")</f>
        <v/>
      </c>
      <c r="M84" s="215" t="str">
        <f>IFERROR(__xludf.DUMMYFUNCTION("IF(
  $A84 = """",
  """",
  IFERROR(
    INDEX(
      FILTER(
        '{INDEX} Tour Pricing History'!$A:$ZZ,
        '{INDEX} Tour Pricing History'!$4:$4 = ""Current Discounted Tour Cost""
      ),
      MATCH($A84, '{INDEX} Tour Pricing History'!$A:$A, "&amp;"0)
    ),
    """"
  )
)
"),"")</f>
        <v/>
      </c>
      <c r="N84" s="214" t="str">
        <f>IFERROR(__xludf.DUMMYFUNCTION("IF(
  $A84 = """",
  """",
  IFERROR(
    INDEX(
      FILTER(
        '{INDEX} Tour Pricing History'!$A:$ZZ,
        '{INDEX} Tour Pricing History'!$4:$4 = ""Current Reservation Fee""
      ),
      MATCH($A84, '{INDEX} Tour Pricing History'!$A:$A, 0)
  "&amp;"  ),
    """"
  )
)
"),"")</f>
        <v/>
      </c>
      <c r="O84" s="216"/>
    </row>
    <row r="85">
      <c r="A85" s="216"/>
      <c r="B85" s="223"/>
      <c r="C85" s="216"/>
      <c r="D85" s="224"/>
      <c r="E85" s="225"/>
      <c r="F85" s="216"/>
      <c r="G85" s="226"/>
      <c r="H85" s="227"/>
      <c r="I85" s="226"/>
      <c r="J85" s="226"/>
      <c r="K85" s="213"/>
      <c r="L85" s="214" t="str">
        <f>IFERROR(__xludf.DUMMYFUNCTION("IF(
  $A85 = """",
  """",
  IFERROR(
    INDEX(
      FILTER(
        '{INDEX} Tour Pricing History'!$A:$ZZ,
        '{INDEX} Tour Pricing History'!$4:$4 = ""Current Original Tour Cost""
      ),
      MATCH($A85, '{INDEX} Tour Pricing History'!$A:$A, 0)"&amp;"
    ),
    """"
  )
)
"),"")</f>
        <v/>
      </c>
      <c r="M85" s="215" t="str">
        <f>IFERROR(__xludf.DUMMYFUNCTION("IF(
  $A85 = """",
  """",
  IFERROR(
    INDEX(
      FILTER(
        '{INDEX} Tour Pricing History'!$A:$ZZ,
        '{INDEX} Tour Pricing History'!$4:$4 = ""Current Discounted Tour Cost""
      ),
      MATCH($A85, '{INDEX} Tour Pricing History'!$A:$A, "&amp;"0)
    ),
    """"
  )
)
"),"")</f>
        <v/>
      </c>
      <c r="N85" s="214" t="str">
        <f>IFERROR(__xludf.DUMMYFUNCTION("IF(
  $A85 = """",
  """",
  IFERROR(
    INDEX(
      FILTER(
        '{INDEX} Tour Pricing History'!$A:$ZZ,
        '{INDEX} Tour Pricing History'!$4:$4 = ""Current Reservation Fee""
      ),
      MATCH($A85, '{INDEX} Tour Pricing History'!$A:$A, 0)
  "&amp;"  ),
    """"
  )
)
"),"")</f>
        <v/>
      </c>
      <c r="O85" s="216"/>
    </row>
    <row r="86">
      <c r="A86" s="216"/>
      <c r="B86" s="223"/>
      <c r="C86" s="216"/>
      <c r="D86" s="224"/>
      <c r="E86" s="225"/>
      <c r="F86" s="216"/>
      <c r="G86" s="226"/>
      <c r="H86" s="227"/>
      <c r="I86" s="226"/>
      <c r="J86" s="226"/>
      <c r="K86" s="213"/>
      <c r="L86" s="214" t="str">
        <f>IFERROR(__xludf.DUMMYFUNCTION("IF(
  $A86 = """",
  """",
  IFERROR(
    INDEX(
      FILTER(
        '{INDEX} Tour Pricing History'!$A:$ZZ,
        '{INDEX} Tour Pricing History'!$4:$4 = ""Current Original Tour Cost""
      ),
      MATCH($A86, '{INDEX} Tour Pricing History'!$A:$A, 0)"&amp;"
    ),
    """"
  )
)
"),"")</f>
        <v/>
      </c>
      <c r="M86" s="215" t="str">
        <f>IFERROR(__xludf.DUMMYFUNCTION("IF(
  $A86 = """",
  """",
  IFERROR(
    INDEX(
      FILTER(
        '{INDEX} Tour Pricing History'!$A:$ZZ,
        '{INDEX} Tour Pricing History'!$4:$4 = ""Current Discounted Tour Cost""
      ),
      MATCH($A86, '{INDEX} Tour Pricing History'!$A:$A, "&amp;"0)
    ),
    """"
  )
)
"),"")</f>
        <v/>
      </c>
      <c r="N86" s="214" t="str">
        <f>IFERROR(__xludf.DUMMYFUNCTION("IF(
  $A86 = """",
  """",
  IFERROR(
    INDEX(
      FILTER(
        '{INDEX} Tour Pricing History'!$A:$ZZ,
        '{INDEX} Tour Pricing History'!$4:$4 = ""Current Reservation Fee""
      ),
      MATCH($A86, '{INDEX} Tour Pricing History'!$A:$A, 0)
  "&amp;"  ),
    """"
  )
)
"),"")</f>
        <v/>
      </c>
      <c r="O86" s="216"/>
    </row>
    <row r="87">
      <c r="A87" s="216"/>
      <c r="B87" s="223"/>
      <c r="C87" s="216"/>
      <c r="D87" s="224"/>
      <c r="E87" s="225"/>
      <c r="F87" s="216"/>
      <c r="G87" s="226"/>
      <c r="H87" s="227"/>
      <c r="I87" s="226"/>
      <c r="J87" s="226"/>
      <c r="K87" s="213"/>
      <c r="L87" s="214" t="str">
        <f>IFERROR(__xludf.DUMMYFUNCTION("IF(
  $A87 = """",
  """",
  IFERROR(
    INDEX(
      FILTER(
        '{INDEX} Tour Pricing History'!$A:$ZZ,
        '{INDEX} Tour Pricing History'!$4:$4 = ""Current Original Tour Cost""
      ),
      MATCH($A87, '{INDEX} Tour Pricing History'!$A:$A, 0)"&amp;"
    ),
    """"
  )
)
"),"")</f>
        <v/>
      </c>
      <c r="M87" s="215" t="str">
        <f>IFERROR(__xludf.DUMMYFUNCTION("IF(
  $A87 = """",
  """",
  IFERROR(
    INDEX(
      FILTER(
        '{INDEX} Tour Pricing History'!$A:$ZZ,
        '{INDEX} Tour Pricing History'!$4:$4 = ""Current Discounted Tour Cost""
      ),
      MATCH($A87, '{INDEX} Tour Pricing History'!$A:$A, "&amp;"0)
    ),
    """"
  )
)
"),"")</f>
        <v/>
      </c>
      <c r="N87" s="214" t="str">
        <f>IFERROR(__xludf.DUMMYFUNCTION("IF(
  $A87 = """",
  """",
  IFERROR(
    INDEX(
      FILTER(
        '{INDEX} Tour Pricing History'!$A:$ZZ,
        '{INDEX} Tour Pricing History'!$4:$4 = ""Current Reservation Fee""
      ),
      MATCH($A87, '{INDEX} Tour Pricing History'!$A:$A, 0)
  "&amp;"  ),
    """"
  )
)
"),"")</f>
        <v/>
      </c>
      <c r="O87" s="216"/>
    </row>
    <row r="88">
      <c r="A88" s="216"/>
      <c r="B88" s="223"/>
      <c r="C88" s="216"/>
      <c r="D88" s="224"/>
      <c r="E88" s="225"/>
      <c r="F88" s="216"/>
      <c r="G88" s="226"/>
      <c r="H88" s="227"/>
      <c r="I88" s="226"/>
      <c r="J88" s="226"/>
      <c r="K88" s="213"/>
      <c r="L88" s="214" t="str">
        <f>IFERROR(__xludf.DUMMYFUNCTION("IF(
  $A88 = """",
  """",
  IFERROR(
    INDEX(
      FILTER(
        '{INDEX} Tour Pricing History'!$A:$ZZ,
        '{INDEX} Tour Pricing History'!$4:$4 = ""Current Original Tour Cost""
      ),
      MATCH($A88, '{INDEX} Tour Pricing History'!$A:$A, 0)"&amp;"
    ),
    """"
  )
)
"),"")</f>
        <v/>
      </c>
      <c r="M88" s="215" t="str">
        <f>IFERROR(__xludf.DUMMYFUNCTION("IF(
  $A88 = """",
  """",
  IFERROR(
    INDEX(
      FILTER(
        '{INDEX} Tour Pricing History'!$A:$ZZ,
        '{INDEX} Tour Pricing History'!$4:$4 = ""Current Discounted Tour Cost""
      ),
      MATCH($A88, '{INDEX} Tour Pricing History'!$A:$A, "&amp;"0)
    ),
    """"
  )
)
"),"")</f>
        <v/>
      </c>
      <c r="N88" s="214" t="str">
        <f>IFERROR(__xludf.DUMMYFUNCTION("IF(
  $A88 = """",
  """",
  IFERROR(
    INDEX(
      FILTER(
        '{INDEX} Tour Pricing History'!$A:$ZZ,
        '{INDEX} Tour Pricing History'!$4:$4 = ""Current Reservation Fee""
      ),
      MATCH($A88, '{INDEX} Tour Pricing History'!$A:$A, 0)
  "&amp;"  ),
    """"
  )
)
"),"")</f>
        <v/>
      </c>
      <c r="O88" s="216"/>
    </row>
    <row r="89">
      <c r="A89" s="216"/>
      <c r="B89" s="223"/>
      <c r="C89" s="216"/>
      <c r="D89" s="224"/>
      <c r="E89" s="225"/>
      <c r="F89" s="216"/>
      <c r="G89" s="226"/>
      <c r="H89" s="227"/>
      <c r="I89" s="226"/>
      <c r="J89" s="226"/>
      <c r="K89" s="213"/>
      <c r="L89" s="214" t="str">
        <f>IFERROR(__xludf.DUMMYFUNCTION("IF(
  $A89 = """",
  """",
  IFERROR(
    INDEX(
      FILTER(
        '{INDEX} Tour Pricing History'!$A:$ZZ,
        '{INDEX} Tour Pricing History'!$4:$4 = ""Current Original Tour Cost""
      ),
      MATCH($A89, '{INDEX} Tour Pricing History'!$A:$A, 0)"&amp;"
    ),
    """"
  )
)
"),"")</f>
        <v/>
      </c>
      <c r="M89" s="215" t="str">
        <f>IFERROR(__xludf.DUMMYFUNCTION("IF(
  $A89 = """",
  """",
  IFERROR(
    INDEX(
      FILTER(
        '{INDEX} Tour Pricing History'!$A:$ZZ,
        '{INDEX} Tour Pricing History'!$4:$4 = ""Current Discounted Tour Cost""
      ),
      MATCH($A89, '{INDEX} Tour Pricing History'!$A:$A, "&amp;"0)
    ),
    """"
  )
)
"),"")</f>
        <v/>
      </c>
      <c r="N89" s="214" t="str">
        <f>IFERROR(__xludf.DUMMYFUNCTION("IF(
  $A89 = """",
  """",
  IFERROR(
    INDEX(
      FILTER(
        '{INDEX} Tour Pricing History'!$A:$ZZ,
        '{INDEX} Tour Pricing History'!$4:$4 = ""Current Reservation Fee""
      ),
      MATCH($A89, '{INDEX} Tour Pricing History'!$A:$A, 0)
  "&amp;"  ),
    """"
  )
)
"),"")</f>
        <v/>
      </c>
      <c r="O89" s="216"/>
    </row>
    <row r="90">
      <c r="A90" s="216"/>
      <c r="B90" s="223"/>
      <c r="C90" s="216"/>
      <c r="D90" s="224"/>
      <c r="E90" s="225"/>
      <c r="F90" s="216"/>
      <c r="G90" s="226"/>
      <c r="H90" s="227"/>
      <c r="I90" s="226"/>
      <c r="J90" s="226"/>
      <c r="K90" s="213"/>
      <c r="L90" s="214" t="str">
        <f>IFERROR(__xludf.DUMMYFUNCTION("IF(
  $A90 = """",
  """",
  IFERROR(
    INDEX(
      FILTER(
        '{INDEX} Tour Pricing History'!$A:$ZZ,
        '{INDEX} Tour Pricing History'!$4:$4 = ""Current Original Tour Cost""
      ),
      MATCH($A90, '{INDEX} Tour Pricing History'!$A:$A, 0)"&amp;"
    ),
    """"
  )
)
"),"")</f>
        <v/>
      </c>
      <c r="M90" s="215" t="str">
        <f>IFERROR(__xludf.DUMMYFUNCTION("IF(
  $A90 = """",
  """",
  IFERROR(
    INDEX(
      FILTER(
        '{INDEX} Tour Pricing History'!$A:$ZZ,
        '{INDEX} Tour Pricing History'!$4:$4 = ""Current Discounted Tour Cost""
      ),
      MATCH($A90, '{INDEX} Tour Pricing History'!$A:$A, "&amp;"0)
    ),
    """"
  )
)
"),"")</f>
        <v/>
      </c>
      <c r="N90" s="214" t="str">
        <f>IFERROR(__xludf.DUMMYFUNCTION("IF(
  $A90 = """",
  """",
  IFERROR(
    INDEX(
      FILTER(
        '{INDEX} Tour Pricing History'!$A:$ZZ,
        '{INDEX} Tour Pricing History'!$4:$4 = ""Current Reservation Fee""
      ),
      MATCH($A90, '{INDEX} Tour Pricing History'!$A:$A, 0)
  "&amp;"  ),
    """"
  )
)
"),"")</f>
        <v/>
      </c>
      <c r="O90" s="216"/>
    </row>
    <row r="91">
      <c r="A91" s="216"/>
      <c r="B91" s="223"/>
      <c r="C91" s="216"/>
      <c r="D91" s="224"/>
      <c r="E91" s="225"/>
      <c r="F91" s="216"/>
      <c r="G91" s="226"/>
      <c r="H91" s="227"/>
      <c r="I91" s="226"/>
      <c r="J91" s="226"/>
      <c r="K91" s="213"/>
      <c r="L91" s="214" t="str">
        <f>IFERROR(__xludf.DUMMYFUNCTION("IF(
  $A91 = """",
  """",
  IFERROR(
    INDEX(
      FILTER(
        '{INDEX} Tour Pricing History'!$A:$ZZ,
        '{INDEX} Tour Pricing History'!$4:$4 = ""Current Original Tour Cost""
      ),
      MATCH($A91, '{INDEX} Tour Pricing History'!$A:$A, 0)"&amp;"
    ),
    """"
  )
)
"),"")</f>
        <v/>
      </c>
      <c r="M91" s="215" t="str">
        <f>IFERROR(__xludf.DUMMYFUNCTION("IF(
  $A91 = """",
  """",
  IFERROR(
    INDEX(
      FILTER(
        '{INDEX} Tour Pricing History'!$A:$ZZ,
        '{INDEX} Tour Pricing History'!$4:$4 = ""Current Discounted Tour Cost""
      ),
      MATCH($A91, '{INDEX} Tour Pricing History'!$A:$A, "&amp;"0)
    ),
    """"
  )
)
"),"")</f>
        <v/>
      </c>
      <c r="N91" s="214" t="str">
        <f>IFERROR(__xludf.DUMMYFUNCTION("IF(
  $A91 = """",
  """",
  IFERROR(
    INDEX(
      FILTER(
        '{INDEX} Tour Pricing History'!$A:$ZZ,
        '{INDEX} Tour Pricing History'!$4:$4 = ""Current Reservation Fee""
      ),
      MATCH($A91, '{INDEX} Tour Pricing History'!$A:$A, 0)
  "&amp;"  ),
    """"
  )
)
"),"")</f>
        <v/>
      </c>
      <c r="O91" s="216"/>
    </row>
    <row r="92">
      <c r="A92" s="216"/>
      <c r="B92" s="223"/>
      <c r="C92" s="216"/>
      <c r="D92" s="224"/>
      <c r="E92" s="225"/>
      <c r="F92" s="216"/>
      <c r="G92" s="226"/>
      <c r="H92" s="227"/>
      <c r="I92" s="226"/>
      <c r="J92" s="226"/>
      <c r="K92" s="213"/>
      <c r="L92" s="214" t="str">
        <f>IFERROR(__xludf.DUMMYFUNCTION("IF(
  $A92 = """",
  """",
  IFERROR(
    INDEX(
      FILTER(
        '{INDEX} Tour Pricing History'!$A:$ZZ,
        '{INDEX} Tour Pricing History'!$4:$4 = ""Current Original Tour Cost""
      ),
      MATCH($A92, '{INDEX} Tour Pricing History'!$A:$A, 0)"&amp;"
    ),
    """"
  )
)
"),"")</f>
        <v/>
      </c>
      <c r="M92" s="215" t="str">
        <f>IFERROR(__xludf.DUMMYFUNCTION("IF(
  $A92 = """",
  """",
  IFERROR(
    INDEX(
      FILTER(
        '{INDEX} Tour Pricing History'!$A:$ZZ,
        '{INDEX} Tour Pricing History'!$4:$4 = ""Current Discounted Tour Cost""
      ),
      MATCH($A92, '{INDEX} Tour Pricing History'!$A:$A, "&amp;"0)
    ),
    """"
  )
)
"),"")</f>
        <v/>
      </c>
      <c r="N92" s="214" t="str">
        <f>IFERROR(__xludf.DUMMYFUNCTION("IF(
  $A92 = """",
  """",
  IFERROR(
    INDEX(
      FILTER(
        '{INDEX} Tour Pricing History'!$A:$ZZ,
        '{INDEX} Tour Pricing History'!$4:$4 = ""Current Reservation Fee""
      ),
      MATCH($A92, '{INDEX} Tour Pricing History'!$A:$A, 0)
  "&amp;"  ),
    """"
  )
)
"),"")</f>
        <v/>
      </c>
      <c r="O92" s="216"/>
    </row>
    <row r="93">
      <c r="A93" s="216"/>
      <c r="B93" s="223"/>
      <c r="C93" s="216"/>
      <c r="D93" s="224"/>
      <c r="E93" s="225"/>
      <c r="F93" s="216"/>
      <c r="G93" s="226"/>
      <c r="H93" s="227"/>
      <c r="I93" s="226"/>
      <c r="J93" s="226"/>
      <c r="K93" s="213"/>
      <c r="L93" s="214" t="str">
        <f>IFERROR(__xludf.DUMMYFUNCTION("IF(
  $A93 = """",
  """",
  IFERROR(
    INDEX(
      FILTER(
        '{INDEX} Tour Pricing History'!$A:$ZZ,
        '{INDEX} Tour Pricing History'!$4:$4 = ""Current Original Tour Cost""
      ),
      MATCH($A93, '{INDEX} Tour Pricing History'!$A:$A, 0)"&amp;"
    ),
    """"
  )
)
"),"")</f>
        <v/>
      </c>
      <c r="M93" s="215" t="str">
        <f>IFERROR(__xludf.DUMMYFUNCTION("IF(
  $A93 = """",
  """",
  IFERROR(
    INDEX(
      FILTER(
        '{INDEX} Tour Pricing History'!$A:$ZZ,
        '{INDEX} Tour Pricing History'!$4:$4 = ""Current Discounted Tour Cost""
      ),
      MATCH($A93, '{INDEX} Tour Pricing History'!$A:$A, "&amp;"0)
    ),
    """"
  )
)
"),"")</f>
        <v/>
      </c>
      <c r="N93" s="214" t="str">
        <f>IFERROR(__xludf.DUMMYFUNCTION("IF(
  $A93 = """",
  """",
  IFERROR(
    INDEX(
      FILTER(
        '{INDEX} Tour Pricing History'!$A:$ZZ,
        '{INDEX} Tour Pricing History'!$4:$4 = ""Current Reservation Fee""
      ),
      MATCH($A93, '{INDEX} Tour Pricing History'!$A:$A, 0)
  "&amp;"  ),
    """"
  )
)
"),"")</f>
        <v/>
      </c>
      <c r="O93" s="216"/>
    </row>
    <row r="94">
      <c r="A94" s="216"/>
      <c r="B94" s="223"/>
      <c r="C94" s="216"/>
      <c r="D94" s="224"/>
      <c r="E94" s="225"/>
      <c r="F94" s="216"/>
      <c r="G94" s="226"/>
      <c r="H94" s="227"/>
      <c r="I94" s="226"/>
      <c r="J94" s="226"/>
      <c r="K94" s="213"/>
      <c r="L94" s="214" t="str">
        <f>IFERROR(__xludf.DUMMYFUNCTION("IF(
  $A94 = """",
  """",
  IFERROR(
    INDEX(
      FILTER(
        '{INDEX} Tour Pricing History'!$A:$ZZ,
        '{INDEX} Tour Pricing History'!$4:$4 = ""Current Original Tour Cost""
      ),
      MATCH($A94, '{INDEX} Tour Pricing History'!$A:$A, 0)"&amp;"
    ),
    """"
  )
)
"),"")</f>
        <v/>
      </c>
      <c r="M94" s="215" t="str">
        <f>IFERROR(__xludf.DUMMYFUNCTION("IF(
  $A94 = """",
  """",
  IFERROR(
    INDEX(
      FILTER(
        '{INDEX} Tour Pricing History'!$A:$ZZ,
        '{INDEX} Tour Pricing History'!$4:$4 = ""Current Discounted Tour Cost""
      ),
      MATCH($A94, '{INDEX} Tour Pricing History'!$A:$A, "&amp;"0)
    ),
    """"
  )
)
"),"")</f>
        <v/>
      </c>
      <c r="N94" s="214" t="str">
        <f>IFERROR(__xludf.DUMMYFUNCTION("IF(
  $A94 = """",
  """",
  IFERROR(
    INDEX(
      FILTER(
        '{INDEX} Tour Pricing History'!$A:$ZZ,
        '{INDEX} Tour Pricing History'!$4:$4 = ""Current Reservation Fee""
      ),
      MATCH($A94, '{INDEX} Tour Pricing History'!$A:$A, 0)
  "&amp;"  ),
    """"
  )
)
"),"")</f>
        <v/>
      </c>
      <c r="O94" s="216"/>
    </row>
    <row r="95">
      <c r="A95" s="216"/>
      <c r="B95" s="223"/>
      <c r="C95" s="216"/>
      <c r="D95" s="224"/>
      <c r="E95" s="225"/>
      <c r="F95" s="216"/>
      <c r="G95" s="226"/>
      <c r="H95" s="227"/>
      <c r="I95" s="226"/>
      <c r="J95" s="226"/>
      <c r="K95" s="213"/>
      <c r="L95" s="214" t="str">
        <f>IFERROR(__xludf.DUMMYFUNCTION("IF(
  $A95 = """",
  """",
  IFERROR(
    INDEX(
      FILTER(
        '{INDEX} Tour Pricing History'!$A:$ZZ,
        '{INDEX} Tour Pricing History'!$4:$4 = ""Current Original Tour Cost""
      ),
      MATCH($A95, '{INDEX} Tour Pricing History'!$A:$A, 0)"&amp;"
    ),
    """"
  )
)
"),"")</f>
        <v/>
      </c>
      <c r="M95" s="215" t="str">
        <f>IFERROR(__xludf.DUMMYFUNCTION("IF(
  $A95 = """",
  """",
  IFERROR(
    INDEX(
      FILTER(
        '{INDEX} Tour Pricing History'!$A:$ZZ,
        '{INDEX} Tour Pricing History'!$4:$4 = ""Current Discounted Tour Cost""
      ),
      MATCH($A95, '{INDEX} Tour Pricing History'!$A:$A, "&amp;"0)
    ),
    """"
  )
)
"),"")</f>
        <v/>
      </c>
      <c r="N95" s="214" t="str">
        <f>IFERROR(__xludf.DUMMYFUNCTION("IF(
  $A95 = """",
  """",
  IFERROR(
    INDEX(
      FILTER(
        '{INDEX} Tour Pricing History'!$A:$ZZ,
        '{INDEX} Tour Pricing History'!$4:$4 = ""Current Reservation Fee""
      ),
      MATCH($A95, '{INDEX} Tour Pricing History'!$A:$A, 0)
  "&amp;"  ),
    """"
  )
)
"),"")</f>
        <v/>
      </c>
      <c r="O95" s="216"/>
    </row>
    <row r="96">
      <c r="A96" s="216"/>
      <c r="B96" s="223"/>
      <c r="C96" s="216"/>
      <c r="D96" s="224"/>
      <c r="E96" s="225"/>
      <c r="F96" s="216"/>
      <c r="G96" s="226"/>
      <c r="H96" s="227"/>
      <c r="I96" s="226"/>
      <c r="J96" s="226"/>
      <c r="K96" s="213"/>
      <c r="L96" s="214" t="str">
        <f>IFERROR(__xludf.DUMMYFUNCTION("IF(
  $A96 = """",
  """",
  IFERROR(
    INDEX(
      FILTER(
        '{INDEX} Tour Pricing History'!$A:$ZZ,
        '{INDEX} Tour Pricing History'!$4:$4 = ""Current Original Tour Cost""
      ),
      MATCH($A96, '{INDEX} Tour Pricing History'!$A:$A, 0)"&amp;"
    ),
    """"
  )
)
"),"")</f>
        <v/>
      </c>
      <c r="M96" s="215" t="str">
        <f>IFERROR(__xludf.DUMMYFUNCTION("IF(
  $A96 = """",
  """",
  IFERROR(
    INDEX(
      FILTER(
        '{INDEX} Tour Pricing History'!$A:$ZZ,
        '{INDEX} Tour Pricing History'!$4:$4 = ""Current Discounted Tour Cost""
      ),
      MATCH($A96, '{INDEX} Tour Pricing History'!$A:$A, "&amp;"0)
    ),
    """"
  )
)
"),"")</f>
        <v/>
      </c>
      <c r="N96" s="214" t="str">
        <f>IFERROR(__xludf.DUMMYFUNCTION("IF(
  $A96 = """",
  """",
  IFERROR(
    INDEX(
      FILTER(
        '{INDEX} Tour Pricing History'!$A:$ZZ,
        '{INDEX} Tour Pricing History'!$4:$4 = ""Current Reservation Fee""
      ),
      MATCH($A96, '{INDEX} Tour Pricing History'!$A:$A, 0)
  "&amp;"  ),
    """"
  )
)
"),"")</f>
        <v/>
      </c>
      <c r="O96" s="216"/>
    </row>
    <row r="97">
      <c r="A97" s="216"/>
      <c r="B97" s="223"/>
      <c r="C97" s="216"/>
      <c r="D97" s="224"/>
      <c r="E97" s="225"/>
      <c r="F97" s="216"/>
      <c r="G97" s="226"/>
      <c r="H97" s="227"/>
      <c r="I97" s="226"/>
      <c r="J97" s="226"/>
      <c r="K97" s="213"/>
      <c r="L97" s="214" t="str">
        <f>IFERROR(__xludf.DUMMYFUNCTION("IF(
  $A97 = """",
  """",
  IFERROR(
    INDEX(
      FILTER(
        '{INDEX} Tour Pricing History'!$A:$ZZ,
        '{INDEX} Tour Pricing History'!$4:$4 = ""Current Original Tour Cost""
      ),
      MATCH($A97, '{INDEX} Tour Pricing History'!$A:$A, 0)"&amp;"
    ),
    """"
  )
)
"),"")</f>
        <v/>
      </c>
      <c r="M97" s="215" t="str">
        <f>IFERROR(__xludf.DUMMYFUNCTION("IF(
  $A97 = """",
  """",
  IFERROR(
    INDEX(
      FILTER(
        '{INDEX} Tour Pricing History'!$A:$ZZ,
        '{INDEX} Tour Pricing History'!$4:$4 = ""Current Discounted Tour Cost""
      ),
      MATCH($A97, '{INDEX} Tour Pricing History'!$A:$A, "&amp;"0)
    ),
    """"
  )
)
"),"")</f>
        <v/>
      </c>
      <c r="N97" s="214" t="str">
        <f>IFERROR(__xludf.DUMMYFUNCTION("IF(
  $A97 = """",
  """",
  IFERROR(
    INDEX(
      FILTER(
        '{INDEX} Tour Pricing History'!$A:$ZZ,
        '{INDEX} Tour Pricing History'!$4:$4 = ""Current Reservation Fee""
      ),
      MATCH($A97, '{INDEX} Tour Pricing History'!$A:$A, 0)
  "&amp;"  ),
    """"
  )
)
"),"")</f>
        <v/>
      </c>
      <c r="O97" s="216"/>
    </row>
    <row r="98">
      <c r="A98" s="216"/>
      <c r="B98" s="223"/>
      <c r="C98" s="216"/>
      <c r="D98" s="224"/>
      <c r="E98" s="225"/>
      <c r="F98" s="216"/>
      <c r="G98" s="226"/>
      <c r="H98" s="227"/>
      <c r="I98" s="226"/>
      <c r="J98" s="226"/>
      <c r="K98" s="213"/>
      <c r="L98" s="214" t="str">
        <f>IFERROR(__xludf.DUMMYFUNCTION("IF(
  $A98 = """",
  """",
  IFERROR(
    INDEX(
      FILTER(
        '{INDEX} Tour Pricing History'!$A:$ZZ,
        '{INDEX} Tour Pricing History'!$4:$4 = ""Current Original Tour Cost""
      ),
      MATCH($A98, '{INDEX} Tour Pricing History'!$A:$A, 0)"&amp;"
    ),
    """"
  )
)
"),"")</f>
        <v/>
      </c>
      <c r="M98" s="215" t="str">
        <f>IFERROR(__xludf.DUMMYFUNCTION("IF(
  $A98 = """",
  """",
  IFERROR(
    INDEX(
      FILTER(
        '{INDEX} Tour Pricing History'!$A:$ZZ,
        '{INDEX} Tour Pricing History'!$4:$4 = ""Current Discounted Tour Cost""
      ),
      MATCH($A98, '{INDEX} Tour Pricing History'!$A:$A, "&amp;"0)
    ),
    """"
  )
)
"),"")</f>
        <v/>
      </c>
      <c r="N98" s="214" t="str">
        <f>IFERROR(__xludf.DUMMYFUNCTION("IF(
  $A98 = """",
  """",
  IFERROR(
    INDEX(
      FILTER(
        '{INDEX} Tour Pricing History'!$A:$ZZ,
        '{INDEX} Tour Pricing History'!$4:$4 = ""Current Reservation Fee""
      ),
      MATCH($A98, '{INDEX} Tour Pricing History'!$A:$A, 0)
  "&amp;"  ),
    """"
  )
)
"),"")</f>
        <v/>
      </c>
      <c r="O98" s="216"/>
    </row>
    <row r="99">
      <c r="A99" s="216"/>
      <c r="B99" s="223"/>
      <c r="C99" s="216"/>
      <c r="D99" s="224"/>
      <c r="E99" s="225"/>
      <c r="F99" s="216"/>
      <c r="G99" s="226"/>
      <c r="H99" s="227"/>
      <c r="I99" s="226"/>
      <c r="J99" s="226"/>
      <c r="K99" s="213"/>
      <c r="L99" s="214" t="str">
        <f>IFERROR(__xludf.DUMMYFUNCTION("IF(
  $A99 = """",
  """",
  IFERROR(
    INDEX(
      FILTER(
        '{INDEX} Tour Pricing History'!$A:$ZZ,
        '{INDEX} Tour Pricing History'!$4:$4 = ""Current Original Tour Cost""
      ),
      MATCH($A99, '{INDEX} Tour Pricing History'!$A:$A, 0)"&amp;"
    ),
    """"
  )
)
"),"")</f>
        <v/>
      </c>
      <c r="M99" s="215" t="str">
        <f>IFERROR(__xludf.DUMMYFUNCTION("IF(
  $A99 = """",
  """",
  IFERROR(
    INDEX(
      FILTER(
        '{INDEX} Tour Pricing History'!$A:$ZZ,
        '{INDEX} Tour Pricing History'!$4:$4 = ""Current Discounted Tour Cost""
      ),
      MATCH($A99, '{INDEX} Tour Pricing History'!$A:$A, "&amp;"0)
    ),
    """"
  )
)
"),"")</f>
        <v/>
      </c>
      <c r="N99" s="214" t="str">
        <f>IFERROR(__xludf.DUMMYFUNCTION("IF(
  $A99 = """",
  """",
  IFERROR(
    INDEX(
      FILTER(
        '{INDEX} Tour Pricing History'!$A:$ZZ,
        '{INDEX} Tour Pricing History'!$4:$4 = ""Current Reservation Fee""
      ),
      MATCH($A99, '{INDEX} Tour Pricing History'!$A:$A, 0)
  "&amp;"  ),
    """"
  )
)
"),"")</f>
        <v/>
      </c>
      <c r="O99" s="216"/>
    </row>
    <row r="100">
      <c r="A100" s="216"/>
      <c r="B100" s="223"/>
      <c r="C100" s="216"/>
      <c r="D100" s="224"/>
      <c r="E100" s="225"/>
      <c r="F100" s="216"/>
      <c r="G100" s="226"/>
      <c r="H100" s="227"/>
      <c r="I100" s="226"/>
      <c r="J100" s="226"/>
      <c r="K100" s="213"/>
      <c r="L100" s="214" t="str">
        <f>IFERROR(__xludf.DUMMYFUNCTION("IF(
  $A100 = """",
  """",
  IFERROR(
    INDEX(
      FILTER(
        '{INDEX} Tour Pricing History'!$A:$ZZ,
        '{INDEX} Tour Pricing History'!$4:$4 = ""Current Original Tour Cost""
      ),
      MATCH($A100, '{INDEX} Tour Pricing History'!$A:$A, "&amp;"0)
    ),
    """"
  )
)
"),"")</f>
        <v/>
      </c>
      <c r="M100" s="215" t="str">
        <f>IFERROR(__xludf.DUMMYFUNCTION("IF(
  $A100 = """",
  """",
  IFERROR(
    INDEX(
      FILTER(
        '{INDEX} Tour Pricing History'!$A:$ZZ,
        '{INDEX} Tour Pricing History'!$4:$4 = ""Current Discounted Tour Cost""
      ),
      MATCH($A100, '{INDEX} Tour Pricing History'!$A:$A"&amp;", 0)
    ),
    """"
  )
)
"),"")</f>
        <v/>
      </c>
      <c r="N100" s="214" t="str">
        <f>IFERROR(__xludf.DUMMYFUNCTION("IF(
  $A100 = """",
  """",
  IFERROR(
    INDEX(
      FILTER(
        '{INDEX} Tour Pricing History'!$A:$ZZ,
        '{INDEX} Tour Pricing History'!$4:$4 = ""Current Reservation Fee""
      ),
      MATCH($A100, '{INDEX} Tour Pricing History'!$A:$A, 0)
"&amp;"    ),
    """"
  )
)
"),"")</f>
        <v/>
      </c>
      <c r="O100" s="216"/>
    </row>
    <row r="101">
      <c r="A101" s="216"/>
      <c r="B101" s="223"/>
      <c r="C101" s="216"/>
      <c r="D101" s="224"/>
      <c r="E101" s="225"/>
      <c r="F101" s="216"/>
      <c r="G101" s="226"/>
      <c r="H101" s="227"/>
      <c r="I101" s="226"/>
      <c r="J101" s="226"/>
      <c r="K101" s="213"/>
      <c r="L101" s="214" t="str">
        <f>IFERROR(__xludf.DUMMYFUNCTION("IF(
  $A101 = """",
  """",
  IFERROR(
    INDEX(
      FILTER(
        '{INDEX} Tour Pricing History'!$A:$ZZ,
        '{INDEX} Tour Pricing History'!$4:$4 = ""Current Original Tour Cost""
      ),
      MATCH($A101, '{INDEX} Tour Pricing History'!$A:$A, "&amp;"0)
    ),
    """"
  )
)
"),"")</f>
        <v/>
      </c>
      <c r="M101" s="215" t="str">
        <f>IFERROR(__xludf.DUMMYFUNCTION("IF(
  $A101 = """",
  """",
  IFERROR(
    INDEX(
      FILTER(
        '{INDEX} Tour Pricing History'!$A:$ZZ,
        '{INDEX} Tour Pricing History'!$4:$4 = ""Current Discounted Tour Cost""
      ),
      MATCH($A101, '{INDEX} Tour Pricing History'!$A:$A"&amp;", 0)
    ),
    """"
  )
)
"),"")</f>
        <v/>
      </c>
      <c r="N101" s="214" t="str">
        <f>IFERROR(__xludf.DUMMYFUNCTION("IF(
  $A101 = """",
  """",
  IFERROR(
    INDEX(
      FILTER(
        '{INDEX} Tour Pricing History'!$A:$ZZ,
        '{INDEX} Tour Pricing History'!$4:$4 = ""Current Reservation Fee""
      ),
      MATCH($A101, '{INDEX} Tour Pricing History'!$A:$A, 0)
"&amp;"    ),
    """"
  )
)
"),"")</f>
        <v/>
      </c>
      <c r="O101" s="216"/>
    </row>
    <row r="102">
      <c r="A102" s="216"/>
      <c r="B102" s="223"/>
      <c r="C102" s="216"/>
      <c r="D102" s="224"/>
      <c r="E102" s="225"/>
      <c r="F102" s="216"/>
      <c r="G102" s="226"/>
      <c r="H102" s="227"/>
      <c r="I102" s="226"/>
      <c r="J102" s="226"/>
      <c r="K102" s="213"/>
      <c r="L102" s="214" t="str">
        <f>IFERROR(__xludf.DUMMYFUNCTION("IF(
  $A102 = """",
  """",
  IFERROR(
    INDEX(
      FILTER(
        '{INDEX} Tour Pricing History'!$A:$ZZ,
        '{INDEX} Tour Pricing History'!$4:$4 = ""Current Original Tour Cost""
      ),
      MATCH($A102, '{INDEX} Tour Pricing History'!$A:$A, "&amp;"0)
    ),
    """"
  )
)
"),"")</f>
        <v/>
      </c>
      <c r="M102" s="215" t="str">
        <f>IFERROR(__xludf.DUMMYFUNCTION("IF(
  $A102 = """",
  """",
  IFERROR(
    INDEX(
      FILTER(
        '{INDEX} Tour Pricing History'!$A:$ZZ,
        '{INDEX} Tour Pricing History'!$4:$4 = ""Current Discounted Tour Cost""
      ),
      MATCH($A102, '{INDEX} Tour Pricing History'!$A:$A"&amp;", 0)
    ),
    """"
  )
)
"),"")</f>
        <v/>
      </c>
      <c r="N102" s="214" t="str">
        <f>IFERROR(__xludf.DUMMYFUNCTION("IF(
  $A102 = """",
  """",
  IFERROR(
    INDEX(
      FILTER(
        '{INDEX} Tour Pricing History'!$A:$ZZ,
        '{INDEX} Tour Pricing History'!$4:$4 = ""Current Reservation Fee""
      ),
      MATCH($A102, '{INDEX} Tour Pricing History'!$A:$A, 0)
"&amp;"    ),
    """"
  )
)
"),"")</f>
        <v/>
      </c>
      <c r="O102" s="216"/>
    </row>
    <row r="103">
      <c r="A103" s="216"/>
      <c r="B103" s="223"/>
      <c r="C103" s="216"/>
      <c r="D103" s="224"/>
      <c r="E103" s="225"/>
      <c r="F103" s="216"/>
      <c r="G103" s="226"/>
      <c r="H103" s="227"/>
      <c r="I103" s="226"/>
      <c r="J103" s="226"/>
      <c r="K103" s="213"/>
      <c r="L103" s="214" t="str">
        <f>IFERROR(__xludf.DUMMYFUNCTION("IF(
  $A103 = """",
  """",
  IFERROR(
    INDEX(
      FILTER(
        '{INDEX} Tour Pricing History'!$A:$ZZ,
        '{INDEX} Tour Pricing History'!$4:$4 = ""Current Original Tour Cost""
      ),
      MATCH($A103, '{INDEX} Tour Pricing History'!$A:$A, "&amp;"0)
    ),
    """"
  )
)
"),"")</f>
        <v/>
      </c>
      <c r="M103" s="215" t="str">
        <f>IFERROR(__xludf.DUMMYFUNCTION("IF(
  $A103 = """",
  """",
  IFERROR(
    INDEX(
      FILTER(
        '{INDEX} Tour Pricing History'!$A:$ZZ,
        '{INDEX} Tour Pricing History'!$4:$4 = ""Current Discounted Tour Cost""
      ),
      MATCH($A103, '{INDEX} Tour Pricing History'!$A:$A"&amp;", 0)
    ),
    """"
  )
)
"),"")</f>
        <v/>
      </c>
      <c r="N103" s="214" t="str">
        <f>IFERROR(__xludf.DUMMYFUNCTION("IF(
  $A103 = """",
  """",
  IFERROR(
    INDEX(
      FILTER(
        '{INDEX} Tour Pricing History'!$A:$ZZ,
        '{INDEX} Tour Pricing History'!$4:$4 = ""Current Reservation Fee""
      ),
      MATCH($A103, '{INDEX} Tour Pricing History'!$A:$A, 0)
"&amp;"    ),
    """"
  )
)
"),"")</f>
        <v/>
      </c>
      <c r="O103" s="216"/>
    </row>
    <row r="104">
      <c r="A104" s="216"/>
      <c r="B104" s="223"/>
      <c r="C104" s="216"/>
      <c r="D104" s="224"/>
      <c r="E104" s="225"/>
      <c r="F104" s="216"/>
      <c r="G104" s="226"/>
      <c r="H104" s="227"/>
      <c r="I104" s="226"/>
      <c r="J104" s="226"/>
      <c r="K104" s="213"/>
      <c r="L104" s="214" t="str">
        <f>IFERROR(__xludf.DUMMYFUNCTION("IF(
  $A104 = """",
  """",
  IFERROR(
    INDEX(
      FILTER(
        '{INDEX} Tour Pricing History'!$A:$ZZ,
        '{INDEX} Tour Pricing History'!$4:$4 = ""Current Original Tour Cost""
      ),
      MATCH($A104, '{INDEX} Tour Pricing History'!$A:$A, "&amp;"0)
    ),
    """"
  )
)
"),"")</f>
        <v/>
      </c>
      <c r="M104" s="215" t="str">
        <f>IFERROR(__xludf.DUMMYFUNCTION("IF(
  $A104 = """",
  """",
  IFERROR(
    INDEX(
      FILTER(
        '{INDEX} Tour Pricing History'!$A:$ZZ,
        '{INDEX} Tour Pricing History'!$4:$4 = ""Current Discounted Tour Cost""
      ),
      MATCH($A104, '{INDEX} Tour Pricing History'!$A:$A"&amp;", 0)
    ),
    """"
  )
)
"),"")</f>
        <v/>
      </c>
      <c r="N104" s="214" t="str">
        <f>IFERROR(__xludf.DUMMYFUNCTION("IF(
  $A104 = """",
  """",
  IFERROR(
    INDEX(
      FILTER(
        '{INDEX} Tour Pricing History'!$A:$ZZ,
        '{INDEX} Tour Pricing History'!$4:$4 = ""Current Reservation Fee""
      ),
      MATCH($A104, '{INDEX} Tour Pricing History'!$A:$A, 0)
"&amp;"    ),
    """"
  )
)
"),"")</f>
        <v/>
      </c>
      <c r="O104" s="216"/>
    </row>
    <row r="105">
      <c r="A105" s="216"/>
      <c r="B105" s="223"/>
      <c r="C105" s="216"/>
      <c r="D105" s="224"/>
      <c r="E105" s="225"/>
      <c r="F105" s="216"/>
      <c r="G105" s="226"/>
      <c r="H105" s="227"/>
      <c r="I105" s="226"/>
      <c r="J105" s="226"/>
      <c r="K105" s="213"/>
      <c r="L105" s="214" t="str">
        <f>IFERROR(__xludf.DUMMYFUNCTION("IF(
  $A105 = """",
  """",
  IFERROR(
    INDEX(
      FILTER(
        '{INDEX} Tour Pricing History'!$A:$ZZ,
        '{INDEX} Tour Pricing History'!$4:$4 = ""Current Original Tour Cost""
      ),
      MATCH($A105, '{INDEX} Tour Pricing History'!$A:$A, "&amp;"0)
    ),
    """"
  )
)
"),"")</f>
        <v/>
      </c>
      <c r="M105" s="215" t="str">
        <f>IFERROR(__xludf.DUMMYFUNCTION("IF(
  $A105 = """",
  """",
  IFERROR(
    INDEX(
      FILTER(
        '{INDEX} Tour Pricing History'!$A:$ZZ,
        '{INDEX} Tour Pricing History'!$4:$4 = ""Current Discounted Tour Cost""
      ),
      MATCH($A105, '{INDEX} Tour Pricing History'!$A:$A"&amp;", 0)
    ),
    """"
  )
)
"),"")</f>
        <v/>
      </c>
      <c r="N105" s="214" t="str">
        <f>IFERROR(__xludf.DUMMYFUNCTION("IF(
  $A105 = """",
  """",
  IFERROR(
    INDEX(
      FILTER(
        '{INDEX} Tour Pricing History'!$A:$ZZ,
        '{INDEX} Tour Pricing History'!$4:$4 = ""Current Reservation Fee""
      ),
      MATCH($A105, '{INDEX} Tour Pricing History'!$A:$A, 0)
"&amp;"    ),
    """"
  )
)
"),"")</f>
        <v/>
      </c>
      <c r="O105" s="216"/>
    </row>
    <row r="106">
      <c r="A106" s="216"/>
      <c r="B106" s="223"/>
      <c r="C106" s="216"/>
      <c r="D106" s="224"/>
      <c r="E106" s="225"/>
      <c r="F106" s="216"/>
      <c r="G106" s="226"/>
      <c r="H106" s="227"/>
      <c r="I106" s="226"/>
      <c r="J106" s="226"/>
      <c r="K106" s="213"/>
      <c r="L106" s="214" t="str">
        <f>IFERROR(__xludf.DUMMYFUNCTION("IF(
  $A106 = """",
  """",
  IFERROR(
    INDEX(
      FILTER(
        '{INDEX} Tour Pricing History'!$A:$ZZ,
        '{INDEX} Tour Pricing History'!$4:$4 = ""Current Original Tour Cost""
      ),
      MATCH($A106, '{INDEX} Tour Pricing History'!$A:$A, "&amp;"0)
    ),
    """"
  )
)
"),"")</f>
        <v/>
      </c>
      <c r="M106" s="215" t="str">
        <f>IFERROR(__xludf.DUMMYFUNCTION("IF(
  $A106 = """",
  """",
  IFERROR(
    INDEX(
      FILTER(
        '{INDEX} Tour Pricing History'!$A:$ZZ,
        '{INDEX} Tour Pricing History'!$4:$4 = ""Current Discounted Tour Cost""
      ),
      MATCH($A106, '{INDEX} Tour Pricing History'!$A:$A"&amp;", 0)
    ),
    """"
  )
)
"),"")</f>
        <v/>
      </c>
      <c r="N106" s="214" t="str">
        <f>IFERROR(__xludf.DUMMYFUNCTION("IF(
  $A106 = """",
  """",
  IFERROR(
    INDEX(
      FILTER(
        '{INDEX} Tour Pricing History'!$A:$ZZ,
        '{INDEX} Tour Pricing History'!$4:$4 = ""Current Reservation Fee""
      ),
      MATCH($A106, '{INDEX} Tour Pricing History'!$A:$A, 0)
"&amp;"    ),
    """"
  )
)
"),"")</f>
        <v/>
      </c>
      <c r="O106" s="216"/>
    </row>
    <row r="107">
      <c r="A107" s="216"/>
      <c r="B107" s="223"/>
      <c r="C107" s="216"/>
      <c r="D107" s="224"/>
      <c r="E107" s="225"/>
      <c r="F107" s="216"/>
      <c r="G107" s="226"/>
      <c r="H107" s="227"/>
      <c r="I107" s="226"/>
      <c r="J107" s="226"/>
      <c r="K107" s="213"/>
      <c r="L107" s="214" t="str">
        <f>IFERROR(__xludf.DUMMYFUNCTION("IF(
  $A107 = """",
  """",
  IFERROR(
    INDEX(
      FILTER(
        '{INDEX} Tour Pricing History'!$A:$ZZ,
        '{INDEX} Tour Pricing History'!$4:$4 = ""Current Original Tour Cost""
      ),
      MATCH($A107, '{INDEX} Tour Pricing History'!$A:$A, "&amp;"0)
    ),
    """"
  )
)
"),"")</f>
        <v/>
      </c>
      <c r="M107" s="215" t="str">
        <f>IFERROR(__xludf.DUMMYFUNCTION("IF(
  $A107 = """",
  """",
  IFERROR(
    INDEX(
      FILTER(
        '{INDEX} Tour Pricing History'!$A:$ZZ,
        '{INDEX} Tour Pricing History'!$4:$4 = ""Current Discounted Tour Cost""
      ),
      MATCH($A107, '{INDEX} Tour Pricing History'!$A:$A"&amp;", 0)
    ),
    """"
  )
)
"),"")</f>
        <v/>
      </c>
      <c r="N107" s="214" t="str">
        <f>IFERROR(__xludf.DUMMYFUNCTION("IF(
  $A107 = """",
  """",
  IFERROR(
    INDEX(
      FILTER(
        '{INDEX} Tour Pricing History'!$A:$ZZ,
        '{INDEX} Tour Pricing History'!$4:$4 = ""Current Reservation Fee""
      ),
      MATCH($A107, '{INDEX} Tour Pricing History'!$A:$A, 0)
"&amp;"    ),
    """"
  )
)
"),"")</f>
        <v/>
      </c>
      <c r="O107" s="216"/>
    </row>
    <row r="108">
      <c r="A108" s="216"/>
      <c r="B108" s="223"/>
      <c r="C108" s="216"/>
      <c r="D108" s="224"/>
      <c r="E108" s="225"/>
      <c r="F108" s="216"/>
      <c r="G108" s="226"/>
      <c r="H108" s="227"/>
      <c r="I108" s="226"/>
      <c r="J108" s="226"/>
      <c r="K108" s="213"/>
      <c r="L108" s="214" t="str">
        <f>IFERROR(__xludf.DUMMYFUNCTION("IF(
  $A108 = """",
  """",
  IFERROR(
    INDEX(
      FILTER(
        '{INDEX} Tour Pricing History'!$A:$ZZ,
        '{INDEX} Tour Pricing History'!$4:$4 = ""Current Original Tour Cost""
      ),
      MATCH($A108, '{INDEX} Tour Pricing History'!$A:$A, "&amp;"0)
    ),
    """"
  )
)
"),"")</f>
        <v/>
      </c>
      <c r="M108" s="215" t="str">
        <f>IFERROR(__xludf.DUMMYFUNCTION("IF(
  $A108 = """",
  """",
  IFERROR(
    INDEX(
      FILTER(
        '{INDEX} Tour Pricing History'!$A:$ZZ,
        '{INDEX} Tour Pricing History'!$4:$4 = ""Current Discounted Tour Cost""
      ),
      MATCH($A108, '{INDEX} Tour Pricing History'!$A:$A"&amp;", 0)
    ),
    """"
  )
)
"),"")</f>
        <v/>
      </c>
      <c r="N108" s="214" t="str">
        <f>IFERROR(__xludf.DUMMYFUNCTION("IF(
  $A108 = """",
  """",
  IFERROR(
    INDEX(
      FILTER(
        '{INDEX} Tour Pricing History'!$A:$ZZ,
        '{INDEX} Tour Pricing History'!$4:$4 = ""Current Reservation Fee""
      ),
      MATCH($A108, '{INDEX} Tour Pricing History'!$A:$A, 0)
"&amp;"    ),
    """"
  )
)
"),"")</f>
        <v/>
      </c>
      <c r="O108" s="216"/>
    </row>
    <row r="109">
      <c r="A109" s="216"/>
      <c r="B109" s="223"/>
      <c r="C109" s="216"/>
      <c r="D109" s="224"/>
      <c r="E109" s="225"/>
      <c r="F109" s="216"/>
      <c r="G109" s="226"/>
      <c r="H109" s="227"/>
      <c r="I109" s="226"/>
      <c r="J109" s="226"/>
      <c r="K109" s="213"/>
      <c r="L109" s="214" t="str">
        <f>IFERROR(__xludf.DUMMYFUNCTION("IF(
  $A109 = """",
  """",
  IFERROR(
    INDEX(
      FILTER(
        '{INDEX} Tour Pricing History'!$A:$ZZ,
        '{INDEX} Tour Pricing History'!$4:$4 = ""Current Original Tour Cost""
      ),
      MATCH($A109, '{INDEX} Tour Pricing History'!$A:$A, "&amp;"0)
    ),
    """"
  )
)
"),"")</f>
        <v/>
      </c>
      <c r="M109" s="215" t="str">
        <f>IFERROR(__xludf.DUMMYFUNCTION("IF(
  $A109 = """",
  """",
  IFERROR(
    INDEX(
      FILTER(
        '{INDEX} Tour Pricing History'!$A:$ZZ,
        '{INDEX} Tour Pricing History'!$4:$4 = ""Current Discounted Tour Cost""
      ),
      MATCH($A109, '{INDEX} Tour Pricing History'!$A:$A"&amp;", 0)
    ),
    """"
  )
)
"),"")</f>
        <v/>
      </c>
      <c r="N109" s="214" t="str">
        <f>IFERROR(__xludf.DUMMYFUNCTION("IF(
  $A109 = """",
  """",
  IFERROR(
    INDEX(
      FILTER(
        '{INDEX} Tour Pricing History'!$A:$ZZ,
        '{INDEX} Tour Pricing History'!$4:$4 = ""Current Reservation Fee""
      ),
      MATCH($A109, '{INDEX} Tour Pricing History'!$A:$A, 0)
"&amp;"    ),
    """"
  )
)
"),"")</f>
        <v/>
      </c>
      <c r="O109" s="216"/>
    </row>
    <row r="110">
      <c r="A110" s="216"/>
      <c r="B110" s="223"/>
      <c r="C110" s="216"/>
      <c r="D110" s="224"/>
      <c r="E110" s="225"/>
      <c r="F110" s="216"/>
      <c r="G110" s="226"/>
      <c r="H110" s="227"/>
      <c r="I110" s="226"/>
      <c r="J110" s="226"/>
      <c r="K110" s="213"/>
      <c r="L110" s="214" t="str">
        <f>IFERROR(__xludf.DUMMYFUNCTION("IF(
  $A110 = """",
  """",
  IFERROR(
    INDEX(
      FILTER(
        '{INDEX} Tour Pricing History'!$A:$ZZ,
        '{INDEX} Tour Pricing History'!$4:$4 = ""Current Original Tour Cost""
      ),
      MATCH($A110, '{INDEX} Tour Pricing History'!$A:$A, "&amp;"0)
    ),
    """"
  )
)
"),"")</f>
        <v/>
      </c>
      <c r="M110" s="215" t="str">
        <f>IFERROR(__xludf.DUMMYFUNCTION("IF(
  $A110 = """",
  """",
  IFERROR(
    INDEX(
      FILTER(
        '{INDEX} Tour Pricing History'!$A:$ZZ,
        '{INDEX} Tour Pricing History'!$4:$4 = ""Current Discounted Tour Cost""
      ),
      MATCH($A110, '{INDEX} Tour Pricing History'!$A:$A"&amp;", 0)
    ),
    """"
  )
)
"),"")</f>
        <v/>
      </c>
      <c r="N110" s="214" t="str">
        <f>IFERROR(__xludf.DUMMYFUNCTION("IF(
  $A110 = """",
  """",
  IFERROR(
    INDEX(
      FILTER(
        '{INDEX} Tour Pricing History'!$A:$ZZ,
        '{INDEX} Tour Pricing History'!$4:$4 = ""Current Reservation Fee""
      ),
      MATCH($A110, '{INDEX} Tour Pricing History'!$A:$A, 0)
"&amp;"    ),
    """"
  )
)
"),"")</f>
        <v/>
      </c>
      <c r="O110" s="216"/>
    </row>
    <row r="111">
      <c r="A111" s="216"/>
      <c r="B111" s="223"/>
      <c r="C111" s="216"/>
      <c r="D111" s="224"/>
      <c r="E111" s="225"/>
      <c r="F111" s="216"/>
      <c r="G111" s="226"/>
      <c r="H111" s="227"/>
      <c r="I111" s="226"/>
      <c r="J111" s="226"/>
      <c r="K111" s="213"/>
      <c r="L111" s="214" t="str">
        <f>IFERROR(__xludf.DUMMYFUNCTION("IF(
  $A111 = """",
  """",
  IFERROR(
    INDEX(
      FILTER(
        '{INDEX} Tour Pricing History'!$A:$ZZ,
        '{INDEX} Tour Pricing History'!$4:$4 = ""Current Original Tour Cost""
      ),
      MATCH($A111, '{INDEX} Tour Pricing History'!$A:$A, "&amp;"0)
    ),
    """"
  )
)
"),"")</f>
        <v/>
      </c>
      <c r="M111" s="215" t="str">
        <f>IFERROR(__xludf.DUMMYFUNCTION("IF(
  $A111 = """",
  """",
  IFERROR(
    INDEX(
      FILTER(
        '{INDEX} Tour Pricing History'!$A:$ZZ,
        '{INDEX} Tour Pricing History'!$4:$4 = ""Current Discounted Tour Cost""
      ),
      MATCH($A111, '{INDEX} Tour Pricing History'!$A:$A"&amp;", 0)
    ),
    """"
  )
)
"),"")</f>
        <v/>
      </c>
      <c r="N111" s="214" t="str">
        <f>IFERROR(__xludf.DUMMYFUNCTION("IF(
  $A111 = """",
  """",
  IFERROR(
    INDEX(
      FILTER(
        '{INDEX} Tour Pricing History'!$A:$ZZ,
        '{INDEX} Tour Pricing History'!$4:$4 = ""Current Reservation Fee""
      ),
      MATCH($A111, '{INDEX} Tour Pricing History'!$A:$A, 0)
"&amp;"    ),
    """"
  )
)
"),"")</f>
        <v/>
      </c>
      <c r="O111" s="216"/>
    </row>
    <row r="112">
      <c r="A112" s="216"/>
      <c r="B112" s="223"/>
      <c r="C112" s="216"/>
      <c r="D112" s="224"/>
      <c r="E112" s="225"/>
      <c r="F112" s="216"/>
      <c r="G112" s="226"/>
      <c r="H112" s="227"/>
      <c r="I112" s="226"/>
      <c r="J112" s="226"/>
      <c r="K112" s="213"/>
      <c r="L112" s="214" t="str">
        <f>IFERROR(__xludf.DUMMYFUNCTION("IF(
  $A112 = """",
  """",
  IFERROR(
    INDEX(
      FILTER(
        '{INDEX} Tour Pricing History'!$A:$ZZ,
        '{INDEX} Tour Pricing History'!$4:$4 = ""Current Original Tour Cost""
      ),
      MATCH($A112, '{INDEX} Tour Pricing History'!$A:$A, "&amp;"0)
    ),
    """"
  )
)
"),"")</f>
        <v/>
      </c>
      <c r="M112" s="215" t="str">
        <f>IFERROR(__xludf.DUMMYFUNCTION("IF(
  $A112 = """",
  """",
  IFERROR(
    INDEX(
      FILTER(
        '{INDEX} Tour Pricing History'!$A:$ZZ,
        '{INDEX} Tour Pricing History'!$4:$4 = ""Current Discounted Tour Cost""
      ),
      MATCH($A112, '{INDEX} Tour Pricing History'!$A:$A"&amp;", 0)
    ),
    """"
  )
)
"),"")</f>
        <v/>
      </c>
      <c r="N112" s="214" t="str">
        <f>IFERROR(__xludf.DUMMYFUNCTION("IF(
  $A112 = """",
  """",
  IFERROR(
    INDEX(
      FILTER(
        '{INDEX} Tour Pricing History'!$A:$ZZ,
        '{INDEX} Tour Pricing History'!$4:$4 = ""Current Reservation Fee""
      ),
      MATCH($A112, '{INDEX} Tour Pricing History'!$A:$A, 0)
"&amp;"    ),
    """"
  )
)
"),"")</f>
        <v/>
      </c>
      <c r="O112" s="216"/>
    </row>
    <row r="113">
      <c r="A113" s="216"/>
      <c r="B113" s="223"/>
      <c r="C113" s="216"/>
      <c r="D113" s="224"/>
      <c r="E113" s="225"/>
      <c r="F113" s="216"/>
      <c r="G113" s="226"/>
      <c r="H113" s="227"/>
      <c r="I113" s="226"/>
      <c r="J113" s="226"/>
      <c r="K113" s="213"/>
      <c r="L113" s="214" t="str">
        <f>IFERROR(__xludf.DUMMYFUNCTION("IF(
  $A113 = """",
  """",
  IFERROR(
    INDEX(
      FILTER(
        '{INDEX} Tour Pricing History'!$A:$ZZ,
        '{INDEX} Tour Pricing History'!$4:$4 = ""Current Original Tour Cost""
      ),
      MATCH($A113, '{INDEX} Tour Pricing History'!$A:$A, "&amp;"0)
    ),
    """"
  )
)
"),"")</f>
        <v/>
      </c>
      <c r="M113" s="215" t="str">
        <f>IFERROR(__xludf.DUMMYFUNCTION("IF(
  $A113 = """",
  """",
  IFERROR(
    INDEX(
      FILTER(
        '{INDEX} Tour Pricing History'!$A:$ZZ,
        '{INDEX} Tour Pricing History'!$4:$4 = ""Current Discounted Tour Cost""
      ),
      MATCH($A113, '{INDEX} Tour Pricing History'!$A:$A"&amp;", 0)
    ),
    """"
  )
)
"),"")</f>
        <v/>
      </c>
      <c r="N113" s="214" t="str">
        <f>IFERROR(__xludf.DUMMYFUNCTION("IF(
  $A113 = """",
  """",
  IFERROR(
    INDEX(
      FILTER(
        '{INDEX} Tour Pricing History'!$A:$ZZ,
        '{INDEX} Tour Pricing History'!$4:$4 = ""Current Reservation Fee""
      ),
      MATCH($A113, '{INDEX} Tour Pricing History'!$A:$A, 0)
"&amp;"    ),
    """"
  )
)
"),"")</f>
        <v/>
      </c>
      <c r="O113" s="216"/>
    </row>
    <row r="114">
      <c r="A114" s="216"/>
      <c r="B114" s="223"/>
      <c r="C114" s="216"/>
      <c r="D114" s="224"/>
      <c r="E114" s="225"/>
      <c r="F114" s="216"/>
      <c r="G114" s="226"/>
      <c r="H114" s="227"/>
      <c r="I114" s="226"/>
      <c r="J114" s="226"/>
      <c r="K114" s="213"/>
      <c r="L114" s="214" t="str">
        <f>IFERROR(__xludf.DUMMYFUNCTION("IF(
  $A114 = """",
  """",
  IFERROR(
    INDEX(
      FILTER(
        '{INDEX} Tour Pricing History'!$A:$ZZ,
        '{INDEX} Tour Pricing History'!$4:$4 = ""Current Original Tour Cost""
      ),
      MATCH($A114, '{INDEX} Tour Pricing History'!$A:$A, "&amp;"0)
    ),
    """"
  )
)
"),"")</f>
        <v/>
      </c>
      <c r="M114" s="215" t="str">
        <f>IFERROR(__xludf.DUMMYFUNCTION("IF(
  $A114 = """",
  """",
  IFERROR(
    INDEX(
      FILTER(
        '{INDEX} Tour Pricing History'!$A:$ZZ,
        '{INDEX} Tour Pricing History'!$4:$4 = ""Current Discounted Tour Cost""
      ),
      MATCH($A114, '{INDEX} Tour Pricing History'!$A:$A"&amp;", 0)
    ),
    """"
  )
)
"),"")</f>
        <v/>
      </c>
      <c r="N114" s="214" t="str">
        <f>IFERROR(__xludf.DUMMYFUNCTION("IF(
  $A114 = """",
  """",
  IFERROR(
    INDEX(
      FILTER(
        '{INDEX} Tour Pricing History'!$A:$ZZ,
        '{INDEX} Tour Pricing History'!$4:$4 = ""Current Reservation Fee""
      ),
      MATCH($A114, '{INDEX} Tour Pricing History'!$A:$A, 0)
"&amp;"    ),
    """"
  )
)
"),"")</f>
        <v/>
      </c>
      <c r="O114" s="216"/>
    </row>
    <row r="115">
      <c r="A115" s="216"/>
      <c r="B115" s="223"/>
      <c r="C115" s="216"/>
      <c r="D115" s="224"/>
      <c r="E115" s="225"/>
      <c r="F115" s="216"/>
      <c r="G115" s="226"/>
      <c r="H115" s="227"/>
      <c r="I115" s="226"/>
      <c r="J115" s="226"/>
      <c r="K115" s="213"/>
      <c r="L115" s="214" t="str">
        <f>IFERROR(__xludf.DUMMYFUNCTION("IF(
  $A115 = """",
  """",
  IFERROR(
    INDEX(
      FILTER(
        '{INDEX} Tour Pricing History'!$A:$ZZ,
        '{INDEX} Tour Pricing History'!$4:$4 = ""Current Original Tour Cost""
      ),
      MATCH($A115, '{INDEX} Tour Pricing History'!$A:$A, "&amp;"0)
    ),
    """"
  )
)
"),"")</f>
        <v/>
      </c>
      <c r="M115" s="215" t="str">
        <f>IFERROR(__xludf.DUMMYFUNCTION("IF(
  $A115 = """",
  """",
  IFERROR(
    INDEX(
      FILTER(
        '{INDEX} Tour Pricing History'!$A:$ZZ,
        '{INDEX} Tour Pricing History'!$4:$4 = ""Current Discounted Tour Cost""
      ),
      MATCH($A115, '{INDEX} Tour Pricing History'!$A:$A"&amp;", 0)
    ),
    """"
  )
)
"),"")</f>
        <v/>
      </c>
      <c r="N115" s="214" t="str">
        <f>IFERROR(__xludf.DUMMYFUNCTION("IF(
  $A115 = """",
  """",
  IFERROR(
    INDEX(
      FILTER(
        '{INDEX} Tour Pricing History'!$A:$ZZ,
        '{INDEX} Tour Pricing History'!$4:$4 = ""Current Reservation Fee""
      ),
      MATCH($A115, '{INDEX} Tour Pricing History'!$A:$A, 0)
"&amp;"    ),
    """"
  )
)
"),"")</f>
        <v/>
      </c>
      <c r="O115" s="216"/>
    </row>
    <row r="116">
      <c r="A116" s="216"/>
      <c r="B116" s="223"/>
      <c r="C116" s="216"/>
      <c r="D116" s="224"/>
      <c r="E116" s="225"/>
      <c r="F116" s="216"/>
      <c r="G116" s="226"/>
      <c r="H116" s="227"/>
      <c r="I116" s="226"/>
      <c r="J116" s="226"/>
      <c r="K116" s="213"/>
      <c r="L116" s="214" t="str">
        <f>IFERROR(__xludf.DUMMYFUNCTION("IF(
  $A116 = """",
  """",
  IFERROR(
    INDEX(
      FILTER(
        '{INDEX} Tour Pricing History'!$A:$ZZ,
        '{INDEX} Tour Pricing History'!$4:$4 = ""Current Original Tour Cost""
      ),
      MATCH($A116, '{INDEX} Tour Pricing History'!$A:$A, "&amp;"0)
    ),
    """"
  )
)
"),"")</f>
        <v/>
      </c>
      <c r="M116" s="215" t="str">
        <f>IFERROR(__xludf.DUMMYFUNCTION("IF(
  $A116 = """",
  """",
  IFERROR(
    INDEX(
      FILTER(
        '{INDEX} Tour Pricing History'!$A:$ZZ,
        '{INDEX} Tour Pricing History'!$4:$4 = ""Current Discounted Tour Cost""
      ),
      MATCH($A116, '{INDEX} Tour Pricing History'!$A:$A"&amp;", 0)
    ),
    """"
  )
)
"),"")</f>
        <v/>
      </c>
      <c r="N116" s="214" t="str">
        <f>IFERROR(__xludf.DUMMYFUNCTION("IF(
  $A116 = """",
  """",
  IFERROR(
    INDEX(
      FILTER(
        '{INDEX} Tour Pricing History'!$A:$ZZ,
        '{INDEX} Tour Pricing History'!$4:$4 = ""Current Reservation Fee""
      ),
      MATCH($A116, '{INDEX} Tour Pricing History'!$A:$A, 0)
"&amp;"    ),
    """"
  )
)
"),"")</f>
        <v/>
      </c>
      <c r="O116" s="216"/>
    </row>
    <row r="117">
      <c r="A117" s="216"/>
      <c r="B117" s="223"/>
      <c r="C117" s="216"/>
      <c r="D117" s="224"/>
      <c r="E117" s="225"/>
      <c r="F117" s="216"/>
      <c r="G117" s="226"/>
      <c r="H117" s="227"/>
      <c r="I117" s="226"/>
      <c r="J117" s="226"/>
      <c r="K117" s="213"/>
      <c r="L117" s="214" t="str">
        <f>IFERROR(__xludf.DUMMYFUNCTION("IF(
  $A117 = """",
  """",
  IFERROR(
    INDEX(
      FILTER(
        '{INDEX} Tour Pricing History'!$A:$ZZ,
        '{INDEX} Tour Pricing History'!$4:$4 = ""Current Original Tour Cost""
      ),
      MATCH($A117, '{INDEX} Tour Pricing History'!$A:$A, "&amp;"0)
    ),
    """"
  )
)
"),"")</f>
        <v/>
      </c>
      <c r="M117" s="215" t="str">
        <f>IFERROR(__xludf.DUMMYFUNCTION("IF(
  $A117 = """",
  """",
  IFERROR(
    INDEX(
      FILTER(
        '{INDEX} Tour Pricing History'!$A:$ZZ,
        '{INDEX} Tour Pricing History'!$4:$4 = ""Current Discounted Tour Cost""
      ),
      MATCH($A117, '{INDEX} Tour Pricing History'!$A:$A"&amp;", 0)
    ),
    """"
  )
)
"),"")</f>
        <v/>
      </c>
      <c r="N117" s="214" t="str">
        <f>IFERROR(__xludf.DUMMYFUNCTION("IF(
  $A117 = """",
  """",
  IFERROR(
    INDEX(
      FILTER(
        '{INDEX} Tour Pricing History'!$A:$ZZ,
        '{INDEX} Tour Pricing History'!$4:$4 = ""Current Reservation Fee""
      ),
      MATCH($A117, '{INDEX} Tour Pricing History'!$A:$A, 0)
"&amp;"    ),
    """"
  )
)
"),"")</f>
        <v/>
      </c>
      <c r="O117" s="216"/>
    </row>
    <row r="118">
      <c r="A118" s="216"/>
      <c r="B118" s="223"/>
      <c r="C118" s="216"/>
      <c r="D118" s="224"/>
      <c r="E118" s="225"/>
      <c r="F118" s="216"/>
      <c r="G118" s="226"/>
      <c r="H118" s="227"/>
      <c r="I118" s="226"/>
      <c r="J118" s="226"/>
      <c r="K118" s="213"/>
      <c r="L118" s="214" t="str">
        <f>IFERROR(__xludf.DUMMYFUNCTION("IF(
  $A118 = """",
  """",
  IFERROR(
    INDEX(
      FILTER(
        '{INDEX} Tour Pricing History'!$A:$ZZ,
        '{INDEX} Tour Pricing History'!$4:$4 = ""Current Original Tour Cost""
      ),
      MATCH($A118, '{INDEX} Tour Pricing History'!$A:$A, "&amp;"0)
    ),
    """"
  )
)
"),"")</f>
        <v/>
      </c>
      <c r="M118" s="215" t="str">
        <f>IFERROR(__xludf.DUMMYFUNCTION("IF(
  $A118 = """",
  """",
  IFERROR(
    INDEX(
      FILTER(
        '{INDEX} Tour Pricing History'!$A:$ZZ,
        '{INDEX} Tour Pricing History'!$4:$4 = ""Current Discounted Tour Cost""
      ),
      MATCH($A118, '{INDEX} Tour Pricing History'!$A:$A"&amp;", 0)
    ),
    """"
  )
)
"),"")</f>
        <v/>
      </c>
      <c r="N118" s="214" t="str">
        <f>IFERROR(__xludf.DUMMYFUNCTION("IF(
  $A118 = """",
  """",
  IFERROR(
    INDEX(
      FILTER(
        '{INDEX} Tour Pricing History'!$A:$ZZ,
        '{INDEX} Tour Pricing History'!$4:$4 = ""Current Reservation Fee""
      ),
      MATCH($A118, '{INDEX} Tour Pricing History'!$A:$A, 0)
"&amp;"    ),
    """"
  )
)
"),"")</f>
        <v/>
      </c>
      <c r="O118" s="216"/>
    </row>
    <row r="119">
      <c r="A119" s="216"/>
      <c r="B119" s="223"/>
      <c r="C119" s="216"/>
      <c r="D119" s="224"/>
      <c r="E119" s="225"/>
      <c r="F119" s="216"/>
      <c r="G119" s="226"/>
      <c r="H119" s="227"/>
      <c r="I119" s="226"/>
      <c r="J119" s="226"/>
      <c r="K119" s="213"/>
      <c r="L119" s="214" t="str">
        <f>IFERROR(__xludf.DUMMYFUNCTION("IF(
  $A119 = """",
  """",
  IFERROR(
    INDEX(
      FILTER(
        '{INDEX} Tour Pricing History'!$A:$ZZ,
        '{INDEX} Tour Pricing History'!$4:$4 = ""Current Original Tour Cost""
      ),
      MATCH($A119, '{INDEX} Tour Pricing History'!$A:$A, "&amp;"0)
    ),
    """"
  )
)
"),"")</f>
        <v/>
      </c>
      <c r="M119" s="215" t="str">
        <f>IFERROR(__xludf.DUMMYFUNCTION("IF(
  $A119 = """",
  """",
  IFERROR(
    INDEX(
      FILTER(
        '{INDEX} Tour Pricing History'!$A:$ZZ,
        '{INDEX} Tour Pricing History'!$4:$4 = ""Current Discounted Tour Cost""
      ),
      MATCH($A119, '{INDEX} Tour Pricing History'!$A:$A"&amp;", 0)
    ),
    """"
  )
)
"),"")</f>
        <v/>
      </c>
      <c r="N119" s="214" t="str">
        <f>IFERROR(__xludf.DUMMYFUNCTION("IF(
  $A119 = """",
  """",
  IFERROR(
    INDEX(
      FILTER(
        '{INDEX} Tour Pricing History'!$A:$ZZ,
        '{INDEX} Tour Pricing History'!$4:$4 = ""Current Reservation Fee""
      ),
      MATCH($A119, '{INDEX} Tour Pricing History'!$A:$A, 0)
"&amp;"    ),
    """"
  )
)
"),"")</f>
        <v/>
      </c>
      <c r="O119" s="216"/>
    </row>
    <row r="120">
      <c r="A120" s="216"/>
      <c r="B120" s="223"/>
      <c r="C120" s="216"/>
      <c r="D120" s="224"/>
      <c r="E120" s="225"/>
      <c r="F120" s="216"/>
      <c r="G120" s="226"/>
      <c r="H120" s="227"/>
      <c r="I120" s="226"/>
      <c r="J120" s="226"/>
      <c r="K120" s="213"/>
      <c r="L120" s="214" t="str">
        <f>IFERROR(__xludf.DUMMYFUNCTION("IF(
  $A120 = """",
  """",
  IFERROR(
    INDEX(
      FILTER(
        '{INDEX} Tour Pricing History'!$A:$ZZ,
        '{INDEX} Tour Pricing History'!$4:$4 = ""Current Original Tour Cost""
      ),
      MATCH($A120, '{INDEX} Tour Pricing History'!$A:$A, "&amp;"0)
    ),
    """"
  )
)
"),"")</f>
        <v/>
      </c>
      <c r="M120" s="215" t="str">
        <f>IFERROR(__xludf.DUMMYFUNCTION("IF(
  $A120 = """",
  """",
  IFERROR(
    INDEX(
      FILTER(
        '{INDEX} Tour Pricing History'!$A:$ZZ,
        '{INDEX} Tour Pricing History'!$4:$4 = ""Current Discounted Tour Cost""
      ),
      MATCH($A120, '{INDEX} Tour Pricing History'!$A:$A"&amp;", 0)
    ),
    """"
  )
)
"),"")</f>
        <v/>
      </c>
      <c r="N120" s="214" t="str">
        <f>IFERROR(__xludf.DUMMYFUNCTION("IF(
  $A120 = """",
  """",
  IFERROR(
    INDEX(
      FILTER(
        '{INDEX} Tour Pricing History'!$A:$ZZ,
        '{INDEX} Tour Pricing History'!$4:$4 = ""Current Reservation Fee""
      ),
      MATCH($A120, '{INDEX} Tour Pricing History'!$A:$A, 0)
"&amp;"    ),
    """"
  )
)
"),"")</f>
        <v/>
      </c>
      <c r="O120" s="216"/>
    </row>
    <row r="121">
      <c r="A121" s="216"/>
      <c r="B121" s="223"/>
      <c r="C121" s="216"/>
      <c r="D121" s="224"/>
      <c r="E121" s="225"/>
      <c r="F121" s="216"/>
      <c r="G121" s="226"/>
      <c r="H121" s="227"/>
      <c r="I121" s="226"/>
      <c r="J121" s="226"/>
      <c r="K121" s="213"/>
      <c r="L121" s="214" t="str">
        <f>IFERROR(__xludf.DUMMYFUNCTION("IF(
  $A121 = """",
  """",
  IFERROR(
    INDEX(
      FILTER(
        '{INDEX} Tour Pricing History'!$A:$ZZ,
        '{INDEX} Tour Pricing History'!$4:$4 = ""Current Original Tour Cost""
      ),
      MATCH($A121, '{INDEX} Tour Pricing History'!$A:$A, "&amp;"0)
    ),
    """"
  )
)
"),"")</f>
        <v/>
      </c>
      <c r="M121" s="215" t="str">
        <f>IFERROR(__xludf.DUMMYFUNCTION("IF(
  $A121 = """",
  """",
  IFERROR(
    INDEX(
      FILTER(
        '{INDEX} Tour Pricing History'!$A:$ZZ,
        '{INDEX} Tour Pricing History'!$4:$4 = ""Current Discounted Tour Cost""
      ),
      MATCH($A121, '{INDEX} Tour Pricing History'!$A:$A"&amp;", 0)
    ),
    """"
  )
)
"),"")</f>
        <v/>
      </c>
      <c r="N121" s="214" t="str">
        <f>IFERROR(__xludf.DUMMYFUNCTION("IF(
  $A121 = """",
  """",
  IFERROR(
    INDEX(
      FILTER(
        '{INDEX} Tour Pricing History'!$A:$ZZ,
        '{INDEX} Tour Pricing History'!$4:$4 = ""Current Reservation Fee""
      ),
      MATCH($A121, '{INDEX} Tour Pricing History'!$A:$A, 0)
"&amp;"    ),
    """"
  )
)
"),"")</f>
        <v/>
      </c>
      <c r="O121" s="216"/>
    </row>
    <row r="122">
      <c r="A122" s="216"/>
      <c r="B122" s="223"/>
      <c r="C122" s="216"/>
      <c r="D122" s="224"/>
      <c r="E122" s="225"/>
      <c r="F122" s="216"/>
      <c r="G122" s="226"/>
      <c r="H122" s="227"/>
      <c r="I122" s="226"/>
      <c r="J122" s="226"/>
      <c r="K122" s="213"/>
      <c r="L122" s="214" t="str">
        <f>IFERROR(__xludf.DUMMYFUNCTION("IF(
  $A122 = """",
  """",
  IFERROR(
    INDEX(
      FILTER(
        '{INDEX} Tour Pricing History'!$A:$ZZ,
        '{INDEX} Tour Pricing History'!$4:$4 = ""Current Original Tour Cost""
      ),
      MATCH($A122, '{INDEX} Tour Pricing History'!$A:$A, "&amp;"0)
    ),
    """"
  )
)
"),"")</f>
        <v/>
      </c>
      <c r="M122" s="215" t="str">
        <f>IFERROR(__xludf.DUMMYFUNCTION("IF(
  $A122 = """",
  """",
  IFERROR(
    INDEX(
      FILTER(
        '{INDEX} Tour Pricing History'!$A:$ZZ,
        '{INDEX} Tour Pricing History'!$4:$4 = ""Current Discounted Tour Cost""
      ),
      MATCH($A122, '{INDEX} Tour Pricing History'!$A:$A"&amp;", 0)
    ),
    """"
  )
)
"),"")</f>
        <v/>
      </c>
      <c r="N122" s="214" t="str">
        <f>IFERROR(__xludf.DUMMYFUNCTION("IF(
  $A122 = """",
  """",
  IFERROR(
    INDEX(
      FILTER(
        '{INDEX} Tour Pricing History'!$A:$ZZ,
        '{INDEX} Tour Pricing History'!$4:$4 = ""Current Reservation Fee""
      ),
      MATCH($A122, '{INDEX} Tour Pricing History'!$A:$A, 0)
"&amp;"    ),
    """"
  )
)
"),"")</f>
        <v/>
      </c>
      <c r="O122" s="216"/>
    </row>
    <row r="123">
      <c r="A123" s="216"/>
      <c r="B123" s="223"/>
      <c r="C123" s="216"/>
      <c r="D123" s="224"/>
      <c r="E123" s="225"/>
      <c r="F123" s="216"/>
      <c r="G123" s="226"/>
      <c r="H123" s="227"/>
      <c r="I123" s="226"/>
      <c r="J123" s="226"/>
      <c r="K123" s="213"/>
      <c r="L123" s="214" t="str">
        <f>IFERROR(__xludf.DUMMYFUNCTION("IF(
  $A123 = """",
  """",
  IFERROR(
    INDEX(
      FILTER(
        '{INDEX} Tour Pricing History'!$A:$ZZ,
        '{INDEX} Tour Pricing History'!$4:$4 = ""Current Original Tour Cost""
      ),
      MATCH($A123, '{INDEX} Tour Pricing History'!$A:$A, "&amp;"0)
    ),
    """"
  )
)
"),"")</f>
        <v/>
      </c>
      <c r="M123" s="215" t="str">
        <f>IFERROR(__xludf.DUMMYFUNCTION("IF(
  $A123 = """",
  """",
  IFERROR(
    INDEX(
      FILTER(
        '{INDEX} Tour Pricing History'!$A:$ZZ,
        '{INDEX} Tour Pricing History'!$4:$4 = ""Current Discounted Tour Cost""
      ),
      MATCH($A123, '{INDEX} Tour Pricing History'!$A:$A"&amp;", 0)
    ),
    """"
  )
)
"),"")</f>
        <v/>
      </c>
      <c r="N123" s="214" t="str">
        <f>IFERROR(__xludf.DUMMYFUNCTION("IF(
  $A123 = """",
  """",
  IFERROR(
    INDEX(
      FILTER(
        '{INDEX} Tour Pricing History'!$A:$ZZ,
        '{INDEX} Tour Pricing History'!$4:$4 = ""Current Reservation Fee""
      ),
      MATCH($A123, '{INDEX} Tour Pricing History'!$A:$A, 0)
"&amp;"    ),
    """"
  )
)
"),"")</f>
        <v/>
      </c>
      <c r="O123" s="216"/>
    </row>
    <row r="124">
      <c r="A124" s="216"/>
      <c r="B124" s="223"/>
      <c r="C124" s="216"/>
      <c r="D124" s="224"/>
      <c r="E124" s="225"/>
      <c r="F124" s="216"/>
      <c r="G124" s="226"/>
      <c r="H124" s="227"/>
      <c r="I124" s="226"/>
      <c r="J124" s="226"/>
      <c r="K124" s="213"/>
      <c r="L124" s="214" t="str">
        <f>IFERROR(__xludf.DUMMYFUNCTION("IF(
  $A124 = """",
  """",
  IFERROR(
    INDEX(
      FILTER(
        '{INDEX} Tour Pricing History'!$A:$ZZ,
        '{INDEX} Tour Pricing History'!$4:$4 = ""Current Original Tour Cost""
      ),
      MATCH($A124, '{INDEX} Tour Pricing History'!$A:$A, "&amp;"0)
    ),
    """"
  )
)
"),"")</f>
        <v/>
      </c>
      <c r="M124" s="215" t="str">
        <f>IFERROR(__xludf.DUMMYFUNCTION("IF(
  $A124 = """",
  """",
  IFERROR(
    INDEX(
      FILTER(
        '{INDEX} Tour Pricing History'!$A:$ZZ,
        '{INDEX} Tour Pricing History'!$4:$4 = ""Current Discounted Tour Cost""
      ),
      MATCH($A124, '{INDEX} Tour Pricing History'!$A:$A"&amp;", 0)
    ),
    """"
  )
)
"),"")</f>
        <v/>
      </c>
      <c r="N124" s="214" t="str">
        <f>IFERROR(__xludf.DUMMYFUNCTION("IF(
  $A124 = """",
  """",
  IFERROR(
    INDEX(
      FILTER(
        '{INDEX} Tour Pricing History'!$A:$ZZ,
        '{INDEX} Tour Pricing History'!$4:$4 = ""Current Reservation Fee""
      ),
      MATCH($A124, '{INDEX} Tour Pricing History'!$A:$A, 0)
"&amp;"    ),
    """"
  )
)
"),"")</f>
        <v/>
      </c>
      <c r="O124" s="216"/>
    </row>
    <row r="125">
      <c r="A125" s="216"/>
      <c r="B125" s="223"/>
      <c r="C125" s="216"/>
      <c r="D125" s="224"/>
      <c r="E125" s="225"/>
      <c r="F125" s="216"/>
      <c r="G125" s="226"/>
      <c r="H125" s="227"/>
      <c r="I125" s="226"/>
      <c r="J125" s="226"/>
      <c r="K125" s="213"/>
      <c r="L125" s="214" t="str">
        <f>IFERROR(__xludf.DUMMYFUNCTION("IF(
  $A125 = """",
  """",
  IFERROR(
    INDEX(
      FILTER(
        '{INDEX} Tour Pricing History'!$A:$ZZ,
        '{INDEX} Tour Pricing History'!$4:$4 = ""Current Original Tour Cost""
      ),
      MATCH($A125, '{INDEX} Tour Pricing History'!$A:$A, "&amp;"0)
    ),
    """"
  )
)
"),"")</f>
        <v/>
      </c>
      <c r="M125" s="215" t="str">
        <f>IFERROR(__xludf.DUMMYFUNCTION("IF(
  $A125 = """",
  """",
  IFERROR(
    INDEX(
      FILTER(
        '{INDEX} Tour Pricing History'!$A:$ZZ,
        '{INDEX} Tour Pricing History'!$4:$4 = ""Current Discounted Tour Cost""
      ),
      MATCH($A125, '{INDEX} Tour Pricing History'!$A:$A"&amp;", 0)
    ),
    """"
  )
)
"),"")</f>
        <v/>
      </c>
      <c r="N125" s="214" t="str">
        <f>IFERROR(__xludf.DUMMYFUNCTION("IF(
  $A125 = """",
  """",
  IFERROR(
    INDEX(
      FILTER(
        '{INDEX} Tour Pricing History'!$A:$ZZ,
        '{INDEX} Tour Pricing History'!$4:$4 = ""Current Reservation Fee""
      ),
      MATCH($A125, '{INDEX} Tour Pricing History'!$A:$A, 0)
"&amp;"    ),
    """"
  )
)
"),"")</f>
        <v/>
      </c>
      <c r="O125" s="216"/>
    </row>
    <row r="126">
      <c r="A126" s="216"/>
      <c r="B126" s="223"/>
      <c r="C126" s="216"/>
      <c r="D126" s="224"/>
      <c r="E126" s="225"/>
      <c r="F126" s="216"/>
      <c r="G126" s="226"/>
      <c r="H126" s="227"/>
      <c r="I126" s="226"/>
      <c r="J126" s="226"/>
      <c r="K126" s="213"/>
      <c r="L126" s="214" t="str">
        <f>IFERROR(__xludf.DUMMYFUNCTION("IF(
  $A126 = """",
  """",
  IFERROR(
    INDEX(
      FILTER(
        '{INDEX} Tour Pricing History'!$A:$ZZ,
        '{INDEX} Tour Pricing History'!$4:$4 = ""Current Original Tour Cost""
      ),
      MATCH($A126, '{INDEX} Tour Pricing History'!$A:$A, "&amp;"0)
    ),
    """"
  )
)
"),"")</f>
        <v/>
      </c>
      <c r="M126" s="215" t="str">
        <f>IFERROR(__xludf.DUMMYFUNCTION("IF(
  $A126 = """",
  """",
  IFERROR(
    INDEX(
      FILTER(
        '{INDEX} Tour Pricing History'!$A:$ZZ,
        '{INDEX} Tour Pricing History'!$4:$4 = ""Current Discounted Tour Cost""
      ),
      MATCH($A126, '{INDEX} Tour Pricing History'!$A:$A"&amp;", 0)
    ),
    """"
  )
)
"),"")</f>
        <v/>
      </c>
      <c r="N126" s="214" t="str">
        <f>IFERROR(__xludf.DUMMYFUNCTION("IF(
  $A126 = """",
  """",
  IFERROR(
    INDEX(
      FILTER(
        '{INDEX} Tour Pricing History'!$A:$ZZ,
        '{INDEX} Tour Pricing History'!$4:$4 = ""Current Reservation Fee""
      ),
      MATCH($A126, '{INDEX} Tour Pricing History'!$A:$A, 0)
"&amp;"    ),
    """"
  )
)
"),"")</f>
        <v/>
      </c>
      <c r="O126" s="216"/>
    </row>
    <row r="127">
      <c r="A127" s="216"/>
      <c r="B127" s="223"/>
      <c r="C127" s="216"/>
      <c r="D127" s="224"/>
      <c r="E127" s="225"/>
      <c r="F127" s="216"/>
      <c r="G127" s="226"/>
      <c r="H127" s="227"/>
      <c r="I127" s="226"/>
      <c r="J127" s="226"/>
      <c r="K127" s="213"/>
      <c r="L127" s="214" t="str">
        <f>IFERROR(__xludf.DUMMYFUNCTION("IF(
  $A127 = """",
  """",
  IFERROR(
    INDEX(
      FILTER(
        '{INDEX} Tour Pricing History'!$A:$ZZ,
        '{INDEX} Tour Pricing History'!$4:$4 = ""Current Original Tour Cost""
      ),
      MATCH($A127, '{INDEX} Tour Pricing History'!$A:$A, "&amp;"0)
    ),
    """"
  )
)
"),"")</f>
        <v/>
      </c>
      <c r="M127" s="215" t="str">
        <f>IFERROR(__xludf.DUMMYFUNCTION("IF(
  $A127 = """",
  """",
  IFERROR(
    INDEX(
      FILTER(
        '{INDEX} Tour Pricing History'!$A:$ZZ,
        '{INDEX} Tour Pricing History'!$4:$4 = ""Current Discounted Tour Cost""
      ),
      MATCH($A127, '{INDEX} Tour Pricing History'!$A:$A"&amp;", 0)
    ),
    """"
  )
)
"),"")</f>
        <v/>
      </c>
      <c r="N127" s="214" t="str">
        <f>IFERROR(__xludf.DUMMYFUNCTION("IF(
  $A127 = """",
  """",
  IFERROR(
    INDEX(
      FILTER(
        '{INDEX} Tour Pricing History'!$A:$ZZ,
        '{INDEX} Tour Pricing History'!$4:$4 = ""Current Reservation Fee""
      ),
      MATCH($A127, '{INDEX} Tour Pricing History'!$A:$A, 0)
"&amp;"    ),
    """"
  )
)
"),"")</f>
        <v/>
      </c>
      <c r="O127" s="216"/>
    </row>
    <row r="128">
      <c r="A128" s="216"/>
      <c r="B128" s="223"/>
      <c r="C128" s="216"/>
      <c r="D128" s="224"/>
      <c r="E128" s="225"/>
      <c r="F128" s="216"/>
      <c r="G128" s="226"/>
      <c r="H128" s="227"/>
      <c r="I128" s="226"/>
      <c r="J128" s="226"/>
      <c r="K128" s="213"/>
      <c r="L128" s="214" t="str">
        <f>IFERROR(__xludf.DUMMYFUNCTION("IF(
  $A128 = """",
  """",
  IFERROR(
    INDEX(
      FILTER(
        '{INDEX} Tour Pricing History'!$A:$ZZ,
        '{INDEX} Tour Pricing History'!$4:$4 = ""Current Original Tour Cost""
      ),
      MATCH($A128, '{INDEX} Tour Pricing History'!$A:$A, "&amp;"0)
    ),
    """"
  )
)
"),"")</f>
        <v/>
      </c>
      <c r="M128" s="215" t="str">
        <f>IFERROR(__xludf.DUMMYFUNCTION("IF(
  $A128 = """",
  """",
  IFERROR(
    INDEX(
      FILTER(
        '{INDEX} Tour Pricing History'!$A:$ZZ,
        '{INDEX} Tour Pricing History'!$4:$4 = ""Current Discounted Tour Cost""
      ),
      MATCH($A128, '{INDEX} Tour Pricing History'!$A:$A"&amp;", 0)
    ),
    """"
  )
)
"),"")</f>
        <v/>
      </c>
      <c r="N128" s="214" t="str">
        <f>IFERROR(__xludf.DUMMYFUNCTION("IF(
  $A128 = """",
  """",
  IFERROR(
    INDEX(
      FILTER(
        '{INDEX} Tour Pricing History'!$A:$ZZ,
        '{INDEX} Tour Pricing History'!$4:$4 = ""Current Reservation Fee""
      ),
      MATCH($A128, '{INDEX} Tour Pricing History'!$A:$A, 0)
"&amp;"    ),
    """"
  )
)
"),"")</f>
        <v/>
      </c>
      <c r="O128" s="216"/>
    </row>
    <row r="129">
      <c r="A129" s="216"/>
      <c r="B129" s="223"/>
      <c r="C129" s="216"/>
      <c r="D129" s="224"/>
      <c r="E129" s="225"/>
      <c r="F129" s="216"/>
      <c r="G129" s="226"/>
      <c r="H129" s="227"/>
      <c r="I129" s="226"/>
      <c r="J129" s="226"/>
      <c r="K129" s="213"/>
      <c r="L129" s="214" t="str">
        <f>IFERROR(__xludf.DUMMYFUNCTION("IF(
  $A129 = """",
  """",
  IFERROR(
    INDEX(
      FILTER(
        '{INDEX} Tour Pricing History'!$A:$ZZ,
        '{INDEX} Tour Pricing History'!$4:$4 = ""Current Original Tour Cost""
      ),
      MATCH($A129, '{INDEX} Tour Pricing History'!$A:$A, "&amp;"0)
    ),
    """"
  )
)
"),"")</f>
        <v/>
      </c>
      <c r="M129" s="215" t="str">
        <f>IFERROR(__xludf.DUMMYFUNCTION("IF(
  $A129 = """",
  """",
  IFERROR(
    INDEX(
      FILTER(
        '{INDEX} Tour Pricing History'!$A:$ZZ,
        '{INDEX} Tour Pricing History'!$4:$4 = ""Current Discounted Tour Cost""
      ),
      MATCH($A129, '{INDEX} Tour Pricing History'!$A:$A"&amp;", 0)
    ),
    """"
  )
)
"),"")</f>
        <v/>
      </c>
      <c r="N129" s="214" t="str">
        <f>IFERROR(__xludf.DUMMYFUNCTION("IF(
  $A129 = """",
  """",
  IFERROR(
    INDEX(
      FILTER(
        '{INDEX} Tour Pricing History'!$A:$ZZ,
        '{INDEX} Tour Pricing History'!$4:$4 = ""Current Reservation Fee""
      ),
      MATCH($A129, '{INDEX} Tour Pricing History'!$A:$A, 0)
"&amp;"    ),
    """"
  )
)
"),"")</f>
        <v/>
      </c>
      <c r="O129" s="216"/>
    </row>
    <row r="130">
      <c r="A130" s="216"/>
      <c r="B130" s="223"/>
      <c r="C130" s="216"/>
      <c r="D130" s="224"/>
      <c r="E130" s="225"/>
      <c r="F130" s="216"/>
      <c r="G130" s="226"/>
      <c r="H130" s="227"/>
      <c r="I130" s="226"/>
      <c r="J130" s="226"/>
      <c r="K130" s="213"/>
      <c r="L130" s="214" t="str">
        <f>IFERROR(__xludf.DUMMYFUNCTION("IF(
  $A130 = """",
  """",
  IFERROR(
    INDEX(
      FILTER(
        '{INDEX} Tour Pricing History'!$A:$ZZ,
        '{INDEX} Tour Pricing History'!$4:$4 = ""Current Original Tour Cost""
      ),
      MATCH($A130, '{INDEX} Tour Pricing History'!$A:$A, "&amp;"0)
    ),
    """"
  )
)
"),"")</f>
        <v/>
      </c>
      <c r="M130" s="215" t="str">
        <f>IFERROR(__xludf.DUMMYFUNCTION("IF(
  $A130 = """",
  """",
  IFERROR(
    INDEX(
      FILTER(
        '{INDEX} Tour Pricing History'!$A:$ZZ,
        '{INDEX} Tour Pricing History'!$4:$4 = ""Current Discounted Tour Cost""
      ),
      MATCH($A130, '{INDEX} Tour Pricing History'!$A:$A"&amp;", 0)
    ),
    """"
  )
)
"),"")</f>
        <v/>
      </c>
      <c r="N130" s="214" t="str">
        <f>IFERROR(__xludf.DUMMYFUNCTION("IF(
  $A130 = """",
  """",
  IFERROR(
    INDEX(
      FILTER(
        '{INDEX} Tour Pricing History'!$A:$ZZ,
        '{INDEX} Tour Pricing History'!$4:$4 = ""Current Reservation Fee""
      ),
      MATCH($A130, '{INDEX} Tour Pricing History'!$A:$A, 0)
"&amp;"    ),
    """"
  )
)
"),"")</f>
        <v/>
      </c>
      <c r="O130" s="216"/>
    </row>
    <row r="131">
      <c r="A131" s="216"/>
      <c r="B131" s="223"/>
      <c r="C131" s="216"/>
      <c r="D131" s="224"/>
      <c r="E131" s="225"/>
      <c r="F131" s="216"/>
      <c r="G131" s="226"/>
      <c r="H131" s="227"/>
      <c r="I131" s="226"/>
      <c r="J131" s="226"/>
      <c r="K131" s="213"/>
      <c r="L131" s="214" t="str">
        <f>IFERROR(__xludf.DUMMYFUNCTION("IF(
  $A131 = """",
  """",
  IFERROR(
    INDEX(
      FILTER(
        '{INDEX} Tour Pricing History'!$A:$ZZ,
        '{INDEX} Tour Pricing History'!$4:$4 = ""Current Original Tour Cost""
      ),
      MATCH($A131, '{INDEX} Tour Pricing History'!$A:$A, "&amp;"0)
    ),
    """"
  )
)
"),"")</f>
        <v/>
      </c>
      <c r="M131" s="215" t="str">
        <f>IFERROR(__xludf.DUMMYFUNCTION("IF(
  $A131 = """",
  """",
  IFERROR(
    INDEX(
      FILTER(
        '{INDEX} Tour Pricing History'!$A:$ZZ,
        '{INDEX} Tour Pricing History'!$4:$4 = ""Current Discounted Tour Cost""
      ),
      MATCH($A131, '{INDEX} Tour Pricing History'!$A:$A"&amp;", 0)
    ),
    """"
  )
)
"),"")</f>
        <v/>
      </c>
      <c r="N131" s="214" t="str">
        <f>IFERROR(__xludf.DUMMYFUNCTION("IF(
  $A131 = """",
  """",
  IFERROR(
    INDEX(
      FILTER(
        '{INDEX} Tour Pricing History'!$A:$ZZ,
        '{INDEX} Tour Pricing History'!$4:$4 = ""Current Reservation Fee""
      ),
      MATCH($A131, '{INDEX} Tour Pricing History'!$A:$A, 0)
"&amp;"    ),
    """"
  )
)
"),"")</f>
        <v/>
      </c>
      <c r="O131" s="216"/>
    </row>
    <row r="132">
      <c r="A132" s="216"/>
      <c r="B132" s="223"/>
      <c r="C132" s="216"/>
      <c r="D132" s="224"/>
      <c r="E132" s="225"/>
      <c r="F132" s="216"/>
      <c r="G132" s="226"/>
      <c r="H132" s="227"/>
      <c r="I132" s="226"/>
      <c r="J132" s="226"/>
      <c r="K132" s="213"/>
      <c r="L132" s="214" t="str">
        <f>IFERROR(__xludf.DUMMYFUNCTION("IF(
  $A132 = """",
  """",
  IFERROR(
    INDEX(
      FILTER(
        '{INDEX} Tour Pricing History'!$A:$ZZ,
        '{INDEX} Tour Pricing History'!$4:$4 = ""Current Original Tour Cost""
      ),
      MATCH($A132, '{INDEX} Tour Pricing History'!$A:$A, "&amp;"0)
    ),
    """"
  )
)
"),"")</f>
        <v/>
      </c>
      <c r="M132" s="215" t="str">
        <f>IFERROR(__xludf.DUMMYFUNCTION("IF(
  $A132 = """",
  """",
  IFERROR(
    INDEX(
      FILTER(
        '{INDEX} Tour Pricing History'!$A:$ZZ,
        '{INDEX} Tour Pricing History'!$4:$4 = ""Current Discounted Tour Cost""
      ),
      MATCH($A132, '{INDEX} Tour Pricing History'!$A:$A"&amp;", 0)
    ),
    """"
  )
)
"),"")</f>
        <v/>
      </c>
      <c r="N132" s="214" t="str">
        <f>IFERROR(__xludf.DUMMYFUNCTION("IF(
  $A132 = """",
  """",
  IFERROR(
    INDEX(
      FILTER(
        '{INDEX} Tour Pricing History'!$A:$ZZ,
        '{INDEX} Tour Pricing History'!$4:$4 = ""Current Reservation Fee""
      ),
      MATCH($A132, '{INDEX} Tour Pricing History'!$A:$A, 0)
"&amp;"    ),
    """"
  )
)
"),"")</f>
        <v/>
      </c>
      <c r="O132" s="216"/>
    </row>
    <row r="133">
      <c r="A133" s="216"/>
      <c r="B133" s="223"/>
      <c r="C133" s="216"/>
      <c r="D133" s="224"/>
      <c r="E133" s="225"/>
      <c r="F133" s="216"/>
      <c r="G133" s="226"/>
      <c r="H133" s="227"/>
      <c r="I133" s="226"/>
      <c r="J133" s="226"/>
      <c r="K133" s="213"/>
      <c r="L133" s="214" t="str">
        <f>IFERROR(__xludf.DUMMYFUNCTION("IF(
  $A133 = """",
  """",
  IFERROR(
    INDEX(
      FILTER(
        '{INDEX} Tour Pricing History'!$A:$ZZ,
        '{INDEX} Tour Pricing History'!$4:$4 = ""Current Original Tour Cost""
      ),
      MATCH($A133, '{INDEX} Tour Pricing History'!$A:$A, "&amp;"0)
    ),
    """"
  )
)
"),"")</f>
        <v/>
      </c>
      <c r="M133" s="215" t="str">
        <f>IFERROR(__xludf.DUMMYFUNCTION("IF(
  $A133 = """",
  """",
  IFERROR(
    INDEX(
      FILTER(
        '{INDEX} Tour Pricing History'!$A:$ZZ,
        '{INDEX} Tour Pricing History'!$4:$4 = ""Current Discounted Tour Cost""
      ),
      MATCH($A133, '{INDEX} Tour Pricing History'!$A:$A"&amp;", 0)
    ),
    """"
  )
)
"),"")</f>
        <v/>
      </c>
      <c r="N133" s="214" t="str">
        <f>IFERROR(__xludf.DUMMYFUNCTION("IF(
  $A133 = """",
  """",
  IFERROR(
    INDEX(
      FILTER(
        '{INDEX} Tour Pricing History'!$A:$ZZ,
        '{INDEX} Tour Pricing History'!$4:$4 = ""Current Reservation Fee""
      ),
      MATCH($A133, '{INDEX} Tour Pricing History'!$A:$A, 0)
"&amp;"    ),
    """"
  )
)
"),"")</f>
        <v/>
      </c>
      <c r="O133" s="216"/>
    </row>
    <row r="134">
      <c r="A134" s="216"/>
      <c r="B134" s="223"/>
      <c r="C134" s="216"/>
      <c r="D134" s="224"/>
      <c r="E134" s="225"/>
      <c r="F134" s="216"/>
      <c r="G134" s="226"/>
      <c r="H134" s="227"/>
      <c r="I134" s="226"/>
      <c r="J134" s="226"/>
      <c r="K134" s="213"/>
      <c r="L134" s="214" t="str">
        <f>IFERROR(__xludf.DUMMYFUNCTION("IF(
  $A134 = """",
  """",
  IFERROR(
    INDEX(
      FILTER(
        '{INDEX} Tour Pricing History'!$A:$ZZ,
        '{INDEX} Tour Pricing History'!$4:$4 = ""Current Original Tour Cost""
      ),
      MATCH($A134, '{INDEX} Tour Pricing History'!$A:$A, "&amp;"0)
    ),
    """"
  )
)
"),"")</f>
        <v/>
      </c>
      <c r="M134" s="215" t="str">
        <f>IFERROR(__xludf.DUMMYFUNCTION("IF(
  $A134 = """",
  """",
  IFERROR(
    INDEX(
      FILTER(
        '{INDEX} Tour Pricing History'!$A:$ZZ,
        '{INDEX} Tour Pricing History'!$4:$4 = ""Current Discounted Tour Cost""
      ),
      MATCH($A134, '{INDEX} Tour Pricing History'!$A:$A"&amp;", 0)
    ),
    """"
  )
)
"),"")</f>
        <v/>
      </c>
      <c r="N134" s="214" t="str">
        <f>IFERROR(__xludf.DUMMYFUNCTION("IF(
  $A134 = """",
  """",
  IFERROR(
    INDEX(
      FILTER(
        '{INDEX} Tour Pricing History'!$A:$ZZ,
        '{INDEX} Tour Pricing History'!$4:$4 = ""Current Reservation Fee""
      ),
      MATCH($A134, '{INDEX} Tour Pricing History'!$A:$A, 0)
"&amp;"    ),
    """"
  )
)
"),"")</f>
        <v/>
      </c>
      <c r="O134" s="216"/>
    </row>
    <row r="135">
      <c r="A135" s="216"/>
      <c r="B135" s="223"/>
      <c r="C135" s="216"/>
      <c r="D135" s="224"/>
      <c r="E135" s="225"/>
      <c r="F135" s="216"/>
      <c r="G135" s="226"/>
      <c r="H135" s="227"/>
      <c r="I135" s="226"/>
      <c r="J135" s="226"/>
      <c r="K135" s="213"/>
      <c r="L135" s="214" t="str">
        <f>IFERROR(__xludf.DUMMYFUNCTION("IF(
  $A135 = """",
  """",
  IFERROR(
    INDEX(
      FILTER(
        '{INDEX} Tour Pricing History'!$A:$ZZ,
        '{INDEX} Tour Pricing History'!$4:$4 = ""Current Original Tour Cost""
      ),
      MATCH($A135, '{INDEX} Tour Pricing History'!$A:$A, "&amp;"0)
    ),
    """"
  )
)
"),"")</f>
        <v/>
      </c>
      <c r="M135" s="215" t="str">
        <f>IFERROR(__xludf.DUMMYFUNCTION("IF(
  $A135 = """",
  """",
  IFERROR(
    INDEX(
      FILTER(
        '{INDEX} Tour Pricing History'!$A:$ZZ,
        '{INDEX} Tour Pricing History'!$4:$4 = ""Current Discounted Tour Cost""
      ),
      MATCH($A135, '{INDEX} Tour Pricing History'!$A:$A"&amp;", 0)
    ),
    """"
  )
)
"),"")</f>
        <v/>
      </c>
      <c r="N135" s="214" t="str">
        <f>IFERROR(__xludf.DUMMYFUNCTION("IF(
  $A135 = """",
  """",
  IFERROR(
    INDEX(
      FILTER(
        '{INDEX} Tour Pricing History'!$A:$ZZ,
        '{INDEX} Tour Pricing History'!$4:$4 = ""Current Reservation Fee""
      ),
      MATCH($A135, '{INDEX} Tour Pricing History'!$A:$A, 0)
"&amp;"    ),
    """"
  )
)
"),"")</f>
        <v/>
      </c>
      <c r="O135" s="216"/>
    </row>
    <row r="136">
      <c r="A136" s="216"/>
      <c r="B136" s="223"/>
      <c r="C136" s="216"/>
      <c r="D136" s="224"/>
      <c r="E136" s="225"/>
      <c r="F136" s="216"/>
      <c r="G136" s="226"/>
      <c r="H136" s="227"/>
      <c r="I136" s="226"/>
      <c r="J136" s="226"/>
      <c r="K136" s="213"/>
      <c r="L136" s="214" t="str">
        <f>IFERROR(__xludf.DUMMYFUNCTION("IF(
  $A136 = """",
  """",
  IFERROR(
    INDEX(
      FILTER(
        '{INDEX} Tour Pricing History'!$A:$ZZ,
        '{INDEX} Tour Pricing History'!$4:$4 = ""Current Original Tour Cost""
      ),
      MATCH($A136, '{INDEX} Tour Pricing History'!$A:$A, "&amp;"0)
    ),
    """"
  )
)
"),"")</f>
        <v/>
      </c>
      <c r="M136" s="215" t="str">
        <f>IFERROR(__xludf.DUMMYFUNCTION("IF(
  $A136 = """",
  """",
  IFERROR(
    INDEX(
      FILTER(
        '{INDEX} Tour Pricing History'!$A:$ZZ,
        '{INDEX} Tour Pricing History'!$4:$4 = ""Current Discounted Tour Cost""
      ),
      MATCH($A136, '{INDEX} Tour Pricing History'!$A:$A"&amp;", 0)
    ),
    """"
  )
)
"),"")</f>
        <v/>
      </c>
      <c r="N136" s="214" t="str">
        <f>IFERROR(__xludf.DUMMYFUNCTION("IF(
  $A136 = """",
  """",
  IFERROR(
    INDEX(
      FILTER(
        '{INDEX} Tour Pricing History'!$A:$ZZ,
        '{INDEX} Tour Pricing History'!$4:$4 = ""Current Reservation Fee""
      ),
      MATCH($A136, '{INDEX} Tour Pricing History'!$A:$A, 0)
"&amp;"    ),
    """"
  )
)
"),"")</f>
        <v/>
      </c>
      <c r="O136" s="216"/>
    </row>
    <row r="137">
      <c r="A137" s="216"/>
      <c r="B137" s="223"/>
      <c r="C137" s="216"/>
      <c r="D137" s="224"/>
      <c r="E137" s="225"/>
      <c r="F137" s="216"/>
      <c r="G137" s="226"/>
      <c r="H137" s="227"/>
      <c r="I137" s="226"/>
      <c r="J137" s="226"/>
      <c r="K137" s="213"/>
      <c r="L137" s="214" t="str">
        <f>IFERROR(__xludf.DUMMYFUNCTION("IF(
  $A137 = """",
  """",
  IFERROR(
    INDEX(
      FILTER(
        '{INDEX} Tour Pricing History'!$A:$ZZ,
        '{INDEX} Tour Pricing History'!$4:$4 = ""Current Original Tour Cost""
      ),
      MATCH($A137, '{INDEX} Tour Pricing History'!$A:$A, "&amp;"0)
    ),
    """"
  )
)
"),"")</f>
        <v/>
      </c>
      <c r="M137" s="215" t="str">
        <f>IFERROR(__xludf.DUMMYFUNCTION("IF(
  $A137 = """",
  """",
  IFERROR(
    INDEX(
      FILTER(
        '{INDEX} Tour Pricing History'!$A:$ZZ,
        '{INDEX} Tour Pricing History'!$4:$4 = ""Current Discounted Tour Cost""
      ),
      MATCH($A137, '{INDEX} Tour Pricing History'!$A:$A"&amp;", 0)
    ),
    """"
  )
)
"),"")</f>
        <v/>
      </c>
      <c r="N137" s="214" t="str">
        <f>IFERROR(__xludf.DUMMYFUNCTION("IF(
  $A137 = """",
  """",
  IFERROR(
    INDEX(
      FILTER(
        '{INDEX} Tour Pricing History'!$A:$ZZ,
        '{INDEX} Tour Pricing History'!$4:$4 = ""Current Reservation Fee""
      ),
      MATCH($A137, '{INDEX} Tour Pricing History'!$A:$A, 0)
"&amp;"    ),
    """"
  )
)
"),"")</f>
        <v/>
      </c>
      <c r="O137" s="216"/>
    </row>
    <row r="138">
      <c r="A138" s="216"/>
      <c r="B138" s="223"/>
      <c r="C138" s="216"/>
      <c r="D138" s="224"/>
      <c r="E138" s="225"/>
      <c r="F138" s="216"/>
      <c r="G138" s="226"/>
      <c r="H138" s="227"/>
      <c r="I138" s="226"/>
      <c r="J138" s="226"/>
      <c r="K138" s="213"/>
      <c r="L138" s="214" t="str">
        <f>IFERROR(__xludf.DUMMYFUNCTION("IF(
  $A138 = """",
  """",
  IFERROR(
    INDEX(
      FILTER(
        '{INDEX} Tour Pricing History'!$A:$ZZ,
        '{INDEX} Tour Pricing History'!$4:$4 = ""Current Original Tour Cost""
      ),
      MATCH($A138, '{INDEX} Tour Pricing History'!$A:$A, "&amp;"0)
    ),
    """"
  )
)
"),"")</f>
        <v/>
      </c>
      <c r="M138" s="215" t="str">
        <f>IFERROR(__xludf.DUMMYFUNCTION("IF(
  $A138 = """",
  """",
  IFERROR(
    INDEX(
      FILTER(
        '{INDEX} Tour Pricing History'!$A:$ZZ,
        '{INDEX} Tour Pricing History'!$4:$4 = ""Current Discounted Tour Cost""
      ),
      MATCH($A138, '{INDEX} Tour Pricing History'!$A:$A"&amp;", 0)
    ),
    """"
  )
)
"),"")</f>
        <v/>
      </c>
      <c r="N138" s="214" t="str">
        <f>IFERROR(__xludf.DUMMYFUNCTION("IF(
  $A138 = """",
  """",
  IFERROR(
    INDEX(
      FILTER(
        '{INDEX} Tour Pricing History'!$A:$ZZ,
        '{INDEX} Tour Pricing History'!$4:$4 = ""Current Reservation Fee""
      ),
      MATCH($A138, '{INDEX} Tour Pricing History'!$A:$A, 0)
"&amp;"    ),
    """"
  )
)
"),"")</f>
        <v/>
      </c>
      <c r="O138" s="216"/>
    </row>
    <row r="139">
      <c r="A139" s="216"/>
      <c r="B139" s="223"/>
      <c r="C139" s="216"/>
      <c r="D139" s="224"/>
      <c r="E139" s="225"/>
      <c r="F139" s="216"/>
      <c r="G139" s="226"/>
      <c r="H139" s="227"/>
      <c r="I139" s="226"/>
      <c r="J139" s="226"/>
      <c r="K139" s="213"/>
      <c r="L139" s="214" t="str">
        <f>IFERROR(__xludf.DUMMYFUNCTION("IF(
  $A139 = """",
  """",
  IFERROR(
    INDEX(
      FILTER(
        '{INDEX} Tour Pricing History'!$A:$ZZ,
        '{INDEX} Tour Pricing History'!$4:$4 = ""Current Original Tour Cost""
      ),
      MATCH($A139, '{INDEX} Tour Pricing History'!$A:$A, "&amp;"0)
    ),
    """"
  )
)
"),"")</f>
        <v/>
      </c>
      <c r="M139" s="215" t="str">
        <f>IFERROR(__xludf.DUMMYFUNCTION("IF(
  $A139 = """",
  """",
  IFERROR(
    INDEX(
      FILTER(
        '{INDEX} Tour Pricing History'!$A:$ZZ,
        '{INDEX} Tour Pricing History'!$4:$4 = ""Current Discounted Tour Cost""
      ),
      MATCH($A139, '{INDEX} Tour Pricing History'!$A:$A"&amp;", 0)
    ),
    """"
  )
)
"),"")</f>
        <v/>
      </c>
      <c r="N139" s="214" t="str">
        <f>IFERROR(__xludf.DUMMYFUNCTION("IF(
  $A139 = """",
  """",
  IFERROR(
    INDEX(
      FILTER(
        '{INDEX} Tour Pricing History'!$A:$ZZ,
        '{INDEX} Tour Pricing History'!$4:$4 = ""Current Reservation Fee""
      ),
      MATCH($A139, '{INDEX} Tour Pricing History'!$A:$A, 0)
"&amp;"    ),
    """"
  )
)
"),"")</f>
        <v/>
      </c>
      <c r="O139" s="216"/>
    </row>
    <row r="140">
      <c r="A140" s="216"/>
      <c r="B140" s="223"/>
      <c r="C140" s="216"/>
      <c r="D140" s="224"/>
      <c r="E140" s="225"/>
      <c r="F140" s="216"/>
      <c r="G140" s="226"/>
      <c r="H140" s="227"/>
      <c r="I140" s="226"/>
      <c r="J140" s="226"/>
      <c r="K140" s="213"/>
      <c r="L140" s="214" t="str">
        <f>IFERROR(__xludf.DUMMYFUNCTION("IF(
  $A140 = """",
  """",
  IFERROR(
    INDEX(
      FILTER(
        '{INDEX} Tour Pricing History'!$A:$ZZ,
        '{INDEX} Tour Pricing History'!$4:$4 = ""Current Original Tour Cost""
      ),
      MATCH($A140, '{INDEX} Tour Pricing History'!$A:$A, "&amp;"0)
    ),
    """"
  )
)
"),"")</f>
        <v/>
      </c>
      <c r="M140" s="215" t="str">
        <f>IFERROR(__xludf.DUMMYFUNCTION("IF(
  $A140 = """",
  """",
  IFERROR(
    INDEX(
      FILTER(
        '{INDEX} Tour Pricing History'!$A:$ZZ,
        '{INDEX} Tour Pricing History'!$4:$4 = ""Current Discounted Tour Cost""
      ),
      MATCH($A140, '{INDEX} Tour Pricing History'!$A:$A"&amp;", 0)
    ),
    """"
  )
)
"),"")</f>
        <v/>
      </c>
      <c r="N140" s="214" t="str">
        <f>IFERROR(__xludf.DUMMYFUNCTION("IF(
  $A140 = """",
  """",
  IFERROR(
    INDEX(
      FILTER(
        '{INDEX} Tour Pricing History'!$A:$ZZ,
        '{INDEX} Tour Pricing History'!$4:$4 = ""Current Reservation Fee""
      ),
      MATCH($A140, '{INDEX} Tour Pricing History'!$A:$A, 0)
"&amp;"    ),
    """"
  )
)
"),"")</f>
        <v/>
      </c>
      <c r="O140" s="216"/>
    </row>
    <row r="141">
      <c r="A141" s="216"/>
      <c r="B141" s="223"/>
      <c r="C141" s="216"/>
      <c r="D141" s="224"/>
      <c r="E141" s="225"/>
      <c r="F141" s="216"/>
      <c r="G141" s="226"/>
      <c r="H141" s="227"/>
      <c r="I141" s="226"/>
      <c r="J141" s="226"/>
      <c r="K141" s="213"/>
      <c r="L141" s="214" t="str">
        <f>IFERROR(__xludf.DUMMYFUNCTION("IF(
  $A141 = """",
  """",
  IFERROR(
    INDEX(
      FILTER(
        '{INDEX} Tour Pricing History'!$A:$ZZ,
        '{INDEX} Tour Pricing History'!$4:$4 = ""Current Original Tour Cost""
      ),
      MATCH($A141, '{INDEX} Tour Pricing History'!$A:$A, "&amp;"0)
    ),
    """"
  )
)
"),"")</f>
        <v/>
      </c>
      <c r="M141" s="215" t="str">
        <f>IFERROR(__xludf.DUMMYFUNCTION("IF(
  $A141 = """",
  """",
  IFERROR(
    INDEX(
      FILTER(
        '{INDEX} Tour Pricing History'!$A:$ZZ,
        '{INDEX} Tour Pricing History'!$4:$4 = ""Current Discounted Tour Cost""
      ),
      MATCH($A141, '{INDEX} Tour Pricing History'!$A:$A"&amp;", 0)
    ),
    """"
  )
)
"),"")</f>
        <v/>
      </c>
      <c r="N141" s="214" t="str">
        <f>IFERROR(__xludf.DUMMYFUNCTION("IF(
  $A141 = """",
  """",
  IFERROR(
    INDEX(
      FILTER(
        '{INDEX} Tour Pricing History'!$A:$ZZ,
        '{INDEX} Tour Pricing History'!$4:$4 = ""Current Reservation Fee""
      ),
      MATCH($A141, '{INDEX} Tour Pricing History'!$A:$A, 0)
"&amp;"    ),
    """"
  )
)
"),"")</f>
        <v/>
      </c>
      <c r="O141" s="216"/>
    </row>
    <row r="142">
      <c r="A142" s="216"/>
      <c r="B142" s="223"/>
      <c r="C142" s="216"/>
      <c r="D142" s="224"/>
      <c r="E142" s="225"/>
      <c r="F142" s="216"/>
      <c r="G142" s="226"/>
      <c r="H142" s="227"/>
      <c r="I142" s="226"/>
      <c r="J142" s="226"/>
      <c r="K142" s="213"/>
      <c r="L142" s="214" t="str">
        <f>IFERROR(__xludf.DUMMYFUNCTION("IF(
  $A142 = """",
  """",
  IFERROR(
    INDEX(
      FILTER(
        '{INDEX} Tour Pricing History'!$A:$ZZ,
        '{INDEX} Tour Pricing History'!$4:$4 = ""Current Original Tour Cost""
      ),
      MATCH($A142, '{INDEX} Tour Pricing History'!$A:$A, "&amp;"0)
    ),
    """"
  )
)
"),"")</f>
        <v/>
      </c>
      <c r="M142" s="215" t="str">
        <f>IFERROR(__xludf.DUMMYFUNCTION("IF(
  $A142 = """",
  """",
  IFERROR(
    INDEX(
      FILTER(
        '{INDEX} Tour Pricing History'!$A:$ZZ,
        '{INDEX} Tour Pricing History'!$4:$4 = ""Current Discounted Tour Cost""
      ),
      MATCH($A142, '{INDEX} Tour Pricing History'!$A:$A"&amp;", 0)
    ),
    """"
  )
)
"),"")</f>
        <v/>
      </c>
      <c r="N142" s="214" t="str">
        <f>IFERROR(__xludf.DUMMYFUNCTION("IF(
  $A142 = """",
  """",
  IFERROR(
    INDEX(
      FILTER(
        '{INDEX} Tour Pricing History'!$A:$ZZ,
        '{INDEX} Tour Pricing History'!$4:$4 = ""Current Reservation Fee""
      ),
      MATCH($A142, '{INDEX} Tour Pricing History'!$A:$A, 0)
"&amp;"    ),
    """"
  )
)
"),"")</f>
        <v/>
      </c>
      <c r="O142" s="216"/>
    </row>
    <row r="143">
      <c r="A143" s="216"/>
      <c r="B143" s="223"/>
      <c r="C143" s="216"/>
      <c r="D143" s="224"/>
      <c r="E143" s="225"/>
      <c r="F143" s="216"/>
      <c r="G143" s="226"/>
      <c r="H143" s="227"/>
      <c r="I143" s="226"/>
      <c r="J143" s="226"/>
      <c r="K143" s="213"/>
      <c r="L143" s="214" t="str">
        <f>IFERROR(__xludf.DUMMYFUNCTION("IF(
  $A143 = """",
  """",
  IFERROR(
    INDEX(
      FILTER(
        '{INDEX} Tour Pricing History'!$A:$ZZ,
        '{INDEX} Tour Pricing History'!$4:$4 = ""Current Original Tour Cost""
      ),
      MATCH($A143, '{INDEX} Tour Pricing History'!$A:$A, "&amp;"0)
    ),
    """"
  )
)
"),"")</f>
        <v/>
      </c>
      <c r="M143" s="215" t="str">
        <f>IFERROR(__xludf.DUMMYFUNCTION("IF(
  $A143 = """",
  """",
  IFERROR(
    INDEX(
      FILTER(
        '{INDEX} Tour Pricing History'!$A:$ZZ,
        '{INDEX} Tour Pricing History'!$4:$4 = ""Current Discounted Tour Cost""
      ),
      MATCH($A143, '{INDEX} Tour Pricing History'!$A:$A"&amp;", 0)
    ),
    """"
  )
)
"),"")</f>
        <v/>
      </c>
      <c r="N143" s="214" t="str">
        <f>IFERROR(__xludf.DUMMYFUNCTION("IF(
  $A143 = """",
  """",
  IFERROR(
    INDEX(
      FILTER(
        '{INDEX} Tour Pricing History'!$A:$ZZ,
        '{INDEX} Tour Pricing History'!$4:$4 = ""Current Reservation Fee""
      ),
      MATCH($A143, '{INDEX} Tour Pricing History'!$A:$A, 0)
"&amp;"    ),
    """"
  )
)
"),"")</f>
        <v/>
      </c>
      <c r="O143" s="216"/>
    </row>
    <row r="144">
      <c r="A144" s="216"/>
      <c r="B144" s="223"/>
      <c r="C144" s="216"/>
      <c r="D144" s="224"/>
      <c r="E144" s="225"/>
      <c r="F144" s="216"/>
      <c r="G144" s="226"/>
      <c r="H144" s="227"/>
      <c r="I144" s="226"/>
      <c r="J144" s="226"/>
      <c r="K144" s="213"/>
      <c r="L144" s="214" t="str">
        <f>IFERROR(__xludf.DUMMYFUNCTION("IF(
  $A144 = """",
  """",
  IFERROR(
    INDEX(
      FILTER(
        '{INDEX} Tour Pricing History'!$A:$ZZ,
        '{INDEX} Tour Pricing History'!$4:$4 = ""Current Original Tour Cost""
      ),
      MATCH($A144, '{INDEX} Tour Pricing History'!$A:$A, "&amp;"0)
    ),
    """"
  )
)
"),"")</f>
        <v/>
      </c>
      <c r="M144" s="215" t="str">
        <f>IFERROR(__xludf.DUMMYFUNCTION("IF(
  $A144 = """",
  """",
  IFERROR(
    INDEX(
      FILTER(
        '{INDEX} Tour Pricing History'!$A:$ZZ,
        '{INDEX} Tour Pricing History'!$4:$4 = ""Current Discounted Tour Cost""
      ),
      MATCH($A144, '{INDEX} Tour Pricing History'!$A:$A"&amp;", 0)
    ),
    """"
  )
)
"),"")</f>
        <v/>
      </c>
      <c r="N144" s="214" t="str">
        <f>IFERROR(__xludf.DUMMYFUNCTION("IF(
  $A144 = """",
  """",
  IFERROR(
    INDEX(
      FILTER(
        '{INDEX} Tour Pricing History'!$A:$ZZ,
        '{INDEX} Tour Pricing History'!$4:$4 = ""Current Reservation Fee""
      ),
      MATCH($A144, '{INDEX} Tour Pricing History'!$A:$A, 0)
"&amp;"    ),
    """"
  )
)
"),"")</f>
        <v/>
      </c>
      <c r="O144" s="216"/>
    </row>
    <row r="145">
      <c r="A145" s="216"/>
      <c r="B145" s="223"/>
      <c r="C145" s="216"/>
      <c r="D145" s="224"/>
      <c r="E145" s="225"/>
      <c r="F145" s="216"/>
      <c r="G145" s="226"/>
      <c r="H145" s="227"/>
      <c r="I145" s="226"/>
      <c r="J145" s="226"/>
      <c r="K145" s="213"/>
      <c r="L145" s="214" t="str">
        <f>IFERROR(__xludf.DUMMYFUNCTION("IF(
  $A145 = """",
  """",
  IFERROR(
    INDEX(
      FILTER(
        '{INDEX} Tour Pricing History'!$A:$ZZ,
        '{INDEX} Tour Pricing History'!$4:$4 = ""Current Original Tour Cost""
      ),
      MATCH($A145, '{INDEX} Tour Pricing History'!$A:$A, "&amp;"0)
    ),
    """"
  )
)
"),"")</f>
        <v/>
      </c>
      <c r="M145" s="215" t="str">
        <f>IFERROR(__xludf.DUMMYFUNCTION("IF(
  $A145 = """",
  """",
  IFERROR(
    INDEX(
      FILTER(
        '{INDEX} Tour Pricing History'!$A:$ZZ,
        '{INDEX} Tour Pricing History'!$4:$4 = ""Current Discounted Tour Cost""
      ),
      MATCH($A145, '{INDEX} Tour Pricing History'!$A:$A"&amp;", 0)
    ),
    """"
  )
)
"),"")</f>
        <v/>
      </c>
      <c r="N145" s="214" t="str">
        <f>IFERROR(__xludf.DUMMYFUNCTION("IF(
  $A145 = """",
  """",
  IFERROR(
    INDEX(
      FILTER(
        '{INDEX} Tour Pricing History'!$A:$ZZ,
        '{INDEX} Tour Pricing History'!$4:$4 = ""Current Reservation Fee""
      ),
      MATCH($A145, '{INDEX} Tour Pricing History'!$A:$A, 0)
"&amp;"    ),
    """"
  )
)
"),"")</f>
        <v/>
      </c>
      <c r="O145" s="216"/>
    </row>
    <row r="146">
      <c r="A146" s="216"/>
      <c r="B146" s="223"/>
      <c r="C146" s="216"/>
      <c r="D146" s="224"/>
      <c r="E146" s="225"/>
      <c r="F146" s="216"/>
      <c r="G146" s="226"/>
      <c r="H146" s="227"/>
      <c r="I146" s="226"/>
      <c r="J146" s="226"/>
      <c r="K146" s="213"/>
      <c r="L146" s="214" t="str">
        <f>IFERROR(__xludf.DUMMYFUNCTION("IF(
  $A146 = """",
  """",
  IFERROR(
    INDEX(
      FILTER(
        '{INDEX} Tour Pricing History'!$A:$ZZ,
        '{INDEX} Tour Pricing History'!$4:$4 = ""Current Original Tour Cost""
      ),
      MATCH($A146, '{INDEX} Tour Pricing History'!$A:$A, "&amp;"0)
    ),
    """"
  )
)
"),"")</f>
        <v/>
      </c>
      <c r="M146" s="215" t="str">
        <f>IFERROR(__xludf.DUMMYFUNCTION("IF(
  $A146 = """",
  """",
  IFERROR(
    INDEX(
      FILTER(
        '{INDEX} Tour Pricing History'!$A:$ZZ,
        '{INDEX} Tour Pricing History'!$4:$4 = ""Current Discounted Tour Cost""
      ),
      MATCH($A146, '{INDEX} Tour Pricing History'!$A:$A"&amp;", 0)
    ),
    """"
  )
)
"),"")</f>
        <v/>
      </c>
      <c r="N146" s="214" t="str">
        <f>IFERROR(__xludf.DUMMYFUNCTION("IF(
  $A146 = """",
  """",
  IFERROR(
    INDEX(
      FILTER(
        '{INDEX} Tour Pricing History'!$A:$ZZ,
        '{INDEX} Tour Pricing History'!$4:$4 = ""Current Reservation Fee""
      ),
      MATCH($A146, '{INDEX} Tour Pricing History'!$A:$A, 0)
"&amp;"    ),
    """"
  )
)
"),"")</f>
        <v/>
      </c>
      <c r="O146" s="216"/>
    </row>
    <row r="147">
      <c r="A147" s="216"/>
      <c r="B147" s="223"/>
      <c r="C147" s="216"/>
      <c r="D147" s="224"/>
      <c r="E147" s="225"/>
      <c r="F147" s="216"/>
      <c r="G147" s="226"/>
      <c r="H147" s="227"/>
      <c r="I147" s="226"/>
      <c r="J147" s="226"/>
      <c r="K147" s="213"/>
      <c r="L147" s="214" t="str">
        <f>IFERROR(__xludf.DUMMYFUNCTION("IF(
  $A147 = """",
  """",
  IFERROR(
    INDEX(
      FILTER(
        '{INDEX} Tour Pricing History'!$A:$ZZ,
        '{INDEX} Tour Pricing History'!$4:$4 = ""Current Original Tour Cost""
      ),
      MATCH($A147, '{INDEX} Tour Pricing History'!$A:$A, "&amp;"0)
    ),
    """"
  )
)
"),"")</f>
        <v/>
      </c>
      <c r="M147" s="215" t="str">
        <f>IFERROR(__xludf.DUMMYFUNCTION("IF(
  $A147 = """",
  """",
  IFERROR(
    INDEX(
      FILTER(
        '{INDEX} Tour Pricing History'!$A:$ZZ,
        '{INDEX} Tour Pricing History'!$4:$4 = ""Current Discounted Tour Cost""
      ),
      MATCH($A147, '{INDEX} Tour Pricing History'!$A:$A"&amp;", 0)
    ),
    """"
  )
)
"),"")</f>
        <v/>
      </c>
      <c r="N147" s="214" t="str">
        <f>IFERROR(__xludf.DUMMYFUNCTION("IF(
  $A147 = """",
  """",
  IFERROR(
    INDEX(
      FILTER(
        '{INDEX} Tour Pricing History'!$A:$ZZ,
        '{INDEX} Tour Pricing History'!$4:$4 = ""Current Reservation Fee""
      ),
      MATCH($A147, '{INDEX} Tour Pricing History'!$A:$A, 0)
"&amp;"    ),
    """"
  )
)
"),"")</f>
        <v/>
      </c>
      <c r="O147" s="216"/>
    </row>
    <row r="148">
      <c r="A148" s="216"/>
      <c r="B148" s="223"/>
      <c r="C148" s="216"/>
      <c r="D148" s="224"/>
      <c r="E148" s="225"/>
      <c r="F148" s="216"/>
      <c r="G148" s="226"/>
      <c r="H148" s="227"/>
      <c r="I148" s="226"/>
      <c r="J148" s="226"/>
      <c r="K148" s="213"/>
      <c r="L148" s="214" t="str">
        <f>IFERROR(__xludf.DUMMYFUNCTION("IF(
  $A148 = """",
  """",
  IFERROR(
    INDEX(
      FILTER(
        '{INDEX} Tour Pricing History'!$A:$ZZ,
        '{INDEX} Tour Pricing History'!$4:$4 = ""Current Original Tour Cost""
      ),
      MATCH($A148, '{INDEX} Tour Pricing History'!$A:$A, "&amp;"0)
    ),
    """"
  )
)
"),"")</f>
        <v/>
      </c>
      <c r="M148" s="215" t="str">
        <f>IFERROR(__xludf.DUMMYFUNCTION("IF(
  $A148 = """",
  """",
  IFERROR(
    INDEX(
      FILTER(
        '{INDEX} Tour Pricing History'!$A:$ZZ,
        '{INDEX} Tour Pricing History'!$4:$4 = ""Current Discounted Tour Cost""
      ),
      MATCH($A148, '{INDEX} Tour Pricing History'!$A:$A"&amp;", 0)
    ),
    """"
  )
)
"),"")</f>
        <v/>
      </c>
      <c r="N148" s="214" t="str">
        <f>IFERROR(__xludf.DUMMYFUNCTION("IF(
  $A148 = """",
  """",
  IFERROR(
    INDEX(
      FILTER(
        '{INDEX} Tour Pricing History'!$A:$ZZ,
        '{INDEX} Tour Pricing History'!$4:$4 = ""Current Reservation Fee""
      ),
      MATCH($A148, '{INDEX} Tour Pricing History'!$A:$A, 0)
"&amp;"    ),
    """"
  )
)
"),"")</f>
        <v/>
      </c>
      <c r="O148" s="216"/>
    </row>
    <row r="149">
      <c r="A149" s="216"/>
      <c r="B149" s="223"/>
      <c r="C149" s="216"/>
      <c r="D149" s="224"/>
      <c r="E149" s="225"/>
      <c r="F149" s="216"/>
      <c r="G149" s="226"/>
      <c r="H149" s="227"/>
      <c r="I149" s="226"/>
      <c r="J149" s="226"/>
      <c r="K149" s="213"/>
      <c r="L149" s="214" t="str">
        <f>IFERROR(__xludf.DUMMYFUNCTION("IF(
  $A149 = """",
  """",
  IFERROR(
    INDEX(
      FILTER(
        '{INDEX} Tour Pricing History'!$A:$ZZ,
        '{INDEX} Tour Pricing History'!$4:$4 = ""Current Original Tour Cost""
      ),
      MATCH($A149, '{INDEX} Tour Pricing History'!$A:$A, "&amp;"0)
    ),
    """"
  )
)
"),"")</f>
        <v/>
      </c>
      <c r="M149" s="215" t="str">
        <f>IFERROR(__xludf.DUMMYFUNCTION("IF(
  $A149 = """",
  """",
  IFERROR(
    INDEX(
      FILTER(
        '{INDEX} Tour Pricing History'!$A:$ZZ,
        '{INDEX} Tour Pricing History'!$4:$4 = ""Current Discounted Tour Cost""
      ),
      MATCH($A149, '{INDEX} Tour Pricing History'!$A:$A"&amp;", 0)
    ),
    """"
  )
)
"),"")</f>
        <v/>
      </c>
      <c r="N149" s="214" t="str">
        <f>IFERROR(__xludf.DUMMYFUNCTION("IF(
  $A149 = """",
  """",
  IFERROR(
    INDEX(
      FILTER(
        '{INDEX} Tour Pricing History'!$A:$ZZ,
        '{INDEX} Tour Pricing History'!$4:$4 = ""Current Reservation Fee""
      ),
      MATCH($A149, '{INDEX} Tour Pricing History'!$A:$A, 0)
"&amp;"    ),
    """"
  )
)
"),"")</f>
        <v/>
      </c>
      <c r="O149" s="216"/>
    </row>
    <row r="150">
      <c r="A150" s="216"/>
      <c r="B150" s="223"/>
      <c r="C150" s="216"/>
      <c r="D150" s="224"/>
      <c r="E150" s="225"/>
      <c r="F150" s="216"/>
      <c r="G150" s="226"/>
      <c r="H150" s="227"/>
      <c r="I150" s="226"/>
      <c r="J150" s="226"/>
      <c r="K150" s="213"/>
      <c r="L150" s="214" t="str">
        <f>IFERROR(__xludf.DUMMYFUNCTION("IF(
  $A150 = """",
  """",
  IFERROR(
    INDEX(
      FILTER(
        '{INDEX} Tour Pricing History'!$A:$ZZ,
        '{INDEX} Tour Pricing History'!$4:$4 = ""Current Original Tour Cost""
      ),
      MATCH($A150, '{INDEX} Tour Pricing History'!$A:$A, "&amp;"0)
    ),
    """"
  )
)
"),"")</f>
        <v/>
      </c>
      <c r="M150" s="215" t="str">
        <f>IFERROR(__xludf.DUMMYFUNCTION("IF(
  $A150 = """",
  """",
  IFERROR(
    INDEX(
      FILTER(
        '{INDEX} Tour Pricing History'!$A:$ZZ,
        '{INDEX} Tour Pricing History'!$4:$4 = ""Current Discounted Tour Cost""
      ),
      MATCH($A150, '{INDEX} Tour Pricing History'!$A:$A"&amp;", 0)
    ),
    """"
  )
)
"),"")</f>
        <v/>
      </c>
      <c r="N150" s="214" t="str">
        <f>IFERROR(__xludf.DUMMYFUNCTION("IF(
  $A150 = """",
  """",
  IFERROR(
    INDEX(
      FILTER(
        '{INDEX} Tour Pricing History'!$A:$ZZ,
        '{INDEX} Tour Pricing History'!$4:$4 = ""Current Reservation Fee""
      ),
      MATCH($A150, '{INDEX} Tour Pricing History'!$A:$A, 0)
"&amp;"    ),
    """"
  )
)
"),"")</f>
        <v/>
      </c>
      <c r="O150" s="216"/>
    </row>
    <row r="151">
      <c r="A151" s="216"/>
      <c r="B151" s="223"/>
      <c r="C151" s="216"/>
      <c r="D151" s="224"/>
      <c r="E151" s="225"/>
      <c r="F151" s="216"/>
      <c r="G151" s="226"/>
      <c r="H151" s="227"/>
      <c r="I151" s="226"/>
      <c r="J151" s="226"/>
      <c r="K151" s="213"/>
      <c r="L151" s="214" t="str">
        <f>IFERROR(__xludf.DUMMYFUNCTION("IF(
  $A151 = """",
  """",
  IFERROR(
    INDEX(
      FILTER(
        '{INDEX} Tour Pricing History'!$A:$ZZ,
        '{INDEX} Tour Pricing History'!$4:$4 = ""Current Original Tour Cost""
      ),
      MATCH($A151, '{INDEX} Tour Pricing History'!$A:$A, "&amp;"0)
    ),
    """"
  )
)
"),"")</f>
        <v/>
      </c>
      <c r="M151" s="215" t="str">
        <f>IFERROR(__xludf.DUMMYFUNCTION("IF(
  $A151 = """",
  """",
  IFERROR(
    INDEX(
      FILTER(
        '{INDEX} Tour Pricing History'!$A:$ZZ,
        '{INDEX} Tour Pricing History'!$4:$4 = ""Current Discounted Tour Cost""
      ),
      MATCH($A151, '{INDEX} Tour Pricing History'!$A:$A"&amp;", 0)
    ),
    """"
  )
)
"),"")</f>
        <v/>
      </c>
      <c r="N151" s="214" t="str">
        <f>IFERROR(__xludf.DUMMYFUNCTION("IF(
  $A151 = """",
  """",
  IFERROR(
    INDEX(
      FILTER(
        '{INDEX} Tour Pricing History'!$A:$ZZ,
        '{INDEX} Tour Pricing History'!$4:$4 = ""Current Reservation Fee""
      ),
      MATCH($A151, '{INDEX} Tour Pricing History'!$A:$A, 0)
"&amp;"    ),
    """"
  )
)
"),"")</f>
        <v/>
      </c>
      <c r="O151" s="216"/>
    </row>
    <row r="152">
      <c r="A152" s="216"/>
      <c r="B152" s="223"/>
      <c r="C152" s="216"/>
      <c r="D152" s="224"/>
      <c r="E152" s="225"/>
      <c r="F152" s="216"/>
      <c r="G152" s="226"/>
      <c r="H152" s="227"/>
      <c r="I152" s="226"/>
      <c r="J152" s="226"/>
      <c r="K152" s="213"/>
      <c r="L152" s="214" t="str">
        <f>IFERROR(__xludf.DUMMYFUNCTION("IF(
  $A152 = """",
  """",
  IFERROR(
    INDEX(
      FILTER(
        '{INDEX} Tour Pricing History'!$A:$ZZ,
        '{INDEX} Tour Pricing History'!$4:$4 = ""Current Original Tour Cost""
      ),
      MATCH($A152, '{INDEX} Tour Pricing History'!$A:$A, "&amp;"0)
    ),
    """"
  )
)
"),"")</f>
        <v/>
      </c>
      <c r="M152" s="215" t="str">
        <f>IFERROR(__xludf.DUMMYFUNCTION("IF(
  $A152 = """",
  """",
  IFERROR(
    INDEX(
      FILTER(
        '{INDEX} Tour Pricing History'!$A:$ZZ,
        '{INDEX} Tour Pricing History'!$4:$4 = ""Current Discounted Tour Cost""
      ),
      MATCH($A152, '{INDEX} Tour Pricing History'!$A:$A"&amp;", 0)
    ),
    """"
  )
)
"),"")</f>
        <v/>
      </c>
      <c r="N152" s="214" t="str">
        <f>IFERROR(__xludf.DUMMYFUNCTION("IF(
  $A152 = """",
  """",
  IFERROR(
    INDEX(
      FILTER(
        '{INDEX} Tour Pricing History'!$A:$ZZ,
        '{INDEX} Tour Pricing History'!$4:$4 = ""Current Reservation Fee""
      ),
      MATCH($A152, '{INDEX} Tour Pricing History'!$A:$A, 0)
"&amp;"    ),
    """"
  )
)
"),"")</f>
        <v/>
      </c>
      <c r="O152" s="216"/>
    </row>
    <row r="153">
      <c r="A153" s="216"/>
      <c r="B153" s="223"/>
      <c r="C153" s="216"/>
      <c r="D153" s="224"/>
      <c r="E153" s="225"/>
      <c r="F153" s="216"/>
      <c r="G153" s="226"/>
      <c r="H153" s="227"/>
      <c r="I153" s="226"/>
      <c r="J153" s="226"/>
      <c r="K153" s="213"/>
      <c r="L153" s="214" t="str">
        <f>IFERROR(__xludf.DUMMYFUNCTION("IF(
  $A153 = """",
  """",
  IFERROR(
    INDEX(
      FILTER(
        '{INDEX} Tour Pricing History'!$A:$ZZ,
        '{INDEX} Tour Pricing History'!$4:$4 = ""Current Original Tour Cost""
      ),
      MATCH($A153, '{INDEX} Tour Pricing History'!$A:$A, "&amp;"0)
    ),
    """"
  )
)
"),"")</f>
        <v/>
      </c>
      <c r="M153" s="215" t="str">
        <f>IFERROR(__xludf.DUMMYFUNCTION("IF(
  $A153 = """",
  """",
  IFERROR(
    INDEX(
      FILTER(
        '{INDEX} Tour Pricing History'!$A:$ZZ,
        '{INDEX} Tour Pricing History'!$4:$4 = ""Current Discounted Tour Cost""
      ),
      MATCH($A153, '{INDEX} Tour Pricing History'!$A:$A"&amp;", 0)
    ),
    """"
  )
)
"),"")</f>
        <v/>
      </c>
      <c r="N153" s="214" t="str">
        <f>IFERROR(__xludf.DUMMYFUNCTION("IF(
  $A153 = """",
  """",
  IFERROR(
    INDEX(
      FILTER(
        '{INDEX} Tour Pricing History'!$A:$ZZ,
        '{INDEX} Tour Pricing History'!$4:$4 = ""Current Reservation Fee""
      ),
      MATCH($A153, '{INDEX} Tour Pricing History'!$A:$A, 0)
"&amp;"    ),
    """"
  )
)
"),"")</f>
        <v/>
      </c>
      <c r="O153" s="216"/>
    </row>
    <row r="154">
      <c r="A154" s="216"/>
      <c r="B154" s="223"/>
      <c r="C154" s="216"/>
      <c r="D154" s="224"/>
      <c r="E154" s="225"/>
      <c r="F154" s="216"/>
      <c r="G154" s="226"/>
      <c r="H154" s="227"/>
      <c r="I154" s="226"/>
      <c r="J154" s="226"/>
      <c r="K154" s="213"/>
      <c r="L154" s="214" t="str">
        <f>IFERROR(__xludf.DUMMYFUNCTION("IF(
  $A154 = """",
  """",
  IFERROR(
    INDEX(
      FILTER(
        '{INDEX} Tour Pricing History'!$A:$ZZ,
        '{INDEX} Tour Pricing History'!$4:$4 = ""Current Original Tour Cost""
      ),
      MATCH($A154, '{INDEX} Tour Pricing History'!$A:$A, "&amp;"0)
    ),
    """"
  )
)
"),"")</f>
        <v/>
      </c>
      <c r="M154" s="215" t="str">
        <f>IFERROR(__xludf.DUMMYFUNCTION("IF(
  $A154 = """",
  """",
  IFERROR(
    INDEX(
      FILTER(
        '{INDEX} Tour Pricing History'!$A:$ZZ,
        '{INDEX} Tour Pricing History'!$4:$4 = ""Current Discounted Tour Cost""
      ),
      MATCH($A154, '{INDEX} Tour Pricing History'!$A:$A"&amp;", 0)
    ),
    """"
  )
)
"),"")</f>
        <v/>
      </c>
      <c r="N154" s="214" t="str">
        <f>IFERROR(__xludf.DUMMYFUNCTION("IF(
  $A154 = """",
  """",
  IFERROR(
    INDEX(
      FILTER(
        '{INDEX} Tour Pricing History'!$A:$ZZ,
        '{INDEX} Tour Pricing History'!$4:$4 = ""Current Reservation Fee""
      ),
      MATCH($A154, '{INDEX} Tour Pricing History'!$A:$A, 0)
"&amp;"    ),
    """"
  )
)
"),"")</f>
        <v/>
      </c>
      <c r="O154" s="216"/>
    </row>
    <row r="155">
      <c r="A155" s="216"/>
      <c r="B155" s="223"/>
      <c r="C155" s="216"/>
      <c r="D155" s="224"/>
      <c r="E155" s="225"/>
      <c r="F155" s="216"/>
      <c r="G155" s="226"/>
      <c r="H155" s="227"/>
      <c r="I155" s="226"/>
      <c r="J155" s="226"/>
      <c r="K155" s="213"/>
      <c r="L155" s="214" t="str">
        <f>IFERROR(__xludf.DUMMYFUNCTION("IF(
  $A155 = """",
  """",
  IFERROR(
    INDEX(
      FILTER(
        '{INDEX} Tour Pricing History'!$A:$ZZ,
        '{INDEX} Tour Pricing History'!$4:$4 = ""Current Original Tour Cost""
      ),
      MATCH($A155, '{INDEX} Tour Pricing History'!$A:$A, "&amp;"0)
    ),
    """"
  )
)
"),"")</f>
        <v/>
      </c>
      <c r="M155" s="215" t="str">
        <f>IFERROR(__xludf.DUMMYFUNCTION("IF(
  $A155 = """",
  """",
  IFERROR(
    INDEX(
      FILTER(
        '{INDEX} Tour Pricing History'!$A:$ZZ,
        '{INDEX} Tour Pricing History'!$4:$4 = ""Current Discounted Tour Cost""
      ),
      MATCH($A155, '{INDEX} Tour Pricing History'!$A:$A"&amp;", 0)
    ),
    """"
  )
)
"),"")</f>
        <v/>
      </c>
      <c r="N155" s="214" t="str">
        <f>IFERROR(__xludf.DUMMYFUNCTION("IF(
  $A155 = """",
  """",
  IFERROR(
    INDEX(
      FILTER(
        '{INDEX} Tour Pricing History'!$A:$ZZ,
        '{INDEX} Tour Pricing History'!$4:$4 = ""Current Reservation Fee""
      ),
      MATCH($A155, '{INDEX} Tour Pricing History'!$A:$A, 0)
"&amp;"    ),
    """"
  )
)
"),"")</f>
        <v/>
      </c>
      <c r="O155" s="216"/>
    </row>
    <row r="156">
      <c r="A156" s="216"/>
      <c r="B156" s="223"/>
      <c r="C156" s="216"/>
      <c r="D156" s="224"/>
      <c r="E156" s="225"/>
      <c r="F156" s="216"/>
      <c r="G156" s="226"/>
      <c r="H156" s="227"/>
      <c r="I156" s="226"/>
      <c r="J156" s="226"/>
      <c r="K156" s="213"/>
      <c r="L156" s="214" t="str">
        <f>IFERROR(__xludf.DUMMYFUNCTION("IF(
  $A156 = """",
  """",
  IFERROR(
    INDEX(
      FILTER(
        '{INDEX} Tour Pricing History'!$A:$ZZ,
        '{INDEX} Tour Pricing History'!$4:$4 = ""Current Original Tour Cost""
      ),
      MATCH($A156, '{INDEX} Tour Pricing History'!$A:$A, "&amp;"0)
    ),
    """"
  )
)
"),"")</f>
        <v/>
      </c>
      <c r="M156" s="215" t="str">
        <f>IFERROR(__xludf.DUMMYFUNCTION("IF(
  $A156 = """",
  """",
  IFERROR(
    INDEX(
      FILTER(
        '{INDEX} Tour Pricing History'!$A:$ZZ,
        '{INDEX} Tour Pricing History'!$4:$4 = ""Current Discounted Tour Cost""
      ),
      MATCH($A156, '{INDEX} Tour Pricing History'!$A:$A"&amp;", 0)
    ),
    """"
  )
)
"),"")</f>
        <v/>
      </c>
      <c r="N156" s="214" t="str">
        <f>IFERROR(__xludf.DUMMYFUNCTION("IF(
  $A156 = """",
  """",
  IFERROR(
    INDEX(
      FILTER(
        '{INDEX} Tour Pricing History'!$A:$ZZ,
        '{INDEX} Tour Pricing History'!$4:$4 = ""Current Reservation Fee""
      ),
      MATCH($A156, '{INDEX} Tour Pricing History'!$A:$A, 0)
"&amp;"    ),
    """"
  )
)
"),"")</f>
        <v/>
      </c>
      <c r="O156" s="216"/>
    </row>
    <row r="157">
      <c r="A157" s="216"/>
      <c r="B157" s="223"/>
      <c r="C157" s="216"/>
      <c r="D157" s="224"/>
      <c r="E157" s="225"/>
      <c r="F157" s="216"/>
      <c r="G157" s="226"/>
      <c r="H157" s="227"/>
      <c r="I157" s="226"/>
      <c r="J157" s="226"/>
      <c r="K157" s="213"/>
      <c r="L157" s="214" t="str">
        <f>IFERROR(__xludf.DUMMYFUNCTION("IF(
  $A157 = """",
  """",
  IFERROR(
    INDEX(
      FILTER(
        '{INDEX} Tour Pricing History'!$A:$ZZ,
        '{INDEX} Tour Pricing History'!$4:$4 = ""Current Original Tour Cost""
      ),
      MATCH($A157, '{INDEX} Tour Pricing History'!$A:$A, "&amp;"0)
    ),
    """"
  )
)
"),"")</f>
        <v/>
      </c>
      <c r="M157" s="215" t="str">
        <f>IFERROR(__xludf.DUMMYFUNCTION("IF(
  $A157 = """",
  """",
  IFERROR(
    INDEX(
      FILTER(
        '{INDEX} Tour Pricing History'!$A:$ZZ,
        '{INDEX} Tour Pricing History'!$4:$4 = ""Current Discounted Tour Cost""
      ),
      MATCH($A157, '{INDEX} Tour Pricing History'!$A:$A"&amp;", 0)
    ),
    """"
  )
)
"),"")</f>
        <v/>
      </c>
      <c r="N157" s="214" t="str">
        <f>IFERROR(__xludf.DUMMYFUNCTION("IF(
  $A157 = """",
  """",
  IFERROR(
    INDEX(
      FILTER(
        '{INDEX} Tour Pricing History'!$A:$ZZ,
        '{INDEX} Tour Pricing History'!$4:$4 = ""Current Reservation Fee""
      ),
      MATCH($A157, '{INDEX} Tour Pricing History'!$A:$A, 0)
"&amp;"    ),
    """"
  )
)
"),"")</f>
        <v/>
      </c>
      <c r="O157" s="216"/>
    </row>
    <row r="158">
      <c r="A158" s="216"/>
      <c r="B158" s="223"/>
      <c r="C158" s="216"/>
      <c r="D158" s="224"/>
      <c r="E158" s="225"/>
      <c r="F158" s="216"/>
      <c r="G158" s="226"/>
      <c r="H158" s="227"/>
      <c r="I158" s="226"/>
      <c r="J158" s="226"/>
      <c r="K158" s="213"/>
      <c r="L158" s="214" t="str">
        <f>IFERROR(__xludf.DUMMYFUNCTION("IF(
  $A158 = """",
  """",
  IFERROR(
    INDEX(
      FILTER(
        '{INDEX} Tour Pricing History'!$A:$ZZ,
        '{INDEX} Tour Pricing History'!$4:$4 = ""Current Original Tour Cost""
      ),
      MATCH($A158, '{INDEX} Tour Pricing History'!$A:$A, "&amp;"0)
    ),
    """"
  )
)
"),"")</f>
        <v/>
      </c>
      <c r="M158" s="215" t="str">
        <f>IFERROR(__xludf.DUMMYFUNCTION("IF(
  $A158 = """",
  """",
  IFERROR(
    INDEX(
      FILTER(
        '{INDEX} Tour Pricing History'!$A:$ZZ,
        '{INDEX} Tour Pricing History'!$4:$4 = ""Current Discounted Tour Cost""
      ),
      MATCH($A158, '{INDEX} Tour Pricing History'!$A:$A"&amp;", 0)
    ),
    """"
  )
)
"),"")</f>
        <v/>
      </c>
      <c r="N158" s="214" t="str">
        <f>IFERROR(__xludf.DUMMYFUNCTION("IF(
  $A158 = """",
  """",
  IFERROR(
    INDEX(
      FILTER(
        '{INDEX} Tour Pricing History'!$A:$ZZ,
        '{INDEX} Tour Pricing History'!$4:$4 = ""Current Reservation Fee""
      ),
      MATCH($A158, '{INDEX} Tour Pricing History'!$A:$A, 0)
"&amp;"    ),
    """"
  )
)
"),"")</f>
        <v/>
      </c>
      <c r="O158" s="216"/>
    </row>
    <row r="159">
      <c r="A159" s="216"/>
      <c r="B159" s="223"/>
      <c r="C159" s="216"/>
      <c r="D159" s="224"/>
      <c r="E159" s="225"/>
      <c r="F159" s="216"/>
      <c r="G159" s="226"/>
      <c r="H159" s="227"/>
      <c r="I159" s="226"/>
      <c r="J159" s="226"/>
      <c r="K159" s="213"/>
      <c r="L159" s="214" t="str">
        <f>IFERROR(__xludf.DUMMYFUNCTION("IF(
  $A159 = """",
  """",
  IFERROR(
    INDEX(
      FILTER(
        '{INDEX} Tour Pricing History'!$A:$ZZ,
        '{INDEX} Tour Pricing History'!$4:$4 = ""Current Original Tour Cost""
      ),
      MATCH($A159, '{INDEX} Tour Pricing History'!$A:$A, "&amp;"0)
    ),
    """"
  )
)
"),"")</f>
        <v/>
      </c>
      <c r="M159" s="215" t="str">
        <f>IFERROR(__xludf.DUMMYFUNCTION("IF(
  $A159 = """",
  """",
  IFERROR(
    INDEX(
      FILTER(
        '{INDEX} Tour Pricing History'!$A:$ZZ,
        '{INDEX} Tour Pricing History'!$4:$4 = ""Current Discounted Tour Cost""
      ),
      MATCH($A159, '{INDEX} Tour Pricing History'!$A:$A"&amp;", 0)
    ),
    """"
  )
)
"),"")</f>
        <v/>
      </c>
      <c r="N159" s="214" t="str">
        <f>IFERROR(__xludf.DUMMYFUNCTION("IF(
  $A159 = """",
  """",
  IFERROR(
    INDEX(
      FILTER(
        '{INDEX} Tour Pricing History'!$A:$ZZ,
        '{INDEX} Tour Pricing History'!$4:$4 = ""Current Reservation Fee""
      ),
      MATCH($A159, '{INDEX} Tour Pricing History'!$A:$A, 0)
"&amp;"    ),
    """"
  )
)
"),"")</f>
        <v/>
      </c>
      <c r="O159" s="216"/>
    </row>
    <row r="160">
      <c r="A160" s="216"/>
      <c r="B160" s="223"/>
      <c r="C160" s="216"/>
      <c r="D160" s="224"/>
      <c r="E160" s="225"/>
      <c r="F160" s="216"/>
      <c r="G160" s="226"/>
      <c r="H160" s="227"/>
      <c r="I160" s="226"/>
      <c r="J160" s="226"/>
      <c r="K160" s="213"/>
      <c r="L160" s="214" t="str">
        <f>IFERROR(__xludf.DUMMYFUNCTION("IF(
  $A160 = """",
  """",
  IFERROR(
    INDEX(
      FILTER(
        '{INDEX} Tour Pricing History'!$A:$ZZ,
        '{INDEX} Tour Pricing History'!$4:$4 = ""Current Original Tour Cost""
      ),
      MATCH($A160, '{INDEX} Tour Pricing History'!$A:$A, "&amp;"0)
    ),
    """"
  )
)
"),"")</f>
        <v/>
      </c>
      <c r="M160" s="215" t="str">
        <f>IFERROR(__xludf.DUMMYFUNCTION("IF(
  $A160 = """",
  """",
  IFERROR(
    INDEX(
      FILTER(
        '{INDEX} Tour Pricing History'!$A:$ZZ,
        '{INDEX} Tour Pricing History'!$4:$4 = ""Current Discounted Tour Cost""
      ),
      MATCH($A160, '{INDEX} Tour Pricing History'!$A:$A"&amp;", 0)
    ),
    """"
  )
)
"),"")</f>
        <v/>
      </c>
      <c r="N160" s="214" t="str">
        <f>IFERROR(__xludf.DUMMYFUNCTION("IF(
  $A160 = """",
  """",
  IFERROR(
    INDEX(
      FILTER(
        '{INDEX} Tour Pricing History'!$A:$ZZ,
        '{INDEX} Tour Pricing History'!$4:$4 = ""Current Reservation Fee""
      ),
      MATCH($A160, '{INDEX} Tour Pricing History'!$A:$A, 0)
"&amp;"    ),
    """"
  )
)
"),"")</f>
        <v/>
      </c>
      <c r="O160" s="216"/>
    </row>
    <row r="161">
      <c r="A161" s="216"/>
      <c r="B161" s="223"/>
      <c r="C161" s="216"/>
      <c r="D161" s="224"/>
      <c r="E161" s="225"/>
      <c r="F161" s="216"/>
      <c r="G161" s="226"/>
      <c r="H161" s="227"/>
      <c r="I161" s="226"/>
      <c r="J161" s="226"/>
      <c r="K161" s="213"/>
      <c r="L161" s="214" t="str">
        <f>IFERROR(__xludf.DUMMYFUNCTION("IF(
  $A161 = """",
  """",
  IFERROR(
    INDEX(
      FILTER(
        '{INDEX} Tour Pricing History'!$A:$ZZ,
        '{INDEX} Tour Pricing History'!$4:$4 = ""Current Original Tour Cost""
      ),
      MATCH($A161, '{INDEX} Tour Pricing History'!$A:$A, "&amp;"0)
    ),
    """"
  )
)
"),"")</f>
        <v/>
      </c>
      <c r="M161" s="215" t="str">
        <f>IFERROR(__xludf.DUMMYFUNCTION("IF(
  $A161 = """",
  """",
  IFERROR(
    INDEX(
      FILTER(
        '{INDEX} Tour Pricing History'!$A:$ZZ,
        '{INDEX} Tour Pricing History'!$4:$4 = ""Current Discounted Tour Cost""
      ),
      MATCH($A161, '{INDEX} Tour Pricing History'!$A:$A"&amp;", 0)
    ),
    """"
  )
)
"),"")</f>
        <v/>
      </c>
      <c r="N161" s="214" t="str">
        <f>IFERROR(__xludf.DUMMYFUNCTION("IF(
  $A161 = """",
  """",
  IFERROR(
    INDEX(
      FILTER(
        '{INDEX} Tour Pricing History'!$A:$ZZ,
        '{INDEX} Tour Pricing History'!$4:$4 = ""Current Reservation Fee""
      ),
      MATCH($A161, '{INDEX} Tour Pricing History'!$A:$A, 0)
"&amp;"    ),
    """"
  )
)
"),"")</f>
        <v/>
      </c>
      <c r="O161" s="216"/>
    </row>
    <row r="162">
      <c r="A162" s="216"/>
      <c r="B162" s="223"/>
      <c r="C162" s="216"/>
      <c r="D162" s="224"/>
      <c r="E162" s="225"/>
      <c r="F162" s="216"/>
      <c r="G162" s="226"/>
      <c r="H162" s="227"/>
      <c r="I162" s="226"/>
      <c r="J162" s="226"/>
      <c r="K162" s="213"/>
      <c r="L162" s="214" t="str">
        <f>IFERROR(__xludf.DUMMYFUNCTION("IF(
  $A162 = """",
  """",
  IFERROR(
    INDEX(
      FILTER(
        '{INDEX} Tour Pricing History'!$A:$ZZ,
        '{INDEX} Tour Pricing History'!$4:$4 = ""Current Original Tour Cost""
      ),
      MATCH($A162, '{INDEX} Tour Pricing History'!$A:$A, "&amp;"0)
    ),
    """"
  )
)
"),"")</f>
        <v/>
      </c>
      <c r="M162" s="215" t="str">
        <f>IFERROR(__xludf.DUMMYFUNCTION("IF(
  $A162 = """",
  """",
  IFERROR(
    INDEX(
      FILTER(
        '{INDEX} Tour Pricing History'!$A:$ZZ,
        '{INDEX} Tour Pricing History'!$4:$4 = ""Current Discounted Tour Cost""
      ),
      MATCH($A162, '{INDEX} Tour Pricing History'!$A:$A"&amp;", 0)
    ),
    """"
  )
)
"),"")</f>
        <v/>
      </c>
      <c r="N162" s="214" t="str">
        <f>IFERROR(__xludf.DUMMYFUNCTION("IF(
  $A162 = """",
  """",
  IFERROR(
    INDEX(
      FILTER(
        '{INDEX} Tour Pricing History'!$A:$ZZ,
        '{INDEX} Tour Pricing History'!$4:$4 = ""Current Reservation Fee""
      ),
      MATCH($A162, '{INDEX} Tour Pricing History'!$A:$A, 0)
"&amp;"    ),
    """"
  )
)
"),"")</f>
        <v/>
      </c>
      <c r="O162" s="216"/>
    </row>
    <row r="163">
      <c r="A163" s="216"/>
      <c r="B163" s="223"/>
      <c r="C163" s="216"/>
      <c r="D163" s="224"/>
      <c r="E163" s="225"/>
      <c r="F163" s="216"/>
      <c r="G163" s="226"/>
      <c r="H163" s="227"/>
      <c r="I163" s="226"/>
      <c r="J163" s="226"/>
      <c r="K163" s="213"/>
      <c r="L163" s="214" t="str">
        <f>IFERROR(__xludf.DUMMYFUNCTION("IF(
  $A163 = """",
  """",
  IFERROR(
    INDEX(
      FILTER(
        '{INDEX} Tour Pricing History'!$A:$ZZ,
        '{INDEX} Tour Pricing History'!$4:$4 = ""Current Original Tour Cost""
      ),
      MATCH($A163, '{INDEX} Tour Pricing History'!$A:$A, "&amp;"0)
    ),
    """"
  )
)
"),"")</f>
        <v/>
      </c>
      <c r="M163" s="215" t="str">
        <f>IFERROR(__xludf.DUMMYFUNCTION("IF(
  $A163 = """",
  """",
  IFERROR(
    INDEX(
      FILTER(
        '{INDEX} Tour Pricing History'!$A:$ZZ,
        '{INDEX} Tour Pricing History'!$4:$4 = ""Current Discounted Tour Cost""
      ),
      MATCH($A163, '{INDEX} Tour Pricing History'!$A:$A"&amp;", 0)
    ),
    """"
  )
)
"),"")</f>
        <v/>
      </c>
      <c r="N163" s="214" t="str">
        <f>IFERROR(__xludf.DUMMYFUNCTION("IF(
  $A163 = """",
  """",
  IFERROR(
    INDEX(
      FILTER(
        '{INDEX} Tour Pricing History'!$A:$ZZ,
        '{INDEX} Tour Pricing History'!$4:$4 = ""Current Reservation Fee""
      ),
      MATCH($A163, '{INDEX} Tour Pricing History'!$A:$A, 0)
"&amp;"    ),
    """"
  )
)
"),"")</f>
        <v/>
      </c>
      <c r="O163" s="216"/>
    </row>
    <row r="164">
      <c r="A164" s="216"/>
      <c r="B164" s="223"/>
      <c r="C164" s="216"/>
      <c r="D164" s="224"/>
      <c r="E164" s="225"/>
      <c r="F164" s="216"/>
      <c r="G164" s="226"/>
      <c r="H164" s="227"/>
      <c r="I164" s="226"/>
      <c r="J164" s="226"/>
      <c r="K164" s="213"/>
      <c r="L164" s="214" t="str">
        <f>IFERROR(__xludf.DUMMYFUNCTION("IF(
  $A164 = """",
  """",
  IFERROR(
    INDEX(
      FILTER(
        '{INDEX} Tour Pricing History'!$A:$ZZ,
        '{INDEX} Tour Pricing History'!$4:$4 = ""Current Original Tour Cost""
      ),
      MATCH($A164, '{INDEX} Tour Pricing History'!$A:$A, "&amp;"0)
    ),
    """"
  )
)
"),"")</f>
        <v/>
      </c>
      <c r="M164" s="215" t="str">
        <f>IFERROR(__xludf.DUMMYFUNCTION("IF(
  $A164 = """",
  """",
  IFERROR(
    INDEX(
      FILTER(
        '{INDEX} Tour Pricing History'!$A:$ZZ,
        '{INDEX} Tour Pricing History'!$4:$4 = ""Current Discounted Tour Cost""
      ),
      MATCH($A164, '{INDEX} Tour Pricing History'!$A:$A"&amp;", 0)
    ),
    """"
  )
)
"),"")</f>
        <v/>
      </c>
      <c r="N164" s="214" t="str">
        <f>IFERROR(__xludf.DUMMYFUNCTION("IF(
  $A164 = """",
  """",
  IFERROR(
    INDEX(
      FILTER(
        '{INDEX} Tour Pricing History'!$A:$ZZ,
        '{INDEX} Tour Pricing History'!$4:$4 = ""Current Reservation Fee""
      ),
      MATCH($A164, '{INDEX} Tour Pricing History'!$A:$A, 0)
"&amp;"    ),
    """"
  )
)
"),"")</f>
        <v/>
      </c>
      <c r="O164" s="216"/>
    </row>
    <row r="165">
      <c r="A165" s="216"/>
      <c r="B165" s="223"/>
      <c r="C165" s="216"/>
      <c r="D165" s="224"/>
      <c r="E165" s="225"/>
      <c r="F165" s="216"/>
      <c r="G165" s="226"/>
      <c r="H165" s="227"/>
      <c r="I165" s="226"/>
      <c r="J165" s="226"/>
      <c r="K165" s="213"/>
      <c r="L165" s="214" t="str">
        <f>IFERROR(__xludf.DUMMYFUNCTION("IF(
  $A165 = """",
  """",
  IFERROR(
    INDEX(
      FILTER(
        '{INDEX} Tour Pricing History'!$A:$ZZ,
        '{INDEX} Tour Pricing History'!$4:$4 = ""Current Original Tour Cost""
      ),
      MATCH($A165, '{INDEX} Tour Pricing History'!$A:$A, "&amp;"0)
    ),
    """"
  )
)
"),"")</f>
        <v/>
      </c>
      <c r="M165" s="215" t="str">
        <f>IFERROR(__xludf.DUMMYFUNCTION("IF(
  $A165 = """",
  """",
  IFERROR(
    INDEX(
      FILTER(
        '{INDEX} Tour Pricing History'!$A:$ZZ,
        '{INDEX} Tour Pricing History'!$4:$4 = ""Current Discounted Tour Cost""
      ),
      MATCH($A165, '{INDEX} Tour Pricing History'!$A:$A"&amp;", 0)
    ),
    """"
  )
)
"),"")</f>
        <v/>
      </c>
      <c r="N165" s="214" t="str">
        <f>IFERROR(__xludf.DUMMYFUNCTION("IF(
  $A165 = """",
  """",
  IFERROR(
    INDEX(
      FILTER(
        '{INDEX} Tour Pricing History'!$A:$ZZ,
        '{INDEX} Tour Pricing History'!$4:$4 = ""Current Reservation Fee""
      ),
      MATCH($A165, '{INDEX} Tour Pricing History'!$A:$A, 0)
"&amp;"    ),
    """"
  )
)
"),"")</f>
        <v/>
      </c>
      <c r="O165" s="216"/>
    </row>
    <row r="166">
      <c r="A166" s="216"/>
      <c r="B166" s="223"/>
      <c r="C166" s="216"/>
      <c r="D166" s="224"/>
      <c r="E166" s="225"/>
      <c r="F166" s="216"/>
      <c r="G166" s="226"/>
      <c r="H166" s="227"/>
      <c r="I166" s="226"/>
      <c r="J166" s="226"/>
      <c r="K166" s="213"/>
      <c r="L166" s="214" t="str">
        <f>IFERROR(__xludf.DUMMYFUNCTION("IF(
  $A166 = """",
  """",
  IFERROR(
    INDEX(
      FILTER(
        '{INDEX} Tour Pricing History'!$A:$ZZ,
        '{INDEX} Tour Pricing History'!$4:$4 = ""Current Original Tour Cost""
      ),
      MATCH($A166, '{INDEX} Tour Pricing History'!$A:$A, "&amp;"0)
    ),
    """"
  )
)
"),"")</f>
        <v/>
      </c>
      <c r="M166" s="215" t="str">
        <f>IFERROR(__xludf.DUMMYFUNCTION("IF(
  $A166 = """",
  """",
  IFERROR(
    INDEX(
      FILTER(
        '{INDEX} Tour Pricing History'!$A:$ZZ,
        '{INDEX} Tour Pricing History'!$4:$4 = ""Current Discounted Tour Cost""
      ),
      MATCH($A166, '{INDEX} Tour Pricing History'!$A:$A"&amp;", 0)
    ),
    """"
  )
)
"),"")</f>
        <v/>
      </c>
      <c r="N166" s="214" t="str">
        <f>IFERROR(__xludf.DUMMYFUNCTION("IF(
  $A166 = """",
  """",
  IFERROR(
    INDEX(
      FILTER(
        '{INDEX} Tour Pricing History'!$A:$ZZ,
        '{INDEX} Tour Pricing History'!$4:$4 = ""Current Reservation Fee""
      ),
      MATCH($A166, '{INDEX} Tour Pricing History'!$A:$A, 0)
"&amp;"    ),
    """"
  )
)
"),"")</f>
        <v/>
      </c>
      <c r="O166" s="216"/>
    </row>
    <row r="167">
      <c r="A167" s="216"/>
      <c r="B167" s="223"/>
      <c r="C167" s="216"/>
      <c r="D167" s="224"/>
      <c r="E167" s="225"/>
      <c r="F167" s="216"/>
      <c r="G167" s="226"/>
      <c r="H167" s="227"/>
      <c r="I167" s="226"/>
      <c r="J167" s="226"/>
      <c r="K167" s="213"/>
      <c r="L167" s="214" t="str">
        <f>IFERROR(__xludf.DUMMYFUNCTION("IF(
  $A167 = """",
  """",
  IFERROR(
    INDEX(
      FILTER(
        '{INDEX} Tour Pricing History'!$A:$ZZ,
        '{INDEX} Tour Pricing History'!$4:$4 = ""Current Original Tour Cost""
      ),
      MATCH($A167, '{INDEX} Tour Pricing History'!$A:$A, "&amp;"0)
    ),
    """"
  )
)
"),"")</f>
        <v/>
      </c>
      <c r="M167" s="215" t="str">
        <f>IFERROR(__xludf.DUMMYFUNCTION("IF(
  $A167 = """",
  """",
  IFERROR(
    INDEX(
      FILTER(
        '{INDEX} Tour Pricing History'!$A:$ZZ,
        '{INDEX} Tour Pricing History'!$4:$4 = ""Current Discounted Tour Cost""
      ),
      MATCH($A167, '{INDEX} Tour Pricing History'!$A:$A"&amp;", 0)
    ),
    """"
  )
)
"),"")</f>
        <v/>
      </c>
      <c r="N167" s="214" t="str">
        <f>IFERROR(__xludf.DUMMYFUNCTION("IF(
  $A167 = """",
  """",
  IFERROR(
    INDEX(
      FILTER(
        '{INDEX} Tour Pricing History'!$A:$ZZ,
        '{INDEX} Tour Pricing History'!$4:$4 = ""Current Reservation Fee""
      ),
      MATCH($A167, '{INDEX} Tour Pricing History'!$A:$A, 0)
"&amp;"    ),
    """"
  )
)
"),"")</f>
        <v/>
      </c>
      <c r="O167" s="216"/>
    </row>
    <row r="168">
      <c r="A168" s="216"/>
      <c r="B168" s="223"/>
      <c r="C168" s="216"/>
      <c r="D168" s="224"/>
      <c r="E168" s="225"/>
      <c r="F168" s="216"/>
      <c r="G168" s="226"/>
      <c r="H168" s="227"/>
      <c r="I168" s="226"/>
      <c r="J168" s="226"/>
      <c r="K168" s="213"/>
      <c r="L168" s="214" t="str">
        <f>IFERROR(__xludf.DUMMYFUNCTION("IF(
  $A168 = """",
  """",
  IFERROR(
    INDEX(
      FILTER(
        '{INDEX} Tour Pricing History'!$A:$ZZ,
        '{INDEX} Tour Pricing History'!$4:$4 = ""Current Original Tour Cost""
      ),
      MATCH($A168, '{INDEX} Tour Pricing History'!$A:$A, "&amp;"0)
    ),
    """"
  )
)
"),"")</f>
        <v/>
      </c>
      <c r="M168" s="215" t="str">
        <f>IFERROR(__xludf.DUMMYFUNCTION("IF(
  $A168 = """",
  """",
  IFERROR(
    INDEX(
      FILTER(
        '{INDEX} Tour Pricing History'!$A:$ZZ,
        '{INDEX} Tour Pricing History'!$4:$4 = ""Current Discounted Tour Cost""
      ),
      MATCH($A168, '{INDEX} Tour Pricing History'!$A:$A"&amp;", 0)
    ),
    """"
  )
)
"),"")</f>
        <v/>
      </c>
      <c r="N168" s="214" t="str">
        <f>IFERROR(__xludf.DUMMYFUNCTION("IF(
  $A168 = """",
  """",
  IFERROR(
    INDEX(
      FILTER(
        '{INDEX} Tour Pricing History'!$A:$ZZ,
        '{INDEX} Tour Pricing History'!$4:$4 = ""Current Reservation Fee""
      ),
      MATCH($A168, '{INDEX} Tour Pricing History'!$A:$A, 0)
"&amp;"    ),
    """"
  )
)
"),"")</f>
        <v/>
      </c>
      <c r="O168" s="216"/>
    </row>
    <row r="169">
      <c r="A169" s="216"/>
      <c r="B169" s="223"/>
      <c r="C169" s="216"/>
      <c r="D169" s="224"/>
      <c r="E169" s="225"/>
      <c r="F169" s="216"/>
      <c r="G169" s="226"/>
      <c r="H169" s="227"/>
      <c r="I169" s="226"/>
      <c r="J169" s="226"/>
      <c r="K169" s="213"/>
      <c r="L169" s="214" t="str">
        <f>IFERROR(__xludf.DUMMYFUNCTION("IF(
  $A169 = """",
  """",
  IFERROR(
    INDEX(
      FILTER(
        '{INDEX} Tour Pricing History'!$A:$ZZ,
        '{INDEX} Tour Pricing History'!$4:$4 = ""Current Original Tour Cost""
      ),
      MATCH($A169, '{INDEX} Tour Pricing History'!$A:$A, "&amp;"0)
    ),
    """"
  )
)
"),"")</f>
        <v/>
      </c>
      <c r="M169" s="215" t="str">
        <f>IFERROR(__xludf.DUMMYFUNCTION("IF(
  $A169 = """",
  """",
  IFERROR(
    INDEX(
      FILTER(
        '{INDEX} Tour Pricing History'!$A:$ZZ,
        '{INDEX} Tour Pricing History'!$4:$4 = ""Current Discounted Tour Cost""
      ),
      MATCH($A169, '{INDEX} Tour Pricing History'!$A:$A"&amp;", 0)
    ),
    """"
  )
)
"),"")</f>
        <v/>
      </c>
      <c r="N169" s="214" t="str">
        <f>IFERROR(__xludf.DUMMYFUNCTION("IF(
  $A169 = """",
  """",
  IFERROR(
    INDEX(
      FILTER(
        '{INDEX} Tour Pricing History'!$A:$ZZ,
        '{INDEX} Tour Pricing History'!$4:$4 = ""Current Reservation Fee""
      ),
      MATCH($A169, '{INDEX} Tour Pricing History'!$A:$A, 0)
"&amp;"    ),
    """"
  )
)
"),"")</f>
        <v/>
      </c>
      <c r="O169" s="216"/>
    </row>
    <row r="170">
      <c r="A170" s="216"/>
      <c r="B170" s="223"/>
      <c r="C170" s="216"/>
      <c r="D170" s="224"/>
      <c r="E170" s="225"/>
      <c r="F170" s="216"/>
      <c r="G170" s="226"/>
      <c r="H170" s="227"/>
      <c r="I170" s="226"/>
      <c r="J170" s="226"/>
      <c r="K170" s="213"/>
      <c r="L170" s="214" t="str">
        <f>IFERROR(__xludf.DUMMYFUNCTION("IF(
  $A170 = """",
  """",
  IFERROR(
    INDEX(
      FILTER(
        '{INDEX} Tour Pricing History'!$A:$ZZ,
        '{INDEX} Tour Pricing History'!$4:$4 = ""Current Original Tour Cost""
      ),
      MATCH($A170, '{INDEX} Tour Pricing History'!$A:$A, "&amp;"0)
    ),
    """"
  )
)
"),"")</f>
        <v/>
      </c>
      <c r="M170" s="215" t="str">
        <f>IFERROR(__xludf.DUMMYFUNCTION("IF(
  $A170 = """",
  """",
  IFERROR(
    INDEX(
      FILTER(
        '{INDEX} Tour Pricing History'!$A:$ZZ,
        '{INDEX} Tour Pricing History'!$4:$4 = ""Current Discounted Tour Cost""
      ),
      MATCH($A170, '{INDEX} Tour Pricing History'!$A:$A"&amp;", 0)
    ),
    """"
  )
)
"),"")</f>
        <v/>
      </c>
      <c r="N170" s="214" t="str">
        <f>IFERROR(__xludf.DUMMYFUNCTION("IF(
  $A170 = """",
  """",
  IFERROR(
    INDEX(
      FILTER(
        '{INDEX} Tour Pricing History'!$A:$ZZ,
        '{INDEX} Tour Pricing History'!$4:$4 = ""Current Reservation Fee""
      ),
      MATCH($A170, '{INDEX} Tour Pricing History'!$A:$A, 0)
"&amp;"    ),
    """"
  )
)
"),"")</f>
        <v/>
      </c>
      <c r="O170" s="216"/>
    </row>
    <row r="171">
      <c r="A171" s="216"/>
      <c r="B171" s="223"/>
      <c r="C171" s="216"/>
      <c r="D171" s="224"/>
      <c r="E171" s="225"/>
      <c r="F171" s="216"/>
      <c r="G171" s="226"/>
      <c r="H171" s="227"/>
      <c r="I171" s="226"/>
      <c r="J171" s="226"/>
      <c r="K171" s="213"/>
      <c r="L171" s="214" t="str">
        <f>IFERROR(__xludf.DUMMYFUNCTION("IF(
  $A171 = """",
  """",
  IFERROR(
    INDEX(
      FILTER(
        '{INDEX} Tour Pricing History'!$A:$ZZ,
        '{INDEX} Tour Pricing History'!$4:$4 = ""Current Original Tour Cost""
      ),
      MATCH($A171, '{INDEX} Tour Pricing History'!$A:$A, "&amp;"0)
    ),
    """"
  )
)
"),"")</f>
        <v/>
      </c>
      <c r="M171" s="215" t="str">
        <f>IFERROR(__xludf.DUMMYFUNCTION("IF(
  $A171 = """",
  """",
  IFERROR(
    INDEX(
      FILTER(
        '{INDEX} Tour Pricing History'!$A:$ZZ,
        '{INDEX} Tour Pricing History'!$4:$4 = ""Current Discounted Tour Cost""
      ),
      MATCH($A171, '{INDEX} Tour Pricing History'!$A:$A"&amp;", 0)
    ),
    """"
  )
)
"),"")</f>
        <v/>
      </c>
      <c r="N171" s="214" t="str">
        <f>IFERROR(__xludf.DUMMYFUNCTION("IF(
  $A171 = """",
  """",
  IFERROR(
    INDEX(
      FILTER(
        '{INDEX} Tour Pricing History'!$A:$ZZ,
        '{INDEX} Tour Pricing History'!$4:$4 = ""Current Reservation Fee""
      ),
      MATCH($A171, '{INDEX} Tour Pricing History'!$A:$A, 0)
"&amp;"    ),
    """"
  )
)
"),"")</f>
        <v/>
      </c>
      <c r="O171" s="216"/>
    </row>
    <row r="172">
      <c r="A172" s="216"/>
      <c r="B172" s="223"/>
      <c r="C172" s="216"/>
      <c r="D172" s="224"/>
      <c r="E172" s="225"/>
      <c r="F172" s="216"/>
      <c r="G172" s="226"/>
      <c r="H172" s="227"/>
      <c r="I172" s="226"/>
      <c r="J172" s="226"/>
      <c r="K172" s="213"/>
      <c r="L172" s="214" t="str">
        <f>IFERROR(__xludf.DUMMYFUNCTION("IF(
  $A172 = """",
  """",
  IFERROR(
    INDEX(
      FILTER(
        '{INDEX} Tour Pricing History'!$A:$ZZ,
        '{INDEX} Tour Pricing History'!$4:$4 = ""Current Original Tour Cost""
      ),
      MATCH($A172, '{INDEX} Tour Pricing History'!$A:$A, "&amp;"0)
    ),
    """"
  )
)
"),"")</f>
        <v/>
      </c>
      <c r="M172" s="215" t="str">
        <f>IFERROR(__xludf.DUMMYFUNCTION("IF(
  $A172 = """",
  """",
  IFERROR(
    INDEX(
      FILTER(
        '{INDEX} Tour Pricing History'!$A:$ZZ,
        '{INDEX} Tour Pricing History'!$4:$4 = ""Current Discounted Tour Cost""
      ),
      MATCH($A172, '{INDEX} Tour Pricing History'!$A:$A"&amp;", 0)
    ),
    """"
  )
)
"),"")</f>
        <v/>
      </c>
      <c r="N172" s="214" t="str">
        <f>IFERROR(__xludf.DUMMYFUNCTION("IF(
  $A172 = """",
  """",
  IFERROR(
    INDEX(
      FILTER(
        '{INDEX} Tour Pricing History'!$A:$ZZ,
        '{INDEX} Tour Pricing History'!$4:$4 = ""Current Reservation Fee""
      ),
      MATCH($A172, '{INDEX} Tour Pricing History'!$A:$A, 0)
"&amp;"    ),
    """"
  )
)
"),"")</f>
        <v/>
      </c>
      <c r="O172" s="216"/>
    </row>
    <row r="173">
      <c r="A173" s="216"/>
      <c r="B173" s="223"/>
      <c r="C173" s="216"/>
      <c r="D173" s="224"/>
      <c r="E173" s="225"/>
      <c r="F173" s="216"/>
      <c r="G173" s="226"/>
      <c r="H173" s="227"/>
      <c r="I173" s="226"/>
      <c r="J173" s="226"/>
      <c r="K173" s="213"/>
      <c r="L173" s="214" t="str">
        <f>IFERROR(__xludf.DUMMYFUNCTION("IF(
  $A173 = """",
  """",
  IFERROR(
    INDEX(
      FILTER(
        '{INDEX} Tour Pricing History'!$A:$ZZ,
        '{INDEX} Tour Pricing History'!$4:$4 = ""Current Original Tour Cost""
      ),
      MATCH($A173, '{INDEX} Tour Pricing History'!$A:$A, "&amp;"0)
    ),
    """"
  )
)
"),"")</f>
        <v/>
      </c>
      <c r="M173" s="215" t="str">
        <f>IFERROR(__xludf.DUMMYFUNCTION("IF(
  $A173 = """",
  """",
  IFERROR(
    INDEX(
      FILTER(
        '{INDEX} Tour Pricing History'!$A:$ZZ,
        '{INDEX} Tour Pricing History'!$4:$4 = ""Current Discounted Tour Cost""
      ),
      MATCH($A173, '{INDEX} Tour Pricing History'!$A:$A"&amp;", 0)
    ),
    """"
  )
)
"),"")</f>
        <v/>
      </c>
      <c r="N173" s="214" t="str">
        <f>IFERROR(__xludf.DUMMYFUNCTION("IF(
  $A173 = """",
  """",
  IFERROR(
    INDEX(
      FILTER(
        '{INDEX} Tour Pricing History'!$A:$ZZ,
        '{INDEX} Tour Pricing History'!$4:$4 = ""Current Reservation Fee""
      ),
      MATCH($A173, '{INDEX} Tour Pricing History'!$A:$A, 0)
"&amp;"    ),
    """"
  )
)
"),"")</f>
        <v/>
      </c>
      <c r="O173" s="216"/>
    </row>
    <row r="174">
      <c r="A174" s="216"/>
      <c r="B174" s="223"/>
      <c r="C174" s="216"/>
      <c r="D174" s="224"/>
      <c r="E174" s="225"/>
      <c r="F174" s="216"/>
      <c r="G174" s="226"/>
      <c r="H174" s="227"/>
      <c r="I174" s="226"/>
      <c r="J174" s="226"/>
      <c r="K174" s="213"/>
      <c r="L174" s="214" t="str">
        <f>IFERROR(__xludf.DUMMYFUNCTION("IF(
  $A174 = """",
  """",
  IFERROR(
    INDEX(
      FILTER(
        '{INDEX} Tour Pricing History'!$A:$ZZ,
        '{INDEX} Tour Pricing History'!$4:$4 = ""Current Original Tour Cost""
      ),
      MATCH($A174, '{INDEX} Tour Pricing History'!$A:$A, "&amp;"0)
    ),
    """"
  )
)
"),"")</f>
        <v/>
      </c>
      <c r="M174" s="215" t="str">
        <f>IFERROR(__xludf.DUMMYFUNCTION("IF(
  $A174 = """",
  """",
  IFERROR(
    INDEX(
      FILTER(
        '{INDEX} Tour Pricing History'!$A:$ZZ,
        '{INDEX} Tour Pricing History'!$4:$4 = ""Current Discounted Tour Cost""
      ),
      MATCH($A174, '{INDEX} Tour Pricing History'!$A:$A"&amp;", 0)
    ),
    """"
  )
)
"),"")</f>
        <v/>
      </c>
      <c r="N174" s="214" t="str">
        <f>IFERROR(__xludf.DUMMYFUNCTION("IF(
  $A174 = """",
  """",
  IFERROR(
    INDEX(
      FILTER(
        '{INDEX} Tour Pricing History'!$A:$ZZ,
        '{INDEX} Tour Pricing History'!$4:$4 = ""Current Reservation Fee""
      ),
      MATCH($A174, '{INDEX} Tour Pricing History'!$A:$A, 0)
"&amp;"    ),
    """"
  )
)
"),"")</f>
        <v/>
      </c>
      <c r="O174" s="216"/>
    </row>
    <row r="175">
      <c r="A175" s="216"/>
      <c r="B175" s="223"/>
      <c r="C175" s="216"/>
      <c r="D175" s="224"/>
      <c r="E175" s="225"/>
      <c r="F175" s="216"/>
      <c r="G175" s="226"/>
      <c r="H175" s="227"/>
      <c r="I175" s="226"/>
      <c r="J175" s="226"/>
      <c r="K175" s="213"/>
      <c r="L175" s="214" t="str">
        <f>IFERROR(__xludf.DUMMYFUNCTION("IF(
  $A175 = """",
  """",
  IFERROR(
    INDEX(
      FILTER(
        '{INDEX} Tour Pricing History'!$A:$ZZ,
        '{INDEX} Tour Pricing History'!$4:$4 = ""Current Original Tour Cost""
      ),
      MATCH($A175, '{INDEX} Tour Pricing History'!$A:$A, "&amp;"0)
    ),
    """"
  )
)
"),"")</f>
        <v/>
      </c>
      <c r="M175" s="215" t="str">
        <f>IFERROR(__xludf.DUMMYFUNCTION("IF(
  $A175 = """",
  """",
  IFERROR(
    INDEX(
      FILTER(
        '{INDEX} Tour Pricing History'!$A:$ZZ,
        '{INDEX} Tour Pricing History'!$4:$4 = ""Current Discounted Tour Cost""
      ),
      MATCH($A175, '{INDEX} Tour Pricing History'!$A:$A"&amp;", 0)
    ),
    """"
  )
)
"),"")</f>
        <v/>
      </c>
      <c r="N175" s="214" t="str">
        <f>IFERROR(__xludf.DUMMYFUNCTION("IF(
  $A175 = """",
  """",
  IFERROR(
    INDEX(
      FILTER(
        '{INDEX} Tour Pricing History'!$A:$ZZ,
        '{INDEX} Tour Pricing History'!$4:$4 = ""Current Reservation Fee""
      ),
      MATCH($A175, '{INDEX} Tour Pricing History'!$A:$A, 0)
"&amp;"    ),
    """"
  )
)
"),"")</f>
        <v/>
      </c>
      <c r="O175" s="216"/>
    </row>
    <row r="176">
      <c r="A176" s="216"/>
      <c r="B176" s="223"/>
      <c r="C176" s="216"/>
      <c r="D176" s="224"/>
      <c r="E176" s="225"/>
      <c r="F176" s="216"/>
      <c r="G176" s="226"/>
      <c r="H176" s="227"/>
      <c r="I176" s="226"/>
      <c r="J176" s="226"/>
      <c r="K176" s="213"/>
      <c r="L176" s="214" t="str">
        <f>IFERROR(__xludf.DUMMYFUNCTION("IF(
  $A176 = """",
  """",
  IFERROR(
    INDEX(
      FILTER(
        '{INDEX} Tour Pricing History'!$A:$ZZ,
        '{INDEX} Tour Pricing History'!$4:$4 = ""Current Original Tour Cost""
      ),
      MATCH($A176, '{INDEX} Tour Pricing History'!$A:$A, "&amp;"0)
    ),
    """"
  )
)
"),"")</f>
        <v/>
      </c>
      <c r="M176" s="215" t="str">
        <f>IFERROR(__xludf.DUMMYFUNCTION("IF(
  $A176 = """",
  """",
  IFERROR(
    INDEX(
      FILTER(
        '{INDEX} Tour Pricing History'!$A:$ZZ,
        '{INDEX} Tour Pricing History'!$4:$4 = ""Current Discounted Tour Cost""
      ),
      MATCH($A176, '{INDEX} Tour Pricing History'!$A:$A"&amp;", 0)
    ),
    """"
  )
)
"),"")</f>
        <v/>
      </c>
      <c r="N176" s="214" t="str">
        <f>IFERROR(__xludf.DUMMYFUNCTION("IF(
  $A176 = """",
  """",
  IFERROR(
    INDEX(
      FILTER(
        '{INDEX} Tour Pricing History'!$A:$ZZ,
        '{INDEX} Tour Pricing History'!$4:$4 = ""Current Reservation Fee""
      ),
      MATCH($A176, '{INDEX} Tour Pricing History'!$A:$A, 0)
"&amp;"    ),
    """"
  )
)
"),"")</f>
        <v/>
      </c>
      <c r="O176" s="216"/>
    </row>
    <row r="177">
      <c r="A177" s="216"/>
      <c r="B177" s="223"/>
      <c r="C177" s="216"/>
      <c r="D177" s="224"/>
      <c r="E177" s="225"/>
      <c r="F177" s="216"/>
      <c r="G177" s="226"/>
      <c r="H177" s="227"/>
      <c r="I177" s="226"/>
      <c r="J177" s="226"/>
      <c r="K177" s="213"/>
      <c r="L177" s="214" t="str">
        <f>IFERROR(__xludf.DUMMYFUNCTION("IF(
  $A177 = """",
  """",
  IFERROR(
    INDEX(
      FILTER(
        '{INDEX} Tour Pricing History'!$A:$ZZ,
        '{INDEX} Tour Pricing History'!$4:$4 = ""Current Original Tour Cost""
      ),
      MATCH($A177, '{INDEX} Tour Pricing History'!$A:$A, "&amp;"0)
    ),
    """"
  )
)
"),"")</f>
        <v/>
      </c>
      <c r="M177" s="215" t="str">
        <f>IFERROR(__xludf.DUMMYFUNCTION("IF(
  $A177 = """",
  """",
  IFERROR(
    INDEX(
      FILTER(
        '{INDEX} Tour Pricing History'!$A:$ZZ,
        '{INDEX} Tour Pricing History'!$4:$4 = ""Current Discounted Tour Cost""
      ),
      MATCH($A177, '{INDEX} Tour Pricing History'!$A:$A"&amp;", 0)
    ),
    """"
  )
)
"),"")</f>
        <v/>
      </c>
      <c r="N177" s="214" t="str">
        <f>IFERROR(__xludf.DUMMYFUNCTION("IF(
  $A177 = """",
  """",
  IFERROR(
    INDEX(
      FILTER(
        '{INDEX} Tour Pricing History'!$A:$ZZ,
        '{INDEX} Tour Pricing History'!$4:$4 = ""Current Reservation Fee""
      ),
      MATCH($A177, '{INDEX} Tour Pricing History'!$A:$A, 0)
"&amp;"    ),
    """"
  )
)
"),"")</f>
        <v/>
      </c>
      <c r="O177" s="216"/>
    </row>
    <row r="178">
      <c r="A178" s="216"/>
      <c r="B178" s="223"/>
      <c r="C178" s="216"/>
      <c r="D178" s="224"/>
      <c r="E178" s="225"/>
      <c r="F178" s="216"/>
      <c r="G178" s="226"/>
      <c r="H178" s="227"/>
      <c r="I178" s="226"/>
      <c r="J178" s="226"/>
      <c r="K178" s="213"/>
      <c r="L178" s="214" t="str">
        <f>IFERROR(__xludf.DUMMYFUNCTION("IF(
  $A178 = """",
  """",
  IFERROR(
    INDEX(
      FILTER(
        '{INDEX} Tour Pricing History'!$A:$ZZ,
        '{INDEX} Tour Pricing History'!$4:$4 = ""Current Original Tour Cost""
      ),
      MATCH($A178, '{INDEX} Tour Pricing History'!$A:$A, "&amp;"0)
    ),
    """"
  )
)
"),"")</f>
        <v/>
      </c>
      <c r="M178" s="215" t="str">
        <f>IFERROR(__xludf.DUMMYFUNCTION("IF(
  $A178 = """",
  """",
  IFERROR(
    INDEX(
      FILTER(
        '{INDEX} Tour Pricing History'!$A:$ZZ,
        '{INDEX} Tour Pricing History'!$4:$4 = ""Current Discounted Tour Cost""
      ),
      MATCH($A178, '{INDEX} Tour Pricing History'!$A:$A"&amp;", 0)
    ),
    """"
  )
)
"),"")</f>
        <v/>
      </c>
      <c r="N178" s="214" t="str">
        <f>IFERROR(__xludf.DUMMYFUNCTION("IF(
  $A178 = """",
  """",
  IFERROR(
    INDEX(
      FILTER(
        '{INDEX} Tour Pricing History'!$A:$ZZ,
        '{INDEX} Tour Pricing History'!$4:$4 = ""Current Reservation Fee""
      ),
      MATCH($A178, '{INDEX} Tour Pricing History'!$A:$A, 0)
"&amp;"    ),
    """"
  )
)
"),"")</f>
        <v/>
      </c>
      <c r="O178" s="216"/>
    </row>
    <row r="179">
      <c r="A179" s="216"/>
      <c r="B179" s="223"/>
      <c r="C179" s="216"/>
      <c r="D179" s="224"/>
      <c r="E179" s="225"/>
      <c r="F179" s="216"/>
      <c r="G179" s="226"/>
      <c r="H179" s="227"/>
      <c r="I179" s="226"/>
      <c r="J179" s="226"/>
      <c r="K179" s="213"/>
      <c r="L179" s="214" t="str">
        <f>IFERROR(__xludf.DUMMYFUNCTION("IF(
  $A179 = """",
  """",
  IFERROR(
    INDEX(
      FILTER(
        '{INDEX} Tour Pricing History'!$A:$ZZ,
        '{INDEX} Tour Pricing History'!$4:$4 = ""Current Original Tour Cost""
      ),
      MATCH($A179, '{INDEX} Tour Pricing History'!$A:$A, "&amp;"0)
    ),
    """"
  )
)
"),"")</f>
        <v/>
      </c>
      <c r="M179" s="215" t="str">
        <f>IFERROR(__xludf.DUMMYFUNCTION("IF(
  $A179 = """",
  """",
  IFERROR(
    INDEX(
      FILTER(
        '{INDEX} Tour Pricing History'!$A:$ZZ,
        '{INDEX} Tour Pricing History'!$4:$4 = ""Current Discounted Tour Cost""
      ),
      MATCH($A179, '{INDEX} Tour Pricing History'!$A:$A"&amp;", 0)
    ),
    """"
  )
)
"),"")</f>
        <v/>
      </c>
      <c r="N179" s="214" t="str">
        <f>IFERROR(__xludf.DUMMYFUNCTION("IF(
  $A179 = """",
  """",
  IFERROR(
    INDEX(
      FILTER(
        '{INDEX} Tour Pricing History'!$A:$ZZ,
        '{INDEX} Tour Pricing History'!$4:$4 = ""Current Reservation Fee""
      ),
      MATCH($A179, '{INDEX} Tour Pricing History'!$A:$A, 0)
"&amp;"    ),
    """"
  )
)
"),"")</f>
        <v/>
      </c>
      <c r="O179" s="216"/>
    </row>
    <row r="180">
      <c r="A180" s="216"/>
      <c r="B180" s="223"/>
      <c r="C180" s="216"/>
      <c r="D180" s="224"/>
      <c r="E180" s="225"/>
      <c r="F180" s="216"/>
      <c r="G180" s="226"/>
      <c r="H180" s="227"/>
      <c r="I180" s="226"/>
      <c r="J180" s="226"/>
      <c r="K180" s="213"/>
      <c r="L180" s="214" t="str">
        <f>IFERROR(__xludf.DUMMYFUNCTION("IF(
  $A180 = """",
  """",
  IFERROR(
    INDEX(
      FILTER(
        '{INDEX} Tour Pricing History'!$A:$ZZ,
        '{INDEX} Tour Pricing History'!$4:$4 = ""Current Original Tour Cost""
      ),
      MATCH($A180, '{INDEX} Tour Pricing History'!$A:$A, "&amp;"0)
    ),
    """"
  )
)
"),"")</f>
        <v/>
      </c>
      <c r="M180" s="215" t="str">
        <f>IFERROR(__xludf.DUMMYFUNCTION("IF(
  $A180 = """",
  """",
  IFERROR(
    INDEX(
      FILTER(
        '{INDEX} Tour Pricing History'!$A:$ZZ,
        '{INDEX} Tour Pricing History'!$4:$4 = ""Current Discounted Tour Cost""
      ),
      MATCH($A180, '{INDEX} Tour Pricing History'!$A:$A"&amp;", 0)
    ),
    """"
  )
)
"),"")</f>
        <v/>
      </c>
      <c r="N180" s="214" t="str">
        <f>IFERROR(__xludf.DUMMYFUNCTION("IF(
  $A180 = """",
  """",
  IFERROR(
    INDEX(
      FILTER(
        '{INDEX} Tour Pricing History'!$A:$ZZ,
        '{INDEX} Tour Pricing History'!$4:$4 = ""Current Reservation Fee""
      ),
      MATCH($A180, '{INDEX} Tour Pricing History'!$A:$A, 0)
"&amp;"    ),
    """"
  )
)
"),"")</f>
        <v/>
      </c>
      <c r="O180" s="216"/>
    </row>
    <row r="181">
      <c r="A181" s="216"/>
      <c r="B181" s="223"/>
      <c r="C181" s="216"/>
      <c r="D181" s="224"/>
      <c r="E181" s="225"/>
      <c r="F181" s="216"/>
      <c r="G181" s="226"/>
      <c r="H181" s="227"/>
      <c r="I181" s="226"/>
      <c r="J181" s="226"/>
      <c r="K181" s="213"/>
      <c r="L181" s="214" t="str">
        <f>IFERROR(__xludf.DUMMYFUNCTION("IF(
  $A181 = """",
  """",
  IFERROR(
    INDEX(
      FILTER(
        '{INDEX} Tour Pricing History'!$A:$ZZ,
        '{INDEX} Tour Pricing History'!$4:$4 = ""Current Original Tour Cost""
      ),
      MATCH($A181, '{INDEX} Tour Pricing History'!$A:$A, "&amp;"0)
    ),
    """"
  )
)
"),"")</f>
        <v/>
      </c>
      <c r="M181" s="215" t="str">
        <f>IFERROR(__xludf.DUMMYFUNCTION("IF(
  $A181 = """",
  """",
  IFERROR(
    INDEX(
      FILTER(
        '{INDEX} Tour Pricing History'!$A:$ZZ,
        '{INDEX} Tour Pricing History'!$4:$4 = ""Current Discounted Tour Cost""
      ),
      MATCH($A181, '{INDEX} Tour Pricing History'!$A:$A"&amp;", 0)
    ),
    """"
  )
)
"),"")</f>
        <v/>
      </c>
      <c r="N181" s="214" t="str">
        <f>IFERROR(__xludf.DUMMYFUNCTION("IF(
  $A181 = """",
  """",
  IFERROR(
    INDEX(
      FILTER(
        '{INDEX} Tour Pricing History'!$A:$ZZ,
        '{INDEX} Tour Pricing History'!$4:$4 = ""Current Reservation Fee""
      ),
      MATCH($A181, '{INDEX} Tour Pricing History'!$A:$A, 0)
"&amp;"    ),
    """"
  )
)
"),"")</f>
        <v/>
      </c>
      <c r="O181" s="216"/>
    </row>
    <row r="182">
      <c r="A182" s="216"/>
      <c r="B182" s="223"/>
      <c r="C182" s="216"/>
      <c r="D182" s="224"/>
      <c r="E182" s="225"/>
      <c r="F182" s="216"/>
      <c r="G182" s="226"/>
      <c r="H182" s="227"/>
      <c r="I182" s="226"/>
      <c r="J182" s="226"/>
      <c r="K182" s="213"/>
      <c r="L182" s="214" t="str">
        <f>IFERROR(__xludf.DUMMYFUNCTION("IF(
  $A182 = """",
  """",
  IFERROR(
    INDEX(
      FILTER(
        '{INDEX} Tour Pricing History'!$A:$ZZ,
        '{INDEX} Tour Pricing History'!$4:$4 = ""Current Original Tour Cost""
      ),
      MATCH($A182, '{INDEX} Tour Pricing History'!$A:$A, "&amp;"0)
    ),
    """"
  )
)
"),"")</f>
        <v/>
      </c>
      <c r="M182" s="215" t="str">
        <f>IFERROR(__xludf.DUMMYFUNCTION("IF(
  $A182 = """",
  """",
  IFERROR(
    INDEX(
      FILTER(
        '{INDEX} Tour Pricing History'!$A:$ZZ,
        '{INDEX} Tour Pricing History'!$4:$4 = ""Current Discounted Tour Cost""
      ),
      MATCH($A182, '{INDEX} Tour Pricing History'!$A:$A"&amp;", 0)
    ),
    """"
  )
)
"),"")</f>
        <v/>
      </c>
      <c r="N182" s="214" t="str">
        <f>IFERROR(__xludf.DUMMYFUNCTION("IF(
  $A182 = """",
  """",
  IFERROR(
    INDEX(
      FILTER(
        '{INDEX} Tour Pricing History'!$A:$ZZ,
        '{INDEX} Tour Pricing History'!$4:$4 = ""Current Reservation Fee""
      ),
      MATCH($A182, '{INDEX} Tour Pricing History'!$A:$A, 0)
"&amp;"    ),
    """"
  )
)
"),"")</f>
        <v/>
      </c>
      <c r="O182" s="216"/>
    </row>
    <row r="183">
      <c r="A183" s="216"/>
      <c r="B183" s="223"/>
      <c r="C183" s="216"/>
      <c r="D183" s="224"/>
      <c r="E183" s="225"/>
      <c r="F183" s="216"/>
      <c r="G183" s="226"/>
      <c r="H183" s="227"/>
      <c r="I183" s="226"/>
      <c r="J183" s="226"/>
      <c r="K183" s="213"/>
      <c r="L183" s="214" t="str">
        <f>IFERROR(__xludf.DUMMYFUNCTION("IF(
  $A183 = """",
  """",
  IFERROR(
    INDEX(
      FILTER(
        '{INDEX} Tour Pricing History'!$A:$ZZ,
        '{INDEX} Tour Pricing History'!$4:$4 = ""Current Original Tour Cost""
      ),
      MATCH($A183, '{INDEX} Tour Pricing History'!$A:$A, "&amp;"0)
    ),
    """"
  )
)
"),"")</f>
        <v/>
      </c>
      <c r="M183" s="215" t="str">
        <f>IFERROR(__xludf.DUMMYFUNCTION("IF(
  $A183 = """",
  """",
  IFERROR(
    INDEX(
      FILTER(
        '{INDEX} Tour Pricing History'!$A:$ZZ,
        '{INDEX} Tour Pricing History'!$4:$4 = ""Current Discounted Tour Cost""
      ),
      MATCH($A183, '{INDEX} Tour Pricing History'!$A:$A"&amp;", 0)
    ),
    """"
  )
)
"),"")</f>
        <v/>
      </c>
      <c r="N183" s="214" t="str">
        <f>IFERROR(__xludf.DUMMYFUNCTION("IF(
  $A183 = """",
  """",
  IFERROR(
    INDEX(
      FILTER(
        '{INDEX} Tour Pricing History'!$A:$ZZ,
        '{INDEX} Tour Pricing History'!$4:$4 = ""Current Reservation Fee""
      ),
      MATCH($A183, '{INDEX} Tour Pricing History'!$A:$A, 0)
"&amp;"    ),
    """"
  )
)
"),"")</f>
        <v/>
      </c>
      <c r="O183" s="216"/>
    </row>
    <row r="184">
      <c r="A184" s="216"/>
      <c r="B184" s="223"/>
      <c r="C184" s="216"/>
      <c r="D184" s="224"/>
      <c r="E184" s="225"/>
      <c r="F184" s="216"/>
      <c r="G184" s="226"/>
      <c r="H184" s="227"/>
      <c r="I184" s="226"/>
      <c r="J184" s="226"/>
      <c r="K184" s="213"/>
      <c r="L184" s="214" t="str">
        <f>IFERROR(__xludf.DUMMYFUNCTION("IF(
  $A184 = """",
  """",
  IFERROR(
    INDEX(
      FILTER(
        '{INDEX} Tour Pricing History'!$A:$ZZ,
        '{INDEX} Tour Pricing History'!$4:$4 = ""Current Original Tour Cost""
      ),
      MATCH($A184, '{INDEX} Tour Pricing History'!$A:$A, "&amp;"0)
    ),
    """"
  )
)
"),"")</f>
        <v/>
      </c>
      <c r="M184" s="215" t="str">
        <f>IFERROR(__xludf.DUMMYFUNCTION("IF(
  $A184 = """",
  """",
  IFERROR(
    INDEX(
      FILTER(
        '{INDEX} Tour Pricing History'!$A:$ZZ,
        '{INDEX} Tour Pricing History'!$4:$4 = ""Current Discounted Tour Cost""
      ),
      MATCH($A184, '{INDEX} Tour Pricing History'!$A:$A"&amp;", 0)
    ),
    """"
  )
)
"),"")</f>
        <v/>
      </c>
      <c r="N184" s="214" t="str">
        <f>IFERROR(__xludf.DUMMYFUNCTION("IF(
  $A184 = """",
  """",
  IFERROR(
    INDEX(
      FILTER(
        '{INDEX} Tour Pricing History'!$A:$ZZ,
        '{INDEX} Tour Pricing History'!$4:$4 = ""Current Reservation Fee""
      ),
      MATCH($A184, '{INDEX} Tour Pricing History'!$A:$A, 0)
"&amp;"    ),
    """"
  )
)
"),"")</f>
        <v/>
      </c>
      <c r="O184" s="216"/>
    </row>
    <row r="185">
      <c r="A185" s="216"/>
      <c r="B185" s="223"/>
      <c r="C185" s="216"/>
      <c r="D185" s="224"/>
      <c r="E185" s="225"/>
      <c r="F185" s="216"/>
      <c r="G185" s="226"/>
      <c r="H185" s="227"/>
      <c r="I185" s="226"/>
      <c r="J185" s="226"/>
      <c r="K185" s="213"/>
      <c r="L185" s="214" t="str">
        <f>IFERROR(__xludf.DUMMYFUNCTION("IF(
  $A185 = """",
  """",
  IFERROR(
    INDEX(
      FILTER(
        '{INDEX} Tour Pricing History'!$A:$ZZ,
        '{INDEX} Tour Pricing History'!$4:$4 = ""Current Original Tour Cost""
      ),
      MATCH($A185, '{INDEX} Tour Pricing History'!$A:$A, "&amp;"0)
    ),
    """"
  )
)
"),"")</f>
        <v/>
      </c>
      <c r="M185" s="215" t="str">
        <f>IFERROR(__xludf.DUMMYFUNCTION("IF(
  $A185 = """",
  """",
  IFERROR(
    INDEX(
      FILTER(
        '{INDEX} Tour Pricing History'!$A:$ZZ,
        '{INDEX} Tour Pricing History'!$4:$4 = ""Current Discounted Tour Cost""
      ),
      MATCH($A185, '{INDEX} Tour Pricing History'!$A:$A"&amp;", 0)
    ),
    """"
  )
)
"),"")</f>
        <v/>
      </c>
      <c r="N185" s="214" t="str">
        <f>IFERROR(__xludf.DUMMYFUNCTION("IF(
  $A185 = """",
  """",
  IFERROR(
    INDEX(
      FILTER(
        '{INDEX} Tour Pricing History'!$A:$ZZ,
        '{INDEX} Tour Pricing History'!$4:$4 = ""Current Reservation Fee""
      ),
      MATCH($A185, '{INDEX} Tour Pricing History'!$A:$A, 0)
"&amp;"    ),
    """"
  )
)
"),"")</f>
        <v/>
      </c>
      <c r="O185" s="216"/>
    </row>
    <row r="186">
      <c r="A186" s="216"/>
      <c r="B186" s="223"/>
      <c r="C186" s="216"/>
      <c r="D186" s="224"/>
      <c r="E186" s="225"/>
      <c r="F186" s="216"/>
      <c r="G186" s="226"/>
      <c r="H186" s="227"/>
      <c r="I186" s="226"/>
      <c r="J186" s="226"/>
      <c r="K186" s="213"/>
      <c r="L186" s="214" t="str">
        <f>IFERROR(__xludf.DUMMYFUNCTION("IF(
  $A186 = """",
  """",
  IFERROR(
    INDEX(
      FILTER(
        '{INDEX} Tour Pricing History'!$A:$ZZ,
        '{INDEX} Tour Pricing History'!$4:$4 = ""Current Original Tour Cost""
      ),
      MATCH($A186, '{INDEX} Tour Pricing History'!$A:$A, "&amp;"0)
    ),
    """"
  )
)
"),"")</f>
        <v/>
      </c>
      <c r="M186" s="215" t="str">
        <f>IFERROR(__xludf.DUMMYFUNCTION("IF(
  $A186 = """",
  """",
  IFERROR(
    INDEX(
      FILTER(
        '{INDEX} Tour Pricing History'!$A:$ZZ,
        '{INDEX} Tour Pricing History'!$4:$4 = ""Current Discounted Tour Cost""
      ),
      MATCH($A186, '{INDEX} Tour Pricing History'!$A:$A"&amp;", 0)
    ),
    """"
  )
)
"),"")</f>
        <v/>
      </c>
      <c r="N186" s="214" t="str">
        <f>IFERROR(__xludf.DUMMYFUNCTION("IF(
  $A186 = """",
  """",
  IFERROR(
    INDEX(
      FILTER(
        '{INDEX} Tour Pricing History'!$A:$ZZ,
        '{INDEX} Tour Pricing History'!$4:$4 = ""Current Reservation Fee""
      ),
      MATCH($A186, '{INDEX} Tour Pricing History'!$A:$A, 0)
"&amp;"    ),
    """"
  )
)
"),"")</f>
        <v/>
      </c>
      <c r="O186" s="216"/>
    </row>
    <row r="187">
      <c r="A187" s="216"/>
      <c r="B187" s="223"/>
      <c r="C187" s="216"/>
      <c r="D187" s="224"/>
      <c r="E187" s="225"/>
      <c r="F187" s="216"/>
      <c r="G187" s="226"/>
      <c r="H187" s="227"/>
      <c r="I187" s="226"/>
      <c r="J187" s="226"/>
      <c r="K187" s="213"/>
      <c r="L187" s="214" t="str">
        <f>IFERROR(__xludf.DUMMYFUNCTION("IF(
  $A187 = """",
  """",
  IFERROR(
    INDEX(
      FILTER(
        '{INDEX} Tour Pricing History'!$A:$ZZ,
        '{INDEX} Tour Pricing History'!$4:$4 = ""Current Original Tour Cost""
      ),
      MATCH($A187, '{INDEX} Tour Pricing History'!$A:$A, "&amp;"0)
    ),
    """"
  )
)
"),"")</f>
        <v/>
      </c>
      <c r="M187" s="215" t="str">
        <f>IFERROR(__xludf.DUMMYFUNCTION("IF(
  $A187 = """",
  """",
  IFERROR(
    INDEX(
      FILTER(
        '{INDEX} Tour Pricing History'!$A:$ZZ,
        '{INDEX} Tour Pricing History'!$4:$4 = ""Current Discounted Tour Cost""
      ),
      MATCH($A187, '{INDEX} Tour Pricing History'!$A:$A"&amp;", 0)
    ),
    """"
  )
)
"),"")</f>
        <v/>
      </c>
      <c r="N187" s="214" t="str">
        <f>IFERROR(__xludf.DUMMYFUNCTION("IF(
  $A187 = """",
  """",
  IFERROR(
    INDEX(
      FILTER(
        '{INDEX} Tour Pricing History'!$A:$ZZ,
        '{INDEX} Tour Pricing History'!$4:$4 = ""Current Reservation Fee""
      ),
      MATCH($A187, '{INDEX} Tour Pricing History'!$A:$A, 0)
"&amp;"    ),
    """"
  )
)
"),"")</f>
        <v/>
      </c>
      <c r="O187" s="216"/>
    </row>
    <row r="188">
      <c r="A188" s="216"/>
      <c r="B188" s="223"/>
      <c r="C188" s="216"/>
      <c r="D188" s="224"/>
      <c r="E188" s="225"/>
      <c r="F188" s="216"/>
      <c r="G188" s="226"/>
      <c r="H188" s="227"/>
      <c r="I188" s="226"/>
      <c r="J188" s="226"/>
      <c r="K188" s="213"/>
      <c r="L188" s="214" t="str">
        <f>IFERROR(__xludf.DUMMYFUNCTION("IF(
  $A188 = """",
  """",
  IFERROR(
    INDEX(
      FILTER(
        '{INDEX} Tour Pricing History'!$A:$ZZ,
        '{INDEX} Tour Pricing History'!$4:$4 = ""Current Original Tour Cost""
      ),
      MATCH($A188, '{INDEX} Tour Pricing History'!$A:$A, "&amp;"0)
    ),
    """"
  )
)
"),"")</f>
        <v/>
      </c>
      <c r="M188" s="215" t="str">
        <f>IFERROR(__xludf.DUMMYFUNCTION("IF(
  $A188 = """",
  """",
  IFERROR(
    INDEX(
      FILTER(
        '{INDEX} Tour Pricing History'!$A:$ZZ,
        '{INDEX} Tour Pricing History'!$4:$4 = ""Current Discounted Tour Cost""
      ),
      MATCH($A188, '{INDEX} Tour Pricing History'!$A:$A"&amp;", 0)
    ),
    """"
  )
)
"),"")</f>
        <v/>
      </c>
      <c r="N188" s="214" t="str">
        <f>IFERROR(__xludf.DUMMYFUNCTION("IF(
  $A188 = """",
  """",
  IFERROR(
    INDEX(
      FILTER(
        '{INDEX} Tour Pricing History'!$A:$ZZ,
        '{INDEX} Tour Pricing History'!$4:$4 = ""Current Reservation Fee""
      ),
      MATCH($A188, '{INDEX} Tour Pricing History'!$A:$A, 0)
"&amp;"    ),
    """"
  )
)
"),"")</f>
        <v/>
      </c>
      <c r="O188" s="216"/>
    </row>
    <row r="189">
      <c r="A189" s="216"/>
      <c r="B189" s="223"/>
      <c r="C189" s="216"/>
      <c r="D189" s="224"/>
      <c r="E189" s="225"/>
      <c r="F189" s="216"/>
      <c r="G189" s="226"/>
      <c r="H189" s="227"/>
      <c r="I189" s="226"/>
      <c r="J189" s="226"/>
      <c r="K189" s="213"/>
      <c r="L189" s="214" t="str">
        <f>IFERROR(__xludf.DUMMYFUNCTION("IF(
  $A189 = """",
  """",
  IFERROR(
    INDEX(
      FILTER(
        '{INDEX} Tour Pricing History'!$A:$ZZ,
        '{INDEX} Tour Pricing History'!$4:$4 = ""Current Original Tour Cost""
      ),
      MATCH($A189, '{INDEX} Tour Pricing History'!$A:$A, "&amp;"0)
    ),
    """"
  )
)
"),"")</f>
        <v/>
      </c>
      <c r="M189" s="215" t="str">
        <f>IFERROR(__xludf.DUMMYFUNCTION("IF(
  $A189 = """",
  """",
  IFERROR(
    INDEX(
      FILTER(
        '{INDEX} Tour Pricing History'!$A:$ZZ,
        '{INDEX} Tour Pricing History'!$4:$4 = ""Current Discounted Tour Cost""
      ),
      MATCH($A189, '{INDEX} Tour Pricing History'!$A:$A"&amp;", 0)
    ),
    """"
  )
)
"),"")</f>
        <v/>
      </c>
      <c r="N189" s="214" t="str">
        <f>IFERROR(__xludf.DUMMYFUNCTION("IF(
  $A189 = """",
  """",
  IFERROR(
    INDEX(
      FILTER(
        '{INDEX} Tour Pricing History'!$A:$ZZ,
        '{INDEX} Tour Pricing History'!$4:$4 = ""Current Reservation Fee""
      ),
      MATCH($A189, '{INDEX} Tour Pricing History'!$A:$A, 0)
"&amp;"    ),
    """"
  )
)
"),"")</f>
        <v/>
      </c>
      <c r="O189" s="216"/>
    </row>
    <row r="190">
      <c r="A190" s="216"/>
      <c r="B190" s="223"/>
      <c r="C190" s="216"/>
      <c r="D190" s="224"/>
      <c r="E190" s="225"/>
      <c r="F190" s="216"/>
      <c r="G190" s="226"/>
      <c r="H190" s="227"/>
      <c r="I190" s="226"/>
      <c r="J190" s="226"/>
      <c r="K190" s="213"/>
      <c r="L190" s="214" t="str">
        <f>IFERROR(__xludf.DUMMYFUNCTION("IF(
  $A190 = """",
  """",
  IFERROR(
    INDEX(
      FILTER(
        '{INDEX} Tour Pricing History'!$A:$ZZ,
        '{INDEX} Tour Pricing History'!$4:$4 = ""Current Original Tour Cost""
      ),
      MATCH($A190, '{INDEX} Tour Pricing History'!$A:$A, "&amp;"0)
    ),
    """"
  )
)
"),"")</f>
        <v/>
      </c>
      <c r="M190" s="215" t="str">
        <f>IFERROR(__xludf.DUMMYFUNCTION("IF(
  $A190 = """",
  """",
  IFERROR(
    INDEX(
      FILTER(
        '{INDEX} Tour Pricing History'!$A:$ZZ,
        '{INDEX} Tour Pricing History'!$4:$4 = ""Current Discounted Tour Cost""
      ),
      MATCH($A190, '{INDEX} Tour Pricing History'!$A:$A"&amp;", 0)
    ),
    """"
  )
)
"),"")</f>
        <v/>
      </c>
      <c r="N190" s="214" t="str">
        <f>IFERROR(__xludf.DUMMYFUNCTION("IF(
  $A190 = """",
  """",
  IFERROR(
    INDEX(
      FILTER(
        '{INDEX} Tour Pricing History'!$A:$ZZ,
        '{INDEX} Tour Pricing History'!$4:$4 = ""Current Reservation Fee""
      ),
      MATCH($A190, '{INDEX} Tour Pricing History'!$A:$A, 0)
"&amp;"    ),
    """"
  )
)
"),"")</f>
        <v/>
      </c>
      <c r="O190" s="216"/>
    </row>
    <row r="191">
      <c r="A191" s="216"/>
      <c r="B191" s="223"/>
      <c r="C191" s="216"/>
      <c r="D191" s="224"/>
      <c r="E191" s="225"/>
      <c r="F191" s="216"/>
      <c r="G191" s="226"/>
      <c r="H191" s="227"/>
      <c r="I191" s="226"/>
      <c r="J191" s="226"/>
      <c r="K191" s="213"/>
      <c r="L191" s="214" t="str">
        <f>IFERROR(__xludf.DUMMYFUNCTION("IF(
  $A191 = """",
  """",
  IFERROR(
    INDEX(
      FILTER(
        '{INDEX} Tour Pricing History'!$A:$ZZ,
        '{INDEX} Tour Pricing History'!$4:$4 = ""Current Original Tour Cost""
      ),
      MATCH($A191, '{INDEX} Tour Pricing History'!$A:$A, "&amp;"0)
    ),
    """"
  )
)
"),"")</f>
        <v/>
      </c>
      <c r="M191" s="215" t="str">
        <f>IFERROR(__xludf.DUMMYFUNCTION("IF(
  $A191 = """",
  """",
  IFERROR(
    INDEX(
      FILTER(
        '{INDEX} Tour Pricing History'!$A:$ZZ,
        '{INDEX} Tour Pricing History'!$4:$4 = ""Current Discounted Tour Cost""
      ),
      MATCH($A191, '{INDEX} Tour Pricing History'!$A:$A"&amp;", 0)
    ),
    """"
  )
)
"),"")</f>
        <v/>
      </c>
      <c r="N191" s="214" t="str">
        <f>IFERROR(__xludf.DUMMYFUNCTION("IF(
  $A191 = """",
  """",
  IFERROR(
    INDEX(
      FILTER(
        '{INDEX} Tour Pricing History'!$A:$ZZ,
        '{INDEX} Tour Pricing History'!$4:$4 = ""Current Reservation Fee""
      ),
      MATCH($A191, '{INDEX} Tour Pricing History'!$A:$A, 0)
"&amp;"    ),
    """"
  )
)
"),"")</f>
        <v/>
      </c>
      <c r="O191" s="216"/>
    </row>
    <row r="192">
      <c r="A192" s="216"/>
      <c r="B192" s="223"/>
      <c r="C192" s="216"/>
      <c r="D192" s="224"/>
      <c r="E192" s="225"/>
      <c r="F192" s="216"/>
      <c r="G192" s="226"/>
      <c r="H192" s="227"/>
      <c r="I192" s="226"/>
      <c r="J192" s="226"/>
      <c r="K192" s="213"/>
      <c r="L192" s="214" t="str">
        <f>IFERROR(__xludf.DUMMYFUNCTION("IF(
  $A192 = """",
  """",
  IFERROR(
    INDEX(
      FILTER(
        '{INDEX} Tour Pricing History'!$A:$ZZ,
        '{INDEX} Tour Pricing History'!$4:$4 = ""Current Original Tour Cost""
      ),
      MATCH($A192, '{INDEX} Tour Pricing History'!$A:$A, "&amp;"0)
    ),
    """"
  )
)
"),"")</f>
        <v/>
      </c>
      <c r="M192" s="215" t="str">
        <f>IFERROR(__xludf.DUMMYFUNCTION("IF(
  $A192 = """",
  """",
  IFERROR(
    INDEX(
      FILTER(
        '{INDEX} Tour Pricing History'!$A:$ZZ,
        '{INDEX} Tour Pricing History'!$4:$4 = ""Current Discounted Tour Cost""
      ),
      MATCH($A192, '{INDEX} Tour Pricing History'!$A:$A"&amp;", 0)
    ),
    """"
  )
)
"),"")</f>
        <v/>
      </c>
      <c r="N192" s="214" t="str">
        <f>IFERROR(__xludf.DUMMYFUNCTION("IF(
  $A192 = """",
  """",
  IFERROR(
    INDEX(
      FILTER(
        '{INDEX} Tour Pricing History'!$A:$ZZ,
        '{INDEX} Tour Pricing History'!$4:$4 = ""Current Reservation Fee""
      ),
      MATCH($A192, '{INDEX} Tour Pricing History'!$A:$A, 0)
"&amp;"    ),
    """"
  )
)
"),"")</f>
        <v/>
      </c>
      <c r="O192" s="216"/>
    </row>
    <row r="193">
      <c r="A193" s="216"/>
      <c r="B193" s="223"/>
      <c r="C193" s="216"/>
      <c r="D193" s="224"/>
      <c r="E193" s="225"/>
      <c r="F193" s="216"/>
      <c r="G193" s="226"/>
      <c r="H193" s="227"/>
      <c r="I193" s="226"/>
      <c r="J193" s="226"/>
      <c r="K193" s="213"/>
      <c r="L193" s="214" t="str">
        <f>IFERROR(__xludf.DUMMYFUNCTION("IF(
  $A193 = """",
  """",
  IFERROR(
    INDEX(
      FILTER(
        '{INDEX} Tour Pricing History'!$A:$ZZ,
        '{INDEX} Tour Pricing History'!$4:$4 = ""Current Original Tour Cost""
      ),
      MATCH($A193, '{INDEX} Tour Pricing History'!$A:$A, "&amp;"0)
    ),
    """"
  )
)
"),"")</f>
        <v/>
      </c>
      <c r="M193" s="215" t="str">
        <f>IFERROR(__xludf.DUMMYFUNCTION("IF(
  $A193 = """",
  """",
  IFERROR(
    INDEX(
      FILTER(
        '{INDEX} Tour Pricing History'!$A:$ZZ,
        '{INDEX} Tour Pricing History'!$4:$4 = ""Current Discounted Tour Cost""
      ),
      MATCH($A193, '{INDEX} Tour Pricing History'!$A:$A"&amp;", 0)
    ),
    """"
  )
)
"),"")</f>
        <v/>
      </c>
      <c r="N193" s="214" t="str">
        <f>IFERROR(__xludf.DUMMYFUNCTION("IF(
  $A193 = """",
  """",
  IFERROR(
    INDEX(
      FILTER(
        '{INDEX} Tour Pricing History'!$A:$ZZ,
        '{INDEX} Tour Pricing History'!$4:$4 = ""Current Reservation Fee""
      ),
      MATCH($A193, '{INDEX} Tour Pricing History'!$A:$A, 0)
"&amp;"    ),
    """"
  )
)
"),"")</f>
        <v/>
      </c>
      <c r="O193" s="216"/>
    </row>
    <row r="194">
      <c r="A194" s="216"/>
      <c r="B194" s="223"/>
      <c r="C194" s="216"/>
      <c r="D194" s="224"/>
      <c r="E194" s="225"/>
      <c r="F194" s="216"/>
      <c r="G194" s="226"/>
      <c r="H194" s="227"/>
      <c r="I194" s="226"/>
      <c r="J194" s="226"/>
      <c r="K194" s="213"/>
      <c r="L194" s="214" t="str">
        <f>IFERROR(__xludf.DUMMYFUNCTION("IF(
  $A194 = """",
  """",
  IFERROR(
    INDEX(
      FILTER(
        '{INDEX} Tour Pricing History'!$A:$ZZ,
        '{INDEX} Tour Pricing History'!$4:$4 = ""Current Original Tour Cost""
      ),
      MATCH($A194, '{INDEX} Tour Pricing History'!$A:$A, "&amp;"0)
    ),
    """"
  )
)
"),"")</f>
        <v/>
      </c>
      <c r="M194" s="215" t="str">
        <f>IFERROR(__xludf.DUMMYFUNCTION("IF(
  $A194 = """",
  """",
  IFERROR(
    INDEX(
      FILTER(
        '{INDEX} Tour Pricing History'!$A:$ZZ,
        '{INDEX} Tour Pricing History'!$4:$4 = ""Current Discounted Tour Cost""
      ),
      MATCH($A194, '{INDEX} Tour Pricing History'!$A:$A"&amp;", 0)
    ),
    """"
  )
)
"),"")</f>
        <v/>
      </c>
      <c r="N194" s="214" t="str">
        <f>IFERROR(__xludf.DUMMYFUNCTION("IF(
  $A194 = """",
  """",
  IFERROR(
    INDEX(
      FILTER(
        '{INDEX} Tour Pricing History'!$A:$ZZ,
        '{INDEX} Tour Pricing History'!$4:$4 = ""Current Reservation Fee""
      ),
      MATCH($A194, '{INDEX} Tour Pricing History'!$A:$A, 0)
"&amp;"    ),
    """"
  )
)
"),"")</f>
        <v/>
      </c>
      <c r="O194" s="216"/>
    </row>
    <row r="195">
      <c r="A195" s="216"/>
      <c r="B195" s="223"/>
      <c r="C195" s="216"/>
      <c r="D195" s="224"/>
      <c r="E195" s="225"/>
      <c r="F195" s="216"/>
      <c r="G195" s="226"/>
      <c r="H195" s="227"/>
      <c r="I195" s="226"/>
      <c r="J195" s="226"/>
      <c r="K195" s="213"/>
      <c r="L195" s="214" t="str">
        <f>IFERROR(__xludf.DUMMYFUNCTION("IF(
  $A195 = """",
  """",
  IFERROR(
    INDEX(
      FILTER(
        '{INDEX} Tour Pricing History'!$A:$ZZ,
        '{INDEX} Tour Pricing History'!$4:$4 = ""Current Original Tour Cost""
      ),
      MATCH($A195, '{INDEX} Tour Pricing History'!$A:$A, "&amp;"0)
    ),
    """"
  )
)
"),"")</f>
        <v/>
      </c>
      <c r="M195" s="215" t="str">
        <f>IFERROR(__xludf.DUMMYFUNCTION("IF(
  $A195 = """",
  """",
  IFERROR(
    INDEX(
      FILTER(
        '{INDEX} Tour Pricing History'!$A:$ZZ,
        '{INDEX} Tour Pricing History'!$4:$4 = ""Current Discounted Tour Cost""
      ),
      MATCH($A195, '{INDEX} Tour Pricing History'!$A:$A"&amp;", 0)
    ),
    """"
  )
)
"),"")</f>
        <v/>
      </c>
      <c r="N195" s="214" t="str">
        <f>IFERROR(__xludf.DUMMYFUNCTION("IF(
  $A195 = """",
  """",
  IFERROR(
    INDEX(
      FILTER(
        '{INDEX} Tour Pricing History'!$A:$ZZ,
        '{INDEX} Tour Pricing History'!$4:$4 = ""Current Reservation Fee""
      ),
      MATCH($A195, '{INDEX} Tour Pricing History'!$A:$A, 0)
"&amp;"    ),
    """"
  )
)
"),"")</f>
        <v/>
      </c>
      <c r="O195" s="216"/>
    </row>
    <row r="196">
      <c r="A196" s="216"/>
      <c r="B196" s="223"/>
      <c r="C196" s="216"/>
      <c r="D196" s="224"/>
      <c r="E196" s="225"/>
      <c r="F196" s="216"/>
      <c r="G196" s="226"/>
      <c r="H196" s="227"/>
      <c r="I196" s="226"/>
      <c r="J196" s="226"/>
      <c r="K196" s="213"/>
      <c r="L196" s="214" t="str">
        <f>IFERROR(__xludf.DUMMYFUNCTION("IF(
  $A196 = """",
  """",
  IFERROR(
    INDEX(
      FILTER(
        '{INDEX} Tour Pricing History'!$A:$ZZ,
        '{INDEX} Tour Pricing History'!$4:$4 = ""Current Original Tour Cost""
      ),
      MATCH($A196, '{INDEX} Tour Pricing History'!$A:$A, "&amp;"0)
    ),
    """"
  )
)
"),"")</f>
        <v/>
      </c>
      <c r="M196" s="215" t="str">
        <f>IFERROR(__xludf.DUMMYFUNCTION("IF(
  $A196 = """",
  """",
  IFERROR(
    INDEX(
      FILTER(
        '{INDEX} Tour Pricing History'!$A:$ZZ,
        '{INDEX} Tour Pricing History'!$4:$4 = ""Current Discounted Tour Cost""
      ),
      MATCH($A196, '{INDEX} Tour Pricing History'!$A:$A"&amp;", 0)
    ),
    """"
  )
)
"),"")</f>
        <v/>
      </c>
      <c r="N196" s="214" t="str">
        <f>IFERROR(__xludf.DUMMYFUNCTION("IF(
  $A196 = """",
  """",
  IFERROR(
    INDEX(
      FILTER(
        '{INDEX} Tour Pricing History'!$A:$ZZ,
        '{INDEX} Tour Pricing History'!$4:$4 = ""Current Reservation Fee""
      ),
      MATCH($A196, '{INDEX} Tour Pricing History'!$A:$A, 0)
"&amp;"    ),
    """"
  )
)
"),"")</f>
        <v/>
      </c>
      <c r="O196" s="216"/>
    </row>
    <row r="197">
      <c r="A197" s="216"/>
      <c r="B197" s="223"/>
      <c r="C197" s="216"/>
      <c r="D197" s="224"/>
      <c r="E197" s="225"/>
      <c r="F197" s="216"/>
      <c r="G197" s="226"/>
      <c r="H197" s="227"/>
      <c r="I197" s="226"/>
      <c r="J197" s="226"/>
      <c r="K197" s="213"/>
      <c r="L197" s="214" t="str">
        <f>IFERROR(__xludf.DUMMYFUNCTION("IF(
  $A197 = """",
  """",
  IFERROR(
    INDEX(
      FILTER(
        '{INDEX} Tour Pricing History'!$A:$ZZ,
        '{INDEX} Tour Pricing History'!$4:$4 = ""Current Original Tour Cost""
      ),
      MATCH($A197, '{INDEX} Tour Pricing History'!$A:$A, "&amp;"0)
    ),
    """"
  )
)
"),"")</f>
        <v/>
      </c>
      <c r="M197" s="215" t="str">
        <f>IFERROR(__xludf.DUMMYFUNCTION("IF(
  $A197 = """",
  """",
  IFERROR(
    INDEX(
      FILTER(
        '{INDEX} Tour Pricing History'!$A:$ZZ,
        '{INDEX} Tour Pricing History'!$4:$4 = ""Current Discounted Tour Cost""
      ),
      MATCH($A197, '{INDEX} Tour Pricing History'!$A:$A"&amp;", 0)
    ),
    """"
  )
)
"),"")</f>
        <v/>
      </c>
      <c r="N197" s="214" t="str">
        <f>IFERROR(__xludf.DUMMYFUNCTION("IF(
  $A197 = """",
  """",
  IFERROR(
    INDEX(
      FILTER(
        '{INDEX} Tour Pricing History'!$A:$ZZ,
        '{INDEX} Tour Pricing History'!$4:$4 = ""Current Reservation Fee""
      ),
      MATCH($A197, '{INDEX} Tour Pricing History'!$A:$A, 0)
"&amp;"    ),
    """"
  )
)
"),"")</f>
        <v/>
      </c>
      <c r="O197" s="216"/>
    </row>
    <row r="198">
      <c r="A198" s="216"/>
      <c r="B198" s="223"/>
      <c r="C198" s="216"/>
      <c r="D198" s="224"/>
      <c r="E198" s="225"/>
      <c r="F198" s="216"/>
      <c r="G198" s="226"/>
      <c r="H198" s="227"/>
      <c r="I198" s="226"/>
      <c r="J198" s="226"/>
      <c r="K198" s="213"/>
      <c r="L198" s="214" t="str">
        <f>IFERROR(__xludf.DUMMYFUNCTION("IF(
  $A198 = """",
  """",
  IFERROR(
    INDEX(
      FILTER(
        '{INDEX} Tour Pricing History'!$A:$ZZ,
        '{INDEX} Tour Pricing History'!$4:$4 = ""Current Original Tour Cost""
      ),
      MATCH($A198, '{INDEX} Tour Pricing History'!$A:$A, "&amp;"0)
    ),
    """"
  )
)
"),"")</f>
        <v/>
      </c>
      <c r="M198" s="215" t="str">
        <f>IFERROR(__xludf.DUMMYFUNCTION("IF(
  $A198 = """",
  """",
  IFERROR(
    INDEX(
      FILTER(
        '{INDEX} Tour Pricing History'!$A:$ZZ,
        '{INDEX} Tour Pricing History'!$4:$4 = ""Current Discounted Tour Cost""
      ),
      MATCH($A198, '{INDEX} Tour Pricing History'!$A:$A"&amp;", 0)
    ),
    """"
  )
)
"),"")</f>
        <v/>
      </c>
      <c r="N198" s="214" t="str">
        <f>IFERROR(__xludf.DUMMYFUNCTION("IF(
  $A198 = """",
  """",
  IFERROR(
    INDEX(
      FILTER(
        '{INDEX} Tour Pricing History'!$A:$ZZ,
        '{INDEX} Tour Pricing History'!$4:$4 = ""Current Reservation Fee""
      ),
      MATCH($A198, '{INDEX} Tour Pricing History'!$A:$A, 0)
"&amp;"    ),
    """"
  )
)
"),"")</f>
        <v/>
      </c>
      <c r="O198" s="216"/>
    </row>
    <row r="199">
      <c r="A199" s="216"/>
      <c r="B199" s="223"/>
      <c r="C199" s="216"/>
      <c r="D199" s="224"/>
      <c r="E199" s="225"/>
      <c r="F199" s="216"/>
      <c r="G199" s="226"/>
      <c r="H199" s="227"/>
      <c r="I199" s="226"/>
      <c r="J199" s="226"/>
      <c r="K199" s="213"/>
      <c r="L199" s="214" t="str">
        <f>IFERROR(__xludf.DUMMYFUNCTION("IF(
  $A199 = """",
  """",
  IFERROR(
    INDEX(
      FILTER(
        '{INDEX} Tour Pricing History'!$A:$ZZ,
        '{INDEX} Tour Pricing History'!$4:$4 = ""Current Original Tour Cost""
      ),
      MATCH($A199, '{INDEX} Tour Pricing History'!$A:$A, "&amp;"0)
    ),
    """"
  )
)
"),"")</f>
        <v/>
      </c>
      <c r="M199" s="215" t="str">
        <f>IFERROR(__xludf.DUMMYFUNCTION("IF(
  $A199 = """",
  """",
  IFERROR(
    INDEX(
      FILTER(
        '{INDEX} Tour Pricing History'!$A:$ZZ,
        '{INDEX} Tour Pricing History'!$4:$4 = ""Current Discounted Tour Cost""
      ),
      MATCH($A199, '{INDEX} Tour Pricing History'!$A:$A"&amp;", 0)
    ),
    """"
  )
)
"),"")</f>
        <v/>
      </c>
      <c r="N199" s="214" t="str">
        <f>IFERROR(__xludf.DUMMYFUNCTION("IF(
  $A199 = """",
  """",
  IFERROR(
    INDEX(
      FILTER(
        '{INDEX} Tour Pricing History'!$A:$ZZ,
        '{INDEX} Tour Pricing History'!$4:$4 = ""Current Reservation Fee""
      ),
      MATCH($A199, '{INDEX} Tour Pricing History'!$A:$A, 0)
"&amp;"    ),
    """"
  )
)
"),"")</f>
        <v/>
      </c>
      <c r="O199" s="216"/>
    </row>
    <row r="200">
      <c r="A200" s="216"/>
      <c r="B200" s="223"/>
      <c r="C200" s="216"/>
      <c r="D200" s="224"/>
      <c r="E200" s="225"/>
      <c r="F200" s="216"/>
      <c r="G200" s="226"/>
      <c r="H200" s="227"/>
      <c r="I200" s="226"/>
      <c r="J200" s="226"/>
      <c r="K200" s="213"/>
      <c r="L200" s="214" t="str">
        <f>IFERROR(__xludf.DUMMYFUNCTION("IF(
  $A200 = """",
  """",
  IFERROR(
    INDEX(
      FILTER(
        '{INDEX} Tour Pricing History'!$A:$ZZ,
        '{INDEX} Tour Pricing History'!$4:$4 = ""Current Original Tour Cost""
      ),
      MATCH($A200, '{INDEX} Tour Pricing History'!$A:$A, "&amp;"0)
    ),
    """"
  )
)
"),"")</f>
        <v/>
      </c>
      <c r="M200" s="215" t="str">
        <f>IFERROR(__xludf.DUMMYFUNCTION("IF(
  $A200 = """",
  """",
  IFERROR(
    INDEX(
      FILTER(
        '{INDEX} Tour Pricing History'!$A:$ZZ,
        '{INDEX} Tour Pricing History'!$4:$4 = ""Current Discounted Tour Cost""
      ),
      MATCH($A200, '{INDEX} Tour Pricing History'!$A:$A"&amp;", 0)
    ),
    """"
  )
)
"),"")</f>
        <v/>
      </c>
      <c r="N200" s="214" t="str">
        <f>IFERROR(__xludf.DUMMYFUNCTION("IF(
  $A200 = """",
  """",
  IFERROR(
    INDEX(
      FILTER(
        '{INDEX} Tour Pricing History'!$A:$ZZ,
        '{INDEX} Tour Pricing History'!$4:$4 = ""Current Reservation Fee""
      ),
      MATCH($A200, '{INDEX} Tour Pricing History'!$A:$A, 0)
"&amp;"    ),
    """"
  )
)
"),"")</f>
        <v/>
      </c>
      <c r="O200" s="216"/>
    </row>
    <row r="201">
      <c r="A201" s="216"/>
      <c r="B201" s="223"/>
      <c r="C201" s="216"/>
      <c r="D201" s="224"/>
      <c r="E201" s="225"/>
      <c r="F201" s="216"/>
      <c r="G201" s="226"/>
      <c r="H201" s="227"/>
      <c r="I201" s="226"/>
      <c r="J201" s="226"/>
      <c r="K201" s="213"/>
      <c r="L201" s="214" t="str">
        <f>IFERROR(__xludf.DUMMYFUNCTION("IF(
  $A201 = """",
  """",
  IFERROR(
    INDEX(
      FILTER(
        '{INDEX} Tour Pricing History'!$A:$ZZ,
        '{INDEX} Tour Pricing History'!$4:$4 = ""Current Original Tour Cost""
      ),
      MATCH($A201, '{INDEX} Tour Pricing History'!$A:$A, "&amp;"0)
    ),
    """"
  )
)
"),"")</f>
        <v/>
      </c>
      <c r="M201" s="215" t="str">
        <f>IFERROR(__xludf.DUMMYFUNCTION("IF(
  $A201 = """",
  """",
  IFERROR(
    INDEX(
      FILTER(
        '{INDEX} Tour Pricing History'!$A:$ZZ,
        '{INDEX} Tour Pricing History'!$4:$4 = ""Current Discounted Tour Cost""
      ),
      MATCH($A201, '{INDEX} Tour Pricing History'!$A:$A"&amp;", 0)
    ),
    """"
  )
)
"),"")</f>
        <v/>
      </c>
      <c r="N201" s="214" t="str">
        <f>IFERROR(__xludf.DUMMYFUNCTION("IF(
  $A201 = """",
  """",
  IFERROR(
    INDEX(
      FILTER(
        '{INDEX} Tour Pricing History'!$A:$ZZ,
        '{INDEX} Tour Pricing History'!$4:$4 = ""Current Reservation Fee""
      ),
      MATCH($A201, '{INDEX} Tour Pricing History'!$A:$A, 0)
"&amp;"    ),
    """"
  )
)
"),"")</f>
        <v/>
      </c>
      <c r="O201" s="216"/>
    </row>
    <row r="202">
      <c r="A202" s="216"/>
      <c r="B202" s="223"/>
      <c r="C202" s="216"/>
      <c r="D202" s="224"/>
      <c r="E202" s="225"/>
      <c r="F202" s="216"/>
      <c r="G202" s="226"/>
      <c r="H202" s="227"/>
      <c r="I202" s="226"/>
      <c r="J202" s="226"/>
      <c r="K202" s="213"/>
      <c r="L202" s="214" t="str">
        <f>IFERROR(__xludf.DUMMYFUNCTION("IF(
  $A202 = """",
  """",
  IFERROR(
    INDEX(
      FILTER(
        '{INDEX} Tour Pricing History'!$A:$ZZ,
        '{INDEX} Tour Pricing History'!$4:$4 = ""Current Original Tour Cost""
      ),
      MATCH($A202, '{INDEX} Tour Pricing History'!$A:$A, "&amp;"0)
    ),
    """"
  )
)
"),"")</f>
        <v/>
      </c>
      <c r="M202" s="215" t="str">
        <f>IFERROR(__xludf.DUMMYFUNCTION("IF(
  $A202 = """",
  """",
  IFERROR(
    INDEX(
      FILTER(
        '{INDEX} Tour Pricing History'!$A:$ZZ,
        '{INDEX} Tour Pricing History'!$4:$4 = ""Current Discounted Tour Cost""
      ),
      MATCH($A202, '{INDEX} Tour Pricing History'!$A:$A"&amp;", 0)
    ),
    """"
  )
)
"),"")</f>
        <v/>
      </c>
      <c r="N202" s="214" t="str">
        <f>IFERROR(__xludf.DUMMYFUNCTION("IF(
  $A202 = """",
  """",
  IFERROR(
    INDEX(
      FILTER(
        '{INDEX} Tour Pricing History'!$A:$ZZ,
        '{INDEX} Tour Pricing History'!$4:$4 = ""Current Reservation Fee""
      ),
      MATCH($A202, '{INDEX} Tour Pricing History'!$A:$A, 0)
"&amp;"    ),
    """"
  )
)
"),"")</f>
        <v/>
      </c>
      <c r="O202" s="216"/>
    </row>
    <row r="203">
      <c r="A203" s="216"/>
      <c r="B203" s="223"/>
      <c r="C203" s="216"/>
      <c r="D203" s="224"/>
      <c r="E203" s="225"/>
      <c r="F203" s="216"/>
      <c r="G203" s="226"/>
      <c r="H203" s="227"/>
      <c r="I203" s="226"/>
      <c r="J203" s="226"/>
      <c r="K203" s="213"/>
      <c r="L203" s="214" t="str">
        <f>IFERROR(__xludf.DUMMYFUNCTION("IF(
  $A203 = """",
  """",
  IFERROR(
    INDEX(
      FILTER(
        '{INDEX} Tour Pricing History'!$A:$ZZ,
        '{INDEX} Tour Pricing History'!$4:$4 = ""Current Original Tour Cost""
      ),
      MATCH($A203, '{INDEX} Tour Pricing History'!$A:$A, "&amp;"0)
    ),
    """"
  )
)
"),"")</f>
        <v/>
      </c>
      <c r="M203" s="215" t="str">
        <f>IFERROR(__xludf.DUMMYFUNCTION("IF(
  $A203 = """",
  """",
  IFERROR(
    INDEX(
      FILTER(
        '{INDEX} Tour Pricing History'!$A:$ZZ,
        '{INDEX} Tour Pricing History'!$4:$4 = ""Current Discounted Tour Cost""
      ),
      MATCH($A203, '{INDEX} Tour Pricing History'!$A:$A"&amp;", 0)
    ),
    """"
  )
)
"),"")</f>
        <v/>
      </c>
      <c r="N203" s="214" t="str">
        <f>IFERROR(__xludf.DUMMYFUNCTION("IF(
  $A203 = """",
  """",
  IFERROR(
    INDEX(
      FILTER(
        '{INDEX} Tour Pricing History'!$A:$ZZ,
        '{INDEX} Tour Pricing History'!$4:$4 = ""Current Reservation Fee""
      ),
      MATCH($A203, '{INDEX} Tour Pricing History'!$A:$A, 0)
"&amp;"    ),
    """"
  )
)
"),"")</f>
        <v/>
      </c>
      <c r="O203" s="216"/>
    </row>
    <row r="204">
      <c r="A204" s="216"/>
      <c r="B204" s="223"/>
      <c r="C204" s="216"/>
      <c r="D204" s="224"/>
      <c r="E204" s="225"/>
      <c r="F204" s="216"/>
      <c r="G204" s="226"/>
      <c r="H204" s="227"/>
      <c r="I204" s="226"/>
      <c r="J204" s="226"/>
      <c r="K204" s="213"/>
      <c r="L204" s="214" t="str">
        <f>IFERROR(__xludf.DUMMYFUNCTION("IF(
  $A204 = """",
  """",
  IFERROR(
    INDEX(
      FILTER(
        '{INDEX} Tour Pricing History'!$A:$ZZ,
        '{INDEX} Tour Pricing History'!$4:$4 = ""Current Original Tour Cost""
      ),
      MATCH($A204, '{INDEX} Tour Pricing History'!$A:$A, "&amp;"0)
    ),
    """"
  )
)
"),"")</f>
        <v/>
      </c>
      <c r="M204" s="215" t="str">
        <f>IFERROR(__xludf.DUMMYFUNCTION("IF(
  $A204 = """",
  """",
  IFERROR(
    INDEX(
      FILTER(
        '{INDEX} Tour Pricing History'!$A:$ZZ,
        '{INDEX} Tour Pricing History'!$4:$4 = ""Current Discounted Tour Cost""
      ),
      MATCH($A204, '{INDEX} Tour Pricing History'!$A:$A"&amp;", 0)
    ),
    """"
  )
)
"),"")</f>
        <v/>
      </c>
      <c r="N204" s="214" t="str">
        <f>IFERROR(__xludf.DUMMYFUNCTION("IF(
  $A204 = """",
  """",
  IFERROR(
    INDEX(
      FILTER(
        '{INDEX} Tour Pricing History'!$A:$ZZ,
        '{INDEX} Tour Pricing History'!$4:$4 = ""Current Reservation Fee""
      ),
      MATCH($A204, '{INDEX} Tour Pricing History'!$A:$A, 0)
"&amp;"    ),
    """"
  )
)
"),"")</f>
        <v/>
      </c>
      <c r="O204" s="216"/>
    </row>
    <row r="205">
      <c r="A205" s="216"/>
      <c r="B205" s="223"/>
      <c r="C205" s="216"/>
      <c r="D205" s="224"/>
      <c r="E205" s="225"/>
      <c r="F205" s="216"/>
      <c r="G205" s="226"/>
      <c r="H205" s="227"/>
      <c r="I205" s="226"/>
      <c r="J205" s="226"/>
      <c r="K205" s="213"/>
      <c r="L205" s="214" t="str">
        <f>IFERROR(__xludf.DUMMYFUNCTION("IF(
  $A205 = """",
  """",
  IFERROR(
    INDEX(
      FILTER(
        '{INDEX} Tour Pricing History'!$A:$ZZ,
        '{INDEX} Tour Pricing History'!$4:$4 = ""Current Original Tour Cost""
      ),
      MATCH($A205, '{INDEX} Tour Pricing History'!$A:$A, "&amp;"0)
    ),
    """"
  )
)
"),"")</f>
        <v/>
      </c>
      <c r="M205" s="215" t="str">
        <f>IFERROR(__xludf.DUMMYFUNCTION("IF(
  $A205 = """",
  """",
  IFERROR(
    INDEX(
      FILTER(
        '{INDEX} Tour Pricing History'!$A:$ZZ,
        '{INDEX} Tour Pricing History'!$4:$4 = ""Current Discounted Tour Cost""
      ),
      MATCH($A205, '{INDEX} Tour Pricing History'!$A:$A"&amp;", 0)
    ),
    """"
  )
)
"),"")</f>
        <v/>
      </c>
      <c r="N205" s="214" t="str">
        <f>IFERROR(__xludf.DUMMYFUNCTION("IF(
  $A205 = """",
  """",
  IFERROR(
    INDEX(
      FILTER(
        '{INDEX} Tour Pricing History'!$A:$ZZ,
        '{INDEX} Tour Pricing History'!$4:$4 = ""Current Reservation Fee""
      ),
      MATCH($A205, '{INDEX} Tour Pricing History'!$A:$A, 0)
"&amp;"    ),
    """"
  )
)
"),"")</f>
        <v/>
      </c>
      <c r="O205" s="216"/>
    </row>
    <row r="206">
      <c r="A206" s="216"/>
      <c r="B206" s="223"/>
      <c r="C206" s="216"/>
      <c r="D206" s="224"/>
      <c r="E206" s="225"/>
      <c r="F206" s="216"/>
      <c r="G206" s="226"/>
      <c r="H206" s="227"/>
      <c r="I206" s="226"/>
      <c r="J206" s="226"/>
      <c r="K206" s="213"/>
      <c r="L206" s="214" t="str">
        <f>IFERROR(__xludf.DUMMYFUNCTION("IF(
  $A206 = """",
  """",
  IFERROR(
    INDEX(
      FILTER(
        '{INDEX} Tour Pricing History'!$A:$ZZ,
        '{INDEX} Tour Pricing History'!$4:$4 = ""Current Original Tour Cost""
      ),
      MATCH($A206, '{INDEX} Tour Pricing History'!$A:$A, "&amp;"0)
    ),
    """"
  )
)
"),"")</f>
        <v/>
      </c>
      <c r="M206" s="215" t="str">
        <f>IFERROR(__xludf.DUMMYFUNCTION("IF(
  $A206 = """",
  """",
  IFERROR(
    INDEX(
      FILTER(
        '{INDEX} Tour Pricing History'!$A:$ZZ,
        '{INDEX} Tour Pricing History'!$4:$4 = ""Current Discounted Tour Cost""
      ),
      MATCH($A206, '{INDEX} Tour Pricing History'!$A:$A"&amp;", 0)
    ),
    """"
  )
)
"),"")</f>
        <v/>
      </c>
      <c r="N206" s="214" t="str">
        <f>IFERROR(__xludf.DUMMYFUNCTION("IF(
  $A206 = """",
  """",
  IFERROR(
    INDEX(
      FILTER(
        '{INDEX} Tour Pricing History'!$A:$ZZ,
        '{INDEX} Tour Pricing History'!$4:$4 = ""Current Reservation Fee""
      ),
      MATCH($A206, '{INDEX} Tour Pricing History'!$A:$A, 0)
"&amp;"    ),
    """"
  )
)
"),"")</f>
        <v/>
      </c>
      <c r="O206" s="216"/>
    </row>
    <row r="207">
      <c r="A207" s="216"/>
      <c r="B207" s="223"/>
      <c r="C207" s="216"/>
      <c r="D207" s="224"/>
      <c r="E207" s="225"/>
      <c r="F207" s="216"/>
      <c r="G207" s="226"/>
      <c r="H207" s="227"/>
      <c r="I207" s="226"/>
      <c r="J207" s="226"/>
      <c r="K207" s="213"/>
      <c r="L207" s="214" t="str">
        <f>IFERROR(__xludf.DUMMYFUNCTION("IF(
  $A207 = """",
  """",
  IFERROR(
    INDEX(
      FILTER(
        '{INDEX} Tour Pricing History'!$A:$ZZ,
        '{INDEX} Tour Pricing History'!$4:$4 = ""Current Original Tour Cost""
      ),
      MATCH($A207, '{INDEX} Tour Pricing History'!$A:$A, "&amp;"0)
    ),
    """"
  )
)
"),"")</f>
        <v/>
      </c>
      <c r="M207" s="215" t="str">
        <f>IFERROR(__xludf.DUMMYFUNCTION("IF(
  $A207 = """",
  """",
  IFERROR(
    INDEX(
      FILTER(
        '{INDEX} Tour Pricing History'!$A:$ZZ,
        '{INDEX} Tour Pricing History'!$4:$4 = ""Current Discounted Tour Cost""
      ),
      MATCH($A207, '{INDEX} Tour Pricing History'!$A:$A"&amp;", 0)
    ),
    """"
  )
)
"),"")</f>
        <v/>
      </c>
      <c r="N207" s="214" t="str">
        <f>IFERROR(__xludf.DUMMYFUNCTION("IF(
  $A207 = """",
  """",
  IFERROR(
    INDEX(
      FILTER(
        '{INDEX} Tour Pricing History'!$A:$ZZ,
        '{INDEX} Tour Pricing History'!$4:$4 = ""Current Reservation Fee""
      ),
      MATCH($A207, '{INDEX} Tour Pricing History'!$A:$A, 0)
"&amp;"    ),
    """"
  )
)
"),"")</f>
        <v/>
      </c>
      <c r="O207" s="216"/>
    </row>
    <row r="208">
      <c r="A208" s="216"/>
      <c r="B208" s="223"/>
      <c r="C208" s="216"/>
      <c r="D208" s="224"/>
      <c r="E208" s="225"/>
      <c r="F208" s="216"/>
      <c r="G208" s="226"/>
      <c r="H208" s="227"/>
      <c r="I208" s="226"/>
      <c r="J208" s="226"/>
      <c r="K208" s="213"/>
      <c r="L208" s="214" t="str">
        <f>IFERROR(__xludf.DUMMYFUNCTION("IF(
  $A208 = """",
  """",
  IFERROR(
    INDEX(
      FILTER(
        '{INDEX} Tour Pricing History'!$A:$ZZ,
        '{INDEX} Tour Pricing History'!$4:$4 = ""Current Original Tour Cost""
      ),
      MATCH($A208, '{INDEX} Tour Pricing History'!$A:$A, "&amp;"0)
    ),
    """"
  )
)
"),"")</f>
        <v/>
      </c>
      <c r="M208" s="215" t="str">
        <f>IFERROR(__xludf.DUMMYFUNCTION("IF(
  $A208 = """",
  """",
  IFERROR(
    INDEX(
      FILTER(
        '{INDEX} Tour Pricing History'!$A:$ZZ,
        '{INDEX} Tour Pricing History'!$4:$4 = ""Current Discounted Tour Cost""
      ),
      MATCH($A208, '{INDEX} Tour Pricing History'!$A:$A"&amp;", 0)
    ),
    """"
  )
)
"),"")</f>
        <v/>
      </c>
      <c r="N208" s="214" t="str">
        <f>IFERROR(__xludf.DUMMYFUNCTION("IF(
  $A208 = """",
  """",
  IFERROR(
    INDEX(
      FILTER(
        '{INDEX} Tour Pricing History'!$A:$ZZ,
        '{INDEX} Tour Pricing History'!$4:$4 = ""Current Reservation Fee""
      ),
      MATCH($A208, '{INDEX} Tour Pricing History'!$A:$A, 0)
"&amp;"    ),
    """"
  )
)
"),"")</f>
        <v/>
      </c>
      <c r="O208" s="216"/>
    </row>
    <row r="209">
      <c r="A209" s="216"/>
      <c r="B209" s="223"/>
      <c r="C209" s="216"/>
      <c r="D209" s="224"/>
      <c r="E209" s="225"/>
      <c r="F209" s="216"/>
      <c r="G209" s="226"/>
      <c r="H209" s="227"/>
      <c r="I209" s="226"/>
      <c r="J209" s="226"/>
      <c r="K209" s="213"/>
      <c r="L209" s="214" t="str">
        <f>IFERROR(__xludf.DUMMYFUNCTION("IF(
  $A209 = """",
  """",
  IFERROR(
    INDEX(
      FILTER(
        '{INDEX} Tour Pricing History'!$A:$ZZ,
        '{INDEX} Tour Pricing History'!$4:$4 = ""Current Original Tour Cost""
      ),
      MATCH($A209, '{INDEX} Tour Pricing History'!$A:$A, "&amp;"0)
    ),
    """"
  )
)
"),"")</f>
        <v/>
      </c>
      <c r="M209" s="215" t="str">
        <f>IFERROR(__xludf.DUMMYFUNCTION("IF(
  $A209 = """",
  """",
  IFERROR(
    INDEX(
      FILTER(
        '{INDEX} Tour Pricing History'!$A:$ZZ,
        '{INDEX} Tour Pricing History'!$4:$4 = ""Current Discounted Tour Cost""
      ),
      MATCH($A209, '{INDEX} Tour Pricing History'!$A:$A"&amp;", 0)
    ),
    """"
  )
)
"),"")</f>
        <v/>
      </c>
      <c r="N209" s="214" t="str">
        <f>IFERROR(__xludf.DUMMYFUNCTION("IF(
  $A209 = """",
  """",
  IFERROR(
    INDEX(
      FILTER(
        '{INDEX} Tour Pricing History'!$A:$ZZ,
        '{INDEX} Tour Pricing History'!$4:$4 = ""Current Reservation Fee""
      ),
      MATCH($A209, '{INDEX} Tour Pricing History'!$A:$A, 0)
"&amp;"    ),
    """"
  )
)
"),"")</f>
        <v/>
      </c>
      <c r="O209" s="216"/>
    </row>
    <row r="210">
      <c r="A210" s="216"/>
      <c r="B210" s="223"/>
      <c r="C210" s="216"/>
      <c r="D210" s="224"/>
      <c r="E210" s="225"/>
      <c r="F210" s="216"/>
      <c r="G210" s="226"/>
      <c r="H210" s="227"/>
      <c r="I210" s="226"/>
      <c r="J210" s="226"/>
      <c r="K210" s="213"/>
      <c r="L210" s="214" t="str">
        <f>IFERROR(__xludf.DUMMYFUNCTION("IF(
  $A210 = """",
  """",
  IFERROR(
    INDEX(
      FILTER(
        '{INDEX} Tour Pricing History'!$A:$ZZ,
        '{INDEX} Tour Pricing History'!$4:$4 = ""Current Original Tour Cost""
      ),
      MATCH($A210, '{INDEX} Tour Pricing History'!$A:$A, "&amp;"0)
    ),
    """"
  )
)
"),"")</f>
        <v/>
      </c>
      <c r="M210" s="215" t="str">
        <f>IFERROR(__xludf.DUMMYFUNCTION("IF(
  $A210 = """",
  """",
  IFERROR(
    INDEX(
      FILTER(
        '{INDEX} Tour Pricing History'!$A:$ZZ,
        '{INDEX} Tour Pricing History'!$4:$4 = ""Current Discounted Tour Cost""
      ),
      MATCH($A210, '{INDEX} Tour Pricing History'!$A:$A"&amp;", 0)
    ),
    """"
  )
)
"),"")</f>
        <v/>
      </c>
      <c r="N210" s="214" t="str">
        <f>IFERROR(__xludf.DUMMYFUNCTION("IF(
  $A210 = """",
  """",
  IFERROR(
    INDEX(
      FILTER(
        '{INDEX} Tour Pricing History'!$A:$ZZ,
        '{INDEX} Tour Pricing History'!$4:$4 = ""Current Reservation Fee""
      ),
      MATCH($A210, '{INDEX} Tour Pricing History'!$A:$A, 0)
"&amp;"    ),
    """"
  )
)
"),"")</f>
        <v/>
      </c>
      <c r="O210" s="216"/>
    </row>
    <row r="211">
      <c r="A211" s="216"/>
      <c r="B211" s="223"/>
      <c r="C211" s="216"/>
      <c r="D211" s="224"/>
      <c r="E211" s="225"/>
      <c r="F211" s="216"/>
      <c r="G211" s="226"/>
      <c r="H211" s="227"/>
      <c r="I211" s="226"/>
      <c r="J211" s="226"/>
      <c r="K211" s="213"/>
      <c r="L211" s="214" t="str">
        <f>IFERROR(__xludf.DUMMYFUNCTION("IF(
  $A211 = """",
  """",
  IFERROR(
    INDEX(
      FILTER(
        '{INDEX} Tour Pricing History'!$A:$ZZ,
        '{INDEX} Tour Pricing History'!$4:$4 = ""Current Original Tour Cost""
      ),
      MATCH($A211, '{INDEX} Tour Pricing History'!$A:$A, "&amp;"0)
    ),
    """"
  )
)
"),"")</f>
        <v/>
      </c>
      <c r="M211" s="215" t="str">
        <f>IFERROR(__xludf.DUMMYFUNCTION("IF(
  $A211 = """",
  """",
  IFERROR(
    INDEX(
      FILTER(
        '{INDEX} Tour Pricing History'!$A:$ZZ,
        '{INDEX} Tour Pricing History'!$4:$4 = ""Current Discounted Tour Cost""
      ),
      MATCH($A211, '{INDEX} Tour Pricing History'!$A:$A"&amp;", 0)
    ),
    """"
  )
)
"),"")</f>
        <v/>
      </c>
      <c r="N211" s="214" t="str">
        <f>IFERROR(__xludf.DUMMYFUNCTION("IF(
  $A211 = """",
  """",
  IFERROR(
    INDEX(
      FILTER(
        '{INDEX} Tour Pricing History'!$A:$ZZ,
        '{INDEX} Tour Pricing History'!$4:$4 = ""Current Reservation Fee""
      ),
      MATCH($A211, '{INDEX} Tour Pricing History'!$A:$A, 0)
"&amp;"    ),
    """"
  )
)
"),"")</f>
        <v/>
      </c>
      <c r="O211" s="216"/>
    </row>
    <row r="212">
      <c r="A212" s="216"/>
      <c r="B212" s="223"/>
      <c r="C212" s="216"/>
      <c r="D212" s="224"/>
      <c r="E212" s="225"/>
      <c r="F212" s="216"/>
      <c r="G212" s="226"/>
      <c r="H212" s="227"/>
      <c r="I212" s="226"/>
      <c r="J212" s="226"/>
      <c r="K212" s="213"/>
      <c r="L212" s="214" t="str">
        <f>IFERROR(__xludf.DUMMYFUNCTION("IF(
  $A212 = """",
  """",
  IFERROR(
    INDEX(
      FILTER(
        '{INDEX} Tour Pricing History'!$A:$ZZ,
        '{INDEX} Tour Pricing History'!$4:$4 = ""Current Original Tour Cost""
      ),
      MATCH($A212, '{INDEX} Tour Pricing History'!$A:$A, "&amp;"0)
    ),
    """"
  )
)
"),"")</f>
        <v/>
      </c>
      <c r="M212" s="215" t="str">
        <f>IFERROR(__xludf.DUMMYFUNCTION("IF(
  $A212 = """",
  """",
  IFERROR(
    INDEX(
      FILTER(
        '{INDEX} Tour Pricing History'!$A:$ZZ,
        '{INDEX} Tour Pricing History'!$4:$4 = ""Current Discounted Tour Cost""
      ),
      MATCH($A212, '{INDEX} Tour Pricing History'!$A:$A"&amp;", 0)
    ),
    """"
  )
)
"),"")</f>
        <v/>
      </c>
      <c r="N212" s="214" t="str">
        <f>IFERROR(__xludf.DUMMYFUNCTION("IF(
  $A212 = """",
  """",
  IFERROR(
    INDEX(
      FILTER(
        '{INDEX} Tour Pricing History'!$A:$ZZ,
        '{INDEX} Tour Pricing History'!$4:$4 = ""Current Reservation Fee""
      ),
      MATCH($A212, '{INDEX} Tour Pricing History'!$A:$A, 0)
"&amp;"    ),
    """"
  )
)
"),"")</f>
        <v/>
      </c>
      <c r="O212" s="216"/>
    </row>
    <row r="213">
      <c r="A213" s="216"/>
      <c r="B213" s="223"/>
      <c r="C213" s="216"/>
      <c r="D213" s="224"/>
      <c r="E213" s="225"/>
      <c r="F213" s="216"/>
      <c r="G213" s="226"/>
      <c r="H213" s="227"/>
      <c r="I213" s="226"/>
      <c r="J213" s="226"/>
      <c r="K213" s="213"/>
      <c r="L213" s="214" t="str">
        <f>IFERROR(__xludf.DUMMYFUNCTION("IF(
  $A213 = """",
  """",
  IFERROR(
    INDEX(
      FILTER(
        '{INDEX} Tour Pricing History'!$A:$ZZ,
        '{INDEX} Tour Pricing History'!$4:$4 = ""Current Original Tour Cost""
      ),
      MATCH($A213, '{INDEX} Tour Pricing History'!$A:$A, "&amp;"0)
    ),
    """"
  )
)
"),"")</f>
        <v/>
      </c>
      <c r="M213" s="215" t="str">
        <f>IFERROR(__xludf.DUMMYFUNCTION("IF(
  $A213 = """",
  """",
  IFERROR(
    INDEX(
      FILTER(
        '{INDEX} Tour Pricing History'!$A:$ZZ,
        '{INDEX} Tour Pricing History'!$4:$4 = ""Current Discounted Tour Cost""
      ),
      MATCH($A213, '{INDEX} Tour Pricing History'!$A:$A"&amp;", 0)
    ),
    """"
  )
)
"),"")</f>
        <v/>
      </c>
      <c r="N213" s="214" t="str">
        <f>IFERROR(__xludf.DUMMYFUNCTION("IF(
  $A213 = """",
  """",
  IFERROR(
    INDEX(
      FILTER(
        '{INDEX} Tour Pricing History'!$A:$ZZ,
        '{INDEX} Tour Pricing History'!$4:$4 = ""Current Reservation Fee""
      ),
      MATCH($A213, '{INDEX} Tour Pricing History'!$A:$A, 0)
"&amp;"    ),
    """"
  )
)
"),"")</f>
        <v/>
      </c>
      <c r="O213" s="216"/>
    </row>
    <row r="214">
      <c r="A214" s="216"/>
      <c r="B214" s="223"/>
      <c r="C214" s="216"/>
      <c r="D214" s="224"/>
      <c r="E214" s="225"/>
      <c r="F214" s="216"/>
      <c r="G214" s="226"/>
      <c r="H214" s="227"/>
      <c r="I214" s="226"/>
      <c r="J214" s="226"/>
      <c r="K214" s="213"/>
      <c r="L214" s="214" t="str">
        <f>IFERROR(__xludf.DUMMYFUNCTION("IF(
  $A214 = """",
  """",
  IFERROR(
    INDEX(
      FILTER(
        '{INDEX} Tour Pricing History'!$A:$ZZ,
        '{INDEX} Tour Pricing History'!$4:$4 = ""Current Original Tour Cost""
      ),
      MATCH($A214, '{INDEX} Tour Pricing History'!$A:$A, "&amp;"0)
    ),
    """"
  )
)
"),"")</f>
        <v/>
      </c>
      <c r="M214" s="215" t="str">
        <f>IFERROR(__xludf.DUMMYFUNCTION("IF(
  $A214 = """",
  """",
  IFERROR(
    INDEX(
      FILTER(
        '{INDEX} Tour Pricing History'!$A:$ZZ,
        '{INDEX} Tour Pricing History'!$4:$4 = ""Current Discounted Tour Cost""
      ),
      MATCH($A214, '{INDEX} Tour Pricing History'!$A:$A"&amp;", 0)
    ),
    """"
  )
)
"),"")</f>
        <v/>
      </c>
      <c r="N214" s="214" t="str">
        <f>IFERROR(__xludf.DUMMYFUNCTION("IF(
  $A214 = """",
  """",
  IFERROR(
    INDEX(
      FILTER(
        '{INDEX} Tour Pricing History'!$A:$ZZ,
        '{INDEX} Tour Pricing History'!$4:$4 = ""Current Reservation Fee""
      ),
      MATCH($A214, '{INDEX} Tour Pricing History'!$A:$A, 0)
"&amp;"    ),
    """"
  )
)
"),"")</f>
        <v/>
      </c>
      <c r="O214" s="216"/>
    </row>
    <row r="215">
      <c r="A215" s="216"/>
      <c r="B215" s="223"/>
      <c r="C215" s="216"/>
      <c r="D215" s="224"/>
      <c r="E215" s="225"/>
      <c r="F215" s="216"/>
      <c r="G215" s="226"/>
      <c r="H215" s="227"/>
      <c r="I215" s="226"/>
      <c r="J215" s="226"/>
      <c r="K215" s="213"/>
      <c r="L215" s="214" t="str">
        <f>IFERROR(__xludf.DUMMYFUNCTION("IF(
  $A215 = """",
  """",
  IFERROR(
    INDEX(
      FILTER(
        '{INDEX} Tour Pricing History'!$A:$ZZ,
        '{INDEX} Tour Pricing History'!$4:$4 = ""Current Original Tour Cost""
      ),
      MATCH($A215, '{INDEX} Tour Pricing History'!$A:$A, "&amp;"0)
    ),
    """"
  )
)
"),"")</f>
        <v/>
      </c>
      <c r="M215" s="215" t="str">
        <f>IFERROR(__xludf.DUMMYFUNCTION("IF(
  $A215 = """",
  """",
  IFERROR(
    INDEX(
      FILTER(
        '{INDEX} Tour Pricing History'!$A:$ZZ,
        '{INDEX} Tour Pricing History'!$4:$4 = ""Current Discounted Tour Cost""
      ),
      MATCH($A215, '{INDEX} Tour Pricing History'!$A:$A"&amp;", 0)
    ),
    """"
  )
)
"),"")</f>
        <v/>
      </c>
      <c r="N215" s="214" t="str">
        <f>IFERROR(__xludf.DUMMYFUNCTION("IF(
  $A215 = """",
  """",
  IFERROR(
    INDEX(
      FILTER(
        '{INDEX} Tour Pricing History'!$A:$ZZ,
        '{INDEX} Tour Pricing History'!$4:$4 = ""Current Reservation Fee""
      ),
      MATCH($A215, '{INDEX} Tour Pricing History'!$A:$A, 0)
"&amp;"    ),
    """"
  )
)
"),"")</f>
        <v/>
      </c>
      <c r="O215" s="216"/>
    </row>
    <row r="216">
      <c r="A216" s="216"/>
      <c r="B216" s="223"/>
      <c r="C216" s="216"/>
      <c r="D216" s="224"/>
      <c r="E216" s="225"/>
      <c r="F216" s="216"/>
      <c r="G216" s="226"/>
      <c r="H216" s="227"/>
      <c r="I216" s="226"/>
      <c r="J216" s="226"/>
      <c r="K216" s="213"/>
      <c r="L216" s="214" t="str">
        <f>IFERROR(__xludf.DUMMYFUNCTION("IF(
  $A216 = """",
  """",
  IFERROR(
    INDEX(
      FILTER(
        '{INDEX} Tour Pricing History'!$A:$ZZ,
        '{INDEX} Tour Pricing History'!$4:$4 = ""Current Original Tour Cost""
      ),
      MATCH($A216, '{INDEX} Tour Pricing History'!$A:$A, "&amp;"0)
    ),
    """"
  )
)
"),"")</f>
        <v/>
      </c>
      <c r="M216" s="215" t="str">
        <f>IFERROR(__xludf.DUMMYFUNCTION("IF(
  $A216 = """",
  """",
  IFERROR(
    INDEX(
      FILTER(
        '{INDEX} Tour Pricing History'!$A:$ZZ,
        '{INDEX} Tour Pricing History'!$4:$4 = ""Current Discounted Tour Cost""
      ),
      MATCH($A216, '{INDEX} Tour Pricing History'!$A:$A"&amp;", 0)
    ),
    """"
  )
)
"),"")</f>
        <v/>
      </c>
      <c r="N216" s="214" t="str">
        <f>IFERROR(__xludf.DUMMYFUNCTION("IF(
  $A216 = """",
  """",
  IFERROR(
    INDEX(
      FILTER(
        '{INDEX} Tour Pricing History'!$A:$ZZ,
        '{INDEX} Tour Pricing History'!$4:$4 = ""Current Reservation Fee""
      ),
      MATCH($A216, '{INDEX} Tour Pricing History'!$A:$A, 0)
"&amp;"    ),
    """"
  )
)
"),"")</f>
        <v/>
      </c>
      <c r="O216" s="216"/>
    </row>
    <row r="217">
      <c r="A217" s="216"/>
      <c r="B217" s="223"/>
      <c r="C217" s="216"/>
      <c r="D217" s="224"/>
      <c r="E217" s="225"/>
      <c r="F217" s="216"/>
      <c r="G217" s="226"/>
      <c r="H217" s="227"/>
      <c r="I217" s="226"/>
      <c r="J217" s="226"/>
      <c r="K217" s="213"/>
      <c r="L217" s="214" t="str">
        <f>IFERROR(__xludf.DUMMYFUNCTION("IF(
  $A217 = """",
  """",
  IFERROR(
    INDEX(
      FILTER(
        '{INDEX} Tour Pricing History'!$A:$ZZ,
        '{INDEX} Tour Pricing History'!$4:$4 = ""Current Original Tour Cost""
      ),
      MATCH($A217, '{INDEX} Tour Pricing History'!$A:$A, "&amp;"0)
    ),
    """"
  )
)
"),"")</f>
        <v/>
      </c>
      <c r="M217" s="215" t="str">
        <f>IFERROR(__xludf.DUMMYFUNCTION("IF(
  $A217 = """",
  """",
  IFERROR(
    INDEX(
      FILTER(
        '{INDEX} Tour Pricing History'!$A:$ZZ,
        '{INDEX} Tour Pricing History'!$4:$4 = ""Current Discounted Tour Cost""
      ),
      MATCH($A217, '{INDEX} Tour Pricing History'!$A:$A"&amp;", 0)
    ),
    """"
  )
)
"),"")</f>
        <v/>
      </c>
      <c r="N217" s="214" t="str">
        <f>IFERROR(__xludf.DUMMYFUNCTION("IF(
  $A217 = """",
  """",
  IFERROR(
    INDEX(
      FILTER(
        '{INDEX} Tour Pricing History'!$A:$ZZ,
        '{INDEX} Tour Pricing History'!$4:$4 = ""Current Reservation Fee""
      ),
      MATCH($A217, '{INDEX} Tour Pricing History'!$A:$A, 0)
"&amp;"    ),
    """"
  )
)
"),"")</f>
        <v/>
      </c>
      <c r="O217" s="216"/>
    </row>
    <row r="218">
      <c r="A218" s="216"/>
      <c r="B218" s="223"/>
      <c r="C218" s="216"/>
      <c r="D218" s="224"/>
      <c r="E218" s="225"/>
      <c r="F218" s="216"/>
      <c r="G218" s="226"/>
      <c r="H218" s="227"/>
      <c r="I218" s="226"/>
      <c r="J218" s="226"/>
      <c r="K218" s="213"/>
      <c r="L218" s="214" t="str">
        <f>IFERROR(__xludf.DUMMYFUNCTION("IF(
  $A218 = """",
  """",
  IFERROR(
    INDEX(
      FILTER(
        '{INDEX} Tour Pricing History'!$A:$ZZ,
        '{INDEX} Tour Pricing History'!$4:$4 = ""Current Original Tour Cost""
      ),
      MATCH($A218, '{INDEX} Tour Pricing History'!$A:$A, "&amp;"0)
    ),
    """"
  )
)
"),"")</f>
        <v/>
      </c>
      <c r="M218" s="215" t="str">
        <f>IFERROR(__xludf.DUMMYFUNCTION("IF(
  $A218 = """",
  """",
  IFERROR(
    INDEX(
      FILTER(
        '{INDEX} Tour Pricing History'!$A:$ZZ,
        '{INDEX} Tour Pricing History'!$4:$4 = ""Current Discounted Tour Cost""
      ),
      MATCH($A218, '{INDEX} Tour Pricing History'!$A:$A"&amp;", 0)
    ),
    """"
  )
)
"),"")</f>
        <v/>
      </c>
      <c r="N218" s="214" t="str">
        <f>IFERROR(__xludf.DUMMYFUNCTION("IF(
  $A218 = """",
  """",
  IFERROR(
    INDEX(
      FILTER(
        '{INDEX} Tour Pricing History'!$A:$ZZ,
        '{INDEX} Tour Pricing History'!$4:$4 = ""Current Reservation Fee""
      ),
      MATCH($A218, '{INDEX} Tour Pricing History'!$A:$A, 0)
"&amp;"    ),
    """"
  )
)
"),"")</f>
        <v/>
      </c>
      <c r="O218" s="216"/>
    </row>
    <row r="219">
      <c r="A219" s="216"/>
      <c r="B219" s="223"/>
      <c r="C219" s="216"/>
      <c r="D219" s="224"/>
      <c r="E219" s="225"/>
      <c r="F219" s="216"/>
      <c r="G219" s="226"/>
      <c r="H219" s="227"/>
      <c r="I219" s="226"/>
      <c r="J219" s="226"/>
      <c r="K219" s="213"/>
      <c r="L219" s="214" t="str">
        <f>IFERROR(__xludf.DUMMYFUNCTION("IF(
  $A219 = """",
  """",
  IFERROR(
    INDEX(
      FILTER(
        '{INDEX} Tour Pricing History'!$A:$ZZ,
        '{INDEX} Tour Pricing History'!$4:$4 = ""Current Original Tour Cost""
      ),
      MATCH($A219, '{INDEX} Tour Pricing History'!$A:$A, "&amp;"0)
    ),
    """"
  )
)
"),"")</f>
        <v/>
      </c>
      <c r="M219" s="215" t="str">
        <f>IFERROR(__xludf.DUMMYFUNCTION("IF(
  $A219 = """",
  """",
  IFERROR(
    INDEX(
      FILTER(
        '{INDEX} Tour Pricing History'!$A:$ZZ,
        '{INDEX} Tour Pricing History'!$4:$4 = ""Current Discounted Tour Cost""
      ),
      MATCH($A219, '{INDEX} Tour Pricing History'!$A:$A"&amp;", 0)
    ),
    """"
  )
)
"),"")</f>
        <v/>
      </c>
      <c r="N219" s="214" t="str">
        <f>IFERROR(__xludf.DUMMYFUNCTION("IF(
  $A219 = """",
  """",
  IFERROR(
    INDEX(
      FILTER(
        '{INDEX} Tour Pricing History'!$A:$ZZ,
        '{INDEX} Tour Pricing History'!$4:$4 = ""Current Reservation Fee""
      ),
      MATCH($A219, '{INDEX} Tour Pricing History'!$A:$A, 0)
"&amp;"    ),
    """"
  )
)
"),"")</f>
        <v/>
      </c>
      <c r="O219" s="216"/>
    </row>
    <row r="220">
      <c r="A220" s="216"/>
      <c r="B220" s="223"/>
      <c r="C220" s="216"/>
      <c r="D220" s="224"/>
      <c r="E220" s="225"/>
      <c r="F220" s="216"/>
      <c r="G220" s="226"/>
      <c r="H220" s="227"/>
      <c r="I220" s="226"/>
      <c r="J220" s="226"/>
      <c r="K220" s="213"/>
      <c r="L220" s="214" t="str">
        <f>IFERROR(__xludf.DUMMYFUNCTION("IF(
  $A220 = """",
  """",
  IFERROR(
    INDEX(
      FILTER(
        '{INDEX} Tour Pricing History'!$A:$ZZ,
        '{INDEX} Tour Pricing History'!$4:$4 = ""Current Original Tour Cost""
      ),
      MATCH($A220, '{INDEX} Tour Pricing History'!$A:$A, "&amp;"0)
    ),
    """"
  )
)
"),"")</f>
        <v/>
      </c>
      <c r="M220" s="215" t="str">
        <f>IFERROR(__xludf.DUMMYFUNCTION("IF(
  $A220 = """",
  """",
  IFERROR(
    INDEX(
      FILTER(
        '{INDEX} Tour Pricing History'!$A:$ZZ,
        '{INDEX} Tour Pricing History'!$4:$4 = ""Current Discounted Tour Cost""
      ),
      MATCH($A220, '{INDEX} Tour Pricing History'!$A:$A"&amp;", 0)
    ),
    """"
  )
)
"),"")</f>
        <v/>
      </c>
      <c r="N220" s="214" t="str">
        <f>IFERROR(__xludf.DUMMYFUNCTION("IF(
  $A220 = """",
  """",
  IFERROR(
    INDEX(
      FILTER(
        '{INDEX} Tour Pricing History'!$A:$ZZ,
        '{INDEX} Tour Pricing History'!$4:$4 = ""Current Reservation Fee""
      ),
      MATCH($A220, '{INDEX} Tour Pricing History'!$A:$A, 0)
"&amp;"    ),
    """"
  )
)
"),"")</f>
        <v/>
      </c>
      <c r="O220" s="216"/>
    </row>
    <row r="221">
      <c r="A221" s="216"/>
      <c r="B221" s="223"/>
      <c r="C221" s="216"/>
      <c r="D221" s="224"/>
      <c r="E221" s="225"/>
      <c r="F221" s="216"/>
      <c r="G221" s="226"/>
      <c r="H221" s="227"/>
      <c r="I221" s="226"/>
      <c r="J221" s="226"/>
      <c r="K221" s="213"/>
      <c r="L221" s="214" t="str">
        <f>IFERROR(__xludf.DUMMYFUNCTION("IF(
  $A221 = """",
  """",
  IFERROR(
    INDEX(
      FILTER(
        '{INDEX} Tour Pricing History'!$A:$ZZ,
        '{INDEX} Tour Pricing History'!$4:$4 = ""Current Original Tour Cost""
      ),
      MATCH($A221, '{INDEX} Tour Pricing History'!$A:$A, "&amp;"0)
    ),
    """"
  )
)
"),"")</f>
        <v/>
      </c>
      <c r="M221" s="215" t="str">
        <f>IFERROR(__xludf.DUMMYFUNCTION("IF(
  $A221 = """",
  """",
  IFERROR(
    INDEX(
      FILTER(
        '{INDEX} Tour Pricing History'!$A:$ZZ,
        '{INDEX} Tour Pricing History'!$4:$4 = ""Current Discounted Tour Cost""
      ),
      MATCH($A221, '{INDEX} Tour Pricing History'!$A:$A"&amp;", 0)
    ),
    """"
  )
)
"),"")</f>
        <v/>
      </c>
      <c r="N221" s="214" t="str">
        <f>IFERROR(__xludf.DUMMYFUNCTION("IF(
  $A221 = """",
  """",
  IFERROR(
    INDEX(
      FILTER(
        '{INDEX} Tour Pricing History'!$A:$ZZ,
        '{INDEX} Tour Pricing History'!$4:$4 = ""Current Reservation Fee""
      ),
      MATCH($A221, '{INDEX} Tour Pricing History'!$A:$A, 0)
"&amp;"    ),
    """"
  )
)
"),"")</f>
        <v/>
      </c>
      <c r="O221" s="216"/>
    </row>
    <row r="222">
      <c r="A222" s="216"/>
      <c r="B222" s="223"/>
      <c r="C222" s="216"/>
      <c r="D222" s="224"/>
      <c r="E222" s="225"/>
      <c r="F222" s="216"/>
      <c r="G222" s="226"/>
      <c r="H222" s="227"/>
      <c r="I222" s="226"/>
      <c r="J222" s="226"/>
      <c r="K222" s="213"/>
      <c r="L222" s="214" t="str">
        <f>IFERROR(__xludf.DUMMYFUNCTION("IF(
  $A222 = """",
  """",
  IFERROR(
    INDEX(
      FILTER(
        '{INDEX} Tour Pricing History'!$A:$ZZ,
        '{INDEX} Tour Pricing History'!$4:$4 = ""Current Original Tour Cost""
      ),
      MATCH($A222, '{INDEX} Tour Pricing History'!$A:$A, "&amp;"0)
    ),
    """"
  )
)
"),"")</f>
        <v/>
      </c>
      <c r="M222" s="215" t="str">
        <f>IFERROR(__xludf.DUMMYFUNCTION("IF(
  $A222 = """",
  """",
  IFERROR(
    INDEX(
      FILTER(
        '{INDEX} Tour Pricing History'!$A:$ZZ,
        '{INDEX} Tour Pricing History'!$4:$4 = ""Current Discounted Tour Cost""
      ),
      MATCH($A222, '{INDEX} Tour Pricing History'!$A:$A"&amp;", 0)
    ),
    """"
  )
)
"),"")</f>
        <v/>
      </c>
      <c r="N222" s="214" t="str">
        <f>IFERROR(__xludf.DUMMYFUNCTION("IF(
  $A222 = """",
  """",
  IFERROR(
    INDEX(
      FILTER(
        '{INDEX} Tour Pricing History'!$A:$ZZ,
        '{INDEX} Tour Pricing History'!$4:$4 = ""Current Reservation Fee""
      ),
      MATCH($A222, '{INDEX} Tour Pricing History'!$A:$A, 0)
"&amp;"    ),
    """"
  )
)
"),"")</f>
        <v/>
      </c>
      <c r="O222" s="216"/>
    </row>
    <row r="223">
      <c r="A223" s="216"/>
      <c r="B223" s="223"/>
      <c r="C223" s="216"/>
      <c r="D223" s="224"/>
      <c r="E223" s="225"/>
      <c r="F223" s="216"/>
      <c r="G223" s="226"/>
      <c r="H223" s="227"/>
      <c r="I223" s="226"/>
      <c r="J223" s="226"/>
      <c r="K223" s="213"/>
      <c r="L223" s="214" t="str">
        <f>IFERROR(__xludf.DUMMYFUNCTION("IF(
  $A223 = """",
  """",
  IFERROR(
    INDEX(
      FILTER(
        '{INDEX} Tour Pricing History'!$A:$ZZ,
        '{INDEX} Tour Pricing History'!$4:$4 = ""Current Original Tour Cost""
      ),
      MATCH($A223, '{INDEX} Tour Pricing History'!$A:$A, "&amp;"0)
    ),
    """"
  )
)
"),"")</f>
        <v/>
      </c>
      <c r="M223" s="215" t="str">
        <f>IFERROR(__xludf.DUMMYFUNCTION("IF(
  $A223 = """",
  """",
  IFERROR(
    INDEX(
      FILTER(
        '{INDEX} Tour Pricing History'!$A:$ZZ,
        '{INDEX} Tour Pricing History'!$4:$4 = ""Current Discounted Tour Cost""
      ),
      MATCH($A223, '{INDEX} Tour Pricing History'!$A:$A"&amp;", 0)
    ),
    """"
  )
)
"),"")</f>
        <v/>
      </c>
      <c r="N223" s="214" t="str">
        <f>IFERROR(__xludf.DUMMYFUNCTION("IF(
  $A223 = """",
  """",
  IFERROR(
    INDEX(
      FILTER(
        '{INDEX} Tour Pricing History'!$A:$ZZ,
        '{INDEX} Tour Pricing History'!$4:$4 = ""Current Reservation Fee""
      ),
      MATCH($A223, '{INDEX} Tour Pricing History'!$A:$A, 0)
"&amp;"    ),
    """"
  )
)
"),"")</f>
        <v/>
      </c>
      <c r="O223" s="216"/>
    </row>
    <row r="224">
      <c r="A224" s="216"/>
      <c r="B224" s="223"/>
      <c r="C224" s="216"/>
      <c r="D224" s="224"/>
      <c r="E224" s="225"/>
      <c r="F224" s="216"/>
      <c r="G224" s="226"/>
      <c r="H224" s="227"/>
      <c r="I224" s="226"/>
      <c r="J224" s="226"/>
      <c r="K224" s="213"/>
      <c r="L224" s="214" t="str">
        <f>IFERROR(__xludf.DUMMYFUNCTION("IF(
  $A224 = """",
  """",
  IFERROR(
    INDEX(
      FILTER(
        '{INDEX} Tour Pricing History'!$A:$ZZ,
        '{INDEX} Tour Pricing History'!$4:$4 = ""Current Original Tour Cost""
      ),
      MATCH($A224, '{INDEX} Tour Pricing History'!$A:$A, "&amp;"0)
    ),
    """"
  )
)
"),"")</f>
        <v/>
      </c>
      <c r="M224" s="215" t="str">
        <f>IFERROR(__xludf.DUMMYFUNCTION("IF(
  $A224 = """",
  """",
  IFERROR(
    INDEX(
      FILTER(
        '{INDEX} Tour Pricing History'!$A:$ZZ,
        '{INDEX} Tour Pricing History'!$4:$4 = ""Current Discounted Tour Cost""
      ),
      MATCH($A224, '{INDEX} Tour Pricing History'!$A:$A"&amp;", 0)
    ),
    """"
  )
)
"),"")</f>
        <v/>
      </c>
      <c r="N224" s="214" t="str">
        <f>IFERROR(__xludf.DUMMYFUNCTION("IF(
  $A224 = """",
  """",
  IFERROR(
    INDEX(
      FILTER(
        '{INDEX} Tour Pricing History'!$A:$ZZ,
        '{INDEX} Tour Pricing History'!$4:$4 = ""Current Reservation Fee""
      ),
      MATCH($A224, '{INDEX} Tour Pricing History'!$A:$A, 0)
"&amp;"    ),
    """"
  )
)
"),"")</f>
        <v/>
      </c>
      <c r="O224" s="216"/>
    </row>
    <row r="225">
      <c r="A225" s="216"/>
      <c r="B225" s="223"/>
      <c r="C225" s="216"/>
      <c r="D225" s="224"/>
      <c r="E225" s="225"/>
      <c r="F225" s="216"/>
      <c r="G225" s="226"/>
      <c r="H225" s="227"/>
      <c r="I225" s="226"/>
      <c r="J225" s="226"/>
      <c r="K225" s="213"/>
      <c r="L225" s="214" t="str">
        <f>IFERROR(__xludf.DUMMYFUNCTION("IF(
  $A225 = """",
  """",
  IFERROR(
    INDEX(
      FILTER(
        '{INDEX} Tour Pricing History'!$A:$ZZ,
        '{INDEX} Tour Pricing History'!$4:$4 = ""Current Original Tour Cost""
      ),
      MATCH($A225, '{INDEX} Tour Pricing History'!$A:$A, "&amp;"0)
    ),
    """"
  )
)
"),"")</f>
        <v/>
      </c>
      <c r="M225" s="215" t="str">
        <f>IFERROR(__xludf.DUMMYFUNCTION("IF(
  $A225 = """",
  """",
  IFERROR(
    INDEX(
      FILTER(
        '{INDEX} Tour Pricing History'!$A:$ZZ,
        '{INDEX} Tour Pricing History'!$4:$4 = ""Current Discounted Tour Cost""
      ),
      MATCH($A225, '{INDEX} Tour Pricing History'!$A:$A"&amp;", 0)
    ),
    """"
  )
)
"),"")</f>
        <v/>
      </c>
      <c r="N225" s="214" t="str">
        <f>IFERROR(__xludf.DUMMYFUNCTION("IF(
  $A225 = """",
  """",
  IFERROR(
    INDEX(
      FILTER(
        '{INDEX} Tour Pricing History'!$A:$ZZ,
        '{INDEX} Tour Pricing History'!$4:$4 = ""Current Reservation Fee""
      ),
      MATCH($A225, '{INDEX} Tour Pricing History'!$A:$A, 0)
"&amp;"    ),
    """"
  )
)
"),"")</f>
        <v/>
      </c>
      <c r="O225" s="216"/>
    </row>
    <row r="226">
      <c r="A226" s="216"/>
      <c r="B226" s="223"/>
      <c r="C226" s="216"/>
      <c r="D226" s="224"/>
      <c r="E226" s="225"/>
      <c r="F226" s="216"/>
      <c r="G226" s="226"/>
      <c r="H226" s="227"/>
      <c r="I226" s="226"/>
      <c r="J226" s="226"/>
      <c r="K226" s="213"/>
      <c r="L226" s="214" t="str">
        <f>IFERROR(__xludf.DUMMYFUNCTION("IF(
  $A226 = """",
  """",
  IFERROR(
    INDEX(
      FILTER(
        '{INDEX} Tour Pricing History'!$A:$ZZ,
        '{INDEX} Tour Pricing History'!$4:$4 = ""Current Original Tour Cost""
      ),
      MATCH($A226, '{INDEX} Tour Pricing History'!$A:$A, "&amp;"0)
    ),
    """"
  )
)
"),"")</f>
        <v/>
      </c>
      <c r="M226" s="215" t="str">
        <f>IFERROR(__xludf.DUMMYFUNCTION("IF(
  $A226 = """",
  """",
  IFERROR(
    INDEX(
      FILTER(
        '{INDEX} Tour Pricing History'!$A:$ZZ,
        '{INDEX} Tour Pricing History'!$4:$4 = ""Current Discounted Tour Cost""
      ),
      MATCH($A226, '{INDEX} Tour Pricing History'!$A:$A"&amp;", 0)
    ),
    """"
  )
)
"),"")</f>
        <v/>
      </c>
      <c r="N226" s="214" t="str">
        <f>IFERROR(__xludf.DUMMYFUNCTION("IF(
  $A226 = """",
  """",
  IFERROR(
    INDEX(
      FILTER(
        '{INDEX} Tour Pricing History'!$A:$ZZ,
        '{INDEX} Tour Pricing History'!$4:$4 = ""Current Reservation Fee""
      ),
      MATCH($A226, '{INDEX} Tour Pricing History'!$A:$A, 0)
"&amp;"    ),
    """"
  )
)
"),"")</f>
        <v/>
      </c>
      <c r="O226" s="216"/>
    </row>
    <row r="227">
      <c r="A227" s="216"/>
      <c r="B227" s="223"/>
      <c r="C227" s="216"/>
      <c r="D227" s="224"/>
      <c r="E227" s="225"/>
      <c r="F227" s="216"/>
      <c r="G227" s="226"/>
      <c r="H227" s="227"/>
      <c r="I227" s="226"/>
      <c r="J227" s="226"/>
      <c r="K227" s="213"/>
      <c r="L227" s="214" t="str">
        <f>IFERROR(__xludf.DUMMYFUNCTION("IF(
  $A227 = """",
  """",
  IFERROR(
    INDEX(
      FILTER(
        '{INDEX} Tour Pricing History'!$A:$ZZ,
        '{INDEX} Tour Pricing History'!$4:$4 = ""Current Original Tour Cost""
      ),
      MATCH($A227, '{INDEX} Tour Pricing History'!$A:$A, "&amp;"0)
    ),
    """"
  )
)
"),"")</f>
        <v/>
      </c>
      <c r="M227" s="215" t="str">
        <f>IFERROR(__xludf.DUMMYFUNCTION("IF(
  $A227 = """",
  """",
  IFERROR(
    INDEX(
      FILTER(
        '{INDEX} Tour Pricing History'!$A:$ZZ,
        '{INDEX} Tour Pricing History'!$4:$4 = ""Current Discounted Tour Cost""
      ),
      MATCH($A227, '{INDEX} Tour Pricing History'!$A:$A"&amp;", 0)
    ),
    """"
  )
)
"),"")</f>
        <v/>
      </c>
      <c r="N227" s="214" t="str">
        <f>IFERROR(__xludf.DUMMYFUNCTION("IF(
  $A227 = """",
  """",
  IFERROR(
    INDEX(
      FILTER(
        '{INDEX} Tour Pricing History'!$A:$ZZ,
        '{INDEX} Tour Pricing History'!$4:$4 = ""Current Reservation Fee""
      ),
      MATCH($A227, '{INDEX} Tour Pricing History'!$A:$A, 0)
"&amp;"    ),
    """"
  )
)
"),"")</f>
        <v/>
      </c>
      <c r="O227" s="216"/>
    </row>
    <row r="228">
      <c r="A228" s="216"/>
      <c r="B228" s="223"/>
      <c r="C228" s="216"/>
      <c r="D228" s="224"/>
      <c r="E228" s="225"/>
      <c r="F228" s="216"/>
      <c r="G228" s="226"/>
      <c r="H228" s="227"/>
      <c r="I228" s="226"/>
      <c r="J228" s="226"/>
      <c r="K228" s="213"/>
      <c r="L228" s="214" t="str">
        <f>IFERROR(__xludf.DUMMYFUNCTION("IF(
  $A228 = """",
  """",
  IFERROR(
    INDEX(
      FILTER(
        '{INDEX} Tour Pricing History'!$A:$ZZ,
        '{INDEX} Tour Pricing History'!$4:$4 = ""Current Original Tour Cost""
      ),
      MATCH($A228, '{INDEX} Tour Pricing History'!$A:$A, "&amp;"0)
    ),
    """"
  )
)
"),"")</f>
        <v/>
      </c>
      <c r="M228" s="215" t="str">
        <f>IFERROR(__xludf.DUMMYFUNCTION("IF(
  $A228 = """",
  """",
  IFERROR(
    INDEX(
      FILTER(
        '{INDEX} Tour Pricing History'!$A:$ZZ,
        '{INDEX} Tour Pricing History'!$4:$4 = ""Current Discounted Tour Cost""
      ),
      MATCH($A228, '{INDEX} Tour Pricing History'!$A:$A"&amp;", 0)
    ),
    """"
  )
)
"),"")</f>
        <v/>
      </c>
      <c r="N228" s="214" t="str">
        <f>IFERROR(__xludf.DUMMYFUNCTION("IF(
  $A228 = """",
  """",
  IFERROR(
    INDEX(
      FILTER(
        '{INDEX} Tour Pricing History'!$A:$ZZ,
        '{INDEX} Tour Pricing History'!$4:$4 = ""Current Reservation Fee""
      ),
      MATCH($A228, '{INDEX} Tour Pricing History'!$A:$A, 0)
"&amp;"    ),
    """"
  )
)
"),"")</f>
        <v/>
      </c>
      <c r="O228" s="216"/>
    </row>
    <row r="229">
      <c r="A229" s="216"/>
      <c r="B229" s="223"/>
      <c r="C229" s="216"/>
      <c r="D229" s="224"/>
      <c r="E229" s="225"/>
      <c r="F229" s="216"/>
      <c r="G229" s="226"/>
      <c r="H229" s="227"/>
      <c r="I229" s="226"/>
      <c r="J229" s="226"/>
      <c r="K229" s="213"/>
      <c r="L229" s="214" t="str">
        <f>IFERROR(__xludf.DUMMYFUNCTION("IF(
  $A229 = """",
  """",
  IFERROR(
    INDEX(
      FILTER(
        '{INDEX} Tour Pricing History'!$A:$ZZ,
        '{INDEX} Tour Pricing History'!$4:$4 = ""Current Original Tour Cost""
      ),
      MATCH($A229, '{INDEX} Tour Pricing History'!$A:$A, "&amp;"0)
    ),
    """"
  )
)
"),"")</f>
        <v/>
      </c>
      <c r="M229" s="215" t="str">
        <f>IFERROR(__xludf.DUMMYFUNCTION("IF(
  $A229 = """",
  """",
  IFERROR(
    INDEX(
      FILTER(
        '{INDEX} Tour Pricing History'!$A:$ZZ,
        '{INDEX} Tour Pricing History'!$4:$4 = ""Current Discounted Tour Cost""
      ),
      MATCH($A229, '{INDEX} Tour Pricing History'!$A:$A"&amp;", 0)
    ),
    """"
  )
)
"),"")</f>
        <v/>
      </c>
      <c r="N229" s="214" t="str">
        <f>IFERROR(__xludf.DUMMYFUNCTION("IF(
  $A229 = """",
  """",
  IFERROR(
    INDEX(
      FILTER(
        '{INDEX} Tour Pricing History'!$A:$ZZ,
        '{INDEX} Tour Pricing History'!$4:$4 = ""Current Reservation Fee""
      ),
      MATCH($A229, '{INDEX} Tour Pricing History'!$A:$A, 0)
"&amp;"    ),
    """"
  )
)
"),"")</f>
        <v/>
      </c>
      <c r="O229" s="216"/>
    </row>
    <row r="230">
      <c r="A230" s="216"/>
      <c r="B230" s="223"/>
      <c r="C230" s="216"/>
      <c r="D230" s="224"/>
      <c r="E230" s="225"/>
      <c r="F230" s="216"/>
      <c r="G230" s="226"/>
      <c r="H230" s="227"/>
      <c r="I230" s="226"/>
      <c r="J230" s="226"/>
      <c r="K230" s="213"/>
      <c r="L230" s="214" t="str">
        <f>IFERROR(__xludf.DUMMYFUNCTION("IF(
  $A230 = """",
  """",
  IFERROR(
    INDEX(
      FILTER(
        '{INDEX} Tour Pricing History'!$A:$ZZ,
        '{INDEX} Tour Pricing History'!$4:$4 = ""Current Original Tour Cost""
      ),
      MATCH($A230, '{INDEX} Tour Pricing History'!$A:$A, "&amp;"0)
    ),
    """"
  )
)
"),"")</f>
        <v/>
      </c>
      <c r="M230" s="215" t="str">
        <f>IFERROR(__xludf.DUMMYFUNCTION("IF(
  $A230 = """",
  """",
  IFERROR(
    INDEX(
      FILTER(
        '{INDEX} Tour Pricing History'!$A:$ZZ,
        '{INDEX} Tour Pricing History'!$4:$4 = ""Current Discounted Tour Cost""
      ),
      MATCH($A230, '{INDEX} Tour Pricing History'!$A:$A"&amp;", 0)
    ),
    """"
  )
)
"),"")</f>
        <v/>
      </c>
      <c r="N230" s="214" t="str">
        <f>IFERROR(__xludf.DUMMYFUNCTION("IF(
  $A230 = """",
  """",
  IFERROR(
    INDEX(
      FILTER(
        '{INDEX} Tour Pricing History'!$A:$ZZ,
        '{INDEX} Tour Pricing History'!$4:$4 = ""Current Reservation Fee""
      ),
      MATCH($A230, '{INDEX} Tour Pricing History'!$A:$A, 0)
"&amp;"    ),
    """"
  )
)
"),"")</f>
        <v/>
      </c>
      <c r="O230" s="216"/>
    </row>
    <row r="231">
      <c r="A231" s="216"/>
      <c r="B231" s="223"/>
      <c r="C231" s="216"/>
      <c r="D231" s="224"/>
      <c r="E231" s="225"/>
      <c r="F231" s="216"/>
      <c r="G231" s="226"/>
      <c r="H231" s="227"/>
      <c r="I231" s="226"/>
      <c r="J231" s="226"/>
      <c r="K231" s="213"/>
      <c r="L231" s="214" t="str">
        <f>IFERROR(__xludf.DUMMYFUNCTION("IF(
  $A231 = """",
  """",
  IFERROR(
    INDEX(
      FILTER(
        '{INDEX} Tour Pricing History'!$A:$ZZ,
        '{INDEX} Tour Pricing History'!$4:$4 = ""Current Original Tour Cost""
      ),
      MATCH($A231, '{INDEX} Tour Pricing History'!$A:$A, "&amp;"0)
    ),
    """"
  )
)
"),"")</f>
        <v/>
      </c>
      <c r="M231" s="215" t="str">
        <f>IFERROR(__xludf.DUMMYFUNCTION("IF(
  $A231 = """",
  """",
  IFERROR(
    INDEX(
      FILTER(
        '{INDEX} Tour Pricing History'!$A:$ZZ,
        '{INDEX} Tour Pricing History'!$4:$4 = ""Current Discounted Tour Cost""
      ),
      MATCH($A231, '{INDEX} Tour Pricing History'!$A:$A"&amp;", 0)
    ),
    """"
  )
)
"),"")</f>
        <v/>
      </c>
      <c r="N231" s="214" t="str">
        <f>IFERROR(__xludf.DUMMYFUNCTION("IF(
  $A231 = """",
  """",
  IFERROR(
    INDEX(
      FILTER(
        '{INDEX} Tour Pricing History'!$A:$ZZ,
        '{INDEX} Tour Pricing History'!$4:$4 = ""Current Reservation Fee""
      ),
      MATCH($A231, '{INDEX} Tour Pricing History'!$A:$A, 0)
"&amp;"    ),
    """"
  )
)
"),"")</f>
        <v/>
      </c>
      <c r="O231" s="216"/>
    </row>
    <row r="232">
      <c r="A232" s="216"/>
      <c r="B232" s="223"/>
      <c r="C232" s="216"/>
      <c r="D232" s="224"/>
      <c r="E232" s="225"/>
      <c r="F232" s="216"/>
      <c r="G232" s="226"/>
      <c r="H232" s="227"/>
      <c r="I232" s="226"/>
      <c r="J232" s="226"/>
      <c r="K232" s="213"/>
      <c r="L232" s="214" t="str">
        <f>IFERROR(__xludf.DUMMYFUNCTION("IF(
  $A232 = """",
  """",
  IFERROR(
    INDEX(
      FILTER(
        '{INDEX} Tour Pricing History'!$A:$ZZ,
        '{INDEX} Tour Pricing History'!$4:$4 = ""Current Original Tour Cost""
      ),
      MATCH($A232, '{INDEX} Tour Pricing History'!$A:$A, "&amp;"0)
    ),
    """"
  )
)
"),"")</f>
        <v/>
      </c>
      <c r="M232" s="215" t="str">
        <f>IFERROR(__xludf.DUMMYFUNCTION("IF(
  $A232 = """",
  """",
  IFERROR(
    INDEX(
      FILTER(
        '{INDEX} Tour Pricing History'!$A:$ZZ,
        '{INDEX} Tour Pricing History'!$4:$4 = ""Current Discounted Tour Cost""
      ),
      MATCH($A232, '{INDEX} Tour Pricing History'!$A:$A"&amp;", 0)
    ),
    """"
  )
)
"),"")</f>
        <v/>
      </c>
      <c r="N232" s="214" t="str">
        <f>IFERROR(__xludf.DUMMYFUNCTION("IF(
  $A232 = """",
  """",
  IFERROR(
    INDEX(
      FILTER(
        '{INDEX} Tour Pricing History'!$A:$ZZ,
        '{INDEX} Tour Pricing History'!$4:$4 = ""Current Reservation Fee""
      ),
      MATCH($A232, '{INDEX} Tour Pricing History'!$A:$A, 0)
"&amp;"    ),
    """"
  )
)
"),"")</f>
        <v/>
      </c>
      <c r="O232" s="216"/>
    </row>
    <row r="233">
      <c r="A233" s="216"/>
      <c r="B233" s="223"/>
      <c r="C233" s="216"/>
      <c r="D233" s="224"/>
      <c r="E233" s="225"/>
      <c r="F233" s="216"/>
      <c r="G233" s="226"/>
      <c r="H233" s="227"/>
      <c r="I233" s="226"/>
      <c r="J233" s="226"/>
      <c r="K233" s="213"/>
      <c r="L233" s="214" t="str">
        <f>IFERROR(__xludf.DUMMYFUNCTION("IF(
  $A233 = """",
  """",
  IFERROR(
    INDEX(
      FILTER(
        '{INDEX} Tour Pricing History'!$A:$ZZ,
        '{INDEX} Tour Pricing History'!$4:$4 = ""Current Original Tour Cost""
      ),
      MATCH($A233, '{INDEX} Tour Pricing History'!$A:$A, "&amp;"0)
    ),
    """"
  )
)
"),"")</f>
        <v/>
      </c>
      <c r="M233" s="215" t="str">
        <f>IFERROR(__xludf.DUMMYFUNCTION("IF(
  $A233 = """",
  """",
  IFERROR(
    INDEX(
      FILTER(
        '{INDEX} Tour Pricing History'!$A:$ZZ,
        '{INDEX} Tour Pricing History'!$4:$4 = ""Current Discounted Tour Cost""
      ),
      MATCH($A233, '{INDEX} Tour Pricing History'!$A:$A"&amp;", 0)
    ),
    """"
  )
)
"),"")</f>
        <v/>
      </c>
      <c r="N233" s="214" t="str">
        <f>IFERROR(__xludf.DUMMYFUNCTION("IF(
  $A233 = """",
  """",
  IFERROR(
    INDEX(
      FILTER(
        '{INDEX} Tour Pricing History'!$A:$ZZ,
        '{INDEX} Tour Pricing History'!$4:$4 = ""Current Reservation Fee""
      ),
      MATCH($A233, '{INDEX} Tour Pricing History'!$A:$A, 0)
"&amp;"    ),
    """"
  )
)
"),"")</f>
        <v/>
      </c>
      <c r="O233" s="216"/>
    </row>
    <row r="234">
      <c r="A234" s="216"/>
      <c r="B234" s="223"/>
      <c r="C234" s="216"/>
      <c r="D234" s="224"/>
      <c r="E234" s="225"/>
      <c r="F234" s="216"/>
      <c r="G234" s="226"/>
      <c r="H234" s="227"/>
      <c r="I234" s="226"/>
      <c r="J234" s="226"/>
      <c r="K234" s="213"/>
      <c r="L234" s="214" t="str">
        <f>IFERROR(__xludf.DUMMYFUNCTION("IF(
  $A234 = """",
  """",
  IFERROR(
    INDEX(
      FILTER(
        '{INDEX} Tour Pricing History'!$A:$ZZ,
        '{INDEX} Tour Pricing History'!$4:$4 = ""Current Original Tour Cost""
      ),
      MATCH($A234, '{INDEX} Tour Pricing History'!$A:$A, "&amp;"0)
    ),
    """"
  )
)
"),"")</f>
        <v/>
      </c>
      <c r="M234" s="215" t="str">
        <f>IFERROR(__xludf.DUMMYFUNCTION("IF(
  $A234 = """",
  """",
  IFERROR(
    INDEX(
      FILTER(
        '{INDEX} Tour Pricing History'!$A:$ZZ,
        '{INDEX} Tour Pricing History'!$4:$4 = ""Current Discounted Tour Cost""
      ),
      MATCH($A234, '{INDEX} Tour Pricing History'!$A:$A"&amp;", 0)
    ),
    """"
  )
)
"),"")</f>
        <v/>
      </c>
      <c r="N234" s="214" t="str">
        <f>IFERROR(__xludf.DUMMYFUNCTION("IF(
  $A234 = """",
  """",
  IFERROR(
    INDEX(
      FILTER(
        '{INDEX} Tour Pricing History'!$A:$ZZ,
        '{INDEX} Tour Pricing History'!$4:$4 = ""Current Reservation Fee""
      ),
      MATCH($A234, '{INDEX} Tour Pricing History'!$A:$A, 0)
"&amp;"    ),
    """"
  )
)
"),"")</f>
        <v/>
      </c>
      <c r="O234" s="216"/>
    </row>
    <row r="235">
      <c r="A235" s="216"/>
      <c r="B235" s="223"/>
      <c r="C235" s="216"/>
      <c r="D235" s="224"/>
      <c r="E235" s="225"/>
      <c r="F235" s="216"/>
      <c r="G235" s="226"/>
      <c r="H235" s="227"/>
      <c r="I235" s="226"/>
      <c r="J235" s="226"/>
      <c r="K235" s="213"/>
      <c r="L235" s="214" t="str">
        <f>IFERROR(__xludf.DUMMYFUNCTION("IF(
  $A235 = """",
  """",
  IFERROR(
    INDEX(
      FILTER(
        '{INDEX} Tour Pricing History'!$A:$ZZ,
        '{INDEX} Tour Pricing History'!$4:$4 = ""Current Original Tour Cost""
      ),
      MATCH($A235, '{INDEX} Tour Pricing History'!$A:$A, "&amp;"0)
    ),
    """"
  )
)
"),"")</f>
        <v/>
      </c>
      <c r="M235" s="215" t="str">
        <f>IFERROR(__xludf.DUMMYFUNCTION("IF(
  $A235 = """",
  """",
  IFERROR(
    INDEX(
      FILTER(
        '{INDEX} Tour Pricing History'!$A:$ZZ,
        '{INDEX} Tour Pricing History'!$4:$4 = ""Current Discounted Tour Cost""
      ),
      MATCH($A235, '{INDEX} Tour Pricing History'!$A:$A"&amp;", 0)
    ),
    """"
  )
)
"),"")</f>
        <v/>
      </c>
      <c r="N235" s="214" t="str">
        <f>IFERROR(__xludf.DUMMYFUNCTION("IF(
  $A235 = """",
  """",
  IFERROR(
    INDEX(
      FILTER(
        '{INDEX} Tour Pricing History'!$A:$ZZ,
        '{INDEX} Tour Pricing History'!$4:$4 = ""Current Reservation Fee""
      ),
      MATCH($A235, '{INDEX} Tour Pricing History'!$A:$A, 0)
"&amp;"    ),
    """"
  )
)
"),"")</f>
        <v/>
      </c>
      <c r="O235" s="216"/>
    </row>
    <row r="236">
      <c r="A236" s="216"/>
      <c r="B236" s="223"/>
      <c r="C236" s="216"/>
      <c r="D236" s="224"/>
      <c r="E236" s="225"/>
      <c r="F236" s="216"/>
      <c r="G236" s="226"/>
      <c r="H236" s="227"/>
      <c r="I236" s="226"/>
      <c r="J236" s="226"/>
      <c r="K236" s="213"/>
      <c r="L236" s="214" t="str">
        <f>IFERROR(__xludf.DUMMYFUNCTION("IF(
  $A236 = """",
  """",
  IFERROR(
    INDEX(
      FILTER(
        '{INDEX} Tour Pricing History'!$A:$ZZ,
        '{INDEX} Tour Pricing History'!$4:$4 = ""Current Original Tour Cost""
      ),
      MATCH($A236, '{INDEX} Tour Pricing History'!$A:$A, "&amp;"0)
    ),
    """"
  )
)
"),"")</f>
        <v/>
      </c>
      <c r="M236" s="215" t="str">
        <f>IFERROR(__xludf.DUMMYFUNCTION("IF(
  $A236 = """",
  """",
  IFERROR(
    INDEX(
      FILTER(
        '{INDEX} Tour Pricing History'!$A:$ZZ,
        '{INDEX} Tour Pricing History'!$4:$4 = ""Current Discounted Tour Cost""
      ),
      MATCH($A236, '{INDEX} Tour Pricing History'!$A:$A"&amp;", 0)
    ),
    """"
  )
)
"),"")</f>
        <v/>
      </c>
      <c r="N236" s="214" t="str">
        <f>IFERROR(__xludf.DUMMYFUNCTION("IF(
  $A236 = """",
  """",
  IFERROR(
    INDEX(
      FILTER(
        '{INDEX} Tour Pricing History'!$A:$ZZ,
        '{INDEX} Tour Pricing History'!$4:$4 = ""Current Reservation Fee""
      ),
      MATCH($A236, '{INDEX} Tour Pricing History'!$A:$A, 0)
"&amp;"    ),
    """"
  )
)
"),"")</f>
        <v/>
      </c>
      <c r="O236" s="216"/>
    </row>
    <row r="237">
      <c r="A237" s="216"/>
      <c r="B237" s="223"/>
      <c r="C237" s="216"/>
      <c r="D237" s="224"/>
      <c r="E237" s="225"/>
      <c r="F237" s="216"/>
      <c r="G237" s="226"/>
      <c r="H237" s="227"/>
      <c r="I237" s="226"/>
      <c r="J237" s="226"/>
      <c r="K237" s="213"/>
      <c r="L237" s="214" t="str">
        <f>IFERROR(__xludf.DUMMYFUNCTION("IF(
  $A237 = """",
  """",
  IFERROR(
    INDEX(
      FILTER(
        '{INDEX} Tour Pricing History'!$A:$ZZ,
        '{INDEX} Tour Pricing History'!$4:$4 = ""Current Original Tour Cost""
      ),
      MATCH($A237, '{INDEX} Tour Pricing History'!$A:$A, "&amp;"0)
    ),
    """"
  )
)
"),"")</f>
        <v/>
      </c>
      <c r="M237" s="215" t="str">
        <f>IFERROR(__xludf.DUMMYFUNCTION("IF(
  $A237 = """",
  """",
  IFERROR(
    INDEX(
      FILTER(
        '{INDEX} Tour Pricing History'!$A:$ZZ,
        '{INDEX} Tour Pricing History'!$4:$4 = ""Current Discounted Tour Cost""
      ),
      MATCH($A237, '{INDEX} Tour Pricing History'!$A:$A"&amp;", 0)
    ),
    """"
  )
)
"),"")</f>
        <v/>
      </c>
      <c r="N237" s="214" t="str">
        <f>IFERROR(__xludf.DUMMYFUNCTION("IF(
  $A237 = """",
  """",
  IFERROR(
    INDEX(
      FILTER(
        '{INDEX} Tour Pricing History'!$A:$ZZ,
        '{INDEX} Tour Pricing History'!$4:$4 = ""Current Reservation Fee""
      ),
      MATCH($A237, '{INDEX} Tour Pricing History'!$A:$A, 0)
"&amp;"    ),
    """"
  )
)
"),"")</f>
        <v/>
      </c>
      <c r="O237" s="216"/>
    </row>
    <row r="238">
      <c r="A238" s="216"/>
      <c r="B238" s="223"/>
      <c r="C238" s="216"/>
      <c r="D238" s="224"/>
      <c r="E238" s="225"/>
      <c r="F238" s="216"/>
      <c r="G238" s="226"/>
      <c r="H238" s="227"/>
      <c r="I238" s="226"/>
      <c r="J238" s="226"/>
      <c r="K238" s="213"/>
      <c r="L238" s="214" t="str">
        <f>IFERROR(__xludf.DUMMYFUNCTION("IF(
  $A238 = """",
  """",
  IFERROR(
    INDEX(
      FILTER(
        '{INDEX} Tour Pricing History'!$A:$ZZ,
        '{INDEX} Tour Pricing History'!$4:$4 = ""Current Original Tour Cost""
      ),
      MATCH($A238, '{INDEX} Tour Pricing History'!$A:$A, "&amp;"0)
    ),
    """"
  )
)
"),"")</f>
        <v/>
      </c>
      <c r="M238" s="215" t="str">
        <f>IFERROR(__xludf.DUMMYFUNCTION("IF(
  $A238 = """",
  """",
  IFERROR(
    INDEX(
      FILTER(
        '{INDEX} Tour Pricing History'!$A:$ZZ,
        '{INDEX} Tour Pricing History'!$4:$4 = ""Current Discounted Tour Cost""
      ),
      MATCH($A238, '{INDEX} Tour Pricing History'!$A:$A"&amp;", 0)
    ),
    """"
  )
)
"),"")</f>
        <v/>
      </c>
      <c r="N238" s="214" t="str">
        <f>IFERROR(__xludf.DUMMYFUNCTION("IF(
  $A238 = """",
  """",
  IFERROR(
    INDEX(
      FILTER(
        '{INDEX} Tour Pricing History'!$A:$ZZ,
        '{INDEX} Tour Pricing History'!$4:$4 = ""Current Reservation Fee""
      ),
      MATCH($A238, '{INDEX} Tour Pricing History'!$A:$A, 0)
"&amp;"    ),
    """"
  )
)
"),"")</f>
        <v/>
      </c>
      <c r="O238" s="216"/>
    </row>
    <row r="239">
      <c r="A239" s="216"/>
      <c r="B239" s="223"/>
      <c r="C239" s="216"/>
      <c r="D239" s="224"/>
      <c r="E239" s="225"/>
      <c r="F239" s="216"/>
      <c r="G239" s="226"/>
      <c r="H239" s="227"/>
      <c r="I239" s="226"/>
      <c r="J239" s="226"/>
      <c r="K239" s="213"/>
      <c r="L239" s="214" t="str">
        <f>IFERROR(__xludf.DUMMYFUNCTION("IF(
  $A239 = """",
  """",
  IFERROR(
    INDEX(
      FILTER(
        '{INDEX} Tour Pricing History'!$A:$ZZ,
        '{INDEX} Tour Pricing History'!$4:$4 = ""Current Original Tour Cost""
      ),
      MATCH($A239, '{INDEX} Tour Pricing History'!$A:$A, "&amp;"0)
    ),
    """"
  )
)
"),"")</f>
        <v/>
      </c>
      <c r="M239" s="215" t="str">
        <f>IFERROR(__xludf.DUMMYFUNCTION("IF(
  $A239 = """",
  """",
  IFERROR(
    INDEX(
      FILTER(
        '{INDEX} Tour Pricing History'!$A:$ZZ,
        '{INDEX} Tour Pricing History'!$4:$4 = ""Current Discounted Tour Cost""
      ),
      MATCH($A239, '{INDEX} Tour Pricing History'!$A:$A"&amp;", 0)
    ),
    """"
  )
)
"),"")</f>
        <v/>
      </c>
      <c r="N239" s="214" t="str">
        <f>IFERROR(__xludf.DUMMYFUNCTION("IF(
  $A239 = """",
  """",
  IFERROR(
    INDEX(
      FILTER(
        '{INDEX} Tour Pricing History'!$A:$ZZ,
        '{INDEX} Tour Pricing History'!$4:$4 = ""Current Reservation Fee""
      ),
      MATCH($A239, '{INDEX} Tour Pricing History'!$A:$A, 0)
"&amp;"    ),
    """"
  )
)
"),"")</f>
        <v/>
      </c>
      <c r="O239" s="216"/>
    </row>
    <row r="240">
      <c r="A240" s="216"/>
      <c r="B240" s="223"/>
      <c r="C240" s="216"/>
      <c r="D240" s="224"/>
      <c r="E240" s="225"/>
      <c r="F240" s="216"/>
      <c r="G240" s="226"/>
      <c r="H240" s="227"/>
      <c r="I240" s="226"/>
      <c r="J240" s="226"/>
      <c r="K240" s="213"/>
      <c r="L240" s="214" t="str">
        <f>IFERROR(__xludf.DUMMYFUNCTION("IF(
  $A240 = """",
  """",
  IFERROR(
    INDEX(
      FILTER(
        '{INDEX} Tour Pricing History'!$A:$ZZ,
        '{INDEX} Tour Pricing History'!$4:$4 = ""Current Original Tour Cost""
      ),
      MATCH($A240, '{INDEX} Tour Pricing History'!$A:$A, "&amp;"0)
    ),
    """"
  )
)
"),"")</f>
        <v/>
      </c>
      <c r="M240" s="215" t="str">
        <f>IFERROR(__xludf.DUMMYFUNCTION("IF(
  $A240 = """",
  """",
  IFERROR(
    INDEX(
      FILTER(
        '{INDEX} Tour Pricing History'!$A:$ZZ,
        '{INDEX} Tour Pricing History'!$4:$4 = ""Current Discounted Tour Cost""
      ),
      MATCH($A240, '{INDEX} Tour Pricing History'!$A:$A"&amp;", 0)
    ),
    """"
  )
)
"),"")</f>
        <v/>
      </c>
      <c r="N240" s="214" t="str">
        <f>IFERROR(__xludf.DUMMYFUNCTION("IF(
  $A240 = """",
  """",
  IFERROR(
    INDEX(
      FILTER(
        '{INDEX} Tour Pricing History'!$A:$ZZ,
        '{INDEX} Tour Pricing History'!$4:$4 = ""Current Reservation Fee""
      ),
      MATCH($A240, '{INDEX} Tour Pricing History'!$A:$A, 0)
"&amp;"    ),
    """"
  )
)
"),"")</f>
        <v/>
      </c>
      <c r="O240" s="216"/>
    </row>
    <row r="241">
      <c r="A241" s="216"/>
      <c r="B241" s="223"/>
      <c r="C241" s="216"/>
      <c r="D241" s="224"/>
      <c r="E241" s="225"/>
      <c r="F241" s="216"/>
      <c r="G241" s="226"/>
      <c r="H241" s="227"/>
      <c r="I241" s="226"/>
      <c r="J241" s="226"/>
      <c r="K241" s="213"/>
      <c r="L241" s="214" t="str">
        <f>IFERROR(__xludf.DUMMYFUNCTION("IF(
  $A241 = """",
  """",
  IFERROR(
    INDEX(
      FILTER(
        '{INDEX} Tour Pricing History'!$A:$ZZ,
        '{INDEX} Tour Pricing History'!$4:$4 = ""Current Original Tour Cost""
      ),
      MATCH($A241, '{INDEX} Tour Pricing History'!$A:$A, "&amp;"0)
    ),
    """"
  )
)
"),"")</f>
        <v/>
      </c>
      <c r="M241" s="215" t="str">
        <f>IFERROR(__xludf.DUMMYFUNCTION("IF(
  $A241 = """",
  """",
  IFERROR(
    INDEX(
      FILTER(
        '{INDEX} Tour Pricing History'!$A:$ZZ,
        '{INDEX} Tour Pricing History'!$4:$4 = ""Current Discounted Tour Cost""
      ),
      MATCH($A241, '{INDEX} Tour Pricing History'!$A:$A"&amp;", 0)
    ),
    """"
  )
)
"),"")</f>
        <v/>
      </c>
      <c r="N241" s="214" t="str">
        <f>IFERROR(__xludf.DUMMYFUNCTION("IF(
  $A241 = """",
  """",
  IFERROR(
    INDEX(
      FILTER(
        '{INDEX} Tour Pricing History'!$A:$ZZ,
        '{INDEX} Tour Pricing History'!$4:$4 = ""Current Reservation Fee""
      ),
      MATCH($A241, '{INDEX} Tour Pricing History'!$A:$A, 0)
"&amp;"    ),
    """"
  )
)
"),"")</f>
        <v/>
      </c>
      <c r="O241" s="216"/>
    </row>
    <row r="242">
      <c r="A242" s="216"/>
      <c r="B242" s="223"/>
      <c r="C242" s="216"/>
      <c r="D242" s="224"/>
      <c r="E242" s="225"/>
      <c r="F242" s="216"/>
      <c r="G242" s="226"/>
      <c r="H242" s="227"/>
      <c r="I242" s="226"/>
      <c r="J242" s="226"/>
      <c r="K242" s="213"/>
      <c r="L242" s="214" t="str">
        <f>IFERROR(__xludf.DUMMYFUNCTION("IF(
  $A242 = """",
  """",
  IFERROR(
    INDEX(
      FILTER(
        '{INDEX} Tour Pricing History'!$A:$ZZ,
        '{INDEX} Tour Pricing History'!$4:$4 = ""Current Original Tour Cost""
      ),
      MATCH($A242, '{INDEX} Tour Pricing History'!$A:$A, "&amp;"0)
    ),
    """"
  )
)
"),"")</f>
        <v/>
      </c>
      <c r="M242" s="215" t="str">
        <f>IFERROR(__xludf.DUMMYFUNCTION("IF(
  $A242 = """",
  """",
  IFERROR(
    INDEX(
      FILTER(
        '{INDEX} Tour Pricing History'!$A:$ZZ,
        '{INDEX} Tour Pricing History'!$4:$4 = ""Current Discounted Tour Cost""
      ),
      MATCH($A242, '{INDEX} Tour Pricing History'!$A:$A"&amp;", 0)
    ),
    """"
  )
)
"),"")</f>
        <v/>
      </c>
      <c r="N242" s="214" t="str">
        <f>IFERROR(__xludf.DUMMYFUNCTION("IF(
  $A242 = """",
  """",
  IFERROR(
    INDEX(
      FILTER(
        '{INDEX} Tour Pricing History'!$A:$ZZ,
        '{INDEX} Tour Pricing History'!$4:$4 = ""Current Reservation Fee""
      ),
      MATCH($A242, '{INDEX} Tour Pricing History'!$A:$A, 0)
"&amp;"    ),
    """"
  )
)
"),"")</f>
        <v/>
      </c>
      <c r="O242" s="216"/>
    </row>
    <row r="243">
      <c r="A243" s="216"/>
      <c r="B243" s="223"/>
      <c r="C243" s="216"/>
      <c r="D243" s="224"/>
      <c r="E243" s="225"/>
      <c r="F243" s="216"/>
      <c r="G243" s="226"/>
      <c r="H243" s="227"/>
      <c r="I243" s="226"/>
      <c r="J243" s="226"/>
      <c r="K243" s="213"/>
      <c r="L243" s="214" t="str">
        <f>IFERROR(__xludf.DUMMYFUNCTION("IF(
  $A243 = """",
  """",
  IFERROR(
    INDEX(
      FILTER(
        '{INDEX} Tour Pricing History'!$A:$ZZ,
        '{INDEX} Tour Pricing History'!$4:$4 = ""Current Original Tour Cost""
      ),
      MATCH($A243, '{INDEX} Tour Pricing History'!$A:$A, "&amp;"0)
    ),
    """"
  )
)
"),"")</f>
        <v/>
      </c>
      <c r="M243" s="215" t="str">
        <f>IFERROR(__xludf.DUMMYFUNCTION("IF(
  $A243 = """",
  """",
  IFERROR(
    INDEX(
      FILTER(
        '{INDEX} Tour Pricing History'!$A:$ZZ,
        '{INDEX} Tour Pricing History'!$4:$4 = ""Current Discounted Tour Cost""
      ),
      MATCH($A243, '{INDEX} Tour Pricing History'!$A:$A"&amp;", 0)
    ),
    """"
  )
)
"),"")</f>
        <v/>
      </c>
      <c r="N243" s="214" t="str">
        <f>IFERROR(__xludf.DUMMYFUNCTION("IF(
  $A243 = """",
  """",
  IFERROR(
    INDEX(
      FILTER(
        '{INDEX} Tour Pricing History'!$A:$ZZ,
        '{INDEX} Tour Pricing History'!$4:$4 = ""Current Reservation Fee""
      ),
      MATCH($A243, '{INDEX} Tour Pricing History'!$A:$A, 0)
"&amp;"    ),
    """"
  )
)
"),"")</f>
        <v/>
      </c>
      <c r="O243" s="216"/>
    </row>
    <row r="244">
      <c r="A244" s="216"/>
      <c r="B244" s="223"/>
      <c r="C244" s="216"/>
      <c r="D244" s="224"/>
      <c r="E244" s="225"/>
      <c r="F244" s="216"/>
      <c r="G244" s="226"/>
      <c r="H244" s="227"/>
      <c r="I244" s="226"/>
      <c r="J244" s="226"/>
      <c r="K244" s="213"/>
      <c r="L244" s="214" t="str">
        <f>IFERROR(__xludf.DUMMYFUNCTION("IF(
  $A244 = """",
  """",
  IFERROR(
    INDEX(
      FILTER(
        '{INDEX} Tour Pricing History'!$A:$ZZ,
        '{INDEX} Tour Pricing History'!$4:$4 = ""Current Original Tour Cost""
      ),
      MATCH($A244, '{INDEX} Tour Pricing History'!$A:$A, "&amp;"0)
    ),
    """"
  )
)
"),"")</f>
        <v/>
      </c>
      <c r="M244" s="215" t="str">
        <f>IFERROR(__xludf.DUMMYFUNCTION("IF(
  $A244 = """",
  """",
  IFERROR(
    INDEX(
      FILTER(
        '{INDEX} Tour Pricing History'!$A:$ZZ,
        '{INDEX} Tour Pricing History'!$4:$4 = ""Current Discounted Tour Cost""
      ),
      MATCH($A244, '{INDEX} Tour Pricing History'!$A:$A"&amp;", 0)
    ),
    """"
  )
)
"),"")</f>
        <v/>
      </c>
      <c r="N244" s="214" t="str">
        <f>IFERROR(__xludf.DUMMYFUNCTION("IF(
  $A244 = """",
  """",
  IFERROR(
    INDEX(
      FILTER(
        '{INDEX} Tour Pricing History'!$A:$ZZ,
        '{INDEX} Tour Pricing History'!$4:$4 = ""Current Reservation Fee""
      ),
      MATCH($A244, '{INDEX} Tour Pricing History'!$A:$A, 0)
"&amp;"    ),
    """"
  )
)
"),"")</f>
        <v/>
      </c>
      <c r="O244" s="216"/>
    </row>
    <row r="245">
      <c r="A245" s="216"/>
      <c r="B245" s="223"/>
      <c r="C245" s="216"/>
      <c r="D245" s="224"/>
      <c r="E245" s="225"/>
      <c r="F245" s="216"/>
      <c r="G245" s="226"/>
      <c r="H245" s="227"/>
      <c r="I245" s="226"/>
      <c r="J245" s="226"/>
      <c r="K245" s="213"/>
      <c r="L245" s="214" t="str">
        <f>IFERROR(__xludf.DUMMYFUNCTION("IF(
  $A245 = """",
  """",
  IFERROR(
    INDEX(
      FILTER(
        '{INDEX} Tour Pricing History'!$A:$ZZ,
        '{INDEX} Tour Pricing History'!$4:$4 = ""Current Original Tour Cost""
      ),
      MATCH($A245, '{INDEX} Tour Pricing History'!$A:$A, "&amp;"0)
    ),
    """"
  )
)
"),"")</f>
        <v/>
      </c>
      <c r="M245" s="215" t="str">
        <f>IFERROR(__xludf.DUMMYFUNCTION("IF(
  $A245 = """",
  """",
  IFERROR(
    INDEX(
      FILTER(
        '{INDEX} Tour Pricing History'!$A:$ZZ,
        '{INDEX} Tour Pricing History'!$4:$4 = ""Current Discounted Tour Cost""
      ),
      MATCH($A245, '{INDEX} Tour Pricing History'!$A:$A"&amp;", 0)
    ),
    """"
  )
)
"),"")</f>
        <v/>
      </c>
      <c r="N245" s="214" t="str">
        <f>IFERROR(__xludf.DUMMYFUNCTION("IF(
  $A245 = """",
  """",
  IFERROR(
    INDEX(
      FILTER(
        '{INDEX} Tour Pricing History'!$A:$ZZ,
        '{INDEX} Tour Pricing History'!$4:$4 = ""Current Reservation Fee""
      ),
      MATCH($A245, '{INDEX} Tour Pricing History'!$A:$A, 0)
"&amp;"    ),
    """"
  )
)
"),"")</f>
        <v/>
      </c>
      <c r="O245" s="216"/>
    </row>
    <row r="246">
      <c r="A246" s="216"/>
      <c r="B246" s="223"/>
      <c r="C246" s="216"/>
      <c r="D246" s="224"/>
      <c r="E246" s="225"/>
      <c r="F246" s="216"/>
      <c r="G246" s="226"/>
      <c r="H246" s="227"/>
      <c r="I246" s="226"/>
      <c r="J246" s="226"/>
      <c r="K246" s="213"/>
      <c r="L246" s="214" t="str">
        <f>IFERROR(__xludf.DUMMYFUNCTION("IF(
  $A246 = """",
  """",
  IFERROR(
    INDEX(
      FILTER(
        '{INDEX} Tour Pricing History'!$A:$ZZ,
        '{INDEX} Tour Pricing History'!$4:$4 = ""Current Original Tour Cost""
      ),
      MATCH($A246, '{INDEX} Tour Pricing History'!$A:$A, "&amp;"0)
    ),
    """"
  )
)
"),"")</f>
        <v/>
      </c>
      <c r="M246" s="215" t="str">
        <f>IFERROR(__xludf.DUMMYFUNCTION("IF(
  $A246 = """",
  """",
  IFERROR(
    INDEX(
      FILTER(
        '{INDEX} Tour Pricing History'!$A:$ZZ,
        '{INDEX} Tour Pricing History'!$4:$4 = ""Current Discounted Tour Cost""
      ),
      MATCH($A246, '{INDEX} Tour Pricing History'!$A:$A"&amp;", 0)
    ),
    """"
  )
)
"),"")</f>
        <v/>
      </c>
      <c r="N246" s="214" t="str">
        <f>IFERROR(__xludf.DUMMYFUNCTION("IF(
  $A246 = """",
  """",
  IFERROR(
    INDEX(
      FILTER(
        '{INDEX} Tour Pricing History'!$A:$ZZ,
        '{INDEX} Tour Pricing History'!$4:$4 = ""Current Reservation Fee""
      ),
      MATCH($A246, '{INDEX} Tour Pricing History'!$A:$A, 0)
"&amp;"    ),
    """"
  )
)
"),"")</f>
        <v/>
      </c>
      <c r="O246" s="216"/>
    </row>
    <row r="247">
      <c r="A247" s="216"/>
      <c r="B247" s="223"/>
      <c r="C247" s="216"/>
      <c r="D247" s="224"/>
      <c r="E247" s="225"/>
      <c r="F247" s="216"/>
      <c r="G247" s="226"/>
      <c r="H247" s="227"/>
      <c r="I247" s="226"/>
      <c r="J247" s="226"/>
      <c r="K247" s="213"/>
      <c r="L247" s="214" t="str">
        <f>IFERROR(__xludf.DUMMYFUNCTION("IF(
  $A247 = """",
  """",
  IFERROR(
    INDEX(
      FILTER(
        '{INDEX} Tour Pricing History'!$A:$ZZ,
        '{INDEX} Tour Pricing History'!$4:$4 = ""Current Original Tour Cost""
      ),
      MATCH($A247, '{INDEX} Tour Pricing History'!$A:$A, "&amp;"0)
    ),
    """"
  )
)
"),"")</f>
        <v/>
      </c>
      <c r="M247" s="215" t="str">
        <f>IFERROR(__xludf.DUMMYFUNCTION("IF(
  $A247 = """",
  """",
  IFERROR(
    INDEX(
      FILTER(
        '{INDEX} Tour Pricing History'!$A:$ZZ,
        '{INDEX} Tour Pricing History'!$4:$4 = ""Current Discounted Tour Cost""
      ),
      MATCH($A247, '{INDEX} Tour Pricing History'!$A:$A"&amp;", 0)
    ),
    """"
  )
)
"),"")</f>
        <v/>
      </c>
      <c r="N247" s="214" t="str">
        <f>IFERROR(__xludf.DUMMYFUNCTION("IF(
  $A247 = """",
  """",
  IFERROR(
    INDEX(
      FILTER(
        '{INDEX} Tour Pricing History'!$A:$ZZ,
        '{INDEX} Tour Pricing History'!$4:$4 = ""Current Reservation Fee""
      ),
      MATCH($A247, '{INDEX} Tour Pricing History'!$A:$A, 0)
"&amp;"    ),
    """"
  )
)
"),"")</f>
        <v/>
      </c>
      <c r="O247" s="216"/>
    </row>
    <row r="248">
      <c r="A248" s="216"/>
      <c r="B248" s="223"/>
      <c r="C248" s="216"/>
      <c r="D248" s="224"/>
      <c r="E248" s="225"/>
      <c r="F248" s="216"/>
      <c r="G248" s="226"/>
      <c r="H248" s="227"/>
      <c r="I248" s="226"/>
      <c r="J248" s="226"/>
      <c r="K248" s="213"/>
      <c r="L248" s="214" t="str">
        <f>IFERROR(__xludf.DUMMYFUNCTION("IF(
  $A248 = """",
  """",
  IFERROR(
    INDEX(
      FILTER(
        '{INDEX} Tour Pricing History'!$A:$ZZ,
        '{INDEX} Tour Pricing History'!$4:$4 = ""Current Original Tour Cost""
      ),
      MATCH($A248, '{INDEX} Tour Pricing History'!$A:$A, "&amp;"0)
    ),
    """"
  )
)
"),"")</f>
        <v/>
      </c>
      <c r="M248" s="215" t="str">
        <f>IFERROR(__xludf.DUMMYFUNCTION("IF(
  $A248 = """",
  """",
  IFERROR(
    INDEX(
      FILTER(
        '{INDEX} Tour Pricing History'!$A:$ZZ,
        '{INDEX} Tour Pricing History'!$4:$4 = ""Current Discounted Tour Cost""
      ),
      MATCH($A248, '{INDEX} Tour Pricing History'!$A:$A"&amp;", 0)
    ),
    """"
  )
)
"),"")</f>
        <v/>
      </c>
      <c r="N248" s="214" t="str">
        <f>IFERROR(__xludf.DUMMYFUNCTION("IF(
  $A248 = """",
  """",
  IFERROR(
    INDEX(
      FILTER(
        '{INDEX} Tour Pricing History'!$A:$ZZ,
        '{INDEX} Tour Pricing History'!$4:$4 = ""Current Reservation Fee""
      ),
      MATCH($A248, '{INDEX} Tour Pricing History'!$A:$A, 0)
"&amp;"    ),
    """"
  )
)
"),"")</f>
        <v/>
      </c>
      <c r="O248" s="216"/>
    </row>
    <row r="249">
      <c r="A249" s="216"/>
      <c r="B249" s="223"/>
      <c r="C249" s="216"/>
      <c r="D249" s="224"/>
      <c r="E249" s="225"/>
      <c r="F249" s="216"/>
      <c r="G249" s="226"/>
      <c r="H249" s="227"/>
      <c r="I249" s="226"/>
      <c r="J249" s="226"/>
      <c r="K249" s="213"/>
      <c r="L249" s="214" t="str">
        <f>IFERROR(__xludf.DUMMYFUNCTION("IF(
  $A249 = """",
  """",
  IFERROR(
    INDEX(
      FILTER(
        '{INDEX} Tour Pricing History'!$A:$ZZ,
        '{INDEX} Tour Pricing History'!$4:$4 = ""Current Original Tour Cost""
      ),
      MATCH($A249, '{INDEX} Tour Pricing History'!$A:$A, "&amp;"0)
    ),
    """"
  )
)
"),"")</f>
        <v/>
      </c>
      <c r="M249" s="215" t="str">
        <f>IFERROR(__xludf.DUMMYFUNCTION("IF(
  $A249 = """",
  """",
  IFERROR(
    INDEX(
      FILTER(
        '{INDEX} Tour Pricing History'!$A:$ZZ,
        '{INDEX} Tour Pricing History'!$4:$4 = ""Current Discounted Tour Cost""
      ),
      MATCH($A249, '{INDEX} Tour Pricing History'!$A:$A"&amp;", 0)
    ),
    """"
  )
)
"),"")</f>
        <v/>
      </c>
      <c r="N249" s="214" t="str">
        <f>IFERROR(__xludf.DUMMYFUNCTION("IF(
  $A249 = """",
  """",
  IFERROR(
    INDEX(
      FILTER(
        '{INDEX} Tour Pricing History'!$A:$ZZ,
        '{INDEX} Tour Pricing History'!$4:$4 = ""Current Reservation Fee""
      ),
      MATCH($A249, '{INDEX} Tour Pricing History'!$A:$A, 0)
"&amp;"    ),
    """"
  )
)
"),"")</f>
        <v/>
      </c>
      <c r="O249" s="216"/>
    </row>
    <row r="250">
      <c r="A250" s="216"/>
      <c r="B250" s="223"/>
      <c r="C250" s="216"/>
      <c r="D250" s="224"/>
      <c r="E250" s="225"/>
      <c r="F250" s="216"/>
      <c r="G250" s="226"/>
      <c r="H250" s="227"/>
      <c r="I250" s="226"/>
      <c r="J250" s="226"/>
      <c r="K250" s="213"/>
      <c r="L250" s="214" t="str">
        <f>IFERROR(__xludf.DUMMYFUNCTION("IF(
  $A250 = """",
  """",
  IFERROR(
    INDEX(
      FILTER(
        '{INDEX} Tour Pricing History'!$A:$ZZ,
        '{INDEX} Tour Pricing History'!$4:$4 = ""Current Original Tour Cost""
      ),
      MATCH($A250, '{INDEX} Tour Pricing History'!$A:$A, "&amp;"0)
    ),
    """"
  )
)
"),"")</f>
        <v/>
      </c>
      <c r="M250" s="215" t="str">
        <f>IFERROR(__xludf.DUMMYFUNCTION("IF(
  $A250 = """",
  """",
  IFERROR(
    INDEX(
      FILTER(
        '{INDEX} Tour Pricing History'!$A:$ZZ,
        '{INDEX} Tour Pricing History'!$4:$4 = ""Current Discounted Tour Cost""
      ),
      MATCH($A250, '{INDEX} Tour Pricing History'!$A:$A"&amp;", 0)
    ),
    """"
  )
)
"),"")</f>
        <v/>
      </c>
      <c r="N250" s="214" t="str">
        <f>IFERROR(__xludf.DUMMYFUNCTION("IF(
  $A250 = """",
  """",
  IFERROR(
    INDEX(
      FILTER(
        '{INDEX} Tour Pricing History'!$A:$ZZ,
        '{INDEX} Tour Pricing History'!$4:$4 = ""Current Reservation Fee""
      ),
      MATCH($A250, '{INDEX} Tour Pricing History'!$A:$A, 0)
"&amp;"    ),
    """"
  )
)
"),"")</f>
        <v/>
      </c>
      <c r="O250" s="216"/>
    </row>
    <row r="251">
      <c r="A251" s="216"/>
      <c r="B251" s="223"/>
      <c r="C251" s="216"/>
      <c r="D251" s="224"/>
      <c r="E251" s="225"/>
      <c r="F251" s="216"/>
      <c r="G251" s="226"/>
      <c r="H251" s="227"/>
      <c r="I251" s="226"/>
      <c r="J251" s="226"/>
      <c r="K251" s="213"/>
      <c r="L251" s="214" t="str">
        <f>IFERROR(__xludf.DUMMYFUNCTION("IF(
  $A251 = """",
  """",
  IFERROR(
    INDEX(
      FILTER(
        '{INDEX} Tour Pricing History'!$A:$ZZ,
        '{INDEX} Tour Pricing History'!$4:$4 = ""Current Original Tour Cost""
      ),
      MATCH($A251, '{INDEX} Tour Pricing History'!$A:$A, "&amp;"0)
    ),
    """"
  )
)
"),"")</f>
        <v/>
      </c>
      <c r="M251" s="215" t="str">
        <f>IFERROR(__xludf.DUMMYFUNCTION("IF(
  $A251 = """",
  """",
  IFERROR(
    INDEX(
      FILTER(
        '{INDEX} Tour Pricing History'!$A:$ZZ,
        '{INDEX} Tour Pricing History'!$4:$4 = ""Current Discounted Tour Cost""
      ),
      MATCH($A251, '{INDEX} Tour Pricing History'!$A:$A"&amp;", 0)
    ),
    """"
  )
)
"),"")</f>
        <v/>
      </c>
      <c r="N251" s="214" t="str">
        <f>IFERROR(__xludf.DUMMYFUNCTION("IF(
  $A251 = """",
  """",
  IFERROR(
    INDEX(
      FILTER(
        '{INDEX} Tour Pricing History'!$A:$ZZ,
        '{INDEX} Tour Pricing History'!$4:$4 = ""Current Reservation Fee""
      ),
      MATCH($A251, '{INDEX} Tour Pricing History'!$A:$A, 0)
"&amp;"    ),
    """"
  )
)
"),"")</f>
        <v/>
      </c>
      <c r="O251" s="216"/>
    </row>
    <row r="252">
      <c r="A252" s="216"/>
      <c r="B252" s="223"/>
      <c r="C252" s="216"/>
      <c r="D252" s="224"/>
      <c r="E252" s="225"/>
      <c r="F252" s="216"/>
      <c r="G252" s="226"/>
      <c r="H252" s="227"/>
      <c r="I252" s="226"/>
      <c r="J252" s="226"/>
      <c r="K252" s="213"/>
      <c r="L252" s="214" t="str">
        <f>IFERROR(__xludf.DUMMYFUNCTION("IF(
  $A252 = """",
  """",
  IFERROR(
    INDEX(
      FILTER(
        '{INDEX} Tour Pricing History'!$A:$ZZ,
        '{INDEX} Tour Pricing History'!$4:$4 = ""Current Original Tour Cost""
      ),
      MATCH($A252, '{INDEX} Tour Pricing History'!$A:$A, "&amp;"0)
    ),
    """"
  )
)
"),"")</f>
        <v/>
      </c>
      <c r="M252" s="215" t="str">
        <f>IFERROR(__xludf.DUMMYFUNCTION("IF(
  $A252 = """",
  """",
  IFERROR(
    INDEX(
      FILTER(
        '{INDEX} Tour Pricing History'!$A:$ZZ,
        '{INDEX} Tour Pricing History'!$4:$4 = ""Current Discounted Tour Cost""
      ),
      MATCH($A252, '{INDEX} Tour Pricing History'!$A:$A"&amp;", 0)
    ),
    """"
  )
)
"),"")</f>
        <v/>
      </c>
      <c r="N252" s="214" t="str">
        <f>IFERROR(__xludf.DUMMYFUNCTION("IF(
  $A252 = """",
  """",
  IFERROR(
    INDEX(
      FILTER(
        '{INDEX} Tour Pricing History'!$A:$ZZ,
        '{INDEX} Tour Pricing History'!$4:$4 = ""Current Reservation Fee""
      ),
      MATCH($A252, '{INDEX} Tour Pricing History'!$A:$A, 0)
"&amp;"    ),
    """"
  )
)
"),"")</f>
        <v/>
      </c>
      <c r="O252" s="216"/>
    </row>
    <row r="253">
      <c r="A253" s="216"/>
      <c r="B253" s="223"/>
      <c r="C253" s="216"/>
      <c r="D253" s="224"/>
      <c r="E253" s="225"/>
      <c r="F253" s="216"/>
      <c r="G253" s="226"/>
      <c r="H253" s="227"/>
      <c r="I253" s="226"/>
      <c r="J253" s="226"/>
      <c r="K253" s="213"/>
      <c r="L253" s="214" t="str">
        <f>IFERROR(__xludf.DUMMYFUNCTION("IF(
  $A253 = """",
  """",
  IFERROR(
    INDEX(
      FILTER(
        '{INDEX} Tour Pricing History'!$A:$ZZ,
        '{INDEX} Tour Pricing History'!$4:$4 = ""Current Original Tour Cost""
      ),
      MATCH($A253, '{INDEX} Tour Pricing History'!$A:$A, "&amp;"0)
    ),
    """"
  )
)
"),"")</f>
        <v/>
      </c>
      <c r="M253" s="215" t="str">
        <f>IFERROR(__xludf.DUMMYFUNCTION("IF(
  $A253 = """",
  """",
  IFERROR(
    INDEX(
      FILTER(
        '{INDEX} Tour Pricing History'!$A:$ZZ,
        '{INDEX} Tour Pricing History'!$4:$4 = ""Current Discounted Tour Cost""
      ),
      MATCH($A253, '{INDEX} Tour Pricing History'!$A:$A"&amp;", 0)
    ),
    """"
  )
)
"),"")</f>
        <v/>
      </c>
      <c r="N253" s="214" t="str">
        <f>IFERROR(__xludf.DUMMYFUNCTION("IF(
  $A253 = """",
  """",
  IFERROR(
    INDEX(
      FILTER(
        '{INDEX} Tour Pricing History'!$A:$ZZ,
        '{INDEX} Tour Pricing History'!$4:$4 = ""Current Reservation Fee""
      ),
      MATCH($A253, '{INDEX} Tour Pricing History'!$A:$A, 0)
"&amp;"    ),
    """"
  )
)
"),"")</f>
        <v/>
      </c>
      <c r="O253" s="216"/>
    </row>
    <row r="254">
      <c r="A254" s="216"/>
      <c r="B254" s="223"/>
      <c r="C254" s="216"/>
      <c r="D254" s="224"/>
      <c r="E254" s="225"/>
      <c r="F254" s="216"/>
      <c r="G254" s="226"/>
      <c r="H254" s="227"/>
      <c r="I254" s="226"/>
      <c r="J254" s="226"/>
      <c r="K254" s="213"/>
      <c r="L254" s="214" t="str">
        <f>IFERROR(__xludf.DUMMYFUNCTION("IF(
  $A254 = """",
  """",
  IFERROR(
    INDEX(
      FILTER(
        '{INDEX} Tour Pricing History'!$A:$ZZ,
        '{INDEX} Tour Pricing History'!$4:$4 = ""Current Original Tour Cost""
      ),
      MATCH($A254, '{INDEX} Tour Pricing History'!$A:$A, "&amp;"0)
    ),
    """"
  )
)
"),"")</f>
        <v/>
      </c>
      <c r="M254" s="215" t="str">
        <f>IFERROR(__xludf.DUMMYFUNCTION("IF(
  $A254 = """",
  """",
  IFERROR(
    INDEX(
      FILTER(
        '{INDEX} Tour Pricing History'!$A:$ZZ,
        '{INDEX} Tour Pricing History'!$4:$4 = ""Current Discounted Tour Cost""
      ),
      MATCH($A254, '{INDEX} Tour Pricing History'!$A:$A"&amp;", 0)
    ),
    """"
  )
)
"),"")</f>
        <v/>
      </c>
      <c r="N254" s="214" t="str">
        <f>IFERROR(__xludf.DUMMYFUNCTION("IF(
  $A254 = """",
  """",
  IFERROR(
    INDEX(
      FILTER(
        '{INDEX} Tour Pricing History'!$A:$ZZ,
        '{INDEX} Tour Pricing History'!$4:$4 = ""Current Reservation Fee""
      ),
      MATCH($A254, '{INDEX} Tour Pricing History'!$A:$A, 0)
"&amp;"    ),
    """"
  )
)
"),"")</f>
        <v/>
      </c>
      <c r="O254" s="216"/>
    </row>
    <row r="255">
      <c r="A255" s="216"/>
      <c r="B255" s="223"/>
      <c r="C255" s="216"/>
      <c r="D255" s="224"/>
      <c r="E255" s="225"/>
      <c r="F255" s="216"/>
      <c r="G255" s="226"/>
      <c r="H255" s="227"/>
      <c r="I255" s="226"/>
      <c r="J255" s="226"/>
      <c r="K255" s="213"/>
      <c r="L255" s="214" t="str">
        <f>IFERROR(__xludf.DUMMYFUNCTION("IF(
  $A255 = """",
  """",
  IFERROR(
    INDEX(
      FILTER(
        '{INDEX} Tour Pricing History'!$A:$ZZ,
        '{INDEX} Tour Pricing History'!$4:$4 = ""Current Original Tour Cost""
      ),
      MATCH($A255, '{INDEX} Tour Pricing History'!$A:$A, "&amp;"0)
    ),
    """"
  )
)
"),"")</f>
        <v/>
      </c>
      <c r="M255" s="215" t="str">
        <f>IFERROR(__xludf.DUMMYFUNCTION("IF(
  $A255 = """",
  """",
  IFERROR(
    INDEX(
      FILTER(
        '{INDEX} Tour Pricing History'!$A:$ZZ,
        '{INDEX} Tour Pricing History'!$4:$4 = ""Current Discounted Tour Cost""
      ),
      MATCH($A255, '{INDEX} Tour Pricing History'!$A:$A"&amp;", 0)
    ),
    """"
  )
)
"),"")</f>
        <v/>
      </c>
      <c r="N255" s="214" t="str">
        <f>IFERROR(__xludf.DUMMYFUNCTION("IF(
  $A255 = """",
  """",
  IFERROR(
    INDEX(
      FILTER(
        '{INDEX} Tour Pricing History'!$A:$ZZ,
        '{INDEX} Tour Pricing History'!$4:$4 = ""Current Reservation Fee""
      ),
      MATCH($A255, '{INDEX} Tour Pricing History'!$A:$A, 0)
"&amp;"    ),
    """"
  )
)
"),"")</f>
        <v/>
      </c>
      <c r="O255" s="216"/>
    </row>
    <row r="256">
      <c r="A256" s="216"/>
      <c r="B256" s="223"/>
      <c r="C256" s="216"/>
      <c r="D256" s="224"/>
      <c r="E256" s="225"/>
      <c r="F256" s="216"/>
      <c r="G256" s="226"/>
      <c r="H256" s="227"/>
      <c r="I256" s="226"/>
      <c r="J256" s="226"/>
      <c r="K256" s="213"/>
      <c r="L256" s="214" t="str">
        <f>IFERROR(__xludf.DUMMYFUNCTION("IF(
  $A256 = """",
  """",
  IFERROR(
    INDEX(
      FILTER(
        '{INDEX} Tour Pricing History'!$A:$ZZ,
        '{INDEX} Tour Pricing History'!$4:$4 = ""Current Original Tour Cost""
      ),
      MATCH($A256, '{INDEX} Tour Pricing History'!$A:$A, "&amp;"0)
    ),
    """"
  )
)
"),"")</f>
        <v/>
      </c>
      <c r="M256" s="215" t="str">
        <f>IFERROR(__xludf.DUMMYFUNCTION("IF(
  $A256 = """",
  """",
  IFERROR(
    INDEX(
      FILTER(
        '{INDEX} Tour Pricing History'!$A:$ZZ,
        '{INDEX} Tour Pricing History'!$4:$4 = ""Current Discounted Tour Cost""
      ),
      MATCH($A256, '{INDEX} Tour Pricing History'!$A:$A"&amp;", 0)
    ),
    """"
  )
)
"),"")</f>
        <v/>
      </c>
      <c r="N256" s="214" t="str">
        <f>IFERROR(__xludf.DUMMYFUNCTION("IF(
  $A256 = """",
  """",
  IFERROR(
    INDEX(
      FILTER(
        '{INDEX} Tour Pricing History'!$A:$ZZ,
        '{INDEX} Tour Pricing History'!$4:$4 = ""Current Reservation Fee""
      ),
      MATCH($A256, '{INDEX} Tour Pricing History'!$A:$A, 0)
"&amp;"    ),
    """"
  )
)
"),"")</f>
        <v/>
      </c>
      <c r="O256" s="216"/>
    </row>
    <row r="257">
      <c r="A257" s="216"/>
      <c r="B257" s="223"/>
      <c r="C257" s="216"/>
      <c r="D257" s="224"/>
      <c r="E257" s="225"/>
      <c r="F257" s="216"/>
      <c r="G257" s="226"/>
      <c r="H257" s="227"/>
      <c r="I257" s="226"/>
      <c r="J257" s="226"/>
      <c r="K257" s="213"/>
      <c r="L257" s="214" t="str">
        <f>IFERROR(__xludf.DUMMYFUNCTION("IF(
  $A257 = """",
  """",
  IFERROR(
    INDEX(
      FILTER(
        '{INDEX} Tour Pricing History'!$A:$ZZ,
        '{INDEX} Tour Pricing History'!$4:$4 = ""Current Original Tour Cost""
      ),
      MATCH($A257, '{INDEX} Tour Pricing History'!$A:$A, "&amp;"0)
    ),
    """"
  )
)
"),"")</f>
        <v/>
      </c>
      <c r="M257" s="215" t="str">
        <f>IFERROR(__xludf.DUMMYFUNCTION("IF(
  $A257 = """",
  """",
  IFERROR(
    INDEX(
      FILTER(
        '{INDEX} Tour Pricing History'!$A:$ZZ,
        '{INDEX} Tour Pricing History'!$4:$4 = ""Current Discounted Tour Cost""
      ),
      MATCH($A257, '{INDEX} Tour Pricing History'!$A:$A"&amp;", 0)
    ),
    """"
  )
)
"),"")</f>
        <v/>
      </c>
      <c r="N257" s="214" t="str">
        <f>IFERROR(__xludf.DUMMYFUNCTION("IF(
  $A257 = """",
  """",
  IFERROR(
    INDEX(
      FILTER(
        '{INDEX} Tour Pricing History'!$A:$ZZ,
        '{INDEX} Tour Pricing History'!$4:$4 = ""Current Reservation Fee""
      ),
      MATCH($A257, '{INDEX} Tour Pricing History'!$A:$A, 0)
"&amp;"    ),
    """"
  )
)
"),"")</f>
        <v/>
      </c>
      <c r="O257" s="216"/>
    </row>
    <row r="258">
      <c r="A258" s="216"/>
      <c r="B258" s="223"/>
      <c r="C258" s="216"/>
      <c r="D258" s="224"/>
      <c r="E258" s="225"/>
      <c r="F258" s="216"/>
      <c r="G258" s="226"/>
      <c r="H258" s="227"/>
      <c r="I258" s="226"/>
      <c r="J258" s="226"/>
      <c r="K258" s="213"/>
      <c r="L258" s="214" t="str">
        <f>IFERROR(__xludf.DUMMYFUNCTION("IF(
  $A258 = """",
  """",
  IFERROR(
    INDEX(
      FILTER(
        '{INDEX} Tour Pricing History'!$A:$ZZ,
        '{INDEX} Tour Pricing History'!$4:$4 = ""Current Original Tour Cost""
      ),
      MATCH($A258, '{INDEX} Tour Pricing History'!$A:$A, "&amp;"0)
    ),
    """"
  )
)
"),"")</f>
        <v/>
      </c>
      <c r="M258" s="215" t="str">
        <f>IFERROR(__xludf.DUMMYFUNCTION("IF(
  $A258 = """",
  """",
  IFERROR(
    INDEX(
      FILTER(
        '{INDEX} Tour Pricing History'!$A:$ZZ,
        '{INDEX} Tour Pricing History'!$4:$4 = ""Current Discounted Tour Cost""
      ),
      MATCH($A258, '{INDEX} Tour Pricing History'!$A:$A"&amp;", 0)
    ),
    """"
  )
)
"),"")</f>
        <v/>
      </c>
      <c r="N258" s="214" t="str">
        <f>IFERROR(__xludf.DUMMYFUNCTION("IF(
  $A258 = """",
  """",
  IFERROR(
    INDEX(
      FILTER(
        '{INDEX} Tour Pricing History'!$A:$ZZ,
        '{INDEX} Tour Pricing History'!$4:$4 = ""Current Reservation Fee""
      ),
      MATCH($A258, '{INDEX} Tour Pricing History'!$A:$A, 0)
"&amp;"    ),
    """"
  )
)
"),"")</f>
        <v/>
      </c>
      <c r="O258" s="216"/>
    </row>
    <row r="259">
      <c r="A259" s="216"/>
      <c r="B259" s="223"/>
      <c r="C259" s="216"/>
      <c r="D259" s="224"/>
      <c r="E259" s="225"/>
      <c r="F259" s="216"/>
      <c r="G259" s="226"/>
      <c r="H259" s="227"/>
      <c r="I259" s="226"/>
      <c r="J259" s="226"/>
      <c r="K259" s="213"/>
      <c r="L259" s="214" t="str">
        <f>IFERROR(__xludf.DUMMYFUNCTION("IF(
  $A259 = """",
  """",
  IFERROR(
    INDEX(
      FILTER(
        '{INDEX} Tour Pricing History'!$A:$ZZ,
        '{INDEX} Tour Pricing History'!$4:$4 = ""Current Original Tour Cost""
      ),
      MATCH($A259, '{INDEX} Tour Pricing History'!$A:$A, "&amp;"0)
    ),
    """"
  )
)
"),"")</f>
        <v/>
      </c>
      <c r="M259" s="215" t="str">
        <f>IFERROR(__xludf.DUMMYFUNCTION("IF(
  $A259 = """",
  """",
  IFERROR(
    INDEX(
      FILTER(
        '{INDEX} Tour Pricing History'!$A:$ZZ,
        '{INDEX} Tour Pricing History'!$4:$4 = ""Current Discounted Tour Cost""
      ),
      MATCH($A259, '{INDEX} Tour Pricing History'!$A:$A"&amp;", 0)
    ),
    """"
  )
)
"),"")</f>
        <v/>
      </c>
      <c r="N259" s="214" t="str">
        <f>IFERROR(__xludf.DUMMYFUNCTION("IF(
  $A259 = """",
  """",
  IFERROR(
    INDEX(
      FILTER(
        '{INDEX} Tour Pricing History'!$A:$ZZ,
        '{INDEX} Tour Pricing History'!$4:$4 = ""Current Reservation Fee""
      ),
      MATCH($A259, '{INDEX} Tour Pricing History'!$A:$A, 0)
"&amp;"    ),
    """"
  )
)
"),"")</f>
        <v/>
      </c>
      <c r="O259" s="216"/>
    </row>
    <row r="260">
      <c r="A260" s="216"/>
      <c r="B260" s="223"/>
      <c r="C260" s="216"/>
      <c r="D260" s="224"/>
      <c r="E260" s="225"/>
      <c r="F260" s="216"/>
      <c r="G260" s="226"/>
      <c r="H260" s="227"/>
      <c r="I260" s="226"/>
      <c r="J260" s="226"/>
      <c r="K260" s="213"/>
      <c r="L260" s="214" t="str">
        <f>IFERROR(__xludf.DUMMYFUNCTION("IF(
  $A260 = """",
  """",
  IFERROR(
    INDEX(
      FILTER(
        '{INDEX} Tour Pricing History'!$A:$ZZ,
        '{INDEX} Tour Pricing History'!$4:$4 = ""Current Original Tour Cost""
      ),
      MATCH($A260, '{INDEX} Tour Pricing History'!$A:$A, "&amp;"0)
    ),
    """"
  )
)
"),"")</f>
        <v/>
      </c>
      <c r="M260" s="215" t="str">
        <f>IFERROR(__xludf.DUMMYFUNCTION("IF(
  $A260 = """",
  """",
  IFERROR(
    INDEX(
      FILTER(
        '{INDEX} Tour Pricing History'!$A:$ZZ,
        '{INDEX} Tour Pricing History'!$4:$4 = ""Current Discounted Tour Cost""
      ),
      MATCH($A260, '{INDEX} Tour Pricing History'!$A:$A"&amp;", 0)
    ),
    """"
  )
)
"),"")</f>
        <v/>
      </c>
      <c r="N260" s="214" t="str">
        <f>IFERROR(__xludf.DUMMYFUNCTION("IF(
  $A260 = """",
  """",
  IFERROR(
    INDEX(
      FILTER(
        '{INDEX} Tour Pricing History'!$A:$ZZ,
        '{INDEX} Tour Pricing History'!$4:$4 = ""Current Reservation Fee""
      ),
      MATCH($A260, '{INDEX} Tour Pricing History'!$A:$A, 0)
"&amp;"    ),
    """"
  )
)
"),"")</f>
        <v/>
      </c>
      <c r="O260" s="216"/>
    </row>
    <row r="261">
      <c r="A261" s="216"/>
      <c r="B261" s="223"/>
      <c r="C261" s="216"/>
      <c r="D261" s="224"/>
      <c r="E261" s="225"/>
      <c r="F261" s="216"/>
      <c r="G261" s="226"/>
      <c r="H261" s="227"/>
      <c r="I261" s="226"/>
      <c r="J261" s="226"/>
      <c r="K261" s="213"/>
      <c r="L261" s="214" t="str">
        <f>IFERROR(__xludf.DUMMYFUNCTION("IF(
  $A261 = """",
  """",
  IFERROR(
    INDEX(
      FILTER(
        '{INDEX} Tour Pricing History'!$A:$ZZ,
        '{INDEX} Tour Pricing History'!$4:$4 = ""Current Original Tour Cost""
      ),
      MATCH($A261, '{INDEX} Tour Pricing History'!$A:$A, "&amp;"0)
    ),
    """"
  )
)
"),"")</f>
        <v/>
      </c>
      <c r="M261" s="215" t="str">
        <f>IFERROR(__xludf.DUMMYFUNCTION("IF(
  $A261 = """",
  """",
  IFERROR(
    INDEX(
      FILTER(
        '{INDEX} Tour Pricing History'!$A:$ZZ,
        '{INDEX} Tour Pricing History'!$4:$4 = ""Current Discounted Tour Cost""
      ),
      MATCH($A261, '{INDEX} Tour Pricing History'!$A:$A"&amp;", 0)
    ),
    """"
  )
)
"),"")</f>
        <v/>
      </c>
      <c r="N261" s="214" t="str">
        <f>IFERROR(__xludf.DUMMYFUNCTION("IF(
  $A261 = """",
  """",
  IFERROR(
    INDEX(
      FILTER(
        '{INDEX} Tour Pricing History'!$A:$ZZ,
        '{INDEX} Tour Pricing History'!$4:$4 = ""Current Reservation Fee""
      ),
      MATCH($A261, '{INDEX} Tour Pricing History'!$A:$A, 0)
"&amp;"    ),
    """"
  )
)
"),"")</f>
        <v/>
      </c>
      <c r="O261" s="216"/>
    </row>
    <row r="262">
      <c r="A262" s="216"/>
      <c r="B262" s="223"/>
      <c r="C262" s="216"/>
      <c r="D262" s="224"/>
      <c r="E262" s="225"/>
      <c r="F262" s="216"/>
      <c r="G262" s="226"/>
      <c r="H262" s="227"/>
      <c r="I262" s="226"/>
      <c r="J262" s="226"/>
      <c r="K262" s="213"/>
      <c r="L262" s="214" t="str">
        <f>IFERROR(__xludf.DUMMYFUNCTION("IF(
  $A262 = """",
  """",
  IFERROR(
    INDEX(
      FILTER(
        '{INDEX} Tour Pricing History'!$A:$ZZ,
        '{INDEX} Tour Pricing History'!$4:$4 = ""Current Original Tour Cost""
      ),
      MATCH($A262, '{INDEX} Tour Pricing History'!$A:$A, "&amp;"0)
    ),
    """"
  )
)
"),"")</f>
        <v/>
      </c>
      <c r="M262" s="215" t="str">
        <f>IFERROR(__xludf.DUMMYFUNCTION("IF(
  $A262 = """",
  """",
  IFERROR(
    INDEX(
      FILTER(
        '{INDEX} Tour Pricing History'!$A:$ZZ,
        '{INDEX} Tour Pricing History'!$4:$4 = ""Current Discounted Tour Cost""
      ),
      MATCH($A262, '{INDEX} Tour Pricing History'!$A:$A"&amp;", 0)
    ),
    """"
  )
)
"),"")</f>
        <v/>
      </c>
      <c r="N262" s="214" t="str">
        <f>IFERROR(__xludf.DUMMYFUNCTION("IF(
  $A262 = """",
  """",
  IFERROR(
    INDEX(
      FILTER(
        '{INDEX} Tour Pricing History'!$A:$ZZ,
        '{INDEX} Tour Pricing History'!$4:$4 = ""Current Reservation Fee""
      ),
      MATCH($A262, '{INDEX} Tour Pricing History'!$A:$A, 0)
"&amp;"    ),
    """"
  )
)
"),"")</f>
        <v/>
      </c>
      <c r="O262" s="216"/>
    </row>
    <row r="263">
      <c r="A263" s="216"/>
      <c r="B263" s="223"/>
      <c r="C263" s="216"/>
      <c r="D263" s="224"/>
      <c r="E263" s="225"/>
      <c r="F263" s="216"/>
      <c r="G263" s="226"/>
      <c r="H263" s="227"/>
      <c r="I263" s="226"/>
      <c r="J263" s="226"/>
      <c r="K263" s="213"/>
      <c r="L263" s="214" t="str">
        <f>IFERROR(__xludf.DUMMYFUNCTION("IF(
  $A263 = """",
  """",
  IFERROR(
    INDEX(
      FILTER(
        '{INDEX} Tour Pricing History'!$A:$ZZ,
        '{INDEX} Tour Pricing History'!$4:$4 = ""Current Original Tour Cost""
      ),
      MATCH($A263, '{INDEX} Tour Pricing History'!$A:$A, "&amp;"0)
    ),
    """"
  )
)
"),"")</f>
        <v/>
      </c>
      <c r="M263" s="215" t="str">
        <f>IFERROR(__xludf.DUMMYFUNCTION("IF(
  $A263 = """",
  """",
  IFERROR(
    INDEX(
      FILTER(
        '{INDEX} Tour Pricing History'!$A:$ZZ,
        '{INDEX} Tour Pricing History'!$4:$4 = ""Current Discounted Tour Cost""
      ),
      MATCH($A263, '{INDEX} Tour Pricing History'!$A:$A"&amp;", 0)
    ),
    """"
  )
)
"),"")</f>
        <v/>
      </c>
      <c r="N263" s="214" t="str">
        <f>IFERROR(__xludf.DUMMYFUNCTION("IF(
  $A263 = """",
  """",
  IFERROR(
    INDEX(
      FILTER(
        '{INDEX} Tour Pricing History'!$A:$ZZ,
        '{INDEX} Tour Pricing History'!$4:$4 = ""Current Reservation Fee""
      ),
      MATCH($A263, '{INDEX} Tour Pricing History'!$A:$A, 0)
"&amp;"    ),
    """"
  )
)
"),"")</f>
        <v/>
      </c>
      <c r="O263" s="216"/>
    </row>
    <row r="264">
      <c r="A264" s="216"/>
      <c r="B264" s="223"/>
      <c r="C264" s="216"/>
      <c r="D264" s="224"/>
      <c r="E264" s="225"/>
      <c r="F264" s="216"/>
      <c r="G264" s="226"/>
      <c r="H264" s="227"/>
      <c r="I264" s="226"/>
      <c r="J264" s="226"/>
      <c r="K264" s="213"/>
      <c r="L264" s="214" t="str">
        <f>IFERROR(__xludf.DUMMYFUNCTION("IF(
  $A264 = """",
  """",
  IFERROR(
    INDEX(
      FILTER(
        '{INDEX} Tour Pricing History'!$A:$ZZ,
        '{INDEX} Tour Pricing History'!$4:$4 = ""Current Original Tour Cost""
      ),
      MATCH($A264, '{INDEX} Tour Pricing History'!$A:$A, "&amp;"0)
    ),
    """"
  )
)
"),"")</f>
        <v/>
      </c>
      <c r="M264" s="215" t="str">
        <f>IFERROR(__xludf.DUMMYFUNCTION("IF(
  $A264 = """",
  """",
  IFERROR(
    INDEX(
      FILTER(
        '{INDEX} Tour Pricing History'!$A:$ZZ,
        '{INDEX} Tour Pricing History'!$4:$4 = ""Current Discounted Tour Cost""
      ),
      MATCH($A264, '{INDEX} Tour Pricing History'!$A:$A"&amp;", 0)
    ),
    """"
  )
)
"),"")</f>
        <v/>
      </c>
      <c r="N264" s="214" t="str">
        <f>IFERROR(__xludf.DUMMYFUNCTION("IF(
  $A264 = """",
  """",
  IFERROR(
    INDEX(
      FILTER(
        '{INDEX} Tour Pricing History'!$A:$ZZ,
        '{INDEX} Tour Pricing History'!$4:$4 = ""Current Reservation Fee""
      ),
      MATCH($A264, '{INDEX} Tour Pricing History'!$A:$A, 0)
"&amp;"    ),
    """"
  )
)
"),"")</f>
        <v/>
      </c>
      <c r="O264" s="216"/>
    </row>
    <row r="265">
      <c r="A265" s="216"/>
      <c r="B265" s="223"/>
      <c r="C265" s="216"/>
      <c r="D265" s="224"/>
      <c r="E265" s="225"/>
      <c r="F265" s="216"/>
      <c r="G265" s="226"/>
      <c r="H265" s="227"/>
      <c r="I265" s="226"/>
      <c r="J265" s="226"/>
      <c r="K265" s="213"/>
      <c r="L265" s="214" t="str">
        <f>IFERROR(__xludf.DUMMYFUNCTION("IF(
  $A265 = """",
  """",
  IFERROR(
    INDEX(
      FILTER(
        '{INDEX} Tour Pricing History'!$A:$ZZ,
        '{INDEX} Tour Pricing History'!$4:$4 = ""Current Original Tour Cost""
      ),
      MATCH($A265, '{INDEX} Tour Pricing History'!$A:$A, "&amp;"0)
    ),
    """"
  )
)
"),"")</f>
        <v/>
      </c>
      <c r="M265" s="215" t="str">
        <f>IFERROR(__xludf.DUMMYFUNCTION("IF(
  $A265 = """",
  """",
  IFERROR(
    INDEX(
      FILTER(
        '{INDEX} Tour Pricing History'!$A:$ZZ,
        '{INDEX} Tour Pricing History'!$4:$4 = ""Current Discounted Tour Cost""
      ),
      MATCH($A265, '{INDEX} Tour Pricing History'!$A:$A"&amp;", 0)
    ),
    """"
  )
)
"),"")</f>
        <v/>
      </c>
      <c r="N265" s="214" t="str">
        <f>IFERROR(__xludf.DUMMYFUNCTION("IF(
  $A265 = """",
  """",
  IFERROR(
    INDEX(
      FILTER(
        '{INDEX} Tour Pricing History'!$A:$ZZ,
        '{INDEX} Tour Pricing History'!$4:$4 = ""Current Reservation Fee""
      ),
      MATCH($A265, '{INDEX} Tour Pricing History'!$A:$A, 0)
"&amp;"    ),
    """"
  )
)
"),"")</f>
        <v/>
      </c>
      <c r="O265" s="216"/>
    </row>
    <row r="266">
      <c r="A266" s="216"/>
      <c r="B266" s="223"/>
      <c r="C266" s="216"/>
      <c r="D266" s="224"/>
      <c r="E266" s="225"/>
      <c r="F266" s="216"/>
      <c r="G266" s="226"/>
      <c r="H266" s="227"/>
      <c r="I266" s="226"/>
      <c r="J266" s="226"/>
      <c r="K266" s="213"/>
      <c r="L266" s="214" t="str">
        <f>IFERROR(__xludf.DUMMYFUNCTION("IF(
  $A266 = """",
  """",
  IFERROR(
    INDEX(
      FILTER(
        '{INDEX} Tour Pricing History'!$A:$ZZ,
        '{INDEX} Tour Pricing History'!$4:$4 = ""Current Original Tour Cost""
      ),
      MATCH($A266, '{INDEX} Tour Pricing History'!$A:$A, "&amp;"0)
    ),
    """"
  )
)
"),"")</f>
        <v/>
      </c>
      <c r="M266" s="215" t="str">
        <f>IFERROR(__xludf.DUMMYFUNCTION("IF(
  $A266 = """",
  """",
  IFERROR(
    INDEX(
      FILTER(
        '{INDEX} Tour Pricing History'!$A:$ZZ,
        '{INDEX} Tour Pricing History'!$4:$4 = ""Current Discounted Tour Cost""
      ),
      MATCH($A266, '{INDEX} Tour Pricing History'!$A:$A"&amp;", 0)
    ),
    """"
  )
)
"),"")</f>
        <v/>
      </c>
      <c r="N266" s="214" t="str">
        <f>IFERROR(__xludf.DUMMYFUNCTION("IF(
  $A266 = """",
  """",
  IFERROR(
    INDEX(
      FILTER(
        '{INDEX} Tour Pricing History'!$A:$ZZ,
        '{INDEX} Tour Pricing History'!$4:$4 = ""Current Reservation Fee""
      ),
      MATCH($A266, '{INDEX} Tour Pricing History'!$A:$A, 0)
"&amp;"    ),
    """"
  )
)
"),"")</f>
        <v/>
      </c>
      <c r="O266" s="216"/>
    </row>
    <row r="267">
      <c r="A267" s="216"/>
      <c r="B267" s="223"/>
      <c r="C267" s="216"/>
      <c r="D267" s="224"/>
      <c r="E267" s="225"/>
      <c r="F267" s="216"/>
      <c r="G267" s="226"/>
      <c r="H267" s="227"/>
      <c r="I267" s="226"/>
      <c r="J267" s="226"/>
      <c r="K267" s="213"/>
      <c r="L267" s="214" t="str">
        <f>IFERROR(__xludf.DUMMYFUNCTION("IF(
  $A267 = """",
  """",
  IFERROR(
    INDEX(
      FILTER(
        '{INDEX} Tour Pricing History'!$A:$ZZ,
        '{INDEX} Tour Pricing History'!$4:$4 = ""Current Original Tour Cost""
      ),
      MATCH($A267, '{INDEX} Tour Pricing History'!$A:$A, "&amp;"0)
    ),
    """"
  )
)
"),"")</f>
        <v/>
      </c>
      <c r="M267" s="215" t="str">
        <f>IFERROR(__xludf.DUMMYFUNCTION("IF(
  $A267 = """",
  """",
  IFERROR(
    INDEX(
      FILTER(
        '{INDEX} Tour Pricing History'!$A:$ZZ,
        '{INDEX} Tour Pricing History'!$4:$4 = ""Current Discounted Tour Cost""
      ),
      MATCH($A267, '{INDEX} Tour Pricing History'!$A:$A"&amp;", 0)
    ),
    """"
  )
)
"),"")</f>
        <v/>
      </c>
      <c r="N267" s="214" t="str">
        <f>IFERROR(__xludf.DUMMYFUNCTION("IF(
  $A267 = """",
  """",
  IFERROR(
    INDEX(
      FILTER(
        '{INDEX} Tour Pricing History'!$A:$ZZ,
        '{INDEX} Tour Pricing History'!$4:$4 = ""Current Reservation Fee""
      ),
      MATCH($A267, '{INDEX} Tour Pricing History'!$A:$A, 0)
"&amp;"    ),
    """"
  )
)
"),"")</f>
        <v/>
      </c>
      <c r="O267" s="216"/>
    </row>
    <row r="268">
      <c r="A268" s="216"/>
      <c r="B268" s="223"/>
      <c r="C268" s="216"/>
      <c r="D268" s="224"/>
      <c r="E268" s="225"/>
      <c r="F268" s="216"/>
      <c r="G268" s="226"/>
      <c r="H268" s="227"/>
      <c r="I268" s="226"/>
      <c r="J268" s="226"/>
      <c r="K268" s="213"/>
      <c r="L268" s="214" t="str">
        <f>IFERROR(__xludf.DUMMYFUNCTION("IF(
  $A268 = """",
  """",
  IFERROR(
    INDEX(
      FILTER(
        '{INDEX} Tour Pricing History'!$A:$ZZ,
        '{INDEX} Tour Pricing History'!$4:$4 = ""Current Original Tour Cost""
      ),
      MATCH($A268, '{INDEX} Tour Pricing History'!$A:$A, "&amp;"0)
    ),
    """"
  )
)
"),"")</f>
        <v/>
      </c>
      <c r="M268" s="215" t="str">
        <f>IFERROR(__xludf.DUMMYFUNCTION("IF(
  $A268 = """",
  """",
  IFERROR(
    INDEX(
      FILTER(
        '{INDEX} Tour Pricing History'!$A:$ZZ,
        '{INDEX} Tour Pricing History'!$4:$4 = ""Current Discounted Tour Cost""
      ),
      MATCH($A268, '{INDEX} Tour Pricing History'!$A:$A"&amp;", 0)
    ),
    """"
  )
)
"),"")</f>
        <v/>
      </c>
      <c r="N268" s="214" t="str">
        <f>IFERROR(__xludf.DUMMYFUNCTION("IF(
  $A268 = """",
  """",
  IFERROR(
    INDEX(
      FILTER(
        '{INDEX} Tour Pricing History'!$A:$ZZ,
        '{INDEX} Tour Pricing History'!$4:$4 = ""Current Reservation Fee""
      ),
      MATCH($A268, '{INDEX} Tour Pricing History'!$A:$A, 0)
"&amp;"    ),
    """"
  )
)
"),"")</f>
        <v/>
      </c>
      <c r="O268" s="216"/>
    </row>
    <row r="269">
      <c r="A269" s="216"/>
      <c r="B269" s="223"/>
      <c r="C269" s="216"/>
      <c r="D269" s="224"/>
      <c r="E269" s="225"/>
      <c r="F269" s="216"/>
      <c r="G269" s="226"/>
      <c r="H269" s="227"/>
      <c r="I269" s="226"/>
      <c r="J269" s="226"/>
      <c r="K269" s="213"/>
      <c r="L269" s="214" t="str">
        <f>IFERROR(__xludf.DUMMYFUNCTION("IF(
  $A269 = """",
  """",
  IFERROR(
    INDEX(
      FILTER(
        '{INDEX} Tour Pricing History'!$A:$ZZ,
        '{INDEX} Tour Pricing History'!$4:$4 = ""Current Original Tour Cost""
      ),
      MATCH($A269, '{INDEX} Tour Pricing History'!$A:$A, "&amp;"0)
    ),
    """"
  )
)
"),"")</f>
        <v/>
      </c>
      <c r="M269" s="215" t="str">
        <f>IFERROR(__xludf.DUMMYFUNCTION("IF(
  $A269 = """",
  """",
  IFERROR(
    INDEX(
      FILTER(
        '{INDEX} Tour Pricing History'!$A:$ZZ,
        '{INDEX} Tour Pricing History'!$4:$4 = ""Current Discounted Tour Cost""
      ),
      MATCH($A269, '{INDEX} Tour Pricing History'!$A:$A"&amp;", 0)
    ),
    """"
  )
)
"),"")</f>
        <v/>
      </c>
      <c r="N269" s="214" t="str">
        <f>IFERROR(__xludf.DUMMYFUNCTION("IF(
  $A269 = """",
  """",
  IFERROR(
    INDEX(
      FILTER(
        '{INDEX} Tour Pricing History'!$A:$ZZ,
        '{INDEX} Tour Pricing History'!$4:$4 = ""Current Reservation Fee""
      ),
      MATCH($A269, '{INDEX} Tour Pricing History'!$A:$A, 0)
"&amp;"    ),
    """"
  )
)
"),"")</f>
        <v/>
      </c>
      <c r="O269" s="216"/>
    </row>
    <row r="270">
      <c r="A270" s="216"/>
      <c r="B270" s="223"/>
      <c r="C270" s="216"/>
      <c r="D270" s="224"/>
      <c r="E270" s="225"/>
      <c r="F270" s="216"/>
      <c r="G270" s="226"/>
      <c r="H270" s="227"/>
      <c r="I270" s="226"/>
      <c r="J270" s="226"/>
      <c r="K270" s="213"/>
      <c r="L270" s="214" t="str">
        <f>IFERROR(__xludf.DUMMYFUNCTION("IF(
  $A270 = """",
  """",
  IFERROR(
    INDEX(
      FILTER(
        '{INDEX} Tour Pricing History'!$A:$ZZ,
        '{INDEX} Tour Pricing History'!$4:$4 = ""Current Original Tour Cost""
      ),
      MATCH($A270, '{INDEX} Tour Pricing History'!$A:$A, "&amp;"0)
    ),
    """"
  )
)
"),"")</f>
        <v/>
      </c>
      <c r="M270" s="215" t="str">
        <f>IFERROR(__xludf.DUMMYFUNCTION("IF(
  $A270 = """",
  """",
  IFERROR(
    INDEX(
      FILTER(
        '{INDEX} Tour Pricing History'!$A:$ZZ,
        '{INDEX} Tour Pricing History'!$4:$4 = ""Current Discounted Tour Cost""
      ),
      MATCH($A270, '{INDEX} Tour Pricing History'!$A:$A"&amp;", 0)
    ),
    """"
  )
)
"),"")</f>
        <v/>
      </c>
      <c r="N270" s="214" t="str">
        <f>IFERROR(__xludf.DUMMYFUNCTION("IF(
  $A270 = """",
  """",
  IFERROR(
    INDEX(
      FILTER(
        '{INDEX} Tour Pricing History'!$A:$ZZ,
        '{INDEX} Tour Pricing History'!$4:$4 = ""Current Reservation Fee""
      ),
      MATCH($A270, '{INDEX} Tour Pricing History'!$A:$A, 0)
"&amp;"    ),
    """"
  )
)
"),"")</f>
        <v/>
      </c>
      <c r="O270" s="216"/>
    </row>
    <row r="271">
      <c r="A271" s="216"/>
      <c r="B271" s="223"/>
      <c r="C271" s="216"/>
      <c r="D271" s="224"/>
      <c r="E271" s="225"/>
      <c r="F271" s="216"/>
      <c r="G271" s="226"/>
      <c r="H271" s="227"/>
      <c r="I271" s="226"/>
      <c r="J271" s="226"/>
      <c r="K271" s="213"/>
      <c r="L271" s="214" t="str">
        <f>IFERROR(__xludf.DUMMYFUNCTION("IF(
  $A271 = """",
  """",
  IFERROR(
    INDEX(
      FILTER(
        '{INDEX} Tour Pricing History'!$A:$ZZ,
        '{INDEX} Tour Pricing History'!$4:$4 = ""Current Original Tour Cost""
      ),
      MATCH($A271, '{INDEX} Tour Pricing History'!$A:$A, "&amp;"0)
    ),
    """"
  )
)
"),"")</f>
        <v/>
      </c>
      <c r="M271" s="215" t="str">
        <f>IFERROR(__xludf.DUMMYFUNCTION("IF(
  $A271 = """",
  """",
  IFERROR(
    INDEX(
      FILTER(
        '{INDEX} Tour Pricing History'!$A:$ZZ,
        '{INDEX} Tour Pricing History'!$4:$4 = ""Current Discounted Tour Cost""
      ),
      MATCH($A271, '{INDEX} Tour Pricing History'!$A:$A"&amp;", 0)
    ),
    """"
  )
)
"),"")</f>
        <v/>
      </c>
      <c r="N271" s="214" t="str">
        <f>IFERROR(__xludf.DUMMYFUNCTION("IF(
  $A271 = """",
  """",
  IFERROR(
    INDEX(
      FILTER(
        '{INDEX} Tour Pricing History'!$A:$ZZ,
        '{INDEX} Tour Pricing History'!$4:$4 = ""Current Reservation Fee""
      ),
      MATCH($A271, '{INDEX} Tour Pricing History'!$A:$A, 0)
"&amp;"    ),
    """"
  )
)
"),"")</f>
        <v/>
      </c>
      <c r="O271" s="216"/>
    </row>
    <row r="272">
      <c r="A272" s="216"/>
      <c r="B272" s="223"/>
      <c r="C272" s="216"/>
      <c r="D272" s="224"/>
      <c r="E272" s="225"/>
      <c r="F272" s="216"/>
      <c r="G272" s="226"/>
      <c r="H272" s="227"/>
      <c r="I272" s="226"/>
      <c r="J272" s="226"/>
      <c r="K272" s="213"/>
      <c r="L272" s="214" t="str">
        <f>IFERROR(__xludf.DUMMYFUNCTION("IF(
  $A272 = """",
  """",
  IFERROR(
    INDEX(
      FILTER(
        '{INDEX} Tour Pricing History'!$A:$ZZ,
        '{INDEX} Tour Pricing History'!$4:$4 = ""Current Original Tour Cost""
      ),
      MATCH($A272, '{INDEX} Tour Pricing History'!$A:$A, "&amp;"0)
    ),
    """"
  )
)
"),"")</f>
        <v/>
      </c>
      <c r="M272" s="215" t="str">
        <f>IFERROR(__xludf.DUMMYFUNCTION("IF(
  $A272 = """",
  """",
  IFERROR(
    INDEX(
      FILTER(
        '{INDEX} Tour Pricing History'!$A:$ZZ,
        '{INDEX} Tour Pricing History'!$4:$4 = ""Current Discounted Tour Cost""
      ),
      MATCH($A272, '{INDEX} Tour Pricing History'!$A:$A"&amp;", 0)
    ),
    """"
  )
)
"),"")</f>
        <v/>
      </c>
      <c r="N272" s="214" t="str">
        <f>IFERROR(__xludf.DUMMYFUNCTION("IF(
  $A272 = """",
  """",
  IFERROR(
    INDEX(
      FILTER(
        '{INDEX} Tour Pricing History'!$A:$ZZ,
        '{INDEX} Tour Pricing History'!$4:$4 = ""Current Reservation Fee""
      ),
      MATCH($A272, '{INDEX} Tour Pricing History'!$A:$A, 0)
"&amp;"    ),
    """"
  )
)
"),"")</f>
        <v/>
      </c>
      <c r="O272" s="216"/>
    </row>
    <row r="273">
      <c r="A273" s="216"/>
      <c r="B273" s="223"/>
      <c r="C273" s="216"/>
      <c r="D273" s="224"/>
      <c r="E273" s="225"/>
      <c r="F273" s="216"/>
      <c r="G273" s="226"/>
      <c r="H273" s="227"/>
      <c r="I273" s="226"/>
      <c r="J273" s="226"/>
      <c r="K273" s="213"/>
      <c r="L273" s="214" t="str">
        <f>IFERROR(__xludf.DUMMYFUNCTION("IF(
  $A273 = """",
  """",
  IFERROR(
    INDEX(
      FILTER(
        '{INDEX} Tour Pricing History'!$A:$ZZ,
        '{INDEX} Tour Pricing History'!$4:$4 = ""Current Original Tour Cost""
      ),
      MATCH($A273, '{INDEX} Tour Pricing History'!$A:$A, "&amp;"0)
    ),
    """"
  )
)
"),"")</f>
        <v/>
      </c>
      <c r="M273" s="215" t="str">
        <f>IFERROR(__xludf.DUMMYFUNCTION("IF(
  $A273 = """",
  """",
  IFERROR(
    INDEX(
      FILTER(
        '{INDEX} Tour Pricing History'!$A:$ZZ,
        '{INDEX} Tour Pricing History'!$4:$4 = ""Current Discounted Tour Cost""
      ),
      MATCH($A273, '{INDEX} Tour Pricing History'!$A:$A"&amp;", 0)
    ),
    """"
  )
)
"),"")</f>
        <v/>
      </c>
      <c r="N273" s="214" t="str">
        <f>IFERROR(__xludf.DUMMYFUNCTION("IF(
  $A273 = """",
  """",
  IFERROR(
    INDEX(
      FILTER(
        '{INDEX} Tour Pricing History'!$A:$ZZ,
        '{INDEX} Tour Pricing History'!$4:$4 = ""Current Reservation Fee""
      ),
      MATCH($A273, '{INDEX} Tour Pricing History'!$A:$A, 0)
"&amp;"    ),
    """"
  )
)
"),"")</f>
        <v/>
      </c>
      <c r="O273" s="216"/>
    </row>
    <row r="274">
      <c r="A274" s="216"/>
      <c r="B274" s="223"/>
      <c r="C274" s="216"/>
      <c r="D274" s="224"/>
      <c r="E274" s="225"/>
      <c r="F274" s="216"/>
      <c r="G274" s="226"/>
      <c r="H274" s="227"/>
      <c r="I274" s="226"/>
      <c r="J274" s="226"/>
      <c r="K274" s="213"/>
      <c r="L274" s="214" t="str">
        <f>IFERROR(__xludf.DUMMYFUNCTION("IF(
  $A274 = """",
  """",
  IFERROR(
    INDEX(
      FILTER(
        '{INDEX} Tour Pricing History'!$A:$ZZ,
        '{INDEX} Tour Pricing History'!$4:$4 = ""Current Original Tour Cost""
      ),
      MATCH($A274, '{INDEX} Tour Pricing History'!$A:$A, "&amp;"0)
    ),
    """"
  )
)
"),"")</f>
        <v/>
      </c>
      <c r="M274" s="215" t="str">
        <f>IFERROR(__xludf.DUMMYFUNCTION("IF(
  $A274 = """",
  """",
  IFERROR(
    INDEX(
      FILTER(
        '{INDEX} Tour Pricing History'!$A:$ZZ,
        '{INDEX} Tour Pricing History'!$4:$4 = ""Current Discounted Tour Cost""
      ),
      MATCH($A274, '{INDEX} Tour Pricing History'!$A:$A"&amp;", 0)
    ),
    """"
  )
)
"),"")</f>
        <v/>
      </c>
      <c r="N274" s="214" t="str">
        <f>IFERROR(__xludf.DUMMYFUNCTION("IF(
  $A274 = """",
  """",
  IFERROR(
    INDEX(
      FILTER(
        '{INDEX} Tour Pricing History'!$A:$ZZ,
        '{INDEX} Tour Pricing History'!$4:$4 = ""Current Reservation Fee""
      ),
      MATCH($A274, '{INDEX} Tour Pricing History'!$A:$A, 0)
"&amp;"    ),
    """"
  )
)
"),"")</f>
        <v/>
      </c>
      <c r="O274" s="216"/>
    </row>
    <row r="275">
      <c r="A275" s="216"/>
      <c r="B275" s="223"/>
      <c r="C275" s="216"/>
      <c r="D275" s="224"/>
      <c r="E275" s="225"/>
      <c r="F275" s="216"/>
      <c r="G275" s="226"/>
      <c r="H275" s="227"/>
      <c r="I275" s="226"/>
      <c r="J275" s="226"/>
      <c r="K275" s="213"/>
      <c r="L275" s="214" t="str">
        <f>IFERROR(__xludf.DUMMYFUNCTION("IF(
  $A275 = """",
  """",
  IFERROR(
    INDEX(
      FILTER(
        '{INDEX} Tour Pricing History'!$A:$ZZ,
        '{INDEX} Tour Pricing History'!$4:$4 = ""Current Original Tour Cost""
      ),
      MATCH($A275, '{INDEX} Tour Pricing History'!$A:$A, "&amp;"0)
    ),
    """"
  )
)
"),"")</f>
        <v/>
      </c>
      <c r="M275" s="215" t="str">
        <f>IFERROR(__xludf.DUMMYFUNCTION("IF(
  $A275 = """",
  """",
  IFERROR(
    INDEX(
      FILTER(
        '{INDEX} Tour Pricing History'!$A:$ZZ,
        '{INDEX} Tour Pricing History'!$4:$4 = ""Current Discounted Tour Cost""
      ),
      MATCH($A275, '{INDEX} Tour Pricing History'!$A:$A"&amp;", 0)
    ),
    """"
  )
)
"),"")</f>
        <v/>
      </c>
      <c r="N275" s="214" t="str">
        <f>IFERROR(__xludf.DUMMYFUNCTION("IF(
  $A275 = """",
  """",
  IFERROR(
    INDEX(
      FILTER(
        '{INDEX} Tour Pricing History'!$A:$ZZ,
        '{INDEX} Tour Pricing History'!$4:$4 = ""Current Reservation Fee""
      ),
      MATCH($A275, '{INDEX} Tour Pricing History'!$A:$A, 0)
"&amp;"    ),
    """"
  )
)
"),"")</f>
        <v/>
      </c>
      <c r="O275" s="216"/>
    </row>
    <row r="276">
      <c r="A276" s="216"/>
      <c r="B276" s="223"/>
      <c r="C276" s="216"/>
      <c r="D276" s="224"/>
      <c r="E276" s="225"/>
      <c r="F276" s="216"/>
      <c r="G276" s="226"/>
      <c r="H276" s="227"/>
      <c r="I276" s="226"/>
      <c r="J276" s="226"/>
      <c r="K276" s="213"/>
      <c r="L276" s="214" t="str">
        <f>IFERROR(__xludf.DUMMYFUNCTION("IF(
  $A276 = """",
  """",
  IFERROR(
    INDEX(
      FILTER(
        '{INDEX} Tour Pricing History'!$A:$ZZ,
        '{INDEX} Tour Pricing History'!$4:$4 = ""Current Original Tour Cost""
      ),
      MATCH($A276, '{INDEX} Tour Pricing History'!$A:$A, "&amp;"0)
    ),
    """"
  )
)
"),"")</f>
        <v/>
      </c>
      <c r="M276" s="215" t="str">
        <f>IFERROR(__xludf.DUMMYFUNCTION("IF(
  $A276 = """",
  """",
  IFERROR(
    INDEX(
      FILTER(
        '{INDEX} Tour Pricing History'!$A:$ZZ,
        '{INDEX} Tour Pricing History'!$4:$4 = ""Current Discounted Tour Cost""
      ),
      MATCH($A276, '{INDEX} Tour Pricing History'!$A:$A"&amp;", 0)
    ),
    """"
  )
)
"),"")</f>
        <v/>
      </c>
      <c r="N276" s="214" t="str">
        <f>IFERROR(__xludf.DUMMYFUNCTION("IF(
  $A276 = """",
  """",
  IFERROR(
    INDEX(
      FILTER(
        '{INDEX} Tour Pricing History'!$A:$ZZ,
        '{INDEX} Tour Pricing History'!$4:$4 = ""Current Reservation Fee""
      ),
      MATCH($A276, '{INDEX} Tour Pricing History'!$A:$A, 0)
"&amp;"    ),
    """"
  )
)
"),"")</f>
        <v/>
      </c>
      <c r="O276" s="216"/>
    </row>
    <row r="277">
      <c r="A277" s="216"/>
      <c r="B277" s="223"/>
      <c r="C277" s="216"/>
      <c r="D277" s="224"/>
      <c r="E277" s="225"/>
      <c r="F277" s="216"/>
      <c r="G277" s="226"/>
      <c r="H277" s="227"/>
      <c r="I277" s="226"/>
      <c r="J277" s="226"/>
      <c r="K277" s="213"/>
      <c r="L277" s="214" t="str">
        <f>IFERROR(__xludf.DUMMYFUNCTION("IF(
  $A277 = """",
  """",
  IFERROR(
    INDEX(
      FILTER(
        '{INDEX} Tour Pricing History'!$A:$ZZ,
        '{INDEX} Tour Pricing History'!$4:$4 = ""Current Original Tour Cost""
      ),
      MATCH($A277, '{INDEX} Tour Pricing History'!$A:$A, "&amp;"0)
    ),
    """"
  )
)
"),"")</f>
        <v/>
      </c>
      <c r="M277" s="215" t="str">
        <f>IFERROR(__xludf.DUMMYFUNCTION("IF(
  $A277 = """",
  """",
  IFERROR(
    INDEX(
      FILTER(
        '{INDEX} Tour Pricing History'!$A:$ZZ,
        '{INDEX} Tour Pricing History'!$4:$4 = ""Current Discounted Tour Cost""
      ),
      MATCH($A277, '{INDEX} Tour Pricing History'!$A:$A"&amp;", 0)
    ),
    """"
  )
)
"),"")</f>
        <v/>
      </c>
      <c r="N277" s="214" t="str">
        <f>IFERROR(__xludf.DUMMYFUNCTION("IF(
  $A277 = """",
  """",
  IFERROR(
    INDEX(
      FILTER(
        '{INDEX} Tour Pricing History'!$A:$ZZ,
        '{INDEX} Tour Pricing History'!$4:$4 = ""Current Reservation Fee""
      ),
      MATCH($A277, '{INDEX} Tour Pricing History'!$A:$A, 0)
"&amp;"    ),
    """"
  )
)
"),"")</f>
        <v/>
      </c>
      <c r="O277" s="216"/>
    </row>
    <row r="278">
      <c r="A278" s="216"/>
      <c r="B278" s="223"/>
      <c r="C278" s="216"/>
      <c r="D278" s="224"/>
      <c r="E278" s="225"/>
      <c r="F278" s="216"/>
      <c r="G278" s="226"/>
      <c r="H278" s="227"/>
      <c r="I278" s="226"/>
      <c r="J278" s="226"/>
      <c r="K278" s="213"/>
      <c r="L278" s="214" t="str">
        <f>IFERROR(__xludf.DUMMYFUNCTION("IF(
  $A278 = """",
  """",
  IFERROR(
    INDEX(
      FILTER(
        '{INDEX} Tour Pricing History'!$A:$ZZ,
        '{INDEX} Tour Pricing History'!$4:$4 = ""Current Original Tour Cost""
      ),
      MATCH($A278, '{INDEX} Tour Pricing History'!$A:$A, "&amp;"0)
    ),
    """"
  )
)
"),"")</f>
        <v/>
      </c>
      <c r="M278" s="215" t="str">
        <f>IFERROR(__xludf.DUMMYFUNCTION("IF(
  $A278 = """",
  """",
  IFERROR(
    INDEX(
      FILTER(
        '{INDEX} Tour Pricing History'!$A:$ZZ,
        '{INDEX} Tour Pricing History'!$4:$4 = ""Current Discounted Tour Cost""
      ),
      MATCH($A278, '{INDEX} Tour Pricing History'!$A:$A"&amp;", 0)
    ),
    """"
  )
)
"),"")</f>
        <v/>
      </c>
      <c r="N278" s="214" t="str">
        <f>IFERROR(__xludf.DUMMYFUNCTION("IF(
  $A278 = """",
  """",
  IFERROR(
    INDEX(
      FILTER(
        '{INDEX} Tour Pricing History'!$A:$ZZ,
        '{INDEX} Tour Pricing History'!$4:$4 = ""Current Reservation Fee""
      ),
      MATCH($A278, '{INDEX} Tour Pricing History'!$A:$A, 0)
"&amp;"    ),
    """"
  )
)
"),"")</f>
        <v/>
      </c>
      <c r="O278" s="216"/>
    </row>
    <row r="279">
      <c r="A279" s="216"/>
      <c r="B279" s="223"/>
      <c r="C279" s="216"/>
      <c r="D279" s="224"/>
      <c r="E279" s="225"/>
      <c r="F279" s="216"/>
      <c r="G279" s="226"/>
      <c r="H279" s="227"/>
      <c r="I279" s="226"/>
      <c r="J279" s="226"/>
      <c r="K279" s="213"/>
      <c r="L279" s="214" t="str">
        <f>IFERROR(__xludf.DUMMYFUNCTION("IF(
  $A279 = """",
  """",
  IFERROR(
    INDEX(
      FILTER(
        '{INDEX} Tour Pricing History'!$A:$ZZ,
        '{INDEX} Tour Pricing History'!$4:$4 = ""Current Original Tour Cost""
      ),
      MATCH($A279, '{INDEX} Tour Pricing History'!$A:$A, "&amp;"0)
    ),
    """"
  )
)
"),"")</f>
        <v/>
      </c>
      <c r="M279" s="215" t="str">
        <f>IFERROR(__xludf.DUMMYFUNCTION("IF(
  $A279 = """",
  """",
  IFERROR(
    INDEX(
      FILTER(
        '{INDEX} Tour Pricing History'!$A:$ZZ,
        '{INDEX} Tour Pricing History'!$4:$4 = ""Current Discounted Tour Cost""
      ),
      MATCH($A279, '{INDEX} Tour Pricing History'!$A:$A"&amp;", 0)
    ),
    """"
  )
)
"),"")</f>
        <v/>
      </c>
      <c r="N279" s="214" t="str">
        <f>IFERROR(__xludf.DUMMYFUNCTION("IF(
  $A279 = """",
  """",
  IFERROR(
    INDEX(
      FILTER(
        '{INDEX} Tour Pricing History'!$A:$ZZ,
        '{INDEX} Tour Pricing History'!$4:$4 = ""Current Reservation Fee""
      ),
      MATCH($A279, '{INDEX} Tour Pricing History'!$A:$A, 0)
"&amp;"    ),
    """"
  )
)
"),"")</f>
        <v/>
      </c>
      <c r="O279" s="216"/>
    </row>
    <row r="280">
      <c r="A280" s="216"/>
      <c r="B280" s="223"/>
      <c r="C280" s="216"/>
      <c r="D280" s="224"/>
      <c r="E280" s="225"/>
      <c r="F280" s="216"/>
      <c r="G280" s="226"/>
      <c r="H280" s="227"/>
      <c r="I280" s="226"/>
      <c r="J280" s="226"/>
      <c r="K280" s="213"/>
      <c r="L280" s="214" t="str">
        <f>IFERROR(__xludf.DUMMYFUNCTION("IF(
  $A280 = """",
  """",
  IFERROR(
    INDEX(
      FILTER(
        '{INDEX} Tour Pricing History'!$A:$ZZ,
        '{INDEX} Tour Pricing History'!$4:$4 = ""Current Original Tour Cost""
      ),
      MATCH($A280, '{INDEX} Tour Pricing History'!$A:$A, "&amp;"0)
    ),
    """"
  )
)
"),"")</f>
        <v/>
      </c>
      <c r="M280" s="215" t="str">
        <f>IFERROR(__xludf.DUMMYFUNCTION("IF(
  $A280 = """",
  """",
  IFERROR(
    INDEX(
      FILTER(
        '{INDEX} Tour Pricing History'!$A:$ZZ,
        '{INDEX} Tour Pricing History'!$4:$4 = ""Current Discounted Tour Cost""
      ),
      MATCH($A280, '{INDEX} Tour Pricing History'!$A:$A"&amp;", 0)
    ),
    """"
  )
)
"),"")</f>
        <v/>
      </c>
      <c r="N280" s="214" t="str">
        <f>IFERROR(__xludf.DUMMYFUNCTION("IF(
  $A280 = """",
  """",
  IFERROR(
    INDEX(
      FILTER(
        '{INDEX} Tour Pricing History'!$A:$ZZ,
        '{INDEX} Tour Pricing History'!$4:$4 = ""Current Reservation Fee""
      ),
      MATCH($A280, '{INDEX} Tour Pricing History'!$A:$A, 0)
"&amp;"    ),
    """"
  )
)
"),"")</f>
        <v/>
      </c>
      <c r="O280" s="216"/>
    </row>
    <row r="281">
      <c r="A281" s="216"/>
      <c r="B281" s="223"/>
      <c r="C281" s="216"/>
      <c r="D281" s="224"/>
      <c r="E281" s="225"/>
      <c r="F281" s="216"/>
      <c r="G281" s="226"/>
      <c r="H281" s="227"/>
      <c r="I281" s="226"/>
      <c r="J281" s="226"/>
      <c r="K281" s="213"/>
      <c r="L281" s="214" t="str">
        <f>IFERROR(__xludf.DUMMYFUNCTION("IF(
  $A281 = """",
  """",
  IFERROR(
    INDEX(
      FILTER(
        '{INDEX} Tour Pricing History'!$A:$ZZ,
        '{INDEX} Tour Pricing History'!$4:$4 = ""Current Original Tour Cost""
      ),
      MATCH($A281, '{INDEX} Tour Pricing History'!$A:$A, "&amp;"0)
    ),
    """"
  )
)
"),"")</f>
        <v/>
      </c>
      <c r="M281" s="215" t="str">
        <f>IFERROR(__xludf.DUMMYFUNCTION("IF(
  $A281 = """",
  """",
  IFERROR(
    INDEX(
      FILTER(
        '{INDEX} Tour Pricing History'!$A:$ZZ,
        '{INDEX} Tour Pricing History'!$4:$4 = ""Current Discounted Tour Cost""
      ),
      MATCH($A281, '{INDEX} Tour Pricing History'!$A:$A"&amp;", 0)
    ),
    """"
  )
)
"),"")</f>
        <v/>
      </c>
      <c r="N281" s="214" t="str">
        <f>IFERROR(__xludf.DUMMYFUNCTION("IF(
  $A281 = """",
  """",
  IFERROR(
    INDEX(
      FILTER(
        '{INDEX} Tour Pricing History'!$A:$ZZ,
        '{INDEX} Tour Pricing History'!$4:$4 = ""Current Reservation Fee""
      ),
      MATCH($A281, '{INDEX} Tour Pricing History'!$A:$A, 0)
"&amp;"    ),
    """"
  )
)
"),"")</f>
        <v/>
      </c>
      <c r="O281" s="216"/>
    </row>
    <row r="282">
      <c r="A282" s="216"/>
      <c r="B282" s="223"/>
      <c r="C282" s="216"/>
      <c r="D282" s="224"/>
      <c r="E282" s="225"/>
      <c r="F282" s="216"/>
      <c r="G282" s="226"/>
      <c r="H282" s="227"/>
      <c r="I282" s="226"/>
      <c r="J282" s="226"/>
      <c r="K282" s="213"/>
      <c r="L282" s="214" t="str">
        <f>IFERROR(__xludf.DUMMYFUNCTION("IF(
  $A282 = """",
  """",
  IFERROR(
    INDEX(
      FILTER(
        '{INDEX} Tour Pricing History'!$A:$ZZ,
        '{INDEX} Tour Pricing History'!$4:$4 = ""Current Original Tour Cost""
      ),
      MATCH($A282, '{INDEX} Tour Pricing History'!$A:$A, "&amp;"0)
    ),
    """"
  )
)
"),"")</f>
        <v/>
      </c>
      <c r="M282" s="215" t="str">
        <f>IFERROR(__xludf.DUMMYFUNCTION("IF(
  $A282 = """",
  """",
  IFERROR(
    INDEX(
      FILTER(
        '{INDEX} Tour Pricing History'!$A:$ZZ,
        '{INDEX} Tour Pricing History'!$4:$4 = ""Current Discounted Tour Cost""
      ),
      MATCH($A282, '{INDEX} Tour Pricing History'!$A:$A"&amp;", 0)
    ),
    """"
  )
)
"),"")</f>
        <v/>
      </c>
      <c r="N282" s="214" t="str">
        <f>IFERROR(__xludf.DUMMYFUNCTION("IF(
  $A282 = """",
  """",
  IFERROR(
    INDEX(
      FILTER(
        '{INDEX} Tour Pricing History'!$A:$ZZ,
        '{INDEX} Tour Pricing History'!$4:$4 = ""Current Reservation Fee""
      ),
      MATCH($A282, '{INDEX} Tour Pricing History'!$A:$A, 0)
"&amp;"    ),
    """"
  )
)
"),"")</f>
        <v/>
      </c>
      <c r="O282" s="216"/>
    </row>
    <row r="283">
      <c r="A283" s="216"/>
      <c r="B283" s="223"/>
      <c r="C283" s="216"/>
      <c r="D283" s="224"/>
      <c r="E283" s="225"/>
      <c r="F283" s="216"/>
      <c r="G283" s="226"/>
      <c r="H283" s="227"/>
      <c r="I283" s="226"/>
      <c r="J283" s="226"/>
      <c r="K283" s="213"/>
      <c r="L283" s="214" t="str">
        <f>IFERROR(__xludf.DUMMYFUNCTION("IF(
  $A283 = """",
  """",
  IFERROR(
    INDEX(
      FILTER(
        '{INDEX} Tour Pricing History'!$A:$ZZ,
        '{INDEX} Tour Pricing History'!$4:$4 = ""Current Original Tour Cost""
      ),
      MATCH($A283, '{INDEX} Tour Pricing History'!$A:$A, "&amp;"0)
    ),
    """"
  )
)
"),"")</f>
        <v/>
      </c>
      <c r="M283" s="215" t="str">
        <f>IFERROR(__xludf.DUMMYFUNCTION("IF(
  $A283 = """",
  """",
  IFERROR(
    INDEX(
      FILTER(
        '{INDEX} Tour Pricing History'!$A:$ZZ,
        '{INDEX} Tour Pricing History'!$4:$4 = ""Current Discounted Tour Cost""
      ),
      MATCH($A283, '{INDEX} Tour Pricing History'!$A:$A"&amp;", 0)
    ),
    """"
  )
)
"),"")</f>
        <v/>
      </c>
      <c r="N283" s="214" t="str">
        <f>IFERROR(__xludf.DUMMYFUNCTION("IF(
  $A283 = """",
  """",
  IFERROR(
    INDEX(
      FILTER(
        '{INDEX} Tour Pricing History'!$A:$ZZ,
        '{INDEX} Tour Pricing History'!$4:$4 = ""Current Reservation Fee""
      ),
      MATCH($A283, '{INDEX} Tour Pricing History'!$A:$A, 0)
"&amp;"    ),
    """"
  )
)
"),"")</f>
        <v/>
      </c>
      <c r="O283" s="216"/>
    </row>
    <row r="284">
      <c r="A284" s="216"/>
      <c r="B284" s="223"/>
      <c r="C284" s="216"/>
      <c r="D284" s="224"/>
      <c r="E284" s="225"/>
      <c r="F284" s="216"/>
      <c r="G284" s="226"/>
      <c r="H284" s="227"/>
      <c r="I284" s="226"/>
      <c r="J284" s="226"/>
      <c r="K284" s="213"/>
      <c r="L284" s="214" t="str">
        <f>IFERROR(__xludf.DUMMYFUNCTION("IF(
  $A284 = """",
  """",
  IFERROR(
    INDEX(
      FILTER(
        '{INDEX} Tour Pricing History'!$A:$ZZ,
        '{INDEX} Tour Pricing History'!$4:$4 = ""Current Original Tour Cost""
      ),
      MATCH($A284, '{INDEX} Tour Pricing History'!$A:$A, "&amp;"0)
    ),
    """"
  )
)
"),"")</f>
        <v/>
      </c>
      <c r="M284" s="215" t="str">
        <f>IFERROR(__xludf.DUMMYFUNCTION("IF(
  $A284 = """",
  """",
  IFERROR(
    INDEX(
      FILTER(
        '{INDEX} Tour Pricing History'!$A:$ZZ,
        '{INDEX} Tour Pricing History'!$4:$4 = ""Current Discounted Tour Cost""
      ),
      MATCH($A284, '{INDEX} Tour Pricing History'!$A:$A"&amp;", 0)
    ),
    """"
  )
)
"),"")</f>
        <v/>
      </c>
      <c r="N284" s="214" t="str">
        <f>IFERROR(__xludf.DUMMYFUNCTION("IF(
  $A284 = """",
  """",
  IFERROR(
    INDEX(
      FILTER(
        '{INDEX} Tour Pricing History'!$A:$ZZ,
        '{INDEX} Tour Pricing History'!$4:$4 = ""Current Reservation Fee""
      ),
      MATCH($A284, '{INDEX} Tour Pricing History'!$A:$A, 0)
"&amp;"    ),
    """"
  )
)
"),"")</f>
        <v/>
      </c>
      <c r="O284" s="216"/>
    </row>
    <row r="285">
      <c r="A285" s="216"/>
      <c r="B285" s="223"/>
      <c r="C285" s="216"/>
      <c r="D285" s="224"/>
      <c r="E285" s="225"/>
      <c r="F285" s="216"/>
      <c r="G285" s="226"/>
      <c r="H285" s="227"/>
      <c r="I285" s="226"/>
      <c r="J285" s="226"/>
      <c r="K285" s="213"/>
      <c r="L285" s="214" t="str">
        <f>IFERROR(__xludf.DUMMYFUNCTION("IF(
  $A285 = """",
  """",
  IFERROR(
    INDEX(
      FILTER(
        '{INDEX} Tour Pricing History'!$A:$ZZ,
        '{INDEX} Tour Pricing History'!$4:$4 = ""Current Original Tour Cost""
      ),
      MATCH($A285, '{INDEX} Tour Pricing History'!$A:$A, "&amp;"0)
    ),
    """"
  )
)
"),"")</f>
        <v/>
      </c>
      <c r="M285" s="215" t="str">
        <f>IFERROR(__xludf.DUMMYFUNCTION("IF(
  $A285 = """",
  """",
  IFERROR(
    INDEX(
      FILTER(
        '{INDEX} Tour Pricing History'!$A:$ZZ,
        '{INDEX} Tour Pricing History'!$4:$4 = ""Current Discounted Tour Cost""
      ),
      MATCH($A285, '{INDEX} Tour Pricing History'!$A:$A"&amp;", 0)
    ),
    """"
  )
)
"),"")</f>
        <v/>
      </c>
      <c r="N285" s="214" t="str">
        <f>IFERROR(__xludf.DUMMYFUNCTION("IF(
  $A285 = """",
  """",
  IFERROR(
    INDEX(
      FILTER(
        '{INDEX} Tour Pricing History'!$A:$ZZ,
        '{INDEX} Tour Pricing History'!$4:$4 = ""Current Reservation Fee""
      ),
      MATCH($A285, '{INDEX} Tour Pricing History'!$A:$A, 0)
"&amp;"    ),
    """"
  )
)
"),"")</f>
        <v/>
      </c>
      <c r="O285" s="216"/>
    </row>
    <row r="286">
      <c r="A286" s="216"/>
      <c r="B286" s="223"/>
      <c r="C286" s="216"/>
      <c r="D286" s="224"/>
      <c r="E286" s="225"/>
      <c r="F286" s="216"/>
      <c r="G286" s="226"/>
      <c r="H286" s="227"/>
      <c r="I286" s="226"/>
      <c r="J286" s="226"/>
      <c r="K286" s="213"/>
      <c r="L286" s="214" t="str">
        <f>IFERROR(__xludf.DUMMYFUNCTION("IF(
  $A286 = """",
  """",
  IFERROR(
    INDEX(
      FILTER(
        '{INDEX} Tour Pricing History'!$A:$ZZ,
        '{INDEX} Tour Pricing History'!$4:$4 = ""Current Original Tour Cost""
      ),
      MATCH($A286, '{INDEX} Tour Pricing History'!$A:$A, "&amp;"0)
    ),
    """"
  )
)
"),"")</f>
        <v/>
      </c>
      <c r="M286" s="215" t="str">
        <f>IFERROR(__xludf.DUMMYFUNCTION("IF(
  $A286 = """",
  """",
  IFERROR(
    INDEX(
      FILTER(
        '{INDEX} Tour Pricing History'!$A:$ZZ,
        '{INDEX} Tour Pricing History'!$4:$4 = ""Current Discounted Tour Cost""
      ),
      MATCH($A286, '{INDEX} Tour Pricing History'!$A:$A"&amp;", 0)
    ),
    """"
  )
)
"),"")</f>
        <v/>
      </c>
      <c r="N286" s="214" t="str">
        <f>IFERROR(__xludf.DUMMYFUNCTION("IF(
  $A286 = """",
  """",
  IFERROR(
    INDEX(
      FILTER(
        '{INDEX} Tour Pricing History'!$A:$ZZ,
        '{INDEX} Tour Pricing History'!$4:$4 = ""Current Reservation Fee""
      ),
      MATCH($A286, '{INDEX} Tour Pricing History'!$A:$A, 0)
"&amp;"    ),
    """"
  )
)
"),"")</f>
        <v/>
      </c>
      <c r="O286" s="216"/>
    </row>
    <row r="287">
      <c r="A287" s="216"/>
      <c r="B287" s="223"/>
      <c r="C287" s="216"/>
      <c r="D287" s="224"/>
      <c r="E287" s="225"/>
      <c r="F287" s="216"/>
      <c r="G287" s="226"/>
      <c r="H287" s="227"/>
      <c r="I287" s="226"/>
      <c r="J287" s="226"/>
      <c r="K287" s="213"/>
      <c r="L287" s="214" t="str">
        <f>IFERROR(__xludf.DUMMYFUNCTION("IF(
  $A287 = """",
  """",
  IFERROR(
    INDEX(
      FILTER(
        '{INDEX} Tour Pricing History'!$A:$ZZ,
        '{INDEX} Tour Pricing History'!$4:$4 = ""Current Original Tour Cost""
      ),
      MATCH($A287, '{INDEX} Tour Pricing History'!$A:$A, "&amp;"0)
    ),
    """"
  )
)
"),"")</f>
        <v/>
      </c>
      <c r="M287" s="215" t="str">
        <f>IFERROR(__xludf.DUMMYFUNCTION("IF(
  $A287 = """",
  """",
  IFERROR(
    INDEX(
      FILTER(
        '{INDEX} Tour Pricing History'!$A:$ZZ,
        '{INDEX} Tour Pricing History'!$4:$4 = ""Current Discounted Tour Cost""
      ),
      MATCH($A287, '{INDEX} Tour Pricing History'!$A:$A"&amp;", 0)
    ),
    """"
  )
)
"),"")</f>
        <v/>
      </c>
      <c r="N287" s="214" t="str">
        <f>IFERROR(__xludf.DUMMYFUNCTION("IF(
  $A287 = """",
  """",
  IFERROR(
    INDEX(
      FILTER(
        '{INDEX} Tour Pricing History'!$A:$ZZ,
        '{INDEX} Tour Pricing History'!$4:$4 = ""Current Reservation Fee""
      ),
      MATCH($A287, '{INDEX} Tour Pricing History'!$A:$A, 0)
"&amp;"    ),
    """"
  )
)
"),"")</f>
        <v/>
      </c>
      <c r="O287" s="216"/>
    </row>
    <row r="288">
      <c r="A288" s="216"/>
      <c r="B288" s="223"/>
      <c r="C288" s="216"/>
      <c r="D288" s="224"/>
      <c r="E288" s="225"/>
      <c r="F288" s="216"/>
      <c r="G288" s="226"/>
      <c r="H288" s="227"/>
      <c r="I288" s="226"/>
      <c r="J288" s="226"/>
      <c r="K288" s="213"/>
      <c r="L288" s="214" t="str">
        <f>IFERROR(__xludf.DUMMYFUNCTION("IF(
  $A288 = """",
  """",
  IFERROR(
    INDEX(
      FILTER(
        '{INDEX} Tour Pricing History'!$A:$ZZ,
        '{INDEX} Tour Pricing History'!$4:$4 = ""Current Original Tour Cost""
      ),
      MATCH($A288, '{INDEX} Tour Pricing History'!$A:$A, "&amp;"0)
    ),
    """"
  )
)
"),"")</f>
        <v/>
      </c>
      <c r="M288" s="215" t="str">
        <f>IFERROR(__xludf.DUMMYFUNCTION("IF(
  $A288 = """",
  """",
  IFERROR(
    INDEX(
      FILTER(
        '{INDEX} Tour Pricing History'!$A:$ZZ,
        '{INDEX} Tour Pricing History'!$4:$4 = ""Current Discounted Tour Cost""
      ),
      MATCH($A288, '{INDEX} Tour Pricing History'!$A:$A"&amp;", 0)
    ),
    """"
  )
)
"),"")</f>
        <v/>
      </c>
      <c r="N288" s="214" t="str">
        <f>IFERROR(__xludf.DUMMYFUNCTION("IF(
  $A288 = """",
  """",
  IFERROR(
    INDEX(
      FILTER(
        '{INDEX} Tour Pricing History'!$A:$ZZ,
        '{INDEX} Tour Pricing History'!$4:$4 = ""Current Reservation Fee""
      ),
      MATCH($A288, '{INDEX} Tour Pricing History'!$A:$A, 0)
"&amp;"    ),
    """"
  )
)
"),"")</f>
        <v/>
      </c>
      <c r="O288" s="216"/>
    </row>
    <row r="289">
      <c r="A289" s="216"/>
      <c r="B289" s="223"/>
      <c r="C289" s="216"/>
      <c r="D289" s="224"/>
      <c r="E289" s="225"/>
      <c r="F289" s="216"/>
      <c r="G289" s="226"/>
      <c r="H289" s="227"/>
      <c r="I289" s="226"/>
      <c r="J289" s="226"/>
      <c r="K289" s="213"/>
      <c r="L289" s="214" t="str">
        <f>IFERROR(__xludf.DUMMYFUNCTION("IF(
  $A289 = """",
  """",
  IFERROR(
    INDEX(
      FILTER(
        '{INDEX} Tour Pricing History'!$A:$ZZ,
        '{INDEX} Tour Pricing History'!$4:$4 = ""Current Original Tour Cost""
      ),
      MATCH($A289, '{INDEX} Tour Pricing History'!$A:$A, "&amp;"0)
    ),
    """"
  )
)
"),"")</f>
        <v/>
      </c>
      <c r="M289" s="215" t="str">
        <f>IFERROR(__xludf.DUMMYFUNCTION("IF(
  $A289 = """",
  """",
  IFERROR(
    INDEX(
      FILTER(
        '{INDEX} Tour Pricing History'!$A:$ZZ,
        '{INDEX} Tour Pricing History'!$4:$4 = ""Current Discounted Tour Cost""
      ),
      MATCH($A289, '{INDEX} Tour Pricing History'!$A:$A"&amp;", 0)
    ),
    """"
  )
)
"),"")</f>
        <v/>
      </c>
      <c r="N289" s="214" t="str">
        <f>IFERROR(__xludf.DUMMYFUNCTION("IF(
  $A289 = """",
  """",
  IFERROR(
    INDEX(
      FILTER(
        '{INDEX} Tour Pricing History'!$A:$ZZ,
        '{INDEX} Tour Pricing History'!$4:$4 = ""Current Reservation Fee""
      ),
      MATCH($A289, '{INDEX} Tour Pricing History'!$A:$A, 0)
"&amp;"    ),
    """"
  )
)
"),"")</f>
        <v/>
      </c>
      <c r="O289" s="216"/>
    </row>
    <row r="290">
      <c r="A290" s="216"/>
      <c r="B290" s="223"/>
      <c r="C290" s="216"/>
      <c r="D290" s="224"/>
      <c r="E290" s="225"/>
      <c r="F290" s="216"/>
      <c r="G290" s="226"/>
      <c r="H290" s="227"/>
      <c r="I290" s="226"/>
      <c r="J290" s="226"/>
      <c r="K290" s="213"/>
      <c r="L290" s="214" t="str">
        <f>IFERROR(__xludf.DUMMYFUNCTION("IF(
  $A290 = """",
  """",
  IFERROR(
    INDEX(
      FILTER(
        '{INDEX} Tour Pricing History'!$A:$ZZ,
        '{INDEX} Tour Pricing History'!$4:$4 = ""Current Original Tour Cost""
      ),
      MATCH($A290, '{INDEX} Tour Pricing History'!$A:$A, "&amp;"0)
    ),
    """"
  )
)
"),"")</f>
        <v/>
      </c>
      <c r="M290" s="215" t="str">
        <f>IFERROR(__xludf.DUMMYFUNCTION("IF(
  $A290 = """",
  """",
  IFERROR(
    INDEX(
      FILTER(
        '{INDEX} Tour Pricing History'!$A:$ZZ,
        '{INDEX} Tour Pricing History'!$4:$4 = ""Current Discounted Tour Cost""
      ),
      MATCH($A290, '{INDEX} Tour Pricing History'!$A:$A"&amp;", 0)
    ),
    """"
  )
)
"),"")</f>
        <v/>
      </c>
      <c r="N290" s="214" t="str">
        <f>IFERROR(__xludf.DUMMYFUNCTION("IF(
  $A290 = """",
  """",
  IFERROR(
    INDEX(
      FILTER(
        '{INDEX} Tour Pricing History'!$A:$ZZ,
        '{INDEX} Tour Pricing History'!$4:$4 = ""Current Reservation Fee""
      ),
      MATCH($A290, '{INDEX} Tour Pricing History'!$A:$A, 0)
"&amp;"    ),
    """"
  )
)
"),"")</f>
        <v/>
      </c>
      <c r="O290" s="216"/>
    </row>
    <row r="291">
      <c r="A291" s="216"/>
      <c r="B291" s="223"/>
      <c r="C291" s="216"/>
      <c r="D291" s="224"/>
      <c r="E291" s="225"/>
      <c r="F291" s="216"/>
      <c r="G291" s="226"/>
      <c r="H291" s="227"/>
      <c r="I291" s="226"/>
      <c r="J291" s="226"/>
      <c r="K291" s="213"/>
      <c r="L291" s="214" t="str">
        <f>IFERROR(__xludf.DUMMYFUNCTION("IF(
  $A291 = """",
  """",
  IFERROR(
    INDEX(
      FILTER(
        '{INDEX} Tour Pricing History'!$A:$ZZ,
        '{INDEX} Tour Pricing History'!$4:$4 = ""Current Original Tour Cost""
      ),
      MATCH($A291, '{INDEX} Tour Pricing History'!$A:$A, "&amp;"0)
    ),
    """"
  )
)
"),"")</f>
        <v/>
      </c>
      <c r="M291" s="215" t="str">
        <f>IFERROR(__xludf.DUMMYFUNCTION("IF(
  $A291 = """",
  """",
  IFERROR(
    INDEX(
      FILTER(
        '{INDEX} Tour Pricing History'!$A:$ZZ,
        '{INDEX} Tour Pricing History'!$4:$4 = ""Current Discounted Tour Cost""
      ),
      MATCH($A291, '{INDEX} Tour Pricing History'!$A:$A"&amp;", 0)
    ),
    """"
  )
)
"),"")</f>
        <v/>
      </c>
      <c r="N291" s="214" t="str">
        <f>IFERROR(__xludf.DUMMYFUNCTION("IF(
  $A291 = """",
  """",
  IFERROR(
    INDEX(
      FILTER(
        '{INDEX} Tour Pricing History'!$A:$ZZ,
        '{INDEX} Tour Pricing History'!$4:$4 = ""Current Reservation Fee""
      ),
      MATCH($A291, '{INDEX} Tour Pricing History'!$A:$A, 0)
"&amp;"    ),
    """"
  )
)
"),"")</f>
        <v/>
      </c>
      <c r="O291" s="216"/>
    </row>
    <row r="292">
      <c r="A292" s="216"/>
      <c r="B292" s="223"/>
      <c r="C292" s="216"/>
      <c r="D292" s="224"/>
      <c r="E292" s="225"/>
      <c r="F292" s="216"/>
      <c r="G292" s="226"/>
      <c r="H292" s="227"/>
      <c r="I292" s="226"/>
      <c r="J292" s="226"/>
      <c r="K292" s="213"/>
      <c r="L292" s="214" t="str">
        <f>IFERROR(__xludf.DUMMYFUNCTION("IF(
  $A292 = """",
  """",
  IFERROR(
    INDEX(
      FILTER(
        '{INDEX} Tour Pricing History'!$A:$ZZ,
        '{INDEX} Tour Pricing History'!$4:$4 = ""Current Original Tour Cost""
      ),
      MATCH($A292, '{INDEX} Tour Pricing History'!$A:$A, "&amp;"0)
    ),
    """"
  )
)
"),"")</f>
        <v/>
      </c>
      <c r="M292" s="215" t="str">
        <f>IFERROR(__xludf.DUMMYFUNCTION("IF(
  $A292 = """",
  """",
  IFERROR(
    INDEX(
      FILTER(
        '{INDEX} Tour Pricing History'!$A:$ZZ,
        '{INDEX} Tour Pricing History'!$4:$4 = ""Current Discounted Tour Cost""
      ),
      MATCH($A292, '{INDEX} Tour Pricing History'!$A:$A"&amp;", 0)
    ),
    """"
  )
)
"),"")</f>
        <v/>
      </c>
      <c r="N292" s="214" t="str">
        <f>IFERROR(__xludf.DUMMYFUNCTION("IF(
  $A292 = """",
  """",
  IFERROR(
    INDEX(
      FILTER(
        '{INDEX} Tour Pricing History'!$A:$ZZ,
        '{INDEX} Tour Pricing History'!$4:$4 = ""Current Reservation Fee""
      ),
      MATCH($A292, '{INDEX} Tour Pricing History'!$A:$A, 0)
"&amp;"    ),
    """"
  )
)
"),"")</f>
        <v/>
      </c>
      <c r="O292" s="216"/>
    </row>
    <row r="293">
      <c r="A293" s="216"/>
      <c r="B293" s="223"/>
      <c r="C293" s="216"/>
      <c r="D293" s="224"/>
      <c r="E293" s="225"/>
      <c r="F293" s="216"/>
      <c r="G293" s="226"/>
      <c r="H293" s="227"/>
      <c r="I293" s="226"/>
      <c r="J293" s="226"/>
      <c r="K293" s="213"/>
      <c r="L293" s="214" t="str">
        <f>IFERROR(__xludf.DUMMYFUNCTION("IF(
  $A293 = """",
  """",
  IFERROR(
    INDEX(
      FILTER(
        '{INDEX} Tour Pricing History'!$A:$ZZ,
        '{INDEX} Tour Pricing History'!$4:$4 = ""Current Original Tour Cost""
      ),
      MATCH($A293, '{INDEX} Tour Pricing History'!$A:$A, "&amp;"0)
    ),
    """"
  )
)
"),"")</f>
        <v/>
      </c>
      <c r="M293" s="215" t="str">
        <f>IFERROR(__xludf.DUMMYFUNCTION("IF(
  $A293 = """",
  """",
  IFERROR(
    INDEX(
      FILTER(
        '{INDEX} Tour Pricing History'!$A:$ZZ,
        '{INDEX} Tour Pricing History'!$4:$4 = ""Current Discounted Tour Cost""
      ),
      MATCH($A293, '{INDEX} Tour Pricing History'!$A:$A"&amp;", 0)
    ),
    """"
  )
)
"),"")</f>
        <v/>
      </c>
      <c r="N293" s="214" t="str">
        <f>IFERROR(__xludf.DUMMYFUNCTION("IF(
  $A293 = """",
  """",
  IFERROR(
    INDEX(
      FILTER(
        '{INDEX} Tour Pricing History'!$A:$ZZ,
        '{INDEX} Tour Pricing History'!$4:$4 = ""Current Reservation Fee""
      ),
      MATCH($A293, '{INDEX} Tour Pricing History'!$A:$A, 0)
"&amp;"    ),
    """"
  )
)
"),"")</f>
        <v/>
      </c>
      <c r="O293" s="216"/>
    </row>
    <row r="294">
      <c r="A294" s="216"/>
      <c r="B294" s="223"/>
      <c r="C294" s="216"/>
      <c r="D294" s="224"/>
      <c r="E294" s="225"/>
      <c r="F294" s="216"/>
      <c r="G294" s="226"/>
      <c r="H294" s="227"/>
      <c r="I294" s="226"/>
      <c r="J294" s="226"/>
      <c r="K294" s="213"/>
      <c r="L294" s="214" t="str">
        <f>IFERROR(__xludf.DUMMYFUNCTION("IF(
  $A294 = """",
  """",
  IFERROR(
    INDEX(
      FILTER(
        '{INDEX} Tour Pricing History'!$A:$ZZ,
        '{INDEX} Tour Pricing History'!$4:$4 = ""Current Original Tour Cost""
      ),
      MATCH($A294, '{INDEX} Tour Pricing History'!$A:$A, "&amp;"0)
    ),
    """"
  )
)
"),"")</f>
        <v/>
      </c>
      <c r="M294" s="215" t="str">
        <f>IFERROR(__xludf.DUMMYFUNCTION("IF(
  $A294 = """",
  """",
  IFERROR(
    INDEX(
      FILTER(
        '{INDEX} Tour Pricing History'!$A:$ZZ,
        '{INDEX} Tour Pricing History'!$4:$4 = ""Current Discounted Tour Cost""
      ),
      MATCH($A294, '{INDEX} Tour Pricing History'!$A:$A"&amp;", 0)
    ),
    """"
  )
)
"),"")</f>
        <v/>
      </c>
      <c r="N294" s="214" t="str">
        <f>IFERROR(__xludf.DUMMYFUNCTION("IF(
  $A294 = """",
  """",
  IFERROR(
    INDEX(
      FILTER(
        '{INDEX} Tour Pricing History'!$A:$ZZ,
        '{INDEX} Tour Pricing History'!$4:$4 = ""Current Reservation Fee""
      ),
      MATCH($A294, '{INDEX} Tour Pricing History'!$A:$A, 0)
"&amp;"    ),
    """"
  )
)
"),"")</f>
        <v/>
      </c>
      <c r="O294" s="216"/>
    </row>
    <row r="295">
      <c r="A295" s="216"/>
      <c r="B295" s="223"/>
      <c r="C295" s="216"/>
      <c r="D295" s="224"/>
      <c r="E295" s="225"/>
      <c r="F295" s="216"/>
      <c r="G295" s="226"/>
      <c r="H295" s="227"/>
      <c r="I295" s="226"/>
      <c r="J295" s="226"/>
      <c r="K295" s="213"/>
      <c r="L295" s="214" t="str">
        <f>IFERROR(__xludf.DUMMYFUNCTION("IF(
  $A295 = """",
  """",
  IFERROR(
    INDEX(
      FILTER(
        '{INDEX} Tour Pricing History'!$A:$ZZ,
        '{INDEX} Tour Pricing History'!$4:$4 = ""Current Original Tour Cost""
      ),
      MATCH($A295, '{INDEX} Tour Pricing History'!$A:$A, "&amp;"0)
    ),
    """"
  )
)
"),"")</f>
        <v/>
      </c>
      <c r="M295" s="215" t="str">
        <f>IFERROR(__xludf.DUMMYFUNCTION("IF(
  $A295 = """",
  """",
  IFERROR(
    INDEX(
      FILTER(
        '{INDEX} Tour Pricing History'!$A:$ZZ,
        '{INDEX} Tour Pricing History'!$4:$4 = ""Current Discounted Tour Cost""
      ),
      MATCH($A295, '{INDEX} Tour Pricing History'!$A:$A"&amp;", 0)
    ),
    """"
  )
)
"),"")</f>
        <v/>
      </c>
      <c r="N295" s="214" t="str">
        <f>IFERROR(__xludf.DUMMYFUNCTION("IF(
  $A295 = """",
  """",
  IFERROR(
    INDEX(
      FILTER(
        '{INDEX} Tour Pricing History'!$A:$ZZ,
        '{INDEX} Tour Pricing History'!$4:$4 = ""Current Reservation Fee""
      ),
      MATCH($A295, '{INDEX} Tour Pricing History'!$A:$A, 0)
"&amp;"    ),
    """"
  )
)
"),"")</f>
        <v/>
      </c>
      <c r="O295" s="216"/>
    </row>
    <row r="296">
      <c r="A296" s="216"/>
      <c r="B296" s="223"/>
      <c r="C296" s="216"/>
      <c r="D296" s="224"/>
      <c r="E296" s="225"/>
      <c r="F296" s="216"/>
      <c r="G296" s="226"/>
      <c r="H296" s="227"/>
      <c r="I296" s="226"/>
      <c r="J296" s="226"/>
      <c r="K296" s="213"/>
      <c r="L296" s="214" t="str">
        <f>IFERROR(__xludf.DUMMYFUNCTION("IF(
  $A296 = """",
  """",
  IFERROR(
    INDEX(
      FILTER(
        '{INDEX} Tour Pricing History'!$A:$ZZ,
        '{INDEX} Tour Pricing History'!$4:$4 = ""Current Original Tour Cost""
      ),
      MATCH($A296, '{INDEX} Tour Pricing History'!$A:$A, "&amp;"0)
    ),
    """"
  )
)
"),"")</f>
        <v/>
      </c>
      <c r="M296" s="215" t="str">
        <f>IFERROR(__xludf.DUMMYFUNCTION("IF(
  $A296 = """",
  """",
  IFERROR(
    INDEX(
      FILTER(
        '{INDEX} Tour Pricing History'!$A:$ZZ,
        '{INDEX} Tour Pricing History'!$4:$4 = ""Current Discounted Tour Cost""
      ),
      MATCH($A296, '{INDEX} Tour Pricing History'!$A:$A"&amp;", 0)
    ),
    """"
  )
)
"),"")</f>
        <v/>
      </c>
      <c r="N296" s="214" t="str">
        <f>IFERROR(__xludf.DUMMYFUNCTION("IF(
  $A296 = """",
  """",
  IFERROR(
    INDEX(
      FILTER(
        '{INDEX} Tour Pricing History'!$A:$ZZ,
        '{INDEX} Tour Pricing History'!$4:$4 = ""Current Reservation Fee""
      ),
      MATCH($A296, '{INDEX} Tour Pricing History'!$A:$A, 0)
"&amp;"    ),
    """"
  )
)
"),"")</f>
        <v/>
      </c>
      <c r="O296" s="216"/>
    </row>
    <row r="297">
      <c r="A297" s="216"/>
      <c r="B297" s="223"/>
      <c r="C297" s="216"/>
      <c r="D297" s="224"/>
      <c r="E297" s="225"/>
      <c r="F297" s="216"/>
      <c r="G297" s="226"/>
      <c r="H297" s="227"/>
      <c r="I297" s="226"/>
      <c r="J297" s="226"/>
      <c r="K297" s="213"/>
      <c r="L297" s="214" t="str">
        <f>IFERROR(__xludf.DUMMYFUNCTION("IF(
  $A297 = """",
  """",
  IFERROR(
    INDEX(
      FILTER(
        '{INDEX} Tour Pricing History'!$A:$ZZ,
        '{INDEX} Tour Pricing History'!$4:$4 = ""Current Original Tour Cost""
      ),
      MATCH($A297, '{INDEX} Tour Pricing History'!$A:$A, "&amp;"0)
    ),
    """"
  )
)
"),"")</f>
        <v/>
      </c>
      <c r="M297" s="215" t="str">
        <f>IFERROR(__xludf.DUMMYFUNCTION("IF(
  $A297 = """",
  """",
  IFERROR(
    INDEX(
      FILTER(
        '{INDEX} Tour Pricing History'!$A:$ZZ,
        '{INDEX} Tour Pricing History'!$4:$4 = ""Current Discounted Tour Cost""
      ),
      MATCH($A297, '{INDEX} Tour Pricing History'!$A:$A"&amp;", 0)
    ),
    """"
  )
)
"),"")</f>
        <v/>
      </c>
      <c r="N297" s="214" t="str">
        <f>IFERROR(__xludf.DUMMYFUNCTION("IF(
  $A297 = """",
  """",
  IFERROR(
    INDEX(
      FILTER(
        '{INDEX} Tour Pricing History'!$A:$ZZ,
        '{INDEX} Tour Pricing History'!$4:$4 = ""Current Reservation Fee""
      ),
      MATCH($A297, '{INDEX} Tour Pricing History'!$A:$A, 0)
"&amp;"    ),
    """"
  )
)
"),"")</f>
        <v/>
      </c>
      <c r="O297" s="216"/>
    </row>
    <row r="298">
      <c r="A298" s="216"/>
      <c r="B298" s="223"/>
      <c r="C298" s="216"/>
      <c r="D298" s="224"/>
      <c r="E298" s="225"/>
      <c r="F298" s="216"/>
      <c r="G298" s="226"/>
      <c r="H298" s="227"/>
      <c r="I298" s="226"/>
      <c r="J298" s="226"/>
      <c r="K298" s="213"/>
      <c r="L298" s="214" t="str">
        <f>IFERROR(__xludf.DUMMYFUNCTION("IF(
  $A298 = """",
  """",
  IFERROR(
    INDEX(
      FILTER(
        '{INDEX} Tour Pricing History'!$A:$ZZ,
        '{INDEX} Tour Pricing History'!$4:$4 = ""Current Original Tour Cost""
      ),
      MATCH($A298, '{INDEX} Tour Pricing History'!$A:$A, "&amp;"0)
    ),
    """"
  )
)
"),"")</f>
        <v/>
      </c>
      <c r="M298" s="215" t="str">
        <f>IFERROR(__xludf.DUMMYFUNCTION("IF(
  $A298 = """",
  """",
  IFERROR(
    INDEX(
      FILTER(
        '{INDEX} Tour Pricing History'!$A:$ZZ,
        '{INDEX} Tour Pricing History'!$4:$4 = ""Current Discounted Tour Cost""
      ),
      MATCH($A298, '{INDEX} Tour Pricing History'!$A:$A"&amp;", 0)
    ),
    """"
  )
)
"),"")</f>
        <v/>
      </c>
      <c r="N298" s="214" t="str">
        <f>IFERROR(__xludf.DUMMYFUNCTION("IF(
  $A298 = """",
  """",
  IFERROR(
    INDEX(
      FILTER(
        '{INDEX} Tour Pricing History'!$A:$ZZ,
        '{INDEX} Tour Pricing History'!$4:$4 = ""Current Reservation Fee""
      ),
      MATCH($A298, '{INDEX} Tour Pricing History'!$A:$A, 0)
"&amp;"    ),
    """"
  )
)
"),"")</f>
        <v/>
      </c>
      <c r="O298" s="216"/>
    </row>
    <row r="299">
      <c r="A299" s="216"/>
      <c r="B299" s="223"/>
      <c r="C299" s="216"/>
      <c r="D299" s="224"/>
      <c r="E299" s="225"/>
      <c r="F299" s="216"/>
      <c r="G299" s="226"/>
      <c r="H299" s="227"/>
      <c r="I299" s="226"/>
      <c r="J299" s="226"/>
      <c r="K299" s="213"/>
      <c r="L299" s="214" t="str">
        <f>IFERROR(__xludf.DUMMYFUNCTION("IF(
  $A299 = """",
  """",
  IFERROR(
    INDEX(
      FILTER(
        '{INDEX} Tour Pricing History'!$A:$ZZ,
        '{INDEX} Tour Pricing History'!$4:$4 = ""Current Original Tour Cost""
      ),
      MATCH($A299, '{INDEX} Tour Pricing History'!$A:$A, "&amp;"0)
    ),
    """"
  )
)
"),"")</f>
        <v/>
      </c>
      <c r="M299" s="215" t="str">
        <f>IFERROR(__xludf.DUMMYFUNCTION("IF(
  $A299 = """",
  """",
  IFERROR(
    INDEX(
      FILTER(
        '{INDEX} Tour Pricing History'!$A:$ZZ,
        '{INDEX} Tour Pricing History'!$4:$4 = ""Current Discounted Tour Cost""
      ),
      MATCH($A299, '{INDEX} Tour Pricing History'!$A:$A"&amp;", 0)
    ),
    """"
  )
)
"),"")</f>
        <v/>
      </c>
      <c r="N299" s="214" t="str">
        <f>IFERROR(__xludf.DUMMYFUNCTION("IF(
  $A299 = """",
  """",
  IFERROR(
    INDEX(
      FILTER(
        '{INDEX} Tour Pricing History'!$A:$ZZ,
        '{INDEX} Tour Pricing History'!$4:$4 = ""Current Reservation Fee""
      ),
      MATCH($A299, '{INDEX} Tour Pricing History'!$A:$A, 0)
"&amp;"    ),
    """"
  )
)
"),"")</f>
        <v/>
      </c>
      <c r="O299" s="216"/>
    </row>
    <row r="300">
      <c r="A300" s="216"/>
      <c r="B300" s="223"/>
      <c r="C300" s="216"/>
      <c r="D300" s="224"/>
      <c r="E300" s="225"/>
      <c r="F300" s="216"/>
      <c r="G300" s="226"/>
      <c r="H300" s="227"/>
      <c r="I300" s="226"/>
      <c r="J300" s="226"/>
      <c r="K300" s="213"/>
      <c r="L300" s="214" t="str">
        <f>IFERROR(__xludf.DUMMYFUNCTION("IF(
  $A300 = """",
  """",
  IFERROR(
    INDEX(
      FILTER(
        '{INDEX} Tour Pricing History'!$A:$ZZ,
        '{INDEX} Tour Pricing History'!$4:$4 = ""Current Original Tour Cost""
      ),
      MATCH($A300, '{INDEX} Tour Pricing History'!$A:$A, "&amp;"0)
    ),
    """"
  )
)
"),"")</f>
        <v/>
      </c>
      <c r="M300" s="215" t="str">
        <f>IFERROR(__xludf.DUMMYFUNCTION("IF(
  $A300 = """",
  """",
  IFERROR(
    INDEX(
      FILTER(
        '{INDEX} Tour Pricing History'!$A:$ZZ,
        '{INDEX} Tour Pricing History'!$4:$4 = ""Current Discounted Tour Cost""
      ),
      MATCH($A300, '{INDEX} Tour Pricing History'!$A:$A"&amp;", 0)
    ),
    """"
  )
)
"),"")</f>
        <v/>
      </c>
      <c r="N300" s="214" t="str">
        <f>IFERROR(__xludf.DUMMYFUNCTION("IF(
  $A300 = """",
  """",
  IFERROR(
    INDEX(
      FILTER(
        '{INDEX} Tour Pricing History'!$A:$ZZ,
        '{INDEX} Tour Pricing History'!$4:$4 = ""Current Reservation Fee""
      ),
      MATCH($A300, '{INDEX} Tour Pricing History'!$A:$A, 0)
"&amp;"    ),
    """"
  )
)
"),"")</f>
        <v/>
      </c>
      <c r="O300" s="216"/>
    </row>
    <row r="301">
      <c r="A301" s="216"/>
      <c r="B301" s="223"/>
      <c r="C301" s="216"/>
      <c r="D301" s="224"/>
      <c r="E301" s="225"/>
      <c r="F301" s="216"/>
      <c r="G301" s="226"/>
      <c r="H301" s="227"/>
      <c r="I301" s="226"/>
      <c r="J301" s="226"/>
      <c r="K301" s="213"/>
      <c r="L301" s="214" t="str">
        <f>IFERROR(__xludf.DUMMYFUNCTION("IF(
  $A301 = """",
  """",
  IFERROR(
    INDEX(
      FILTER(
        '{INDEX} Tour Pricing History'!$A:$ZZ,
        '{INDEX} Tour Pricing History'!$4:$4 = ""Current Original Tour Cost""
      ),
      MATCH($A301, '{INDEX} Tour Pricing History'!$A:$A, "&amp;"0)
    ),
    """"
  )
)
"),"")</f>
        <v/>
      </c>
      <c r="M301" s="215" t="str">
        <f>IFERROR(__xludf.DUMMYFUNCTION("IF(
  $A301 = """",
  """",
  IFERROR(
    INDEX(
      FILTER(
        '{INDEX} Tour Pricing History'!$A:$ZZ,
        '{INDEX} Tour Pricing History'!$4:$4 = ""Current Discounted Tour Cost""
      ),
      MATCH($A301, '{INDEX} Tour Pricing History'!$A:$A"&amp;", 0)
    ),
    """"
  )
)
"),"")</f>
        <v/>
      </c>
      <c r="N301" s="214" t="str">
        <f>IFERROR(__xludf.DUMMYFUNCTION("IF(
  $A301 = """",
  """",
  IFERROR(
    INDEX(
      FILTER(
        '{INDEX} Tour Pricing History'!$A:$ZZ,
        '{INDEX} Tour Pricing History'!$4:$4 = ""Current Reservation Fee""
      ),
      MATCH($A301, '{INDEX} Tour Pricing History'!$A:$A, 0)
"&amp;"    ),
    """"
  )
)
"),"")</f>
        <v/>
      </c>
      <c r="O301" s="216"/>
    </row>
    <row r="302">
      <c r="A302" s="216"/>
      <c r="B302" s="223"/>
      <c r="C302" s="216"/>
      <c r="D302" s="224"/>
      <c r="E302" s="225"/>
      <c r="F302" s="216"/>
      <c r="G302" s="226"/>
      <c r="H302" s="227"/>
      <c r="I302" s="226"/>
      <c r="J302" s="226"/>
      <c r="K302" s="213"/>
      <c r="L302" s="214" t="str">
        <f>IFERROR(__xludf.DUMMYFUNCTION("IF(
  $A302 = """",
  """",
  IFERROR(
    INDEX(
      FILTER(
        '{INDEX} Tour Pricing History'!$A:$ZZ,
        '{INDEX} Tour Pricing History'!$4:$4 = ""Current Original Tour Cost""
      ),
      MATCH($A302, '{INDEX} Tour Pricing History'!$A:$A, "&amp;"0)
    ),
    """"
  )
)
"),"")</f>
        <v/>
      </c>
      <c r="M302" s="215" t="str">
        <f>IFERROR(__xludf.DUMMYFUNCTION("IF(
  $A302 = """",
  """",
  IFERROR(
    INDEX(
      FILTER(
        '{INDEX} Tour Pricing History'!$A:$ZZ,
        '{INDEX} Tour Pricing History'!$4:$4 = ""Current Discounted Tour Cost""
      ),
      MATCH($A302, '{INDEX} Tour Pricing History'!$A:$A"&amp;", 0)
    ),
    """"
  )
)
"),"")</f>
        <v/>
      </c>
      <c r="N302" s="214" t="str">
        <f>IFERROR(__xludf.DUMMYFUNCTION("IF(
  $A302 = """",
  """",
  IFERROR(
    INDEX(
      FILTER(
        '{INDEX} Tour Pricing History'!$A:$ZZ,
        '{INDEX} Tour Pricing History'!$4:$4 = ""Current Reservation Fee""
      ),
      MATCH($A302, '{INDEX} Tour Pricing History'!$A:$A, 0)
"&amp;"    ),
    """"
  )
)
"),"")</f>
        <v/>
      </c>
      <c r="O302" s="216"/>
    </row>
    <row r="303">
      <c r="A303" s="216"/>
      <c r="B303" s="223"/>
      <c r="C303" s="216"/>
      <c r="D303" s="224"/>
      <c r="E303" s="225"/>
      <c r="F303" s="216"/>
      <c r="G303" s="226"/>
      <c r="H303" s="227"/>
      <c r="I303" s="226"/>
      <c r="J303" s="226"/>
      <c r="K303" s="213"/>
      <c r="L303" s="214" t="str">
        <f>IFERROR(__xludf.DUMMYFUNCTION("IF(
  $A303 = """",
  """",
  IFERROR(
    INDEX(
      FILTER(
        '{INDEX} Tour Pricing History'!$A:$ZZ,
        '{INDEX} Tour Pricing History'!$4:$4 = ""Current Original Tour Cost""
      ),
      MATCH($A303, '{INDEX} Tour Pricing History'!$A:$A, "&amp;"0)
    ),
    """"
  )
)
"),"")</f>
        <v/>
      </c>
      <c r="M303" s="215" t="str">
        <f>IFERROR(__xludf.DUMMYFUNCTION("IF(
  $A303 = """",
  """",
  IFERROR(
    INDEX(
      FILTER(
        '{INDEX} Tour Pricing History'!$A:$ZZ,
        '{INDEX} Tour Pricing History'!$4:$4 = ""Current Discounted Tour Cost""
      ),
      MATCH($A303, '{INDEX} Tour Pricing History'!$A:$A"&amp;", 0)
    ),
    """"
  )
)
"),"")</f>
        <v/>
      </c>
      <c r="N303" s="214" t="str">
        <f>IFERROR(__xludf.DUMMYFUNCTION("IF(
  $A303 = """",
  """",
  IFERROR(
    INDEX(
      FILTER(
        '{INDEX} Tour Pricing History'!$A:$ZZ,
        '{INDEX} Tour Pricing History'!$4:$4 = ""Current Reservation Fee""
      ),
      MATCH($A303, '{INDEX} Tour Pricing History'!$A:$A, 0)
"&amp;"    ),
    """"
  )
)
"),"")</f>
        <v/>
      </c>
      <c r="O303" s="216"/>
    </row>
    <row r="304">
      <c r="A304" s="216"/>
      <c r="B304" s="223"/>
      <c r="C304" s="216"/>
      <c r="D304" s="224"/>
      <c r="E304" s="225"/>
      <c r="F304" s="216"/>
      <c r="G304" s="226"/>
      <c r="H304" s="227"/>
      <c r="I304" s="226"/>
      <c r="J304" s="226"/>
      <c r="K304" s="213"/>
      <c r="L304" s="214" t="str">
        <f>IFERROR(__xludf.DUMMYFUNCTION("IF(
  $A304 = """",
  """",
  IFERROR(
    INDEX(
      FILTER(
        '{INDEX} Tour Pricing History'!$A:$ZZ,
        '{INDEX} Tour Pricing History'!$4:$4 = ""Current Original Tour Cost""
      ),
      MATCH($A304, '{INDEX} Tour Pricing History'!$A:$A, "&amp;"0)
    ),
    """"
  )
)
"),"")</f>
        <v/>
      </c>
      <c r="M304" s="215" t="str">
        <f>IFERROR(__xludf.DUMMYFUNCTION("IF(
  $A304 = """",
  """",
  IFERROR(
    INDEX(
      FILTER(
        '{INDEX} Tour Pricing History'!$A:$ZZ,
        '{INDEX} Tour Pricing History'!$4:$4 = ""Current Discounted Tour Cost""
      ),
      MATCH($A304, '{INDEX} Tour Pricing History'!$A:$A"&amp;", 0)
    ),
    """"
  )
)
"),"")</f>
        <v/>
      </c>
      <c r="N304" s="214" t="str">
        <f>IFERROR(__xludf.DUMMYFUNCTION("IF(
  $A304 = """",
  """",
  IFERROR(
    INDEX(
      FILTER(
        '{INDEX} Tour Pricing History'!$A:$ZZ,
        '{INDEX} Tour Pricing History'!$4:$4 = ""Current Reservation Fee""
      ),
      MATCH($A304, '{INDEX} Tour Pricing History'!$A:$A, 0)
"&amp;"    ),
    """"
  )
)
"),"")</f>
        <v/>
      </c>
      <c r="O304" s="216"/>
    </row>
    <row r="305">
      <c r="A305" s="216"/>
      <c r="B305" s="223"/>
      <c r="C305" s="216"/>
      <c r="D305" s="224"/>
      <c r="E305" s="225"/>
      <c r="F305" s="216"/>
      <c r="G305" s="226"/>
      <c r="H305" s="227"/>
      <c r="I305" s="226"/>
      <c r="J305" s="226"/>
      <c r="K305" s="213"/>
      <c r="L305" s="214" t="str">
        <f>IFERROR(__xludf.DUMMYFUNCTION("IF(
  $A305 = """",
  """",
  IFERROR(
    INDEX(
      FILTER(
        '{INDEX} Tour Pricing History'!$A:$ZZ,
        '{INDEX} Tour Pricing History'!$4:$4 = ""Current Original Tour Cost""
      ),
      MATCH($A305, '{INDEX} Tour Pricing History'!$A:$A, "&amp;"0)
    ),
    """"
  )
)
"),"")</f>
        <v/>
      </c>
      <c r="M305" s="215" t="str">
        <f>IFERROR(__xludf.DUMMYFUNCTION("IF(
  $A305 = """",
  """",
  IFERROR(
    INDEX(
      FILTER(
        '{INDEX} Tour Pricing History'!$A:$ZZ,
        '{INDEX} Tour Pricing History'!$4:$4 = ""Current Discounted Tour Cost""
      ),
      MATCH($A305, '{INDEX} Tour Pricing History'!$A:$A"&amp;", 0)
    ),
    """"
  )
)
"),"")</f>
        <v/>
      </c>
      <c r="N305" s="214" t="str">
        <f>IFERROR(__xludf.DUMMYFUNCTION("IF(
  $A305 = """",
  """",
  IFERROR(
    INDEX(
      FILTER(
        '{INDEX} Tour Pricing History'!$A:$ZZ,
        '{INDEX} Tour Pricing History'!$4:$4 = ""Current Reservation Fee""
      ),
      MATCH($A305, '{INDEX} Tour Pricing History'!$A:$A, 0)
"&amp;"    ),
    """"
  )
)
"),"")</f>
        <v/>
      </c>
      <c r="O305" s="216"/>
    </row>
    <row r="306">
      <c r="A306" s="216"/>
      <c r="B306" s="223"/>
      <c r="C306" s="216"/>
      <c r="D306" s="224"/>
      <c r="E306" s="225"/>
      <c r="F306" s="216"/>
      <c r="G306" s="226"/>
      <c r="H306" s="227"/>
      <c r="I306" s="226"/>
      <c r="J306" s="226"/>
      <c r="K306" s="213"/>
      <c r="L306" s="214" t="str">
        <f>IFERROR(__xludf.DUMMYFUNCTION("IF(
  $A306 = """",
  """",
  IFERROR(
    INDEX(
      FILTER(
        '{INDEX} Tour Pricing History'!$A:$ZZ,
        '{INDEX} Tour Pricing History'!$4:$4 = ""Current Original Tour Cost""
      ),
      MATCH($A306, '{INDEX} Tour Pricing History'!$A:$A, "&amp;"0)
    ),
    """"
  )
)
"),"")</f>
        <v/>
      </c>
      <c r="M306" s="215" t="str">
        <f>IFERROR(__xludf.DUMMYFUNCTION("IF(
  $A306 = """",
  """",
  IFERROR(
    INDEX(
      FILTER(
        '{INDEX} Tour Pricing History'!$A:$ZZ,
        '{INDEX} Tour Pricing History'!$4:$4 = ""Current Discounted Tour Cost""
      ),
      MATCH($A306, '{INDEX} Tour Pricing History'!$A:$A"&amp;", 0)
    ),
    """"
  )
)
"),"")</f>
        <v/>
      </c>
      <c r="N306" s="214" t="str">
        <f>IFERROR(__xludf.DUMMYFUNCTION("IF(
  $A306 = """",
  """",
  IFERROR(
    INDEX(
      FILTER(
        '{INDEX} Tour Pricing History'!$A:$ZZ,
        '{INDEX} Tour Pricing History'!$4:$4 = ""Current Reservation Fee""
      ),
      MATCH($A306, '{INDEX} Tour Pricing History'!$A:$A, 0)
"&amp;"    ),
    """"
  )
)
"),"")</f>
        <v/>
      </c>
      <c r="O306" s="216"/>
    </row>
    <row r="307">
      <c r="A307" s="216"/>
      <c r="B307" s="223"/>
      <c r="C307" s="216"/>
      <c r="D307" s="224"/>
      <c r="E307" s="225"/>
      <c r="F307" s="216"/>
      <c r="G307" s="226"/>
      <c r="H307" s="227"/>
      <c r="I307" s="226"/>
      <c r="J307" s="226"/>
      <c r="K307" s="213"/>
      <c r="L307" s="214" t="str">
        <f>IFERROR(__xludf.DUMMYFUNCTION("IF(
  $A307 = """",
  """",
  IFERROR(
    INDEX(
      FILTER(
        '{INDEX} Tour Pricing History'!$A:$ZZ,
        '{INDEX} Tour Pricing History'!$4:$4 = ""Current Original Tour Cost""
      ),
      MATCH($A307, '{INDEX} Tour Pricing History'!$A:$A, "&amp;"0)
    ),
    """"
  )
)
"),"")</f>
        <v/>
      </c>
      <c r="M307" s="215" t="str">
        <f>IFERROR(__xludf.DUMMYFUNCTION("IF(
  $A307 = """",
  """",
  IFERROR(
    INDEX(
      FILTER(
        '{INDEX} Tour Pricing History'!$A:$ZZ,
        '{INDEX} Tour Pricing History'!$4:$4 = ""Current Discounted Tour Cost""
      ),
      MATCH($A307, '{INDEX} Tour Pricing History'!$A:$A"&amp;", 0)
    ),
    """"
  )
)
"),"")</f>
        <v/>
      </c>
      <c r="N307" s="214" t="str">
        <f>IFERROR(__xludf.DUMMYFUNCTION("IF(
  $A307 = """",
  """",
  IFERROR(
    INDEX(
      FILTER(
        '{INDEX} Tour Pricing History'!$A:$ZZ,
        '{INDEX} Tour Pricing History'!$4:$4 = ""Current Reservation Fee""
      ),
      MATCH($A307, '{INDEX} Tour Pricing History'!$A:$A, 0)
"&amp;"    ),
    """"
  )
)
"),"")</f>
        <v/>
      </c>
      <c r="O307" s="216"/>
    </row>
    <row r="308">
      <c r="A308" s="216"/>
      <c r="B308" s="223"/>
      <c r="C308" s="216"/>
      <c r="D308" s="224"/>
      <c r="E308" s="225"/>
      <c r="F308" s="216"/>
      <c r="G308" s="226"/>
      <c r="H308" s="227"/>
      <c r="I308" s="226"/>
      <c r="J308" s="226"/>
      <c r="K308" s="213"/>
      <c r="L308" s="214" t="str">
        <f>IFERROR(__xludf.DUMMYFUNCTION("IF(
  $A308 = """",
  """",
  IFERROR(
    INDEX(
      FILTER(
        '{INDEX} Tour Pricing History'!$A:$ZZ,
        '{INDEX} Tour Pricing History'!$4:$4 = ""Current Original Tour Cost""
      ),
      MATCH($A308, '{INDEX} Tour Pricing History'!$A:$A, "&amp;"0)
    ),
    """"
  )
)
"),"")</f>
        <v/>
      </c>
      <c r="M308" s="215" t="str">
        <f>IFERROR(__xludf.DUMMYFUNCTION("IF(
  $A308 = """",
  """",
  IFERROR(
    INDEX(
      FILTER(
        '{INDEX} Tour Pricing History'!$A:$ZZ,
        '{INDEX} Tour Pricing History'!$4:$4 = ""Current Discounted Tour Cost""
      ),
      MATCH($A308, '{INDEX} Tour Pricing History'!$A:$A"&amp;", 0)
    ),
    """"
  )
)
"),"")</f>
        <v/>
      </c>
      <c r="N308" s="214" t="str">
        <f>IFERROR(__xludf.DUMMYFUNCTION("IF(
  $A308 = """",
  """",
  IFERROR(
    INDEX(
      FILTER(
        '{INDEX} Tour Pricing History'!$A:$ZZ,
        '{INDEX} Tour Pricing History'!$4:$4 = ""Current Reservation Fee""
      ),
      MATCH($A308, '{INDEX} Tour Pricing History'!$A:$A, 0)
"&amp;"    ),
    """"
  )
)
"),"")</f>
        <v/>
      </c>
      <c r="O308" s="216"/>
    </row>
    <row r="309">
      <c r="A309" s="216"/>
      <c r="B309" s="223"/>
      <c r="C309" s="216"/>
      <c r="D309" s="224"/>
      <c r="E309" s="225"/>
      <c r="F309" s="216"/>
      <c r="G309" s="226"/>
      <c r="H309" s="227"/>
      <c r="I309" s="226"/>
      <c r="J309" s="226"/>
      <c r="K309" s="213"/>
      <c r="L309" s="214" t="str">
        <f>IFERROR(__xludf.DUMMYFUNCTION("IF(
  $A309 = """",
  """",
  IFERROR(
    INDEX(
      FILTER(
        '{INDEX} Tour Pricing History'!$A:$ZZ,
        '{INDEX} Tour Pricing History'!$4:$4 = ""Current Original Tour Cost""
      ),
      MATCH($A309, '{INDEX} Tour Pricing History'!$A:$A, "&amp;"0)
    ),
    """"
  )
)
"),"")</f>
        <v/>
      </c>
      <c r="M309" s="215" t="str">
        <f>IFERROR(__xludf.DUMMYFUNCTION("IF(
  $A309 = """",
  """",
  IFERROR(
    INDEX(
      FILTER(
        '{INDEX} Tour Pricing History'!$A:$ZZ,
        '{INDEX} Tour Pricing History'!$4:$4 = ""Current Discounted Tour Cost""
      ),
      MATCH($A309, '{INDEX} Tour Pricing History'!$A:$A"&amp;", 0)
    ),
    """"
  )
)
"),"")</f>
        <v/>
      </c>
      <c r="N309" s="214" t="str">
        <f>IFERROR(__xludf.DUMMYFUNCTION("IF(
  $A309 = """",
  """",
  IFERROR(
    INDEX(
      FILTER(
        '{INDEX} Tour Pricing History'!$A:$ZZ,
        '{INDEX} Tour Pricing History'!$4:$4 = ""Current Reservation Fee""
      ),
      MATCH($A309, '{INDEX} Tour Pricing History'!$A:$A, 0)
"&amp;"    ),
    """"
  )
)
"),"")</f>
        <v/>
      </c>
      <c r="O309" s="216"/>
    </row>
    <row r="310">
      <c r="A310" s="216"/>
      <c r="B310" s="223"/>
      <c r="C310" s="216"/>
      <c r="D310" s="224"/>
      <c r="E310" s="225"/>
      <c r="F310" s="216"/>
      <c r="G310" s="226"/>
      <c r="H310" s="227"/>
      <c r="I310" s="226"/>
      <c r="J310" s="226"/>
      <c r="K310" s="213"/>
      <c r="L310" s="214" t="str">
        <f>IFERROR(__xludf.DUMMYFUNCTION("IF(
  $A310 = """",
  """",
  IFERROR(
    INDEX(
      FILTER(
        '{INDEX} Tour Pricing History'!$A:$ZZ,
        '{INDEX} Tour Pricing History'!$4:$4 = ""Current Original Tour Cost""
      ),
      MATCH($A310, '{INDEX} Tour Pricing History'!$A:$A, "&amp;"0)
    ),
    """"
  )
)
"),"")</f>
        <v/>
      </c>
      <c r="M310" s="215" t="str">
        <f>IFERROR(__xludf.DUMMYFUNCTION("IF(
  $A310 = """",
  """",
  IFERROR(
    INDEX(
      FILTER(
        '{INDEX} Tour Pricing History'!$A:$ZZ,
        '{INDEX} Tour Pricing History'!$4:$4 = ""Current Discounted Tour Cost""
      ),
      MATCH($A310, '{INDEX} Tour Pricing History'!$A:$A"&amp;", 0)
    ),
    """"
  )
)
"),"")</f>
        <v/>
      </c>
      <c r="N310" s="214" t="str">
        <f>IFERROR(__xludf.DUMMYFUNCTION("IF(
  $A310 = """",
  """",
  IFERROR(
    INDEX(
      FILTER(
        '{INDEX} Tour Pricing History'!$A:$ZZ,
        '{INDEX} Tour Pricing History'!$4:$4 = ""Current Reservation Fee""
      ),
      MATCH($A310, '{INDEX} Tour Pricing History'!$A:$A, 0)
"&amp;"    ),
    """"
  )
)
"),"")</f>
        <v/>
      </c>
      <c r="O310" s="216"/>
    </row>
    <row r="311">
      <c r="A311" s="216"/>
      <c r="B311" s="223"/>
      <c r="C311" s="216"/>
      <c r="D311" s="224"/>
      <c r="E311" s="225"/>
      <c r="F311" s="216"/>
      <c r="G311" s="226"/>
      <c r="H311" s="227"/>
      <c r="I311" s="226"/>
      <c r="J311" s="226"/>
      <c r="K311" s="213"/>
      <c r="L311" s="214" t="str">
        <f>IFERROR(__xludf.DUMMYFUNCTION("IF(
  $A311 = """",
  """",
  IFERROR(
    INDEX(
      FILTER(
        '{INDEX} Tour Pricing History'!$A:$ZZ,
        '{INDEX} Tour Pricing History'!$4:$4 = ""Current Original Tour Cost""
      ),
      MATCH($A311, '{INDEX} Tour Pricing History'!$A:$A, "&amp;"0)
    ),
    """"
  )
)
"),"")</f>
        <v/>
      </c>
      <c r="M311" s="215" t="str">
        <f>IFERROR(__xludf.DUMMYFUNCTION("IF(
  $A311 = """",
  """",
  IFERROR(
    INDEX(
      FILTER(
        '{INDEX} Tour Pricing History'!$A:$ZZ,
        '{INDEX} Tour Pricing History'!$4:$4 = ""Current Discounted Tour Cost""
      ),
      MATCH($A311, '{INDEX} Tour Pricing History'!$A:$A"&amp;", 0)
    ),
    """"
  )
)
"),"")</f>
        <v/>
      </c>
      <c r="N311" s="214" t="str">
        <f>IFERROR(__xludf.DUMMYFUNCTION("IF(
  $A311 = """",
  """",
  IFERROR(
    INDEX(
      FILTER(
        '{INDEX} Tour Pricing History'!$A:$ZZ,
        '{INDEX} Tour Pricing History'!$4:$4 = ""Current Reservation Fee""
      ),
      MATCH($A311, '{INDEX} Tour Pricing History'!$A:$A, 0)
"&amp;"    ),
    """"
  )
)
"),"")</f>
        <v/>
      </c>
      <c r="O311" s="216"/>
    </row>
    <row r="312">
      <c r="A312" s="216"/>
      <c r="B312" s="223"/>
      <c r="C312" s="216"/>
      <c r="D312" s="224"/>
      <c r="E312" s="225"/>
      <c r="F312" s="216"/>
      <c r="G312" s="226"/>
      <c r="H312" s="227"/>
      <c r="I312" s="226"/>
      <c r="J312" s="226"/>
      <c r="K312" s="213"/>
      <c r="L312" s="214" t="str">
        <f>IFERROR(__xludf.DUMMYFUNCTION("IF(
  $A312 = """",
  """",
  IFERROR(
    INDEX(
      FILTER(
        '{INDEX} Tour Pricing History'!$A:$ZZ,
        '{INDEX} Tour Pricing History'!$4:$4 = ""Current Original Tour Cost""
      ),
      MATCH($A312, '{INDEX} Tour Pricing History'!$A:$A, "&amp;"0)
    ),
    """"
  )
)
"),"")</f>
        <v/>
      </c>
      <c r="M312" s="215" t="str">
        <f>IFERROR(__xludf.DUMMYFUNCTION("IF(
  $A312 = """",
  """",
  IFERROR(
    INDEX(
      FILTER(
        '{INDEX} Tour Pricing History'!$A:$ZZ,
        '{INDEX} Tour Pricing History'!$4:$4 = ""Current Discounted Tour Cost""
      ),
      MATCH($A312, '{INDEX} Tour Pricing History'!$A:$A"&amp;", 0)
    ),
    """"
  )
)
"),"")</f>
        <v/>
      </c>
      <c r="N312" s="214" t="str">
        <f>IFERROR(__xludf.DUMMYFUNCTION("IF(
  $A312 = """",
  """",
  IFERROR(
    INDEX(
      FILTER(
        '{INDEX} Tour Pricing History'!$A:$ZZ,
        '{INDEX} Tour Pricing History'!$4:$4 = ""Current Reservation Fee""
      ),
      MATCH($A312, '{INDEX} Tour Pricing History'!$A:$A, 0)
"&amp;"    ),
    """"
  )
)
"),"")</f>
        <v/>
      </c>
      <c r="O312" s="216"/>
    </row>
    <row r="313">
      <c r="A313" s="216"/>
      <c r="B313" s="223"/>
      <c r="C313" s="216"/>
      <c r="D313" s="224"/>
      <c r="E313" s="225"/>
      <c r="F313" s="216"/>
      <c r="G313" s="226"/>
      <c r="H313" s="227"/>
      <c r="I313" s="226"/>
      <c r="J313" s="226"/>
      <c r="K313" s="213"/>
      <c r="L313" s="214" t="str">
        <f>IFERROR(__xludf.DUMMYFUNCTION("IF(
  $A313 = """",
  """",
  IFERROR(
    INDEX(
      FILTER(
        '{INDEX} Tour Pricing History'!$A:$ZZ,
        '{INDEX} Tour Pricing History'!$4:$4 = ""Current Original Tour Cost""
      ),
      MATCH($A313, '{INDEX} Tour Pricing History'!$A:$A, "&amp;"0)
    ),
    """"
  )
)
"),"")</f>
        <v/>
      </c>
      <c r="M313" s="215" t="str">
        <f>IFERROR(__xludf.DUMMYFUNCTION("IF(
  $A313 = """",
  """",
  IFERROR(
    INDEX(
      FILTER(
        '{INDEX} Tour Pricing History'!$A:$ZZ,
        '{INDEX} Tour Pricing History'!$4:$4 = ""Current Discounted Tour Cost""
      ),
      MATCH($A313, '{INDEX} Tour Pricing History'!$A:$A"&amp;", 0)
    ),
    """"
  )
)
"),"")</f>
        <v/>
      </c>
      <c r="N313" s="214" t="str">
        <f>IFERROR(__xludf.DUMMYFUNCTION("IF(
  $A313 = """",
  """",
  IFERROR(
    INDEX(
      FILTER(
        '{INDEX} Tour Pricing History'!$A:$ZZ,
        '{INDEX} Tour Pricing History'!$4:$4 = ""Current Reservation Fee""
      ),
      MATCH($A313, '{INDEX} Tour Pricing History'!$A:$A, 0)
"&amp;"    ),
    """"
  )
)
"),"")</f>
        <v/>
      </c>
      <c r="O313" s="216"/>
    </row>
    <row r="314">
      <c r="A314" s="216"/>
      <c r="B314" s="223"/>
      <c r="C314" s="216"/>
      <c r="D314" s="224"/>
      <c r="E314" s="225"/>
      <c r="F314" s="216"/>
      <c r="G314" s="226"/>
      <c r="H314" s="227"/>
      <c r="I314" s="226"/>
      <c r="J314" s="226"/>
      <c r="K314" s="213"/>
      <c r="L314" s="214" t="str">
        <f>IFERROR(__xludf.DUMMYFUNCTION("IF(
  $A314 = """",
  """",
  IFERROR(
    INDEX(
      FILTER(
        '{INDEX} Tour Pricing History'!$A:$ZZ,
        '{INDEX} Tour Pricing History'!$4:$4 = ""Current Original Tour Cost""
      ),
      MATCH($A314, '{INDEX} Tour Pricing History'!$A:$A, "&amp;"0)
    ),
    """"
  )
)
"),"")</f>
        <v/>
      </c>
      <c r="M314" s="215" t="str">
        <f>IFERROR(__xludf.DUMMYFUNCTION("IF(
  $A314 = """",
  """",
  IFERROR(
    INDEX(
      FILTER(
        '{INDEX} Tour Pricing History'!$A:$ZZ,
        '{INDEX} Tour Pricing History'!$4:$4 = ""Current Discounted Tour Cost""
      ),
      MATCH($A314, '{INDEX} Tour Pricing History'!$A:$A"&amp;", 0)
    ),
    """"
  )
)
"),"")</f>
        <v/>
      </c>
      <c r="N314" s="214" t="str">
        <f>IFERROR(__xludf.DUMMYFUNCTION("IF(
  $A314 = """",
  """",
  IFERROR(
    INDEX(
      FILTER(
        '{INDEX} Tour Pricing History'!$A:$ZZ,
        '{INDEX} Tour Pricing History'!$4:$4 = ""Current Reservation Fee""
      ),
      MATCH($A314, '{INDEX} Tour Pricing History'!$A:$A, 0)
"&amp;"    ),
    """"
  )
)
"),"")</f>
        <v/>
      </c>
      <c r="O314" s="216"/>
    </row>
    <row r="315">
      <c r="A315" s="216"/>
      <c r="B315" s="223"/>
      <c r="C315" s="216"/>
      <c r="D315" s="224"/>
      <c r="E315" s="225"/>
      <c r="F315" s="216"/>
      <c r="G315" s="226"/>
      <c r="H315" s="227"/>
      <c r="I315" s="226"/>
      <c r="J315" s="226"/>
      <c r="K315" s="213"/>
      <c r="L315" s="214" t="str">
        <f>IFERROR(__xludf.DUMMYFUNCTION("IF(
  $A315 = """",
  """",
  IFERROR(
    INDEX(
      FILTER(
        '{INDEX} Tour Pricing History'!$A:$ZZ,
        '{INDEX} Tour Pricing History'!$4:$4 = ""Current Original Tour Cost""
      ),
      MATCH($A315, '{INDEX} Tour Pricing History'!$A:$A, "&amp;"0)
    ),
    """"
  )
)
"),"")</f>
        <v/>
      </c>
      <c r="M315" s="215" t="str">
        <f>IFERROR(__xludf.DUMMYFUNCTION("IF(
  $A315 = """",
  """",
  IFERROR(
    INDEX(
      FILTER(
        '{INDEX} Tour Pricing History'!$A:$ZZ,
        '{INDEX} Tour Pricing History'!$4:$4 = ""Current Discounted Tour Cost""
      ),
      MATCH($A315, '{INDEX} Tour Pricing History'!$A:$A"&amp;", 0)
    ),
    """"
  )
)
"),"")</f>
        <v/>
      </c>
      <c r="N315" s="214" t="str">
        <f>IFERROR(__xludf.DUMMYFUNCTION("IF(
  $A315 = """",
  """",
  IFERROR(
    INDEX(
      FILTER(
        '{INDEX} Tour Pricing History'!$A:$ZZ,
        '{INDEX} Tour Pricing History'!$4:$4 = ""Current Reservation Fee""
      ),
      MATCH($A315, '{INDEX} Tour Pricing History'!$A:$A, 0)
"&amp;"    ),
    """"
  )
)
"),"")</f>
        <v/>
      </c>
      <c r="O315" s="216"/>
    </row>
    <row r="316">
      <c r="A316" s="216"/>
      <c r="B316" s="223"/>
      <c r="C316" s="216"/>
      <c r="D316" s="224"/>
      <c r="E316" s="225"/>
      <c r="F316" s="216"/>
      <c r="G316" s="226"/>
      <c r="H316" s="227"/>
      <c r="I316" s="226"/>
      <c r="J316" s="226"/>
      <c r="K316" s="213"/>
      <c r="L316" s="214" t="str">
        <f>IFERROR(__xludf.DUMMYFUNCTION("IF(
  $A316 = """",
  """",
  IFERROR(
    INDEX(
      FILTER(
        '{INDEX} Tour Pricing History'!$A:$ZZ,
        '{INDEX} Tour Pricing History'!$4:$4 = ""Current Original Tour Cost""
      ),
      MATCH($A316, '{INDEX} Tour Pricing History'!$A:$A, "&amp;"0)
    ),
    """"
  )
)
"),"")</f>
        <v/>
      </c>
      <c r="M316" s="215" t="str">
        <f>IFERROR(__xludf.DUMMYFUNCTION("IF(
  $A316 = """",
  """",
  IFERROR(
    INDEX(
      FILTER(
        '{INDEX} Tour Pricing History'!$A:$ZZ,
        '{INDEX} Tour Pricing History'!$4:$4 = ""Current Discounted Tour Cost""
      ),
      MATCH($A316, '{INDEX} Tour Pricing History'!$A:$A"&amp;", 0)
    ),
    """"
  )
)
"),"")</f>
        <v/>
      </c>
      <c r="N316" s="214" t="str">
        <f>IFERROR(__xludf.DUMMYFUNCTION("IF(
  $A316 = """",
  """",
  IFERROR(
    INDEX(
      FILTER(
        '{INDEX} Tour Pricing History'!$A:$ZZ,
        '{INDEX} Tour Pricing History'!$4:$4 = ""Current Reservation Fee""
      ),
      MATCH($A316, '{INDEX} Tour Pricing History'!$A:$A, 0)
"&amp;"    ),
    """"
  )
)
"),"")</f>
        <v/>
      </c>
      <c r="O316" s="216"/>
    </row>
    <row r="317">
      <c r="A317" s="216"/>
      <c r="B317" s="223"/>
      <c r="C317" s="216"/>
      <c r="D317" s="224"/>
      <c r="E317" s="225"/>
      <c r="F317" s="216"/>
      <c r="G317" s="226"/>
      <c r="H317" s="227"/>
      <c r="I317" s="226"/>
      <c r="J317" s="226"/>
      <c r="K317" s="213"/>
      <c r="L317" s="214" t="str">
        <f>IFERROR(__xludf.DUMMYFUNCTION("IF(
  $A317 = """",
  """",
  IFERROR(
    INDEX(
      FILTER(
        '{INDEX} Tour Pricing History'!$A:$ZZ,
        '{INDEX} Tour Pricing History'!$4:$4 = ""Current Original Tour Cost""
      ),
      MATCH($A317, '{INDEX} Tour Pricing History'!$A:$A, "&amp;"0)
    ),
    """"
  )
)
"),"")</f>
        <v/>
      </c>
      <c r="M317" s="215" t="str">
        <f>IFERROR(__xludf.DUMMYFUNCTION("IF(
  $A317 = """",
  """",
  IFERROR(
    INDEX(
      FILTER(
        '{INDEX} Tour Pricing History'!$A:$ZZ,
        '{INDEX} Tour Pricing History'!$4:$4 = ""Current Discounted Tour Cost""
      ),
      MATCH($A317, '{INDEX} Tour Pricing History'!$A:$A"&amp;", 0)
    ),
    """"
  )
)
"),"")</f>
        <v/>
      </c>
      <c r="N317" s="214" t="str">
        <f>IFERROR(__xludf.DUMMYFUNCTION("IF(
  $A317 = """",
  """",
  IFERROR(
    INDEX(
      FILTER(
        '{INDEX} Tour Pricing History'!$A:$ZZ,
        '{INDEX} Tour Pricing History'!$4:$4 = ""Current Reservation Fee""
      ),
      MATCH($A317, '{INDEX} Tour Pricing History'!$A:$A, 0)
"&amp;"    ),
    """"
  )
)
"),"")</f>
        <v/>
      </c>
      <c r="O317" s="216"/>
    </row>
    <row r="318">
      <c r="A318" s="216"/>
      <c r="B318" s="223"/>
      <c r="C318" s="216"/>
      <c r="D318" s="224"/>
      <c r="E318" s="225"/>
      <c r="F318" s="216"/>
      <c r="G318" s="226"/>
      <c r="H318" s="227"/>
      <c r="I318" s="226"/>
      <c r="J318" s="226"/>
      <c r="K318" s="213"/>
      <c r="L318" s="214" t="str">
        <f>IFERROR(__xludf.DUMMYFUNCTION("IF(
  $A318 = """",
  """",
  IFERROR(
    INDEX(
      FILTER(
        '{INDEX} Tour Pricing History'!$A:$ZZ,
        '{INDEX} Tour Pricing History'!$4:$4 = ""Current Original Tour Cost""
      ),
      MATCH($A318, '{INDEX} Tour Pricing History'!$A:$A, "&amp;"0)
    ),
    """"
  )
)
"),"")</f>
        <v/>
      </c>
      <c r="M318" s="215" t="str">
        <f>IFERROR(__xludf.DUMMYFUNCTION("IF(
  $A318 = """",
  """",
  IFERROR(
    INDEX(
      FILTER(
        '{INDEX} Tour Pricing History'!$A:$ZZ,
        '{INDEX} Tour Pricing History'!$4:$4 = ""Current Discounted Tour Cost""
      ),
      MATCH($A318, '{INDEX} Tour Pricing History'!$A:$A"&amp;", 0)
    ),
    """"
  )
)
"),"")</f>
        <v/>
      </c>
      <c r="N318" s="214" t="str">
        <f>IFERROR(__xludf.DUMMYFUNCTION("IF(
  $A318 = """",
  """",
  IFERROR(
    INDEX(
      FILTER(
        '{INDEX} Tour Pricing History'!$A:$ZZ,
        '{INDEX} Tour Pricing History'!$4:$4 = ""Current Reservation Fee""
      ),
      MATCH($A318, '{INDEX} Tour Pricing History'!$A:$A, 0)
"&amp;"    ),
    """"
  )
)
"),"")</f>
        <v/>
      </c>
      <c r="O318" s="216"/>
    </row>
    <row r="319">
      <c r="A319" s="216"/>
      <c r="B319" s="223"/>
      <c r="C319" s="216"/>
      <c r="D319" s="224"/>
      <c r="E319" s="225"/>
      <c r="F319" s="216"/>
      <c r="G319" s="226"/>
      <c r="H319" s="227"/>
      <c r="I319" s="226"/>
      <c r="J319" s="226"/>
      <c r="K319" s="213"/>
      <c r="L319" s="214" t="str">
        <f>IFERROR(__xludf.DUMMYFUNCTION("IF(
  $A319 = """",
  """",
  IFERROR(
    INDEX(
      FILTER(
        '{INDEX} Tour Pricing History'!$A:$ZZ,
        '{INDEX} Tour Pricing History'!$4:$4 = ""Current Original Tour Cost""
      ),
      MATCH($A319, '{INDEX} Tour Pricing History'!$A:$A, "&amp;"0)
    ),
    """"
  )
)
"),"")</f>
        <v/>
      </c>
      <c r="M319" s="215" t="str">
        <f>IFERROR(__xludf.DUMMYFUNCTION("IF(
  $A319 = """",
  """",
  IFERROR(
    INDEX(
      FILTER(
        '{INDEX} Tour Pricing History'!$A:$ZZ,
        '{INDEX} Tour Pricing History'!$4:$4 = ""Current Discounted Tour Cost""
      ),
      MATCH($A319, '{INDEX} Tour Pricing History'!$A:$A"&amp;", 0)
    ),
    """"
  )
)
"),"")</f>
        <v/>
      </c>
      <c r="N319" s="214" t="str">
        <f>IFERROR(__xludf.DUMMYFUNCTION("IF(
  $A319 = """",
  """",
  IFERROR(
    INDEX(
      FILTER(
        '{INDEX} Tour Pricing History'!$A:$ZZ,
        '{INDEX} Tour Pricing History'!$4:$4 = ""Current Reservation Fee""
      ),
      MATCH($A319, '{INDEX} Tour Pricing History'!$A:$A, 0)
"&amp;"    ),
    """"
  )
)
"),"")</f>
        <v/>
      </c>
      <c r="O319" s="216"/>
    </row>
    <row r="320">
      <c r="A320" s="216"/>
      <c r="B320" s="223"/>
      <c r="C320" s="216"/>
      <c r="D320" s="224"/>
      <c r="E320" s="225"/>
      <c r="F320" s="216"/>
      <c r="G320" s="226"/>
      <c r="H320" s="227"/>
      <c r="I320" s="226"/>
      <c r="J320" s="226"/>
      <c r="K320" s="213"/>
      <c r="L320" s="214" t="str">
        <f>IFERROR(__xludf.DUMMYFUNCTION("IF(
  $A320 = """",
  """",
  IFERROR(
    INDEX(
      FILTER(
        '{INDEX} Tour Pricing History'!$A:$ZZ,
        '{INDEX} Tour Pricing History'!$4:$4 = ""Current Original Tour Cost""
      ),
      MATCH($A320, '{INDEX} Tour Pricing History'!$A:$A, "&amp;"0)
    ),
    """"
  )
)
"),"")</f>
        <v/>
      </c>
      <c r="M320" s="215" t="str">
        <f>IFERROR(__xludf.DUMMYFUNCTION("IF(
  $A320 = """",
  """",
  IFERROR(
    INDEX(
      FILTER(
        '{INDEX} Tour Pricing History'!$A:$ZZ,
        '{INDEX} Tour Pricing History'!$4:$4 = ""Current Discounted Tour Cost""
      ),
      MATCH($A320, '{INDEX} Tour Pricing History'!$A:$A"&amp;", 0)
    ),
    """"
  )
)
"),"")</f>
        <v/>
      </c>
      <c r="N320" s="214" t="str">
        <f>IFERROR(__xludf.DUMMYFUNCTION("IF(
  $A320 = """",
  """",
  IFERROR(
    INDEX(
      FILTER(
        '{INDEX} Tour Pricing History'!$A:$ZZ,
        '{INDEX} Tour Pricing History'!$4:$4 = ""Current Reservation Fee""
      ),
      MATCH($A320, '{INDEX} Tour Pricing History'!$A:$A, 0)
"&amp;"    ),
    """"
  )
)
"),"")</f>
        <v/>
      </c>
      <c r="O320" s="216"/>
    </row>
    <row r="321">
      <c r="A321" s="216"/>
      <c r="B321" s="223"/>
      <c r="C321" s="216"/>
      <c r="D321" s="224"/>
      <c r="E321" s="225"/>
      <c r="F321" s="216"/>
      <c r="G321" s="226"/>
      <c r="H321" s="227"/>
      <c r="I321" s="226"/>
      <c r="J321" s="226"/>
      <c r="K321" s="213"/>
      <c r="L321" s="214" t="str">
        <f>IFERROR(__xludf.DUMMYFUNCTION("IF(
  $A321 = """",
  """",
  IFERROR(
    INDEX(
      FILTER(
        '{INDEX} Tour Pricing History'!$A:$ZZ,
        '{INDEX} Tour Pricing History'!$4:$4 = ""Current Original Tour Cost""
      ),
      MATCH($A321, '{INDEX} Tour Pricing History'!$A:$A, "&amp;"0)
    ),
    """"
  )
)
"),"")</f>
        <v/>
      </c>
      <c r="M321" s="215" t="str">
        <f>IFERROR(__xludf.DUMMYFUNCTION("IF(
  $A321 = """",
  """",
  IFERROR(
    INDEX(
      FILTER(
        '{INDEX} Tour Pricing History'!$A:$ZZ,
        '{INDEX} Tour Pricing History'!$4:$4 = ""Current Discounted Tour Cost""
      ),
      MATCH($A321, '{INDEX} Tour Pricing History'!$A:$A"&amp;", 0)
    ),
    """"
  )
)
"),"")</f>
        <v/>
      </c>
      <c r="N321" s="214" t="str">
        <f>IFERROR(__xludf.DUMMYFUNCTION("IF(
  $A321 = """",
  """",
  IFERROR(
    INDEX(
      FILTER(
        '{INDEX} Tour Pricing History'!$A:$ZZ,
        '{INDEX} Tour Pricing History'!$4:$4 = ""Current Reservation Fee""
      ),
      MATCH($A321, '{INDEX} Tour Pricing History'!$A:$A, 0)
"&amp;"    ),
    """"
  )
)
"),"")</f>
        <v/>
      </c>
      <c r="O321" s="216"/>
    </row>
    <row r="322">
      <c r="A322" s="216"/>
      <c r="B322" s="223"/>
      <c r="C322" s="216"/>
      <c r="D322" s="224"/>
      <c r="E322" s="225"/>
      <c r="F322" s="216"/>
      <c r="G322" s="226"/>
      <c r="H322" s="227"/>
      <c r="I322" s="226"/>
      <c r="J322" s="226"/>
      <c r="K322" s="213"/>
      <c r="L322" s="214" t="str">
        <f>IFERROR(__xludf.DUMMYFUNCTION("IF(
  $A322 = """",
  """",
  IFERROR(
    INDEX(
      FILTER(
        '{INDEX} Tour Pricing History'!$A:$ZZ,
        '{INDEX} Tour Pricing History'!$4:$4 = ""Current Original Tour Cost""
      ),
      MATCH($A322, '{INDEX} Tour Pricing History'!$A:$A, "&amp;"0)
    ),
    """"
  )
)
"),"")</f>
        <v/>
      </c>
      <c r="M322" s="215" t="str">
        <f>IFERROR(__xludf.DUMMYFUNCTION("IF(
  $A322 = """",
  """",
  IFERROR(
    INDEX(
      FILTER(
        '{INDEX} Tour Pricing History'!$A:$ZZ,
        '{INDEX} Tour Pricing History'!$4:$4 = ""Current Discounted Tour Cost""
      ),
      MATCH($A322, '{INDEX} Tour Pricing History'!$A:$A"&amp;", 0)
    ),
    """"
  )
)
"),"")</f>
        <v/>
      </c>
      <c r="N322" s="214" t="str">
        <f>IFERROR(__xludf.DUMMYFUNCTION("IF(
  $A322 = """",
  """",
  IFERROR(
    INDEX(
      FILTER(
        '{INDEX} Tour Pricing History'!$A:$ZZ,
        '{INDEX} Tour Pricing History'!$4:$4 = ""Current Reservation Fee""
      ),
      MATCH($A322, '{INDEX} Tour Pricing History'!$A:$A, 0)
"&amp;"    ),
    """"
  )
)
"),"")</f>
        <v/>
      </c>
      <c r="O322" s="216"/>
    </row>
    <row r="323">
      <c r="A323" s="216"/>
      <c r="B323" s="223"/>
      <c r="C323" s="216"/>
      <c r="D323" s="224"/>
      <c r="E323" s="225"/>
      <c r="F323" s="216"/>
      <c r="G323" s="226"/>
      <c r="H323" s="227"/>
      <c r="I323" s="226"/>
      <c r="J323" s="226"/>
      <c r="K323" s="213"/>
      <c r="L323" s="214" t="str">
        <f>IFERROR(__xludf.DUMMYFUNCTION("IF(
  $A323 = """",
  """",
  IFERROR(
    INDEX(
      FILTER(
        '{INDEX} Tour Pricing History'!$A:$ZZ,
        '{INDEX} Tour Pricing History'!$4:$4 = ""Current Original Tour Cost""
      ),
      MATCH($A323, '{INDEX} Tour Pricing History'!$A:$A, "&amp;"0)
    ),
    """"
  )
)
"),"")</f>
        <v/>
      </c>
      <c r="M323" s="215" t="str">
        <f>IFERROR(__xludf.DUMMYFUNCTION("IF(
  $A323 = """",
  """",
  IFERROR(
    INDEX(
      FILTER(
        '{INDEX} Tour Pricing History'!$A:$ZZ,
        '{INDEX} Tour Pricing History'!$4:$4 = ""Current Discounted Tour Cost""
      ),
      MATCH($A323, '{INDEX} Tour Pricing History'!$A:$A"&amp;", 0)
    ),
    """"
  )
)
"),"")</f>
        <v/>
      </c>
      <c r="N323" s="214" t="str">
        <f>IFERROR(__xludf.DUMMYFUNCTION("IF(
  $A323 = """",
  """",
  IFERROR(
    INDEX(
      FILTER(
        '{INDEX} Tour Pricing History'!$A:$ZZ,
        '{INDEX} Tour Pricing History'!$4:$4 = ""Current Reservation Fee""
      ),
      MATCH($A323, '{INDEX} Tour Pricing History'!$A:$A, 0)
"&amp;"    ),
    """"
  )
)
"),"")</f>
        <v/>
      </c>
      <c r="O323" s="216"/>
    </row>
    <row r="324">
      <c r="A324" s="216"/>
      <c r="B324" s="223"/>
      <c r="C324" s="216"/>
      <c r="D324" s="224"/>
      <c r="E324" s="225"/>
      <c r="F324" s="216"/>
      <c r="G324" s="226"/>
      <c r="H324" s="227"/>
      <c r="I324" s="226"/>
      <c r="J324" s="226"/>
      <c r="K324" s="213"/>
      <c r="L324" s="214" t="str">
        <f>IFERROR(__xludf.DUMMYFUNCTION("IF(
  $A324 = """",
  """",
  IFERROR(
    INDEX(
      FILTER(
        '{INDEX} Tour Pricing History'!$A:$ZZ,
        '{INDEX} Tour Pricing History'!$4:$4 = ""Current Original Tour Cost""
      ),
      MATCH($A324, '{INDEX} Tour Pricing History'!$A:$A, "&amp;"0)
    ),
    """"
  )
)
"),"")</f>
        <v/>
      </c>
      <c r="M324" s="215" t="str">
        <f>IFERROR(__xludf.DUMMYFUNCTION("IF(
  $A324 = """",
  """",
  IFERROR(
    INDEX(
      FILTER(
        '{INDEX} Tour Pricing History'!$A:$ZZ,
        '{INDEX} Tour Pricing History'!$4:$4 = ""Current Discounted Tour Cost""
      ),
      MATCH($A324, '{INDEX} Tour Pricing History'!$A:$A"&amp;", 0)
    ),
    """"
  )
)
"),"")</f>
        <v/>
      </c>
      <c r="N324" s="214" t="str">
        <f>IFERROR(__xludf.DUMMYFUNCTION("IF(
  $A324 = """",
  """",
  IFERROR(
    INDEX(
      FILTER(
        '{INDEX} Tour Pricing History'!$A:$ZZ,
        '{INDEX} Tour Pricing History'!$4:$4 = ""Current Reservation Fee""
      ),
      MATCH($A324, '{INDEX} Tour Pricing History'!$A:$A, 0)
"&amp;"    ),
    """"
  )
)
"),"")</f>
        <v/>
      </c>
      <c r="O324" s="216"/>
    </row>
    <row r="325">
      <c r="A325" s="216"/>
      <c r="B325" s="223"/>
      <c r="C325" s="216"/>
      <c r="D325" s="224"/>
      <c r="E325" s="225"/>
      <c r="F325" s="216"/>
      <c r="G325" s="226"/>
      <c r="H325" s="227"/>
      <c r="I325" s="226"/>
      <c r="J325" s="226"/>
      <c r="K325" s="213"/>
      <c r="L325" s="214" t="str">
        <f>IFERROR(__xludf.DUMMYFUNCTION("IF(
  $A325 = """",
  """",
  IFERROR(
    INDEX(
      FILTER(
        '{INDEX} Tour Pricing History'!$A:$ZZ,
        '{INDEX} Tour Pricing History'!$4:$4 = ""Current Original Tour Cost""
      ),
      MATCH($A325, '{INDEX} Tour Pricing History'!$A:$A, "&amp;"0)
    ),
    """"
  )
)
"),"")</f>
        <v/>
      </c>
      <c r="M325" s="215" t="str">
        <f>IFERROR(__xludf.DUMMYFUNCTION("IF(
  $A325 = """",
  """",
  IFERROR(
    INDEX(
      FILTER(
        '{INDEX} Tour Pricing History'!$A:$ZZ,
        '{INDEX} Tour Pricing History'!$4:$4 = ""Current Discounted Tour Cost""
      ),
      MATCH($A325, '{INDEX} Tour Pricing History'!$A:$A"&amp;", 0)
    ),
    """"
  )
)
"),"")</f>
        <v/>
      </c>
      <c r="N325" s="214" t="str">
        <f>IFERROR(__xludf.DUMMYFUNCTION("IF(
  $A325 = """",
  """",
  IFERROR(
    INDEX(
      FILTER(
        '{INDEX} Tour Pricing History'!$A:$ZZ,
        '{INDEX} Tour Pricing History'!$4:$4 = ""Current Reservation Fee""
      ),
      MATCH($A325, '{INDEX} Tour Pricing History'!$A:$A, 0)
"&amp;"    ),
    """"
  )
)
"),"")</f>
        <v/>
      </c>
      <c r="O325" s="216"/>
    </row>
    <row r="326">
      <c r="A326" s="216"/>
      <c r="B326" s="223"/>
      <c r="C326" s="216"/>
      <c r="D326" s="224"/>
      <c r="E326" s="225"/>
      <c r="F326" s="216"/>
      <c r="G326" s="226"/>
      <c r="H326" s="227"/>
      <c r="I326" s="226"/>
      <c r="J326" s="226"/>
      <c r="K326" s="213"/>
      <c r="L326" s="214" t="str">
        <f>IFERROR(__xludf.DUMMYFUNCTION("IF(
  $A326 = """",
  """",
  IFERROR(
    INDEX(
      FILTER(
        '{INDEX} Tour Pricing History'!$A:$ZZ,
        '{INDEX} Tour Pricing History'!$4:$4 = ""Current Original Tour Cost""
      ),
      MATCH($A326, '{INDEX} Tour Pricing History'!$A:$A, "&amp;"0)
    ),
    """"
  )
)
"),"")</f>
        <v/>
      </c>
      <c r="M326" s="215" t="str">
        <f>IFERROR(__xludf.DUMMYFUNCTION("IF(
  $A326 = """",
  """",
  IFERROR(
    INDEX(
      FILTER(
        '{INDEX} Tour Pricing History'!$A:$ZZ,
        '{INDEX} Tour Pricing History'!$4:$4 = ""Current Discounted Tour Cost""
      ),
      MATCH($A326, '{INDEX} Tour Pricing History'!$A:$A"&amp;", 0)
    ),
    """"
  )
)
"),"")</f>
        <v/>
      </c>
      <c r="N326" s="214" t="str">
        <f>IFERROR(__xludf.DUMMYFUNCTION("IF(
  $A326 = """",
  """",
  IFERROR(
    INDEX(
      FILTER(
        '{INDEX} Tour Pricing History'!$A:$ZZ,
        '{INDEX} Tour Pricing History'!$4:$4 = ""Current Reservation Fee""
      ),
      MATCH($A326, '{INDEX} Tour Pricing History'!$A:$A, 0)
"&amp;"    ),
    """"
  )
)
"),"")</f>
        <v/>
      </c>
      <c r="O326" s="216"/>
    </row>
    <row r="327">
      <c r="A327" s="216"/>
      <c r="B327" s="223"/>
      <c r="C327" s="216"/>
      <c r="D327" s="224"/>
      <c r="E327" s="225"/>
      <c r="F327" s="216"/>
      <c r="G327" s="226"/>
      <c r="H327" s="227"/>
      <c r="I327" s="226"/>
      <c r="J327" s="226"/>
      <c r="K327" s="213"/>
      <c r="L327" s="214" t="str">
        <f>IFERROR(__xludf.DUMMYFUNCTION("IF(
  $A327 = """",
  """",
  IFERROR(
    INDEX(
      FILTER(
        '{INDEX} Tour Pricing History'!$A:$ZZ,
        '{INDEX} Tour Pricing History'!$4:$4 = ""Current Original Tour Cost""
      ),
      MATCH($A327, '{INDEX} Tour Pricing History'!$A:$A, "&amp;"0)
    ),
    """"
  )
)
"),"")</f>
        <v/>
      </c>
      <c r="M327" s="215" t="str">
        <f>IFERROR(__xludf.DUMMYFUNCTION("IF(
  $A327 = """",
  """",
  IFERROR(
    INDEX(
      FILTER(
        '{INDEX} Tour Pricing History'!$A:$ZZ,
        '{INDEX} Tour Pricing History'!$4:$4 = ""Current Discounted Tour Cost""
      ),
      MATCH($A327, '{INDEX} Tour Pricing History'!$A:$A"&amp;", 0)
    ),
    """"
  )
)
"),"")</f>
        <v/>
      </c>
      <c r="N327" s="214" t="str">
        <f>IFERROR(__xludf.DUMMYFUNCTION("IF(
  $A327 = """",
  """",
  IFERROR(
    INDEX(
      FILTER(
        '{INDEX} Tour Pricing History'!$A:$ZZ,
        '{INDEX} Tour Pricing History'!$4:$4 = ""Current Reservation Fee""
      ),
      MATCH($A327, '{INDEX} Tour Pricing History'!$A:$A, 0)
"&amp;"    ),
    """"
  )
)
"),"")</f>
        <v/>
      </c>
      <c r="O327" s="216"/>
    </row>
    <row r="328">
      <c r="A328" s="216"/>
      <c r="B328" s="223"/>
      <c r="C328" s="216"/>
      <c r="D328" s="224"/>
      <c r="E328" s="225"/>
      <c r="F328" s="216"/>
      <c r="G328" s="226"/>
      <c r="H328" s="227"/>
      <c r="I328" s="226"/>
      <c r="J328" s="226"/>
      <c r="K328" s="213"/>
      <c r="L328" s="214" t="str">
        <f>IFERROR(__xludf.DUMMYFUNCTION("IF(
  $A328 = """",
  """",
  IFERROR(
    INDEX(
      FILTER(
        '{INDEX} Tour Pricing History'!$A:$ZZ,
        '{INDEX} Tour Pricing History'!$4:$4 = ""Current Original Tour Cost""
      ),
      MATCH($A328, '{INDEX} Tour Pricing History'!$A:$A, "&amp;"0)
    ),
    """"
  )
)
"),"")</f>
        <v/>
      </c>
      <c r="M328" s="215" t="str">
        <f>IFERROR(__xludf.DUMMYFUNCTION("IF(
  $A328 = """",
  """",
  IFERROR(
    INDEX(
      FILTER(
        '{INDEX} Tour Pricing History'!$A:$ZZ,
        '{INDEX} Tour Pricing History'!$4:$4 = ""Current Discounted Tour Cost""
      ),
      MATCH($A328, '{INDEX} Tour Pricing History'!$A:$A"&amp;", 0)
    ),
    """"
  )
)
"),"")</f>
        <v/>
      </c>
      <c r="N328" s="214" t="str">
        <f>IFERROR(__xludf.DUMMYFUNCTION("IF(
  $A328 = """",
  """",
  IFERROR(
    INDEX(
      FILTER(
        '{INDEX} Tour Pricing History'!$A:$ZZ,
        '{INDEX} Tour Pricing History'!$4:$4 = ""Current Reservation Fee""
      ),
      MATCH($A328, '{INDEX} Tour Pricing History'!$A:$A, 0)
"&amp;"    ),
    """"
  )
)
"),"")</f>
        <v/>
      </c>
      <c r="O328" s="216"/>
    </row>
    <row r="329">
      <c r="A329" s="216"/>
      <c r="B329" s="223"/>
      <c r="C329" s="216"/>
      <c r="D329" s="224"/>
      <c r="E329" s="225"/>
      <c r="F329" s="216"/>
      <c r="G329" s="226"/>
      <c r="H329" s="227"/>
      <c r="I329" s="226"/>
      <c r="J329" s="226"/>
      <c r="K329" s="213"/>
      <c r="L329" s="214" t="str">
        <f>IFERROR(__xludf.DUMMYFUNCTION("IF(
  $A329 = """",
  """",
  IFERROR(
    INDEX(
      FILTER(
        '{INDEX} Tour Pricing History'!$A:$ZZ,
        '{INDEX} Tour Pricing History'!$4:$4 = ""Current Original Tour Cost""
      ),
      MATCH($A329, '{INDEX} Tour Pricing History'!$A:$A, "&amp;"0)
    ),
    """"
  )
)
"),"")</f>
        <v/>
      </c>
      <c r="M329" s="215" t="str">
        <f>IFERROR(__xludf.DUMMYFUNCTION("IF(
  $A329 = """",
  """",
  IFERROR(
    INDEX(
      FILTER(
        '{INDEX} Tour Pricing History'!$A:$ZZ,
        '{INDEX} Tour Pricing History'!$4:$4 = ""Current Discounted Tour Cost""
      ),
      MATCH($A329, '{INDEX} Tour Pricing History'!$A:$A"&amp;", 0)
    ),
    """"
  )
)
"),"")</f>
        <v/>
      </c>
      <c r="N329" s="214" t="str">
        <f>IFERROR(__xludf.DUMMYFUNCTION("IF(
  $A329 = """",
  """",
  IFERROR(
    INDEX(
      FILTER(
        '{INDEX} Tour Pricing History'!$A:$ZZ,
        '{INDEX} Tour Pricing History'!$4:$4 = ""Current Reservation Fee""
      ),
      MATCH($A329, '{INDEX} Tour Pricing History'!$A:$A, 0)
"&amp;"    ),
    """"
  )
)
"),"")</f>
        <v/>
      </c>
      <c r="O329" s="216"/>
    </row>
    <row r="330">
      <c r="A330" s="216"/>
      <c r="B330" s="223"/>
      <c r="C330" s="216"/>
      <c r="D330" s="224"/>
      <c r="E330" s="225"/>
      <c r="F330" s="216"/>
      <c r="G330" s="226"/>
      <c r="H330" s="227"/>
      <c r="I330" s="226"/>
      <c r="J330" s="226"/>
      <c r="K330" s="213"/>
      <c r="L330" s="214" t="str">
        <f>IFERROR(__xludf.DUMMYFUNCTION("IF(
  $A330 = """",
  """",
  IFERROR(
    INDEX(
      FILTER(
        '{INDEX} Tour Pricing History'!$A:$ZZ,
        '{INDEX} Tour Pricing History'!$4:$4 = ""Current Original Tour Cost""
      ),
      MATCH($A330, '{INDEX} Tour Pricing History'!$A:$A, "&amp;"0)
    ),
    """"
  )
)
"),"")</f>
        <v/>
      </c>
      <c r="M330" s="215" t="str">
        <f>IFERROR(__xludf.DUMMYFUNCTION("IF(
  $A330 = """",
  """",
  IFERROR(
    INDEX(
      FILTER(
        '{INDEX} Tour Pricing History'!$A:$ZZ,
        '{INDEX} Tour Pricing History'!$4:$4 = ""Current Discounted Tour Cost""
      ),
      MATCH($A330, '{INDEX} Tour Pricing History'!$A:$A"&amp;", 0)
    ),
    """"
  )
)
"),"")</f>
        <v/>
      </c>
      <c r="N330" s="214" t="str">
        <f>IFERROR(__xludf.DUMMYFUNCTION("IF(
  $A330 = """",
  """",
  IFERROR(
    INDEX(
      FILTER(
        '{INDEX} Tour Pricing History'!$A:$ZZ,
        '{INDEX} Tour Pricing History'!$4:$4 = ""Current Reservation Fee""
      ),
      MATCH($A330, '{INDEX} Tour Pricing History'!$A:$A, 0)
"&amp;"    ),
    """"
  )
)
"),"")</f>
        <v/>
      </c>
      <c r="O330" s="216"/>
    </row>
    <row r="331">
      <c r="A331" s="216"/>
      <c r="B331" s="223"/>
      <c r="C331" s="216"/>
      <c r="D331" s="224"/>
      <c r="E331" s="225"/>
      <c r="F331" s="216"/>
      <c r="G331" s="226"/>
      <c r="H331" s="227"/>
      <c r="I331" s="226"/>
      <c r="J331" s="226"/>
      <c r="K331" s="213"/>
      <c r="L331" s="214" t="str">
        <f>IFERROR(__xludf.DUMMYFUNCTION("IF(
  $A331 = """",
  """",
  IFERROR(
    INDEX(
      FILTER(
        '{INDEX} Tour Pricing History'!$A:$ZZ,
        '{INDEX} Tour Pricing History'!$4:$4 = ""Current Original Tour Cost""
      ),
      MATCH($A331, '{INDEX} Tour Pricing History'!$A:$A, "&amp;"0)
    ),
    """"
  )
)
"),"")</f>
        <v/>
      </c>
      <c r="M331" s="215" t="str">
        <f>IFERROR(__xludf.DUMMYFUNCTION("IF(
  $A331 = """",
  """",
  IFERROR(
    INDEX(
      FILTER(
        '{INDEX} Tour Pricing History'!$A:$ZZ,
        '{INDEX} Tour Pricing History'!$4:$4 = ""Current Discounted Tour Cost""
      ),
      MATCH($A331, '{INDEX} Tour Pricing History'!$A:$A"&amp;", 0)
    ),
    """"
  )
)
"),"")</f>
        <v/>
      </c>
      <c r="N331" s="214" t="str">
        <f>IFERROR(__xludf.DUMMYFUNCTION("IF(
  $A331 = """",
  """",
  IFERROR(
    INDEX(
      FILTER(
        '{INDEX} Tour Pricing History'!$A:$ZZ,
        '{INDEX} Tour Pricing History'!$4:$4 = ""Current Reservation Fee""
      ),
      MATCH($A331, '{INDEX} Tour Pricing History'!$A:$A, 0)
"&amp;"    ),
    """"
  )
)
"),"")</f>
        <v/>
      </c>
      <c r="O331" s="216"/>
    </row>
    <row r="332">
      <c r="A332" s="216"/>
      <c r="B332" s="223"/>
      <c r="C332" s="216"/>
      <c r="D332" s="224"/>
      <c r="E332" s="225"/>
      <c r="F332" s="216"/>
      <c r="G332" s="226"/>
      <c r="H332" s="227"/>
      <c r="I332" s="226"/>
      <c r="J332" s="226"/>
      <c r="K332" s="213"/>
      <c r="L332" s="214" t="str">
        <f>IFERROR(__xludf.DUMMYFUNCTION("IF(
  $A332 = """",
  """",
  IFERROR(
    INDEX(
      FILTER(
        '{INDEX} Tour Pricing History'!$A:$ZZ,
        '{INDEX} Tour Pricing History'!$4:$4 = ""Current Original Tour Cost""
      ),
      MATCH($A332, '{INDEX} Tour Pricing History'!$A:$A, "&amp;"0)
    ),
    """"
  )
)
"),"")</f>
        <v/>
      </c>
      <c r="M332" s="215" t="str">
        <f>IFERROR(__xludf.DUMMYFUNCTION("IF(
  $A332 = """",
  """",
  IFERROR(
    INDEX(
      FILTER(
        '{INDEX} Tour Pricing History'!$A:$ZZ,
        '{INDEX} Tour Pricing History'!$4:$4 = ""Current Discounted Tour Cost""
      ),
      MATCH($A332, '{INDEX} Tour Pricing History'!$A:$A"&amp;", 0)
    ),
    """"
  )
)
"),"")</f>
        <v/>
      </c>
      <c r="N332" s="214" t="str">
        <f>IFERROR(__xludf.DUMMYFUNCTION("IF(
  $A332 = """",
  """",
  IFERROR(
    INDEX(
      FILTER(
        '{INDEX} Tour Pricing History'!$A:$ZZ,
        '{INDEX} Tour Pricing History'!$4:$4 = ""Current Reservation Fee""
      ),
      MATCH($A332, '{INDEX} Tour Pricing History'!$A:$A, 0)
"&amp;"    ),
    """"
  )
)
"),"")</f>
        <v/>
      </c>
      <c r="O332" s="216"/>
    </row>
    <row r="333">
      <c r="A333" s="216"/>
      <c r="B333" s="223"/>
      <c r="C333" s="216"/>
      <c r="D333" s="224"/>
      <c r="E333" s="225"/>
      <c r="F333" s="216"/>
      <c r="G333" s="226"/>
      <c r="H333" s="227"/>
      <c r="I333" s="226"/>
      <c r="J333" s="226"/>
      <c r="K333" s="213"/>
      <c r="L333" s="214" t="str">
        <f>IFERROR(__xludf.DUMMYFUNCTION("IF(
  $A333 = """",
  """",
  IFERROR(
    INDEX(
      FILTER(
        '{INDEX} Tour Pricing History'!$A:$ZZ,
        '{INDEX} Tour Pricing History'!$4:$4 = ""Current Original Tour Cost""
      ),
      MATCH($A333, '{INDEX} Tour Pricing History'!$A:$A, "&amp;"0)
    ),
    """"
  )
)
"),"")</f>
        <v/>
      </c>
      <c r="M333" s="215" t="str">
        <f>IFERROR(__xludf.DUMMYFUNCTION("IF(
  $A333 = """",
  """",
  IFERROR(
    INDEX(
      FILTER(
        '{INDEX} Tour Pricing History'!$A:$ZZ,
        '{INDEX} Tour Pricing History'!$4:$4 = ""Current Discounted Tour Cost""
      ),
      MATCH($A333, '{INDEX} Tour Pricing History'!$A:$A"&amp;", 0)
    ),
    """"
  )
)
"),"")</f>
        <v/>
      </c>
      <c r="N333" s="214" t="str">
        <f>IFERROR(__xludf.DUMMYFUNCTION("IF(
  $A333 = """",
  """",
  IFERROR(
    INDEX(
      FILTER(
        '{INDEX} Tour Pricing History'!$A:$ZZ,
        '{INDEX} Tour Pricing History'!$4:$4 = ""Current Reservation Fee""
      ),
      MATCH($A333, '{INDEX} Tour Pricing History'!$A:$A, 0)
"&amp;"    ),
    """"
  )
)
"),"")</f>
        <v/>
      </c>
      <c r="O333" s="216"/>
    </row>
    <row r="334">
      <c r="A334" s="216"/>
      <c r="B334" s="223"/>
      <c r="C334" s="216"/>
      <c r="D334" s="224"/>
      <c r="E334" s="225"/>
      <c r="F334" s="216"/>
      <c r="G334" s="226"/>
      <c r="H334" s="227"/>
      <c r="I334" s="226"/>
      <c r="J334" s="226"/>
      <c r="K334" s="213"/>
      <c r="L334" s="214" t="str">
        <f>IFERROR(__xludf.DUMMYFUNCTION("IF(
  $A334 = """",
  """",
  IFERROR(
    INDEX(
      FILTER(
        '{INDEX} Tour Pricing History'!$A:$ZZ,
        '{INDEX} Tour Pricing History'!$4:$4 = ""Current Original Tour Cost""
      ),
      MATCH($A334, '{INDEX} Tour Pricing History'!$A:$A, "&amp;"0)
    ),
    """"
  )
)
"),"")</f>
        <v/>
      </c>
      <c r="M334" s="215" t="str">
        <f>IFERROR(__xludf.DUMMYFUNCTION("IF(
  $A334 = """",
  """",
  IFERROR(
    INDEX(
      FILTER(
        '{INDEX} Tour Pricing History'!$A:$ZZ,
        '{INDEX} Tour Pricing History'!$4:$4 = ""Current Discounted Tour Cost""
      ),
      MATCH($A334, '{INDEX} Tour Pricing History'!$A:$A"&amp;", 0)
    ),
    """"
  )
)
"),"")</f>
        <v/>
      </c>
      <c r="N334" s="214" t="str">
        <f>IFERROR(__xludf.DUMMYFUNCTION("IF(
  $A334 = """",
  """",
  IFERROR(
    INDEX(
      FILTER(
        '{INDEX} Tour Pricing History'!$A:$ZZ,
        '{INDEX} Tour Pricing History'!$4:$4 = ""Current Reservation Fee""
      ),
      MATCH($A334, '{INDEX} Tour Pricing History'!$A:$A, 0)
"&amp;"    ),
    """"
  )
)
"),"")</f>
        <v/>
      </c>
      <c r="O334" s="216"/>
    </row>
    <row r="335">
      <c r="A335" s="216"/>
      <c r="B335" s="223"/>
      <c r="C335" s="216"/>
      <c r="D335" s="224"/>
      <c r="E335" s="225"/>
      <c r="F335" s="216"/>
      <c r="G335" s="226"/>
      <c r="H335" s="227"/>
      <c r="I335" s="226"/>
      <c r="J335" s="226"/>
      <c r="K335" s="213"/>
      <c r="L335" s="214" t="str">
        <f>IFERROR(__xludf.DUMMYFUNCTION("IF(
  $A335 = """",
  """",
  IFERROR(
    INDEX(
      FILTER(
        '{INDEX} Tour Pricing History'!$A:$ZZ,
        '{INDEX} Tour Pricing History'!$4:$4 = ""Current Original Tour Cost""
      ),
      MATCH($A335, '{INDEX} Tour Pricing History'!$A:$A, "&amp;"0)
    ),
    """"
  )
)
"),"")</f>
        <v/>
      </c>
      <c r="M335" s="215" t="str">
        <f>IFERROR(__xludf.DUMMYFUNCTION("IF(
  $A335 = """",
  """",
  IFERROR(
    INDEX(
      FILTER(
        '{INDEX} Tour Pricing History'!$A:$ZZ,
        '{INDEX} Tour Pricing History'!$4:$4 = ""Current Discounted Tour Cost""
      ),
      MATCH($A335, '{INDEX} Tour Pricing History'!$A:$A"&amp;", 0)
    ),
    """"
  )
)
"),"")</f>
        <v/>
      </c>
      <c r="N335" s="214" t="str">
        <f>IFERROR(__xludf.DUMMYFUNCTION("IF(
  $A335 = """",
  """",
  IFERROR(
    INDEX(
      FILTER(
        '{INDEX} Tour Pricing History'!$A:$ZZ,
        '{INDEX} Tour Pricing History'!$4:$4 = ""Current Reservation Fee""
      ),
      MATCH($A335, '{INDEX} Tour Pricing History'!$A:$A, 0)
"&amp;"    ),
    """"
  )
)
"),"")</f>
        <v/>
      </c>
      <c r="O335" s="216"/>
    </row>
    <row r="336">
      <c r="A336" s="216"/>
      <c r="B336" s="223"/>
      <c r="C336" s="216"/>
      <c r="D336" s="224"/>
      <c r="E336" s="225"/>
      <c r="F336" s="216"/>
      <c r="G336" s="226"/>
      <c r="H336" s="227"/>
      <c r="I336" s="226"/>
      <c r="J336" s="226"/>
      <c r="K336" s="213"/>
      <c r="L336" s="214" t="str">
        <f>IFERROR(__xludf.DUMMYFUNCTION("IF(
  $A336 = """",
  """",
  IFERROR(
    INDEX(
      FILTER(
        '{INDEX} Tour Pricing History'!$A:$ZZ,
        '{INDEX} Tour Pricing History'!$4:$4 = ""Current Original Tour Cost""
      ),
      MATCH($A336, '{INDEX} Tour Pricing History'!$A:$A, "&amp;"0)
    ),
    """"
  )
)
"),"")</f>
        <v/>
      </c>
      <c r="M336" s="215" t="str">
        <f>IFERROR(__xludf.DUMMYFUNCTION("IF(
  $A336 = """",
  """",
  IFERROR(
    INDEX(
      FILTER(
        '{INDEX} Tour Pricing History'!$A:$ZZ,
        '{INDEX} Tour Pricing History'!$4:$4 = ""Current Discounted Tour Cost""
      ),
      MATCH($A336, '{INDEX} Tour Pricing History'!$A:$A"&amp;", 0)
    ),
    """"
  )
)
"),"")</f>
        <v/>
      </c>
      <c r="N336" s="214" t="str">
        <f>IFERROR(__xludf.DUMMYFUNCTION("IF(
  $A336 = """",
  """",
  IFERROR(
    INDEX(
      FILTER(
        '{INDEX} Tour Pricing History'!$A:$ZZ,
        '{INDEX} Tour Pricing History'!$4:$4 = ""Current Reservation Fee""
      ),
      MATCH($A336, '{INDEX} Tour Pricing History'!$A:$A, 0)
"&amp;"    ),
    """"
  )
)
"),"")</f>
        <v/>
      </c>
      <c r="O336" s="216"/>
    </row>
    <row r="337">
      <c r="A337" s="216"/>
      <c r="B337" s="223"/>
      <c r="C337" s="216"/>
      <c r="D337" s="224"/>
      <c r="E337" s="225"/>
      <c r="F337" s="216"/>
      <c r="G337" s="226"/>
      <c r="H337" s="227"/>
      <c r="I337" s="226"/>
      <c r="J337" s="226"/>
      <c r="K337" s="213"/>
      <c r="L337" s="214" t="str">
        <f>IFERROR(__xludf.DUMMYFUNCTION("IF(
  $A337 = """",
  """",
  IFERROR(
    INDEX(
      FILTER(
        '{INDEX} Tour Pricing History'!$A:$ZZ,
        '{INDEX} Tour Pricing History'!$4:$4 = ""Current Original Tour Cost""
      ),
      MATCH($A337, '{INDEX} Tour Pricing History'!$A:$A, "&amp;"0)
    ),
    """"
  )
)
"),"")</f>
        <v/>
      </c>
      <c r="M337" s="215" t="str">
        <f>IFERROR(__xludf.DUMMYFUNCTION("IF(
  $A337 = """",
  """",
  IFERROR(
    INDEX(
      FILTER(
        '{INDEX} Tour Pricing History'!$A:$ZZ,
        '{INDEX} Tour Pricing History'!$4:$4 = ""Current Discounted Tour Cost""
      ),
      MATCH($A337, '{INDEX} Tour Pricing History'!$A:$A"&amp;", 0)
    ),
    """"
  )
)
"),"")</f>
        <v/>
      </c>
      <c r="N337" s="214" t="str">
        <f>IFERROR(__xludf.DUMMYFUNCTION("IF(
  $A337 = """",
  """",
  IFERROR(
    INDEX(
      FILTER(
        '{INDEX} Tour Pricing History'!$A:$ZZ,
        '{INDEX} Tour Pricing History'!$4:$4 = ""Current Reservation Fee""
      ),
      MATCH($A337, '{INDEX} Tour Pricing History'!$A:$A, 0)
"&amp;"    ),
    """"
  )
)
"),"")</f>
        <v/>
      </c>
      <c r="O337" s="216"/>
    </row>
    <row r="338">
      <c r="A338" s="216"/>
      <c r="B338" s="223"/>
      <c r="C338" s="216"/>
      <c r="D338" s="224"/>
      <c r="E338" s="225"/>
      <c r="F338" s="216"/>
      <c r="G338" s="226"/>
      <c r="H338" s="227"/>
      <c r="I338" s="226"/>
      <c r="J338" s="226"/>
      <c r="K338" s="213"/>
      <c r="L338" s="214" t="str">
        <f>IFERROR(__xludf.DUMMYFUNCTION("IF(
  $A338 = """",
  """",
  IFERROR(
    INDEX(
      FILTER(
        '{INDEX} Tour Pricing History'!$A:$ZZ,
        '{INDEX} Tour Pricing History'!$4:$4 = ""Current Original Tour Cost""
      ),
      MATCH($A338, '{INDEX} Tour Pricing History'!$A:$A, "&amp;"0)
    ),
    """"
  )
)
"),"")</f>
        <v/>
      </c>
      <c r="M338" s="215" t="str">
        <f>IFERROR(__xludf.DUMMYFUNCTION("IF(
  $A338 = """",
  """",
  IFERROR(
    INDEX(
      FILTER(
        '{INDEX} Tour Pricing History'!$A:$ZZ,
        '{INDEX} Tour Pricing History'!$4:$4 = ""Current Discounted Tour Cost""
      ),
      MATCH($A338, '{INDEX} Tour Pricing History'!$A:$A"&amp;", 0)
    ),
    """"
  )
)
"),"")</f>
        <v/>
      </c>
      <c r="N338" s="214" t="str">
        <f>IFERROR(__xludf.DUMMYFUNCTION("IF(
  $A338 = """",
  """",
  IFERROR(
    INDEX(
      FILTER(
        '{INDEX} Tour Pricing History'!$A:$ZZ,
        '{INDEX} Tour Pricing History'!$4:$4 = ""Current Reservation Fee""
      ),
      MATCH($A338, '{INDEX} Tour Pricing History'!$A:$A, 0)
"&amp;"    ),
    """"
  )
)
"),"")</f>
        <v/>
      </c>
      <c r="O338" s="216"/>
    </row>
    <row r="339">
      <c r="A339" s="216"/>
      <c r="B339" s="223"/>
      <c r="C339" s="216"/>
      <c r="D339" s="224"/>
      <c r="E339" s="225"/>
      <c r="F339" s="216"/>
      <c r="G339" s="226"/>
      <c r="H339" s="227"/>
      <c r="I339" s="226"/>
      <c r="J339" s="226"/>
      <c r="K339" s="213"/>
      <c r="L339" s="214" t="str">
        <f>IFERROR(__xludf.DUMMYFUNCTION("IF(
  $A339 = """",
  """",
  IFERROR(
    INDEX(
      FILTER(
        '{INDEX} Tour Pricing History'!$A:$ZZ,
        '{INDEX} Tour Pricing History'!$4:$4 = ""Current Original Tour Cost""
      ),
      MATCH($A339, '{INDEX} Tour Pricing History'!$A:$A, "&amp;"0)
    ),
    """"
  )
)
"),"")</f>
        <v/>
      </c>
      <c r="M339" s="215" t="str">
        <f>IFERROR(__xludf.DUMMYFUNCTION("IF(
  $A339 = """",
  """",
  IFERROR(
    INDEX(
      FILTER(
        '{INDEX} Tour Pricing History'!$A:$ZZ,
        '{INDEX} Tour Pricing History'!$4:$4 = ""Current Discounted Tour Cost""
      ),
      MATCH($A339, '{INDEX} Tour Pricing History'!$A:$A"&amp;", 0)
    ),
    """"
  )
)
"),"")</f>
        <v/>
      </c>
      <c r="N339" s="214" t="str">
        <f>IFERROR(__xludf.DUMMYFUNCTION("IF(
  $A339 = """",
  """",
  IFERROR(
    INDEX(
      FILTER(
        '{INDEX} Tour Pricing History'!$A:$ZZ,
        '{INDEX} Tour Pricing History'!$4:$4 = ""Current Reservation Fee""
      ),
      MATCH($A339, '{INDEX} Tour Pricing History'!$A:$A, 0)
"&amp;"    ),
    """"
  )
)
"),"")</f>
        <v/>
      </c>
      <c r="O339" s="216"/>
    </row>
    <row r="340">
      <c r="A340" s="216"/>
      <c r="B340" s="223"/>
      <c r="C340" s="216"/>
      <c r="D340" s="224"/>
      <c r="E340" s="225"/>
      <c r="F340" s="216"/>
      <c r="G340" s="226"/>
      <c r="H340" s="227"/>
      <c r="I340" s="226"/>
      <c r="J340" s="226"/>
      <c r="K340" s="213"/>
      <c r="L340" s="214" t="str">
        <f>IFERROR(__xludf.DUMMYFUNCTION("IF(
  $A340 = """",
  """",
  IFERROR(
    INDEX(
      FILTER(
        '{INDEX} Tour Pricing History'!$A:$ZZ,
        '{INDEX} Tour Pricing History'!$4:$4 = ""Current Original Tour Cost""
      ),
      MATCH($A340, '{INDEX} Tour Pricing History'!$A:$A, "&amp;"0)
    ),
    """"
  )
)
"),"")</f>
        <v/>
      </c>
      <c r="M340" s="215" t="str">
        <f>IFERROR(__xludf.DUMMYFUNCTION("IF(
  $A340 = """",
  """",
  IFERROR(
    INDEX(
      FILTER(
        '{INDEX} Tour Pricing History'!$A:$ZZ,
        '{INDEX} Tour Pricing History'!$4:$4 = ""Current Discounted Tour Cost""
      ),
      MATCH($A340, '{INDEX} Tour Pricing History'!$A:$A"&amp;", 0)
    ),
    """"
  )
)
"),"")</f>
        <v/>
      </c>
      <c r="N340" s="214" t="str">
        <f>IFERROR(__xludf.DUMMYFUNCTION("IF(
  $A340 = """",
  """",
  IFERROR(
    INDEX(
      FILTER(
        '{INDEX} Tour Pricing History'!$A:$ZZ,
        '{INDEX} Tour Pricing History'!$4:$4 = ""Current Reservation Fee""
      ),
      MATCH($A340, '{INDEX} Tour Pricing History'!$A:$A, 0)
"&amp;"    ),
    """"
  )
)
"),"")</f>
        <v/>
      </c>
      <c r="O340" s="216"/>
    </row>
    <row r="341">
      <c r="A341" s="216"/>
      <c r="B341" s="223"/>
      <c r="C341" s="216"/>
      <c r="D341" s="224"/>
      <c r="E341" s="225"/>
      <c r="F341" s="216"/>
      <c r="G341" s="226"/>
      <c r="H341" s="227"/>
      <c r="I341" s="226"/>
      <c r="J341" s="226"/>
      <c r="K341" s="213"/>
      <c r="L341" s="214" t="str">
        <f>IFERROR(__xludf.DUMMYFUNCTION("IF(
  $A341 = """",
  """",
  IFERROR(
    INDEX(
      FILTER(
        '{INDEX} Tour Pricing History'!$A:$ZZ,
        '{INDEX} Tour Pricing History'!$4:$4 = ""Current Original Tour Cost""
      ),
      MATCH($A341, '{INDEX} Tour Pricing History'!$A:$A, "&amp;"0)
    ),
    """"
  )
)
"),"")</f>
        <v/>
      </c>
      <c r="M341" s="215" t="str">
        <f>IFERROR(__xludf.DUMMYFUNCTION("IF(
  $A341 = """",
  """",
  IFERROR(
    INDEX(
      FILTER(
        '{INDEX} Tour Pricing History'!$A:$ZZ,
        '{INDEX} Tour Pricing History'!$4:$4 = ""Current Discounted Tour Cost""
      ),
      MATCH($A341, '{INDEX} Tour Pricing History'!$A:$A"&amp;", 0)
    ),
    """"
  )
)
"),"")</f>
        <v/>
      </c>
      <c r="N341" s="214" t="str">
        <f>IFERROR(__xludf.DUMMYFUNCTION("IF(
  $A341 = """",
  """",
  IFERROR(
    INDEX(
      FILTER(
        '{INDEX} Tour Pricing History'!$A:$ZZ,
        '{INDEX} Tour Pricing History'!$4:$4 = ""Current Reservation Fee""
      ),
      MATCH($A341, '{INDEX} Tour Pricing History'!$A:$A, 0)
"&amp;"    ),
    """"
  )
)
"),"")</f>
        <v/>
      </c>
      <c r="O341" s="216"/>
    </row>
    <row r="342">
      <c r="A342" s="216"/>
      <c r="B342" s="223"/>
      <c r="C342" s="216"/>
      <c r="D342" s="224"/>
      <c r="E342" s="225"/>
      <c r="F342" s="216"/>
      <c r="G342" s="226"/>
      <c r="H342" s="227"/>
      <c r="I342" s="226"/>
      <c r="J342" s="226"/>
      <c r="K342" s="213"/>
      <c r="L342" s="214" t="str">
        <f>IFERROR(__xludf.DUMMYFUNCTION("IF(
  $A342 = """",
  """",
  IFERROR(
    INDEX(
      FILTER(
        '{INDEX} Tour Pricing History'!$A:$ZZ,
        '{INDEX} Tour Pricing History'!$4:$4 = ""Current Original Tour Cost""
      ),
      MATCH($A342, '{INDEX} Tour Pricing History'!$A:$A, "&amp;"0)
    ),
    """"
  )
)
"),"")</f>
        <v/>
      </c>
      <c r="M342" s="215" t="str">
        <f>IFERROR(__xludf.DUMMYFUNCTION("IF(
  $A342 = """",
  """",
  IFERROR(
    INDEX(
      FILTER(
        '{INDEX} Tour Pricing History'!$A:$ZZ,
        '{INDEX} Tour Pricing History'!$4:$4 = ""Current Discounted Tour Cost""
      ),
      MATCH($A342, '{INDEX} Tour Pricing History'!$A:$A"&amp;", 0)
    ),
    """"
  )
)
"),"")</f>
        <v/>
      </c>
      <c r="N342" s="214" t="str">
        <f>IFERROR(__xludf.DUMMYFUNCTION("IF(
  $A342 = """",
  """",
  IFERROR(
    INDEX(
      FILTER(
        '{INDEX} Tour Pricing History'!$A:$ZZ,
        '{INDEX} Tour Pricing History'!$4:$4 = ""Current Reservation Fee""
      ),
      MATCH($A342, '{INDEX} Tour Pricing History'!$A:$A, 0)
"&amp;"    ),
    """"
  )
)
"),"")</f>
        <v/>
      </c>
      <c r="O342" s="216"/>
    </row>
    <row r="343">
      <c r="A343" s="216"/>
      <c r="B343" s="223"/>
      <c r="C343" s="216"/>
      <c r="D343" s="224"/>
      <c r="E343" s="225"/>
      <c r="F343" s="216"/>
      <c r="G343" s="226"/>
      <c r="H343" s="227"/>
      <c r="I343" s="226"/>
      <c r="J343" s="226"/>
      <c r="K343" s="213"/>
      <c r="L343" s="214" t="str">
        <f>IFERROR(__xludf.DUMMYFUNCTION("IF(
  $A343 = """",
  """",
  IFERROR(
    INDEX(
      FILTER(
        '{INDEX} Tour Pricing History'!$A:$ZZ,
        '{INDEX} Tour Pricing History'!$4:$4 = ""Current Original Tour Cost""
      ),
      MATCH($A343, '{INDEX} Tour Pricing History'!$A:$A, "&amp;"0)
    ),
    """"
  )
)
"),"")</f>
        <v/>
      </c>
      <c r="M343" s="215" t="str">
        <f>IFERROR(__xludf.DUMMYFUNCTION("IF(
  $A343 = """",
  """",
  IFERROR(
    INDEX(
      FILTER(
        '{INDEX} Tour Pricing History'!$A:$ZZ,
        '{INDEX} Tour Pricing History'!$4:$4 = ""Current Discounted Tour Cost""
      ),
      MATCH($A343, '{INDEX} Tour Pricing History'!$A:$A"&amp;", 0)
    ),
    """"
  )
)
"),"")</f>
        <v/>
      </c>
      <c r="N343" s="214" t="str">
        <f>IFERROR(__xludf.DUMMYFUNCTION("IF(
  $A343 = """",
  """",
  IFERROR(
    INDEX(
      FILTER(
        '{INDEX} Tour Pricing History'!$A:$ZZ,
        '{INDEX} Tour Pricing History'!$4:$4 = ""Current Reservation Fee""
      ),
      MATCH($A343, '{INDEX} Tour Pricing History'!$A:$A, 0)
"&amp;"    ),
    """"
  )
)
"),"")</f>
        <v/>
      </c>
      <c r="O343" s="216"/>
    </row>
    <row r="344">
      <c r="A344" s="216"/>
      <c r="B344" s="223"/>
      <c r="C344" s="216"/>
      <c r="D344" s="224"/>
      <c r="E344" s="225"/>
      <c r="F344" s="216"/>
      <c r="G344" s="226"/>
      <c r="H344" s="227"/>
      <c r="I344" s="226"/>
      <c r="J344" s="226"/>
      <c r="K344" s="213"/>
      <c r="L344" s="214" t="str">
        <f>IFERROR(__xludf.DUMMYFUNCTION("IF(
  $A344 = """",
  """",
  IFERROR(
    INDEX(
      FILTER(
        '{INDEX} Tour Pricing History'!$A:$ZZ,
        '{INDEX} Tour Pricing History'!$4:$4 = ""Current Original Tour Cost""
      ),
      MATCH($A344, '{INDEX} Tour Pricing History'!$A:$A, "&amp;"0)
    ),
    """"
  )
)
"),"")</f>
        <v/>
      </c>
      <c r="M344" s="215" t="str">
        <f>IFERROR(__xludf.DUMMYFUNCTION("IF(
  $A344 = """",
  """",
  IFERROR(
    INDEX(
      FILTER(
        '{INDEX} Tour Pricing History'!$A:$ZZ,
        '{INDEX} Tour Pricing History'!$4:$4 = ""Current Discounted Tour Cost""
      ),
      MATCH($A344, '{INDEX} Tour Pricing History'!$A:$A"&amp;", 0)
    ),
    """"
  )
)
"),"")</f>
        <v/>
      </c>
      <c r="N344" s="214" t="str">
        <f>IFERROR(__xludf.DUMMYFUNCTION("IF(
  $A344 = """",
  """",
  IFERROR(
    INDEX(
      FILTER(
        '{INDEX} Tour Pricing History'!$A:$ZZ,
        '{INDEX} Tour Pricing History'!$4:$4 = ""Current Reservation Fee""
      ),
      MATCH($A344, '{INDEX} Tour Pricing History'!$A:$A, 0)
"&amp;"    ),
    """"
  )
)
"),"")</f>
        <v/>
      </c>
      <c r="O344" s="216"/>
    </row>
    <row r="345">
      <c r="A345" s="216"/>
      <c r="B345" s="223"/>
      <c r="C345" s="216"/>
      <c r="D345" s="224"/>
      <c r="E345" s="225"/>
      <c r="F345" s="216"/>
      <c r="G345" s="226"/>
      <c r="H345" s="227"/>
      <c r="I345" s="226"/>
      <c r="J345" s="226"/>
      <c r="K345" s="213"/>
      <c r="L345" s="214" t="str">
        <f>IFERROR(__xludf.DUMMYFUNCTION("IF(
  $A345 = """",
  """",
  IFERROR(
    INDEX(
      FILTER(
        '{INDEX} Tour Pricing History'!$A:$ZZ,
        '{INDEX} Tour Pricing History'!$4:$4 = ""Current Original Tour Cost""
      ),
      MATCH($A345, '{INDEX} Tour Pricing History'!$A:$A, "&amp;"0)
    ),
    """"
  )
)
"),"")</f>
        <v/>
      </c>
      <c r="M345" s="215" t="str">
        <f>IFERROR(__xludf.DUMMYFUNCTION("IF(
  $A345 = """",
  """",
  IFERROR(
    INDEX(
      FILTER(
        '{INDEX} Tour Pricing History'!$A:$ZZ,
        '{INDEX} Tour Pricing History'!$4:$4 = ""Current Discounted Tour Cost""
      ),
      MATCH($A345, '{INDEX} Tour Pricing History'!$A:$A"&amp;", 0)
    ),
    """"
  )
)
"),"")</f>
        <v/>
      </c>
      <c r="N345" s="214" t="str">
        <f>IFERROR(__xludf.DUMMYFUNCTION("IF(
  $A345 = """",
  """",
  IFERROR(
    INDEX(
      FILTER(
        '{INDEX} Tour Pricing History'!$A:$ZZ,
        '{INDEX} Tour Pricing History'!$4:$4 = ""Current Reservation Fee""
      ),
      MATCH($A345, '{INDEX} Tour Pricing History'!$A:$A, 0)
"&amp;"    ),
    """"
  )
)
"),"")</f>
        <v/>
      </c>
      <c r="O345" s="216"/>
    </row>
    <row r="346">
      <c r="A346" s="216"/>
      <c r="B346" s="223"/>
      <c r="C346" s="216"/>
      <c r="D346" s="224"/>
      <c r="E346" s="225"/>
      <c r="F346" s="216"/>
      <c r="G346" s="226"/>
      <c r="H346" s="227"/>
      <c r="I346" s="226"/>
      <c r="J346" s="226"/>
      <c r="K346" s="213"/>
      <c r="L346" s="214" t="str">
        <f>IFERROR(__xludf.DUMMYFUNCTION("IF(
  $A346 = """",
  """",
  IFERROR(
    INDEX(
      FILTER(
        '{INDEX} Tour Pricing History'!$A:$ZZ,
        '{INDEX} Tour Pricing History'!$4:$4 = ""Current Original Tour Cost""
      ),
      MATCH($A346, '{INDEX} Tour Pricing History'!$A:$A, "&amp;"0)
    ),
    """"
  )
)
"),"")</f>
        <v/>
      </c>
      <c r="M346" s="215" t="str">
        <f>IFERROR(__xludf.DUMMYFUNCTION("IF(
  $A346 = """",
  """",
  IFERROR(
    INDEX(
      FILTER(
        '{INDEX} Tour Pricing History'!$A:$ZZ,
        '{INDEX} Tour Pricing History'!$4:$4 = ""Current Discounted Tour Cost""
      ),
      MATCH($A346, '{INDEX} Tour Pricing History'!$A:$A"&amp;", 0)
    ),
    """"
  )
)
"),"")</f>
        <v/>
      </c>
      <c r="N346" s="214" t="str">
        <f>IFERROR(__xludf.DUMMYFUNCTION("IF(
  $A346 = """",
  """",
  IFERROR(
    INDEX(
      FILTER(
        '{INDEX} Tour Pricing History'!$A:$ZZ,
        '{INDEX} Tour Pricing History'!$4:$4 = ""Current Reservation Fee""
      ),
      MATCH($A346, '{INDEX} Tour Pricing History'!$A:$A, 0)
"&amp;"    ),
    """"
  )
)
"),"")</f>
        <v/>
      </c>
      <c r="O346" s="216"/>
    </row>
    <row r="347">
      <c r="A347" s="216"/>
      <c r="B347" s="223"/>
      <c r="C347" s="216"/>
      <c r="D347" s="224"/>
      <c r="E347" s="225"/>
      <c r="F347" s="216"/>
      <c r="G347" s="226"/>
      <c r="H347" s="227"/>
      <c r="I347" s="226"/>
      <c r="J347" s="226"/>
      <c r="K347" s="213"/>
      <c r="L347" s="214" t="str">
        <f>IFERROR(__xludf.DUMMYFUNCTION("IF(
  $A347 = """",
  """",
  IFERROR(
    INDEX(
      FILTER(
        '{INDEX} Tour Pricing History'!$A:$ZZ,
        '{INDEX} Tour Pricing History'!$4:$4 = ""Current Original Tour Cost""
      ),
      MATCH($A347, '{INDEX} Tour Pricing History'!$A:$A, "&amp;"0)
    ),
    """"
  )
)
"),"")</f>
        <v/>
      </c>
      <c r="M347" s="215" t="str">
        <f>IFERROR(__xludf.DUMMYFUNCTION("IF(
  $A347 = """",
  """",
  IFERROR(
    INDEX(
      FILTER(
        '{INDEX} Tour Pricing History'!$A:$ZZ,
        '{INDEX} Tour Pricing History'!$4:$4 = ""Current Discounted Tour Cost""
      ),
      MATCH($A347, '{INDEX} Tour Pricing History'!$A:$A"&amp;", 0)
    ),
    """"
  )
)
"),"")</f>
        <v/>
      </c>
      <c r="N347" s="214" t="str">
        <f>IFERROR(__xludf.DUMMYFUNCTION("IF(
  $A347 = """",
  """",
  IFERROR(
    INDEX(
      FILTER(
        '{INDEX} Tour Pricing History'!$A:$ZZ,
        '{INDEX} Tour Pricing History'!$4:$4 = ""Current Reservation Fee""
      ),
      MATCH($A347, '{INDEX} Tour Pricing History'!$A:$A, 0)
"&amp;"    ),
    """"
  )
)
"),"")</f>
        <v/>
      </c>
      <c r="O347" s="216"/>
    </row>
    <row r="348">
      <c r="A348" s="216"/>
      <c r="B348" s="223"/>
      <c r="C348" s="216"/>
      <c r="D348" s="224"/>
      <c r="E348" s="225"/>
      <c r="F348" s="216"/>
      <c r="G348" s="226"/>
      <c r="H348" s="227"/>
      <c r="I348" s="226"/>
      <c r="J348" s="226"/>
      <c r="K348" s="213"/>
      <c r="L348" s="214" t="str">
        <f>IFERROR(__xludf.DUMMYFUNCTION("IF(
  $A348 = """",
  """",
  IFERROR(
    INDEX(
      FILTER(
        '{INDEX} Tour Pricing History'!$A:$ZZ,
        '{INDEX} Tour Pricing History'!$4:$4 = ""Current Original Tour Cost""
      ),
      MATCH($A348, '{INDEX} Tour Pricing History'!$A:$A, "&amp;"0)
    ),
    """"
  )
)
"),"")</f>
        <v/>
      </c>
      <c r="M348" s="215" t="str">
        <f>IFERROR(__xludf.DUMMYFUNCTION("IF(
  $A348 = """",
  """",
  IFERROR(
    INDEX(
      FILTER(
        '{INDEX} Tour Pricing History'!$A:$ZZ,
        '{INDEX} Tour Pricing History'!$4:$4 = ""Current Discounted Tour Cost""
      ),
      MATCH($A348, '{INDEX} Tour Pricing History'!$A:$A"&amp;", 0)
    ),
    """"
  )
)
"),"")</f>
        <v/>
      </c>
      <c r="N348" s="214" t="str">
        <f>IFERROR(__xludf.DUMMYFUNCTION("IF(
  $A348 = """",
  """",
  IFERROR(
    INDEX(
      FILTER(
        '{INDEX} Tour Pricing History'!$A:$ZZ,
        '{INDEX} Tour Pricing History'!$4:$4 = ""Current Reservation Fee""
      ),
      MATCH($A348, '{INDEX} Tour Pricing History'!$A:$A, 0)
"&amp;"    ),
    """"
  )
)
"),"")</f>
        <v/>
      </c>
      <c r="O348" s="216"/>
    </row>
    <row r="349">
      <c r="A349" s="216"/>
      <c r="B349" s="223"/>
      <c r="C349" s="216"/>
      <c r="D349" s="224"/>
      <c r="E349" s="225"/>
      <c r="F349" s="216"/>
      <c r="G349" s="226"/>
      <c r="H349" s="227"/>
      <c r="I349" s="226"/>
      <c r="J349" s="226"/>
      <c r="K349" s="213"/>
      <c r="L349" s="214" t="str">
        <f>IFERROR(__xludf.DUMMYFUNCTION("IF(
  $A349 = """",
  """",
  IFERROR(
    INDEX(
      FILTER(
        '{INDEX} Tour Pricing History'!$A:$ZZ,
        '{INDEX} Tour Pricing History'!$4:$4 = ""Current Original Tour Cost""
      ),
      MATCH($A349, '{INDEX} Tour Pricing History'!$A:$A, "&amp;"0)
    ),
    """"
  )
)
"),"")</f>
        <v/>
      </c>
      <c r="M349" s="215" t="str">
        <f>IFERROR(__xludf.DUMMYFUNCTION("IF(
  $A349 = """",
  """",
  IFERROR(
    INDEX(
      FILTER(
        '{INDEX} Tour Pricing History'!$A:$ZZ,
        '{INDEX} Tour Pricing History'!$4:$4 = ""Current Discounted Tour Cost""
      ),
      MATCH($A349, '{INDEX} Tour Pricing History'!$A:$A"&amp;", 0)
    ),
    """"
  )
)
"),"")</f>
        <v/>
      </c>
      <c r="N349" s="214" t="str">
        <f>IFERROR(__xludf.DUMMYFUNCTION("IF(
  $A349 = """",
  """",
  IFERROR(
    INDEX(
      FILTER(
        '{INDEX} Tour Pricing History'!$A:$ZZ,
        '{INDEX} Tour Pricing History'!$4:$4 = ""Current Reservation Fee""
      ),
      MATCH($A349, '{INDEX} Tour Pricing History'!$A:$A, 0)
"&amp;"    ),
    """"
  )
)
"),"")</f>
        <v/>
      </c>
      <c r="O349" s="216"/>
    </row>
    <row r="350">
      <c r="A350" s="216"/>
      <c r="B350" s="223"/>
      <c r="C350" s="216"/>
      <c r="D350" s="224"/>
      <c r="E350" s="225"/>
      <c r="F350" s="216"/>
      <c r="G350" s="226"/>
      <c r="H350" s="227"/>
      <c r="I350" s="226"/>
      <c r="J350" s="226"/>
      <c r="K350" s="213"/>
      <c r="L350" s="214" t="str">
        <f>IFERROR(__xludf.DUMMYFUNCTION("IF(
  $A350 = """",
  """",
  IFERROR(
    INDEX(
      FILTER(
        '{INDEX} Tour Pricing History'!$A:$ZZ,
        '{INDEX} Tour Pricing History'!$4:$4 = ""Current Original Tour Cost""
      ),
      MATCH($A350, '{INDEX} Tour Pricing History'!$A:$A, "&amp;"0)
    ),
    """"
  )
)
"),"")</f>
        <v/>
      </c>
      <c r="M350" s="215" t="str">
        <f>IFERROR(__xludf.DUMMYFUNCTION("IF(
  $A350 = """",
  """",
  IFERROR(
    INDEX(
      FILTER(
        '{INDEX} Tour Pricing History'!$A:$ZZ,
        '{INDEX} Tour Pricing History'!$4:$4 = ""Current Discounted Tour Cost""
      ),
      MATCH($A350, '{INDEX} Tour Pricing History'!$A:$A"&amp;", 0)
    ),
    """"
  )
)
"),"")</f>
        <v/>
      </c>
      <c r="N350" s="214" t="str">
        <f>IFERROR(__xludf.DUMMYFUNCTION("IF(
  $A350 = """",
  """",
  IFERROR(
    INDEX(
      FILTER(
        '{INDEX} Tour Pricing History'!$A:$ZZ,
        '{INDEX} Tour Pricing History'!$4:$4 = ""Current Reservation Fee""
      ),
      MATCH($A350, '{INDEX} Tour Pricing History'!$A:$A, 0)
"&amp;"    ),
    """"
  )
)
"),"")</f>
        <v/>
      </c>
      <c r="O350" s="216"/>
    </row>
    <row r="351">
      <c r="A351" s="216"/>
      <c r="B351" s="223"/>
      <c r="C351" s="216"/>
      <c r="D351" s="224"/>
      <c r="E351" s="225"/>
      <c r="F351" s="216"/>
      <c r="G351" s="226"/>
      <c r="H351" s="227"/>
      <c r="I351" s="226"/>
      <c r="J351" s="226"/>
      <c r="K351" s="213"/>
      <c r="L351" s="214" t="str">
        <f>IFERROR(__xludf.DUMMYFUNCTION("IF(
  $A351 = """",
  """",
  IFERROR(
    INDEX(
      FILTER(
        '{INDEX} Tour Pricing History'!$A:$ZZ,
        '{INDEX} Tour Pricing History'!$4:$4 = ""Current Original Tour Cost""
      ),
      MATCH($A351, '{INDEX} Tour Pricing History'!$A:$A, "&amp;"0)
    ),
    """"
  )
)
"),"")</f>
        <v/>
      </c>
      <c r="M351" s="215" t="str">
        <f>IFERROR(__xludf.DUMMYFUNCTION("IF(
  $A351 = """",
  """",
  IFERROR(
    INDEX(
      FILTER(
        '{INDEX} Tour Pricing History'!$A:$ZZ,
        '{INDEX} Tour Pricing History'!$4:$4 = ""Current Discounted Tour Cost""
      ),
      MATCH($A351, '{INDEX} Tour Pricing History'!$A:$A"&amp;", 0)
    ),
    """"
  )
)
"),"")</f>
        <v/>
      </c>
      <c r="N351" s="214" t="str">
        <f>IFERROR(__xludf.DUMMYFUNCTION("IF(
  $A351 = """",
  """",
  IFERROR(
    INDEX(
      FILTER(
        '{INDEX} Tour Pricing History'!$A:$ZZ,
        '{INDEX} Tour Pricing History'!$4:$4 = ""Current Reservation Fee""
      ),
      MATCH($A351, '{INDEX} Tour Pricing History'!$A:$A, 0)
"&amp;"    ),
    """"
  )
)
"),"")</f>
        <v/>
      </c>
      <c r="O351" s="216"/>
    </row>
    <row r="352">
      <c r="A352" s="216"/>
      <c r="B352" s="223"/>
      <c r="C352" s="216"/>
      <c r="D352" s="224"/>
      <c r="E352" s="225"/>
      <c r="F352" s="216"/>
      <c r="G352" s="226"/>
      <c r="H352" s="227"/>
      <c r="I352" s="226"/>
      <c r="J352" s="226"/>
      <c r="K352" s="213"/>
      <c r="L352" s="214" t="str">
        <f>IFERROR(__xludf.DUMMYFUNCTION("IF(
  $A352 = """",
  """",
  IFERROR(
    INDEX(
      FILTER(
        '{INDEX} Tour Pricing History'!$A:$ZZ,
        '{INDEX} Tour Pricing History'!$4:$4 = ""Current Original Tour Cost""
      ),
      MATCH($A352, '{INDEX} Tour Pricing History'!$A:$A, "&amp;"0)
    ),
    """"
  )
)
"),"")</f>
        <v/>
      </c>
      <c r="M352" s="215" t="str">
        <f>IFERROR(__xludf.DUMMYFUNCTION("IF(
  $A352 = """",
  """",
  IFERROR(
    INDEX(
      FILTER(
        '{INDEX} Tour Pricing History'!$A:$ZZ,
        '{INDEX} Tour Pricing History'!$4:$4 = ""Current Discounted Tour Cost""
      ),
      MATCH($A352, '{INDEX} Tour Pricing History'!$A:$A"&amp;", 0)
    ),
    """"
  )
)
"),"")</f>
        <v/>
      </c>
      <c r="N352" s="214" t="str">
        <f>IFERROR(__xludf.DUMMYFUNCTION("IF(
  $A352 = """",
  """",
  IFERROR(
    INDEX(
      FILTER(
        '{INDEX} Tour Pricing History'!$A:$ZZ,
        '{INDEX} Tour Pricing History'!$4:$4 = ""Current Reservation Fee""
      ),
      MATCH($A352, '{INDEX} Tour Pricing History'!$A:$A, 0)
"&amp;"    ),
    """"
  )
)
"),"")</f>
        <v/>
      </c>
      <c r="O352" s="216"/>
    </row>
    <row r="353">
      <c r="A353" s="216"/>
      <c r="B353" s="223"/>
      <c r="C353" s="216"/>
      <c r="D353" s="224"/>
      <c r="E353" s="225"/>
      <c r="F353" s="216"/>
      <c r="G353" s="226"/>
      <c r="H353" s="227"/>
      <c r="I353" s="226"/>
      <c r="J353" s="226"/>
      <c r="K353" s="213"/>
      <c r="L353" s="214" t="str">
        <f>IFERROR(__xludf.DUMMYFUNCTION("IF(
  $A353 = """",
  """",
  IFERROR(
    INDEX(
      FILTER(
        '{INDEX} Tour Pricing History'!$A:$ZZ,
        '{INDEX} Tour Pricing History'!$4:$4 = ""Current Original Tour Cost""
      ),
      MATCH($A353, '{INDEX} Tour Pricing History'!$A:$A, "&amp;"0)
    ),
    """"
  )
)
"),"")</f>
        <v/>
      </c>
      <c r="M353" s="215" t="str">
        <f>IFERROR(__xludf.DUMMYFUNCTION("IF(
  $A353 = """",
  """",
  IFERROR(
    INDEX(
      FILTER(
        '{INDEX} Tour Pricing History'!$A:$ZZ,
        '{INDEX} Tour Pricing History'!$4:$4 = ""Current Discounted Tour Cost""
      ),
      MATCH($A353, '{INDEX} Tour Pricing History'!$A:$A"&amp;", 0)
    ),
    """"
  )
)
"),"")</f>
        <v/>
      </c>
      <c r="N353" s="214" t="str">
        <f>IFERROR(__xludf.DUMMYFUNCTION("IF(
  $A353 = """",
  """",
  IFERROR(
    INDEX(
      FILTER(
        '{INDEX} Tour Pricing History'!$A:$ZZ,
        '{INDEX} Tour Pricing History'!$4:$4 = ""Current Reservation Fee""
      ),
      MATCH($A353, '{INDEX} Tour Pricing History'!$A:$A, 0)
"&amp;"    ),
    """"
  )
)
"),"")</f>
        <v/>
      </c>
      <c r="O353" s="216"/>
    </row>
    <row r="354">
      <c r="A354" s="216"/>
      <c r="B354" s="223"/>
      <c r="C354" s="216"/>
      <c r="D354" s="224"/>
      <c r="E354" s="225"/>
      <c r="F354" s="216"/>
      <c r="G354" s="226"/>
      <c r="H354" s="227"/>
      <c r="I354" s="226"/>
      <c r="J354" s="226"/>
      <c r="K354" s="213"/>
      <c r="L354" s="214" t="str">
        <f>IFERROR(__xludf.DUMMYFUNCTION("IF(
  $A354 = """",
  """",
  IFERROR(
    INDEX(
      FILTER(
        '{INDEX} Tour Pricing History'!$A:$ZZ,
        '{INDEX} Tour Pricing History'!$4:$4 = ""Current Original Tour Cost""
      ),
      MATCH($A354, '{INDEX} Tour Pricing History'!$A:$A, "&amp;"0)
    ),
    """"
  )
)
"),"")</f>
        <v/>
      </c>
      <c r="M354" s="215" t="str">
        <f>IFERROR(__xludf.DUMMYFUNCTION("IF(
  $A354 = """",
  """",
  IFERROR(
    INDEX(
      FILTER(
        '{INDEX} Tour Pricing History'!$A:$ZZ,
        '{INDEX} Tour Pricing History'!$4:$4 = ""Current Discounted Tour Cost""
      ),
      MATCH($A354, '{INDEX} Tour Pricing History'!$A:$A"&amp;", 0)
    ),
    """"
  )
)
"),"")</f>
        <v/>
      </c>
      <c r="N354" s="214" t="str">
        <f>IFERROR(__xludf.DUMMYFUNCTION("IF(
  $A354 = """",
  """",
  IFERROR(
    INDEX(
      FILTER(
        '{INDEX} Tour Pricing History'!$A:$ZZ,
        '{INDEX} Tour Pricing History'!$4:$4 = ""Current Reservation Fee""
      ),
      MATCH($A354, '{INDEX} Tour Pricing History'!$A:$A, 0)
"&amp;"    ),
    """"
  )
)
"),"")</f>
        <v/>
      </c>
      <c r="O354" s="216"/>
    </row>
    <row r="355">
      <c r="A355" s="216"/>
      <c r="B355" s="223"/>
      <c r="C355" s="216"/>
      <c r="D355" s="224"/>
      <c r="E355" s="225"/>
      <c r="F355" s="216"/>
      <c r="G355" s="226"/>
      <c r="H355" s="227"/>
      <c r="I355" s="226"/>
      <c r="J355" s="226"/>
      <c r="K355" s="213"/>
      <c r="L355" s="214" t="str">
        <f>IFERROR(__xludf.DUMMYFUNCTION("IF(
  $A355 = """",
  """",
  IFERROR(
    INDEX(
      FILTER(
        '{INDEX} Tour Pricing History'!$A:$ZZ,
        '{INDEX} Tour Pricing History'!$4:$4 = ""Current Original Tour Cost""
      ),
      MATCH($A355, '{INDEX} Tour Pricing History'!$A:$A, "&amp;"0)
    ),
    """"
  )
)
"),"")</f>
        <v/>
      </c>
      <c r="M355" s="215" t="str">
        <f>IFERROR(__xludf.DUMMYFUNCTION("IF(
  $A355 = """",
  """",
  IFERROR(
    INDEX(
      FILTER(
        '{INDEX} Tour Pricing History'!$A:$ZZ,
        '{INDEX} Tour Pricing History'!$4:$4 = ""Current Discounted Tour Cost""
      ),
      MATCH($A355, '{INDEX} Tour Pricing History'!$A:$A"&amp;", 0)
    ),
    """"
  )
)
"),"")</f>
        <v/>
      </c>
      <c r="N355" s="214" t="str">
        <f>IFERROR(__xludf.DUMMYFUNCTION("IF(
  $A355 = """",
  """",
  IFERROR(
    INDEX(
      FILTER(
        '{INDEX} Tour Pricing History'!$A:$ZZ,
        '{INDEX} Tour Pricing History'!$4:$4 = ""Current Reservation Fee""
      ),
      MATCH($A355, '{INDEX} Tour Pricing History'!$A:$A, 0)
"&amp;"    ),
    """"
  )
)
"),"")</f>
        <v/>
      </c>
      <c r="O355" s="216"/>
    </row>
    <row r="356">
      <c r="A356" s="216"/>
      <c r="B356" s="223"/>
      <c r="C356" s="216"/>
      <c r="D356" s="224"/>
      <c r="E356" s="225"/>
      <c r="F356" s="216"/>
      <c r="G356" s="226"/>
      <c r="H356" s="227"/>
      <c r="I356" s="226"/>
      <c r="J356" s="226"/>
      <c r="K356" s="213"/>
      <c r="L356" s="214" t="str">
        <f>IFERROR(__xludf.DUMMYFUNCTION("IF(
  $A356 = """",
  """",
  IFERROR(
    INDEX(
      FILTER(
        '{INDEX} Tour Pricing History'!$A:$ZZ,
        '{INDEX} Tour Pricing History'!$4:$4 = ""Current Original Tour Cost""
      ),
      MATCH($A356, '{INDEX} Tour Pricing History'!$A:$A, "&amp;"0)
    ),
    """"
  )
)
"),"")</f>
        <v/>
      </c>
      <c r="M356" s="215" t="str">
        <f>IFERROR(__xludf.DUMMYFUNCTION("IF(
  $A356 = """",
  """",
  IFERROR(
    INDEX(
      FILTER(
        '{INDEX} Tour Pricing History'!$A:$ZZ,
        '{INDEX} Tour Pricing History'!$4:$4 = ""Current Discounted Tour Cost""
      ),
      MATCH($A356, '{INDEX} Tour Pricing History'!$A:$A"&amp;", 0)
    ),
    """"
  )
)
"),"")</f>
        <v/>
      </c>
      <c r="N356" s="214" t="str">
        <f>IFERROR(__xludf.DUMMYFUNCTION("IF(
  $A356 = """",
  """",
  IFERROR(
    INDEX(
      FILTER(
        '{INDEX} Tour Pricing History'!$A:$ZZ,
        '{INDEX} Tour Pricing History'!$4:$4 = ""Current Reservation Fee""
      ),
      MATCH($A356, '{INDEX} Tour Pricing History'!$A:$A, 0)
"&amp;"    ),
    """"
  )
)
"),"")</f>
        <v/>
      </c>
      <c r="O356" s="216"/>
    </row>
    <row r="357">
      <c r="A357" s="216"/>
      <c r="B357" s="223"/>
      <c r="C357" s="216"/>
      <c r="D357" s="224"/>
      <c r="E357" s="225"/>
      <c r="F357" s="216"/>
      <c r="G357" s="226"/>
      <c r="H357" s="227"/>
      <c r="I357" s="226"/>
      <c r="J357" s="226"/>
      <c r="K357" s="213"/>
      <c r="L357" s="214" t="str">
        <f>IFERROR(__xludf.DUMMYFUNCTION("IF(
  $A357 = """",
  """",
  IFERROR(
    INDEX(
      FILTER(
        '{INDEX} Tour Pricing History'!$A:$ZZ,
        '{INDEX} Tour Pricing History'!$4:$4 = ""Current Original Tour Cost""
      ),
      MATCH($A357, '{INDEX} Tour Pricing History'!$A:$A, "&amp;"0)
    ),
    """"
  )
)
"),"")</f>
        <v/>
      </c>
      <c r="M357" s="215" t="str">
        <f>IFERROR(__xludf.DUMMYFUNCTION("IF(
  $A357 = """",
  """",
  IFERROR(
    INDEX(
      FILTER(
        '{INDEX} Tour Pricing History'!$A:$ZZ,
        '{INDEX} Tour Pricing History'!$4:$4 = ""Current Discounted Tour Cost""
      ),
      MATCH($A357, '{INDEX} Tour Pricing History'!$A:$A"&amp;", 0)
    ),
    """"
  )
)
"),"")</f>
        <v/>
      </c>
      <c r="N357" s="214" t="str">
        <f>IFERROR(__xludf.DUMMYFUNCTION("IF(
  $A357 = """",
  """",
  IFERROR(
    INDEX(
      FILTER(
        '{INDEX} Tour Pricing History'!$A:$ZZ,
        '{INDEX} Tour Pricing History'!$4:$4 = ""Current Reservation Fee""
      ),
      MATCH($A357, '{INDEX} Tour Pricing History'!$A:$A, 0)
"&amp;"    ),
    """"
  )
)
"),"")</f>
        <v/>
      </c>
      <c r="O357" s="216"/>
    </row>
    <row r="358">
      <c r="A358" s="216"/>
      <c r="B358" s="223"/>
      <c r="C358" s="216"/>
      <c r="D358" s="224"/>
      <c r="E358" s="225"/>
      <c r="F358" s="216"/>
      <c r="G358" s="226"/>
      <c r="H358" s="227"/>
      <c r="I358" s="226"/>
      <c r="J358" s="226"/>
      <c r="K358" s="213"/>
      <c r="L358" s="214" t="str">
        <f>IFERROR(__xludf.DUMMYFUNCTION("IF(
  $A358 = """",
  """",
  IFERROR(
    INDEX(
      FILTER(
        '{INDEX} Tour Pricing History'!$A:$ZZ,
        '{INDEX} Tour Pricing History'!$4:$4 = ""Current Original Tour Cost""
      ),
      MATCH($A358, '{INDEX} Tour Pricing History'!$A:$A, "&amp;"0)
    ),
    """"
  )
)
"),"")</f>
        <v/>
      </c>
      <c r="M358" s="215" t="str">
        <f>IFERROR(__xludf.DUMMYFUNCTION("IF(
  $A358 = """",
  """",
  IFERROR(
    INDEX(
      FILTER(
        '{INDEX} Tour Pricing History'!$A:$ZZ,
        '{INDEX} Tour Pricing History'!$4:$4 = ""Current Discounted Tour Cost""
      ),
      MATCH($A358, '{INDEX} Tour Pricing History'!$A:$A"&amp;", 0)
    ),
    """"
  )
)
"),"")</f>
        <v/>
      </c>
      <c r="N358" s="214" t="str">
        <f>IFERROR(__xludf.DUMMYFUNCTION("IF(
  $A358 = """",
  """",
  IFERROR(
    INDEX(
      FILTER(
        '{INDEX} Tour Pricing History'!$A:$ZZ,
        '{INDEX} Tour Pricing History'!$4:$4 = ""Current Reservation Fee""
      ),
      MATCH($A358, '{INDEX} Tour Pricing History'!$A:$A, 0)
"&amp;"    ),
    """"
  )
)
"),"")</f>
        <v/>
      </c>
      <c r="O358" s="216"/>
    </row>
    <row r="359">
      <c r="A359" s="216"/>
      <c r="B359" s="223"/>
      <c r="C359" s="216"/>
      <c r="D359" s="224"/>
      <c r="E359" s="225"/>
      <c r="F359" s="216"/>
      <c r="G359" s="226"/>
      <c r="H359" s="227"/>
      <c r="I359" s="226"/>
      <c r="J359" s="226"/>
      <c r="K359" s="213"/>
      <c r="L359" s="214" t="str">
        <f>IFERROR(__xludf.DUMMYFUNCTION("IF(
  $A359 = """",
  """",
  IFERROR(
    INDEX(
      FILTER(
        '{INDEX} Tour Pricing History'!$A:$ZZ,
        '{INDEX} Tour Pricing History'!$4:$4 = ""Current Original Tour Cost""
      ),
      MATCH($A359, '{INDEX} Tour Pricing History'!$A:$A, "&amp;"0)
    ),
    """"
  )
)
"),"")</f>
        <v/>
      </c>
      <c r="M359" s="215" t="str">
        <f>IFERROR(__xludf.DUMMYFUNCTION("IF(
  $A359 = """",
  """",
  IFERROR(
    INDEX(
      FILTER(
        '{INDEX} Tour Pricing History'!$A:$ZZ,
        '{INDEX} Tour Pricing History'!$4:$4 = ""Current Discounted Tour Cost""
      ),
      MATCH($A359, '{INDEX} Tour Pricing History'!$A:$A"&amp;", 0)
    ),
    """"
  )
)
"),"")</f>
        <v/>
      </c>
      <c r="N359" s="214" t="str">
        <f>IFERROR(__xludf.DUMMYFUNCTION("IF(
  $A359 = """",
  """",
  IFERROR(
    INDEX(
      FILTER(
        '{INDEX} Tour Pricing History'!$A:$ZZ,
        '{INDEX} Tour Pricing History'!$4:$4 = ""Current Reservation Fee""
      ),
      MATCH($A359, '{INDEX} Tour Pricing History'!$A:$A, 0)
"&amp;"    ),
    """"
  )
)
"),"")</f>
        <v/>
      </c>
      <c r="O359" s="216"/>
    </row>
    <row r="360">
      <c r="A360" s="216"/>
      <c r="B360" s="223"/>
      <c r="C360" s="216"/>
      <c r="D360" s="224"/>
      <c r="E360" s="225"/>
      <c r="F360" s="216"/>
      <c r="G360" s="226"/>
      <c r="H360" s="227"/>
      <c r="I360" s="226"/>
      <c r="J360" s="226"/>
      <c r="K360" s="213"/>
      <c r="L360" s="214" t="str">
        <f>IFERROR(__xludf.DUMMYFUNCTION("IF(
  $A360 = """",
  """",
  IFERROR(
    INDEX(
      FILTER(
        '{INDEX} Tour Pricing History'!$A:$ZZ,
        '{INDEX} Tour Pricing History'!$4:$4 = ""Current Original Tour Cost""
      ),
      MATCH($A360, '{INDEX} Tour Pricing History'!$A:$A, "&amp;"0)
    ),
    """"
  )
)
"),"")</f>
        <v/>
      </c>
      <c r="M360" s="215" t="str">
        <f>IFERROR(__xludf.DUMMYFUNCTION("IF(
  $A360 = """",
  """",
  IFERROR(
    INDEX(
      FILTER(
        '{INDEX} Tour Pricing History'!$A:$ZZ,
        '{INDEX} Tour Pricing History'!$4:$4 = ""Current Discounted Tour Cost""
      ),
      MATCH($A360, '{INDEX} Tour Pricing History'!$A:$A"&amp;", 0)
    ),
    """"
  )
)
"),"")</f>
        <v/>
      </c>
      <c r="N360" s="214" t="str">
        <f>IFERROR(__xludf.DUMMYFUNCTION("IF(
  $A360 = """",
  """",
  IFERROR(
    INDEX(
      FILTER(
        '{INDEX} Tour Pricing History'!$A:$ZZ,
        '{INDEX} Tour Pricing History'!$4:$4 = ""Current Reservation Fee""
      ),
      MATCH($A360, '{INDEX} Tour Pricing History'!$A:$A, 0)
"&amp;"    ),
    """"
  )
)
"),"")</f>
        <v/>
      </c>
      <c r="O360" s="216"/>
    </row>
    <row r="361">
      <c r="A361" s="216"/>
      <c r="B361" s="223"/>
      <c r="C361" s="216"/>
      <c r="D361" s="224"/>
      <c r="E361" s="225"/>
      <c r="F361" s="216"/>
      <c r="G361" s="226"/>
      <c r="H361" s="227"/>
      <c r="I361" s="226"/>
      <c r="J361" s="226"/>
      <c r="K361" s="213"/>
      <c r="L361" s="214" t="str">
        <f>IFERROR(__xludf.DUMMYFUNCTION("IF(
  $A361 = """",
  """",
  IFERROR(
    INDEX(
      FILTER(
        '{INDEX} Tour Pricing History'!$A:$ZZ,
        '{INDEX} Tour Pricing History'!$4:$4 = ""Current Original Tour Cost""
      ),
      MATCH($A361, '{INDEX} Tour Pricing History'!$A:$A, "&amp;"0)
    ),
    """"
  )
)
"),"")</f>
        <v/>
      </c>
      <c r="M361" s="215" t="str">
        <f>IFERROR(__xludf.DUMMYFUNCTION("IF(
  $A361 = """",
  """",
  IFERROR(
    INDEX(
      FILTER(
        '{INDEX} Tour Pricing History'!$A:$ZZ,
        '{INDEX} Tour Pricing History'!$4:$4 = ""Current Discounted Tour Cost""
      ),
      MATCH($A361, '{INDEX} Tour Pricing History'!$A:$A"&amp;", 0)
    ),
    """"
  )
)
"),"")</f>
        <v/>
      </c>
      <c r="N361" s="214" t="str">
        <f>IFERROR(__xludf.DUMMYFUNCTION("IF(
  $A361 = """",
  """",
  IFERROR(
    INDEX(
      FILTER(
        '{INDEX} Tour Pricing History'!$A:$ZZ,
        '{INDEX} Tour Pricing History'!$4:$4 = ""Current Reservation Fee""
      ),
      MATCH($A361, '{INDEX} Tour Pricing History'!$A:$A, 0)
"&amp;"    ),
    """"
  )
)
"),"")</f>
        <v/>
      </c>
      <c r="O361" s="216"/>
    </row>
    <row r="362">
      <c r="A362" s="216"/>
      <c r="B362" s="223"/>
      <c r="C362" s="216"/>
      <c r="D362" s="224"/>
      <c r="E362" s="225"/>
      <c r="F362" s="216"/>
      <c r="G362" s="226"/>
      <c r="H362" s="227"/>
      <c r="I362" s="226"/>
      <c r="J362" s="226"/>
      <c r="K362" s="213"/>
      <c r="L362" s="214" t="str">
        <f>IFERROR(__xludf.DUMMYFUNCTION("IF(
  $A362 = """",
  """",
  IFERROR(
    INDEX(
      FILTER(
        '{INDEX} Tour Pricing History'!$A:$ZZ,
        '{INDEX} Tour Pricing History'!$4:$4 = ""Current Original Tour Cost""
      ),
      MATCH($A362, '{INDEX} Tour Pricing History'!$A:$A, "&amp;"0)
    ),
    """"
  )
)
"),"")</f>
        <v/>
      </c>
      <c r="M362" s="215" t="str">
        <f>IFERROR(__xludf.DUMMYFUNCTION("IF(
  $A362 = """",
  """",
  IFERROR(
    INDEX(
      FILTER(
        '{INDEX} Tour Pricing History'!$A:$ZZ,
        '{INDEX} Tour Pricing History'!$4:$4 = ""Current Discounted Tour Cost""
      ),
      MATCH($A362, '{INDEX} Tour Pricing History'!$A:$A"&amp;", 0)
    ),
    """"
  )
)
"),"")</f>
        <v/>
      </c>
      <c r="N362" s="214" t="str">
        <f>IFERROR(__xludf.DUMMYFUNCTION("IF(
  $A362 = """",
  """",
  IFERROR(
    INDEX(
      FILTER(
        '{INDEX} Tour Pricing History'!$A:$ZZ,
        '{INDEX} Tour Pricing History'!$4:$4 = ""Current Reservation Fee""
      ),
      MATCH($A362, '{INDEX} Tour Pricing History'!$A:$A, 0)
"&amp;"    ),
    """"
  )
)
"),"")</f>
        <v/>
      </c>
      <c r="O362" s="216"/>
    </row>
    <row r="363">
      <c r="A363" s="216"/>
      <c r="B363" s="223"/>
      <c r="C363" s="216"/>
      <c r="D363" s="224"/>
      <c r="E363" s="225"/>
      <c r="F363" s="216"/>
      <c r="G363" s="226"/>
      <c r="H363" s="227"/>
      <c r="I363" s="226"/>
      <c r="J363" s="226"/>
      <c r="K363" s="213"/>
      <c r="L363" s="214" t="str">
        <f>IFERROR(__xludf.DUMMYFUNCTION("IF(
  $A363 = """",
  """",
  IFERROR(
    INDEX(
      FILTER(
        '{INDEX} Tour Pricing History'!$A:$ZZ,
        '{INDEX} Tour Pricing History'!$4:$4 = ""Current Original Tour Cost""
      ),
      MATCH($A363, '{INDEX} Tour Pricing History'!$A:$A, "&amp;"0)
    ),
    """"
  )
)
"),"")</f>
        <v/>
      </c>
      <c r="M363" s="215" t="str">
        <f>IFERROR(__xludf.DUMMYFUNCTION("IF(
  $A363 = """",
  """",
  IFERROR(
    INDEX(
      FILTER(
        '{INDEX} Tour Pricing History'!$A:$ZZ,
        '{INDEX} Tour Pricing History'!$4:$4 = ""Current Discounted Tour Cost""
      ),
      MATCH($A363, '{INDEX} Tour Pricing History'!$A:$A"&amp;", 0)
    ),
    """"
  )
)
"),"")</f>
        <v/>
      </c>
      <c r="N363" s="214" t="str">
        <f>IFERROR(__xludf.DUMMYFUNCTION("IF(
  $A363 = """",
  """",
  IFERROR(
    INDEX(
      FILTER(
        '{INDEX} Tour Pricing History'!$A:$ZZ,
        '{INDEX} Tour Pricing History'!$4:$4 = ""Current Reservation Fee""
      ),
      MATCH($A363, '{INDEX} Tour Pricing History'!$A:$A, 0)
"&amp;"    ),
    """"
  )
)
"),"")</f>
        <v/>
      </c>
      <c r="O363" s="216"/>
    </row>
    <row r="364">
      <c r="A364" s="216"/>
      <c r="B364" s="223"/>
      <c r="C364" s="216"/>
      <c r="D364" s="224"/>
      <c r="E364" s="225"/>
      <c r="F364" s="216"/>
      <c r="G364" s="226"/>
      <c r="H364" s="227"/>
      <c r="I364" s="226"/>
      <c r="J364" s="226"/>
      <c r="K364" s="213"/>
      <c r="L364" s="214" t="str">
        <f>IFERROR(__xludf.DUMMYFUNCTION("IF(
  $A364 = """",
  """",
  IFERROR(
    INDEX(
      FILTER(
        '{INDEX} Tour Pricing History'!$A:$ZZ,
        '{INDEX} Tour Pricing History'!$4:$4 = ""Current Original Tour Cost""
      ),
      MATCH($A364, '{INDEX} Tour Pricing History'!$A:$A, "&amp;"0)
    ),
    """"
  )
)
"),"")</f>
        <v/>
      </c>
      <c r="M364" s="215" t="str">
        <f>IFERROR(__xludf.DUMMYFUNCTION("IF(
  $A364 = """",
  """",
  IFERROR(
    INDEX(
      FILTER(
        '{INDEX} Tour Pricing History'!$A:$ZZ,
        '{INDEX} Tour Pricing History'!$4:$4 = ""Current Discounted Tour Cost""
      ),
      MATCH($A364, '{INDEX} Tour Pricing History'!$A:$A"&amp;", 0)
    ),
    """"
  )
)
"),"")</f>
        <v/>
      </c>
      <c r="N364" s="214" t="str">
        <f>IFERROR(__xludf.DUMMYFUNCTION("IF(
  $A364 = """",
  """",
  IFERROR(
    INDEX(
      FILTER(
        '{INDEX} Tour Pricing History'!$A:$ZZ,
        '{INDEX} Tour Pricing History'!$4:$4 = ""Current Reservation Fee""
      ),
      MATCH($A364, '{INDEX} Tour Pricing History'!$A:$A, 0)
"&amp;"    ),
    """"
  )
)
"),"")</f>
        <v/>
      </c>
      <c r="O364" s="216"/>
    </row>
    <row r="365">
      <c r="A365" s="216"/>
      <c r="B365" s="223"/>
      <c r="C365" s="216"/>
      <c r="D365" s="224"/>
      <c r="E365" s="225"/>
      <c r="F365" s="216"/>
      <c r="G365" s="226"/>
      <c r="H365" s="227"/>
      <c r="I365" s="226"/>
      <c r="J365" s="226"/>
      <c r="K365" s="213"/>
      <c r="L365" s="214" t="str">
        <f>IFERROR(__xludf.DUMMYFUNCTION("IF(
  $A365 = """",
  """",
  IFERROR(
    INDEX(
      FILTER(
        '{INDEX} Tour Pricing History'!$A:$ZZ,
        '{INDEX} Tour Pricing History'!$4:$4 = ""Current Original Tour Cost""
      ),
      MATCH($A365, '{INDEX} Tour Pricing History'!$A:$A, "&amp;"0)
    ),
    """"
  )
)
"),"")</f>
        <v/>
      </c>
      <c r="M365" s="215" t="str">
        <f>IFERROR(__xludf.DUMMYFUNCTION("IF(
  $A365 = """",
  """",
  IFERROR(
    INDEX(
      FILTER(
        '{INDEX} Tour Pricing History'!$A:$ZZ,
        '{INDEX} Tour Pricing History'!$4:$4 = ""Current Discounted Tour Cost""
      ),
      MATCH($A365, '{INDEX} Tour Pricing History'!$A:$A"&amp;", 0)
    ),
    """"
  )
)
"),"")</f>
        <v/>
      </c>
      <c r="N365" s="214" t="str">
        <f>IFERROR(__xludf.DUMMYFUNCTION("IF(
  $A365 = """",
  """",
  IFERROR(
    INDEX(
      FILTER(
        '{INDEX} Tour Pricing History'!$A:$ZZ,
        '{INDEX} Tour Pricing History'!$4:$4 = ""Current Reservation Fee""
      ),
      MATCH($A365, '{INDEX} Tour Pricing History'!$A:$A, 0)
"&amp;"    ),
    """"
  )
)
"),"")</f>
        <v/>
      </c>
      <c r="O365" s="216"/>
    </row>
    <row r="366">
      <c r="A366" s="216"/>
      <c r="B366" s="223"/>
      <c r="C366" s="216"/>
      <c r="D366" s="224"/>
      <c r="E366" s="225"/>
      <c r="F366" s="216"/>
      <c r="G366" s="226"/>
      <c r="H366" s="227"/>
      <c r="I366" s="226"/>
      <c r="J366" s="226"/>
      <c r="K366" s="213"/>
      <c r="L366" s="214" t="str">
        <f>IFERROR(__xludf.DUMMYFUNCTION("IF(
  $A366 = """",
  """",
  IFERROR(
    INDEX(
      FILTER(
        '{INDEX} Tour Pricing History'!$A:$ZZ,
        '{INDEX} Tour Pricing History'!$4:$4 = ""Current Original Tour Cost""
      ),
      MATCH($A366, '{INDEX} Tour Pricing History'!$A:$A, "&amp;"0)
    ),
    """"
  )
)
"),"")</f>
        <v/>
      </c>
      <c r="M366" s="215" t="str">
        <f>IFERROR(__xludf.DUMMYFUNCTION("IF(
  $A366 = """",
  """",
  IFERROR(
    INDEX(
      FILTER(
        '{INDEX} Tour Pricing History'!$A:$ZZ,
        '{INDEX} Tour Pricing History'!$4:$4 = ""Current Discounted Tour Cost""
      ),
      MATCH($A366, '{INDEX} Tour Pricing History'!$A:$A"&amp;", 0)
    ),
    """"
  )
)
"),"")</f>
        <v/>
      </c>
      <c r="N366" s="214" t="str">
        <f>IFERROR(__xludf.DUMMYFUNCTION("IF(
  $A366 = """",
  """",
  IFERROR(
    INDEX(
      FILTER(
        '{INDEX} Tour Pricing History'!$A:$ZZ,
        '{INDEX} Tour Pricing History'!$4:$4 = ""Current Reservation Fee""
      ),
      MATCH($A366, '{INDEX} Tour Pricing History'!$A:$A, 0)
"&amp;"    ),
    """"
  )
)
"),"")</f>
        <v/>
      </c>
      <c r="O366" s="216"/>
    </row>
    <row r="367">
      <c r="A367" s="216"/>
      <c r="B367" s="223"/>
      <c r="C367" s="216"/>
      <c r="D367" s="224"/>
      <c r="E367" s="225"/>
      <c r="F367" s="216"/>
      <c r="G367" s="226"/>
      <c r="H367" s="227"/>
      <c r="I367" s="226"/>
      <c r="J367" s="226"/>
      <c r="K367" s="213"/>
      <c r="L367" s="214" t="str">
        <f>IFERROR(__xludf.DUMMYFUNCTION("IF(
  $A367 = """",
  """",
  IFERROR(
    INDEX(
      FILTER(
        '{INDEX} Tour Pricing History'!$A:$ZZ,
        '{INDEX} Tour Pricing History'!$4:$4 = ""Current Original Tour Cost""
      ),
      MATCH($A367, '{INDEX} Tour Pricing History'!$A:$A, "&amp;"0)
    ),
    """"
  )
)
"),"")</f>
        <v/>
      </c>
      <c r="M367" s="215" t="str">
        <f>IFERROR(__xludf.DUMMYFUNCTION("IF(
  $A367 = """",
  """",
  IFERROR(
    INDEX(
      FILTER(
        '{INDEX} Tour Pricing History'!$A:$ZZ,
        '{INDEX} Tour Pricing History'!$4:$4 = ""Current Discounted Tour Cost""
      ),
      MATCH($A367, '{INDEX} Tour Pricing History'!$A:$A"&amp;", 0)
    ),
    """"
  )
)
"),"")</f>
        <v/>
      </c>
      <c r="N367" s="214" t="str">
        <f>IFERROR(__xludf.DUMMYFUNCTION("IF(
  $A367 = """",
  """",
  IFERROR(
    INDEX(
      FILTER(
        '{INDEX} Tour Pricing History'!$A:$ZZ,
        '{INDEX} Tour Pricing History'!$4:$4 = ""Current Reservation Fee""
      ),
      MATCH($A367, '{INDEX} Tour Pricing History'!$A:$A, 0)
"&amp;"    ),
    """"
  )
)
"),"")</f>
        <v/>
      </c>
      <c r="O367" s="216"/>
    </row>
    <row r="368">
      <c r="A368" s="216"/>
      <c r="B368" s="223"/>
      <c r="C368" s="216"/>
      <c r="D368" s="224"/>
      <c r="E368" s="225"/>
      <c r="F368" s="216"/>
      <c r="G368" s="226"/>
      <c r="H368" s="227"/>
      <c r="I368" s="226"/>
      <c r="J368" s="226"/>
      <c r="K368" s="213"/>
      <c r="L368" s="214" t="str">
        <f>IFERROR(__xludf.DUMMYFUNCTION("IF(
  $A368 = """",
  """",
  IFERROR(
    INDEX(
      FILTER(
        '{INDEX} Tour Pricing History'!$A:$ZZ,
        '{INDEX} Tour Pricing History'!$4:$4 = ""Current Original Tour Cost""
      ),
      MATCH($A368, '{INDEX} Tour Pricing History'!$A:$A, "&amp;"0)
    ),
    """"
  )
)
"),"")</f>
        <v/>
      </c>
      <c r="M368" s="215" t="str">
        <f>IFERROR(__xludf.DUMMYFUNCTION("IF(
  $A368 = """",
  """",
  IFERROR(
    INDEX(
      FILTER(
        '{INDEX} Tour Pricing History'!$A:$ZZ,
        '{INDEX} Tour Pricing History'!$4:$4 = ""Current Discounted Tour Cost""
      ),
      MATCH($A368, '{INDEX} Tour Pricing History'!$A:$A"&amp;", 0)
    ),
    """"
  )
)
"),"")</f>
        <v/>
      </c>
      <c r="N368" s="214" t="str">
        <f>IFERROR(__xludf.DUMMYFUNCTION("IF(
  $A368 = """",
  """",
  IFERROR(
    INDEX(
      FILTER(
        '{INDEX} Tour Pricing History'!$A:$ZZ,
        '{INDEX} Tour Pricing History'!$4:$4 = ""Current Reservation Fee""
      ),
      MATCH($A368, '{INDEX} Tour Pricing History'!$A:$A, 0)
"&amp;"    ),
    """"
  )
)
"),"")</f>
        <v/>
      </c>
      <c r="O368" s="216"/>
    </row>
    <row r="369">
      <c r="A369" s="216"/>
      <c r="B369" s="223"/>
      <c r="C369" s="216"/>
      <c r="D369" s="224"/>
      <c r="E369" s="225"/>
      <c r="F369" s="216"/>
      <c r="G369" s="226"/>
      <c r="H369" s="227"/>
      <c r="I369" s="226"/>
      <c r="J369" s="226"/>
      <c r="K369" s="213"/>
      <c r="L369" s="214" t="str">
        <f>IFERROR(__xludf.DUMMYFUNCTION("IF(
  $A369 = """",
  """",
  IFERROR(
    INDEX(
      FILTER(
        '{INDEX} Tour Pricing History'!$A:$ZZ,
        '{INDEX} Tour Pricing History'!$4:$4 = ""Current Original Tour Cost""
      ),
      MATCH($A369, '{INDEX} Tour Pricing History'!$A:$A, "&amp;"0)
    ),
    """"
  )
)
"),"")</f>
        <v/>
      </c>
      <c r="M369" s="215" t="str">
        <f>IFERROR(__xludf.DUMMYFUNCTION("IF(
  $A369 = """",
  """",
  IFERROR(
    INDEX(
      FILTER(
        '{INDEX} Tour Pricing History'!$A:$ZZ,
        '{INDEX} Tour Pricing History'!$4:$4 = ""Current Discounted Tour Cost""
      ),
      MATCH($A369, '{INDEX} Tour Pricing History'!$A:$A"&amp;", 0)
    ),
    """"
  )
)
"),"")</f>
        <v/>
      </c>
      <c r="N369" s="214" t="str">
        <f>IFERROR(__xludf.DUMMYFUNCTION("IF(
  $A369 = """",
  """",
  IFERROR(
    INDEX(
      FILTER(
        '{INDEX} Tour Pricing History'!$A:$ZZ,
        '{INDEX} Tour Pricing History'!$4:$4 = ""Current Reservation Fee""
      ),
      MATCH($A369, '{INDEX} Tour Pricing History'!$A:$A, 0)
"&amp;"    ),
    """"
  )
)
"),"")</f>
        <v/>
      </c>
      <c r="O369" s="216"/>
    </row>
    <row r="370">
      <c r="A370" s="216"/>
      <c r="B370" s="223"/>
      <c r="C370" s="216"/>
      <c r="D370" s="224"/>
      <c r="E370" s="225"/>
      <c r="F370" s="216"/>
      <c r="G370" s="226"/>
      <c r="H370" s="227"/>
      <c r="I370" s="226"/>
      <c r="J370" s="226"/>
      <c r="K370" s="213"/>
      <c r="L370" s="214" t="str">
        <f>IFERROR(__xludf.DUMMYFUNCTION("IF(
  $A370 = """",
  """",
  IFERROR(
    INDEX(
      FILTER(
        '{INDEX} Tour Pricing History'!$A:$ZZ,
        '{INDEX} Tour Pricing History'!$4:$4 = ""Current Original Tour Cost""
      ),
      MATCH($A370, '{INDEX} Tour Pricing History'!$A:$A, "&amp;"0)
    ),
    """"
  )
)
"),"")</f>
        <v/>
      </c>
      <c r="M370" s="215" t="str">
        <f>IFERROR(__xludf.DUMMYFUNCTION("IF(
  $A370 = """",
  """",
  IFERROR(
    INDEX(
      FILTER(
        '{INDEX} Tour Pricing History'!$A:$ZZ,
        '{INDEX} Tour Pricing History'!$4:$4 = ""Current Discounted Tour Cost""
      ),
      MATCH($A370, '{INDEX} Tour Pricing History'!$A:$A"&amp;", 0)
    ),
    """"
  )
)
"),"")</f>
        <v/>
      </c>
      <c r="N370" s="214" t="str">
        <f>IFERROR(__xludf.DUMMYFUNCTION("IF(
  $A370 = """",
  """",
  IFERROR(
    INDEX(
      FILTER(
        '{INDEX} Tour Pricing History'!$A:$ZZ,
        '{INDEX} Tour Pricing History'!$4:$4 = ""Current Reservation Fee""
      ),
      MATCH($A370, '{INDEX} Tour Pricing History'!$A:$A, 0)
"&amp;"    ),
    """"
  )
)
"),"")</f>
        <v/>
      </c>
      <c r="O370" s="216"/>
    </row>
    <row r="371">
      <c r="A371" s="216"/>
      <c r="B371" s="223"/>
      <c r="C371" s="216"/>
      <c r="D371" s="224"/>
      <c r="E371" s="225"/>
      <c r="F371" s="216"/>
      <c r="G371" s="226"/>
      <c r="H371" s="227"/>
      <c r="I371" s="226"/>
      <c r="J371" s="226"/>
      <c r="K371" s="213"/>
      <c r="L371" s="214" t="str">
        <f>IFERROR(__xludf.DUMMYFUNCTION("IF(
  $A371 = """",
  """",
  IFERROR(
    INDEX(
      FILTER(
        '{INDEX} Tour Pricing History'!$A:$ZZ,
        '{INDEX} Tour Pricing History'!$4:$4 = ""Current Original Tour Cost""
      ),
      MATCH($A371, '{INDEX} Tour Pricing History'!$A:$A, "&amp;"0)
    ),
    """"
  )
)
"),"")</f>
        <v/>
      </c>
      <c r="M371" s="215" t="str">
        <f>IFERROR(__xludf.DUMMYFUNCTION("IF(
  $A371 = """",
  """",
  IFERROR(
    INDEX(
      FILTER(
        '{INDEX} Tour Pricing History'!$A:$ZZ,
        '{INDEX} Tour Pricing History'!$4:$4 = ""Current Discounted Tour Cost""
      ),
      MATCH($A371, '{INDEX} Tour Pricing History'!$A:$A"&amp;", 0)
    ),
    """"
  )
)
"),"")</f>
        <v/>
      </c>
      <c r="N371" s="214" t="str">
        <f>IFERROR(__xludf.DUMMYFUNCTION("IF(
  $A371 = """",
  """",
  IFERROR(
    INDEX(
      FILTER(
        '{INDEX} Tour Pricing History'!$A:$ZZ,
        '{INDEX} Tour Pricing History'!$4:$4 = ""Current Reservation Fee""
      ),
      MATCH($A371, '{INDEX} Tour Pricing History'!$A:$A, 0)
"&amp;"    ),
    """"
  )
)
"),"")</f>
        <v/>
      </c>
      <c r="O371" s="216"/>
    </row>
    <row r="372">
      <c r="A372" s="216"/>
      <c r="B372" s="223"/>
      <c r="C372" s="216"/>
      <c r="D372" s="224"/>
      <c r="E372" s="225"/>
      <c r="F372" s="216"/>
      <c r="G372" s="226"/>
      <c r="H372" s="227"/>
      <c r="I372" s="226"/>
      <c r="J372" s="226"/>
      <c r="K372" s="213"/>
      <c r="L372" s="214" t="str">
        <f>IFERROR(__xludf.DUMMYFUNCTION("IF(
  $A372 = """",
  """",
  IFERROR(
    INDEX(
      FILTER(
        '{INDEX} Tour Pricing History'!$A:$ZZ,
        '{INDEX} Tour Pricing History'!$4:$4 = ""Current Original Tour Cost""
      ),
      MATCH($A372, '{INDEX} Tour Pricing History'!$A:$A, "&amp;"0)
    ),
    """"
  )
)
"),"")</f>
        <v/>
      </c>
      <c r="M372" s="215" t="str">
        <f>IFERROR(__xludf.DUMMYFUNCTION("IF(
  $A372 = """",
  """",
  IFERROR(
    INDEX(
      FILTER(
        '{INDEX} Tour Pricing History'!$A:$ZZ,
        '{INDEX} Tour Pricing History'!$4:$4 = ""Current Discounted Tour Cost""
      ),
      MATCH($A372, '{INDEX} Tour Pricing History'!$A:$A"&amp;", 0)
    ),
    """"
  )
)
"),"")</f>
        <v/>
      </c>
      <c r="N372" s="214" t="str">
        <f>IFERROR(__xludf.DUMMYFUNCTION("IF(
  $A372 = """",
  """",
  IFERROR(
    INDEX(
      FILTER(
        '{INDEX} Tour Pricing History'!$A:$ZZ,
        '{INDEX} Tour Pricing History'!$4:$4 = ""Current Reservation Fee""
      ),
      MATCH($A372, '{INDEX} Tour Pricing History'!$A:$A, 0)
"&amp;"    ),
    """"
  )
)
"),"")</f>
        <v/>
      </c>
      <c r="O372" s="216"/>
    </row>
    <row r="373">
      <c r="A373" s="216"/>
      <c r="B373" s="223"/>
      <c r="C373" s="216"/>
      <c r="D373" s="224"/>
      <c r="E373" s="225"/>
      <c r="F373" s="216"/>
      <c r="G373" s="226"/>
      <c r="H373" s="227"/>
      <c r="I373" s="226"/>
      <c r="J373" s="226"/>
      <c r="K373" s="213"/>
      <c r="L373" s="214" t="str">
        <f>IFERROR(__xludf.DUMMYFUNCTION("IF(
  $A373 = """",
  """",
  IFERROR(
    INDEX(
      FILTER(
        '{INDEX} Tour Pricing History'!$A:$ZZ,
        '{INDEX} Tour Pricing History'!$4:$4 = ""Current Original Tour Cost""
      ),
      MATCH($A373, '{INDEX} Tour Pricing History'!$A:$A, "&amp;"0)
    ),
    """"
  )
)
"),"")</f>
        <v/>
      </c>
      <c r="M373" s="215" t="str">
        <f>IFERROR(__xludf.DUMMYFUNCTION("IF(
  $A373 = """",
  """",
  IFERROR(
    INDEX(
      FILTER(
        '{INDEX} Tour Pricing History'!$A:$ZZ,
        '{INDEX} Tour Pricing History'!$4:$4 = ""Current Discounted Tour Cost""
      ),
      MATCH($A373, '{INDEX} Tour Pricing History'!$A:$A"&amp;", 0)
    ),
    """"
  )
)
"),"")</f>
        <v/>
      </c>
      <c r="N373" s="214" t="str">
        <f>IFERROR(__xludf.DUMMYFUNCTION("IF(
  $A373 = """",
  """",
  IFERROR(
    INDEX(
      FILTER(
        '{INDEX} Tour Pricing History'!$A:$ZZ,
        '{INDEX} Tour Pricing History'!$4:$4 = ""Current Reservation Fee""
      ),
      MATCH($A373, '{INDEX} Tour Pricing History'!$A:$A, 0)
"&amp;"    ),
    """"
  )
)
"),"")</f>
        <v/>
      </c>
      <c r="O373" s="216"/>
    </row>
    <row r="374">
      <c r="A374" s="216"/>
      <c r="B374" s="223"/>
      <c r="C374" s="216"/>
      <c r="D374" s="224"/>
      <c r="E374" s="225"/>
      <c r="F374" s="216"/>
      <c r="G374" s="226"/>
      <c r="H374" s="227"/>
      <c r="I374" s="226"/>
      <c r="J374" s="226"/>
      <c r="K374" s="213"/>
      <c r="L374" s="214" t="str">
        <f>IFERROR(__xludf.DUMMYFUNCTION("IF(
  $A374 = """",
  """",
  IFERROR(
    INDEX(
      FILTER(
        '{INDEX} Tour Pricing History'!$A:$ZZ,
        '{INDEX} Tour Pricing History'!$4:$4 = ""Current Original Tour Cost""
      ),
      MATCH($A374, '{INDEX} Tour Pricing History'!$A:$A, "&amp;"0)
    ),
    """"
  )
)
"),"")</f>
        <v/>
      </c>
      <c r="M374" s="215" t="str">
        <f>IFERROR(__xludf.DUMMYFUNCTION("IF(
  $A374 = """",
  """",
  IFERROR(
    INDEX(
      FILTER(
        '{INDEX} Tour Pricing History'!$A:$ZZ,
        '{INDEX} Tour Pricing History'!$4:$4 = ""Current Discounted Tour Cost""
      ),
      MATCH($A374, '{INDEX} Tour Pricing History'!$A:$A"&amp;", 0)
    ),
    """"
  )
)
"),"")</f>
        <v/>
      </c>
      <c r="N374" s="214" t="str">
        <f>IFERROR(__xludf.DUMMYFUNCTION("IF(
  $A374 = """",
  """",
  IFERROR(
    INDEX(
      FILTER(
        '{INDEX} Tour Pricing History'!$A:$ZZ,
        '{INDEX} Tour Pricing History'!$4:$4 = ""Current Reservation Fee""
      ),
      MATCH($A374, '{INDEX} Tour Pricing History'!$A:$A, 0)
"&amp;"    ),
    """"
  )
)
"),"")</f>
        <v/>
      </c>
      <c r="O374" s="216"/>
    </row>
    <row r="375">
      <c r="A375" s="216"/>
      <c r="B375" s="223"/>
      <c r="C375" s="216"/>
      <c r="D375" s="224"/>
      <c r="E375" s="225"/>
      <c r="F375" s="216"/>
      <c r="G375" s="226"/>
      <c r="H375" s="227"/>
      <c r="I375" s="226"/>
      <c r="J375" s="226"/>
      <c r="K375" s="213"/>
      <c r="L375" s="214" t="str">
        <f>IFERROR(__xludf.DUMMYFUNCTION("IF(
  $A375 = """",
  """",
  IFERROR(
    INDEX(
      FILTER(
        '{INDEX} Tour Pricing History'!$A:$ZZ,
        '{INDEX} Tour Pricing History'!$4:$4 = ""Current Original Tour Cost""
      ),
      MATCH($A375, '{INDEX} Tour Pricing History'!$A:$A, "&amp;"0)
    ),
    """"
  )
)
"),"")</f>
        <v/>
      </c>
      <c r="M375" s="215" t="str">
        <f>IFERROR(__xludf.DUMMYFUNCTION("IF(
  $A375 = """",
  """",
  IFERROR(
    INDEX(
      FILTER(
        '{INDEX} Tour Pricing History'!$A:$ZZ,
        '{INDEX} Tour Pricing History'!$4:$4 = ""Current Discounted Tour Cost""
      ),
      MATCH($A375, '{INDEX} Tour Pricing History'!$A:$A"&amp;", 0)
    ),
    """"
  )
)
"),"")</f>
        <v/>
      </c>
      <c r="N375" s="214" t="str">
        <f>IFERROR(__xludf.DUMMYFUNCTION("IF(
  $A375 = """",
  """",
  IFERROR(
    INDEX(
      FILTER(
        '{INDEX} Tour Pricing History'!$A:$ZZ,
        '{INDEX} Tour Pricing History'!$4:$4 = ""Current Reservation Fee""
      ),
      MATCH($A375, '{INDEX} Tour Pricing History'!$A:$A, 0)
"&amp;"    ),
    """"
  )
)
"),"")</f>
        <v/>
      </c>
      <c r="O375" s="216"/>
    </row>
    <row r="376">
      <c r="A376" s="216"/>
      <c r="B376" s="223"/>
      <c r="C376" s="216"/>
      <c r="D376" s="224"/>
      <c r="E376" s="225"/>
      <c r="F376" s="216"/>
      <c r="G376" s="226"/>
      <c r="H376" s="227"/>
      <c r="I376" s="226"/>
      <c r="J376" s="226"/>
      <c r="K376" s="213"/>
      <c r="L376" s="214" t="str">
        <f>IFERROR(__xludf.DUMMYFUNCTION("IF(
  $A376 = """",
  """",
  IFERROR(
    INDEX(
      FILTER(
        '{INDEX} Tour Pricing History'!$A:$ZZ,
        '{INDEX} Tour Pricing History'!$4:$4 = ""Current Original Tour Cost""
      ),
      MATCH($A376, '{INDEX} Tour Pricing History'!$A:$A, "&amp;"0)
    ),
    """"
  )
)
"),"")</f>
        <v/>
      </c>
      <c r="M376" s="215" t="str">
        <f>IFERROR(__xludf.DUMMYFUNCTION("IF(
  $A376 = """",
  """",
  IFERROR(
    INDEX(
      FILTER(
        '{INDEX} Tour Pricing History'!$A:$ZZ,
        '{INDEX} Tour Pricing History'!$4:$4 = ""Current Discounted Tour Cost""
      ),
      MATCH($A376, '{INDEX} Tour Pricing History'!$A:$A"&amp;", 0)
    ),
    """"
  )
)
"),"")</f>
        <v/>
      </c>
      <c r="N376" s="214" t="str">
        <f>IFERROR(__xludf.DUMMYFUNCTION("IF(
  $A376 = """",
  """",
  IFERROR(
    INDEX(
      FILTER(
        '{INDEX} Tour Pricing History'!$A:$ZZ,
        '{INDEX} Tour Pricing History'!$4:$4 = ""Current Reservation Fee""
      ),
      MATCH($A376, '{INDEX} Tour Pricing History'!$A:$A, 0)
"&amp;"    ),
    """"
  )
)
"),"")</f>
        <v/>
      </c>
      <c r="O376" s="216"/>
    </row>
    <row r="377">
      <c r="A377" s="216"/>
      <c r="B377" s="223"/>
      <c r="C377" s="216"/>
      <c r="D377" s="224"/>
      <c r="E377" s="225"/>
      <c r="F377" s="216"/>
      <c r="G377" s="226"/>
      <c r="H377" s="227"/>
      <c r="I377" s="226"/>
      <c r="J377" s="226"/>
      <c r="K377" s="213"/>
      <c r="L377" s="214" t="str">
        <f>IFERROR(__xludf.DUMMYFUNCTION("IF(
  $A377 = """",
  """",
  IFERROR(
    INDEX(
      FILTER(
        '{INDEX} Tour Pricing History'!$A:$ZZ,
        '{INDEX} Tour Pricing History'!$4:$4 = ""Current Original Tour Cost""
      ),
      MATCH($A377, '{INDEX} Tour Pricing History'!$A:$A, "&amp;"0)
    ),
    """"
  )
)
"),"")</f>
        <v/>
      </c>
      <c r="M377" s="215" t="str">
        <f>IFERROR(__xludf.DUMMYFUNCTION("IF(
  $A377 = """",
  """",
  IFERROR(
    INDEX(
      FILTER(
        '{INDEX} Tour Pricing History'!$A:$ZZ,
        '{INDEX} Tour Pricing History'!$4:$4 = ""Current Discounted Tour Cost""
      ),
      MATCH($A377, '{INDEX} Tour Pricing History'!$A:$A"&amp;", 0)
    ),
    """"
  )
)
"),"")</f>
        <v/>
      </c>
      <c r="N377" s="214" t="str">
        <f>IFERROR(__xludf.DUMMYFUNCTION("IF(
  $A377 = """",
  """",
  IFERROR(
    INDEX(
      FILTER(
        '{INDEX} Tour Pricing History'!$A:$ZZ,
        '{INDEX} Tour Pricing History'!$4:$4 = ""Current Reservation Fee""
      ),
      MATCH($A377, '{INDEX} Tour Pricing History'!$A:$A, 0)
"&amp;"    ),
    """"
  )
)
"),"")</f>
        <v/>
      </c>
      <c r="O377" s="216"/>
    </row>
    <row r="378">
      <c r="A378" s="216"/>
      <c r="B378" s="223"/>
      <c r="C378" s="216"/>
      <c r="D378" s="224"/>
      <c r="E378" s="225"/>
      <c r="F378" s="216"/>
      <c r="G378" s="226"/>
      <c r="H378" s="227"/>
      <c r="I378" s="226"/>
      <c r="J378" s="226"/>
      <c r="K378" s="213"/>
      <c r="L378" s="214" t="str">
        <f>IFERROR(__xludf.DUMMYFUNCTION("IF(
  $A378 = """",
  """",
  IFERROR(
    INDEX(
      FILTER(
        '{INDEX} Tour Pricing History'!$A:$ZZ,
        '{INDEX} Tour Pricing History'!$4:$4 = ""Current Original Tour Cost""
      ),
      MATCH($A378, '{INDEX} Tour Pricing History'!$A:$A, "&amp;"0)
    ),
    """"
  )
)
"),"")</f>
        <v/>
      </c>
      <c r="M378" s="215" t="str">
        <f>IFERROR(__xludf.DUMMYFUNCTION("IF(
  $A378 = """",
  """",
  IFERROR(
    INDEX(
      FILTER(
        '{INDEX} Tour Pricing History'!$A:$ZZ,
        '{INDEX} Tour Pricing History'!$4:$4 = ""Current Discounted Tour Cost""
      ),
      MATCH($A378, '{INDEX} Tour Pricing History'!$A:$A"&amp;", 0)
    ),
    """"
  )
)
"),"")</f>
        <v/>
      </c>
      <c r="N378" s="214" t="str">
        <f>IFERROR(__xludf.DUMMYFUNCTION("IF(
  $A378 = """",
  """",
  IFERROR(
    INDEX(
      FILTER(
        '{INDEX} Tour Pricing History'!$A:$ZZ,
        '{INDEX} Tour Pricing History'!$4:$4 = ""Current Reservation Fee""
      ),
      MATCH($A378, '{INDEX} Tour Pricing History'!$A:$A, 0)
"&amp;"    ),
    """"
  )
)
"),"")</f>
        <v/>
      </c>
      <c r="O378" s="216"/>
    </row>
    <row r="379">
      <c r="A379" s="216"/>
      <c r="B379" s="223"/>
      <c r="C379" s="216"/>
      <c r="D379" s="224"/>
      <c r="E379" s="225"/>
      <c r="F379" s="216"/>
      <c r="G379" s="226"/>
      <c r="H379" s="227"/>
      <c r="I379" s="226"/>
      <c r="J379" s="226"/>
      <c r="K379" s="213"/>
      <c r="L379" s="214" t="str">
        <f>IFERROR(__xludf.DUMMYFUNCTION("IF(
  $A379 = """",
  """",
  IFERROR(
    INDEX(
      FILTER(
        '{INDEX} Tour Pricing History'!$A:$ZZ,
        '{INDEX} Tour Pricing History'!$4:$4 = ""Current Original Tour Cost""
      ),
      MATCH($A379, '{INDEX} Tour Pricing History'!$A:$A, "&amp;"0)
    ),
    """"
  )
)
"),"")</f>
        <v/>
      </c>
      <c r="M379" s="215" t="str">
        <f>IFERROR(__xludf.DUMMYFUNCTION("IF(
  $A379 = """",
  """",
  IFERROR(
    INDEX(
      FILTER(
        '{INDEX} Tour Pricing History'!$A:$ZZ,
        '{INDEX} Tour Pricing History'!$4:$4 = ""Current Discounted Tour Cost""
      ),
      MATCH($A379, '{INDEX} Tour Pricing History'!$A:$A"&amp;", 0)
    ),
    """"
  )
)
"),"")</f>
        <v/>
      </c>
      <c r="N379" s="214" t="str">
        <f>IFERROR(__xludf.DUMMYFUNCTION("IF(
  $A379 = """",
  """",
  IFERROR(
    INDEX(
      FILTER(
        '{INDEX} Tour Pricing History'!$A:$ZZ,
        '{INDEX} Tour Pricing History'!$4:$4 = ""Current Reservation Fee""
      ),
      MATCH($A379, '{INDEX} Tour Pricing History'!$A:$A, 0)
"&amp;"    ),
    """"
  )
)
"),"")</f>
        <v/>
      </c>
      <c r="O379" s="216"/>
    </row>
    <row r="380">
      <c r="A380" s="216"/>
      <c r="B380" s="223"/>
      <c r="C380" s="216"/>
      <c r="D380" s="224"/>
      <c r="E380" s="225"/>
      <c r="F380" s="216"/>
      <c r="G380" s="226"/>
      <c r="H380" s="227"/>
      <c r="I380" s="226"/>
      <c r="J380" s="226"/>
      <c r="K380" s="213"/>
      <c r="L380" s="214" t="str">
        <f>IFERROR(__xludf.DUMMYFUNCTION("IF(
  $A380 = """",
  """",
  IFERROR(
    INDEX(
      FILTER(
        '{INDEX} Tour Pricing History'!$A:$ZZ,
        '{INDEX} Tour Pricing History'!$4:$4 = ""Current Original Tour Cost""
      ),
      MATCH($A380, '{INDEX} Tour Pricing History'!$A:$A, "&amp;"0)
    ),
    """"
  )
)
"),"")</f>
        <v/>
      </c>
      <c r="M380" s="215" t="str">
        <f>IFERROR(__xludf.DUMMYFUNCTION("IF(
  $A380 = """",
  """",
  IFERROR(
    INDEX(
      FILTER(
        '{INDEX} Tour Pricing History'!$A:$ZZ,
        '{INDEX} Tour Pricing History'!$4:$4 = ""Current Discounted Tour Cost""
      ),
      MATCH($A380, '{INDEX} Tour Pricing History'!$A:$A"&amp;", 0)
    ),
    """"
  )
)
"),"")</f>
        <v/>
      </c>
      <c r="N380" s="214" t="str">
        <f>IFERROR(__xludf.DUMMYFUNCTION("IF(
  $A380 = """",
  """",
  IFERROR(
    INDEX(
      FILTER(
        '{INDEX} Tour Pricing History'!$A:$ZZ,
        '{INDEX} Tour Pricing History'!$4:$4 = ""Current Reservation Fee""
      ),
      MATCH($A380, '{INDEX} Tour Pricing History'!$A:$A, 0)
"&amp;"    ),
    """"
  )
)
"),"")</f>
        <v/>
      </c>
      <c r="O380" s="216"/>
    </row>
    <row r="381">
      <c r="A381" s="216"/>
      <c r="B381" s="223"/>
      <c r="C381" s="216"/>
      <c r="D381" s="224"/>
      <c r="E381" s="225"/>
      <c r="F381" s="216"/>
      <c r="G381" s="226"/>
      <c r="H381" s="227"/>
      <c r="I381" s="226"/>
      <c r="J381" s="226"/>
      <c r="K381" s="213"/>
      <c r="L381" s="214" t="str">
        <f>IFERROR(__xludf.DUMMYFUNCTION("IF(
  $A381 = """",
  """",
  IFERROR(
    INDEX(
      FILTER(
        '{INDEX} Tour Pricing History'!$A:$ZZ,
        '{INDEX} Tour Pricing History'!$4:$4 = ""Current Original Tour Cost""
      ),
      MATCH($A381, '{INDEX} Tour Pricing History'!$A:$A, "&amp;"0)
    ),
    """"
  )
)
"),"")</f>
        <v/>
      </c>
      <c r="M381" s="215" t="str">
        <f>IFERROR(__xludf.DUMMYFUNCTION("IF(
  $A381 = """",
  """",
  IFERROR(
    INDEX(
      FILTER(
        '{INDEX} Tour Pricing History'!$A:$ZZ,
        '{INDEX} Tour Pricing History'!$4:$4 = ""Current Discounted Tour Cost""
      ),
      MATCH($A381, '{INDEX} Tour Pricing History'!$A:$A"&amp;", 0)
    ),
    """"
  )
)
"),"")</f>
        <v/>
      </c>
      <c r="N381" s="214" t="str">
        <f>IFERROR(__xludf.DUMMYFUNCTION("IF(
  $A381 = """",
  """",
  IFERROR(
    INDEX(
      FILTER(
        '{INDEX} Tour Pricing History'!$A:$ZZ,
        '{INDEX} Tour Pricing History'!$4:$4 = ""Current Reservation Fee""
      ),
      MATCH($A381, '{INDEX} Tour Pricing History'!$A:$A, 0)
"&amp;"    ),
    """"
  )
)
"),"")</f>
        <v/>
      </c>
      <c r="O381" s="216"/>
    </row>
    <row r="382">
      <c r="A382" s="216"/>
      <c r="B382" s="223"/>
      <c r="C382" s="216"/>
      <c r="D382" s="224"/>
      <c r="E382" s="225"/>
      <c r="F382" s="216"/>
      <c r="G382" s="226"/>
      <c r="H382" s="227"/>
      <c r="I382" s="226"/>
      <c r="J382" s="226"/>
      <c r="K382" s="213"/>
      <c r="L382" s="214" t="str">
        <f>IFERROR(__xludf.DUMMYFUNCTION("IF(
  $A382 = """",
  """",
  IFERROR(
    INDEX(
      FILTER(
        '{INDEX} Tour Pricing History'!$A:$ZZ,
        '{INDEX} Tour Pricing History'!$4:$4 = ""Current Original Tour Cost""
      ),
      MATCH($A382, '{INDEX} Tour Pricing History'!$A:$A, "&amp;"0)
    ),
    """"
  )
)
"),"")</f>
        <v/>
      </c>
      <c r="M382" s="215" t="str">
        <f>IFERROR(__xludf.DUMMYFUNCTION("IF(
  $A382 = """",
  """",
  IFERROR(
    INDEX(
      FILTER(
        '{INDEX} Tour Pricing History'!$A:$ZZ,
        '{INDEX} Tour Pricing History'!$4:$4 = ""Current Discounted Tour Cost""
      ),
      MATCH($A382, '{INDEX} Tour Pricing History'!$A:$A"&amp;", 0)
    ),
    """"
  )
)
"),"")</f>
        <v/>
      </c>
      <c r="N382" s="214" t="str">
        <f>IFERROR(__xludf.DUMMYFUNCTION("IF(
  $A382 = """",
  """",
  IFERROR(
    INDEX(
      FILTER(
        '{INDEX} Tour Pricing History'!$A:$ZZ,
        '{INDEX} Tour Pricing History'!$4:$4 = ""Current Reservation Fee""
      ),
      MATCH($A382, '{INDEX} Tour Pricing History'!$A:$A, 0)
"&amp;"    ),
    """"
  )
)
"),"")</f>
        <v/>
      </c>
      <c r="O382" s="216"/>
    </row>
    <row r="383">
      <c r="A383" s="216"/>
      <c r="B383" s="223"/>
      <c r="C383" s="216"/>
      <c r="D383" s="224"/>
      <c r="E383" s="225"/>
      <c r="F383" s="216"/>
      <c r="G383" s="226"/>
      <c r="H383" s="227"/>
      <c r="I383" s="226"/>
      <c r="J383" s="226"/>
      <c r="K383" s="213"/>
      <c r="L383" s="214" t="str">
        <f>IFERROR(__xludf.DUMMYFUNCTION("IF(
  $A383 = """",
  """",
  IFERROR(
    INDEX(
      FILTER(
        '{INDEX} Tour Pricing History'!$A:$ZZ,
        '{INDEX} Tour Pricing History'!$4:$4 = ""Current Original Tour Cost""
      ),
      MATCH($A383, '{INDEX} Tour Pricing History'!$A:$A, "&amp;"0)
    ),
    """"
  )
)
"),"")</f>
        <v/>
      </c>
      <c r="M383" s="215" t="str">
        <f>IFERROR(__xludf.DUMMYFUNCTION("IF(
  $A383 = """",
  """",
  IFERROR(
    INDEX(
      FILTER(
        '{INDEX} Tour Pricing History'!$A:$ZZ,
        '{INDEX} Tour Pricing History'!$4:$4 = ""Current Discounted Tour Cost""
      ),
      MATCH($A383, '{INDEX} Tour Pricing History'!$A:$A"&amp;", 0)
    ),
    """"
  )
)
"),"")</f>
        <v/>
      </c>
      <c r="N383" s="214" t="str">
        <f>IFERROR(__xludf.DUMMYFUNCTION("IF(
  $A383 = """",
  """",
  IFERROR(
    INDEX(
      FILTER(
        '{INDEX} Tour Pricing History'!$A:$ZZ,
        '{INDEX} Tour Pricing History'!$4:$4 = ""Current Reservation Fee""
      ),
      MATCH($A383, '{INDEX} Tour Pricing History'!$A:$A, 0)
"&amp;"    ),
    """"
  )
)
"),"")</f>
        <v/>
      </c>
      <c r="O383" s="216"/>
    </row>
    <row r="384">
      <c r="A384" s="216"/>
      <c r="B384" s="223"/>
      <c r="C384" s="216"/>
      <c r="D384" s="224"/>
      <c r="E384" s="225"/>
      <c r="F384" s="216"/>
      <c r="G384" s="226"/>
      <c r="H384" s="227"/>
      <c r="I384" s="226"/>
      <c r="J384" s="226"/>
      <c r="K384" s="213"/>
      <c r="L384" s="214" t="str">
        <f>IFERROR(__xludf.DUMMYFUNCTION("IF(
  $A384 = """",
  """",
  IFERROR(
    INDEX(
      FILTER(
        '{INDEX} Tour Pricing History'!$A:$ZZ,
        '{INDEX} Tour Pricing History'!$4:$4 = ""Current Original Tour Cost""
      ),
      MATCH($A384, '{INDEX} Tour Pricing History'!$A:$A, "&amp;"0)
    ),
    """"
  )
)
"),"")</f>
        <v/>
      </c>
      <c r="M384" s="215" t="str">
        <f>IFERROR(__xludf.DUMMYFUNCTION("IF(
  $A384 = """",
  """",
  IFERROR(
    INDEX(
      FILTER(
        '{INDEX} Tour Pricing History'!$A:$ZZ,
        '{INDEX} Tour Pricing History'!$4:$4 = ""Current Discounted Tour Cost""
      ),
      MATCH($A384, '{INDEX} Tour Pricing History'!$A:$A"&amp;", 0)
    ),
    """"
  )
)
"),"")</f>
        <v/>
      </c>
      <c r="N384" s="214" t="str">
        <f>IFERROR(__xludf.DUMMYFUNCTION("IF(
  $A384 = """",
  """",
  IFERROR(
    INDEX(
      FILTER(
        '{INDEX} Tour Pricing History'!$A:$ZZ,
        '{INDEX} Tour Pricing History'!$4:$4 = ""Current Reservation Fee""
      ),
      MATCH($A384, '{INDEX} Tour Pricing History'!$A:$A, 0)
"&amp;"    ),
    """"
  )
)
"),"")</f>
        <v/>
      </c>
      <c r="O384" s="216"/>
    </row>
    <row r="385">
      <c r="A385" s="216"/>
      <c r="B385" s="223"/>
      <c r="C385" s="216"/>
      <c r="D385" s="224"/>
      <c r="E385" s="225"/>
      <c r="F385" s="216"/>
      <c r="G385" s="226"/>
      <c r="H385" s="227"/>
      <c r="I385" s="226"/>
      <c r="J385" s="226"/>
      <c r="K385" s="213"/>
      <c r="L385" s="214" t="str">
        <f>IFERROR(__xludf.DUMMYFUNCTION("IF(
  $A385 = """",
  """",
  IFERROR(
    INDEX(
      FILTER(
        '{INDEX} Tour Pricing History'!$A:$ZZ,
        '{INDEX} Tour Pricing History'!$4:$4 = ""Current Original Tour Cost""
      ),
      MATCH($A385, '{INDEX} Tour Pricing History'!$A:$A, "&amp;"0)
    ),
    """"
  )
)
"),"")</f>
        <v/>
      </c>
      <c r="M385" s="215" t="str">
        <f>IFERROR(__xludf.DUMMYFUNCTION("IF(
  $A385 = """",
  """",
  IFERROR(
    INDEX(
      FILTER(
        '{INDEX} Tour Pricing History'!$A:$ZZ,
        '{INDEX} Tour Pricing History'!$4:$4 = ""Current Discounted Tour Cost""
      ),
      MATCH($A385, '{INDEX} Tour Pricing History'!$A:$A"&amp;", 0)
    ),
    """"
  )
)
"),"")</f>
        <v/>
      </c>
      <c r="N385" s="214" t="str">
        <f>IFERROR(__xludf.DUMMYFUNCTION("IF(
  $A385 = """",
  """",
  IFERROR(
    INDEX(
      FILTER(
        '{INDEX} Tour Pricing History'!$A:$ZZ,
        '{INDEX} Tour Pricing History'!$4:$4 = ""Current Reservation Fee""
      ),
      MATCH($A385, '{INDEX} Tour Pricing History'!$A:$A, 0)
"&amp;"    ),
    """"
  )
)
"),"")</f>
        <v/>
      </c>
      <c r="O385" s="216"/>
    </row>
    <row r="386">
      <c r="A386" s="216"/>
      <c r="B386" s="223"/>
      <c r="C386" s="216"/>
      <c r="D386" s="224"/>
      <c r="E386" s="225"/>
      <c r="F386" s="216"/>
      <c r="G386" s="226"/>
      <c r="H386" s="227"/>
      <c r="I386" s="226"/>
      <c r="J386" s="226"/>
      <c r="K386" s="213"/>
      <c r="L386" s="214" t="str">
        <f>IFERROR(__xludf.DUMMYFUNCTION("IF(
  $A386 = """",
  """",
  IFERROR(
    INDEX(
      FILTER(
        '{INDEX} Tour Pricing History'!$A:$ZZ,
        '{INDEX} Tour Pricing History'!$4:$4 = ""Current Original Tour Cost""
      ),
      MATCH($A386, '{INDEX} Tour Pricing History'!$A:$A, "&amp;"0)
    ),
    """"
  )
)
"),"")</f>
        <v/>
      </c>
      <c r="M386" s="215" t="str">
        <f>IFERROR(__xludf.DUMMYFUNCTION("IF(
  $A386 = """",
  """",
  IFERROR(
    INDEX(
      FILTER(
        '{INDEX} Tour Pricing History'!$A:$ZZ,
        '{INDEX} Tour Pricing History'!$4:$4 = ""Current Discounted Tour Cost""
      ),
      MATCH($A386, '{INDEX} Tour Pricing History'!$A:$A"&amp;", 0)
    ),
    """"
  )
)
"),"")</f>
        <v/>
      </c>
      <c r="N386" s="214" t="str">
        <f>IFERROR(__xludf.DUMMYFUNCTION("IF(
  $A386 = """",
  """",
  IFERROR(
    INDEX(
      FILTER(
        '{INDEX} Tour Pricing History'!$A:$ZZ,
        '{INDEX} Tour Pricing History'!$4:$4 = ""Current Reservation Fee""
      ),
      MATCH($A386, '{INDEX} Tour Pricing History'!$A:$A, 0)
"&amp;"    ),
    """"
  )
)
"),"")</f>
        <v/>
      </c>
      <c r="O386" s="216"/>
    </row>
    <row r="387">
      <c r="A387" s="216"/>
      <c r="B387" s="223"/>
      <c r="C387" s="216"/>
      <c r="D387" s="224"/>
      <c r="E387" s="225"/>
      <c r="F387" s="216"/>
      <c r="G387" s="226"/>
      <c r="H387" s="227"/>
      <c r="I387" s="226"/>
      <c r="J387" s="226"/>
      <c r="K387" s="213"/>
      <c r="L387" s="214" t="str">
        <f>IFERROR(__xludf.DUMMYFUNCTION("IF(
  $A387 = """",
  """",
  IFERROR(
    INDEX(
      FILTER(
        '{INDEX} Tour Pricing History'!$A:$ZZ,
        '{INDEX} Tour Pricing History'!$4:$4 = ""Current Original Tour Cost""
      ),
      MATCH($A387, '{INDEX} Tour Pricing History'!$A:$A, "&amp;"0)
    ),
    """"
  )
)
"),"")</f>
        <v/>
      </c>
      <c r="M387" s="215" t="str">
        <f>IFERROR(__xludf.DUMMYFUNCTION("IF(
  $A387 = """",
  """",
  IFERROR(
    INDEX(
      FILTER(
        '{INDEX} Tour Pricing History'!$A:$ZZ,
        '{INDEX} Tour Pricing History'!$4:$4 = ""Current Discounted Tour Cost""
      ),
      MATCH($A387, '{INDEX} Tour Pricing History'!$A:$A"&amp;", 0)
    ),
    """"
  )
)
"),"")</f>
        <v/>
      </c>
      <c r="N387" s="214" t="str">
        <f>IFERROR(__xludf.DUMMYFUNCTION("IF(
  $A387 = """",
  """",
  IFERROR(
    INDEX(
      FILTER(
        '{INDEX} Tour Pricing History'!$A:$ZZ,
        '{INDEX} Tour Pricing History'!$4:$4 = ""Current Reservation Fee""
      ),
      MATCH($A387, '{INDEX} Tour Pricing History'!$A:$A, 0)
"&amp;"    ),
    """"
  )
)
"),"")</f>
        <v/>
      </c>
      <c r="O387" s="216"/>
    </row>
    <row r="388">
      <c r="A388" s="216"/>
      <c r="B388" s="223"/>
      <c r="C388" s="216"/>
      <c r="D388" s="224"/>
      <c r="E388" s="225"/>
      <c r="F388" s="216"/>
      <c r="G388" s="226"/>
      <c r="H388" s="227"/>
      <c r="I388" s="226"/>
      <c r="J388" s="226"/>
      <c r="K388" s="213"/>
      <c r="L388" s="214" t="str">
        <f>IFERROR(__xludf.DUMMYFUNCTION("IF(
  $A388 = """",
  """",
  IFERROR(
    INDEX(
      FILTER(
        '{INDEX} Tour Pricing History'!$A:$ZZ,
        '{INDEX} Tour Pricing History'!$4:$4 = ""Current Original Tour Cost""
      ),
      MATCH($A388, '{INDEX} Tour Pricing History'!$A:$A, "&amp;"0)
    ),
    """"
  )
)
"),"")</f>
        <v/>
      </c>
      <c r="M388" s="215" t="str">
        <f>IFERROR(__xludf.DUMMYFUNCTION("IF(
  $A388 = """",
  """",
  IFERROR(
    INDEX(
      FILTER(
        '{INDEX} Tour Pricing History'!$A:$ZZ,
        '{INDEX} Tour Pricing History'!$4:$4 = ""Current Discounted Tour Cost""
      ),
      MATCH($A388, '{INDEX} Tour Pricing History'!$A:$A"&amp;", 0)
    ),
    """"
  )
)
"),"")</f>
        <v/>
      </c>
      <c r="N388" s="214" t="str">
        <f>IFERROR(__xludf.DUMMYFUNCTION("IF(
  $A388 = """",
  """",
  IFERROR(
    INDEX(
      FILTER(
        '{INDEX} Tour Pricing History'!$A:$ZZ,
        '{INDEX} Tour Pricing History'!$4:$4 = ""Current Reservation Fee""
      ),
      MATCH($A388, '{INDEX} Tour Pricing History'!$A:$A, 0)
"&amp;"    ),
    """"
  )
)
"),"")</f>
        <v/>
      </c>
      <c r="O388" s="216"/>
    </row>
    <row r="389">
      <c r="A389" s="216"/>
      <c r="B389" s="223"/>
      <c r="C389" s="216"/>
      <c r="D389" s="224"/>
      <c r="E389" s="225"/>
      <c r="F389" s="216"/>
      <c r="G389" s="226"/>
      <c r="H389" s="227"/>
      <c r="I389" s="226"/>
      <c r="J389" s="226"/>
      <c r="K389" s="213"/>
      <c r="L389" s="214" t="str">
        <f>IFERROR(__xludf.DUMMYFUNCTION("IF(
  $A389 = """",
  """",
  IFERROR(
    INDEX(
      FILTER(
        '{INDEX} Tour Pricing History'!$A:$ZZ,
        '{INDEX} Tour Pricing History'!$4:$4 = ""Current Original Tour Cost""
      ),
      MATCH($A389, '{INDEX} Tour Pricing History'!$A:$A, "&amp;"0)
    ),
    """"
  )
)
"),"")</f>
        <v/>
      </c>
      <c r="M389" s="215" t="str">
        <f>IFERROR(__xludf.DUMMYFUNCTION("IF(
  $A389 = """",
  """",
  IFERROR(
    INDEX(
      FILTER(
        '{INDEX} Tour Pricing History'!$A:$ZZ,
        '{INDEX} Tour Pricing History'!$4:$4 = ""Current Discounted Tour Cost""
      ),
      MATCH($A389, '{INDEX} Tour Pricing History'!$A:$A"&amp;", 0)
    ),
    """"
  )
)
"),"")</f>
        <v/>
      </c>
      <c r="N389" s="214" t="str">
        <f>IFERROR(__xludf.DUMMYFUNCTION("IF(
  $A389 = """",
  """",
  IFERROR(
    INDEX(
      FILTER(
        '{INDEX} Tour Pricing History'!$A:$ZZ,
        '{INDEX} Tour Pricing History'!$4:$4 = ""Current Reservation Fee""
      ),
      MATCH($A389, '{INDEX} Tour Pricing History'!$A:$A, 0)
"&amp;"    ),
    """"
  )
)
"),"")</f>
        <v/>
      </c>
      <c r="O389" s="216"/>
    </row>
    <row r="390">
      <c r="A390" s="216"/>
      <c r="B390" s="223"/>
      <c r="C390" s="216"/>
      <c r="D390" s="224"/>
      <c r="E390" s="225"/>
      <c r="F390" s="216"/>
      <c r="G390" s="226"/>
      <c r="H390" s="227"/>
      <c r="I390" s="226"/>
      <c r="J390" s="226"/>
      <c r="K390" s="213"/>
      <c r="L390" s="214" t="str">
        <f>IFERROR(__xludf.DUMMYFUNCTION("IF(
  $A390 = """",
  """",
  IFERROR(
    INDEX(
      FILTER(
        '{INDEX} Tour Pricing History'!$A:$ZZ,
        '{INDEX} Tour Pricing History'!$4:$4 = ""Current Original Tour Cost""
      ),
      MATCH($A390, '{INDEX} Tour Pricing History'!$A:$A, "&amp;"0)
    ),
    """"
  )
)
"),"")</f>
        <v/>
      </c>
      <c r="M390" s="215" t="str">
        <f>IFERROR(__xludf.DUMMYFUNCTION("IF(
  $A390 = """",
  """",
  IFERROR(
    INDEX(
      FILTER(
        '{INDEX} Tour Pricing History'!$A:$ZZ,
        '{INDEX} Tour Pricing History'!$4:$4 = ""Current Discounted Tour Cost""
      ),
      MATCH($A390, '{INDEX} Tour Pricing History'!$A:$A"&amp;", 0)
    ),
    """"
  )
)
"),"")</f>
        <v/>
      </c>
      <c r="N390" s="214" t="str">
        <f>IFERROR(__xludf.DUMMYFUNCTION("IF(
  $A390 = """",
  """",
  IFERROR(
    INDEX(
      FILTER(
        '{INDEX} Tour Pricing History'!$A:$ZZ,
        '{INDEX} Tour Pricing History'!$4:$4 = ""Current Reservation Fee""
      ),
      MATCH($A390, '{INDEX} Tour Pricing History'!$A:$A, 0)
"&amp;"    ),
    """"
  )
)
"),"")</f>
        <v/>
      </c>
      <c r="O390" s="216"/>
    </row>
    <row r="391">
      <c r="A391" s="216"/>
      <c r="B391" s="223"/>
      <c r="C391" s="216"/>
      <c r="D391" s="224"/>
      <c r="E391" s="225"/>
      <c r="F391" s="216"/>
      <c r="G391" s="226"/>
      <c r="H391" s="227"/>
      <c r="I391" s="226"/>
      <c r="J391" s="226"/>
      <c r="K391" s="213"/>
      <c r="L391" s="214" t="str">
        <f>IFERROR(__xludf.DUMMYFUNCTION("IF(
  $A391 = """",
  """",
  IFERROR(
    INDEX(
      FILTER(
        '{INDEX} Tour Pricing History'!$A:$ZZ,
        '{INDEX} Tour Pricing History'!$4:$4 = ""Current Original Tour Cost""
      ),
      MATCH($A391, '{INDEX} Tour Pricing History'!$A:$A, "&amp;"0)
    ),
    """"
  )
)
"),"")</f>
        <v/>
      </c>
      <c r="M391" s="215" t="str">
        <f>IFERROR(__xludf.DUMMYFUNCTION("IF(
  $A391 = """",
  """",
  IFERROR(
    INDEX(
      FILTER(
        '{INDEX} Tour Pricing History'!$A:$ZZ,
        '{INDEX} Tour Pricing History'!$4:$4 = ""Current Discounted Tour Cost""
      ),
      MATCH($A391, '{INDEX} Tour Pricing History'!$A:$A"&amp;", 0)
    ),
    """"
  )
)
"),"")</f>
        <v/>
      </c>
      <c r="N391" s="214" t="str">
        <f>IFERROR(__xludf.DUMMYFUNCTION("IF(
  $A391 = """",
  """",
  IFERROR(
    INDEX(
      FILTER(
        '{INDEX} Tour Pricing History'!$A:$ZZ,
        '{INDEX} Tour Pricing History'!$4:$4 = ""Current Reservation Fee""
      ),
      MATCH($A391, '{INDEX} Tour Pricing History'!$A:$A, 0)
"&amp;"    ),
    """"
  )
)
"),"")</f>
        <v/>
      </c>
      <c r="O391" s="216"/>
    </row>
    <row r="392">
      <c r="A392" s="216"/>
      <c r="B392" s="223"/>
      <c r="C392" s="216"/>
      <c r="D392" s="224"/>
      <c r="E392" s="225"/>
      <c r="F392" s="216"/>
      <c r="G392" s="226"/>
      <c r="H392" s="227"/>
      <c r="I392" s="226"/>
      <c r="J392" s="226"/>
      <c r="K392" s="213"/>
      <c r="L392" s="214" t="str">
        <f>IFERROR(__xludf.DUMMYFUNCTION("IF(
  $A392 = """",
  """",
  IFERROR(
    INDEX(
      FILTER(
        '{INDEX} Tour Pricing History'!$A:$ZZ,
        '{INDEX} Tour Pricing History'!$4:$4 = ""Current Original Tour Cost""
      ),
      MATCH($A392, '{INDEX} Tour Pricing History'!$A:$A, "&amp;"0)
    ),
    """"
  )
)
"),"")</f>
        <v/>
      </c>
      <c r="M392" s="215" t="str">
        <f>IFERROR(__xludf.DUMMYFUNCTION("IF(
  $A392 = """",
  """",
  IFERROR(
    INDEX(
      FILTER(
        '{INDEX} Tour Pricing History'!$A:$ZZ,
        '{INDEX} Tour Pricing History'!$4:$4 = ""Current Discounted Tour Cost""
      ),
      MATCH($A392, '{INDEX} Tour Pricing History'!$A:$A"&amp;", 0)
    ),
    """"
  )
)
"),"")</f>
        <v/>
      </c>
      <c r="N392" s="214" t="str">
        <f>IFERROR(__xludf.DUMMYFUNCTION("IF(
  $A392 = """",
  """",
  IFERROR(
    INDEX(
      FILTER(
        '{INDEX} Tour Pricing History'!$A:$ZZ,
        '{INDEX} Tour Pricing History'!$4:$4 = ""Current Reservation Fee""
      ),
      MATCH($A392, '{INDEX} Tour Pricing History'!$A:$A, 0)
"&amp;"    ),
    """"
  )
)
"),"")</f>
        <v/>
      </c>
      <c r="O392" s="216"/>
    </row>
    <row r="393">
      <c r="A393" s="216"/>
      <c r="B393" s="223"/>
      <c r="C393" s="216"/>
      <c r="D393" s="224"/>
      <c r="E393" s="225"/>
      <c r="F393" s="216"/>
      <c r="G393" s="226"/>
      <c r="H393" s="227"/>
      <c r="I393" s="226"/>
      <c r="J393" s="226"/>
      <c r="K393" s="213"/>
      <c r="L393" s="214" t="str">
        <f>IFERROR(__xludf.DUMMYFUNCTION("IF(
  $A393 = """",
  """",
  IFERROR(
    INDEX(
      FILTER(
        '{INDEX} Tour Pricing History'!$A:$ZZ,
        '{INDEX} Tour Pricing History'!$4:$4 = ""Current Original Tour Cost""
      ),
      MATCH($A393, '{INDEX} Tour Pricing History'!$A:$A, "&amp;"0)
    ),
    """"
  )
)
"),"")</f>
        <v/>
      </c>
      <c r="M393" s="215" t="str">
        <f>IFERROR(__xludf.DUMMYFUNCTION("IF(
  $A393 = """",
  """",
  IFERROR(
    INDEX(
      FILTER(
        '{INDEX} Tour Pricing History'!$A:$ZZ,
        '{INDEX} Tour Pricing History'!$4:$4 = ""Current Discounted Tour Cost""
      ),
      MATCH($A393, '{INDEX} Tour Pricing History'!$A:$A"&amp;", 0)
    ),
    """"
  )
)
"),"")</f>
        <v/>
      </c>
      <c r="N393" s="214" t="str">
        <f>IFERROR(__xludf.DUMMYFUNCTION("IF(
  $A393 = """",
  """",
  IFERROR(
    INDEX(
      FILTER(
        '{INDEX} Tour Pricing History'!$A:$ZZ,
        '{INDEX} Tour Pricing History'!$4:$4 = ""Current Reservation Fee""
      ),
      MATCH($A393, '{INDEX} Tour Pricing History'!$A:$A, 0)
"&amp;"    ),
    """"
  )
)
"),"")</f>
        <v/>
      </c>
      <c r="O393" s="216"/>
    </row>
    <row r="394">
      <c r="A394" s="216"/>
      <c r="B394" s="223"/>
      <c r="C394" s="216"/>
      <c r="D394" s="224"/>
      <c r="E394" s="225"/>
      <c r="F394" s="216"/>
      <c r="G394" s="226"/>
      <c r="H394" s="227"/>
      <c r="I394" s="226"/>
      <c r="J394" s="226"/>
      <c r="K394" s="213"/>
      <c r="L394" s="214" t="str">
        <f>IFERROR(__xludf.DUMMYFUNCTION("IF(
  $A394 = """",
  """",
  IFERROR(
    INDEX(
      FILTER(
        '{INDEX} Tour Pricing History'!$A:$ZZ,
        '{INDEX} Tour Pricing History'!$4:$4 = ""Current Original Tour Cost""
      ),
      MATCH($A394, '{INDEX} Tour Pricing History'!$A:$A, "&amp;"0)
    ),
    """"
  )
)
"),"")</f>
        <v/>
      </c>
      <c r="M394" s="215" t="str">
        <f>IFERROR(__xludf.DUMMYFUNCTION("IF(
  $A394 = """",
  """",
  IFERROR(
    INDEX(
      FILTER(
        '{INDEX} Tour Pricing History'!$A:$ZZ,
        '{INDEX} Tour Pricing History'!$4:$4 = ""Current Discounted Tour Cost""
      ),
      MATCH($A394, '{INDEX} Tour Pricing History'!$A:$A"&amp;", 0)
    ),
    """"
  )
)
"),"")</f>
        <v/>
      </c>
      <c r="N394" s="214" t="str">
        <f>IFERROR(__xludf.DUMMYFUNCTION("IF(
  $A394 = """",
  """",
  IFERROR(
    INDEX(
      FILTER(
        '{INDEX} Tour Pricing History'!$A:$ZZ,
        '{INDEX} Tour Pricing History'!$4:$4 = ""Current Reservation Fee""
      ),
      MATCH($A394, '{INDEX} Tour Pricing History'!$A:$A, 0)
"&amp;"    ),
    """"
  )
)
"),"")</f>
        <v/>
      </c>
      <c r="O394" s="216"/>
    </row>
    <row r="395">
      <c r="A395" s="216"/>
      <c r="B395" s="223"/>
      <c r="C395" s="216"/>
      <c r="D395" s="224"/>
      <c r="E395" s="225"/>
      <c r="F395" s="216"/>
      <c r="G395" s="226"/>
      <c r="H395" s="227"/>
      <c r="I395" s="226"/>
      <c r="J395" s="226"/>
      <c r="K395" s="213"/>
      <c r="L395" s="214" t="str">
        <f>IFERROR(__xludf.DUMMYFUNCTION("IF(
  $A395 = """",
  """",
  IFERROR(
    INDEX(
      FILTER(
        '{INDEX} Tour Pricing History'!$A:$ZZ,
        '{INDEX} Tour Pricing History'!$4:$4 = ""Current Original Tour Cost""
      ),
      MATCH($A395, '{INDEX} Tour Pricing History'!$A:$A, "&amp;"0)
    ),
    """"
  )
)
"),"")</f>
        <v/>
      </c>
      <c r="M395" s="215" t="str">
        <f>IFERROR(__xludf.DUMMYFUNCTION("IF(
  $A395 = """",
  """",
  IFERROR(
    INDEX(
      FILTER(
        '{INDEX} Tour Pricing History'!$A:$ZZ,
        '{INDEX} Tour Pricing History'!$4:$4 = ""Current Discounted Tour Cost""
      ),
      MATCH($A395, '{INDEX} Tour Pricing History'!$A:$A"&amp;", 0)
    ),
    """"
  )
)
"),"")</f>
        <v/>
      </c>
      <c r="N395" s="214" t="str">
        <f>IFERROR(__xludf.DUMMYFUNCTION("IF(
  $A395 = """",
  """",
  IFERROR(
    INDEX(
      FILTER(
        '{INDEX} Tour Pricing History'!$A:$ZZ,
        '{INDEX} Tour Pricing History'!$4:$4 = ""Current Reservation Fee""
      ),
      MATCH($A395, '{INDEX} Tour Pricing History'!$A:$A, 0)
"&amp;"    ),
    """"
  )
)
"),"")</f>
        <v/>
      </c>
      <c r="O395" s="216"/>
    </row>
    <row r="396">
      <c r="A396" s="216"/>
      <c r="B396" s="223"/>
      <c r="C396" s="216"/>
      <c r="D396" s="224"/>
      <c r="E396" s="225"/>
      <c r="F396" s="216"/>
      <c r="G396" s="226"/>
      <c r="H396" s="227"/>
      <c r="I396" s="226"/>
      <c r="J396" s="226"/>
      <c r="K396" s="213"/>
      <c r="L396" s="214" t="str">
        <f>IFERROR(__xludf.DUMMYFUNCTION("IF(
  $A396 = """",
  """",
  IFERROR(
    INDEX(
      FILTER(
        '{INDEX} Tour Pricing History'!$A:$ZZ,
        '{INDEX} Tour Pricing History'!$4:$4 = ""Current Original Tour Cost""
      ),
      MATCH($A396, '{INDEX} Tour Pricing History'!$A:$A, "&amp;"0)
    ),
    """"
  )
)
"),"")</f>
        <v/>
      </c>
      <c r="M396" s="215" t="str">
        <f>IFERROR(__xludf.DUMMYFUNCTION("IF(
  $A396 = """",
  """",
  IFERROR(
    INDEX(
      FILTER(
        '{INDEX} Tour Pricing History'!$A:$ZZ,
        '{INDEX} Tour Pricing History'!$4:$4 = ""Current Discounted Tour Cost""
      ),
      MATCH($A396, '{INDEX} Tour Pricing History'!$A:$A"&amp;", 0)
    ),
    """"
  )
)
"),"")</f>
        <v/>
      </c>
      <c r="N396" s="214" t="str">
        <f>IFERROR(__xludf.DUMMYFUNCTION("IF(
  $A396 = """",
  """",
  IFERROR(
    INDEX(
      FILTER(
        '{INDEX} Tour Pricing History'!$A:$ZZ,
        '{INDEX} Tour Pricing History'!$4:$4 = ""Current Reservation Fee""
      ),
      MATCH($A396, '{INDEX} Tour Pricing History'!$A:$A, 0)
"&amp;"    ),
    """"
  )
)
"),"")</f>
        <v/>
      </c>
      <c r="O396" s="216"/>
    </row>
    <row r="397">
      <c r="A397" s="216"/>
      <c r="B397" s="223"/>
      <c r="C397" s="216"/>
      <c r="D397" s="224"/>
      <c r="E397" s="225"/>
      <c r="F397" s="216"/>
      <c r="G397" s="226"/>
      <c r="H397" s="227"/>
      <c r="I397" s="226"/>
      <c r="J397" s="226"/>
      <c r="K397" s="213"/>
      <c r="L397" s="214" t="str">
        <f>IFERROR(__xludf.DUMMYFUNCTION("IF(
  $A397 = """",
  """",
  IFERROR(
    INDEX(
      FILTER(
        '{INDEX} Tour Pricing History'!$A:$ZZ,
        '{INDEX} Tour Pricing History'!$4:$4 = ""Current Original Tour Cost""
      ),
      MATCH($A397, '{INDEX} Tour Pricing History'!$A:$A, "&amp;"0)
    ),
    """"
  )
)
"),"")</f>
        <v/>
      </c>
      <c r="M397" s="215" t="str">
        <f>IFERROR(__xludf.DUMMYFUNCTION("IF(
  $A397 = """",
  """",
  IFERROR(
    INDEX(
      FILTER(
        '{INDEX} Tour Pricing History'!$A:$ZZ,
        '{INDEX} Tour Pricing History'!$4:$4 = ""Current Discounted Tour Cost""
      ),
      MATCH($A397, '{INDEX} Tour Pricing History'!$A:$A"&amp;", 0)
    ),
    """"
  )
)
"),"")</f>
        <v/>
      </c>
      <c r="N397" s="214" t="str">
        <f>IFERROR(__xludf.DUMMYFUNCTION("IF(
  $A397 = """",
  """",
  IFERROR(
    INDEX(
      FILTER(
        '{INDEX} Tour Pricing History'!$A:$ZZ,
        '{INDEX} Tour Pricing History'!$4:$4 = ""Current Reservation Fee""
      ),
      MATCH($A397, '{INDEX} Tour Pricing History'!$A:$A, 0)
"&amp;"    ),
    """"
  )
)
"),"")</f>
        <v/>
      </c>
      <c r="O397" s="216"/>
    </row>
    <row r="398">
      <c r="A398" s="216"/>
      <c r="B398" s="223"/>
      <c r="C398" s="216"/>
      <c r="D398" s="224"/>
      <c r="E398" s="225"/>
      <c r="F398" s="216"/>
      <c r="G398" s="226"/>
      <c r="H398" s="227"/>
      <c r="I398" s="226"/>
      <c r="J398" s="226"/>
      <c r="K398" s="213"/>
      <c r="L398" s="214" t="str">
        <f>IFERROR(__xludf.DUMMYFUNCTION("IF(
  $A398 = """",
  """",
  IFERROR(
    INDEX(
      FILTER(
        '{INDEX} Tour Pricing History'!$A:$ZZ,
        '{INDEX} Tour Pricing History'!$4:$4 = ""Current Original Tour Cost""
      ),
      MATCH($A398, '{INDEX} Tour Pricing History'!$A:$A, "&amp;"0)
    ),
    """"
  )
)
"),"")</f>
        <v/>
      </c>
      <c r="M398" s="215" t="str">
        <f>IFERROR(__xludf.DUMMYFUNCTION("IF(
  $A398 = """",
  """",
  IFERROR(
    INDEX(
      FILTER(
        '{INDEX} Tour Pricing History'!$A:$ZZ,
        '{INDEX} Tour Pricing History'!$4:$4 = ""Current Discounted Tour Cost""
      ),
      MATCH($A398, '{INDEX} Tour Pricing History'!$A:$A"&amp;", 0)
    ),
    """"
  )
)
"),"")</f>
        <v/>
      </c>
      <c r="N398" s="214" t="str">
        <f>IFERROR(__xludf.DUMMYFUNCTION("IF(
  $A398 = """",
  """",
  IFERROR(
    INDEX(
      FILTER(
        '{INDEX} Tour Pricing History'!$A:$ZZ,
        '{INDEX} Tour Pricing History'!$4:$4 = ""Current Reservation Fee""
      ),
      MATCH($A398, '{INDEX} Tour Pricing History'!$A:$A, 0)
"&amp;"    ),
    """"
  )
)
"),"")</f>
        <v/>
      </c>
      <c r="O398" s="216"/>
    </row>
    <row r="399">
      <c r="A399" s="216"/>
      <c r="B399" s="223"/>
      <c r="C399" s="216"/>
      <c r="D399" s="224"/>
      <c r="E399" s="225"/>
      <c r="F399" s="216"/>
      <c r="G399" s="226"/>
      <c r="H399" s="227"/>
      <c r="I399" s="226"/>
      <c r="J399" s="226"/>
      <c r="K399" s="213"/>
      <c r="L399" s="214" t="str">
        <f>IFERROR(__xludf.DUMMYFUNCTION("IF(
  $A399 = """",
  """",
  IFERROR(
    INDEX(
      FILTER(
        '{INDEX} Tour Pricing History'!$A:$ZZ,
        '{INDEX} Tour Pricing History'!$4:$4 = ""Current Original Tour Cost""
      ),
      MATCH($A399, '{INDEX} Tour Pricing History'!$A:$A, "&amp;"0)
    ),
    """"
  )
)
"),"")</f>
        <v/>
      </c>
      <c r="M399" s="215" t="str">
        <f>IFERROR(__xludf.DUMMYFUNCTION("IF(
  $A399 = """",
  """",
  IFERROR(
    INDEX(
      FILTER(
        '{INDEX} Tour Pricing History'!$A:$ZZ,
        '{INDEX} Tour Pricing History'!$4:$4 = ""Current Discounted Tour Cost""
      ),
      MATCH($A399, '{INDEX} Tour Pricing History'!$A:$A"&amp;", 0)
    ),
    """"
  )
)
"),"")</f>
        <v/>
      </c>
      <c r="N399" s="214" t="str">
        <f>IFERROR(__xludf.DUMMYFUNCTION("IF(
  $A399 = """",
  """",
  IFERROR(
    INDEX(
      FILTER(
        '{INDEX} Tour Pricing History'!$A:$ZZ,
        '{INDEX} Tour Pricing History'!$4:$4 = ""Current Reservation Fee""
      ),
      MATCH($A399, '{INDEX} Tour Pricing History'!$A:$A, 0)
"&amp;"    ),
    """"
  )
)
"),"")</f>
        <v/>
      </c>
      <c r="O399" s="216"/>
    </row>
    <row r="400">
      <c r="A400" s="216"/>
      <c r="B400" s="223"/>
      <c r="C400" s="216"/>
      <c r="D400" s="224"/>
      <c r="E400" s="225"/>
      <c r="F400" s="216"/>
      <c r="G400" s="226"/>
      <c r="H400" s="227"/>
      <c r="I400" s="226"/>
      <c r="J400" s="226"/>
      <c r="K400" s="213"/>
      <c r="L400" s="214" t="str">
        <f>IFERROR(__xludf.DUMMYFUNCTION("IF(
  $A400 = """",
  """",
  IFERROR(
    INDEX(
      FILTER(
        '{INDEX} Tour Pricing History'!$A:$ZZ,
        '{INDEX} Tour Pricing History'!$4:$4 = ""Current Original Tour Cost""
      ),
      MATCH($A400, '{INDEX} Tour Pricing History'!$A:$A, "&amp;"0)
    ),
    """"
  )
)
"),"")</f>
        <v/>
      </c>
      <c r="M400" s="215" t="str">
        <f>IFERROR(__xludf.DUMMYFUNCTION("IF(
  $A400 = """",
  """",
  IFERROR(
    INDEX(
      FILTER(
        '{INDEX} Tour Pricing History'!$A:$ZZ,
        '{INDEX} Tour Pricing History'!$4:$4 = ""Current Discounted Tour Cost""
      ),
      MATCH($A400, '{INDEX} Tour Pricing History'!$A:$A"&amp;", 0)
    ),
    """"
  )
)
"),"")</f>
        <v/>
      </c>
      <c r="N400" s="214" t="str">
        <f>IFERROR(__xludf.DUMMYFUNCTION("IF(
  $A400 = """",
  """",
  IFERROR(
    INDEX(
      FILTER(
        '{INDEX} Tour Pricing History'!$A:$ZZ,
        '{INDEX} Tour Pricing History'!$4:$4 = ""Current Reservation Fee""
      ),
      MATCH($A400, '{INDEX} Tour Pricing History'!$A:$A, 0)
"&amp;"    ),
    """"
  )
)
"),"")</f>
        <v/>
      </c>
      <c r="O400" s="216"/>
    </row>
    <row r="401">
      <c r="A401" s="216"/>
      <c r="B401" s="223"/>
      <c r="C401" s="216"/>
      <c r="D401" s="224"/>
      <c r="E401" s="225"/>
      <c r="F401" s="216"/>
      <c r="G401" s="226"/>
      <c r="H401" s="227"/>
      <c r="I401" s="226"/>
      <c r="J401" s="226"/>
      <c r="K401" s="213"/>
      <c r="L401" s="214" t="str">
        <f>IFERROR(__xludf.DUMMYFUNCTION("IF(
  $A401 = """",
  """",
  IFERROR(
    INDEX(
      FILTER(
        '{INDEX} Tour Pricing History'!$A:$ZZ,
        '{INDEX} Tour Pricing History'!$4:$4 = ""Current Original Tour Cost""
      ),
      MATCH($A401, '{INDEX} Tour Pricing History'!$A:$A, "&amp;"0)
    ),
    """"
  )
)
"),"")</f>
        <v/>
      </c>
      <c r="M401" s="215" t="str">
        <f>IFERROR(__xludf.DUMMYFUNCTION("IF(
  $A401 = """",
  """",
  IFERROR(
    INDEX(
      FILTER(
        '{INDEX} Tour Pricing History'!$A:$ZZ,
        '{INDEX} Tour Pricing History'!$4:$4 = ""Current Discounted Tour Cost""
      ),
      MATCH($A401, '{INDEX} Tour Pricing History'!$A:$A"&amp;", 0)
    ),
    """"
  )
)
"),"")</f>
        <v/>
      </c>
      <c r="N401" s="214" t="str">
        <f>IFERROR(__xludf.DUMMYFUNCTION("IF(
  $A401 = """",
  """",
  IFERROR(
    INDEX(
      FILTER(
        '{INDEX} Tour Pricing History'!$A:$ZZ,
        '{INDEX} Tour Pricing History'!$4:$4 = ""Current Reservation Fee""
      ),
      MATCH($A401, '{INDEX} Tour Pricing History'!$A:$A, 0)
"&amp;"    ),
    """"
  )
)
"),"")</f>
        <v/>
      </c>
      <c r="O401" s="216"/>
    </row>
    <row r="402">
      <c r="A402" s="216"/>
      <c r="B402" s="223"/>
      <c r="C402" s="216"/>
      <c r="D402" s="224"/>
      <c r="E402" s="225"/>
      <c r="F402" s="216"/>
      <c r="G402" s="226"/>
      <c r="H402" s="227"/>
      <c r="I402" s="226"/>
      <c r="J402" s="226"/>
      <c r="K402" s="213"/>
      <c r="L402" s="214" t="str">
        <f>IFERROR(__xludf.DUMMYFUNCTION("IF(
  $A402 = """",
  """",
  IFERROR(
    INDEX(
      FILTER(
        '{INDEX} Tour Pricing History'!$A:$ZZ,
        '{INDEX} Tour Pricing History'!$4:$4 = ""Current Original Tour Cost""
      ),
      MATCH($A402, '{INDEX} Tour Pricing History'!$A:$A, "&amp;"0)
    ),
    """"
  )
)
"),"")</f>
        <v/>
      </c>
      <c r="M402" s="215" t="str">
        <f>IFERROR(__xludf.DUMMYFUNCTION("IF(
  $A402 = """",
  """",
  IFERROR(
    INDEX(
      FILTER(
        '{INDEX} Tour Pricing History'!$A:$ZZ,
        '{INDEX} Tour Pricing History'!$4:$4 = ""Current Discounted Tour Cost""
      ),
      MATCH($A402, '{INDEX} Tour Pricing History'!$A:$A"&amp;", 0)
    ),
    """"
  )
)
"),"")</f>
        <v/>
      </c>
      <c r="N402" s="214" t="str">
        <f>IFERROR(__xludf.DUMMYFUNCTION("IF(
  $A402 = """",
  """",
  IFERROR(
    INDEX(
      FILTER(
        '{INDEX} Tour Pricing History'!$A:$ZZ,
        '{INDEX} Tour Pricing History'!$4:$4 = ""Current Reservation Fee""
      ),
      MATCH($A402, '{INDEX} Tour Pricing History'!$A:$A, 0)
"&amp;"    ),
    """"
  )
)
"),"")</f>
        <v/>
      </c>
      <c r="O402" s="216"/>
    </row>
    <row r="403">
      <c r="A403" s="216"/>
      <c r="B403" s="223"/>
      <c r="C403" s="216"/>
      <c r="D403" s="224"/>
      <c r="E403" s="225"/>
      <c r="F403" s="216"/>
      <c r="G403" s="226"/>
      <c r="H403" s="227"/>
      <c r="I403" s="226"/>
      <c r="J403" s="226"/>
      <c r="K403" s="213"/>
      <c r="L403" s="214" t="str">
        <f>IFERROR(__xludf.DUMMYFUNCTION("IF(
  $A403 = """",
  """",
  IFERROR(
    INDEX(
      FILTER(
        '{INDEX} Tour Pricing History'!$A:$ZZ,
        '{INDEX} Tour Pricing History'!$4:$4 = ""Current Original Tour Cost""
      ),
      MATCH($A403, '{INDEX} Tour Pricing History'!$A:$A, "&amp;"0)
    ),
    """"
  )
)
"),"")</f>
        <v/>
      </c>
      <c r="M403" s="215" t="str">
        <f>IFERROR(__xludf.DUMMYFUNCTION("IF(
  $A403 = """",
  """",
  IFERROR(
    INDEX(
      FILTER(
        '{INDEX} Tour Pricing History'!$A:$ZZ,
        '{INDEX} Tour Pricing History'!$4:$4 = ""Current Discounted Tour Cost""
      ),
      MATCH($A403, '{INDEX} Tour Pricing History'!$A:$A"&amp;", 0)
    ),
    """"
  )
)
"),"")</f>
        <v/>
      </c>
      <c r="N403" s="214" t="str">
        <f>IFERROR(__xludf.DUMMYFUNCTION("IF(
  $A403 = """",
  """",
  IFERROR(
    INDEX(
      FILTER(
        '{INDEX} Tour Pricing History'!$A:$ZZ,
        '{INDEX} Tour Pricing History'!$4:$4 = ""Current Reservation Fee""
      ),
      MATCH($A403, '{INDEX} Tour Pricing History'!$A:$A, 0)
"&amp;"    ),
    """"
  )
)
"),"")</f>
        <v/>
      </c>
      <c r="O403" s="216"/>
    </row>
    <row r="404">
      <c r="A404" s="216"/>
      <c r="B404" s="223"/>
      <c r="C404" s="216"/>
      <c r="D404" s="224"/>
      <c r="E404" s="225"/>
      <c r="F404" s="216"/>
      <c r="G404" s="226"/>
      <c r="H404" s="227"/>
      <c r="I404" s="226"/>
      <c r="J404" s="226"/>
      <c r="K404" s="213"/>
      <c r="L404" s="214" t="str">
        <f>IFERROR(__xludf.DUMMYFUNCTION("IF(
  $A404 = """",
  """",
  IFERROR(
    INDEX(
      FILTER(
        '{INDEX} Tour Pricing History'!$A:$ZZ,
        '{INDEX} Tour Pricing History'!$4:$4 = ""Current Original Tour Cost""
      ),
      MATCH($A404, '{INDEX} Tour Pricing History'!$A:$A, "&amp;"0)
    ),
    """"
  )
)
"),"")</f>
        <v/>
      </c>
      <c r="M404" s="215" t="str">
        <f>IFERROR(__xludf.DUMMYFUNCTION("IF(
  $A404 = """",
  """",
  IFERROR(
    INDEX(
      FILTER(
        '{INDEX} Tour Pricing History'!$A:$ZZ,
        '{INDEX} Tour Pricing History'!$4:$4 = ""Current Discounted Tour Cost""
      ),
      MATCH($A404, '{INDEX} Tour Pricing History'!$A:$A"&amp;", 0)
    ),
    """"
  )
)
"),"")</f>
        <v/>
      </c>
      <c r="N404" s="214" t="str">
        <f>IFERROR(__xludf.DUMMYFUNCTION("IF(
  $A404 = """",
  """",
  IFERROR(
    INDEX(
      FILTER(
        '{INDEX} Tour Pricing History'!$A:$ZZ,
        '{INDEX} Tour Pricing History'!$4:$4 = ""Current Reservation Fee""
      ),
      MATCH($A404, '{INDEX} Tour Pricing History'!$A:$A, 0)
"&amp;"    ),
    """"
  )
)
"),"")</f>
        <v/>
      </c>
      <c r="O404" s="216"/>
    </row>
    <row r="405">
      <c r="A405" s="216"/>
      <c r="B405" s="223"/>
      <c r="C405" s="216"/>
      <c r="D405" s="224"/>
      <c r="E405" s="225"/>
      <c r="F405" s="216"/>
      <c r="G405" s="226"/>
      <c r="H405" s="227"/>
      <c r="I405" s="226"/>
      <c r="J405" s="226"/>
      <c r="K405" s="213"/>
      <c r="L405" s="214" t="str">
        <f>IFERROR(__xludf.DUMMYFUNCTION("IF(
  $A405 = """",
  """",
  IFERROR(
    INDEX(
      FILTER(
        '{INDEX} Tour Pricing History'!$A:$ZZ,
        '{INDEX} Tour Pricing History'!$4:$4 = ""Current Original Tour Cost""
      ),
      MATCH($A405, '{INDEX} Tour Pricing History'!$A:$A, "&amp;"0)
    ),
    """"
  )
)
"),"")</f>
        <v/>
      </c>
      <c r="M405" s="215" t="str">
        <f>IFERROR(__xludf.DUMMYFUNCTION("IF(
  $A405 = """",
  """",
  IFERROR(
    INDEX(
      FILTER(
        '{INDEX} Tour Pricing History'!$A:$ZZ,
        '{INDEX} Tour Pricing History'!$4:$4 = ""Current Discounted Tour Cost""
      ),
      MATCH($A405, '{INDEX} Tour Pricing History'!$A:$A"&amp;", 0)
    ),
    """"
  )
)
"),"")</f>
        <v/>
      </c>
      <c r="N405" s="214" t="str">
        <f>IFERROR(__xludf.DUMMYFUNCTION("IF(
  $A405 = """",
  """",
  IFERROR(
    INDEX(
      FILTER(
        '{INDEX} Tour Pricing History'!$A:$ZZ,
        '{INDEX} Tour Pricing History'!$4:$4 = ""Current Reservation Fee""
      ),
      MATCH($A405, '{INDEX} Tour Pricing History'!$A:$A, 0)
"&amp;"    ),
    """"
  )
)
"),"")</f>
        <v/>
      </c>
      <c r="O405" s="216"/>
    </row>
    <row r="406">
      <c r="A406" s="216"/>
      <c r="B406" s="223"/>
      <c r="C406" s="216"/>
      <c r="D406" s="224"/>
      <c r="E406" s="225"/>
      <c r="F406" s="216"/>
      <c r="G406" s="226"/>
      <c r="H406" s="227"/>
      <c r="I406" s="226"/>
      <c r="J406" s="226"/>
      <c r="K406" s="213"/>
      <c r="L406" s="214" t="str">
        <f>IFERROR(__xludf.DUMMYFUNCTION("IF(
  $A406 = """",
  """",
  IFERROR(
    INDEX(
      FILTER(
        '{INDEX} Tour Pricing History'!$A:$ZZ,
        '{INDEX} Tour Pricing History'!$4:$4 = ""Current Original Tour Cost""
      ),
      MATCH($A406, '{INDEX} Tour Pricing History'!$A:$A, "&amp;"0)
    ),
    """"
  )
)
"),"")</f>
        <v/>
      </c>
      <c r="M406" s="215" t="str">
        <f>IFERROR(__xludf.DUMMYFUNCTION("IF(
  $A406 = """",
  """",
  IFERROR(
    INDEX(
      FILTER(
        '{INDEX} Tour Pricing History'!$A:$ZZ,
        '{INDEX} Tour Pricing History'!$4:$4 = ""Current Discounted Tour Cost""
      ),
      MATCH($A406, '{INDEX} Tour Pricing History'!$A:$A"&amp;", 0)
    ),
    """"
  )
)
"),"")</f>
        <v/>
      </c>
      <c r="N406" s="214" t="str">
        <f>IFERROR(__xludf.DUMMYFUNCTION("IF(
  $A406 = """",
  """",
  IFERROR(
    INDEX(
      FILTER(
        '{INDEX} Tour Pricing History'!$A:$ZZ,
        '{INDEX} Tour Pricing History'!$4:$4 = ""Current Reservation Fee""
      ),
      MATCH($A406, '{INDEX} Tour Pricing History'!$A:$A, 0)
"&amp;"    ),
    """"
  )
)
"),"")</f>
        <v/>
      </c>
      <c r="O406" s="216"/>
    </row>
    <row r="407">
      <c r="A407" s="216"/>
      <c r="B407" s="223"/>
      <c r="C407" s="216"/>
      <c r="D407" s="224"/>
      <c r="E407" s="225"/>
      <c r="F407" s="216"/>
      <c r="G407" s="226"/>
      <c r="H407" s="227"/>
      <c r="I407" s="226"/>
      <c r="J407" s="226"/>
      <c r="K407" s="213"/>
      <c r="L407" s="214" t="str">
        <f>IFERROR(__xludf.DUMMYFUNCTION("IF(
  $A407 = """",
  """",
  IFERROR(
    INDEX(
      FILTER(
        '{INDEX} Tour Pricing History'!$A:$ZZ,
        '{INDEX} Tour Pricing History'!$4:$4 = ""Current Original Tour Cost""
      ),
      MATCH($A407, '{INDEX} Tour Pricing History'!$A:$A, "&amp;"0)
    ),
    """"
  )
)
"),"")</f>
        <v/>
      </c>
      <c r="M407" s="215" t="str">
        <f>IFERROR(__xludf.DUMMYFUNCTION("IF(
  $A407 = """",
  """",
  IFERROR(
    INDEX(
      FILTER(
        '{INDEX} Tour Pricing History'!$A:$ZZ,
        '{INDEX} Tour Pricing History'!$4:$4 = ""Current Discounted Tour Cost""
      ),
      MATCH($A407, '{INDEX} Tour Pricing History'!$A:$A"&amp;", 0)
    ),
    """"
  )
)
"),"")</f>
        <v/>
      </c>
      <c r="N407" s="214" t="str">
        <f>IFERROR(__xludf.DUMMYFUNCTION("IF(
  $A407 = """",
  """",
  IFERROR(
    INDEX(
      FILTER(
        '{INDEX} Tour Pricing History'!$A:$ZZ,
        '{INDEX} Tour Pricing History'!$4:$4 = ""Current Reservation Fee""
      ),
      MATCH($A407, '{INDEX} Tour Pricing History'!$A:$A, 0)
"&amp;"    ),
    """"
  )
)
"),"")</f>
        <v/>
      </c>
      <c r="O407" s="216"/>
    </row>
    <row r="408">
      <c r="A408" s="216"/>
      <c r="B408" s="223"/>
      <c r="C408" s="216"/>
      <c r="D408" s="224"/>
      <c r="E408" s="225"/>
      <c r="F408" s="216"/>
      <c r="G408" s="226"/>
      <c r="H408" s="227"/>
      <c r="I408" s="226"/>
      <c r="J408" s="226"/>
      <c r="K408" s="213"/>
      <c r="L408" s="214" t="str">
        <f>IFERROR(__xludf.DUMMYFUNCTION("IF(
  $A408 = """",
  """",
  IFERROR(
    INDEX(
      FILTER(
        '{INDEX} Tour Pricing History'!$A:$ZZ,
        '{INDEX} Tour Pricing History'!$4:$4 = ""Current Original Tour Cost""
      ),
      MATCH($A408, '{INDEX} Tour Pricing History'!$A:$A, "&amp;"0)
    ),
    """"
  )
)
"),"")</f>
        <v/>
      </c>
      <c r="M408" s="215" t="str">
        <f>IFERROR(__xludf.DUMMYFUNCTION("IF(
  $A408 = """",
  """",
  IFERROR(
    INDEX(
      FILTER(
        '{INDEX} Tour Pricing History'!$A:$ZZ,
        '{INDEX} Tour Pricing History'!$4:$4 = ""Current Discounted Tour Cost""
      ),
      MATCH($A408, '{INDEX} Tour Pricing History'!$A:$A"&amp;", 0)
    ),
    """"
  )
)
"),"")</f>
        <v/>
      </c>
      <c r="N408" s="214" t="str">
        <f>IFERROR(__xludf.DUMMYFUNCTION("IF(
  $A408 = """",
  """",
  IFERROR(
    INDEX(
      FILTER(
        '{INDEX} Tour Pricing History'!$A:$ZZ,
        '{INDEX} Tour Pricing History'!$4:$4 = ""Current Reservation Fee""
      ),
      MATCH($A408, '{INDEX} Tour Pricing History'!$A:$A, 0)
"&amp;"    ),
    """"
  )
)
"),"")</f>
        <v/>
      </c>
      <c r="O408" s="216"/>
    </row>
    <row r="409">
      <c r="A409" s="216"/>
      <c r="B409" s="223"/>
      <c r="C409" s="216"/>
      <c r="D409" s="224"/>
      <c r="E409" s="225"/>
      <c r="F409" s="216"/>
      <c r="G409" s="226"/>
      <c r="H409" s="227"/>
      <c r="I409" s="226"/>
      <c r="J409" s="226"/>
      <c r="K409" s="213"/>
      <c r="L409" s="214" t="str">
        <f>IFERROR(__xludf.DUMMYFUNCTION("IF(
  $A409 = """",
  """",
  IFERROR(
    INDEX(
      FILTER(
        '{INDEX} Tour Pricing History'!$A:$ZZ,
        '{INDEX} Tour Pricing History'!$4:$4 = ""Current Original Tour Cost""
      ),
      MATCH($A409, '{INDEX} Tour Pricing History'!$A:$A, "&amp;"0)
    ),
    """"
  )
)
"),"")</f>
        <v/>
      </c>
      <c r="M409" s="215" t="str">
        <f>IFERROR(__xludf.DUMMYFUNCTION("IF(
  $A409 = """",
  """",
  IFERROR(
    INDEX(
      FILTER(
        '{INDEX} Tour Pricing History'!$A:$ZZ,
        '{INDEX} Tour Pricing History'!$4:$4 = ""Current Discounted Tour Cost""
      ),
      MATCH($A409, '{INDEX} Tour Pricing History'!$A:$A"&amp;", 0)
    ),
    """"
  )
)
"),"")</f>
        <v/>
      </c>
      <c r="N409" s="214" t="str">
        <f>IFERROR(__xludf.DUMMYFUNCTION("IF(
  $A409 = """",
  """",
  IFERROR(
    INDEX(
      FILTER(
        '{INDEX} Tour Pricing History'!$A:$ZZ,
        '{INDEX} Tour Pricing History'!$4:$4 = ""Current Reservation Fee""
      ),
      MATCH($A409, '{INDEX} Tour Pricing History'!$A:$A, 0)
"&amp;"    ),
    """"
  )
)
"),"")</f>
        <v/>
      </c>
      <c r="O409" s="216"/>
    </row>
    <row r="410">
      <c r="A410" s="216"/>
      <c r="B410" s="223"/>
      <c r="C410" s="216"/>
      <c r="D410" s="224"/>
      <c r="E410" s="225"/>
      <c r="F410" s="216"/>
      <c r="G410" s="226"/>
      <c r="H410" s="227"/>
      <c r="I410" s="226"/>
      <c r="J410" s="226"/>
      <c r="K410" s="213"/>
      <c r="L410" s="214" t="str">
        <f>IFERROR(__xludf.DUMMYFUNCTION("IF(
  $A410 = """",
  """",
  IFERROR(
    INDEX(
      FILTER(
        '{INDEX} Tour Pricing History'!$A:$ZZ,
        '{INDEX} Tour Pricing History'!$4:$4 = ""Current Original Tour Cost""
      ),
      MATCH($A410, '{INDEX} Tour Pricing History'!$A:$A, "&amp;"0)
    ),
    """"
  )
)
"),"")</f>
        <v/>
      </c>
      <c r="M410" s="215" t="str">
        <f>IFERROR(__xludf.DUMMYFUNCTION("IF(
  $A410 = """",
  """",
  IFERROR(
    INDEX(
      FILTER(
        '{INDEX} Tour Pricing History'!$A:$ZZ,
        '{INDEX} Tour Pricing History'!$4:$4 = ""Current Discounted Tour Cost""
      ),
      MATCH($A410, '{INDEX} Tour Pricing History'!$A:$A"&amp;", 0)
    ),
    """"
  )
)
"),"")</f>
        <v/>
      </c>
      <c r="N410" s="214" t="str">
        <f>IFERROR(__xludf.DUMMYFUNCTION("IF(
  $A410 = """",
  """",
  IFERROR(
    INDEX(
      FILTER(
        '{INDEX} Tour Pricing History'!$A:$ZZ,
        '{INDEX} Tour Pricing History'!$4:$4 = ""Current Reservation Fee""
      ),
      MATCH($A410, '{INDEX} Tour Pricing History'!$A:$A, 0)
"&amp;"    ),
    """"
  )
)
"),"")</f>
        <v/>
      </c>
      <c r="O410" s="216"/>
    </row>
    <row r="411">
      <c r="A411" s="216"/>
      <c r="B411" s="223"/>
      <c r="C411" s="216"/>
      <c r="D411" s="224"/>
      <c r="E411" s="225"/>
      <c r="F411" s="216"/>
      <c r="G411" s="226"/>
      <c r="H411" s="227"/>
      <c r="I411" s="226"/>
      <c r="J411" s="226"/>
      <c r="K411" s="213"/>
      <c r="L411" s="214" t="str">
        <f>IFERROR(__xludf.DUMMYFUNCTION("IF(
  $A411 = """",
  """",
  IFERROR(
    INDEX(
      FILTER(
        '{INDEX} Tour Pricing History'!$A:$ZZ,
        '{INDEX} Tour Pricing History'!$4:$4 = ""Current Original Tour Cost""
      ),
      MATCH($A411, '{INDEX} Tour Pricing History'!$A:$A, "&amp;"0)
    ),
    """"
  )
)
"),"")</f>
        <v/>
      </c>
      <c r="M411" s="215" t="str">
        <f>IFERROR(__xludf.DUMMYFUNCTION("IF(
  $A411 = """",
  """",
  IFERROR(
    INDEX(
      FILTER(
        '{INDEX} Tour Pricing History'!$A:$ZZ,
        '{INDEX} Tour Pricing History'!$4:$4 = ""Current Discounted Tour Cost""
      ),
      MATCH($A411, '{INDEX} Tour Pricing History'!$A:$A"&amp;", 0)
    ),
    """"
  )
)
"),"")</f>
        <v/>
      </c>
      <c r="N411" s="214" t="str">
        <f>IFERROR(__xludf.DUMMYFUNCTION("IF(
  $A411 = """",
  """",
  IFERROR(
    INDEX(
      FILTER(
        '{INDEX} Tour Pricing History'!$A:$ZZ,
        '{INDEX} Tour Pricing History'!$4:$4 = ""Current Reservation Fee""
      ),
      MATCH($A411, '{INDEX} Tour Pricing History'!$A:$A, 0)
"&amp;"    ),
    """"
  )
)
"),"")</f>
        <v/>
      </c>
      <c r="O411" s="216"/>
    </row>
    <row r="412">
      <c r="A412" s="216"/>
      <c r="B412" s="223"/>
      <c r="C412" s="216"/>
      <c r="D412" s="224"/>
      <c r="E412" s="225"/>
      <c r="F412" s="216"/>
      <c r="G412" s="226"/>
      <c r="H412" s="227"/>
      <c r="I412" s="226"/>
      <c r="J412" s="226"/>
      <c r="K412" s="213"/>
      <c r="L412" s="214" t="str">
        <f>IFERROR(__xludf.DUMMYFUNCTION("IF(
  $A412 = """",
  """",
  IFERROR(
    INDEX(
      FILTER(
        '{INDEX} Tour Pricing History'!$A:$ZZ,
        '{INDEX} Tour Pricing History'!$4:$4 = ""Current Original Tour Cost""
      ),
      MATCH($A412, '{INDEX} Tour Pricing History'!$A:$A, "&amp;"0)
    ),
    """"
  )
)
"),"")</f>
        <v/>
      </c>
      <c r="M412" s="215" t="str">
        <f>IFERROR(__xludf.DUMMYFUNCTION("IF(
  $A412 = """",
  """",
  IFERROR(
    INDEX(
      FILTER(
        '{INDEX} Tour Pricing History'!$A:$ZZ,
        '{INDEX} Tour Pricing History'!$4:$4 = ""Current Discounted Tour Cost""
      ),
      MATCH($A412, '{INDEX} Tour Pricing History'!$A:$A"&amp;", 0)
    ),
    """"
  )
)
"),"")</f>
        <v/>
      </c>
      <c r="N412" s="214" t="str">
        <f>IFERROR(__xludf.DUMMYFUNCTION("IF(
  $A412 = """",
  """",
  IFERROR(
    INDEX(
      FILTER(
        '{INDEX} Tour Pricing History'!$A:$ZZ,
        '{INDEX} Tour Pricing History'!$4:$4 = ""Current Reservation Fee""
      ),
      MATCH($A412, '{INDEX} Tour Pricing History'!$A:$A, 0)
"&amp;"    ),
    """"
  )
)
"),"")</f>
        <v/>
      </c>
      <c r="O412" s="216"/>
    </row>
    <row r="413">
      <c r="A413" s="216"/>
      <c r="B413" s="223"/>
      <c r="C413" s="216"/>
      <c r="D413" s="224"/>
      <c r="E413" s="225"/>
      <c r="F413" s="216"/>
      <c r="G413" s="226"/>
      <c r="H413" s="227"/>
      <c r="I413" s="226"/>
      <c r="J413" s="226"/>
      <c r="K413" s="213"/>
      <c r="L413" s="214" t="str">
        <f>IFERROR(__xludf.DUMMYFUNCTION("IF(
  $A413 = """",
  """",
  IFERROR(
    INDEX(
      FILTER(
        '{INDEX} Tour Pricing History'!$A:$ZZ,
        '{INDEX} Tour Pricing History'!$4:$4 = ""Current Original Tour Cost""
      ),
      MATCH($A413, '{INDEX} Tour Pricing History'!$A:$A, "&amp;"0)
    ),
    """"
  )
)
"),"")</f>
        <v/>
      </c>
      <c r="M413" s="215" t="str">
        <f>IFERROR(__xludf.DUMMYFUNCTION("IF(
  $A413 = """",
  """",
  IFERROR(
    INDEX(
      FILTER(
        '{INDEX} Tour Pricing History'!$A:$ZZ,
        '{INDEX} Tour Pricing History'!$4:$4 = ""Current Discounted Tour Cost""
      ),
      MATCH($A413, '{INDEX} Tour Pricing History'!$A:$A"&amp;", 0)
    ),
    """"
  )
)
"),"")</f>
        <v/>
      </c>
      <c r="N413" s="214" t="str">
        <f>IFERROR(__xludf.DUMMYFUNCTION("IF(
  $A413 = """",
  """",
  IFERROR(
    INDEX(
      FILTER(
        '{INDEX} Tour Pricing History'!$A:$ZZ,
        '{INDEX} Tour Pricing History'!$4:$4 = ""Current Reservation Fee""
      ),
      MATCH($A413, '{INDEX} Tour Pricing History'!$A:$A, 0)
"&amp;"    ),
    """"
  )
)
"),"")</f>
        <v/>
      </c>
      <c r="O413" s="216"/>
    </row>
    <row r="414">
      <c r="A414" s="216"/>
      <c r="B414" s="223"/>
      <c r="C414" s="216"/>
      <c r="D414" s="224"/>
      <c r="E414" s="225"/>
      <c r="F414" s="216"/>
      <c r="G414" s="226"/>
      <c r="H414" s="227"/>
      <c r="I414" s="226"/>
      <c r="J414" s="226"/>
      <c r="K414" s="213"/>
      <c r="L414" s="214" t="str">
        <f>IFERROR(__xludf.DUMMYFUNCTION("IF(
  $A414 = """",
  """",
  IFERROR(
    INDEX(
      FILTER(
        '{INDEX} Tour Pricing History'!$A:$ZZ,
        '{INDEX} Tour Pricing History'!$4:$4 = ""Current Original Tour Cost""
      ),
      MATCH($A414, '{INDEX} Tour Pricing History'!$A:$A, "&amp;"0)
    ),
    """"
  )
)
"),"")</f>
        <v/>
      </c>
      <c r="M414" s="215" t="str">
        <f>IFERROR(__xludf.DUMMYFUNCTION("IF(
  $A414 = """",
  """",
  IFERROR(
    INDEX(
      FILTER(
        '{INDEX} Tour Pricing History'!$A:$ZZ,
        '{INDEX} Tour Pricing History'!$4:$4 = ""Current Discounted Tour Cost""
      ),
      MATCH($A414, '{INDEX} Tour Pricing History'!$A:$A"&amp;", 0)
    ),
    """"
  )
)
"),"")</f>
        <v/>
      </c>
      <c r="N414" s="214" t="str">
        <f>IFERROR(__xludf.DUMMYFUNCTION("IF(
  $A414 = """",
  """",
  IFERROR(
    INDEX(
      FILTER(
        '{INDEX} Tour Pricing History'!$A:$ZZ,
        '{INDEX} Tour Pricing History'!$4:$4 = ""Current Reservation Fee""
      ),
      MATCH($A414, '{INDEX} Tour Pricing History'!$A:$A, 0)
"&amp;"    ),
    """"
  )
)
"),"")</f>
        <v/>
      </c>
      <c r="O414" s="216"/>
    </row>
    <row r="415">
      <c r="A415" s="216"/>
      <c r="B415" s="223"/>
      <c r="C415" s="216"/>
      <c r="D415" s="224"/>
      <c r="E415" s="225"/>
      <c r="F415" s="216"/>
      <c r="G415" s="226"/>
      <c r="H415" s="227"/>
      <c r="I415" s="226"/>
      <c r="J415" s="226"/>
      <c r="K415" s="213"/>
      <c r="L415" s="214" t="str">
        <f>IFERROR(__xludf.DUMMYFUNCTION("IF(
  $A415 = """",
  """",
  IFERROR(
    INDEX(
      FILTER(
        '{INDEX} Tour Pricing History'!$A:$ZZ,
        '{INDEX} Tour Pricing History'!$4:$4 = ""Current Original Tour Cost""
      ),
      MATCH($A415, '{INDEX} Tour Pricing History'!$A:$A, "&amp;"0)
    ),
    """"
  )
)
"),"")</f>
        <v/>
      </c>
      <c r="M415" s="215" t="str">
        <f>IFERROR(__xludf.DUMMYFUNCTION("IF(
  $A415 = """",
  """",
  IFERROR(
    INDEX(
      FILTER(
        '{INDEX} Tour Pricing History'!$A:$ZZ,
        '{INDEX} Tour Pricing History'!$4:$4 = ""Current Discounted Tour Cost""
      ),
      MATCH($A415, '{INDEX} Tour Pricing History'!$A:$A"&amp;", 0)
    ),
    """"
  )
)
"),"")</f>
        <v/>
      </c>
      <c r="N415" s="214" t="str">
        <f>IFERROR(__xludf.DUMMYFUNCTION("IF(
  $A415 = """",
  """",
  IFERROR(
    INDEX(
      FILTER(
        '{INDEX} Tour Pricing History'!$A:$ZZ,
        '{INDEX} Tour Pricing History'!$4:$4 = ""Current Reservation Fee""
      ),
      MATCH($A415, '{INDEX} Tour Pricing History'!$A:$A, 0)
"&amp;"    ),
    """"
  )
)
"),"")</f>
        <v/>
      </c>
      <c r="O415" s="216"/>
    </row>
    <row r="416">
      <c r="A416" s="216"/>
      <c r="B416" s="223"/>
      <c r="C416" s="216"/>
      <c r="D416" s="224"/>
      <c r="E416" s="225"/>
      <c r="F416" s="216"/>
      <c r="G416" s="226"/>
      <c r="H416" s="227"/>
      <c r="I416" s="226"/>
      <c r="J416" s="226"/>
      <c r="K416" s="213"/>
      <c r="L416" s="214" t="str">
        <f>IFERROR(__xludf.DUMMYFUNCTION("IF(
  $A416 = """",
  """",
  IFERROR(
    INDEX(
      FILTER(
        '{INDEX} Tour Pricing History'!$A:$ZZ,
        '{INDEX} Tour Pricing History'!$4:$4 = ""Current Original Tour Cost""
      ),
      MATCH($A416, '{INDEX} Tour Pricing History'!$A:$A, "&amp;"0)
    ),
    """"
  )
)
"),"")</f>
        <v/>
      </c>
      <c r="M416" s="215" t="str">
        <f>IFERROR(__xludf.DUMMYFUNCTION("IF(
  $A416 = """",
  """",
  IFERROR(
    INDEX(
      FILTER(
        '{INDEX} Tour Pricing History'!$A:$ZZ,
        '{INDEX} Tour Pricing History'!$4:$4 = ""Current Discounted Tour Cost""
      ),
      MATCH($A416, '{INDEX} Tour Pricing History'!$A:$A"&amp;", 0)
    ),
    """"
  )
)
"),"")</f>
        <v/>
      </c>
      <c r="N416" s="214" t="str">
        <f>IFERROR(__xludf.DUMMYFUNCTION("IF(
  $A416 = """",
  """",
  IFERROR(
    INDEX(
      FILTER(
        '{INDEX} Tour Pricing History'!$A:$ZZ,
        '{INDEX} Tour Pricing History'!$4:$4 = ""Current Reservation Fee""
      ),
      MATCH($A416, '{INDEX} Tour Pricing History'!$A:$A, 0)
"&amp;"    ),
    """"
  )
)
"),"")</f>
        <v/>
      </c>
      <c r="O416" s="216"/>
    </row>
    <row r="417">
      <c r="A417" s="216"/>
      <c r="B417" s="223"/>
      <c r="C417" s="216"/>
      <c r="D417" s="224"/>
      <c r="E417" s="225"/>
      <c r="F417" s="216"/>
      <c r="G417" s="226"/>
      <c r="H417" s="227"/>
      <c r="I417" s="226"/>
      <c r="J417" s="226"/>
      <c r="K417" s="213"/>
      <c r="L417" s="214" t="str">
        <f>IFERROR(__xludf.DUMMYFUNCTION("IF(
  $A417 = """",
  """",
  IFERROR(
    INDEX(
      FILTER(
        '{INDEX} Tour Pricing History'!$A:$ZZ,
        '{INDEX} Tour Pricing History'!$4:$4 = ""Current Original Tour Cost""
      ),
      MATCH($A417, '{INDEX} Tour Pricing History'!$A:$A, "&amp;"0)
    ),
    """"
  )
)
"),"")</f>
        <v/>
      </c>
      <c r="M417" s="215" t="str">
        <f>IFERROR(__xludf.DUMMYFUNCTION("IF(
  $A417 = """",
  """",
  IFERROR(
    INDEX(
      FILTER(
        '{INDEX} Tour Pricing History'!$A:$ZZ,
        '{INDEX} Tour Pricing History'!$4:$4 = ""Current Discounted Tour Cost""
      ),
      MATCH($A417, '{INDEX} Tour Pricing History'!$A:$A"&amp;", 0)
    ),
    """"
  )
)
"),"")</f>
        <v/>
      </c>
      <c r="N417" s="214" t="str">
        <f>IFERROR(__xludf.DUMMYFUNCTION("IF(
  $A417 = """",
  """",
  IFERROR(
    INDEX(
      FILTER(
        '{INDEX} Tour Pricing History'!$A:$ZZ,
        '{INDEX} Tour Pricing History'!$4:$4 = ""Current Reservation Fee""
      ),
      MATCH($A417, '{INDEX} Tour Pricing History'!$A:$A, 0)
"&amp;"    ),
    """"
  )
)
"),"")</f>
        <v/>
      </c>
      <c r="O417" s="216"/>
    </row>
    <row r="418">
      <c r="A418" s="216"/>
      <c r="B418" s="223"/>
      <c r="C418" s="216"/>
      <c r="D418" s="224"/>
      <c r="E418" s="225"/>
      <c r="F418" s="216"/>
      <c r="G418" s="226"/>
      <c r="H418" s="227"/>
      <c r="I418" s="226"/>
      <c r="J418" s="226"/>
      <c r="K418" s="213"/>
      <c r="L418" s="214" t="str">
        <f>IFERROR(__xludf.DUMMYFUNCTION("IF(
  $A418 = """",
  """",
  IFERROR(
    INDEX(
      FILTER(
        '{INDEX} Tour Pricing History'!$A:$ZZ,
        '{INDEX} Tour Pricing History'!$4:$4 = ""Current Original Tour Cost""
      ),
      MATCH($A418, '{INDEX} Tour Pricing History'!$A:$A, "&amp;"0)
    ),
    """"
  )
)
"),"")</f>
        <v/>
      </c>
      <c r="M418" s="215" t="str">
        <f>IFERROR(__xludf.DUMMYFUNCTION("IF(
  $A418 = """",
  """",
  IFERROR(
    INDEX(
      FILTER(
        '{INDEX} Tour Pricing History'!$A:$ZZ,
        '{INDEX} Tour Pricing History'!$4:$4 = ""Current Discounted Tour Cost""
      ),
      MATCH($A418, '{INDEX} Tour Pricing History'!$A:$A"&amp;", 0)
    ),
    """"
  )
)
"),"")</f>
        <v/>
      </c>
      <c r="N418" s="214" t="str">
        <f>IFERROR(__xludf.DUMMYFUNCTION("IF(
  $A418 = """",
  """",
  IFERROR(
    INDEX(
      FILTER(
        '{INDEX} Tour Pricing History'!$A:$ZZ,
        '{INDEX} Tour Pricing History'!$4:$4 = ""Current Reservation Fee""
      ),
      MATCH($A418, '{INDEX} Tour Pricing History'!$A:$A, 0)
"&amp;"    ),
    """"
  )
)
"),"")</f>
        <v/>
      </c>
      <c r="O418" s="216"/>
    </row>
    <row r="419">
      <c r="A419" s="216"/>
      <c r="B419" s="223"/>
      <c r="C419" s="216"/>
      <c r="D419" s="224"/>
      <c r="E419" s="225"/>
      <c r="F419" s="216"/>
      <c r="G419" s="226"/>
      <c r="H419" s="227"/>
      <c r="I419" s="226"/>
      <c r="J419" s="226"/>
      <c r="K419" s="213"/>
      <c r="L419" s="214" t="str">
        <f>IFERROR(__xludf.DUMMYFUNCTION("IF(
  $A419 = """",
  """",
  IFERROR(
    INDEX(
      FILTER(
        '{INDEX} Tour Pricing History'!$A:$ZZ,
        '{INDEX} Tour Pricing History'!$4:$4 = ""Current Original Tour Cost""
      ),
      MATCH($A419, '{INDEX} Tour Pricing History'!$A:$A, "&amp;"0)
    ),
    """"
  )
)
"),"")</f>
        <v/>
      </c>
      <c r="M419" s="215" t="str">
        <f>IFERROR(__xludf.DUMMYFUNCTION("IF(
  $A419 = """",
  """",
  IFERROR(
    INDEX(
      FILTER(
        '{INDEX} Tour Pricing History'!$A:$ZZ,
        '{INDEX} Tour Pricing History'!$4:$4 = ""Current Discounted Tour Cost""
      ),
      MATCH($A419, '{INDEX} Tour Pricing History'!$A:$A"&amp;", 0)
    ),
    """"
  )
)
"),"")</f>
        <v/>
      </c>
      <c r="N419" s="214" t="str">
        <f>IFERROR(__xludf.DUMMYFUNCTION("IF(
  $A419 = """",
  """",
  IFERROR(
    INDEX(
      FILTER(
        '{INDEX} Tour Pricing History'!$A:$ZZ,
        '{INDEX} Tour Pricing History'!$4:$4 = ""Current Reservation Fee""
      ),
      MATCH($A419, '{INDEX} Tour Pricing History'!$A:$A, 0)
"&amp;"    ),
    """"
  )
)
"),"")</f>
        <v/>
      </c>
      <c r="O419" s="216"/>
    </row>
    <row r="420">
      <c r="A420" s="216"/>
      <c r="B420" s="223"/>
      <c r="C420" s="216"/>
      <c r="D420" s="224"/>
      <c r="E420" s="225"/>
      <c r="F420" s="216"/>
      <c r="G420" s="226"/>
      <c r="H420" s="227"/>
      <c r="I420" s="226"/>
      <c r="J420" s="226"/>
      <c r="K420" s="213"/>
      <c r="L420" s="214" t="str">
        <f>IFERROR(__xludf.DUMMYFUNCTION("IF(
  $A420 = """",
  """",
  IFERROR(
    INDEX(
      FILTER(
        '{INDEX} Tour Pricing History'!$A:$ZZ,
        '{INDEX} Tour Pricing History'!$4:$4 = ""Current Original Tour Cost""
      ),
      MATCH($A420, '{INDEX} Tour Pricing History'!$A:$A, "&amp;"0)
    ),
    """"
  )
)
"),"")</f>
        <v/>
      </c>
      <c r="M420" s="215" t="str">
        <f>IFERROR(__xludf.DUMMYFUNCTION("IF(
  $A420 = """",
  """",
  IFERROR(
    INDEX(
      FILTER(
        '{INDEX} Tour Pricing History'!$A:$ZZ,
        '{INDEX} Tour Pricing History'!$4:$4 = ""Current Discounted Tour Cost""
      ),
      MATCH($A420, '{INDEX} Tour Pricing History'!$A:$A"&amp;", 0)
    ),
    """"
  )
)
"),"")</f>
        <v/>
      </c>
      <c r="N420" s="214" t="str">
        <f>IFERROR(__xludf.DUMMYFUNCTION("IF(
  $A420 = """",
  """",
  IFERROR(
    INDEX(
      FILTER(
        '{INDEX} Tour Pricing History'!$A:$ZZ,
        '{INDEX} Tour Pricing History'!$4:$4 = ""Current Reservation Fee""
      ),
      MATCH($A420, '{INDEX} Tour Pricing History'!$A:$A, 0)
"&amp;"    ),
    """"
  )
)
"),"")</f>
        <v/>
      </c>
      <c r="O420" s="216"/>
    </row>
    <row r="421">
      <c r="A421" s="216"/>
      <c r="B421" s="223"/>
      <c r="C421" s="216"/>
      <c r="D421" s="224"/>
      <c r="E421" s="225"/>
      <c r="F421" s="216"/>
      <c r="G421" s="226"/>
      <c r="H421" s="227"/>
      <c r="I421" s="226"/>
      <c r="J421" s="226"/>
      <c r="K421" s="213"/>
      <c r="L421" s="214" t="str">
        <f>IFERROR(__xludf.DUMMYFUNCTION("IF(
  $A421 = """",
  """",
  IFERROR(
    INDEX(
      FILTER(
        '{INDEX} Tour Pricing History'!$A:$ZZ,
        '{INDEX} Tour Pricing History'!$4:$4 = ""Current Original Tour Cost""
      ),
      MATCH($A421, '{INDEX} Tour Pricing History'!$A:$A, "&amp;"0)
    ),
    """"
  )
)
"),"")</f>
        <v/>
      </c>
      <c r="M421" s="215" t="str">
        <f>IFERROR(__xludf.DUMMYFUNCTION("IF(
  $A421 = """",
  """",
  IFERROR(
    INDEX(
      FILTER(
        '{INDEX} Tour Pricing History'!$A:$ZZ,
        '{INDEX} Tour Pricing History'!$4:$4 = ""Current Discounted Tour Cost""
      ),
      MATCH($A421, '{INDEX} Tour Pricing History'!$A:$A"&amp;", 0)
    ),
    """"
  )
)
"),"")</f>
        <v/>
      </c>
      <c r="N421" s="214" t="str">
        <f>IFERROR(__xludf.DUMMYFUNCTION("IF(
  $A421 = """",
  """",
  IFERROR(
    INDEX(
      FILTER(
        '{INDEX} Tour Pricing History'!$A:$ZZ,
        '{INDEX} Tour Pricing History'!$4:$4 = ""Current Reservation Fee""
      ),
      MATCH($A421, '{INDEX} Tour Pricing History'!$A:$A, 0)
"&amp;"    ),
    """"
  )
)
"),"")</f>
        <v/>
      </c>
      <c r="O421" s="216"/>
    </row>
    <row r="422">
      <c r="A422" s="216"/>
      <c r="B422" s="223"/>
      <c r="C422" s="216"/>
      <c r="D422" s="224"/>
      <c r="E422" s="225"/>
      <c r="F422" s="216"/>
      <c r="G422" s="226"/>
      <c r="H422" s="227"/>
      <c r="I422" s="226"/>
      <c r="J422" s="226"/>
      <c r="K422" s="213"/>
      <c r="L422" s="214" t="str">
        <f>IFERROR(__xludf.DUMMYFUNCTION("IF(
  $A422 = """",
  """",
  IFERROR(
    INDEX(
      FILTER(
        '{INDEX} Tour Pricing History'!$A:$ZZ,
        '{INDEX} Tour Pricing History'!$4:$4 = ""Current Original Tour Cost""
      ),
      MATCH($A422, '{INDEX} Tour Pricing History'!$A:$A, "&amp;"0)
    ),
    """"
  )
)
"),"")</f>
        <v/>
      </c>
      <c r="M422" s="215" t="str">
        <f>IFERROR(__xludf.DUMMYFUNCTION("IF(
  $A422 = """",
  """",
  IFERROR(
    INDEX(
      FILTER(
        '{INDEX} Tour Pricing History'!$A:$ZZ,
        '{INDEX} Tour Pricing History'!$4:$4 = ""Current Discounted Tour Cost""
      ),
      MATCH($A422, '{INDEX} Tour Pricing History'!$A:$A"&amp;", 0)
    ),
    """"
  )
)
"),"")</f>
        <v/>
      </c>
      <c r="N422" s="214" t="str">
        <f>IFERROR(__xludf.DUMMYFUNCTION("IF(
  $A422 = """",
  """",
  IFERROR(
    INDEX(
      FILTER(
        '{INDEX} Tour Pricing History'!$A:$ZZ,
        '{INDEX} Tour Pricing History'!$4:$4 = ""Current Reservation Fee""
      ),
      MATCH($A422, '{INDEX} Tour Pricing History'!$A:$A, 0)
"&amp;"    ),
    """"
  )
)
"),"")</f>
        <v/>
      </c>
      <c r="O422" s="216"/>
    </row>
    <row r="423">
      <c r="A423" s="216"/>
      <c r="B423" s="223"/>
      <c r="C423" s="216"/>
      <c r="D423" s="224"/>
      <c r="E423" s="225"/>
      <c r="F423" s="216"/>
      <c r="G423" s="226"/>
      <c r="H423" s="227"/>
      <c r="I423" s="226"/>
      <c r="J423" s="226"/>
      <c r="K423" s="213"/>
      <c r="L423" s="214" t="str">
        <f>IFERROR(__xludf.DUMMYFUNCTION("IF(
  $A423 = """",
  """",
  IFERROR(
    INDEX(
      FILTER(
        '{INDEX} Tour Pricing History'!$A:$ZZ,
        '{INDEX} Tour Pricing History'!$4:$4 = ""Current Original Tour Cost""
      ),
      MATCH($A423, '{INDEX} Tour Pricing History'!$A:$A, "&amp;"0)
    ),
    """"
  )
)
"),"")</f>
        <v/>
      </c>
      <c r="M423" s="215" t="str">
        <f>IFERROR(__xludf.DUMMYFUNCTION("IF(
  $A423 = """",
  """",
  IFERROR(
    INDEX(
      FILTER(
        '{INDEX} Tour Pricing History'!$A:$ZZ,
        '{INDEX} Tour Pricing History'!$4:$4 = ""Current Discounted Tour Cost""
      ),
      MATCH($A423, '{INDEX} Tour Pricing History'!$A:$A"&amp;", 0)
    ),
    """"
  )
)
"),"")</f>
        <v/>
      </c>
      <c r="N423" s="214" t="str">
        <f>IFERROR(__xludf.DUMMYFUNCTION("IF(
  $A423 = """",
  """",
  IFERROR(
    INDEX(
      FILTER(
        '{INDEX} Tour Pricing History'!$A:$ZZ,
        '{INDEX} Tour Pricing History'!$4:$4 = ""Current Reservation Fee""
      ),
      MATCH($A423, '{INDEX} Tour Pricing History'!$A:$A, 0)
"&amp;"    ),
    """"
  )
)
"),"")</f>
        <v/>
      </c>
      <c r="O423" s="216"/>
    </row>
    <row r="424">
      <c r="A424" s="216"/>
      <c r="B424" s="223"/>
      <c r="C424" s="216"/>
      <c r="D424" s="224"/>
      <c r="E424" s="225"/>
      <c r="F424" s="216"/>
      <c r="G424" s="226"/>
      <c r="H424" s="227"/>
      <c r="I424" s="226"/>
      <c r="J424" s="226"/>
      <c r="K424" s="213"/>
      <c r="L424" s="214" t="str">
        <f>IFERROR(__xludf.DUMMYFUNCTION("IF(
  $A424 = """",
  """",
  IFERROR(
    INDEX(
      FILTER(
        '{INDEX} Tour Pricing History'!$A:$ZZ,
        '{INDEX} Tour Pricing History'!$4:$4 = ""Current Original Tour Cost""
      ),
      MATCH($A424, '{INDEX} Tour Pricing History'!$A:$A, "&amp;"0)
    ),
    """"
  )
)
"),"")</f>
        <v/>
      </c>
      <c r="M424" s="215" t="str">
        <f>IFERROR(__xludf.DUMMYFUNCTION("IF(
  $A424 = """",
  """",
  IFERROR(
    INDEX(
      FILTER(
        '{INDEX} Tour Pricing History'!$A:$ZZ,
        '{INDEX} Tour Pricing History'!$4:$4 = ""Current Discounted Tour Cost""
      ),
      MATCH($A424, '{INDEX} Tour Pricing History'!$A:$A"&amp;", 0)
    ),
    """"
  )
)
"),"")</f>
        <v/>
      </c>
      <c r="N424" s="214" t="str">
        <f>IFERROR(__xludf.DUMMYFUNCTION("IF(
  $A424 = """",
  """",
  IFERROR(
    INDEX(
      FILTER(
        '{INDEX} Tour Pricing History'!$A:$ZZ,
        '{INDEX} Tour Pricing History'!$4:$4 = ""Current Reservation Fee""
      ),
      MATCH($A424, '{INDEX} Tour Pricing History'!$A:$A, 0)
"&amp;"    ),
    """"
  )
)
"),"")</f>
        <v/>
      </c>
      <c r="O424" s="216"/>
    </row>
    <row r="425">
      <c r="A425" s="216"/>
      <c r="B425" s="223"/>
      <c r="C425" s="216"/>
      <c r="D425" s="224"/>
      <c r="E425" s="225"/>
      <c r="F425" s="216"/>
      <c r="G425" s="226"/>
      <c r="H425" s="227"/>
      <c r="I425" s="226"/>
      <c r="J425" s="226"/>
      <c r="K425" s="213"/>
      <c r="L425" s="214" t="str">
        <f>IFERROR(__xludf.DUMMYFUNCTION("IF(
  $A425 = """",
  """",
  IFERROR(
    INDEX(
      FILTER(
        '{INDEX} Tour Pricing History'!$A:$ZZ,
        '{INDEX} Tour Pricing History'!$4:$4 = ""Current Original Tour Cost""
      ),
      MATCH($A425, '{INDEX} Tour Pricing History'!$A:$A, "&amp;"0)
    ),
    """"
  )
)
"),"")</f>
        <v/>
      </c>
      <c r="M425" s="215" t="str">
        <f>IFERROR(__xludf.DUMMYFUNCTION("IF(
  $A425 = """",
  """",
  IFERROR(
    INDEX(
      FILTER(
        '{INDEX} Tour Pricing History'!$A:$ZZ,
        '{INDEX} Tour Pricing History'!$4:$4 = ""Current Discounted Tour Cost""
      ),
      MATCH($A425, '{INDEX} Tour Pricing History'!$A:$A"&amp;", 0)
    ),
    """"
  )
)
"),"")</f>
        <v/>
      </c>
      <c r="N425" s="214" t="str">
        <f>IFERROR(__xludf.DUMMYFUNCTION("IF(
  $A425 = """",
  """",
  IFERROR(
    INDEX(
      FILTER(
        '{INDEX} Tour Pricing History'!$A:$ZZ,
        '{INDEX} Tour Pricing History'!$4:$4 = ""Current Reservation Fee""
      ),
      MATCH($A425, '{INDEX} Tour Pricing History'!$A:$A, 0)
"&amp;"    ),
    """"
  )
)
"),"")</f>
        <v/>
      </c>
      <c r="O425" s="216"/>
    </row>
    <row r="426">
      <c r="A426" s="216"/>
      <c r="B426" s="223"/>
      <c r="C426" s="216"/>
      <c r="D426" s="224"/>
      <c r="E426" s="225"/>
      <c r="F426" s="216"/>
      <c r="G426" s="226"/>
      <c r="H426" s="227"/>
      <c r="I426" s="226"/>
      <c r="J426" s="226"/>
      <c r="K426" s="213"/>
      <c r="L426" s="214" t="str">
        <f>IFERROR(__xludf.DUMMYFUNCTION("IF(
  $A426 = """",
  """",
  IFERROR(
    INDEX(
      FILTER(
        '{INDEX} Tour Pricing History'!$A:$ZZ,
        '{INDEX} Tour Pricing History'!$4:$4 = ""Current Original Tour Cost""
      ),
      MATCH($A426, '{INDEX} Tour Pricing History'!$A:$A, "&amp;"0)
    ),
    """"
  )
)
"),"")</f>
        <v/>
      </c>
      <c r="M426" s="215" t="str">
        <f>IFERROR(__xludf.DUMMYFUNCTION("IF(
  $A426 = """",
  """",
  IFERROR(
    INDEX(
      FILTER(
        '{INDEX} Tour Pricing History'!$A:$ZZ,
        '{INDEX} Tour Pricing History'!$4:$4 = ""Current Discounted Tour Cost""
      ),
      MATCH($A426, '{INDEX} Tour Pricing History'!$A:$A"&amp;", 0)
    ),
    """"
  )
)
"),"")</f>
        <v/>
      </c>
      <c r="N426" s="214" t="str">
        <f>IFERROR(__xludf.DUMMYFUNCTION("IF(
  $A426 = """",
  """",
  IFERROR(
    INDEX(
      FILTER(
        '{INDEX} Tour Pricing History'!$A:$ZZ,
        '{INDEX} Tour Pricing History'!$4:$4 = ""Current Reservation Fee""
      ),
      MATCH($A426, '{INDEX} Tour Pricing History'!$A:$A, 0)
"&amp;"    ),
    """"
  )
)
"),"")</f>
        <v/>
      </c>
      <c r="O426" s="216"/>
    </row>
    <row r="427">
      <c r="A427" s="216"/>
      <c r="B427" s="223"/>
      <c r="C427" s="216"/>
      <c r="D427" s="224"/>
      <c r="E427" s="225"/>
      <c r="F427" s="216"/>
      <c r="G427" s="226"/>
      <c r="H427" s="227"/>
      <c r="I427" s="226"/>
      <c r="J427" s="226"/>
      <c r="K427" s="213"/>
      <c r="L427" s="214" t="str">
        <f>IFERROR(__xludf.DUMMYFUNCTION("IF(
  $A427 = """",
  """",
  IFERROR(
    INDEX(
      FILTER(
        '{INDEX} Tour Pricing History'!$A:$ZZ,
        '{INDEX} Tour Pricing History'!$4:$4 = ""Current Original Tour Cost""
      ),
      MATCH($A427, '{INDEX} Tour Pricing History'!$A:$A, "&amp;"0)
    ),
    """"
  )
)
"),"")</f>
        <v/>
      </c>
      <c r="M427" s="215" t="str">
        <f>IFERROR(__xludf.DUMMYFUNCTION("IF(
  $A427 = """",
  """",
  IFERROR(
    INDEX(
      FILTER(
        '{INDEX} Tour Pricing History'!$A:$ZZ,
        '{INDEX} Tour Pricing History'!$4:$4 = ""Current Discounted Tour Cost""
      ),
      MATCH($A427, '{INDEX} Tour Pricing History'!$A:$A"&amp;", 0)
    ),
    """"
  )
)
"),"")</f>
        <v/>
      </c>
      <c r="N427" s="214" t="str">
        <f>IFERROR(__xludf.DUMMYFUNCTION("IF(
  $A427 = """",
  """",
  IFERROR(
    INDEX(
      FILTER(
        '{INDEX} Tour Pricing History'!$A:$ZZ,
        '{INDEX} Tour Pricing History'!$4:$4 = ""Current Reservation Fee""
      ),
      MATCH($A427, '{INDEX} Tour Pricing History'!$A:$A, 0)
"&amp;"    ),
    """"
  )
)
"),"")</f>
        <v/>
      </c>
      <c r="O427" s="216"/>
    </row>
    <row r="428">
      <c r="A428" s="216"/>
      <c r="B428" s="223"/>
      <c r="C428" s="216"/>
      <c r="D428" s="224"/>
      <c r="E428" s="225"/>
      <c r="F428" s="216"/>
      <c r="G428" s="226"/>
      <c r="H428" s="227"/>
      <c r="I428" s="226"/>
      <c r="J428" s="226"/>
      <c r="K428" s="213"/>
      <c r="L428" s="214" t="str">
        <f>IFERROR(__xludf.DUMMYFUNCTION("IF(
  $A428 = """",
  """",
  IFERROR(
    INDEX(
      FILTER(
        '{INDEX} Tour Pricing History'!$A:$ZZ,
        '{INDEX} Tour Pricing History'!$4:$4 = ""Current Original Tour Cost""
      ),
      MATCH($A428, '{INDEX} Tour Pricing History'!$A:$A, "&amp;"0)
    ),
    """"
  )
)
"),"")</f>
        <v/>
      </c>
      <c r="M428" s="215" t="str">
        <f>IFERROR(__xludf.DUMMYFUNCTION("IF(
  $A428 = """",
  """",
  IFERROR(
    INDEX(
      FILTER(
        '{INDEX} Tour Pricing History'!$A:$ZZ,
        '{INDEX} Tour Pricing History'!$4:$4 = ""Current Discounted Tour Cost""
      ),
      MATCH($A428, '{INDEX} Tour Pricing History'!$A:$A"&amp;", 0)
    ),
    """"
  )
)
"),"")</f>
        <v/>
      </c>
      <c r="N428" s="214" t="str">
        <f>IFERROR(__xludf.DUMMYFUNCTION("IF(
  $A428 = """",
  """",
  IFERROR(
    INDEX(
      FILTER(
        '{INDEX} Tour Pricing History'!$A:$ZZ,
        '{INDEX} Tour Pricing History'!$4:$4 = ""Current Reservation Fee""
      ),
      MATCH($A428, '{INDEX} Tour Pricing History'!$A:$A, 0)
"&amp;"    ),
    """"
  )
)
"),"")</f>
        <v/>
      </c>
      <c r="O428" s="216"/>
    </row>
    <row r="429">
      <c r="A429" s="216"/>
      <c r="B429" s="223"/>
      <c r="C429" s="216"/>
      <c r="D429" s="224"/>
      <c r="E429" s="225"/>
      <c r="F429" s="216"/>
      <c r="G429" s="226"/>
      <c r="H429" s="227"/>
      <c r="I429" s="226"/>
      <c r="J429" s="226"/>
      <c r="K429" s="213"/>
      <c r="L429" s="214" t="str">
        <f>IFERROR(__xludf.DUMMYFUNCTION("IF(
  $A429 = """",
  """",
  IFERROR(
    INDEX(
      FILTER(
        '{INDEX} Tour Pricing History'!$A:$ZZ,
        '{INDEX} Tour Pricing History'!$4:$4 = ""Current Original Tour Cost""
      ),
      MATCH($A429, '{INDEX} Tour Pricing History'!$A:$A, "&amp;"0)
    ),
    """"
  )
)
"),"")</f>
        <v/>
      </c>
      <c r="M429" s="215" t="str">
        <f>IFERROR(__xludf.DUMMYFUNCTION("IF(
  $A429 = """",
  """",
  IFERROR(
    INDEX(
      FILTER(
        '{INDEX} Tour Pricing History'!$A:$ZZ,
        '{INDEX} Tour Pricing History'!$4:$4 = ""Current Discounted Tour Cost""
      ),
      MATCH($A429, '{INDEX} Tour Pricing History'!$A:$A"&amp;", 0)
    ),
    """"
  )
)
"),"")</f>
        <v/>
      </c>
      <c r="N429" s="214" t="str">
        <f>IFERROR(__xludf.DUMMYFUNCTION("IF(
  $A429 = """",
  """",
  IFERROR(
    INDEX(
      FILTER(
        '{INDEX} Tour Pricing History'!$A:$ZZ,
        '{INDEX} Tour Pricing History'!$4:$4 = ""Current Reservation Fee""
      ),
      MATCH($A429, '{INDEX} Tour Pricing History'!$A:$A, 0)
"&amp;"    ),
    """"
  )
)
"),"")</f>
        <v/>
      </c>
      <c r="O429" s="216"/>
    </row>
    <row r="430">
      <c r="A430" s="216"/>
      <c r="B430" s="223"/>
      <c r="C430" s="216"/>
      <c r="D430" s="224"/>
      <c r="E430" s="225"/>
      <c r="F430" s="216"/>
      <c r="G430" s="226"/>
      <c r="H430" s="227"/>
      <c r="I430" s="226"/>
      <c r="J430" s="226"/>
      <c r="K430" s="213"/>
      <c r="L430" s="214" t="str">
        <f>IFERROR(__xludf.DUMMYFUNCTION("IF(
  $A430 = """",
  """",
  IFERROR(
    INDEX(
      FILTER(
        '{INDEX} Tour Pricing History'!$A:$ZZ,
        '{INDEX} Tour Pricing History'!$4:$4 = ""Current Original Tour Cost""
      ),
      MATCH($A430, '{INDEX} Tour Pricing History'!$A:$A, "&amp;"0)
    ),
    """"
  )
)
"),"")</f>
        <v/>
      </c>
      <c r="M430" s="215" t="str">
        <f>IFERROR(__xludf.DUMMYFUNCTION("IF(
  $A430 = """",
  """",
  IFERROR(
    INDEX(
      FILTER(
        '{INDEX} Tour Pricing History'!$A:$ZZ,
        '{INDEX} Tour Pricing History'!$4:$4 = ""Current Discounted Tour Cost""
      ),
      MATCH($A430, '{INDEX} Tour Pricing History'!$A:$A"&amp;", 0)
    ),
    """"
  )
)
"),"")</f>
        <v/>
      </c>
      <c r="N430" s="214" t="str">
        <f>IFERROR(__xludf.DUMMYFUNCTION("IF(
  $A430 = """",
  """",
  IFERROR(
    INDEX(
      FILTER(
        '{INDEX} Tour Pricing History'!$A:$ZZ,
        '{INDEX} Tour Pricing History'!$4:$4 = ""Current Reservation Fee""
      ),
      MATCH($A430, '{INDEX} Tour Pricing History'!$A:$A, 0)
"&amp;"    ),
    """"
  )
)
"),"")</f>
        <v/>
      </c>
      <c r="O430" s="216"/>
    </row>
    <row r="431">
      <c r="A431" s="216"/>
      <c r="B431" s="223"/>
      <c r="C431" s="216"/>
      <c r="D431" s="224"/>
      <c r="E431" s="225"/>
      <c r="F431" s="216"/>
      <c r="G431" s="226"/>
      <c r="H431" s="227"/>
      <c r="I431" s="226"/>
      <c r="J431" s="226"/>
      <c r="K431" s="213"/>
      <c r="L431" s="214" t="str">
        <f>IFERROR(__xludf.DUMMYFUNCTION("IF(
  $A431 = """",
  """",
  IFERROR(
    INDEX(
      FILTER(
        '{INDEX} Tour Pricing History'!$A:$ZZ,
        '{INDEX} Tour Pricing History'!$4:$4 = ""Current Original Tour Cost""
      ),
      MATCH($A431, '{INDEX} Tour Pricing History'!$A:$A, "&amp;"0)
    ),
    """"
  )
)
"),"")</f>
        <v/>
      </c>
      <c r="M431" s="215" t="str">
        <f>IFERROR(__xludf.DUMMYFUNCTION("IF(
  $A431 = """",
  """",
  IFERROR(
    INDEX(
      FILTER(
        '{INDEX} Tour Pricing History'!$A:$ZZ,
        '{INDEX} Tour Pricing History'!$4:$4 = ""Current Discounted Tour Cost""
      ),
      MATCH($A431, '{INDEX} Tour Pricing History'!$A:$A"&amp;", 0)
    ),
    """"
  )
)
"),"")</f>
        <v/>
      </c>
      <c r="N431" s="214" t="str">
        <f>IFERROR(__xludf.DUMMYFUNCTION("IF(
  $A431 = """",
  """",
  IFERROR(
    INDEX(
      FILTER(
        '{INDEX} Tour Pricing History'!$A:$ZZ,
        '{INDEX} Tour Pricing History'!$4:$4 = ""Current Reservation Fee""
      ),
      MATCH($A431, '{INDEX} Tour Pricing History'!$A:$A, 0)
"&amp;"    ),
    """"
  )
)
"),"")</f>
        <v/>
      </c>
      <c r="O431" s="216"/>
    </row>
    <row r="432">
      <c r="A432" s="216"/>
      <c r="B432" s="223"/>
      <c r="C432" s="216"/>
      <c r="D432" s="224"/>
      <c r="E432" s="225"/>
      <c r="F432" s="216"/>
      <c r="G432" s="226"/>
      <c r="H432" s="227"/>
      <c r="I432" s="226"/>
      <c r="J432" s="226"/>
      <c r="K432" s="213"/>
      <c r="L432" s="214" t="str">
        <f>IFERROR(__xludf.DUMMYFUNCTION("IF(
  $A432 = """",
  """",
  IFERROR(
    INDEX(
      FILTER(
        '{INDEX} Tour Pricing History'!$A:$ZZ,
        '{INDEX} Tour Pricing History'!$4:$4 = ""Current Original Tour Cost""
      ),
      MATCH($A432, '{INDEX} Tour Pricing History'!$A:$A, "&amp;"0)
    ),
    """"
  )
)
"),"")</f>
        <v/>
      </c>
      <c r="M432" s="215" t="str">
        <f>IFERROR(__xludf.DUMMYFUNCTION("IF(
  $A432 = """",
  """",
  IFERROR(
    INDEX(
      FILTER(
        '{INDEX} Tour Pricing History'!$A:$ZZ,
        '{INDEX} Tour Pricing History'!$4:$4 = ""Current Discounted Tour Cost""
      ),
      MATCH($A432, '{INDEX} Tour Pricing History'!$A:$A"&amp;", 0)
    ),
    """"
  )
)
"),"")</f>
        <v/>
      </c>
      <c r="N432" s="214" t="str">
        <f>IFERROR(__xludf.DUMMYFUNCTION("IF(
  $A432 = """",
  """",
  IFERROR(
    INDEX(
      FILTER(
        '{INDEX} Tour Pricing History'!$A:$ZZ,
        '{INDEX} Tour Pricing History'!$4:$4 = ""Current Reservation Fee""
      ),
      MATCH($A432, '{INDEX} Tour Pricing History'!$A:$A, 0)
"&amp;"    ),
    """"
  )
)
"),"")</f>
        <v/>
      </c>
      <c r="O432" s="216"/>
    </row>
    <row r="433">
      <c r="A433" s="216"/>
      <c r="B433" s="223"/>
      <c r="C433" s="216"/>
      <c r="D433" s="224"/>
      <c r="E433" s="225"/>
      <c r="F433" s="216"/>
      <c r="G433" s="226"/>
      <c r="H433" s="227"/>
      <c r="I433" s="226"/>
      <c r="J433" s="226"/>
      <c r="K433" s="213"/>
      <c r="L433" s="214" t="str">
        <f>IFERROR(__xludf.DUMMYFUNCTION("IF(
  $A433 = """",
  """",
  IFERROR(
    INDEX(
      FILTER(
        '{INDEX} Tour Pricing History'!$A:$ZZ,
        '{INDEX} Tour Pricing History'!$4:$4 = ""Current Original Tour Cost""
      ),
      MATCH($A433, '{INDEX} Tour Pricing History'!$A:$A, "&amp;"0)
    ),
    """"
  )
)
"),"")</f>
        <v/>
      </c>
      <c r="M433" s="215" t="str">
        <f>IFERROR(__xludf.DUMMYFUNCTION("IF(
  $A433 = """",
  """",
  IFERROR(
    INDEX(
      FILTER(
        '{INDEX} Tour Pricing History'!$A:$ZZ,
        '{INDEX} Tour Pricing History'!$4:$4 = ""Current Discounted Tour Cost""
      ),
      MATCH($A433, '{INDEX} Tour Pricing History'!$A:$A"&amp;", 0)
    ),
    """"
  )
)
"),"")</f>
        <v/>
      </c>
      <c r="N433" s="214" t="str">
        <f>IFERROR(__xludf.DUMMYFUNCTION("IF(
  $A433 = """",
  """",
  IFERROR(
    INDEX(
      FILTER(
        '{INDEX} Tour Pricing History'!$A:$ZZ,
        '{INDEX} Tour Pricing History'!$4:$4 = ""Current Reservation Fee""
      ),
      MATCH($A433, '{INDEX} Tour Pricing History'!$A:$A, 0)
"&amp;"    ),
    """"
  )
)
"),"")</f>
        <v/>
      </c>
      <c r="O433" s="216"/>
    </row>
    <row r="434">
      <c r="A434" s="216"/>
      <c r="B434" s="223"/>
      <c r="C434" s="216"/>
      <c r="D434" s="224"/>
      <c r="E434" s="225"/>
      <c r="F434" s="216"/>
      <c r="G434" s="226"/>
      <c r="H434" s="227"/>
      <c r="I434" s="226"/>
      <c r="J434" s="226"/>
      <c r="K434" s="213"/>
      <c r="L434" s="214" t="str">
        <f>IFERROR(__xludf.DUMMYFUNCTION("IF(
  $A434 = """",
  """",
  IFERROR(
    INDEX(
      FILTER(
        '{INDEX} Tour Pricing History'!$A:$ZZ,
        '{INDEX} Tour Pricing History'!$4:$4 = ""Current Original Tour Cost""
      ),
      MATCH($A434, '{INDEX} Tour Pricing History'!$A:$A, "&amp;"0)
    ),
    """"
  )
)
"),"")</f>
        <v/>
      </c>
      <c r="M434" s="215" t="str">
        <f>IFERROR(__xludf.DUMMYFUNCTION("IF(
  $A434 = """",
  """",
  IFERROR(
    INDEX(
      FILTER(
        '{INDEX} Tour Pricing History'!$A:$ZZ,
        '{INDEX} Tour Pricing History'!$4:$4 = ""Current Discounted Tour Cost""
      ),
      MATCH($A434, '{INDEX} Tour Pricing History'!$A:$A"&amp;", 0)
    ),
    """"
  )
)
"),"")</f>
        <v/>
      </c>
      <c r="N434" s="214" t="str">
        <f>IFERROR(__xludf.DUMMYFUNCTION("IF(
  $A434 = """",
  """",
  IFERROR(
    INDEX(
      FILTER(
        '{INDEX} Tour Pricing History'!$A:$ZZ,
        '{INDEX} Tour Pricing History'!$4:$4 = ""Current Reservation Fee""
      ),
      MATCH($A434, '{INDEX} Tour Pricing History'!$A:$A, 0)
"&amp;"    ),
    """"
  )
)
"),"")</f>
        <v/>
      </c>
      <c r="O434" s="216"/>
    </row>
    <row r="435">
      <c r="A435" s="216"/>
      <c r="B435" s="223"/>
      <c r="C435" s="216"/>
      <c r="D435" s="224"/>
      <c r="E435" s="225"/>
      <c r="F435" s="216"/>
      <c r="G435" s="226"/>
      <c r="H435" s="227"/>
      <c r="I435" s="226"/>
      <c r="J435" s="226"/>
      <c r="K435" s="213"/>
      <c r="L435" s="214" t="str">
        <f>IFERROR(__xludf.DUMMYFUNCTION("IF(
  $A435 = """",
  """",
  IFERROR(
    INDEX(
      FILTER(
        '{INDEX} Tour Pricing History'!$A:$ZZ,
        '{INDEX} Tour Pricing History'!$4:$4 = ""Current Original Tour Cost""
      ),
      MATCH($A435, '{INDEX} Tour Pricing History'!$A:$A, "&amp;"0)
    ),
    """"
  )
)
"),"")</f>
        <v/>
      </c>
      <c r="M435" s="215" t="str">
        <f>IFERROR(__xludf.DUMMYFUNCTION("IF(
  $A435 = """",
  """",
  IFERROR(
    INDEX(
      FILTER(
        '{INDEX} Tour Pricing History'!$A:$ZZ,
        '{INDEX} Tour Pricing History'!$4:$4 = ""Current Discounted Tour Cost""
      ),
      MATCH($A435, '{INDEX} Tour Pricing History'!$A:$A"&amp;", 0)
    ),
    """"
  )
)
"),"")</f>
        <v/>
      </c>
      <c r="N435" s="214" t="str">
        <f>IFERROR(__xludf.DUMMYFUNCTION("IF(
  $A435 = """",
  """",
  IFERROR(
    INDEX(
      FILTER(
        '{INDEX} Tour Pricing History'!$A:$ZZ,
        '{INDEX} Tour Pricing History'!$4:$4 = ""Current Reservation Fee""
      ),
      MATCH($A435, '{INDEX} Tour Pricing History'!$A:$A, 0)
"&amp;"    ),
    """"
  )
)
"),"")</f>
        <v/>
      </c>
      <c r="O435" s="216"/>
    </row>
    <row r="436">
      <c r="A436" s="216"/>
      <c r="B436" s="223"/>
      <c r="C436" s="216"/>
      <c r="D436" s="224"/>
      <c r="E436" s="225"/>
      <c r="F436" s="216"/>
      <c r="G436" s="226"/>
      <c r="H436" s="227"/>
      <c r="I436" s="226"/>
      <c r="J436" s="226"/>
      <c r="K436" s="213"/>
      <c r="L436" s="214" t="str">
        <f>IFERROR(__xludf.DUMMYFUNCTION("IF(
  $A436 = """",
  """",
  IFERROR(
    INDEX(
      FILTER(
        '{INDEX} Tour Pricing History'!$A:$ZZ,
        '{INDEX} Tour Pricing History'!$4:$4 = ""Current Original Tour Cost""
      ),
      MATCH($A436, '{INDEX} Tour Pricing History'!$A:$A, "&amp;"0)
    ),
    """"
  )
)
"),"")</f>
        <v/>
      </c>
      <c r="M436" s="215" t="str">
        <f>IFERROR(__xludf.DUMMYFUNCTION("IF(
  $A436 = """",
  """",
  IFERROR(
    INDEX(
      FILTER(
        '{INDEX} Tour Pricing History'!$A:$ZZ,
        '{INDEX} Tour Pricing History'!$4:$4 = ""Current Discounted Tour Cost""
      ),
      MATCH($A436, '{INDEX} Tour Pricing History'!$A:$A"&amp;", 0)
    ),
    """"
  )
)
"),"")</f>
        <v/>
      </c>
      <c r="N436" s="214" t="str">
        <f>IFERROR(__xludf.DUMMYFUNCTION("IF(
  $A436 = """",
  """",
  IFERROR(
    INDEX(
      FILTER(
        '{INDEX} Tour Pricing History'!$A:$ZZ,
        '{INDEX} Tour Pricing History'!$4:$4 = ""Current Reservation Fee""
      ),
      MATCH($A436, '{INDEX} Tour Pricing History'!$A:$A, 0)
"&amp;"    ),
    """"
  )
)
"),"")</f>
        <v/>
      </c>
      <c r="O436" s="216"/>
    </row>
    <row r="437">
      <c r="A437" s="216"/>
      <c r="B437" s="223"/>
      <c r="C437" s="216"/>
      <c r="D437" s="224"/>
      <c r="E437" s="225"/>
      <c r="F437" s="216"/>
      <c r="G437" s="226"/>
      <c r="H437" s="227"/>
      <c r="I437" s="226"/>
      <c r="J437" s="226"/>
      <c r="K437" s="213"/>
      <c r="L437" s="214" t="str">
        <f>IFERROR(__xludf.DUMMYFUNCTION("IF(
  $A437 = """",
  """",
  IFERROR(
    INDEX(
      FILTER(
        '{INDEX} Tour Pricing History'!$A:$ZZ,
        '{INDEX} Tour Pricing History'!$4:$4 = ""Current Original Tour Cost""
      ),
      MATCH($A437, '{INDEX} Tour Pricing History'!$A:$A, "&amp;"0)
    ),
    """"
  )
)
"),"")</f>
        <v/>
      </c>
      <c r="M437" s="215" t="str">
        <f>IFERROR(__xludf.DUMMYFUNCTION("IF(
  $A437 = """",
  """",
  IFERROR(
    INDEX(
      FILTER(
        '{INDEX} Tour Pricing History'!$A:$ZZ,
        '{INDEX} Tour Pricing History'!$4:$4 = ""Current Discounted Tour Cost""
      ),
      MATCH($A437, '{INDEX} Tour Pricing History'!$A:$A"&amp;", 0)
    ),
    """"
  )
)
"),"")</f>
        <v/>
      </c>
      <c r="N437" s="214" t="str">
        <f>IFERROR(__xludf.DUMMYFUNCTION("IF(
  $A437 = """",
  """",
  IFERROR(
    INDEX(
      FILTER(
        '{INDEX} Tour Pricing History'!$A:$ZZ,
        '{INDEX} Tour Pricing History'!$4:$4 = ""Current Reservation Fee""
      ),
      MATCH($A437, '{INDEX} Tour Pricing History'!$A:$A, 0)
"&amp;"    ),
    """"
  )
)
"),"")</f>
        <v/>
      </c>
      <c r="O437" s="216"/>
    </row>
    <row r="438">
      <c r="A438" s="216"/>
      <c r="B438" s="223"/>
      <c r="C438" s="216"/>
      <c r="D438" s="224"/>
      <c r="E438" s="225"/>
      <c r="F438" s="216"/>
      <c r="G438" s="226"/>
      <c r="H438" s="227"/>
      <c r="I438" s="226"/>
      <c r="J438" s="226"/>
      <c r="K438" s="213"/>
      <c r="L438" s="214" t="str">
        <f>IFERROR(__xludf.DUMMYFUNCTION("IF(
  $A438 = """",
  """",
  IFERROR(
    INDEX(
      FILTER(
        '{INDEX} Tour Pricing History'!$A:$ZZ,
        '{INDEX} Tour Pricing History'!$4:$4 = ""Current Original Tour Cost""
      ),
      MATCH($A438, '{INDEX} Tour Pricing History'!$A:$A, "&amp;"0)
    ),
    """"
  )
)
"),"")</f>
        <v/>
      </c>
      <c r="M438" s="215" t="str">
        <f>IFERROR(__xludf.DUMMYFUNCTION("IF(
  $A438 = """",
  """",
  IFERROR(
    INDEX(
      FILTER(
        '{INDEX} Tour Pricing History'!$A:$ZZ,
        '{INDEX} Tour Pricing History'!$4:$4 = ""Current Discounted Tour Cost""
      ),
      MATCH($A438, '{INDEX} Tour Pricing History'!$A:$A"&amp;", 0)
    ),
    """"
  )
)
"),"")</f>
        <v/>
      </c>
      <c r="N438" s="214" t="str">
        <f>IFERROR(__xludf.DUMMYFUNCTION("IF(
  $A438 = """",
  """",
  IFERROR(
    INDEX(
      FILTER(
        '{INDEX} Tour Pricing History'!$A:$ZZ,
        '{INDEX} Tour Pricing History'!$4:$4 = ""Current Reservation Fee""
      ),
      MATCH($A438, '{INDEX} Tour Pricing History'!$A:$A, 0)
"&amp;"    ),
    """"
  )
)
"),"")</f>
        <v/>
      </c>
      <c r="O438" s="216"/>
    </row>
    <row r="439">
      <c r="A439" s="216"/>
      <c r="B439" s="223"/>
      <c r="C439" s="216"/>
      <c r="D439" s="224"/>
      <c r="E439" s="225"/>
      <c r="F439" s="216"/>
      <c r="G439" s="226"/>
      <c r="H439" s="227"/>
      <c r="I439" s="226"/>
      <c r="J439" s="226"/>
      <c r="K439" s="213"/>
      <c r="L439" s="214" t="str">
        <f>IFERROR(__xludf.DUMMYFUNCTION("IF(
  $A439 = """",
  """",
  IFERROR(
    INDEX(
      FILTER(
        '{INDEX} Tour Pricing History'!$A:$ZZ,
        '{INDEX} Tour Pricing History'!$4:$4 = ""Current Original Tour Cost""
      ),
      MATCH($A439, '{INDEX} Tour Pricing History'!$A:$A, "&amp;"0)
    ),
    """"
  )
)
"),"")</f>
        <v/>
      </c>
      <c r="M439" s="215" t="str">
        <f>IFERROR(__xludf.DUMMYFUNCTION("IF(
  $A439 = """",
  """",
  IFERROR(
    INDEX(
      FILTER(
        '{INDEX} Tour Pricing History'!$A:$ZZ,
        '{INDEX} Tour Pricing History'!$4:$4 = ""Current Discounted Tour Cost""
      ),
      MATCH($A439, '{INDEX} Tour Pricing History'!$A:$A"&amp;", 0)
    ),
    """"
  )
)
"),"")</f>
        <v/>
      </c>
      <c r="N439" s="214" t="str">
        <f>IFERROR(__xludf.DUMMYFUNCTION("IF(
  $A439 = """",
  """",
  IFERROR(
    INDEX(
      FILTER(
        '{INDEX} Tour Pricing History'!$A:$ZZ,
        '{INDEX} Tour Pricing History'!$4:$4 = ""Current Reservation Fee""
      ),
      MATCH($A439, '{INDEX} Tour Pricing History'!$A:$A, 0)
"&amp;"    ),
    """"
  )
)
"),"")</f>
        <v/>
      </c>
      <c r="O439" s="216"/>
    </row>
    <row r="440">
      <c r="A440" s="216"/>
      <c r="B440" s="223"/>
      <c r="C440" s="216"/>
      <c r="D440" s="224"/>
      <c r="E440" s="225"/>
      <c r="F440" s="216"/>
      <c r="G440" s="226"/>
      <c r="H440" s="227"/>
      <c r="I440" s="226"/>
      <c r="J440" s="226"/>
      <c r="K440" s="213"/>
      <c r="L440" s="214" t="str">
        <f>IFERROR(__xludf.DUMMYFUNCTION("IF(
  $A440 = """",
  """",
  IFERROR(
    INDEX(
      FILTER(
        '{INDEX} Tour Pricing History'!$A:$ZZ,
        '{INDEX} Tour Pricing History'!$4:$4 = ""Current Original Tour Cost""
      ),
      MATCH($A440, '{INDEX} Tour Pricing History'!$A:$A, "&amp;"0)
    ),
    """"
  )
)
"),"")</f>
        <v/>
      </c>
      <c r="M440" s="215" t="str">
        <f>IFERROR(__xludf.DUMMYFUNCTION("IF(
  $A440 = """",
  """",
  IFERROR(
    INDEX(
      FILTER(
        '{INDEX} Tour Pricing History'!$A:$ZZ,
        '{INDEX} Tour Pricing History'!$4:$4 = ""Current Discounted Tour Cost""
      ),
      MATCH($A440, '{INDEX} Tour Pricing History'!$A:$A"&amp;", 0)
    ),
    """"
  )
)
"),"")</f>
        <v/>
      </c>
      <c r="N440" s="214" t="str">
        <f>IFERROR(__xludf.DUMMYFUNCTION("IF(
  $A440 = """",
  """",
  IFERROR(
    INDEX(
      FILTER(
        '{INDEX} Tour Pricing History'!$A:$ZZ,
        '{INDEX} Tour Pricing History'!$4:$4 = ""Current Reservation Fee""
      ),
      MATCH($A440, '{INDEX} Tour Pricing History'!$A:$A, 0)
"&amp;"    ),
    """"
  )
)
"),"")</f>
        <v/>
      </c>
      <c r="O440" s="216"/>
    </row>
    <row r="441">
      <c r="A441" s="216"/>
      <c r="B441" s="223"/>
      <c r="C441" s="216"/>
      <c r="D441" s="224"/>
      <c r="E441" s="225"/>
      <c r="F441" s="216"/>
      <c r="G441" s="226"/>
      <c r="H441" s="227"/>
      <c r="I441" s="226"/>
      <c r="J441" s="226"/>
      <c r="K441" s="213"/>
      <c r="L441" s="214" t="str">
        <f>IFERROR(__xludf.DUMMYFUNCTION("IF(
  $A441 = """",
  """",
  IFERROR(
    INDEX(
      FILTER(
        '{INDEX} Tour Pricing History'!$A:$ZZ,
        '{INDEX} Tour Pricing History'!$4:$4 = ""Current Original Tour Cost""
      ),
      MATCH($A441, '{INDEX} Tour Pricing History'!$A:$A, "&amp;"0)
    ),
    """"
  )
)
"),"")</f>
        <v/>
      </c>
      <c r="M441" s="215" t="str">
        <f>IFERROR(__xludf.DUMMYFUNCTION("IF(
  $A441 = """",
  """",
  IFERROR(
    INDEX(
      FILTER(
        '{INDEX} Tour Pricing History'!$A:$ZZ,
        '{INDEX} Tour Pricing History'!$4:$4 = ""Current Discounted Tour Cost""
      ),
      MATCH($A441, '{INDEX} Tour Pricing History'!$A:$A"&amp;", 0)
    ),
    """"
  )
)
"),"")</f>
        <v/>
      </c>
      <c r="N441" s="214" t="str">
        <f>IFERROR(__xludf.DUMMYFUNCTION("IF(
  $A441 = """",
  """",
  IFERROR(
    INDEX(
      FILTER(
        '{INDEX} Tour Pricing History'!$A:$ZZ,
        '{INDEX} Tour Pricing History'!$4:$4 = ""Current Reservation Fee""
      ),
      MATCH($A441, '{INDEX} Tour Pricing History'!$A:$A, 0)
"&amp;"    ),
    """"
  )
)
"),"")</f>
        <v/>
      </c>
      <c r="O441" s="216"/>
    </row>
    <row r="442">
      <c r="A442" s="216"/>
      <c r="B442" s="223"/>
      <c r="C442" s="216"/>
      <c r="D442" s="224"/>
      <c r="E442" s="225"/>
      <c r="F442" s="216"/>
      <c r="G442" s="226"/>
      <c r="H442" s="227"/>
      <c r="I442" s="226"/>
      <c r="J442" s="226"/>
      <c r="K442" s="213"/>
      <c r="L442" s="214" t="str">
        <f>IFERROR(__xludf.DUMMYFUNCTION("IF(
  $A442 = """",
  """",
  IFERROR(
    INDEX(
      FILTER(
        '{INDEX} Tour Pricing History'!$A:$ZZ,
        '{INDEX} Tour Pricing History'!$4:$4 = ""Current Original Tour Cost""
      ),
      MATCH($A442, '{INDEX} Tour Pricing History'!$A:$A, "&amp;"0)
    ),
    """"
  )
)
"),"")</f>
        <v/>
      </c>
      <c r="M442" s="215" t="str">
        <f>IFERROR(__xludf.DUMMYFUNCTION("IF(
  $A442 = """",
  """",
  IFERROR(
    INDEX(
      FILTER(
        '{INDEX} Tour Pricing History'!$A:$ZZ,
        '{INDEX} Tour Pricing History'!$4:$4 = ""Current Discounted Tour Cost""
      ),
      MATCH($A442, '{INDEX} Tour Pricing History'!$A:$A"&amp;", 0)
    ),
    """"
  )
)
"),"")</f>
        <v/>
      </c>
      <c r="N442" s="214" t="str">
        <f>IFERROR(__xludf.DUMMYFUNCTION("IF(
  $A442 = """",
  """",
  IFERROR(
    INDEX(
      FILTER(
        '{INDEX} Tour Pricing History'!$A:$ZZ,
        '{INDEX} Tour Pricing History'!$4:$4 = ""Current Reservation Fee""
      ),
      MATCH($A442, '{INDEX} Tour Pricing History'!$A:$A, 0)
"&amp;"    ),
    """"
  )
)
"),"")</f>
        <v/>
      </c>
      <c r="O442" s="216"/>
    </row>
    <row r="443">
      <c r="A443" s="216"/>
      <c r="B443" s="223"/>
      <c r="C443" s="216"/>
      <c r="D443" s="224"/>
      <c r="E443" s="225"/>
      <c r="F443" s="216"/>
      <c r="G443" s="226"/>
      <c r="H443" s="227"/>
      <c r="I443" s="226"/>
      <c r="J443" s="226"/>
      <c r="K443" s="213"/>
      <c r="L443" s="214" t="str">
        <f>IFERROR(__xludf.DUMMYFUNCTION("IF(
  $A443 = """",
  """",
  IFERROR(
    INDEX(
      FILTER(
        '{INDEX} Tour Pricing History'!$A:$ZZ,
        '{INDEX} Tour Pricing History'!$4:$4 = ""Current Original Tour Cost""
      ),
      MATCH($A443, '{INDEX} Tour Pricing History'!$A:$A, "&amp;"0)
    ),
    """"
  )
)
"),"")</f>
        <v/>
      </c>
      <c r="M443" s="215" t="str">
        <f>IFERROR(__xludf.DUMMYFUNCTION("IF(
  $A443 = """",
  """",
  IFERROR(
    INDEX(
      FILTER(
        '{INDEX} Tour Pricing History'!$A:$ZZ,
        '{INDEX} Tour Pricing History'!$4:$4 = ""Current Discounted Tour Cost""
      ),
      MATCH($A443, '{INDEX} Tour Pricing History'!$A:$A"&amp;", 0)
    ),
    """"
  )
)
"),"")</f>
        <v/>
      </c>
      <c r="N443" s="214" t="str">
        <f>IFERROR(__xludf.DUMMYFUNCTION("IF(
  $A443 = """",
  """",
  IFERROR(
    INDEX(
      FILTER(
        '{INDEX} Tour Pricing History'!$A:$ZZ,
        '{INDEX} Tour Pricing History'!$4:$4 = ""Current Reservation Fee""
      ),
      MATCH($A443, '{INDEX} Tour Pricing History'!$A:$A, 0)
"&amp;"    ),
    """"
  )
)
"),"")</f>
        <v/>
      </c>
      <c r="O443" s="216"/>
    </row>
    <row r="444">
      <c r="A444" s="216"/>
      <c r="B444" s="223"/>
      <c r="C444" s="216"/>
      <c r="D444" s="224"/>
      <c r="E444" s="225"/>
      <c r="F444" s="216"/>
      <c r="G444" s="226"/>
      <c r="H444" s="227"/>
      <c r="I444" s="226"/>
      <c r="J444" s="226"/>
      <c r="K444" s="213"/>
      <c r="L444" s="214" t="str">
        <f>IFERROR(__xludf.DUMMYFUNCTION("IF(
  $A444 = """",
  """",
  IFERROR(
    INDEX(
      FILTER(
        '{INDEX} Tour Pricing History'!$A:$ZZ,
        '{INDEX} Tour Pricing History'!$4:$4 = ""Current Original Tour Cost""
      ),
      MATCH($A444, '{INDEX} Tour Pricing History'!$A:$A, "&amp;"0)
    ),
    """"
  )
)
"),"")</f>
        <v/>
      </c>
      <c r="M444" s="215" t="str">
        <f>IFERROR(__xludf.DUMMYFUNCTION("IF(
  $A444 = """",
  """",
  IFERROR(
    INDEX(
      FILTER(
        '{INDEX} Tour Pricing History'!$A:$ZZ,
        '{INDEX} Tour Pricing History'!$4:$4 = ""Current Discounted Tour Cost""
      ),
      MATCH($A444, '{INDEX} Tour Pricing History'!$A:$A"&amp;", 0)
    ),
    """"
  )
)
"),"")</f>
        <v/>
      </c>
      <c r="N444" s="214" t="str">
        <f>IFERROR(__xludf.DUMMYFUNCTION("IF(
  $A444 = """",
  """",
  IFERROR(
    INDEX(
      FILTER(
        '{INDEX} Tour Pricing History'!$A:$ZZ,
        '{INDEX} Tour Pricing History'!$4:$4 = ""Current Reservation Fee""
      ),
      MATCH($A444, '{INDEX} Tour Pricing History'!$A:$A, 0)
"&amp;"    ),
    """"
  )
)
"),"")</f>
        <v/>
      </c>
      <c r="O444" s="216"/>
    </row>
    <row r="445">
      <c r="A445" s="216"/>
      <c r="B445" s="223"/>
      <c r="C445" s="216"/>
      <c r="D445" s="224"/>
      <c r="E445" s="225"/>
      <c r="F445" s="216"/>
      <c r="G445" s="226"/>
      <c r="H445" s="227"/>
      <c r="I445" s="226"/>
      <c r="J445" s="226"/>
      <c r="K445" s="213"/>
      <c r="L445" s="214" t="str">
        <f>IFERROR(__xludf.DUMMYFUNCTION("IF(
  $A445 = """",
  """",
  IFERROR(
    INDEX(
      FILTER(
        '{INDEX} Tour Pricing History'!$A:$ZZ,
        '{INDEX} Tour Pricing History'!$4:$4 = ""Current Original Tour Cost""
      ),
      MATCH($A445, '{INDEX} Tour Pricing History'!$A:$A, "&amp;"0)
    ),
    """"
  )
)
"),"")</f>
        <v/>
      </c>
      <c r="M445" s="215" t="str">
        <f>IFERROR(__xludf.DUMMYFUNCTION("IF(
  $A445 = """",
  """",
  IFERROR(
    INDEX(
      FILTER(
        '{INDEX} Tour Pricing History'!$A:$ZZ,
        '{INDEX} Tour Pricing History'!$4:$4 = ""Current Discounted Tour Cost""
      ),
      MATCH($A445, '{INDEX} Tour Pricing History'!$A:$A"&amp;", 0)
    ),
    """"
  )
)
"),"")</f>
        <v/>
      </c>
      <c r="N445" s="214" t="str">
        <f>IFERROR(__xludf.DUMMYFUNCTION("IF(
  $A445 = """",
  """",
  IFERROR(
    INDEX(
      FILTER(
        '{INDEX} Tour Pricing History'!$A:$ZZ,
        '{INDEX} Tour Pricing History'!$4:$4 = ""Current Reservation Fee""
      ),
      MATCH($A445, '{INDEX} Tour Pricing History'!$A:$A, 0)
"&amp;"    ),
    """"
  )
)
"),"")</f>
        <v/>
      </c>
      <c r="O445" s="216"/>
    </row>
    <row r="446">
      <c r="A446" s="216"/>
      <c r="B446" s="223"/>
      <c r="C446" s="216"/>
      <c r="D446" s="224"/>
      <c r="E446" s="225"/>
      <c r="F446" s="216"/>
      <c r="G446" s="226"/>
      <c r="H446" s="227"/>
      <c r="I446" s="226"/>
      <c r="J446" s="226"/>
      <c r="K446" s="213"/>
      <c r="L446" s="214" t="str">
        <f>IFERROR(__xludf.DUMMYFUNCTION("IF(
  $A446 = """",
  """",
  IFERROR(
    INDEX(
      FILTER(
        '{INDEX} Tour Pricing History'!$A:$ZZ,
        '{INDEX} Tour Pricing History'!$4:$4 = ""Current Original Tour Cost""
      ),
      MATCH($A446, '{INDEX} Tour Pricing History'!$A:$A, "&amp;"0)
    ),
    """"
  )
)
"),"")</f>
        <v/>
      </c>
      <c r="M446" s="215" t="str">
        <f>IFERROR(__xludf.DUMMYFUNCTION("IF(
  $A446 = """",
  """",
  IFERROR(
    INDEX(
      FILTER(
        '{INDEX} Tour Pricing History'!$A:$ZZ,
        '{INDEX} Tour Pricing History'!$4:$4 = ""Current Discounted Tour Cost""
      ),
      MATCH($A446, '{INDEX} Tour Pricing History'!$A:$A"&amp;", 0)
    ),
    """"
  )
)
"),"")</f>
        <v/>
      </c>
      <c r="N446" s="214" t="str">
        <f>IFERROR(__xludf.DUMMYFUNCTION("IF(
  $A446 = """",
  """",
  IFERROR(
    INDEX(
      FILTER(
        '{INDEX} Tour Pricing History'!$A:$ZZ,
        '{INDEX} Tour Pricing History'!$4:$4 = ""Current Reservation Fee""
      ),
      MATCH($A446, '{INDEX} Tour Pricing History'!$A:$A, 0)
"&amp;"    ),
    """"
  )
)
"),"")</f>
        <v/>
      </c>
      <c r="O446" s="216"/>
    </row>
    <row r="447">
      <c r="A447" s="216"/>
      <c r="B447" s="223"/>
      <c r="C447" s="216"/>
      <c r="D447" s="224"/>
      <c r="E447" s="225"/>
      <c r="F447" s="216"/>
      <c r="G447" s="226"/>
      <c r="H447" s="227"/>
      <c r="I447" s="226"/>
      <c r="J447" s="226"/>
      <c r="K447" s="213"/>
      <c r="L447" s="214" t="str">
        <f>IFERROR(__xludf.DUMMYFUNCTION("IF(
  $A447 = """",
  """",
  IFERROR(
    INDEX(
      FILTER(
        '{INDEX} Tour Pricing History'!$A:$ZZ,
        '{INDEX} Tour Pricing History'!$4:$4 = ""Current Original Tour Cost""
      ),
      MATCH($A447, '{INDEX} Tour Pricing History'!$A:$A, "&amp;"0)
    ),
    """"
  )
)
"),"")</f>
        <v/>
      </c>
      <c r="M447" s="215" t="str">
        <f>IFERROR(__xludf.DUMMYFUNCTION("IF(
  $A447 = """",
  """",
  IFERROR(
    INDEX(
      FILTER(
        '{INDEX} Tour Pricing History'!$A:$ZZ,
        '{INDEX} Tour Pricing History'!$4:$4 = ""Current Discounted Tour Cost""
      ),
      MATCH($A447, '{INDEX} Tour Pricing History'!$A:$A"&amp;", 0)
    ),
    """"
  )
)
"),"")</f>
        <v/>
      </c>
      <c r="N447" s="214" t="str">
        <f>IFERROR(__xludf.DUMMYFUNCTION("IF(
  $A447 = """",
  """",
  IFERROR(
    INDEX(
      FILTER(
        '{INDEX} Tour Pricing History'!$A:$ZZ,
        '{INDEX} Tour Pricing History'!$4:$4 = ""Current Reservation Fee""
      ),
      MATCH($A447, '{INDEX} Tour Pricing History'!$A:$A, 0)
"&amp;"    ),
    """"
  )
)
"),"")</f>
        <v/>
      </c>
      <c r="O447" s="216"/>
    </row>
    <row r="448">
      <c r="A448" s="216"/>
      <c r="B448" s="223"/>
      <c r="C448" s="216"/>
      <c r="D448" s="224"/>
      <c r="E448" s="225"/>
      <c r="F448" s="216"/>
      <c r="G448" s="226"/>
      <c r="H448" s="227"/>
      <c r="I448" s="226"/>
      <c r="J448" s="226"/>
      <c r="K448" s="213"/>
      <c r="L448" s="214" t="str">
        <f>IFERROR(__xludf.DUMMYFUNCTION("IF(
  $A448 = """",
  """",
  IFERROR(
    INDEX(
      FILTER(
        '{INDEX} Tour Pricing History'!$A:$ZZ,
        '{INDEX} Tour Pricing History'!$4:$4 = ""Current Original Tour Cost""
      ),
      MATCH($A448, '{INDEX} Tour Pricing History'!$A:$A, "&amp;"0)
    ),
    """"
  )
)
"),"")</f>
        <v/>
      </c>
      <c r="M448" s="215" t="str">
        <f>IFERROR(__xludf.DUMMYFUNCTION("IF(
  $A448 = """",
  """",
  IFERROR(
    INDEX(
      FILTER(
        '{INDEX} Tour Pricing History'!$A:$ZZ,
        '{INDEX} Tour Pricing History'!$4:$4 = ""Current Discounted Tour Cost""
      ),
      MATCH($A448, '{INDEX} Tour Pricing History'!$A:$A"&amp;", 0)
    ),
    """"
  )
)
"),"")</f>
        <v/>
      </c>
      <c r="N448" s="214" t="str">
        <f>IFERROR(__xludf.DUMMYFUNCTION("IF(
  $A448 = """",
  """",
  IFERROR(
    INDEX(
      FILTER(
        '{INDEX} Tour Pricing History'!$A:$ZZ,
        '{INDEX} Tour Pricing History'!$4:$4 = ""Current Reservation Fee""
      ),
      MATCH($A448, '{INDEX} Tour Pricing History'!$A:$A, 0)
"&amp;"    ),
    """"
  )
)
"),"")</f>
        <v/>
      </c>
      <c r="O448" s="216"/>
    </row>
    <row r="449">
      <c r="A449" s="216"/>
      <c r="B449" s="223"/>
      <c r="C449" s="216"/>
      <c r="D449" s="224"/>
      <c r="E449" s="225"/>
      <c r="F449" s="216"/>
      <c r="G449" s="226"/>
      <c r="H449" s="227"/>
      <c r="I449" s="226"/>
      <c r="J449" s="226"/>
      <c r="K449" s="213"/>
      <c r="L449" s="214" t="str">
        <f>IFERROR(__xludf.DUMMYFUNCTION("IF(
  $A449 = """",
  """",
  IFERROR(
    INDEX(
      FILTER(
        '{INDEX} Tour Pricing History'!$A:$ZZ,
        '{INDEX} Tour Pricing History'!$4:$4 = ""Current Original Tour Cost""
      ),
      MATCH($A449, '{INDEX} Tour Pricing History'!$A:$A, "&amp;"0)
    ),
    """"
  )
)
"),"")</f>
        <v/>
      </c>
      <c r="M449" s="215" t="str">
        <f>IFERROR(__xludf.DUMMYFUNCTION("IF(
  $A449 = """",
  """",
  IFERROR(
    INDEX(
      FILTER(
        '{INDEX} Tour Pricing History'!$A:$ZZ,
        '{INDEX} Tour Pricing History'!$4:$4 = ""Current Discounted Tour Cost""
      ),
      MATCH($A449, '{INDEX} Tour Pricing History'!$A:$A"&amp;", 0)
    ),
    """"
  )
)
"),"")</f>
        <v/>
      </c>
      <c r="N449" s="214" t="str">
        <f>IFERROR(__xludf.DUMMYFUNCTION("IF(
  $A449 = """",
  """",
  IFERROR(
    INDEX(
      FILTER(
        '{INDEX} Tour Pricing History'!$A:$ZZ,
        '{INDEX} Tour Pricing History'!$4:$4 = ""Current Reservation Fee""
      ),
      MATCH($A449, '{INDEX} Tour Pricing History'!$A:$A, 0)
"&amp;"    ),
    """"
  )
)
"),"")</f>
        <v/>
      </c>
      <c r="O449" s="216"/>
    </row>
    <row r="450">
      <c r="A450" s="216"/>
      <c r="B450" s="223"/>
      <c r="C450" s="216"/>
      <c r="D450" s="224"/>
      <c r="E450" s="225"/>
      <c r="F450" s="216"/>
      <c r="G450" s="226"/>
      <c r="H450" s="227"/>
      <c r="I450" s="226"/>
      <c r="J450" s="226"/>
      <c r="K450" s="213"/>
      <c r="L450" s="214" t="str">
        <f>IFERROR(__xludf.DUMMYFUNCTION("IF(
  $A450 = """",
  """",
  IFERROR(
    INDEX(
      FILTER(
        '{INDEX} Tour Pricing History'!$A:$ZZ,
        '{INDEX} Tour Pricing History'!$4:$4 = ""Current Original Tour Cost""
      ),
      MATCH($A450, '{INDEX} Tour Pricing History'!$A:$A, "&amp;"0)
    ),
    """"
  )
)
"),"")</f>
        <v/>
      </c>
      <c r="M450" s="215" t="str">
        <f>IFERROR(__xludf.DUMMYFUNCTION("IF(
  $A450 = """",
  """",
  IFERROR(
    INDEX(
      FILTER(
        '{INDEX} Tour Pricing History'!$A:$ZZ,
        '{INDEX} Tour Pricing History'!$4:$4 = ""Current Discounted Tour Cost""
      ),
      MATCH($A450, '{INDEX} Tour Pricing History'!$A:$A"&amp;", 0)
    ),
    """"
  )
)
"),"")</f>
        <v/>
      </c>
      <c r="N450" s="214" t="str">
        <f>IFERROR(__xludf.DUMMYFUNCTION("IF(
  $A450 = """",
  """",
  IFERROR(
    INDEX(
      FILTER(
        '{INDEX} Tour Pricing History'!$A:$ZZ,
        '{INDEX} Tour Pricing History'!$4:$4 = ""Current Reservation Fee""
      ),
      MATCH($A450, '{INDEX} Tour Pricing History'!$A:$A, 0)
"&amp;"    ),
    """"
  )
)
"),"")</f>
        <v/>
      </c>
      <c r="O450" s="216"/>
    </row>
    <row r="451">
      <c r="A451" s="216"/>
      <c r="B451" s="223"/>
      <c r="C451" s="216"/>
      <c r="D451" s="224"/>
      <c r="E451" s="225"/>
      <c r="F451" s="216"/>
      <c r="G451" s="226"/>
      <c r="H451" s="227"/>
      <c r="I451" s="226"/>
      <c r="J451" s="226"/>
      <c r="K451" s="213"/>
      <c r="L451" s="214" t="str">
        <f>IFERROR(__xludf.DUMMYFUNCTION("IF(
  $A451 = """",
  """",
  IFERROR(
    INDEX(
      FILTER(
        '{INDEX} Tour Pricing History'!$A:$ZZ,
        '{INDEX} Tour Pricing History'!$4:$4 = ""Current Original Tour Cost""
      ),
      MATCH($A451, '{INDEX} Tour Pricing History'!$A:$A, "&amp;"0)
    ),
    """"
  )
)
"),"")</f>
        <v/>
      </c>
      <c r="M451" s="215" t="str">
        <f>IFERROR(__xludf.DUMMYFUNCTION("IF(
  $A451 = """",
  """",
  IFERROR(
    INDEX(
      FILTER(
        '{INDEX} Tour Pricing History'!$A:$ZZ,
        '{INDEX} Tour Pricing History'!$4:$4 = ""Current Discounted Tour Cost""
      ),
      MATCH($A451, '{INDEX} Tour Pricing History'!$A:$A"&amp;", 0)
    ),
    """"
  )
)
"),"")</f>
        <v/>
      </c>
      <c r="N451" s="214" t="str">
        <f>IFERROR(__xludf.DUMMYFUNCTION("IF(
  $A451 = """",
  """",
  IFERROR(
    INDEX(
      FILTER(
        '{INDEX} Tour Pricing History'!$A:$ZZ,
        '{INDEX} Tour Pricing History'!$4:$4 = ""Current Reservation Fee""
      ),
      MATCH($A451, '{INDEX} Tour Pricing History'!$A:$A, 0)
"&amp;"    ),
    """"
  )
)
"),"")</f>
        <v/>
      </c>
      <c r="O451" s="216"/>
    </row>
    <row r="452">
      <c r="A452" s="216"/>
      <c r="B452" s="223"/>
      <c r="C452" s="216"/>
      <c r="D452" s="224"/>
      <c r="E452" s="225"/>
      <c r="F452" s="216"/>
      <c r="G452" s="226"/>
      <c r="H452" s="227"/>
      <c r="I452" s="226"/>
      <c r="J452" s="226"/>
      <c r="K452" s="213"/>
      <c r="L452" s="214" t="str">
        <f>IFERROR(__xludf.DUMMYFUNCTION("IF(
  $A452 = """",
  """",
  IFERROR(
    INDEX(
      FILTER(
        '{INDEX} Tour Pricing History'!$A:$ZZ,
        '{INDEX} Tour Pricing History'!$4:$4 = ""Current Original Tour Cost""
      ),
      MATCH($A452, '{INDEX} Tour Pricing History'!$A:$A, "&amp;"0)
    ),
    """"
  )
)
"),"")</f>
        <v/>
      </c>
      <c r="M452" s="215" t="str">
        <f>IFERROR(__xludf.DUMMYFUNCTION("IF(
  $A452 = """",
  """",
  IFERROR(
    INDEX(
      FILTER(
        '{INDEX} Tour Pricing History'!$A:$ZZ,
        '{INDEX} Tour Pricing History'!$4:$4 = ""Current Discounted Tour Cost""
      ),
      MATCH($A452, '{INDEX} Tour Pricing History'!$A:$A"&amp;", 0)
    ),
    """"
  )
)
"),"")</f>
        <v/>
      </c>
      <c r="N452" s="214" t="str">
        <f>IFERROR(__xludf.DUMMYFUNCTION("IF(
  $A452 = """",
  """",
  IFERROR(
    INDEX(
      FILTER(
        '{INDEX} Tour Pricing History'!$A:$ZZ,
        '{INDEX} Tour Pricing History'!$4:$4 = ""Current Reservation Fee""
      ),
      MATCH($A452, '{INDEX} Tour Pricing History'!$A:$A, 0)
"&amp;"    ),
    """"
  )
)
"),"")</f>
        <v/>
      </c>
      <c r="O452" s="216"/>
    </row>
    <row r="453">
      <c r="A453" s="216"/>
      <c r="B453" s="223"/>
      <c r="C453" s="216"/>
      <c r="D453" s="224"/>
      <c r="E453" s="225"/>
      <c r="F453" s="216"/>
      <c r="G453" s="226"/>
      <c r="H453" s="227"/>
      <c r="I453" s="226"/>
      <c r="J453" s="226"/>
      <c r="K453" s="213"/>
      <c r="L453" s="214" t="str">
        <f>IFERROR(__xludf.DUMMYFUNCTION("IF(
  $A453 = """",
  """",
  IFERROR(
    INDEX(
      FILTER(
        '{INDEX} Tour Pricing History'!$A:$ZZ,
        '{INDEX} Tour Pricing History'!$4:$4 = ""Current Original Tour Cost""
      ),
      MATCH($A453, '{INDEX} Tour Pricing History'!$A:$A, "&amp;"0)
    ),
    """"
  )
)
"),"")</f>
        <v/>
      </c>
      <c r="M453" s="215" t="str">
        <f>IFERROR(__xludf.DUMMYFUNCTION("IF(
  $A453 = """",
  """",
  IFERROR(
    INDEX(
      FILTER(
        '{INDEX} Tour Pricing History'!$A:$ZZ,
        '{INDEX} Tour Pricing History'!$4:$4 = ""Current Discounted Tour Cost""
      ),
      MATCH($A453, '{INDEX} Tour Pricing History'!$A:$A"&amp;", 0)
    ),
    """"
  )
)
"),"")</f>
        <v/>
      </c>
      <c r="N453" s="214" t="str">
        <f>IFERROR(__xludf.DUMMYFUNCTION("IF(
  $A453 = """",
  """",
  IFERROR(
    INDEX(
      FILTER(
        '{INDEX} Tour Pricing History'!$A:$ZZ,
        '{INDEX} Tour Pricing History'!$4:$4 = ""Current Reservation Fee""
      ),
      MATCH($A453, '{INDEX} Tour Pricing History'!$A:$A, 0)
"&amp;"    ),
    """"
  )
)
"),"")</f>
        <v/>
      </c>
      <c r="O453" s="216"/>
    </row>
    <row r="454">
      <c r="A454" s="216"/>
      <c r="B454" s="223"/>
      <c r="C454" s="216"/>
      <c r="D454" s="224"/>
      <c r="E454" s="225"/>
      <c r="F454" s="216"/>
      <c r="G454" s="226"/>
      <c r="H454" s="227"/>
      <c r="I454" s="226"/>
      <c r="J454" s="226"/>
      <c r="K454" s="213"/>
      <c r="L454" s="214" t="str">
        <f>IFERROR(__xludf.DUMMYFUNCTION("IF(
  $A454 = """",
  """",
  IFERROR(
    INDEX(
      FILTER(
        '{INDEX} Tour Pricing History'!$A:$ZZ,
        '{INDEX} Tour Pricing History'!$4:$4 = ""Current Original Tour Cost""
      ),
      MATCH($A454, '{INDEX} Tour Pricing History'!$A:$A, "&amp;"0)
    ),
    """"
  )
)
"),"")</f>
        <v/>
      </c>
      <c r="M454" s="215" t="str">
        <f>IFERROR(__xludf.DUMMYFUNCTION("IF(
  $A454 = """",
  """",
  IFERROR(
    INDEX(
      FILTER(
        '{INDEX} Tour Pricing History'!$A:$ZZ,
        '{INDEX} Tour Pricing History'!$4:$4 = ""Current Discounted Tour Cost""
      ),
      MATCH($A454, '{INDEX} Tour Pricing History'!$A:$A"&amp;", 0)
    ),
    """"
  )
)
"),"")</f>
        <v/>
      </c>
      <c r="N454" s="214" t="str">
        <f>IFERROR(__xludf.DUMMYFUNCTION("IF(
  $A454 = """",
  """",
  IFERROR(
    INDEX(
      FILTER(
        '{INDEX} Tour Pricing History'!$A:$ZZ,
        '{INDEX} Tour Pricing History'!$4:$4 = ""Current Reservation Fee""
      ),
      MATCH($A454, '{INDEX} Tour Pricing History'!$A:$A, 0)
"&amp;"    ),
    """"
  )
)
"),"")</f>
        <v/>
      </c>
      <c r="O454" s="216"/>
    </row>
    <row r="455">
      <c r="A455" s="216"/>
      <c r="B455" s="223"/>
      <c r="C455" s="216"/>
      <c r="D455" s="224"/>
      <c r="E455" s="225"/>
      <c r="F455" s="216"/>
      <c r="G455" s="226"/>
      <c r="H455" s="227"/>
      <c r="I455" s="226"/>
      <c r="J455" s="226"/>
      <c r="K455" s="213"/>
      <c r="L455" s="214" t="str">
        <f>IFERROR(__xludf.DUMMYFUNCTION("IF(
  $A455 = """",
  """",
  IFERROR(
    INDEX(
      FILTER(
        '{INDEX} Tour Pricing History'!$A:$ZZ,
        '{INDEX} Tour Pricing History'!$4:$4 = ""Current Original Tour Cost""
      ),
      MATCH($A455, '{INDEX} Tour Pricing History'!$A:$A, "&amp;"0)
    ),
    """"
  )
)
"),"")</f>
        <v/>
      </c>
      <c r="M455" s="215" t="str">
        <f>IFERROR(__xludf.DUMMYFUNCTION("IF(
  $A455 = """",
  """",
  IFERROR(
    INDEX(
      FILTER(
        '{INDEX} Tour Pricing History'!$A:$ZZ,
        '{INDEX} Tour Pricing History'!$4:$4 = ""Current Discounted Tour Cost""
      ),
      MATCH($A455, '{INDEX} Tour Pricing History'!$A:$A"&amp;", 0)
    ),
    """"
  )
)
"),"")</f>
        <v/>
      </c>
      <c r="N455" s="214" t="str">
        <f>IFERROR(__xludf.DUMMYFUNCTION("IF(
  $A455 = """",
  """",
  IFERROR(
    INDEX(
      FILTER(
        '{INDEX} Tour Pricing History'!$A:$ZZ,
        '{INDEX} Tour Pricing History'!$4:$4 = ""Current Reservation Fee""
      ),
      MATCH($A455, '{INDEX} Tour Pricing History'!$A:$A, 0)
"&amp;"    ),
    """"
  )
)
"),"")</f>
        <v/>
      </c>
      <c r="O455" s="216"/>
    </row>
    <row r="456">
      <c r="A456" s="216"/>
      <c r="B456" s="223"/>
      <c r="C456" s="216"/>
      <c r="D456" s="224"/>
      <c r="E456" s="225"/>
      <c r="F456" s="216"/>
      <c r="G456" s="226"/>
      <c r="H456" s="227"/>
      <c r="I456" s="226"/>
      <c r="J456" s="226"/>
      <c r="K456" s="213"/>
      <c r="L456" s="214" t="str">
        <f>IFERROR(__xludf.DUMMYFUNCTION("IF(
  $A456 = """",
  """",
  IFERROR(
    INDEX(
      FILTER(
        '{INDEX} Tour Pricing History'!$A:$ZZ,
        '{INDEX} Tour Pricing History'!$4:$4 = ""Current Original Tour Cost""
      ),
      MATCH($A456, '{INDEX} Tour Pricing History'!$A:$A, "&amp;"0)
    ),
    """"
  )
)
"),"")</f>
        <v/>
      </c>
      <c r="M456" s="215" t="str">
        <f>IFERROR(__xludf.DUMMYFUNCTION("IF(
  $A456 = """",
  """",
  IFERROR(
    INDEX(
      FILTER(
        '{INDEX} Tour Pricing History'!$A:$ZZ,
        '{INDEX} Tour Pricing History'!$4:$4 = ""Current Discounted Tour Cost""
      ),
      MATCH($A456, '{INDEX} Tour Pricing History'!$A:$A"&amp;", 0)
    ),
    """"
  )
)
"),"")</f>
        <v/>
      </c>
      <c r="N456" s="214" t="str">
        <f>IFERROR(__xludf.DUMMYFUNCTION("IF(
  $A456 = """",
  """",
  IFERROR(
    INDEX(
      FILTER(
        '{INDEX} Tour Pricing History'!$A:$ZZ,
        '{INDEX} Tour Pricing History'!$4:$4 = ""Current Reservation Fee""
      ),
      MATCH($A456, '{INDEX} Tour Pricing History'!$A:$A, 0)
"&amp;"    ),
    """"
  )
)
"),"")</f>
        <v/>
      </c>
      <c r="O456" s="216"/>
    </row>
    <row r="457">
      <c r="A457" s="216"/>
      <c r="B457" s="223"/>
      <c r="C457" s="216"/>
      <c r="D457" s="224"/>
      <c r="E457" s="225"/>
      <c r="F457" s="216"/>
      <c r="G457" s="226"/>
      <c r="H457" s="227"/>
      <c r="I457" s="226"/>
      <c r="J457" s="226"/>
      <c r="K457" s="213"/>
      <c r="L457" s="214" t="str">
        <f>IFERROR(__xludf.DUMMYFUNCTION("IF(
  $A457 = """",
  """",
  IFERROR(
    INDEX(
      FILTER(
        '{INDEX} Tour Pricing History'!$A:$ZZ,
        '{INDEX} Tour Pricing History'!$4:$4 = ""Current Original Tour Cost""
      ),
      MATCH($A457, '{INDEX} Tour Pricing History'!$A:$A, "&amp;"0)
    ),
    """"
  )
)
"),"")</f>
        <v/>
      </c>
      <c r="M457" s="215" t="str">
        <f>IFERROR(__xludf.DUMMYFUNCTION("IF(
  $A457 = """",
  """",
  IFERROR(
    INDEX(
      FILTER(
        '{INDEX} Tour Pricing History'!$A:$ZZ,
        '{INDEX} Tour Pricing History'!$4:$4 = ""Current Discounted Tour Cost""
      ),
      MATCH($A457, '{INDEX} Tour Pricing History'!$A:$A"&amp;", 0)
    ),
    """"
  )
)
"),"")</f>
        <v/>
      </c>
      <c r="N457" s="214" t="str">
        <f>IFERROR(__xludf.DUMMYFUNCTION("IF(
  $A457 = """",
  """",
  IFERROR(
    INDEX(
      FILTER(
        '{INDEX} Tour Pricing History'!$A:$ZZ,
        '{INDEX} Tour Pricing History'!$4:$4 = ""Current Reservation Fee""
      ),
      MATCH($A457, '{INDEX} Tour Pricing History'!$A:$A, 0)
"&amp;"    ),
    """"
  )
)
"),"")</f>
        <v/>
      </c>
      <c r="O457" s="216"/>
    </row>
    <row r="458">
      <c r="A458" s="216"/>
      <c r="B458" s="223"/>
      <c r="C458" s="216"/>
      <c r="D458" s="224"/>
      <c r="E458" s="225"/>
      <c r="F458" s="216"/>
      <c r="G458" s="226"/>
      <c r="H458" s="227"/>
      <c r="I458" s="226"/>
      <c r="J458" s="226"/>
      <c r="K458" s="213"/>
      <c r="L458" s="214" t="str">
        <f>IFERROR(__xludf.DUMMYFUNCTION("IF(
  $A458 = """",
  """",
  IFERROR(
    INDEX(
      FILTER(
        '{INDEX} Tour Pricing History'!$A:$ZZ,
        '{INDEX} Tour Pricing History'!$4:$4 = ""Current Original Tour Cost""
      ),
      MATCH($A458, '{INDEX} Tour Pricing History'!$A:$A, "&amp;"0)
    ),
    """"
  )
)
"),"")</f>
        <v/>
      </c>
      <c r="M458" s="215" t="str">
        <f>IFERROR(__xludf.DUMMYFUNCTION("IF(
  $A458 = """",
  """",
  IFERROR(
    INDEX(
      FILTER(
        '{INDEX} Tour Pricing History'!$A:$ZZ,
        '{INDEX} Tour Pricing History'!$4:$4 = ""Current Discounted Tour Cost""
      ),
      MATCH($A458, '{INDEX} Tour Pricing History'!$A:$A"&amp;", 0)
    ),
    """"
  )
)
"),"")</f>
        <v/>
      </c>
      <c r="N458" s="214" t="str">
        <f>IFERROR(__xludf.DUMMYFUNCTION("IF(
  $A458 = """",
  """",
  IFERROR(
    INDEX(
      FILTER(
        '{INDEX} Tour Pricing History'!$A:$ZZ,
        '{INDEX} Tour Pricing History'!$4:$4 = ""Current Reservation Fee""
      ),
      MATCH($A458, '{INDEX} Tour Pricing History'!$A:$A, 0)
"&amp;"    ),
    """"
  )
)
"),"")</f>
        <v/>
      </c>
      <c r="O458" s="216"/>
    </row>
    <row r="459">
      <c r="A459" s="216"/>
      <c r="B459" s="223"/>
      <c r="C459" s="216"/>
      <c r="D459" s="224"/>
      <c r="E459" s="225"/>
      <c r="F459" s="216"/>
      <c r="G459" s="226"/>
      <c r="H459" s="227"/>
      <c r="I459" s="226"/>
      <c r="J459" s="226"/>
      <c r="K459" s="213"/>
      <c r="L459" s="214" t="str">
        <f>IFERROR(__xludf.DUMMYFUNCTION("IF(
  $A459 = """",
  """",
  IFERROR(
    INDEX(
      FILTER(
        '{INDEX} Tour Pricing History'!$A:$ZZ,
        '{INDEX} Tour Pricing History'!$4:$4 = ""Current Original Tour Cost""
      ),
      MATCH($A459, '{INDEX} Tour Pricing History'!$A:$A, "&amp;"0)
    ),
    """"
  )
)
"),"")</f>
        <v/>
      </c>
      <c r="M459" s="215" t="str">
        <f>IFERROR(__xludf.DUMMYFUNCTION("IF(
  $A459 = """",
  """",
  IFERROR(
    INDEX(
      FILTER(
        '{INDEX} Tour Pricing History'!$A:$ZZ,
        '{INDEX} Tour Pricing History'!$4:$4 = ""Current Discounted Tour Cost""
      ),
      MATCH($A459, '{INDEX} Tour Pricing History'!$A:$A"&amp;", 0)
    ),
    """"
  )
)
"),"")</f>
        <v/>
      </c>
      <c r="N459" s="214" t="str">
        <f>IFERROR(__xludf.DUMMYFUNCTION("IF(
  $A459 = """",
  """",
  IFERROR(
    INDEX(
      FILTER(
        '{INDEX} Tour Pricing History'!$A:$ZZ,
        '{INDEX} Tour Pricing History'!$4:$4 = ""Current Reservation Fee""
      ),
      MATCH($A459, '{INDEX} Tour Pricing History'!$A:$A, 0)
"&amp;"    ),
    """"
  )
)
"),"")</f>
        <v/>
      </c>
      <c r="O459" s="216"/>
    </row>
    <row r="460">
      <c r="A460" s="216"/>
      <c r="B460" s="223"/>
      <c r="C460" s="216"/>
      <c r="D460" s="224"/>
      <c r="E460" s="225"/>
      <c r="F460" s="216"/>
      <c r="G460" s="226"/>
      <c r="H460" s="227"/>
      <c r="I460" s="226"/>
      <c r="J460" s="226"/>
      <c r="K460" s="213"/>
      <c r="L460" s="214" t="str">
        <f>IFERROR(__xludf.DUMMYFUNCTION("IF(
  $A460 = """",
  """",
  IFERROR(
    INDEX(
      FILTER(
        '{INDEX} Tour Pricing History'!$A:$ZZ,
        '{INDEX} Tour Pricing History'!$4:$4 = ""Current Original Tour Cost""
      ),
      MATCH($A460, '{INDEX} Tour Pricing History'!$A:$A, "&amp;"0)
    ),
    """"
  )
)
"),"")</f>
        <v/>
      </c>
      <c r="M460" s="215" t="str">
        <f>IFERROR(__xludf.DUMMYFUNCTION("IF(
  $A460 = """",
  """",
  IFERROR(
    INDEX(
      FILTER(
        '{INDEX} Tour Pricing History'!$A:$ZZ,
        '{INDEX} Tour Pricing History'!$4:$4 = ""Current Discounted Tour Cost""
      ),
      MATCH($A460, '{INDEX} Tour Pricing History'!$A:$A"&amp;", 0)
    ),
    """"
  )
)
"),"")</f>
        <v/>
      </c>
      <c r="N460" s="214" t="str">
        <f>IFERROR(__xludf.DUMMYFUNCTION("IF(
  $A460 = """",
  """",
  IFERROR(
    INDEX(
      FILTER(
        '{INDEX} Tour Pricing History'!$A:$ZZ,
        '{INDEX} Tour Pricing History'!$4:$4 = ""Current Reservation Fee""
      ),
      MATCH($A460, '{INDEX} Tour Pricing History'!$A:$A, 0)
"&amp;"    ),
    """"
  )
)
"),"")</f>
        <v/>
      </c>
      <c r="O460" s="216"/>
    </row>
    <row r="461">
      <c r="A461" s="216"/>
      <c r="B461" s="223"/>
      <c r="C461" s="216"/>
      <c r="D461" s="224"/>
      <c r="E461" s="225"/>
      <c r="F461" s="216"/>
      <c r="G461" s="226"/>
      <c r="H461" s="227"/>
      <c r="I461" s="226"/>
      <c r="J461" s="226"/>
      <c r="K461" s="213"/>
      <c r="L461" s="214" t="str">
        <f>IFERROR(__xludf.DUMMYFUNCTION("IF(
  $A461 = """",
  """",
  IFERROR(
    INDEX(
      FILTER(
        '{INDEX} Tour Pricing History'!$A:$ZZ,
        '{INDEX} Tour Pricing History'!$4:$4 = ""Current Original Tour Cost""
      ),
      MATCH($A461, '{INDEX} Tour Pricing History'!$A:$A, "&amp;"0)
    ),
    """"
  )
)
"),"")</f>
        <v/>
      </c>
      <c r="M461" s="215" t="str">
        <f>IFERROR(__xludf.DUMMYFUNCTION("IF(
  $A461 = """",
  """",
  IFERROR(
    INDEX(
      FILTER(
        '{INDEX} Tour Pricing History'!$A:$ZZ,
        '{INDEX} Tour Pricing History'!$4:$4 = ""Current Discounted Tour Cost""
      ),
      MATCH($A461, '{INDEX} Tour Pricing History'!$A:$A"&amp;", 0)
    ),
    """"
  )
)
"),"")</f>
        <v/>
      </c>
      <c r="N461" s="214" t="str">
        <f>IFERROR(__xludf.DUMMYFUNCTION("IF(
  $A461 = """",
  """",
  IFERROR(
    INDEX(
      FILTER(
        '{INDEX} Tour Pricing History'!$A:$ZZ,
        '{INDEX} Tour Pricing History'!$4:$4 = ""Current Reservation Fee""
      ),
      MATCH($A461, '{INDEX} Tour Pricing History'!$A:$A, 0)
"&amp;"    ),
    """"
  )
)
"),"")</f>
        <v/>
      </c>
      <c r="O461" s="216"/>
    </row>
    <row r="462">
      <c r="A462" s="216"/>
      <c r="B462" s="223"/>
      <c r="C462" s="216"/>
      <c r="D462" s="224"/>
      <c r="E462" s="225"/>
      <c r="F462" s="216"/>
      <c r="G462" s="226"/>
      <c r="H462" s="227"/>
      <c r="I462" s="226"/>
      <c r="J462" s="226"/>
      <c r="K462" s="213"/>
      <c r="L462" s="214" t="str">
        <f>IFERROR(__xludf.DUMMYFUNCTION("IF(
  $A462 = """",
  """",
  IFERROR(
    INDEX(
      FILTER(
        '{INDEX} Tour Pricing History'!$A:$ZZ,
        '{INDEX} Tour Pricing History'!$4:$4 = ""Current Original Tour Cost""
      ),
      MATCH($A462, '{INDEX} Tour Pricing History'!$A:$A, "&amp;"0)
    ),
    """"
  )
)
"),"")</f>
        <v/>
      </c>
      <c r="M462" s="215" t="str">
        <f>IFERROR(__xludf.DUMMYFUNCTION("IF(
  $A462 = """",
  """",
  IFERROR(
    INDEX(
      FILTER(
        '{INDEX} Tour Pricing History'!$A:$ZZ,
        '{INDEX} Tour Pricing History'!$4:$4 = ""Current Discounted Tour Cost""
      ),
      MATCH($A462, '{INDEX} Tour Pricing History'!$A:$A"&amp;", 0)
    ),
    """"
  )
)
"),"")</f>
        <v/>
      </c>
      <c r="N462" s="214" t="str">
        <f>IFERROR(__xludf.DUMMYFUNCTION("IF(
  $A462 = """",
  """",
  IFERROR(
    INDEX(
      FILTER(
        '{INDEX} Tour Pricing History'!$A:$ZZ,
        '{INDEX} Tour Pricing History'!$4:$4 = ""Current Reservation Fee""
      ),
      MATCH($A462, '{INDEX} Tour Pricing History'!$A:$A, 0)
"&amp;"    ),
    """"
  )
)
"),"")</f>
        <v/>
      </c>
      <c r="O462" s="216"/>
    </row>
    <row r="463">
      <c r="A463" s="216"/>
      <c r="B463" s="223"/>
      <c r="C463" s="216"/>
      <c r="D463" s="224"/>
      <c r="E463" s="225"/>
      <c r="F463" s="216"/>
      <c r="G463" s="226"/>
      <c r="H463" s="227"/>
      <c r="I463" s="226"/>
      <c r="J463" s="226"/>
      <c r="K463" s="213"/>
      <c r="L463" s="214" t="str">
        <f>IFERROR(__xludf.DUMMYFUNCTION("IF(
  $A463 = """",
  """",
  IFERROR(
    INDEX(
      FILTER(
        '{INDEX} Tour Pricing History'!$A:$ZZ,
        '{INDEX} Tour Pricing History'!$4:$4 = ""Current Original Tour Cost""
      ),
      MATCH($A463, '{INDEX} Tour Pricing History'!$A:$A, "&amp;"0)
    ),
    """"
  )
)
"),"")</f>
        <v/>
      </c>
      <c r="M463" s="215" t="str">
        <f>IFERROR(__xludf.DUMMYFUNCTION("IF(
  $A463 = """",
  """",
  IFERROR(
    INDEX(
      FILTER(
        '{INDEX} Tour Pricing History'!$A:$ZZ,
        '{INDEX} Tour Pricing History'!$4:$4 = ""Current Discounted Tour Cost""
      ),
      MATCH($A463, '{INDEX} Tour Pricing History'!$A:$A"&amp;", 0)
    ),
    """"
  )
)
"),"")</f>
        <v/>
      </c>
      <c r="N463" s="214" t="str">
        <f>IFERROR(__xludf.DUMMYFUNCTION("IF(
  $A463 = """",
  """",
  IFERROR(
    INDEX(
      FILTER(
        '{INDEX} Tour Pricing History'!$A:$ZZ,
        '{INDEX} Tour Pricing History'!$4:$4 = ""Current Reservation Fee""
      ),
      MATCH($A463, '{INDEX} Tour Pricing History'!$A:$A, 0)
"&amp;"    ),
    """"
  )
)
"),"")</f>
        <v/>
      </c>
      <c r="O463" s="216"/>
    </row>
    <row r="464">
      <c r="A464" s="216"/>
      <c r="B464" s="223"/>
      <c r="C464" s="216"/>
      <c r="D464" s="224"/>
      <c r="E464" s="225"/>
      <c r="F464" s="216"/>
      <c r="G464" s="226"/>
      <c r="H464" s="227"/>
      <c r="I464" s="226"/>
      <c r="J464" s="226"/>
      <c r="K464" s="213"/>
      <c r="L464" s="214" t="str">
        <f>IFERROR(__xludf.DUMMYFUNCTION("IF(
  $A464 = """",
  """",
  IFERROR(
    INDEX(
      FILTER(
        '{INDEX} Tour Pricing History'!$A:$ZZ,
        '{INDEX} Tour Pricing History'!$4:$4 = ""Current Original Tour Cost""
      ),
      MATCH($A464, '{INDEX} Tour Pricing History'!$A:$A, "&amp;"0)
    ),
    """"
  )
)
"),"")</f>
        <v/>
      </c>
      <c r="M464" s="215" t="str">
        <f>IFERROR(__xludf.DUMMYFUNCTION("IF(
  $A464 = """",
  """",
  IFERROR(
    INDEX(
      FILTER(
        '{INDEX} Tour Pricing History'!$A:$ZZ,
        '{INDEX} Tour Pricing History'!$4:$4 = ""Current Discounted Tour Cost""
      ),
      MATCH($A464, '{INDEX} Tour Pricing History'!$A:$A"&amp;", 0)
    ),
    """"
  )
)
"),"")</f>
        <v/>
      </c>
      <c r="N464" s="214" t="str">
        <f>IFERROR(__xludf.DUMMYFUNCTION("IF(
  $A464 = """",
  """",
  IFERROR(
    INDEX(
      FILTER(
        '{INDEX} Tour Pricing History'!$A:$ZZ,
        '{INDEX} Tour Pricing History'!$4:$4 = ""Current Reservation Fee""
      ),
      MATCH($A464, '{INDEX} Tour Pricing History'!$A:$A, 0)
"&amp;"    ),
    """"
  )
)
"),"")</f>
        <v/>
      </c>
      <c r="O464" s="216"/>
    </row>
    <row r="465">
      <c r="A465" s="216"/>
      <c r="B465" s="223"/>
      <c r="C465" s="216"/>
      <c r="D465" s="224"/>
      <c r="E465" s="225"/>
      <c r="F465" s="216"/>
      <c r="G465" s="226"/>
      <c r="H465" s="227"/>
      <c r="I465" s="226"/>
      <c r="J465" s="226"/>
      <c r="K465" s="213"/>
      <c r="L465" s="214" t="str">
        <f>IFERROR(__xludf.DUMMYFUNCTION("IF(
  $A465 = """",
  """",
  IFERROR(
    INDEX(
      FILTER(
        '{INDEX} Tour Pricing History'!$A:$ZZ,
        '{INDEX} Tour Pricing History'!$4:$4 = ""Current Original Tour Cost""
      ),
      MATCH($A465, '{INDEX} Tour Pricing History'!$A:$A, "&amp;"0)
    ),
    """"
  )
)
"),"")</f>
        <v/>
      </c>
      <c r="M465" s="215" t="str">
        <f>IFERROR(__xludf.DUMMYFUNCTION("IF(
  $A465 = """",
  """",
  IFERROR(
    INDEX(
      FILTER(
        '{INDEX} Tour Pricing History'!$A:$ZZ,
        '{INDEX} Tour Pricing History'!$4:$4 = ""Current Discounted Tour Cost""
      ),
      MATCH($A465, '{INDEX} Tour Pricing History'!$A:$A"&amp;", 0)
    ),
    """"
  )
)
"),"")</f>
        <v/>
      </c>
      <c r="N465" s="214" t="str">
        <f>IFERROR(__xludf.DUMMYFUNCTION("IF(
  $A465 = """",
  """",
  IFERROR(
    INDEX(
      FILTER(
        '{INDEX} Tour Pricing History'!$A:$ZZ,
        '{INDEX} Tour Pricing History'!$4:$4 = ""Current Reservation Fee""
      ),
      MATCH($A465, '{INDEX} Tour Pricing History'!$A:$A, 0)
"&amp;"    ),
    """"
  )
)
"),"")</f>
        <v/>
      </c>
      <c r="O465" s="216"/>
    </row>
    <row r="466">
      <c r="A466" s="216"/>
      <c r="B466" s="223"/>
      <c r="C466" s="216"/>
      <c r="D466" s="224"/>
      <c r="E466" s="225"/>
      <c r="F466" s="216"/>
      <c r="G466" s="226"/>
      <c r="H466" s="227"/>
      <c r="I466" s="226"/>
      <c r="J466" s="226"/>
      <c r="K466" s="213"/>
      <c r="L466" s="214" t="str">
        <f>IFERROR(__xludf.DUMMYFUNCTION("IF(
  $A466 = """",
  """",
  IFERROR(
    INDEX(
      FILTER(
        '{INDEX} Tour Pricing History'!$A:$ZZ,
        '{INDEX} Tour Pricing History'!$4:$4 = ""Current Original Tour Cost""
      ),
      MATCH($A466, '{INDEX} Tour Pricing History'!$A:$A, "&amp;"0)
    ),
    """"
  )
)
"),"")</f>
        <v/>
      </c>
      <c r="M466" s="215" t="str">
        <f>IFERROR(__xludf.DUMMYFUNCTION("IF(
  $A466 = """",
  """",
  IFERROR(
    INDEX(
      FILTER(
        '{INDEX} Tour Pricing History'!$A:$ZZ,
        '{INDEX} Tour Pricing History'!$4:$4 = ""Current Discounted Tour Cost""
      ),
      MATCH($A466, '{INDEX} Tour Pricing History'!$A:$A"&amp;", 0)
    ),
    """"
  )
)
"),"")</f>
        <v/>
      </c>
      <c r="N466" s="214" t="str">
        <f>IFERROR(__xludf.DUMMYFUNCTION("IF(
  $A466 = """",
  """",
  IFERROR(
    INDEX(
      FILTER(
        '{INDEX} Tour Pricing History'!$A:$ZZ,
        '{INDEX} Tour Pricing History'!$4:$4 = ""Current Reservation Fee""
      ),
      MATCH($A466, '{INDEX} Tour Pricing History'!$A:$A, 0)
"&amp;"    ),
    """"
  )
)
"),"")</f>
        <v/>
      </c>
      <c r="O466" s="216"/>
    </row>
    <row r="467">
      <c r="A467" s="216"/>
      <c r="B467" s="223"/>
      <c r="C467" s="216"/>
      <c r="D467" s="224"/>
      <c r="E467" s="225"/>
      <c r="F467" s="216"/>
      <c r="G467" s="226"/>
      <c r="H467" s="227"/>
      <c r="I467" s="226"/>
      <c r="J467" s="226"/>
      <c r="K467" s="213"/>
      <c r="L467" s="214" t="str">
        <f>IFERROR(__xludf.DUMMYFUNCTION("IF(
  $A467 = """",
  """",
  IFERROR(
    INDEX(
      FILTER(
        '{INDEX} Tour Pricing History'!$A:$ZZ,
        '{INDEX} Tour Pricing History'!$4:$4 = ""Current Original Tour Cost""
      ),
      MATCH($A467, '{INDEX} Tour Pricing History'!$A:$A, "&amp;"0)
    ),
    """"
  )
)
"),"")</f>
        <v/>
      </c>
      <c r="M467" s="215" t="str">
        <f>IFERROR(__xludf.DUMMYFUNCTION("IF(
  $A467 = """",
  """",
  IFERROR(
    INDEX(
      FILTER(
        '{INDEX} Tour Pricing History'!$A:$ZZ,
        '{INDEX} Tour Pricing History'!$4:$4 = ""Current Discounted Tour Cost""
      ),
      MATCH($A467, '{INDEX} Tour Pricing History'!$A:$A"&amp;", 0)
    ),
    """"
  )
)
"),"")</f>
        <v/>
      </c>
      <c r="N467" s="214" t="str">
        <f>IFERROR(__xludf.DUMMYFUNCTION("IF(
  $A467 = """",
  """",
  IFERROR(
    INDEX(
      FILTER(
        '{INDEX} Tour Pricing History'!$A:$ZZ,
        '{INDEX} Tour Pricing History'!$4:$4 = ""Current Reservation Fee""
      ),
      MATCH($A467, '{INDEX} Tour Pricing History'!$A:$A, 0)
"&amp;"    ),
    """"
  )
)
"),"")</f>
        <v/>
      </c>
      <c r="O467" s="216"/>
    </row>
    <row r="468">
      <c r="A468" s="216"/>
      <c r="B468" s="223"/>
      <c r="C468" s="216"/>
      <c r="D468" s="224"/>
      <c r="E468" s="225"/>
      <c r="F468" s="216"/>
      <c r="G468" s="226"/>
      <c r="H468" s="227"/>
      <c r="I468" s="226"/>
      <c r="J468" s="226"/>
      <c r="K468" s="213"/>
      <c r="L468" s="214" t="str">
        <f>IFERROR(__xludf.DUMMYFUNCTION("IF(
  $A468 = """",
  """",
  IFERROR(
    INDEX(
      FILTER(
        '{INDEX} Tour Pricing History'!$A:$ZZ,
        '{INDEX} Tour Pricing History'!$4:$4 = ""Current Original Tour Cost""
      ),
      MATCH($A468, '{INDEX} Tour Pricing History'!$A:$A, "&amp;"0)
    ),
    """"
  )
)
"),"")</f>
        <v/>
      </c>
      <c r="M468" s="215" t="str">
        <f>IFERROR(__xludf.DUMMYFUNCTION("IF(
  $A468 = """",
  """",
  IFERROR(
    INDEX(
      FILTER(
        '{INDEX} Tour Pricing History'!$A:$ZZ,
        '{INDEX} Tour Pricing History'!$4:$4 = ""Current Discounted Tour Cost""
      ),
      MATCH($A468, '{INDEX} Tour Pricing History'!$A:$A"&amp;", 0)
    ),
    """"
  )
)
"),"")</f>
        <v/>
      </c>
      <c r="N468" s="214" t="str">
        <f>IFERROR(__xludf.DUMMYFUNCTION("IF(
  $A468 = """",
  """",
  IFERROR(
    INDEX(
      FILTER(
        '{INDEX} Tour Pricing History'!$A:$ZZ,
        '{INDEX} Tour Pricing History'!$4:$4 = ""Current Reservation Fee""
      ),
      MATCH($A468, '{INDEX} Tour Pricing History'!$A:$A, 0)
"&amp;"    ),
    """"
  )
)
"),"")</f>
        <v/>
      </c>
      <c r="O468" s="216"/>
    </row>
    <row r="469">
      <c r="A469" s="216"/>
      <c r="B469" s="223"/>
      <c r="C469" s="216"/>
      <c r="D469" s="224"/>
      <c r="E469" s="225"/>
      <c r="F469" s="216"/>
      <c r="G469" s="226"/>
      <c r="H469" s="227"/>
      <c r="I469" s="226"/>
      <c r="J469" s="226"/>
      <c r="K469" s="213"/>
      <c r="L469" s="214" t="str">
        <f>IFERROR(__xludf.DUMMYFUNCTION("IF(
  $A469 = """",
  """",
  IFERROR(
    INDEX(
      FILTER(
        '{INDEX} Tour Pricing History'!$A:$ZZ,
        '{INDEX} Tour Pricing History'!$4:$4 = ""Current Original Tour Cost""
      ),
      MATCH($A469, '{INDEX} Tour Pricing History'!$A:$A, "&amp;"0)
    ),
    """"
  )
)
"),"")</f>
        <v/>
      </c>
      <c r="M469" s="215" t="str">
        <f>IFERROR(__xludf.DUMMYFUNCTION("IF(
  $A469 = """",
  """",
  IFERROR(
    INDEX(
      FILTER(
        '{INDEX} Tour Pricing History'!$A:$ZZ,
        '{INDEX} Tour Pricing History'!$4:$4 = ""Current Discounted Tour Cost""
      ),
      MATCH($A469, '{INDEX} Tour Pricing History'!$A:$A"&amp;", 0)
    ),
    """"
  )
)
"),"")</f>
        <v/>
      </c>
      <c r="N469" s="214" t="str">
        <f>IFERROR(__xludf.DUMMYFUNCTION("IF(
  $A469 = """",
  """",
  IFERROR(
    INDEX(
      FILTER(
        '{INDEX} Tour Pricing History'!$A:$ZZ,
        '{INDEX} Tour Pricing History'!$4:$4 = ""Current Reservation Fee""
      ),
      MATCH($A469, '{INDEX} Tour Pricing History'!$A:$A, 0)
"&amp;"    ),
    """"
  )
)
"),"")</f>
        <v/>
      </c>
      <c r="O469" s="216"/>
    </row>
    <row r="470">
      <c r="A470" s="216"/>
      <c r="B470" s="223"/>
      <c r="C470" s="216"/>
      <c r="D470" s="224"/>
      <c r="E470" s="225"/>
      <c r="F470" s="216"/>
      <c r="G470" s="226"/>
      <c r="H470" s="227"/>
      <c r="I470" s="226"/>
      <c r="J470" s="226"/>
      <c r="K470" s="213"/>
      <c r="L470" s="214" t="str">
        <f>IFERROR(__xludf.DUMMYFUNCTION("IF(
  $A470 = """",
  """",
  IFERROR(
    INDEX(
      FILTER(
        '{INDEX} Tour Pricing History'!$A:$ZZ,
        '{INDEX} Tour Pricing History'!$4:$4 = ""Current Original Tour Cost""
      ),
      MATCH($A470, '{INDEX} Tour Pricing History'!$A:$A, "&amp;"0)
    ),
    """"
  )
)
"),"")</f>
        <v/>
      </c>
      <c r="M470" s="215" t="str">
        <f>IFERROR(__xludf.DUMMYFUNCTION("IF(
  $A470 = """",
  """",
  IFERROR(
    INDEX(
      FILTER(
        '{INDEX} Tour Pricing History'!$A:$ZZ,
        '{INDEX} Tour Pricing History'!$4:$4 = ""Current Discounted Tour Cost""
      ),
      MATCH($A470, '{INDEX} Tour Pricing History'!$A:$A"&amp;", 0)
    ),
    """"
  )
)
"),"")</f>
        <v/>
      </c>
      <c r="N470" s="214" t="str">
        <f>IFERROR(__xludf.DUMMYFUNCTION("IF(
  $A470 = """",
  """",
  IFERROR(
    INDEX(
      FILTER(
        '{INDEX} Tour Pricing History'!$A:$ZZ,
        '{INDEX} Tour Pricing History'!$4:$4 = ""Current Reservation Fee""
      ),
      MATCH($A470, '{INDEX} Tour Pricing History'!$A:$A, 0)
"&amp;"    ),
    """"
  )
)
"),"")</f>
        <v/>
      </c>
      <c r="O470" s="216"/>
    </row>
    <row r="471">
      <c r="A471" s="216"/>
      <c r="B471" s="223"/>
      <c r="C471" s="216"/>
      <c r="D471" s="224"/>
      <c r="E471" s="225"/>
      <c r="F471" s="216"/>
      <c r="G471" s="226"/>
      <c r="H471" s="227"/>
      <c r="I471" s="226"/>
      <c r="J471" s="226"/>
      <c r="K471" s="213"/>
      <c r="L471" s="214" t="str">
        <f>IFERROR(__xludf.DUMMYFUNCTION("IF(
  $A471 = """",
  """",
  IFERROR(
    INDEX(
      FILTER(
        '{INDEX} Tour Pricing History'!$A:$ZZ,
        '{INDEX} Tour Pricing History'!$4:$4 = ""Current Original Tour Cost""
      ),
      MATCH($A471, '{INDEX} Tour Pricing History'!$A:$A, "&amp;"0)
    ),
    """"
  )
)
"),"")</f>
        <v/>
      </c>
      <c r="M471" s="215" t="str">
        <f>IFERROR(__xludf.DUMMYFUNCTION("IF(
  $A471 = """",
  """",
  IFERROR(
    INDEX(
      FILTER(
        '{INDEX} Tour Pricing History'!$A:$ZZ,
        '{INDEX} Tour Pricing History'!$4:$4 = ""Current Discounted Tour Cost""
      ),
      MATCH($A471, '{INDEX} Tour Pricing History'!$A:$A"&amp;", 0)
    ),
    """"
  )
)
"),"")</f>
        <v/>
      </c>
      <c r="N471" s="214" t="str">
        <f>IFERROR(__xludf.DUMMYFUNCTION("IF(
  $A471 = """",
  """",
  IFERROR(
    INDEX(
      FILTER(
        '{INDEX} Tour Pricing History'!$A:$ZZ,
        '{INDEX} Tour Pricing History'!$4:$4 = ""Current Reservation Fee""
      ),
      MATCH($A471, '{INDEX} Tour Pricing History'!$A:$A, 0)
"&amp;"    ),
    """"
  )
)
"),"")</f>
        <v/>
      </c>
      <c r="O471" s="216"/>
    </row>
    <row r="472">
      <c r="A472" s="216"/>
      <c r="B472" s="223"/>
      <c r="C472" s="216"/>
      <c r="D472" s="224"/>
      <c r="E472" s="225"/>
      <c r="F472" s="216"/>
      <c r="G472" s="226"/>
      <c r="H472" s="227"/>
      <c r="I472" s="226"/>
      <c r="J472" s="226"/>
      <c r="K472" s="213"/>
      <c r="L472" s="214" t="str">
        <f>IFERROR(__xludf.DUMMYFUNCTION("IF(
  $A472 = """",
  """",
  IFERROR(
    INDEX(
      FILTER(
        '{INDEX} Tour Pricing History'!$A:$ZZ,
        '{INDEX} Tour Pricing History'!$4:$4 = ""Current Original Tour Cost""
      ),
      MATCH($A472, '{INDEX} Tour Pricing History'!$A:$A, "&amp;"0)
    ),
    """"
  )
)
"),"")</f>
        <v/>
      </c>
      <c r="M472" s="215" t="str">
        <f>IFERROR(__xludf.DUMMYFUNCTION("IF(
  $A472 = """",
  """",
  IFERROR(
    INDEX(
      FILTER(
        '{INDEX} Tour Pricing History'!$A:$ZZ,
        '{INDEX} Tour Pricing History'!$4:$4 = ""Current Discounted Tour Cost""
      ),
      MATCH($A472, '{INDEX} Tour Pricing History'!$A:$A"&amp;", 0)
    ),
    """"
  )
)
"),"")</f>
        <v/>
      </c>
      <c r="N472" s="214" t="str">
        <f>IFERROR(__xludf.DUMMYFUNCTION("IF(
  $A472 = """",
  """",
  IFERROR(
    INDEX(
      FILTER(
        '{INDEX} Tour Pricing History'!$A:$ZZ,
        '{INDEX} Tour Pricing History'!$4:$4 = ""Current Reservation Fee""
      ),
      MATCH($A472, '{INDEX} Tour Pricing History'!$A:$A, 0)
"&amp;"    ),
    """"
  )
)
"),"")</f>
        <v/>
      </c>
      <c r="O472" s="216"/>
    </row>
    <row r="473">
      <c r="A473" s="216"/>
      <c r="B473" s="223"/>
      <c r="C473" s="216"/>
      <c r="D473" s="224"/>
      <c r="E473" s="225"/>
      <c r="F473" s="216"/>
      <c r="G473" s="226"/>
      <c r="H473" s="227"/>
      <c r="I473" s="226"/>
      <c r="J473" s="226"/>
      <c r="K473" s="213"/>
      <c r="L473" s="214" t="str">
        <f>IFERROR(__xludf.DUMMYFUNCTION("IF(
  $A473 = """",
  """",
  IFERROR(
    INDEX(
      FILTER(
        '{INDEX} Tour Pricing History'!$A:$ZZ,
        '{INDEX} Tour Pricing History'!$4:$4 = ""Current Original Tour Cost""
      ),
      MATCH($A473, '{INDEX} Tour Pricing History'!$A:$A, "&amp;"0)
    ),
    """"
  )
)
"),"")</f>
        <v/>
      </c>
      <c r="M473" s="215" t="str">
        <f>IFERROR(__xludf.DUMMYFUNCTION("IF(
  $A473 = """",
  """",
  IFERROR(
    INDEX(
      FILTER(
        '{INDEX} Tour Pricing History'!$A:$ZZ,
        '{INDEX} Tour Pricing History'!$4:$4 = ""Current Discounted Tour Cost""
      ),
      MATCH($A473, '{INDEX} Tour Pricing History'!$A:$A"&amp;", 0)
    ),
    """"
  )
)
"),"")</f>
        <v/>
      </c>
      <c r="N473" s="214" t="str">
        <f>IFERROR(__xludf.DUMMYFUNCTION("IF(
  $A473 = """",
  """",
  IFERROR(
    INDEX(
      FILTER(
        '{INDEX} Tour Pricing History'!$A:$ZZ,
        '{INDEX} Tour Pricing History'!$4:$4 = ""Current Reservation Fee""
      ),
      MATCH($A473, '{INDEX} Tour Pricing History'!$A:$A, 0)
"&amp;"    ),
    """"
  )
)
"),"")</f>
        <v/>
      </c>
      <c r="O473" s="216"/>
    </row>
    <row r="474">
      <c r="A474" s="216"/>
      <c r="B474" s="223"/>
      <c r="C474" s="216"/>
      <c r="D474" s="224"/>
      <c r="E474" s="225"/>
      <c r="F474" s="216"/>
      <c r="G474" s="226"/>
      <c r="H474" s="227"/>
      <c r="I474" s="226"/>
      <c r="J474" s="226"/>
      <c r="K474" s="213"/>
      <c r="L474" s="214" t="str">
        <f>IFERROR(__xludf.DUMMYFUNCTION("IF(
  $A474 = """",
  """",
  IFERROR(
    INDEX(
      FILTER(
        '{INDEX} Tour Pricing History'!$A:$ZZ,
        '{INDEX} Tour Pricing History'!$4:$4 = ""Current Original Tour Cost""
      ),
      MATCH($A474, '{INDEX} Tour Pricing History'!$A:$A, "&amp;"0)
    ),
    """"
  )
)
"),"")</f>
        <v/>
      </c>
      <c r="M474" s="215" t="str">
        <f>IFERROR(__xludf.DUMMYFUNCTION("IF(
  $A474 = """",
  """",
  IFERROR(
    INDEX(
      FILTER(
        '{INDEX} Tour Pricing History'!$A:$ZZ,
        '{INDEX} Tour Pricing History'!$4:$4 = ""Current Discounted Tour Cost""
      ),
      MATCH($A474, '{INDEX} Tour Pricing History'!$A:$A"&amp;", 0)
    ),
    """"
  )
)
"),"")</f>
        <v/>
      </c>
      <c r="N474" s="214" t="str">
        <f>IFERROR(__xludf.DUMMYFUNCTION("IF(
  $A474 = """",
  """",
  IFERROR(
    INDEX(
      FILTER(
        '{INDEX} Tour Pricing History'!$A:$ZZ,
        '{INDEX} Tour Pricing History'!$4:$4 = ""Current Reservation Fee""
      ),
      MATCH($A474, '{INDEX} Tour Pricing History'!$A:$A, 0)
"&amp;"    ),
    """"
  )
)
"),"")</f>
        <v/>
      </c>
      <c r="O474" s="216"/>
    </row>
    <row r="475">
      <c r="A475" s="216"/>
      <c r="B475" s="223"/>
      <c r="C475" s="216"/>
      <c r="D475" s="224"/>
      <c r="E475" s="225"/>
      <c r="F475" s="216"/>
      <c r="G475" s="226"/>
      <c r="H475" s="227"/>
      <c r="I475" s="226"/>
      <c r="J475" s="226"/>
      <c r="K475" s="213"/>
      <c r="L475" s="214" t="str">
        <f>IFERROR(__xludf.DUMMYFUNCTION("IF(
  $A475 = """",
  """",
  IFERROR(
    INDEX(
      FILTER(
        '{INDEX} Tour Pricing History'!$A:$ZZ,
        '{INDEX} Tour Pricing History'!$4:$4 = ""Current Original Tour Cost""
      ),
      MATCH($A475, '{INDEX} Tour Pricing History'!$A:$A, "&amp;"0)
    ),
    """"
  )
)
"),"")</f>
        <v/>
      </c>
      <c r="M475" s="215" t="str">
        <f>IFERROR(__xludf.DUMMYFUNCTION("IF(
  $A475 = """",
  """",
  IFERROR(
    INDEX(
      FILTER(
        '{INDEX} Tour Pricing History'!$A:$ZZ,
        '{INDEX} Tour Pricing History'!$4:$4 = ""Current Discounted Tour Cost""
      ),
      MATCH($A475, '{INDEX} Tour Pricing History'!$A:$A"&amp;", 0)
    ),
    """"
  )
)
"),"")</f>
        <v/>
      </c>
      <c r="N475" s="214" t="str">
        <f>IFERROR(__xludf.DUMMYFUNCTION("IF(
  $A475 = """",
  """",
  IFERROR(
    INDEX(
      FILTER(
        '{INDEX} Tour Pricing History'!$A:$ZZ,
        '{INDEX} Tour Pricing History'!$4:$4 = ""Current Reservation Fee""
      ),
      MATCH($A475, '{INDEX} Tour Pricing History'!$A:$A, 0)
"&amp;"    ),
    """"
  )
)
"),"")</f>
        <v/>
      </c>
      <c r="O475" s="216"/>
    </row>
    <row r="476">
      <c r="A476" s="216"/>
      <c r="B476" s="223"/>
      <c r="C476" s="216"/>
      <c r="D476" s="224"/>
      <c r="E476" s="225"/>
      <c r="F476" s="216"/>
      <c r="G476" s="226"/>
      <c r="H476" s="227"/>
      <c r="I476" s="226"/>
      <c r="J476" s="226"/>
      <c r="K476" s="213"/>
      <c r="L476" s="214" t="str">
        <f>IFERROR(__xludf.DUMMYFUNCTION("IF(
  $A476 = """",
  """",
  IFERROR(
    INDEX(
      FILTER(
        '{INDEX} Tour Pricing History'!$A:$ZZ,
        '{INDEX} Tour Pricing History'!$4:$4 = ""Current Original Tour Cost""
      ),
      MATCH($A476, '{INDEX} Tour Pricing History'!$A:$A, "&amp;"0)
    ),
    """"
  )
)
"),"")</f>
        <v/>
      </c>
      <c r="M476" s="215" t="str">
        <f>IFERROR(__xludf.DUMMYFUNCTION("IF(
  $A476 = """",
  """",
  IFERROR(
    INDEX(
      FILTER(
        '{INDEX} Tour Pricing History'!$A:$ZZ,
        '{INDEX} Tour Pricing History'!$4:$4 = ""Current Discounted Tour Cost""
      ),
      MATCH($A476, '{INDEX} Tour Pricing History'!$A:$A"&amp;", 0)
    ),
    """"
  )
)
"),"")</f>
        <v/>
      </c>
      <c r="N476" s="214" t="str">
        <f>IFERROR(__xludf.DUMMYFUNCTION("IF(
  $A476 = """",
  """",
  IFERROR(
    INDEX(
      FILTER(
        '{INDEX} Tour Pricing History'!$A:$ZZ,
        '{INDEX} Tour Pricing History'!$4:$4 = ""Current Reservation Fee""
      ),
      MATCH($A476, '{INDEX} Tour Pricing History'!$A:$A, 0)
"&amp;"    ),
    """"
  )
)
"),"")</f>
        <v/>
      </c>
      <c r="O476" s="216"/>
    </row>
    <row r="477">
      <c r="A477" s="216"/>
      <c r="B477" s="223"/>
      <c r="C477" s="216"/>
      <c r="D477" s="224"/>
      <c r="E477" s="225"/>
      <c r="F477" s="216"/>
      <c r="G477" s="226"/>
      <c r="H477" s="227"/>
      <c r="I477" s="226"/>
      <c r="J477" s="226"/>
      <c r="K477" s="213"/>
      <c r="L477" s="214" t="str">
        <f>IFERROR(__xludf.DUMMYFUNCTION("IF(
  $A477 = """",
  """",
  IFERROR(
    INDEX(
      FILTER(
        '{INDEX} Tour Pricing History'!$A:$ZZ,
        '{INDEX} Tour Pricing History'!$4:$4 = ""Current Original Tour Cost""
      ),
      MATCH($A477, '{INDEX} Tour Pricing History'!$A:$A, "&amp;"0)
    ),
    """"
  )
)
"),"")</f>
        <v/>
      </c>
      <c r="M477" s="215" t="str">
        <f>IFERROR(__xludf.DUMMYFUNCTION("IF(
  $A477 = """",
  """",
  IFERROR(
    INDEX(
      FILTER(
        '{INDEX} Tour Pricing History'!$A:$ZZ,
        '{INDEX} Tour Pricing History'!$4:$4 = ""Current Discounted Tour Cost""
      ),
      MATCH($A477, '{INDEX} Tour Pricing History'!$A:$A"&amp;", 0)
    ),
    """"
  )
)
"),"")</f>
        <v/>
      </c>
      <c r="N477" s="214" t="str">
        <f>IFERROR(__xludf.DUMMYFUNCTION("IF(
  $A477 = """",
  """",
  IFERROR(
    INDEX(
      FILTER(
        '{INDEX} Tour Pricing History'!$A:$ZZ,
        '{INDEX} Tour Pricing History'!$4:$4 = ""Current Reservation Fee""
      ),
      MATCH($A477, '{INDEX} Tour Pricing History'!$A:$A, 0)
"&amp;"    ),
    """"
  )
)
"),"")</f>
        <v/>
      </c>
      <c r="O477" s="216"/>
    </row>
    <row r="478">
      <c r="A478" s="216"/>
      <c r="B478" s="223"/>
      <c r="C478" s="216"/>
      <c r="D478" s="224"/>
      <c r="E478" s="225"/>
      <c r="F478" s="216"/>
      <c r="G478" s="226"/>
      <c r="H478" s="227"/>
      <c r="I478" s="226"/>
      <c r="J478" s="226"/>
      <c r="K478" s="213"/>
      <c r="L478" s="214" t="str">
        <f>IFERROR(__xludf.DUMMYFUNCTION("IF(
  $A478 = """",
  """",
  IFERROR(
    INDEX(
      FILTER(
        '{INDEX} Tour Pricing History'!$A:$ZZ,
        '{INDEX} Tour Pricing History'!$4:$4 = ""Current Original Tour Cost""
      ),
      MATCH($A478, '{INDEX} Tour Pricing History'!$A:$A, "&amp;"0)
    ),
    """"
  )
)
"),"")</f>
        <v/>
      </c>
      <c r="M478" s="215" t="str">
        <f>IFERROR(__xludf.DUMMYFUNCTION("IF(
  $A478 = """",
  """",
  IFERROR(
    INDEX(
      FILTER(
        '{INDEX} Tour Pricing History'!$A:$ZZ,
        '{INDEX} Tour Pricing History'!$4:$4 = ""Current Discounted Tour Cost""
      ),
      MATCH($A478, '{INDEX} Tour Pricing History'!$A:$A"&amp;", 0)
    ),
    """"
  )
)
"),"")</f>
        <v/>
      </c>
      <c r="N478" s="214" t="str">
        <f>IFERROR(__xludf.DUMMYFUNCTION("IF(
  $A478 = """",
  """",
  IFERROR(
    INDEX(
      FILTER(
        '{INDEX} Tour Pricing History'!$A:$ZZ,
        '{INDEX} Tour Pricing History'!$4:$4 = ""Current Reservation Fee""
      ),
      MATCH($A478, '{INDEX} Tour Pricing History'!$A:$A, 0)
"&amp;"    ),
    """"
  )
)
"),"")</f>
        <v/>
      </c>
      <c r="O478" s="216"/>
    </row>
    <row r="479">
      <c r="A479" s="216"/>
      <c r="B479" s="223"/>
      <c r="C479" s="216"/>
      <c r="D479" s="224"/>
      <c r="E479" s="225"/>
      <c r="F479" s="216"/>
      <c r="G479" s="226"/>
      <c r="H479" s="227"/>
      <c r="I479" s="226"/>
      <c r="J479" s="226"/>
      <c r="K479" s="213"/>
      <c r="L479" s="214" t="str">
        <f>IFERROR(__xludf.DUMMYFUNCTION("IF(
  $A479 = """",
  """",
  IFERROR(
    INDEX(
      FILTER(
        '{INDEX} Tour Pricing History'!$A:$ZZ,
        '{INDEX} Tour Pricing History'!$4:$4 = ""Current Original Tour Cost""
      ),
      MATCH($A479, '{INDEX} Tour Pricing History'!$A:$A, "&amp;"0)
    ),
    """"
  )
)
"),"")</f>
        <v/>
      </c>
      <c r="M479" s="215" t="str">
        <f>IFERROR(__xludf.DUMMYFUNCTION("IF(
  $A479 = """",
  """",
  IFERROR(
    INDEX(
      FILTER(
        '{INDEX} Tour Pricing History'!$A:$ZZ,
        '{INDEX} Tour Pricing History'!$4:$4 = ""Current Discounted Tour Cost""
      ),
      MATCH($A479, '{INDEX} Tour Pricing History'!$A:$A"&amp;", 0)
    ),
    """"
  )
)
"),"")</f>
        <v/>
      </c>
      <c r="N479" s="214" t="str">
        <f>IFERROR(__xludf.DUMMYFUNCTION("IF(
  $A479 = """",
  """",
  IFERROR(
    INDEX(
      FILTER(
        '{INDEX} Tour Pricing History'!$A:$ZZ,
        '{INDEX} Tour Pricing History'!$4:$4 = ""Current Reservation Fee""
      ),
      MATCH($A479, '{INDEX} Tour Pricing History'!$A:$A, 0)
"&amp;"    ),
    """"
  )
)
"),"")</f>
        <v/>
      </c>
      <c r="O479" s="216"/>
    </row>
    <row r="480">
      <c r="A480" s="216"/>
      <c r="B480" s="223"/>
      <c r="C480" s="216"/>
      <c r="D480" s="224"/>
      <c r="E480" s="225"/>
      <c r="F480" s="216"/>
      <c r="G480" s="226"/>
      <c r="H480" s="227"/>
      <c r="I480" s="226"/>
      <c r="J480" s="226"/>
      <c r="K480" s="213"/>
      <c r="L480" s="214" t="str">
        <f>IFERROR(__xludf.DUMMYFUNCTION("IF(
  $A480 = """",
  """",
  IFERROR(
    INDEX(
      FILTER(
        '{INDEX} Tour Pricing History'!$A:$ZZ,
        '{INDEX} Tour Pricing History'!$4:$4 = ""Current Original Tour Cost""
      ),
      MATCH($A480, '{INDEX} Tour Pricing History'!$A:$A, "&amp;"0)
    ),
    """"
  )
)
"),"")</f>
        <v/>
      </c>
      <c r="M480" s="215" t="str">
        <f>IFERROR(__xludf.DUMMYFUNCTION("IF(
  $A480 = """",
  """",
  IFERROR(
    INDEX(
      FILTER(
        '{INDEX} Tour Pricing History'!$A:$ZZ,
        '{INDEX} Tour Pricing History'!$4:$4 = ""Current Discounted Tour Cost""
      ),
      MATCH($A480, '{INDEX} Tour Pricing History'!$A:$A"&amp;", 0)
    ),
    """"
  )
)
"),"")</f>
        <v/>
      </c>
      <c r="N480" s="214" t="str">
        <f>IFERROR(__xludf.DUMMYFUNCTION("IF(
  $A480 = """",
  """",
  IFERROR(
    INDEX(
      FILTER(
        '{INDEX} Tour Pricing History'!$A:$ZZ,
        '{INDEX} Tour Pricing History'!$4:$4 = ""Current Reservation Fee""
      ),
      MATCH($A480, '{INDEX} Tour Pricing History'!$A:$A, 0)
"&amp;"    ),
    """"
  )
)
"),"")</f>
        <v/>
      </c>
      <c r="O480" s="216"/>
    </row>
    <row r="481">
      <c r="A481" s="216"/>
      <c r="B481" s="223"/>
      <c r="C481" s="216"/>
      <c r="D481" s="224"/>
      <c r="E481" s="225"/>
      <c r="F481" s="216"/>
      <c r="G481" s="226"/>
      <c r="H481" s="227"/>
      <c r="I481" s="226"/>
      <c r="J481" s="226"/>
      <c r="K481" s="213"/>
      <c r="L481" s="214" t="str">
        <f>IFERROR(__xludf.DUMMYFUNCTION("IF(
  $A481 = """",
  """",
  IFERROR(
    INDEX(
      FILTER(
        '{INDEX} Tour Pricing History'!$A:$ZZ,
        '{INDEX} Tour Pricing History'!$4:$4 = ""Current Original Tour Cost""
      ),
      MATCH($A481, '{INDEX} Tour Pricing History'!$A:$A, "&amp;"0)
    ),
    """"
  )
)
"),"")</f>
        <v/>
      </c>
      <c r="M481" s="215" t="str">
        <f>IFERROR(__xludf.DUMMYFUNCTION("IF(
  $A481 = """",
  """",
  IFERROR(
    INDEX(
      FILTER(
        '{INDEX} Tour Pricing History'!$A:$ZZ,
        '{INDEX} Tour Pricing History'!$4:$4 = ""Current Discounted Tour Cost""
      ),
      MATCH($A481, '{INDEX} Tour Pricing History'!$A:$A"&amp;", 0)
    ),
    """"
  )
)
"),"")</f>
        <v/>
      </c>
      <c r="N481" s="214" t="str">
        <f>IFERROR(__xludf.DUMMYFUNCTION("IF(
  $A481 = """",
  """",
  IFERROR(
    INDEX(
      FILTER(
        '{INDEX} Tour Pricing History'!$A:$ZZ,
        '{INDEX} Tour Pricing History'!$4:$4 = ""Current Reservation Fee""
      ),
      MATCH($A481, '{INDEX} Tour Pricing History'!$A:$A, 0)
"&amp;"    ),
    """"
  )
)
"),"")</f>
        <v/>
      </c>
      <c r="O481" s="216"/>
    </row>
    <row r="482">
      <c r="A482" s="216"/>
      <c r="B482" s="223"/>
      <c r="C482" s="216"/>
      <c r="D482" s="224"/>
      <c r="E482" s="225"/>
      <c r="F482" s="216"/>
      <c r="G482" s="226"/>
      <c r="H482" s="227"/>
      <c r="I482" s="226"/>
      <c r="J482" s="226"/>
      <c r="K482" s="213"/>
      <c r="L482" s="214" t="str">
        <f>IFERROR(__xludf.DUMMYFUNCTION("IF(
  $A482 = """",
  """",
  IFERROR(
    INDEX(
      FILTER(
        '{INDEX} Tour Pricing History'!$A:$ZZ,
        '{INDEX} Tour Pricing History'!$4:$4 = ""Current Original Tour Cost""
      ),
      MATCH($A482, '{INDEX} Tour Pricing History'!$A:$A, "&amp;"0)
    ),
    """"
  )
)
"),"")</f>
        <v/>
      </c>
      <c r="M482" s="215" t="str">
        <f>IFERROR(__xludf.DUMMYFUNCTION("IF(
  $A482 = """",
  """",
  IFERROR(
    INDEX(
      FILTER(
        '{INDEX} Tour Pricing History'!$A:$ZZ,
        '{INDEX} Tour Pricing History'!$4:$4 = ""Current Discounted Tour Cost""
      ),
      MATCH($A482, '{INDEX} Tour Pricing History'!$A:$A"&amp;", 0)
    ),
    """"
  )
)
"),"")</f>
        <v/>
      </c>
      <c r="N482" s="214" t="str">
        <f>IFERROR(__xludf.DUMMYFUNCTION("IF(
  $A482 = """",
  """",
  IFERROR(
    INDEX(
      FILTER(
        '{INDEX} Tour Pricing History'!$A:$ZZ,
        '{INDEX} Tour Pricing History'!$4:$4 = ""Current Reservation Fee""
      ),
      MATCH($A482, '{INDEX} Tour Pricing History'!$A:$A, 0)
"&amp;"    ),
    """"
  )
)
"),"")</f>
        <v/>
      </c>
      <c r="O482" s="216"/>
    </row>
    <row r="483">
      <c r="A483" s="216"/>
      <c r="B483" s="223"/>
      <c r="C483" s="216"/>
      <c r="D483" s="224"/>
      <c r="E483" s="225"/>
      <c r="F483" s="216"/>
      <c r="G483" s="226"/>
      <c r="H483" s="227"/>
      <c r="I483" s="226"/>
      <c r="J483" s="226"/>
      <c r="K483" s="213"/>
      <c r="L483" s="214" t="str">
        <f>IFERROR(__xludf.DUMMYFUNCTION("IF(
  $A483 = """",
  """",
  IFERROR(
    INDEX(
      FILTER(
        '{INDEX} Tour Pricing History'!$A:$ZZ,
        '{INDEX} Tour Pricing History'!$4:$4 = ""Current Original Tour Cost""
      ),
      MATCH($A483, '{INDEX} Tour Pricing History'!$A:$A, "&amp;"0)
    ),
    """"
  )
)
"),"")</f>
        <v/>
      </c>
      <c r="M483" s="215" t="str">
        <f>IFERROR(__xludf.DUMMYFUNCTION("IF(
  $A483 = """",
  """",
  IFERROR(
    INDEX(
      FILTER(
        '{INDEX} Tour Pricing History'!$A:$ZZ,
        '{INDEX} Tour Pricing History'!$4:$4 = ""Current Discounted Tour Cost""
      ),
      MATCH($A483, '{INDEX} Tour Pricing History'!$A:$A"&amp;", 0)
    ),
    """"
  )
)
"),"")</f>
        <v/>
      </c>
      <c r="N483" s="214" t="str">
        <f>IFERROR(__xludf.DUMMYFUNCTION("IF(
  $A483 = """",
  """",
  IFERROR(
    INDEX(
      FILTER(
        '{INDEX} Tour Pricing History'!$A:$ZZ,
        '{INDEX} Tour Pricing History'!$4:$4 = ""Current Reservation Fee""
      ),
      MATCH($A483, '{INDEX} Tour Pricing History'!$A:$A, 0)
"&amp;"    ),
    """"
  )
)
"),"")</f>
        <v/>
      </c>
      <c r="O483" s="216"/>
    </row>
    <row r="484">
      <c r="A484" s="216"/>
      <c r="B484" s="223"/>
      <c r="C484" s="216"/>
      <c r="D484" s="224"/>
      <c r="E484" s="225"/>
      <c r="F484" s="216"/>
      <c r="G484" s="226"/>
      <c r="H484" s="227"/>
      <c r="I484" s="226"/>
      <c r="J484" s="226"/>
      <c r="K484" s="213"/>
      <c r="L484" s="214" t="str">
        <f>IFERROR(__xludf.DUMMYFUNCTION("IF(
  $A484 = """",
  """",
  IFERROR(
    INDEX(
      FILTER(
        '{INDEX} Tour Pricing History'!$A:$ZZ,
        '{INDEX} Tour Pricing History'!$4:$4 = ""Current Original Tour Cost""
      ),
      MATCH($A484, '{INDEX} Tour Pricing History'!$A:$A, "&amp;"0)
    ),
    """"
  )
)
"),"")</f>
        <v/>
      </c>
      <c r="M484" s="215" t="str">
        <f>IFERROR(__xludf.DUMMYFUNCTION("IF(
  $A484 = """",
  """",
  IFERROR(
    INDEX(
      FILTER(
        '{INDEX} Tour Pricing History'!$A:$ZZ,
        '{INDEX} Tour Pricing History'!$4:$4 = ""Current Discounted Tour Cost""
      ),
      MATCH($A484, '{INDEX} Tour Pricing History'!$A:$A"&amp;", 0)
    ),
    """"
  )
)
"),"")</f>
        <v/>
      </c>
      <c r="N484" s="214" t="str">
        <f>IFERROR(__xludf.DUMMYFUNCTION("IF(
  $A484 = """",
  """",
  IFERROR(
    INDEX(
      FILTER(
        '{INDEX} Tour Pricing History'!$A:$ZZ,
        '{INDEX} Tour Pricing History'!$4:$4 = ""Current Reservation Fee""
      ),
      MATCH($A484, '{INDEX} Tour Pricing History'!$A:$A, 0)
"&amp;"    ),
    """"
  )
)
"),"")</f>
        <v/>
      </c>
      <c r="O484" s="216"/>
    </row>
    <row r="485">
      <c r="A485" s="216"/>
      <c r="B485" s="223"/>
      <c r="C485" s="216"/>
      <c r="D485" s="224"/>
      <c r="E485" s="225"/>
      <c r="F485" s="216"/>
      <c r="G485" s="226"/>
      <c r="H485" s="227"/>
      <c r="I485" s="226"/>
      <c r="J485" s="226"/>
      <c r="K485" s="213"/>
      <c r="L485" s="214" t="str">
        <f>IFERROR(__xludf.DUMMYFUNCTION("IF(
  $A485 = """",
  """",
  IFERROR(
    INDEX(
      FILTER(
        '{INDEX} Tour Pricing History'!$A:$ZZ,
        '{INDEX} Tour Pricing History'!$4:$4 = ""Current Original Tour Cost""
      ),
      MATCH($A485, '{INDEX} Tour Pricing History'!$A:$A, "&amp;"0)
    ),
    """"
  )
)
"),"")</f>
        <v/>
      </c>
      <c r="M485" s="215" t="str">
        <f>IFERROR(__xludf.DUMMYFUNCTION("IF(
  $A485 = """",
  """",
  IFERROR(
    INDEX(
      FILTER(
        '{INDEX} Tour Pricing History'!$A:$ZZ,
        '{INDEX} Tour Pricing History'!$4:$4 = ""Current Discounted Tour Cost""
      ),
      MATCH($A485, '{INDEX} Tour Pricing History'!$A:$A"&amp;", 0)
    ),
    """"
  )
)
"),"")</f>
        <v/>
      </c>
      <c r="N485" s="214" t="str">
        <f>IFERROR(__xludf.DUMMYFUNCTION("IF(
  $A485 = """",
  """",
  IFERROR(
    INDEX(
      FILTER(
        '{INDEX} Tour Pricing History'!$A:$ZZ,
        '{INDEX} Tour Pricing History'!$4:$4 = ""Current Reservation Fee""
      ),
      MATCH($A485, '{INDEX} Tour Pricing History'!$A:$A, 0)
"&amp;"    ),
    """"
  )
)
"),"")</f>
        <v/>
      </c>
      <c r="O485" s="216"/>
    </row>
    <row r="486">
      <c r="A486" s="216"/>
      <c r="B486" s="223"/>
      <c r="C486" s="216"/>
      <c r="D486" s="224"/>
      <c r="E486" s="225"/>
      <c r="F486" s="216"/>
      <c r="G486" s="226"/>
      <c r="H486" s="227"/>
      <c r="I486" s="226"/>
      <c r="J486" s="226"/>
      <c r="K486" s="213"/>
      <c r="L486" s="214" t="str">
        <f>IFERROR(__xludf.DUMMYFUNCTION("IF(
  $A486 = """",
  """",
  IFERROR(
    INDEX(
      FILTER(
        '{INDEX} Tour Pricing History'!$A:$ZZ,
        '{INDEX} Tour Pricing History'!$4:$4 = ""Current Original Tour Cost""
      ),
      MATCH($A486, '{INDEX} Tour Pricing History'!$A:$A, "&amp;"0)
    ),
    """"
  )
)
"),"")</f>
        <v/>
      </c>
      <c r="M486" s="215" t="str">
        <f>IFERROR(__xludf.DUMMYFUNCTION("IF(
  $A486 = """",
  """",
  IFERROR(
    INDEX(
      FILTER(
        '{INDEX} Tour Pricing History'!$A:$ZZ,
        '{INDEX} Tour Pricing History'!$4:$4 = ""Current Discounted Tour Cost""
      ),
      MATCH($A486, '{INDEX} Tour Pricing History'!$A:$A"&amp;", 0)
    ),
    """"
  )
)
"),"")</f>
        <v/>
      </c>
      <c r="N486" s="214" t="str">
        <f>IFERROR(__xludf.DUMMYFUNCTION("IF(
  $A486 = """",
  """",
  IFERROR(
    INDEX(
      FILTER(
        '{INDEX} Tour Pricing History'!$A:$ZZ,
        '{INDEX} Tour Pricing History'!$4:$4 = ""Current Reservation Fee""
      ),
      MATCH($A486, '{INDEX} Tour Pricing History'!$A:$A, 0)
"&amp;"    ),
    """"
  )
)
"),"")</f>
        <v/>
      </c>
      <c r="O486" s="216"/>
    </row>
    <row r="487">
      <c r="A487" s="216"/>
      <c r="B487" s="223"/>
      <c r="C487" s="216"/>
      <c r="D487" s="224"/>
      <c r="E487" s="225"/>
      <c r="F487" s="216"/>
      <c r="G487" s="226"/>
      <c r="H487" s="227"/>
      <c r="I487" s="226"/>
      <c r="J487" s="226"/>
      <c r="K487" s="213"/>
      <c r="L487" s="214" t="str">
        <f>IFERROR(__xludf.DUMMYFUNCTION("IF(
  $A487 = """",
  """",
  IFERROR(
    INDEX(
      FILTER(
        '{INDEX} Tour Pricing History'!$A:$ZZ,
        '{INDEX} Tour Pricing History'!$4:$4 = ""Current Original Tour Cost""
      ),
      MATCH($A487, '{INDEX} Tour Pricing History'!$A:$A, "&amp;"0)
    ),
    """"
  )
)
"),"")</f>
        <v/>
      </c>
      <c r="M487" s="215" t="str">
        <f>IFERROR(__xludf.DUMMYFUNCTION("IF(
  $A487 = """",
  """",
  IFERROR(
    INDEX(
      FILTER(
        '{INDEX} Tour Pricing History'!$A:$ZZ,
        '{INDEX} Tour Pricing History'!$4:$4 = ""Current Discounted Tour Cost""
      ),
      MATCH($A487, '{INDEX} Tour Pricing History'!$A:$A"&amp;", 0)
    ),
    """"
  )
)
"),"")</f>
        <v/>
      </c>
      <c r="N487" s="214" t="str">
        <f>IFERROR(__xludf.DUMMYFUNCTION("IF(
  $A487 = """",
  """",
  IFERROR(
    INDEX(
      FILTER(
        '{INDEX} Tour Pricing History'!$A:$ZZ,
        '{INDEX} Tour Pricing History'!$4:$4 = ""Current Reservation Fee""
      ),
      MATCH($A487, '{INDEX} Tour Pricing History'!$A:$A, 0)
"&amp;"    ),
    """"
  )
)
"),"")</f>
        <v/>
      </c>
      <c r="O487" s="216"/>
    </row>
    <row r="488">
      <c r="A488" s="216"/>
      <c r="B488" s="223"/>
      <c r="C488" s="216"/>
      <c r="D488" s="224"/>
      <c r="E488" s="225"/>
      <c r="F488" s="216"/>
      <c r="G488" s="226"/>
      <c r="H488" s="227"/>
      <c r="I488" s="226"/>
      <c r="J488" s="226"/>
      <c r="K488" s="213"/>
      <c r="L488" s="214" t="str">
        <f>IFERROR(__xludf.DUMMYFUNCTION("IF(
  $A488 = """",
  """",
  IFERROR(
    INDEX(
      FILTER(
        '{INDEX} Tour Pricing History'!$A:$ZZ,
        '{INDEX} Tour Pricing History'!$4:$4 = ""Current Original Tour Cost""
      ),
      MATCH($A488, '{INDEX} Tour Pricing History'!$A:$A, "&amp;"0)
    ),
    """"
  )
)
"),"")</f>
        <v/>
      </c>
      <c r="M488" s="215" t="str">
        <f>IFERROR(__xludf.DUMMYFUNCTION("IF(
  $A488 = """",
  """",
  IFERROR(
    INDEX(
      FILTER(
        '{INDEX} Tour Pricing History'!$A:$ZZ,
        '{INDEX} Tour Pricing History'!$4:$4 = ""Current Discounted Tour Cost""
      ),
      MATCH($A488, '{INDEX} Tour Pricing History'!$A:$A"&amp;", 0)
    ),
    """"
  )
)
"),"")</f>
        <v/>
      </c>
      <c r="N488" s="214" t="str">
        <f>IFERROR(__xludf.DUMMYFUNCTION("IF(
  $A488 = """",
  """",
  IFERROR(
    INDEX(
      FILTER(
        '{INDEX} Tour Pricing History'!$A:$ZZ,
        '{INDEX} Tour Pricing History'!$4:$4 = ""Current Reservation Fee""
      ),
      MATCH($A488, '{INDEX} Tour Pricing History'!$A:$A, 0)
"&amp;"    ),
    """"
  )
)
"),"")</f>
        <v/>
      </c>
      <c r="O488" s="216"/>
    </row>
    <row r="489">
      <c r="A489" s="216"/>
      <c r="B489" s="223"/>
      <c r="C489" s="216"/>
      <c r="D489" s="224"/>
      <c r="E489" s="225"/>
      <c r="F489" s="216"/>
      <c r="G489" s="226"/>
      <c r="H489" s="227"/>
      <c r="I489" s="226"/>
      <c r="J489" s="226"/>
      <c r="K489" s="213"/>
      <c r="L489" s="214" t="str">
        <f>IFERROR(__xludf.DUMMYFUNCTION("IF(
  $A489 = """",
  """",
  IFERROR(
    INDEX(
      FILTER(
        '{INDEX} Tour Pricing History'!$A:$ZZ,
        '{INDEX} Tour Pricing History'!$4:$4 = ""Current Original Tour Cost""
      ),
      MATCH($A489, '{INDEX} Tour Pricing History'!$A:$A, "&amp;"0)
    ),
    """"
  )
)
"),"")</f>
        <v/>
      </c>
      <c r="M489" s="215" t="str">
        <f>IFERROR(__xludf.DUMMYFUNCTION("IF(
  $A489 = """",
  """",
  IFERROR(
    INDEX(
      FILTER(
        '{INDEX} Tour Pricing History'!$A:$ZZ,
        '{INDEX} Tour Pricing History'!$4:$4 = ""Current Discounted Tour Cost""
      ),
      MATCH($A489, '{INDEX} Tour Pricing History'!$A:$A"&amp;", 0)
    ),
    """"
  )
)
"),"")</f>
        <v/>
      </c>
      <c r="N489" s="214" t="str">
        <f>IFERROR(__xludf.DUMMYFUNCTION("IF(
  $A489 = """",
  """",
  IFERROR(
    INDEX(
      FILTER(
        '{INDEX} Tour Pricing History'!$A:$ZZ,
        '{INDEX} Tour Pricing History'!$4:$4 = ""Current Reservation Fee""
      ),
      MATCH($A489, '{INDEX} Tour Pricing History'!$A:$A, 0)
"&amp;"    ),
    """"
  )
)
"),"")</f>
        <v/>
      </c>
      <c r="O489" s="216"/>
    </row>
    <row r="490">
      <c r="A490" s="216"/>
      <c r="B490" s="223"/>
      <c r="C490" s="216"/>
      <c r="D490" s="224"/>
      <c r="E490" s="225"/>
      <c r="F490" s="216"/>
      <c r="G490" s="226"/>
      <c r="H490" s="227"/>
      <c r="I490" s="226"/>
      <c r="J490" s="226"/>
      <c r="K490" s="213"/>
      <c r="L490" s="214" t="str">
        <f>IFERROR(__xludf.DUMMYFUNCTION("IF(
  $A490 = """",
  """",
  IFERROR(
    INDEX(
      FILTER(
        '{INDEX} Tour Pricing History'!$A:$ZZ,
        '{INDEX} Tour Pricing History'!$4:$4 = ""Current Original Tour Cost""
      ),
      MATCH($A490, '{INDEX} Tour Pricing History'!$A:$A, "&amp;"0)
    ),
    """"
  )
)
"),"")</f>
        <v/>
      </c>
      <c r="M490" s="215" t="str">
        <f>IFERROR(__xludf.DUMMYFUNCTION("IF(
  $A490 = """",
  """",
  IFERROR(
    INDEX(
      FILTER(
        '{INDEX} Tour Pricing History'!$A:$ZZ,
        '{INDEX} Tour Pricing History'!$4:$4 = ""Current Discounted Tour Cost""
      ),
      MATCH($A490, '{INDEX} Tour Pricing History'!$A:$A"&amp;", 0)
    ),
    """"
  )
)
"),"")</f>
        <v/>
      </c>
      <c r="N490" s="214" t="str">
        <f>IFERROR(__xludf.DUMMYFUNCTION("IF(
  $A490 = """",
  """",
  IFERROR(
    INDEX(
      FILTER(
        '{INDEX} Tour Pricing History'!$A:$ZZ,
        '{INDEX} Tour Pricing History'!$4:$4 = ""Current Reservation Fee""
      ),
      MATCH($A490, '{INDEX} Tour Pricing History'!$A:$A, 0)
"&amp;"    ),
    """"
  )
)
"),"")</f>
        <v/>
      </c>
      <c r="O490" s="216"/>
    </row>
    <row r="491">
      <c r="A491" s="216"/>
      <c r="B491" s="223"/>
      <c r="C491" s="216"/>
      <c r="D491" s="224"/>
      <c r="E491" s="225"/>
      <c r="F491" s="216"/>
      <c r="G491" s="226"/>
      <c r="H491" s="227"/>
      <c r="I491" s="226"/>
      <c r="J491" s="226"/>
      <c r="K491" s="213"/>
      <c r="L491" s="214" t="str">
        <f>IFERROR(__xludf.DUMMYFUNCTION("IF(
  $A491 = """",
  """",
  IFERROR(
    INDEX(
      FILTER(
        '{INDEX} Tour Pricing History'!$A:$ZZ,
        '{INDEX} Tour Pricing History'!$4:$4 = ""Current Original Tour Cost""
      ),
      MATCH($A491, '{INDEX} Tour Pricing History'!$A:$A, "&amp;"0)
    ),
    """"
  )
)
"),"")</f>
        <v/>
      </c>
      <c r="M491" s="215" t="str">
        <f>IFERROR(__xludf.DUMMYFUNCTION("IF(
  $A491 = """",
  """",
  IFERROR(
    INDEX(
      FILTER(
        '{INDEX} Tour Pricing History'!$A:$ZZ,
        '{INDEX} Tour Pricing History'!$4:$4 = ""Current Discounted Tour Cost""
      ),
      MATCH($A491, '{INDEX} Tour Pricing History'!$A:$A"&amp;", 0)
    ),
    """"
  )
)
"),"")</f>
        <v/>
      </c>
      <c r="N491" s="214" t="str">
        <f>IFERROR(__xludf.DUMMYFUNCTION("IF(
  $A491 = """",
  """",
  IFERROR(
    INDEX(
      FILTER(
        '{INDEX} Tour Pricing History'!$A:$ZZ,
        '{INDEX} Tour Pricing History'!$4:$4 = ""Current Reservation Fee""
      ),
      MATCH($A491, '{INDEX} Tour Pricing History'!$A:$A, 0)
"&amp;"    ),
    """"
  )
)
"),"")</f>
        <v/>
      </c>
      <c r="O491" s="216"/>
    </row>
    <row r="492">
      <c r="A492" s="216"/>
      <c r="B492" s="223"/>
      <c r="C492" s="216"/>
      <c r="D492" s="224"/>
      <c r="E492" s="225"/>
      <c r="F492" s="216"/>
      <c r="G492" s="226"/>
      <c r="H492" s="227"/>
      <c r="I492" s="226"/>
      <c r="J492" s="226"/>
      <c r="K492" s="213"/>
      <c r="L492" s="214" t="str">
        <f>IFERROR(__xludf.DUMMYFUNCTION("IF(
  $A492 = """",
  """",
  IFERROR(
    INDEX(
      FILTER(
        '{INDEX} Tour Pricing History'!$A:$ZZ,
        '{INDEX} Tour Pricing History'!$4:$4 = ""Current Original Tour Cost""
      ),
      MATCH($A492, '{INDEX} Tour Pricing History'!$A:$A, "&amp;"0)
    ),
    """"
  )
)
"),"")</f>
        <v/>
      </c>
      <c r="M492" s="215" t="str">
        <f>IFERROR(__xludf.DUMMYFUNCTION("IF(
  $A492 = """",
  """",
  IFERROR(
    INDEX(
      FILTER(
        '{INDEX} Tour Pricing History'!$A:$ZZ,
        '{INDEX} Tour Pricing History'!$4:$4 = ""Current Discounted Tour Cost""
      ),
      MATCH($A492, '{INDEX} Tour Pricing History'!$A:$A"&amp;", 0)
    ),
    """"
  )
)
"),"")</f>
        <v/>
      </c>
      <c r="N492" s="214" t="str">
        <f>IFERROR(__xludf.DUMMYFUNCTION("IF(
  $A492 = """",
  """",
  IFERROR(
    INDEX(
      FILTER(
        '{INDEX} Tour Pricing History'!$A:$ZZ,
        '{INDEX} Tour Pricing History'!$4:$4 = ""Current Reservation Fee""
      ),
      MATCH($A492, '{INDEX} Tour Pricing History'!$A:$A, 0)
"&amp;"    ),
    """"
  )
)
"),"")</f>
        <v/>
      </c>
      <c r="O492" s="216"/>
    </row>
    <row r="493">
      <c r="A493" s="216"/>
      <c r="B493" s="223"/>
      <c r="C493" s="216"/>
      <c r="D493" s="224"/>
      <c r="E493" s="225"/>
      <c r="F493" s="216"/>
      <c r="G493" s="226"/>
      <c r="H493" s="227"/>
      <c r="I493" s="226"/>
      <c r="J493" s="226"/>
      <c r="K493" s="213"/>
      <c r="L493" s="214" t="str">
        <f>IFERROR(__xludf.DUMMYFUNCTION("IF(
  $A493 = """",
  """",
  IFERROR(
    INDEX(
      FILTER(
        '{INDEX} Tour Pricing History'!$A:$ZZ,
        '{INDEX} Tour Pricing History'!$4:$4 = ""Current Original Tour Cost""
      ),
      MATCH($A493, '{INDEX} Tour Pricing History'!$A:$A, "&amp;"0)
    ),
    """"
  )
)
"),"")</f>
        <v/>
      </c>
      <c r="M493" s="215" t="str">
        <f>IFERROR(__xludf.DUMMYFUNCTION("IF(
  $A493 = """",
  """",
  IFERROR(
    INDEX(
      FILTER(
        '{INDEX} Tour Pricing History'!$A:$ZZ,
        '{INDEX} Tour Pricing History'!$4:$4 = ""Current Discounted Tour Cost""
      ),
      MATCH($A493, '{INDEX} Tour Pricing History'!$A:$A"&amp;", 0)
    ),
    """"
  )
)
"),"")</f>
        <v/>
      </c>
      <c r="N493" s="214" t="str">
        <f>IFERROR(__xludf.DUMMYFUNCTION("IF(
  $A493 = """",
  """",
  IFERROR(
    INDEX(
      FILTER(
        '{INDEX} Tour Pricing History'!$A:$ZZ,
        '{INDEX} Tour Pricing History'!$4:$4 = ""Current Reservation Fee""
      ),
      MATCH($A493, '{INDEX} Tour Pricing History'!$A:$A, 0)
"&amp;"    ),
    """"
  )
)
"),"")</f>
        <v/>
      </c>
      <c r="O493" s="216"/>
    </row>
    <row r="494">
      <c r="A494" s="216"/>
      <c r="B494" s="223"/>
      <c r="C494" s="216"/>
      <c r="D494" s="224"/>
      <c r="E494" s="225"/>
      <c r="F494" s="216"/>
      <c r="G494" s="226"/>
      <c r="H494" s="227"/>
      <c r="I494" s="226"/>
      <c r="J494" s="226"/>
      <c r="K494" s="213"/>
      <c r="L494" s="214" t="str">
        <f>IFERROR(__xludf.DUMMYFUNCTION("IF(
  $A494 = """",
  """",
  IFERROR(
    INDEX(
      FILTER(
        '{INDEX} Tour Pricing History'!$A:$ZZ,
        '{INDEX} Tour Pricing History'!$4:$4 = ""Current Original Tour Cost""
      ),
      MATCH($A494, '{INDEX} Tour Pricing History'!$A:$A, "&amp;"0)
    ),
    """"
  )
)
"),"")</f>
        <v/>
      </c>
      <c r="M494" s="215" t="str">
        <f>IFERROR(__xludf.DUMMYFUNCTION("IF(
  $A494 = """",
  """",
  IFERROR(
    INDEX(
      FILTER(
        '{INDEX} Tour Pricing History'!$A:$ZZ,
        '{INDEX} Tour Pricing History'!$4:$4 = ""Current Discounted Tour Cost""
      ),
      MATCH($A494, '{INDEX} Tour Pricing History'!$A:$A"&amp;", 0)
    ),
    """"
  )
)
"),"")</f>
        <v/>
      </c>
      <c r="N494" s="214" t="str">
        <f>IFERROR(__xludf.DUMMYFUNCTION("IF(
  $A494 = """",
  """",
  IFERROR(
    INDEX(
      FILTER(
        '{INDEX} Tour Pricing History'!$A:$ZZ,
        '{INDEX} Tour Pricing History'!$4:$4 = ""Current Reservation Fee""
      ),
      MATCH($A494, '{INDEX} Tour Pricing History'!$A:$A, 0)
"&amp;"    ),
    """"
  )
)
"),"")</f>
        <v/>
      </c>
      <c r="O494" s="216"/>
    </row>
    <row r="495">
      <c r="A495" s="216"/>
      <c r="B495" s="223"/>
      <c r="C495" s="216"/>
      <c r="D495" s="224"/>
      <c r="E495" s="225"/>
      <c r="F495" s="216"/>
      <c r="G495" s="226"/>
      <c r="H495" s="227"/>
      <c r="I495" s="226"/>
      <c r="J495" s="226"/>
      <c r="K495" s="213"/>
      <c r="L495" s="214" t="str">
        <f>IFERROR(__xludf.DUMMYFUNCTION("IF(
  $A495 = """",
  """",
  IFERROR(
    INDEX(
      FILTER(
        '{INDEX} Tour Pricing History'!$A:$ZZ,
        '{INDEX} Tour Pricing History'!$4:$4 = ""Current Original Tour Cost""
      ),
      MATCH($A495, '{INDEX} Tour Pricing History'!$A:$A, "&amp;"0)
    ),
    """"
  )
)
"),"")</f>
        <v/>
      </c>
      <c r="M495" s="215" t="str">
        <f>IFERROR(__xludf.DUMMYFUNCTION("IF(
  $A495 = """",
  """",
  IFERROR(
    INDEX(
      FILTER(
        '{INDEX} Tour Pricing History'!$A:$ZZ,
        '{INDEX} Tour Pricing History'!$4:$4 = ""Current Discounted Tour Cost""
      ),
      MATCH($A495, '{INDEX} Tour Pricing History'!$A:$A"&amp;", 0)
    ),
    """"
  )
)
"),"")</f>
        <v/>
      </c>
      <c r="N495" s="214" t="str">
        <f>IFERROR(__xludf.DUMMYFUNCTION("IF(
  $A495 = """",
  """",
  IFERROR(
    INDEX(
      FILTER(
        '{INDEX} Tour Pricing History'!$A:$ZZ,
        '{INDEX} Tour Pricing History'!$4:$4 = ""Current Reservation Fee""
      ),
      MATCH($A495, '{INDEX} Tour Pricing History'!$A:$A, 0)
"&amp;"    ),
    """"
  )
)
"),"")</f>
        <v/>
      </c>
      <c r="O495" s="216"/>
    </row>
    <row r="496">
      <c r="A496" s="216"/>
      <c r="B496" s="223"/>
      <c r="C496" s="216"/>
      <c r="D496" s="224"/>
      <c r="E496" s="225"/>
      <c r="F496" s="216"/>
      <c r="G496" s="226"/>
      <c r="H496" s="227"/>
      <c r="I496" s="226"/>
      <c r="J496" s="226"/>
      <c r="K496" s="213"/>
      <c r="L496" s="214" t="str">
        <f>IFERROR(__xludf.DUMMYFUNCTION("IF(
  $A496 = """",
  """",
  IFERROR(
    INDEX(
      FILTER(
        '{INDEX} Tour Pricing History'!$A:$ZZ,
        '{INDEX} Tour Pricing History'!$4:$4 = ""Current Original Tour Cost""
      ),
      MATCH($A496, '{INDEX} Tour Pricing History'!$A:$A, "&amp;"0)
    ),
    """"
  )
)
"),"")</f>
        <v/>
      </c>
      <c r="M496" s="215" t="str">
        <f>IFERROR(__xludf.DUMMYFUNCTION("IF(
  $A496 = """",
  """",
  IFERROR(
    INDEX(
      FILTER(
        '{INDEX} Tour Pricing History'!$A:$ZZ,
        '{INDEX} Tour Pricing History'!$4:$4 = ""Current Discounted Tour Cost""
      ),
      MATCH($A496, '{INDEX} Tour Pricing History'!$A:$A"&amp;", 0)
    ),
    """"
  )
)
"),"")</f>
        <v/>
      </c>
      <c r="N496" s="214" t="str">
        <f>IFERROR(__xludf.DUMMYFUNCTION("IF(
  $A496 = """",
  """",
  IFERROR(
    INDEX(
      FILTER(
        '{INDEX} Tour Pricing History'!$A:$ZZ,
        '{INDEX} Tour Pricing History'!$4:$4 = ""Current Reservation Fee""
      ),
      MATCH($A496, '{INDEX} Tour Pricing History'!$A:$A, 0)
"&amp;"    ),
    """"
  )
)
"),"")</f>
        <v/>
      </c>
      <c r="O496" s="216"/>
    </row>
    <row r="497">
      <c r="A497" s="216"/>
      <c r="B497" s="223"/>
      <c r="C497" s="216"/>
      <c r="D497" s="224"/>
      <c r="E497" s="225"/>
      <c r="F497" s="216"/>
      <c r="G497" s="226"/>
      <c r="H497" s="227"/>
      <c r="I497" s="226"/>
      <c r="J497" s="226"/>
      <c r="K497" s="213"/>
      <c r="L497" s="214" t="str">
        <f>IFERROR(__xludf.DUMMYFUNCTION("IF(
  $A497 = """",
  """",
  IFERROR(
    INDEX(
      FILTER(
        '{INDEX} Tour Pricing History'!$A:$ZZ,
        '{INDEX} Tour Pricing History'!$4:$4 = ""Current Original Tour Cost""
      ),
      MATCH($A497, '{INDEX} Tour Pricing History'!$A:$A, "&amp;"0)
    ),
    """"
  )
)
"),"")</f>
        <v/>
      </c>
      <c r="M497" s="215" t="str">
        <f>IFERROR(__xludf.DUMMYFUNCTION("IF(
  $A497 = """",
  """",
  IFERROR(
    INDEX(
      FILTER(
        '{INDEX} Tour Pricing History'!$A:$ZZ,
        '{INDEX} Tour Pricing History'!$4:$4 = ""Current Discounted Tour Cost""
      ),
      MATCH($A497, '{INDEX} Tour Pricing History'!$A:$A"&amp;", 0)
    ),
    """"
  )
)
"),"")</f>
        <v/>
      </c>
      <c r="N497" s="214" t="str">
        <f>IFERROR(__xludf.DUMMYFUNCTION("IF(
  $A497 = """",
  """",
  IFERROR(
    INDEX(
      FILTER(
        '{INDEX} Tour Pricing History'!$A:$ZZ,
        '{INDEX} Tour Pricing History'!$4:$4 = ""Current Reservation Fee""
      ),
      MATCH($A497, '{INDEX} Tour Pricing History'!$A:$A, 0)
"&amp;"    ),
    """"
  )
)
"),"")</f>
        <v/>
      </c>
      <c r="O497" s="216"/>
    </row>
    <row r="498">
      <c r="A498" s="216"/>
      <c r="B498" s="223"/>
      <c r="C498" s="216"/>
      <c r="D498" s="224"/>
      <c r="E498" s="225"/>
      <c r="F498" s="216"/>
      <c r="G498" s="226"/>
      <c r="H498" s="227"/>
      <c r="I498" s="226"/>
      <c r="J498" s="226"/>
      <c r="K498" s="213"/>
      <c r="L498" s="214" t="str">
        <f>IFERROR(__xludf.DUMMYFUNCTION("IF(
  $A498 = """",
  """",
  IFERROR(
    INDEX(
      FILTER(
        '{INDEX} Tour Pricing History'!$A:$ZZ,
        '{INDEX} Tour Pricing History'!$4:$4 = ""Current Original Tour Cost""
      ),
      MATCH($A498, '{INDEX} Tour Pricing History'!$A:$A, "&amp;"0)
    ),
    """"
  )
)
"),"")</f>
        <v/>
      </c>
      <c r="M498" s="215" t="str">
        <f>IFERROR(__xludf.DUMMYFUNCTION("IF(
  $A498 = """",
  """",
  IFERROR(
    INDEX(
      FILTER(
        '{INDEX} Tour Pricing History'!$A:$ZZ,
        '{INDEX} Tour Pricing History'!$4:$4 = ""Current Discounted Tour Cost""
      ),
      MATCH($A498, '{INDEX} Tour Pricing History'!$A:$A"&amp;", 0)
    ),
    """"
  )
)
"),"")</f>
        <v/>
      </c>
      <c r="N498" s="214" t="str">
        <f>IFERROR(__xludf.DUMMYFUNCTION("IF(
  $A498 = """",
  """",
  IFERROR(
    INDEX(
      FILTER(
        '{INDEX} Tour Pricing History'!$A:$ZZ,
        '{INDEX} Tour Pricing History'!$4:$4 = ""Current Reservation Fee""
      ),
      MATCH($A498, '{INDEX} Tour Pricing History'!$A:$A, 0)
"&amp;"    ),
    """"
  )
)
"),"")</f>
        <v/>
      </c>
      <c r="O498" s="216"/>
    </row>
    <row r="499">
      <c r="A499" s="216"/>
      <c r="B499" s="223"/>
      <c r="C499" s="216"/>
      <c r="D499" s="224"/>
      <c r="E499" s="225"/>
      <c r="F499" s="216"/>
      <c r="G499" s="226"/>
      <c r="H499" s="227"/>
      <c r="I499" s="226"/>
      <c r="J499" s="226"/>
      <c r="K499" s="213"/>
      <c r="L499" s="214" t="str">
        <f>IFERROR(__xludf.DUMMYFUNCTION("IF(
  $A499 = """",
  """",
  IFERROR(
    INDEX(
      FILTER(
        '{INDEX} Tour Pricing History'!$A:$ZZ,
        '{INDEX} Tour Pricing History'!$4:$4 = ""Current Original Tour Cost""
      ),
      MATCH($A499, '{INDEX} Tour Pricing History'!$A:$A, "&amp;"0)
    ),
    """"
  )
)
"),"")</f>
        <v/>
      </c>
      <c r="M499" s="215" t="str">
        <f>IFERROR(__xludf.DUMMYFUNCTION("IF(
  $A499 = """",
  """",
  IFERROR(
    INDEX(
      FILTER(
        '{INDEX} Tour Pricing History'!$A:$ZZ,
        '{INDEX} Tour Pricing History'!$4:$4 = ""Current Discounted Tour Cost""
      ),
      MATCH($A499, '{INDEX} Tour Pricing History'!$A:$A"&amp;", 0)
    ),
    """"
  )
)
"),"")</f>
        <v/>
      </c>
      <c r="N499" s="214" t="str">
        <f>IFERROR(__xludf.DUMMYFUNCTION("IF(
  $A499 = """",
  """",
  IFERROR(
    INDEX(
      FILTER(
        '{INDEX} Tour Pricing History'!$A:$ZZ,
        '{INDEX} Tour Pricing History'!$4:$4 = ""Current Reservation Fee""
      ),
      MATCH($A499, '{INDEX} Tour Pricing History'!$A:$A, 0)
"&amp;"    ),
    """"
  )
)
"),"")</f>
        <v/>
      </c>
      <c r="O499" s="216"/>
    </row>
    <row r="500">
      <c r="A500" s="216"/>
      <c r="B500" s="223"/>
      <c r="C500" s="216"/>
      <c r="D500" s="224"/>
      <c r="E500" s="225"/>
      <c r="F500" s="216"/>
      <c r="G500" s="226"/>
      <c r="H500" s="227"/>
      <c r="I500" s="226"/>
      <c r="J500" s="226"/>
      <c r="K500" s="213"/>
      <c r="L500" s="214" t="str">
        <f>IFERROR(__xludf.DUMMYFUNCTION("IF(
  $A500 = """",
  """",
  IFERROR(
    INDEX(
      FILTER(
        '{INDEX} Tour Pricing History'!$A:$ZZ,
        '{INDEX} Tour Pricing History'!$4:$4 = ""Current Original Tour Cost""
      ),
      MATCH($A500, '{INDEX} Tour Pricing History'!$A:$A, "&amp;"0)
    ),
    """"
  )
)
"),"")</f>
        <v/>
      </c>
      <c r="M500" s="215" t="str">
        <f>IFERROR(__xludf.DUMMYFUNCTION("IF(
  $A500 = """",
  """",
  IFERROR(
    INDEX(
      FILTER(
        '{INDEX} Tour Pricing History'!$A:$ZZ,
        '{INDEX} Tour Pricing History'!$4:$4 = ""Current Discounted Tour Cost""
      ),
      MATCH($A500, '{INDEX} Tour Pricing History'!$A:$A"&amp;", 0)
    ),
    """"
  )
)
"),"")</f>
        <v/>
      </c>
      <c r="N500" s="214" t="str">
        <f>IFERROR(__xludf.DUMMYFUNCTION("IF(
  $A500 = """",
  """",
  IFERROR(
    INDEX(
      FILTER(
        '{INDEX} Tour Pricing History'!$A:$ZZ,
        '{INDEX} Tour Pricing History'!$4:$4 = ""Current Reservation Fee""
      ),
      MATCH($A500, '{INDEX} Tour Pricing History'!$A:$A, 0)
"&amp;"    ),
    """"
  )
)
"),"")</f>
        <v/>
      </c>
      <c r="O500" s="216"/>
    </row>
    <row r="501">
      <c r="A501" s="216"/>
      <c r="B501" s="223"/>
      <c r="C501" s="216"/>
      <c r="D501" s="224"/>
      <c r="E501" s="225"/>
      <c r="F501" s="216"/>
      <c r="G501" s="226"/>
      <c r="H501" s="227"/>
      <c r="I501" s="226"/>
      <c r="J501" s="226"/>
      <c r="K501" s="213"/>
      <c r="L501" s="214" t="str">
        <f>IFERROR(__xludf.DUMMYFUNCTION("IF(
  $A501 = """",
  """",
  IFERROR(
    INDEX(
      FILTER(
        '{INDEX} Tour Pricing History'!$A:$ZZ,
        '{INDEX} Tour Pricing History'!$4:$4 = ""Current Original Tour Cost""
      ),
      MATCH($A501, '{INDEX} Tour Pricing History'!$A:$A, "&amp;"0)
    ),
    """"
  )
)
"),"")</f>
        <v/>
      </c>
      <c r="M501" s="215" t="str">
        <f>IFERROR(__xludf.DUMMYFUNCTION("IF(
  $A501 = """",
  """",
  IFERROR(
    INDEX(
      FILTER(
        '{INDEX} Tour Pricing History'!$A:$ZZ,
        '{INDEX} Tour Pricing History'!$4:$4 = ""Current Discounted Tour Cost""
      ),
      MATCH($A501, '{INDEX} Tour Pricing History'!$A:$A"&amp;", 0)
    ),
    """"
  )
)
"),"")</f>
        <v/>
      </c>
      <c r="N501" s="214" t="str">
        <f>IFERROR(__xludf.DUMMYFUNCTION("IF(
  $A501 = """",
  """",
  IFERROR(
    INDEX(
      FILTER(
        '{INDEX} Tour Pricing History'!$A:$ZZ,
        '{INDEX} Tour Pricing History'!$4:$4 = ""Current Reservation Fee""
      ),
      MATCH($A501, '{INDEX} Tour Pricing History'!$A:$A, 0)
"&amp;"    ),
    """"
  )
)
"),"")</f>
        <v/>
      </c>
      <c r="O501" s="216"/>
    </row>
    <row r="502">
      <c r="A502" s="216"/>
      <c r="B502" s="223"/>
      <c r="C502" s="216"/>
      <c r="D502" s="224"/>
      <c r="E502" s="225"/>
      <c r="F502" s="216"/>
      <c r="G502" s="226"/>
      <c r="H502" s="227"/>
      <c r="I502" s="226"/>
      <c r="J502" s="226"/>
      <c r="K502" s="213"/>
      <c r="L502" s="214" t="str">
        <f>IFERROR(__xludf.DUMMYFUNCTION("IF(
  $A502 = """",
  """",
  IFERROR(
    INDEX(
      FILTER(
        '{INDEX} Tour Pricing History'!$A:$ZZ,
        '{INDEX} Tour Pricing History'!$4:$4 = ""Current Original Tour Cost""
      ),
      MATCH($A502, '{INDEX} Tour Pricing History'!$A:$A, "&amp;"0)
    ),
    """"
  )
)
"),"")</f>
        <v/>
      </c>
      <c r="M502" s="215" t="str">
        <f>IFERROR(__xludf.DUMMYFUNCTION("IF(
  $A502 = """",
  """",
  IFERROR(
    INDEX(
      FILTER(
        '{INDEX} Tour Pricing History'!$A:$ZZ,
        '{INDEX} Tour Pricing History'!$4:$4 = ""Current Discounted Tour Cost""
      ),
      MATCH($A502, '{INDEX} Tour Pricing History'!$A:$A"&amp;", 0)
    ),
    """"
  )
)
"),"")</f>
        <v/>
      </c>
      <c r="N502" s="214" t="str">
        <f>IFERROR(__xludf.DUMMYFUNCTION("IF(
  $A502 = """",
  """",
  IFERROR(
    INDEX(
      FILTER(
        '{INDEX} Tour Pricing History'!$A:$ZZ,
        '{INDEX} Tour Pricing History'!$4:$4 = ""Current Reservation Fee""
      ),
      MATCH($A502, '{INDEX} Tour Pricing History'!$A:$A, 0)
"&amp;"    ),
    """"
  )
)
"),"")</f>
        <v/>
      </c>
      <c r="O502" s="216"/>
    </row>
    <row r="503">
      <c r="A503" s="216"/>
      <c r="B503" s="223"/>
      <c r="C503" s="216"/>
      <c r="D503" s="224"/>
      <c r="E503" s="225"/>
      <c r="F503" s="216"/>
      <c r="G503" s="226"/>
      <c r="H503" s="227"/>
      <c r="I503" s="226"/>
      <c r="J503" s="226"/>
      <c r="K503" s="213"/>
      <c r="L503" s="214" t="str">
        <f>IFERROR(__xludf.DUMMYFUNCTION("IF(
  $A503 = """",
  """",
  IFERROR(
    INDEX(
      FILTER(
        '{INDEX} Tour Pricing History'!$A:$ZZ,
        '{INDEX} Tour Pricing History'!$4:$4 = ""Current Original Tour Cost""
      ),
      MATCH($A503, '{INDEX} Tour Pricing History'!$A:$A, "&amp;"0)
    ),
    """"
  )
)
"),"")</f>
        <v/>
      </c>
      <c r="M503" s="215" t="str">
        <f>IFERROR(__xludf.DUMMYFUNCTION("IF(
  $A503 = """",
  """",
  IFERROR(
    INDEX(
      FILTER(
        '{INDEX} Tour Pricing History'!$A:$ZZ,
        '{INDEX} Tour Pricing History'!$4:$4 = ""Current Discounted Tour Cost""
      ),
      MATCH($A503, '{INDEX} Tour Pricing History'!$A:$A"&amp;", 0)
    ),
    """"
  )
)
"),"")</f>
        <v/>
      </c>
      <c r="N503" s="214" t="str">
        <f>IFERROR(__xludf.DUMMYFUNCTION("IF(
  $A503 = """",
  """",
  IFERROR(
    INDEX(
      FILTER(
        '{INDEX} Tour Pricing History'!$A:$ZZ,
        '{INDEX} Tour Pricing History'!$4:$4 = ""Current Reservation Fee""
      ),
      MATCH($A503, '{INDEX} Tour Pricing History'!$A:$A, 0)
"&amp;"    ),
    """"
  )
)
"),"")</f>
        <v/>
      </c>
      <c r="O503" s="216"/>
    </row>
    <row r="504">
      <c r="A504" s="216"/>
      <c r="B504" s="223"/>
      <c r="C504" s="216"/>
      <c r="D504" s="224"/>
      <c r="E504" s="225"/>
      <c r="F504" s="216"/>
      <c r="G504" s="226"/>
      <c r="H504" s="227"/>
      <c r="I504" s="226"/>
      <c r="J504" s="226"/>
      <c r="K504" s="213"/>
      <c r="L504" s="214" t="str">
        <f>IFERROR(__xludf.DUMMYFUNCTION("IF(
  $A504 = """",
  """",
  IFERROR(
    INDEX(
      FILTER(
        '{INDEX} Tour Pricing History'!$A:$ZZ,
        '{INDEX} Tour Pricing History'!$4:$4 = ""Current Original Tour Cost""
      ),
      MATCH($A504, '{INDEX} Tour Pricing History'!$A:$A, "&amp;"0)
    ),
    """"
  )
)
"),"")</f>
        <v/>
      </c>
      <c r="M504" s="215" t="str">
        <f>IFERROR(__xludf.DUMMYFUNCTION("IF(
  $A504 = """",
  """",
  IFERROR(
    INDEX(
      FILTER(
        '{INDEX} Tour Pricing History'!$A:$ZZ,
        '{INDEX} Tour Pricing History'!$4:$4 = ""Current Discounted Tour Cost""
      ),
      MATCH($A504, '{INDEX} Tour Pricing History'!$A:$A"&amp;", 0)
    ),
    """"
  )
)
"),"")</f>
        <v/>
      </c>
      <c r="N504" s="214" t="str">
        <f>IFERROR(__xludf.DUMMYFUNCTION("IF(
  $A504 = """",
  """",
  IFERROR(
    INDEX(
      FILTER(
        '{INDEX} Tour Pricing History'!$A:$ZZ,
        '{INDEX} Tour Pricing History'!$4:$4 = ""Current Reservation Fee""
      ),
      MATCH($A504, '{INDEX} Tour Pricing History'!$A:$A, 0)
"&amp;"    ),
    """"
  )
)
"),"")</f>
        <v/>
      </c>
      <c r="O504" s="216"/>
    </row>
    <row r="505">
      <c r="A505" s="216"/>
      <c r="B505" s="223"/>
      <c r="C505" s="216"/>
      <c r="D505" s="224"/>
      <c r="E505" s="225"/>
      <c r="F505" s="216"/>
      <c r="G505" s="226"/>
      <c r="H505" s="227"/>
      <c r="I505" s="226"/>
      <c r="J505" s="226"/>
      <c r="K505" s="213"/>
      <c r="L505" s="214" t="str">
        <f>IFERROR(__xludf.DUMMYFUNCTION("IF(
  $A505 = """",
  """",
  IFERROR(
    INDEX(
      FILTER(
        '{INDEX} Tour Pricing History'!$A:$ZZ,
        '{INDEX} Tour Pricing History'!$4:$4 = ""Current Original Tour Cost""
      ),
      MATCH($A505, '{INDEX} Tour Pricing History'!$A:$A, "&amp;"0)
    ),
    """"
  )
)
"),"")</f>
        <v/>
      </c>
      <c r="M505" s="215" t="str">
        <f>IFERROR(__xludf.DUMMYFUNCTION("IF(
  $A505 = """",
  """",
  IFERROR(
    INDEX(
      FILTER(
        '{INDEX} Tour Pricing History'!$A:$ZZ,
        '{INDEX} Tour Pricing History'!$4:$4 = ""Current Discounted Tour Cost""
      ),
      MATCH($A505, '{INDEX} Tour Pricing History'!$A:$A"&amp;", 0)
    ),
    """"
  )
)
"),"")</f>
        <v/>
      </c>
      <c r="N505" s="214" t="str">
        <f>IFERROR(__xludf.DUMMYFUNCTION("IF(
  $A505 = """",
  """",
  IFERROR(
    INDEX(
      FILTER(
        '{INDEX} Tour Pricing History'!$A:$ZZ,
        '{INDEX} Tour Pricing History'!$4:$4 = ""Current Reservation Fee""
      ),
      MATCH($A505, '{INDEX} Tour Pricing History'!$A:$A, 0)
"&amp;"    ),
    """"
  )
)
"),"")</f>
        <v/>
      </c>
      <c r="O505" s="216"/>
    </row>
    <row r="506">
      <c r="A506" s="216"/>
      <c r="B506" s="223"/>
      <c r="C506" s="216"/>
      <c r="D506" s="224"/>
      <c r="E506" s="225"/>
      <c r="F506" s="216"/>
      <c r="G506" s="226"/>
      <c r="H506" s="227"/>
      <c r="I506" s="226"/>
      <c r="J506" s="226"/>
      <c r="K506" s="213"/>
      <c r="L506" s="214" t="str">
        <f>IFERROR(__xludf.DUMMYFUNCTION("IF(
  $A506 = """",
  """",
  IFERROR(
    INDEX(
      FILTER(
        '{INDEX} Tour Pricing History'!$A:$ZZ,
        '{INDEX} Tour Pricing History'!$4:$4 = ""Current Original Tour Cost""
      ),
      MATCH($A506, '{INDEX} Tour Pricing History'!$A:$A, "&amp;"0)
    ),
    """"
  )
)
"),"")</f>
        <v/>
      </c>
      <c r="M506" s="215" t="str">
        <f>IFERROR(__xludf.DUMMYFUNCTION("IF(
  $A506 = """",
  """",
  IFERROR(
    INDEX(
      FILTER(
        '{INDEX} Tour Pricing History'!$A:$ZZ,
        '{INDEX} Tour Pricing History'!$4:$4 = ""Current Discounted Tour Cost""
      ),
      MATCH($A506, '{INDEX} Tour Pricing History'!$A:$A"&amp;", 0)
    ),
    """"
  )
)
"),"")</f>
        <v/>
      </c>
      <c r="N506" s="214" t="str">
        <f>IFERROR(__xludf.DUMMYFUNCTION("IF(
  $A506 = """",
  """",
  IFERROR(
    INDEX(
      FILTER(
        '{INDEX} Tour Pricing History'!$A:$ZZ,
        '{INDEX} Tour Pricing History'!$4:$4 = ""Current Reservation Fee""
      ),
      MATCH($A506, '{INDEX} Tour Pricing History'!$A:$A, 0)
"&amp;"    ),
    """"
  )
)
"),"")</f>
        <v/>
      </c>
      <c r="O506" s="216"/>
    </row>
    <row r="507">
      <c r="A507" s="216"/>
      <c r="B507" s="223"/>
      <c r="C507" s="216"/>
      <c r="D507" s="224"/>
      <c r="E507" s="225"/>
      <c r="F507" s="216"/>
      <c r="G507" s="226"/>
      <c r="H507" s="227"/>
      <c r="I507" s="226"/>
      <c r="J507" s="226"/>
      <c r="K507" s="213"/>
      <c r="L507" s="214" t="str">
        <f>IFERROR(__xludf.DUMMYFUNCTION("IF(
  $A507 = """",
  """",
  IFERROR(
    INDEX(
      FILTER(
        '{INDEX} Tour Pricing History'!$A:$ZZ,
        '{INDEX} Tour Pricing History'!$4:$4 = ""Current Original Tour Cost""
      ),
      MATCH($A507, '{INDEX} Tour Pricing History'!$A:$A, "&amp;"0)
    ),
    """"
  )
)
"),"")</f>
        <v/>
      </c>
      <c r="M507" s="215" t="str">
        <f>IFERROR(__xludf.DUMMYFUNCTION("IF(
  $A507 = """",
  """",
  IFERROR(
    INDEX(
      FILTER(
        '{INDEX} Tour Pricing History'!$A:$ZZ,
        '{INDEX} Tour Pricing History'!$4:$4 = ""Current Discounted Tour Cost""
      ),
      MATCH($A507, '{INDEX} Tour Pricing History'!$A:$A"&amp;", 0)
    ),
    """"
  )
)
"),"")</f>
        <v/>
      </c>
      <c r="N507" s="214" t="str">
        <f>IFERROR(__xludf.DUMMYFUNCTION("IF(
  $A507 = """",
  """",
  IFERROR(
    INDEX(
      FILTER(
        '{INDEX} Tour Pricing History'!$A:$ZZ,
        '{INDEX} Tour Pricing History'!$4:$4 = ""Current Reservation Fee""
      ),
      MATCH($A507, '{INDEX} Tour Pricing History'!$A:$A, 0)
"&amp;"    ),
    """"
  )
)
"),"")</f>
        <v/>
      </c>
      <c r="O507" s="216"/>
    </row>
    <row r="508">
      <c r="A508" s="216"/>
      <c r="B508" s="223"/>
      <c r="C508" s="216"/>
      <c r="D508" s="224"/>
      <c r="E508" s="225"/>
      <c r="F508" s="216"/>
      <c r="G508" s="226"/>
      <c r="H508" s="227"/>
      <c r="I508" s="226"/>
      <c r="J508" s="226"/>
      <c r="K508" s="213"/>
      <c r="L508" s="214" t="str">
        <f>IFERROR(__xludf.DUMMYFUNCTION("IF(
  $A508 = """",
  """",
  IFERROR(
    INDEX(
      FILTER(
        '{INDEX} Tour Pricing History'!$A:$ZZ,
        '{INDEX} Tour Pricing History'!$4:$4 = ""Current Original Tour Cost""
      ),
      MATCH($A508, '{INDEX} Tour Pricing History'!$A:$A, "&amp;"0)
    ),
    """"
  )
)
"),"")</f>
        <v/>
      </c>
      <c r="M508" s="215" t="str">
        <f>IFERROR(__xludf.DUMMYFUNCTION("IF(
  $A508 = """",
  """",
  IFERROR(
    INDEX(
      FILTER(
        '{INDEX} Tour Pricing History'!$A:$ZZ,
        '{INDEX} Tour Pricing History'!$4:$4 = ""Current Discounted Tour Cost""
      ),
      MATCH($A508, '{INDEX} Tour Pricing History'!$A:$A"&amp;", 0)
    ),
    """"
  )
)
"),"")</f>
        <v/>
      </c>
      <c r="N508" s="214" t="str">
        <f>IFERROR(__xludf.DUMMYFUNCTION("IF(
  $A508 = """",
  """",
  IFERROR(
    INDEX(
      FILTER(
        '{INDEX} Tour Pricing History'!$A:$ZZ,
        '{INDEX} Tour Pricing History'!$4:$4 = ""Current Reservation Fee""
      ),
      MATCH($A508, '{INDEX} Tour Pricing History'!$A:$A, 0)
"&amp;"    ),
    """"
  )
)
"),"")</f>
        <v/>
      </c>
      <c r="O508" s="216"/>
    </row>
    <row r="509">
      <c r="A509" s="216"/>
      <c r="B509" s="223"/>
      <c r="C509" s="216"/>
      <c r="D509" s="224"/>
      <c r="E509" s="225"/>
      <c r="F509" s="216"/>
      <c r="G509" s="226"/>
      <c r="H509" s="227"/>
      <c r="I509" s="226"/>
      <c r="J509" s="226"/>
      <c r="K509" s="213"/>
      <c r="L509" s="214" t="str">
        <f>IFERROR(__xludf.DUMMYFUNCTION("IF(
  $A509 = """",
  """",
  IFERROR(
    INDEX(
      FILTER(
        '{INDEX} Tour Pricing History'!$A:$ZZ,
        '{INDEX} Tour Pricing History'!$4:$4 = ""Current Original Tour Cost""
      ),
      MATCH($A509, '{INDEX} Tour Pricing History'!$A:$A, "&amp;"0)
    ),
    """"
  )
)
"),"")</f>
        <v/>
      </c>
      <c r="M509" s="215" t="str">
        <f>IFERROR(__xludf.DUMMYFUNCTION("IF(
  $A509 = """",
  """",
  IFERROR(
    INDEX(
      FILTER(
        '{INDEX} Tour Pricing History'!$A:$ZZ,
        '{INDEX} Tour Pricing History'!$4:$4 = ""Current Discounted Tour Cost""
      ),
      MATCH($A509, '{INDEX} Tour Pricing History'!$A:$A"&amp;", 0)
    ),
    """"
  )
)
"),"")</f>
        <v/>
      </c>
      <c r="N509" s="214" t="str">
        <f>IFERROR(__xludf.DUMMYFUNCTION("IF(
  $A509 = """",
  """",
  IFERROR(
    INDEX(
      FILTER(
        '{INDEX} Tour Pricing History'!$A:$ZZ,
        '{INDEX} Tour Pricing History'!$4:$4 = ""Current Reservation Fee""
      ),
      MATCH($A509, '{INDEX} Tour Pricing History'!$A:$A, 0)
"&amp;"    ),
    """"
  )
)
"),"")</f>
        <v/>
      </c>
      <c r="O509" s="216"/>
    </row>
    <row r="510">
      <c r="A510" s="216"/>
      <c r="B510" s="223"/>
      <c r="C510" s="216"/>
      <c r="D510" s="224"/>
      <c r="E510" s="225"/>
      <c r="F510" s="216"/>
      <c r="G510" s="226"/>
      <c r="H510" s="227"/>
      <c r="I510" s="226"/>
      <c r="J510" s="226"/>
      <c r="K510" s="213"/>
      <c r="L510" s="214" t="str">
        <f>IFERROR(__xludf.DUMMYFUNCTION("IF(
  $A510 = """",
  """",
  IFERROR(
    INDEX(
      FILTER(
        '{INDEX} Tour Pricing History'!$A:$ZZ,
        '{INDEX} Tour Pricing History'!$4:$4 = ""Current Original Tour Cost""
      ),
      MATCH($A510, '{INDEX} Tour Pricing History'!$A:$A, "&amp;"0)
    ),
    """"
  )
)
"),"")</f>
        <v/>
      </c>
      <c r="M510" s="215" t="str">
        <f>IFERROR(__xludf.DUMMYFUNCTION("IF(
  $A510 = """",
  """",
  IFERROR(
    INDEX(
      FILTER(
        '{INDEX} Tour Pricing History'!$A:$ZZ,
        '{INDEX} Tour Pricing History'!$4:$4 = ""Current Discounted Tour Cost""
      ),
      MATCH($A510, '{INDEX} Tour Pricing History'!$A:$A"&amp;", 0)
    ),
    """"
  )
)
"),"")</f>
        <v/>
      </c>
      <c r="N510" s="214" t="str">
        <f>IFERROR(__xludf.DUMMYFUNCTION("IF(
  $A510 = """",
  """",
  IFERROR(
    INDEX(
      FILTER(
        '{INDEX} Tour Pricing History'!$A:$ZZ,
        '{INDEX} Tour Pricing History'!$4:$4 = ""Current Reservation Fee""
      ),
      MATCH($A510, '{INDEX} Tour Pricing History'!$A:$A, 0)
"&amp;"    ),
    """"
  )
)
"),"")</f>
        <v/>
      </c>
      <c r="O510" s="216"/>
    </row>
    <row r="511">
      <c r="A511" s="216"/>
      <c r="B511" s="223"/>
      <c r="C511" s="216"/>
      <c r="D511" s="224"/>
      <c r="E511" s="225"/>
      <c r="F511" s="216"/>
      <c r="G511" s="226"/>
      <c r="H511" s="227"/>
      <c r="I511" s="226"/>
      <c r="J511" s="226"/>
      <c r="K511" s="213"/>
      <c r="L511" s="214" t="str">
        <f>IFERROR(__xludf.DUMMYFUNCTION("IF(
  $A511 = """",
  """",
  IFERROR(
    INDEX(
      FILTER(
        '{INDEX} Tour Pricing History'!$A:$ZZ,
        '{INDEX} Tour Pricing History'!$4:$4 = ""Current Original Tour Cost""
      ),
      MATCH($A511, '{INDEX} Tour Pricing History'!$A:$A, "&amp;"0)
    ),
    """"
  )
)
"),"")</f>
        <v/>
      </c>
      <c r="M511" s="215" t="str">
        <f>IFERROR(__xludf.DUMMYFUNCTION("IF(
  $A511 = """",
  """",
  IFERROR(
    INDEX(
      FILTER(
        '{INDEX} Tour Pricing History'!$A:$ZZ,
        '{INDEX} Tour Pricing History'!$4:$4 = ""Current Discounted Tour Cost""
      ),
      MATCH($A511, '{INDEX} Tour Pricing History'!$A:$A"&amp;", 0)
    ),
    """"
  )
)
"),"")</f>
        <v/>
      </c>
      <c r="N511" s="214" t="str">
        <f>IFERROR(__xludf.DUMMYFUNCTION("IF(
  $A511 = """",
  """",
  IFERROR(
    INDEX(
      FILTER(
        '{INDEX} Tour Pricing History'!$A:$ZZ,
        '{INDEX} Tour Pricing History'!$4:$4 = ""Current Reservation Fee""
      ),
      MATCH($A511, '{INDEX} Tour Pricing History'!$A:$A, 0)
"&amp;"    ),
    """"
  )
)
"),"")</f>
        <v/>
      </c>
      <c r="O511" s="216"/>
    </row>
    <row r="512">
      <c r="A512" s="216"/>
      <c r="B512" s="223"/>
      <c r="C512" s="216"/>
      <c r="D512" s="224"/>
      <c r="E512" s="225"/>
      <c r="F512" s="216"/>
      <c r="G512" s="226"/>
      <c r="H512" s="227"/>
      <c r="I512" s="226"/>
      <c r="J512" s="226"/>
      <c r="K512" s="213"/>
      <c r="L512" s="214" t="str">
        <f>IFERROR(__xludf.DUMMYFUNCTION("IF(
  $A512 = """",
  """",
  IFERROR(
    INDEX(
      FILTER(
        '{INDEX} Tour Pricing History'!$A:$ZZ,
        '{INDEX} Tour Pricing History'!$4:$4 = ""Current Original Tour Cost""
      ),
      MATCH($A512, '{INDEX} Tour Pricing History'!$A:$A, "&amp;"0)
    ),
    """"
  )
)
"),"")</f>
        <v/>
      </c>
      <c r="M512" s="215" t="str">
        <f>IFERROR(__xludf.DUMMYFUNCTION("IF(
  $A512 = """",
  """",
  IFERROR(
    INDEX(
      FILTER(
        '{INDEX} Tour Pricing History'!$A:$ZZ,
        '{INDEX} Tour Pricing History'!$4:$4 = ""Current Discounted Tour Cost""
      ),
      MATCH($A512, '{INDEX} Tour Pricing History'!$A:$A"&amp;", 0)
    ),
    """"
  )
)
"),"")</f>
        <v/>
      </c>
      <c r="N512" s="214" t="str">
        <f>IFERROR(__xludf.DUMMYFUNCTION("IF(
  $A512 = """",
  """",
  IFERROR(
    INDEX(
      FILTER(
        '{INDEX} Tour Pricing History'!$A:$ZZ,
        '{INDEX} Tour Pricing History'!$4:$4 = ""Current Reservation Fee""
      ),
      MATCH($A512, '{INDEX} Tour Pricing History'!$A:$A, 0)
"&amp;"    ),
    """"
  )
)
"),"")</f>
        <v/>
      </c>
      <c r="O512" s="216"/>
    </row>
    <row r="513">
      <c r="A513" s="216"/>
      <c r="B513" s="223"/>
      <c r="C513" s="216"/>
      <c r="D513" s="224"/>
      <c r="E513" s="225"/>
      <c r="F513" s="216"/>
      <c r="G513" s="226"/>
      <c r="H513" s="227"/>
      <c r="I513" s="226"/>
      <c r="J513" s="226"/>
      <c r="K513" s="213"/>
      <c r="L513" s="214" t="str">
        <f>IFERROR(__xludf.DUMMYFUNCTION("IF(
  $A513 = """",
  """",
  IFERROR(
    INDEX(
      FILTER(
        '{INDEX} Tour Pricing History'!$A:$ZZ,
        '{INDEX} Tour Pricing History'!$4:$4 = ""Current Original Tour Cost""
      ),
      MATCH($A513, '{INDEX} Tour Pricing History'!$A:$A, "&amp;"0)
    ),
    """"
  )
)
"),"")</f>
        <v/>
      </c>
      <c r="M513" s="215" t="str">
        <f>IFERROR(__xludf.DUMMYFUNCTION("IF(
  $A513 = """",
  """",
  IFERROR(
    INDEX(
      FILTER(
        '{INDEX} Tour Pricing History'!$A:$ZZ,
        '{INDEX} Tour Pricing History'!$4:$4 = ""Current Discounted Tour Cost""
      ),
      MATCH($A513, '{INDEX} Tour Pricing History'!$A:$A"&amp;", 0)
    ),
    """"
  )
)
"),"")</f>
        <v/>
      </c>
      <c r="N513" s="214" t="str">
        <f>IFERROR(__xludf.DUMMYFUNCTION("IF(
  $A513 = """",
  """",
  IFERROR(
    INDEX(
      FILTER(
        '{INDEX} Tour Pricing History'!$A:$ZZ,
        '{INDEX} Tour Pricing History'!$4:$4 = ""Current Reservation Fee""
      ),
      MATCH($A513, '{INDEX} Tour Pricing History'!$A:$A, 0)
"&amp;"    ),
    """"
  )
)
"),"")</f>
        <v/>
      </c>
      <c r="O513" s="216"/>
    </row>
    <row r="514">
      <c r="A514" s="216"/>
      <c r="B514" s="223"/>
      <c r="C514" s="216"/>
      <c r="D514" s="224"/>
      <c r="E514" s="225"/>
      <c r="F514" s="216"/>
      <c r="G514" s="226"/>
      <c r="H514" s="227"/>
      <c r="I514" s="226"/>
      <c r="J514" s="226"/>
      <c r="K514" s="213"/>
      <c r="L514" s="214" t="str">
        <f>IFERROR(__xludf.DUMMYFUNCTION("IF(
  $A514 = """",
  """",
  IFERROR(
    INDEX(
      FILTER(
        '{INDEX} Tour Pricing History'!$A:$ZZ,
        '{INDEX} Tour Pricing History'!$4:$4 = ""Current Original Tour Cost""
      ),
      MATCH($A514, '{INDEX} Tour Pricing History'!$A:$A, "&amp;"0)
    ),
    """"
  )
)
"),"")</f>
        <v/>
      </c>
      <c r="M514" s="215" t="str">
        <f>IFERROR(__xludf.DUMMYFUNCTION("IF(
  $A514 = """",
  """",
  IFERROR(
    INDEX(
      FILTER(
        '{INDEX} Tour Pricing History'!$A:$ZZ,
        '{INDEX} Tour Pricing History'!$4:$4 = ""Current Discounted Tour Cost""
      ),
      MATCH($A514, '{INDEX} Tour Pricing History'!$A:$A"&amp;", 0)
    ),
    """"
  )
)
"),"")</f>
        <v/>
      </c>
      <c r="N514" s="214" t="str">
        <f>IFERROR(__xludf.DUMMYFUNCTION("IF(
  $A514 = """",
  """",
  IFERROR(
    INDEX(
      FILTER(
        '{INDEX} Tour Pricing History'!$A:$ZZ,
        '{INDEX} Tour Pricing History'!$4:$4 = ""Current Reservation Fee""
      ),
      MATCH($A514, '{INDEX} Tour Pricing History'!$A:$A, 0)
"&amp;"    ),
    """"
  )
)
"),"")</f>
        <v/>
      </c>
      <c r="O514" s="216"/>
    </row>
    <row r="515">
      <c r="A515" s="216"/>
      <c r="B515" s="223"/>
      <c r="C515" s="216"/>
      <c r="D515" s="224"/>
      <c r="E515" s="225"/>
      <c r="F515" s="216"/>
      <c r="G515" s="226"/>
      <c r="H515" s="227"/>
      <c r="I515" s="226"/>
      <c r="J515" s="226"/>
      <c r="K515" s="213"/>
      <c r="L515" s="214" t="str">
        <f>IFERROR(__xludf.DUMMYFUNCTION("IF(
  $A515 = """",
  """",
  IFERROR(
    INDEX(
      FILTER(
        '{INDEX} Tour Pricing History'!$A:$ZZ,
        '{INDEX} Tour Pricing History'!$4:$4 = ""Current Original Tour Cost""
      ),
      MATCH($A515, '{INDEX} Tour Pricing History'!$A:$A, "&amp;"0)
    ),
    """"
  )
)
"),"")</f>
        <v/>
      </c>
      <c r="M515" s="215" t="str">
        <f>IFERROR(__xludf.DUMMYFUNCTION("IF(
  $A515 = """",
  """",
  IFERROR(
    INDEX(
      FILTER(
        '{INDEX} Tour Pricing History'!$A:$ZZ,
        '{INDEX} Tour Pricing History'!$4:$4 = ""Current Discounted Tour Cost""
      ),
      MATCH($A515, '{INDEX} Tour Pricing History'!$A:$A"&amp;", 0)
    ),
    """"
  )
)
"),"")</f>
        <v/>
      </c>
      <c r="N515" s="214" t="str">
        <f>IFERROR(__xludf.DUMMYFUNCTION("IF(
  $A515 = """",
  """",
  IFERROR(
    INDEX(
      FILTER(
        '{INDEX} Tour Pricing History'!$A:$ZZ,
        '{INDEX} Tour Pricing History'!$4:$4 = ""Current Reservation Fee""
      ),
      MATCH($A515, '{INDEX} Tour Pricing History'!$A:$A, 0)
"&amp;"    ),
    """"
  )
)
"),"")</f>
        <v/>
      </c>
      <c r="O515" s="216"/>
    </row>
    <row r="516">
      <c r="A516" s="216"/>
      <c r="B516" s="223"/>
      <c r="C516" s="216"/>
      <c r="D516" s="224"/>
      <c r="E516" s="225"/>
      <c r="F516" s="216"/>
      <c r="G516" s="226"/>
      <c r="H516" s="227"/>
      <c r="I516" s="226"/>
      <c r="J516" s="226"/>
      <c r="K516" s="213"/>
      <c r="L516" s="214" t="str">
        <f>IFERROR(__xludf.DUMMYFUNCTION("IF(
  $A516 = """",
  """",
  IFERROR(
    INDEX(
      FILTER(
        '{INDEX} Tour Pricing History'!$A:$ZZ,
        '{INDEX} Tour Pricing History'!$4:$4 = ""Current Original Tour Cost""
      ),
      MATCH($A516, '{INDEX} Tour Pricing History'!$A:$A, "&amp;"0)
    ),
    """"
  )
)
"),"")</f>
        <v/>
      </c>
      <c r="M516" s="215" t="str">
        <f>IFERROR(__xludf.DUMMYFUNCTION("IF(
  $A516 = """",
  """",
  IFERROR(
    INDEX(
      FILTER(
        '{INDEX} Tour Pricing History'!$A:$ZZ,
        '{INDEX} Tour Pricing History'!$4:$4 = ""Current Discounted Tour Cost""
      ),
      MATCH($A516, '{INDEX} Tour Pricing History'!$A:$A"&amp;", 0)
    ),
    """"
  )
)
"),"")</f>
        <v/>
      </c>
      <c r="N516" s="214" t="str">
        <f>IFERROR(__xludf.DUMMYFUNCTION("IF(
  $A516 = """",
  """",
  IFERROR(
    INDEX(
      FILTER(
        '{INDEX} Tour Pricing History'!$A:$ZZ,
        '{INDEX} Tour Pricing History'!$4:$4 = ""Current Reservation Fee""
      ),
      MATCH($A516, '{INDEX} Tour Pricing History'!$A:$A, 0)
"&amp;"    ),
    """"
  )
)
"),"")</f>
        <v/>
      </c>
      <c r="O516" s="216"/>
    </row>
    <row r="517">
      <c r="A517" s="216"/>
      <c r="B517" s="223"/>
      <c r="C517" s="216"/>
      <c r="D517" s="224"/>
      <c r="E517" s="225"/>
      <c r="F517" s="216"/>
      <c r="G517" s="226"/>
      <c r="H517" s="227"/>
      <c r="I517" s="226"/>
      <c r="J517" s="226"/>
      <c r="K517" s="213"/>
      <c r="L517" s="214" t="str">
        <f>IFERROR(__xludf.DUMMYFUNCTION("IF(
  $A517 = """",
  """",
  IFERROR(
    INDEX(
      FILTER(
        '{INDEX} Tour Pricing History'!$A:$ZZ,
        '{INDEX} Tour Pricing History'!$4:$4 = ""Current Original Tour Cost""
      ),
      MATCH($A517, '{INDEX} Tour Pricing History'!$A:$A, "&amp;"0)
    ),
    """"
  )
)
"),"")</f>
        <v/>
      </c>
      <c r="M517" s="215" t="str">
        <f>IFERROR(__xludf.DUMMYFUNCTION("IF(
  $A517 = """",
  """",
  IFERROR(
    INDEX(
      FILTER(
        '{INDEX} Tour Pricing History'!$A:$ZZ,
        '{INDEX} Tour Pricing History'!$4:$4 = ""Current Discounted Tour Cost""
      ),
      MATCH($A517, '{INDEX} Tour Pricing History'!$A:$A"&amp;", 0)
    ),
    """"
  )
)
"),"")</f>
        <v/>
      </c>
      <c r="N517" s="214" t="str">
        <f>IFERROR(__xludf.DUMMYFUNCTION("IF(
  $A517 = """",
  """",
  IFERROR(
    INDEX(
      FILTER(
        '{INDEX} Tour Pricing History'!$A:$ZZ,
        '{INDEX} Tour Pricing History'!$4:$4 = ""Current Reservation Fee""
      ),
      MATCH($A517, '{INDEX} Tour Pricing History'!$A:$A, 0)
"&amp;"    ),
    """"
  )
)
"),"")</f>
        <v/>
      </c>
      <c r="O517" s="216"/>
    </row>
    <row r="518">
      <c r="A518" s="216"/>
      <c r="B518" s="223"/>
      <c r="C518" s="216"/>
      <c r="D518" s="224"/>
      <c r="E518" s="225"/>
      <c r="F518" s="216"/>
      <c r="G518" s="226"/>
      <c r="H518" s="227"/>
      <c r="I518" s="226"/>
      <c r="J518" s="226"/>
      <c r="K518" s="213"/>
      <c r="L518" s="214" t="str">
        <f>IFERROR(__xludf.DUMMYFUNCTION("IF(
  $A518 = """",
  """",
  IFERROR(
    INDEX(
      FILTER(
        '{INDEX} Tour Pricing History'!$A:$ZZ,
        '{INDEX} Tour Pricing History'!$4:$4 = ""Current Original Tour Cost""
      ),
      MATCH($A518, '{INDEX} Tour Pricing History'!$A:$A, "&amp;"0)
    ),
    """"
  )
)
"),"")</f>
        <v/>
      </c>
      <c r="M518" s="215" t="str">
        <f>IFERROR(__xludf.DUMMYFUNCTION("IF(
  $A518 = """",
  """",
  IFERROR(
    INDEX(
      FILTER(
        '{INDEX} Tour Pricing History'!$A:$ZZ,
        '{INDEX} Tour Pricing History'!$4:$4 = ""Current Discounted Tour Cost""
      ),
      MATCH($A518, '{INDEX} Tour Pricing History'!$A:$A"&amp;", 0)
    ),
    """"
  )
)
"),"")</f>
        <v/>
      </c>
      <c r="N518" s="214" t="str">
        <f>IFERROR(__xludf.DUMMYFUNCTION("IF(
  $A518 = """",
  """",
  IFERROR(
    INDEX(
      FILTER(
        '{INDEX} Tour Pricing History'!$A:$ZZ,
        '{INDEX} Tour Pricing History'!$4:$4 = ""Current Reservation Fee""
      ),
      MATCH($A518, '{INDEX} Tour Pricing History'!$A:$A, 0)
"&amp;"    ),
    """"
  )
)
"),"")</f>
        <v/>
      </c>
      <c r="O518" s="216"/>
    </row>
    <row r="519">
      <c r="A519" s="216"/>
      <c r="B519" s="223"/>
      <c r="C519" s="216"/>
      <c r="D519" s="224"/>
      <c r="E519" s="225"/>
      <c r="F519" s="216"/>
      <c r="G519" s="226"/>
      <c r="H519" s="227"/>
      <c r="I519" s="226"/>
      <c r="J519" s="226"/>
      <c r="K519" s="213"/>
      <c r="L519" s="214" t="str">
        <f>IFERROR(__xludf.DUMMYFUNCTION("IF(
  $A519 = """",
  """",
  IFERROR(
    INDEX(
      FILTER(
        '{INDEX} Tour Pricing History'!$A:$ZZ,
        '{INDEX} Tour Pricing History'!$4:$4 = ""Current Original Tour Cost""
      ),
      MATCH($A519, '{INDEX} Tour Pricing History'!$A:$A, "&amp;"0)
    ),
    """"
  )
)
"),"")</f>
        <v/>
      </c>
      <c r="M519" s="215" t="str">
        <f>IFERROR(__xludf.DUMMYFUNCTION("IF(
  $A519 = """",
  """",
  IFERROR(
    INDEX(
      FILTER(
        '{INDEX} Tour Pricing History'!$A:$ZZ,
        '{INDEX} Tour Pricing History'!$4:$4 = ""Current Discounted Tour Cost""
      ),
      MATCH($A519, '{INDEX} Tour Pricing History'!$A:$A"&amp;", 0)
    ),
    """"
  )
)
"),"")</f>
        <v/>
      </c>
      <c r="N519" s="214" t="str">
        <f>IFERROR(__xludf.DUMMYFUNCTION("IF(
  $A519 = """",
  """",
  IFERROR(
    INDEX(
      FILTER(
        '{INDEX} Tour Pricing History'!$A:$ZZ,
        '{INDEX} Tour Pricing History'!$4:$4 = ""Current Reservation Fee""
      ),
      MATCH($A519, '{INDEX} Tour Pricing History'!$A:$A, 0)
"&amp;"    ),
    """"
  )
)
"),"")</f>
        <v/>
      </c>
      <c r="O519" s="216"/>
    </row>
    <row r="520">
      <c r="A520" s="216"/>
      <c r="B520" s="223"/>
      <c r="C520" s="216"/>
      <c r="D520" s="224"/>
      <c r="E520" s="225"/>
      <c r="F520" s="216"/>
      <c r="G520" s="226"/>
      <c r="H520" s="227"/>
      <c r="I520" s="226"/>
      <c r="J520" s="226"/>
      <c r="K520" s="213"/>
      <c r="L520" s="214" t="str">
        <f>IFERROR(__xludf.DUMMYFUNCTION("IF(
  $A520 = """",
  """",
  IFERROR(
    INDEX(
      FILTER(
        '{INDEX} Tour Pricing History'!$A:$ZZ,
        '{INDEX} Tour Pricing History'!$4:$4 = ""Current Original Tour Cost""
      ),
      MATCH($A520, '{INDEX} Tour Pricing History'!$A:$A, "&amp;"0)
    ),
    """"
  )
)
"),"")</f>
        <v/>
      </c>
      <c r="M520" s="215" t="str">
        <f>IFERROR(__xludf.DUMMYFUNCTION("IF(
  $A520 = """",
  """",
  IFERROR(
    INDEX(
      FILTER(
        '{INDEX} Tour Pricing History'!$A:$ZZ,
        '{INDEX} Tour Pricing History'!$4:$4 = ""Current Discounted Tour Cost""
      ),
      MATCH($A520, '{INDEX} Tour Pricing History'!$A:$A"&amp;", 0)
    ),
    """"
  )
)
"),"")</f>
        <v/>
      </c>
      <c r="N520" s="214" t="str">
        <f>IFERROR(__xludf.DUMMYFUNCTION("IF(
  $A520 = """",
  """",
  IFERROR(
    INDEX(
      FILTER(
        '{INDEX} Tour Pricing History'!$A:$ZZ,
        '{INDEX} Tour Pricing History'!$4:$4 = ""Current Reservation Fee""
      ),
      MATCH($A520, '{INDEX} Tour Pricing History'!$A:$A, 0)
"&amp;"    ),
    """"
  )
)
"),"")</f>
        <v/>
      </c>
      <c r="O520" s="216"/>
    </row>
    <row r="521">
      <c r="A521" s="216"/>
      <c r="B521" s="223"/>
      <c r="C521" s="216"/>
      <c r="D521" s="224"/>
      <c r="E521" s="225"/>
      <c r="F521" s="216"/>
      <c r="G521" s="226"/>
      <c r="H521" s="227"/>
      <c r="I521" s="226"/>
      <c r="J521" s="226"/>
      <c r="K521" s="213"/>
      <c r="L521" s="214" t="str">
        <f>IFERROR(__xludf.DUMMYFUNCTION("IF(
  $A521 = """",
  """",
  IFERROR(
    INDEX(
      FILTER(
        '{INDEX} Tour Pricing History'!$A:$ZZ,
        '{INDEX} Tour Pricing History'!$4:$4 = ""Current Original Tour Cost""
      ),
      MATCH($A521, '{INDEX} Tour Pricing History'!$A:$A, "&amp;"0)
    ),
    """"
  )
)
"),"")</f>
        <v/>
      </c>
      <c r="M521" s="215" t="str">
        <f>IFERROR(__xludf.DUMMYFUNCTION("IF(
  $A521 = """",
  """",
  IFERROR(
    INDEX(
      FILTER(
        '{INDEX} Tour Pricing History'!$A:$ZZ,
        '{INDEX} Tour Pricing History'!$4:$4 = ""Current Discounted Tour Cost""
      ),
      MATCH($A521, '{INDEX} Tour Pricing History'!$A:$A"&amp;", 0)
    ),
    """"
  )
)
"),"")</f>
        <v/>
      </c>
      <c r="N521" s="214" t="str">
        <f>IFERROR(__xludf.DUMMYFUNCTION("IF(
  $A521 = """",
  """",
  IFERROR(
    INDEX(
      FILTER(
        '{INDEX} Tour Pricing History'!$A:$ZZ,
        '{INDEX} Tour Pricing History'!$4:$4 = ""Current Reservation Fee""
      ),
      MATCH($A521, '{INDEX} Tour Pricing History'!$A:$A, 0)
"&amp;"    ),
    """"
  )
)
"),"")</f>
        <v/>
      </c>
      <c r="O521" s="216"/>
    </row>
    <row r="522">
      <c r="A522" s="216"/>
      <c r="B522" s="223"/>
      <c r="C522" s="216"/>
      <c r="D522" s="224"/>
      <c r="E522" s="225"/>
      <c r="F522" s="216"/>
      <c r="G522" s="226"/>
      <c r="H522" s="227"/>
      <c r="I522" s="226"/>
      <c r="J522" s="226"/>
      <c r="K522" s="213"/>
      <c r="L522" s="214" t="str">
        <f>IFERROR(__xludf.DUMMYFUNCTION("IF(
  $A522 = """",
  """",
  IFERROR(
    INDEX(
      FILTER(
        '{INDEX} Tour Pricing History'!$A:$ZZ,
        '{INDEX} Tour Pricing History'!$4:$4 = ""Current Original Tour Cost""
      ),
      MATCH($A522, '{INDEX} Tour Pricing History'!$A:$A, "&amp;"0)
    ),
    """"
  )
)
"),"")</f>
        <v/>
      </c>
      <c r="M522" s="215" t="str">
        <f>IFERROR(__xludf.DUMMYFUNCTION("IF(
  $A522 = """",
  """",
  IFERROR(
    INDEX(
      FILTER(
        '{INDEX} Tour Pricing History'!$A:$ZZ,
        '{INDEX} Tour Pricing History'!$4:$4 = ""Current Discounted Tour Cost""
      ),
      MATCH($A522, '{INDEX} Tour Pricing History'!$A:$A"&amp;", 0)
    ),
    """"
  )
)
"),"")</f>
        <v/>
      </c>
      <c r="N522" s="214" t="str">
        <f>IFERROR(__xludf.DUMMYFUNCTION("IF(
  $A522 = """",
  """",
  IFERROR(
    INDEX(
      FILTER(
        '{INDEX} Tour Pricing History'!$A:$ZZ,
        '{INDEX} Tour Pricing History'!$4:$4 = ""Current Reservation Fee""
      ),
      MATCH($A522, '{INDEX} Tour Pricing History'!$A:$A, 0)
"&amp;"    ),
    """"
  )
)
"),"")</f>
        <v/>
      </c>
      <c r="O522" s="216"/>
    </row>
    <row r="523">
      <c r="A523" s="216"/>
      <c r="B523" s="223"/>
      <c r="C523" s="216"/>
      <c r="D523" s="224"/>
      <c r="E523" s="225"/>
      <c r="F523" s="216"/>
      <c r="G523" s="226"/>
      <c r="H523" s="227"/>
      <c r="I523" s="226"/>
      <c r="J523" s="226"/>
      <c r="K523" s="213"/>
      <c r="L523" s="214" t="str">
        <f>IFERROR(__xludf.DUMMYFUNCTION("IF(
  $A523 = """",
  """",
  IFERROR(
    INDEX(
      FILTER(
        '{INDEX} Tour Pricing History'!$A:$ZZ,
        '{INDEX} Tour Pricing History'!$4:$4 = ""Current Original Tour Cost""
      ),
      MATCH($A523, '{INDEX} Tour Pricing History'!$A:$A, "&amp;"0)
    ),
    """"
  )
)
"),"")</f>
        <v/>
      </c>
      <c r="M523" s="215" t="str">
        <f>IFERROR(__xludf.DUMMYFUNCTION("IF(
  $A523 = """",
  """",
  IFERROR(
    INDEX(
      FILTER(
        '{INDEX} Tour Pricing History'!$A:$ZZ,
        '{INDEX} Tour Pricing History'!$4:$4 = ""Current Discounted Tour Cost""
      ),
      MATCH($A523, '{INDEX} Tour Pricing History'!$A:$A"&amp;", 0)
    ),
    """"
  )
)
"),"")</f>
        <v/>
      </c>
      <c r="N523" s="214" t="str">
        <f>IFERROR(__xludf.DUMMYFUNCTION("IF(
  $A523 = """",
  """",
  IFERROR(
    INDEX(
      FILTER(
        '{INDEX} Tour Pricing History'!$A:$ZZ,
        '{INDEX} Tour Pricing History'!$4:$4 = ""Current Reservation Fee""
      ),
      MATCH($A523, '{INDEX} Tour Pricing History'!$A:$A, 0)
"&amp;"    ),
    """"
  )
)
"),"")</f>
        <v/>
      </c>
      <c r="O523" s="216"/>
    </row>
    <row r="524">
      <c r="A524" s="216"/>
      <c r="B524" s="223"/>
      <c r="C524" s="216"/>
      <c r="D524" s="224"/>
      <c r="E524" s="225"/>
      <c r="F524" s="216"/>
      <c r="G524" s="226"/>
      <c r="H524" s="227"/>
      <c r="I524" s="226"/>
      <c r="J524" s="226"/>
      <c r="K524" s="213"/>
      <c r="L524" s="214" t="str">
        <f>IFERROR(__xludf.DUMMYFUNCTION("IF(
  $A524 = """",
  """",
  IFERROR(
    INDEX(
      FILTER(
        '{INDEX} Tour Pricing History'!$A:$ZZ,
        '{INDEX} Tour Pricing History'!$4:$4 = ""Current Original Tour Cost""
      ),
      MATCH($A524, '{INDEX} Tour Pricing History'!$A:$A, "&amp;"0)
    ),
    """"
  )
)
"),"")</f>
        <v/>
      </c>
      <c r="M524" s="215" t="str">
        <f>IFERROR(__xludf.DUMMYFUNCTION("IF(
  $A524 = """",
  """",
  IFERROR(
    INDEX(
      FILTER(
        '{INDEX} Tour Pricing History'!$A:$ZZ,
        '{INDEX} Tour Pricing History'!$4:$4 = ""Current Discounted Tour Cost""
      ),
      MATCH($A524, '{INDEX} Tour Pricing History'!$A:$A"&amp;", 0)
    ),
    """"
  )
)
"),"")</f>
        <v/>
      </c>
      <c r="N524" s="214" t="str">
        <f>IFERROR(__xludf.DUMMYFUNCTION("IF(
  $A524 = """",
  """",
  IFERROR(
    INDEX(
      FILTER(
        '{INDEX} Tour Pricing History'!$A:$ZZ,
        '{INDEX} Tour Pricing History'!$4:$4 = ""Current Reservation Fee""
      ),
      MATCH($A524, '{INDEX} Tour Pricing History'!$A:$A, 0)
"&amp;"    ),
    """"
  )
)
"),"")</f>
        <v/>
      </c>
      <c r="O524" s="216"/>
    </row>
    <row r="525">
      <c r="A525" s="216"/>
      <c r="B525" s="223"/>
      <c r="C525" s="216"/>
      <c r="D525" s="224"/>
      <c r="E525" s="225"/>
      <c r="F525" s="216"/>
      <c r="G525" s="226"/>
      <c r="H525" s="227"/>
      <c r="I525" s="226"/>
      <c r="J525" s="226"/>
      <c r="K525" s="213"/>
      <c r="L525" s="214" t="str">
        <f>IFERROR(__xludf.DUMMYFUNCTION("IF(
  $A525 = """",
  """",
  IFERROR(
    INDEX(
      FILTER(
        '{INDEX} Tour Pricing History'!$A:$ZZ,
        '{INDEX} Tour Pricing History'!$4:$4 = ""Current Original Tour Cost""
      ),
      MATCH($A525, '{INDEX} Tour Pricing History'!$A:$A, "&amp;"0)
    ),
    """"
  )
)
"),"")</f>
        <v/>
      </c>
      <c r="M525" s="215" t="str">
        <f>IFERROR(__xludf.DUMMYFUNCTION("IF(
  $A525 = """",
  """",
  IFERROR(
    INDEX(
      FILTER(
        '{INDEX} Tour Pricing History'!$A:$ZZ,
        '{INDEX} Tour Pricing History'!$4:$4 = ""Current Discounted Tour Cost""
      ),
      MATCH($A525, '{INDEX} Tour Pricing History'!$A:$A"&amp;", 0)
    ),
    """"
  )
)
"),"")</f>
        <v/>
      </c>
      <c r="N525" s="214" t="str">
        <f>IFERROR(__xludf.DUMMYFUNCTION("IF(
  $A525 = """",
  """",
  IFERROR(
    INDEX(
      FILTER(
        '{INDEX} Tour Pricing History'!$A:$ZZ,
        '{INDEX} Tour Pricing History'!$4:$4 = ""Current Reservation Fee""
      ),
      MATCH($A525, '{INDEX} Tour Pricing History'!$A:$A, 0)
"&amp;"    ),
    """"
  )
)
"),"")</f>
        <v/>
      </c>
      <c r="O525" s="216"/>
    </row>
    <row r="526">
      <c r="A526" s="216"/>
      <c r="B526" s="223"/>
      <c r="C526" s="216"/>
      <c r="D526" s="224"/>
      <c r="E526" s="225"/>
      <c r="F526" s="216"/>
      <c r="G526" s="226"/>
      <c r="H526" s="227"/>
      <c r="I526" s="226"/>
      <c r="J526" s="226"/>
      <c r="K526" s="213"/>
      <c r="L526" s="214" t="str">
        <f>IFERROR(__xludf.DUMMYFUNCTION("IF(
  $A526 = """",
  """",
  IFERROR(
    INDEX(
      FILTER(
        '{INDEX} Tour Pricing History'!$A:$ZZ,
        '{INDEX} Tour Pricing History'!$4:$4 = ""Current Original Tour Cost""
      ),
      MATCH($A526, '{INDEX} Tour Pricing History'!$A:$A, "&amp;"0)
    ),
    """"
  )
)
"),"")</f>
        <v/>
      </c>
      <c r="M526" s="215" t="str">
        <f>IFERROR(__xludf.DUMMYFUNCTION("IF(
  $A526 = """",
  """",
  IFERROR(
    INDEX(
      FILTER(
        '{INDEX} Tour Pricing History'!$A:$ZZ,
        '{INDEX} Tour Pricing History'!$4:$4 = ""Current Discounted Tour Cost""
      ),
      MATCH($A526, '{INDEX} Tour Pricing History'!$A:$A"&amp;", 0)
    ),
    """"
  )
)
"),"")</f>
        <v/>
      </c>
      <c r="N526" s="214" t="str">
        <f>IFERROR(__xludf.DUMMYFUNCTION("IF(
  $A526 = """",
  """",
  IFERROR(
    INDEX(
      FILTER(
        '{INDEX} Tour Pricing History'!$A:$ZZ,
        '{INDEX} Tour Pricing History'!$4:$4 = ""Current Reservation Fee""
      ),
      MATCH($A526, '{INDEX} Tour Pricing History'!$A:$A, 0)
"&amp;"    ),
    """"
  )
)
"),"")</f>
        <v/>
      </c>
      <c r="O526" s="216"/>
    </row>
    <row r="527">
      <c r="A527" s="216"/>
      <c r="B527" s="223"/>
      <c r="C527" s="216"/>
      <c r="D527" s="224"/>
      <c r="E527" s="225"/>
      <c r="F527" s="216"/>
      <c r="G527" s="226"/>
      <c r="H527" s="227"/>
      <c r="I527" s="226"/>
      <c r="J527" s="226"/>
      <c r="K527" s="213"/>
      <c r="L527" s="214" t="str">
        <f>IFERROR(__xludf.DUMMYFUNCTION("IF(
  $A527 = """",
  """",
  IFERROR(
    INDEX(
      FILTER(
        '{INDEX} Tour Pricing History'!$A:$ZZ,
        '{INDEX} Tour Pricing History'!$4:$4 = ""Current Original Tour Cost""
      ),
      MATCH($A527, '{INDEX} Tour Pricing History'!$A:$A, "&amp;"0)
    ),
    """"
  )
)
"),"")</f>
        <v/>
      </c>
      <c r="M527" s="215" t="str">
        <f>IFERROR(__xludf.DUMMYFUNCTION("IF(
  $A527 = """",
  """",
  IFERROR(
    INDEX(
      FILTER(
        '{INDEX} Tour Pricing History'!$A:$ZZ,
        '{INDEX} Tour Pricing History'!$4:$4 = ""Current Discounted Tour Cost""
      ),
      MATCH($A527, '{INDEX} Tour Pricing History'!$A:$A"&amp;", 0)
    ),
    """"
  )
)
"),"")</f>
        <v/>
      </c>
      <c r="N527" s="214" t="str">
        <f>IFERROR(__xludf.DUMMYFUNCTION("IF(
  $A527 = """",
  """",
  IFERROR(
    INDEX(
      FILTER(
        '{INDEX} Tour Pricing History'!$A:$ZZ,
        '{INDEX} Tour Pricing History'!$4:$4 = ""Current Reservation Fee""
      ),
      MATCH($A527, '{INDEX} Tour Pricing History'!$A:$A, 0)
"&amp;"    ),
    """"
  )
)
"),"")</f>
        <v/>
      </c>
      <c r="O527" s="216"/>
    </row>
    <row r="528">
      <c r="A528" s="216"/>
      <c r="B528" s="223"/>
      <c r="C528" s="216"/>
      <c r="D528" s="224"/>
      <c r="E528" s="225"/>
      <c r="F528" s="216"/>
      <c r="G528" s="226"/>
      <c r="H528" s="227"/>
      <c r="I528" s="226"/>
      <c r="J528" s="226"/>
      <c r="K528" s="213"/>
      <c r="L528" s="214" t="str">
        <f>IFERROR(__xludf.DUMMYFUNCTION("IF(
  $A528 = """",
  """",
  IFERROR(
    INDEX(
      FILTER(
        '{INDEX} Tour Pricing History'!$A:$ZZ,
        '{INDEX} Tour Pricing History'!$4:$4 = ""Current Original Tour Cost""
      ),
      MATCH($A528, '{INDEX} Tour Pricing History'!$A:$A, "&amp;"0)
    ),
    """"
  )
)
"),"")</f>
        <v/>
      </c>
      <c r="M528" s="215" t="str">
        <f>IFERROR(__xludf.DUMMYFUNCTION("IF(
  $A528 = """",
  """",
  IFERROR(
    INDEX(
      FILTER(
        '{INDEX} Tour Pricing History'!$A:$ZZ,
        '{INDEX} Tour Pricing History'!$4:$4 = ""Current Discounted Tour Cost""
      ),
      MATCH($A528, '{INDEX} Tour Pricing History'!$A:$A"&amp;", 0)
    ),
    """"
  )
)
"),"")</f>
        <v/>
      </c>
      <c r="N528" s="214" t="str">
        <f>IFERROR(__xludf.DUMMYFUNCTION("IF(
  $A528 = """",
  """",
  IFERROR(
    INDEX(
      FILTER(
        '{INDEX} Tour Pricing History'!$A:$ZZ,
        '{INDEX} Tour Pricing History'!$4:$4 = ""Current Reservation Fee""
      ),
      MATCH($A528, '{INDEX} Tour Pricing History'!$A:$A, 0)
"&amp;"    ),
    """"
  )
)
"),"")</f>
        <v/>
      </c>
      <c r="O528" s="216"/>
    </row>
    <row r="529">
      <c r="A529" s="216"/>
      <c r="B529" s="223"/>
      <c r="C529" s="216"/>
      <c r="D529" s="224"/>
      <c r="E529" s="225"/>
      <c r="F529" s="216"/>
      <c r="G529" s="226"/>
      <c r="H529" s="227"/>
      <c r="I529" s="226"/>
      <c r="J529" s="226"/>
      <c r="K529" s="213"/>
      <c r="L529" s="214" t="str">
        <f>IFERROR(__xludf.DUMMYFUNCTION("IF(
  $A529 = """",
  """",
  IFERROR(
    INDEX(
      FILTER(
        '{INDEX} Tour Pricing History'!$A:$ZZ,
        '{INDEX} Tour Pricing History'!$4:$4 = ""Current Original Tour Cost""
      ),
      MATCH($A529, '{INDEX} Tour Pricing History'!$A:$A, "&amp;"0)
    ),
    """"
  )
)
"),"")</f>
        <v/>
      </c>
      <c r="M529" s="215" t="str">
        <f>IFERROR(__xludf.DUMMYFUNCTION("IF(
  $A529 = """",
  """",
  IFERROR(
    INDEX(
      FILTER(
        '{INDEX} Tour Pricing History'!$A:$ZZ,
        '{INDEX} Tour Pricing History'!$4:$4 = ""Current Discounted Tour Cost""
      ),
      MATCH($A529, '{INDEX} Tour Pricing History'!$A:$A"&amp;", 0)
    ),
    """"
  )
)
"),"")</f>
        <v/>
      </c>
      <c r="N529" s="214" t="str">
        <f>IFERROR(__xludf.DUMMYFUNCTION("IF(
  $A529 = """",
  """",
  IFERROR(
    INDEX(
      FILTER(
        '{INDEX} Tour Pricing History'!$A:$ZZ,
        '{INDEX} Tour Pricing History'!$4:$4 = ""Current Reservation Fee""
      ),
      MATCH($A529, '{INDEX} Tour Pricing History'!$A:$A, 0)
"&amp;"    ),
    """"
  )
)
"),"")</f>
        <v/>
      </c>
      <c r="O529" s="216"/>
    </row>
    <row r="530">
      <c r="A530" s="216"/>
      <c r="B530" s="223"/>
      <c r="C530" s="216"/>
      <c r="D530" s="224"/>
      <c r="E530" s="225"/>
      <c r="F530" s="216"/>
      <c r="G530" s="226"/>
      <c r="H530" s="227"/>
      <c r="I530" s="226"/>
      <c r="J530" s="226"/>
      <c r="K530" s="213"/>
      <c r="L530" s="214" t="str">
        <f>IFERROR(__xludf.DUMMYFUNCTION("IF(
  $A530 = """",
  """",
  IFERROR(
    INDEX(
      FILTER(
        '{INDEX} Tour Pricing History'!$A:$ZZ,
        '{INDEX} Tour Pricing History'!$4:$4 = ""Current Original Tour Cost""
      ),
      MATCH($A530, '{INDEX} Tour Pricing History'!$A:$A, "&amp;"0)
    ),
    """"
  )
)
"),"")</f>
        <v/>
      </c>
      <c r="M530" s="215" t="str">
        <f>IFERROR(__xludf.DUMMYFUNCTION("IF(
  $A530 = """",
  """",
  IFERROR(
    INDEX(
      FILTER(
        '{INDEX} Tour Pricing History'!$A:$ZZ,
        '{INDEX} Tour Pricing History'!$4:$4 = ""Current Discounted Tour Cost""
      ),
      MATCH($A530, '{INDEX} Tour Pricing History'!$A:$A"&amp;", 0)
    ),
    """"
  )
)
"),"")</f>
        <v/>
      </c>
      <c r="N530" s="214" t="str">
        <f>IFERROR(__xludf.DUMMYFUNCTION("IF(
  $A530 = """",
  """",
  IFERROR(
    INDEX(
      FILTER(
        '{INDEX} Tour Pricing History'!$A:$ZZ,
        '{INDEX} Tour Pricing History'!$4:$4 = ""Current Reservation Fee""
      ),
      MATCH($A530, '{INDEX} Tour Pricing History'!$A:$A, 0)
"&amp;"    ),
    """"
  )
)
"),"")</f>
        <v/>
      </c>
      <c r="O530" s="216"/>
    </row>
    <row r="531">
      <c r="A531" s="216"/>
      <c r="B531" s="223"/>
      <c r="C531" s="216"/>
      <c r="D531" s="224"/>
      <c r="E531" s="225"/>
      <c r="F531" s="216"/>
      <c r="G531" s="226"/>
      <c r="H531" s="227"/>
      <c r="I531" s="226"/>
      <c r="J531" s="226"/>
      <c r="K531" s="213"/>
      <c r="L531" s="214" t="str">
        <f>IFERROR(__xludf.DUMMYFUNCTION("IF(
  $A531 = """",
  """",
  IFERROR(
    INDEX(
      FILTER(
        '{INDEX} Tour Pricing History'!$A:$ZZ,
        '{INDEX} Tour Pricing History'!$4:$4 = ""Current Original Tour Cost""
      ),
      MATCH($A531, '{INDEX} Tour Pricing History'!$A:$A, "&amp;"0)
    ),
    """"
  )
)
"),"")</f>
        <v/>
      </c>
      <c r="M531" s="215" t="str">
        <f>IFERROR(__xludf.DUMMYFUNCTION("IF(
  $A531 = """",
  """",
  IFERROR(
    INDEX(
      FILTER(
        '{INDEX} Tour Pricing History'!$A:$ZZ,
        '{INDEX} Tour Pricing History'!$4:$4 = ""Current Discounted Tour Cost""
      ),
      MATCH($A531, '{INDEX} Tour Pricing History'!$A:$A"&amp;", 0)
    ),
    """"
  )
)
"),"")</f>
        <v/>
      </c>
      <c r="N531" s="214" t="str">
        <f>IFERROR(__xludf.DUMMYFUNCTION("IF(
  $A531 = """",
  """",
  IFERROR(
    INDEX(
      FILTER(
        '{INDEX} Tour Pricing History'!$A:$ZZ,
        '{INDEX} Tour Pricing History'!$4:$4 = ""Current Reservation Fee""
      ),
      MATCH($A531, '{INDEX} Tour Pricing History'!$A:$A, 0)
"&amp;"    ),
    """"
  )
)
"),"")</f>
        <v/>
      </c>
      <c r="O531" s="216"/>
    </row>
    <row r="532">
      <c r="A532" s="216"/>
      <c r="B532" s="223"/>
      <c r="C532" s="216"/>
      <c r="D532" s="224"/>
      <c r="E532" s="225"/>
      <c r="F532" s="216"/>
      <c r="G532" s="226"/>
      <c r="H532" s="227"/>
      <c r="I532" s="226"/>
      <c r="J532" s="226"/>
      <c r="K532" s="213"/>
      <c r="L532" s="214" t="str">
        <f>IFERROR(__xludf.DUMMYFUNCTION("IF(
  $A532 = """",
  """",
  IFERROR(
    INDEX(
      FILTER(
        '{INDEX} Tour Pricing History'!$A:$ZZ,
        '{INDEX} Tour Pricing History'!$4:$4 = ""Current Original Tour Cost""
      ),
      MATCH($A532, '{INDEX} Tour Pricing History'!$A:$A, "&amp;"0)
    ),
    """"
  )
)
"),"")</f>
        <v/>
      </c>
      <c r="M532" s="215" t="str">
        <f>IFERROR(__xludf.DUMMYFUNCTION("IF(
  $A532 = """",
  """",
  IFERROR(
    INDEX(
      FILTER(
        '{INDEX} Tour Pricing History'!$A:$ZZ,
        '{INDEX} Tour Pricing History'!$4:$4 = ""Current Discounted Tour Cost""
      ),
      MATCH($A532, '{INDEX} Tour Pricing History'!$A:$A"&amp;", 0)
    ),
    """"
  )
)
"),"")</f>
        <v/>
      </c>
      <c r="N532" s="214" t="str">
        <f>IFERROR(__xludf.DUMMYFUNCTION("IF(
  $A532 = """",
  """",
  IFERROR(
    INDEX(
      FILTER(
        '{INDEX} Tour Pricing History'!$A:$ZZ,
        '{INDEX} Tour Pricing History'!$4:$4 = ""Current Reservation Fee""
      ),
      MATCH($A532, '{INDEX} Tour Pricing History'!$A:$A, 0)
"&amp;"    ),
    """"
  )
)
"),"")</f>
        <v/>
      </c>
      <c r="O532" s="216"/>
    </row>
    <row r="533">
      <c r="A533" s="216"/>
      <c r="B533" s="223"/>
      <c r="C533" s="216"/>
      <c r="D533" s="224"/>
      <c r="E533" s="225"/>
      <c r="F533" s="216"/>
      <c r="G533" s="226"/>
      <c r="H533" s="227"/>
      <c r="I533" s="226"/>
      <c r="J533" s="226"/>
      <c r="K533" s="213"/>
      <c r="L533" s="214" t="str">
        <f>IFERROR(__xludf.DUMMYFUNCTION("IF(
  $A533 = """",
  """",
  IFERROR(
    INDEX(
      FILTER(
        '{INDEX} Tour Pricing History'!$A:$ZZ,
        '{INDEX} Tour Pricing History'!$4:$4 = ""Current Original Tour Cost""
      ),
      MATCH($A533, '{INDEX} Tour Pricing History'!$A:$A, "&amp;"0)
    ),
    """"
  )
)
"),"")</f>
        <v/>
      </c>
      <c r="M533" s="215" t="str">
        <f>IFERROR(__xludf.DUMMYFUNCTION("IF(
  $A533 = """",
  """",
  IFERROR(
    INDEX(
      FILTER(
        '{INDEX} Tour Pricing History'!$A:$ZZ,
        '{INDEX} Tour Pricing History'!$4:$4 = ""Current Discounted Tour Cost""
      ),
      MATCH($A533, '{INDEX} Tour Pricing History'!$A:$A"&amp;", 0)
    ),
    """"
  )
)
"),"")</f>
        <v/>
      </c>
      <c r="N533" s="214" t="str">
        <f>IFERROR(__xludf.DUMMYFUNCTION("IF(
  $A533 = """",
  """",
  IFERROR(
    INDEX(
      FILTER(
        '{INDEX} Tour Pricing History'!$A:$ZZ,
        '{INDEX} Tour Pricing History'!$4:$4 = ""Current Reservation Fee""
      ),
      MATCH($A533, '{INDEX} Tour Pricing History'!$A:$A, 0)
"&amp;"    ),
    """"
  )
)
"),"")</f>
        <v/>
      </c>
      <c r="O533" s="216"/>
    </row>
    <row r="534">
      <c r="A534" s="216"/>
      <c r="B534" s="223"/>
      <c r="C534" s="216"/>
      <c r="D534" s="224"/>
      <c r="E534" s="225"/>
      <c r="F534" s="216"/>
      <c r="G534" s="226"/>
      <c r="H534" s="227"/>
      <c r="I534" s="226"/>
      <c r="J534" s="226"/>
      <c r="K534" s="213"/>
      <c r="L534" s="214" t="str">
        <f>IFERROR(__xludf.DUMMYFUNCTION("IF(
  $A534 = """",
  """",
  IFERROR(
    INDEX(
      FILTER(
        '{INDEX} Tour Pricing History'!$A:$ZZ,
        '{INDEX} Tour Pricing History'!$4:$4 = ""Current Original Tour Cost""
      ),
      MATCH($A534, '{INDEX} Tour Pricing History'!$A:$A, "&amp;"0)
    ),
    """"
  )
)
"),"")</f>
        <v/>
      </c>
      <c r="M534" s="215" t="str">
        <f>IFERROR(__xludf.DUMMYFUNCTION("IF(
  $A534 = """",
  """",
  IFERROR(
    INDEX(
      FILTER(
        '{INDEX} Tour Pricing History'!$A:$ZZ,
        '{INDEX} Tour Pricing History'!$4:$4 = ""Current Discounted Tour Cost""
      ),
      MATCH($A534, '{INDEX} Tour Pricing History'!$A:$A"&amp;", 0)
    ),
    """"
  )
)
"),"")</f>
        <v/>
      </c>
      <c r="N534" s="214" t="str">
        <f>IFERROR(__xludf.DUMMYFUNCTION("IF(
  $A534 = """",
  """",
  IFERROR(
    INDEX(
      FILTER(
        '{INDEX} Tour Pricing History'!$A:$ZZ,
        '{INDEX} Tour Pricing History'!$4:$4 = ""Current Reservation Fee""
      ),
      MATCH($A534, '{INDEX} Tour Pricing History'!$A:$A, 0)
"&amp;"    ),
    """"
  )
)
"),"")</f>
        <v/>
      </c>
      <c r="O534" s="216"/>
    </row>
    <row r="535">
      <c r="A535" s="216"/>
      <c r="B535" s="223"/>
      <c r="C535" s="216"/>
      <c r="D535" s="224"/>
      <c r="E535" s="225"/>
      <c r="F535" s="216"/>
      <c r="G535" s="226"/>
      <c r="H535" s="227"/>
      <c r="I535" s="226"/>
      <c r="J535" s="226"/>
      <c r="K535" s="213"/>
      <c r="L535" s="214" t="str">
        <f>IFERROR(__xludf.DUMMYFUNCTION("IF(
  $A535 = """",
  """",
  IFERROR(
    INDEX(
      FILTER(
        '{INDEX} Tour Pricing History'!$A:$ZZ,
        '{INDEX} Tour Pricing History'!$4:$4 = ""Current Original Tour Cost""
      ),
      MATCH($A535, '{INDEX} Tour Pricing History'!$A:$A, "&amp;"0)
    ),
    """"
  )
)
"),"")</f>
        <v/>
      </c>
      <c r="M535" s="215" t="str">
        <f>IFERROR(__xludf.DUMMYFUNCTION("IF(
  $A535 = """",
  """",
  IFERROR(
    INDEX(
      FILTER(
        '{INDEX} Tour Pricing History'!$A:$ZZ,
        '{INDEX} Tour Pricing History'!$4:$4 = ""Current Discounted Tour Cost""
      ),
      MATCH($A535, '{INDEX} Tour Pricing History'!$A:$A"&amp;", 0)
    ),
    """"
  )
)
"),"")</f>
        <v/>
      </c>
      <c r="N535" s="214" t="str">
        <f>IFERROR(__xludf.DUMMYFUNCTION("IF(
  $A535 = """",
  """",
  IFERROR(
    INDEX(
      FILTER(
        '{INDEX} Tour Pricing History'!$A:$ZZ,
        '{INDEX} Tour Pricing History'!$4:$4 = ""Current Reservation Fee""
      ),
      MATCH($A535, '{INDEX} Tour Pricing History'!$A:$A, 0)
"&amp;"    ),
    """"
  )
)
"),"")</f>
        <v/>
      </c>
      <c r="O535" s="216"/>
    </row>
    <row r="536">
      <c r="A536" s="216"/>
      <c r="B536" s="223"/>
      <c r="C536" s="216"/>
      <c r="D536" s="224"/>
      <c r="E536" s="225"/>
      <c r="F536" s="216"/>
      <c r="G536" s="226"/>
      <c r="H536" s="227"/>
      <c r="I536" s="226"/>
      <c r="J536" s="226"/>
      <c r="K536" s="213"/>
      <c r="L536" s="214" t="str">
        <f>IFERROR(__xludf.DUMMYFUNCTION("IF(
  $A536 = """",
  """",
  IFERROR(
    INDEX(
      FILTER(
        '{INDEX} Tour Pricing History'!$A:$ZZ,
        '{INDEX} Tour Pricing History'!$4:$4 = ""Current Original Tour Cost""
      ),
      MATCH($A536, '{INDEX} Tour Pricing History'!$A:$A, "&amp;"0)
    ),
    """"
  )
)
"),"")</f>
        <v/>
      </c>
      <c r="M536" s="215" t="str">
        <f>IFERROR(__xludf.DUMMYFUNCTION("IF(
  $A536 = """",
  """",
  IFERROR(
    INDEX(
      FILTER(
        '{INDEX} Tour Pricing History'!$A:$ZZ,
        '{INDEX} Tour Pricing History'!$4:$4 = ""Current Discounted Tour Cost""
      ),
      MATCH($A536, '{INDEX} Tour Pricing History'!$A:$A"&amp;", 0)
    ),
    """"
  )
)
"),"")</f>
        <v/>
      </c>
      <c r="N536" s="214" t="str">
        <f>IFERROR(__xludf.DUMMYFUNCTION("IF(
  $A536 = """",
  """",
  IFERROR(
    INDEX(
      FILTER(
        '{INDEX} Tour Pricing History'!$A:$ZZ,
        '{INDEX} Tour Pricing History'!$4:$4 = ""Current Reservation Fee""
      ),
      MATCH($A536, '{INDEX} Tour Pricing History'!$A:$A, 0)
"&amp;"    ),
    """"
  )
)
"),"")</f>
        <v/>
      </c>
      <c r="O536" s="216"/>
    </row>
    <row r="537">
      <c r="A537" s="216"/>
      <c r="B537" s="223"/>
      <c r="C537" s="216"/>
      <c r="D537" s="224"/>
      <c r="E537" s="225"/>
      <c r="F537" s="216"/>
      <c r="G537" s="226"/>
      <c r="H537" s="227"/>
      <c r="I537" s="226"/>
      <c r="J537" s="226"/>
      <c r="K537" s="213"/>
      <c r="L537" s="214" t="str">
        <f>IFERROR(__xludf.DUMMYFUNCTION("IF(
  $A537 = """",
  """",
  IFERROR(
    INDEX(
      FILTER(
        '{INDEX} Tour Pricing History'!$A:$ZZ,
        '{INDEX} Tour Pricing History'!$4:$4 = ""Current Original Tour Cost""
      ),
      MATCH($A537, '{INDEX} Tour Pricing History'!$A:$A, "&amp;"0)
    ),
    """"
  )
)
"),"")</f>
        <v/>
      </c>
      <c r="M537" s="215" t="str">
        <f>IFERROR(__xludf.DUMMYFUNCTION("IF(
  $A537 = """",
  """",
  IFERROR(
    INDEX(
      FILTER(
        '{INDEX} Tour Pricing History'!$A:$ZZ,
        '{INDEX} Tour Pricing History'!$4:$4 = ""Current Discounted Tour Cost""
      ),
      MATCH($A537, '{INDEX} Tour Pricing History'!$A:$A"&amp;", 0)
    ),
    """"
  )
)
"),"")</f>
        <v/>
      </c>
      <c r="N537" s="214" t="str">
        <f>IFERROR(__xludf.DUMMYFUNCTION("IF(
  $A537 = """",
  """",
  IFERROR(
    INDEX(
      FILTER(
        '{INDEX} Tour Pricing History'!$A:$ZZ,
        '{INDEX} Tour Pricing History'!$4:$4 = ""Current Reservation Fee""
      ),
      MATCH($A537, '{INDEX} Tour Pricing History'!$A:$A, 0)
"&amp;"    ),
    """"
  )
)
"),"")</f>
        <v/>
      </c>
      <c r="O537" s="216"/>
    </row>
    <row r="538">
      <c r="A538" s="216"/>
      <c r="B538" s="223"/>
      <c r="C538" s="216"/>
      <c r="D538" s="224"/>
      <c r="E538" s="225"/>
      <c r="F538" s="216"/>
      <c r="G538" s="226"/>
      <c r="H538" s="227"/>
      <c r="I538" s="226"/>
      <c r="J538" s="226"/>
      <c r="K538" s="213"/>
      <c r="L538" s="214" t="str">
        <f>IFERROR(__xludf.DUMMYFUNCTION("IF(
  $A538 = """",
  """",
  IFERROR(
    INDEX(
      FILTER(
        '{INDEX} Tour Pricing History'!$A:$ZZ,
        '{INDEX} Tour Pricing History'!$4:$4 = ""Current Original Tour Cost""
      ),
      MATCH($A538, '{INDEX} Tour Pricing History'!$A:$A, "&amp;"0)
    ),
    """"
  )
)
"),"")</f>
        <v/>
      </c>
      <c r="M538" s="215" t="str">
        <f>IFERROR(__xludf.DUMMYFUNCTION("IF(
  $A538 = """",
  """",
  IFERROR(
    INDEX(
      FILTER(
        '{INDEX} Tour Pricing History'!$A:$ZZ,
        '{INDEX} Tour Pricing History'!$4:$4 = ""Current Discounted Tour Cost""
      ),
      MATCH($A538, '{INDEX} Tour Pricing History'!$A:$A"&amp;", 0)
    ),
    """"
  )
)
"),"")</f>
        <v/>
      </c>
      <c r="N538" s="214" t="str">
        <f>IFERROR(__xludf.DUMMYFUNCTION("IF(
  $A538 = """",
  """",
  IFERROR(
    INDEX(
      FILTER(
        '{INDEX} Tour Pricing History'!$A:$ZZ,
        '{INDEX} Tour Pricing History'!$4:$4 = ""Current Reservation Fee""
      ),
      MATCH($A538, '{INDEX} Tour Pricing History'!$A:$A, 0)
"&amp;"    ),
    """"
  )
)
"),"")</f>
        <v/>
      </c>
      <c r="O538" s="216"/>
    </row>
    <row r="539">
      <c r="A539" s="216"/>
      <c r="B539" s="223"/>
      <c r="C539" s="216"/>
      <c r="D539" s="224"/>
      <c r="E539" s="225"/>
      <c r="F539" s="216"/>
      <c r="G539" s="226"/>
      <c r="H539" s="227"/>
      <c r="I539" s="226"/>
      <c r="J539" s="226"/>
      <c r="K539" s="213"/>
      <c r="L539" s="214" t="str">
        <f>IFERROR(__xludf.DUMMYFUNCTION("IF(
  $A539 = """",
  """",
  IFERROR(
    INDEX(
      FILTER(
        '{INDEX} Tour Pricing History'!$A:$ZZ,
        '{INDEX} Tour Pricing History'!$4:$4 = ""Current Original Tour Cost""
      ),
      MATCH($A539, '{INDEX} Tour Pricing History'!$A:$A, "&amp;"0)
    ),
    """"
  )
)
"),"")</f>
        <v/>
      </c>
      <c r="M539" s="215" t="str">
        <f>IFERROR(__xludf.DUMMYFUNCTION("IF(
  $A539 = """",
  """",
  IFERROR(
    INDEX(
      FILTER(
        '{INDEX} Tour Pricing History'!$A:$ZZ,
        '{INDEX} Tour Pricing History'!$4:$4 = ""Current Discounted Tour Cost""
      ),
      MATCH($A539, '{INDEX} Tour Pricing History'!$A:$A"&amp;", 0)
    ),
    """"
  )
)
"),"")</f>
        <v/>
      </c>
      <c r="N539" s="214" t="str">
        <f>IFERROR(__xludf.DUMMYFUNCTION("IF(
  $A539 = """",
  """",
  IFERROR(
    INDEX(
      FILTER(
        '{INDEX} Tour Pricing History'!$A:$ZZ,
        '{INDEX} Tour Pricing History'!$4:$4 = ""Current Reservation Fee""
      ),
      MATCH($A539, '{INDEX} Tour Pricing History'!$A:$A, 0)
"&amp;"    ),
    """"
  )
)
"),"")</f>
        <v/>
      </c>
      <c r="O539" s="216"/>
    </row>
    <row r="540">
      <c r="A540" s="216"/>
      <c r="B540" s="223"/>
      <c r="C540" s="216"/>
      <c r="D540" s="224"/>
      <c r="E540" s="225"/>
      <c r="F540" s="216"/>
      <c r="G540" s="226"/>
      <c r="H540" s="227"/>
      <c r="I540" s="226"/>
      <c r="J540" s="226"/>
      <c r="K540" s="213"/>
      <c r="L540" s="214" t="str">
        <f>IFERROR(__xludf.DUMMYFUNCTION("IF(
  $A540 = """",
  """",
  IFERROR(
    INDEX(
      FILTER(
        '{INDEX} Tour Pricing History'!$A:$ZZ,
        '{INDEX} Tour Pricing History'!$4:$4 = ""Current Original Tour Cost""
      ),
      MATCH($A540, '{INDEX} Tour Pricing History'!$A:$A, "&amp;"0)
    ),
    """"
  )
)
"),"")</f>
        <v/>
      </c>
      <c r="M540" s="215" t="str">
        <f>IFERROR(__xludf.DUMMYFUNCTION("IF(
  $A540 = """",
  """",
  IFERROR(
    INDEX(
      FILTER(
        '{INDEX} Tour Pricing History'!$A:$ZZ,
        '{INDEX} Tour Pricing History'!$4:$4 = ""Current Discounted Tour Cost""
      ),
      MATCH($A540, '{INDEX} Tour Pricing History'!$A:$A"&amp;", 0)
    ),
    """"
  )
)
"),"")</f>
        <v/>
      </c>
      <c r="N540" s="214" t="str">
        <f>IFERROR(__xludf.DUMMYFUNCTION("IF(
  $A540 = """",
  """",
  IFERROR(
    INDEX(
      FILTER(
        '{INDEX} Tour Pricing History'!$A:$ZZ,
        '{INDEX} Tour Pricing History'!$4:$4 = ""Current Reservation Fee""
      ),
      MATCH($A540, '{INDEX} Tour Pricing History'!$A:$A, 0)
"&amp;"    ),
    """"
  )
)
"),"")</f>
        <v/>
      </c>
      <c r="O540" s="216"/>
    </row>
    <row r="541">
      <c r="A541" s="216"/>
      <c r="B541" s="223"/>
      <c r="C541" s="216"/>
      <c r="D541" s="224"/>
      <c r="E541" s="225"/>
      <c r="F541" s="216"/>
      <c r="G541" s="226"/>
      <c r="H541" s="227"/>
      <c r="I541" s="226"/>
      <c r="J541" s="226"/>
      <c r="K541" s="213"/>
      <c r="L541" s="214" t="str">
        <f>IFERROR(__xludf.DUMMYFUNCTION("IF(
  $A541 = """",
  """",
  IFERROR(
    INDEX(
      FILTER(
        '{INDEX} Tour Pricing History'!$A:$ZZ,
        '{INDEX} Tour Pricing History'!$4:$4 = ""Current Original Tour Cost""
      ),
      MATCH($A541, '{INDEX} Tour Pricing History'!$A:$A, "&amp;"0)
    ),
    """"
  )
)
"),"")</f>
        <v/>
      </c>
      <c r="M541" s="215" t="str">
        <f>IFERROR(__xludf.DUMMYFUNCTION("IF(
  $A541 = """",
  """",
  IFERROR(
    INDEX(
      FILTER(
        '{INDEX} Tour Pricing History'!$A:$ZZ,
        '{INDEX} Tour Pricing History'!$4:$4 = ""Current Discounted Tour Cost""
      ),
      MATCH($A541, '{INDEX} Tour Pricing History'!$A:$A"&amp;", 0)
    ),
    """"
  )
)
"),"")</f>
        <v/>
      </c>
      <c r="N541" s="214" t="str">
        <f>IFERROR(__xludf.DUMMYFUNCTION("IF(
  $A541 = """",
  """",
  IFERROR(
    INDEX(
      FILTER(
        '{INDEX} Tour Pricing History'!$A:$ZZ,
        '{INDEX} Tour Pricing History'!$4:$4 = ""Current Reservation Fee""
      ),
      MATCH($A541, '{INDEX} Tour Pricing History'!$A:$A, 0)
"&amp;"    ),
    """"
  )
)
"),"")</f>
        <v/>
      </c>
      <c r="O541" s="216"/>
    </row>
    <row r="542">
      <c r="A542" s="216"/>
      <c r="B542" s="223"/>
      <c r="C542" s="216"/>
      <c r="D542" s="224"/>
      <c r="E542" s="225"/>
      <c r="F542" s="216"/>
      <c r="G542" s="226"/>
      <c r="H542" s="227"/>
      <c r="I542" s="226"/>
      <c r="J542" s="226"/>
      <c r="K542" s="213"/>
      <c r="L542" s="214" t="str">
        <f>IFERROR(__xludf.DUMMYFUNCTION("IF(
  $A542 = """",
  """",
  IFERROR(
    INDEX(
      FILTER(
        '{INDEX} Tour Pricing History'!$A:$ZZ,
        '{INDEX} Tour Pricing History'!$4:$4 = ""Current Original Tour Cost""
      ),
      MATCH($A542, '{INDEX} Tour Pricing History'!$A:$A, "&amp;"0)
    ),
    """"
  )
)
"),"")</f>
        <v/>
      </c>
      <c r="M542" s="215" t="str">
        <f>IFERROR(__xludf.DUMMYFUNCTION("IF(
  $A542 = """",
  """",
  IFERROR(
    INDEX(
      FILTER(
        '{INDEX} Tour Pricing History'!$A:$ZZ,
        '{INDEX} Tour Pricing History'!$4:$4 = ""Current Discounted Tour Cost""
      ),
      MATCH($A542, '{INDEX} Tour Pricing History'!$A:$A"&amp;", 0)
    ),
    """"
  )
)
"),"")</f>
        <v/>
      </c>
      <c r="N542" s="214" t="str">
        <f>IFERROR(__xludf.DUMMYFUNCTION("IF(
  $A542 = """",
  """",
  IFERROR(
    INDEX(
      FILTER(
        '{INDEX} Tour Pricing History'!$A:$ZZ,
        '{INDEX} Tour Pricing History'!$4:$4 = ""Current Reservation Fee""
      ),
      MATCH($A542, '{INDEX} Tour Pricing History'!$A:$A, 0)
"&amp;"    ),
    """"
  )
)
"),"")</f>
        <v/>
      </c>
      <c r="O542" s="216"/>
    </row>
    <row r="543">
      <c r="A543" s="216"/>
      <c r="B543" s="223"/>
      <c r="C543" s="216"/>
      <c r="D543" s="224"/>
      <c r="E543" s="225"/>
      <c r="F543" s="216"/>
      <c r="G543" s="226"/>
      <c r="H543" s="227"/>
      <c r="I543" s="226"/>
      <c r="J543" s="226"/>
      <c r="K543" s="213"/>
      <c r="L543" s="214" t="str">
        <f>IFERROR(__xludf.DUMMYFUNCTION("IF(
  $A543 = """",
  """",
  IFERROR(
    INDEX(
      FILTER(
        '{INDEX} Tour Pricing History'!$A:$ZZ,
        '{INDEX} Tour Pricing History'!$4:$4 = ""Current Original Tour Cost""
      ),
      MATCH($A543, '{INDEX} Tour Pricing History'!$A:$A, "&amp;"0)
    ),
    """"
  )
)
"),"")</f>
        <v/>
      </c>
      <c r="M543" s="215" t="str">
        <f>IFERROR(__xludf.DUMMYFUNCTION("IF(
  $A543 = """",
  """",
  IFERROR(
    INDEX(
      FILTER(
        '{INDEX} Tour Pricing History'!$A:$ZZ,
        '{INDEX} Tour Pricing History'!$4:$4 = ""Current Discounted Tour Cost""
      ),
      MATCH($A543, '{INDEX} Tour Pricing History'!$A:$A"&amp;", 0)
    ),
    """"
  )
)
"),"")</f>
        <v/>
      </c>
      <c r="N543" s="214" t="str">
        <f>IFERROR(__xludf.DUMMYFUNCTION("IF(
  $A543 = """",
  """",
  IFERROR(
    INDEX(
      FILTER(
        '{INDEX} Tour Pricing History'!$A:$ZZ,
        '{INDEX} Tour Pricing History'!$4:$4 = ""Current Reservation Fee""
      ),
      MATCH($A543, '{INDEX} Tour Pricing History'!$A:$A, 0)
"&amp;"    ),
    """"
  )
)
"),"")</f>
        <v/>
      </c>
      <c r="O543" s="216"/>
    </row>
    <row r="544">
      <c r="A544" s="216"/>
      <c r="B544" s="223"/>
      <c r="C544" s="216"/>
      <c r="D544" s="224"/>
      <c r="E544" s="225"/>
      <c r="F544" s="216"/>
      <c r="G544" s="226"/>
      <c r="H544" s="227"/>
      <c r="I544" s="226"/>
      <c r="J544" s="226"/>
      <c r="K544" s="213"/>
      <c r="L544" s="214" t="str">
        <f>IFERROR(__xludf.DUMMYFUNCTION("IF(
  $A544 = """",
  """",
  IFERROR(
    INDEX(
      FILTER(
        '{INDEX} Tour Pricing History'!$A:$ZZ,
        '{INDEX} Tour Pricing History'!$4:$4 = ""Current Original Tour Cost""
      ),
      MATCH($A544, '{INDEX} Tour Pricing History'!$A:$A, "&amp;"0)
    ),
    """"
  )
)
"),"")</f>
        <v/>
      </c>
      <c r="M544" s="215" t="str">
        <f>IFERROR(__xludf.DUMMYFUNCTION("IF(
  $A544 = """",
  """",
  IFERROR(
    INDEX(
      FILTER(
        '{INDEX} Tour Pricing History'!$A:$ZZ,
        '{INDEX} Tour Pricing History'!$4:$4 = ""Current Discounted Tour Cost""
      ),
      MATCH($A544, '{INDEX} Tour Pricing History'!$A:$A"&amp;", 0)
    ),
    """"
  )
)
"),"")</f>
        <v/>
      </c>
      <c r="N544" s="214" t="str">
        <f>IFERROR(__xludf.DUMMYFUNCTION("IF(
  $A544 = """",
  """",
  IFERROR(
    INDEX(
      FILTER(
        '{INDEX} Tour Pricing History'!$A:$ZZ,
        '{INDEX} Tour Pricing History'!$4:$4 = ""Current Reservation Fee""
      ),
      MATCH($A544, '{INDEX} Tour Pricing History'!$A:$A, 0)
"&amp;"    ),
    """"
  )
)
"),"")</f>
        <v/>
      </c>
      <c r="O544" s="216"/>
    </row>
    <row r="545">
      <c r="A545" s="216"/>
      <c r="B545" s="223"/>
      <c r="C545" s="216"/>
      <c r="D545" s="224"/>
      <c r="E545" s="225"/>
      <c r="F545" s="216"/>
      <c r="G545" s="226"/>
      <c r="H545" s="227"/>
      <c r="I545" s="226"/>
      <c r="J545" s="226"/>
      <c r="K545" s="213"/>
      <c r="L545" s="214" t="str">
        <f>IFERROR(__xludf.DUMMYFUNCTION("IF(
  $A545 = """",
  """",
  IFERROR(
    INDEX(
      FILTER(
        '{INDEX} Tour Pricing History'!$A:$ZZ,
        '{INDEX} Tour Pricing History'!$4:$4 = ""Current Original Tour Cost""
      ),
      MATCH($A545, '{INDEX} Tour Pricing History'!$A:$A, "&amp;"0)
    ),
    """"
  )
)
"),"")</f>
        <v/>
      </c>
      <c r="M545" s="215" t="str">
        <f>IFERROR(__xludf.DUMMYFUNCTION("IF(
  $A545 = """",
  """",
  IFERROR(
    INDEX(
      FILTER(
        '{INDEX} Tour Pricing History'!$A:$ZZ,
        '{INDEX} Tour Pricing History'!$4:$4 = ""Current Discounted Tour Cost""
      ),
      MATCH($A545, '{INDEX} Tour Pricing History'!$A:$A"&amp;", 0)
    ),
    """"
  )
)
"),"")</f>
        <v/>
      </c>
      <c r="N545" s="214" t="str">
        <f>IFERROR(__xludf.DUMMYFUNCTION("IF(
  $A545 = """",
  """",
  IFERROR(
    INDEX(
      FILTER(
        '{INDEX} Tour Pricing History'!$A:$ZZ,
        '{INDEX} Tour Pricing History'!$4:$4 = ""Current Reservation Fee""
      ),
      MATCH($A545, '{INDEX} Tour Pricing History'!$A:$A, 0)
"&amp;"    ),
    """"
  )
)
"),"")</f>
        <v/>
      </c>
      <c r="O545" s="216"/>
    </row>
    <row r="546">
      <c r="A546" s="216"/>
      <c r="B546" s="223"/>
      <c r="C546" s="216"/>
      <c r="D546" s="224"/>
      <c r="E546" s="225"/>
      <c r="F546" s="216"/>
      <c r="G546" s="226"/>
      <c r="H546" s="227"/>
      <c r="I546" s="226"/>
      <c r="J546" s="226"/>
      <c r="K546" s="213"/>
      <c r="L546" s="214" t="str">
        <f>IFERROR(__xludf.DUMMYFUNCTION("IF(
  $A546 = """",
  """",
  IFERROR(
    INDEX(
      FILTER(
        '{INDEX} Tour Pricing History'!$A:$ZZ,
        '{INDEX} Tour Pricing History'!$4:$4 = ""Current Original Tour Cost""
      ),
      MATCH($A546, '{INDEX} Tour Pricing History'!$A:$A, "&amp;"0)
    ),
    """"
  )
)
"),"")</f>
        <v/>
      </c>
      <c r="M546" s="215" t="str">
        <f>IFERROR(__xludf.DUMMYFUNCTION("IF(
  $A546 = """",
  """",
  IFERROR(
    INDEX(
      FILTER(
        '{INDEX} Tour Pricing History'!$A:$ZZ,
        '{INDEX} Tour Pricing History'!$4:$4 = ""Current Discounted Tour Cost""
      ),
      MATCH($A546, '{INDEX} Tour Pricing History'!$A:$A"&amp;", 0)
    ),
    """"
  )
)
"),"")</f>
        <v/>
      </c>
      <c r="N546" s="214" t="str">
        <f>IFERROR(__xludf.DUMMYFUNCTION("IF(
  $A546 = """",
  """",
  IFERROR(
    INDEX(
      FILTER(
        '{INDEX} Tour Pricing History'!$A:$ZZ,
        '{INDEX} Tour Pricing History'!$4:$4 = ""Current Reservation Fee""
      ),
      MATCH($A546, '{INDEX} Tour Pricing History'!$A:$A, 0)
"&amp;"    ),
    """"
  )
)
"),"")</f>
        <v/>
      </c>
      <c r="O546" s="216"/>
    </row>
    <row r="547">
      <c r="A547" s="216"/>
      <c r="B547" s="223"/>
      <c r="C547" s="216"/>
      <c r="D547" s="224"/>
      <c r="E547" s="225"/>
      <c r="F547" s="216"/>
      <c r="G547" s="226"/>
      <c r="H547" s="227"/>
      <c r="I547" s="226"/>
      <c r="J547" s="226"/>
      <c r="K547" s="213"/>
      <c r="L547" s="214" t="str">
        <f>IFERROR(__xludf.DUMMYFUNCTION("IF(
  $A547 = """",
  """",
  IFERROR(
    INDEX(
      FILTER(
        '{INDEX} Tour Pricing History'!$A:$ZZ,
        '{INDEX} Tour Pricing History'!$4:$4 = ""Current Original Tour Cost""
      ),
      MATCH($A547, '{INDEX} Tour Pricing History'!$A:$A, "&amp;"0)
    ),
    """"
  )
)
"),"")</f>
        <v/>
      </c>
      <c r="M547" s="215" t="str">
        <f>IFERROR(__xludf.DUMMYFUNCTION("IF(
  $A547 = """",
  """",
  IFERROR(
    INDEX(
      FILTER(
        '{INDEX} Tour Pricing History'!$A:$ZZ,
        '{INDEX} Tour Pricing History'!$4:$4 = ""Current Discounted Tour Cost""
      ),
      MATCH($A547, '{INDEX} Tour Pricing History'!$A:$A"&amp;", 0)
    ),
    """"
  )
)
"),"")</f>
        <v/>
      </c>
      <c r="N547" s="214" t="str">
        <f>IFERROR(__xludf.DUMMYFUNCTION("IF(
  $A547 = """",
  """",
  IFERROR(
    INDEX(
      FILTER(
        '{INDEX} Tour Pricing History'!$A:$ZZ,
        '{INDEX} Tour Pricing History'!$4:$4 = ""Current Reservation Fee""
      ),
      MATCH($A547, '{INDEX} Tour Pricing History'!$A:$A, 0)
"&amp;"    ),
    """"
  )
)
"),"")</f>
        <v/>
      </c>
      <c r="O547" s="216"/>
    </row>
    <row r="548">
      <c r="A548" s="216"/>
      <c r="B548" s="223"/>
      <c r="C548" s="216"/>
      <c r="D548" s="224"/>
      <c r="E548" s="225"/>
      <c r="F548" s="216"/>
      <c r="G548" s="226"/>
      <c r="H548" s="227"/>
      <c r="I548" s="226"/>
      <c r="J548" s="226"/>
      <c r="K548" s="213"/>
      <c r="L548" s="214" t="str">
        <f>IFERROR(__xludf.DUMMYFUNCTION("IF(
  $A548 = """",
  """",
  IFERROR(
    INDEX(
      FILTER(
        '{INDEX} Tour Pricing History'!$A:$ZZ,
        '{INDEX} Tour Pricing History'!$4:$4 = ""Current Original Tour Cost""
      ),
      MATCH($A548, '{INDEX} Tour Pricing History'!$A:$A, "&amp;"0)
    ),
    """"
  )
)
"),"")</f>
        <v/>
      </c>
      <c r="M548" s="215" t="str">
        <f>IFERROR(__xludf.DUMMYFUNCTION("IF(
  $A548 = """",
  """",
  IFERROR(
    INDEX(
      FILTER(
        '{INDEX} Tour Pricing History'!$A:$ZZ,
        '{INDEX} Tour Pricing History'!$4:$4 = ""Current Discounted Tour Cost""
      ),
      MATCH($A548, '{INDEX} Tour Pricing History'!$A:$A"&amp;", 0)
    ),
    """"
  )
)
"),"")</f>
        <v/>
      </c>
      <c r="N548" s="214" t="str">
        <f>IFERROR(__xludf.DUMMYFUNCTION("IF(
  $A548 = """",
  """",
  IFERROR(
    INDEX(
      FILTER(
        '{INDEX} Tour Pricing History'!$A:$ZZ,
        '{INDEX} Tour Pricing History'!$4:$4 = ""Current Reservation Fee""
      ),
      MATCH($A548, '{INDEX} Tour Pricing History'!$A:$A, 0)
"&amp;"    ),
    """"
  )
)
"),"")</f>
        <v/>
      </c>
      <c r="O548" s="216"/>
    </row>
    <row r="549">
      <c r="A549" s="216"/>
      <c r="B549" s="223"/>
      <c r="C549" s="216"/>
      <c r="D549" s="224"/>
      <c r="E549" s="225"/>
      <c r="F549" s="216"/>
      <c r="G549" s="226"/>
      <c r="H549" s="227"/>
      <c r="I549" s="226"/>
      <c r="J549" s="226"/>
      <c r="K549" s="213"/>
      <c r="L549" s="214" t="str">
        <f>IFERROR(__xludf.DUMMYFUNCTION("IF(
  $A549 = """",
  """",
  IFERROR(
    INDEX(
      FILTER(
        '{INDEX} Tour Pricing History'!$A:$ZZ,
        '{INDEX} Tour Pricing History'!$4:$4 = ""Current Original Tour Cost""
      ),
      MATCH($A549, '{INDEX} Tour Pricing History'!$A:$A, "&amp;"0)
    ),
    """"
  )
)
"),"")</f>
        <v/>
      </c>
      <c r="M549" s="215" t="str">
        <f>IFERROR(__xludf.DUMMYFUNCTION("IF(
  $A549 = """",
  """",
  IFERROR(
    INDEX(
      FILTER(
        '{INDEX} Tour Pricing History'!$A:$ZZ,
        '{INDEX} Tour Pricing History'!$4:$4 = ""Current Discounted Tour Cost""
      ),
      MATCH($A549, '{INDEX} Tour Pricing History'!$A:$A"&amp;", 0)
    ),
    """"
  )
)
"),"")</f>
        <v/>
      </c>
      <c r="N549" s="214" t="str">
        <f>IFERROR(__xludf.DUMMYFUNCTION("IF(
  $A549 = """",
  """",
  IFERROR(
    INDEX(
      FILTER(
        '{INDEX} Tour Pricing History'!$A:$ZZ,
        '{INDEX} Tour Pricing History'!$4:$4 = ""Current Reservation Fee""
      ),
      MATCH($A549, '{INDEX} Tour Pricing History'!$A:$A, 0)
"&amp;"    ),
    """"
  )
)
"),"")</f>
        <v/>
      </c>
      <c r="O549" s="216"/>
    </row>
    <row r="550">
      <c r="A550" s="216"/>
      <c r="B550" s="223"/>
      <c r="C550" s="216"/>
      <c r="D550" s="224"/>
      <c r="E550" s="225"/>
      <c r="F550" s="216"/>
      <c r="G550" s="226"/>
      <c r="H550" s="227"/>
      <c r="I550" s="226"/>
      <c r="J550" s="226"/>
      <c r="K550" s="213"/>
      <c r="L550" s="214" t="str">
        <f>IFERROR(__xludf.DUMMYFUNCTION("IF(
  $A550 = """",
  """",
  IFERROR(
    INDEX(
      FILTER(
        '{INDEX} Tour Pricing History'!$A:$ZZ,
        '{INDEX} Tour Pricing History'!$4:$4 = ""Current Original Tour Cost""
      ),
      MATCH($A550, '{INDEX} Tour Pricing History'!$A:$A, "&amp;"0)
    ),
    """"
  )
)
"),"")</f>
        <v/>
      </c>
      <c r="M550" s="215" t="str">
        <f>IFERROR(__xludf.DUMMYFUNCTION("IF(
  $A550 = """",
  """",
  IFERROR(
    INDEX(
      FILTER(
        '{INDEX} Tour Pricing History'!$A:$ZZ,
        '{INDEX} Tour Pricing History'!$4:$4 = ""Current Discounted Tour Cost""
      ),
      MATCH($A550, '{INDEX} Tour Pricing History'!$A:$A"&amp;", 0)
    ),
    """"
  )
)
"),"")</f>
        <v/>
      </c>
      <c r="N550" s="214" t="str">
        <f>IFERROR(__xludf.DUMMYFUNCTION("IF(
  $A550 = """",
  """",
  IFERROR(
    INDEX(
      FILTER(
        '{INDEX} Tour Pricing History'!$A:$ZZ,
        '{INDEX} Tour Pricing History'!$4:$4 = ""Current Reservation Fee""
      ),
      MATCH($A550, '{INDEX} Tour Pricing History'!$A:$A, 0)
"&amp;"    ),
    """"
  )
)
"),"")</f>
        <v/>
      </c>
      <c r="O550" s="216"/>
    </row>
    <row r="551">
      <c r="A551" s="216"/>
      <c r="B551" s="223"/>
      <c r="C551" s="216"/>
      <c r="D551" s="224"/>
      <c r="E551" s="225"/>
      <c r="F551" s="216"/>
      <c r="G551" s="226"/>
      <c r="H551" s="227"/>
      <c r="I551" s="226"/>
      <c r="J551" s="226"/>
      <c r="K551" s="213"/>
      <c r="L551" s="214" t="str">
        <f>IFERROR(__xludf.DUMMYFUNCTION("IF(
  $A551 = """",
  """",
  IFERROR(
    INDEX(
      FILTER(
        '{INDEX} Tour Pricing History'!$A:$ZZ,
        '{INDEX} Tour Pricing History'!$4:$4 = ""Current Original Tour Cost""
      ),
      MATCH($A551, '{INDEX} Tour Pricing History'!$A:$A, "&amp;"0)
    ),
    """"
  )
)
"),"")</f>
        <v/>
      </c>
      <c r="M551" s="215" t="str">
        <f>IFERROR(__xludf.DUMMYFUNCTION("IF(
  $A551 = """",
  """",
  IFERROR(
    INDEX(
      FILTER(
        '{INDEX} Tour Pricing History'!$A:$ZZ,
        '{INDEX} Tour Pricing History'!$4:$4 = ""Current Discounted Tour Cost""
      ),
      MATCH($A551, '{INDEX} Tour Pricing History'!$A:$A"&amp;", 0)
    ),
    """"
  )
)
"),"")</f>
        <v/>
      </c>
      <c r="N551" s="214" t="str">
        <f>IFERROR(__xludf.DUMMYFUNCTION("IF(
  $A551 = """",
  """",
  IFERROR(
    INDEX(
      FILTER(
        '{INDEX} Tour Pricing History'!$A:$ZZ,
        '{INDEX} Tour Pricing History'!$4:$4 = ""Current Reservation Fee""
      ),
      MATCH($A551, '{INDEX} Tour Pricing History'!$A:$A, 0)
"&amp;"    ),
    """"
  )
)
"),"")</f>
        <v/>
      </c>
      <c r="O551" s="216"/>
    </row>
    <row r="552">
      <c r="A552" s="216"/>
      <c r="B552" s="223"/>
      <c r="C552" s="216"/>
      <c r="D552" s="224"/>
      <c r="E552" s="225"/>
      <c r="F552" s="216"/>
      <c r="G552" s="226"/>
      <c r="H552" s="227"/>
      <c r="I552" s="226"/>
      <c r="J552" s="226"/>
      <c r="K552" s="213"/>
      <c r="L552" s="214" t="str">
        <f>IFERROR(__xludf.DUMMYFUNCTION("IF(
  $A552 = """",
  """",
  IFERROR(
    INDEX(
      FILTER(
        '{INDEX} Tour Pricing History'!$A:$ZZ,
        '{INDEX} Tour Pricing History'!$4:$4 = ""Current Original Tour Cost""
      ),
      MATCH($A552, '{INDEX} Tour Pricing History'!$A:$A, "&amp;"0)
    ),
    """"
  )
)
"),"")</f>
        <v/>
      </c>
      <c r="M552" s="215" t="str">
        <f>IFERROR(__xludf.DUMMYFUNCTION("IF(
  $A552 = """",
  """",
  IFERROR(
    INDEX(
      FILTER(
        '{INDEX} Tour Pricing History'!$A:$ZZ,
        '{INDEX} Tour Pricing History'!$4:$4 = ""Current Discounted Tour Cost""
      ),
      MATCH($A552, '{INDEX} Tour Pricing History'!$A:$A"&amp;", 0)
    ),
    """"
  )
)
"),"")</f>
        <v/>
      </c>
      <c r="N552" s="214" t="str">
        <f>IFERROR(__xludf.DUMMYFUNCTION("IF(
  $A552 = """",
  """",
  IFERROR(
    INDEX(
      FILTER(
        '{INDEX} Tour Pricing History'!$A:$ZZ,
        '{INDEX} Tour Pricing History'!$4:$4 = ""Current Reservation Fee""
      ),
      MATCH($A552, '{INDEX} Tour Pricing History'!$A:$A, 0)
"&amp;"    ),
    """"
  )
)
"),"")</f>
        <v/>
      </c>
      <c r="O552" s="216"/>
    </row>
    <row r="553">
      <c r="A553" s="216"/>
      <c r="B553" s="223"/>
      <c r="C553" s="216"/>
      <c r="D553" s="224"/>
      <c r="E553" s="225"/>
      <c r="F553" s="216"/>
      <c r="G553" s="226"/>
      <c r="H553" s="227"/>
      <c r="I553" s="226"/>
      <c r="J553" s="226"/>
      <c r="K553" s="213"/>
      <c r="L553" s="214" t="str">
        <f>IFERROR(__xludf.DUMMYFUNCTION("IF(
  $A553 = """",
  """",
  IFERROR(
    INDEX(
      FILTER(
        '{INDEX} Tour Pricing History'!$A:$ZZ,
        '{INDEX} Tour Pricing History'!$4:$4 = ""Current Original Tour Cost""
      ),
      MATCH($A553, '{INDEX} Tour Pricing History'!$A:$A, "&amp;"0)
    ),
    """"
  )
)
"),"")</f>
        <v/>
      </c>
      <c r="M553" s="215" t="str">
        <f>IFERROR(__xludf.DUMMYFUNCTION("IF(
  $A553 = """",
  """",
  IFERROR(
    INDEX(
      FILTER(
        '{INDEX} Tour Pricing History'!$A:$ZZ,
        '{INDEX} Tour Pricing History'!$4:$4 = ""Current Discounted Tour Cost""
      ),
      MATCH($A553, '{INDEX} Tour Pricing History'!$A:$A"&amp;", 0)
    ),
    """"
  )
)
"),"")</f>
        <v/>
      </c>
      <c r="N553" s="214" t="str">
        <f>IFERROR(__xludf.DUMMYFUNCTION("IF(
  $A553 = """",
  """",
  IFERROR(
    INDEX(
      FILTER(
        '{INDEX} Tour Pricing History'!$A:$ZZ,
        '{INDEX} Tour Pricing History'!$4:$4 = ""Current Reservation Fee""
      ),
      MATCH($A553, '{INDEX} Tour Pricing History'!$A:$A, 0)
"&amp;"    ),
    """"
  )
)
"),"")</f>
        <v/>
      </c>
      <c r="O553" s="216"/>
    </row>
    <row r="554">
      <c r="A554" s="216"/>
      <c r="B554" s="223"/>
      <c r="C554" s="216"/>
      <c r="D554" s="224"/>
      <c r="E554" s="225"/>
      <c r="F554" s="216"/>
      <c r="G554" s="226"/>
      <c r="H554" s="227"/>
      <c r="I554" s="226"/>
      <c r="J554" s="226"/>
      <c r="K554" s="213"/>
      <c r="L554" s="214" t="str">
        <f>IFERROR(__xludf.DUMMYFUNCTION("IF(
  $A554 = """",
  """",
  IFERROR(
    INDEX(
      FILTER(
        '{INDEX} Tour Pricing History'!$A:$ZZ,
        '{INDEX} Tour Pricing History'!$4:$4 = ""Current Original Tour Cost""
      ),
      MATCH($A554, '{INDEX} Tour Pricing History'!$A:$A, "&amp;"0)
    ),
    """"
  )
)
"),"")</f>
        <v/>
      </c>
      <c r="M554" s="215" t="str">
        <f>IFERROR(__xludf.DUMMYFUNCTION("IF(
  $A554 = """",
  """",
  IFERROR(
    INDEX(
      FILTER(
        '{INDEX} Tour Pricing History'!$A:$ZZ,
        '{INDEX} Tour Pricing History'!$4:$4 = ""Current Discounted Tour Cost""
      ),
      MATCH($A554, '{INDEX} Tour Pricing History'!$A:$A"&amp;", 0)
    ),
    """"
  )
)
"),"")</f>
        <v/>
      </c>
      <c r="N554" s="214" t="str">
        <f>IFERROR(__xludf.DUMMYFUNCTION("IF(
  $A554 = """",
  """",
  IFERROR(
    INDEX(
      FILTER(
        '{INDEX} Tour Pricing History'!$A:$ZZ,
        '{INDEX} Tour Pricing History'!$4:$4 = ""Current Reservation Fee""
      ),
      MATCH($A554, '{INDEX} Tour Pricing History'!$A:$A, 0)
"&amp;"    ),
    """"
  )
)
"),"")</f>
        <v/>
      </c>
      <c r="O554" s="216"/>
    </row>
    <row r="555">
      <c r="A555" s="216"/>
      <c r="B555" s="223"/>
      <c r="C555" s="216"/>
      <c r="D555" s="224"/>
      <c r="E555" s="225"/>
      <c r="F555" s="216"/>
      <c r="G555" s="226"/>
      <c r="H555" s="227"/>
      <c r="I555" s="226"/>
      <c r="J555" s="226"/>
      <c r="K555" s="213"/>
      <c r="L555" s="214" t="str">
        <f>IFERROR(__xludf.DUMMYFUNCTION("IF(
  $A555 = """",
  """",
  IFERROR(
    INDEX(
      FILTER(
        '{INDEX} Tour Pricing History'!$A:$ZZ,
        '{INDEX} Tour Pricing History'!$4:$4 = ""Current Original Tour Cost""
      ),
      MATCH($A555, '{INDEX} Tour Pricing History'!$A:$A, "&amp;"0)
    ),
    """"
  )
)
"),"")</f>
        <v/>
      </c>
      <c r="M555" s="215" t="str">
        <f>IFERROR(__xludf.DUMMYFUNCTION("IF(
  $A555 = """",
  """",
  IFERROR(
    INDEX(
      FILTER(
        '{INDEX} Tour Pricing History'!$A:$ZZ,
        '{INDEX} Tour Pricing History'!$4:$4 = ""Current Discounted Tour Cost""
      ),
      MATCH($A555, '{INDEX} Tour Pricing History'!$A:$A"&amp;", 0)
    ),
    """"
  )
)
"),"")</f>
        <v/>
      </c>
      <c r="N555" s="214" t="str">
        <f>IFERROR(__xludf.DUMMYFUNCTION("IF(
  $A555 = """",
  """",
  IFERROR(
    INDEX(
      FILTER(
        '{INDEX} Tour Pricing History'!$A:$ZZ,
        '{INDEX} Tour Pricing History'!$4:$4 = ""Current Reservation Fee""
      ),
      MATCH($A555, '{INDEX} Tour Pricing History'!$A:$A, 0)
"&amp;"    ),
    """"
  )
)
"),"")</f>
        <v/>
      </c>
      <c r="O555" s="216"/>
    </row>
    <row r="556">
      <c r="A556" s="216"/>
      <c r="B556" s="223"/>
      <c r="C556" s="216"/>
      <c r="D556" s="224"/>
      <c r="E556" s="225"/>
      <c r="F556" s="216"/>
      <c r="G556" s="226"/>
      <c r="H556" s="227"/>
      <c r="I556" s="226"/>
      <c r="J556" s="226"/>
      <c r="K556" s="213"/>
      <c r="L556" s="214" t="str">
        <f>IFERROR(__xludf.DUMMYFUNCTION("IF(
  $A556 = """",
  """",
  IFERROR(
    INDEX(
      FILTER(
        '{INDEX} Tour Pricing History'!$A:$ZZ,
        '{INDEX} Tour Pricing History'!$4:$4 = ""Current Original Tour Cost""
      ),
      MATCH($A556, '{INDEX} Tour Pricing History'!$A:$A, "&amp;"0)
    ),
    """"
  )
)
"),"")</f>
        <v/>
      </c>
      <c r="M556" s="215" t="str">
        <f>IFERROR(__xludf.DUMMYFUNCTION("IF(
  $A556 = """",
  """",
  IFERROR(
    INDEX(
      FILTER(
        '{INDEX} Tour Pricing History'!$A:$ZZ,
        '{INDEX} Tour Pricing History'!$4:$4 = ""Current Discounted Tour Cost""
      ),
      MATCH($A556, '{INDEX} Tour Pricing History'!$A:$A"&amp;", 0)
    ),
    """"
  )
)
"),"")</f>
        <v/>
      </c>
      <c r="N556" s="214" t="str">
        <f>IFERROR(__xludf.DUMMYFUNCTION("IF(
  $A556 = """",
  """",
  IFERROR(
    INDEX(
      FILTER(
        '{INDEX} Tour Pricing History'!$A:$ZZ,
        '{INDEX} Tour Pricing History'!$4:$4 = ""Current Reservation Fee""
      ),
      MATCH($A556, '{INDEX} Tour Pricing History'!$A:$A, 0)
"&amp;"    ),
    """"
  )
)
"),"")</f>
        <v/>
      </c>
      <c r="O556" s="216"/>
    </row>
    <row r="557">
      <c r="A557" s="216"/>
      <c r="B557" s="223"/>
      <c r="C557" s="216"/>
      <c r="D557" s="224"/>
      <c r="E557" s="225"/>
      <c r="F557" s="216"/>
      <c r="G557" s="226"/>
      <c r="H557" s="227"/>
      <c r="I557" s="226"/>
      <c r="J557" s="226"/>
      <c r="K557" s="213"/>
      <c r="L557" s="214" t="str">
        <f>IFERROR(__xludf.DUMMYFUNCTION("IF(
  $A557 = """",
  """",
  IFERROR(
    INDEX(
      FILTER(
        '{INDEX} Tour Pricing History'!$A:$ZZ,
        '{INDEX} Tour Pricing History'!$4:$4 = ""Current Original Tour Cost""
      ),
      MATCH($A557, '{INDEX} Tour Pricing History'!$A:$A, "&amp;"0)
    ),
    """"
  )
)
"),"")</f>
        <v/>
      </c>
      <c r="M557" s="215" t="str">
        <f>IFERROR(__xludf.DUMMYFUNCTION("IF(
  $A557 = """",
  """",
  IFERROR(
    INDEX(
      FILTER(
        '{INDEX} Tour Pricing History'!$A:$ZZ,
        '{INDEX} Tour Pricing History'!$4:$4 = ""Current Discounted Tour Cost""
      ),
      MATCH($A557, '{INDEX} Tour Pricing History'!$A:$A"&amp;", 0)
    ),
    """"
  )
)
"),"")</f>
        <v/>
      </c>
      <c r="N557" s="214" t="str">
        <f>IFERROR(__xludf.DUMMYFUNCTION("IF(
  $A557 = """",
  """",
  IFERROR(
    INDEX(
      FILTER(
        '{INDEX} Tour Pricing History'!$A:$ZZ,
        '{INDEX} Tour Pricing History'!$4:$4 = ""Current Reservation Fee""
      ),
      MATCH($A557, '{INDEX} Tour Pricing History'!$A:$A, 0)
"&amp;"    ),
    """"
  )
)
"),"")</f>
        <v/>
      </c>
      <c r="O557" s="216"/>
    </row>
    <row r="558">
      <c r="A558" s="216"/>
      <c r="B558" s="223"/>
      <c r="C558" s="216"/>
      <c r="D558" s="224"/>
      <c r="E558" s="225"/>
      <c r="F558" s="216"/>
      <c r="G558" s="226"/>
      <c r="H558" s="227"/>
      <c r="I558" s="226"/>
      <c r="J558" s="226"/>
      <c r="K558" s="213"/>
      <c r="L558" s="214" t="str">
        <f>IFERROR(__xludf.DUMMYFUNCTION("IF(
  $A558 = """",
  """",
  IFERROR(
    INDEX(
      FILTER(
        '{INDEX} Tour Pricing History'!$A:$ZZ,
        '{INDEX} Tour Pricing History'!$4:$4 = ""Current Original Tour Cost""
      ),
      MATCH($A558, '{INDEX} Tour Pricing History'!$A:$A, "&amp;"0)
    ),
    """"
  )
)
"),"")</f>
        <v/>
      </c>
      <c r="M558" s="215" t="str">
        <f>IFERROR(__xludf.DUMMYFUNCTION("IF(
  $A558 = """",
  """",
  IFERROR(
    INDEX(
      FILTER(
        '{INDEX} Tour Pricing History'!$A:$ZZ,
        '{INDEX} Tour Pricing History'!$4:$4 = ""Current Discounted Tour Cost""
      ),
      MATCH($A558, '{INDEX} Tour Pricing History'!$A:$A"&amp;", 0)
    ),
    """"
  )
)
"),"")</f>
        <v/>
      </c>
      <c r="N558" s="214" t="str">
        <f>IFERROR(__xludf.DUMMYFUNCTION("IF(
  $A558 = """",
  """",
  IFERROR(
    INDEX(
      FILTER(
        '{INDEX} Tour Pricing History'!$A:$ZZ,
        '{INDEX} Tour Pricing History'!$4:$4 = ""Current Reservation Fee""
      ),
      MATCH($A558, '{INDEX} Tour Pricing History'!$A:$A, 0)
"&amp;"    ),
    """"
  )
)
"),"")</f>
        <v/>
      </c>
      <c r="O558" s="216"/>
    </row>
    <row r="559">
      <c r="A559" s="216"/>
      <c r="B559" s="223"/>
      <c r="C559" s="216"/>
      <c r="D559" s="224"/>
      <c r="E559" s="225"/>
      <c r="F559" s="216"/>
      <c r="G559" s="226"/>
      <c r="H559" s="227"/>
      <c r="I559" s="226"/>
      <c r="J559" s="226"/>
      <c r="K559" s="213"/>
      <c r="L559" s="214" t="str">
        <f>IFERROR(__xludf.DUMMYFUNCTION("IF(
  $A559 = """",
  """",
  IFERROR(
    INDEX(
      FILTER(
        '{INDEX} Tour Pricing History'!$A:$ZZ,
        '{INDEX} Tour Pricing History'!$4:$4 = ""Current Original Tour Cost""
      ),
      MATCH($A559, '{INDEX} Tour Pricing History'!$A:$A, "&amp;"0)
    ),
    """"
  )
)
"),"")</f>
        <v/>
      </c>
      <c r="M559" s="215" t="str">
        <f>IFERROR(__xludf.DUMMYFUNCTION("IF(
  $A559 = """",
  """",
  IFERROR(
    INDEX(
      FILTER(
        '{INDEX} Tour Pricing History'!$A:$ZZ,
        '{INDEX} Tour Pricing History'!$4:$4 = ""Current Discounted Tour Cost""
      ),
      MATCH($A559, '{INDEX} Tour Pricing History'!$A:$A"&amp;", 0)
    ),
    """"
  )
)
"),"")</f>
        <v/>
      </c>
      <c r="N559" s="214" t="str">
        <f>IFERROR(__xludf.DUMMYFUNCTION("IF(
  $A559 = """",
  """",
  IFERROR(
    INDEX(
      FILTER(
        '{INDEX} Tour Pricing History'!$A:$ZZ,
        '{INDEX} Tour Pricing History'!$4:$4 = ""Current Reservation Fee""
      ),
      MATCH($A559, '{INDEX} Tour Pricing History'!$A:$A, 0)
"&amp;"    ),
    """"
  )
)
"),"")</f>
        <v/>
      </c>
      <c r="O559" s="216"/>
    </row>
    <row r="560">
      <c r="A560" s="216"/>
      <c r="B560" s="223"/>
      <c r="C560" s="216"/>
      <c r="D560" s="224"/>
      <c r="E560" s="225"/>
      <c r="F560" s="216"/>
      <c r="G560" s="226"/>
      <c r="H560" s="227"/>
      <c r="I560" s="226"/>
      <c r="J560" s="226"/>
      <c r="K560" s="213"/>
      <c r="L560" s="214" t="str">
        <f>IFERROR(__xludf.DUMMYFUNCTION("IF(
  $A560 = """",
  """",
  IFERROR(
    INDEX(
      FILTER(
        '{INDEX} Tour Pricing History'!$A:$ZZ,
        '{INDEX} Tour Pricing History'!$4:$4 = ""Current Original Tour Cost""
      ),
      MATCH($A560, '{INDEX} Tour Pricing History'!$A:$A, "&amp;"0)
    ),
    """"
  )
)
"),"")</f>
        <v/>
      </c>
      <c r="M560" s="215" t="str">
        <f>IFERROR(__xludf.DUMMYFUNCTION("IF(
  $A560 = """",
  """",
  IFERROR(
    INDEX(
      FILTER(
        '{INDEX} Tour Pricing History'!$A:$ZZ,
        '{INDEX} Tour Pricing History'!$4:$4 = ""Current Discounted Tour Cost""
      ),
      MATCH($A560, '{INDEX} Tour Pricing History'!$A:$A"&amp;", 0)
    ),
    """"
  )
)
"),"")</f>
        <v/>
      </c>
      <c r="N560" s="214" t="str">
        <f>IFERROR(__xludf.DUMMYFUNCTION("IF(
  $A560 = """",
  """",
  IFERROR(
    INDEX(
      FILTER(
        '{INDEX} Tour Pricing History'!$A:$ZZ,
        '{INDEX} Tour Pricing History'!$4:$4 = ""Current Reservation Fee""
      ),
      MATCH($A560, '{INDEX} Tour Pricing History'!$A:$A, 0)
"&amp;"    ),
    """"
  )
)
"),"")</f>
        <v/>
      </c>
      <c r="O560" s="216"/>
    </row>
    <row r="561">
      <c r="A561" s="216"/>
      <c r="B561" s="223"/>
      <c r="C561" s="216"/>
      <c r="D561" s="224"/>
      <c r="E561" s="225"/>
      <c r="F561" s="216"/>
      <c r="G561" s="226"/>
      <c r="H561" s="227"/>
      <c r="I561" s="226"/>
      <c r="J561" s="226"/>
      <c r="K561" s="213"/>
      <c r="L561" s="214" t="str">
        <f>IFERROR(__xludf.DUMMYFUNCTION("IF(
  $A561 = """",
  """",
  IFERROR(
    INDEX(
      FILTER(
        '{INDEX} Tour Pricing History'!$A:$ZZ,
        '{INDEX} Tour Pricing History'!$4:$4 = ""Current Original Tour Cost""
      ),
      MATCH($A561, '{INDEX} Tour Pricing History'!$A:$A, "&amp;"0)
    ),
    """"
  )
)
"),"")</f>
        <v/>
      </c>
      <c r="M561" s="215" t="str">
        <f>IFERROR(__xludf.DUMMYFUNCTION("IF(
  $A561 = """",
  """",
  IFERROR(
    INDEX(
      FILTER(
        '{INDEX} Tour Pricing History'!$A:$ZZ,
        '{INDEX} Tour Pricing History'!$4:$4 = ""Current Discounted Tour Cost""
      ),
      MATCH($A561, '{INDEX} Tour Pricing History'!$A:$A"&amp;", 0)
    ),
    """"
  )
)
"),"")</f>
        <v/>
      </c>
      <c r="N561" s="214" t="str">
        <f>IFERROR(__xludf.DUMMYFUNCTION("IF(
  $A561 = """",
  """",
  IFERROR(
    INDEX(
      FILTER(
        '{INDEX} Tour Pricing History'!$A:$ZZ,
        '{INDEX} Tour Pricing History'!$4:$4 = ""Current Reservation Fee""
      ),
      MATCH($A561, '{INDEX} Tour Pricing History'!$A:$A, 0)
"&amp;"    ),
    """"
  )
)
"),"")</f>
        <v/>
      </c>
      <c r="O561" s="216"/>
    </row>
    <row r="562">
      <c r="A562" s="216"/>
      <c r="B562" s="223"/>
      <c r="C562" s="216"/>
      <c r="D562" s="224"/>
      <c r="E562" s="225"/>
      <c r="F562" s="216"/>
      <c r="G562" s="226"/>
      <c r="H562" s="227"/>
      <c r="I562" s="226"/>
      <c r="J562" s="226"/>
      <c r="K562" s="213"/>
      <c r="L562" s="214" t="str">
        <f>IFERROR(__xludf.DUMMYFUNCTION("IF(
  $A562 = """",
  """",
  IFERROR(
    INDEX(
      FILTER(
        '{INDEX} Tour Pricing History'!$A:$ZZ,
        '{INDEX} Tour Pricing History'!$4:$4 = ""Current Original Tour Cost""
      ),
      MATCH($A562, '{INDEX} Tour Pricing History'!$A:$A, "&amp;"0)
    ),
    """"
  )
)
"),"")</f>
        <v/>
      </c>
      <c r="M562" s="215" t="str">
        <f>IFERROR(__xludf.DUMMYFUNCTION("IF(
  $A562 = """",
  """",
  IFERROR(
    INDEX(
      FILTER(
        '{INDEX} Tour Pricing History'!$A:$ZZ,
        '{INDEX} Tour Pricing History'!$4:$4 = ""Current Discounted Tour Cost""
      ),
      MATCH($A562, '{INDEX} Tour Pricing History'!$A:$A"&amp;", 0)
    ),
    """"
  )
)
"),"")</f>
        <v/>
      </c>
      <c r="N562" s="214" t="str">
        <f>IFERROR(__xludf.DUMMYFUNCTION("IF(
  $A562 = """",
  """",
  IFERROR(
    INDEX(
      FILTER(
        '{INDEX} Tour Pricing History'!$A:$ZZ,
        '{INDEX} Tour Pricing History'!$4:$4 = ""Current Reservation Fee""
      ),
      MATCH($A562, '{INDEX} Tour Pricing History'!$A:$A, 0)
"&amp;"    ),
    """"
  )
)
"),"")</f>
        <v/>
      </c>
      <c r="O562" s="216"/>
    </row>
    <row r="563">
      <c r="A563" s="216"/>
      <c r="B563" s="223"/>
      <c r="C563" s="216"/>
      <c r="D563" s="224"/>
      <c r="E563" s="225"/>
      <c r="F563" s="216"/>
      <c r="G563" s="226"/>
      <c r="H563" s="227"/>
      <c r="I563" s="226"/>
      <c r="J563" s="226"/>
      <c r="K563" s="213"/>
      <c r="L563" s="214" t="str">
        <f>IFERROR(__xludf.DUMMYFUNCTION("IF(
  $A563 = """",
  """",
  IFERROR(
    INDEX(
      FILTER(
        '{INDEX} Tour Pricing History'!$A:$ZZ,
        '{INDEX} Tour Pricing History'!$4:$4 = ""Current Original Tour Cost""
      ),
      MATCH($A563, '{INDEX} Tour Pricing History'!$A:$A, "&amp;"0)
    ),
    """"
  )
)
"),"")</f>
        <v/>
      </c>
      <c r="M563" s="215" t="str">
        <f>IFERROR(__xludf.DUMMYFUNCTION("IF(
  $A563 = """",
  """",
  IFERROR(
    INDEX(
      FILTER(
        '{INDEX} Tour Pricing History'!$A:$ZZ,
        '{INDEX} Tour Pricing History'!$4:$4 = ""Current Discounted Tour Cost""
      ),
      MATCH($A563, '{INDEX} Tour Pricing History'!$A:$A"&amp;", 0)
    ),
    """"
  )
)
"),"")</f>
        <v/>
      </c>
      <c r="N563" s="214" t="str">
        <f>IFERROR(__xludf.DUMMYFUNCTION("IF(
  $A563 = """",
  """",
  IFERROR(
    INDEX(
      FILTER(
        '{INDEX} Tour Pricing History'!$A:$ZZ,
        '{INDEX} Tour Pricing History'!$4:$4 = ""Current Reservation Fee""
      ),
      MATCH($A563, '{INDEX} Tour Pricing History'!$A:$A, 0)
"&amp;"    ),
    """"
  )
)
"),"")</f>
        <v/>
      </c>
      <c r="O563" s="216"/>
    </row>
    <row r="564">
      <c r="A564" s="216"/>
      <c r="B564" s="223"/>
      <c r="C564" s="216"/>
      <c r="D564" s="224"/>
      <c r="E564" s="225"/>
      <c r="F564" s="216"/>
      <c r="G564" s="226"/>
      <c r="H564" s="227"/>
      <c r="I564" s="226"/>
      <c r="J564" s="226"/>
      <c r="K564" s="213"/>
      <c r="L564" s="214" t="str">
        <f>IFERROR(__xludf.DUMMYFUNCTION("IF(
  $A564 = """",
  """",
  IFERROR(
    INDEX(
      FILTER(
        '{INDEX} Tour Pricing History'!$A:$ZZ,
        '{INDEX} Tour Pricing History'!$4:$4 = ""Current Original Tour Cost""
      ),
      MATCH($A564, '{INDEX} Tour Pricing History'!$A:$A, "&amp;"0)
    ),
    """"
  )
)
"),"")</f>
        <v/>
      </c>
      <c r="M564" s="215" t="str">
        <f>IFERROR(__xludf.DUMMYFUNCTION("IF(
  $A564 = """",
  """",
  IFERROR(
    INDEX(
      FILTER(
        '{INDEX} Tour Pricing History'!$A:$ZZ,
        '{INDEX} Tour Pricing History'!$4:$4 = ""Current Discounted Tour Cost""
      ),
      MATCH($A564, '{INDEX} Tour Pricing History'!$A:$A"&amp;", 0)
    ),
    """"
  )
)
"),"")</f>
        <v/>
      </c>
      <c r="N564" s="214" t="str">
        <f>IFERROR(__xludf.DUMMYFUNCTION("IF(
  $A564 = """",
  """",
  IFERROR(
    INDEX(
      FILTER(
        '{INDEX} Tour Pricing History'!$A:$ZZ,
        '{INDEX} Tour Pricing History'!$4:$4 = ""Current Reservation Fee""
      ),
      MATCH($A564, '{INDEX} Tour Pricing History'!$A:$A, 0)
"&amp;"    ),
    """"
  )
)
"),"")</f>
        <v/>
      </c>
      <c r="O564" s="216"/>
    </row>
    <row r="565">
      <c r="A565" s="216"/>
      <c r="B565" s="223"/>
      <c r="C565" s="216"/>
      <c r="D565" s="224"/>
      <c r="E565" s="225"/>
      <c r="F565" s="216"/>
      <c r="G565" s="226"/>
      <c r="H565" s="227"/>
      <c r="I565" s="226"/>
      <c r="J565" s="226"/>
      <c r="K565" s="213"/>
      <c r="L565" s="214" t="str">
        <f>IFERROR(__xludf.DUMMYFUNCTION("IF(
  $A565 = """",
  """",
  IFERROR(
    INDEX(
      FILTER(
        '{INDEX} Tour Pricing History'!$A:$ZZ,
        '{INDEX} Tour Pricing History'!$4:$4 = ""Current Original Tour Cost""
      ),
      MATCH($A565, '{INDEX} Tour Pricing History'!$A:$A, "&amp;"0)
    ),
    """"
  )
)
"),"")</f>
        <v/>
      </c>
      <c r="M565" s="215" t="str">
        <f>IFERROR(__xludf.DUMMYFUNCTION("IF(
  $A565 = """",
  """",
  IFERROR(
    INDEX(
      FILTER(
        '{INDEX} Tour Pricing History'!$A:$ZZ,
        '{INDEX} Tour Pricing History'!$4:$4 = ""Current Discounted Tour Cost""
      ),
      MATCH($A565, '{INDEX} Tour Pricing History'!$A:$A"&amp;", 0)
    ),
    """"
  )
)
"),"")</f>
        <v/>
      </c>
      <c r="N565" s="214" t="str">
        <f>IFERROR(__xludf.DUMMYFUNCTION("IF(
  $A565 = """",
  """",
  IFERROR(
    INDEX(
      FILTER(
        '{INDEX} Tour Pricing History'!$A:$ZZ,
        '{INDEX} Tour Pricing History'!$4:$4 = ""Current Reservation Fee""
      ),
      MATCH($A565, '{INDEX} Tour Pricing History'!$A:$A, 0)
"&amp;"    ),
    """"
  )
)
"),"")</f>
        <v/>
      </c>
      <c r="O565" s="216"/>
    </row>
    <row r="566">
      <c r="A566" s="216"/>
      <c r="B566" s="223"/>
      <c r="C566" s="216"/>
      <c r="D566" s="224"/>
      <c r="E566" s="225"/>
      <c r="F566" s="216"/>
      <c r="G566" s="226"/>
      <c r="H566" s="227"/>
      <c r="I566" s="226"/>
      <c r="J566" s="226"/>
      <c r="K566" s="213"/>
      <c r="L566" s="214" t="str">
        <f>IFERROR(__xludf.DUMMYFUNCTION("IF(
  $A566 = """",
  """",
  IFERROR(
    INDEX(
      FILTER(
        '{INDEX} Tour Pricing History'!$A:$ZZ,
        '{INDEX} Tour Pricing History'!$4:$4 = ""Current Original Tour Cost""
      ),
      MATCH($A566, '{INDEX} Tour Pricing History'!$A:$A, "&amp;"0)
    ),
    """"
  )
)
"),"")</f>
        <v/>
      </c>
      <c r="M566" s="215" t="str">
        <f>IFERROR(__xludf.DUMMYFUNCTION("IF(
  $A566 = """",
  """",
  IFERROR(
    INDEX(
      FILTER(
        '{INDEX} Tour Pricing History'!$A:$ZZ,
        '{INDEX} Tour Pricing History'!$4:$4 = ""Current Discounted Tour Cost""
      ),
      MATCH($A566, '{INDEX} Tour Pricing History'!$A:$A"&amp;", 0)
    ),
    """"
  )
)
"),"")</f>
        <v/>
      </c>
      <c r="N566" s="214" t="str">
        <f>IFERROR(__xludf.DUMMYFUNCTION("IF(
  $A566 = """",
  """",
  IFERROR(
    INDEX(
      FILTER(
        '{INDEX} Tour Pricing History'!$A:$ZZ,
        '{INDEX} Tour Pricing History'!$4:$4 = ""Current Reservation Fee""
      ),
      MATCH($A566, '{INDEX} Tour Pricing History'!$A:$A, 0)
"&amp;"    ),
    """"
  )
)
"),"")</f>
        <v/>
      </c>
      <c r="O566" s="216"/>
    </row>
    <row r="567">
      <c r="A567" s="216"/>
      <c r="B567" s="223"/>
      <c r="C567" s="216"/>
      <c r="D567" s="224"/>
      <c r="E567" s="225"/>
      <c r="F567" s="216"/>
      <c r="G567" s="226"/>
      <c r="H567" s="227"/>
      <c r="I567" s="226"/>
      <c r="J567" s="226"/>
      <c r="K567" s="213"/>
      <c r="L567" s="214" t="str">
        <f>IFERROR(__xludf.DUMMYFUNCTION("IF(
  $A567 = """",
  """",
  IFERROR(
    INDEX(
      FILTER(
        '{INDEX} Tour Pricing History'!$A:$ZZ,
        '{INDEX} Tour Pricing History'!$4:$4 = ""Current Original Tour Cost""
      ),
      MATCH($A567, '{INDEX} Tour Pricing History'!$A:$A, "&amp;"0)
    ),
    """"
  )
)
"),"")</f>
        <v/>
      </c>
      <c r="M567" s="215" t="str">
        <f>IFERROR(__xludf.DUMMYFUNCTION("IF(
  $A567 = """",
  """",
  IFERROR(
    INDEX(
      FILTER(
        '{INDEX} Tour Pricing History'!$A:$ZZ,
        '{INDEX} Tour Pricing History'!$4:$4 = ""Current Discounted Tour Cost""
      ),
      MATCH($A567, '{INDEX} Tour Pricing History'!$A:$A"&amp;", 0)
    ),
    """"
  )
)
"),"")</f>
        <v/>
      </c>
      <c r="N567" s="214" t="str">
        <f>IFERROR(__xludf.DUMMYFUNCTION("IF(
  $A567 = """",
  """",
  IFERROR(
    INDEX(
      FILTER(
        '{INDEX} Tour Pricing History'!$A:$ZZ,
        '{INDEX} Tour Pricing History'!$4:$4 = ""Current Reservation Fee""
      ),
      MATCH($A567, '{INDEX} Tour Pricing History'!$A:$A, 0)
"&amp;"    ),
    """"
  )
)
"),"")</f>
        <v/>
      </c>
      <c r="O567" s="216"/>
    </row>
    <row r="568">
      <c r="A568" s="216"/>
      <c r="B568" s="223"/>
      <c r="C568" s="216"/>
      <c r="D568" s="224"/>
      <c r="E568" s="225"/>
      <c r="F568" s="216"/>
      <c r="G568" s="226"/>
      <c r="H568" s="227"/>
      <c r="I568" s="226"/>
      <c r="J568" s="226"/>
      <c r="K568" s="213"/>
      <c r="L568" s="214" t="str">
        <f>IFERROR(__xludf.DUMMYFUNCTION("IF(
  $A568 = """",
  """",
  IFERROR(
    INDEX(
      FILTER(
        '{INDEX} Tour Pricing History'!$A:$ZZ,
        '{INDEX} Tour Pricing History'!$4:$4 = ""Current Original Tour Cost""
      ),
      MATCH($A568, '{INDEX} Tour Pricing History'!$A:$A, "&amp;"0)
    ),
    """"
  )
)
"),"")</f>
        <v/>
      </c>
      <c r="M568" s="215" t="str">
        <f>IFERROR(__xludf.DUMMYFUNCTION("IF(
  $A568 = """",
  """",
  IFERROR(
    INDEX(
      FILTER(
        '{INDEX} Tour Pricing History'!$A:$ZZ,
        '{INDEX} Tour Pricing History'!$4:$4 = ""Current Discounted Tour Cost""
      ),
      MATCH($A568, '{INDEX} Tour Pricing History'!$A:$A"&amp;", 0)
    ),
    """"
  )
)
"),"")</f>
        <v/>
      </c>
      <c r="N568" s="214" t="str">
        <f>IFERROR(__xludf.DUMMYFUNCTION("IF(
  $A568 = """",
  """",
  IFERROR(
    INDEX(
      FILTER(
        '{INDEX} Tour Pricing History'!$A:$ZZ,
        '{INDEX} Tour Pricing History'!$4:$4 = ""Current Reservation Fee""
      ),
      MATCH($A568, '{INDEX} Tour Pricing History'!$A:$A, 0)
"&amp;"    ),
    """"
  )
)
"),"")</f>
        <v/>
      </c>
      <c r="O568" s="216"/>
    </row>
    <row r="569">
      <c r="A569" s="216"/>
      <c r="B569" s="223"/>
      <c r="C569" s="216"/>
      <c r="D569" s="224"/>
      <c r="E569" s="225"/>
      <c r="F569" s="216"/>
      <c r="G569" s="226"/>
      <c r="H569" s="227"/>
      <c r="I569" s="226"/>
      <c r="J569" s="226"/>
      <c r="K569" s="213"/>
      <c r="L569" s="214" t="str">
        <f>IFERROR(__xludf.DUMMYFUNCTION("IF(
  $A569 = """",
  """",
  IFERROR(
    INDEX(
      FILTER(
        '{INDEX} Tour Pricing History'!$A:$ZZ,
        '{INDEX} Tour Pricing History'!$4:$4 = ""Current Original Tour Cost""
      ),
      MATCH($A569, '{INDEX} Tour Pricing History'!$A:$A, "&amp;"0)
    ),
    """"
  )
)
"),"")</f>
        <v/>
      </c>
      <c r="M569" s="215" t="str">
        <f>IFERROR(__xludf.DUMMYFUNCTION("IF(
  $A569 = """",
  """",
  IFERROR(
    INDEX(
      FILTER(
        '{INDEX} Tour Pricing History'!$A:$ZZ,
        '{INDEX} Tour Pricing History'!$4:$4 = ""Current Discounted Tour Cost""
      ),
      MATCH($A569, '{INDEX} Tour Pricing History'!$A:$A"&amp;", 0)
    ),
    """"
  )
)
"),"")</f>
        <v/>
      </c>
      <c r="N569" s="214" t="str">
        <f>IFERROR(__xludf.DUMMYFUNCTION("IF(
  $A569 = """",
  """",
  IFERROR(
    INDEX(
      FILTER(
        '{INDEX} Tour Pricing History'!$A:$ZZ,
        '{INDEX} Tour Pricing History'!$4:$4 = ""Current Reservation Fee""
      ),
      MATCH($A569, '{INDEX} Tour Pricing History'!$A:$A, 0)
"&amp;"    ),
    """"
  )
)
"),"")</f>
        <v/>
      </c>
      <c r="O569" s="216"/>
    </row>
    <row r="570">
      <c r="A570" s="216"/>
      <c r="B570" s="223"/>
      <c r="C570" s="216"/>
      <c r="D570" s="224"/>
      <c r="E570" s="225"/>
      <c r="F570" s="216"/>
      <c r="G570" s="226"/>
      <c r="H570" s="227"/>
      <c r="I570" s="226"/>
      <c r="J570" s="226"/>
      <c r="K570" s="213"/>
      <c r="L570" s="214" t="str">
        <f>IFERROR(__xludf.DUMMYFUNCTION("IF(
  $A570 = """",
  """",
  IFERROR(
    INDEX(
      FILTER(
        '{INDEX} Tour Pricing History'!$A:$ZZ,
        '{INDEX} Tour Pricing History'!$4:$4 = ""Current Original Tour Cost""
      ),
      MATCH($A570, '{INDEX} Tour Pricing History'!$A:$A, "&amp;"0)
    ),
    """"
  )
)
"),"")</f>
        <v/>
      </c>
      <c r="M570" s="215" t="str">
        <f>IFERROR(__xludf.DUMMYFUNCTION("IF(
  $A570 = """",
  """",
  IFERROR(
    INDEX(
      FILTER(
        '{INDEX} Tour Pricing History'!$A:$ZZ,
        '{INDEX} Tour Pricing History'!$4:$4 = ""Current Discounted Tour Cost""
      ),
      MATCH($A570, '{INDEX} Tour Pricing History'!$A:$A"&amp;", 0)
    ),
    """"
  )
)
"),"")</f>
        <v/>
      </c>
      <c r="N570" s="214" t="str">
        <f>IFERROR(__xludf.DUMMYFUNCTION("IF(
  $A570 = """",
  """",
  IFERROR(
    INDEX(
      FILTER(
        '{INDEX} Tour Pricing History'!$A:$ZZ,
        '{INDEX} Tour Pricing History'!$4:$4 = ""Current Reservation Fee""
      ),
      MATCH($A570, '{INDEX} Tour Pricing History'!$A:$A, 0)
"&amp;"    ),
    """"
  )
)
"),"")</f>
        <v/>
      </c>
      <c r="O570" s="216"/>
    </row>
    <row r="571">
      <c r="A571" s="216"/>
      <c r="B571" s="223"/>
      <c r="C571" s="216"/>
      <c r="D571" s="224"/>
      <c r="E571" s="225"/>
      <c r="F571" s="216"/>
      <c r="G571" s="226"/>
      <c r="H571" s="227"/>
      <c r="I571" s="226"/>
      <c r="J571" s="226"/>
      <c r="K571" s="213"/>
      <c r="L571" s="214" t="str">
        <f>IFERROR(__xludf.DUMMYFUNCTION("IF(
  $A571 = """",
  """",
  IFERROR(
    INDEX(
      FILTER(
        '{INDEX} Tour Pricing History'!$A:$ZZ,
        '{INDEX} Tour Pricing History'!$4:$4 = ""Current Original Tour Cost""
      ),
      MATCH($A571, '{INDEX} Tour Pricing History'!$A:$A, "&amp;"0)
    ),
    """"
  )
)
"),"")</f>
        <v/>
      </c>
      <c r="M571" s="215" t="str">
        <f>IFERROR(__xludf.DUMMYFUNCTION("IF(
  $A571 = """",
  """",
  IFERROR(
    INDEX(
      FILTER(
        '{INDEX} Tour Pricing History'!$A:$ZZ,
        '{INDEX} Tour Pricing History'!$4:$4 = ""Current Discounted Tour Cost""
      ),
      MATCH($A571, '{INDEX} Tour Pricing History'!$A:$A"&amp;", 0)
    ),
    """"
  )
)
"),"")</f>
        <v/>
      </c>
      <c r="N571" s="214" t="str">
        <f>IFERROR(__xludf.DUMMYFUNCTION("IF(
  $A571 = """",
  """",
  IFERROR(
    INDEX(
      FILTER(
        '{INDEX} Tour Pricing History'!$A:$ZZ,
        '{INDEX} Tour Pricing History'!$4:$4 = ""Current Reservation Fee""
      ),
      MATCH($A571, '{INDEX} Tour Pricing History'!$A:$A, 0)
"&amp;"    ),
    """"
  )
)
"),"")</f>
        <v/>
      </c>
      <c r="O571" s="216"/>
    </row>
    <row r="572">
      <c r="A572" s="216"/>
      <c r="B572" s="223"/>
      <c r="C572" s="216"/>
      <c r="D572" s="224"/>
      <c r="E572" s="225"/>
      <c r="F572" s="216"/>
      <c r="G572" s="226"/>
      <c r="H572" s="227"/>
      <c r="I572" s="226"/>
      <c r="J572" s="226"/>
      <c r="K572" s="213"/>
      <c r="L572" s="214" t="str">
        <f>IFERROR(__xludf.DUMMYFUNCTION("IF(
  $A572 = """",
  """",
  IFERROR(
    INDEX(
      FILTER(
        '{INDEX} Tour Pricing History'!$A:$ZZ,
        '{INDEX} Tour Pricing History'!$4:$4 = ""Current Original Tour Cost""
      ),
      MATCH($A572, '{INDEX} Tour Pricing History'!$A:$A, "&amp;"0)
    ),
    """"
  )
)
"),"")</f>
        <v/>
      </c>
      <c r="M572" s="215" t="str">
        <f>IFERROR(__xludf.DUMMYFUNCTION("IF(
  $A572 = """",
  """",
  IFERROR(
    INDEX(
      FILTER(
        '{INDEX} Tour Pricing History'!$A:$ZZ,
        '{INDEX} Tour Pricing History'!$4:$4 = ""Current Discounted Tour Cost""
      ),
      MATCH($A572, '{INDEX} Tour Pricing History'!$A:$A"&amp;", 0)
    ),
    """"
  )
)
"),"")</f>
        <v/>
      </c>
      <c r="N572" s="214" t="str">
        <f>IFERROR(__xludf.DUMMYFUNCTION("IF(
  $A572 = """",
  """",
  IFERROR(
    INDEX(
      FILTER(
        '{INDEX} Tour Pricing History'!$A:$ZZ,
        '{INDEX} Tour Pricing History'!$4:$4 = ""Current Reservation Fee""
      ),
      MATCH($A572, '{INDEX} Tour Pricing History'!$A:$A, 0)
"&amp;"    ),
    """"
  )
)
"),"")</f>
        <v/>
      </c>
      <c r="O572" s="216"/>
    </row>
    <row r="573">
      <c r="A573" s="216"/>
      <c r="B573" s="223"/>
      <c r="C573" s="216"/>
      <c r="D573" s="224"/>
      <c r="E573" s="225"/>
      <c r="F573" s="216"/>
      <c r="G573" s="226"/>
      <c r="H573" s="227"/>
      <c r="I573" s="226"/>
      <c r="J573" s="226"/>
      <c r="K573" s="213"/>
      <c r="L573" s="214" t="str">
        <f>IFERROR(__xludf.DUMMYFUNCTION("IF(
  $A573 = """",
  """",
  IFERROR(
    INDEX(
      FILTER(
        '{INDEX} Tour Pricing History'!$A:$ZZ,
        '{INDEX} Tour Pricing History'!$4:$4 = ""Current Original Tour Cost""
      ),
      MATCH($A573, '{INDEX} Tour Pricing History'!$A:$A, "&amp;"0)
    ),
    """"
  )
)
"),"")</f>
        <v/>
      </c>
      <c r="M573" s="215" t="str">
        <f>IFERROR(__xludf.DUMMYFUNCTION("IF(
  $A573 = """",
  """",
  IFERROR(
    INDEX(
      FILTER(
        '{INDEX} Tour Pricing History'!$A:$ZZ,
        '{INDEX} Tour Pricing History'!$4:$4 = ""Current Discounted Tour Cost""
      ),
      MATCH($A573, '{INDEX} Tour Pricing History'!$A:$A"&amp;", 0)
    ),
    """"
  )
)
"),"")</f>
        <v/>
      </c>
      <c r="N573" s="214" t="str">
        <f>IFERROR(__xludf.DUMMYFUNCTION("IF(
  $A573 = """",
  """",
  IFERROR(
    INDEX(
      FILTER(
        '{INDEX} Tour Pricing History'!$A:$ZZ,
        '{INDEX} Tour Pricing History'!$4:$4 = ""Current Reservation Fee""
      ),
      MATCH($A573, '{INDEX} Tour Pricing History'!$A:$A, 0)
"&amp;"    ),
    """"
  )
)
"),"")</f>
        <v/>
      </c>
      <c r="O573" s="216"/>
    </row>
    <row r="574">
      <c r="A574" s="216"/>
      <c r="B574" s="223"/>
      <c r="C574" s="216"/>
      <c r="D574" s="224"/>
      <c r="E574" s="225"/>
      <c r="F574" s="216"/>
      <c r="G574" s="226"/>
      <c r="H574" s="227"/>
      <c r="I574" s="226"/>
      <c r="J574" s="226"/>
      <c r="K574" s="213"/>
      <c r="L574" s="214" t="str">
        <f>IFERROR(__xludf.DUMMYFUNCTION("IF(
  $A574 = """",
  """",
  IFERROR(
    INDEX(
      FILTER(
        '{INDEX} Tour Pricing History'!$A:$ZZ,
        '{INDEX} Tour Pricing History'!$4:$4 = ""Current Original Tour Cost""
      ),
      MATCH($A574, '{INDEX} Tour Pricing History'!$A:$A, "&amp;"0)
    ),
    """"
  )
)
"),"")</f>
        <v/>
      </c>
      <c r="M574" s="215" t="str">
        <f>IFERROR(__xludf.DUMMYFUNCTION("IF(
  $A574 = """",
  """",
  IFERROR(
    INDEX(
      FILTER(
        '{INDEX} Tour Pricing History'!$A:$ZZ,
        '{INDEX} Tour Pricing History'!$4:$4 = ""Current Discounted Tour Cost""
      ),
      MATCH($A574, '{INDEX} Tour Pricing History'!$A:$A"&amp;", 0)
    ),
    """"
  )
)
"),"")</f>
        <v/>
      </c>
      <c r="N574" s="214" t="str">
        <f>IFERROR(__xludf.DUMMYFUNCTION("IF(
  $A574 = """",
  """",
  IFERROR(
    INDEX(
      FILTER(
        '{INDEX} Tour Pricing History'!$A:$ZZ,
        '{INDEX} Tour Pricing History'!$4:$4 = ""Current Reservation Fee""
      ),
      MATCH($A574, '{INDEX} Tour Pricing History'!$A:$A, 0)
"&amp;"    ),
    """"
  )
)
"),"")</f>
        <v/>
      </c>
      <c r="O574" s="216"/>
    </row>
    <row r="575">
      <c r="A575" s="216"/>
      <c r="B575" s="223"/>
      <c r="C575" s="216"/>
      <c r="D575" s="224"/>
      <c r="E575" s="225"/>
      <c r="F575" s="216"/>
      <c r="G575" s="226"/>
      <c r="H575" s="227"/>
      <c r="I575" s="226"/>
      <c r="J575" s="226"/>
      <c r="K575" s="213"/>
      <c r="L575" s="214" t="str">
        <f>IFERROR(__xludf.DUMMYFUNCTION("IF(
  $A575 = """",
  """",
  IFERROR(
    INDEX(
      FILTER(
        '{INDEX} Tour Pricing History'!$A:$ZZ,
        '{INDEX} Tour Pricing History'!$4:$4 = ""Current Original Tour Cost""
      ),
      MATCH($A575, '{INDEX} Tour Pricing History'!$A:$A, "&amp;"0)
    ),
    """"
  )
)
"),"")</f>
        <v/>
      </c>
      <c r="M575" s="215" t="str">
        <f>IFERROR(__xludf.DUMMYFUNCTION("IF(
  $A575 = """",
  """",
  IFERROR(
    INDEX(
      FILTER(
        '{INDEX} Tour Pricing History'!$A:$ZZ,
        '{INDEX} Tour Pricing History'!$4:$4 = ""Current Discounted Tour Cost""
      ),
      MATCH($A575, '{INDEX} Tour Pricing History'!$A:$A"&amp;", 0)
    ),
    """"
  )
)
"),"")</f>
        <v/>
      </c>
      <c r="N575" s="214" t="str">
        <f>IFERROR(__xludf.DUMMYFUNCTION("IF(
  $A575 = """",
  """",
  IFERROR(
    INDEX(
      FILTER(
        '{INDEX} Tour Pricing History'!$A:$ZZ,
        '{INDEX} Tour Pricing History'!$4:$4 = ""Current Reservation Fee""
      ),
      MATCH($A575, '{INDEX} Tour Pricing History'!$A:$A, 0)
"&amp;"    ),
    """"
  )
)
"),"")</f>
        <v/>
      </c>
      <c r="O575" s="216"/>
    </row>
    <row r="576">
      <c r="A576" s="216"/>
      <c r="B576" s="223"/>
      <c r="C576" s="216"/>
      <c r="D576" s="224"/>
      <c r="E576" s="225"/>
      <c r="F576" s="216"/>
      <c r="G576" s="226"/>
      <c r="H576" s="227"/>
      <c r="I576" s="226"/>
      <c r="J576" s="226"/>
      <c r="K576" s="213"/>
      <c r="L576" s="214" t="str">
        <f>IFERROR(__xludf.DUMMYFUNCTION("IF(
  $A576 = """",
  """",
  IFERROR(
    INDEX(
      FILTER(
        '{INDEX} Tour Pricing History'!$A:$ZZ,
        '{INDEX} Tour Pricing History'!$4:$4 = ""Current Original Tour Cost""
      ),
      MATCH($A576, '{INDEX} Tour Pricing History'!$A:$A, "&amp;"0)
    ),
    """"
  )
)
"),"")</f>
        <v/>
      </c>
      <c r="M576" s="215" t="str">
        <f>IFERROR(__xludf.DUMMYFUNCTION("IF(
  $A576 = """",
  """",
  IFERROR(
    INDEX(
      FILTER(
        '{INDEX} Tour Pricing History'!$A:$ZZ,
        '{INDEX} Tour Pricing History'!$4:$4 = ""Current Discounted Tour Cost""
      ),
      MATCH($A576, '{INDEX} Tour Pricing History'!$A:$A"&amp;", 0)
    ),
    """"
  )
)
"),"")</f>
        <v/>
      </c>
      <c r="N576" s="214" t="str">
        <f>IFERROR(__xludf.DUMMYFUNCTION("IF(
  $A576 = """",
  """",
  IFERROR(
    INDEX(
      FILTER(
        '{INDEX} Tour Pricing History'!$A:$ZZ,
        '{INDEX} Tour Pricing History'!$4:$4 = ""Current Reservation Fee""
      ),
      MATCH($A576, '{INDEX} Tour Pricing History'!$A:$A, 0)
"&amp;"    ),
    """"
  )
)
"),"")</f>
        <v/>
      </c>
      <c r="O576" s="216"/>
    </row>
    <row r="577">
      <c r="A577" s="216"/>
      <c r="B577" s="223"/>
      <c r="C577" s="216"/>
      <c r="D577" s="224"/>
      <c r="E577" s="225"/>
      <c r="F577" s="216"/>
      <c r="G577" s="226"/>
      <c r="H577" s="227"/>
      <c r="I577" s="226"/>
      <c r="J577" s="226"/>
      <c r="K577" s="213"/>
      <c r="L577" s="214" t="str">
        <f>IFERROR(__xludf.DUMMYFUNCTION("IF(
  $A577 = """",
  """",
  IFERROR(
    INDEX(
      FILTER(
        '{INDEX} Tour Pricing History'!$A:$ZZ,
        '{INDEX} Tour Pricing History'!$4:$4 = ""Current Original Tour Cost""
      ),
      MATCH($A577, '{INDEX} Tour Pricing History'!$A:$A, "&amp;"0)
    ),
    """"
  )
)
"),"")</f>
        <v/>
      </c>
      <c r="M577" s="215" t="str">
        <f>IFERROR(__xludf.DUMMYFUNCTION("IF(
  $A577 = """",
  """",
  IFERROR(
    INDEX(
      FILTER(
        '{INDEX} Tour Pricing History'!$A:$ZZ,
        '{INDEX} Tour Pricing History'!$4:$4 = ""Current Discounted Tour Cost""
      ),
      MATCH($A577, '{INDEX} Tour Pricing History'!$A:$A"&amp;", 0)
    ),
    """"
  )
)
"),"")</f>
        <v/>
      </c>
      <c r="N577" s="214" t="str">
        <f>IFERROR(__xludf.DUMMYFUNCTION("IF(
  $A577 = """",
  """",
  IFERROR(
    INDEX(
      FILTER(
        '{INDEX} Tour Pricing History'!$A:$ZZ,
        '{INDEX} Tour Pricing History'!$4:$4 = ""Current Reservation Fee""
      ),
      MATCH($A577, '{INDEX} Tour Pricing History'!$A:$A, 0)
"&amp;"    ),
    """"
  )
)
"),"")</f>
        <v/>
      </c>
      <c r="O577" s="216"/>
    </row>
    <row r="578">
      <c r="A578" s="216"/>
      <c r="B578" s="223"/>
      <c r="C578" s="216"/>
      <c r="D578" s="224"/>
      <c r="E578" s="225"/>
      <c r="F578" s="216"/>
      <c r="G578" s="226"/>
      <c r="H578" s="227"/>
      <c r="I578" s="226"/>
      <c r="J578" s="226"/>
      <c r="K578" s="213"/>
      <c r="L578" s="214" t="str">
        <f>IFERROR(__xludf.DUMMYFUNCTION("IF(
  $A578 = """",
  """",
  IFERROR(
    INDEX(
      FILTER(
        '{INDEX} Tour Pricing History'!$A:$ZZ,
        '{INDEX} Tour Pricing History'!$4:$4 = ""Current Original Tour Cost""
      ),
      MATCH($A578, '{INDEX} Tour Pricing History'!$A:$A, "&amp;"0)
    ),
    """"
  )
)
"),"")</f>
        <v/>
      </c>
      <c r="M578" s="215" t="str">
        <f>IFERROR(__xludf.DUMMYFUNCTION("IF(
  $A578 = """",
  """",
  IFERROR(
    INDEX(
      FILTER(
        '{INDEX} Tour Pricing History'!$A:$ZZ,
        '{INDEX} Tour Pricing History'!$4:$4 = ""Current Discounted Tour Cost""
      ),
      MATCH($A578, '{INDEX} Tour Pricing History'!$A:$A"&amp;", 0)
    ),
    """"
  )
)
"),"")</f>
        <v/>
      </c>
      <c r="N578" s="214" t="str">
        <f>IFERROR(__xludf.DUMMYFUNCTION("IF(
  $A578 = """",
  """",
  IFERROR(
    INDEX(
      FILTER(
        '{INDEX} Tour Pricing History'!$A:$ZZ,
        '{INDEX} Tour Pricing History'!$4:$4 = ""Current Reservation Fee""
      ),
      MATCH($A578, '{INDEX} Tour Pricing History'!$A:$A, 0)
"&amp;"    ),
    """"
  )
)
"),"")</f>
        <v/>
      </c>
      <c r="O578" s="216"/>
    </row>
    <row r="579">
      <c r="A579" s="216"/>
      <c r="B579" s="223"/>
      <c r="C579" s="216"/>
      <c r="D579" s="224"/>
      <c r="E579" s="225"/>
      <c r="F579" s="216"/>
      <c r="G579" s="226"/>
      <c r="H579" s="227"/>
      <c r="I579" s="226"/>
      <c r="J579" s="226"/>
      <c r="K579" s="213"/>
      <c r="L579" s="214" t="str">
        <f>IFERROR(__xludf.DUMMYFUNCTION("IF(
  $A579 = """",
  """",
  IFERROR(
    INDEX(
      FILTER(
        '{INDEX} Tour Pricing History'!$A:$ZZ,
        '{INDEX} Tour Pricing History'!$4:$4 = ""Current Original Tour Cost""
      ),
      MATCH($A579, '{INDEX} Tour Pricing History'!$A:$A, "&amp;"0)
    ),
    """"
  )
)
"),"")</f>
        <v/>
      </c>
      <c r="M579" s="215" t="str">
        <f>IFERROR(__xludf.DUMMYFUNCTION("IF(
  $A579 = """",
  """",
  IFERROR(
    INDEX(
      FILTER(
        '{INDEX} Tour Pricing History'!$A:$ZZ,
        '{INDEX} Tour Pricing History'!$4:$4 = ""Current Discounted Tour Cost""
      ),
      MATCH($A579, '{INDEX} Tour Pricing History'!$A:$A"&amp;", 0)
    ),
    """"
  )
)
"),"")</f>
        <v/>
      </c>
      <c r="N579" s="214" t="str">
        <f>IFERROR(__xludf.DUMMYFUNCTION("IF(
  $A579 = """",
  """",
  IFERROR(
    INDEX(
      FILTER(
        '{INDEX} Tour Pricing History'!$A:$ZZ,
        '{INDEX} Tour Pricing History'!$4:$4 = ""Current Reservation Fee""
      ),
      MATCH($A579, '{INDEX} Tour Pricing History'!$A:$A, 0)
"&amp;"    ),
    """"
  )
)
"),"")</f>
        <v/>
      </c>
      <c r="O579" s="216"/>
    </row>
    <row r="580">
      <c r="A580" s="216"/>
      <c r="B580" s="223"/>
      <c r="C580" s="216"/>
      <c r="D580" s="224"/>
      <c r="E580" s="225"/>
      <c r="F580" s="216"/>
      <c r="G580" s="226"/>
      <c r="H580" s="227"/>
      <c r="I580" s="226"/>
      <c r="J580" s="226"/>
      <c r="K580" s="213"/>
      <c r="L580" s="214" t="str">
        <f>IFERROR(__xludf.DUMMYFUNCTION("IF(
  $A580 = """",
  """",
  IFERROR(
    INDEX(
      FILTER(
        '{INDEX} Tour Pricing History'!$A:$ZZ,
        '{INDEX} Tour Pricing History'!$4:$4 = ""Current Original Tour Cost""
      ),
      MATCH($A580, '{INDEX} Tour Pricing History'!$A:$A, "&amp;"0)
    ),
    """"
  )
)
"),"")</f>
        <v/>
      </c>
      <c r="M580" s="215" t="str">
        <f>IFERROR(__xludf.DUMMYFUNCTION("IF(
  $A580 = """",
  """",
  IFERROR(
    INDEX(
      FILTER(
        '{INDEX} Tour Pricing History'!$A:$ZZ,
        '{INDEX} Tour Pricing History'!$4:$4 = ""Current Discounted Tour Cost""
      ),
      MATCH($A580, '{INDEX} Tour Pricing History'!$A:$A"&amp;", 0)
    ),
    """"
  )
)
"),"")</f>
        <v/>
      </c>
      <c r="N580" s="214" t="str">
        <f>IFERROR(__xludf.DUMMYFUNCTION("IF(
  $A580 = """",
  """",
  IFERROR(
    INDEX(
      FILTER(
        '{INDEX} Tour Pricing History'!$A:$ZZ,
        '{INDEX} Tour Pricing History'!$4:$4 = ""Current Reservation Fee""
      ),
      MATCH($A580, '{INDEX} Tour Pricing History'!$A:$A, 0)
"&amp;"    ),
    """"
  )
)
"),"")</f>
        <v/>
      </c>
      <c r="O580" s="216"/>
    </row>
    <row r="581">
      <c r="A581" s="216"/>
      <c r="B581" s="223"/>
      <c r="C581" s="216"/>
      <c r="D581" s="224"/>
      <c r="E581" s="225"/>
      <c r="F581" s="216"/>
      <c r="G581" s="226"/>
      <c r="H581" s="227"/>
      <c r="I581" s="226"/>
      <c r="J581" s="226"/>
      <c r="K581" s="213"/>
      <c r="L581" s="214" t="str">
        <f>IFERROR(__xludf.DUMMYFUNCTION("IF(
  $A581 = """",
  """",
  IFERROR(
    INDEX(
      FILTER(
        '{INDEX} Tour Pricing History'!$A:$ZZ,
        '{INDEX} Tour Pricing History'!$4:$4 = ""Current Original Tour Cost""
      ),
      MATCH($A581, '{INDEX} Tour Pricing History'!$A:$A, "&amp;"0)
    ),
    """"
  )
)
"),"")</f>
        <v/>
      </c>
      <c r="M581" s="215" t="str">
        <f>IFERROR(__xludf.DUMMYFUNCTION("IF(
  $A581 = """",
  """",
  IFERROR(
    INDEX(
      FILTER(
        '{INDEX} Tour Pricing History'!$A:$ZZ,
        '{INDEX} Tour Pricing History'!$4:$4 = ""Current Discounted Tour Cost""
      ),
      MATCH($A581, '{INDEX} Tour Pricing History'!$A:$A"&amp;", 0)
    ),
    """"
  )
)
"),"")</f>
        <v/>
      </c>
      <c r="N581" s="214" t="str">
        <f>IFERROR(__xludf.DUMMYFUNCTION("IF(
  $A581 = """",
  """",
  IFERROR(
    INDEX(
      FILTER(
        '{INDEX} Tour Pricing History'!$A:$ZZ,
        '{INDEX} Tour Pricing History'!$4:$4 = ""Current Reservation Fee""
      ),
      MATCH($A581, '{INDEX} Tour Pricing History'!$A:$A, 0)
"&amp;"    ),
    """"
  )
)
"),"")</f>
        <v/>
      </c>
      <c r="O581" s="216"/>
    </row>
    <row r="582">
      <c r="A582" s="216"/>
      <c r="B582" s="223"/>
      <c r="C582" s="216"/>
      <c r="D582" s="224"/>
      <c r="E582" s="225"/>
      <c r="F582" s="216"/>
      <c r="G582" s="226"/>
      <c r="H582" s="227"/>
      <c r="I582" s="226"/>
      <c r="J582" s="226"/>
      <c r="K582" s="213"/>
      <c r="L582" s="214" t="str">
        <f>IFERROR(__xludf.DUMMYFUNCTION("IF(
  $A582 = """",
  """",
  IFERROR(
    INDEX(
      FILTER(
        '{INDEX} Tour Pricing History'!$A:$ZZ,
        '{INDEX} Tour Pricing History'!$4:$4 = ""Current Original Tour Cost""
      ),
      MATCH($A582, '{INDEX} Tour Pricing History'!$A:$A, "&amp;"0)
    ),
    """"
  )
)
"),"")</f>
        <v/>
      </c>
      <c r="M582" s="215" t="str">
        <f>IFERROR(__xludf.DUMMYFUNCTION("IF(
  $A582 = """",
  """",
  IFERROR(
    INDEX(
      FILTER(
        '{INDEX} Tour Pricing History'!$A:$ZZ,
        '{INDEX} Tour Pricing History'!$4:$4 = ""Current Discounted Tour Cost""
      ),
      MATCH($A582, '{INDEX} Tour Pricing History'!$A:$A"&amp;", 0)
    ),
    """"
  )
)
"),"")</f>
        <v/>
      </c>
      <c r="N582" s="214" t="str">
        <f>IFERROR(__xludf.DUMMYFUNCTION("IF(
  $A582 = """",
  """",
  IFERROR(
    INDEX(
      FILTER(
        '{INDEX} Tour Pricing History'!$A:$ZZ,
        '{INDEX} Tour Pricing History'!$4:$4 = ""Current Reservation Fee""
      ),
      MATCH($A582, '{INDEX} Tour Pricing History'!$A:$A, 0)
"&amp;"    ),
    """"
  )
)
"),"")</f>
        <v/>
      </c>
      <c r="O582" s="216"/>
    </row>
    <row r="583">
      <c r="A583" s="216"/>
      <c r="B583" s="223"/>
      <c r="C583" s="216"/>
      <c r="D583" s="224"/>
      <c r="E583" s="225"/>
      <c r="F583" s="216"/>
      <c r="G583" s="226"/>
      <c r="H583" s="227"/>
      <c r="I583" s="226"/>
      <c r="J583" s="226"/>
      <c r="K583" s="213"/>
      <c r="L583" s="214" t="str">
        <f>IFERROR(__xludf.DUMMYFUNCTION("IF(
  $A583 = """",
  """",
  IFERROR(
    INDEX(
      FILTER(
        '{INDEX} Tour Pricing History'!$A:$ZZ,
        '{INDEX} Tour Pricing History'!$4:$4 = ""Current Original Tour Cost""
      ),
      MATCH($A583, '{INDEX} Tour Pricing History'!$A:$A, "&amp;"0)
    ),
    """"
  )
)
"),"")</f>
        <v/>
      </c>
      <c r="M583" s="215" t="str">
        <f>IFERROR(__xludf.DUMMYFUNCTION("IF(
  $A583 = """",
  """",
  IFERROR(
    INDEX(
      FILTER(
        '{INDEX} Tour Pricing History'!$A:$ZZ,
        '{INDEX} Tour Pricing History'!$4:$4 = ""Current Discounted Tour Cost""
      ),
      MATCH($A583, '{INDEX} Tour Pricing History'!$A:$A"&amp;", 0)
    ),
    """"
  )
)
"),"")</f>
        <v/>
      </c>
      <c r="N583" s="214" t="str">
        <f>IFERROR(__xludf.DUMMYFUNCTION("IF(
  $A583 = """",
  """",
  IFERROR(
    INDEX(
      FILTER(
        '{INDEX} Tour Pricing History'!$A:$ZZ,
        '{INDEX} Tour Pricing History'!$4:$4 = ""Current Reservation Fee""
      ),
      MATCH($A583, '{INDEX} Tour Pricing History'!$A:$A, 0)
"&amp;"    ),
    """"
  )
)
"),"")</f>
        <v/>
      </c>
      <c r="O583" s="216"/>
    </row>
    <row r="584">
      <c r="A584" s="216"/>
      <c r="B584" s="223"/>
      <c r="C584" s="216"/>
      <c r="D584" s="224"/>
      <c r="E584" s="225"/>
      <c r="F584" s="216"/>
      <c r="G584" s="226"/>
      <c r="H584" s="227"/>
      <c r="I584" s="226"/>
      <c r="J584" s="226"/>
      <c r="K584" s="213"/>
      <c r="L584" s="214" t="str">
        <f>IFERROR(__xludf.DUMMYFUNCTION("IF(
  $A584 = """",
  """",
  IFERROR(
    INDEX(
      FILTER(
        '{INDEX} Tour Pricing History'!$A:$ZZ,
        '{INDEX} Tour Pricing History'!$4:$4 = ""Current Original Tour Cost""
      ),
      MATCH($A584, '{INDEX} Tour Pricing History'!$A:$A, "&amp;"0)
    ),
    """"
  )
)
"),"")</f>
        <v/>
      </c>
      <c r="M584" s="215" t="str">
        <f>IFERROR(__xludf.DUMMYFUNCTION("IF(
  $A584 = """",
  """",
  IFERROR(
    INDEX(
      FILTER(
        '{INDEX} Tour Pricing History'!$A:$ZZ,
        '{INDEX} Tour Pricing History'!$4:$4 = ""Current Discounted Tour Cost""
      ),
      MATCH($A584, '{INDEX} Tour Pricing History'!$A:$A"&amp;", 0)
    ),
    """"
  )
)
"),"")</f>
        <v/>
      </c>
      <c r="N584" s="214" t="str">
        <f>IFERROR(__xludf.DUMMYFUNCTION("IF(
  $A584 = """",
  """",
  IFERROR(
    INDEX(
      FILTER(
        '{INDEX} Tour Pricing History'!$A:$ZZ,
        '{INDEX} Tour Pricing History'!$4:$4 = ""Current Reservation Fee""
      ),
      MATCH($A584, '{INDEX} Tour Pricing History'!$A:$A, 0)
"&amp;"    ),
    """"
  )
)
"),"")</f>
        <v/>
      </c>
      <c r="O584" s="216"/>
    </row>
    <row r="585">
      <c r="A585" s="216"/>
      <c r="B585" s="223"/>
      <c r="C585" s="216"/>
      <c r="D585" s="224"/>
      <c r="E585" s="225"/>
      <c r="F585" s="216"/>
      <c r="G585" s="226"/>
      <c r="H585" s="227"/>
      <c r="I585" s="226"/>
      <c r="J585" s="226"/>
      <c r="K585" s="213"/>
      <c r="L585" s="214" t="str">
        <f>IFERROR(__xludf.DUMMYFUNCTION("IF(
  $A585 = """",
  """",
  IFERROR(
    INDEX(
      FILTER(
        '{INDEX} Tour Pricing History'!$A:$ZZ,
        '{INDEX} Tour Pricing History'!$4:$4 = ""Current Original Tour Cost""
      ),
      MATCH($A585, '{INDEX} Tour Pricing History'!$A:$A, "&amp;"0)
    ),
    """"
  )
)
"),"")</f>
        <v/>
      </c>
      <c r="M585" s="215" t="str">
        <f>IFERROR(__xludf.DUMMYFUNCTION("IF(
  $A585 = """",
  """",
  IFERROR(
    INDEX(
      FILTER(
        '{INDEX} Tour Pricing History'!$A:$ZZ,
        '{INDEX} Tour Pricing History'!$4:$4 = ""Current Discounted Tour Cost""
      ),
      MATCH($A585, '{INDEX} Tour Pricing History'!$A:$A"&amp;", 0)
    ),
    """"
  )
)
"),"")</f>
        <v/>
      </c>
      <c r="N585" s="214" t="str">
        <f>IFERROR(__xludf.DUMMYFUNCTION("IF(
  $A585 = """",
  """",
  IFERROR(
    INDEX(
      FILTER(
        '{INDEX} Tour Pricing History'!$A:$ZZ,
        '{INDEX} Tour Pricing History'!$4:$4 = ""Current Reservation Fee""
      ),
      MATCH($A585, '{INDEX} Tour Pricing History'!$A:$A, 0)
"&amp;"    ),
    """"
  )
)
"),"")</f>
        <v/>
      </c>
      <c r="O585" s="216"/>
    </row>
    <row r="586">
      <c r="A586" s="216"/>
      <c r="B586" s="223"/>
      <c r="C586" s="216"/>
      <c r="D586" s="224"/>
      <c r="E586" s="225"/>
      <c r="F586" s="216"/>
      <c r="G586" s="226"/>
      <c r="H586" s="227"/>
      <c r="I586" s="226"/>
      <c r="J586" s="226"/>
      <c r="K586" s="213"/>
      <c r="L586" s="214" t="str">
        <f>IFERROR(__xludf.DUMMYFUNCTION("IF(
  $A586 = """",
  """",
  IFERROR(
    INDEX(
      FILTER(
        '{INDEX} Tour Pricing History'!$A:$ZZ,
        '{INDEX} Tour Pricing History'!$4:$4 = ""Current Original Tour Cost""
      ),
      MATCH($A586, '{INDEX} Tour Pricing History'!$A:$A, "&amp;"0)
    ),
    """"
  )
)
"),"")</f>
        <v/>
      </c>
      <c r="M586" s="215" t="str">
        <f>IFERROR(__xludf.DUMMYFUNCTION("IF(
  $A586 = """",
  """",
  IFERROR(
    INDEX(
      FILTER(
        '{INDEX} Tour Pricing History'!$A:$ZZ,
        '{INDEX} Tour Pricing History'!$4:$4 = ""Current Discounted Tour Cost""
      ),
      MATCH($A586, '{INDEX} Tour Pricing History'!$A:$A"&amp;", 0)
    ),
    """"
  )
)
"),"")</f>
        <v/>
      </c>
      <c r="N586" s="214" t="str">
        <f>IFERROR(__xludf.DUMMYFUNCTION("IF(
  $A586 = """",
  """",
  IFERROR(
    INDEX(
      FILTER(
        '{INDEX} Tour Pricing History'!$A:$ZZ,
        '{INDEX} Tour Pricing History'!$4:$4 = ""Current Reservation Fee""
      ),
      MATCH($A586, '{INDEX} Tour Pricing History'!$A:$A, 0)
"&amp;"    ),
    """"
  )
)
"),"")</f>
        <v/>
      </c>
      <c r="O586" s="216"/>
    </row>
    <row r="587">
      <c r="A587" s="216"/>
      <c r="B587" s="223"/>
      <c r="C587" s="216"/>
      <c r="D587" s="224"/>
      <c r="E587" s="225"/>
      <c r="F587" s="216"/>
      <c r="G587" s="226"/>
      <c r="H587" s="227"/>
      <c r="I587" s="226"/>
      <c r="J587" s="226"/>
      <c r="K587" s="213"/>
      <c r="L587" s="214" t="str">
        <f>IFERROR(__xludf.DUMMYFUNCTION("IF(
  $A587 = """",
  """",
  IFERROR(
    INDEX(
      FILTER(
        '{INDEX} Tour Pricing History'!$A:$ZZ,
        '{INDEX} Tour Pricing History'!$4:$4 = ""Current Original Tour Cost""
      ),
      MATCH($A587, '{INDEX} Tour Pricing History'!$A:$A, "&amp;"0)
    ),
    """"
  )
)
"),"")</f>
        <v/>
      </c>
      <c r="M587" s="215" t="str">
        <f>IFERROR(__xludf.DUMMYFUNCTION("IF(
  $A587 = """",
  """",
  IFERROR(
    INDEX(
      FILTER(
        '{INDEX} Tour Pricing History'!$A:$ZZ,
        '{INDEX} Tour Pricing History'!$4:$4 = ""Current Discounted Tour Cost""
      ),
      MATCH($A587, '{INDEX} Tour Pricing History'!$A:$A"&amp;", 0)
    ),
    """"
  )
)
"),"")</f>
        <v/>
      </c>
      <c r="N587" s="214" t="str">
        <f>IFERROR(__xludf.DUMMYFUNCTION("IF(
  $A587 = """",
  """",
  IFERROR(
    INDEX(
      FILTER(
        '{INDEX} Tour Pricing History'!$A:$ZZ,
        '{INDEX} Tour Pricing History'!$4:$4 = ""Current Reservation Fee""
      ),
      MATCH($A587, '{INDEX} Tour Pricing History'!$A:$A, 0)
"&amp;"    ),
    """"
  )
)
"),"")</f>
        <v/>
      </c>
      <c r="O587" s="216"/>
    </row>
    <row r="588">
      <c r="A588" s="216"/>
      <c r="B588" s="223"/>
      <c r="C588" s="216"/>
      <c r="D588" s="224"/>
      <c r="E588" s="225"/>
      <c r="F588" s="216"/>
      <c r="G588" s="226"/>
      <c r="H588" s="227"/>
      <c r="I588" s="226"/>
      <c r="J588" s="226"/>
      <c r="K588" s="213"/>
      <c r="L588" s="214" t="str">
        <f>IFERROR(__xludf.DUMMYFUNCTION("IF(
  $A588 = """",
  """",
  IFERROR(
    INDEX(
      FILTER(
        '{INDEX} Tour Pricing History'!$A:$ZZ,
        '{INDEX} Tour Pricing History'!$4:$4 = ""Current Original Tour Cost""
      ),
      MATCH($A588, '{INDEX} Tour Pricing History'!$A:$A, "&amp;"0)
    ),
    """"
  )
)
"),"")</f>
        <v/>
      </c>
      <c r="M588" s="215" t="str">
        <f>IFERROR(__xludf.DUMMYFUNCTION("IF(
  $A588 = """",
  """",
  IFERROR(
    INDEX(
      FILTER(
        '{INDEX} Tour Pricing History'!$A:$ZZ,
        '{INDEX} Tour Pricing History'!$4:$4 = ""Current Discounted Tour Cost""
      ),
      MATCH($A588, '{INDEX} Tour Pricing History'!$A:$A"&amp;", 0)
    ),
    """"
  )
)
"),"")</f>
        <v/>
      </c>
      <c r="N588" s="214" t="str">
        <f>IFERROR(__xludf.DUMMYFUNCTION("IF(
  $A588 = """",
  """",
  IFERROR(
    INDEX(
      FILTER(
        '{INDEX} Tour Pricing History'!$A:$ZZ,
        '{INDEX} Tour Pricing History'!$4:$4 = ""Current Reservation Fee""
      ),
      MATCH($A588, '{INDEX} Tour Pricing History'!$A:$A, 0)
"&amp;"    ),
    """"
  )
)
"),"")</f>
        <v/>
      </c>
      <c r="O588" s="216"/>
    </row>
    <row r="589">
      <c r="A589" s="216"/>
      <c r="B589" s="223"/>
      <c r="C589" s="216"/>
      <c r="D589" s="224"/>
      <c r="E589" s="225"/>
      <c r="F589" s="216"/>
      <c r="G589" s="226"/>
      <c r="H589" s="227"/>
      <c r="I589" s="226"/>
      <c r="J589" s="226"/>
      <c r="K589" s="213"/>
      <c r="L589" s="214" t="str">
        <f>IFERROR(__xludf.DUMMYFUNCTION("IF(
  $A589 = """",
  """",
  IFERROR(
    INDEX(
      FILTER(
        '{INDEX} Tour Pricing History'!$A:$ZZ,
        '{INDEX} Tour Pricing History'!$4:$4 = ""Current Original Tour Cost""
      ),
      MATCH($A589, '{INDEX} Tour Pricing History'!$A:$A, "&amp;"0)
    ),
    """"
  )
)
"),"")</f>
        <v/>
      </c>
      <c r="M589" s="215" t="str">
        <f>IFERROR(__xludf.DUMMYFUNCTION("IF(
  $A589 = """",
  """",
  IFERROR(
    INDEX(
      FILTER(
        '{INDEX} Tour Pricing History'!$A:$ZZ,
        '{INDEX} Tour Pricing History'!$4:$4 = ""Current Discounted Tour Cost""
      ),
      MATCH($A589, '{INDEX} Tour Pricing History'!$A:$A"&amp;", 0)
    ),
    """"
  )
)
"),"")</f>
        <v/>
      </c>
      <c r="N589" s="214" t="str">
        <f>IFERROR(__xludf.DUMMYFUNCTION("IF(
  $A589 = """",
  """",
  IFERROR(
    INDEX(
      FILTER(
        '{INDEX} Tour Pricing History'!$A:$ZZ,
        '{INDEX} Tour Pricing History'!$4:$4 = ""Current Reservation Fee""
      ),
      MATCH($A589, '{INDEX} Tour Pricing History'!$A:$A, 0)
"&amp;"    ),
    """"
  )
)
"),"")</f>
        <v/>
      </c>
      <c r="O589" s="216"/>
    </row>
    <row r="590">
      <c r="A590" s="216"/>
      <c r="B590" s="223"/>
      <c r="C590" s="216"/>
      <c r="D590" s="224"/>
      <c r="E590" s="225"/>
      <c r="F590" s="216"/>
      <c r="G590" s="226"/>
      <c r="H590" s="227"/>
      <c r="I590" s="226"/>
      <c r="J590" s="226"/>
      <c r="K590" s="213"/>
      <c r="L590" s="214" t="str">
        <f>IFERROR(__xludf.DUMMYFUNCTION("IF(
  $A590 = """",
  """",
  IFERROR(
    INDEX(
      FILTER(
        '{INDEX} Tour Pricing History'!$A:$ZZ,
        '{INDEX} Tour Pricing History'!$4:$4 = ""Current Original Tour Cost""
      ),
      MATCH($A590, '{INDEX} Tour Pricing History'!$A:$A, "&amp;"0)
    ),
    """"
  )
)
"),"")</f>
        <v/>
      </c>
      <c r="M590" s="215" t="str">
        <f>IFERROR(__xludf.DUMMYFUNCTION("IF(
  $A590 = """",
  """",
  IFERROR(
    INDEX(
      FILTER(
        '{INDEX} Tour Pricing History'!$A:$ZZ,
        '{INDEX} Tour Pricing History'!$4:$4 = ""Current Discounted Tour Cost""
      ),
      MATCH($A590, '{INDEX} Tour Pricing History'!$A:$A"&amp;", 0)
    ),
    """"
  )
)
"),"")</f>
        <v/>
      </c>
      <c r="N590" s="214" t="str">
        <f>IFERROR(__xludf.DUMMYFUNCTION("IF(
  $A590 = """",
  """",
  IFERROR(
    INDEX(
      FILTER(
        '{INDEX} Tour Pricing History'!$A:$ZZ,
        '{INDEX} Tour Pricing History'!$4:$4 = ""Current Reservation Fee""
      ),
      MATCH($A590, '{INDEX} Tour Pricing History'!$A:$A, 0)
"&amp;"    ),
    """"
  )
)
"),"")</f>
        <v/>
      </c>
      <c r="O590" s="216"/>
    </row>
    <row r="591">
      <c r="A591" s="216"/>
      <c r="B591" s="223"/>
      <c r="C591" s="216"/>
      <c r="D591" s="224"/>
      <c r="E591" s="225"/>
      <c r="F591" s="216"/>
      <c r="G591" s="226"/>
      <c r="H591" s="227"/>
      <c r="I591" s="226"/>
      <c r="J591" s="226"/>
      <c r="K591" s="213"/>
      <c r="L591" s="214" t="str">
        <f>IFERROR(__xludf.DUMMYFUNCTION("IF(
  $A591 = """",
  """",
  IFERROR(
    INDEX(
      FILTER(
        '{INDEX} Tour Pricing History'!$A:$ZZ,
        '{INDEX} Tour Pricing History'!$4:$4 = ""Current Original Tour Cost""
      ),
      MATCH($A591, '{INDEX} Tour Pricing History'!$A:$A, "&amp;"0)
    ),
    """"
  )
)
"),"")</f>
        <v/>
      </c>
      <c r="M591" s="215" t="str">
        <f>IFERROR(__xludf.DUMMYFUNCTION("IF(
  $A591 = """",
  """",
  IFERROR(
    INDEX(
      FILTER(
        '{INDEX} Tour Pricing History'!$A:$ZZ,
        '{INDEX} Tour Pricing History'!$4:$4 = ""Current Discounted Tour Cost""
      ),
      MATCH($A591, '{INDEX} Tour Pricing History'!$A:$A"&amp;", 0)
    ),
    """"
  )
)
"),"")</f>
        <v/>
      </c>
      <c r="N591" s="214" t="str">
        <f>IFERROR(__xludf.DUMMYFUNCTION("IF(
  $A591 = """",
  """",
  IFERROR(
    INDEX(
      FILTER(
        '{INDEX} Tour Pricing History'!$A:$ZZ,
        '{INDEX} Tour Pricing History'!$4:$4 = ""Current Reservation Fee""
      ),
      MATCH($A591, '{INDEX} Tour Pricing History'!$A:$A, 0)
"&amp;"    ),
    """"
  )
)
"),"")</f>
        <v/>
      </c>
      <c r="O591" s="216"/>
    </row>
    <row r="592">
      <c r="A592" s="216"/>
      <c r="B592" s="223"/>
      <c r="C592" s="216"/>
      <c r="D592" s="224"/>
      <c r="E592" s="225"/>
      <c r="F592" s="216"/>
      <c r="G592" s="226"/>
      <c r="H592" s="227"/>
      <c r="I592" s="226"/>
      <c r="J592" s="226"/>
      <c r="K592" s="213"/>
      <c r="L592" s="214" t="str">
        <f>IFERROR(__xludf.DUMMYFUNCTION("IF(
  $A592 = """",
  """",
  IFERROR(
    INDEX(
      FILTER(
        '{INDEX} Tour Pricing History'!$A:$ZZ,
        '{INDEX} Tour Pricing History'!$4:$4 = ""Current Original Tour Cost""
      ),
      MATCH($A592, '{INDEX} Tour Pricing History'!$A:$A, "&amp;"0)
    ),
    """"
  )
)
"),"")</f>
        <v/>
      </c>
      <c r="M592" s="215" t="str">
        <f>IFERROR(__xludf.DUMMYFUNCTION("IF(
  $A592 = """",
  """",
  IFERROR(
    INDEX(
      FILTER(
        '{INDEX} Tour Pricing History'!$A:$ZZ,
        '{INDEX} Tour Pricing History'!$4:$4 = ""Current Discounted Tour Cost""
      ),
      MATCH($A592, '{INDEX} Tour Pricing History'!$A:$A"&amp;", 0)
    ),
    """"
  )
)
"),"")</f>
        <v/>
      </c>
      <c r="N592" s="214" t="str">
        <f>IFERROR(__xludf.DUMMYFUNCTION("IF(
  $A592 = """",
  """",
  IFERROR(
    INDEX(
      FILTER(
        '{INDEX} Tour Pricing History'!$A:$ZZ,
        '{INDEX} Tour Pricing History'!$4:$4 = ""Current Reservation Fee""
      ),
      MATCH($A592, '{INDEX} Tour Pricing History'!$A:$A, 0)
"&amp;"    ),
    """"
  )
)
"),"")</f>
        <v/>
      </c>
      <c r="O592" s="216"/>
    </row>
    <row r="593">
      <c r="A593" s="216"/>
      <c r="B593" s="223"/>
      <c r="C593" s="216"/>
      <c r="D593" s="224"/>
      <c r="E593" s="225"/>
      <c r="F593" s="216"/>
      <c r="G593" s="226"/>
      <c r="H593" s="227"/>
      <c r="I593" s="226"/>
      <c r="J593" s="226"/>
      <c r="K593" s="213"/>
      <c r="L593" s="214" t="str">
        <f>IFERROR(__xludf.DUMMYFUNCTION("IF(
  $A593 = """",
  """",
  IFERROR(
    INDEX(
      FILTER(
        '{INDEX} Tour Pricing History'!$A:$ZZ,
        '{INDEX} Tour Pricing History'!$4:$4 = ""Current Original Tour Cost""
      ),
      MATCH($A593, '{INDEX} Tour Pricing History'!$A:$A, "&amp;"0)
    ),
    """"
  )
)
"),"")</f>
        <v/>
      </c>
      <c r="M593" s="215" t="str">
        <f>IFERROR(__xludf.DUMMYFUNCTION("IF(
  $A593 = """",
  """",
  IFERROR(
    INDEX(
      FILTER(
        '{INDEX} Tour Pricing History'!$A:$ZZ,
        '{INDEX} Tour Pricing History'!$4:$4 = ""Current Discounted Tour Cost""
      ),
      MATCH($A593, '{INDEX} Tour Pricing History'!$A:$A"&amp;", 0)
    ),
    """"
  )
)
"),"")</f>
        <v/>
      </c>
      <c r="N593" s="214" t="str">
        <f>IFERROR(__xludf.DUMMYFUNCTION("IF(
  $A593 = """",
  """",
  IFERROR(
    INDEX(
      FILTER(
        '{INDEX} Tour Pricing History'!$A:$ZZ,
        '{INDEX} Tour Pricing History'!$4:$4 = ""Current Reservation Fee""
      ),
      MATCH($A593, '{INDEX} Tour Pricing History'!$A:$A, 0)
"&amp;"    ),
    """"
  )
)
"),"")</f>
        <v/>
      </c>
      <c r="O593" s="216"/>
    </row>
    <row r="594">
      <c r="A594" s="216"/>
      <c r="B594" s="223"/>
      <c r="C594" s="216"/>
      <c r="D594" s="224"/>
      <c r="E594" s="225"/>
      <c r="F594" s="216"/>
      <c r="G594" s="226"/>
      <c r="H594" s="227"/>
      <c r="I594" s="226"/>
      <c r="J594" s="226"/>
      <c r="K594" s="213"/>
      <c r="L594" s="214" t="str">
        <f>IFERROR(__xludf.DUMMYFUNCTION("IF(
  $A594 = """",
  """",
  IFERROR(
    INDEX(
      FILTER(
        '{INDEX} Tour Pricing History'!$A:$ZZ,
        '{INDEX} Tour Pricing History'!$4:$4 = ""Current Original Tour Cost""
      ),
      MATCH($A594, '{INDEX} Tour Pricing History'!$A:$A, "&amp;"0)
    ),
    """"
  )
)
"),"")</f>
        <v/>
      </c>
      <c r="M594" s="215" t="str">
        <f>IFERROR(__xludf.DUMMYFUNCTION("IF(
  $A594 = """",
  """",
  IFERROR(
    INDEX(
      FILTER(
        '{INDEX} Tour Pricing History'!$A:$ZZ,
        '{INDEX} Tour Pricing History'!$4:$4 = ""Current Discounted Tour Cost""
      ),
      MATCH($A594, '{INDEX} Tour Pricing History'!$A:$A"&amp;", 0)
    ),
    """"
  )
)
"),"")</f>
        <v/>
      </c>
      <c r="N594" s="214" t="str">
        <f>IFERROR(__xludf.DUMMYFUNCTION("IF(
  $A594 = """",
  """",
  IFERROR(
    INDEX(
      FILTER(
        '{INDEX} Tour Pricing History'!$A:$ZZ,
        '{INDEX} Tour Pricing History'!$4:$4 = ""Current Reservation Fee""
      ),
      MATCH($A594, '{INDEX} Tour Pricing History'!$A:$A, 0)
"&amp;"    ),
    """"
  )
)
"),"")</f>
        <v/>
      </c>
      <c r="O594" s="216"/>
    </row>
    <row r="595">
      <c r="A595" s="216"/>
      <c r="B595" s="223"/>
      <c r="C595" s="216"/>
      <c r="D595" s="224"/>
      <c r="E595" s="225"/>
      <c r="F595" s="216"/>
      <c r="G595" s="226"/>
      <c r="H595" s="227"/>
      <c r="I595" s="226"/>
      <c r="J595" s="226"/>
      <c r="K595" s="213"/>
      <c r="L595" s="214" t="str">
        <f>IFERROR(__xludf.DUMMYFUNCTION("IF(
  $A595 = """",
  """",
  IFERROR(
    INDEX(
      FILTER(
        '{INDEX} Tour Pricing History'!$A:$ZZ,
        '{INDEX} Tour Pricing History'!$4:$4 = ""Current Original Tour Cost""
      ),
      MATCH($A595, '{INDEX} Tour Pricing History'!$A:$A, "&amp;"0)
    ),
    """"
  )
)
"),"")</f>
        <v/>
      </c>
      <c r="M595" s="215" t="str">
        <f>IFERROR(__xludf.DUMMYFUNCTION("IF(
  $A595 = """",
  """",
  IFERROR(
    INDEX(
      FILTER(
        '{INDEX} Tour Pricing History'!$A:$ZZ,
        '{INDEX} Tour Pricing History'!$4:$4 = ""Current Discounted Tour Cost""
      ),
      MATCH($A595, '{INDEX} Tour Pricing History'!$A:$A"&amp;", 0)
    ),
    """"
  )
)
"),"")</f>
        <v/>
      </c>
      <c r="N595" s="214" t="str">
        <f>IFERROR(__xludf.DUMMYFUNCTION("IF(
  $A595 = """",
  """",
  IFERROR(
    INDEX(
      FILTER(
        '{INDEX} Tour Pricing History'!$A:$ZZ,
        '{INDEX} Tour Pricing History'!$4:$4 = ""Current Reservation Fee""
      ),
      MATCH($A595, '{INDEX} Tour Pricing History'!$A:$A, 0)
"&amp;"    ),
    """"
  )
)
"),"")</f>
        <v/>
      </c>
      <c r="O595" s="216"/>
    </row>
    <row r="596">
      <c r="A596" s="216"/>
      <c r="B596" s="223"/>
      <c r="C596" s="216"/>
      <c r="D596" s="224"/>
      <c r="E596" s="225"/>
      <c r="F596" s="216"/>
      <c r="G596" s="226"/>
      <c r="H596" s="227"/>
      <c r="I596" s="226"/>
      <c r="J596" s="226"/>
      <c r="K596" s="213"/>
      <c r="L596" s="214" t="str">
        <f>IFERROR(__xludf.DUMMYFUNCTION("IF(
  $A596 = """",
  """",
  IFERROR(
    INDEX(
      FILTER(
        '{INDEX} Tour Pricing History'!$A:$ZZ,
        '{INDEX} Tour Pricing History'!$4:$4 = ""Current Original Tour Cost""
      ),
      MATCH($A596, '{INDEX} Tour Pricing History'!$A:$A, "&amp;"0)
    ),
    """"
  )
)
"),"")</f>
        <v/>
      </c>
      <c r="M596" s="215" t="str">
        <f>IFERROR(__xludf.DUMMYFUNCTION("IF(
  $A596 = """",
  """",
  IFERROR(
    INDEX(
      FILTER(
        '{INDEX} Tour Pricing History'!$A:$ZZ,
        '{INDEX} Tour Pricing History'!$4:$4 = ""Current Discounted Tour Cost""
      ),
      MATCH($A596, '{INDEX} Tour Pricing History'!$A:$A"&amp;", 0)
    ),
    """"
  )
)
"),"")</f>
        <v/>
      </c>
      <c r="N596" s="214" t="str">
        <f>IFERROR(__xludf.DUMMYFUNCTION("IF(
  $A596 = """",
  """",
  IFERROR(
    INDEX(
      FILTER(
        '{INDEX} Tour Pricing History'!$A:$ZZ,
        '{INDEX} Tour Pricing History'!$4:$4 = ""Current Reservation Fee""
      ),
      MATCH($A596, '{INDEX} Tour Pricing History'!$A:$A, 0)
"&amp;"    ),
    """"
  )
)
"),"")</f>
        <v/>
      </c>
      <c r="O596" s="216"/>
    </row>
    <row r="597">
      <c r="A597" s="216"/>
      <c r="B597" s="223"/>
      <c r="C597" s="216"/>
      <c r="D597" s="224"/>
      <c r="E597" s="225"/>
      <c r="F597" s="216"/>
      <c r="G597" s="226"/>
      <c r="H597" s="227"/>
      <c r="I597" s="226"/>
      <c r="J597" s="226"/>
      <c r="K597" s="213"/>
      <c r="L597" s="214" t="str">
        <f>IFERROR(__xludf.DUMMYFUNCTION("IF(
  $A597 = """",
  """",
  IFERROR(
    INDEX(
      FILTER(
        '{INDEX} Tour Pricing History'!$A:$ZZ,
        '{INDEX} Tour Pricing History'!$4:$4 = ""Current Original Tour Cost""
      ),
      MATCH($A597, '{INDEX} Tour Pricing History'!$A:$A, "&amp;"0)
    ),
    """"
  )
)
"),"")</f>
        <v/>
      </c>
      <c r="M597" s="215" t="str">
        <f>IFERROR(__xludf.DUMMYFUNCTION("IF(
  $A597 = """",
  """",
  IFERROR(
    INDEX(
      FILTER(
        '{INDEX} Tour Pricing History'!$A:$ZZ,
        '{INDEX} Tour Pricing History'!$4:$4 = ""Current Discounted Tour Cost""
      ),
      MATCH($A597, '{INDEX} Tour Pricing History'!$A:$A"&amp;", 0)
    ),
    """"
  )
)
"),"")</f>
        <v/>
      </c>
      <c r="N597" s="214" t="str">
        <f>IFERROR(__xludf.DUMMYFUNCTION("IF(
  $A597 = """",
  """",
  IFERROR(
    INDEX(
      FILTER(
        '{INDEX} Tour Pricing History'!$A:$ZZ,
        '{INDEX} Tour Pricing History'!$4:$4 = ""Current Reservation Fee""
      ),
      MATCH($A597, '{INDEX} Tour Pricing History'!$A:$A, 0)
"&amp;"    ),
    """"
  )
)
"),"")</f>
        <v/>
      </c>
      <c r="O597" s="216"/>
    </row>
    <row r="598">
      <c r="A598" s="216"/>
      <c r="B598" s="223"/>
      <c r="C598" s="216"/>
      <c r="D598" s="224"/>
      <c r="E598" s="225"/>
      <c r="F598" s="216"/>
      <c r="G598" s="226"/>
      <c r="H598" s="227"/>
      <c r="I598" s="226"/>
      <c r="J598" s="226"/>
      <c r="K598" s="213"/>
      <c r="L598" s="214" t="str">
        <f>IFERROR(__xludf.DUMMYFUNCTION("IF(
  $A598 = """",
  """",
  IFERROR(
    INDEX(
      FILTER(
        '{INDEX} Tour Pricing History'!$A:$ZZ,
        '{INDEX} Tour Pricing History'!$4:$4 = ""Current Original Tour Cost""
      ),
      MATCH($A598, '{INDEX} Tour Pricing History'!$A:$A, "&amp;"0)
    ),
    """"
  )
)
"),"")</f>
        <v/>
      </c>
      <c r="M598" s="215" t="str">
        <f>IFERROR(__xludf.DUMMYFUNCTION("IF(
  $A598 = """",
  """",
  IFERROR(
    INDEX(
      FILTER(
        '{INDEX} Tour Pricing History'!$A:$ZZ,
        '{INDEX} Tour Pricing History'!$4:$4 = ""Current Discounted Tour Cost""
      ),
      MATCH($A598, '{INDEX} Tour Pricing History'!$A:$A"&amp;", 0)
    ),
    """"
  )
)
"),"")</f>
        <v/>
      </c>
      <c r="N598" s="214" t="str">
        <f>IFERROR(__xludf.DUMMYFUNCTION("IF(
  $A598 = """",
  """",
  IFERROR(
    INDEX(
      FILTER(
        '{INDEX} Tour Pricing History'!$A:$ZZ,
        '{INDEX} Tour Pricing History'!$4:$4 = ""Current Reservation Fee""
      ),
      MATCH($A598, '{INDEX} Tour Pricing History'!$A:$A, 0)
"&amp;"    ),
    """"
  )
)
"),"")</f>
        <v/>
      </c>
      <c r="O598" s="216"/>
    </row>
    <row r="599">
      <c r="A599" s="216"/>
      <c r="B599" s="223"/>
      <c r="C599" s="216"/>
      <c r="D599" s="224"/>
      <c r="E599" s="225"/>
      <c r="F599" s="216"/>
      <c r="G599" s="226"/>
      <c r="H599" s="227"/>
      <c r="I599" s="226"/>
      <c r="J599" s="226"/>
      <c r="K599" s="213"/>
      <c r="L599" s="214" t="str">
        <f>IFERROR(__xludf.DUMMYFUNCTION("IF(
  $A599 = """",
  """",
  IFERROR(
    INDEX(
      FILTER(
        '{INDEX} Tour Pricing History'!$A:$ZZ,
        '{INDEX} Tour Pricing History'!$4:$4 = ""Current Original Tour Cost""
      ),
      MATCH($A599, '{INDEX} Tour Pricing History'!$A:$A, "&amp;"0)
    ),
    """"
  )
)
"),"")</f>
        <v/>
      </c>
      <c r="M599" s="215" t="str">
        <f>IFERROR(__xludf.DUMMYFUNCTION("IF(
  $A599 = """",
  """",
  IFERROR(
    INDEX(
      FILTER(
        '{INDEX} Tour Pricing History'!$A:$ZZ,
        '{INDEX} Tour Pricing History'!$4:$4 = ""Current Discounted Tour Cost""
      ),
      MATCH($A599, '{INDEX} Tour Pricing History'!$A:$A"&amp;", 0)
    ),
    """"
  )
)
"),"")</f>
        <v/>
      </c>
      <c r="N599" s="214" t="str">
        <f>IFERROR(__xludf.DUMMYFUNCTION("IF(
  $A599 = """",
  """",
  IFERROR(
    INDEX(
      FILTER(
        '{INDEX} Tour Pricing History'!$A:$ZZ,
        '{INDEX} Tour Pricing History'!$4:$4 = ""Current Reservation Fee""
      ),
      MATCH($A599, '{INDEX} Tour Pricing History'!$A:$A, 0)
"&amp;"    ),
    """"
  )
)
"),"")</f>
        <v/>
      </c>
      <c r="O599" s="216"/>
    </row>
    <row r="600">
      <c r="A600" s="216"/>
      <c r="B600" s="223"/>
      <c r="C600" s="216"/>
      <c r="D600" s="224"/>
      <c r="E600" s="225"/>
      <c r="F600" s="216"/>
      <c r="G600" s="226"/>
      <c r="H600" s="227"/>
      <c r="I600" s="226"/>
      <c r="J600" s="226"/>
      <c r="K600" s="213"/>
      <c r="L600" s="214" t="str">
        <f>IFERROR(__xludf.DUMMYFUNCTION("IF(
  $A600 = """",
  """",
  IFERROR(
    INDEX(
      FILTER(
        '{INDEX} Tour Pricing History'!$A:$ZZ,
        '{INDEX} Tour Pricing History'!$4:$4 = ""Current Original Tour Cost""
      ),
      MATCH($A600, '{INDEX} Tour Pricing History'!$A:$A, "&amp;"0)
    ),
    """"
  )
)
"),"")</f>
        <v/>
      </c>
      <c r="M600" s="215" t="str">
        <f>IFERROR(__xludf.DUMMYFUNCTION("IF(
  $A600 = """",
  """",
  IFERROR(
    INDEX(
      FILTER(
        '{INDEX} Tour Pricing History'!$A:$ZZ,
        '{INDEX} Tour Pricing History'!$4:$4 = ""Current Discounted Tour Cost""
      ),
      MATCH($A600, '{INDEX} Tour Pricing History'!$A:$A"&amp;", 0)
    ),
    """"
  )
)
"),"")</f>
        <v/>
      </c>
      <c r="N600" s="214" t="str">
        <f>IFERROR(__xludf.DUMMYFUNCTION("IF(
  $A600 = """",
  """",
  IFERROR(
    INDEX(
      FILTER(
        '{INDEX} Tour Pricing History'!$A:$ZZ,
        '{INDEX} Tour Pricing History'!$4:$4 = ""Current Reservation Fee""
      ),
      MATCH($A600, '{INDEX} Tour Pricing History'!$A:$A, 0)
"&amp;"    ),
    """"
  )
)
"),"")</f>
        <v/>
      </c>
      <c r="O600" s="216"/>
    </row>
    <row r="601">
      <c r="A601" s="216"/>
      <c r="B601" s="223"/>
      <c r="C601" s="216"/>
      <c r="D601" s="224"/>
      <c r="E601" s="225"/>
      <c r="F601" s="216"/>
      <c r="G601" s="226"/>
      <c r="H601" s="227"/>
      <c r="I601" s="226"/>
      <c r="J601" s="226"/>
      <c r="K601" s="213"/>
      <c r="L601" s="214" t="str">
        <f>IFERROR(__xludf.DUMMYFUNCTION("IF(
  $A601 = """",
  """",
  IFERROR(
    INDEX(
      FILTER(
        '{INDEX} Tour Pricing History'!$A:$ZZ,
        '{INDEX} Tour Pricing History'!$4:$4 = ""Current Original Tour Cost""
      ),
      MATCH($A601, '{INDEX} Tour Pricing History'!$A:$A, "&amp;"0)
    ),
    """"
  )
)
"),"")</f>
        <v/>
      </c>
      <c r="M601" s="215" t="str">
        <f>IFERROR(__xludf.DUMMYFUNCTION("IF(
  $A601 = """",
  """",
  IFERROR(
    INDEX(
      FILTER(
        '{INDEX} Tour Pricing History'!$A:$ZZ,
        '{INDEX} Tour Pricing History'!$4:$4 = ""Current Discounted Tour Cost""
      ),
      MATCH($A601, '{INDEX} Tour Pricing History'!$A:$A"&amp;", 0)
    ),
    """"
  )
)
"),"")</f>
        <v/>
      </c>
      <c r="N601" s="214" t="str">
        <f>IFERROR(__xludf.DUMMYFUNCTION("IF(
  $A601 = """",
  """",
  IFERROR(
    INDEX(
      FILTER(
        '{INDEX} Tour Pricing History'!$A:$ZZ,
        '{INDEX} Tour Pricing History'!$4:$4 = ""Current Reservation Fee""
      ),
      MATCH($A601, '{INDEX} Tour Pricing History'!$A:$A, 0)
"&amp;"    ),
    """"
  )
)
"),"")</f>
        <v/>
      </c>
      <c r="O601" s="216"/>
    </row>
    <row r="602">
      <c r="A602" s="216"/>
      <c r="B602" s="223"/>
      <c r="C602" s="216"/>
      <c r="D602" s="224"/>
      <c r="E602" s="225"/>
      <c r="F602" s="216"/>
      <c r="G602" s="226"/>
      <c r="H602" s="227"/>
      <c r="I602" s="226"/>
      <c r="J602" s="226"/>
      <c r="K602" s="213"/>
      <c r="L602" s="214" t="str">
        <f>IFERROR(__xludf.DUMMYFUNCTION("IF(
  $A602 = """",
  """",
  IFERROR(
    INDEX(
      FILTER(
        '{INDEX} Tour Pricing History'!$A:$ZZ,
        '{INDEX} Tour Pricing History'!$4:$4 = ""Current Original Tour Cost""
      ),
      MATCH($A602, '{INDEX} Tour Pricing History'!$A:$A, "&amp;"0)
    ),
    """"
  )
)
"),"")</f>
        <v/>
      </c>
      <c r="M602" s="215" t="str">
        <f>IFERROR(__xludf.DUMMYFUNCTION("IF(
  $A602 = """",
  """",
  IFERROR(
    INDEX(
      FILTER(
        '{INDEX} Tour Pricing History'!$A:$ZZ,
        '{INDEX} Tour Pricing History'!$4:$4 = ""Current Discounted Tour Cost""
      ),
      MATCH($A602, '{INDEX} Tour Pricing History'!$A:$A"&amp;", 0)
    ),
    """"
  )
)
"),"")</f>
        <v/>
      </c>
      <c r="N602" s="214" t="str">
        <f>IFERROR(__xludf.DUMMYFUNCTION("IF(
  $A602 = """",
  """",
  IFERROR(
    INDEX(
      FILTER(
        '{INDEX} Tour Pricing History'!$A:$ZZ,
        '{INDEX} Tour Pricing History'!$4:$4 = ""Current Reservation Fee""
      ),
      MATCH($A602, '{INDEX} Tour Pricing History'!$A:$A, 0)
"&amp;"    ),
    """"
  )
)
"),"")</f>
        <v/>
      </c>
      <c r="O602" s="216"/>
    </row>
    <row r="603">
      <c r="A603" s="216"/>
      <c r="B603" s="223"/>
      <c r="C603" s="216"/>
      <c r="D603" s="224"/>
      <c r="E603" s="225"/>
      <c r="F603" s="216"/>
      <c r="G603" s="226"/>
      <c r="H603" s="227"/>
      <c r="I603" s="226"/>
      <c r="J603" s="226"/>
      <c r="K603" s="213"/>
      <c r="L603" s="214" t="str">
        <f>IFERROR(__xludf.DUMMYFUNCTION("IF(
  $A603 = """",
  """",
  IFERROR(
    INDEX(
      FILTER(
        '{INDEX} Tour Pricing History'!$A:$ZZ,
        '{INDEX} Tour Pricing History'!$4:$4 = ""Current Original Tour Cost""
      ),
      MATCH($A603, '{INDEX} Tour Pricing History'!$A:$A, "&amp;"0)
    ),
    """"
  )
)
"),"")</f>
        <v/>
      </c>
      <c r="M603" s="215" t="str">
        <f>IFERROR(__xludf.DUMMYFUNCTION("IF(
  $A603 = """",
  """",
  IFERROR(
    INDEX(
      FILTER(
        '{INDEX} Tour Pricing History'!$A:$ZZ,
        '{INDEX} Tour Pricing History'!$4:$4 = ""Current Discounted Tour Cost""
      ),
      MATCH($A603, '{INDEX} Tour Pricing History'!$A:$A"&amp;", 0)
    ),
    """"
  )
)
"),"")</f>
        <v/>
      </c>
      <c r="N603" s="214" t="str">
        <f>IFERROR(__xludf.DUMMYFUNCTION("IF(
  $A603 = """",
  """",
  IFERROR(
    INDEX(
      FILTER(
        '{INDEX} Tour Pricing History'!$A:$ZZ,
        '{INDEX} Tour Pricing History'!$4:$4 = ""Current Reservation Fee""
      ),
      MATCH($A603, '{INDEX} Tour Pricing History'!$A:$A, 0)
"&amp;"    ),
    """"
  )
)
"),"")</f>
        <v/>
      </c>
      <c r="O603" s="216"/>
    </row>
    <row r="604">
      <c r="A604" s="216"/>
      <c r="B604" s="223"/>
      <c r="C604" s="216"/>
      <c r="D604" s="224"/>
      <c r="E604" s="225"/>
      <c r="F604" s="216"/>
      <c r="G604" s="226"/>
      <c r="H604" s="227"/>
      <c r="I604" s="226"/>
      <c r="J604" s="226"/>
      <c r="K604" s="213"/>
      <c r="L604" s="214" t="str">
        <f>IFERROR(__xludf.DUMMYFUNCTION("IF(
  $A604 = """",
  """",
  IFERROR(
    INDEX(
      FILTER(
        '{INDEX} Tour Pricing History'!$A:$ZZ,
        '{INDEX} Tour Pricing History'!$4:$4 = ""Current Original Tour Cost""
      ),
      MATCH($A604, '{INDEX} Tour Pricing History'!$A:$A, "&amp;"0)
    ),
    """"
  )
)
"),"")</f>
        <v/>
      </c>
      <c r="M604" s="215" t="str">
        <f>IFERROR(__xludf.DUMMYFUNCTION("IF(
  $A604 = """",
  """",
  IFERROR(
    INDEX(
      FILTER(
        '{INDEX} Tour Pricing History'!$A:$ZZ,
        '{INDEX} Tour Pricing History'!$4:$4 = ""Current Discounted Tour Cost""
      ),
      MATCH($A604, '{INDEX} Tour Pricing History'!$A:$A"&amp;", 0)
    ),
    """"
  )
)
"),"")</f>
        <v/>
      </c>
      <c r="N604" s="214" t="str">
        <f>IFERROR(__xludf.DUMMYFUNCTION("IF(
  $A604 = """",
  """",
  IFERROR(
    INDEX(
      FILTER(
        '{INDEX} Tour Pricing History'!$A:$ZZ,
        '{INDEX} Tour Pricing History'!$4:$4 = ""Current Reservation Fee""
      ),
      MATCH($A604, '{INDEX} Tour Pricing History'!$A:$A, 0)
"&amp;"    ),
    """"
  )
)
"),"")</f>
        <v/>
      </c>
      <c r="O604" s="216"/>
    </row>
    <row r="605">
      <c r="A605" s="216"/>
      <c r="B605" s="223"/>
      <c r="C605" s="216"/>
      <c r="D605" s="224"/>
      <c r="E605" s="225"/>
      <c r="F605" s="216"/>
      <c r="G605" s="226"/>
      <c r="H605" s="227"/>
      <c r="I605" s="226"/>
      <c r="J605" s="226"/>
      <c r="K605" s="213"/>
      <c r="L605" s="214" t="str">
        <f>IFERROR(__xludf.DUMMYFUNCTION("IF(
  $A605 = """",
  """",
  IFERROR(
    INDEX(
      FILTER(
        '{INDEX} Tour Pricing History'!$A:$ZZ,
        '{INDEX} Tour Pricing History'!$4:$4 = ""Current Original Tour Cost""
      ),
      MATCH($A605, '{INDEX} Tour Pricing History'!$A:$A, "&amp;"0)
    ),
    """"
  )
)
"),"")</f>
        <v/>
      </c>
      <c r="M605" s="215" t="str">
        <f>IFERROR(__xludf.DUMMYFUNCTION("IF(
  $A605 = """",
  """",
  IFERROR(
    INDEX(
      FILTER(
        '{INDEX} Tour Pricing History'!$A:$ZZ,
        '{INDEX} Tour Pricing History'!$4:$4 = ""Current Discounted Tour Cost""
      ),
      MATCH($A605, '{INDEX} Tour Pricing History'!$A:$A"&amp;", 0)
    ),
    """"
  )
)
"),"")</f>
        <v/>
      </c>
      <c r="N605" s="214" t="str">
        <f>IFERROR(__xludf.DUMMYFUNCTION("IF(
  $A605 = """",
  """",
  IFERROR(
    INDEX(
      FILTER(
        '{INDEX} Tour Pricing History'!$A:$ZZ,
        '{INDEX} Tour Pricing History'!$4:$4 = ""Current Reservation Fee""
      ),
      MATCH($A605, '{INDEX} Tour Pricing History'!$A:$A, 0)
"&amp;"    ),
    """"
  )
)
"),"")</f>
        <v/>
      </c>
      <c r="O605" s="216"/>
    </row>
    <row r="606">
      <c r="A606" s="216"/>
      <c r="B606" s="223"/>
      <c r="C606" s="216"/>
      <c r="D606" s="224"/>
      <c r="E606" s="225"/>
      <c r="F606" s="216"/>
      <c r="G606" s="226"/>
      <c r="H606" s="227"/>
      <c r="I606" s="226"/>
      <c r="J606" s="226"/>
      <c r="K606" s="213"/>
      <c r="L606" s="214" t="str">
        <f>IFERROR(__xludf.DUMMYFUNCTION("IF(
  $A606 = """",
  """",
  IFERROR(
    INDEX(
      FILTER(
        '{INDEX} Tour Pricing History'!$A:$ZZ,
        '{INDEX} Tour Pricing History'!$4:$4 = ""Current Original Tour Cost""
      ),
      MATCH($A606, '{INDEX} Tour Pricing History'!$A:$A, "&amp;"0)
    ),
    """"
  )
)
"),"")</f>
        <v/>
      </c>
      <c r="M606" s="215" t="str">
        <f>IFERROR(__xludf.DUMMYFUNCTION("IF(
  $A606 = """",
  """",
  IFERROR(
    INDEX(
      FILTER(
        '{INDEX} Tour Pricing History'!$A:$ZZ,
        '{INDEX} Tour Pricing History'!$4:$4 = ""Current Discounted Tour Cost""
      ),
      MATCH($A606, '{INDEX} Tour Pricing History'!$A:$A"&amp;", 0)
    ),
    """"
  )
)
"),"")</f>
        <v/>
      </c>
      <c r="N606" s="214" t="str">
        <f>IFERROR(__xludf.DUMMYFUNCTION("IF(
  $A606 = """",
  """",
  IFERROR(
    INDEX(
      FILTER(
        '{INDEX} Tour Pricing History'!$A:$ZZ,
        '{INDEX} Tour Pricing History'!$4:$4 = ""Current Reservation Fee""
      ),
      MATCH($A606, '{INDEX} Tour Pricing History'!$A:$A, 0)
"&amp;"    ),
    """"
  )
)
"),"")</f>
        <v/>
      </c>
      <c r="O606" s="216"/>
    </row>
    <row r="607">
      <c r="A607" s="216"/>
      <c r="B607" s="223"/>
      <c r="C607" s="216"/>
      <c r="D607" s="224"/>
      <c r="E607" s="225"/>
      <c r="F607" s="216"/>
      <c r="G607" s="226"/>
      <c r="H607" s="227"/>
      <c r="I607" s="226"/>
      <c r="J607" s="226"/>
      <c r="K607" s="213"/>
      <c r="L607" s="214" t="str">
        <f>IFERROR(__xludf.DUMMYFUNCTION("IF(
  $A607 = """",
  """",
  IFERROR(
    INDEX(
      FILTER(
        '{INDEX} Tour Pricing History'!$A:$ZZ,
        '{INDEX} Tour Pricing History'!$4:$4 = ""Current Original Tour Cost""
      ),
      MATCH($A607, '{INDEX} Tour Pricing History'!$A:$A, "&amp;"0)
    ),
    """"
  )
)
"),"")</f>
        <v/>
      </c>
      <c r="M607" s="215" t="str">
        <f>IFERROR(__xludf.DUMMYFUNCTION("IF(
  $A607 = """",
  """",
  IFERROR(
    INDEX(
      FILTER(
        '{INDEX} Tour Pricing History'!$A:$ZZ,
        '{INDEX} Tour Pricing History'!$4:$4 = ""Current Discounted Tour Cost""
      ),
      MATCH($A607, '{INDEX} Tour Pricing History'!$A:$A"&amp;", 0)
    ),
    """"
  )
)
"),"")</f>
        <v/>
      </c>
      <c r="N607" s="214" t="str">
        <f>IFERROR(__xludf.DUMMYFUNCTION("IF(
  $A607 = """",
  """",
  IFERROR(
    INDEX(
      FILTER(
        '{INDEX} Tour Pricing History'!$A:$ZZ,
        '{INDEX} Tour Pricing History'!$4:$4 = ""Current Reservation Fee""
      ),
      MATCH($A607, '{INDEX} Tour Pricing History'!$A:$A, 0)
"&amp;"    ),
    """"
  )
)
"),"")</f>
        <v/>
      </c>
      <c r="O607" s="216"/>
    </row>
    <row r="608">
      <c r="A608" s="216"/>
      <c r="B608" s="223"/>
      <c r="C608" s="216"/>
      <c r="D608" s="224"/>
      <c r="E608" s="225"/>
      <c r="F608" s="216"/>
      <c r="G608" s="226"/>
      <c r="H608" s="227"/>
      <c r="I608" s="226"/>
      <c r="J608" s="226"/>
      <c r="K608" s="213"/>
      <c r="L608" s="214" t="str">
        <f>IFERROR(__xludf.DUMMYFUNCTION("IF(
  $A608 = """",
  """",
  IFERROR(
    INDEX(
      FILTER(
        '{INDEX} Tour Pricing History'!$A:$ZZ,
        '{INDEX} Tour Pricing History'!$4:$4 = ""Current Original Tour Cost""
      ),
      MATCH($A608, '{INDEX} Tour Pricing History'!$A:$A, "&amp;"0)
    ),
    """"
  )
)
"),"")</f>
        <v/>
      </c>
      <c r="M608" s="215" t="str">
        <f>IFERROR(__xludf.DUMMYFUNCTION("IF(
  $A608 = """",
  """",
  IFERROR(
    INDEX(
      FILTER(
        '{INDEX} Tour Pricing History'!$A:$ZZ,
        '{INDEX} Tour Pricing History'!$4:$4 = ""Current Discounted Tour Cost""
      ),
      MATCH($A608, '{INDEX} Tour Pricing History'!$A:$A"&amp;", 0)
    ),
    """"
  )
)
"),"")</f>
        <v/>
      </c>
      <c r="N608" s="214" t="str">
        <f>IFERROR(__xludf.DUMMYFUNCTION("IF(
  $A608 = """",
  """",
  IFERROR(
    INDEX(
      FILTER(
        '{INDEX} Tour Pricing History'!$A:$ZZ,
        '{INDEX} Tour Pricing History'!$4:$4 = ""Current Reservation Fee""
      ),
      MATCH($A608, '{INDEX} Tour Pricing History'!$A:$A, 0)
"&amp;"    ),
    """"
  )
)
"),"")</f>
        <v/>
      </c>
      <c r="O608" s="216"/>
    </row>
    <row r="609">
      <c r="A609" s="216"/>
      <c r="B609" s="223"/>
      <c r="C609" s="216"/>
      <c r="D609" s="224"/>
      <c r="E609" s="225"/>
      <c r="F609" s="216"/>
      <c r="G609" s="226"/>
      <c r="H609" s="227"/>
      <c r="I609" s="226"/>
      <c r="J609" s="226"/>
      <c r="K609" s="213"/>
      <c r="L609" s="214" t="str">
        <f>IFERROR(__xludf.DUMMYFUNCTION("IF(
  $A609 = """",
  """",
  IFERROR(
    INDEX(
      FILTER(
        '{INDEX} Tour Pricing History'!$A:$ZZ,
        '{INDEX} Tour Pricing History'!$4:$4 = ""Current Original Tour Cost""
      ),
      MATCH($A609, '{INDEX} Tour Pricing History'!$A:$A, "&amp;"0)
    ),
    """"
  )
)
"),"")</f>
        <v/>
      </c>
      <c r="M609" s="215" t="str">
        <f>IFERROR(__xludf.DUMMYFUNCTION("IF(
  $A609 = """",
  """",
  IFERROR(
    INDEX(
      FILTER(
        '{INDEX} Tour Pricing History'!$A:$ZZ,
        '{INDEX} Tour Pricing History'!$4:$4 = ""Current Discounted Tour Cost""
      ),
      MATCH($A609, '{INDEX} Tour Pricing History'!$A:$A"&amp;", 0)
    ),
    """"
  )
)
"),"")</f>
        <v/>
      </c>
      <c r="N609" s="214" t="str">
        <f>IFERROR(__xludf.DUMMYFUNCTION("IF(
  $A609 = """",
  """",
  IFERROR(
    INDEX(
      FILTER(
        '{INDEX} Tour Pricing History'!$A:$ZZ,
        '{INDEX} Tour Pricing History'!$4:$4 = ""Current Reservation Fee""
      ),
      MATCH($A609, '{INDEX} Tour Pricing History'!$A:$A, 0)
"&amp;"    ),
    """"
  )
)
"),"")</f>
        <v/>
      </c>
      <c r="O609" s="216"/>
    </row>
    <row r="610">
      <c r="A610" s="216"/>
      <c r="B610" s="223"/>
      <c r="C610" s="216"/>
      <c r="D610" s="224"/>
      <c r="E610" s="225"/>
      <c r="F610" s="216"/>
      <c r="G610" s="226"/>
      <c r="H610" s="227"/>
      <c r="I610" s="226"/>
      <c r="J610" s="226"/>
      <c r="K610" s="213"/>
      <c r="L610" s="214" t="str">
        <f>IFERROR(__xludf.DUMMYFUNCTION("IF(
  $A610 = """",
  """",
  IFERROR(
    INDEX(
      FILTER(
        '{INDEX} Tour Pricing History'!$A:$ZZ,
        '{INDEX} Tour Pricing History'!$4:$4 = ""Current Original Tour Cost""
      ),
      MATCH($A610, '{INDEX} Tour Pricing History'!$A:$A, "&amp;"0)
    ),
    """"
  )
)
"),"")</f>
        <v/>
      </c>
      <c r="M610" s="215" t="str">
        <f>IFERROR(__xludf.DUMMYFUNCTION("IF(
  $A610 = """",
  """",
  IFERROR(
    INDEX(
      FILTER(
        '{INDEX} Tour Pricing History'!$A:$ZZ,
        '{INDEX} Tour Pricing History'!$4:$4 = ""Current Discounted Tour Cost""
      ),
      MATCH($A610, '{INDEX} Tour Pricing History'!$A:$A"&amp;", 0)
    ),
    """"
  )
)
"),"")</f>
        <v/>
      </c>
      <c r="N610" s="214" t="str">
        <f>IFERROR(__xludf.DUMMYFUNCTION("IF(
  $A610 = """",
  """",
  IFERROR(
    INDEX(
      FILTER(
        '{INDEX} Tour Pricing History'!$A:$ZZ,
        '{INDEX} Tour Pricing History'!$4:$4 = ""Current Reservation Fee""
      ),
      MATCH($A610, '{INDEX} Tour Pricing History'!$A:$A, 0)
"&amp;"    ),
    """"
  )
)
"),"")</f>
        <v/>
      </c>
      <c r="O610" s="216"/>
    </row>
    <row r="611">
      <c r="A611" s="216"/>
      <c r="B611" s="223"/>
      <c r="C611" s="216"/>
      <c r="D611" s="224"/>
      <c r="E611" s="225"/>
      <c r="F611" s="216"/>
      <c r="G611" s="226"/>
      <c r="H611" s="227"/>
      <c r="I611" s="226"/>
      <c r="J611" s="226"/>
      <c r="K611" s="213"/>
      <c r="L611" s="214" t="str">
        <f>IFERROR(__xludf.DUMMYFUNCTION("IF(
  $A611 = """",
  """",
  IFERROR(
    INDEX(
      FILTER(
        '{INDEX} Tour Pricing History'!$A:$ZZ,
        '{INDEX} Tour Pricing History'!$4:$4 = ""Current Original Tour Cost""
      ),
      MATCH($A611, '{INDEX} Tour Pricing History'!$A:$A, "&amp;"0)
    ),
    """"
  )
)
"),"")</f>
        <v/>
      </c>
      <c r="M611" s="215" t="str">
        <f>IFERROR(__xludf.DUMMYFUNCTION("IF(
  $A611 = """",
  """",
  IFERROR(
    INDEX(
      FILTER(
        '{INDEX} Tour Pricing History'!$A:$ZZ,
        '{INDEX} Tour Pricing History'!$4:$4 = ""Current Discounted Tour Cost""
      ),
      MATCH($A611, '{INDEX} Tour Pricing History'!$A:$A"&amp;", 0)
    ),
    """"
  )
)
"),"")</f>
        <v/>
      </c>
      <c r="N611" s="214" t="str">
        <f>IFERROR(__xludf.DUMMYFUNCTION("IF(
  $A611 = """",
  """",
  IFERROR(
    INDEX(
      FILTER(
        '{INDEX} Tour Pricing History'!$A:$ZZ,
        '{INDEX} Tour Pricing History'!$4:$4 = ""Current Reservation Fee""
      ),
      MATCH($A611, '{INDEX} Tour Pricing History'!$A:$A, 0)
"&amp;"    ),
    """"
  )
)
"),"")</f>
        <v/>
      </c>
      <c r="O611" s="216"/>
    </row>
    <row r="612">
      <c r="A612" s="216"/>
      <c r="B612" s="223"/>
      <c r="C612" s="216"/>
      <c r="D612" s="224"/>
      <c r="E612" s="225"/>
      <c r="F612" s="216"/>
      <c r="G612" s="226"/>
      <c r="H612" s="227"/>
      <c r="I612" s="226"/>
      <c r="J612" s="226"/>
      <c r="K612" s="213"/>
      <c r="L612" s="214" t="str">
        <f>IFERROR(__xludf.DUMMYFUNCTION("IF(
  $A612 = """",
  """",
  IFERROR(
    INDEX(
      FILTER(
        '{INDEX} Tour Pricing History'!$A:$ZZ,
        '{INDEX} Tour Pricing History'!$4:$4 = ""Current Original Tour Cost""
      ),
      MATCH($A612, '{INDEX} Tour Pricing History'!$A:$A, "&amp;"0)
    ),
    """"
  )
)
"),"")</f>
        <v/>
      </c>
      <c r="M612" s="215" t="str">
        <f>IFERROR(__xludf.DUMMYFUNCTION("IF(
  $A612 = """",
  """",
  IFERROR(
    INDEX(
      FILTER(
        '{INDEX} Tour Pricing History'!$A:$ZZ,
        '{INDEX} Tour Pricing History'!$4:$4 = ""Current Discounted Tour Cost""
      ),
      MATCH($A612, '{INDEX} Tour Pricing History'!$A:$A"&amp;", 0)
    ),
    """"
  )
)
"),"")</f>
        <v/>
      </c>
      <c r="N612" s="214" t="str">
        <f>IFERROR(__xludf.DUMMYFUNCTION("IF(
  $A612 = """",
  """",
  IFERROR(
    INDEX(
      FILTER(
        '{INDEX} Tour Pricing History'!$A:$ZZ,
        '{INDEX} Tour Pricing History'!$4:$4 = ""Current Reservation Fee""
      ),
      MATCH($A612, '{INDEX} Tour Pricing History'!$A:$A, 0)
"&amp;"    ),
    """"
  )
)
"),"")</f>
        <v/>
      </c>
      <c r="O612" s="216"/>
    </row>
    <row r="613">
      <c r="A613" s="216"/>
      <c r="B613" s="223"/>
      <c r="C613" s="216"/>
      <c r="D613" s="224"/>
      <c r="E613" s="225"/>
      <c r="F613" s="216"/>
      <c r="G613" s="226"/>
      <c r="H613" s="227"/>
      <c r="I613" s="226"/>
      <c r="J613" s="226"/>
      <c r="K613" s="213"/>
      <c r="L613" s="214" t="str">
        <f>IFERROR(__xludf.DUMMYFUNCTION("IF(
  $A613 = """",
  """",
  IFERROR(
    INDEX(
      FILTER(
        '{INDEX} Tour Pricing History'!$A:$ZZ,
        '{INDEX} Tour Pricing History'!$4:$4 = ""Current Original Tour Cost""
      ),
      MATCH($A613, '{INDEX} Tour Pricing History'!$A:$A, "&amp;"0)
    ),
    """"
  )
)
"),"")</f>
        <v/>
      </c>
      <c r="M613" s="215" t="str">
        <f>IFERROR(__xludf.DUMMYFUNCTION("IF(
  $A613 = """",
  """",
  IFERROR(
    INDEX(
      FILTER(
        '{INDEX} Tour Pricing History'!$A:$ZZ,
        '{INDEX} Tour Pricing History'!$4:$4 = ""Current Discounted Tour Cost""
      ),
      MATCH($A613, '{INDEX} Tour Pricing History'!$A:$A"&amp;", 0)
    ),
    """"
  )
)
"),"")</f>
        <v/>
      </c>
      <c r="N613" s="214" t="str">
        <f>IFERROR(__xludf.DUMMYFUNCTION("IF(
  $A613 = """",
  """",
  IFERROR(
    INDEX(
      FILTER(
        '{INDEX} Tour Pricing History'!$A:$ZZ,
        '{INDEX} Tour Pricing History'!$4:$4 = ""Current Reservation Fee""
      ),
      MATCH($A613, '{INDEX} Tour Pricing History'!$A:$A, 0)
"&amp;"    ),
    """"
  )
)
"),"")</f>
        <v/>
      </c>
      <c r="O613" s="216"/>
    </row>
    <row r="614">
      <c r="A614" s="216"/>
      <c r="B614" s="223"/>
      <c r="C614" s="216"/>
      <c r="D614" s="224"/>
      <c r="E614" s="225"/>
      <c r="F614" s="216"/>
      <c r="G614" s="226"/>
      <c r="H614" s="227"/>
      <c r="I614" s="226"/>
      <c r="J614" s="226"/>
      <c r="K614" s="213"/>
      <c r="L614" s="214" t="str">
        <f>IFERROR(__xludf.DUMMYFUNCTION("IF(
  $A614 = """",
  """",
  IFERROR(
    INDEX(
      FILTER(
        '{INDEX} Tour Pricing History'!$A:$ZZ,
        '{INDEX} Tour Pricing History'!$4:$4 = ""Current Original Tour Cost""
      ),
      MATCH($A614, '{INDEX} Tour Pricing History'!$A:$A, "&amp;"0)
    ),
    """"
  )
)
"),"")</f>
        <v/>
      </c>
      <c r="M614" s="215" t="str">
        <f>IFERROR(__xludf.DUMMYFUNCTION("IF(
  $A614 = """",
  """",
  IFERROR(
    INDEX(
      FILTER(
        '{INDEX} Tour Pricing History'!$A:$ZZ,
        '{INDEX} Tour Pricing History'!$4:$4 = ""Current Discounted Tour Cost""
      ),
      MATCH($A614, '{INDEX} Tour Pricing History'!$A:$A"&amp;", 0)
    ),
    """"
  )
)
"),"")</f>
        <v/>
      </c>
      <c r="N614" s="214" t="str">
        <f>IFERROR(__xludf.DUMMYFUNCTION("IF(
  $A614 = """",
  """",
  IFERROR(
    INDEX(
      FILTER(
        '{INDEX} Tour Pricing History'!$A:$ZZ,
        '{INDEX} Tour Pricing History'!$4:$4 = ""Current Reservation Fee""
      ),
      MATCH($A614, '{INDEX} Tour Pricing History'!$A:$A, 0)
"&amp;"    ),
    """"
  )
)
"),"")</f>
        <v/>
      </c>
      <c r="O614" s="216"/>
    </row>
    <row r="615">
      <c r="A615" s="216"/>
      <c r="B615" s="223"/>
      <c r="C615" s="216"/>
      <c r="D615" s="224"/>
      <c r="E615" s="225"/>
      <c r="F615" s="216"/>
      <c r="G615" s="226"/>
      <c r="H615" s="227"/>
      <c r="I615" s="226"/>
      <c r="J615" s="226"/>
      <c r="K615" s="213"/>
      <c r="L615" s="214" t="str">
        <f>IFERROR(__xludf.DUMMYFUNCTION("IF(
  $A615 = """",
  """",
  IFERROR(
    INDEX(
      FILTER(
        '{INDEX} Tour Pricing History'!$A:$ZZ,
        '{INDEX} Tour Pricing History'!$4:$4 = ""Current Original Tour Cost""
      ),
      MATCH($A615, '{INDEX} Tour Pricing History'!$A:$A, "&amp;"0)
    ),
    """"
  )
)
"),"")</f>
        <v/>
      </c>
      <c r="M615" s="215" t="str">
        <f>IFERROR(__xludf.DUMMYFUNCTION("IF(
  $A615 = """",
  """",
  IFERROR(
    INDEX(
      FILTER(
        '{INDEX} Tour Pricing History'!$A:$ZZ,
        '{INDEX} Tour Pricing History'!$4:$4 = ""Current Discounted Tour Cost""
      ),
      MATCH($A615, '{INDEX} Tour Pricing History'!$A:$A"&amp;", 0)
    ),
    """"
  )
)
"),"")</f>
        <v/>
      </c>
      <c r="N615" s="214" t="str">
        <f>IFERROR(__xludf.DUMMYFUNCTION("IF(
  $A615 = """",
  """",
  IFERROR(
    INDEX(
      FILTER(
        '{INDEX} Tour Pricing History'!$A:$ZZ,
        '{INDEX} Tour Pricing History'!$4:$4 = ""Current Reservation Fee""
      ),
      MATCH($A615, '{INDEX} Tour Pricing History'!$A:$A, 0)
"&amp;"    ),
    """"
  )
)
"),"")</f>
        <v/>
      </c>
      <c r="O615" s="216"/>
    </row>
    <row r="616">
      <c r="A616" s="216"/>
      <c r="B616" s="223"/>
      <c r="C616" s="216"/>
      <c r="D616" s="224"/>
      <c r="E616" s="225"/>
      <c r="F616" s="216"/>
      <c r="G616" s="226"/>
      <c r="H616" s="227"/>
      <c r="I616" s="226"/>
      <c r="J616" s="226"/>
      <c r="K616" s="213"/>
      <c r="L616" s="214" t="str">
        <f>IFERROR(__xludf.DUMMYFUNCTION("IF(
  $A616 = """",
  """",
  IFERROR(
    INDEX(
      FILTER(
        '{INDEX} Tour Pricing History'!$A:$ZZ,
        '{INDEX} Tour Pricing History'!$4:$4 = ""Current Original Tour Cost""
      ),
      MATCH($A616, '{INDEX} Tour Pricing History'!$A:$A, "&amp;"0)
    ),
    """"
  )
)
"),"")</f>
        <v/>
      </c>
      <c r="M616" s="215" t="str">
        <f>IFERROR(__xludf.DUMMYFUNCTION("IF(
  $A616 = """",
  """",
  IFERROR(
    INDEX(
      FILTER(
        '{INDEX} Tour Pricing History'!$A:$ZZ,
        '{INDEX} Tour Pricing History'!$4:$4 = ""Current Discounted Tour Cost""
      ),
      MATCH($A616, '{INDEX} Tour Pricing History'!$A:$A"&amp;", 0)
    ),
    """"
  )
)
"),"")</f>
        <v/>
      </c>
      <c r="N616" s="214" t="str">
        <f>IFERROR(__xludf.DUMMYFUNCTION("IF(
  $A616 = """",
  """",
  IFERROR(
    INDEX(
      FILTER(
        '{INDEX} Tour Pricing History'!$A:$ZZ,
        '{INDEX} Tour Pricing History'!$4:$4 = ""Current Reservation Fee""
      ),
      MATCH($A616, '{INDEX} Tour Pricing History'!$A:$A, 0)
"&amp;"    ),
    """"
  )
)
"),"")</f>
        <v/>
      </c>
      <c r="O616" s="216"/>
    </row>
    <row r="617">
      <c r="A617" s="216"/>
      <c r="B617" s="223"/>
      <c r="C617" s="216"/>
      <c r="D617" s="224"/>
      <c r="E617" s="225"/>
      <c r="F617" s="216"/>
      <c r="G617" s="226"/>
      <c r="H617" s="227"/>
      <c r="I617" s="226"/>
      <c r="J617" s="226"/>
      <c r="K617" s="213"/>
      <c r="L617" s="214" t="str">
        <f>IFERROR(__xludf.DUMMYFUNCTION("IF(
  $A617 = """",
  """",
  IFERROR(
    INDEX(
      FILTER(
        '{INDEX} Tour Pricing History'!$A:$ZZ,
        '{INDEX} Tour Pricing History'!$4:$4 = ""Current Original Tour Cost""
      ),
      MATCH($A617, '{INDEX} Tour Pricing History'!$A:$A, "&amp;"0)
    ),
    """"
  )
)
"),"")</f>
        <v/>
      </c>
      <c r="M617" s="215" t="str">
        <f>IFERROR(__xludf.DUMMYFUNCTION("IF(
  $A617 = """",
  """",
  IFERROR(
    INDEX(
      FILTER(
        '{INDEX} Tour Pricing History'!$A:$ZZ,
        '{INDEX} Tour Pricing History'!$4:$4 = ""Current Discounted Tour Cost""
      ),
      MATCH($A617, '{INDEX} Tour Pricing History'!$A:$A"&amp;", 0)
    ),
    """"
  )
)
"),"")</f>
        <v/>
      </c>
      <c r="N617" s="214" t="str">
        <f>IFERROR(__xludf.DUMMYFUNCTION("IF(
  $A617 = """",
  """",
  IFERROR(
    INDEX(
      FILTER(
        '{INDEX} Tour Pricing History'!$A:$ZZ,
        '{INDEX} Tour Pricing History'!$4:$4 = ""Current Reservation Fee""
      ),
      MATCH($A617, '{INDEX} Tour Pricing History'!$A:$A, 0)
"&amp;"    ),
    """"
  )
)
"),"")</f>
        <v/>
      </c>
      <c r="O617" s="216"/>
    </row>
    <row r="618">
      <c r="A618" s="216"/>
      <c r="B618" s="223"/>
      <c r="C618" s="216"/>
      <c r="D618" s="224"/>
      <c r="E618" s="225"/>
      <c r="F618" s="216"/>
      <c r="G618" s="226"/>
      <c r="H618" s="227"/>
      <c r="I618" s="226"/>
      <c r="J618" s="226"/>
      <c r="K618" s="213"/>
      <c r="L618" s="214" t="str">
        <f>IFERROR(__xludf.DUMMYFUNCTION("IF(
  $A618 = """",
  """",
  IFERROR(
    INDEX(
      FILTER(
        '{INDEX} Tour Pricing History'!$A:$ZZ,
        '{INDEX} Tour Pricing History'!$4:$4 = ""Current Original Tour Cost""
      ),
      MATCH($A618, '{INDEX} Tour Pricing History'!$A:$A, "&amp;"0)
    ),
    """"
  )
)
"),"")</f>
        <v/>
      </c>
      <c r="M618" s="215" t="str">
        <f>IFERROR(__xludf.DUMMYFUNCTION("IF(
  $A618 = """",
  """",
  IFERROR(
    INDEX(
      FILTER(
        '{INDEX} Tour Pricing History'!$A:$ZZ,
        '{INDEX} Tour Pricing History'!$4:$4 = ""Current Discounted Tour Cost""
      ),
      MATCH($A618, '{INDEX} Tour Pricing History'!$A:$A"&amp;", 0)
    ),
    """"
  )
)
"),"")</f>
        <v/>
      </c>
      <c r="N618" s="214" t="str">
        <f>IFERROR(__xludf.DUMMYFUNCTION("IF(
  $A618 = """",
  """",
  IFERROR(
    INDEX(
      FILTER(
        '{INDEX} Tour Pricing History'!$A:$ZZ,
        '{INDEX} Tour Pricing History'!$4:$4 = ""Current Reservation Fee""
      ),
      MATCH($A618, '{INDEX} Tour Pricing History'!$A:$A, 0)
"&amp;"    ),
    """"
  )
)
"),"")</f>
        <v/>
      </c>
      <c r="O618" s="216"/>
    </row>
    <row r="619">
      <c r="A619" s="216"/>
      <c r="B619" s="223"/>
      <c r="C619" s="216"/>
      <c r="D619" s="224"/>
      <c r="E619" s="225"/>
      <c r="F619" s="216"/>
      <c r="G619" s="226"/>
      <c r="H619" s="227"/>
      <c r="I619" s="226"/>
      <c r="J619" s="226"/>
      <c r="K619" s="213"/>
      <c r="L619" s="214" t="str">
        <f>IFERROR(__xludf.DUMMYFUNCTION("IF(
  $A619 = """",
  """",
  IFERROR(
    INDEX(
      FILTER(
        '{INDEX} Tour Pricing History'!$A:$ZZ,
        '{INDEX} Tour Pricing History'!$4:$4 = ""Current Original Tour Cost""
      ),
      MATCH($A619, '{INDEX} Tour Pricing History'!$A:$A, "&amp;"0)
    ),
    """"
  )
)
"),"")</f>
        <v/>
      </c>
      <c r="M619" s="215" t="str">
        <f>IFERROR(__xludf.DUMMYFUNCTION("IF(
  $A619 = """",
  """",
  IFERROR(
    INDEX(
      FILTER(
        '{INDEX} Tour Pricing History'!$A:$ZZ,
        '{INDEX} Tour Pricing History'!$4:$4 = ""Current Discounted Tour Cost""
      ),
      MATCH($A619, '{INDEX} Tour Pricing History'!$A:$A"&amp;", 0)
    ),
    """"
  )
)
"),"")</f>
        <v/>
      </c>
      <c r="N619" s="214" t="str">
        <f>IFERROR(__xludf.DUMMYFUNCTION("IF(
  $A619 = """",
  """",
  IFERROR(
    INDEX(
      FILTER(
        '{INDEX} Tour Pricing History'!$A:$ZZ,
        '{INDEX} Tour Pricing History'!$4:$4 = ""Current Reservation Fee""
      ),
      MATCH($A619, '{INDEX} Tour Pricing History'!$A:$A, 0)
"&amp;"    ),
    """"
  )
)
"),"")</f>
        <v/>
      </c>
      <c r="O619" s="216"/>
    </row>
    <row r="620">
      <c r="A620" s="216"/>
      <c r="B620" s="223"/>
      <c r="C620" s="216"/>
      <c r="D620" s="224"/>
      <c r="E620" s="225"/>
      <c r="F620" s="216"/>
      <c r="G620" s="226"/>
      <c r="H620" s="227"/>
      <c r="I620" s="226"/>
      <c r="J620" s="226"/>
      <c r="K620" s="213"/>
      <c r="L620" s="214" t="str">
        <f>IFERROR(__xludf.DUMMYFUNCTION("IF(
  $A620 = """",
  """",
  IFERROR(
    INDEX(
      FILTER(
        '{INDEX} Tour Pricing History'!$A:$ZZ,
        '{INDEX} Tour Pricing History'!$4:$4 = ""Current Original Tour Cost""
      ),
      MATCH($A620, '{INDEX} Tour Pricing History'!$A:$A, "&amp;"0)
    ),
    """"
  )
)
"),"")</f>
        <v/>
      </c>
      <c r="M620" s="215" t="str">
        <f>IFERROR(__xludf.DUMMYFUNCTION("IF(
  $A620 = """",
  """",
  IFERROR(
    INDEX(
      FILTER(
        '{INDEX} Tour Pricing History'!$A:$ZZ,
        '{INDEX} Tour Pricing History'!$4:$4 = ""Current Discounted Tour Cost""
      ),
      MATCH($A620, '{INDEX} Tour Pricing History'!$A:$A"&amp;", 0)
    ),
    """"
  )
)
"),"")</f>
        <v/>
      </c>
      <c r="N620" s="214" t="str">
        <f>IFERROR(__xludf.DUMMYFUNCTION("IF(
  $A620 = """",
  """",
  IFERROR(
    INDEX(
      FILTER(
        '{INDEX} Tour Pricing History'!$A:$ZZ,
        '{INDEX} Tour Pricing History'!$4:$4 = ""Current Reservation Fee""
      ),
      MATCH($A620, '{INDEX} Tour Pricing History'!$A:$A, 0)
"&amp;"    ),
    """"
  )
)
"),"")</f>
        <v/>
      </c>
      <c r="O620" s="216"/>
    </row>
    <row r="621">
      <c r="A621" s="216"/>
      <c r="B621" s="223"/>
      <c r="C621" s="216"/>
      <c r="D621" s="224"/>
      <c r="E621" s="225"/>
      <c r="F621" s="216"/>
      <c r="G621" s="226"/>
      <c r="H621" s="227"/>
      <c r="I621" s="226"/>
      <c r="J621" s="226"/>
      <c r="K621" s="213"/>
      <c r="L621" s="214" t="str">
        <f>IFERROR(__xludf.DUMMYFUNCTION("IF(
  $A621 = """",
  """",
  IFERROR(
    INDEX(
      FILTER(
        '{INDEX} Tour Pricing History'!$A:$ZZ,
        '{INDEX} Tour Pricing History'!$4:$4 = ""Current Original Tour Cost""
      ),
      MATCH($A621, '{INDEX} Tour Pricing History'!$A:$A, "&amp;"0)
    ),
    """"
  )
)
"),"")</f>
        <v/>
      </c>
      <c r="M621" s="215" t="str">
        <f>IFERROR(__xludf.DUMMYFUNCTION("IF(
  $A621 = """",
  """",
  IFERROR(
    INDEX(
      FILTER(
        '{INDEX} Tour Pricing History'!$A:$ZZ,
        '{INDEX} Tour Pricing History'!$4:$4 = ""Current Discounted Tour Cost""
      ),
      MATCH($A621, '{INDEX} Tour Pricing History'!$A:$A"&amp;", 0)
    ),
    """"
  )
)
"),"")</f>
        <v/>
      </c>
      <c r="N621" s="214" t="str">
        <f>IFERROR(__xludf.DUMMYFUNCTION("IF(
  $A621 = """",
  """",
  IFERROR(
    INDEX(
      FILTER(
        '{INDEX} Tour Pricing History'!$A:$ZZ,
        '{INDEX} Tour Pricing History'!$4:$4 = ""Current Reservation Fee""
      ),
      MATCH($A621, '{INDEX} Tour Pricing History'!$A:$A, 0)
"&amp;"    ),
    """"
  )
)
"),"")</f>
        <v/>
      </c>
      <c r="O621" s="216"/>
    </row>
    <row r="622">
      <c r="A622" s="216"/>
      <c r="B622" s="223"/>
      <c r="C622" s="216"/>
      <c r="D622" s="224"/>
      <c r="E622" s="225"/>
      <c r="F622" s="216"/>
      <c r="G622" s="226"/>
      <c r="H622" s="227"/>
      <c r="I622" s="226"/>
      <c r="J622" s="226"/>
      <c r="K622" s="213"/>
      <c r="L622" s="214" t="str">
        <f>IFERROR(__xludf.DUMMYFUNCTION("IF(
  $A622 = """",
  """",
  IFERROR(
    INDEX(
      FILTER(
        '{INDEX} Tour Pricing History'!$A:$ZZ,
        '{INDEX} Tour Pricing History'!$4:$4 = ""Current Original Tour Cost""
      ),
      MATCH($A622, '{INDEX} Tour Pricing History'!$A:$A, "&amp;"0)
    ),
    """"
  )
)
"),"")</f>
        <v/>
      </c>
      <c r="M622" s="215" t="str">
        <f>IFERROR(__xludf.DUMMYFUNCTION("IF(
  $A622 = """",
  """",
  IFERROR(
    INDEX(
      FILTER(
        '{INDEX} Tour Pricing History'!$A:$ZZ,
        '{INDEX} Tour Pricing History'!$4:$4 = ""Current Discounted Tour Cost""
      ),
      MATCH($A622, '{INDEX} Tour Pricing History'!$A:$A"&amp;", 0)
    ),
    """"
  )
)
"),"")</f>
        <v/>
      </c>
      <c r="N622" s="214" t="str">
        <f>IFERROR(__xludf.DUMMYFUNCTION("IF(
  $A622 = """",
  """",
  IFERROR(
    INDEX(
      FILTER(
        '{INDEX} Tour Pricing History'!$A:$ZZ,
        '{INDEX} Tour Pricing History'!$4:$4 = ""Current Reservation Fee""
      ),
      MATCH($A622, '{INDEX} Tour Pricing History'!$A:$A, 0)
"&amp;"    ),
    """"
  )
)
"),"")</f>
        <v/>
      </c>
      <c r="O622" s="216"/>
    </row>
    <row r="623">
      <c r="A623" s="216"/>
      <c r="B623" s="223"/>
      <c r="C623" s="216"/>
      <c r="D623" s="224"/>
      <c r="E623" s="225"/>
      <c r="F623" s="216"/>
      <c r="G623" s="226"/>
      <c r="H623" s="227"/>
      <c r="I623" s="226"/>
      <c r="J623" s="226"/>
      <c r="K623" s="213"/>
      <c r="L623" s="214" t="str">
        <f>IFERROR(__xludf.DUMMYFUNCTION("IF(
  $A623 = """",
  """",
  IFERROR(
    INDEX(
      FILTER(
        '{INDEX} Tour Pricing History'!$A:$ZZ,
        '{INDEX} Tour Pricing History'!$4:$4 = ""Current Original Tour Cost""
      ),
      MATCH($A623, '{INDEX} Tour Pricing History'!$A:$A, "&amp;"0)
    ),
    """"
  )
)
"),"")</f>
        <v/>
      </c>
      <c r="M623" s="215" t="str">
        <f>IFERROR(__xludf.DUMMYFUNCTION("IF(
  $A623 = """",
  """",
  IFERROR(
    INDEX(
      FILTER(
        '{INDEX} Tour Pricing History'!$A:$ZZ,
        '{INDEX} Tour Pricing History'!$4:$4 = ""Current Discounted Tour Cost""
      ),
      MATCH($A623, '{INDEX} Tour Pricing History'!$A:$A"&amp;", 0)
    ),
    """"
  )
)
"),"")</f>
        <v/>
      </c>
      <c r="N623" s="214" t="str">
        <f>IFERROR(__xludf.DUMMYFUNCTION("IF(
  $A623 = """",
  """",
  IFERROR(
    INDEX(
      FILTER(
        '{INDEX} Tour Pricing History'!$A:$ZZ,
        '{INDEX} Tour Pricing History'!$4:$4 = ""Current Reservation Fee""
      ),
      MATCH($A623, '{INDEX} Tour Pricing History'!$A:$A, 0)
"&amp;"    ),
    """"
  )
)
"),"")</f>
        <v/>
      </c>
      <c r="O623" s="216"/>
    </row>
    <row r="624">
      <c r="A624" s="216"/>
      <c r="B624" s="223"/>
      <c r="C624" s="216"/>
      <c r="D624" s="224"/>
      <c r="E624" s="225"/>
      <c r="F624" s="216"/>
      <c r="G624" s="226"/>
      <c r="H624" s="227"/>
      <c r="I624" s="226"/>
      <c r="J624" s="226"/>
      <c r="K624" s="213"/>
      <c r="L624" s="214" t="str">
        <f>IFERROR(__xludf.DUMMYFUNCTION("IF(
  $A624 = """",
  """",
  IFERROR(
    INDEX(
      FILTER(
        '{INDEX} Tour Pricing History'!$A:$ZZ,
        '{INDEX} Tour Pricing History'!$4:$4 = ""Current Original Tour Cost""
      ),
      MATCH($A624, '{INDEX} Tour Pricing History'!$A:$A, "&amp;"0)
    ),
    """"
  )
)
"),"")</f>
        <v/>
      </c>
      <c r="M624" s="215" t="str">
        <f>IFERROR(__xludf.DUMMYFUNCTION("IF(
  $A624 = """",
  """",
  IFERROR(
    INDEX(
      FILTER(
        '{INDEX} Tour Pricing History'!$A:$ZZ,
        '{INDEX} Tour Pricing History'!$4:$4 = ""Current Discounted Tour Cost""
      ),
      MATCH($A624, '{INDEX} Tour Pricing History'!$A:$A"&amp;", 0)
    ),
    """"
  )
)
"),"")</f>
        <v/>
      </c>
      <c r="N624" s="214" t="str">
        <f>IFERROR(__xludf.DUMMYFUNCTION("IF(
  $A624 = """",
  """",
  IFERROR(
    INDEX(
      FILTER(
        '{INDEX} Tour Pricing History'!$A:$ZZ,
        '{INDEX} Tour Pricing History'!$4:$4 = ""Current Reservation Fee""
      ),
      MATCH($A624, '{INDEX} Tour Pricing History'!$A:$A, 0)
"&amp;"    ),
    """"
  )
)
"),"")</f>
        <v/>
      </c>
      <c r="O624" s="216"/>
    </row>
    <row r="625">
      <c r="A625" s="216"/>
      <c r="B625" s="223"/>
      <c r="C625" s="216"/>
      <c r="D625" s="224"/>
      <c r="E625" s="225"/>
      <c r="F625" s="216"/>
      <c r="G625" s="226"/>
      <c r="H625" s="227"/>
      <c r="I625" s="226"/>
      <c r="J625" s="226"/>
      <c r="K625" s="213"/>
      <c r="L625" s="214" t="str">
        <f>IFERROR(__xludf.DUMMYFUNCTION("IF(
  $A625 = """",
  """",
  IFERROR(
    INDEX(
      FILTER(
        '{INDEX} Tour Pricing History'!$A:$ZZ,
        '{INDEX} Tour Pricing History'!$4:$4 = ""Current Original Tour Cost""
      ),
      MATCH($A625, '{INDEX} Tour Pricing History'!$A:$A, "&amp;"0)
    ),
    """"
  )
)
"),"")</f>
        <v/>
      </c>
      <c r="M625" s="215" t="str">
        <f>IFERROR(__xludf.DUMMYFUNCTION("IF(
  $A625 = """",
  """",
  IFERROR(
    INDEX(
      FILTER(
        '{INDEX} Tour Pricing History'!$A:$ZZ,
        '{INDEX} Tour Pricing History'!$4:$4 = ""Current Discounted Tour Cost""
      ),
      MATCH($A625, '{INDEX} Tour Pricing History'!$A:$A"&amp;", 0)
    ),
    """"
  )
)
"),"")</f>
        <v/>
      </c>
      <c r="N625" s="214" t="str">
        <f>IFERROR(__xludf.DUMMYFUNCTION("IF(
  $A625 = """",
  """",
  IFERROR(
    INDEX(
      FILTER(
        '{INDEX} Tour Pricing History'!$A:$ZZ,
        '{INDEX} Tour Pricing History'!$4:$4 = ""Current Reservation Fee""
      ),
      MATCH($A625, '{INDEX} Tour Pricing History'!$A:$A, 0)
"&amp;"    ),
    """"
  )
)
"),"")</f>
        <v/>
      </c>
      <c r="O625" s="216"/>
    </row>
    <row r="626">
      <c r="A626" s="216"/>
      <c r="B626" s="223"/>
      <c r="C626" s="216"/>
      <c r="D626" s="224"/>
      <c r="E626" s="225"/>
      <c r="F626" s="216"/>
      <c r="G626" s="226"/>
      <c r="H626" s="227"/>
      <c r="I626" s="226"/>
      <c r="J626" s="226"/>
      <c r="K626" s="213"/>
      <c r="L626" s="214" t="str">
        <f>IFERROR(__xludf.DUMMYFUNCTION("IF(
  $A626 = """",
  """",
  IFERROR(
    INDEX(
      FILTER(
        '{INDEX} Tour Pricing History'!$A:$ZZ,
        '{INDEX} Tour Pricing History'!$4:$4 = ""Current Original Tour Cost""
      ),
      MATCH($A626, '{INDEX} Tour Pricing History'!$A:$A, "&amp;"0)
    ),
    """"
  )
)
"),"")</f>
        <v/>
      </c>
      <c r="M626" s="215" t="str">
        <f>IFERROR(__xludf.DUMMYFUNCTION("IF(
  $A626 = """",
  """",
  IFERROR(
    INDEX(
      FILTER(
        '{INDEX} Tour Pricing History'!$A:$ZZ,
        '{INDEX} Tour Pricing History'!$4:$4 = ""Current Discounted Tour Cost""
      ),
      MATCH($A626, '{INDEX} Tour Pricing History'!$A:$A"&amp;", 0)
    ),
    """"
  )
)
"),"")</f>
        <v/>
      </c>
      <c r="N626" s="214" t="str">
        <f>IFERROR(__xludf.DUMMYFUNCTION("IF(
  $A626 = """",
  """",
  IFERROR(
    INDEX(
      FILTER(
        '{INDEX} Tour Pricing History'!$A:$ZZ,
        '{INDEX} Tour Pricing History'!$4:$4 = ""Current Reservation Fee""
      ),
      MATCH($A626, '{INDEX} Tour Pricing History'!$A:$A, 0)
"&amp;"    ),
    """"
  )
)
"),"")</f>
        <v/>
      </c>
      <c r="O626" s="216"/>
    </row>
    <row r="627">
      <c r="A627" s="216"/>
      <c r="B627" s="223"/>
      <c r="C627" s="216"/>
      <c r="D627" s="224"/>
      <c r="E627" s="225"/>
      <c r="F627" s="216"/>
      <c r="G627" s="226"/>
      <c r="H627" s="227"/>
      <c r="I627" s="226"/>
      <c r="J627" s="226"/>
      <c r="K627" s="213"/>
      <c r="L627" s="214" t="str">
        <f>IFERROR(__xludf.DUMMYFUNCTION("IF(
  $A627 = """",
  """",
  IFERROR(
    INDEX(
      FILTER(
        '{INDEX} Tour Pricing History'!$A:$ZZ,
        '{INDEX} Tour Pricing History'!$4:$4 = ""Current Original Tour Cost""
      ),
      MATCH($A627, '{INDEX} Tour Pricing History'!$A:$A, "&amp;"0)
    ),
    """"
  )
)
"),"")</f>
        <v/>
      </c>
      <c r="M627" s="215" t="str">
        <f>IFERROR(__xludf.DUMMYFUNCTION("IF(
  $A627 = """",
  """",
  IFERROR(
    INDEX(
      FILTER(
        '{INDEX} Tour Pricing History'!$A:$ZZ,
        '{INDEX} Tour Pricing History'!$4:$4 = ""Current Discounted Tour Cost""
      ),
      MATCH($A627, '{INDEX} Tour Pricing History'!$A:$A"&amp;", 0)
    ),
    """"
  )
)
"),"")</f>
        <v/>
      </c>
      <c r="N627" s="214" t="str">
        <f>IFERROR(__xludf.DUMMYFUNCTION("IF(
  $A627 = """",
  """",
  IFERROR(
    INDEX(
      FILTER(
        '{INDEX} Tour Pricing History'!$A:$ZZ,
        '{INDEX} Tour Pricing History'!$4:$4 = ""Current Reservation Fee""
      ),
      MATCH($A627, '{INDEX} Tour Pricing History'!$A:$A, 0)
"&amp;"    ),
    """"
  )
)
"),"")</f>
        <v/>
      </c>
      <c r="O627" s="216"/>
    </row>
    <row r="628">
      <c r="A628" s="216"/>
      <c r="B628" s="223"/>
      <c r="C628" s="216"/>
      <c r="D628" s="224"/>
      <c r="E628" s="225"/>
      <c r="F628" s="216"/>
      <c r="G628" s="226"/>
      <c r="H628" s="227"/>
      <c r="I628" s="226"/>
      <c r="J628" s="226"/>
      <c r="K628" s="213"/>
      <c r="L628" s="214" t="str">
        <f>IFERROR(__xludf.DUMMYFUNCTION("IF(
  $A628 = """",
  """",
  IFERROR(
    INDEX(
      FILTER(
        '{INDEX} Tour Pricing History'!$A:$ZZ,
        '{INDEX} Tour Pricing History'!$4:$4 = ""Current Original Tour Cost""
      ),
      MATCH($A628, '{INDEX} Tour Pricing History'!$A:$A, "&amp;"0)
    ),
    """"
  )
)
"),"")</f>
        <v/>
      </c>
      <c r="M628" s="215" t="str">
        <f>IFERROR(__xludf.DUMMYFUNCTION("IF(
  $A628 = """",
  """",
  IFERROR(
    INDEX(
      FILTER(
        '{INDEX} Tour Pricing History'!$A:$ZZ,
        '{INDEX} Tour Pricing History'!$4:$4 = ""Current Discounted Tour Cost""
      ),
      MATCH($A628, '{INDEX} Tour Pricing History'!$A:$A"&amp;", 0)
    ),
    """"
  )
)
"),"")</f>
        <v/>
      </c>
      <c r="N628" s="214" t="str">
        <f>IFERROR(__xludf.DUMMYFUNCTION("IF(
  $A628 = """",
  """",
  IFERROR(
    INDEX(
      FILTER(
        '{INDEX} Tour Pricing History'!$A:$ZZ,
        '{INDEX} Tour Pricing History'!$4:$4 = ""Current Reservation Fee""
      ),
      MATCH($A628, '{INDEX} Tour Pricing History'!$A:$A, 0)
"&amp;"    ),
    """"
  )
)
"),"")</f>
        <v/>
      </c>
      <c r="O628" s="216"/>
    </row>
    <row r="629">
      <c r="A629" s="216"/>
      <c r="B629" s="223"/>
      <c r="C629" s="216"/>
      <c r="D629" s="224"/>
      <c r="E629" s="225"/>
      <c r="F629" s="216"/>
      <c r="G629" s="226"/>
      <c r="H629" s="227"/>
      <c r="I629" s="226"/>
      <c r="J629" s="226"/>
      <c r="K629" s="213"/>
      <c r="L629" s="214" t="str">
        <f>IFERROR(__xludf.DUMMYFUNCTION("IF(
  $A629 = """",
  """",
  IFERROR(
    INDEX(
      FILTER(
        '{INDEX} Tour Pricing History'!$A:$ZZ,
        '{INDEX} Tour Pricing History'!$4:$4 = ""Current Original Tour Cost""
      ),
      MATCH($A629, '{INDEX} Tour Pricing History'!$A:$A, "&amp;"0)
    ),
    """"
  )
)
"),"")</f>
        <v/>
      </c>
      <c r="M629" s="215" t="str">
        <f>IFERROR(__xludf.DUMMYFUNCTION("IF(
  $A629 = """",
  """",
  IFERROR(
    INDEX(
      FILTER(
        '{INDEX} Tour Pricing History'!$A:$ZZ,
        '{INDEX} Tour Pricing History'!$4:$4 = ""Current Discounted Tour Cost""
      ),
      MATCH($A629, '{INDEX} Tour Pricing History'!$A:$A"&amp;", 0)
    ),
    """"
  )
)
"),"")</f>
        <v/>
      </c>
      <c r="N629" s="214" t="str">
        <f>IFERROR(__xludf.DUMMYFUNCTION("IF(
  $A629 = """",
  """",
  IFERROR(
    INDEX(
      FILTER(
        '{INDEX} Tour Pricing History'!$A:$ZZ,
        '{INDEX} Tour Pricing History'!$4:$4 = ""Current Reservation Fee""
      ),
      MATCH($A629, '{INDEX} Tour Pricing History'!$A:$A, 0)
"&amp;"    ),
    """"
  )
)
"),"")</f>
        <v/>
      </c>
      <c r="O629" s="216"/>
    </row>
    <row r="630">
      <c r="A630" s="216"/>
      <c r="B630" s="223"/>
      <c r="C630" s="216"/>
      <c r="D630" s="224"/>
      <c r="E630" s="225"/>
      <c r="F630" s="216"/>
      <c r="G630" s="226"/>
      <c r="H630" s="227"/>
      <c r="I630" s="226"/>
      <c r="J630" s="226"/>
      <c r="K630" s="213"/>
      <c r="L630" s="214" t="str">
        <f>IFERROR(__xludf.DUMMYFUNCTION("IF(
  $A630 = """",
  """",
  IFERROR(
    INDEX(
      FILTER(
        '{INDEX} Tour Pricing History'!$A:$ZZ,
        '{INDEX} Tour Pricing History'!$4:$4 = ""Current Original Tour Cost""
      ),
      MATCH($A630, '{INDEX} Tour Pricing History'!$A:$A, "&amp;"0)
    ),
    """"
  )
)
"),"")</f>
        <v/>
      </c>
      <c r="M630" s="215" t="str">
        <f>IFERROR(__xludf.DUMMYFUNCTION("IF(
  $A630 = """",
  """",
  IFERROR(
    INDEX(
      FILTER(
        '{INDEX} Tour Pricing History'!$A:$ZZ,
        '{INDEX} Tour Pricing History'!$4:$4 = ""Current Discounted Tour Cost""
      ),
      MATCH($A630, '{INDEX} Tour Pricing History'!$A:$A"&amp;", 0)
    ),
    """"
  )
)
"),"")</f>
        <v/>
      </c>
      <c r="N630" s="214" t="str">
        <f>IFERROR(__xludf.DUMMYFUNCTION("IF(
  $A630 = """",
  """",
  IFERROR(
    INDEX(
      FILTER(
        '{INDEX} Tour Pricing History'!$A:$ZZ,
        '{INDEX} Tour Pricing History'!$4:$4 = ""Current Reservation Fee""
      ),
      MATCH($A630, '{INDEX} Tour Pricing History'!$A:$A, 0)
"&amp;"    ),
    """"
  )
)
"),"")</f>
        <v/>
      </c>
      <c r="O630" s="216"/>
    </row>
    <row r="631">
      <c r="A631" s="216"/>
      <c r="B631" s="223"/>
      <c r="C631" s="216"/>
      <c r="D631" s="224"/>
      <c r="E631" s="225"/>
      <c r="F631" s="216"/>
      <c r="G631" s="226"/>
      <c r="H631" s="227"/>
      <c r="I631" s="226"/>
      <c r="J631" s="226"/>
      <c r="K631" s="213"/>
      <c r="L631" s="214" t="str">
        <f>IFERROR(__xludf.DUMMYFUNCTION("IF(
  $A631 = """",
  """",
  IFERROR(
    INDEX(
      FILTER(
        '{INDEX} Tour Pricing History'!$A:$ZZ,
        '{INDEX} Tour Pricing History'!$4:$4 = ""Current Original Tour Cost""
      ),
      MATCH($A631, '{INDEX} Tour Pricing History'!$A:$A, "&amp;"0)
    ),
    """"
  )
)
"),"")</f>
        <v/>
      </c>
      <c r="M631" s="215" t="str">
        <f>IFERROR(__xludf.DUMMYFUNCTION("IF(
  $A631 = """",
  """",
  IFERROR(
    INDEX(
      FILTER(
        '{INDEX} Tour Pricing History'!$A:$ZZ,
        '{INDEX} Tour Pricing History'!$4:$4 = ""Current Discounted Tour Cost""
      ),
      MATCH($A631, '{INDEX} Tour Pricing History'!$A:$A"&amp;", 0)
    ),
    """"
  )
)
"),"")</f>
        <v/>
      </c>
      <c r="N631" s="214" t="str">
        <f>IFERROR(__xludf.DUMMYFUNCTION("IF(
  $A631 = """",
  """",
  IFERROR(
    INDEX(
      FILTER(
        '{INDEX} Tour Pricing History'!$A:$ZZ,
        '{INDEX} Tour Pricing History'!$4:$4 = ""Current Reservation Fee""
      ),
      MATCH($A631, '{INDEX} Tour Pricing History'!$A:$A, 0)
"&amp;"    ),
    """"
  )
)
"),"")</f>
        <v/>
      </c>
      <c r="O631" s="216"/>
    </row>
    <row r="632">
      <c r="A632" s="216"/>
      <c r="B632" s="223"/>
      <c r="C632" s="216"/>
      <c r="D632" s="224"/>
      <c r="E632" s="225"/>
      <c r="F632" s="216"/>
      <c r="G632" s="226"/>
      <c r="H632" s="227"/>
      <c r="I632" s="226"/>
      <c r="J632" s="226"/>
      <c r="K632" s="213"/>
      <c r="L632" s="214" t="str">
        <f>IFERROR(__xludf.DUMMYFUNCTION("IF(
  $A632 = """",
  """",
  IFERROR(
    INDEX(
      FILTER(
        '{INDEX} Tour Pricing History'!$A:$ZZ,
        '{INDEX} Tour Pricing History'!$4:$4 = ""Current Original Tour Cost""
      ),
      MATCH($A632, '{INDEX} Tour Pricing History'!$A:$A, "&amp;"0)
    ),
    """"
  )
)
"),"")</f>
        <v/>
      </c>
      <c r="M632" s="215" t="str">
        <f>IFERROR(__xludf.DUMMYFUNCTION("IF(
  $A632 = """",
  """",
  IFERROR(
    INDEX(
      FILTER(
        '{INDEX} Tour Pricing History'!$A:$ZZ,
        '{INDEX} Tour Pricing History'!$4:$4 = ""Current Discounted Tour Cost""
      ),
      MATCH($A632, '{INDEX} Tour Pricing History'!$A:$A"&amp;", 0)
    ),
    """"
  )
)
"),"")</f>
        <v/>
      </c>
      <c r="N632" s="214" t="str">
        <f>IFERROR(__xludf.DUMMYFUNCTION("IF(
  $A632 = """",
  """",
  IFERROR(
    INDEX(
      FILTER(
        '{INDEX} Tour Pricing History'!$A:$ZZ,
        '{INDEX} Tour Pricing History'!$4:$4 = ""Current Reservation Fee""
      ),
      MATCH($A632, '{INDEX} Tour Pricing History'!$A:$A, 0)
"&amp;"    ),
    """"
  )
)
"),"")</f>
        <v/>
      </c>
      <c r="O632" s="216"/>
    </row>
    <row r="633">
      <c r="A633" s="216"/>
      <c r="B633" s="223"/>
      <c r="C633" s="216"/>
      <c r="D633" s="224"/>
      <c r="E633" s="225"/>
      <c r="F633" s="216"/>
      <c r="G633" s="226"/>
      <c r="H633" s="227"/>
      <c r="I633" s="226"/>
      <c r="J633" s="226"/>
      <c r="K633" s="213"/>
      <c r="L633" s="214" t="str">
        <f>IFERROR(__xludf.DUMMYFUNCTION("IF(
  $A633 = """",
  """",
  IFERROR(
    INDEX(
      FILTER(
        '{INDEX} Tour Pricing History'!$A:$ZZ,
        '{INDEX} Tour Pricing History'!$4:$4 = ""Current Original Tour Cost""
      ),
      MATCH($A633, '{INDEX} Tour Pricing History'!$A:$A, "&amp;"0)
    ),
    """"
  )
)
"),"")</f>
        <v/>
      </c>
      <c r="M633" s="215" t="str">
        <f>IFERROR(__xludf.DUMMYFUNCTION("IF(
  $A633 = """",
  """",
  IFERROR(
    INDEX(
      FILTER(
        '{INDEX} Tour Pricing History'!$A:$ZZ,
        '{INDEX} Tour Pricing History'!$4:$4 = ""Current Discounted Tour Cost""
      ),
      MATCH($A633, '{INDEX} Tour Pricing History'!$A:$A"&amp;", 0)
    ),
    """"
  )
)
"),"")</f>
        <v/>
      </c>
      <c r="N633" s="214" t="str">
        <f>IFERROR(__xludf.DUMMYFUNCTION("IF(
  $A633 = """",
  """",
  IFERROR(
    INDEX(
      FILTER(
        '{INDEX} Tour Pricing History'!$A:$ZZ,
        '{INDEX} Tour Pricing History'!$4:$4 = ""Current Reservation Fee""
      ),
      MATCH($A633, '{INDEX} Tour Pricing History'!$A:$A, 0)
"&amp;"    ),
    """"
  )
)
"),"")</f>
        <v/>
      </c>
      <c r="O633" s="216"/>
    </row>
    <row r="634">
      <c r="A634" s="216"/>
      <c r="B634" s="223"/>
      <c r="C634" s="216"/>
      <c r="D634" s="224"/>
      <c r="E634" s="225"/>
      <c r="F634" s="216"/>
      <c r="G634" s="226"/>
      <c r="H634" s="227"/>
      <c r="I634" s="226"/>
      <c r="J634" s="226"/>
      <c r="K634" s="213"/>
      <c r="L634" s="214" t="str">
        <f>IFERROR(__xludf.DUMMYFUNCTION("IF(
  $A634 = """",
  """",
  IFERROR(
    INDEX(
      FILTER(
        '{INDEX} Tour Pricing History'!$A:$ZZ,
        '{INDEX} Tour Pricing History'!$4:$4 = ""Current Original Tour Cost""
      ),
      MATCH($A634, '{INDEX} Tour Pricing History'!$A:$A, "&amp;"0)
    ),
    """"
  )
)
"),"")</f>
        <v/>
      </c>
      <c r="M634" s="215" t="str">
        <f>IFERROR(__xludf.DUMMYFUNCTION("IF(
  $A634 = """",
  """",
  IFERROR(
    INDEX(
      FILTER(
        '{INDEX} Tour Pricing History'!$A:$ZZ,
        '{INDEX} Tour Pricing History'!$4:$4 = ""Current Discounted Tour Cost""
      ),
      MATCH($A634, '{INDEX} Tour Pricing History'!$A:$A"&amp;", 0)
    ),
    """"
  )
)
"),"")</f>
        <v/>
      </c>
      <c r="N634" s="214" t="str">
        <f>IFERROR(__xludf.DUMMYFUNCTION("IF(
  $A634 = """",
  """",
  IFERROR(
    INDEX(
      FILTER(
        '{INDEX} Tour Pricing History'!$A:$ZZ,
        '{INDEX} Tour Pricing History'!$4:$4 = ""Current Reservation Fee""
      ),
      MATCH($A634, '{INDEX} Tour Pricing History'!$A:$A, 0)
"&amp;"    ),
    """"
  )
)
"),"")</f>
        <v/>
      </c>
      <c r="O634" s="216"/>
    </row>
    <row r="635">
      <c r="A635" s="216"/>
      <c r="B635" s="223"/>
      <c r="C635" s="216"/>
      <c r="D635" s="224"/>
      <c r="E635" s="225"/>
      <c r="F635" s="216"/>
      <c r="G635" s="226"/>
      <c r="H635" s="227"/>
      <c r="I635" s="226"/>
      <c r="J635" s="226"/>
      <c r="K635" s="213"/>
      <c r="L635" s="214" t="str">
        <f>IFERROR(__xludf.DUMMYFUNCTION("IF(
  $A635 = """",
  """",
  IFERROR(
    INDEX(
      FILTER(
        '{INDEX} Tour Pricing History'!$A:$ZZ,
        '{INDEX} Tour Pricing History'!$4:$4 = ""Current Original Tour Cost""
      ),
      MATCH($A635, '{INDEX} Tour Pricing History'!$A:$A, "&amp;"0)
    ),
    """"
  )
)
"),"")</f>
        <v/>
      </c>
      <c r="M635" s="215" t="str">
        <f>IFERROR(__xludf.DUMMYFUNCTION("IF(
  $A635 = """",
  """",
  IFERROR(
    INDEX(
      FILTER(
        '{INDEX} Tour Pricing History'!$A:$ZZ,
        '{INDEX} Tour Pricing History'!$4:$4 = ""Current Discounted Tour Cost""
      ),
      MATCH($A635, '{INDEX} Tour Pricing History'!$A:$A"&amp;", 0)
    ),
    """"
  )
)
"),"")</f>
        <v/>
      </c>
      <c r="N635" s="214" t="str">
        <f>IFERROR(__xludf.DUMMYFUNCTION("IF(
  $A635 = """",
  """",
  IFERROR(
    INDEX(
      FILTER(
        '{INDEX} Tour Pricing History'!$A:$ZZ,
        '{INDEX} Tour Pricing History'!$4:$4 = ""Current Reservation Fee""
      ),
      MATCH($A635, '{INDEX} Tour Pricing History'!$A:$A, 0)
"&amp;"    ),
    """"
  )
)
"),"")</f>
        <v/>
      </c>
      <c r="O635" s="216"/>
    </row>
    <row r="636">
      <c r="A636" s="216"/>
      <c r="B636" s="223"/>
      <c r="C636" s="216"/>
      <c r="D636" s="224"/>
      <c r="E636" s="225"/>
      <c r="F636" s="216"/>
      <c r="G636" s="226"/>
      <c r="H636" s="227"/>
      <c r="I636" s="226"/>
      <c r="J636" s="226"/>
      <c r="K636" s="213"/>
      <c r="L636" s="214" t="str">
        <f>IFERROR(__xludf.DUMMYFUNCTION("IF(
  $A636 = """",
  """",
  IFERROR(
    INDEX(
      FILTER(
        '{INDEX} Tour Pricing History'!$A:$ZZ,
        '{INDEX} Tour Pricing History'!$4:$4 = ""Current Original Tour Cost""
      ),
      MATCH($A636, '{INDEX} Tour Pricing History'!$A:$A, "&amp;"0)
    ),
    """"
  )
)
"),"")</f>
        <v/>
      </c>
      <c r="M636" s="215" t="str">
        <f>IFERROR(__xludf.DUMMYFUNCTION("IF(
  $A636 = """",
  """",
  IFERROR(
    INDEX(
      FILTER(
        '{INDEX} Tour Pricing History'!$A:$ZZ,
        '{INDEX} Tour Pricing History'!$4:$4 = ""Current Discounted Tour Cost""
      ),
      MATCH($A636, '{INDEX} Tour Pricing History'!$A:$A"&amp;", 0)
    ),
    """"
  )
)
"),"")</f>
        <v/>
      </c>
      <c r="N636" s="214" t="str">
        <f>IFERROR(__xludf.DUMMYFUNCTION("IF(
  $A636 = """",
  """",
  IFERROR(
    INDEX(
      FILTER(
        '{INDEX} Tour Pricing History'!$A:$ZZ,
        '{INDEX} Tour Pricing History'!$4:$4 = ""Current Reservation Fee""
      ),
      MATCH($A636, '{INDEX} Tour Pricing History'!$A:$A, 0)
"&amp;"    ),
    """"
  )
)
"),"")</f>
        <v/>
      </c>
      <c r="O636" s="216"/>
    </row>
    <row r="637">
      <c r="A637" s="216"/>
      <c r="B637" s="223"/>
      <c r="C637" s="216"/>
      <c r="D637" s="224"/>
      <c r="E637" s="225"/>
      <c r="F637" s="216"/>
      <c r="G637" s="226"/>
      <c r="H637" s="227"/>
      <c r="I637" s="226"/>
      <c r="J637" s="226"/>
      <c r="K637" s="213"/>
      <c r="L637" s="214" t="str">
        <f>IFERROR(__xludf.DUMMYFUNCTION("IF(
  $A637 = """",
  """",
  IFERROR(
    INDEX(
      FILTER(
        '{INDEX} Tour Pricing History'!$A:$ZZ,
        '{INDEX} Tour Pricing History'!$4:$4 = ""Current Original Tour Cost""
      ),
      MATCH($A637, '{INDEX} Tour Pricing History'!$A:$A, "&amp;"0)
    ),
    """"
  )
)
"),"")</f>
        <v/>
      </c>
      <c r="M637" s="215" t="str">
        <f>IFERROR(__xludf.DUMMYFUNCTION("IF(
  $A637 = """",
  """",
  IFERROR(
    INDEX(
      FILTER(
        '{INDEX} Tour Pricing History'!$A:$ZZ,
        '{INDEX} Tour Pricing History'!$4:$4 = ""Current Discounted Tour Cost""
      ),
      MATCH($A637, '{INDEX} Tour Pricing History'!$A:$A"&amp;", 0)
    ),
    """"
  )
)
"),"")</f>
        <v/>
      </c>
      <c r="N637" s="214" t="str">
        <f>IFERROR(__xludf.DUMMYFUNCTION("IF(
  $A637 = """",
  """",
  IFERROR(
    INDEX(
      FILTER(
        '{INDEX} Tour Pricing History'!$A:$ZZ,
        '{INDEX} Tour Pricing History'!$4:$4 = ""Current Reservation Fee""
      ),
      MATCH($A637, '{INDEX} Tour Pricing History'!$A:$A, 0)
"&amp;"    ),
    """"
  )
)
"),"")</f>
        <v/>
      </c>
      <c r="O637" s="216"/>
    </row>
    <row r="638">
      <c r="A638" s="216"/>
      <c r="B638" s="223"/>
      <c r="C638" s="216"/>
      <c r="D638" s="224"/>
      <c r="E638" s="225"/>
      <c r="F638" s="216"/>
      <c r="G638" s="226"/>
      <c r="H638" s="227"/>
      <c r="I638" s="226"/>
      <c r="J638" s="226"/>
      <c r="K638" s="213"/>
      <c r="L638" s="214" t="str">
        <f>IFERROR(__xludf.DUMMYFUNCTION("IF(
  $A638 = """",
  """",
  IFERROR(
    INDEX(
      FILTER(
        '{INDEX} Tour Pricing History'!$A:$ZZ,
        '{INDEX} Tour Pricing History'!$4:$4 = ""Current Original Tour Cost""
      ),
      MATCH($A638, '{INDEX} Tour Pricing History'!$A:$A, "&amp;"0)
    ),
    """"
  )
)
"),"")</f>
        <v/>
      </c>
      <c r="M638" s="215" t="str">
        <f>IFERROR(__xludf.DUMMYFUNCTION("IF(
  $A638 = """",
  """",
  IFERROR(
    INDEX(
      FILTER(
        '{INDEX} Tour Pricing History'!$A:$ZZ,
        '{INDEX} Tour Pricing History'!$4:$4 = ""Current Discounted Tour Cost""
      ),
      MATCH($A638, '{INDEX} Tour Pricing History'!$A:$A"&amp;", 0)
    ),
    """"
  )
)
"),"")</f>
        <v/>
      </c>
      <c r="N638" s="214" t="str">
        <f>IFERROR(__xludf.DUMMYFUNCTION("IF(
  $A638 = """",
  """",
  IFERROR(
    INDEX(
      FILTER(
        '{INDEX} Tour Pricing History'!$A:$ZZ,
        '{INDEX} Tour Pricing History'!$4:$4 = ""Current Reservation Fee""
      ),
      MATCH($A638, '{INDEX} Tour Pricing History'!$A:$A, 0)
"&amp;"    ),
    """"
  )
)
"),"")</f>
        <v/>
      </c>
      <c r="O638" s="216"/>
    </row>
    <row r="639">
      <c r="A639" s="216"/>
      <c r="B639" s="223"/>
      <c r="C639" s="216"/>
      <c r="D639" s="224"/>
      <c r="E639" s="225"/>
      <c r="F639" s="216"/>
      <c r="G639" s="226"/>
      <c r="H639" s="227"/>
      <c r="I639" s="226"/>
      <c r="J639" s="226"/>
      <c r="K639" s="213"/>
      <c r="L639" s="214" t="str">
        <f>IFERROR(__xludf.DUMMYFUNCTION("IF(
  $A639 = """",
  """",
  IFERROR(
    INDEX(
      FILTER(
        '{INDEX} Tour Pricing History'!$A:$ZZ,
        '{INDEX} Tour Pricing History'!$4:$4 = ""Current Original Tour Cost""
      ),
      MATCH($A639, '{INDEX} Tour Pricing History'!$A:$A, "&amp;"0)
    ),
    """"
  )
)
"),"")</f>
        <v/>
      </c>
      <c r="M639" s="215" t="str">
        <f>IFERROR(__xludf.DUMMYFUNCTION("IF(
  $A639 = """",
  """",
  IFERROR(
    INDEX(
      FILTER(
        '{INDEX} Tour Pricing History'!$A:$ZZ,
        '{INDEX} Tour Pricing History'!$4:$4 = ""Current Discounted Tour Cost""
      ),
      MATCH($A639, '{INDEX} Tour Pricing History'!$A:$A"&amp;", 0)
    ),
    """"
  )
)
"),"")</f>
        <v/>
      </c>
      <c r="N639" s="214" t="str">
        <f>IFERROR(__xludf.DUMMYFUNCTION("IF(
  $A639 = """",
  """",
  IFERROR(
    INDEX(
      FILTER(
        '{INDEX} Tour Pricing History'!$A:$ZZ,
        '{INDEX} Tour Pricing History'!$4:$4 = ""Current Reservation Fee""
      ),
      MATCH($A639, '{INDEX} Tour Pricing History'!$A:$A, 0)
"&amp;"    ),
    """"
  )
)
"),"")</f>
        <v/>
      </c>
      <c r="O639" s="216"/>
    </row>
    <row r="640">
      <c r="A640" s="216"/>
      <c r="B640" s="223"/>
      <c r="C640" s="216"/>
      <c r="D640" s="224"/>
      <c r="E640" s="225"/>
      <c r="F640" s="216"/>
      <c r="G640" s="226"/>
      <c r="H640" s="227"/>
      <c r="I640" s="226"/>
      <c r="J640" s="226"/>
      <c r="K640" s="213"/>
      <c r="L640" s="214" t="str">
        <f>IFERROR(__xludf.DUMMYFUNCTION("IF(
  $A640 = """",
  """",
  IFERROR(
    INDEX(
      FILTER(
        '{INDEX} Tour Pricing History'!$A:$ZZ,
        '{INDEX} Tour Pricing History'!$4:$4 = ""Current Original Tour Cost""
      ),
      MATCH($A640, '{INDEX} Tour Pricing History'!$A:$A, "&amp;"0)
    ),
    """"
  )
)
"),"")</f>
        <v/>
      </c>
      <c r="M640" s="215" t="str">
        <f>IFERROR(__xludf.DUMMYFUNCTION("IF(
  $A640 = """",
  """",
  IFERROR(
    INDEX(
      FILTER(
        '{INDEX} Tour Pricing History'!$A:$ZZ,
        '{INDEX} Tour Pricing History'!$4:$4 = ""Current Discounted Tour Cost""
      ),
      MATCH($A640, '{INDEX} Tour Pricing History'!$A:$A"&amp;", 0)
    ),
    """"
  )
)
"),"")</f>
        <v/>
      </c>
      <c r="N640" s="214" t="str">
        <f>IFERROR(__xludf.DUMMYFUNCTION("IF(
  $A640 = """",
  """",
  IFERROR(
    INDEX(
      FILTER(
        '{INDEX} Tour Pricing History'!$A:$ZZ,
        '{INDEX} Tour Pricing History'!$4:$4 = ""Current Reservation Fee""
      ),
      MATCH($A640, '{INDEX} Tour Pricing History'!$A:$A, 0)
"&amp;"    ),
    """"
  )
)
"),"")</f>
        <v/>
      </c>
      <c r="O640" s="216"/>
    </row>
    <row r="641">
      <c r="A641" s="216"/>
      <c r="B641" s="223"/>
      <c r="C641" s="216"/>
      <c r="D641" s="224"/>
      <c r="E641" s="225"/>
      <c r="F641" s="216"/>
      <c r="G641" s="226"/>
      <c r="H641" s="227"/>
      <c r="I641" s="226"/>
      <c r="J641" s="226"/>
      <c r="K641" s="213"/>
      <c r="L641" s="214" t="str">
        <f>IFERROR(__xludf.DUMMYFUNCTION("IF(
  $A641 = """",
  """",
  IFERROR(
    INDEX(
      FILTER(
        '{INDEX} Tour Pricing History'!$A:$ZZ,
        '{INDEX} Tour Pricing History'!$4:$4 = ""Current Original Tour Cost""
      ),
      MATCH($A641, '{INDEX} Tour Pricing History'!$A:$A, "&amp;"0)
    ),
    """"
  )
)
"),"")</f>
        <v/>
      </c>
      <c r="M641" s="215" t="str">
        <f>IFERROR(__xludf.DUMMYFUNCTION("IF(
  $A641 = """",
  """",
  IFERROR(
    INDEX(
      FILTER(
        '{INDEX} Tour Pricing History'!$A:$ZZ,
        '{INDEX} Tour Pricing History'!$4:$4 = ""Current Discounted Tour Cost""
      ),
      MATCH($A641, '{INDEX} Tour Pricing History'!$A:$A"&amp;", 0)
    ),
    """"
  )
)
"),"")</f>
        <v/>
      </c>
      <c r="N641" s="214" t="str">
        <f>IFERROR(__xludf.DUMMYFUNCTION("IF(
  $A641 = """",
  """",
  IFERROR(
    INDEX(
      FILTER(
        '{INDEX} Tour Pricing History'!$A:$ZZ,
        '{INDEX} Tour Pricing History'!$4:$4 = ""Current Reservation Fee""
      ),
      MATCH($A641, '{INDEX} Tour Pricing History'!$A:$A, 0)
"&amp;"    ),
    """"
  )
)
"),"")</f>
        <v/>
      </c>
      <c r="O641" s="216"/>
    </row>
    <row r="642">
      <c r="A642" s="216"/>
      <c r="B642" s="223"/>
      <c r="C642" s="216"/>
      <c r="D642" s="224"/>
      <c r="E642" s="225"/>
      <c r="F642" s="216"/>
      <c r="G642" s="226"/>
      <c r="H642" s="227"/>
      <c r="I642" s="226"/>
      <c r="J642" s="226"/>
      <c r="K642" s="213"/>
      <c r="L642" s="214" t="str">
        <f>IFERROR(__xludf.DUMMYFUNCTION("IF(
  $A642 = """",
  """",
  IFERROR(
    INDEX(
      FILTER(
        '{INDEX} Tour Pricing History'!$A:$ZZ,
        '{INDEX} Tour Pricing History'!$4:$4 = ""Current Original Tour Cost""
      ),
      MATCH($A642, '{INDEX} Tour Pricing History'!$A:$A, "&amp;"0)
    ),
    """"
  )
)
"),"")</f>
        <v/>
      </c>
      <c r="M642" s="215" t="str">
        <f>IFERROR(__xludf.DUMMYFUNCTION("IF(
  $A642 = """",
  """",
  IFERROR(
    INDEX(
      FILTER(
        '{INDEX} Tour Pricing History'!$A:$ZZ,
        '{INDEX} Tour Pricing History'!$4:$4 = ""Current Discounted Tour Cost""
      ),
      MATCH($A642, '{INDEX} Tour Pricing History'!$A:$A"&amp;", 0)
    ),
    """"
  )
)
"),"")</f>
        <v/>
      </c>
      <c r="N642" s="214" t="str">
        <f>IFERROR(__xludf.DUMMYFUNCTION("IF(
  $A642 = """",
  """",
  IFERROR(
    INDEX(
      FILTER(
        '{INDEX} Tour Pricing History'!$A:$ZZ,
        '{INDEX} Tour Pricing History'!$4:$4 = ""Current Reservation Fee""
      ),
      MATCH($A642, '{INDEX} Tour Pricing History'!$A:$A, 0)
"&amp;"    ),
    """"
  )
)
"),"")</f>
        <v/>
      </c>
      <c r="O642" s="216"/>
    </row>
    <row r="643">
      <c r="A643" s="216"/>
      <c r="B643" s="223"/>
      <c r="C643" s="216"/>
      <c r="D643" s="224"/>
      <c r="E643" s="225"/>
      <c r="F643" s="216"/>
      <c r="G643" s="226"/>
      <c r="H643" s="227"/>
      <c r="I643" s="226"/>
      <c r="J643" s="226"/>
      <c r="K643" s="213"/>
      <c r="L643" s="214" t="str">
        <f>IFERROR(__xludf.DUMMYFUNCTION("IF(
  $A643 = """",
  """",
  IFERROR(
    INDEX(
      FILTER(
        '{INDEX} Tour Pricing History'!$A:$ZZ,
        '{INDEX} Tour Pricing History'!$4:$4 = ""Current Original Tour Cost""
      ),
      MATCH($A643, '{INDEX} Tour Pricing History'!$A:$A, "&amp;"0)
    ),
    """"
  )
)
"),"")</f>
        <v/>
      </c>
      <c r="M643" s="215" t="str">
        <f>IFERROR(__xludf.DUMMYFUNCTION("IF(
  $A643 = """",
  """",
  IFERROR(
    INDEX(
      FILTER(
        '{INDEX} Tour Pricing History'!$A:$ZZ,
        '{INDEX} Tour Pricing History'!$4:$4 = ""Current Discounted Tour Cost""
      ),
      MATCH($A643, '{INDEX} Tour Pricing History'!$A:$A"&amp;", 0)
    ),
    """"
  )
)
"),"")</f>
        <v/>
      </c>
      <c r="N643" s="214" t="str">
        <f>IFERROR(__xludf.DUMMYFUNCTION("IF(
  $A643 = """",
  """",
  IFERROR(
    INDEX(
      FILTER(
        '{INDEX} Tour Pricing History'!$A:$ZZ,
        '{INDEX} Tour Pricing History'!$4:$4 = ""Current Reservation Fee""
      ),
      MATCH($A643, '{INDEX} Tour Pricing History'!$A:$A, 0)
"&amp;"    ),
    """"
  )
)
"),"")</f>
        <v/>
      </c>
      <c r="O643" s="216"/>
    </row>
    <row r="644">
      <c r="A644" s="216"/>
      <c r="B644" s="223"/>
      <c r="C644" s="216"/>
      <c r="D644" s="224"/>
      <c r="E644" s="225"/>
      <c r="F644" s="216"/>
      <c r="G644" s="226"/>
      <c r="H644" s="227"/>
      <c r="I644" s="226"/>
      <c r="J644" s="226"/>
      <c r="K644" s="213"/>
      <c r="L644" s="214" t="str">
        <f>IFERROR(__xludf.DUMMYFUNCTION("IF(
  $A644 = """",
  """",
  IFERROR(
    INDEX(
      FILTER(
        '{INDEX} Tour Pricing History'!$A:$ZZ,
        '{INDEX} Tour Pricing History'!$4:$4 = ""Current Original Tour Cost""
      ),
      MATCH($A644, '{INDEX} Tour Pricing History'!$A:$A, "&amp;"0)
    ),
    """"
  )
)
"),"")</f>
        <v/>
      </c>
      <c r="M644" s="215" t="str">
        <f>IFERROR(__xludf.DUMMYFUNCTION("IF(
  $A644 = """",
  """",
  IFERROR(
    INDEX(
      FILTER(
        '{INDEX} Tour Pricing History'!$A:$ZZ,
        '{INDEX} Tour Pricing History'!$4:$4 = ""Current Discounted Tour Cost""
      ),
      MATCH($A644, '{INDEX} Tour Pricing History'!$A:$A"&amp;", 0)
    ),
    """"
  )
)
"),"")</f>
        <v/>
      </c>
      <c r="N644" s="214" t="str">
        <f>IFERROR(__xludf.DUMMYFUNCTION("IF(
  $A644 = """",
  """",
  IFERROR(
    INDEX(
      FILTER(
        '{INDEX} Tour Pricing History'!$A:$ZZ,
        '{INDEX} Tour Pricing History'!$4:$4 = ""Current Reservation Fee""
      ),
      MATCH($A644, '{INDEX} Tour Pricing History'!$A:$A, 0)
"&amp;"    ),
    """"
  )
)
"),"")</f>
        <v/>
      </c>
      <c r="O644" s="216"/>
    </row>
    <row r="645">
      <c r="A645" s="216"/>
      <c r="B645" s="223"/>
      <c r="C645" s="216"/>
      <c r="D645" s="224"/>
      <c r="E645" s="225"/>
      <c r="F645" s="216"/>
      <c r="G645" s="226"/>
      <c r="H645" s="227"/>
      <c r="I645" s="226"/>
      <c r="J645" s="226"/>
      <c r="K645" s="213"/>
      <c r="L645" s="214" t="str">
        <f>IFERROR(__xludf.DUMMYFUNCTION("IF(
  $A645 = """",
  """",
  IFERROR(
    INDEX(
      FILTER(
        '{INDEX} Tour Pricing History'!$A:$ZZ,
        '{INDEX} Tour Pricing History'!$4:$4 = ""Current Original Tour Cost""
      ),
      MATCH($A645, '{INDEX} Tour Pricing History'!$A:$A, "&amp;"0)
    ),
    """"
  )
)
"),"")</f>
        <v/>
      </c>
      <c r="M645" s="215" t="str">
        <f>IFERROR(__xludf.DUMMYFUNCTION("IF(
  $A645 = """",
  """",
  IFERROR(
    INDEX(
      FILTER(
        '{INDEX} Tour Pricing History'!$A:$ZZ,
        '{INDEX} Tour Pricing History'!$4:$4 = ""Current Discounted Tour Cost""
      ),
      MATCH($A645, '{INDEX} Tour Pricing History'!$A:$A"&amp;", 0)
    ),
    """"
  )
)
"),"")</f>
        <v/>
      </c>
      <c r="N645" s="214" t="str">
        <f>IFERROR(__xludf.DUMMYFUNCTION("IF(
  $A645 = """",
  """",
  IFERROR(
    INDEX(
      FILTER(
        '{INDEX} Tour Pricing History'!$A:$ZZ,
        '{INDEX} Tour Pricing History'!$4:$4 = ""Current Reservation Fee""
      ),
      MATCH($A645, '{INDEX} Tour Pricing History'!$A:$A, 0)
"&amp;"    ),
    """"
  )
)
"),"")</f>
        <v/>
      </c>
      <c r="O645" s="216"/>
    </row>
    <row r="646">
      <c r="A646" s="216"/>
      <c r="B646" s="223"/>
      <c r="C646" s="216"/>
      <c r="D646" s="224"/>
      <c r="E646" s="225"/>
      <c r="F646" s="216"/>
      <c r="G646" s="226"/>
      <c r="H646" s="227"/>
      <c r="I646" s="226"/>
      <c r="J646" s="226"/>
      <c r="K646" s="213"/>
      <c r="L646" s="214" t="str">
        <f>IFERROR(__xludf.DUMMYFUNCTION("IF(
  $A646 = """",
  """",
  IFERROR(
    INDEX(
      FILTER(
        '{INDEX} Tour Pricing History'!$A:$ZZ,
        '{INDEX} Tour Pricing History'!$4:$4 = ""Current Original Tour Cost""
      ),
      MATCH($A646, '{INDEX} Tour Pricing History'!$A:$A, "&amp;"0)
    ),
    """"
  )
)
"),"")</f>
        <v/>
      </c>
      <c r="M646" s="215" t="str">
        <f>IFERROR(__xludf.DUMMYFUNCTION("IF(
  $A646 = """",
  """",
  IFERROR(
    INDEX(
      FILTER(
        '{INDEX} Tour Pricing History'!$A:$ZZ,
        '{INDEX} Tour Pricing History'!$4:$4 = ""Current Discounted Tour Cost""
      ),
      MATCH($A646, '{INDEX} Tour Pricing History'!$A:$A"&amp;", 0)
    ),
    """"
  )
)
"),"")</f>
        <v/>
      </c>
      <c r="N646" s="214" t="str">
        <f>IFERROR(__xludf.DUMMYFUNCTION("IF(
  $A646 = """",
  """",
  IFERROR(
    INDEX(
      FILTER(
        '{INDEX} Tour Pricing History'!$A:$ZZ,
        '{INDEX} Tour Pricing History'!$4:$4 = ""Current Reservation Fee""
      ),
      MATCH($A646, '{INDEX} Tour Pricing History'!$A:$A, 0)
"&amp;"    ),
    """"
  )
)
"),"")</f>
        <v/>
      </c>
      <c r="O646" s="216"/>
    </row>
    <row r="647">
      <c r="A647" s="216"/>
      <c r="B647" s="223"/>
      <c r="C647" s="216"/>
      <c r="D647" s="224"/>
      <c r="E647" s="225"/>
      <c r="F647" s="216"/>
      <c r="G647" s="226"/>
      <c r="H647" s="227"/>
      <c r="I647" s="226"/>
      <c r="J647" s="226"/>
      <c r="K647" s="213"/>
      <c r="L647" s="214" t="str">
        <f>IFERROR(__xludf.DUMMYFUNCTION("IF(
  $A647 = """",
  """",
  IFERROR(
    INDEX(
      FILTER(
        '{INDEX} Tour Pricing History'!$A:$ZZ,
        '{INDEX} Tour Pricing History'!$4:$4 = ""Current Original Tour Cost""
      ),
      MATCH($A647, '{INDEX} Tour Pricing History'!$A:$A, "&amp;"0)
    ),
    """"
  )
)
"),"")</f>
        <v/>
      </c>
      <c r="M647" s="215" t="str">
        <f>IFERROR(__xludf.DUMMYFUNCTION("IF(
  $A647 = """",
  """",
  IFERROR(
    INDEX(
      FILTER(
        '{INDEX} Tour Pricing History'!$A:$ZZ,
        '{INDEX} Tour Pricing History'!$4:$4 = ""Current Discounted Tour Cost""
      ),
      MATCH($A647, '{INDEX} Tour Pricing History'!$A:$A"&amp;", 0)
    ),
    """"
  )
)
"),"")</f>
        <v/>
      </c>
      <c r="N647" s="214" t="str">
        <f>IFERROR(__xludf.DUMMYFUNCTION("IF(
  $A647 = """",
  """",
  IFERROR(
    INDEX(
      FILTER(
        '{INDEX} Tour Pricing History'!$A:$ZZ,
        '{INDEX} Tour Pricing History'!$4:$4 = ""Current Reservation Fee""
      ),
      MATCH($A647, '{INDEX} Tour Pricing History'!$A:$A, 0)
"&amp;"    ),
    """"
  )
)
"),"")</f>
        <v/>
      </c>
      <c r="O647" s="216"/>
    </row>
    <row r="648">
      <c r="A648" s="216"/>
      <c r="B648" s="223"/>
      <c r="C648" s="216"/>
      <c r="D648" s="224"/>
      <c r="E648" s="225"/>
      <c r="F648" s="216"/>
      <c r="G648" s="226"/>
      <c r="H648" s="227"/>
      <c r="I648" s="226"/>
      <c r="J648" s="226"/>
      <c r="K648" s="213"/>
      <c r="L648" s="214" t="str">
        <f>IFERROR(__xludf.DUMMYFUNCTION("IF(
  $A648 = """",
  """",
  IFERROR(
    INDEX(
      FILTER(
        '{INDEX} Tour Pricing History'!$A:$ZZ,
        '{INDEX} Tour Pricing History'!$4:$4 = ""Current Original Tour Cost""
      ),
      MATCH($A648, '{INDEX} Tour Pricing History'!$A:$A, "&amp;"0)
    ),
    """"
  )
)
"),"")</f>
        <v/>
      </c>
      <c r="M648" s="215" t="str">
        <f>IFERROR(__xludf.DUMMYFUNCTION("IF(
  $A648 = """",
  """",
  IFERROR(
    INDEX(
      FILTER(
        '{INDEX} Tour Pricing History'!$A:$ZZ,
        '{INDEX} Tour Pricing History'!$4:$4 = ""Current Discounted Tour Cost""
      ),
      MATCH($A648, '{INDEX} Tour Pricing History'!$A:$A"&amp;", 0)
    ),
    """"
  )
)
"),"")</f>
        <v/>
      </c>
      <c r="N648" s="214" t="str">
        <f>IFERROR(__xludf.DUMMYFUNCTION("IF(
  $A648 = """",
  """",
  IFERROR(
    INDEX(
      FILTER(
        '{INDEX} Tour Pricing History'!$A:$ZZ,
        '{INDEX} Tour Pricing History'!$4:$4 = ""Current Reservation Fee""
      ),
      MATCH($A648, '{INDEX} Tour Pricing History'!$A:$A, 0)
"&amp;"    ),
    """"
  )
)
"),"")</f>
        <v/>
      </c>
      <c r="O648" s="216"/>
    </row>
    <row r="649">
      <c r="A649" s="216"/>
      <c r="B649" s="223"/>
      <c r="C649" s="216"/>
      <c r="D649" s="224"/>
      <c r="E649" s="225"/>
      <c r="F649" s="216"/>
      <c r="G649" s="226"/>
      <c r="H649" s="227"/>
      <c r="I649" s="226"/>
      <c r="J649" s="226"/>
      <c r="K649" s="213"/>
      <c r="L649" s="214" t="str">
        <f>IFERROR(__xludf.DUMMYFUNCTION("IF(
  $A649 = """",
  """",
  IFERROR(
    INDEX(
      FILTER(
        '{INDEX} Tour Pricing History'!$A:$ZZ,
        '{INDEX} Tour Pricing History'!$4:$4 = ""Current Original Tour Cost""
      ),
      MATCH($A649, '{INDEX} Tour Pricing History'!$A:$A, "&amp;"0)
    ),
    """"
  )
)
"),"")</f>
        <v/>
      </c>
      <c r="M649" s="215" t="str">
        <f>IFERROR(__xludf.DUMMYFUNCTION("IF(
  $A649 = """",
  """",
  IFERROR(
    INDEX(
      FILTER(
        '{INDEX} Tour Pricing History'!$A:$ZZ,
        '{INDEX} Tour Pricing History'!$4:$4 = ""Current Discounted Tour Cost""
      ),
      MATCH($A649, '{INDEX} Tour Pricing History'!$A:$A"&amp;", 0)
    ),
    """"
  )
)
"),"")</f>
        <v/>
      </c>
      <c r="N649" s="214" t="str">
        <f>IFERROR(__xludf.DUMMYFUNCTION("IF(
  $A649 = """",
  """",
  IFERROR(
    INDEX(
      FILTER(
        '{INDEX} Tour Pricing History'!$A:$ZZ,
        '{INDEX} Tour Pricing History'!$4:$4 = ""Current Reservation Fee""
      ),
      MATCH($A649, '{INDEX} Tour Pricing History'!$A:$A, 0)
"&amp;"    ),
    """"
  )
)
"),"")</f>
        <v/>
      </c>
      <c r="O649" s="216"/>
    </row>
    <row r="650">
      <c r="A650" s="216"/>
      <c r="B650" s="223"/>
      <c r="C650" s="216"/>
      <c r="D650" s="224"/>
      <c r="E650" s="225"/>
      <c r="F650" s="216"/>
      <c r="G650" s="226"/>
      <c r="H650" s="227"/>
      <c r="I650" s="226"/>
      <c r="J650" s="226"/>
      <c r="K650" s="213"/>
      <c r="L650" s="214" t="str">
        <f>IFERROR(__xludf.DUMMYFUNCTION("IF(
  $A650 = """",
  """",
  IFERROR(
    INDEX(
      FILTER(
        '{INDEX} Tour Pricing History'!$A:$ZZ,
        '{INDEX} Tour Pricing History'!$4:$4 = ""Current Original Tour Cost""
      ),
      MATCH($A650, '{INDEX} Tour Pricing History'!$A:$A, "&amp;"0)
    ),
    """"
  )
)
"),"")</f>
        <v/>
      </c>
      <c r="M650" s="215" t="str">
        <f>IFERROR(__xludf.DUMMYFUNCTION("IF(
  $A650 = """",
  """",
  IFERROR(
    INDEX(
      FILTER(
        '{INDEX} Tour Pricing History'!$A:$ZZ,
        '{INDEX} Tour Pricing History'!$4:$4 = ""Current Discounted Tour Cost""
      ),
      MATCH($A650, '{INDEX} Tour Pricing History'!$A:$A"&amp;", 0)
    ),
    """"
  )
)
"),"")</f>
        <v/>
      </c>
      <c r="N650" s="214" t="str">
        <f>IFERROR(__xludf.DUMMYFUNCTION("IF(
  $A650 = """",
  """",
  IFERROR(
    INDEX(
      FILTER(
        '{INDEX} Tour Pricing History'!$A:$ZZ,
        '{INDEX} Tour Pricing History'!$4:$4 = ""Current Reservation Fee""
      ),
      MATCH($A650, '{INDEX} Tour Pricing History'!$A:$A, 0)
"&amp;"    ),
    """"
  )
)
"),"")</f>
        <v/>
      </c>
      <c r="O650" s="216"/>
    </row>
    <row r="651">
      <c r="A651" s="216"/>
      <c r="B651" s="223"/>
      <c r="C651" s="216"/>
      <c r="D651" s="224"/>
      <c r="E651" s="225"/>
      <c r="F651" s="216"/>
      <c r="G651" s="226"/>
      <c r="H651" s="227"/>
      <c r="I651" s="226"/>
      <c r="J651" s="226"/>
      <c r="K651" s="213"/>
      <c r="L651" s="214" t="str">
        <f>IFERROR(__xludf.DUMMYFUNCTION("IF(
  $A651 = """",
  """",
  IFERROR(
    INDEX(
      FILTER(
        '{INDEX} Tour Pricing History'!$A:$ZZ,
        '{INDEX} Tour Pricing History'!$4:$4 = ""Current Original Tour Cost""
      ),
      MATCH($A651, '{INDEX} Tour Pricing History'!$A:$A, "&amp;"0)
    ),
    """"
  )
)
"),"")</f>
        <v/>
      </c>
      <c r="M651" s="215" t="str">
        <f>IFERROR(__xludf.DUMMYFUNCTION("IF(
  $A651 = """",
  """",
  IFERROR(
    INDEX(
      FILTER(
        '{INDEX} Tour Pricing History'!$A:$ZZ,
        '{INDEX} Tour Pricing History'!$4:$4 = ""Current Discounted Tour Cost""
      ),
      MATCH($A651, '{INDEX} Tour Pricing History'!$A:$A"&amp;", 0)
    ),
    """"
  )
)
"),"")</f>
        <v/>
      </c>
      <c r="N651" s="214" t="str">
        <f>IFERROR(__xludf.DUMMYFUNCTION("IF(
  $A651 = """",
  """",
  IFERROR(
    INDEX(
      FILTER(
        '{INDEX} Tour Pricing History'!$A:$ZZ,
        '{INDEX} Tour Pricing History'!$4:$4 = ""Current Reservation Fee""
      ),
      MATCH($A651, '{INDEX} Tour Pricing History'!$A:$A, 0)
"&amp;"    ),
    """"
  )
)
"),"")</f>
        <v/>
      </c>
      <c r="O651" s="216"/>
    </row>
    <row r="652">
      <c r="A652" s="216"/>
      <c r="B652" s="223"/>
      <c r="C652" s="216"/>
      <c r="D652" s="224"/>
      <c r="E652" s="225"/>
      <c r="F652" s="216"/>
      <c r="G652" s="226"/>
      <c r="H652" s="227"/>
      <c r="I652" s="226"/>
      <c r="J652" s="226"/>
      <c r="K652" s="213"/>
      <c r="L652" s="214" t="str">
        <f>IFERROR(__xludf.DUMMYFUNCTION("IF(
  $A652 = """",
  """",
  IFERROR(
    INDEX(
      FILTER(
        '{INDEX} Tour Pricing History'!$A:$ZZ,
        '{INDEX} Tour Pricing History'!$4:$4 = ""Current Original Tour Cost""
      ),
      MATCH($A652, '{INDEX} Tour Pricing History'!$A:$A, "&amp;"0)
    ),
    """"
  )
)
"),"")</f>
        <v/>
      </c>
      <c r="M652" s="215" t="str">
        <f>IFERROR(__xludf.DUMMYFUNCTION("IF(
  $A652 = """",
  """",
  IFERROR(
    INDEX(
      FILTER(
        '{INDEX} Tour Pricing History'!$A:$ZZ,
        '{INDEX} Tour Pricing History'!$4:$4 = ""Current Discounted Tour Cost""
      ),
      MATCH($A652, '{INDEX} Tour Pricing History'!$A:$A"&amp;", 0)
    ),
    """"
  )
)
"),"")</f>
        <v/>
      </c>
      <c r="N652" s="214" t="str">
        <f>IFERROR(__xludf.DUMMYFUNCTION("IF(
  $A652 = """",
  """",
  IFERROR(
    INDEX(
      FILTER(
        '{INDEX} Tour Pricing History'!$A:$ZZ,
        '{INDEX} Tour Pricing History'!$4:$4 = ""Current Reservation Fee""
      ),
      MATCH($A652, '{INDEX} Tour Pricing History'!$A:$A, 0)
"&amp;"    ),
    """"
  )
)
"),"")</f>
        <v/>
      </c>
      <c r="O652" s="216"/>
    </row>
    <row r="653">
      <c r="A653" s="216"/>
      <c r="B653" s="223"/>
      <c r="C653" s="216"/>
      <c r="D653" s="224"/>
      <c r="E653" s="225"/>
      <c r="F653" s="216"/>
      <c r="G653" s="226"/>
      <c r="H653" s="227"/>
      <c r="I653" s="226"/>
      <c r="J653" s="226"/>
      <c r="K653" s="213"/>
      <c r="L653" s="214" t="str">
        <f>IFERROR(__xludf.DUMMYFUNCTION("IF(
  $A653 = """",
  """",
  IFERROR(
    INDEX(
      FILTER(
        '{INDEX} Tour Pricing History'!$A:$ZZ,
        '{INDEX} Tour Pricing History'!$4:$4 = ""Current Original Tour Cost""
      ),
      MATCH($A653, '{INDEX} Tour Pricing History'!$A:$A, "&amp;"0)
    ),
    """"
  )
)
"),"")</f>
        <v/>
      </c>
      <c r="M653" s="215" t="str">
        <f>IFERROR(__xludf.DUMMYFUNCTION("IF(
  $A653 = """",
  """",
  IFERROR(
    INDEX(
      FILTER(
        '{INDEX} Tour Pricing History'!$A:$ZZ,
        '{INDEX} Tour Pricing History'!$4:$4 = ""Current Discounted Tour Cost""
      ),
      MATCH($A653, '{INDEX} Tour Pricing History'!$A:$A"&amp;", 0)
    ),
    """"
  )
)
"),"")</f>
        <v/>
      </c>
      <c r="N653" s="214" t="str">
        <f>IFERROR(__xludf.DUMMYFUNCTION("IF(
  $A653 = """",
  """",
  IFERROR(
    INDEX(
      FILTER(
        '{INDEX} Tour Pricing History'!$A:$ZZ,
        '{INDEX} Tour Pricing History'!$4:$4 = ""Current Reservation Fee""
      ),
      MATCH($A653, '{INDEX} Tour Pricing History'!$A:$A, 0)
"&amp;"    ),
    """"
  )
)
"),"")</f>
        <v/>
      </c>
      <c r="O653" s="216"/>
    </row>
    <row r="654">
      <c r="A654" s="216"/>
      <c r="B654" s="223"/>
      <c r="C654" s="216"/>
      <c r="D654" s="224"/>
      <c r="E654" s="225"/>
      <c r="F654" s="216"/>
      <c r="G654" s="226"/>
      <c r="H654" s="227"/>
      <c r="I654" s="226"/>
      <c r="J654" s="226"/>
      <c r="K654" s="213"/>
      <c r="L654" s="214" t="str">
        <f>IFERROR(__xludf.DUMMYFUNCTION("IF(
  $A654 = """",
  """",
  IFERROR(
    INDEX(
      FILTER(
        '{INDEX} Tour Pricing History'!$A:$ZZ,
        '{INDEX} Tour Pricing History'!$4:$4 = ""Current Original Tour Cost""
      ),
      MATCH($A654, '{INDEX} Tour Pricing History'!$A:$A, "&amp;"0)
    ),
    """"
  )
)
"),"")</f>
        <v/>
      </c>
      <c r="M654" s="215" t="str">
        <f>IFERROR(__xludf.DUMMYFUNCTION("IF(
  $A654 = """",
  """",
  IFERROR(
    INDEX(
      FILTER(
        '{INDEX} Tour Pricing History'!$A:$ZZ,
        '{INDEX} Tour Pricing History'!$4:$4 = ""Current Discounted Tour Cost""
      ),
      MATCH($A654, '{INDEX} Tour Pricing History'!$A:$A"&amp;", 0)
    ),
    """"
  )
)
"),"")</f>
        <v/>
      </c>
      <c r="N654" s="214" t="str">
        <f>IFERROR(__xludf.DUMMYFUNCTION("IF(
  $A654 = """",
  """",
  IFERROR(
    INDEX(
      FILTER(
        '{INDEX} Tour Pricing History'!$A:$ZZ,
        '{INDEX} Tour Pricing History'!$4:$4 = ""Current Reservation Fee""
      ),
      MATCH($A654, '{INDEX} Tour Pricing History'!$A:$A, 0)
"&amp;"    ),
    """"
  )
)
"),"")</f>
        <v/>
      </c>
      <c r="O654" s="216"/>
    </row>
    <row r="655">
      <c r="A655" s="216"/>
      <c r="B655" s="223"/>
      <c r="C655" s="216"/>
      <c r="D655" s="224"/>
      <c r="E655" s="225"/>
      <c r="F655" s="216"/>
      <c r="G655" s="226"/>
      <c r="H655" s="227"/>
      <c r="I655" s="226"/>
      <c r="J655" s="226"/>
      <c r="K655" s="213"/>
      <c r="L655" s="214" t="str">
        <f>IFERROR(__xludf.DUMMYFUNCTION("IF(
  $A655 = """",
  """",
  IFERROR(
    INDEX(
      FILTER(
        '{INDEX} Tour Pricing History'!$A:$ZZ,
        '{INDEX} Tour Pricing History'!$4:$4 = ""Current Original Tour Cost""
      ),
      MATCH($A655, '{INDEX} Tour Pricing History'!$A:$A, "&amp;"0)
    ),
    """"
  )
)
"),"")</f>
        <v/>
      </c>
      <c r="M655" s="215" t="str">
        <f>IFERROR(__xludf.DUMMYFUNCTION("IF(
  $A655 = """",
  """",
  IFERROR(
    INDEX(
      FILTER(
        '{INDEX} Tour Pricing History'!$A:$ZZ,
        '{INDEX} Tour Pricing History'!$4:$4 = ""Current Discounted Tour Cost""
      ),
      MATCH($A655, '{INDEX} Tour Pricing History'!$A:$A"&amp;", 0)
    ),
    """"
  )
)
"),"")</f>
        <v/>
      </c>
      <c r="N655" s="214" t="str">
        <f>IFERROR(__xludf.DUMMYFUNCTION("IF(
  $A655 = """",
  """",
  IFERROR(
    INDEX(
      FILTER(
        '{INDEX} Tour Pricing History'!$A:$ZZ,
        '{INDEX} Tour Pricing History'!$4:$4 = ""Current Reservation Fee""
      ),
      MATCH($A655, '{INDEX} Tour Pricing History'!$A:$A, 0)
"&amp;"    ),
    """"
  )
)
"),"")</f>
        <v/>
      </c>
      <c r="O655" s="216"/>
    </row>
    <row r="656">
      <c r="A656" s="216"/>
      <c r="B656" s="223"/>
      <c r="C656" s="216"/>
      <c r="D656" s="224"/>
      <c r="E656" s="225"/>
      <c r="F656" s="216"/>
      <c r="G656" s="226"/>
      <c r="H656" s="227"/>
      <c r="I656" s="226"/>
      <c r="J656" s="226"/>
      <c r="K656" s="213"/>
      <c r="L656" s="214" t="str">
        <f>IFERROR(__xludf.DUMMYFUNCTION("IF(
  $A656 = """",
  """",
  IFERROR(
    INDEX(
      FILTER(
        '{INDEX} Tour Pricing History'!$A:$ZZ,
        '{INDEX} Tour Pricing History'!$4:$4 = ""Current Original Tour Cost""
      ),
      MATCH($A656, '{INDEX} Tour Pricing History'!$A:$A, "&amp;"0)
    ),
    """"
  )
)
"),"")</f>
        <v/>
      </c>
      <c r="M656" s="215" t="str">
        <f>IFERROR(__xludf.DUMMYFUNCTION("IF(
  $A656 = """",
  """",
  IFERROR(
    INDEX(
      FILTER(
        '{INDEX} Tour Pricing History'!$A:$ZZ,
        '{INDEX} Tour Pricing History'!$4:$4 = ""Current Discounted Tour Cost""
      ),
      MATCH($A656, '{INDEX} Tour Pricing History'!$A:$A"&amp;", 0)
    ),
    """"
  )
)
"),"")</f>
        <v/>
      </c>
      <c r="N656" s="214" t="str">
        <f>IFERROR(__xludf.DUMMYFUNCTION("IF(
  $A656 = """",
  """",
  IFERROR(
    INDEX(
      FILTER(
        '{INDEX} Tour Pricing History'!$A:$ZZ,
        '{INDEX} Tour Pricing History'!$4:$4 = ""Current Reservation Fee""
      ),
      MATCH($A656, '{INDEX} Tour Pricing History'!$A:$A, 0)
"&amp;"    ),
    """"
  )
)
"),"")</f>
        <v/>
      </c>
      <c r="O656" s="216"/>
    </row>
    <row r="657">
      <c r="A657" s="216"/>
      <c r="B657" s="223"/>
      <c r="C657" s="216"/>
      <c r="D657" s="224"/>
      <c r="E657" s="225"/>
      <c r="F657" s="216"/>
      <c r="G657" s="226"/>
      <c r="H657" s="227"/>
      <c r="I657" s="226"/>
      <c r="J657" s="226"/>
      <c r="K657" s="213"/>
      <c r="L657" s="214" t="str">
        <f>IFERROR(__xludf.DUMMYFUNCTION("IF(
  $A657 = """",
  """",
  IFERROR(
    INDEX(
      FILTER(
        '{INDEX} Tour Pricing History'!$A:$ZZ,
        '{INDEX} Tour Pricing History'!$4:$4 = ""Current Original Tour Cost""
      ),
      MATCH($A657, '{INDEX} Tour Pricing History'!$A:$A, "&amp;"0)
    ),
    """"
  )
)
"),"")</f>
        <v/>
      </c>
      <c r="M657" s="215" t="str">
        <f>IFERROR(__xludf.DUMMYFUNCTION("IF(
  $A657 = """",
  """",
  IFERROR(
    INDEX(
      FILTER(
        '{INDEX} Tour Pricing History'!$A:$ZZ,
        '{INDEX} Tour Pricing History'!$4:$4 = ""Current Discounted Tour Cost""
      ),
      MATCH($A657, '{INDEX} Tour Pricing History'!$A:$A"&amp;", 0)
    ),
    """"
  )
)
"),"")</f>
        <v/>
      </c>
      <c r="N657" s="214" t="str">
        <f>IFERROR(__xludf.DUMMYFUNCTION("IF(
  $A657 = """",
  """",
  IFERROR(
    INDEX(
      FILTER(
        '{INDEX} Tour Pricing History'!$A:$ZZ,
        '{INDEX} Tour Pricing History'!$4:$4 = ""Current Reservation Fee""
      ),
      MATCH($A657, '{INDEX} Tour Pricing History'!$A:$A, 0)
"&amp;"    ),
    """"
  )
)
"),"")</f>
        <v/>
      </c>
      <c r="O657" s="216"/>
    </row>
    <row r="658">
      <c r="A658" s="216"/>
      <c r="B658" s="223"/>
      <c r="C658" s="216"/>
      <c r="D658" s="224"/>
      <c r="E658" s="225"/>
      <c r="F658" s="216"/>
      <c r="G658" s="226"/>
      <c r="H658" s="227"/>
      <c r="I658" s="226"/>
      <c r="J658" s="226"/>
      <c r="K658" s="213"/>
      <c r="L658" s="214" t="str">
        <f>IFERROR(__xludf.DUMMYFUNCTION("IF(
  $A658 = """",
  """",
  IFERROR(
    INDEX(
      FILTER(
        '{INDEX} Tour Pricing History'!$A:$ZZ,
        '{INDEX} Tour Pricing History'!$4:$4 = ""Current Original Tour Cost""
      ),
      MATCH($A658, '{INDEX} Tour Pricing History'!$A:$A, "&amp;"0)
    ),
    """"
  )
)
"),"")</f>
        <v/>
      </c>
      <c r="M658" s="215" t="str">
        <f>IFERROR(__xludf.DUMMYFUNCTION("IF(
  $A658 = """",
  """",
  IFERROR(
    INDEX(
      FILTER(
        '{INDEX} Tour Pricing History'!$A:$ZZ,
        '{INDEX} Tour Pricing History'!$4:$4 = ""Current Discounted Tour Cost""
      ),
      MATCH($A658, '{INDEX} Tour Pricing History'!$A:$A"&amp;", 0)
    ),
    """"
  )
)
"),"")</f>
        <v/>
      </c>
      <c r="N658" s="214" t="str">
        <f>IFERROR(__xludf.DUMMYFUNCTION("IF(
  $A658 = """",
  """",
  IFERROR(
    INDEX(
      FILTER(
        '{INDEX} Tour Pricing History'!$A:$ZZ,
        '{INDEX} Tour Pricing History'!$4:$4 = ""Current Reservation Fee""
      ),
      MATCH($A658, '{INDEX} Tour Pricing History'!$A:$A, 0)
"&amp;"    ),
    """"
  )
)
"),"")</f>
        <v/>
      </c>
      <c r="O658" s="216"/>
    </row>
    <row r="659">
      <c r="A659" s="216"/>
      <c r="B659" s="223"/>
      <c r="C659" s="216"/>
      <c r="D659" s="224"/>
      <c r="E659" s="225"/>
      <c r="F659" s="216"/>
      <c r="G659" s="226"/>
      <c r="H659" s="227"/>
      <c r="I659" s="226"/>
      <c r="J659" s="226"/>
      <c r="K659" s="213"/>
      <c r="L659" s="214" t="str">
        <f>IFERROR(__xludf.DUMMYFUNCTION("IF(
  $A659 = """",
  """",
  IFERROR(
    INDEX(
      FILTER(
        '{INDEX} Tour Pricing History'!$A:$ZZ,
        '{INDEX} Tour Pricing History'!$4:$4 = ""Current Original Tour Cost""
      ),
      MATCH($A659, '{INDEX} Tour Pricing History'!$A:$A, "&amp;"0)
    ),
    """"
  )
)
"),"")</f>
        <v/>
      </c>
      <c r="M659" s="215" t="str">
        <f>IFERROR(__xludf.DUMMYFUNCTION("IF(
  $A659 = """",
  """",
  IFERROR(
    INDEX(
      FILTER(
        '{INDEX} Tour Pricing History'!$A:$ZZ,
        '{INDEX} Tour Pricing History'!$4:$4 = ""Current Discounted Tour Cost""
      ),
      MATCH($A659, '{INDEX} Tour Pricing History'!$A:$A"&amp;", 0)
    ),
    """"
  )
)
"),"")</f>
        <v/>
      </c>
      <c r="N659" s="214" t="str">
        <f>IFERROR(__xludf.DUMMYFUNCTION("IF(
  $A659 = """",
  """",
  IFERROR(
    INDEX(
      FILTER(
        '{INDEX} Tour Pricing History'!$A:$ZZ,
        '{INDEX} Tour Pricing History'!$4:$4 = ""Current Reservation Fee""
      ),
      MATCH($A659, '{INDEX} Tour Pricing History'!$A:$A, 0)
"&amp;"    ),
    """"
  )
)
"),"")</f>
        <v/>
      </c>
      <c r="O659" s="216"/>
    </row>
    <row r="660">
      <c r="A660" s="216"/>
      <c r="B660" s="223"/>
      <c r="C660" s="216"/>
      <c r="D660" s="224"/>
      <c r="E660" s="225"/>
      <c r="F660" s="216"/>
      <c r="G660" s="226"/>
      <c r="H660" s="227"/>
      <c r="I660" s="226"/>
      <c r="J660" s="226"/>
      <c r="K660" s="213"/>
      <c r="L660" s="214" t="str">
        <f>IFERROR(__xludf.DUMMYFUNCTION("IF(
  $A660 = """",
  """",
  IFERROR(
    INDEX(
      FILTER(
        '{INDEX} Tour Pricing History'!$A:$ZZ,
        '{INDEX} Tour Pricing History'!$4:$4 = ""Current Original Tour Cost""
      ),
      MATCH($A660, '{INDEX} Tour Pricing History'!$A:$A, "&amp;"0)
    ),
    """"
  )
)
"),"")</f>
        <v/>
      </c>
      <c r="M660" s="215" t="str">
        <f>IFERROR(__xludf.DUMMYFUNCTION("IF(
  $A660 = """",
  """",
  IFERROR(
    INDEX(
      FILTER(
        '{INDEX} Tour Pricing History'!$A:$ZZ,
        '{INDEX} Tour Pricing History'!$4:$4 = ""Current Discounted Tour Cost""
      ),
      MATCH($A660, '{INDEX} Tour Pricing History'!$A:$A"&amp;", 0)
    ),
    """"
  )
)
"),"")</f>
        <v/>
      </c>
      <c r="N660" s="214" t="str">
        <f>IFERROR(__xludf.DUMMYFUNCTION("IF(
  $A660 = """",
  """",
  IFERROR(
    INDEX(
      FILTER(
        '{INDEX} Tour Pricing History'!$A:$ZZ,
        '{INDEX} Tour Pricing History'!$4:$4 = ""Current Reservation Fee""
      ),
      MATCH($A660, '{INDEX} Tour Pricing History'!$A:$A, 0)
"&amp;"    ),
    """"
  )
)
"),"")</f>
        <v/>
      </c>
      <c r="O660" s="216"/>
    </row>
    <row r="661">
      <c r="A661" s="216"/>
      <c r="B661" s="223"/>
      <c r="C661" s="216"/>
      <c r="D661" s="224"/>
      <c r="E661" s="225"/>
      <c r="F661" s="216"/>
      <c r="G661" s="226"/>
      <c r="H661" s="227"/>
      <c r="I661" s="226"/>
      <c r="J661" s="226"/>
      <c r="K661" s="213"/>
      <c r="L661" s="214" t="str">
        <f>IFERROR(__xludf.DUMMYFUNCTION("IF(
  $A661 = """",
  """",
  IFERROR(
    INDEX(
      FILTER(
        '{INDEX} Tour Pricing History'!$A:$ZZ,
        '{INDEX} Tour Pricing History'!$4:$4 = ""Current Original Tour Cost""
      ),
      MATCH($A661, '{INDEX} Tour Pricing History'!$A:$A, "&amp;"0)
    ),
    """"
  )
)
"),"")</f>
        <v/>
      </c>
      <c r="M661" s="215" t="str">
        <f>IFERROR(__xludf.DUMMYFUNCTION("IF(
  $A661 = """",
  """",
  IFERROR(
    INDEX(
      FILTER(
        '{INDEX} Tour Pricing History'!$A:$ZZ,
        '{INDEX} Tour Pricing History'!$4:$4 = ""Current Discounted Tour Cost""
      ),
      MATCH($A661, '{INDEX} Tour Pricing History'!$A:$A"&amp;", 0)
    ),
    """"
  )
)
"),"")</f>
        <v/>
      </c>
      <c r="N661" s="214" t="str">
        <f>IFERROR(__xludf.DUMMYFUNCTION("IF(
  $A661 = """",
  """",
  IFERROR(
    INDEX(
      FILTER(
        '{INDEX} Tour Pricing History'!$A:$ZZ,
        '{INDEX} Tour Pricing History'!$4:$4 = ""Current Reservation Fee""
      ),
      MATCH($A661, '{INDEX} Tour Pricing History'!$A:$A, 0)
"&amp;"    ),
    """"
  )
)
"),"")</f>
        <v/>
      </c>
      <c r="O661" s="216"/>
    </row>
    <row r="662">
      <c r="A662" s="216"/>
      <c r="B662" s="223"/>
      <c r="C662" s="216"/>
      <c r="D662" s="224"/>
      <c r="E662" s="225"/>
      <c r="F662" s="216"/>
      <c r="G662" s="226"/>
      <c r="H662" s="227"/>
      <c r="I662" s="226"/>
      <c r="J662" s="226"/>
      <c r="K662" s="213"/>
      <c r="L662" s="214" t="str">
        <f>IFERROR(__xludf.DUMMYFUNCTION("IF(
  $A662 = """",
  """",
  IFERROR(
    INDEX(
      FILTER(
        '{INDEX} Tour Pricing History'!$A:$ZZ,
        '{INDEX} Tour Pricing History'!$4:$4 = ""Current Original Tour Cost""
      ),
      MATCH($A662, '{INDEX} Tour Pricing History'!$A:$A, "&amp;"0)
    ),
    """"
  )
)
"),"")</f>
        <v/>
      </c>
      <c r="M662" s="215" t="str">
        <f>IFERROR(__xludf.DUMMYFUNCTION("IF(
  $A662 = """",
  """",
  IFERROR(
    INDEX(
      FILTER(
        '{INDEX} Tour Pricing History'!$A:$ZZ,
        '{INDEX} Tour Pricing History'!$4:$4 = ""Current Discounted Tour Cost""
      ),
      MATCH($A662, '{INDEX} Tour Pricing History'!$A:$A"&amp;", 0)
    ),
    """"
  )
)
"),"")</f>
        <v/>
      </c>
      <c r="N662" s="214" t="str">
        <f>IFERROR(__xludf.DUMMYFUNCTION("IF(
  $A662 = """",
  """",
  IFERROR(
    INDEX(
      FILTER(
        '{INDEX} Tour Pricing History'!$A:$ZZ,
        '{INDEX} Tour Pricing History'!$4:$4 = ""Current Reservation Fee""
      ),
      MATCH($A662, '{INDEX} Tour Pricing History'!$A:$A, 0)
"&amp;"    ),
    """"
  )
)
"),"")</f>
        <v/>
      </c>
      <c r="O662" s="216"/>
    </row>
    <row r="663">
      <c r="A663" s="216"/>
      <c r="B663" s="223"/>
      <c r="C663" s="216"/>
      <c r="D663" s="224"/>
      <c r="E663" s="225"/>
      <c r="F663" s="216"/>
      <c r="G663" s="226"/>
      <c r="H663" s="227"/>
      <c r="I663" s="226"/>
      <c r="J663" s="226"/>
      <c r="K663" s="213"/>
      <c r="L663" s="214" t="str">
        <f>IFERROR(__xludf.DUMMYFUNCTION("IF(
  $A663 = """",
  """",
  IFERROR(
    INDEX(
      FILTER(
        '{INDEX} Tour Pricing History'!$A:$ZZ,
        '{INDEX} Tour Pricing History'!$4:$4 = ""Current Original Tour Cost""
      ),
      MATCH($A663, '{INDEX} Tour Pricing History'!$A:$A, "&amp;"0)
    ),
    """"
  )
)
"),"")</f>
        <v/>
      </c>
      <c r="M663" s="215" t="str">
        <f>IFERROR(__xludf.DUMMYFUNCTION("IF(
  $A663 = """",
  """",
  IFERROR(
    INDEX(
      FILTER(
        '{INDEX} Tour Pricing History'!$A:$ZZ,
        '{INDEX} Tour Pricing History'!$4:$4 = ""Current Discounted Tour Cost""
      ),
      MATCH($A663, '{INDEX} Tour Pricing History'!$A:$A"&amp;", 0)
    ),
    """"
  )
)
"),"")</f>
        <v/>
      </c>
      <c r="N663" s="214" t="str">
        <f>IFERROR(__xludf.DUMMYFUNCTION("IF(
  $A663 = """",
  """",
  IFERROR(
    INDEX(
      FILTER(
        '{INDEX} Tour Pricing History'!$A:$ZZ,
        '{INDEX} Tour Pricing History'!$4:$4 = ""Current Reservation Fee""
      ),
      MATCH($A663, '{INDEX} Tour Pricing History'!$A:$A, 0)
"&amp;"    ),
    """"
  )
)
"),"")</f>
        <v/>
      </c>
      <c r="O663" s="216"/>
    </row>
    <row r="664">
      <c r="A664" s="216"/>
      <c r="B664" s="223"/>
      <c r="C664" s="216"/>
      <c r="D664" s="224"/>
      <c r="E664" s="225"/>
      <c r="F664" s="216"/>
      <c r="G664" s="226"/>
      <c r="H664" s="227"/>
      <c r="I664" s="226"/>
      <c r="J664" s="226"/>
      <c r="K664" s="213"/>
      <c r="L664" s="214" t="str">
        <f>IFERROR(__xludf.DUMMYFUNCTION("IF(
  $A664 = """",
  """",
  IFERROR(
    INDEX(
      FILTER(
        '{INDEX} Tour Pricing History'!$A:$ZZ,
        '{INDEX} Tour Pricing History'!$4:$4 = ""Current Original Tour Cost""
      ),
      MATCH($A664, '{INDEX} Tour Pricing History'!$A:$A, "&amp;"0)
    ),
    """"
  )
)
"),"")</f>
        <v/>
      </c>
      <c r="M664" s="215" t="str">
        <f>IFERROR(__xludf.DUMMYFUNCTION("IF(
  $A664 = """",
  """",
  IFERROR(
    INDEX(
      FILTER(
        '{INDEX} Tour Pricing History'!$A:$ZZ,
        '{INDEX} Tour Pricing History'!$4:$4 = ""Current Discounted Tour Cost""
      ),
      MATCH($A664, '{INDEX} Tour Pricing History'!$A:$A"&amp;", 0)
    ),
    """"
  )
)
"),"")</f>
        <v/>
      </c>
      <c r="N664" s="214" t="str">
        <f>IFERROR(__xludf.DUMMYFUNCTION("IF(
  $A664 = """",
  """",
  IFERROR(
    INDEX(
      FILTER(
        '{INDEX} Tour Pricing History'!$A:$ZZ,
        '{INDEX} Tour Pricing History'!$4:$4 = ""Current Reservation Fee""
      ),
      MATCH($A664, '{INDEX} Tour Pricing History'!$A:$A, 0)
"&amp;"    ),
    """"
  )
)
"),"")</f>
        <v/>
      </c>
      <c r="O664" s="216"/>
    </row>
    <row r="665">
      <c r="A665" s="216"/>
      <c r="B665" s="223"/>
      <c r="C665" s="216"/>
      <c r="D665" s="224"/>
      <c r="E665" s="225"/>
      <c r="F665" s="216"/>
      <c r="G665" s="226"/>
      <c r="H665" s="227"/>
      <c r="I665" s="226"/>
      <c r="J665" s="226"/>
      <c r="K665" s="213"/>
      <c r="L665" s="214" t="str">
        <f>IFERROR(__xludf.DUMMYFUNCTION("IF(
  $A665 = """",
  """",
  IFERROR(
    INDEX(
      FILTER(
        '{INDEX} Tour Pricing History'!$A:$ZZ,
        '{INDEX} Tour Pricing History'!$4:$4 = ""Current Original Tour Cost""
      ),
      MATCH($A665, '{INDEX} Tour Pricing History'!$A:$A, "&amp;"0)
    ),
    """"
  )
)
"),"")</f>
        <v/>
      </c>
      <c r="M665" s="215" t="str">
        <f>IFERROR(__xludf.DUMMYFUNCTION("IF(
  $A665 = """",
  """",
  IFERROR(
    INDEX(
      FILTER(
        '{INDEX} Tour Pricing History'!$A:$ZZ,
        '{INDEX} Tour Pricing History'!$4:$4 = ""Current Discounted Tour Cost""
      ),
      MATCH($A665, '{INDEX} Tour Pricing History'!$A:$A"&amp;", 0)
    ),
    """"
  )
)
"),"")</f>
        <v/>
      </c>
      <c r="N665" s="214" t="str">
        <f>IFERROR(__xludf.DUMMYFUNCTION("IF(
  $A665 = """",
  """",
  IFERROR(
    INDEX(
      FILTER(
        '{INDEX} Tour Pricing History'!$A:$ZZ,
        '{INDEX} Tour Pricing History'!$4:$4 = ""Current Reservation Fee""
      ),
      MATCH($A665, '{INDEX} Tour Pricing History'!$A:$A, 0)
"&amp;"    ),
    """"
  )
)
"),"")</f>
        <v/>
      </c>
      <c r="O665" s="216"/>
    </row>
    <row r="666">
      <c r="A666" s="216"/>
      <c r="B666" s="223"/>
      <c r="C666" s="216"/>
      <c r="D666" s="224"/>
      <c r="E666" s="225"/>
      <c r="F666" s="216"/>
      <c r="G666" s="226"/>
      <c r="H666" s="227"/>
      <c r="I666" s="226"/>
      <c r="J666" s="226"/>
      <c r="K666" s="213"/>
      <c r="L666" s="214" t="str">
        <f>IFERROR(__xludf.DUMMYFUNCTION("IF(
  $A666 = """",
  """",
  IFERROR(
    INDEX(
      FILTER(
        '{INDEX} Tour Pricing History'!$A:$ZZ,
        '{INDEX} Tour Pricing History'!$4:$4 = ""Current Original Tour Cost""
      ),
      MATCH($A666, '{INDEX} Tour Pricing History'!$A:$A, "&amp;"0)
    ),
    """"
  )
)
"),"")</f>
        <v/>
      </c>
      <c r="M666" s="215" t="str">
        <f>IFERROR(__xludf.DUMMYFUNCTION("IF(
  $A666 = """",
  """",
  IFERROR(
    INDEX(
      FILTER(
        '{INDEX} Tour Pricing History'!$A:$ZZ,
        '{INDEX} Tour Pricing History'!$4:$4 = ""Current Discounted Tour Cost""
      ),
      MATCH($A666, '{INDEX} Tour Pricing History'!$A:$A"&amp;", 0)
    ),
    """"
  )
)
"),"")</f>
        <v/>
      </c>
      <c r="N666" s="214" t="str">
        <f>IFERROR(__xludf.DUMMYFUNCTION("IF(
  $A666 = """",
  """",
  IFERROR(
    INDEX(
      FILTER(
        '{INDEX} Tour Pricing History'!$A:$ZZ,
        '{INDEX} Tour Pricing History'!$4:$4 = ""Current Reservation Fee""
      ),
      MATCH($A666, '{INDEX} Tour Pricing History'!$A:$A, 0)
"&amp;"    ),
    """"
  )
)
"),"")</f>
        <v/>
      </c>
      <c r="O666" s="216"/>
    </row>
    <row r="667">
      <c r="A667" s="216"/>
      <c r="B667" s="223"/>
      <c r="C667" s="216"/>
      <c r="D667" s="224"/>
      <c r="E667" s="225"/>
      <c r="F667" s="216"/>
      <c r="G667" s="226"/>
      <c r="H667" s="227"/>
      <c r="I667" s="226"/>
      <c r="J667" s="226"/>
      <c r="K667" s="213"/>
      <c r="L667" s="214" t="str">
        <f>IFERROR(__xludf.DUMMYFUNCTION("IF(
  $A667 = """",
  """",
  IFERROR(
    INDEX(
      FILTER(
        '{INDEX} Tour Pricing History'!$A:$ZZ,
        '{INDEX} Tour Pricing History'!$4:$4 = ""Current Original Tour Cost""
      ),
      MATCH($A667, '{INDEX} Tour Pricing History'!$A:$A, "&amp;"0)
    ),
    """"
  )
)
"),"")</f>
        <v/>
      </c>
      <c r="M667" s="215" t="str">
        <f>IFERROR(__xludf.DUMMYFUNCTION("IF(
  $A667 = """",
  """",
  IFERROR(
    INDEX(
      FILTER(
        '{INDEX} Tour Pricing History'!$A:$ZZ,
        '{INDEX} Tour Pricing History'!$4:$4 = ""Current Discounted Tour Cost""
      ),
      MATCH($A667, '{INDEX} Tour Pricing History'!$A:$A"&amp;", 0)
    ),
    """"
  )
)
"),"")</f>
        <v/>
      </c>
      <c r="N667" s="214" t="str">
        <f>IFERROR(__xludf.DUMMYFUNCTION("IF(
  $A667 = """",
  """",
  IFERROR(
    INDEX(
      FILTER(
        '{INDEX} Tour Pricing History'!$A:$ZZ,
        '{INDEX} Tour Pricing History'!$4:$4 = ""Current Reservation Fee""
      ),
      MATCH($A667, '{INDEX} Tour Pricing History'!$A:$A, 0)
"&amp;"    ),
    """"
  )
)
"),"")</f>
        <v/>
      </c>
      <c r="O667" s="216"/>
    </row>
    <row r="668">
      <c r="A668" s="216"/>
      <c r="B668" s="223"/>
      <c r="C668" s="216"/>
      <c r="D668" s="224"/>
      <c r="E668" s="225"/>
      <c r="F668" s="216"/>
      <c r="G668" s="226"/>
      <c r="H668" s="227"/>
      <c r="I668" s="226"/>
      <c r="J668" s="226"/>
      <c r="K668" s="213"/>
      <c r="L668" s="214" t="str">
        <f>IFERROR(__xludf.DUMMYFUNCTION("IF(
  $A668 = """",
  """",
  IFERROR(
    INDEX(
      FILTER(
        '{INDEX} Tour Pricing History'!$A:$ZZ,
        '{INDEX} Tour Pricing History'!$4:$4 = ""Current Original Tour Cost""
      ),
      MATCH($A668, '{INDEX} Tour Pricing History'!$A:$A, "&amp;"0)
    ),
    """"
  )
)
"),"")</f>
        <v/>
      </c>
      <c r="M668" s="215" t="str">
        <f>IFERROR(__xludf.DUMMYFUNCTION("IF(
  $A668 = """",
  """",
  IFERROR(
    INDEX(
      FILTER(
        '{INDEX} Tour Pricing History'!$A:$ZZ,
        '{INDEX} Tour Pricing History'!$4:$4 = ""Current Discounted Tour Cost""
      ),
      MATCH($A668, '{INDEX} Tour Pricing History'!$A:$A"&amp;", 0)
    ),
    """"
  )
)
"),"")</f>
        <v/>
      </c>
      <c r="N668" s="214" t="str">
        <f>IFERROR(__xludf.DUMMYFUNCTION("IF(
  $A668 = """",
  """",
  IFERROR(
    INDEX(
      FILTER(
        '{INDEX} Tour Pricing History'!$A:$ZZ,
        '{INDEX} Tour Pricing History'!$4:$4 = ""Current Reservation Fee""
      ),
      MATCH($A668, '{INDEX} Tour Pricing History'!$A:$A, 0)
"&amp;"    ),
    """"
  )
)
"),"")</f>
        <v/>
      </c>
      <c r="O668" s="216"/>
    </row>
    <row r="669">
      <c r="A669" s="216"/>
      <c r="B669" s="223"/>
      <c r="C669" s="216"/>
      <c r="D669" s="224"/>
      <c r="E669" s="225"/>
      <c r="F669" s="216"/>
      <c r="G669" s="226"/>
      <c r="H669" s="227"/>
      <c r="I669" s="226"/>
      <c r="J669" s="226"/>
      <c r="K669" s="213"/>
      <c r="L669" s="214" t="str">
        <f>IFERROR(__xludf.DUMMYFUNCTION("IF(
  $A669 = """",
  """",
  IFERROR(
    INDEX(
      FILTER(
        '{INDEX} Tour Pricing History'!$A:$ZZ,
        '{INDEX} Tour Pricing History'!$4:$4 = ""Current Original Tour Cost""
      ),
      MATCH($A669, '{INDEX} Tour Pricing History'!$A:$A, "&amp;"0)
    ),
    """"
  )
)
"),"")</f>
        <v/>
      </c>
      <c r="M669" s="215" t="str">
        <f>IFERROR(__xludf.DUMMYFUNCTION("IF(
  $A669 = """",
  """",
  IFERROR(
    INDEX(
      FILTER(
        '{INDEX} Tour Pricing History'!$A:$ZZ,
        '{INDEX} Tour Pricing History'!$4:$4 = ""Current Discounted Tour Cost""
      ),
      MATCH($A669, '{INDEX} Tour Pricing History'!$A:$A"&amp;", 0)
    ),
    """"
  )
)
"),"")</f>
        <v/>
      </c>
      <c r="N669" s="214" t="str">
        <f>IFERROR(__xludf.DUMMYFUNCTION("IF(
  $A669 = """",
  """",
  IFERROR(
    INDEX(
      FILTER(
        '{INDEX} Tour Pricing History'!$A:$ZZ,
        '{INDEX} Tour Pricing History'!$4:$4 = ""Current Reservation Fee""
      ),
      MATCH($A669, '{INDEX} Tour Pricing History'!$A:$A, 0)
"&amp;"    ),
    """"
  )
)
"),"")</f>
        <v/>
      </c>
      <c r="O669" s="216"/>
    </row>
    <row r="670">
      <c r="A670" s="216"/>
      <c r="B670" s="223"/>
      <c r="C670" s="216"/>
      <c r="D670" s="224"/>
      <c r="E670" s="225"/>
      <c r="F670" s="216"/>
      <c r="G670" s="226"/>
      <c r="H670" s="227"/>
      <c r="I670" s="226"/>
      <c r="J670" s="226"/>
      <c r="K670" s="213"/>
      <c r="L670" s="214" t="str">
        <f>IFERROR(__xludf.DUMMYFUNCTION("IF(
  $A670 = """",
  """",
  IFERROR(
    INDEX(
      FILTER(
        '{INDEX} Tour Pricing History'!$A:$ZZ,
        '{INDEX} Tour Pricing History'!$4:$4 = ""Current Original Tour Cost""
      ),
      MATCH($A670, '{INDEX} Tour Pricing History'!$A:$A, "&amp;"0)
    ),
    """"
  )
)
"),"")</f>
        <v/>
      </c>
      <c r="M670" s="215" t="str">
        <f>IFERROR(__xludf.DUMMYFUNCTION("IF(
  $A670 = """",
  """",
  IFERROR(
    INDEX(
      FILTER(
        '{INDEX} Tour Pricing History'!$A:$ZZ,
        '{INDEX} Tour Pricing History'!$4:$4 = ""Current Discounted Tour Cost""
      ),
      MATCH($A670, '{INDEX} Tour Pricing History'!$A:$A"&amp;", 0)
    ),
    """"
  )
)
"),"")</f>
        <v/>
      </c>
      <c r="N670" s="214" t="str">
        <f>IFERROR(__xludf.DUMMYFUNCTION("IF(
  $A670 = """",
  """",
  IFERROR(
    INDEX(
      FILTER(
        '{INDEX} Tour Pricing History'!$A:$ZZ,
        '{INDEX} Tour Pricing History'!$4:$4 = ""Current Reservation Fee""
      ),
      MATCH($A670, '{INDEX} Tour Pricing History'!$A:$A, 0)
"&amp;"    ),
    """"
  )
)
"),"")</f>
        <v/>
      </c>
      <c r="O670" s="216"/>
    </row>
    <row r="671">
      <c r="A671" s="216"/>
      <c r="B671" s="223"/>
      <c r="C671" s="216"/>
      <c r="D671" s="224"/>
      <c r="E671" s="225"/>
      <c r="F671" s="216"/>
      <c r="G671" s="226"/>
      <c r="H671" s="227"/>
      <c r="I671" s="226"/>
      <c r="J671" s="226"/>
      <c r="K671" s="213"/>
      <c r="L671" s="214" t="str">
        <f>IFERROR(__xludf.DUMMYFUNCTION("IF(
  $A671 = """",
  """",
  IFERROR(
    INDEX(
      FILTER(
        '{INDEX} Tour Pricing History'!$A:$ZZ,
        '{INDEX} Tour Pricing History'!$4:$4 = ""Current Original Tour Cost""
      ),
      MATCH($A671, '{INDEX} Tour Pricing History'!$A:$A, "&amp;"0)
    ),
    """"
  )
)
"),"")</f>
        <v/>
      </c>
      <c r="M671" s="215" t="str">
        <f>IFERROR(__xludf.DUMMYFUNCTION("IF(
  $A671 = """",
  """",
  IFERROR(
    INDEX(
      FILTER(
        '{INDEX} Tour Pricing History'!$A:$ZZ,
        '{INDEX} Tour Pricing History'!$4:$4 = ""Current Discounted Tour Cost""
      ),
      MATCH($A671, '{INDEX} Tour Pricing History'!$A:$A"&amp;", 0)
    ),
    """"
  )
)
"),"")</f>
        <v/>
      </c>
      <c r="N671" s="214" t="str">
        <f>IFERROR(__xludf.DUMMYFUNCTION("IF(
  $A671 = """",
  """",
  IFERROR(
    INDEX(
      FILTER(
        '{INDEX} Tour Pricing History'!$A:$ZZ,
        '{INDEX} Tour Pricing History'!$4:$4 = ""Current Reservation Fee""
      ),
      MATCH($A671, '{INDEX} Tour Pricing History'!$A:$A, 0)
"&amp;"    ),
    """"
  )
)
"),"")</f>
        <v/>
      </c>
      <c r="O671" s="216"/>
    </row>
    <row r="672">
      <c r="A672" s="216"/>
      <c r="B672" s="223"/>
      <c r="C672" s="216"/>
      <c r="D672" s="224"/>
      <c r="E672" s="225"/>
      <c r="F672" s="216"/>
      <c r="G672" s="226"/>
      <c r="H672" s="227"/>
      <c r="I672" s="226"/>
      <c r="J672" s="226"/>
      <c r="K672" s="213"/>
      <c r="L672" s="214" t="str">
        <f>IFERROR(__xludf.DUMMYFUNCTION("IF(
  $A672 = """",
  """",
  IFERROR(
    INDEX(
      FILTER(
        '{INDEX} Tour Pricing History'!$A:$ZZ,
        '{INDEX} Tour Pricing History'!$4:$4 = ""Current Original Tour Cost""
      ),
      MATCH($A672, '{INDEX} Tour Pricing History'!$A:$A, "&amp;"0)
    ),
    """"
  )
)
"),"")</f>
        <v/>
      </c>
      <c r="M672" s="215" t="str">
        <f>IFERROR(__xludf.DUMMYFUNCTION("IF(
  $A672 = """",
  """",
  IFERROR(
    INDEX(
      FILTER(
        '{INDEX} Tour Pricing History'!$A:$ZZ,
        '{INDEX} Tour Pricing History'!$4:$4 = ""Current Discounted Tour Cost""
      ),
      MATCH($A672, '{INDEX} Tour Pricing History'!$A:$A"&amp;", 0)
    ),
    """"
  )
)
"),"")</f>
        <v/>
      </c>
      <c r="N672" s="214" t="str">
        <f>IFERROR(__xludf.DUMMYFUNCTION("IF(
  $A672 = """",
  """",
  IFERROR(
    INDEX(
      FILTER(
        '{INDEX} Tour Pricing History'!$A:$ZZ,
        '{INDEX} Tour Pricing History'!$4:$4 = ""Current Reservation Fee""
      ),
      MATCH($A672, '{INDEX} Tour Pricing History'!$A:$A, 0)
"&amp;"    ),
    """"
  )
)
"),"")</f>
        <v/>
      </c>
      <c r="O672" s="216"/>
    </row>
    <row r="673">
      <c r="A673" s="216"/>
      <c r="B673" s="223"/>
      <c r="C673" s="216"/>
      <c r="D673" s="224"/>
      <c r="E673" s="225"/>
      <c r="F673" s="216"/>
      <c r="G673" s="226"/>
      <c r="H673" s="227"/>
      <c r="I673" s="226"/>
      <c r="J673" s="226"/>
      <c r="K673" s="213"/>
      <c r="L673" s="214" t="str">
        <f>IFERROR(__xludf.DUMMYFUNCTION("IF(
  $A673 = """",
  """",
  IFERROR(
    INDEX(
      FILTER(
        '{INDEX} Tour Pricing History'!$A:$ZZ,
        '{INDEX} Tour Pricing History'!$4:$4 = ""Current Original Tour Cost""
      ),
      MATCH($A673, '{INDEX} Tour Pricing History'!$A:$A, "&amp;"0)
    ),
    """"
  )
)
"),"")</f>
        <v/>
      </c>
      <c r="M673" s="215" t="str">
        <f>IFERROR(__xludf.DUMMYFUNCTION("IF(
  $A673 = """",
  """",
  IFERROR(
    INDEX(
      FILTER(
        '{INDEX} Tour Pricing History'!$A:$ZZ,
        '{INDEX} Tour Pricing History'!$4:$4 = ""Current Discounted Tour Cost""
      ),
      MATCH($A673, '{INDEX} Tour Pricing History'!$A:$A"&amp;", 0)
    ),
    """"
  )
)
"),"")</f>
        <v/>
      </c>
      <c r="N673" s="214" t="str">
        <f>IFERROR(__xludf.DUMMYFUNCTION("IF(
  $A673 = """",
  """",
  IFERROR(
    INDEX(
      FILTER(
        '{INDEX} Tour Pricing History'!$A:$ZZ,
        '{INDEX} Tour Pricing History'!$4:$4 = ""Current Reservation Fee""
      ),
      MATCH($A673, '{INDEX} Tour Pricing History'!$A:$A, 0)
"&amp;"    ),
    """"
  )
)
"),"")</f>
        <v/>
      </c>
      <c r="O673" s="216"/>
    </row>
    <row r="674">
      <c r="A674" s="216"/>
      <c r="B674" s="223"/>
      <c r="C674" s="216"/>
      <c r="D674" s="224"/>
      <c r="E674" s="225"/>
      <c r="F674" s="216"/>
      <c r="G674" s="226"/>
      <c r="H674" s="227"/>
      <c r="I674" s="226"/>
      <c r="J674" s="226"/>
      <c r="K674" s="213"/>
      <c r="L674" s="214" t="str">
        <f>IFERROR(__xludf.DUMMYFUNCTION("IF(
  $A674 = """",
  """",
  IFERROR(
    INDEX(
      FILTER(
        '{INDEX} Tour Pricing History'!$A:$ZZ,
        '{INDEX} Tour Pricing History'!$4:$4 = ""Current Original Tour Cost""
      ),
      MATCH($A674, '{INDEX} Tour Pricing History'!$A:$A, "&amp;"0)
    ),
    """"
  )
)
"),"")</f>
        <v/>
      </c>
      <c r="M674" s="215" t="str">
        <f>IFERROR(__xludf.DUMMYFUNCTION("IF(
  $A674 = """",
  """",
  IFERROR(
    INDEX(
      FILTER(
        '{INDEX} Tour Pricing History'!$A:$ZZ,
        '{INDEX} Tour Pricing History'!$4:$4 = ""Current Discounted Tour Cost""
      ),
      MATCH($A674, '{INDEX} Tour Pricing History'!$A:$A"&amp;", 0)
    ),
    """"
  )
)
"),"")</f>
        <v/>
      </c>
      <c r="N674" s="214" t="str">
        <f>IFERROR(__xludf.DUMMYFUNCTION("IF(
  $A674 = """",
  """",
  IFERROR(
    INDEX(
      FILTER(
        '{INDEX} Tour Pricing History'!$A:$ZZ,
        '{INDEX} Tour Pricing History'!$4:$4 = ""Current Reservation Fee""
      ),
      MATCH($A674, '{INDEX} Tour Pricing History'!$A:$A, 0)
"&amp;"    ),
    """"
  )
)
"),"")</f>
        <v/>
      </c>
      <c r="O674" s="216"/>
    </row>
    <row r="675">
      <c r="A675" s="216"/>
      <c r="B675" s="223"/>
      <c r="C675" s="216"/>
      <c r="D675" s="224"/>
      <c r="E675" s="225"/>
      <c r="F675" s="216"/>
      <c r="G675" s="226"/>
      <c r="H675" s="227"/>
      <c r="I675" s="226"/>
      <c r="J675" s="226"/>
      <c r="K675" s="213"/>
      <c r="L675" s="214" t="str">
        <f>IFERROR(__xludf.DUMMYFUNCTION("IF(
  $A675 = """",
  """",
  IFERROR(
    INDEX(
      FILTER(
        '{INDEX} Tour Pricing History'!$A:$ZZ,
        '{INDEX} Tour Pricing History'!$4:$4 = ""Current Original Tour Cost""
      ),
      MATCH($A675, '{INDEX} Tour Pricing History'!$A:$A, "&amp;"0)
    ),
    """"
  )
)
"),"")</f>
        <v/>
      </c>
      <c r="M675" s="215" t="str">
        <f>IFERROR(__xludf.DUMMYFUNCTION("IF(
  $A675 = """",
  """",
  IFERROR(
    INDEX(
      FILTER(
        '{INDEX} Tour Pricing History'!$A:$ZZ,
        '{INDEX} Tour Pricing History'!$4:$4 = ""Current Discounted Tour Cost""
      ),
      MATCH($A675, '{INDEX} Tour Pricing History'!$A:$A"&amp;", 0)
    ),
    """"
  )
)
"),"")</f>
        <v/>
      </c>
      <c r="N675" s="214" t="str">
        <f>IFERROR(__xludf.DUMMYFUNCTION("IF(
  $A675 = """",
  """",
  IFERROR(
    INDEX(
      FILTER(
        '{INDEX} Tour Pricing History'!$A:$ZZ,
        '{INDEX} Tour Pricing History'!$4:$4 = ""Current Reservation Fee""
      ),
      MATCH($A675, '{INDEX} Tour Pricing History'!$A:$A, 0)
"&amp;"    ),
    """"
  )
)
"),"")</f>
        <v/>
      </c>
      <c r="O675" s="216"/>
    </row>
    <row r="676">
      <c r="A676" s="216"/>
      <c r="B676" s="223"/>
      <c r="C676" s="216"/>
      <c r="D676" s="224"/>
      <c r="E676" s="225"/>
      <c r="F676" s="216"/>
      <c r="G676" s="226"/>
      <c r="H676" s="227"/>
      <c r="I676" s="226"/>
      <c r="J676" s="226"/>
      <c r="K676" s="213"/>
      <c r="L676" s="214" t="str">
        <f>IFERROR(__xludf.DUMMYFUNCTION("IF(
  $A676 = """",
  """",
  IFERROR(
    INDEX(
      FILTER(
        '{INDEX} Tour Pricing History'!$A:$ZZ,
        '{INDEX} Tour Pricing History'!$4:$4 = ""Current Original Tour Cost""
      ),
      MATCH($A676, '{INDEX} Tour Pricing History'!$A:$A, "&amp;"0)
    ),
    """"
  )
)
"),"")</f>
        <v/>
      </c>
      <c r="M676" s="215" t="str">
        <f>IFERROR(__xludf.DUMMYFUNCTION("IF(
  $A676 = """",
  """",
  IFERROR(
    INDEX(
      FILTER(
        '{INDEX} Tour Pricing History'!$A:$ZZ,
        '{INDEX} Tour Pricing History'!$4:$4 = ""Current Discounted Tour Cost""
      ),
      MATCH($A676, '{INDEX} Tour Pricing History'!$A:$A"&amp;", 0)
    ),
    """"
  )
)
"),"")</f>
        <v/>
      </c>
      <c r="N676" s="214" t="str">
        <f>IFERROR(__xludf.DUMMYFUNCTION("IF(
  $A676 = """",
  """",
  IFERROR(
    INDEX(
      FILTER(
        '{INDEX} Tour Pricing History'!$A:$ZZ,
        '{INDEX} Tour Pricing History'!$4:$4 = ""Current Reservation Fee""
      ),
      MATCH($A676, '{INDEX} Tour Pricing History'!$A:$A, 0)
"&amp;"    ),
    """"
  )
)
"),"")</f>
        <v/>
      </c>
      <c r="O676" s="216"/>
    </row>
    <row r="677">
      <c r="A677" s="216"/>
      <c r="B677" s="223"/>
      <c r="C677" s="216"/>
      <c r="D677" s="224"/>
      <c r="E677" s="225"/>
      <c r="F677" s="216"/>
      <c r="G677" s="226"/>
      <c r="H677" s="227"/>
      <c r="I677" s="226"/>
      <c r="J677" s="226"/>
      <c r="K677" s="213"/>
      <c r="L677" s="214" t="str">
        <f>IFERROR(__xludf.DUMMYFUNCTION("IF(
  $A677 = """",
  """",
  IFERROR(
    INDEX(
      FILTER(
        '{INDEX} Tour Pricing History'!$A:$ZZ,
        '{INDEX} Tour Pricing History'!$4:$4 = ""Current Original Tour Cost""
      ),
      MATCH($A677, '{INDEX} Tour Pricing History'!$A:$A, "&amp;"0)
    ),
    """"
  )
)
"),"")</f>
        <v/>
      </c>
      <c r="M677" s="215" t="str">
        <f>IFERROR(__xludf.DUMMYFUNCTION("IF(
  $A677 = """",
  """",
  IFERROR(
    INDEX(
      FILTER(
        '{INDEX} Tour Pricing History'!$A:$ZZ,
        '{INDEX} Tour Pricing History'!$4:$4 = ""Current Discounted Tour Cost""
      ),
      MATCH($A677, '{INDEX} Tour Pricing History'!$A:$A"&amp;", 0)
    ),
    """"
  )
)
"),"")</f>
        <v/>
      </c>
      <c r="N677" s="214" t="str">
        <f>IFERROR(__xludf.DUMMYFUNCTION("IF(
  $A677 = """",
  """",
  IFERROR(
    INDEX(
      FILTER(
        '{INDEX} Tour Pricing History'!$A:$ZZ,
        '{INDEX} Tour Pricing History'!$4:$4 = ""Current Reservation Fee""
      ),
      MATCH($A677, '{INDEX} Tour Pricing History'!$A:$A, 0)
"&amp;"    ),
    """"
  )
)
"),"")</f>
        <v/>
      </c>
      <c r="O677" s="216"/>
    </row>
    <row r="678">
      <c r="A678" s="216"/>
      <c r="B678" s="223"/>
      <c r="C678" s="216"/>
      <c r="D678" s="224"/>
      <c r="E678" s="225"/>
      <c r="F678" s="216"/>
      <c r="G678" s="226"/>
      <c r="H678" s="227"/>
      <c r="I678" s="226"/>
      <c r="J678" s="226"/>
      <c r="K678" s="213"/>
      <c r="L678" s="214" t="str">
        <f>IFERROR(__xludf.DUMMYFUNCTION("IF(
  $A678 = """",
  """",
  IFERROR(
    INDEX(
      FILTER(
        '{INDEX} Tour Pricing History'!$A:$ZZ,
        '{INDEX} Tour Pricing History'!$4:$4 = ""Current Original Tour Cost""
      ),
      MATCH($A678, '{INDEX} Tour Pricing History'!$A:$A, "&amp;"0)
    ),
    """"
  )
)
"),"")</f>
        <v/>
      </c>
      <c r="M678" s="215" t="str">
        <f>IFERROR(__xludf.DUMMYFUNCTION("IF(
  $A678 = """",
  """",
  IFERROR(
    INDEX(
      FILTER(
        '{INDEX} Tour Pricing History'!$A:$ZZ,
        '{INDEX} Tour Pricing History'!$4:$4 = ""Current Discounted Tour Cost""
      ),
      MATCH($A678, '{INDEX} Tour Pricing History'!$A:$A"&amp;", 0)
    ),
    """"
  )
)
"),"")</f>
        <v/>
      </c>
      <c r="N678" s="214" t="str">
        <f>IFERROR(__xludf.DUMMYFUNCTION("IF(
  $A678 = """",
  """",
  IFERROR(
    INDEX(
      FILTER(
        '{INDEX} Tour Pricing History'!$A:$ZZ,
        '{INDEX} Tour Pricing History'!$4:$4 = ""Current Reservation Fee""
      ),
      MATCH($A678, '{INDEX} Tour Pricing History'!$A:$A, 0)
"&amp;"    ),
    """"
  )
)
"),"")</f>
        <v/>
      </c>
      <c r="O678" s="216"/>
    </row>
    <row r="679">
      <c r="A679" s="216"/>
      <c r="B679" s="223"/>
      <c r="C679" s="216"/>
      <c r="D679" s="224"/>
      <c r="E679" s="225"/>
      <c r="F679" s="216"/>
      <c r="G679" s="226"/>
      <c r="H679" s="227"/>
      <c r="I679" s="226"/>
      <c r="J679" s="226"/>
      <c r="K679" s="213"/>
      <c r="L679" s="214" t="str">
        <f>IFERROR(__xludf.DUMMYFUNCTION("IF(
  $A679 = """",
  """",
  IFERROR(
    INDEX(
      FILTER(
        '{INDEX} Tour Pricing History'!$A:$ZZ,
        '{INDEX} Tour Pricing History'!$4:$4 = ""Current Original Tour Cost""
      ),
      MATCH($A679, '{INDEX} Tour Pricing History'!$A:$A, "&amp;"0)
    ),
    """"
  )
)
"),"")</f>
        <v/>
      </c>
      <c r="M679" s="215" t="str">
        <f>IFERROR(__xludf.DUMMYFUNCTION("IF(
  $A679 = """",
  """",
  IFERROR(
    INDEX(
      FILTER(
        '{INDEX} Tour Pricing History'!$A:$ZZ,
        '{INDEX} Tour Pricing History'!$4:$4 = ""Current Discounted Tour Cost""
      ),
      MATCH($A679, '{INDEX} Tour Pricing History'!$A:$A"&amp;", 0)
    ),
    """"
  )
)
"),"")</f>
        <v/>
      </c>
      <c r="N679" s="214" t="str">
        <f>IFERROR(__xludf.DUMMYFUNCTION("IF(
  $A679 = """",
  """",
  IFERROR(
    INDEX(
      FILTER(
        '{INDEX} Tour Pricing History'!$A:$ZZ,
        '{INDEX} Tour Pricing History'!$4:$4 = ""Current Reservation Fee""
      ),
      MATCH($A679, '{INDEX} Tour Pricing History'!$A:$A, 0)
"&amp;"    ),
    """"
  )
)
"),"")</f>
        <v/>
      </c>
      <c r="O679" s="216"/>
    </row>
    <row r="680">
      <c r="A680" s="216"/>
      <c r="B680" s="223"/>
      <c r="C680" s="216"/>
      <c r="D680" s="224"/>
      <c r="E680" s="225"/>
      <c r="F680" s="216"/>
      <c r="G680" s="226"/>
      <c r="H680" s="227"/>
      <c r="I680" s="226"/>
      <c r="J680" s="226"/>
      <c r="K680" s="213"/>
      <c r="L680" s="214" t="str">
        <f>IFERROR(__xludf.DUMMYFUNCTION("IF(
  $A680 = """",
  """",
  IFERROR(
    INDEX(
      FILTER(
        '{INDEX} Tour Pricing History'!$A:$ZZ,
        '{INDEX} Tour Pricing History'!$4:$4 = ""Current Original Tour Cost""
      ),
      MATCH($A680, '{INDEX} Tour Pricing History'!$A:$A, "&amp;"0)
    ),
    """"
  )
)
"),"")</f>
        <v/>
      </c>
      <c r="M680" s="215" t="str">
        <f>IFERROR(__xludf.DUMMYFUNCTION("IF(
  $A680 = """",
  """",
  IFERROR(
    INDEX(
      FILTER(
        '{INDEX} Tour Pricing History'!$A:$ZZ,
        '{INDEX} Tour Pricing History'!$4:$4 = ""Current Discounted Tour Cost""
      ),
      MATCH($A680, '{INDEX} Tour Pricing History'!$A:$A"&amp;", 0)
    ),
    """"
  )
)
"),"")</f>
        <v/>
      </c>
      <c r="N680" s="214" t="str">
        <f>IFERROR(__xludf.DUMMYFUNCTION("IF(
  $A680 = """",
  """",
  IFERROR(
    INDEX(
      FILTER(
        '{INDEX} Tour Pricing History'!$A:$ZZ,
        '{INDEX} Tour Pricing History'!$4:$4 = ""Current Reservation Fee""
      ),
      MATCH($A680, '{INDEX} Tour Pricing History'!$A:$A, 0)
"&amp;"    ),
    """"
  )
)
"),"")</f>
        <v/>
      </c>
      <c r="O680" s="216"/>
    </row>
    <row r="681">
      <c r="A681" s="216"/>
      <c r="B681" s="223"/>
      <c r="C681" s="216"/>
      <c r="D681" s="224"/>
      <c r="E681" s="225"/>
      <c r="F681" s="216"/>
      <c r="G681" s="226"/>
      <c r="H681" s="227"/>
      <c r="I681" s="226"/>
      <c r="J681" s="226"/>
      <c r="K681" s="213"/>
      <c r="L681" s="214" t="str">
        <f>IFERROR(__xludf.DUMMYFUNCTION("IF(
  $A681 = """",
  """",
  IFERROR(
    INDEX(
      FILTER(
        '{INDEX} Tour Pricing History'!$A:$ZZ,
        '{INDEX} Tour Pricing History'!$4:$4 = ""Current Original Tour Cost""
      ),
      MATCH($A681, '{INDEX} Tour Pricing History'!$A:$A, "&amp;"0)
    ),
    """"
  )
)
"),"")</f>
        <v/>
      </c>
      <c r="M681" s="215" t="str">
        <f>IFERROR(__xludf.DUMMYFUNCTION("IF(
  $A681 = """",
  """",
  IFERROR(
    INDEX(
      FILTER(
        '{INDEX} Tour Pricing History'!$A:$ZZ,
        '{INDEX} Tour Pricing History'!$4:$4 = ""Current Discounted Tour Cost""
      ),
      MATCH($A681, '{INDEX} Tour Pricing History'!$A:$A"&amp;", 0)
    ),
    """"
  )
)
"),"")</f>
        <v/>
      </c>
      <c r="N681" s="214" t="str">
        <f>IFERROR(__xludf.DUMMYFUNCTION("IF(
  $A681 = """",
  """",
  IFERROR(
    INDEX(
      FILTER(
        '{INDEX} Tour Pricing History'!$A:$ZZ,
        '{INDEX} Tour Pricing History'!$4:$4 = ""Current Reservation Fee""
      ),
      MATCH($A681, '{INDEX} Tour Pricing History'!$A:$A, 0)
"&amp;"    ),
    """"
  )
)
"),"")</f>
        <v/>
      </c>
      <c r="O681" s="216"/>
    </row>
    <row r="682">
      <c r="A682" s="216"/>
      <c r="B682" s="223"/>
      <c r="C682" s="216"/>
      <c r="D682" s="224"/>
      <c r="E682" s="225"/>
      <c r="F682" s="216"/>
      <c r="G682" s="226"/>
      <c r="H682" s="227"/>
      <c r="I682" s="226"/>
      <c r="J682" s="226"/>
      <c r="K682" s="213"/>
      <c r="L682" s="214" t="str">
        <f>IFERROR(__xludf.DUMMYFUNCTION("IF(
  $A682 = """",
  """",
  IFERROR(
    INDEX(
      FILTER(
        '{INDEX} Tour Pricing History'!$A:$ZZ,
        '{INDEX} Tour Pricing History'!$4:$4 = ""Current Original Tour Cost""
      ),
      MATCH($A682, '{INDEX} Tour Pricing History'!$A:$A, "&amp;"0)
    ),
    """"
  )
)
"),"")</f>
        <v/>
      </c>
      <c r="M682" s="215" t="str">
        <f>IFERROR(__xludf.DUMMYFUNCTION("IF(
  $A682 = """",
  """",
  IFERROR(
    INDEX(
      FILTER(
        '{INDEX} Tour Pricing History'!$A:$ZZ,
        '{INDEX} Tour Pricing History'!$4:$4 = ""Current Discounted Tour Cost""
      ),
      MATCH($A682, '{INDEX} Tour Pricing History'!$A:$A"&amp;", 0)
    ),
    """"
  )
)
"),"")</f>
        <v/>
      </c>
      <c r="N682" s="214" t="str">
        <f>IFERROR(__xludf.DUMMYFUNCTION("IF(
  $A682 = """",
  """",
  IFERROR(
    INDEX(
      FILTER(
        '{INDEX} Tour Pricing History'!$A:$ZZ,
        '{INDEX} Tour Pricing History'!$4:$4 = ""Current Reservation Fee""
      ),
      MATCH($A682, '{INDEX} Tour Pricing History'!$A:$A, 0)
"&amp;"    ),
    """"
  )
)
"),"")</f>
        <v/>
      </c>
      <c r="O682" s="216"/>
    </row>
    <row r="683">
      <c r="A683" s="216"/>
      <c r="B683" s="223"/>
      <c r="C683" s="216"/>
      <c r="D683" s="224"/>
      <c r="E683" s="225"/>
      <c r="F683" s="216"/>
      <c r="G683" s="226"/>
      <c r="H683" s="227"/>
      <c r="I683" s="226"/>
      <c r="J683" s="226"/>
      <c r="K683" s="213"/>
      <c r="L683" s="214" t="str">
        <f>IFERROR(__xludf.DUMMYFUNCTION("IF(
  $A683 = """",
  """",
  IFERROR(
    INDEX(
      FILTER(
        '{INDEX} Tour Pricing History'!$A:$ZZ,
        '{INDEX} Tour Pricing History'!$4:$4 = ""Current Original Tour Cost""
      ),
      MATCH($A683, '{INDEX} Tour Pricing History'!$A:$A, "&amp;"0)
    ),
    """"
  )
)
"),"")</f>
        <v/>
      </c>
      <c r="M683" s="215" t="str">
        <f>IFERROR(__xludf.DUMMYFUNCTION("IF(
  $A683 = """",
  """",
  IFERROR(
    INDEX(
      FILTER(
        '{INDEX} Tour Pricing History'!$A:$ZZ,
        '{INDEX} Tour Pricing History'!$4:$4 = ""Current Discounted Tour Cost""
      ),
      MATCH($A683, '{INDEX} Tour Pricing History'!$A:$A"&amp;", 0)
    ),
    """"
  )
)
"),"")</f>
        <v/>
      </c>
      <c r="N683" s="214" t="str">
        <f>IFERROR(__xludf.DUMMYFUNCTION("IF(
  $A683 = """",
  """",
  IFERROR(
    INDEX(
      FILTER(
        '{INDEX} Tour Pricing History'!$A:$ZZ,
        '{INDEX} Tour Pricing History'!$4:$4 = ""Current Reservation Fee""
      ),
      MATCH($A683, '{INDEX} Tour Pricing History'!$A:$A, 0)
"&amp;"    ),
    """"
  )
)
"),"")</f>
        <v/>
      </c>
      <c r="O683" s="216"/>
    </row>
    <row r="684">
      <c r="A684" s="216"/>
      <c r="B684" s="223"/>
      <c r="C684" s="216"/>
      <c r="D684" s="224"/>
      <c r="E684" s="225"/>
      <c r="F684" s="216"/>
      <c r="G684" s="226"/>
      <c r="H684" s="227"/>
      <c r="I684" s="226"/>
      <c r="J684" s="226"/>
      <c r="K684" s="213"/>
      <c r="L684" s="214" t="str">
        <f>IFERROR(__xludf.DUMMYFUNCTION("IF(
  $A684 = """",
  """",
  IFERROR(
    INDEX(
      FILTER(
        '{INDEX} Tour Pricing History'!$A:$ZZ,
        '{INDEX} Tour Pricing History'!$4:$4 = ""Current Original Tour Cost""
      ),
      MATCH($A684, '{INDEX} Tour Pricing History'!$A:$A, "&amp;"0)
    ),
    """"
  )
)
"),"")</f>
        <v/>
      </c>
      <c r="M684" s="215" t="str">
        <f>IFERROR(__xludf.DUMMYFUNCTION("IF(
  $A684 = """",
  """",
  IFERROR(
    INDEX(
      FILTER(
        '{INDEX} Tour Pricing History'!$A:$ZZ,
        '{INDEX} Tour Pricing History'!$4:$4 = ""Current Discounted Tour Cost""
      ),
      MATCH($A684, '{INDEX} Tour Pricing History'!$A:$A"&amp;", 0)
    ),
    """"
  )
)
"),"")</f>
        <v/>
      </c>
      <c r="N684" s="214" t="str">
        <f>IFERROR(__xludf.DUMMYFUNCTION("IF(
  $A684 = """",
  """",
  IFERROR(
    INDEX(
      FILTER(
        '{INDEX} Tour Pricing History'!$A:$ZZ,
        '{INDEX} Tour Pricing History'!$4:$4 = ""Current Reservation Fee""
      ),
      MATCH($A684, '{INDEX} Tour Pricing History'!$A:$A, 0)
"&amp;"    ),
    """"
  )
)
"),"")</f>
        <v/>
      </c>
      <c r="O684" s="216"/>
    </row>
    <row r="685">
      <c r="A685" s="216"/>
      <c r="B685" s="223"/>
      <c r="C685" s="216"/>
      <c r="D685" s="224"/>
      <c r="E685" s="225"/>
      <c r="F685" s="216"/>
      <c r="G685" s="226"/>
      <c r="H685" s="227"/>
      <c r="I685" s="226"/>
      <c r="J685" s="226"/>
      <c r="K685" s="213"/>
      <c r="L685" s="214" t="str">
        <f>IFERROR(__xludf.DUMMYFUNCTION("IF(
  $A685 = """",
  """",
  IFERROR(
    INDEX(
      FILTER(
        '{INDEX} Tour Pricing History'!$A:$ZZ,
        '{INDEX} Tour Pricing History'!$4:$4 = ""Current Original Tour Cost""
      ),
      MATCH($A685, '{INDEX} Tour Pricing History'!$A:$A, "&amp;"0)
    ),
    """"
  )
)
"),"")</f>
        <v/>
      </c>
      <c r="M685" s="215" t="str">
        <f>IFERROR(__xludf.DUMMYFUNCTION("IF(
  $A685 = """",
  """",
  IFERROR(
    INDEX(
      FILTER(
        '{INDEX} Tour Pricing History'!$A:$ZZ,
        '{INDEX} Tour Pricing History'!$4:$4 = ""Current Discounted Tour Cost""
      ),
      MATCH($A685, '{INDEX} Tour Pricing History'!$A:$A"&amp;", 0)
    ),
    """"
  )
)
"),"")</f>
        <v/>
      </c>
      <c r="N685" s="214" t="str">
        <f>IFERROR(__xludf.DUMMYFUNCTION("IF(
  $A685 = """",
  """",
  IFERROR(
    INDEX(
      FILTER(
        '{INDEX} Tour Pricing History'!$A:$ZZ,
        '{INDEX} Tour Pricing History'!$4:$4 = ""Current Reservation Fee""
      ),
      MATCH($A685, '{INDEX} Tour Pricing History'!$A:$A, 0)
"&amp;"    ),
    """"
  )
)
"),"")</f>
        <v/>
      </c>
      <c r="O685" s="216"/>
    </row>
    <row r="686">
      <c r="A686" s="216"/>
      <c r="B686" s="223"/>
      <c r="C686" s="216"/>
      <c r="D686" s="224"/>
      <c r="E686" s="225"/>
      <c r="F686" s="216"/>
      <c r="G686" s="226"/>
      <c r="H686" s="227"/>
      <c r="I686" s="226"/>
      <c r="J686" s="226"/>
      <c r="K686" s="213"/>
      <c r="L686" s="214" t="str">
        <f>IFERROR(__xludf.DUMMYFUNCTION("IF(
  $A686 = """",
  """",
  IFERROR(
    INDEX(
      FILTER(
        '{INDEX} Tour Pricing History'!$A:$ZZ,
        '{INDEX} Tour Pricing History'!$4:$4 = ""Current Original Tour Cost""
      ),
      MATCH($A686, '{INDEX} Tour Pricing History'!$A:$A, "&amp;"0)
    ),
    """"
  )
)
"),"")</f>
        <v/>
      </c>
      <c r="M686" s="215" t="str">
        <f>IFERROR(__xludf.DUMMYFUNCTION("IF(
  $A686 = """",
  """",
  IFERROR(
    INDEX(
      FILTER(
        '{INDEX} Tour Pricing History'!$A:$ZZ,
        '{INDEX} Tour Pricing History'!$4:$4 = ""Current Discounted Tour Cost""
      ),
      MATCH($A686, '{INDEX} Tour Pricing History'!$A:$A"&amp;", 0)
    ),
    """"
  )
)
"),"")</f>
        <v/>
      </c>
      <c r="N686" s="214" t="str">
        <f>IFERROR(__xludf.DUMMYFUNCTION("IF(
  $A686 = """",
  """",
  IFERROR(
    INDEX(
      FILTER(
        '{INDEX} Tour Pricing History'!$A:$ZZ,
        '{INDEX} Tour Pricing History'!$4:$4 = ""Current Reservation Fee""
      ),
      MATCH($A686, '{INDEX} Tour Pricing History'!$A:$A, 0)
"&amp;"    ),
    """"
  )
)
"),"")</f>
        <v/>
      </c>
      <c r="O686" s="216"/>
    </row>
    <row r="687">
      <c r="A687" s="216"/>
      <c r="B687" s="223"/>
      <c r="C687" s="216"/>
      <c r="D687" s="224"/>
      <c r="E687" s="225"/>
      <c r="F687" s="216"/>
      <c r="G687" s="226"/>
      <c r="H687" s="227"/>
      <c r="I687" s="226"/>
      <c r="J687" s="226"/>
      <c r="K687" s="213"/>
      <c r="L687" s="214" t="str">
        <f>IFERROR(__xludf.DUMMYFUNCTION("IF(
  $A687 = """",
  """",
  IFERROR(
    INDEX(
      FILTER(
        '{INDEX} Tour Pricing History'!$A:$ZZ,
        '{INDEX} Tour Pricing History'!$4:$4 = ""Current Original Tour Cost""
      ),
      MATCH($A687, '{INDEX} Tour Pricing History'!$A:$A, "&amp;"0)
    ),
    """"
  )
)
"),"")</f>
        <v/>
      </c>
      <c r="M687" s="215" t="str">
        <f>IFERROR(__xludf.DUMMYFUNCTION("IF(
  $A687 = """",
  """",
  IFERROR(
    INDEX(
      FILTER(
        '{INDEX} Tour Pricing History'!$A:$ZZ,
        '{INDEX} Tour Pricing History'!$4:$4 = ""Current Discounted Tour Cost""
      ),
      MATCH($A687, '{INDEX} Tour Pricing History'!$A:$A"&amp;", 0)
    ),
    """"
  )
)
"),"")</f>
        <v/>
      </c>
      <c r="N687" s="214" t="str">
        <f>IFERROR(__xludf.DUMMYFUNCTION("IF(
  $A687 = """",
  """",
  IFERROR(
    INDEX(
      FILTER(
        '{INDEX} Tour Pricing History'!$A:$ZZ,
        '{INDEX} Tour Pricing History'!$4:$4 = ""Current Reservation Fee""
      ),
      MATCH($A687, '{INDEX} Tour Pricing History'!$A:$A, 0)
"&amp;"    ),
    """"
  )
)
"),"")</f>
        <v/>
      </c>
      <c r="O687" s="216"/>
    </row>
    <row r="688">
      <c r="A688" s="216"/>
      <c r="B688" s="223"/>
      <c r="C688" s="216"/>
      <c r="D688" s="224"/>
      <c r="E688" s="225"/>
      <c r="F688" s="216"/>
      <c r="G688" s="226"/>
      <c r="H688" s="227"/>
      <c r="I688" s="226"/>
      <c r="J688" s="226"/>
      <c r="K688" s="213"/>
      <c r="L688" s="214" t="str">
        <f>IFERROR(__xludf.DUMMYFUNCTION("IF(
  $A688 = """",
  """",
  IFERROR(
    INDEX(
      FILTER(
        '{INDEX} Tour Pricing History'!$A:$ZZ,
        '{INDEX} Tour Pricing History'!$4:$4 = ""Current Original Tour Cost""
      ),
      MATCH($A688, '{INDEX} Tour Pricing History'!$A:$A, "&amp;"0)
    ),
    """"
  )
)
"),"")</f>
        <v/>
      </c>
      <c r="M688" s="215" t="str">
        <f>IFERROR(__xludf.DUMMYFUNCTION("IF(
  $A688 = """",
  """",
  IFERROR(
    INDEX(
      FILTER(
        '{INDEX} Tour Pricing History'!$A:$ZZ,
        '{INDEX} Tour Pricing History'!$4:$4 = ""Current Discounted Tour Cost""
      ),
      MATCH($A688, '{INDEX} Tour Pricing History'!$A:$A"&amp;", 0)
    ),
    """"
  )
)
"),"")</f>
        <v/>
      </c>
      <c r="N688" s="214" t="str">
        <f>IFERROR(__xludf.DUMMYFUNCTION("IF(
  $A688 = """",
  """",
  IFERROR(
    INDEX(
      FILTER(
        '{INDEX} Tour Pricing History'!$A:$ZZ,
        '{INDEX} Tour Pricing History'!$4:$4 = ""Current Reservation Fee""
      ),
      MATCH($A688, '{INDEX} Tour Pricing History'!$A:$A, 0)
"&amp;"    ),
    """"
  )
)
"),"")</f>
        <v/>
      </c>
      <c r="O688" s="216"/>
    </row>
    <row r="689">
      <c r="A689" s="216"/>
      <c r="B689" s="223"/>
      <c r="C689" s="216"/>
      <c r="D689" s="224"/>
      <c r="E689" s="225"/>
      <c r="F689" s="216"/>
      <c r="G689" s="226"/>
      <c r="H689" s="227"/>
      <c r="I689" s="226"/>
      <c r="J689" s="226"/>
      <c r="K689" s="213"/>
      <c r="L689" s="214" t="str">
        <f>IFERROR(__xludf.DUMMYFUNCTION("IF(
  $A689 = """",
  """",
  IFERROR(
    INDEX(
      FILTER(
        '{INDEX} Tour Pricing History'!$A:$ZZ,
        '{INDEX} Tour Pricing History'!$4:$4 = ""Current Original Tour Cost""
      ),
      MATCH($A689, '{INDEX} Tour Pricing History'!$A:$A, "&amp;"0)
    ),
    """"
  )
)
"),"")</f>
        <v/>
      </c>
      <c r="M689" s="215" t="str">
        <f>IFERROR(__xludf.DUMMYFUNCTION("IF(
  $A689 = """",
  """",
  IFERROR(
    INDEX(
      FILTER(
        '{INDEX} Tour Pricing History'!$A:$ZZ,
        '{INDEX} Tour Pricing History'!$4:$4 = ""Current Discounted Tour Cost""
      ),
      MATCH($A689, '{INDEX} Tour Pricing History'!$A:$A"&amp;", 0)
    ),
    """"
  )
)
"),"")</f>
        <v/>
      </c>
      <c r="N689" s="214" t="str">
        <f>IFERROR(__xludf.DUMMYFUNCTION("IF(
  $A689 = """",
  """",
  IFERROR(
    INDEX(
      FILTER(
        '{INDEX} Tour Pricing History'!$A:$ZZ,
        '{INDEX} Tour Pricing History'!$4:$4 = ""Current Reservation Fee""
      ),
      MATCH($A689, '{INDEX} Tour Pricing History'!$A:$A, 0)
"&amp;"    ),
    """"
  )
)
"),"")</f>
        <v/>
      </c>
      <c r="O689" s="216"/>
    </row>
    <row r="690">
      <c r="A690" s="216"/>
      <c r="B690" s="223"/>
      <c r="C690" s="216"/>
      <c r="D690" s="224"/>
      <c r="E690" s="225"/>
      <c r="F690" s="216"/>
      <c r="G690" s="226"/>
      <c r="H690" s="227"/>
      <c r="I690" s="226"/>
      <c r="J690" s="226"/>
      <c r="K690" s="213"/>
      <c r="L690" s="214" t="str">
        <f>IFERROR(__xludf.DUMMYFUNCTION("IF(
  $A690 = """",
  """",
  IFERROR(
    INDEX(
      FILTER(
        '{INDEX} Tour Pricing History'!$A:$ZZ,
        '{INDEX} Tour Pricing History'!$4:$4 = ""Current Original Tour Cost""
      ),
      MATCH($A690, '{INDEX} Tour Pricing History'!$A:$A, "&amp;"0)
    ),
    """"
  )
)
"),"")</f>
        <v/>
      </c>
      <c r="M690" s="215" t="str">
        <f>IFERROR(__xludf.DUMMYFUNCTION("IF(
  $A690 = """",
  """",
  IFERROR(
    INDEX(
      FILTER(
        '{INDEX} Tour Pricing History'!$A:$ZZ,
        '{INDEX} Tour Pricing History'!$4:$4 = ""Current Discounted Tour Cost""
      ),
      MATCH($A690, '{INDEX} Tour Pricing History'!$A:$A"&amp;", 0)
    ),
    """"
  )
)
"),"")</f>
        <v/>
      </c>
      <c r="N690" s="214" t="str">
        <f>IFERROR(__xludf.DUMMYFUNCTION("IF(
  $A690 = """",
  """",
  IFERROR(
    INDEX(
      FILTER(
        '{INDEX} Tour Pricing History'!$A:$ZZ,
        '{INDEX} Tour Pricing History'!$4:$4 = ""Current Reservation Fee""
      ),
      MATCH($A690, '{INDEX} Tour Pricing History'!$A:$A, 0)
"&amp;"    ),
    """"
  )
)
"),"")</f>
        <v/>
      </c>
      <c r="O690" s="216"/>
    </row>
    <row r="691">
      <c r="A691" s="216"/>
      <c r="B691" s="223"/>
      <c r="C691" s="216"/>
      <c r="D691" s="224"/>
      <c r="E691" s="225"/>
      <c r="F691" s="216"/>
      <c r="G691" s="226"/>
      <c r="H691" s="227"/>
      <c r="I691" s="226"/>
      <c r="J691" s="226"/>
      <c r="K691" s="213"/>
      <c r="L691" s="214" t="str">
        <f>IFERROR(__xludf.DUMMYFUNCTION("IF(
  $A691 = """",
  """",
  IFERROR(
    INDEX(
      FILTER(
        '{INDEX} Tour Pricing History'!$A:$ZZ,
        '{INDEX} Tour Pricing History'!$4:$4 = ""Current Original Tour Cost""
      ),
      MATCH($A691, '{INDEX} Tour Pricing History'!$A:$A, "&amp;"0)
    ),
    """"
  )
)
"),"")</f>
        <v/>
      </c>
      <c r="M691" s="215" t="str">
        <f>IFERROR(__xludf.DUMMYFUNCTION("IF(
  $A691 = """",
  """",
  IFERROR(
    INDEX(
      FILTER(
        '{INDEX} Tour Pricing History'!$A:$ZZ,
        '{INDEX} Tour Pricing History'!$4:$4 = ""Current Discounted Tour Cost""
      ),
      MATCH($A691, '{INDEX} Tour Pricing History'!$A:$A"&amp;", 0)
    ),
    """"
  )
)
"),"")</f>
        <v/>
      </c>
      <c r="N691" s="214" t="str">
        <f>IFERROR(__xludf.DUMMYFUNCTION("IF(
  $A691 = """",
  """",
  IFERROR(
    INDEX(
      FILTER(
        '{INDEX} Tour Pricing History'!$A:$ZZ,
        '{INDEX} Tour Pricing History'!$4:$4 = ""Current Reservation Fee""
      ),
      MATCH($A691, '{INDEX} Tour Pricing History'!$A:$A, 0)
"&amp;"    ),
    """"
  )
)
"),"")</f>
        <v/>
      </c>
      <c r="O691" s="216"/>
    </row>
    <row r="692">
      <c r="A692" s="216"/>
      <c r="B692" s="223"/>
      <c r="C692" s="216"/>
      <c r="D692" s="224"/>
      <c r="E692" s="225"/>
      <c r="F692" s="216"/>
      <c r="G692" s="226"/>
      <c r="H692" s="227"/>
      <c r="I692" s="226"/>
      <c r="J692" s="226"/>
      <c r="K692" s="213"/>
      <c r="L692" s="214" t="str">
        <f>IFERROR(__xludf.DUMMYFUNCTION("IF(
  $A692 = """",
  """",
  IFERROR(
    INDEX(
      FILTER(
        '{INDEX} Tour Pricing History'!$A:$ZZ,
        '{INDEX} Tour Pricing History'!$4:$4 = ""Current Original Tour Cost""
      ),
      MATCH($A692, '{INDEX} Tour Pricing History'!$A:$A, "&amp;"0)
    ),
    """"
  )
)
"),"")</f>
        <v/>
      </c>
      <c r="M692" s="215" t="str">
        <f>IFERROR(__xludf.DUMMYFUNCTION("IF(
  $A692 = """",
  """",
  IFERROR(
    INDEX(
      FILTER(
        '{INDEX} Tour Pricing History'!$A:$ZZ,
        '{INDEX} Tour Pricing History'!$4:$4 = ""Current Discounted Tour Cost""
      ),
      MATCH($A692, '{INDEX} Tour Pricing History'!$A:$A"&amp;", 0)
    ),
    """"
  )
)
"),"")</f>
        <v/>
      </c>
      <c r="N692" s="214" t="str">
        <f>IFERROR(__xludf.DUMMYFUNCTION("IF(
  $A692 = """",
  """",
  IFERROR(
    INDEX(
      FILTER(
        '{INDEX} Tour Pricing History'!$A:$ZZ,
        '{INDEX} Tour Pricing History'!$4:$4 = ""Current Reservation Fee""
      ),
      MATCH($A692, '{INDEX} Tour Pricing History'!$A:$A, 0)
"&amp;"    ),
    """"
  )
)
"),"")</f>
        <v/>
      </c>
      <c r="O692" s="216"/>
    </row>
    <row r="693">
      <c r="A693" s="216"/>
      <c r="B693" s="223"/>
      <c r="C693" s="216"/>
      <c r="D693" s="224"/>
      <c r="E693" s="225"/>
      <c r="F693" s="216"/>
      <c r="G693" s="226"/>
      <c r="H693" s="227"/>
      <c r="I693" s="226"/>
      <c r="J693" s="226"/>
      <c r="K693" s="213"/>
      <c r="L693" s="214" t="str">
        <f>IFERROR(__xludf.DUMMYFUNCTION("IF(
  $A693 = """",
  """",
  IFERROR(
    INDEX(
      FILTER(
        '{INDEX} Tour Pricing History'!$A:$ZZ,
        '{INDEX} Tour Pricing History'!$4:$4 = ""Current Original Tour Cost""
      ),
      MATCH($A693, '{INDEX} Tour Pricing History'!$A:$A, "&amp;"0)
    ),
    """"
  )
)
"),"")</f>
        <v/>
      </c>
      <c r="M693" s="215" t="str">
        <f>IFERROR(__xludf.DUMMYFUNCTION("IF(
  $A693 = """",
  """",
  IFERROR(
    INDEX(
      FILTER(
        '{INDEX} Tour Pricing History'!$A:$ZZ,
        '{INDEX} Tour Pricing History'!$4:$4 = ""Current Discounted Tour Cost""
      ),
      MATCH($A693, '{INDEX} Tour Pricing History'!$A:$A"&amp;", 0)
    ),
    """"
  )
)
"),"")</f>
        <v/>
      </c>
      <c r="N693" s="214" t="str">
        <f>IFERROR(__xludf.DUMMYFUNCTION("IF(
  $A693 = """",
  """",
  IFERROR(
    INDEX(
      FILTER(
        '{INDEX} Tour Pricing History'!$A:$ZZ,
        '{INDEX} Tour Pricing History'!$4:$4 = ""Current Reservation Fee""
      ),
      MATCH($A693, '{INDEX} Tour Pricing History'!$A:$A, 0)
"&amp;"    ),
    """"
  )
)
"),"")</f>
        <v/>
      </c>
      <c r="O693" s="216"/>
    </row>
    <row r="694">
      <c r="A694" s="216"/>
      <c r="B694" s="223"/>
      <c r="C694" s="216"/>
      <c r="D694" s="224"/>
      <c r="E694" s="225"/>
      <c r="F694" s="216"/>
      <c r="G694" s="226"/>
      <c r="H694" s="227"/>
      <c r="I694" s="226"/>
      <c r="J694" s="226"/>
      <c r="K694" s="213"/>
      <c r="L694" s="214" t="str">
        <f>IFERROR(__xludf.DUMMYFUNCTION("IF(
  $A694 = """",
  """",
  IFERROR(
    INDEX(
      FILTER(
        '{INDEX} Tour Pricing History'!$A:$ZZ,
        '{INDEX} Tour Pricing History'!$4:$4 = ""Current Original Tour Cost""
      ),
      MATCH($A694, '{INDEX} Tour Pricing History'!$A:$A, "&amp;"0)
    ),
    """"
  )
)
"),"")</f>
        <v/>
      </c>
      <c r="M694" s="215" t="str">
        <f>IFERROR(__xludf.DUMMYFUNCTION("IF(
  $A694 = """",
  """",
  IFERROR(
    INDEX(
      FILTER(
        '{INDEX} Tour Pricing History'!$A:$ZZ,
        '{INDEX} Tour Pricing History'!$4:$4 = ""Current Discounted Tour Cost""
      ),
      MATCH($A694, '{INDEX} Tour Pricing History'!$A:$A"&amp;", 0)
    ),
    """"
  )
)
"),"")</f>
        <v/>
      </c>
      <c r="N694" s="214" t="str">
        <f>IFERROR(__xludf.DUMMYFUNCTION("IF(
  $A694 = """",
  """",
  IFERROR(
    INDEX(
      FILTER(
        '{INDEX} Tour Pricing History'!$A:$ZZ,
        '{INDEX} Tour Pricing History'!$4:$4 = ""Current Reservation Fee""
      ),
      MATCH($A694, '{INDEX} Tour Pricing History'!$A:$A, 0)
"&amp;"    ),
    """"
  )
)
"),"")</f>
        <v/>
      </c>
      <c r="O694" s="216"/>
    </row>
    <row r="695">
      <c r="A695" s="216"/>
      <c r="B695" s="223"/>
      <c r="C695" s="216"/>
      <c r="D695" s="224"/>
      <c r="E695" s="225"/>
      <c r="F695" s="216"/>
      <c r="G695" s="226"/>
      <c r="H695" s="227"/>
      <c r="I695" s="226"/>
      <c r="J695" s="226"/>
      <c r="K695" s="213"/>
      <c r="L695" s="214" t="str">
        <f>IFERROR(__xludf.DUMMYFUNCTION("IF(
  $A695 = """",
  """",
  IFERROR(
    INDEX(
      FILTER(
        '{INDEX} Tour Pricing History'!$A:$ZZ,
        '{INDEX} Tour Pricing History'!$4:$4 = ""Current Original Tour Cost""
      ),
      MATCH($A695, '{INDEX} Tour Pricing History'!$A:$A, "&amp;"0)
    ),
    """"
  )
)
"),"")</f>
        <v/>
      </c>
      <c r="M695" s="215" t="str">
        <f>IFERROR(__xludf.DUMMYFUNCTION("IF(
  $A695 = """",
  """",
  IFERROR(
    INDEX(
      FILTER(
        '{INDEX} Tour Pricing History'!$A:$ZZ,
        '{INDEX} Tour Pricing History'!$4:$4 = ""Current Discounted Tour Cost""
      ),
      MATCH($A695, '{INDEX} Tour Pricing History'!$A:$A"&amp;", 0)
    ),
    """"
  )
)
"),"")</f>
        <v/>
      </c>
      <c r="N695" s="214" t="str">
        <f>IFERROR(__xludf.DUMMYFUNCTION("IF(
  $A695 = """",
  """",
  IFERROR(
    INDEX(
      FILTER(
        '{INDEX} Tour Pricing History'!$A:$ZZ,
        '{INDEX} Tour Pricing History'!$4:$4 = ""Current Reservation Fee""
      ),
      MATCH($A695, '{INDEX} Tour Pricing History'!$A:$A, 0)
"&amp;"    ),
    """"
  )
)
"),"")</f>
        <v/>
      </c>
      <c r="O695" s="216"/>
    </row>
    <row r="696">
      <c r="A696" s="216"/>
      <c r="B696" s="223"/>
      <c r="C696" s="216"/>
      <c r="D696" s="224"/>
      <c r="E696" s="225"/>
      <c r="F696" s="216"/>
      <c r="G696" s="226"/>
      <c r="H696" s="227"/>
      <c r="I696" s="226"/>
      <c r="J696" s="226"/>
      <c r="K696" s="213"/>
      <c r="L696" s="214" t="str">
        <f>IFERROR(__xludf.DUMMYFUNCTION("IF(
  $A696 = """",
  """",
  IFERROR(
    INDEX(
      FILTER(
        '{INDEX} Tour Pricing History'!$A:$ZZ,
        '{INDEX} Tour Pricing History'!$4:$4 = ""Current Original Tour Cost""
      ),
      MATCH($A696, '{INDEX} Tour Pricing History'!$A:$A, "&amp;"0)
    ),
    """"
  )
)
"),"")</f>
        <v/>
      </c>
      <c r="M696" s="215" t="str">
        <f>IFERROR(__xludf.DUMMYFUNCTION("IF(
  $A696 = """",
  """",
  IFERROR(
    INDEX(
      FILTER(
        '{INDEX} Tour Pricing History'!$A:$ZZ,
        '{INDEX} Tour Pricing History'!$4:$4 = ""Current Discounted Tour Cost""
      ),
      MATCH($A696, '{INDEX} Tour Pricing History'!$A:$A"&amp;", 0)
    ),
    """"
  )
)
"),"")</f>
        <v/>
      </c>
      <c r="N696" s="214" t="str">
        <f>IFERROR(__xludf.DUMMYFUNCTION("IF(
  $A696 = """",
  """",
  IFERROR(
    INDEX(
      FILTER(
        '{INDEX} Tour Pricing History'!$A:$ZZ,
        '{INDEX} Tour Pricing History'!$4:$4 = ""Current Reservation Fee""
      ),
      MATCH($A696, '{INDEX} Tour Pricing History'!$A:$A, 0)
"&amp;"    ),
    """"
  )
)
"),"")</f>
        <v/>
      </c>
      <c r="O696" s="216"/>
    </row>
    <row r="697">
      <c r="A697" s="216"/>
      <c r="B697" s="223"/>
      <c r="C697" s="216"/>
      <c r="D697" s="224"/>
      <c r="E697" s="225"/>
      <c r="F697" s="216"/>
      <c r="G697" s="226"/>
      <c r="H697" s="227"/>
      <c r="I697" s="226"/>
      <c r="J697" s="226"/>
      <c r="K697" s="213"/>
      <c r="L697" s="214" t="str">
        <f>IFERROR(__xludf.DUMMYFUNCTION("IF(
  $A697 = """",
  """",
  IFERROR(
    INDEX(
      FILTER(
        '{INDEX} Tour Pricing History'!$A:$ZZ,
        '{INDEX} Tour Pricing History'!$4:$4 = ""Current Original Tour Cost""
      ),
      MATCH($A697, '{INDEX} Tour Pricing History'!$A:$A, "&amp;"0)
    ),
    """"
  )
)
"),"")</f>
        <v/>
      </c>
      <c r="M697" s="215" t="str">
        <f>IFERROR(__xludf.DUMMYFUNCTION("IF(
  $A697 = """",
  """",
  IFERROR(
    INDEX(
      FILTER(
        '{INDEX} Tour Pricing History'!$A:$ZZ,
        '{INDEX} Tour Pricing History'!$4:$4 = ""Current Discounted Tour Cost""
      ),
      MATCH($A697, '{INDEX} Tour Pricing History'!$A:$A"&amp;", 0)
    ),
    """"
  )
)
"),"")</f>
        <v/>
      </c>
      <c r="N697" s="214" t="str">
        <f>IFERROR(__xludf.DUMMYFUNCTION("IF(
  $A697 = """",
  """",
  IFERROR(
    INDEX(
      FILTER(
        '{INDEX} Tour Pricing History'!$A:$ZZ,
        '{INDEX} Tour Pricing History'!$4:$4 = ""Current Reservation Fee""
      ),
      MATCH($A697, '{INDEX} Tour Pricing History'!$A:$A, 0)
"&amp;"    ),
    """"
  )
)
"),"")</f>
        <v/>
      </c>
      <c r="O697" s="216"/>
    </row>
    <row r="698">
      <c r="A698" s="216"/>
      <c r="B698" s="223"/>
      <c r="C698" s="216"/>
      <c r="D698" s="224"/>
      <c r="E698" s="225"/>
      <c r="F698" s="216"/>
      <c r="G698" s="226"/>
      <c r="H698" s="227"/>
      <c r="I698" s="226"/>
      <c r="J698" s="226"/>
      <c r="K698" s="213"/>
      <c r="L698" s="214" t="str">
        <f>IFERROR(__xludf.DUMMYFUNCTION("IF(
  $A698 = """",
  """",
  IFERROR(
    INDEX(
      FILTER(
        '{INDEX} Tour Pricing History'!$A:$ZZ,
        '{INDEX} Tour Pricing History'!$4:$4 = ""Current Original Tour Cost""
      ),
      MATCH($A698, '{INDEX} Tour Pricing History'!$A:$A, "&amp;"0)
    ),
    """"
  )
)
"),"")</f>
        <v/>
      </c>
      <c r="M698" s="215" t="str">
        <f>IFERROR(__xludf.DUMMYFUNCTION("IF(
  $A698 = """",
  """",
  IFERROR(
    INDEX(
      FILTER(
        '{INDEX} Tour Pricing History'!$A:$ZZ,
        '{INDEX} Tour Pricing History'!$4:$4 = ""Current Discounted Tour Cost""
      ),
      MATCH($A698, '{INDEX} Tour Pricing History'!$A:$A"&amp;", 0)
    ),
    """"
  )
)
"),"")</f>
        <v/>
      </c>
      <c r="N698" s="214" t="str">
        <f>IFERROR(__xludf.DUMMYFUNCTION("IF(
  $A698 = """",
  """",
  IFERROR(
    INDEX(
      FILTER(
        '{INDEX} Tour Pricing History'!$A:$ZZ,
        '{INDEX} Tour Pricing History'!$4:$4 = ""Current Reservation Fee""
      ),
      MATCH($A698, '{INDEX} Tour Pricing History'!$A:$A, 0)
"&amp;"    ),
    """"
  )
)
"),"")</f>
        <v/>
      </c>
      <c r="O698" s="216"/>
    </row>
    <row r="699">
      <c r="A699" s="216"/>
      <c r="B699" s="223"/>
      <c r="C699" s="216"/>
      <c r="D699" s="224"/>
      <c r="E699" s="225"/>
      <c r="F699" s="216"/>
      <c r="G699" s="226"/>
      <c r="H699" s="227"/>
      <c r="I699" s="226"/>
      <c r="J699" s="226"/>
      <c r="K699" s="213"/>
      <c r="L699" s="214" t="str">
        <f>IFERROR(__xludf.DUMMYFUNCTION("IF(
  $A699 = """",
  """",
  IFERROR(
    INDEX(
      FILTER(
        '{INDEX} Tour Pricing History'!$A:$ZZ,
        '{INDEX} Tour Pricing History'!$4:$4 = ""Current Original Tour Cost""
      ),
      MATCH($A699, '{INDEX} Tour Pricing History'!$A:$A, "&amp;"0)
    ),
    """"
  )
)
"),"")</f>
        <v/>
      </c>
      <c r="M699" s="215" t="str">
        <f>IFERROR(__xludf.DUMMYFUNCTION("IF(
  $A699 = """",
  """",
  IFERROR(
    INDEX(
      FILTER(
        '{INDEX} Tour Pricing History'!$A:$ZZ,
        '{INDEX} Tour Pricing History'!$4:$4 = ""Current Discounted Tour Cost""
      ),
      MATCH($A699, '{INDEX} Tour Pricing History'!$A:$A"&amp;", 0)
    ),
    """"
  )
)
"),"")</f>
        <v/>
      </c>
      <c r="N699" s="214" t="str">
        <f>IFERROR(__xludf.DUMMYFUNCTION("IF(
  $A699 = """",
  """",
  IFERROR(
    INDEX(
      FILTER(
        '{INDEX} Tour Pricing History'!$A:$ZZ,
        '{INDEX} Tour Pricing History'!$4:$4 = ""Current Reservation Fee""
      ),
      MATCH($A699, '{INDEX} Tour Pricing History'!$A:$A, 0)
"&amp;"    ),
    """"
  )
)
"),"")</f>
        <v/>
      </c>
      <c r="O699" s="216"/>
    </row>
    <row r="700">
      <c r="A700" s="216"/>
      <c r="B700" s="223"/>
      <c r="C700" s="216"/>
      <c r="D700" s="224"/>
      <c r="E700" s="225"/>
      <c r="F700" s="216"/>
      <c r="G700" s="226"/>
      <c r="H700" s="227"/>
      <c r="I700" s="226"/>
      <c r="J700" s="226"/>
      <c r="K700" s="213"/>
      <c r="L700" s="214" t="str">
        <f>IFERROR(__xludf.DUMMYFUNCTION("IF(
  $A700 = """",
  """",
  IFERROR(
    INDEX(
      FILTER(
        '{INDEX} Tour Pricing History'!$A:$ZZ,
        '{INDEX} Tour Pricing History'!$4:$4 = ""Current Original Tour Cost""
      ),
      MATCH($A700, '{INDEX} Tour Pricing History'!$A:$A, "&amp;"0)
    ),
    """"
  )
)
"),"")</f>
        <v/>
      </c>
      <c r="M700" s="215" t="str">
        <f>IFERROR(__xludf.DUMMYFUNCTION("IF(
  $A700 = """",
  """",
  IFERROR(
    INDEX(
      FILTER(
        '{INDEX} Tour Pricing History'!$A:$ZZ,
        '{INDEX} Tour Pricing History'!$4:$4 = ""Current Discounted Tour Cost""
      ),
      MATCH($A700, '{INDEX} Tour Pricing History'!$A:$A"&amp;", 0)
    ),
    """"
  )
)
"),"")</f>
        <v/>
      </c>
      <c r="N700" s="214" t="str">
        <f>IFERROR(__xludf.DUMMYFUNCTION("IF(
  $A700 = """",
  """",
  IFERROR(
    INDEX(
      FILTER(
        '{INDEX} Tour Pricing History'!$A:$ZZ,
        '{INDEX} Tour Pricing History'!$4:$4 = ""Current Reservation Fee""
      ),
      MATCH($A700, '{INDEX} Tour Pricing History'!$A:$A, 0)
"&amp;"    ),
    """"
  )
)
"),"")</f>
        <v/>
      </c>
      <c r="O700" s="216"/>
    </row>
    <row r="701">
      <c r="A701" s="216"/>
      <c r="B701" s="223"/>
      <c r="C701" s="216"/>
      <c r="D701" s="224"/>
      <c r="E701" s="225"/>
      <c r="F701" s="216"/>
      <c r="G701" s="226"/>
      <c r="H701" s="227"/>
      <c r="I701" s="226"/>
      <c r="J701" s="226"/>
      <c r="K701" s="213"/>
      <c r="L701" s="214" t="str">
        <f>IFERROR(__xludf.DUMMYFUNCTION("IF(
  $A701 = """",
  """",
  IFERROR(
    INDEX(
      FILTER(
        '{INDEX} Tour Pricing History'!$A:$ZZ,
        '{INDEX} Tour Pricing History'!$4:$4 = ""Current Original Tour Cost""
      ),
      MATCH($A701, '{INDEX} Tour Pricing History'!$A:$A, "&amp;"0)
    ),
    """"
  )
)
"),"")</f>
        <v/>
      </c>
      <c r="M701" s="215" t="str">
        <f>IFERROR(__xludf.DUMMYFUNCTION("IF(
  $A701 = """",
  """",
  IFERROR(
    INDEX(
      FILTER(
        '{INDEX} Tour Pricing History'!$A:$ZZ,
        '{INDEX} Tour Pricing History'!$4:$4 = ""Current Discounted Tour Cost""
      ),
      MATCH($A701, '{INDEX} Tour Pricing History'!$A:$A"&amp;", 0)
    ),
    """"
  )
)
"),"")</f>
        <v/>
      </c>
      <c r="N701" s="214" t="str">
        <f>IFERROR(__xludf.DUMMYFUNCTION("IF(
  $A701 = """",
  """",
  IFERROR(
    INDEX(
      FILTER(
        '{INDEX} Tour Pricing History'!$A:$ZZ,
        '{INDEX} Tour Pricing History'!$4:$4 = ""Current Reservation Fee""
      ),
      MATCH($A701, '{INDEX} Tour Pricing History'!$A:$A, 0)
"&amp;"    ),
    """"
  )
)
"),"")</f>
        <v/>
      </c>
      <c r="O701" s="216"/>
    </row>
    <row r="702">
      <c r="A702" s="216"/>
      <c r="B702" s="223"/>
      <c r="C702" s="216"/>
      <c r="D702" s="224"/>
      <c r="E702" s="225"/>
      <c r="F702" s="216"/>
      <c r="G702" s="226"/>
      <c r="H702" s="227"/>
      <c r="I702" s="226"/>
      <c r="J702" s="226"/>
      <c r="K702" s="213"/>
      <c r="L702" s="214" t="str">
        <f>IFERROR(__xludf.DUMMYFUNCTION("IF(
  $A702 = """",
  """",
  IFERROR(
    INDEX(
      FILTER(
        '{INDEX} Tour Pricing History'!$A:$ZZ,
        '{INDEX} Tour Pricing History'!$4:$4 = ""Current Original Tour Cost""
      ),
      MATCH($A702, '{INDEX} Tour Pricing History'!$A:$A, "&amp;"0)
    ),
    """"
  )
)
"),"")</f>
        <v/>
      </c>
      <c r="M702" s="215" t="str">
        <f>IFERROR(__xludf.DUMMYFUNCTION("IF(
  $A702 = """",
  """",
  IFERROR(
    INDEX(
      FILTER(
        '{INDEX} Tour Pricing History'!$A:$ZZ,
        '{INDEX} Tour Pricing History'!$4:$4 = ""Current Discounted Tour Cost""
      ),
      MATCH($A702, '{INDEX} Tour Pricing History'!$A:$A"&amp;", 0)
    ),
    """"
  )
)
"),"")</f>
        <v/>
      </c>
      <c r="N702" s="214" t="str">
        <f>IFERROR(__xludf.DUMMYFUNCTION("IF(
  $A702 = """",
  """",
  IFERROR(
    INDEX(
      FILTER(
        '{INDEX} Tour Pricing History'!$A:$ZZ,
        '{INDEX} Tour Pricing History'!$4:$4 = ""Current Reservation Fee""
      ),
      MATCH($A702, '{INDEX} Tour Pricing History'!$A:$A, 0)
"&amp;"    ),
    """"
  )
)
"),"")</f>
        <v/>
      </c>
      <c r="O702" s="216"/>
    </row>
    <row r="703">
      <c r="A703" s="216"/>
      <c r="B703" s="223"/>
      <c r="C703" s="216"/>
      <c r="D703" s="224"/>
      <c r="E703" s="225"/>
      <c r="F703" s="216"/>
      <c r="G703" s="226"/>
      <c r="H703" s="227"/>
      <c r="I703" s="226"/>
      <c r="J703" s="226"/>
      <c r="K703" s="213"/>
      <c r="L703" s="214" t="str">
        <f>IFERROR(__xludf.DUMMYFUNCTION("IF(
  $A703 = """",
  """",
  IFERROR(
    INDEX(
      FILTER(
        '{INDEX} Tour Pricing History'!$A:$ZZ,
        '{INDEX} Tour Pricing History'!$4:$4 = ""Current Original Tour Cost""
      ),
      MATCH($A703, '{INDEX} Tour Pricing History'!$A:$A, "&amp;"0)
    ),
    """"
  )
)
"),"")</f>
        <v/>
      </c>
      <c r="M703" s="215" t="str">
        <f>IFERROR(__xludf.DUMMYFUNCTION("IF(
  $A703 = """",
  """",
  IFERROR(
    INDEX(
      FILTER(
        '{INDEX} Tour Pricing History'!$A:$ZZ,
        '{INDEX} Tour Pricing History'!$4:$4 = ""Current Discounted Tour Cost""
      ),
      MATCH($A703, '{INDEX} Tour Pricing History'!$A:$A"&amp;", 0)
    ),
    """"
  )
)
"),"")</f>
        <v/>
      </c>
      <c r="N703" s="214" t="str">
        <f>IFERROR(__xludf.DUMMYFUNCTION("IF(
  $A703 = """",
  """",
  IFERROR(
    INDEX(
      FILTER(
        '{INDEX} Tour Pricing History'!$A:$ZZ,
        '{INDEX} Tour Pricing History'!$4:$4 = ""Current Reservation Fee""
      ),
      MATCH($A703, '{INDEX} Tour Pricing History'!$A:$A, 0)
"&amp;"    ),
    """"
  )
)
"),"")</f>
        <v/>
      </c>
      <c r="O703" s="216"/>
    </row>
    <row r="704">
      <c r="A704" s="216"/>
      <c r="B704" s="223"/>
      <c r="C704" s="216"/>
      <c r="D704" s="224"/>
      <c r="E704" s="225"/>
      <c r="F704" s="216"/>
      <c r="G704" s="226"/>
      <c r="H704" s="227"/>
      <c r="I704" s="226"/>
      <c r="J704" s="226"/>
      <c r="K704" s="213"/>
      <c r="L704" s="214" t="str">
        <f>IFERROR(__xludf.DUMMYFUNCTION("IF(
  $A704 = """",
  """",
  IFERROR(
    INDEX(
      FILTER(
        '{INDEX} Tour Pricing History'!$A:$ZZ,
        '{INDEX} Tour Pricing History'!$4:$4 = ""Current Original Tour Cost""
      ),
      MATCH($A704, '{INDEX} Tour Pricing History'!$A:$A, "&amp;"0)
    ),
    """"
  )
)
"),"")</f>
        <v/>
      </c>
      <c r="M704" s="215" t="str">
        <f>IFERROR(__xludf.DUMMYFUNCTION("IF(
  $A704 = """",
  """",
  IFERROR(
    INDEX(
      FILTER(
        '{INDEX} Tour Pricing History'!$A:$ZZ,
        '{INDEX} Tour Pricing History'!$4:$4 = ""Current Discounted Tour Cost""
      ),
      MATCH($A704, '{INDEX} Tour Pricing History'!$A:$A"&amp;", 0)
    ),
    """"
  )
)
"),"")</f>
        <v/>
      </c>
      <c r="N704" s="214" t="str">
        <f>IFERROR(__xludf.DUMMYFUNCTION("IF(
  $A704 = """",
  """",
  IFERROR(
    INDEX(
      FILTER(
        '{INDEX} Tour Pricing History'!$A:$ZZ,
        '{INDEX} Tour Pricing History'!$4:$4 = ""Current Reservation Fee""
      ),
      MATCH($A704, '{INDEX} Tour Pricing History'!$A:$A, 0)
"&amp;"    ),
    """"
  )
)
"),"")</f>
        <v/>
      </c>
      <c r="O704" s="216"/>
    </row>
    <row r="705">
      <c r="A705" s="216"/>
      <c r="B705" s="223"/>
      <c r="C705" s="216"/>
      <c r="D705" s="224"/>
      <c r="E705" s="225"/>
      <c r="F705" s="216"/>
      <c r="G705" s="226"/>
      <c r="H705" s="227"/>
      <c r="I705" s="226"/>
      <c r="J705" s="226"/>
      <c r="K705" s="213"/>
      <c r="L705" s="214" t="str">
        <f>IFERROR(__xludf.DUMMYFUNCTION("IF(
  $A705 = """",
  """",
  IFERROR(
    INDEX(
      FILTER(
        '{INDEX} Tour Pricing History'!$A:$ZZ,
        '{INDEX} Tour Pricing History'!$4:$4 = ""Current Original Tour Cost""
      ),
      MATCH($A705, '{INDEX} Tour Pricing History'!$A:$A, "&amp;"0)
    ),
    """"
  )
)
"),"")</f>
        <v/>
      </c>
      <c r="M705" s="215" t="str">
        <f>IFERROR(__xludf.DUMMYFUNCTION("IF(
  $A705 = """",
  """",
  IFERROR(
    INDEX(
      FILTER(
        '{INDEX} Tour Pricing History'!$A:$ZZ,
        '{INDEX} Tour Pricing History'!$4:$4 = ""Current Discounted Tour Cost""
      ),
      MATCH($A705, '{INDEX} Tour Pricing History'!$A:$A"&amp;", 0)
    ),
    """"
  )
)
"),"")</f>
        <v/>
      </c>
      <c r="N705" s="214" t="str">
        <f>IFERROR(__xludf.DUMMYFUNCTION("IF(
  $A705 = """",
  """",
  IFERROR(
    INDEX(
      FILTER(
        '{INDEX} Tour Pricing History'!$A:$ZZ,
        '{INDEX} Tour Pricing History'!$4:$4 = ""Current Reservation Fee""
      ),
      MATCH($A705, '{INDEX} Tour Pricing History'!$A:$A, 0)
"&amp;"    ),
    """"
  )
)
"),"")</f>
        <v/>
      </c>
      <c r="O705" s="216"/>
    </row>
    <row r="706">
      <c r="A706" s="216"/>
      <c r="B706" s="223"/>
      <c r="C706" s="216"/>
      <c r="D706" s="224"/>
      <c r="E706" s="225"/>
      <c r="F706" s="216"/>
      <c r="G706" s="226"/>
      <c r="H706" s="227"/>
      <c r="I706" s="226"/>
      <c r="J706" s="226"/>
      <c r="K706" s="213"/>
      <c r="L706" s="214" t="str">
        <f>IFERROR(__xludf.DUMMYFUNCTION("IF(
  $A706 = """",
  """",
  IFERROR(
    INDEX(
      FILTER(
        '{INDEX} Tour Pricing History'!$A:$ZZ,
        '{INDEX} Tour Pricing History'!$4:$4 = ""Current Original Tour Cost""
      ),
      MATCH($A706, '{INDEX} Tour Pricing History'!$A:$A, "&amp;"0)
    ),
    """"
  )
)
"),"")</f>
        <v/>
      </c>
      <c r="M706" s="215" t="str">
        <f>IFERROR(__xludf.DUMMYFUNCTION("IF(
  $A706 = """",
  """",
  IFERROR(
    INDEX(
      FILTER(
        '{INDEX} Tour Pricing History'!$A:$ZZ,
        '{INDEX} Tour Pricing History'!$4:$4 = ""Current Discounted Tour Cost""
      ),
      MATCH($A706, '{INDEX} Tour Pricing History'!$A:$A"&amp;", 0)
    ),
    """"
  )
)
"),"")</f>
        <v/>
      </c>
      <c r="N706" s="214" t="str">
        <f>IFERROR(__xludf.DUMMYFUNCTION("IF(
  $A706 = """",
  """",
  IFERROR(
    INDEX(
      FILTER(
        '{INDEX} Tour Pricing History'!$A:$ZZ,
        '{INDEX} Tour Pricing History'!$4:$4 = ""Current Reservation Fee""
      ),
      MATCH($A706, '{INDEX} Tour Pricing History'!$A:$A, 0)
"&amp;"    ),
    """"
  )
)
"),"")</f>
        <v/>
      </c>
      <c r="O706" s="216"/>
    </row>
    <row r="707">
      <c r="A707" s="216"/>
      <c r="B707" s="223"/>
      <c r="C707" s="216"/>
      <c r="D707" s="224"/>
      <c r="E707" s="225"/>
      <c r="F707" s="216"/>
      <c r="G707" s="226"/>
      <c r="H707" s="227"/>
      <c r="I707" s="226"/>
      <c r="J707" s="226"/>
      <c r="K707" s="213"/>
      <c r="L707" s="214" t="str">
        <f>IFERROR(__xludf.DUMMYFUNCTION("IF(
  $A707 = """",
  """",
  IFERROR(
    INDEX(
      FILTER(
        '{INDEX} Tour Pricing History'!$A:$ZZ,
        '{INDEX} Tour Pricing History'!$4:$4 = ""Current Original Tour Cost""
      ),
      MATCH($A707, '{INDEX} Tour Pricing History'!$A:$A, "&amp;"0)
    ),
    """"
  )
)
"),"")</f>
        <v/>
      </c>
      <c r="M707" s="215" t="str">
        <f>IFERROR(__xludf.DUMMYFUNCTION("IF(
  $A707 = """",
  """",
  IFERROR(
    INDEX(
      FILTER(
        '{INDEX} Tour Pricing History'!$A:$ZZ,
        '{INDEX} Tour Pricing History'!$4:$4 = ""Current Discounted Tour Cost""
      ),
      MATCH($A707, '{INDEX} Tour Pricing History'!$A:$A"&amp;", 0)
    ),
    """"
  )
)
"),"")</f>
        <v/>
      </c>
      <c r="N707" s="214" t="str">
        <f>IFERROR(__xludf.DUMMYFUNCTION("IF(
  $A707 = """",
  """",
  IFERROR(
    INDEX(
      FILTER(
        '{INDEX} Tour Pricing History'!$A:$ZZ,
        '{INDEX} Tour Pricing History'!$4:$4 = ""Current Reservation Fee""
      ),
      MATCH($A707, '{INDEX} Tour Pricing History'!$A:$A, 0)
"&amp;"    ),
    """"
  )
)
"),"")</f>
        <v/>
      </c>
      <c r="O707" s="216"/>
    </row>
    <row r="708">
      <c r="A708" s="216"/>
      <c r="B708" s="223"/>
      <c r="C708" s="216"/>
      <c r="D708" s="224"/>
      <c r="E708" s="225"/>
      <c r="F708" s="216"/>
      <c r="G708" s="226"/>
      <c r="H708" s="227"/>
      <c r="I708" s="226"/>
      <c r="J708" s="226"/>
      <c r="K708" s="213"/>
      <c r="L708" s="214" t="str">
        <f>IFERROR(__xludf.DUMMYFUNCTION("IF(
  $A708 = """",
  """",
  IFERROR(
    INDEX(
      FILTER(
        '{INDEX} Tour Pricing History'!$A:$ZZ,
        '{INDEX} Tour Pricing History'!$4:$4 = ""Current Original Tour Cost""
      ),
      MATCH($A708, '{INDEX} Tour Pricing History'!$A:$A, "&amp;"0)
    ),
    """"
  )
)
"),"")</f>
        <v/>
      </c>
      <c r="M708" s="215" t="str">
        <f>IFERROR(__xludf.DUMMYFUNCTION("IF(
  $A708 = """",
  """",
  IFERROR(
    INDEX(
      FILTER(
        '{INDEX} Tour Pricing History'!$A:$ZZ,
        '{INDEX} Tour Pricing History'!$4:$4 = ""Current Discounted Tour Cost""
      ),
      MATCH($A708, '{INDEX} Tour Pricing History'!$A:$A"&amp;", 0)
    ),
    """"
  )
)
"),"")</f>
        <v/>
      </c>
      <c r="N708" s="214" t="str">
        <f>IFERROR(__xludf.DUMMYFUNCTION("IF(
  $A708 = """",
  """",
  IFERROR(
    INDEX(
      FILTER(
        '{INDEX} Tour Pricing History'!$A:$ZZ,
        '{INDEX} Tour Pricing History'!$4:$4 = ""Current Reservation Fee""
      ),
      MATCH($A708, '{INDEX} Tour Pricing History'!$A:$A, 0)
"&amp;"    ),
    """"
  )
)
"),"")</f>
        <v/>
      </c>
      <c r="O708" s="216"/>
    </row>
    <row r="709">
      <c r="A709" s="216"/>
      <c r="B709" s="223"/>
      <c r="C709" s="216"/>
      <c r="D709" s="224"/>
      <c r="E709" s="225"/>
      <c r="F709" s="216"/>
      <c r="G709" s="226"/>
      <c r="H709" s="227"/>
      <c r="I709" s="226"/>
      <c r="J709" s="226"/>
      <c r="K709" s="213"/>
      <c r="L709" s="214" t="str">
        <f>IFERROR(__xludf.DUMMYFUNCTION("IF(
  $A709 = """",
  """",
  IFERROR(
    INDEX(
      FILTER(
        '{INDEX} Tour Pricing History'!$A:$ZZ,
        '{INDEX} Tour Pricing History'!$4:$4 = ""Current Original Tour Cost""
      ),
      MATCH($A709, '{INDEX} Tour Pricing History'!$A:$A, "&amp;"0)
    ),
    """"
  )
)
"),"")</f>
        <v/>
      </c>
      <c r="M709" s="215" t="str">
        <f>IFERROR(__xludf.DUMMYFUNCTION("IF(
  $A709 = """",
  """",
  IFERROR(
    INDEX(
      FILTER(
        '{INDEX} Tour Pricing History'!$A:$ZZ,
        '{INDEX} Tour Pricing History'!$4:$4 = ""Current Discounted Tour Cost""
      ),
      MATCH($A709, '{INDEX} Tour Pricing History'!$A:$A"&amp;", 0)
    ),
    """"
  )
)
"),"")</f>
        <v/>
      </c>
      <c r="N709" s="214" t="str">
        <f>IFERROR(__xludf.DUMMYFUNCTION("IF(
  $A709 = """",
  """",
  IFERROR(
    INDEX(
      FILTER(
        '{INDEX} Tour Pricing History'!$A:$ZZ,
        '{INDEX} Tour Pricing History'!$4:$4 = ""Current Reservation Fee""
      ),
      MATCH($A709, '{INDEX} Tour Pricing History'!$A:$A, 0)
"&amp;"    ),
    """"
  )
)
"),"")</f>
        <v/>
      </c>
      <c r="O709" s="216"/>
    </row>
    <row r="710">
      <c r="A710" s="216"/>
      <c r="B710" s="223"/>
      <c r="C710" s="216"/>
      <c r="D710" s="224"/>
      <c r="E710" s="225"/>
      <c r="F710" s="216"/>
      <c r="G710" s="226"/>
      <c r="H710" s="227"/>
      <c r="I710" s="226"/>
      <c r="J710" s="226"/>
      <c r="K710" s="213"/>
      <c r="L710" s="214" t="str">
        <f>IFERROR(__xludf.DUMMYFUNCTION("IF(
  $A710 = """",
  """",
  IFERROR(
    INDEX(
      FILTER(
        '{INDEX} Tour Pricing History'!$A:$ZZ,
        '{INDEX} Tour Pricing History'!$4:$4 = ""Current Original Tour Cost""
      ),
      MATCH($A710, '{INDEX} Tour Pricing History'!$A:$A, "&amp;"0)
    ),
    """"
  )
)
"),"")</f>
        <v/>
      </c>
      <c r="M710" s="215" t="str">
        <f>IFERROR(__xludf.DUMMYFUNCTION("IF(
  $A710 = """",
  """",
  IFERROR(
    INDEX(
      FILTER(
        '{INDEX} Tour Pricing History'!$A:$ZZ,
        '{INDEX} Tour Pricing History'!$4:$4 = ""Current Discounted Tour Cost""
      ),
      MATCH($A710, '{INDEX} Tour Pricing History'!$A:$A"&amp;", 0)
    ),
    """"
  )
)
"),"")</f>
        <v/>
      </c>
      <c r="N710" s="214" t="str">
        <f>IFERROR(__xludf.DUMMYFUNCTION("IF(
  $A710 = """",
  """",
  IFERROR(
    INDEX(
      FILTER(
        '{INDEX} Tour Pricing History'!$A:$ZZ,
        '{INDEX} Tour Pricing History'!$4:$4 = ""Current Reservation Fee""
      ),
      MATCH($A710, '{INDEX} Tour Pricing History'!$A:$A, 0)
"&amp;"    ),
    """"
  )
)
"),"")</f>
        <v/>
      </c>
      <c r="O710" s="216"/>
    </row>
    <row r="711">
      <c r="A711" s="216"/>
      <c r="B711" s="223"/>
      <c r="C711" s="216"/>
      <c r="D711" s="224"/>
      <c r="E711" s="225"/>
      <c r="F711" s="216"/>
      <c r="G711" s="226"/>
      <c r="H711" s="227"/>
      <c r="I711" s="226"/>
      <c r="J711" s="226"/>
      <c r="K711" s="213"/>
      <c r="L711" s="214" t="str">
        <f>IFERROR(__xludf.DUMMYFUNCTION("IF(
  $A711 = """",
  """",
  IFERROR(
    INDEX(
      FILTER(
        '{INDEX} Tour Pricing History'!$A:$ZZ,
        '{INDEX} Tour Pricing History'!$4:$4 = ""Current Original Tour Cost""
      ),
      MATCH($A711, '{INDEX} Tour Pricing History'!$A:$A, "&amp;"0)
    ),
    """"
  )
)
"),"")</f>
        <v/>
      </c>
      <c r="M711" s="215" t="str">
        <f>IFERROR(__xludf.DUMMYFUNCTION("IF(
  $A711 = """",
  """",
  IFERROR(
    INDEX(
      FILTER(
        '{INDEX} Tour Pricing History'!$A:$ZZ,
        '{INDEX} Tour Pricing History'!$4:$4 = ""Current Discounted Tour Cost""
      ),
      MATCH($A711, '{INDEX} Tour Pricing History'!$A:$A"&amp;", 0)
    ),
    """"
  )
)
"),"")</f>
        <v/>
      </c>
      <c r="N711" s="214" t="str">
        <f>IFERROR(__xludf.DUMMYFUNCTION("IF(
  $A711 = """",
  """",
  IFERROR(
    INDEX(
      FILTER(
        '{INDEX} Tour Pricing History'!$A:$ZZ,
        '{INDEX} Tour Pricing History'!$4:$4 = ""Current Reservation Fee""
      ),
      MATCH($A711, '{INDEX} Tour Pricing History'!$A:$A, 0)
"&amp;"    ),
    """"
  )
)
"),"")</f>
        <v/>
      </c>
      <c r="O711" s="216"/>
    </row>
    <row r="712">
      <c r="A712" s="216"/>
      <c r="B712" s="223"/>
      <c r="C712" s="216"/>
      <c r="D712" s="224"/>
      <c r="E712" s="225"/>
      <c r="F712" s="216"/>
      <c r="G712" s="226"/>
      <c r="H712" s="227"/>
      <c r="I712" s="226"/>
      <c r="J712" s="226"/>
      <c r="K712" s="213"/>
      <c r="L712" s="214" t="str">
        <f>IFERROR(__xludf.DUMMYFUNCTION("IF(
  $A712 = """",
  """",
  IFERROR(
    INDEX(
      FILTER(
        '{INDEX} Tour Pricing History'!$A:$ZZ,
        '{INDEX} Tour Pricing History'!$4:$4 = ""Current Original Tour Cost""
      ),
      MATCH($A712, '{INDEX} Tour Pricing History'!$A:$A, "&amp;"0)
    ),
    """"
  )
)
"),"")</f>
        <v/>
      </c>
      <c r="M712" s="215" t="str">
        <f>IFERROR(__xludf.DUMMYFUNCTION("IF(
  $A712 = """",
  """",
  IFERROR(
    INDEX(
      FILTER(
        '{INDEX} Tour Pricing History'!$A:$ZZ,
        '{INDEX} Tour Pricing History'!$4:$4 = ""Current Discounted Tour Cost""
      ),
      MATCH($A712, '{INDEX} Tour Pricing History'!$A:$A"&amp;", 0)
    ),
    """"
  )
)
"),"")</f>
        <v/>
      </c>
      <c r="N712" s="214" t="str">
        <f>IFERROR(__xludf.DUMMYFUNCTION("IF(
  $A712 = """",
  """",
  IFERROR(
    INDEX(
      FILTER(
        '{INDEX} Tour Pricing History'!$A:$ZZ,
        '{INDEX} Tour Pricing History'!$4:$4 = ""Current Reservation Fee""
      ),
      MATCH($A712, '{INDEX} Tour Pricing History'!$A:$A, 0)
"&amp;"    ),
    """"
  )
)
"),"")</f>
        <v/>
      </c>
      <c r="O712" s="216"/>
    </row>
    <row r="713">
      <c r="A713" s="216"/>
      <c r="B713" s="223"/>
      <c r="C713" s="216"/>
      <c r="D713" s="224"/>
      <c r="E713" s="225"/>
      <c r="F713" s="216"/>
      <c r="G713" s="226"/>
      <c r="H713" s="227"/>
      <c r="I713" s="226"/>
      <c r="J713" s="226"/>
      <c r="K713" s="213"/>
      <c r="L713" s="214" t="str">
        <f>IFERROR(__xludf.DUMMYFUNCTION("IF(
  $A713 = """",
  """",
  IFERROR(
    INDEX(
      FILTER(
        '{INDEX} Tour Pricing History'!$A:$ZZ,
        '{INDEX} Tour Pricing History'!$4:$4 = ""Current Original Tour Cost""
      ),
      MATCH($A713, '{INDEX} Tour Pricing History'!$A:$A, "&amp;"0)
    ),
    """"
  )
)
"),"")</f>
        <v/>
      </c>
      <c r="M713" s="215" t="str">
        <f>IFERROR(__xludf.DUMMYFUNCTION("IF(
  $A713 = """",
  """",
  IFERROR(
    INDEX(
      FILTER(
        '{INDEX} Tour Pricing History'!$A:$ZZ,
        '{INDEX} Tour Pricing History'!$4:$4 = ""Current Discounted Tour Cost""
      ),
      MATCH($A713, '{INDEX} Tour Pricing History'!$A:$A"&amp;", 0)
    ),
    """"
  )
)
"),"")</f>
        <v/>
      </c>
      <c r="N713" s="214" t="str">
        <f>IFERROR(__xludf.DUMMYFUNCTION("IF(
  $A713 = """",
  """",
  IFERROR(
    INDEX(
      FILTER(
        '{INDEX} Tour Pricing History'!$A:$ZZ,
        '{INDEX} Tour Pricing History'!$4:$4 = ""Current Reservation Fee""
      ),
      MATCH($A713, '{INDEX} Tour Pricing History'!$A:$A, 0)
"&amp;"    ),
    """"
  )
)
"),"")</f>
        <v/>
      </c>
      <c r="O713" s="216"/>
    </row>
    <row r="714">
      <c r="A714" s="216"/>
      <c r="B714" s="223"/>
      <c r="C714" s="216"/>
      <c r="D714" s="224"/>
      <c r="E714" s="225"/>
      <c r="F714" s="216"/>
      <c r="G714" s="226"/>
      <c r="H714" s="227"/>
      <c r="I714" s="226"/>
      <c r="J714" s="226"/>
      <c r="K714" s="213"/>
      <c r="L714" s="214" t="str">
        <f>IFERROR(__xludf.DUMMYFUNCTION("IF(
  $A714 = """",
  """",
  IFERROR(
    INDEX(
      FILTER(
        '{INDEX} Tour Pricing History'!$A:$ZZ,
        '{INDEX} Tour Pricing History'!$4:$4 = ""Current Original Tour Cost""
      ),
      MATCH($A714, '{INDEX} Tour Pricing History'!$A:$A, "&amp;"0)
    ),
    """"
  )
)
"),"")</f>
        <v/>
      </c>
      <c r="M714" s="215" t="str">
        <f>IFERROR(__xludf.DUMMYFUNCTION("IF(
  $A714 = """",
  """",
  IFERROR(
    INDEX(
      FILTER(
        '{INDEX} Tour Pricing History'!$A:$ZZ,
        '{INDEX} Tour Pricing History'!$4:$4 = ""Current Discounted Tour Cost""
      ),
      MATCH($A714, '{INDEX} Tour Pricing History'!$A:$A"&amp;", 0)
    ),
    """"
  )
)
"),"")</f>
        <v/>
      </c>
      <c r="N714" s="214" t="str">
        <f>IFERROR(__xludf.DUMMYFUNCTION("IF(
  $A714 = """",
  """",
  IFERROR(
    INDEX(
      FILTER(
        '{INDEX} Tour Pricing History'!$A:$ZZ,
        '{INDEX} Tour Pricing History'!$4:$4 = ""Current Reservation Fee""
      ),
      MATCH($A714, '{INDEX} Tour Pricing History'!$A:$A, 0)
"&amp;"    ),
    """"
  )
)
"),"")</f>
        <v/>
      </c>
      <c r="O714" s="216"/>
    </row>
    <row r="715">
      <c r="A715" s="216"/>
      <c r="B715" s="223"/>
      <c r="C715" s="216"/>
      <c r="D715" s="224"/>
      <c r="E715" s="225"/>
      <c r="F715" s="216"/>
      <c r="G715" s="226"/>
      <c r="H715" s="227"/>
      <c r="I715" s="226"/>
      <c r="J715" s="226"/>
      <c r="K715" s="213"/>
      <c r="L715" s="214" t="str">
        <f>IFERROR(__xludf.DUMMYFUNCTION("IF(
  $A715 = """",
  """",
  IFERROR(
    INDEX(
      FILTER(
        '{INDEX} Tour Pricing History'!$A:$ZZ,
        '{INDEX} Tour Pricing History'!$4:$4 = ""Current Original Tour Cost""
      ),
      MATCH($A715, '{INDEX} Tour Pricing History'!$A:$A, "&amp;"0)
    ),
    """"
  )
)
"),"")</f>
        <v/>
      </c>
      <c r="M715" s="215" t="str">
        <f>IFERROR(__xludf.DUMMYFUNCTION("IF(
  $A715 = """",
  """",
  IFERROR(
    INDEX(
      FILTER(
        '{INDEX} Tour Pricing History'!$A:$ZZ,
        '{INDEX} Tour Pricing History'!$4:$4 = ""Current Discounted Tour Cost""
      ),
      MATCH($A715, '{INDEX} Tour Pricing History'!$A:$A"&amp;", 0)
    ),
    """"
  )
)
"),"")</f>
        <v/>
      </c>
      <c r="N715" s="214" t="str">
        <f>IFERROR(__xludf.DUMMYFUNCTION("IF(
  $A715 = """",
  """",
  IFERROR(
    INDEX(
      FILTER(
        '{INDEX} Tour Pricing History'!$A:$ZZ,
        '{INDEX} Tour Pricing History'!$4:$4 = ""Current Reservation Fee""
      ),
      MATCH($A715, '{INDEX} Tour Pricing History'!$A:$A, 0)
"&amp;"    ),
    """"
  )
)
"),"")</f>
        <v/>
      </c>
      <c r="O715" s="216"/>
    </row>
    <row r="716">
      <c r="A716" s="216"/>
      <c r="B716" s="223"/>
      <c r="C716" s="216"/>
      <c r="D716" s="224"/>
      <c r="E716" s="225"/>
      <c r="F716" s="216"/>
      <c r="G716" s="226"/>
      <c r="H716" s="227"/>
      <c r="I716" s="226"/>
      <c r="J716" s="226"/>
      <c r="K716" s="213"/>
      <c r="L716" s="214" t="str">
        <f>IFERROR(__xludf.DUMMYFUNCTION("IF(
  $A716 = """",
  """",
  IFERROR(
    INDEX(
      FILTER(
        '{INDEX} Tour Pricing History'!$A:$ZZ,
        '{INDEX} Tour Pricing History'!$4:$4 = ""Current Original Tour Cost""
      ),
      MATCH($A716, '{INDEX} Tour Pricing History'!$A:$A, "&amp;"0)
    ),
    """"
  )
)
"),"")</f>
        <v/>
      </c>
      <c r="M716" s="215" t="str">
        <f>IFERROR(__xludf.DUMMYFUNCTION("IF(
  $A716 = """",
  """",
  IFERROR(
    INDEX(
      FILTER(
        '{INDEX} Tour Pricing History'!$A:$ZZ,
        '{INDEX} Tour Pricing History'!$4:$4 = ""Current Discounted Tour Cost""
      ),
      MATCH($A716, '{INDEX} Tour Pricing History'!$A:$A"&amp;", 0)
    ),
    """"
  )
)
"),"")</f>
        <v/>
      </c>
      <c r="N716" s="214" t="str">
        <f>IFERROR(__xludf.DUMMYFUNCTION("IF(
  $A716 = """",
  """",
  IFERROR(
    INDEX(
      FILTER(
        '{INDEX} Tour Pricing History'!$A:$ZZ,
        '{INDEX} Tour Pricing History'!$4:$4 = ""Current Reservation Fee""
      ),
      MATCH($A716, '{INDEX} Tour Pricing History'!$A:$A, 0)
"&amp;"    ),
    """"
  )
)
"),"")</f>
        <v/>
      </c>
      <c r="O716" s="216"/>
    </row>
    <row r="717">
      <c r="A717" s="216"/>
      <c r="B717" s="223"/>
      <c r="C717" s="216"/>
      <c r="D717" s="224"/>
      <c r="E717" s="225"/>
      <c r="F717" s="216"/>
      <c r="G717" s="226"/>
      <c r="H717" s="227"/>
      <c r="I717" s="226"/>
      <c r="J717" s="226"/>
      <c r="K717" s="213"/>
      <c r="L717" s="214" t="str">
        <f>IFERROR(__xludf.DUMMYFUNCTION("IF(
  $A717 = """",
  """",
  IFERROR(
    INDEX(
      FILTER(
        '{INDEX} Tour Pricing History'!$A:$ZZ,
        '{INDEX} Tour Pricing History'!$4:$4 = ""Current Original Tour Cost""
      ),
      MATCH($A717, '{INDEX} Tour Pricing History'!$A:$A, "&amp;"0)
    ),
    """"
  )
)
"),"")</f>
        <v/>
      </c>
      <c r="M717" s="215" t="str">
        <f>IFERROR(__xludf.DUMMYFUNCTION("IF(
  $A717 = """",
  """",
  IFERROR(
    INDEX(
      FILTER(
        '{INDEX} Tour Pricing History'!$A:$ZZ,
        '{INDEX} Tour Pricing History'!$4:$4 = ""Current Discounted Tour Cost""
      ),
      MATCH($A717, '{INDEX} Tour Pricing History'!$A:$A"&amp;", 0)
    ),
    """"
  )
)
"),"")</f>
        <v/>
      </c>
      <c r="N717" s="214" t="str">
        <f>IFERROR(__xludf.DUMMYFUNCTION("IF(
  $A717 = """",
  """",
  IFERROR(
    INDEX(
      FILTER(
        '{INDEX} Tour Pricing History'!$A:$ZZ,
        '{INDEX} Tour Pricing History'!$4:$4 = ""Current Reservation Fee""
      ),
      MATCH($A717, '{INDEX} Tour Pricing History'!$A:$A, 0)
"&amp;"    ),
    """"
  )
)
"),"")</f>
        <v/>
      </c>
      <c r="O717" s="216"/>
    </row>
    <row r="718">
      <c r="A718" s="216"/>
      <c r="B718" s="223"/>
      <c r="C718" s="216"/>
      <c r="D718" s="224"/>
      <c r="E718" s="225"/>
      <c r="F718" s="216"/>
      <c r="G718" s="226"/>
      <c r="H718" s="227"/>
      <c r="I718" s="226"/>
      <c r="J718" s="226"/>
      <c r="K718" s="213"/>
      <c r="L718" s="214" t="str">
        <f>IFERROR(__xludf.DUMMYFUNCTION("IF(
  $A718 = """",
  """",
  IFERROR(
    INDEX(
      FILTER(
        '{INDEX} Tour Pricing History'!$A:$ZZ,
        '{INDEX} Tour Pricing History'!$4:$4 = ""Current Original Tour Cost""
      ),
      MATCH($A718, '{INDEX} Tour Pricing History'!$A:$A, "&amp;"0)
    ),
    """"
  )
)
"),"")</f>
        <v/>
      </c>
      <c r="M718" s="215" t="str">
        <f>IFERROR(__xludf.DUMMYFUNCTION("IF(
  $A718 = """",
  """",
  IFERROR(
    INDEX(
      FILTER(
        '{INDEX} Tour Pricing History'!$A:$ZZ,
        '{INDEX} Tour Pricing History'!$4:$4 = ""Current Discounted Tour Cost""
      ),
      MATCH($A718, '{INDEX} Tour Pricing History'!$A:$A"&amp;", 0)
    ),
    """"
  )
)
"),"")</f>
        <v/>
      </c>
      <c r="N718" s="214" t="str">
        <f>IFERROR(__xludf.DUMMYFUNCTION("IF(
  $A718 = """",
  """",
  IFERROR(
    INDEX(
      FILTER(
        '{INDEX} Tour Pricing History'!$A:$ZZ,
        '{INDEX} Tour Pricing History'!$4:$4 = ""Current Reservation Fee""
      ),
      MATCH($A718, '{INDEX} Tour Pricing History'!$A:$A, 0)
"&amp;"    ),
    """"
  )
)
"),"")</f>
        <v/>
      </c>
      <c r="O718" s="216"/>
    </row>
    <row r="719">
      <c r="A719" s="216"/>
      <c r="B719" s="223"/>
      <c r="C719" s="216"/>
      <c r="D719" s="224"/>
      <c r="E719" s="225"/>
      <c r="F719" s="216"/>
      <c r="G719" s="226"/>
      <c r="H719" s="227"/>
      <c r="I719" s="226"/>
      <c r="J719" s="226"/>
      <c r="K719" s="213"/>
      <c r="L719" s="214" t="str">
        <f>IFERROR(__xludf.DUMMYFUNCTION("IF(
  $A719 = """",
  """",
  IFERROR(
    INDEX(
      FILTER(
        '{INDEX} Tour Pricing History'!$A:$ZZ,
        '{INDEX} Tour Pricing History'!$4:$4 = ""Current Original Tour Cost""
      ),
      MATCH($A719, '{INDEX} Tour Pricing History'!$A:$A, "&amp;"0)
    ),
    """"
  )
)
"),"")</f>
        <v/>
      </c>
      <c r="M719" s="215" t="str">
        <f>IFERROR(__xludf.DUMMYFUNCTION("IF(
  $A719 = """",
  """",
  IFERROR(
    INDEX(
      FILTER(
        '{INDEX} Tour Pricing History'!$A:$ZZ,
        '{INDEX} Tour Pricing History'!$4:$4 = ""Current Discounted Tour Cost""
      ),
      MATCH($A719, '{INDEX} Tour Pricing History'!$A:$A"&amp;", 0)
    ),
    """"
  )
)
"),"")</f>
        <v/>
      </c>
      <c r="N719" s="214" t="str">
        <f>IFERROR(__xludf.DUMMYFUNCTION("IF(
  $A719 = """",
  """",
  IFERROR(
    INDEX(
      FILTER(
        '{INDEX} Tour Pricing History'!$A:$ZZ,
        '{INDEX} Tour Pricing History'!$4:$4 = ""Current Reservation Fee""
      ),
      MATCH($A719, '{INDEX} Tour Pricing History'!$A:$A, 0)
"&amp;"    ),
    """"
  )
)
"),"")</f>
        <v/>
      </c>
      <c r="O719" s="216"/>
    </row>
    <row r="720">
      <c r="A720" s="216"/>
      <c r="B720" s="223"/>
      <c r="C720" s="216"/>
      <c r="D720" s="224"/>
      <c r="E720" s="225"/>
      <c r="F720" s="216"/>
      <c r="G720" s="226"/>
      <c r="H720" s="227"/>
      <c r="I720" s="226"/>
      <c r="J720" s="226"/>
      <c r="K720" s="213"/>
      <c r="L720" s="214" t="str">
        <f>IFERROR(__xludf.DUMMYFUNCTION("IF(
  $A720 = """",
  """",
  IFERROR(
    INDEX(
      FILTER(
        '{INDEX} Tour Pricing History'!$A:$ZZ,
        '{INDEX} Tour Pricing History'!$4:$4 = ""Current Original Tour Cost""
      ),
      MATCH($A720, '{INDEX} Tour Pricing History'!$A:$A, "&amp;"0)
    ),
    """"
  )
)
"),"")</f>
        <v/>
      </c>
      <c r="M720" s="215" t="str">
        <f>IFERROR(__xludf.DUMMYFUNCTION("IF(
  $A720 = """",
  """",
  IFERROR(
    INDEX(
      FILTER(
        '{INDEX} Tour Pricing History'!$A:$ZZ,
        '{INDEX} Tour Pricing History'!$4:$4 = ""Current Discounted Tour Cost""
      ),
      MATCH($A720, '{INDEX} Tour Pricing History'!$A:$A"&amp;", 0)
    ),
    """"
  )
)
"),"")</f>
        <v/>
      </c>
      <c r="N720" s="214" t="str">
        <f>IFERROR(__xludf.DUMMYFUNCTION("IF(
  $A720 = """",
  """",
  IFERROR(
    INDEX(
      FILTER(
        '{INDEX} Tour Pricing History'!$A:$ZZ,
        '{INDEX} Tour Pricing History'!$4:$4 = ""Current Reservation Fee""
      ),
      MATCH($A720, '{INDEX} Tour Pricing History'!$A:$A, 0)
"&amp;"    ),
    """"
  )
)
"),"")</f>
        <v/>
      </c>
      <c r="O720" s="216"/>
    </row>
    <row r="721">
      <c r="A721" s="216"/>
      <c r="B721" s="223"/>
      <c r="C721" s="216"/>
      <c r="D721" s="224"/>
      <c r="E721" s="225"/>
      <c r="F721" s="216"/>
      <c r="G721" s="226"/>
      <c r="H721" s="227"/>
      <c r="I721" s="226"/>
      <c r="J721" s="226"/>
      <c r="K721" s="213"/>
      <c r="L721" s="214" t="str">
        <f>IFERROR(__xludf.DUMMYFUNCTION("IF(
  $A721 = """",
  """",
  IFERROR(
    INDEX(
      FILTER(
        '{INDEX} Tour Pricing History'!$A:$ZZ,
        '{INDEX} Tour Pricing History'!$4:$4 = ""Current Original Tour Cost""
      ),
      MATCH($A721, '{INDEX} Tour Pricing History'!$A:$A, "&amp;"0)
    ),
    """"
  )
)
"),"")</f>
        <v/>
      </c>
      <c r="M721" s="215" t="str">
        <f>IFERROR(__xludf.DUMMYFUNCTION("IF(
  $A721 = """",
  """",
  IFERROR(
    INDEX(
      FILTER(
        '{INDEX} Tour Pricing History'!$A:$ZZ,
        '{INDEX} Tour Pricing History'!$4:$4 = ""Current Discounted Tour Cost""
      ),
      MATCH($A721, '{INDEX} Tour Pricing History'!$A:$A"&amp;", 0)
    ),
    """"
  )
)
"),"")</f>
        <v/>
      </c>
      <c r="N721" s="214" t="str">
        <f>IFERROR(__xludf.DUMMYFUNCTION("IF(
  $A721 = """",
  """",
  IFERROR(
    INDEX(
      FILTER(
        '{INDEX} Tour Pricing History'!$A:$ZZ,
        '{INDEX} Tour Pricing History'!$4:$4 = ""Current Reservation Fee""
      ),
      MATCH($A721, '{INDEX} Tour Pricing History'!$A:$A, 0)
"&amp;"    ),
    """"
  )
)
"),"")</f>
        <v/>
      </c>
      <c r="O721" s="216"/>
    </row>
    <row r="722">
      <c r="A722" s="216"/>
      <c r="B722" s="223"/>
      <c r="C722" s="216"/>
      <c r="D722" s="224"/>
      <c r="E722" s="225"/>
      <c r="F722" s="216"/>
      <c r="G722" s="226"/>
      <c r="H722" s="227"/>
      <c r="I722" s="226"/>
      <c r="J722" s="226"/>
      <c r="K722" s="213"/>
      <c r="L722" s="214" t="str">
        <f>IFERROR(__xludf.DUMMYFUNCTION("IF(
  $A722 = """",
  """",
  IFERROR(
    INDEX(
      FILTER(
        '{INDEX} Tour Pricing History'!$A:$ZZ,
        '{INDEX} Tour Pricing History'!$4:$4 = ""Current Original Tour Cost""
      ),
      MATCH($A722, '{INDEX} Tour Pricing History'!$A:$A, "&amp;"0)
    ),
    """"
  )
)
"),"")</f>
        <v/>
      </c>
      <c r="M722" s="215" t="str">
        <f>IFERROR(__xludf.DUMMYFUNCTION("IF(
  $A722 = """",
  """",
  IFERROR(
    INDEX(
      FILTER(
        '{INDEX} Tour Pricing History'!$A:$ZZ,
        '{INDEX} Tour Pricing History'!$4:$4 = ""Current Discounted Tour Cost""
      ),
      MATCH($A722, '{INDEX} Tour Pricing History'!$A:$A"&amp;", 0)
    ),
    """"
  )
)
"),"")</f>
        <v/>
      </c>
      <c r="N722" s="214" t="str">
        <f>IFERROR(__xludf.DUMMYFUNCTION("IF(
  $A722 = """",
  """",
  IFERROR(
    INDEX(
      FILTER(
        '{INDEX} Tour Pricing History'!$A:$ZZ,
        '{INDEX} Tour Pricing History'!$4:$4 = ""Current Reservation Fee""
      ),
      MATCH($A722, '{INDEX} Tour Pricing History'!$A:$A, 0)
"&amp;"    ),
    """"
  )
)
"),"")</f>
        <v/>
      </c>
      <c r="O722" s="216"/>
    </row>
    <row r="723">
      <c r="A723" s="216"/>
      <c r="B723" s="223"/>
      <c r="C723" s="216"/>
      <c r="D723" s="224"/>
      <c r="E723" s="225"/>
      <c r="F723" s="216"/>
      <c r="G723" s="226"/>
      <c r="H723" s="227"/>
      <c r="I723" s="226"/>
      <c r="J723" s="226"/>
      <c r="K723" s="213"/>
      <c r="L723" s="214" t="str">
        <f>IFERROR(__xludf.DUMMYFUNCTION("IF(
  $A723 = """",
  """",
  IFERROR(
    INDEX(
      FILTER(
        '{INDEX} Tour Pricing History'!$A:$ZZ,
        '{INDEX} Tour Pricing History'!$4:$4 = ""Current Original Tour Cost""
      ),
      MATCH($A723, '{INDEX} Tour Pricing History'!$A:$A, "&amp;"0)
    ),
    """"
  )
)
"),"")</f>
        <v/>
      </c>
      <c r="M723" s="215" t="str">
        <f>IFERROR(__xludf.DUMMYFUNCTION("IF(
  $A723 = """",
  """",
  IFERROR(
    INDEX(
      FILTER(
        '{INDEX} Tour Pricing History'!$A:$ZZ,
        '{INDEX} Tour Pricing History'!$4:$4 = ""Current Discounted Tour Cost""
      ),
      MATCH($A723, '{INDEX} Tour Pricing History'!$A:$A"&amp;", 0)
    ),
    """"
  )
)
"),"")</f>
        <v/>
      </c>
      <c r="N723" s="214" t="str">
        <f>IFERROR(__xludf.DUMMYFUNCTION("IF(
  $A723 = """",
  """",
  IFERROR(
    INDEX(
      FILTER(
        '{INDEX} Tour Pricing History'!$A:$ZZ,
        '{INDEX} Tour Pricing History'!$4:$4 = ""Current Reservation Fee""
      ),
      MATCH($A723, '{INDEX} Tour Pricing History'!$A:$A, 0)
"&amp;"    ),
    """"
  )
)
"),"")</f>
        <v/>
      </c>
      <c r="O723" s="216"/>
    </row>
    <row r="724">
      <c r="A724" s="216"/>
      <c r="B724" s="223"/>
      <c r="C724" s="216"/>
      <c r="D724" s="224"/>
      <c r="E724" s="225"/>
      <c r="F724" s="216"/>
      <c r="G724" s="226"/>
      <c r="H724" s="227"/>
      <c r="I724" s="226"/>
      <c r="J724" s="226"/>
      <c r="K724" s="213"/>
      <c r="L724" s="214" t="str">
        <f>IFERROR(__xludf.DUMMYFUNCTION("IF(
  $A724 = """",
  """",
  IFERROR(
    INDEX(
      FILTER(
        '{INDEX} Tour Pricing History'!$A:$ZZ,
        '{INDEX} Tour Pricing History'!$4:$4 = ""Current Original Tour Cost""
      ),
      MATCH($A724, '{INDEX} Tour Pricing History'!$A:$A, "&amp;"0)
    ),
    """"
  )
)
"),"")</f>
        <v/>
      </c>
      <c r="M724" s="215" t="str">
        <f>IFERROR(__xludf.DUMMYFUNCTION("IF(
  $A724 = """",
  """",
  IFERROR(
    INDEX(
      FILTER(
        '{INDEX} Tour Pricing History'!$A:$ZZ,
        '{INDEX} Tour Pricing History'!$4:$4 = ""Current Discounted Tour Cost""
      ),
      MATCH($A724, '{INDEX} Tour Pricing History'!$A:$A"&amp;", 0)
    ),
    """"
  )
)
"),"")</f>
        <v/>
      </c>
      <c r="N724" s="214" t="str">
        <f>IFERROR(__xludf.DUMMYFUNCTION("IF(
  $A724 = """",
  """",
  IFERROR(
    INDEX(
      FILTER(
        '{INDEX} Tour Pricing History'!$A:$ZZ,
        '{INDEX} Tour Pricing History'!$4:$4 = ""Current Reservation Fee""
      ),
      MATCH($A724, '{INDEX} Tour Pricing History'!$A:$A, 0)
"&amp;"    ),
    """"
  )
)
"),"")</f>
        <v/>
      </c>
      <c r="O724" s="216"/>
    </row>
    <row r="725">
      <c r="A725" s="216"/>
      <c r="B725" s="223"/>
      <c r="C725" s="216"/>
      <c r="D725" s="224"/>
      <c r="E725" s="225"/>
      <c r="F725" s="216"/>
      <c r="G725" s="226"/>
      <c r="H725" s="227"/>
      <c r="I725" s="226"/>
      <c r="J725" s="226"/>
      <c r="K725" s="213"/>
      <c r="L725" s="214" t="str">
        <f>IFERROR(__xludf.DUMMYFUNCTION("IF(
  $A725 = """",
  """",
  IFERROR(
    INDEX(
      FILTER(
        '{INDEX} Tour Pricing History'!$A:$ZZ,
        '{INDEX} Tour Pricing History'!$4:$4 = ""Current Original Tour Cost""
      ),
      MATCH($A725, '{INDEX} Tour Pricing History'!$A:$A, "&amp;"0)
    ),
    """"
  )
)
"),"")</f>
        <v/>
      </c>
      <c r="M725" s="215" t="str">
        <f>IFERROR(__xludf.DUMMYFUNCTION("IF(
  $A725 = """",
  """",
  IFERROR(
    INDEX(
      FILTER(
        '{INDEX} Tour Pricing History'!$A:$ZZ,
        '{INDEX} Tour Pricing History'!$4:$4 = ""Current Discounted Tour Cost""
      ),
      MATCH($A725, '{INDEX} Tour Pricing History'!$A:$A"&amp;", 0)
    ),
    """"
  )
)
"),"")</f>
        <v/>
      </c>
      <c r="N725" s="214" t="str">
        <f>IFERROR(__xludf.DUMMYFUNCTION("IF(
  $A725 = """",
  """",
  IFERROR(
    INDEX(
      FILTER(
        '{INDEX} Tour Pricing History'!$A:$ZZ,
        '{INDEX} Tour Pricing History'!$4:$4 = ""Current Reservation Fee""
      ),
      MATCH($A725, '{INDEX} Tour Pricing History'!$A:$A, 0)
"&amp;"    ),
    """"
  )
)
"),"")</f>
        <v/>
      </c>
      <c r="O725" s="216"/>
    </row>
    <row r="726">
      <c r="A726" s="216"/>
      <c r="B726" s="223"/>
      <c r="C726" s="216"/>
      <c r="D726" s="224"/>
      <c r="E726" s="225"/>
      <c r="F726" s="216"/>
      <c r="G726" s="226"/>
      <c r="H726" s="227"/>
      <c r="I726" s="226"/>
      <c r="J726" s="226"/>
      <c r="K726" s="213"/>
      <c r="L726" s="214" t="str">
        <f>IFERROR(__xludf.DUMMYFUNCTION("IF(
  $A726 = """",
  """",
  IFERROR(
    INDEX(
      FILTER(
        '{INDEX} Tour Pricing History'!$A:$ZZ,
        '{INDEX} Tour Pricing History'!$4:$4 = ""Current Original Tour Cost""
      ),
      MATCH($A726, '{INDEX} Tour Pricing History'!$A:$A, "&amp;"0)
    ),
    """"
  )
)
"),"")</f>
        <v/>
      </c>
      <c r="M726" s="215" t="str">
        <f>IFERROR(__xludf.DUMMYFUNCTION("IF(
  $A726 = """",
  """",
  IFERROR(
    INDEX(
      FILTER(
        '{INDEX} Tour Pricing History'!$A:$ZZ,
        '{INDEX} Tour Pricing History'!$4:$4 = ""Current Discounted Tour Cost""
      ),
      MATCH($A726, '{INDEX} Tour Pricing History'!$A:$A"&amp;", 0)
    ),
    """"
  )
)
"),"")</f>
        <v/>
      </c>
      <c r="N726" s="214" t="str">
        <f>IFERROR(__xludf.DUMMYFUNCTION("IF(
  $A726 = """",
  """",
  IFERROR(
    INDEX(
      FILTER(
        '{INDEX} Tour Pricing History'!$A:$ZZ,
        '{INDEX} Tour Pricing History'!$4:$4 = ""Current Reservation Fee""
      ),
      MATCH($A726, '{INDEX} Tour Pricing History'!$A:$A, 0)
"&amp;"    ),
    """"
  )
)
"),"")</f>
        <v/>
      </c>
      <c r="O726" s="216"/>
    </row>
    <row r="727">
      <c r="A727" s="216"/>
      <c r="B727" s="223"/>
      <c r="C727" s="216"/>
      <c r="D727" s="224"/>
      <c r="E727" s="225"/>
      <c r="F727" s="216"/>
      <c r="G727" s="226"/>
      <c r="H727" s="227"/>
      <c r="I727" s="226"/>
      <c r="J727" s="226"/>
      <c r="K727" s="213"/>
      <c r="L727" s="214" t="str">
        <f>IFERROR(__xludf.DUMMYFUNCTION("IF(
  $A727 = """",
  """",
  IFERROR(
    INDEX(
      FILTER(
        '{INDEX} Tour Pricing History'!$A:$ZZ,
        '{INDEX} Tour Pricing History'!$4:$4 = ""Current Original Tour Cost""
      ),
      MATCH($A727, '{INDEX} Tour Pricing History'!$A:$A, "&amp;"0)
    ),
    """"
  )
)
"),"")</f>
        <v/>
      </c>
      <c r="M727" s="215" t="str">
        <f>IFERROR(__xludf.DUMMYFUNCTION("IF(
  $A727 = """",
  """",
  IFERROR(
    INDEX(
      FILTER(
        '{INDEX} Tour Pricing History'!$A:$ZZ,
        '{INDEX} Tour Pricing History'!$4:$4 = ""Current Discounted Tour Cost""
      ),
      MATCH($A727, '{INDEX} Tour Pricing History'!$A:$A"&amp;", 0)
    ),
    """"
  )
)
"),"")</f>
        <v/>
      </c>
      <c r="N727" s="214" t="str">
        <f>IFERROR(__xludf.DUMMYFUNCTION("IF(
  $A727 = """",
  """",
  IFERROR(
    INDEX(
      FILTER(
        '{INDEX} Tour Pricing History'!$A:$ZZ,
        '{INDEX} Tour Pricing History'!$4:$4 = ""Current Reservation Fee""
      ),
      MATCH($A727, '{INDEX} Tour Pricing History'!$A:$A, 0)
"&amp;"    ),
    """"
  )
)
"),"")</f>
        <v/>
      </c>
      <c r="O727" s="216"/>
    </row>
    <row r="728">
      <c r="A728" s="216"/>
      <c r="B728" s="223"/>
      <c r="C728" s="216"/>
      <c r="D728" s="224"/>
      <c r="E728" s="225"/>
      <c r="F728" s="216"/>
      <c r="G728" s="226"/>
      <c r="H728" s="227"/>
      <c r="I728" s="226"/>
      <c r="J728" s="226"/>
      <c r="K728" s="213"/>
      <c r="L728" s="214" t="str">
        <f>IFERROR(__xludf.DUMMYFUNCTION("IF(
  $A728 = """",
  """",
  IFERROR(
    INDEX(
      FILTER(
        '{INDEX} Tour Pricing History'!$A:$ZZ,
        '{INDEX} Tour Pricing History'!$4:$4 = ""Current Original Tour Cost""
      ),
      MATCH($A728, '{INDEX} Tour Pricing History'!$A:$A, "&amp;"0)
    ),
    """"
  )
)
"),"")</f>
        <v/>
      </c>
      <c r="M728" s="215" t="str">
        <f>IFERROR(__xludf.DUMMYFUNCTION("IF(
  $A728 = """",
  """",
  IFERROR(
    INDEX(
      FILTER(
        '{INDEX} Tour Pricing History'!$A:$ZZ,
        '{INDEX} Tour Pricing History'!$4:$4 = ""Current Discounted Tour Cost""
      ),
      MATCH($A728, '{INDEX} Tour Pricing History'!$A:$A"&amp;", 0)
    ),
    """"
  )
)
"),"")</f>
        <v/>
      </c>
      <c r="N728" s="214" t="str">
        <f>IFERROR(__xludf.DUMMYFUNCTION("IF(
  $A728 = """",
  """",
  IFERROR(
    INDEX(
      FILTER(
        '{INDEX} Tour Pricing History'!$A:$ZZ,
        '{INDEX} Tour Pricing History'!$4:$4 = ""Current Reservation Fee""
      ),
      MATCH($A728, '{INDEX} Tour Pricing History'!$A:$A, 0)
"&amp;"    ),
    """"
  )
)
"),"")</f>
        <v/>
      </c>
      <c r="O728" s="216"/>
    </row>
    <row r="729">
      <c r="A729" s="216"/>
      <c r="B729" s="223"/>
      <c r="C729" s="216"/>
      <c r="D729" s="224"/>
      <c r="E729" s="225"/>
      <c r="F729" s="216"/>
      <c r="G729" s="226"/>
      <c r="H729" s="227"/>
      <c r="I729" s="226"/>
      <c r="J729" s="226"/>
      <c r="K729" s="213"/>
      <c r="L729" s="214" t="str">
        <f>IFERROR(__xludf.DUMMYFUNCTION("IF(
  $A729 = """",
  """",
  IFERROR(
    INDEX(
      FILTER(
        '{INDEX} Tour Pricing History'!$A:$ZZ,
        '{INDEX} Tour Pricing History'!$4:$4 = ""Current Original Tour Cost""
      ),
      MATCH($A729, '{INDEX} Tour Pricing History'!$A:$A, "&amp;"0)
    ),
    """"
  )
)
"),"")</f>
        <v/>
      </c>
      <c r="M729" s="215" t="str">
        <f>IFERROR(__xludf.DUMMYFUNCTION("IF(
  $A729 = """",
  """",
  IFERROR(
    INDEX(
      FILTER(
        '{INDEX} Tour Pricing History'!$A:$ZZ,
        '{INDEX} Tour Pricing History'!$4:$4 = ""Current Discounted Tour Cost""
      ),
      MATCH($A729, '{INDEX} Tour Pricing History'!$A:$A"&amp;", 0)
    ),
    """"
  )
)
"),"")</f>
        <v/>
      </c>
      <c r="N729" s="214" t="str">
        <f>IFERROR(__xludf.DUMMYFUNCTION("IF(
  $A729 = """",
  """",
  IFERROR(
    INDEX(
      FILTER(
        '{INDEX} Tour Pricing History'!$A:$ZZ,
        '{INDEX} Tour Pricing History'!$4:$4 = ""Current Reservation Fee""
      ),
      MATCH($A729, '{INDEX} Tour Pricing History'!$A:$A, 0)
"&amp;"    ),
    """"
  )
)
"),"")</f>
        <v/>
      </c>
      <c r="O729" s="216"/>
    </row>
    <row r="730">
      <c r="A730" s="216"/>
      <c r="B730" s="223"/>
      <c r="C730" s="216"/>
      <c r="D730" s="224"/>
      <c r="E730" s="225"/>
      <c r="F730" s="216"/>
      <c r="G730" s="226"/>
      <c r="H730" s="227"/>
      <c r="I730" s="226"/>
      <c r="J730" s="226"/>
      <c r="K730" s="213"/>
      <c r="L730" s="214" t="str">
        <f>IFERROR(__xludf.DUMMYFUNCTION("IF(
  $A730 = """",
  """",
  IFERROR(
    INDEX(
      FILTER(
        '{INDEX} Tour Pricing History'!$A:$ZZ,
        '{INDEX} Tour Pricing History'!$4:$4 = ""Current Original Tour Cost""
      ),
      MATCH($A730, '{INDEX} Tour Pricing History'!$A:$A, "&amp;"0)
    ),
    """"
  )
)
"),"")</f>
        <v/>
      </c>
      <c r="M730" s="215" t="str">
        <f>IFERROR(__xludf.DUMMYFUNCTION("IF(
  $A730 = """",
  """",
  IFERROR(
    INDEX(
      FILTER(
        '{INDEX} Tour Pricing History'!$A:$ZZ,
        '{INDEX} Tour Pricing History'!$4:$4 = ""Current Discounted Tour Cost""
      ),
      MATCH($A730, '{INDEX} Tour Pricing History'!$A:$A"&amp;", 0)
    ),
    """"
  )
)
"),"")</f>
        <v/>
      </c>
      <c r="N730" s="214" t="str">
        <f>IFERROR(__xludf.DUMMYFUNCTION("IF(
  $A730 = """",
  """",
  IFERROR(
    INDEX(
      FILTER(
        '{INDEX} Tour Pricing History'!$A:$ZZ,
        '{INDEX} Tour Pricing History'!$4:$4 = ""Current Reservation Fee""
      ),
      MATCH($A730, '{INDEX} Tour Pricing History'!$A:$A, 0)
"&amp;"    ),
    """"
  )
)
"),"")</f>
        <v/>
      </c>
      <c r="O730" s="216"/>
    </row>
    <row r="731">
      <c r="A731" s="216"/>
      <c r="B731" s="223"/>
      <c r="C731" s="216"/>
      <c r="D731" s="224"/>
      <c r="E731" s="225"/>
      <c r="F731" s="216"/>
      <c r="G731" s="226"/>
      <c r="H731" s="227"/>
      <c r="I731" s="226"/>
      <c r="J731" s="226"/>
      <c r="K731" s="213"/>
      <c r="L731" s="214" t="str">
        <f>IFERROR(__xludf.DUMMYFUNCTION("IF(
  $A731 = """",
  """",
  IFERROR(
    INDEX(
      FILTER(
        '{INDEX} Tour Pricing History'!$A:$ZZ,
        '{INDEX} Tour Pricing History'!$4:$4 = ""Current Original Tour Cost""
      ),
      MATCH($A731, '{INDEX} Tour Pricing History'!$A:$A, "&amp;"0)
    ),
    """"
  )
)
"),"")</f>
        <v/>
      </c>
      <c r="M731" s="215" t="str">
        <f>IFERROR(__xludf.DUMMYFUNCTION("IF(
  $A731 = """",
  """",
  IFERROR(
    INDEX(
      FILTER(
        '{INDEX} Tour Pricing History'!$A:$ZZ,
        '{INDEX} Tour Pricing History'!$4:$4 = ""Current Discounted Tour Cost""
      ),
      MATCH($A731, '{INDEX} Tour Pricing History'!$A:$A"&amp;", 0)
    ),
    """"
  )
)
"),"")</f>
        <v/>
      </c>
      <c r="N731" s="214" t="str">
        <f>IFERROR(__xludf.DUMMYFUNCTION("IF(
  $A731 = """",
  """",
  IFERROR(
    INDEX(
      FILTER(
        '{INDEX} Tour Pricing History'!$A:$ZZ,
        '{INDEX} Tour Pricing History'!$4:$4 = ""Current Reservation Fee""
      ),
      MATCH($A731, '{INDEX} Tour Pricing History'!$A:$A, 0)
"&amp;"    ),
    """"
  )
)
"),"")</f>
        <v/>
      </c>
      <c r="O731" s="216"/>
    </row>
    <row r="732">
      <c r="A732" s="216"/>
      <c r="B732" s="223"/>
      <c r="C732" s="216"/>
      <c r="D732" s="224"/>
      <c r="E732" s="225"/>
      <c r="F732" s="216"/>
      <c r="G732" s="226"/>
      <c r="H732" s="227"/>
      <c r="I732" s="226"/>
      <c r="J732" s="226"/>
      <c r="K732" s="213"/>
      <c r="L732" s="214" t="str">
        <f>IFERROR(__xludf.DUMMYFUNCTION("IF(
  $A732 = """",
  """",
  IFERROR(
    INDEX(
      FILTER(
        '{INDEX} Tour Pricing History'!$A:$ZZ,
        '{INDEX} Tour Pricing History'!$4:$4 = ""Current Original Tour Cost""
      ),
      MATCH($A732, '{INDEX} Tour Pricing History'!$A:$A, "&amp;"0)
    ),
    """"
  )
)
"),"")</f>
        <v/>
      </c>
      <c r="M732" s="215" t="str">
        <f>IFERROR(__xludf.DUMMYFUNCTION("IF(
  $A732 = """",
  """",
  IFERROR(
    INDEX(
      FILTER(
        '{INDEX} Tour Pricing History'!$A:$ZZ,
        '{INDEX} Tour Pricing History'!$4:$4 = ""Current Discounted Tour Cost""
      ),
      MATCH($A732, '{INDEX} Tour Pricing History'!$A:$A"&amp;", 0)
    ),
    """"
  )
)
"),"")</f>
        <v/>
      </c>
      <c r="N732" s="214" t="str">
        <f>IFERROR(__xludf.DUMMYFUNCTION("IF(
  $A732 = """",
  """",
  IFERROR(
    INDEX(
      FILTER(
        '{INDEX} Tour Pricing History'!$A:$ZZ,
        '{INDEX} Tour Pricing History'!$4:$4 = ""Current Reservation Fee""
      ),
      MATCH($A732, '{INDEX} Tour Pricing History'!$A:$A, 0)
"&amp;"    ),
    """"
  )
)
"),"")</f>
        <v/>
      </c>
      <c r="O732" s="216"/>
    </row>
    <row r="733">
      <c r="A733" s="216"/>
      <c r="B733" s="223"/>
      <c r="C733" s="216"/>
      <c r="D733" s="224"/>
      <c r="E733" s="225"/>
      <c r="F733" s="216"/>
      <c r="G733" s="226"/>
      <c r="H733" s="227"/>
      <c r="I733" s="226"/>
      <c r="J733" s="226"/>
      <c r="K733" s="213"/>
      <c r="L733" s="214" t="str">
        <f>IFERROR(__xludf.DUMMYFUNCTION("IF(
  $A733 = """",
  """",
  IFERROR(
    INDEX(
      FILTER(
        '{INDEX} Tour Pricing History'!$A:$ZZ,
        '{INDEX} Tour Pricing History'!$4:$4 = ""Current Original Tour Cost""
      ),
      MATCH($A733, '{INDEX} Tour Pricing History'!$A:$A, "&amp;"0)
    ),
    """"
  )
)
"),"")</f>
        <v/>
      </c>
      <c r="M733" s="215" t="str">
        <f>IFERROR(__xludf.DUMMYFUNCTION("IF(
  $A733 = """",
  """",
  IFERROR(
    INDEX(
      FILTER(
        '{INDEX} Tour Pricing History'!$A:$ZZ,
        '{INDEX} Tour Pricing History'!$4:$4 = ""Current Discounted Tour Cost""
      ),
      MATCH($A733, '{INDEX} Tour Pricing History'!$A:$A"&amp;", 0)
    ),
    """"
  )
)
"),"")</f>
        <v/>
      </c>
      <c r="N733" s="214" t="str">
        <f>IFERROR(__xludf.DUMMYFUNCTION("IF(
  $A733 = """",
  """",
  IFERROR(
    INDEX(
      FILTER(
        '{INDEX} Tour Pricing History'!$A:$ZZ,
        '{INDEX} Tour Pricing History'!$4:$4 = ""Current Reservation Fee""
      ),
      MATCH($A733, '{INDEX} Tour Pricing History'!$A:$A, 0)
"&amp;"    ),
    """"
  )
)
"),"")</f>
        <v/>
      </c>
      <c r="O733" s="216"/>
    </row>
    <row r="734">
      <c r="A734" s="216"/>
      <c r="B734" s="223"/>
      <c r="C734" s="216"/>
      <c r="D734" s="224"/>
      <c r="E734" s="225"/>
      <c r="F734" s="216"/>
      <c r="G734" s="226"/>
      <c r="H734" s="227"/>
      <c r="I734" s="226"/>
      <c r="J734" s="226"/>
      <c r="K734" s="213"/>
      <c r="L734" s="214" t="str">
        <f>IFERROR(__xludf.DUMMYFUNCTION("IF(
  $A734 = """",
  """",
  IFERROR(
    INDEX(
      FILTER(
        '{INDEX} Tour Pricing History'!$A:$ZZ,
        '{INDEX} Tour Pricing History'!$4:$4 = ""Current Original Tour Cost""
      ),
      MATCH($A734, '{INDEX} Tour Pricing History'!$A:$A, "&amp;"0)
    ),
    """"
  )
)
"),"")</f>
        <v/>
      </c>
      <c r="M734" s="215" t="str">
        <f>IFERROR(__xludf.DUMMYFUNCTION("IF(
  $A734 = """",
  """",
  IFERROR(
    INDEX(
      FILTER(
        '{INDEX} Tour Pricing History'!$A:$ZZ,
        '{INDEX} Tour Pricing History'!$4:$4 = ""Current Discounted Tour Cost""
      ),
      MATCH($A734, '{INDEX} Tour Pricing History'!$A:$A"&amp;", 0)
    ),
    """"
  )
)
"),"")</f>
        <v/>
      </c>
      <c r="N734" s="214" t="str">
        <f>IFERROR(__xludf.DUMMYFUNCTION("IF(
  $A734 = """",
  """",
  IFERROR(
    INDEX(
      FILTER(
        '{INDEX} Tour Pricing History'!$A:$ZZ,
        '{INDEX} Tour Pricing History'!$4:$4 = ""Current Reservation Fee""
      ),
      MATCH($A734, '{INDEX} Tour Pricing History'!$A:$A, 0)
"&amp;"    ),
    """"
  )
)
"),"")</f>
        <v/>
      </c>
      <c r="O734" s="216"/>
    </row>
    <row r="735">
      <c r="A735" s="216"/>
      <c r="B735" s="223"/>
      <c r="C735" s="216"/>
      <c r="D735" s="224"/>
      <c r="E735" s="225"/>
      <c r="F735" s="216"/>
      <c r="G735" s="226"/>
      <c r="H735" s="227"/>
      <c r="I735" s="226"/>
      <c r="J735" s="226"/>
      <c r="K735" s="213"/>
      <c r="L735" s="214" t="str">
        <f>IFERROR(__xludf.DUMMYFUNCTION("IF(
  $A735 = """",
  """",
  IFERROR(
    INDEX(
      FILTER(
        '{INDEX} Tour Pricing History'!$A:$ZZ,
        '{INDEX} Tour Pricing History'!$4:$4 = ""Current Original Tour Cost""
      ),
      MATCH($A735, '{INDEX} Tour Pricing History'!$A:$A, "&amp;"0)
    ),
    """"
  )
)
"),"")</f>
        <v/>
      </c>
      <c r="M735" s="215" t="str">
        <f>IFERROR(__xludf.DUMMYFUNCTION("IF(
  $A735 = """",
  """",
  IFERROR(
    INDEX(
      FILTER(
        '{INDEX} Tour Pricing History'!$A:$ZZ,
        '{INDEX} Tour Pricing History'!$4:$4 = ""Current Discounted Tour Cost""
      ),
      MATCH($A735, '{INDEX} Tour Pricing History'!$A:$A"&amp;", 0)
    ),
    """"
  )
)
"),"")</f>
        <v/>
      </c>
      <c r="N735" s="214" t="str">
        <f>IFERROR(__xludf.DUMMYFUNCTION("IF(
  $A735 = """",
  """",
  IFERROR(
    INDEX(
      FILTER(
        '{INDEX} Tour Pricing History'!$A:$ZZ,
        '{INDEX} Tour Pricing History'!$4:$4 = ""Current Reservation Fee""
      ),
      MATCH($A735, '{INDEX} Tour Pricing History'!$A:$A, 0)
"&amp;"    ),
    """"
  )
)
"),"")</f>
        <v/>
      </c>
      <c r="O735" s="216"/>
    </row>
    <row r="736">
      <c r="A736" s="216"/>
      <c r="B736" s="223"/>
      <c r="C736" s="216"/>
      <c r="D736" s="224"/>
      <c r="E736" s="225"/>
      <c r="F736" s="216"/>
      <c r="G736" s="226"/>
      <c r="H736" s="227"/>
      <c r="I736" s="226"/>
      <c r="J736" s="226"/>
      <c r="K736" s="213"/>
      <c r="L736" s="214" t="str">
        <f>IFERROR(__xludf.DUMMYFUNCTION("IF(
  $A736 = """",
  """",
  IFERROR(
    INDEX(
      FILTER(
        '{INDEX} Tour Pricing History'!$A:$ZZ,
        '{INDEX} Tour Pricing History'!$4:$4 = ""Current Original Tour Cost""
      ),
      MATCH($A736, '{INDEX} Tour Pricing History'!$A:$A, "&amp;"0)
    ),
    """"
  )
)
"),"")</f>
        <v/>
      </c>
      <c r="M736" s="215" t="str">
        <f>IFERROR(__xludf.DUMMYFUNCTION("IF(
  $A736 = """",
  """",
  IFERROR(
    INDEX(
      FILTER(
        '{INDEX} Tour Pricing History'!$A:$ZZ,
        '{INDEX} Tour Pricing History'!$4:$4 = ""Current Discounted Tour Cost""
      ),
      MATCH($A736, '{INDEX} Tour Pricing History'!$A:$A"&amp;", 0)
    ),
    """"
  )
)
"),"")</f>
        <v/>
      </c>
      <c r="N736" s="214" t="str">
        <f>IFERROR(__xludf.DUMMYFUNCTION("IF(
  $A736 = """",
  """",
  IFERROR(
    INDEX(
      FILTER(
        '{INDEX} Tour Pricing History'!$A:$ZZ,
        '{INDEX} Tour Pricing History'!$4:$4 = ""Current Reservation Fee""
      ),
      MATCH($A736, '{INDEX} Tour Pricing History'!$A:$A, 0)
"&amp;"    ),
    """"
  )
)
"),"")</f>
        <v/>
      </c>
      <c r="O736" s="216"/>
    </row>
    <row r="737">
      <c r="A737" s="216"/>
      <c r="B737" s="223"/>
      <c r="C737" s="216"/>
      <c r="D737" s="224"/>
      <c r="E737" s="225"/>
      <c r="F737" s="216"/>
      <c r="G737" s="226"/>
      <c r="H737" s="227"/>
      <c r="I737" s="226"/>
      <c r="J737" s="226"/>
      <c r="K737" s="213"/>
      <c r="L737" s="214" t="str">
        <f>IFERROR(__xludf.DUMMYFUNCTION("IF(
  $A737 = """",
  """",
  IFERROR(
    INDEX(
      FILTER(
        '{INDEX} Tour Pricing History'!$A:$ZZ,
        '{INDEX} Tour Pricing History'!$4:$4 = ""Current Original Tour Cost""
      ),
      MATCH($A737, '{INDEX} Tour Pricing History'!$A:$A, "&amp;"0)
    ),
    """"
  )
)
"),"")</f>
        <v/>
      </c>
      <c r="M737" s="215" t="str">
        <f>IFERROR(__xludf.DUMMYFUNCTION("IF(
  $A737 = """",
  """",
  IFERROR(
    INDEX(
      FILTER(
        '{INDEX} Tour Pricing History'!$A:$ZZ,
        '{INDEX} Tour Pricing History'!$4:$4 = ""Current Discounted Tour Cost""
      ),
      MATCH($A737, '{INDEX} Tour Pricing History'!$A:$A"&amp;", 0)
    ),
    """"
  )
)
"),"")</f>
        <v/>
      </c>
      <c r="N737" s="214" t="str">
        <f>IFERROR(__xludf.DUMMYFUNCTION("IF(
  $A737 = """",
  """",
  IFERROR(
    INDEX(
      FILTER(
        '{INDEX} Tour Pricing History'!$A:$ZZ,
        '{INDEX} Tour Pricing History'!$4:$4 = ""Current Reservation Fee""
      ),
      MATCH($A737, '{INDEX} Tour Pricing History'!$A:$A, 0)
"&amp;"    ),
    """"
  )
)
"),"")</f>
        <v/>
      </c>
      <c r="O737" s="216"/>
    </row>
    <row r="738">
      <c r="A738" s="216"/>
      <c r="B738" s="223"/>
      <c r="C738" s="216"/>
      <c r="D738" s="224"/>
      <c r="E738" s="225"/>
      <c r="F738" s="216"/>
      <c r="G738" s="226"/>
      <c r="H738" s="227"/>
      <c r="I738" s="226"/>
      <c r="J738" s="226"/>
      <c r="K738" s="213"/>
      <c r="L738" s="214" t="str">
        <f>IFERROR(__xludf.DUMMYFUNCTION("IF(
  $A738 = """",
  """",
  IFERROR(
    INDEX(
      FILTER(
        '{INDEX} Tour Pricing History'!$A:$ZZ,
        '{INDEX} Tour Pricing History'!$4:$4 = ""Current Original Tour Cost""
      ),
      MATCH($A738, '{INDEX} Tour Pricing History'!$A:$A, "&amp;"0)
    ),
    """"
  )
)
"),"")</f>
        <v/>
      </c>
      <c r="M738" s="215" t="str">
        <f>IFERROR(__xludf.DUMMYFUNCTION("IF(
  $A738 = """",
  """",
  IFERROR(
    INDEX(
      FILTER(
        '{INDEX} Tour Pricing History'!$A:$ZZ,
        '{INDEX} Tour Pricing History'!$4:$4 = ""Current Discounted Tour Cost""
      ),
      MATCH($A738, '{INDEX} Tour Pricing History'!$A:$A"&amp;", 0)
    ),
    """"
  )
)
"),"")</f>
        <v/>
      </c>
      <c r="N738" s="214" t="str">
        <f>IFERROR(__xludf.DUMMYFUNCTION("IF(
  $A738 = """",
  """",
  IFERROR(
    INDEX(
      FILTER(
        '{INDEX} Tour Pricing History'!$A:$ZZ,
        '{INDEX} Tour Pricing History'!$4:$4 = ""Current Reservation Fee""
      ),
      MATCH($A738, '{INDEX} Tour Pricing History'!$A:$A, 0)
"&amp;"    ),
    """"
  )
)
"),"")</f>
        <v/>
      </c>
      <c r="O738" s="216"/>
    </row>
    <row r="739">
      <c r="A739" s="216"/>
      <c r="B739" s="223"/>
      <c r="C739" s="216"/>
      <c r="D739" s="224"/>
      <c r="E739" s="225"/>
      <c r="F739" s="216"/>
      <c r="G739" s="226"/>
      <c r="H739" s="227"/>
      <c r="I739" s="226"/>
      <c r="J739" s="226"/>
      <c r="K739" s="213"/>
      <c r="L739" s="214" t="str">
        <f>IFERROR(__xludf.DUMMYFUNCTION("IF(
  $A739 = """",
  """",
  IFERROR(
    INDEX(
      FILTER(
        '{INDEX} Tour Pricing History'!$A:$ZZ,
        '{INDEX} Tour Pricing History'!$4:$4 = ""Current Original Tour Cost""
      ),
      MATCH($A739, '{INDEX} Tour Pricing History'!$A:$A, "&amp;"0)
    ),
    """"
  )
)
"),"")</f>
        <v/>
      </c>
      <c r="M739" s="215" t="str">
        <f>IFERROR(__xludf.DUMMYFUNCTION("IF(
  $A739 = """",
  """",
  IFERROR(
    INDEX(
      FILTER(
        '{INDEX} Tour Pricing History'!$A:$ZZ,
        '{INDEX} Tour Pricing History'!$4:$4 = ""Current Discounted Tour Cost""
      ),
      MATCH($A739, '{INDEX} Tour Pricing History'!$A:$A"&amp;", 0)
    ),
    """"
  )
)
"),"")</f>
        <v/>
      </c>
      <c r="N739" s="214" t="str">
        <f>IFERROR(__xludf.DUMMYFUNCTION("IF(
  $A739 = """",
  """",
  IFERROR(
    INDEX(
      FILTER(
        '{INDEX} Tour Pricing History'!$A:$ZZ,
        '{INDEX} Tour Pricing History'!$4:$4 = ""Current Reservation Fee""
      ),
      MATCH($A739, '{INDEX} Tour Pricing History'!$A:$A, 0)
"&amp;"    ),
    """"
  )
)
"),"")</f>
        <v/>
      </c>
      <c r="O739" s="216"/>
    </row>
    <row r="740">
      <c r="A740" s="216"/>
      <c r="B740" s="223"/>
      <c r="C740" s="216"/>
      <c r="D740" s="224"/>
      <c r="E740" s="225"/>
      <c r="F740" s="216"/>
      <c r="G740" s="226"/>
      <c r="H740" s="227"/>
      <c r="I740" s="226"/>
      <c r="J740" s="226"/>
      <c r="K740" s="213"/>
      <c r="L740" s="214" t="str">
        <f>IFERROR(__xludf.DUMMYFUNCTION("IF(
  $A740 = """",
  """",
  IFERROR(
    INDEX(
      FILTER(
        '{INDEX} Tour Pricing History'!$A:$ZZ,
        '{INDEX} Tour Pricing History'!$4:$4 = ""Current Original Tour Cost""
      ),
      MATCH($A740, '{INDEX} Tour Pricing History'!$A:$A, "&amp;"0)
    ),
    """"
  )
)
"),"")</f>
        <v/>
      </c>
      <c r="M740" s="215" t="str">
        <f>IFERROR(__xludf.DUMMYFUNCTION("IF(
  $A740 = """",
  """",
  IFERROR(
    INDEX(
      FILTER(
        '{INDEX} Tour Pricing History'!$A:$ZZ,
        '{INDEX} Tour Pricing History'!$4:$4 = ""Current Discounted Tour Cost""
      ),
      MATCH($A740, '{INDEX} Tour Pricing History'!$A:$A"&amp;", 0)
    ),
    """"
  )
)
"),"")</f>
        <v/>
      </c>
      <c r="N740" s="214" t="str">
        <f>IFERROR(__xludf.DUMMYFUNCTION("IF(
  $A740 = """",
  """",
  IFERROR(
    INDEX(
      FILTER(
        '{INDEX} Tour Pricing History'!$A:$ZZ,
        '{INDEX} Tour Pricing History'!$4:$4 = ""Current Reservation Fee""
      ),
      MATCH($A740, '{INDEX} Tour Pricing History'!$A:$A, 0)
"&amp;"    ),
    """"
  )
)
"),"")</f>
        <v/>
      </c>
      <c r="O740" s="216"/>
    </row>
    <row r="741">
      <c r="A741" s="216"/>
      <c r="B741" s="223"/>
      <c r="C741" s="216"/>
      <c r="D741" s="224"/>
      <c r="E741" s="225"/>
      <c r="F741" s="216"/>
      <c r="G741" s="226"/>
      <c r="H741" s="227"/>
      <c r="I741" s="226"/>
      <c r="J741" s="226"/>
      <c r="K741" s="213"/>
      <c r="L741" s="214" t="str">
        <f>IFERROR(__xludf.DUMMYFUNCTION("IF(
  $A741 = """",
  """",
  IFERROR(
    INDEX(
      FILTER(
        '{INDEX} Tour Pricing History'!$A:$ZZ,
        '{INDEX} Tour Pricing History'!$4:$4 = ""Current Original Tour Cost""
      ),
      MATCH($A741, '{INDEX} Tour Pricing History'!$A:$A, "&amp;"0)
    ),
    """"
  )
)
"),"")</f>
        <v/>
      </c>
      <c r="M741" s="215" t="str">
        <f>IFERROR(__xludf.DUMMYFUNCTION("IF(
  $A741 = """",
  """",
  IFERROR(
    INDEX(
      FILTER(
        '{INDEX} Tour Pricing History'!$A:$ZZ,
        '{INDEX} Tour Pricing History'!$4:$4 = ""Current Discounted Tour Cost""
      ),
      MATCH($A741, '{INDEX} Tour Pricing History'!$A:$A"&amp;", 0)
    ),
    """"
  )
)
"),"")</f>
        <v/>
      </c>
      <c r="N741" s="214" t="str">
        <f>IFERROR(__xludf.DUMMYFUNCTION("IF(
  $A741 = """",
  """",
  IFERROR(
    INDEX(
      FILTER(
        '{INDEX} Tour Pricing History'!$A:$ZZ,
        '{INDEX} Tour Pricing History'!$4:$4 = ""Current Reservation Fee""
      ),
      MATCH($A741, '{INDEX} Tour Pricing History'!$A:$A, 0)
"&amp;"    ),
    """"
  )
)
"),"")</f>
        <v/>
      </c>
      <c r="O741" s="216"/>
    </row>
    <row r="742">
      <c r="A742" s="216"/>
      <c r="B742" s="223"/>
      <c r="C742" s="216"/>
      <c r="D742" s="224"/>
      <c r="E742" s="225"/>
      <c r="F742" s="216"/>
      <c r="G742" s="226"/>
      <c r="H742" s="227"/>
      <c r="I742" s="226"/>
      <c r="J742" s="226"/>
      <c r="K742" s="213"/>
      <c r="L742" s="214" t="str">
        <f>IFERROR(__xludf.DUMMYFUNCTION("IF(
  $A742 = """",
  """",
  IFERROR(
    INDEX(
      FILTER(
        '{INDEX} Tour Pricing History'!$A:$ZZ,
        '{INDEX} Tour Pricing History'!$4:$4 = ""Current Original Tour Cost""
      ),
      MATCH($A742, '{INDEX} Tour Pricing History'!$A:$A, "&amp;"0)
    ),
    """"
  )
)
"),"")</f>
        <v/>
      </c>
      <c r="M742" s="215" t="str">
        <f>IFERROR(__xludf.DUMMYFUNCTION("IF(
  $A742 = """",
  """",
  IFERROR(
    INDEX(
      FILTER(
        '{INDEX} Tour Pricing History'!$A:$ZZ,
        '{INDEX} Tour Pricing History'!$4:$4 = ""Current Discounted Tour Cost""
      ),
      MATCH($A742, '{INDEX} Tour Pricing History'!$A:$A"&amp;", 0)
    ),
    """"
  )
)
"),"")</f>
        <v/>
      </c>
      <c r="N742" s="214" t="str">
        <f>IFERROR(__xludf.DUMMYFUNCTION("IF(
  $A742 = """",
  """",
  IFERROR(
    INDEX(
      FILTER(
        '{INDEX} Tour Pricing History'!$A:$ZZ,
        '{INDEX} Tour Pricing History'!$4:$4 = ""Current Reservation Fee""
      ),
      MATCH($A742, '{INDEX} Tour Pricing History'!$A:$A, 0)
"&amp;"    ),
    """"
  )
)
"),"")</f>
        <v/>
      </c>
      <c r="O742" s="216"/>
    </row>
    <row r="743">
      <c r="A743" s="216"/>
      <c r="B743" s="223"/>
      <c r="C743" s="216"/>
      <c r="D743" s="224"/>
      <c r="E743" s="225"/>
      <c r="F743" s="216"/>
      <c r="G743" s="226"/>
      <c r="H743" s="227"/>
      <c r="I743" s="226"/>
      <c r="J743" s="226"/>
      <c r="K743" s="213"/>
      <c r="L743" s="214" t="str">
        <f>IFERROR(__xludf.DUMMYFUNCTION("IF(
  $A743 = """",
  """",
  IFERROR(
    INDEX(
      FILTER(
        '{INDEX} Tour Pricing History'!$A:$ZZ,
        '{INDEX} Tour Pricing History'!$4:$4 = ""Current Original Tour Cost""
      ),
      MATCH($A743, '{INDEX} Tour Pricing History'!$A:$A, "&amp;"0)
    ),
    """"
  )
)
"),"")</f>
        <v/>
      </c>
      <c r="M743" s="215" t="str">
        <f>IFERROR(__xludf.DUMMYFUNCTION("IF(
  $A743 = """",
  """",
  IFERROR(
    INDEX(
      FILTER(
        '{INDEX} Tour Pricing History'!$A:$ZZ,
        '{INDEX} Tour Pricing History'!$4:$4 = ""Current Discounted Tour Cost""
      ),
      MATCH($A743, '{INDEX} Tour Pricing History'!$A:$A"&amp;", 0)
    ),
    """"
  )
)
"),"")</f>
        <v/>
      </c>
      <c r="N743" s="214" t="str">
        <f>IFERROR(__xludf.DUMMYFUNCTION("IF(
  $A743 = """",
  """",
  IFERROR(
    INDEX(
      FILTER(
        '{INDEX} Tour Pricing History'!$A:$ZZ,
        '{INDEX} Tour Pricing History'!$4:$4 = ""Current Reservation Fee""
      ),
      MATCH($A743, '{INDEX} Tour Pricing History'!$A:$A, 0)
"&amp;"    ),
    """"
  )
)
"),"")</f>
        <v/>
      </c>
      <c r="O743" s="216"/>
    </row>
    <row r="744">
      <c r="A744" s="216"/>
      <c r="B744" s="223"/>
      <c r="C744" s="216"/>
      <c r="D744" s="224"/>
      <c r="E744" s="225"/>
      <c r="F744" s="216"/>
      <c r="G744" s="226"/>
      <c r="H744" s="227"/>
      <c r="I744" s="226"/>
      <c r="J744" s="226"/>
      <c r="K744" s="213"/>
      <c r="L744" s="214" t="str">
        <f>IFERROR(__xludf.DUMMYFUNCTION("IF(
  $A744 = """",
  """",
  IFERROR(
    INDEX(
      FILTER(
        '{INDEX} Tour Pricing History'!$A:$ZZ,
        '{INDEX} Tour Pricing History'!$4:$4 = ""Current Original Tour Cost""
      ),
      MATCH($A744, '{INDEX} Tour Pricing History'!$A:$A, "&amp;"0)
    ),
    """"
  )
)
"),"")</f>
        <v/>
      </c>
      <c r="M744" s="215" t="str">
        <f>IFERROR(__xludf.DUMMYFUNCTION("IF(
  $A744 = """",
  """",
  IFERROR(
    INDEX(
      FILTER(
        '{INDEX} Tour Pricing History'!$A:$ZZ,
        '{INDEX} Tour Pricing History'!$4:$4 = ""Current Discounted Tour Cost""
      ),
      MATCH($A744, '{INDEX} Tour Pricing History'!$A:$A"&amp;", 0)
    ),
    """"
  )
)
"),"")</f>
        <v/>
      </c>
      <c r="N744" s="214" t="str">
        <f>IFERROR(__xludf.DUMMYFUNCTION("IF(
  $A744 = """",
  """",
  IFERROR(
    INDEX(
      FILTER(
        '{INDEX} Tour Pricing History'!$A:$ZZ,
        '{INDEX} Tour Pricing History'!$4:$4 = ""Current Reservation Fee""
      ),
      MATCH($A744, '{INDEX} Tour Pricing History'!$A:$A, 0)
"&amp;"    ),
    """"
  )
)
"),"")</f>
        <v/>
      </c>
      <c r="O744" s="216"/>
    </row>
    <row r="745">
      <c r="A745" s="216"/>
      <c r="B745" s="223"/>
      <c r="C745" s="216"/>
      <c r="D745" s="224"/>
      <c r="E745" s="225"/>
      <c r="F745" s="216"/>
      <c r="G745" s="226"/>
      <c r="H745" s="227"/>
      <c r="I745" s="226"/>
      <c r="J745" s="226"/>
      <c r="K745" s="213"/>
      <c r="L745" s="214" t="str">
        <f>IFERROR(__xludf.DUMMYFUNCTION("IF(
  $A745 = """",
  """",
  IFERROR(
    INDEX(
      FILTER(
        '{INDEX} Tour Pricing History'!$A:$ZZ,
        '{INDEX} Tour Pricing History'!$4:$4 = ""Current Original Tour Cost""
      ),
      MATCH($A745, '{INDEX} Tour Pricing History'!$A:$A, "&amp;"0)
    ),
    """"
  )
)
"),"")</f>
        <v/>
      </c>
      <c r="M745" s="215" t="str">
        <f>IFERROR(__xludf.DUMMYFUNCTION("IF(
  $A745 = """",
  """",
  IFERROR(
    INDEX(
      FILTER(
        '{INDEX} Tour Pricing History'!$A:$ZZ,
        '{INDEX} Tour Pricing History'!$4:$4 = ""Current Discounted Tour Cost""
      ),
      MATCH($A745, '{INDEX} Tour Pricing History'!$A:$A"&amp;", 0)
    ),
    """"
  )
)
"),"")</f>
        <v/>
      </c>
      <c r="N745" s="214" t="str">
        <f>IFERROR(__xludf.DUMMYFUNCTION("IF(
  $A745 = """",
  """",
  IFERROR(
    INDEX(
      FILTER(
        '{INDEX} Tour Pricing History'!$A:$ZZ,
        '{INDEX} Tour Pricing History'!$4:$4 = ""Current Reservation Fee""
      ),
      MATCH($A745, '{INDEX} Tour Pricing History'!$A:$A, 0)
"&amp;"    ),
    """"
  )
)
"),"")</f>
        <v/>
      </c>
      <c r="O745" s="216"/>
    </row>
    <row r="746">
      <c r="A746" s="216"/>
      <c r="B746" s="223"/>
      <c r="C746" s="216"/>
      <c r="D746" s="224"/>
      <c r="E746" s="225"/>
      <c r="F746" s="216"/>
      <c r="G746" s="226"/>
      <c r="H746" s="227"/>
      <c r="I746" s="226"/>
      <c r="J746" s="226"/>
      <c r="K746" s="213"/>
      <c r="L746" s="214" t="str">
        <f>IFERROR(__xludf.DUMMYFUNCTION("IF(
  $A746 = """",
  """",
  IFERROR(
    INDEX(
      FILTER(
        '{INDEX} Tour Pricing History'!$A:$ZZ,
        '{INDEX} Tour Pricing History'!$4:$4 = ""Current Original Tour Cost""
      ),
      MATCH($A746, '{INDEX} Tour Pricing History'!$A:$A, "&amp;"0)
    ),
    """"
  )
)
"),"")</f>
        <v/>
      </c>
      <c r="M746" s="215" t="str">
        <f>IFERROR(__xludf.DUMMYFUNCTION("IF(
  $A746 = """",
  """",
  IFERROR(
    INDEX(
      FILTER(
        '{INDEX} Tour Pricing History'!$A:$ZZ,
        '{INDEX} Tour Pricing History'!$4:$4 = ""Current Discounted Tour Cost""
      ),
      MATCH($A746, '{INDEX} Tour Pricing History'!$A:$A"&amp;", 0)
    ),
    """"
  )
)
"),"")</f>
        <v/>
      </c>
      <c r="N746" s="214" t="str">
        <f>IFERROR(__xludf.DUMMYFUNCTION("IF(
  $A746 = """",
  """",
  IFERROR(
    INDEX(
      FILTER(
        '{INDEX} Tour Pricing History'!$A:$ZZ,
        '{INDEX} Tour Pricing History'!$4:$4 = ""Current Reservation Fee""
      ),
      MATCH($A746, '{INDEX} Tour Pricing History'!$A:$A, 0)
"&amp;"    ),
    """"
  )
)
"),"")</f>
        <v/>
      </c>
      <c r="O746" s="216"/>
    </row>
    <row r="747">
      <c r="A747" s="216"/>
      <c r="B747" s="223"/>
      <c r="C747" s="216"/>
      <c r="D747" s="224"/>
      <c r="E747" s="225"/>
      <c r="F747" s="216"/>
      <c r="G747" s="226"/>
      <c r="H747" s="227"/>
      <c r="I747" s="226"/>
      <c r="J747" s="226"/>
      <c r="K747" s="213"/>
      <c r="L747" s="214" t="str">
        <f>IFERROR(__xludf.DUMMYFUNCTION("IF(
  $A747 = """",
  """",
  IFERROR(
    INDEX(
      FILTER(
        '{INDEX} Tour Pricing History'!$A:$ZZ,
        '{INDEX} Tour Pricing History'!$4:$4 = ""Current Original Tour Cost""
      ),
      MATCH($A747, '{INDEX} Tour Pricing History'!$A:$A, "&amp;"0)
    ),
    """"
  )
)
"),"")</f>
        <v/>
      </c>
      <c r="M747" s="215" t="str">
        <f>IFERROR(__xludf.DUMMYFUNCTION("IF(
  $A747 = """",
  """",
  IFERROR(
    INDEX(
      FILTER(
        '{INDEX} Tour Pricing History'!$A:$ZZ,
        '{INDEX} Tour Pricing History'!$4:$4 = ""Current Discounted Tour Cost""
      ),
      MATCH($A747, '{INDEX} Tour Pricing History'!$A:$A"&amp;", 0)
    ),
    """"
  )
)
"),"")</f>
        <v/>
      </c>
      <c r="N747" s="214" t="str">
        <f>IFERROR(__xludf.DUMMYFUNCTION("IF(
  $A747 = """",
  """",
  IFERROR(
    INDEX(
      FILTER(
        '{INDEX} Tour Pricing History'!$A:$ZZ,
        '{INDEX} Tour Pricing History'!$4:$4 = ""Current Reservation Fee""
      ),
      MATCH($A747, '{INDEX} Tour Pricing History'!$A:$A, 0)
"&amp;"    ),
    """"
  )
)
"),"")</f>
        <v/>
      </c>
      <c r="O747" s="216"/>
    </row>
    <row r="748">
      <c r="A748" s="216"/>
      <c r="B748" s="223"/>
      <c r="C748" s="216"/>
      <c r="D748" s="224"/>
      <c r="E748" s="225"/>
      <c r="F748" s="216"/>
      <c r="G748" s="226"/>
      <c r="H748" s="227"/>
      <c r="I748" s="226"/>
      <c r="J748" s="226"/>
      <c r="K748" s="213"/>
      <c r="L748" s="214" t="str">
        <f>IFERROR(__xludf.DUMMYFUNCTION("IF(
  $A748 = """",
  """",
  IFERROR(
    INDEX(
      FILTER(
        '{INDEX} Tour Pricing History'!$A:$ZZ,
        '{INDEX} Tour Pricing History'!$4:$4 = ""Current Original Tour Cost""
      ),
      MATCH($A748, '{INDEX} Tour Pricing History'!$A:$A, "&amp;"0)
    ),
    """"
  )
)
"),"")</f>
        <v/>
      </c>
      <c r="M748" s="215" t="str">
        <f>IFERROR(__xludf.DUMMYFUNCTION("IF(
  $A748 = """",
  """",
  IFERROR(
    INDEX(
      FILTER(
        '{INDEX} Tour Pricing History'!$A:$ZZ,
        '{INDEX} Tour Pricing History'!$4:$4 = ""Current Discounted Tour Cost""
      ),
      MATCH($A748, '{INDEX} Tour Pricing History'!$A:$A"&amp;", 0)
    ),
    """"
  )
)
"),"")</f>
        <v/>
      </c>
      <c r="N748" s="214" t="str">
        <f>IFERROR(__xludf.DUMMYFUNCTION("IF(
  $A748 = """",
  """",
  IFERROR(
    INDEX(
      FILTER(
        '{INDEX} Tour Pricing History'!$A:$ZZ,
        '{INDEX} Tour Pricing History'!$4:$4 = ""Current Reservation Fee""
      ),
      MATCH($A748, '{INDEX} Tour Pricing History'!$A:$A, 0)
"&amp;"    ),
    """"
  )
)
"),"")</f>
        <v/>
      </c>
      <c r="O748" s="216"/>
    </row>
    <row r="749">
      <c r="A749" s="216"/>
      <c r="B749" s="223"/>
      <c r="C749" s="216"/>
      <c r="D749" s="224"/>
      <c r="E749" s="225"/>
      <c r="F749" s="216"/>
      <c r="G749" s="226"/>
      <c r="H749" s="227"/>
      <c r="I749" s="226"/>
      <c r="J749" s="226"/>
      <c r="K749" s="213"/>
      <c r="L749" s="214" t="str">
        <f>IFERROR(__xludf.DUMMYFUNCTION("IF(
  $A749 = """",
  """",
  IFERROR(
    INDEX(
      FILTER(
        '{INDEX} Tour Pricing History'!$A:$ZZ,
        '{INDEX} Tour Pricing History'!$4:$4 = ""Current Original Tour Cost""
      ),
      MATCH($A749, '{INDEX} Tour Pricing History'!$A:$A, "&amp;"0)
    ),
    """"
  )
)
"),"")</f>
        <v/>
      </c>
      <c r="M749" s="215" t="str">
        <f>IFERROR(__xludf.DUMMYFUNCTION("IF(
  $A749 = """",
  """",
  IFERROR(
    INDEX(
      FILTER(
        '{INDEX} Tour Pricing History'!$A:$ZZ,
        '{INDEX} Tour Pricing History'!$4:$4 = ""Current Discounted Tour Cost""
      ),
      MATCH($A749, '{INDEX} Tour Pricing History'!$A:$A"&amp;", 0)
    ),
    """"
  )
)
"),"")</f>
        <v/>
      </c>
      <c r="N749" s="214" t="str">
        <f>IFERROR(__xludf.DUMMYFUNCTION("IF(
  $A749 = """",
  """",
  IFERROR(
    INDEX(
      FILTER(
        '{INDEX} Tour Pricing History'!$A:$ZZ,
        '{INDEX} Tour Pricing History'!$4:$4 = ""Current Reservation Fee""
      ),
      MATCH($A749, '{INDEX} Tour Pricing History'!$A:$A, 0)
"&amp;"    ),
    """"
  )
)
"),"")</f>
        <v/>
      </c>
      <c r="O749" s="216"/>
    </row>
    <row r="750">
      <c r="A750" s="216"/>
      <c r="B750" s="223"/>
      <c r="C750" s="216"/>
      <c r="D750" s="224"/>
      <c r="E750" s="225"/>
      <c r="F750" s="216"/>
      <c r="G750" s="226"/>
      <c r="H750" s="227"/>
      <c r="I750" s="226"/>
      <c r="J750" s="226"/>
      <c r="K750" s="213"/>
      <c r="L750" s="214" t="str">
        <f>IFERROR(__xludf.DUMMYFUNCTION("IF(
  $A750 = """",
  """",
  IFERROR(
    INDEX(
      FILTER(
        '{INDEX} Tour Pricing History'!$A:$ZZ,
        '{INDEX} Tour Pricing History'!$4:$4 = ""Current Original Tour Cost""
      ),
      MATCH($A750, '{INDEX} Tour Pricing History'!$A:$A, "&amp;"0)
    ),
    """"
  )
)
"),"")</f>
        <v/>
      </c>
      <c r="M750" s="215" t="str">
        <f>IFERROR(__xludf.DUMMYFUNCTION("IF(
  $A750 = """",
  """",
  IFERROR(
    INDEX(
      FILTER(
        '{INDEX} Tour Pricing History'!$A:$ZZ,
        '{INDEX} Tour Pricing History'!$4:$4 = ""Current Discounted Tour Cost""
      ),
      MATCH($A750, '{INDEX} Tour Pricing History'!$A:$A"&amp;", 0)
    ),
    """"
  )
)
"),"")</f>
        <v/>
      </c>
      <c r="N750" s="214" t="str">
        <f>IFERROR(__xludf.DUMMYFUNCTION("IF(
  $A750 = """",
  """",
  IFERROR(
    INDEX(
      FILTER(
        '{INDEX} Tour Pricing History'!$A:$ZZ,
        '{INDEX} Tour Pricing History'!$4:$4 = ""Current Reservation Fee""
      ),
      MATCH($A750, '{INDEX} Tour Pricing History'!$A:$A, 0)
"&amp;"    ),
    """"
  )
)
"),"")</f>
        <v/>
      </c>
      <c r="O750" s="216"/>
    </row>
    <row r="751">
      <c r="A751" s="216"/>
      <c r="B751" s="223"/>
      <c r="C751" s="216"/>
      <c r="D751" s="224"/>
      <c r="E751" s="225"/>
      <c r="F751" s="216"/>
      <c r="G751" s="226"/>
      <c r="H751" s="227"/>
      <c r="I751" s="226"/>
      <c r="J751" s="226"/>
      <c r="K751" s="213"/>
      <c r="L751" s="214" t="str">
        <f>IFERROR(__xludf.DUMMYFUNCTION("IF(
  $A751 = """",
  """",
  IFERROR(
    INDEX(
      FILTER(
        '{INDEX} Tour Pricing History'!$A:$ZZ,
        '{INDEX} Tour Pricing History'!$4:$4 = ""Current Original Tour Cost""
      ),
      MATCH($A751, '{INDEX} Tour Pricing History'!$A:$A, "&amp;"0)
    ),
    """"
  )
)
"),"")</f>
        <v/>
      </c>
      <c r="M751" s="215" t="str">
        <f>IFERROR(__xludf.DUMMYFUNCTION("IF(
  $A751 = """",
  """",
  IFERROR(
    INDEX(
      FILTER(
        '{INDEX} Tour Pricing History'!$A:$ZZ,
        '{INDEX} Tour Pricing History'!$4:$4 = ""Current Discounted Tour Cost""
      ),
      MATCH($A751, '{INDEX} Tour Pricing History'!$A:$A"&amp;", 0)
    ),
    """"
  )
)
"),"")</f>
        <v/>
      </c>
      <c r="N751" s="214" t="str">
        <f>IFERROR(__xludf.DUMMYFUNCTION("IF(
  $A751 = """",
  """",
  IFERROR(
    INDEX(
      FILTER(
        '{INDEX} Tour Pricing History'!$A:$ZZ,
        '{INDEX} Tour Pricing History'!$4:$4 = ""Current Reservation Fee""
      ),
      MATCH($A751, '{INDEX} Tour Pricing History'!$A:$A, 0)
"&amp;"    ),
    """"
  )
)
"),"")</f>
        <v/>
      </c>
      <c r="O751" s="216"/>
    </row>
    <row r="752">
      <c r="A752" s="216"/>
      <c r="B752" s="223"/>
      <c r="C752" s="216"/>
      <c r="D752" s="224"/>
      <c r="E752" s="225"/>
      <c r="F752" s="216"/>
      <c r="G752" s="226"/>
      <c r="H752" s="227"/>
      <c r="I752" s="226"/>
      <c r="J752" s="226"/>
      <c r="K752" s="213"/>
      <c r="L752" s="214" t="str">
        <f>IFERROR(__xludf.DUMMYFUNCTION("IF(
  $A752 = """",
  """",
  IFERROR(
    INDEX(
      FILTER(
        '{INDEX} Tour Pricing History'!$A:$ZZ,
        '{INDEX} Tour Pricing History'!$4:$4 = ""Current Original Tour Cost""
      ),
      MATCH($A752, '{INDEX} Tour Pricing History'!$A:$A, "&amp;"0)
    ),
    """"
  )
)
"),"")</f>
        <v/>
      </c>
      <c r="M752" s="215" t="str">
        <f>IFERROR(__xludf.DUMMYFUNCTION("IF(
  $A752 = """",
  """",
  IFERROR(
    INDEX(
      FILTER(
        '{INDEX} Tour Pricing History'!$A:$ZZ,
        '{INDEX} Tour Pricing History'!$4:$4 = ""Current Discounted Tour Cost""
      ),
      MATCH($A752, '{INDEX} Tour Pricing History'!$A:$A"&amp;", 0)
    ),
    """"
  )
)
"),"")</f>
        <v/>
      </c>
      <c r="N752" s="214" t="str">
        <f>IFERROR(__xludf.DUMMYFUNCTION("IF(
  $A752 = """",
  """",
  IFERROR(
    INDEX(
      FILTER(
        '{INDEX} Tour Pricing History'!$A:$ZZ,
        '{INDEX} Tour Pricing History'!$4:$4 = ""Current Reservation Fee""
      ),
      MATCH($A752, '{INDEX} Tour Pricing History'!$A:$A, 0)
"&amp;"    ),
    """"
  )
)
"),"")</f>
        <v/>
      </c>
      <c r="O752" s="216"/>
    </row>
    <row r="753">
      <c r="A753" s="216"/>
      <c r="B753" s="223"/>
      <c r="C753" s="216"/>
      <c r="D753" s="224"/>
      <c r="E753" s="225"/>
      <c r="F753" s="216"/>
      <c r="G753" s="226"/>
      <c r="H753" s="227"/>
      <c r="I753" s="226"/>
      <c r="J753" s="226"/>
      <c r="K753" s="213"/>
      <c r="L753" s="214" t="str">
        <f>IFERROR(__xludf.DUMMYFUNCTION("IF(
  $A753 = """",
  """",
  IFERROR(
    INDEX(
      FILTER(
        '{INDEX} Tour Pricing History'!$A:$ZZ,
        '{INDEX} Tour Pricing History'!$4:$4 = ""Current Original Tour Cost""
      ),
      MATCH($A753, '{INDEX} Tour Pricing History'!$A:$A, "&amp;"0)
    ),
    """"
  )
)
"),"")</f>
        <v/>
      </c>
      <c r="M753" s="215" t="str">
        <f>IFERROR(__xludf.DUMMYFUNCTION("IF(
  $A753 = """",
  """",
  IFERROR(
    INDEX(
      FILTER(
        '{INDEX} Tour Pricing History'!$A:$ZZ,
        '{INDEX} Tour Pricing History'!$4:$4 = ""Current Discounted Tour Cost""
      ),
      MATCH($A753, '{INDEX} Tour Pricing History'!$A:$A"&amp;", 0)
    ),
    """"
  )
)
"),"")</f>
        <v/>
      </c>
      <c r="N753" s="214" t="str">
        <f>IFERROR(__xludf.DUMMYFUNCTION("IF(
  $A753 = """",
  """",
  IFERROR(
    INDEX(
      FILTER(
        '{INDEX} Tour Pricing History'!$A:$ZZ,
        '{INDEX} Tour Pricing History'!$4:$4 = ""Current Reservation Fee""
      ),
      MATCH($A753, '{INDEX} Tour Pricing History'!$A:$A, 0)
"&amp;"    ),
    """"
  )
)
"),"")</f>
        <v/>
      </c>
      <c r="O753" s="216"/>
    </row>
    <row r="754">
      <c r="A754" s="216"/>
      <c r="B754" s="223"/>
      <c r="C754" s="216"/>
      <c r="D754" s="224"/>
      <c r="E754" s="225"/>
      <c r="F754" s="216"/>
      <c r="G754" s="226"/>
      <c r="H754" s="227"/>
      <c r="I754" s="226"/>
      <c r="J754" s="226"/>
      <c r="K754" s="213"/>
      <c r="L754" s="214" t="str">
        <f>IFERROR(__xludf.DUMMYFUNCTION("IF(
  $A754 = """",
  """",
  IFERROR(
    INDEX(
      FILTER(
        '{INDEX} Tour Pricing History'!$A:$ZZ,
        '{INDEX} Tour Pricing History'!$4:$4 = ""Current Original Tour Cost""
      ),
      MATCH($A754, '{INDEX} Tour Pricing History'!$A:$A, "&amp;"0)
    ),
    """"
  )
)
"),"")</f>
        <v/>
      </c>
      <c r="M754" s="215" t="str">
        <f>IFERROR(__xludf.DUMMYFUNCTION("IF(
  $A754 = """",
  """",
  IFERROR(
    INDEX(
      FILTER(
        '{INDEX} Tour Pricing History'!$A:$ZZ,
        '{INDEX} Tour Pricing History'!$4:$4 = ""Current Discounted Tour Cost""
      ),
      MATCH($A754, '{INDEX} Tour Pricing History'!$A:$A"&amp;", 0)
    ),
    """"
  )
)
"),"")</f>
        <v/>
      </c>
      <c r="N754" s="214" t="str">
        <f>IFERROR(__xludf.DUMMYFUNCTION("IF(
  $A754 = """",
  """",
  IFERROR(
    INDEX(
      FILTER(
        '{INDEX} Tour Pricing History'!$A:$ZZ,
        '{INDEX} Tour Pricing History'!$4:$4 = ""Current Reservation Fee""
      ),
      MATCH($A754, '{INDEX} Tour Pricing History'!$A:$A, 0)
"&amp;"    ),
    """"
  )
)
"),"")</f>
        <v/>
      </c>
      <c r="O754" s="216"/>
    </row>
    <row r="755">
      <c r="A755" s="216"/>
      <c r="B755" s="223"/>
      <c r="C755" s="216"/>
      <c r="D755" s="224"/>
      <c r="E755" s="225"/>
      <c r="F755" s="216"/>
      <c r="G755" s="226"/>
      <c r="H755" s="227"/>
      <c r="I755" s="226"/>
      <c r="J755" s="226"/>
      <c r="K755" s="213"/>
      <c r="L755" s="214" t="str">
        <f>IFERROR(__xludf.DUMMYFUNCTION("IF(
  $A755 = """",
  """",
  IFERROR(
    INDEX(
      FILTER(
        '{INDEX} Tour Pricing History'!$A:$ZZ,
        '{INDEX} Tour Pricing History'!$4:$4 = ""Current Original Tour Cost""
      ),
      MATCH($A755, '{INDEX} Tour Pricing History'!$A:$A, "&amp;"0)
    ),
    """"
  )
)
"),"")</f>
        <v/>
      </c>
      <c r="M755" s="215" t="str">
        <f>IFERROR(__xludf.DUMMYFUNCTION("IF(
  $A755 = """",
  """",
  IFERROR(
    INDEX(
      FILTER(
        '{INDEX} Tour Pricing History'!$A:$ZZ,
        '{INDEX} Tour Pricing History'!$4:$4 = ""Current Discounted Tour Cost""
      ),
      MATCH($A755, '{INDEX} Tour Pricing History'!$A:$A"&amp;", 0)
    ),
    """"
  )
)
"),"")</f>
        <v/>
      </c>
      <c r="N755" s="214" t="str">
        <f>IFERROR(__xludf.DUMMYFUNCTION("IF(
  $A755 = """",
  """",
  IFERROR(
    INDEX(
      FILTER(
        '{INDEX} Tour Pricing History'!$A:$ZZ,
        '{INDEX} Tour Pricing History'!$4:$4 = ""Current Reservation Fee""
      ),
      MATCH($A755, '{INDEX} Tour Pricing History'!$A:$A, 0)
"&amp;"    ),
    """"
  )
)
"),"")</f>
        <v/>
      </c>
      <c r="O755" s="216"/>
    </row>
    <row r="756">
      <c r="A756" s="216"/>
      <c r="B756" s="223"/>
      <c r="C756" s="216"/>
      <c r="D756" s="224"/>
      <c r="E756" s="225"/>
      <c r="F756" s="216"/>
      <c r="G756" s="226"/>
      <c r="H756" s="227"/>
      <c r="I756" s="226"/>
      <c r="J756" s="226"/>
      <c r="K756" s="213"/>
      <c r="L756" s="214" t="str">
        <f>IFERROR(__xludf.DUMMYFUNCTION("IF(
  $A756 = """",
  """",
  IFERROR(
    INDEX(
      FILTER(
        '{INDEX} Tour Pricing History'!$A:$ZZ,
        '{INDEX} Tour Pricing History'!$4:$4 = ""Current Original Tour Cost""
      ),
      MATCH($A756, '{INDEX} Tour Pricing History'!$A:$A, "&amp;"0)
    ),
    """"
  )
)
"),"")</f>
        <v/>
      </c>
      <c r="M756" s="215" t="str">
        <f>IFERROR(__xludf.DUMMYFUNCTION("IF(
  $A756 = """",
  """",
  IFERROR(
    INDEX(
      FILTER(
        '{INDEX} Tour Pricing History'!$A:$ZZ,
        '{INDEX} Tour Pricing History'!$4:$4 = ""Current Discounted Tour Cost""
      ),
      MATCH($A756, '{INDEX} Tour Pricing History'!$A:$A"&amp;", 0)
    ),
    """"
  )
)
"),"")</f>
        <v/>
      </c>
      <c r="N756" s="214" t="str">
        <f>IFERROR(__xludf.DUMMYFUNCTION("IF(
  $A756 = """",
  """",
  IFERROR(
    INDEX(
      FILTER(
        '{INDEX} Tour Pricing History'!$A:$ZZ,
        '{INDEX} Tour Pricing History'!$4:$4 = ""Current Reservation Fee""
      ),
      MATCH($A756, '{INDEX} Tour Pricing History'!$A:$A, 0)
"&amp;"    ),
    """"
  )
)
"),"")</f>
        <v/>
      </c>
      <c r="O756" s="216"/>
    </row>
    <row r="757">
      <c r="A757" s="216"/>
      <c r="B757" s="223"/>
      <c r="C757" s="216"/>
      <c r="D757" s="224"/>
      <c r="E757" s="225"/>
      <c r="F757" s="216"/>
      <c r="G757" s="226"/>
      <c r="H757" s="227"/>
      <c r="I757" s="226"/>
      <c r="J757" s="226"/>
      <c r="K757" s="213"/>
      <c r="L757" s="214" t="str">
        <f>IFERROR(__xludf.DUMMYFUNCTION("IF(
  $A757 = """",
  """",
  IFERROR(
    INDEX(
      FILTER(
        '{INDEX} Tour Pricing History'!$A:$ZZ,
        '{INDEX} Tour Pricing History'!$4:$4 = ""Current Original Tour Cost""
      ),
      MATCH($A757, '{INDEX} Tour Pricing History'!$A:$A, "&amp;"0)
    ),
    """"
  )
)
"),"")</f>
        <v/>
      </c>
      <c r="M757" s="215" t="str">
        <f>IFERROR(__xludf.DUMMYFUNCTION("IF(
  $A757 = """",
  """",
  IFERROR(
    INDEX(
      FILTER(
        '{INDEX} Tour Pricing History'!$A:$ZZ,
        '{INDEX} Tour Pricing History'!$4:$4 = ""Current Discounted Tour Cost""
      ),
      MATCH($A757, '{INDEX} Tour Pricing History'!$A:$A"&amp;", 0)
    ),
    """"
  )
)
"),"")</f>
        <v/>
      </c>
      <c r="N757" s="214" t="str">
        <f>IFERROR(__xludf.DUMMYFUNCTION("IF(
  $A757 = """",
  """",
  IFERROR(
    INDEX(
      FILTER(
        '{INDEX} Tour Pricing History'!$A:$ZZ,
        '{INDEX} Tour Pricing History'!$4:$4 = ""Current Reservation Fee""
      ),
      MATCH($A757, '{INDEX} Tour Pricing History'!$A:$A, 0)
"&amp;"    ),
    """"
  )
)
"),"")</f>
        <v/>
      </c>
      <c r="O757" s="216"/>
    </row>
    <row r="758">
      <c r="A758" s="216"/>
      <c r="B758" s="223"/>
      <c r="C758" s="216"/>
      <c r="D758" s="224"/>
      <c r="E758" s="225"/>
      <c r="F758" s="216"/>
      <c r="G758" s="226"/>
      <c r="H758" s="227"/>
      <c r="I758" s="226"/>
      <c r="J758" s="226"/>
      <c r="K758" s="213"/>
      <c r="L758" s="214" t="str">
        <f>IFERROR(__xludf.DUMMYFUNCTION("IF(
  $A758 = """",
  """",
  IFERROR(
    INDEX(
      FILTER(
        '{INDEX} Tour Pricing History'!$A:$ZZ,
        '{INDEX} Tour Pricing History'!$4:$4 = ""Current Original Tour Cost""
      ),
      MATCH($A758, '{INDEX} Tour Pricing History'!$A:$A, "&amp;"0)
    ),
    """"
  )
)
"),"")</f>
        <v/>
      </c>
      <c r="M758" s="215" t="str">
        <f>IFERROR(__xludf.DUMMYFUNCTION("IF(
  $A758 = """",
  """",
  IFERROR(
    INDEX(
      FILTER(
        '{INDEX} Tour Pricing History'!$A:$ZZ,
        '{INDEX} Tour Pricing History'!$4:$4 = ""Current Discounted Tour Cost""
      ),
      MATCH($A758, '{INDEX} Tour Pricing History'!$A:$A"&amp;", 0)
    ),
    """"
  )
)
"),"")</f>
        <v/>
      </c>
      <c r="N758" s="214" t="str">
        <f>IFERROR(__xludf.DUMMYFUNCTION("IF(
  $A758 = """",
  """",
  IFERROR(
    INDEX(
      FILTER(
        '{INDEX} Tour Pricing History'!$A:$ZZ,
        '{INDEX} Tour Pricing History'!$4:$4 = ""Current Reservation Fee""
      ),
      MATCH($A758, '{INDEX} Tour Pricing History'!$A:$A, 0)
"&amp;"    ),
    """"
  )
)
"),"")</f>
        <v/>
      </c>
      <c r="O758" s="216"/>
    </row>
    <row r="759">
      <c r="A759" s="216"/>
      <c r="B759" s="223"/>
      <c r="C759" s="216"/>
      <c r="D759" s="224"/>
      <c r="E759" s="225"/>
      <c r="F759" s="216"/>
      <c r="G759" s="226"/>
      <c r="H759" s="227"/>
      <c r="I759" s="226"/>
      <c r="J759" s="226"/>
      <c r="K759" s="213"/>
      <c r="L759" s="214" t="str">
        <f>IFERROR(__xludf.DUMMYFUNCTION("IF(
  $A759 = """",
  """",
  IFERROR(
    INDEX(
      FILTER(
        '{INDEX} Tour Pricing History'!$A:$ZZ,
        '{INDEX} Tour Pricing History'!$4:$4 = ""Current Original Tour Cost""
      ),
      MATCH($A759, '{INDEX} Tour Pricing History'!$A:$A, "&amp;"0)
    ),
    """"
  )
)
"),"")</f>
        <v/>
      </c>
      <c r="M759" s="215" t="str">
        <f>IFERROR(__xludf.DUMMYFUNCTION("IF(
  $A759 = """",
  """",
  IFERROR(
    INDEX(
      FILTER(
        '{INDEX} Tour Pricing History'!$A:$ZZ,
        '{INDEX} Tour Pricing History'!$4:$4 = ""Current Discounted Tour Cost""
      ),
      MATCH($A759, '{INDEX} Tour Pricing History'!$A:$A"&amp;", 0)
    ),
    """"
  )
)
"),"")</f>
        <v/>
      </c>
      <c r="N759" s="214" t="str">
        <f>IFERROR(__xludf.DUMMYFUNCTION("IF(
  $A759 = """",
  """",
  IFERROR(
    INDEX(
      FILTER(
        '{INDEX} Tour Pricing History'!$A:$ZZ,
        '{INDEX} Tour Pricing History'!$4:$4 = ""Current Reservation Fee""
      ),
      MATCH($A759, '{INDEX} Tour Pricing History'!$A:$A, 0)
"&amp;"    ),
    """"
  )
)
"),"")</f>
        <v/>
      </c>
      <c r="O759" s="216"/>
    </row>
    <row r="760">
      <c r="A760" s="216"/>
      <c r="B760" s="223"/>
      <c r="C760" s="216"/>
      <c r="D760" s="224"/>
      <c r="E760" s="225"/>
      <c r="F760" s="216"/>
      <c r="G760" s="226"/>
      <c r="H760" s="227"/>
      <c r="I760" s="226"/>
      <c r="J760" s="226"/>
      <c r="K760" s="213"/>
      <c r="L760" s="214" t="str">
        <f>IFERROR(__xludf.DUMMYFUNCTION("IF(
  $A760 = """",
  """",
  IFERROR(
    INDEX(
      FILTER(
        '{INDEX} Tour Pricing History'!$A:$ZZ,
        '{INDEX} Tour Pricing History'!$4:$4 = ""Current Original Tour Cost""
      ),
      MATCH($A760, '{INDEX} Tour Pricing History'!$A:$A, "&amp;"0)
    ),
    """"
  )
)
"),"")</f>
        <v/>
      </c>
      <c r="M760" s="215" t="str">
        <f>IFERROR(__xludf.DUMMYFUNCTION("IF(
  $A760 = """",
  """",
  IFERROR(
    INDEX(
      FILTER(
        '{INDEX} Tour Pricing History'!$A:$ZZ,
        '{INDEX} Tour Pricing History'!$4:$4 = ""Current Discounted Tour Cost""
      ),
      MATCH($A760, '{INDEX} Tour Pricing History'!$A:$A"&amp;", 0)
    ),
    """"
  )
)
"),"")</f>
        <v/>
      </c>
      <c r="N760" s="214" t="str">
        <f>IFERROR(__xludf.DUMMYFUNCTION("IF(
  $A760 = """",
  """",
  IFERROR(
    INDEX(
      FILTER(
        '{INDEX} Tour Pricing History'!$A:$ZZ,
        '{INDEX} Tour Pricing History'!$4:$4 = ""Current Reservation Fee""
      ),
      MATCH($A760, '{INDEX} Tour Pricing History'!$A:$A, 0)
"&amp;"    ),
    """"
  )
)
"),"")</f>
        <v/>
      </c>
      <c r="O760" s="216"/>
    </row>
    <row r="761">
      <c r="A761" s="216"/>
      <c r="B761" s="223"/>
      <c r="C761" s="216"/>
      <c r="D761" s="224"/>
      <c r="E761" s="225"/>
      <c r="F761" s="216"/>
      <c r="G761" s="226"/>
      <c r="H761" s="227"/>
      <c r="I761" s="226"/>
      <c r="J761" s="226"/>
      <c r="K761" s="213"/>
      <c r="L761" s="214" t="str">
        <f>IFERROR(__xludf.DUMMYFUNCTION("IF(
  $A761 = """",
  """",
  IFERROR(
    INDEX(
      FILTER(
        '{INDEX} Tour Pricing History'!$A:$ZZ,
        '{INDEX} Tour Pricing History'!$4:$4 = ""Current Original Tour Cost""
      ),
      MATCH($A761, '{INDEX} Tour Pricing History'!$A:$A, "&amp;"0)
    ),
    """"
  )
)
"),"")</f>
        <v/>
      </c>
      <c r="M761" s="215" t="str">
        <f>IFERROR(__xludf.DUMMYFUNCTION("IF(
  $A761 = """",
  """",
  IFERROR(
    INDEX(
      FILTER(
        '{INDEX} Tour Pricing History'!$A:$ZZ,
        '{INDEX} Tour Pricing History'!$4:$4 = ""Current Discounted Tour Cost""
      ),
      MATCH($A761, '{INDEX} Tour Pricing History'!$A:$A"&amp;", 0)
    ),
    """"
  )
)
"),"")</f>
        <v/>
      </c>
      <c r="N761" s="214" t="str">
        <f>IFERROR(__xludf.DUMMYFUNCTION("IF(
  $A761 = """",
  """",
  IFERROR(
    INDEX(
      FILTER(
        '{INDEX} Tour Pricing History'!$A:$ZZ,
        '{INDEX} Tour Pricing History'!$4:$4 = ""Current Reservation Fee""
      ),
      MATCH($A761, '{INDEX} Tour Pricing History'!$A:$A, 0)
"&amp;"    ),
    """"
  )
)
"),"")</f>
        <v/>
      </c>
      <c r="O761" s="216"/>
    </row>
    <row r="762">
      <c r="A762" s="216"/>
      <c r="B762" s="223"/>
      <c r="C762" s="216"/>
      <c r="D762" s="224"/>
      <c r="E762" s="225"/>
      <c r="F762" s="216"/>
      <c r="G762" s="226"/>
      <c r="H762" s="227"/>
      <c r="I762" s="226"/>
      <c r="J762" s="226"/>
      <c r="K762" s="213"/>
      <c r="L762" s="214" t="str">
        <f>IFERROR(__xludf.DUMMYFUNCTION("IF(
  $A762 = """",
  """",
  IFERROR(
    INDEX(
      FILTER(
        '{INDEX} Tour Pricing History'!$A:$ZZ,
        '{INDEX} Tour Pricing History'!$4:$4 = ""Current Original Tour Cost""
      ),
      MATCH($A762, '{INDEX} Tour Pricing History'!$A:$A, "&amp;"0)
    ),
    """"
  )
)
"),"")</f>
        <v/>
      </c>
      <c r="M762" s="215" t="str">
        <f>IFERROR(__xludf.DUMMYFUNCTION("IF(
  $A762 = """",
  """",
  IFERROR(
    INDEX(
      FILTER(
        '{INDEX} Tour Pricing History'!$A:$ZZ,
        '{INDEX} Tour Pricing History'!$4:$4 = ""Current Discounted Tour Cost""
      ),
      MATCH($A762, '{INDEX} Tour Pricing History'!$A:$A"&amp;", 0)
    ),
    """"
  )
)
"),"")</f>
        <v/>
      </c>
      <c r="N762" s="214" t="str">
        <f>IFERROR(__xludf.DUMMYFUNCTION("IF(
  $A762 = """",
  """",
  IFERROR(
    INDEX(
      FILTER(
        '{INDEX} Tour Pricing History'!$A:$ZZ,
        '{INDEX} Tour Pricing History'!$4:$4 = ""Current Reservation Fee""
      ),
      MATCH($A762, '{INDEX} Tour Pricing History'!$A:$A, 0)
"&amp;"    ),
    """"
  )
)
"),"")</f>
        <v/>
      </c>
      <c r="O762" s="216"/>
    </row>
    <row r="763">
      <c r="A763" s="216"/>
      <c r="B763" s="223"/>
      <c r="C763" s="216"/>
      <c r="D763" s="224"/>
      <c r="E763" s="225"/>
      <c r="F763" s="216"/>
      <c r="G763" s="226"/>
      <c r="H763" s="227"/>
      <c r="I763" s="226"/>
      <c r="J763" s="226"/>
      <c r="K763" s="213"/>
      <c r="L763" s="214" t="str">
        <f>IFERROR(__xludf.DUMMYFUNCTION("IF(
  $A763 = """",
  """",
  IFERROR(
    INDEX(
      FILTER(
        '{INDEX} Tour Pricing History'!$A:$ZZ,
        '{INDEX} Tour Pricing History'!$4:$4 = ""Current Original Tour Cost""
      ),
      MATCH($A763, '{INDEX} Tour Pricing History'!$A:$A, "&amp;"0)
    ),
    """"
  )
)
"),"")</f>
        <v/>
      </c>
      <c r="M763" s="215" t="str">
        <f>IFERROR(__xludf.DUMMYFUNCTION("IF(
  $A763 = """",
  """",
  IFERROR(
    INDEX(
      FILTER(
        '{INDEX} Tour Pricing History'!$A:$ZZ,
        '{INDEX} Tour Pricing History'!$4:$4 = ""Current Discounted Tour Cost""
      ),
      MATCH($A763, '{INDEX} Tour Pricing History'!$A:$A"&amp;", 0)
    ),
    """"
  )
)
"),"")</f>
        <v/>
      </c>
      <c r="N763" s="214" t="str">
        <f>IFERROR(__xludf.DUMMYFUNCTION("IF(
  $A763 = """",
  """",
  IFERROR(
    INDEX(
      FILTER(
        '{INDEX} Tour Pricing History'!$A:$ZZ,
        '{INDEX} Tour Pricing History'!$4:$4 = ""Current Reservation Fee""
      ),
      MATCH($A763, '{INDEX} Tour Pricing History'!$A:$A, 0)
"&amp;"    ),
    """"
  )
)
"),"")</f>
        <v/>
      </c>
      <c r="O763" s="216"/>
    </row>
    <row r="764">
      <c r="A764" s="216"/>
      <c r="B764" s="223"/>
      <c r="C764" s="216"/>
      <c r="D764" s="224"/>
      <c r="E764" s="225"/>
      <c r="F764" s="216"/>
      <c r="G764" s="226"/>
      <c r="H764" s="227"/>
      <c r="I764" s="226"/>
      <c r="J764" s="226"/>
      <c r="K764" s="213"/>
      <c r="L764" s="214" t="str">
        <f>IFERROR(__xludf.DUMMYFUNCTION("IF(
  $A764 = """",
  """",
  IFERROR(
    INDEX(
      FILTER(
        '{INDEX} Tour Pricing History'!$A:$ZZ,
        '{INDEX} Tour Pricing History'!$4:$4 = ""Current Original Tour Cost""
      ),
      MATCH($A764, '{INDEX} Tour Pricing History'!$A:$A, "&amp;"0)
    ),
    """"
  )
)
"),"")</f>
        <v/>
      </c>
      <c r="M764" s="215" t="str">
        <f>IFERROR(__xludf.DUMMYFUNCTION("IF(
  $A764 = """",
  """",
  IFERROR(
    INDEX(
      FILTER(
        '{INDEX} Tour Pricing History'!$A:$ZZ,
        '{INDEX} Tour Pricing History'!$4:$4 = ""Current Discounted Tour Cost""
      ),
      MATCH($A764, '{INDEX} Tour Pricing History'!$A:$A"&amp;", 0)
    ),
    """"
  )
)
"),"")</f>
        <v/>
      </c>
      <c r="N764" s="214" t="str">
        <f>IFERROR(__xludf.DUMMYFUNCTION("IF(
  $A764 = """",
  """",
  IFERROR(
    INDEX(
      FILTER(
        '{INDEX} Tour Pricing History'!$A:$ZZ,
        '{INDEX} Tour Pricing History'!$4:$4 = ""Current Reservation Fee""
      ),
      MATCH($A764, '{INDEX} Tour Pricing History'!$A:$A, 0)
"&amp;"    ),
    """"
  )
)
"),"")</f>
        <v/>
      </c>
      <c r="O764" s="216"/>
    </row>
    <row r="765">
      <c r="A765" s="216"/>
      <c r="B765" s="223"/>
      <c r="C765" s="216"/>
      <c r="D765" s="224"/>
      <c r="E765" s="225"/>
      <c r="F765" s="216"/>
      <c r="G765" s="226"/>
      <c r="H765" s="227"/>
      <c r="I765" s="226"/>
      <c r="J765" s="226"/>
      <c r="K765" s="213"/>
      <c r="L765" s="214" t="str">
        <f>IFERROR(__xludf.DUMMYFUNCTION("IF(
  $A765 = """",
  """",
  IFERROR(
    INDEX(
      FILTER(
        '{INDEX} Tour Pricing History'!$A:$ZZ,
        '{INDEX} Tour Pricing History'!$4:$4 = ""Current Original Tour Cost""
      ),
      MATCH($A765, '{INDEX} Tour Pricing History'!$A:$A, "&amp;"0)
    ),
    """"
  )
)
"),"")</f>
        <v/>
      </c>
      <c r="M765" s="215" t="str">
        <f>IFERROR(__xludf.DUMMYFUNCTION("IF(
  $A765 = """",
  """",
  IFERROR(
    INDEX(
      FILTER(
        '{INDEX} Tour Pricing History'!$A:$ZZ,
        '{INDEX} Tour Pricing History'!$4:$4 = ""Current Discounted Tour Cost""
      ),
      MATCH($A765, '{INDEX} Tour Pricing History'!$A:$A"&amp;", 0)
    ),
    """"
  )
)
"),"")</f>
        <v/>
      </c>
      <c r="N765" s="214" t="str">
        <f>IFERROR(__xludf.DUMMYFUNCTION("IF(
  $A765 = """",
  """",
  IFERROR(
    INDEX(
      FILTER(
        '{INDEX} Tour Pricing History'!$A:$ZZ,
        '{INDEX} Tour Pricing History'!$4:$4 = ""Current Reservation Fee""
      ),
      MATCH($A765, '{INDEX} Tour Pricing History'!$A:$A, 0)
"&amp;"    ),
    """"
  )
)
"),"")</f>
        <v/>
      </c>
      <c r="O765" s="216"/>
    </row>
    <row r="766">
      <c r="A766" s="216"/>
      <c r="B766" s="223"/>
      <c r="C766" s="216"/>
      <c r="D766" s="224"/>
      <c r="E766" s="225"/>
      <c r="F766" s="216"/>
      <c r="G766" s="226"/>
      <c r="H766" s="227"/>
      <c r="I766" s="226"/>
      <c r="J766" s="226"/>
      <c r="K766" s="213"/>
      <c r="L766" s="214" t="str">
        <f>IFERROR(__xludf.DUMMYFUNCTION("IF(
  $A766 = """",
  """",
  IFERROR(
    INDEX(
      FILTER(
        '{INDEX} Tour Pricing History'!$A:$ZZ,
        '{INDEX} Tour Pricing History'!$4:$4 = ""Current Original Tour Cost""
      ),
      MATCH($A766, '{INDEX} Tour Pricing History'!$A:$A, "&amp;"0)
    ),
    """"
  )
)
"),"")</f>
        <v/>
      </c>
      <c r="M766" s="215" t="str">
        <f>IFERROR(__xludf.DUMMYFUNCTION("IF(
  $A766 = """",
  """",
  IFERROR(
    INDEX(
      FILTER(
        '{INDEX} Tour Pricing History'!$A:$ZZ,
        '{INDEX} Tour Pricing History'!$4:$4 = ""Current Discounted Tour Cost""
      ),
      MATCH($A766, '{INDEX} Tour Pricing History'!$A:$A"&amp;", 0)
    ),
    """"
  )
)
"),"")</f>
        <v/>
      </c>
      <c r="N766" s="214" t="str">
        <f>IFERROR(__xludf.DUMMYFUNCTION("IF(
  $A766 = """",
  """",
  IFERROR(
    INDEX(
      FILTER(
        '{INDEX} Tour Pricing History'!$A:$ZZ,
        '{INDEX} Tour Pricing History'!$4:$4 = ""Current Reservation Fee""
      ),
      MATCH($A766, '{INDEX} Tour Pricing History'!$A:$A, 0)
"&amp;"    ),
    """"
  )
)
"),"")</f>
        <v/>
      </c>
      <c r="O766" s="216"/>
    </row>
    <row r="767">
      <c r="A767" s="216"/>
      <c r="B767" s="223"/>
      <c r="C767" s="216"/>
      <c r="D767" s="224"/>
      <c r="E767" s="225"/>
      <c r="F767" s="216"/>
      <c r="G767" s="226"/>
      <c r="H767" s="227"/>
      <c r="I767" s="226"/>
      <c r="J767" s="226"/>
      <c r="K767" s="213"/>
      <c r="L767" s="214" t="str">
        <f>IFERROR(__xludf.DUMMYFUNCTION("IF(
  $A767 = """",
  """",
  IFERROR(
    INDEX(
      FILTER(
        '{INDEX} Tour Pricing History'!$A:$ZZ,
        '{INDEX} Tour Pricing History'!$4:$4 = ""Current Original Tour Cost""
      ),
      MATCH($A767, '{INDEX} Tour Pricing History'!$A:$A, "&amp;"0)
    ),
    """"
  )
)
"),"")</f>
        <v/>
      </c>
      <c r="M767" s="215" t="str">
        <f>IFERROR(__xludf.DUMMYFUNCTION("IF(
  $A767 = """",
  """",
  IFERROR(
    INDEX(
      FILTER(
        '{INDEX} Tour Pricing History'!$A:$ZZ,
        '{INDEX} Tour Pricing History'!$4:$4 = ""Current Discounted Tour Cost""
      ),
      MATCH($A767, '{INDEX} Tour Pricing History'!$A:$A"&amp;", 0)
    ),
    """"
  )
)
"),"")</f>
        <v/>
      </c>
      <c r="N767" s="214" t="str">
        <f>IFERROR(__xludf.DUMMYFUNCTION("IF(
  $A767 = """",
  """",
  IFERROR(
    INDEX(
      FILTER(
        '{INDEX} Tour Pricing History'!$A:$ZZ,
        '{INDEX} Tour Pricing History'!$4:$4 = ""Current Reservation Fee""
      ),
      MATCH($A767, '{INDEX} Tour Pricing History'!$A:$A, 0)
"&amp;"    ),
    """"
  )
)
"),"")</f>
        <v/>
      </c>
      <c r="O767" s="216"/>
    </row>
    <row r="768">
      <c r="A768" s="216"/>
      <c r="B768" s="223"/>
      <c r="C768" s="216"/>
      <c r="D768" s="224"/>
      <c r="E768" s="225"/>
      <c r="F768" s="216"/>
      <c r="G768" s="226"/>
      <c r="H768" s="227"/>
      <c r="I768" s="226"/>
      <c r="J768" s="226"/>
      <c r="K768" s="213"/>
      <c r="L768" s="214" t="str">
        <f>IFERROR(__xludf.DUMMYFUNCTION("IF(
  $A768 = """",
  """",
  IFERROR(
    INDEX(
      FILTER(
        '{INDEX} Tour Pricing History'!$A:$ZZ,
        '{INDEX} Tour Pricing History'!$4:$4 = ""Current Original Tour Cost""
      ),
      MATCH($A768, '{INDEX} Tour Pricing History'!$A:$A, "&amp;"0)
    ),
    """"
  )
)
"),"")</f>
        <v/>
      </c>
      <c r="M768" s="215" t="str">
        <f>IFERROR(__xludf.DUMMYFUNCTION("IF(
  $A768 = """",
  """",
  IFERROR(
    INDEX(
      FILTER(
        '{INDEX} Tour Pricing History'!$A:$ZZ,
        '{INDEX} Tour Pricing History'!$4:$4 = ""Current Discounted Tour Cost""
      ),
      MATCH($A768, '{INDEX} Tour Pricing History'!$A:$A"&amp;", 0)
    ),
    """"
  )
)
"),"")</f>
        <v/>
      </c>
      <c r="N768" s="214" t="str">
        <f>IFERROR(__xludf.DUMMYFUNCTION("IF(
  $A768 = """",
  """",
  IFERROR(
    INDEX(
      FILTER(
        '{INDEX} Tour Pricing History'!$A:$ZZ,
        '{INDEX} Tour Pricing History'!$4:$4 = ""Current Reservation Fee""
      ),
      MATCH($A768, '{INDEX} Tour Pricing History'!$A:$A, 0)
"&amp;"    ),
    """"
  )
)
"),"")</f>
        <v/>
      </c>
      <c r="O768" s="216"/>
    </row>
    <row r="769">
      <c r="A769" s="216"/>
      <c r="B769" s="223"/>
      <c r="C769" s="216"/>
      <c r="D769" s="224"/>
      <c r="E769" s="225"/>
      <c r="F769" s="216"/>
      <c r="G769" s="226"/>
      <c r="H769" s="227"/>
      <c r="I769" s="226"/>
      <c r="J769" s="226"/>
      <c r="K769" s="213"/>
      <c r="L769" s="214" t="str">
        <f>IFERROR(__xludf.DUMMYFUNCTION("IF(
  $A769 = """",
  """",
  IFERROR(
    INDEX(
      FILTER(
        '{INDEX} Tour Pricing History'!$A:$ZZ,
        '{INDEX} Tour Pricing History'!$4:$4 = ""Current Original Tour Cost""
      ),
      MATCH($A769, '{INDEX} Tour Pricing History'!$A:$A, "&amp;"0)
    ),
    """"
  )
)
"),"")</f>
        <v/>
      </c>
      <c r="M769" s="215" t="str">
        <f>IFERROR(__xludf.DUMMYFUNCTION("IF(
  $A769 = """",
  """",
  IFERROR(
    INDEX(
      FILTER(
        '{INDEX} Tour Pricing History'!$A:$ZZ,
        '{INDEX} Tour Pricing History'!$4:$4 = ""Current Discounted Tour Cost""
      ),
      MATCH($A769, '{INDEX} Tour Pricing History'!$A:$A"&amp;", 0)
    ),
    """"
  )
)
"),"")</f>
        <v/>
      </c>
      <c r="N769" s="214" t="str">
        <f>IFERROR(__xludf.DUMMYFUNCTION("IF(
  $A769 = """",
  """",
  IFERROR(
    INDEX(
      FILTER(
        '{INDEX} Tour Pricing History'!$A:$ZZ,
        '{INDEX} Tour Pricing History'!$4:$4 = ""Current Reservation Fee""
      ),
      MATCH($A769, '{INDEX} Tour Pricing History'!$A:$A, 0)
"&amp;"    ),
    """"
  )
)
"),"")</f>
        <v/>
      </c>
      <c r="O769" s="216"/>
    </row>
    <row r="770">
      <c r="A770" s="216"/>
      <c r="B770" s="223"/>
      <c r="C770" s="216"/>
      <c r="D770" s="224"/>
      <c r="E770" s="225"/>
      <c r="F770" s="216"/>
      <c r="G770" s="226"/>
      <c r="H770" s="227"/>
      <c r="I770" s="226"/>
      <c r="J770" s="226"/>
      <c r="K770" s="213"/>
      <c r="L770" s="214" t="str">
        <f>IFERROR(__xludf.DUMMYFUNCTION("IF(
  $A770 = """",
  """",
  IFERROR(
    INDEX(
      FILTER(
        '{INDEX} Tour Pricing History'!$A:$ZZ,
        '{INDEX} Tour Pricing History'!$4:$4 = ""Current Original Tour Cost""
      ),
      MATCH($A770, '{INDEX} Tour Pricing History'!$A:$A, "&amp;"0)
    ),
    """"
  )
)
"),"")</f>
        <v/>
      </c>
      <c r="M770" s="215" t="str">
        <f>IFERROR(__xludf.DUMMYFUNCTION("IF(
  $A770 = """",
  """",
  IFERROR(
    INDEX(
      FILTER(
        '{INDEX} Tour Pricing History'!$A:$ZZ,
        '{INDEX} Tour Pricing History'!$4:$4 = ""Current Discounted Tour Cost""
      ),
      MATCH($A770, '{INDEX} Tour Pricing History'!$A:$A"&amp;", 0)
    ),
    """"
  )
)
"),"")</f>
        <v/>
      </c>
      <c r="N770" s="214" t="str">
        <f>IFERROR(__xludf.DUMMYFUNCTION("IF(
  $A770 = """",
  """",
  IFERROR(
    INDEX(
      FILTER(
        '{INDEX} Tour Pricing History'!$A:$ZZ,
        '{INDEX} Tour Pricing History'!$4:$4 = ""Current Reservation Fee""
      ),
      MATCH($A770, '{INDEX} Tour Pricing History'!$A:$A, 0)
"&amp;"    ),
    """"
  )
)
"),"")</f>
        <v/>
      </c>
      <c r="O770" s="216"/>
    </row>
    <row r="771">
      <c r="A771" s="216"/>
      <c r="B771" s="223"/>
      <c r="C771" s="216"/>
      <c r="D771" s="224"/>
      <c r="E771" s="225"/>
      <c r="F771" s="216"/>
      <c r="G771" s="226"/>
      <c r="H771" s="227"/>
      <c r="I771" s="226"/>
      <c r="J771" s="226"/>
      <c r="K771" s="213"/>
      <c r="L771" s="214" t="str">
        <f>IFERROR(__xludf.DUMMYFUNCTION("IF(
  $A771 = """",
  """",
  IFERROR(
    INDEX(
      FILTER(
        '{INDEX} Tour Pricing History'!$A:$ZZ,
        '{INDEX} Tour Pricing History'!$4:$4 = ""Current Original Tour Cost""
      ),
      MATCH($A771, '{INDEX} Tour Pricing History'!$A:$A, "&amp;"0)
    ),
    """"
  )
)
"),"")</f>
        <v/>
      </c>
      <c r="M771" s="215" t="str">
        <f>IFERROR(__xludf.DUMMYFUNCTION("IF(
  $A771 = """",
  """",
  IFERROR(
    INDEX(
      FILTER(
        '{INDEX} Tour Pricing History'!$A:$ZZ,
        '{INDEX} Tour Pricing History'!$4:$4 = ""Current Discounted Tour Cost""
      ),
      MATCH($A771, '{INDEX} Tour Pricing History'!$A:$A"&amp;", 0)
    ),
    """"
  )
)
"),"")</f>
        <v/>
      </c>
      <c r="N771" s="214" t="str">
        <f>IFERROR(__xludf.DUMMYFUNCTION("IF(
  $A771 = """",
  """",
  IFERROR(
    INDEX(
      FILTER(
        '{INDEX} Tour Pricing History'!$A:$ZZ,
        '{INDEX} Tour Pricing History'!$4:$4 = ""Current Reservation Fee""
      ),
      MATCH($A771, '{INDEX} Tour Pricing History'!$A:$A, 0)
"&amp;"    ),
    """"
  )
)
"),"")</f>
        <v/>
      </c>
      <c r="O771" s="216"/>
    </row>
    <row r="772">
      <c r="A772" s="216"/>
      <c r="B772" s="223"/>
      <c r="C772" s="216"/>
      <c r="D772" s="224"/>
      <c r="E772" s="225"/>
      <c r="F772" s="216"/>
      <c r="G772" s="226"/>
      <c r="H772" s="227"/>
      <c r="I772" s="226"/>
      <c r="J772" s="226"/>
      <c r="K772" s="213"/>
      <c r="L772" s="214" t="str">
        <f>IFERROR(__xludf.DUMMYFUNCTION("IF(
  $A772 = """",
  """",
  IFERROR(
    INDEX(
      FILTER(
        '{INDEX} Tour Pricing History'!$A:$ZZ,
        '{INDEX} Tour Pricing History'!$4:$4 = ""Current Original Tour Cost""
      ),
      MATCH($A772, '{INDEX} Tour Pricing History'!$A:$A, "&amp;"0)
    ),
    """"
  )
)
"),"")</f>
        <v/>
      </c>
      <c r="M772" s="215" t="str">
        <f>IFERROR(__xludf.DUMMYFUNCTION("IF(
  $A772 = """",
  """",
  IFERROR(
    INDEX(
      FILTER(
        '{INDEX} Tour Pricing History'!$A:$ZZ,
        '{INDEX} Tour Pricing History'!$4:$4 = ""Current Discounted Tour Cost""
      ),
      MATCH($A772, '{INDEX} Tour Pricing History'!$A:$A"&amp;", 0)
    ),
    """"
  )
)
"),"")</f>
        <v/>
      </c>
      <c r="N772" s="214" t="str">
        <f>IFERROR(__xludf.DUMMYFUNCTION("IF(
  $A772 = """",
  """",
  IFERROR(
    INDEX(
      FILTER(
        '{INDEX} Tour Pricing History'!$A:$ZZ,
        '{INDEX} Tour Pricing History'!$4:$4 = ""Current Reservation Fee""
      ),
      MATCH($A772, '{INDEX} Tour Pricing History'!$A:$A, 0)
"&amp;"    ),
    """"
  )
)
"),"")</f>
        <v/>
      </c>
      <c r="O772" s="216"/>
    </row>
    <row r="773">
      <c r="A773" s="216"/>
      <c r="B773" s="223"/>
      <c r="C773" s="216"/>
      <c r="D773" s="224"/>
      <c r="E773" s="225"/>
      <c r="F773" s="216"/>
      <c r="G773" s="226"/>
      <c r="H773" s="227"/>
      <c r="I773" s="226"/>
      <c r="J773" s="226"/>
      <c r="K773" s="213"/>
      <c r="L773" s="214" t="str">
        <f>IFERROR(__xludf.DUMMYFUNCTION("IF(
  $A773 = """",
  """",
  IFERROR(
    INDEX(
      FILTER(
        '{INDEX} Tour Pricing History'!$A:$ZZ,
        '{INDEX} Tour Pricing History'!$4:$4 = ""Current Original Tour Cost""
      ),
      MATCH($A773, '{INDEX} Tour Pricing History'!$A:$A, "&amp;"0)
    ),
    """"
  )
)
"),"")</f>
        <v/>
      </c>
      <c r="M773" s="215" t="str">
        <f>IFERROR(__xludf.DUMMYFUNCTION("IF(
  $A773 = """",
  """",
  IFERROR(
    INDEX(
      FILTER(
        '{INDEX} Tour Pricing History'!$A:$ZZ,
        '{INDEX} Tour Pricing History'!$4:$4 = ""Current Discounted Tour Cost""
      ),
      MATCH($A773, '{INDEX} Tour Pricing History'!$A:$A"&amp;", 0)
    ),
    """"
  )
)
"),"")</f>
        <v/>
      </c>
      <c r="N773" s="214" t="str">
        <f>IFERROR(__xludf.DUMMYFUNCTION("IF(
  $A773 = """",
  """",
  IFERROR(
    INDEX(
      FILTER(
        '{INDEX} Tour Pricing History'!$A:$ZZ,
        '{INDEX} Tour Pricing History'!$4:$4 = ""Current Reservation Fee""
      ),
      MATCH($A773, '{INDEX} Tour Pricing History'!$A:$A, 0)
"&amp;"    ),
    """"
  )
)
"),"")</f>
        <v/>
      </c>
      <c r="O773" s="216"/>
    </row>
    <row r="774">
      <c r="A774" s="216"/>
      <c r="B774" s="223"/>
      <c r="C774" s="216"/>
      <c r="D774" s="224"/>
      <c r="E774" s="225"/>
      <c r="F774" s="216"/>
      <c r="G774" s="226"/>
      <c r="H774" s="227"/>
      <c r="I774" s="226"/>
      <c r="J774" s="226"/>
      <c r="K774" s="213"/>
      <c r="L774" s="214" t="str">
        <f>IFERROR(__xludf.DUMMYFUNCTION("IF(
  $A774 = """",
  """",
  IFERROR(
    INDEX(
      FILTER(
        '{INDEX} Tour Pricing History'!$A:$ZZ,
        '{INDEX} Tour Pricing History'!$4:$4 = ""Current Original Tour Cost""
      ),
      MATCH($A774, '{INDEX} Tour Pricing History'!$A:$A, "&amp;"0)
    ),
    """"
  )
)
"),"")</f>
        <v/>
      </c>
      <c r="M774" s="215" t="str">
        <f>IFERROR(__xludf.DUMMYFUNCTION("IF(
  $A774 = """",
  """",
  IFERROR(
    INDEX(
      FILTER(
        '{INDEX} Tour Pricing History'!$A:$ZZ,
        '{INDEX} Tour Pricing History'!$4:$4 = ""Current Discounted Tour Cost""
      ),
      MATCH($A774, '{INDEX} Tour Pricing History'!$A:$A"&amp;", 0)
    ),
    """"
  )
)
"),"")</f>
        <v/>
      </c>
      <c r="N774" s="214" t="str">
        <f>IFERROR(__xludf.DUMMYFUNCTION("IF(
  $A774 = """",
  """",
  IFERROR(
    INDEX(
      FILTER(
        '{INDEX} Tour Pricing History'!$A:$ZZ,
        '{INDEX} Tour Pricing History'!$4:$4 = ""Current Reservation Fee""
      ),
      MATCH($A774, '{INDEX} Tour Pricing History'!$A:$A, 0)
"&amp;"    ),
    """"
  )
)
"),"")</f>
        <v/>
      </c>
      <c r="O774" s="216"/>
    </row>
    <row r="775">
      <c r="A775" s="216"/>
      <c r="B775" s="223"/>
      <c r="C775" s="216"/>
      <c r="D775" s="224"/>
      <c r="E775" s="225"/>
      <c r="F775" s="216"/>
      <c r="G775" s="226"/>
      <c r="H775" s="227"/>
      <c r="I775" s="226"/>
      <c r="J775" s="226"/>
      <c r="K775" s="213"/>
      <c r="L775" s="214" t="str">
        <f>IFERROR(__xludf.DUMMYFUNCTION("IF(
  $A775 = """",
  """",
  IFERROR(
    INDEX(
      FILTER(
        '{INDEX} Tour Pricing History'!$A:$ZZ,
        '{INDEX} Tour Pricing History'!$4:$4 = ""Current Original Tour Cost""
      ),
      MATCH($A775, '{INDEX} Tour Pricing History'!$A:$A, "&amp;"0)
    ),
    """"
  )
)
"),"")</f>
        <v/>
      </c>
      <c r="M775" s="215" t="str">
        <f>IFERROR(__xludf.DUMMYFUNCTION("IF(
  $A775 = """",
  """",
  IFERROR(
    INDEX(
      FILTER(
        '{INDEX} Tour Pricing History'!$A:$ZZ,
        '{INDEX} Tour Pricing History'!$4:$4 = ""Current Discounted Tour Cost""
      ),
      MATCH($A775, '{INDEX} Tour Pricing History'!$A:$A"&amp;", 0)
    ),
    """"
  )
)
"),"")</f>
        <v/>
      </c>
      <c r="N775" s="214" t="str">
        <f>IFERROR(__xludf.DUMMYFUNCTION("IF(
  $A775 = """",
  """",
  IFERROR(
    INDEX(
      FILTER(
        '{INDEX} Tour Pricing History'!$A:$ZZ,
        '{INDEX} Tour Pricing History'!$4:$4 = ""Current Reservation Fee""
      ),
      MATCH($A775, '{INDEX} Tour Pricing History'!$A:$A, 0)
"&amp;"    ),
    """"
  )
)
"),"")</f>
        <v/>
      </c>
      <c r="O775" s="216"/>
    </row>
    <row r="776">
      <c r="A776" s="216"/>
      <c r="B776" s="223"/>
      <c r="C776" s="216"/>
      <c r="D776" s="224"/>
      <c r="E776" s="225"/>
      <c r="F776" s="216"/>
      <c r="G776" s="226"/>
      <c r="H776" s="227"/>
      <c r="I776" s="226"/>
      <c r="J776" s="226"/>
      <c r="K776" s="213"/>
      <c r="L776" s="214" t="str">
        <f>IFERROR(__xludf.DUMMYFUNCTION("IF(
  $A776 = """",
  """",
  IFERROR(
    INDEX(
      FILTER(
        '{INDEX} Tour Pricing History'!$A:$ZZ,
        '{INDEX} Tour Pricing History'!$4:$4 = ""Current Original Tour Cost""
      ),
      MATCH($A776, '{INDEX} Tour Pricing History'!$A:$A, "&amp;"0)
    ),
    """"
  )
)
"),"")</f>
        <v/>
      </c>
      <c r="M776" s="215" t="str">
        <f>IFERROR(__xludf.DUMMYFUNCTION("IF(
  $A776 = """",
  """",
  IFERROR(
    INDEX(
      FILTER(
        '{INDEX} Tour Pricing History'!$A:$ZZ,
        '{INDEX} Tour Pricing History'!$4:$4 = ""Current Discounted Tour Cost""
      ),
      MATCH($A776, '{INDEX} Tour Pricing History'!$A:$A"&amp;", 0)
    ),
    """"
  )
)
"),"")</f>
        <v/>
      </c>
      <c r="N776" s="214" t="str">
        <f>IFERROR(__xludf.DUMMYFUNCTION("IF(
  $A776 = """",
  """",
  IFERROR(
    INDEX(
      FILTER(
        '{INDEX} Tour Pricing History'!$A:$ZZ,
        '{INDEX} Tour Pricing History'!$4:$4 = ""Current Reservation Fee""
      ),
      MATCH($A776, '{INDEX} Tour Pricing History'!$A:$A, 0)
"&amp;"    ),
    """"
  )
)
"),"")</f>
        <v/>
      </c>
      <c r="O776" s="216"/>
    </row>
    <row r="777">
      <c r="A777" s="216"/>
      <c r="B777" s="223"/>
      <c r="C777" s="216"/>
      <c r="D777" s="224"/>
      <c r="E777" s="225"/>
      <c r="F777" s="216"/>
      <c r="G777" s="226"/>
      <c r="H777" s="227"/>
      <c r="I777" s="226"/>
      <c r="J777" s="226"/>
      <c r="K777" s="213"/>
      <c r="L777" s="214" t="str">
        <f>IFERROR(__xludf.DUMMYFUNCTION("IF(
  $A777 = """",
  """",
  IFERROR(
    INDEX(
      FILTER(
        '{INDEX} Tour Pricing History'!$A:$ZZ,
        '{INDEX} Tour Pricing History'!$4:$4 = ""Current Original Tour Cost""
      ),
      MATCH($A777, '{INDEX} Tour Pricing History'!$A:$A, "&amp;"0)
    ),
    """"
  )
)
"),"")</f>
        <v/>
      </c>
      <c r="M777" s="215" t="str">
        <f>IFERROR(__xludf.DUMMYFUNCTION("IF(
  $A777 = """",
  """",
  IFERROR(
    INDEX(
      FILTER(
        '{INDEX} Tour Pricing History'!$A:$ZZ,
        '{INDEX} Tour Pricing History'!$4:$4 = ""Current Discounted Tour Cost""
      ),
      MATCH($A777, '{INDEX} Tour Pricing History'!$A:$A"&amp;", 0)
    ),
    """"
  )
)
"),"")</f>
        <v/>
      </c>
      <c r="N777" s="214" t="str">
        <f>IFERROR(__xludf.DUMMYFUNCTION("IF(
  $A777 = """",
  """",
  IFERROR(
    INDEX(
      FILTER(
        '{INDEX} Tour Pricing History'!$A:$ZZ,
        '{INDEX} Tour Pricing History'!$4:$4 = ""Current Reservation Fee""
      ),
      MATCH($A777, '{INDEX} Tour Pricing History'!$A:$A, 0)
"&amp;"    ),
    """"
  )
)
"),"")</f>
        <v/>
      </c>
      <c r="O777" s="216"/>
    </row>
    <row r="778">
      <c r="A778" s="216"/>
      <c r="B778" s="223"/>
      <c r="C778" s="216"/>
      <c r="D778" s="224"/>
      <c r="E778" s="225"/>
      <c r="F778" s="216"/>
      <c r="G778" s="226"/>
      <c r="H778" s="227"/>
      <c r="I778" s="226"/>
      <c r="J778" s="226"/>
      <c r="K778" s="213"/>
      <c r="L778" s="214" t="str">
        <f>IFERROR(__xludf.DUMMYFUNCTION("IF(
  $A778 = """",
  """",
  IFERROR(
    INDEX(
      FILTER(
        '{INDEX} Tour Pricing History'!$A:$ZZ,
        '{INDEX} Tour Pricing History'!$4:$4 = ""Current Original Tour Cost""
      ),
      MATCH($A778, '{INDEX} Tour Pricing History'!$A:$A, "&amp;"0)
    ),
    """"
  )
)
"),"")</f>
        <v/>
      </c>
      <c r="M778" s="215" t="str">
        <f>IFERROR(__xludf.DUMMYFUNCTION("IF(
  $A778 = """",
  """",
  IFERROR(
    INDEX(
      FILTER(
        '{INDEX} Tour Pricing History'!$A:$ZZ,
        '{INDEX} Tour Pricing History'!$4:$4 = ""Current Discounted Tour Cost""
      ),
      MATCH($A778, '{INDEX} Tour Pricing History'!$A:$A"&amp;", 0)
    ),
    """"
  )
)
"),"")</f>
        <v/>
      </c>
      <c r="N778" s="214" t="str">
        <f>IFERROR(__xludf.DUMMYFUNCTION("IF(
  $A778 = """",
  """",
  IFERROR(
    INDEX(
      FILTER(
        '{INDEX} Tour Pricing History'!$A:$ZZ,
        '{INDEX} Tour Pricing History'!$4:$4 = ""Current Reservation Fee""
      ),
      MATCH($A778, '{INDEX} Tour Pricing History'!$A:$A, 0)
"&amp;"    ),
    """"
  )
)
"),"")</f>
        <v/>
      </c>
      <c r="O778" s="216"/>
    </row>
    <row r="779">
      <c r="A779" s="216"/>
      <c r="B779" s="223"/>
      <c r="C779" s="216"/>
      <c r="D779" s="224"/>
      <c r="E779" s="225"/>
      <c r="F779" s="216"/>
      <c r="G779" s="226"/>
      <c r="H779" s="227"/>
      <c r="I779" s="226"/>
      <c r="J779" s="226"/>
      <c r="K779" s="213"/>
      <c r="L779" s="214" t="str">
        <f>IFERROR(__xludf.DUMMYFUNCTION("IF(
  $A779 = """",
  """",
  IFERROR(
    INDEX(
      FILTER(
        '{INDEX} Tour Pricing History'!$A:$ZZ,
        '{INDEX} Tour Pricing History'!$4:$4 = ""Current Original Tour Cost""
      ),
      MATCH($A779, '{INDEX} Tour Pricing History'!$A:$A, "&amp;"0)
    ),
    """"
  )
)
"),"")</f>
        <v/>
      </c>
      <c r="M779" s="215" t="str">
        <f>IFERROR(__xludf.DUMMYFUNCTION("IF(
  $A779 = """",
  """",
  IFERROR(
    INDEX(
      FILTER(
        '{INDEX} Tour Pricing History'!$A:$ZZ,
        '{INDEX} Tour Pricing History'!$4:$4 = ""Current Discounted Tour Cost""
      ),
      MATCH($A779, '{INDEX} Tour Pricing History'!$A:$A"&amp;", 0)
    ),
    """"
  )
)
"),"")</f>
        <v/>
      </c>
      <c r="N779" s="214" t="str">
        <f>IFERROR(__xludf.DUMMYFUNCTION("IF(
  $A779 = """",
  """",
  IFERROR(
    INDEX(
      FILTER(
        '{INDEX} Tour Pricing History'!$A:$ZZ,
        '{INDEX} Tour Pricing History'!$4:$4 = ""Current Reservation Fee""
      ),
      MATCH($A779, '{INDEX} Tour Pricing History'!$A:$A, 0)
"&amp;"    ),
    """"
  )
)
"),"")</f>
        <v/>
      </c>
      <c r="O779" s="216"/>
    </row>
    <row r="780">
      <c r="A780" s="216"/>
      <c r="B780" s="223"/>
      <c r="C780" s="216"/>
      <c r="D780" s="224"/>
      <c r="E780" s="225"/>
      <c r="F780" s="216"/>
      <c r="G780" s="226"/>
      <c r="H780" s="227"/>
      <c r="I780" s="226"/>
      <c r="J780" s="226"/>
      <c r="K780" s="213"/>
      <c r="L780" s="214" t="str">
        <f>IFERROR(__xludf.DUMMYFUNCTION("IF(
  $A780 = """",
  """",
  IFERROR(
    INDEX(
      FILTER(
        '{INDEX} Tour Pricing History'!$A:$ZZ,
        '{INDEX} Tour Pricing History'!$4:$4 = ""Current Original Tour Cost""
      ),
      MATCH($A780, '{INDEX} Tour Pricing History'!$A:$A, "&amp;"0)
    ),
    """"
  )
)
"),"")</f>
        <v/>
      </c>
      <c r="M780" s="215" t="str">
        <f>IFERROR(__xludf.DUMMYFUNCTION("IF(
  $A780 = """",
  """",
  IFERROR(
    INDEX(
      FILTER(
        '{INDEX} Tour Pricing History'!$A:$ZZ,
        '{INDEX} Tour Pricing History'!$4:$4 = ""Current Discounted Tour Cost""
      ),
      MATCH($A780, '{INDEX} Tour Pricing History'!$A:$A"&amp;", 0)
    ),
    """"
  )
)
"),"")</f>
        <v/>
      </c>
      <c r="N780" s="214" t="str">
        <f>IFERROR(__xludf.DUMMYFUNCTION("IF(
  $A780 = """",
  """",
  IFERROR(
    INDEX(
      FILTER(
        '{INDEX} Tour Pricing History'!$A:$ZZ,
        '{INDEX} Tour Pricing History'!$4:$4 = ""Current Reservation Fee""
      ),
      MATCH($A780, '{INDEX} Tour Pricing History'!$A:$A, 0)
"&amp;"    ),
    """"
  )
)
"),"")</f>
        <v/>
      </c>
      <c r="O780" s="216"/>
    </row>
    <row r="781">
      <c r="A781" s="216"/>
      <c r="B781" s="223"/>
      <c r="C781" s="216"/>
      <c r="D781" s="224"/>
      <c r="E781" s="225"/>
      <c r="F781" s="216"/>
      <c r="G781" s="226"/>
      <c r="H781" s="227"/>
      <c r="I781" s="226"/>
      <c r="J781" s="226"/>
      <c r="K781" s="213"/>
      <c r="L781" s="214" t="str">
        <f>IFERROR(__xludf.DUMMYFUNCTION("IF(
  $A781 = """",
  """",
  IFERROR(
    INDEX(
      FILTER(
        '{INDEX} Tour Pricing History'!$A:$ZZ,
        '{INDEX} Tour Pricing History'!$4:$4 = ""Current Original Tour Cost""
      ),
      MATCH($A781, '{INDEX} Tour Pricing History'!$A:$A, "&amp;"0)
    ),
    """"
  )
)
"),"")</f>
        <v/>
      </c>
      <c r="M781" s="215" t="str">
        <f>IFERROR(__xludf.DUMMYFUNCTION("IF(
  $A781 = """",
  """",
  IFERROR(
    INDEX(
      FILTER(
        '{INDEX} Tour Pricing History'!$A:$ZZ,
        '{INDEX} Tour Pricing History'!$4:$4 = ""Current Discounted Tour Cost""
      ),
      MATCH($A781, '{INDEX} Tour Pricing History'!$A:$A"&amp;", 0)
    ),
    """"
  )
)
"),"")</f>
        <v/>
      </c>
      <c r="N781" s="214" t="str">
        <f>IFERROR(__xludf.DUMMYFUNCTION("IF(
  $A781 = """",
  """",
  IFERROR(
    INDEX(
      FILTER(
        '{INDEX} Tour Pricing History'!$A:$ZZ,
        '{INDEX} Tour Pricing History'!$4:$4 = ""Current Reservation Fee""
      ),
      MATCH($A781, '{INDEX} Tour Pricing History'!$A:$A, 0)
"&amp;"    ),
    """"
  )
)
"),"")</f>
        <v/>
      </c>
      <c r="O781" s="216"/>
    </row>
    <row r="782">
      <c r="A782" s="216"/>
      <c r="B782" s="223"/>
      <c r="C782" s="216"/>
      <c r="D782" s="224"/>
      <c r="E782" s="225"/>
      <c r="F782" s="216"/>
      <c r="G782" s="226"/>
      <c r="H782" s="227"/>
      <c r="I782" s="226"/>
      <c r="J782" s="226"/>
      <c r="K782" s="213"/>
      <c r="L782" s="214" t="str">
        <f>IFERROR(__xludf.DUMMYFUNCTION("IF(
  $A782 = """",
  """",
  IFERROR(
    INDEX(
      FILTER(
        '{INDEX} Tour Pricing History'!$A:$ZZ,
        '{INDEX} Tour Pricing History'!$4:$4 = ""Current Original Tour Cost""
      ),
      MATCH($A782, '{INDEX} Tour Pricing History'!$A:$A, "&amp;"0)
    ),
    """"
  )
)
"),"")</f>
        <v/>
      </c>
      <c r="M782" s="215" t="str">
        <f>IFERROR(__xludf.DUMMYFUNCTION("IF(
  $A782 = """",
  """",
  IFERROR(
    INDEX(
      FILTER(
        '{INDEX} Tour Pricing History'!$A:$ZZ,
        '{INDEX} Tour Pricing History'!$4:$4 = ""Current Discounted Tour Cost""
      ),
      MATCH($A782, '{INDEX} Tour Pricing History'!$A:$A"&amp;", 0)
    ),
    """"
  )
)
"),"")</f>
        <v/>
      </c>
      <c r="N782" s="214" t="str">
        <f>IFERROR(__xludf.DUMMYFUNCTION("IF(
  $A782 = """",
  """",
  IFERROR(
    INDEX(
      FILTER(
        '{INDEX} Tour Pricing History'!$A:$ZZ,
        '{INDEX} Tour Pricing History'!$4:$4 = ""Current Reservation Fee""
      ),
      MATCH($A782, '{INDEX} Tour Pricing History'!$A:$A, 0)
"&amp;"    ),
    """"
  )
)
"),"")</f>
        <v/>
      </c>
      <c r="O782" s="216"/>
    </row>
    <row r="783">
      <c r="A783" s="216"/>
      <c r="B783" s="223"/>
      <c r="C783" s="216"/>
      <c r="D783" s="224"/>
      <c r="E783" s="225"/>
      <c r="F783" s="216"/>
      <c r="G783" s="226"/>
      <c r="H783" s="227"/>
      <c r="I783" s="226"/>
      <c r="J783" s="226"/>
      <c r="K783" s="213"/>
      <c r="L783" s="214" t="str">
        <f>IFERROR(__xludf.DUMMYFUNCTION("IF(
  $A783 = """",
  """",
  IFERROR(
    INDEX(
      FILTER(
        '{INDEX} Tour Pricing History'!$A:$ZZ,
        '{INDEX} Tour Pricing History'!$4:$4 = ""Current Original Tour Cost""
      ),
      MATCH($A783, '{INDEX} Tour Pricing History'!$A:$A, "&amp;"0)
    ),
    """"
  )
)
"),"")</f>
        <v/>
      </c>
      <c r="M783" s="215" t="str">
        <f>IFERROR(__xludf.DUMMYFUNCTION("IF(
  $A783 = """",
  """",
  IFERROR(
    INDEX(
      FILTER(
        '{INDEX} Tour Pricing History'!$A:$ZZ,
        '{INDEX} Tour Pricing History'!$4:$4 = ""Current Discounted Tour Cost""
      ),
      MATCH($A783, '{INDEX} Tour Pricing History'!$A:$A"&amp;", 0)
    ),
    """"
  )
)
"),"")</f>
        <v/>
      </c>
      <c r="N783" s="214" t="str">
        <f>IFERROR(__xludf.DUMMYFUNCTION("IF(
  $A783 = """",
  """",
  IFERROR(
    INDEX(
      FILTER(
        '{INDEX} Tour Pricing History'!$A:$ZZ,
        '{INDEX} Tour Pricing History'!$4:$4 = ""Current Reservation Fee""
      ),
      MATCH($A783, '{INDEX} Tour Pricing History'!$A:$A, 0)
"&amp;"    ),
    """"
  )
)
"),"")</f>
        <v/>
      </c>
      <c r="O783" s="216"/>
    </row>
    <row r="784">
      <c r="A784" s="216"/>
      <c r="B784" s="223"/>
      <c r="C784" s="216"/>
      <c r="D784" s="224"/>
      <c r="E784" s="225"/>
      <c r="F784" s="216"/>
      <c r="G784" s="226"/>
      <c r="H784" s="227"/>
      <c r="I784" s="226"/>
      <c r="J784" s="226"/>
      <c r="K784" s="213"/>
      <c r="L784" s="214" t="str">
        <f>IFERROR(__xludf.DUMMYFUNCTION("IF(
  $A784 = """",
  """",
  IFERROR(
    INDEX(
      FILTER(
        '{INDEX} Tour Pricing History'!$A:$ZZ,
        '{INDEX} Tour Pricing History'!$4:$4 = ""Current Original Tour Cost""
      ),
      MATCH($A784, '{INDEX} Tour Pricing History'!$A:$A, "&amp;"0)
    ),
    """"
  )
)
"),"")</f>
        <v/>
      </c>
      <c r="M784" s="215" t="str">
        <f>IFERROR(__xludf.DUMMYFUNCTION("IF(
  $A784 = """",
  """",
  IFERROR(
    INDEX(
      FILTER(
        '{INDEX} Tour Pricing History'!$A:$ZZ,
        '{INDEX} Tour Pricing History'!$4:$4 = ""Current Discounted Tour Cost""
      ),
      MATCH($A784, '{INDEX} Tour Pricing History'!$A:$A"&amp;", 0)
    ),
    """"
  )
)
"),"")</f>
        <v/>
      </c>
      <c r="N784" s="214" t="str">
        <f>IFERROR(__xludf.DUMMYFUNCTION("IF(
  $A784 = """",
  """",
  IFERROR(
    INDEX(
      FILTER(
        '{INDEX} Tour Pricing History'!$A:$ZZ,
        '{INDEX} Tour Pricing History'!$4:$4 = ""Current Reservation Fee""
      ),
      MATCH($A784, '{INDEX} Tour Pricing History'!$A:$A, 0)
"&amp;"    ),
    """"
  )
)
"),"")</f>
        <v/>
      </c>
      <c r="O784" s="216"/>
    </row>
    <row r="785">
      <c r="A785" s="216"/>
      <c r="B785" s="223"/>
      <c r="C785" s="216"/>
      <c r="D785" s="224"/>
      <c r="E785" s="225"/>
      <c r="F785" s="216"/>
      <c r="G785" s="226"/>
      <c r="H785" s="227"/>
      <c r="I785" s="226"/>
      <c r="J785" s="226"/>
      <c r="K785" s="213"/>
      <c r="L785" s="214" t="str">
        <f>IFERROR(__xludf.DUMMYFUNCTION("IF(
  $A785 = """",
  """",
  IFERROR(
    INDEX(
      FILTER(
        '{INDEX} Tour Pricing History'!$A:$ZZ,
        '{INDEX} Tour Pricing History'!$4:$4 = ""Current Original Tour Cost""
      ),
      MATCH($A785, '{INDEX} Tour Pricing History'!$A:$A, "&amp;"0)
    ),
    """"
  )
)
"),"")</f>
        <v/>
      </c>
      <c r="M785" s="215" t="str">
        <f>IFERROR(__xludf.DUMMYFUNCTION("IF(
  $A785 = """",
  """",
  IFERROR(
    INDEX(
      FILTER(
        '{INDEX} Tour Pricing History'!$A:$ZZ,
        '{INDEX} Tour Pricing History'!$4:$4 = ""Current Discounted Tour Cost""
      ),
      MATCH($A785, '{INDEX} Tour Pricing History'!$A:$A"&amp;", 0)
    ),
    """"
  )
)
"),"")</f>
        <v/>
      </c>
      <c r="N785" s="214" t="str">
        <f>IFERROR(__xludf.DUMMYFUNCTION("IF(
  $A785 = """",
  """",
  IFERROR(
    INDEX(
      FILTER(
        '{INDEX} Tour Pricing History'!$A:$ZZ,
        '{INDEX} Tour Pricing History'!$4:$4 = ""Current Reservation Fee""
      ),
      MATCH($A785, '{INDEX} Tour Pricing History'!$A:$A, 0)
"&amp;"    ),
    """"
  )
)
"),"")</f>
        <v/>
      </c>
      <c r="O785" s="216"/>
    </row>
    <row r="786">
      <c r="A786" s="216"/>
      <c r="B786" s="223"/>
      <c r="C786" s="216"/>
      <c r="D786" s="224"/>
      <c r="E786" s="225"/>
      <c r="F786" s="216"/>
      <c r="G786" s="226"/>
      <c r="H786" s="227"/>
      <c r="I786" s="226"/>
      <c r="J786" s="226"/>
      <c r="K786" s="213"/>
      <c r="L786" s="214" t="str">
        <f>IFERROR(__xludf.DUMMYFUNCTION("IF(
  $A786 = """",
  """",
  IFERROR(
    INDEX(
      FILTER(
        '{INDEX} Tour Pricing History'!$A:$ZZ,
        '{INDEX} Tour Pricing History'!$4:$4 = ""Current Original Tour Cost""
      ),
      MATCH($A786, '{INDEX} Tour Pricing History'!$A:$A, "&amp;"0)
    ),
    """"
  )
)
"),"")</f>
        <v/>
      </c>
      <c r="M786" s="215" t="str">
        <f>IFERROR(__xludf.DUMMYFUNCTION("IF(
  $A786 = """",
  """",
  IFERROR(
    INDEX(
      FILTER(
        '{INDEX} Tour Pricing History'!$A:$ZZ,
        '{INDEX} Tour Pricing History'!$4:$4 = ""Current Discounted Tour Cost""
      ),
      MATCH($A786, '{INDEX} Tour Pricing History'!$A:$A"&amp;", 0)
    ),
    """"
  )
)
"),"")</f>
        <v/>
      </c>
      <c r="N786" s="214" t="str">
        <f>IFERROR(__xludf.DUMMYFUNCTION("IF(
  $A786 = """",
  """",
  IFERROR(
    INDEX(
      FILTER(
        '{INDEX} Tour Pricing History'!$A:$ZZ,
        '{INDEX} Tour Pricing History'!$4:$4 = ""Current Reservation Fee""
      ),
      MATCH($A786, '{INDEX} Tour Pricing History'!$A:$A, 0)
"&amp;"    ),
    """"
  )
)
"),"")</f>
        <v/>
      </c>
      <c r="O786" s="216"/>
    </row>
    <row r="787">
      <c r="A787" s="216"/>
      <c r="B787" s="223"/>
      <c r="C787" s="216"/>
      <c r="D787" s="224"/>
      <c r="E787" s="225"/>
      <c r="F787" s="216"/>
      <c r="G787" s="226"/>
      <c r="H787" s="227"/>
      <c r="I787" s="226"/>
      <c r="J787" s="226"/>
      <c r="K787" s="213"/>
      <c r="L787" s="214" t="str">
        <f>IFERROR(__xludf.DUMMYFUNCTION("IF(
  $A787 = """",
  """",
  IFERROR(
    INDEX(
      FILTER(
        '{INDEX} Tour Pricing History'!$A:$ZZ,
        '{INDEX} Tour Pricing History'!$4:$4 = ""Current Original Tour Cost""
      ),
      MATCH($A787, '{INDEX} Tour Pricing History'!$A:$A, "&amp;"0)
    ),
    """"
  )
)
"),"")</f>
        <v/>
      </c>
      <c r="M787" s="215" t="str">
        <f>IFERROR(__xludf.DUMMYFUNCTION("IF(
  $A787 = """",
  """",
  IFERROR(
    INDEX(
      FILTER(
        '{INDEX} Tour Pricing History'!$A:$ZZ,
        '{INDEX} Tour Pricing History'!$4:$4 = ""Current Discounted Tour Cost""
      ),
      MATCH($A787, '{INDEX} Tour Pricing History'!$A:$A"&amp;", 0)
    ),
    """"
  )
)
"),"")</f>
        <v/>
      </c>
      <c r="N787" s="214" t="str">
        <f>IFERROR(__xludf.DUMMYFUNCTION("IF(
  $A787 = """",
  """",
  IFERROR(
    INDEX(
      FILTER(
        '{INDEX} Tour Pricing History'!$A:$ZZ,
        '{INDEX} Tour Pricing History'!$4:$4 = ""Current Reservation Fee""
      ),
      MATCH($A787, '{INDEX} Tour Pricing History'!$A:$A, 0)
"&amp;"    ),
    """"
  )
)
"),"")</f>
        <v/>
      </c>
      <c r="O787" s="216"/>
    </row>
    <row r="788">
      <c r="A788" s="216"/>
      <c r="B788" s="223"/>
      <c r="C788" s="216"/>
      <c r="D788" s="224"/>
      <c r="E788" s="225"/>
      <c r="F788" s="216"/>
      <c r="G788" s="226"/>
      <c r="H788" s="227"/>
      <c r="I788" s="226"/>
      <c r="J788" s="226"/>
      <c r="K788" s="213"/>
      <c r="L788" s="214" t="str">
        <f>IFERROR(__xludf.DUMMYFUNCTION("IF(
  $A788 = """",
  """",
  IFERROR(
    INDEX(
      FILTER(
        '{INDEX} Tour Pricing History'!$A:$ZZ,
        '{INDEX} Tour Pricing History'!$4:$4 = ""Current Original Tour Cost""
      ),
      MATCH($A788, '{INDEX} Tour Pricing History'!$A:$A, "&amp;"0)
    ),
    """"
  )
)
"),"")</f>
        <v/>
      </c>
      <c r="M788" s="215" t="str">
        <f>IFERROR(__xludf.DUMMYFUNCTION("IF(
  $A788 = """",
  """",
  IFERROR(
    INDEX(
      FILTER(
        '{INDEX} Tour Pricing History'!$A:$ZZ,
        '{INDEX} Tour Pricing History'!$4:$4 = ""Current Discounted Tour Cost""
      ),
      MATCH($A788, '{INDEX} Tour Pricing History'!$A:$A"&amp;", 0)
    ),
    """"
  )
)
"),"")</f>
        <v/>
      </c>
      <c r="N788" s="214" t="str">
        <f>IFERROR(__xludf.DUMMYFUNCTION("IF(
  $A788 = """",
  """",
  IFERROR(
    INDEX(
      FILTER(
        '{INDEX} Tour Pricing History'!$A:$ZZ,
        '{INDEX} Tour Pricing History'!$4:$4 = ""Current Reservation Fee""
      ),
      MATCH($A788, '{INDEX} Tour Pricing History'!$A:$A, 0)
"&amp;"    ),
    """"
  )
)
"),"")</f>
        <v/>
      </c>
      <c r="O788" s="216"/>
    </row>
    <row r="789">
      <c r="A789" s="216"/>
      <c r="B789" s="223"/>
      <c r="C789" s="216"/>
      <c r="D789" s="224"/>
      <c r="E789" s="225"/>
      <c r="F789" s="216"/>
      <c r="G789" s="226"/>
      <c r="H789" s="227"/>
      <c r="I789" s="226"/>
      <c r="J789" s="226"/>
      <c r="K789" s="213"/>
      <c r="L789" s="214" t="str">
        <f>IFERROR(__xludf.DUMMYFUNCTION("IF(
  $A789 = """",
  """",
  IFERROR(
    INDEX(
      FILTER(
        '{INDEX} Tour Pricing History'!$A:$ZZ,
        '{INDEX} Tour Pricing History'!$4:$4 = ""Current Original Tour Cost""
      ),
      MATCH($A789, '{INDEX} Tour Pricing History'!$A:$A, "&amp;"0)
    ),
    """"
  )
)
"),"")</f>
        <v/>
      </c>
      <c r="M789" s="215" t="str">
        <f>IFERROR(__xludf.DUMMYFUNCTION("IF(
  $A789 = """",
  """",
  IFERROR(
    INDEX(
      FILTER(
        '{INDEX} Tour Pricing History'!$A:$ZZ,
        '{INDEX} Tour Pricing History'!$4:$4 = ""Current Discounted Tour Cost""
      ),
      MATCH($A789, '{INDEX} Tour Pricing History'!$A:$A"&amp;", 0)
    ),
    """"
  )
)
"),"")</f>
        <v/>
      </c>
      <c r="N789" s="214" t="str">
        <f>IFERROR(__xludf.DUMMYFUNCTION("IF(
  $A789 = """",
  """",
  IFERROR(
    INDEX(
      FILTER(
        '{INDEX} Tour Pricing History'!$A:$ZZ,
        '{INDEX} Tour Pricing History'!$4:$4 = ""Current Reservation Fee""
      ),
      MATCH($A789, '{INDEX} Tour Pricing History'!$A:$A, 0)
"&amp;"    ),
    """"
  )
)
"),"")</f>
        <v/>
      </c>
      <c r="O789" s="216"/>
    </row>
    <row r="790">
      <c r="A790" s="216"/>
      <c r="B790" s="223"/>
      <c r="C790" s="216"/>
      <c r="D790" s="224"/>
      <c r="E790" s="225"/>
      <c r="F790" s="216"/>
      <c r="G790" s="226"/>
      <c r="H790" s="227"/>
      <c r="I790" s="226"/>
      <c r="J790" s="226"/>
      <c r="K790" s="213"/>
      <c r="L790" s="214" t="str">
        <f>IFERROR(__xludf.DUMMYFUNCTION("IF(
  $A790 = """",
  """",
  IFERROR(
    INDEX(
      FILTER(
        '{INDEX} Tour Pricing History'!$A:$ZZ,
        '{INDEX} Tour Pricing History'!$4:$4 = ""Current Original Tour Cost""
      ),
      MATCH($A790, '{INDEX} Tour Pricing History'!$A:$A, "&amp;"0)
    ),
    """"
  )
)
"),"")</f>
        <v/>
      </c>
      <c r="M790" s="215" t="str">
        <f>IFERROR(__xludf.DUMMYFUNCTION("IF(
  $A790 = """",
  """",
  IFERROR(
    INDEX(
      FILTER(
        '{INDEX} Tour Pricing History'!$A:$ZZ,
        '{INDEX} Tour Pricing History'!$4:$4 = ""Current Discounted Tour Cost""
      ),
      MATCH($A790, '{INDEX} Tour Pricing History'!$A:$A"&amp;", 0)
    ),
    """"
  )
)
"),"")</f>
        <v/>
      </c>
      <c r="N790" s="214" t="str">
        <f>IFERROR(__xludf.DUMMYFUNCTION("IF(
  $A790 = """",
  """",
  IFERROR(
    INDEX(
      FILTER(
        '{INDEX} Tour Pricing History'!$A:$ZZ,
        '{INDEX} Tour Pricing History'!$4:$4 = ""Current Reservation Fee""
      ),
      MATCH($A790, '{INDEX} Tour Pricing History'!$A:$A, 0)
"&amp;"    ),
    """"
  )
)
"),"")</f>
        <v/>
      </c>
      <c r="O790" s="216"/>
    </row>
    <row r="791">
      <c r="A791" s="216"/>
      <c r="B791" s="223"/>
      <c r="C791" s="216"/>
      <c r="D791" s="224"/>
      <c r="E791" s="225"/>
      <c r="F791" s="216"/>
      <c r="G791" s="226"/>
      <c r="H791" s="227"/>
      <c r="I791" s="226"/>
      <c r="J791" s="226"/>
      <c r="K791" s="213"/>
      <c r="L791" s="214" t="str">
        <f>IFERROR(__xludf.DUMMYFUNCTION("IF(
  $A791 = """",
  """",
  IFERROR(
    INDEX(
      FILTER(
        '{INDEX} Tour Pricing History'!$A:$ZZ,
        '{INDEX} Tour Pricing History'!$4:$4 = ""Current Original Tour Cost""
      ),
      MATCH($A791, '{INDEX} Tour Pricing History'!$A:$A, "&amp;"0)
    ),
    """"
  )
)
"),"")</f>
        <v/>
      </c>
      <c r="M791" s="215" t="str">
        <f>IFERROR(__xludf.DUMMYFUNCTION("IF(
  $A791 = """",
  """",
  IFERROR(
    INDEX(
      FILTER(
        '{INDEX} Tour Pricing History'!$A:$ZZ,
        '{INDEX} Tour Pricing History'!$4:$4 = ""Current Discounted Tour Cost""
      ),
      MATCH($A791, '{INDEX} Tour Pricing History'!$A:$A"&amp;", 0)
    ),
    """"
  )
)
"),"")</f>
        <v/>
      </c>
      <c r="N791" s="214" t="str">
        <f>IFERROR(__xludf.DUMMYFUNCTION("IF(
  $A791 = """",
  """",
  IFERROR(
    INDEX(
      FILTER(
        '{INDEX} Tour Pricing History'!$A:$ZZ,
        '{INDEX} Tour Pricing History'!$4:$4 = ""Current Reservation Fee""
      ),
      MATCH($A791, '{INDEX} Tour Pricing History'!$A:$A, 0)
"&amp;"    ),
    """"
  )
)
"),"")</f>
        <v/>
      </c>
      <c r="O791" s="216"/>
    </row>
    <row r="792">
      <c r="A792" s="216"/>
      <c r="B792" s="223"/>
      <c r="C792" s="216"/>
      <c r="D792" s="224"/>
      <c r="E792" s="225"/>
      <c r="F792" s="216"/>
      <c r="G792" s="226"/>
      <c r="H792" s="227"/>
      <c r="I792" s="226"/>
      <c r="J792" s="226"/>
      <c r="K792" s="213"/>
      <c r="L792" s="214" t="str">
        <f>IFERROR(__xludf.DUMMYFUNCTION("IF(
  $A792 = """",
  """",
  IFERROR(
    INDEX(
      FILTER(
        '{INDEX} Tour Pricing History'!$A:$ZZ,
        '{INDEX} Tour Pricing History'!$4:$4 = ""Current Original Tour Cost""
      ),
      MATCH($A792, '{INDEX} Tour Pricing History'!$A:$A, "&amp;"0)
    ),
    """"
  )
)
"),"")</f>
        <v/>
      </c>
      <c r="M792" s="215" t="str">
        <f>IFERROR(__xludf.DUMMYFUNCTION("IF(
  $A792 = """",
  """",
  IFERROR(
    INDEX(
      FILTER(
        '{INDEX} Tour Pricing History'!$A:$ZZ,
        '{INDEX} Tour Pricing History'!$4:$4 = ""Current Discounted Tour Cost""
      ),
      MATCH($A792, '{INDEX} Tour Pricing History'!$A:$A"&amp;", 0)
    ),
    """"
  )
)
"),"")</f>
        <v/>
      </c>
      <c r="N792" s="214" t="str">
        <f>IFERROR(__xludf.DUMMYFUNCTION("IF(
  $A792 = """",
  """",
  IFERROR(
    INDEX(
      FILTER(
        '{INDEX} Tour Pricing History'!$A:$ZZ,
        '{INDEX} Tour Pricing History'!$4:$4 = ""Current Reservation Fee""
      ),
      MATCH($A792, '{INDEX} Tour Pricing History'!$A:$A, 0)
"&amp;"    ),
    """"
  )
)
"),"")</f>
        <v/>
      </c>
      <c r="O792" s="216"/>
    </row>
    <row r="793">
      <c r="A793" s="216"/>
      <c r="B793" s="223"/>
      <c r="C793" s="216"/>
      <c r="D793" s="224"/>
      <c r="E793" s="225"/>
      <c r="F793" s="216"/>
      <c r="G793" s="226"/>
      <c r="H793" s="227"/>
      <c r="I793" s="226"/>
      <c r="J793" s="226"/>
      <c r="K793" s="213"/>
      <c r="L793" s="214" t="str">
        <f>IFERROR(__xludf.DUMMYFUNCTION("IF(
  $A793 = """",
  """",
  IFERROR(
    INDEX(
      FILTER(
        '{INDEX} Tour Pricing History'!$A:$ZZ,
        '{INDEX} Tour Pricing History'!$4:$4 = ""Current Original Tour Cost""
      ),
      MATCH($A793, '{INDEX} Tour Pricing History'!$A:$A, "&amp;"0)
    ),
    """"
  )
)
"),"")</f>
        <v/>
      </c>
      <c r="M793" s="215" t="str">
        <f>IFERROR(__xludf.DUMMYFUNCTION("IF(
  $A793 = """",
  """",
  IFERROR(
    INDEX(
      FILTER(
        '{INDEX} Tour Pricing History'!$A:$ZZ,
        '{INDEX} Tour Pricing History'!$4:$4 = ""Current Discounted Tour Cost""
      ),
      MATCH($A793, '{INDEX} Tour Pricing History'!$A:$A"&amp;", 0)
    ),
    """"
  )
)
"),"")</f>
        <v/>
      </c>
      <c r="N793" s="214" t="str">
        <f>IFERROR(__xludf.DUMMYFUNCTION("IF(
  $A793 = """",
  """",
  IFERROR(
    INDEX(
      FILTER(
        '{INDEX} Tour Pricing History'!$A:$ZZ,
        '{INDEX} Tour Pricing History'!$4:$4 = ""Current Reservation Fee""
      ),
      MATCH($A793, '{INDEX} Tour Pricing History'!$A:$A, 0)
"&amp;"    ),
    """"
  )
)
"),"")</f>
        <v/>
      </c>
      <c r="O793" s="216"/>
    </row>
    <row r="794">
      <c r="A794" s="216"/>
      <c r="B794" s="223"/>
      <c r="C794" s="216"/>
      <c r="D794" s="224"/>
      <c r="E794" s="225"/>
      <c r="F794" s="216"/>
      <c r="G794" s="226"/>
      <c r="H794" s="227"/>
      <c r="I794" s="226"/>
      <c r="J794" s="226"/>
      <c r="K794" s="213"/>
      <c r="L794" s="214" t="str">
        <f>IFERROR(__xludf.DUMMYFUNCTION("IF(
  $A794 = """",
  """",
  IFERROR(
    INDEX(
      FILTER(
        '{INDEX} Tour Pricing History'!$A:$ZZ,
        '{INDEX} Tour Pricing History'!$4:$4 = ""Current Original Tour Cost""
      ),
      MATCH($A794, '{INDEX} Tour Pricing History'!$A:$A, "&amp;"0)
    ),
    """"
  )
)
"),"")</f>
        <v/>
      </c>
      <c r="M794" s="215" t="str">
        <f>IFERROR(__xludf.DUMMYFUNCTION("IF(
  $A794 = """",
  """",
  IFERROR(
    INDEX(
      FILTER(
        '{INDEX} Tour Pricing History'!$A:$ZZ,
        '{INDEX} Tour Pricing History'!$4:$4 = ""Current Discounted Tour Cost""
      ),
      MATCH($A794, '{INDEX} Tour Pricing History'!$A:$A"&amp;", 0)
    ),
    """"
  )
)
"),"")</f>
        <v/>
      </c>
      <c r="N794" s="214" t="str">
        <f>IFERROR(__xludf.DUMMYFUNCTION("IF(
  $A794 = """",
  """",
  IFERROR(
    INDEX(
      FILTER(
        '{INDEX} Tour Pricing History'!$A:$ZZ,
        '{INDEX} Tour Pricing History'!$4:$4 = ""Current Reservation Fee""
      ),
      MATCH($A794, '{INDEX} Tour Pricing History'!$A:$A, 0)
"&amp;"    ),
    """"
  )
)
"),"")</f>
        <v/>
      </c>
      <c r="O794" s="216"/>
    </row>
    <row r="795">
      <c r="A795" s="216"/>
      <c r="B795" s="223"/>
      <c r="C795" s="216"/>
      <c r="D795" s="224"/>
      <c r="E795" s="225"/>
      <c r="F795" s="216"/>
      <c r="G795" s="226"/>
      <c r="H795" s="227"/>
      <c r="I795" s="226"/>
      <c r="J795" s="226"/>
      <c r="K795" s="213"/>
      <c r="L795" s="214" t="str">
        <f>IFERROR(__xludf.DUMMYFUNCTION("IF(
  $A795 = """",
  """",
  IFERROR(
    INDEX(
      FILTER(
        '{INDEX} Tour Pricing History'!$A:$ZZ,
        '{INDEX} Tour Pricing History'!$4:$4 = ""Current Original Tour Cost""
      ),
      MATCH($A795, '{INDEX} Tour Pricing History'!$A:$A, "&amp;"0)
    ),
    """"
  )
)
"),"")</f>
        <v/>
      </c>
      <c r="M795" s="215" t="str">
        <f>IFERROR(__xludf.DUMMYFUNCTION("IF(
  $A795 = """",
  """",
  IFERROR(
    INDEX(
      FILTER(
        '{INDEX} Tour Pricing History'!$A:$ZZ,
        '{INDEX} Tour Pricing History'!$4:$4 = ""Current Discounted Tour Cost""
      ),
      MATCH($A795, '{INDEX} Tour Pricing History'!$A:$A"&amp;", 0)
    ),
    """"
  )
)
"),"")</f>
        <v/>
      </c>
      <c r="N795" s="214" t="str">
        <f>IFERROR(__xludf.DUMMYFUNCTION("IF(
  $A795 = """",
  """",
  IFERROR(
    INDEX(
      FILTER(
        '{INDEX} Tour Pricing History'!$A:$ZZ,
        '{INDEX} Tour Pricing History'!$4:$4 = ""Current Reservation Fee""
      ),
      MATCH($A795, '{INDEX} Tour Pricing History'!$A:$A, 0)
"&amp;"    ),
    """"
  )
)
"),"")</f>
        <v/>
      </c>
      <c r="O795" s="216"/>
    </row>
    <row r="796">
      <c r="A796" s="216"/>
      <c r="B796" s="223"/>
      <c r="C796" s="216"/>
      <c r="D796" s="224"/>
      <c r="E796" s="225"/>
      <c r="F796" s="216"/>
      <c r="G796" s="226"/>
      <c r="H796" s="227"/>
      <c r="I796" s="226"/>
      <c r="J796" s="226"/>
      <c r="K796" s="213"/>
      <c r="L796" s="214" t="str">
        <f>IFERROR(__xludf.DUMMYFUNCTION("IF(
  $A796 = """",
  """",
  IFERROR(
    INDEX(
      FILTER(
        '{INDEX} Tour Pricing History'!$A:$ZZ,
        '{INDEX} Tour Pricing History'!$4:$4 = ""Current Original Tour Cost""
      ),
      MATCH($A796, '{INDEX} Tour Pricing History'!$A:$A, "&amp;"0)
    ),
    """"
  )
)
"),"")</f>
        <v/>
      </c>
      <c r="M796" s="215" t="str">
        <f>IFERROR(__xludf.DUMMYFUNCTION("IF(
  $A796 = """",
  """",
  IFERROR(
    INDEX(
      FILTER(
        '{INDEX} Tour Pricing History'!$A:$ZZ,
        '{INDEX} Tour Pricing History'!$4:$4 = ""Current Discounted Tour Cost""
      ),
      MATCH($A796, '{INDEX} Tour Pricing History'!$A:$A"&amp;", 0)
    ),
    """"
  )
)
"),"")</f>
        <v/>
      </c>
      <c r="N796" s="214" t="str">
        <f>IFERROR(__xludf.DUMMYFUNCTION("IF(
  $A796 = """",
  """",
  IFERROR(
    INDEX(
      FILTER(
        '{INDEX} Tour Pricing History'!$A:$ZZ,
        '{INDEX} Tour Pricing History'!$4:$4 = ""Current Reservation Fee""
      ),
      MATCH($A796, '{INDEX} Tour Pricing History'!$A:$A, 0)
"&amp;"    ),
    """"
  )
)
"),"")</f>
        <v/>
      </c>
      <c r="O796" s="216"/>
    </row>
    <row r="797">
      <c r="A797" s="216"/>
      <c r="B797" s="223"/>
      <c r="C797" s="216"/>
      <c r="D797" s="224"/>
      <c r="E797" s="225"/>
      <c r="F797" s="216"/>
      <c r="G797" s="226"/>
      <c r="H797" s="227"/>
      <c r="I797" s="226"/>
      <c r="J797" s="226"/>
      <c r="K797" s="213"/>
      <c r="L797" s="214" t="str">
        <f>IFERROR(__xludf.DUMMYFUNCTION("IF(
  $A797 = """",
  """",
  IFERROR(
    INDEX(
      FILTER(
        '{INDEX} Tour Pricing History'!$A:$ZZ,
        '{INDEX} Tour Pricing History'!$4:$4 = ""Current Original Tour Cost""
      ),
      MATCH($A797, '{INDEX} Tour Pricing History'!$A:$A, "&amp;"0)
    ),
    """"
  )
)
"),"")</f>
        <v/>
      </c>
      <c r="M797" s="215" t="str">
        <f>IFERROR(__xludf.DUMMYFUNCTION("IF(
  $A797 = """",
  """",
  IFERROR(
    INDEX(
      FILTER(
        '{INDEX} Tour Pricing History'!$A:$ZZ,
        '{INDEX} Tour Pricing History'!$4:$4 = ""Current Discounted Tour Cost""
      ),
      MATCH($A797, '{INDEX} Tour Pricing History'!$A:$A"&amp;", 0)
    ),
    """"
  )
)
"),"")</f>
        <v/>
      </c>
      <c r="N797" s="214" t="str">
        <f>IFERROR(__xludf.DUMMYFUNCTION("IF(
  $A797 = """",
  """",
  IFERROR(
    INDEX(
      FILTER(
        '{INDEX} Tour Pricing History'!$A:$ZZ,
        '{INDEX} Tour Pricing History'!$4:$4 = ""Current Reservation Fee""
      ),
      MATCH($A797, '{INDEX} Tour Pricing History'!$A:$A, 0)
"&amp;"    ),
    """"
  )
)
"),"")</f>
        <v/>
      </c>
      <c r="O797" s="216"/>
    </row>
    <row r="798">
      <c r="A798" s="216"/>
      <c r="B798" s="223"/>
      <c r="C798" s="216"/>
      <c r="D798" s="224"/>
      <c r="E798" s="225"/>
      <c r="F798" s="216"/>
      <c r="G798" s="226"/>
      <c r="H798" s="227"/>
      <c r="I798" s="226"/>
      <c r="J798" s="226"/>
      <c r="K798" s="213"/>
      <c r="L798" s="214" t="str">
        <f>IFERROR(__xludf.DUMMYFUNCTION("IF(
  $A798 = """",
  """",
  IFERROR(
    INDEX(
      FILTER(
        '{INDEX} Tour Pricing History'!$A:$ZZ,
        '{INDEX} Tour Pricing History'!$4:$4 = ""Current Original Tour Cost""
      ),
      MATCH($A798, '{INDEX} Tour Pricing History'!$A:$A, "&amp;"0)
    ),
    """"
  )
)
"),"")</f>
        <v/>
      </c>
      <c r="M798" s="215" t="str">
        <f>IFERROR(__xludf.DUMMYFUNCTION("IF(
  $A798 = """",
  """",
  IFERROR(
    INDEX(
      FILTER(
        '{INDEX} Tour Pricing History'!$A:$ZZ,
        '{INDEX} Tour Pricing History'!$4:$4 = ""Current Discounted Tour Cost""
      ),
      MATCH($A798, '{INDEX} Tour Pricing History'!$A:$A"&amp;", 0)
    ),
    """"
  )
)
"),"")</f>
        <v/>
      </c>
      <c r="N798" s="214" t="str">
        <f>IFERROR(__xludf.DUMMYFUNCTION("IF(
  $A798 = """",
  """",
  IFERROR(
    INDEX(
      FILTER(
        '{INDEX} Tour Pricing History'!$A:$ZZ,
        '{INDEX} Tour Pricing History'!$4:$4 = ""Current Reservation Fee""
      ),
      MATCH($A798, '{INDEX} Tour Pricing History'!$A:$A, 0)
"&amp;"    ),
    """"
  )
)
"),"")</f>
        <v/>
      </c>
      <c r="O798" s="216"/>
    </row>
    <row r="799">
      <c r="A799" s="216"/>
      <c r="B799" s="223"/>
      <c r="C799" s="216"/>
      <c r="D799" s="224"/>
      <c r="E799" s="225"/>
      <c r="F799" s="216"/>
      <c r="G799" s="226"/>
      <c r="H799" s="227"/>
      <c r="I799" s="226"/>
      <c r="J799" s="226"/>
      <c r="K799" s="213"/>
      <c r="L799" s="214" t="str">
        <f>IFERROR(__xludf.DUMMYFUNCTION("IF(
  $A799 = """",
  """",
  IFERROR(
    INDEX(
      FILTER(
        '{INDEX} Tour Pricing History'!$A:$ZZ,
        '{INDEX} Tour Pricing History'!$4:$4 = ""Current Original Tour Cost""
      ),
      MATCH($A799, '{INDEX} Tour Pricing History'!$A:$A, "&amp;"0)
    ),
    """"
  )
)
"),"")</f>
        <v/>
      </c>
      <c r="M799" s="215" t="str">
        <f>IFERROR(__xludf.DUMMYFUNCTION("IF(
  $A799 = """",
  """",
  IFERROR(
    INDEX(
      FILTER(
        '{INDEX} Tour Pricing History'!$A:$ZZ,
        '{INDEX} Tour Pricing History'!$4:$4 = ""Current Discounted Tour Cost""
      ),
      MATCH($A799, '{INDEX} Tour Pricing History'!$A:$A"&amp;", 0)
    ),
    """"
  )
)
"),"")</f>
        <v/>
      </c>
      <c r="N799" s="214" t="str">
        <f>IFERROR(__xludf.DUMMYFUNCTION("IF(
  $A799 = """",
  """",
  IFERROR(
    INDEX(
      FILTER(
        '{INDEX} Tour Pricing History'!$A:$ZZ,
        '{INDEX} Tour Pricing History'!$4:$4 = ""Current Reservation Fee""
      ),
      MATCH($A799, '{INDEX} Tour Pricing History'!$A:$A, 0)
"&amp;"    ),
    """"
  )
)
"),"")</f>
        <v/>
      </c>
      <c r="O799" s="216"/>
    </row>
    <row r="800">
      <c r="A800" s="216"/>
      <c r="B800" s="223"/>
      <c r="C800" s="216"/>
      <c r="D800" s="224"/>
      <c r="E800" s="225"/>
      <c r="F800" s="216"/>
      <c r="G800" s="226"/>
      <c r="H800" s="227"/>
      <c r="I800" s="226"/>
      <c r="J800" s="226"/>
      <c r="K800" s="213"/>
      <c r="L800" s="214" t="str">
        <f>IFERROR(__xludf.DUMMYFUNCTION("IF(
  $A800 = """",
  """",
  IFERROR(
    INDEX(
      FILTER(
        '{INDEX} Tour Pricing History'!$A:$ZZ,
        '{INDEX} Tour Pricing History'!$4:$4 = ""Current Original Tour Cost""
      ),
      MATCH($A800, '{INDEX} Tour Pricing History'!$A:$A, "&amp;"0)
    ),
    """"
  )
)
"),"")</f>
        <v/>
      </c>
      <c r="M800" s="215" t="str">
        <f>IFERROR(__xludf.DUMMYFUNCTION("IF(
  $A800 = """",
  """",
  IFERROR(
    INDEX(
      FILTER(
        '{INDEX} Tour Pricing History'!$A:$ZZ,
        '{INDEX} Tour Pricing History'!$4:$4 = ""Current Discounted Tour Cost""
      ),
      MATCH($A800, '{INDEX} Tour Pricing History'!$A:$A"&amp;", 0)
    ),
    """"
  )
)
"),"")</f>
        <v/>
      </c>
      <c r="N800" s="214" t="str">
        <f>IFERROR(__xludf.DUMMYFUNCTION("IF(
  $A800 = """",
  """",
  IFERROR(
    INDEX(
      FILTER(
        '{INDEX} Tour Pricing History'!$A:$ZZ,
        '{INDEX} Tour Pricing History'!$4:$4 = ""Current Reservation Fee""
      ),
      MATCH($A800, '{INDEX} Tour Pricing History'!$A:$A, 0)
"&amp;"    ),
    """"
  )
)
"),"")</f>
        <v/>
      </c>
      <c r="O800" s="216"/>
    </row>
    <row r="801">
      <c r="A801" s="216"/>
      <c r="B801" s="223"/>
      <c r="C801" s="216"/>
      <c r="D801" s="224"/>
      <c r="E801" s="225"/>
      <c r="F801" s="216"/>
      <c r="G801" s="226"/>
      <c r="H801" s="227"/>
      <c r="I801" s="226"/>
      <c r="J801" s="226"/>
      <c r="K801" s="213"/>
      <c r="L801" s="214" t="str">
        <f>IFERROR(__xludf.DUMMYFUNCTION("IF(
  $A801 = """",
  """",
  IFERROR(
    INDEX(
      FILTER(
        '{INDEX} Tour Pricing History'!$A:$ZZ,
        '{INDEX} Tour Pricing History'!$4:$4 = ""Current Original Tour Cost""
      ),
      MATCH($A801, '{INDEX} Tour Pricing History'!$A:$A, "&amp;"0)
    ),
    """"
  )
)
"),"")</f>
        <v/>
      </c>
      <c r="M801" s="215" t="str">
        <f>IFERROR(__xludf.DUMMYFUNCTION("IF(
  $A801 = """",
  """",
  IFERROR(
    INDEX(
      FILTER(
        '{INDEX} Tour Pricing History'!$A:$ZZ,
        '{INDEX} Tour Pricing History'!$4:$4 = ""Current Discounted Tour Cost""
      ),
      MATCH($A801, '{INDEX} Tour Pricing History'!$A:$A"&amp;", 0)
    ),
    """"
  )
)
"),"")</f>
        <v/>
      </c>
      <c r="N801" s="214" t="str">
        <f>IFERROR(__xludf.DUMMYFUNCTION("IF(
  $A801 = """",
  """",
  IFERROR(
    INDEX(
      FILTER(
        '{INDEX} Tour Pricing History'!$A:$ZZ,
        '{INDEX} Tour Pricing History'!$4:$4 = ""Current Reservation Fee""
      ),
      MATCH($A801, '{INDEX} Tour Pricing History'!$A:$A, 0)
"&amp;"    ),
    """"
  )
)
"),"")</f>
        <v/>
      </c>
      <c r="O801" s="216"/>
    </row>
    <row r="802">
      <c r="A802" s="216"/>
      <c r="B802" s="223"/>
      <c r="C802" s="216"/>
      <c r="D802" s="224"/>
      <c r="E802" s="225"/>
      <c r="F802" s="216"/>
      <c r="G802" s="226"/>
      <c r="H802" s="227"/>
      <c r="I802" s="226"/>
      <c r="J802" s="226"/>
      <c r="K802" s="213"/>
      <c r="L802" s="214" t="str">
        <f>IFERROR(__xludf.DUMMYFUNCTION("IF(
  $A802 = """",
  """",
  IFERROR(
    INDEX(
      FILTER(
        '{INDEX} Tour Pricing History'!$A:$ZZ,
        '{INDEX} Tour Pricing History'!$4:$4 = ""Current Original Tour Cost""
      ),
      MATCH($A802, '{INDEX} Tour Pricing History'!$A:$A, "&amp;"0)
    ),
    """"
  )
)
"),"")</f>
        <v/>
      </c>
      <c r="M802" s="215" t="str">
        <f>IFERROR(__xludf.DUMMYFUNCTION("IF(
  $A802 = """",
  """",
  IFERROR(
    INDEX(
      FILTER(
        '{INDEX} Tour Pricing History'!$A:$ZZ,
        '{INDEX} Tour Pricing History'!$4:$4 = ""Current Discounted Tour Cost""
      ),
      MATCH($A802, '{INDEX} Tour Pricing History'!$A:$A"&amp;", 0)
    ),
    """"
  )
)
"),"")</f>
        <v/>
      </c>
      <c r="N802" s="214" t="str">
        <f>IFERROR(__xludf.DUMMYFUNCTION("IF(
  $A802 = """",
  """",
  IFERROR(
    INDEX(
      FILTER(
        '{INDEX} Tour Pricing History'!$A:$ZZ,
        '{INDEX} Tour Pricing History'!$4:$4 = ""Current Reservation Fee""
      ),
      MATCH($A802, '{INDEX} Tour Pricing History'!$A:$A, 0)
"&amp;"    ),
    """"
  )
)
"),"")</f>
        <v/>
      </c>
      <c r="O802" s="216"/>
    </row>
    <row r="803">
      <c r="A803" s="216"/>
      <c r="B803" s="223"/>
      <c r="C803" s="216"/>
      <c r="D803" s="224"/>
      <c r="E803" s="225"/>
      <c r="F803" s="216"/>
      <c r="G803" s="226"/>
      <c r="H803" s="227"/>
      <c r="I803" s="226"/>
      <c r="J803" s="226"/>
      <c r="K803" s="213"/>
      <c r="L803" s="214" t="str">
        <f>IFERROR(__xludf.DUMMYFUNCTION("IF(
  $A803 = """",
  """",
  IFERROR(
    INDEX(
      FILTER(
        '{INDEX} Tour Pricing History'!$A:$ZZ,
        '{INDEX} Tour Pricing History'!$4:$4 = ""Current Original Tour Cost""
      ),
      MATCH($A803, '{INDEX} Tour Pricing History'!$A:$A, "&amp;"0)
    ),
    """"
  )
)
"),"")</f>
        <v/>
      </c>
      <c r="M803" s="215" t="str">
        <f>IFERROR(__xludf.DUMMYFUNCTION("IF(
  $A803 = """",
  """",
  IFERROR(
    INDEX(
      FILTER(
        '{INDEX} Tour Pricing History'!$A:$ZZ,
        '{INDEX} Tour Pricing History'!$4:$4 = ""Current Discounted Tour Cost""
      ),
      MATCH($A803, '{INDEX} Tour Pricing History'!$A:$A"&amp;", 0)
    ),
    """"
  )
)
"),"")</f>
        <v/>
      </c>
      <c r="N803" s="214" t="str">
        <f>IFERROR(__xludf.DUMMYFUNCTION("IF(
  $A803 = """",
  """",
  IFERROR(
    INDEX(
      FILTER(
        '{INDEX} Tour Pricing History'!$A:$ZZ,
        '{INDEX} Tour Pricing History'!$4:$4 = ""Current Reservation Fee""
      ),
      MATCH($A803, '{INDEX} Tour Pricing History'!$A:$A, 0)
"&amp;"    ),
    """"
  )
)
"),"")</f>
        <v/>
      </c>
      <c r="O803" s="216"/>
    </row>
    <row r="804">
      <c r="A804" s="216"/>
      <c r="B804" s="223"/>
      <c r="C804" s="216"/>
      <c r="D804" s="224"/>
      <c r="E804" s="225"/>
      <c r="F804" s="216"/>
      <c r="G804" s="226"/>
      <c r="H804" s="227"/>
      <c r="I804" s="226"/>
      <c r="J804" s="226"/>
      <c r="K804" s="213"/>
      <c r="L804" s="214" t="str">
        <f>IFERROR(__xludf.DUMMYFUNCTION("IF(
  $A804 = """",
  """",
  IFERROR(
    INDEX(
      FILTER(
        '{INDEX} Tour Pricing History'!$A:$ZZ,
        '{INDEX} Tour Pricing History'!$4:$4 = ""Current Original Tour Cost""
      ),
      MATCH($A804, '{INDEX} Tour Pricing History'!$A:$A, "&amp;"0)
    ),
    """"
  )
)
"),"")</f>
        <v/>
      </c>
      <c r="M804" s="215" t="str">
        <f>IFERROR(__xludf.DUMMYFUNCTION("IF(
  $A804 = """",
  """",
  IFERROR(
    INDEX(
      FILTER(
        '{INDEX} Tour Pricing History'!$A:$ZZ,
        '{INDEX} Tour Pricing History'!$4:$4 = ""Current Discounted Tour Cost""
      ),
      MATCH($A804, '{INDEX} Tour Pricing History'!$A:$A"&amp;", 0)
    ),
    """"
  )
)
"),"")</f>
        <v/>
      </c>
      <c r="N804" s="214" t="str">
        <f>IFERROR(__xludf.DUMMYFUNCTION("IF(
  $A804 = """",
  """",
  IFERROR(
    INDEX(
      FILTER(
        '{INDEX} Tour Pricing History'!$A:$ZZ,
        '{INDEX} Tour Pricing History'!$4:$4 = ""Current Reservation Fee""
      ),
      MATCH($A804, '{INDEX} Tour Pricing History'!$A:$A, 0)
"&amp;"    ),
    """"
  )
)
"),"")</f>
        <v/>
      </c>
      <c r="O804" s="216"/>
    </row>
    <row r="805">
      <c r="A805" s="216"/>
      <c r="B805" s="223"/>
      <c r="C805" s="216"/>
      <c r="D805" s="224"/>
      <c r="E805" s="225"/>
      <c r="F805" s="216"/>
      <c r="G805" s="226"/>
      <c r="H805" s="227"/>
      <c r="I805" s="226"/>
      <c r="J805" s="226"/>
      <c r="K805" s="213"/>
      <c r="L805" s="214" t="str">
        <f>IFERROR(__xludf.DUMMYFUNCTION("IF(
  $A805 = """",
  """",
  IFERROR(
    INDEX(
      FILTER(
        '{INDEX} Tour Pricing History'!$A:$ZZ,
        '{INDEX} Tour Pricing History'!$4:$4 = ""Current Original Tour Cost""
      ),
      MATCH($A805, '{INDEX} Tour Pricing History'!$A:$A, "&amp;"0)
    ),
    """"
  )
)
"),"")</f>
        <v/>
      </c>
      <c r="M805" s="215" t="str">
        <f>IFERROR(__xludf.DUMMYFUNCTION("IF(
  $A805 = """",
  """",
  IFERROR(
    INDEX(
      FILTER(
        '{INDEX} Tour Pricing History'!$A:$ZZ,
        '{INDEX} Tour Pricing History'!$4:$4 = ""Current Discounted Tour Cost""
      ),
      MATCH($A805, '{INDEX} Tour Pricing History'!$A:$A"&amp;", 0)
    ),
    """"
  )
)
"),"")</f>
        <v/>
      </c>
      <c r="N805" s="214" t="str">
        <f>IFERROR(__xludf.DUMMYFUNCTION("IF(
  $A805 = """",
  """",
  IFERROR(
    INDEX(
      FILTER(
        '{INDEX} Tour Pricing History'!$A:$ZZ,
        '{INDEX} Tour Pricing History'!$4:$4 = ""Current Reservation Fee""
      ),
      MATCH($A805, '{INDEX} Tour Pricing History'!$A:$A, 0)
"&amp;"    ),
    """"
  )
)
"),"")</f>
        <v/>
      </c>
      <c r="O805" s="216"/>
    </row>
    <row r="806">
      <c r="A806" s="216"/>
      <c r="B806" s="223"/>
      <c r="C806" s="216"/>
      <c r="D806" s="224"/>
      <c r="E806" s="225"/>
      <c r="F806" s="216"/>
      <c r="G806" s="226"/>
      <c r="H806" s="227"/>
      <c r="I806" s="226"/>
      <c r="J806" s="226"/>
      <c r="K806" s="213"/>
      <c r="L806" s="214" t="str">
        <f>IFERROR(__xludf.DUMMYFUNCTION("IF(
  $A806 = """",
  """",
  IFERROR(
    INDEX(
      FILTER(
        '{INDEX} Tour Pricing History'!$A:$ZZ,
        '{INDEX} Tour Pricing History'!$4:$4 = ""Current Original Tour Cost""
      ),
      MATCH($A806, '{INDEX} Tour Pricing History'!$A:$A, "&amp;"0)
    ),
    """"
  )
)
"),"")</f>
        <v/>
      </c>
      <c r="M806" s="215" t="str">
        <f>IFERROR(__xludf.DUMMYFUNCTION("IF(
  $A806 = """",
  """",
  IFERROR(
    INDEX(
      FILTER(
        '{INDEX} Tour Pricing History'!$A:$ZZ,
        '{INDEX} Tour Pricing History'!$4:$4 = ""Current Discounted Tour Cost""
      ),
      MATCH($A806, '{INDEX} Tour Pricing History'!$A:$A"&amp;", 0)
    ),
    """"
  )
)
"),"")</f>
        <v/>
      </c>
      <c r="N806" s="214" t="str">
        <f>IFERROR(__xludf.DUMMYFUNCTION("IF(
  $A806 = """",
  """",
  IFERROR(
    INDEX(
      FILTER(
        '{INDEX} Tour Pricing History'!$A:$ZZ,
        '{INDEX} Tour Pricing History'!$4:$4 = ""Current Reservation Fee""
      ),
      MATCH($A806, '{INDEX} Tour Pricing History'!$A:$A, 0)
"&amp;"    ),
    """"
  )
)
"),"")</f>
        <v/>
      </c>
      <c r="O806" s="216"/>
    </row>
    <row r="807">
      <c r="A807" s="216"/>
      <c r="B807" s="223"/>
      <c r="C807" s="216"/>
      <c r="D807" s="224"/>
      <c r="E807" s="225"/>
      <c r="F807" s="216"/>
      <c r="G807" s="226"/>
      <c r="H807" s="227"/>
      <c r="I807" s="226"/>
      <c r="J807" s="226"/>
      <c r="K807" s="213"/>
      <c r="L807" s="214" t="str">
        <f>IFERROR(__xludf.DUMMYFUNCTION("IF(
  $A807 = """",
  """",
  IFERROR(
    INDEX(
      FILTER(
        '{INDEX} Tour Pricing History'!$A:$ZZ,
        '{INDEX} Tour Pricing History'!$4:$4 = ""Current Original Tour Cost""
      ),
      MATCH($A807, '{INDEX} Tour Pricing History'!$A:$A, "&amp;"0)
    ),
    """"
  )
)
"),"")</f>
        <v/>
      </c>
      <c r="M807" s="215" t="str">
        <f>IFERROR(__xludf.DUMMYFUNCTION("IF(
  $A807 = """",
  """",
  IFERROR(
    INDEX(
      FILTER(
        '{INDEX} Tour Pricing History'!$A:$ZZ,
        '{INDEX} Tour Pricing History'!$4:$4 = ""Current Discounted Tour Cost""
      ),
      MATCH($A807, '{INDEX} Tour Pricing History'!$A:$A"&amp;", 0)
    ),
    """"
  )
)
"),"")</f>
        <v/>
      </c>
      <c r="N807" s="214" t="str">
        <f>IFERROR(__xludf.DUMMYFUNCTION("IF(
  $A807 = """",
  """",
  IFERROR(
    INDEX(
      FILTER(
        '{INDEX} Tour Pricing History'!$A:$ZZ,
        '{INDEX} Tour Pricing History'!$4:$4 = ""Current Reservation Fee""
      ),
      MATCH($A807, '{INDEX} Tour Pricing History'!$A:$A, 0)
"&amp;"    ),
    """"
  )
)
"),"")</f>
        <v/>
      </c>
      <c r="O807" s="216"/>
    </row>
    <row r="808">
      <c r="A808" s="216"/>
      <c r="B808" s="223"/>
      <c r="C808" s="216"/>
      <c r="D808" s="224"/>
      <c r="E808" s="225"/>
      <c r="F808" s="216"/>
      <c r="G808" s="226"/>
      <c r="H808" s="227"/>
      <c r="I808" s="226"/>
      <c r="J808" s="226"/>
      <c r="K808" s="213"/>
      <c r="L808" s="214" t="str">
        <f>IFERROR(__xludf.DUMMYFUNCTION("IF(
  $A808 = """",
  """",
  IFERROR(
    INDEX(
      FILTER(
        '{INDEX} Tour Pricing History'!$A:$ZZ,
        '{INDEX} Tour Pricing History'!$4:$4 = ""Current Original Tour Cost""
      ),
      MATCH($A808, '{INDEX} Tour Pricing History'!$A:$A, "&amp;"0)
    ),
    """"
  )
)
"),"")</f>
        <v/>
      </c>
      <c r="M808" s="215" t="str">
        <f>IFERROR(__xludf.DUMMYFUNCTION("IF(
  $A808 = """",
  """",
  IFERROR(
    INDEX(
      FILTER(
        '{INDEX} Tour Pricing History'!$A:$ZZ,
        '{INDEX} Tour Pricing History'!$4:$4 = ""Current Discounted Tour Cost""
      ),
      MATCH($A808, '{INDEX} Tour Pricing History'!$A:$A"&amp;", 0)
    ),
    """"
  )
)
"),"")</f>
        <v/>
      </c>
      <c r="N808" s="214" t="str">
        <f>IFERROR(__xludf.DUMMYFUNCTION("IF(
  $A808 = """",
  """",
  IFERROR(
    INDEX(
      FILTER(
        '{INDEX} Tour Pricing History'!$A:$ZZ,
        '{INDEX} Tour Pricing History'!$4:$4 = ""Current Reservation Fee""
      ),
      MATCH($A808, '{INDEX} Tour Pricing History'!$A:$A, 0)
"&amp;"    ),
    """"
  )
)
"),"")</f>
        <v/>
      </c>
      <c r="O808" s="216"/>
    </row>
    <row r="809">
      <c r="A809" s="216"/>
      <c r="B809" s="223"/>
      <c r="C809" s="216"/>
      <c r="D809" s="224"/>
      <c r="E809" s="225"/>
      <c r="F809" s="216"/>
      <c r="G809" s="226"/>
      <c r="H809" s="227"/>
      <c r="I809" s="226"/>
      <c r="J809" s="226"/>
      <c r="K809" s="213"/>
      <c r="L809" s="214" t="str">
        <f>IFERROR(__xludf.DUMMYFUNCTION("IF(
  $A809 = """",
  """",
  IFERROR(
    INDEX(
      FILTER(
        '{INDEX} Tour Pricing History'!$A:$ZZ,
        '{INDEX} Tour Pricing History'!$4:$4 = ""Current Original Tour Cost""
      ),
      MATCH($A809, '{INDEX} Tour Pricing History'!$A:$A, "&amp;"0)
    ),
    """"
  )
)
"),"")</f>
        <v/>
      </c>
      <c r="M809" s="215" t="str">
        <f>IFERROR(__xludf.DUMMYFUNCTION("IF(
  $A809 = """",
  """",
  IFERROR(
    INDEX(
      FILTER(
        '{INDEX} Tour Pricing History'!$A:$ZZ,
        '{INDEX} Tour Pricing History'!$4:$4 = ""Current Discounted Tour Cost""
      ),
      MATCH($A809, '{INDEX} Tour Pricing History'!$A:$A"&amp;", 0)
    ),
    """"
  )
)
"),"")</f>
        <v/>
      </c>
      <c r="N809" s="214" t="str">
        <f>IFERROR(__xludf.DUMMYFUNCTION("IF(
  $A809 = """",
  """",
  IFERROR(
    INDEX(
      FILTER(
        '{INDEX} Tour Pricing History'!$A:$ZZ,
        '{INDEX} Tour Pricing History'!$4:$4 = ""Current Reservation Fee""
      ),
      MATCH($A809, '{INDEX} Tour Pricing History'!$A:$A, 0)
"&amp;"    ),
    """"
  )
)
"),"")</f>
        <v/>
      </c>
      <c r="O809" s="216"/>
    </row>
    <row r="810">
      <c r="A810" s="216"/>
      <c r="B810" s="223"/>
      <c r="C810" s="216"/>
      <c r="D810" s="224"/>
      <c r="E810" s="225"/>
      <c r="F810" s="216"/>
      <c r="G810" s="226"/>
      <c r="H810" s="227"/>
      <c r="I810" s="226"/>
      <c r="J810" s="226"/>
      <c r="K810" s="213"/>
      <c r="L810" s="214" t="str">
        <f>IFERROR(__xludf.DUMMYFUNCTION("IF(
  $A810 = """",
  """",
  IFERROR(
    INDEX(
      FILTER(
        '{INDEX} Tour Pricing History'!$A:$ZZ,
        '{INDEX} Tour Pricing History'!$4:$4 = ""Current Original Tour Cost""
      ),
      MATCH($A810, '{INDEX} Tour Pricing History'!$A:$A, "&amp;"0)
    ),
    """"
  )
)
"),"")</f>
        <v/>
      </c>
      <c r="M810" s="215" t="str">
        <f>IFERROR(__xludf.DUMMYFUNCTION("IF(
  $A810 = """",
  """",
  IFERROR(
    INDEX(
      FILTER(
        '{INDEX} Tour Pricing History'!$A:$ZZ,
        '{INDEX} Tour Pricing History'!$4:$4 = ""Current Discounted Tour Cost""
      ),
      MATCH($A810, '{INDEX} Tour Pricing History'!$A:$A"&amp;", 0)
    ),
    """"
  )
)
"),"")</f>
        <v/>
      </c>
      <c r="N810" s="214" t="str">
        <f>IFERROR(__xludf.DUMMYFUNCTION("IF(
  $A810 = """",
  """",
  IFERROR(
    INDEX(
      FILTER(
        '{INDEX} Tour Pricing History'!$A:$ZZ,
        '{INDEX} Tour Pricing History'!$4:$4 = ""Current Reservation Fee""
      ),
      MATCH($A810, '{INDEX} Tour Pricing History'!$A:$A, 0)
"&amp;"    ),
    """"
  )
)
"),"")</f>
        <v/>
      </c>
      <c r="O810" s="216"/>
    </row>
    <row r="811">
      <c r="A811" s="216"/>
      <c r="B811" s="223"/>
      <c r="C811" s="216"/>
      <c r="D811" s="224"/>
      <c r="E811" s="225"/>
      <c r="F811" s="216"/>
      <c r="G811" s="226"/>
      <c r="H811" s="227"/>
      <c r="I811" s="226"/>
      <c r="J811" s="226"/>
      <c r="K811" s="213"/>
      <c r="L811" s="214" t="str">
        <f>IFERROR(__xludf.DUMMYFUNCTION("IF(
  $A811 = """",
  """",
  IFERROR(
    INDEX(
      FILTER(
        '{INDEX} Tour Pricing History'!$A:$ZZ,
        '{INDEX} Tour Pricing History'!$4:$4 = ""Current Original Tour Cost""
      ),
      MATCH($A811, '{INDEX} Tour Pricing History'!$A:$A, "&amp;"0)
    ),
    """"
  )
)
"),"")</f>
        <v/>
      </c>
      <c r="M811" s="215" t="str">
        <f>IFERROR(__xludf.DUMMYFUNCTION("IF(
  $A811 = """",
  """",
  IFERROR(
    INDEX(
      FILTER(
        '{INDEX} Tour Pricing History'!$A:$ZZ,
        '{INDEX} Tour Pricing History'!$4:$4 = ""Current Discounted Tour Cost""
      ),
      MATCH($A811, '{INDEX} Tour Pricing History'!$A:$A"&amp;", 0)
    ),
    """"
  )
)
"),"")</f>
        <v/>
      </c>
      <c r="N811" s="214" t="str">
        <f>IFERROR(__xludf.DUMMYFUNCTION("IF(
  $A811 = """",
  """",
  IFERROR(
    INDEX(
      FILTER(
        '{INDEX} Tour Pricing History'!$A:$ZZ,
        '{INDEX} Tour Pricing History'!$4:$4 = ""Current Reservation Fee""
      ),
      MATCH($A811, '{INDEX} Tour Pricing History'!$A:$A, 0)
"&amp;"    ),
    """"
  )
)
"),"")</f>
        <v/>
      </c>
      <c r="O811" s="216"/>
    </row>
    <row r="812">
      <c r="A812" s="216"/>
      <c r="B812" s="223"/>
      <c r="C812" s="216"/>
      <c r="D812" s="224"/>
      <c r="E812" s="225"/>
      <c r="F812" s="216"/>
      <c r="G812" s="226"/>
      <c r="H812" s="227"/>
      <c r="I812" s="226"/>
      <c r="J812" s="226"/>
      <c r="K812" s="213"/>
      <c r="L812" s="214" t="str">
        <f>IFERROR(__xludf.DUMMYFUNCTION("IF(
  $A812 = """",
  """",
  IFERROR(
    INDEX(
      FILTER(
        '{INDEX} Tour Pricing History'!$A:$ZZ,
        '{INDEX} Tour Pricing History'!$4:$4 = ""Current Original Tour Cost""
      ),
      MATCH($A812, '{INDEX} Tour Pricing History'!$A:$A, "&amp;"0)
    ),
    """"
  )
)
"),"")</f>
        <v/>
      </c>
      <c r="M812" s="215" t="str">
        <f>IFERROR(__xludf.DUMMYFUNCTION("IF(
  $A812 = """",
  """",
  IFERROR(
    INDEX(
      FILTER(
        '{INDEX} Tour Pricing History'!$A:$ZZ,
        '{INDEX} Tour Pricing History'!$4:$4 = ""Current Discounted Tour Cost""
      ),
      MATCH($A812, '{INDEX} Tour Pricing History'!$A:$A"&amp;", 0)
    ),
    """"
  )
)
"),"")</f>
        <v/>
      </c>
      <c r="N812" s="214" t="str">
        <f>IFERROR(__xludf.DUMMYFUNCTION("IF(
  $A812 = """",
  """",
  IFERROR(
    INDEX(
      FILTER(
        '{INDEX} Tour Pricing History'!$A:$ZZ,
        '{INDEX} Tour Pricing History'!$4:$4 = ""Current Reservation Fee""
      ),
      MATCH($A812, '{INDEX} Tour Pricing History'!$A:$A, 0)
"&amp;"    ),
    """"
  )
)
"),"")</f>
        <v/>
      </c>
      <c r="O812" s="216"/>
    </row>
    <row r="813">
      <c r="A813" s="216"/>
      <c r="B813" s="223"/>
      <c r="C813" s="216"/>
      <c r="D813" s="224"/>
      <c r="E813" s="225"/>
      <c r="F813" s="216"/>
      <c r="G813" s="226"/>
      <c r="H813" s="227"/>
      <c r="I813" s="226"/>
      <c r="J813" s="226"/>
      <c r="K813" s="213"/>
      <c r="L813" s="214" t="str">
        <f>IFERROR(__xludf.DUMMYFUNCTION("IF(
  $A813 = """",
  """",
  IFERROR(
    INDEX(
      FILTER(
        '{INDEX} Tour Pricing History'!$A:$ZZ,
        '{INDEX} Tour Pricing History'!$4:$4 = ""Current Original Tour Cost""
      ),
      MATCH($A813, '{INDEX} Tour Pricing History'!$A:$A, "&amp;"0)
    ),
    """"
  )
)
"),"")</f>
        <v/>
      </c>
      <c r="M813" s="215" t="str">
        <f>IFERROR(__xludf.DUMMYFUNCTION("IF(
  $A813 = """",
  """",
  IFERROR(
    INDEX(
      FILTER(
        '{INDEX} Tour Pricing History'!$A:$ZZ,
        '{INDEX} Tour Pricing History'!$4:$4 = ""Current Discounted Tour Cost""
      ),
      MATCH($A813, '{INDEX} Tour Pricing History'!$A:$A"&amp;", 0)
    ),
    """"
  )
)
"),"")</f>
        <v/>
      </c>
      <c r="N813" s="214" t="str">
        <f>IFERROR(__xludf.DUMMYFUNCTION("IF(
  $A813 = """",
  """",
  IFERROR(
    INDEX(
      FILTER(
        '{INDEX} Tour Pricing History'!$A:$ZZ,
        '{INDEX} Tour Pricing History'!$4:$4 = ""Current Reservation Fee""
      ),
      MATCH($A813, '{INDEX} Tour Pricing History'!$A:$A, 0)
"&amp;"    ),
    """"
  )
)
"),"")</f>
        <v/>
      </c>
      <c r="O813" s="216"/>
    </row>
    <row r="814">
      <c r="A814" s="216"/>
      <c r="B814" s="223"/>
      <c r="C814" s="216"/>
      <c r="D814" s="224"/>
      <c r="E814" s="225"/>
      <c r="F814" s="216"/>
      <c r="G814" s="226"/>
      <c r="H814" s="227"/>
      <c r="I814" s="226"/>
      <c r="J814" s="226"/>
      <c r="K814" s="213"/>
      <c r="L814" s="214" t="str">
        <f>IFERROR(__xludf.DUMMYFUNCTION("IF(
  $A814 = """",
  """",
  IFERROR(
    INDEX(
      FILTER(
        '{INDEX} Tour Pricing History'!$A:$ZZ,
        '{INDEX} Tour Pricing History'!$4:$4 = ""Current Original Tour Cost""
      ),
      MATCH($A814, '{INDEX} Tour Pricing History'!$A:$A, "&amp;"0)
    ),
    """"
  )
)
"),"")</f>
        <v/>
      </c>
      <c r="M814" s="215" t="str">
        <f>IFERROR(__xludf.DUMMYFUNCTION("IF(
  $A814 = """",
  """",
  IFERROR(
    INDEX(
      FILTER(
        '{INDEX} Tour Pricing History'!$A:$ZZ,
        '{INDEX} Tour Pricing History'!$4:$4 = ""Current Discounted Tour Cost""
      ),
      MATCH($A814, '{INDEX} Tour Pricing History'!$A:$A"&amp;", 0)
    ),
    """"
  )
)
"),"")</f>
        <v/>
      </c>
      <c r="N814" s="214" t="str">
        <f>IFERROR(__xludf.DUMMYFUNCTION("IF(
  $A814 = """",
  """",
  IFERROR(
    INDEX(
      FILTER(
        '{INDEX} Tour Pricing History'!$A:$ZZ,
        '{INDEX} Tour Pricing History'!$4:$4 = ""Current Reservation Fee""
      ),
      MATCH($A814, '{INDEX} Tour Pricing History'!$A:$A, 0)
"&amp;"    ),
    """"
  )
)
"),"")</f>
        <v/>
      </c>
      <c r="O814" s="216"/>
    </row>
    <row r="815">
      <c r="A815" s="216"/>
      <c r="B815" s="223"/>
      <c r="C815" s="216"/>
      <c r="D815" s="224"/>
      <c r="E815" s="225"/>
      <c r="F815" s="216"/>
      <c r="G815" s="226"/>
      <c r="H815" s="227"/>
      <c r="I815" s="226"/>
      <c r="J815" s="226"/>
      <c r="K815" s="213"/>
      <c r="L815" s="214" t="str">
        <f>IFERROR(__xludf.DUMMYFUNCTION("IF(
  $A815 = """",
  """",
  IFERROR(
    INDEX(
      FILTER(
        '{INDEX} Tour Pricing History'!$A:$ZZ,
        '{INDEX} Tour Pricing History'!$4:$4 = ""Current Original Tour Cost""
      ),
      MATCH($A815, '{INDEX} Tour Pricing History'!$A:$A, "&amp;"0)
    ),
    """"
  )
)
"),"")</f>
        <v/>
      </c>
      <c r="M815" s="215" t="str">
        <f>IFERROR(__xludf.DUMMYFUNCTION("IF(
  $A815 = """",
  """",
  IFERROR(
    INDEX(
      FILTER(
        '{INDEX} Tour Pricing History'!$A:$ZZ,
        '{INDEX} Tour Pricing History'!$4:$4 = ""Current Discounted Tour Cost""
      ),
      MATCH($A815, '{INDEX} Tour Pricing History'!$A:$A"&amp;", 0)
    ),
    """"
  )
)
"),"")</f>
        <v/>
      </c>
      <c r="N815" s="214" t="str">
        <f>IFERROR(__xludf.DUMMYFUNCTION("IF(
  $A815 = """",
  """",
  IFERROR(
    INDEX(
      FILTER(
        '{INDEX} Tour Pricing History'!$A:$ZZ,
        '{INDEX} Tour Pricing History'!$4:$4 = ""Current Reservation Fee""
      ),
      MATCH($A815, '{INDEX} Tour Pricing History'!$A:$A, 0)
"&amp;"    ),
    """"
  )
)
"),"")</f>
        <v/>
      </c>
      <c r="O815" s="216"/>
    </row>
    <row r="816">
      <c r="A816" s="216"/>
      <c r="B816" s="223"/>
      <c r="C816" s="216"/>
      <c r="D816" s="224"/>
      <c r="E816" s="225"/>
      <c r="F816" s="216"/>
      <c r="G816" s="226"/>
      <c r="H816" s="227"/>
      <c r="I816" s="226"/>
      <c r="J816" s="226"/>
      <c r="K816" s="213"/>
      <c r="L816" s="214" t="str">
        <f>IFERROR(__xludf.DUMMYFUNCTION("IF(
  $A816 = """",
  """",
  IFERROR(
    INDEX(
      FILTER(
        '{INDEX} Tour Pricing History'!$A:$ZZ,
        '{INDEX} Tour Pricing History'!$4:$4 = ""Current Original Tour Cost""
      ),
      MATCH($A816, '{INDEX} Tour Pricing History'!$A:$A, "&amp;"0)
    ),
    """"
  )
)
"),"")</f>
        <v/>
      </c>
      <c r="M816" s="215" t="str">
        <f>IFERROR(__xludf.DUMMYFUNCTION("IF(
  $A816 = """",
  """",
  IFERROR(
    INDEX(
      FILTER(
        '{INDEX} Tour Pricing History'!$A:$ZZ,
        '{INDEX} Tour Pricing History'!$4:$4 = ""Current Discounted Tour Cost""
      ),
      MATCH($A816, '{INDEX} Tour Pricing History'!$A:$A"&amp;", 0)
    ),
    """"
  )
)
"),"")</f>
        <v/>
      </c>
      <c r="N816" s="214" t="str">
        <f>IFERROR(__xludf.DUMMYFUNCTION("IF(
  $A816 = """",
  """",
  IFERROR(
    INDEX(
      FILTER(
        '{INDEX} Tour Pricing History'!$A:$ZZ,
        '{INDEX} Tour Pricing History'!$4:$4 = ""Current Reservation Fee""
      ),
      MATCH($A816, '{INDEX} Tour Pricing History'!$A:$A, 0)
"&amp;"    ),
    """"
  )
)
"),"")</f>
        <v/>
      </c>
      <c r="O816" s="216"/>
    </row>
    <row r="817">
      <c r="A817" s="216"/>
      <c r="B817" s="223"/>
      <c r="C817" s="216"/>
      <c r="D817" s="224"/>
      <c r="E817" s="225"/>
      <c r="F817" s="216"/>
      <c r="G817" s="226"/>
      <c r="H817" s="227"/>
      <c r="I817" s="226"/>
      <c r="J817" s="226"/>
      <c r="K817" s="213"/>
      <c r="L817" s="214" t="str">
        <f>IFERROR(__xludf.DUMMYFUNCTION("IF(
  $A817 = """",
  """",
  IFERROR(
    INDEX(
      FILTER(
        '{INDEX} Tour Pricing History'!$A:$ZZ,
        '{INDEX} Tour Pricing History'!$4:$4 = ""Current Original Tour Cost""
      ),
      MATCH($A817, '{INDEX} Tour Pricing History'!$A:$A, "&amp;"0)
    ),
    """"
  )
)
"),"")</f>
        <v/>
      </c>
      <c r="M817" s="215" t="str">
        <f>IFERROR(__xludf.DUMMYFUNCTION("IF(
  $A817 = """",
  """",
  IFERROR(
    INDEX(
      FILTER(
        '{INDEX} Tour Pricing History'!$A:$ZZ,
        '{INDEX} Tour Pricing History'!$4:$4 = ""Current Discounted Tour Cost""
      ),
      MATCH($A817, '{INDEX} Tour Pricing History'!$A:$A"&amp;", 0)
    ),
    """"
  )
)
"),"")</f>
        <v/>
      </c>
      <c r="N817" s="214" t="str">
        <f>IFERROR(__xludf.DUMMYFUNCTION("IF(
  $A817 = """",
  """",
  IFERROR(
    INDEX(
      FILTER(
        '{INDEX} Tour Pricing History'!$A:$ZZ,
        '{INDEX} Tour Pricing History'!$4:$4 = ""Current Reservation Fee""
      ),
      MATCH($A817, '{INDEX} Tour Pricing History'!$A:$A, 0)
"&amp;"    ),
    """"
  )
)
"),"")</f>
        <v/>
      </c>
      <c r="O817" s="216"/>
    </row>
    <row r="818">
      <c r="A818" s="216"/>
      <c r="B818" s="223"/>
      <c r="C818" s="216"/>
      <c r="D818" s="224"/>
      <c r="E818" s="225"/>
      <c r="F818" s="216"/>
      <c r="G818" s="226"/>
      <c r="H818" s="227"/>
      <c r="I818" s="226"/>
      <c r="J818" s="226"/>
      <c r="K818" s="213"/>
      <c r="L818" s="214" t="str">
        <f>IFERROR(__xludf.DUMMYFUNCTION("IF(
  $A818 = """",
  """",
  IFERROR(
    INDEX(
      FILTER(
        '{INDEX} Tour Pricing History'!$A:$ZZ,
        '{INDEX} Tour Pricing History'!$4:$4 = ""Current Original Tour Cost""
      ),
      MATCH($A818, '{INDEX} Tour Pricing History'!$A:$A, "&amp;"0)
    ),
    """"
  )
)
"),"")</f>
        <v/>
      </c>
      <c r="M818" s="215" t="str">
        <f>IFERROR(__xludf.DUMMYFUNCTION("IF(
  $A818 = """",
  """",
  IFERROR(
    INDEX(
      FILTER(
        '{INDEX} Tour Pricing History'!$A:$ZZ,
        '{INDEX} Tour Pricing History'!$4:$4 = ""Current Discounted Tour Cost""
      ),
      MATCH($A818, '{INDEX} Tour Pricing History'!$A:$A"&amp;", 0)
    ),
    """"
  )
)
"),"")</f>
        <v/>
      </c>
      <c r="N818" s="214" t="str">
        <f>IFERROR(__xludf.DUMMYFUNCTION("IF(
  $A818 = """",
  """",
  IFERROR(
    INDEX(
      FILTER(
        '{INDEX} Tour Pricing History'!$A:$ZZ,
        '{INDEX} Tour Pricing History'!$4:$4 = ""Current Reservation Fee""
      ),
      MATCH($A818, '{INDEX} Tour Pricing History'!$A:$A, 0)
"&amp;"    ),
    """"
  )
)
"),"")</f>
        <v/>
      </c>
      <c r="O818" s="216"/>
    </row>
    <row r="819">
      <c r="A819" s="216"/>
      <c r="B819" s="223"/>
      <c r="C819" s="216"/>
      <c r="D819" s="224"/>
      <c r="E819" s="225"/>
      <c r="F819" s="216"/>
      <c r="G819" s="226"/>
      <c r="H819" s="227"/>
      <c r="I819" s="226"/>
      <c r="J819" s="226"/>
      <c r="K819" s="213"/>
      <c r="L819" s="214" t="str">
        <f>IFERROR(__xludf.DUMMYFUNCTION("IF(
  $A819 = """",
  """",
  IFERROR(
    INDEX(
      FILTER(
        '{INDEX} Tour Pricing History'!$A:$ZZ,
        '{INDEX} Tour Pricing History'!$4:$4 = ""Current Original Tour Cost""
      ),
      MATCH($A819, '{INDEX} Tour Pricing History'!$A:$A, "&amp;"0)
    ),
    """"
  )
)
"),"")</f>
        <v/>
      </c>
      <c r="M819" s="215" t="str">
        <f>IFERROR(__xludf.DUMMYFUNCTION("IF(
  $A819 = """",
  """",
  IFERROR(
    INDEX(
      FILTER(
        '{INDEX} Tour Pricing History'!$A:$ZZ,
        '{INDEX} Tour Pricing History'!$4:$4 = ""Current Discounted Tour Cost""
      ),
      MATCH($A819, '{INDEX} Tour Pricing History'!$A:$A"&amp;", 0)
    ),
    """"
  )
)
"),"")</f>
        <v/>
      </c>
      <c r="N819" s="214" t="str">
        <f>IFERROR(__xludf.DUMMYFUNCTION("IF(
  $A819 = """",
  """",
  IFERROR(
    INDEX(
      FILTER(
        '{INDEX} Tour Pricing History'!$A:$ZZ,
        '{INDEX} Tour Pricing History'!$4:$4 = ""Current Reservation Fee""
      ),
      MATCH($A819, '{INDEX} Tour Pricing History'!$A:$A, 0)
"&amp;"    ),
    """"
  )
)
"),"")</f>
        <v/>
      </c>
      <c r="O819" s="216"/>
    </row>
    <row r="820">
      <c r="A820" s="216"/>
      <c r="B820" s="223"/>
      <c r="C820" s="216"/>
      <c r="D820" s="224"/>
      <c r="E820" s="225"/>
      <c r="F820" s="216"/>
      <c r="G820" s="226"/>
      <c r="H820" s="227"/>
      <c r="I820" s="226"/>
      <c r="J820" s="226"/>
      <c r="K820" s="213"/>
      <c r="L820" s="214" t="str">
        <f>IFERROR(__xludf.DUMMYFUNCTION("IF(
  $A820 = """",
  """",
  IFERROR(
    INDEX(
      FILTER(
        '{INDEX} Tour Pricing History'!$A:$ZZ,
        '{INDEX} Tour Pricing History'!$4:$4 = ""Current Original Tour Cost""
      ),
      MATCH($A820, '{INDEX} Tour Pricing History'!$A:$A, "&amp;"0)
    ),
    """"
  )
)
"),"")</f>
        <v/>
      </c>
      <c r="M820" s="215" t="str">
        <f>IFERROR(__xludf.DUMMYFUNCTION("IF(
  $A820 = """",
  """",
  IFERROR(
    INDEX(
      FILTER(
        '{INDEX} Tour Pricing History'!$A:$ZZ,
        '{INDEX} Tour Pricing History'!$4:$4 = ""Current Discounted Tour Cost""
      ),
      MATCH($A820, '{INDEX} Tour Pricing History'!$A:$A"&amp;", 0)
    ),
    """"
  )
)
"),"")</f>
        <v/>
      </c>
      <c r="N820" s="214" t="str">
        <f>IFERROR(__xludf.DUMMYFUNCTION("IF(
  $A820 = """",
  """",
  IFERROR(
    INDEX(
      FILTER(
        '{INDEX} Tour Pricing History'!$A:$ZZ,
        '{INDEX} Tour Pricing History'!$4:$4 = ""Current Reservation Fee""
      ),
      MATCH($A820, '{INDEX} Tour Pricing History'!$A:$A, 0)
"&amp;"    ),
    """"
  )
)
"),"")</f>
        <v/>
      </c>
      <c r="O820" s="216"/>
    </row>
    <row r="821">
      <c r="A821" s="216"/>
      <c r="B821" s="223"/>
      <c r="C821" s="216"/>
      <c r="D821" s="224"/>
      <c r="E821" s="225"/>
      <c r="F821" s="216"/>
      <c r="G821" s="226"/>
      <c r="H821" s="227"/>
      <c r="I821" s="226"/>
      <c r="J821" s="226"/>
      <c r="K821" s="213"/>
      <c r="L821" s="214" t="str">
        <f>IFERROR(__xludf.DUMMYFUNCTION("IF(
  $A821 = """",
  """",
  IFERROR(
    INDEX(
      FILTER(
        '{INDEX} Tour Pricing History'!$A:$ZZ,
        '{INDEX} Tour Pricing History'!$4:$4 = ""Current Original Tour Cost""
      ),
      MATCH($A821, '{INDEX} Tour Pricing History'!$A:$A, "&amp;"0)
    ),
    """"
  )
)
"),"")</f>
        <v/>
      </c>
      <c r="M821" s="215" t="str">
        <f>IFERROR(__xludf.DUMMYFUNCTION("IF(
  $A821 = """",
  """",
  IFERROR(
    INDEX(
      FILTER(
        '{INDEX} Tour Pricing History'!$A:$ZZ,
        '{INDEX} Tour Pricing History'!$4:$4 = ""Current Discounted Tour Cost""
      ),
      MATCH($A821, '{INDEX} Tour Pricing History'!$A:$A"&amp;", 0)
    ),
    """"
  )
)
"),"")</f>
        <v/>
      </c>
      <c r="N821" s="214" t="str">
        <f>IFERROR(__xludf.DUMMYFUNCTION("IF(
  $A821 = """",
  """",
  IFERROR(
    INDEX(
      FILTER(
        '{INDEX} Tour Pricing History'!$A:$ZZ,
        '{INDEX} Tour Pricing History'!$4:$4 = ""Current Reservation Fee""
      ),
      MATCH($A821, '{INDEX} Tour Pricing History'!$A:$A, 0)
"&amp;"    ),
    """"
  )
)
"),"")</f>
        <v/>
      </c>
      <c r="O821" s="216"/>
    </row>
    <row r="822">
      <c r="A822" s="216"/>
      <c r="B822" s="223"/>
      <c r="C822" s="216"/>
      <c r="D822" s="224"/>
      <c r="E822" s="225"/>
      <c r="F822" s="216"/>
      <c r="G822" s="226"/>
      <c r="H822" s="227"/>
      <c r="I822" s="226"/>
      <c r="J822" s="226"/>
      <c r="K822" s="213"/>
      <c r="L822" s="214" t="str">
        <f>IFERROR(__xludf.DUMMYFUNCTION("IF(
  $A822 = """",
  """",
  IFERROR(
    INDEX(
      FILTER(
        '{INDEX} Tour Pricing History'!$A:$ZZ,
        '{INDEX} Tour Pricing History'!$4:$4 = ""Current Original Tour Cost""
      ),
      MATCH($A822, '{INDEX} Tour Pricing History'!$A:$A, "&amp;"0)
    ),
    """"
  )
)
"),"")</f>
        <v/>
      </c>
      <c r="M822" s="215" t="str">
        <f>IFERROR(__xludf.DUMMYFUNCTION("IF(
  $A822 = """",
  """",
  IFERROR(
    INDEX(
      FILTER(
        '{INDEX} Tour Pricing History'!$A:$ZZ,
        '{INDEX} Tour Pricing History'!$4:$4 = ""Current Discounted Tour Cost""
      ),
      MATCH($A822, '{INDEX} Tour Pricing History'!$A:$A"&amp;", 0)
    ),
    """"
  )
)
"),"")</f>
        <v/>
      </c>
      <c r="N822" s="214" t="str">
        <f>IFERROR(__xludf.DUMMYFUNCTION("IF(
  $A822 = """",
  """",
  IFERROR(
    INDEX(
      FILTER(
        '{INDEX} Tour Pricing History'!$A:$ZZ,
        '{INDEX} Tour Pricing History'!$4:$4 = ""Current Reservation Fee""
      ),
      MATCH($A822, '{INDEX} Tour Pricing History'!$A:$A, 0)
"&amp;"    ),
    """"
  )
)
"),"")</f>
        <v/>
      </c>
      <c r="O822" s="216"/>
    </row>
    <row r="823">
      <c r="A823" s="216"/>
      <c r="B823" s="223"/>
      <c r="C823" s="216"/>
      <c r="D823" s="224"/>
      <c r="E823" s="225"/>
      <c r="F823" s="216"/>
      <c r="G823" s="226"/>
      <c r="H823" s="227"/>
      <c r="I823" s="226"/>
      <c r="J823" s="226"/>
      <c r="K823" s="213"/>
      <c r="L823" s="214" t="str">
        <f>IFERROR(__xludf.DUMMYFUNCTION("IF(
  $A823 = """",
  """",
  IFERROR(
    INDEX(
      FILTER(
        '{INDEX} Tour Pricing History'!$A:$ZZ,
        '{INDEX} Tour Pricing History'!$4:$4 = ""Current Original Tour Cost""
      ),
      MATCH($A823, '{INDEX} Tour Pricing History'!$A:$A, "&amp;"0)
    ),
    """"
  )
)
"),"")</f>
        <v/>
      </c>
      <c r="M823" s="215" t="str">
        <f>IFERROR(__xludf.DUMMYFUNCTION("IF(
  $A823 = """",
  """",
  IFERROR(
    INDEX(
      FILTER(
        '{INDEX} Tour Pricing History'!$A:$ZZ,
        '{INDEX} Tour Pricing History'!$4:$4 = ""Current Discounted Tour Cost""
      ),
      MATCH($A823, '{INDEX} Tour Pricing History'!$A:$A"&amp;", 0)
    ),
    """"
  )
)
"),"")</f>
        <v/>
      </c>
      <c r="N823" s="214" t="str">
        <f>IFERROR(__xludf.DUMMYFUNCTION("IF(
  $A823 = """",
  """",
  IFERROR(
    INDEX(
      FILTER(
        '{INDEX} Tour Pricing History'!$A:$ZZ,
        '{INDEX} Tour Pricing History'!$4:$4 = ""Current Reservation Fee""
      ),
      MATCH($A823, '{INDEX} Tour Pricing History'!$A:$A, 0)
"&amp;"    ),
    """"
  )
)
"),"")</f>
        <v/>
      </c>
      <c r="O823" s="216"/>
    </row>
    <row r="824">
      <c r="A824" s="216"/>
      <c r="B824" s="223"/>
      <c r="C824" s="216"/>
      <c r="D824" s="224"/>
      <c r="E824" s="225"/>
      <c r="F824" s="216"/>
      <c r="G824" s="226"/>
      <c r="H824" s="227"/>
      <c r="I824" s="226"/>
      <c r="J824" s="226"/>
      <c r="K824" s="213"/>
      <c r="L824" s="214" t="str">
        <f>IFERROR(__xludf.DUMMYFUNCTION("IF(
  $A824 = """",
  """",
  IFERROR(
    INDEX(
      FILTER(
        '{INDEX} Tour Pricing History'!$A:$ZZ,
        '{INDEX} Tour Pricing History'!$4:$4 = ""Current Original Tour Cost""
      ),
      MATCH($A824, '{INDEX} Tour Pricing History'!$A:$A, "&amp;"0)
    ),
    """"
  )
)
"),"")</f>
        <v/>
      </c>
      <c r="M824" s="215" t="str">
        <f>IFERROR(__xludf.DUMMYFUNCTION("IF(
  $A824 = """",
  """",
  IFERROR(
    INDEX(
      FILTER(
        '{INDEX} Tour Pricing History'!$A:$ZZ,
        '{INDEX} Tour Pricing History'!$4:$4 = ""Current Discounted Tour Cost""
      ),
      MATCH($A824, '{INDEX} Tour Pricing History'!$A:$A"&amp;", 0)
    ),
    """"
  )
)
"),"")</f>
        <v/>
      </c>
      <c r="N824" s="214" t="str">
        <f>IFERROR(__xludf.DUMMYFUNCTION("IF(
  $A824 = """",
  """",
  IFERROR(
    INDEX(
      FILTER(
        '{INDEX} Tour Pricing History'!$A:$ZZ,
        '{INDEX} Tour Pricing History'!$4:$4 = ""Current Reservation Fee""
      ),
      MATCH($A824, '{INDEX} Tour Pricing History'!$A:$A, 0)
"&amp;"    ),
    """"
  )
)
"),"")</f>
        <v/>
      </c>
      <c r="O824" s="216"/>
    </row>
    <row r="825">
      <c r="A825" s="216"/>
      <c r="B825" s="223"/>
      <c r="C825" s="216"/>
      <c r="D825" s="224"/>
      <c r="E825" s="225"/>
      <c r="F825" s="216"/>
      <c r="G825" s="226"/>
      <c r="H825" s="227"/>
      <c r="I825" s="226"/>
      <c r="J825" s="226"/>
      <c r="K825" s="213"/>
      <c r="L825" s="214" t="str">
        <f>IFERROR(__xludf.DUMMYFUNCTION("IF(
  $A825 = """",
  """",
  IFERROR(
    INDEX(
      FILTER(
        '{INDEX} Tour Pricing History'!$A:$ZZ,
        '{INDEX} Tour Pricing History'!$4:$4 = ""Current Original Tour Cost""
      ),
      MATCH($A825, '{INDEX} Tour Pricing History'!$A:$A, "&amp;"0)
    ),
    """"
  )
)
"),"")</f>
        <v/>
      </c>
      <c r="M825" s="215" t="str">
        <f>IFERROR(__xludf.DUMMYFUNCTION("IF(
  $A825 = """",
  """",
  IFERROR(
    INDEX(
      FILTER(
        '{INDEX} Tour Pricing History'!$A:$ZZ,
        '{INDEX} Tour Pricing History'!$4:$4 = ""Current Discounted Tour Cost""
      ),
      MATCH($A825, '{INDEX} Tour Pricing History'!$A:$A"&amp;", 0)
    ),
    """"
  )
)
"),"")</f>
        <v/>
      </c>
      <c r="N825" s="214" t="str">
        <f>IFERROR(__xludf.DUMMYFUNCTION("IF(
  $A825 = """",
  """",
  IFERROR(
    INDEX(
      FILTER(
        '{INDEX} Tour Pricing History'!$A:$ZZ,
        '{INDEX} Tour Pricing History'!$4:$4 = ""Current Reservation Fee""
      ),
      MATCH($A825, '{INDEX} Tour Pricing History'!$A:$A, 0)
"&amp;"    ),
    """"
  )
)
"),"")</f>
        <v/>
      </c>
      <c r="O825" s="216"/>
    </row>
    <row r="826">
      <c r="A826" s="216"/>
      <c r="B826" s="223"/>
      <c r="C826" s="216"/>
      <c r="D826" s="224"/>
      <c r="E826" s="225"/>
      <c r="F826" s="216"/>
      <c r="G826" s="226"/>
      <c r="H826" s="227"/>
      <c r="I826" s="226"/>
      <c r="J826" s="226"/>
      <c r="K826" s="213"/>
      <c r="L826" s="214" t="str">
        <f>IFERROR(__xludf.DUMMYFUNCTION("IF(
  $A826 = """",
  """",
  IFERROR(
    INDEX(
      FILTER(
        '{INDEX} Tour Pricing History'!$A:$ZZ,
        '{INDEX} Tour Pricing History'!$4:$4 = ""Current Original Tour Cost""
      ),
      MATCH($A826, '{INDEX} Tour Pricing History'!$A:$A, "&amp;"0)
    ),
    """"
  )
)
"),"")</f>
        <v/>
      </c>
      <c r="M826" s="215" t="str">
        <f>IFERROR(__xludf.DUMMYFUNCTION("IF(
  $A826 = """",
  """",
  IFERROR(
    INDEX(
      FILTER(
        '{INDEX} Tour Pricing History'!$A:$ZZ,
        '{INDEX} Tour Pricing History'!$4:$4 = ""Current Discounted Tour Cost""
      ),
      MATCH($A826, '{INDEX} Tour Pricing History'!$A:$A"&amp;", 0)
    ),
    """"
  )
)
"),"")</f>
        <v/>
      </c>
      <c r="N826" s="214" t="str">
        <f>IFERROR(__xludf.DUMMYFUNCTION("IF(
  $A826 = """",
  """",
  IFERROR(
    INDEX(
      FILTER(
        '{INDEX} Tour Pricing History'!$A:$ZZ,
        '{INDEX} Tour Pricing History'!$4:$4 = ""Current Reservation Fee""
      ),
      MATCH($A826, '{INDEX} Tour Pricing History'!$A:$A, 0)
"&amp;"    ),
    """"
  )
)
"),"")</f>
        <v/>
      </c>
      <c r="O826" s="216"/>
    </row>
    <row r="827">
      <c r="A827" s="216"/>
      <c r="B827" s="223"/>
      <c r="C827" s="216"/>
      <c r="D827" s="224"/>
      <c r="E827" s="225"/>
      <c r="F827" s="216"/>
      <c r="G827" s="226"/>
      <c r="H827" s="227"/>
      <c r="I827" s="226"/>
      <c r="J827" s="226"/>
      <c r="K827" s="213"/>
      <c r="L827" s="214" t="str">
        <f>IFERROR(__xludf.DUMMYFUNCTION("IF(
  $A827 = """",
  """",
  IFERROR(
    INDEX(
      FILTER(
        '{INDEX} Tour Pricing History'!$A:$ZZ,
        '{INDEX} Tour Pricing History'!$4:$4 = ""Current Original Tour Cost""
      ),
      MATCH($A827, '{INDEX} Tour Pricing History'!$A:$A, "&amp;"0)
    ),
    """"
  )
)
"),"")</f>
        <v/>
      </c>
      <c r="M827" s="215" t="str">
        <f>IFERROR(__xludf.DUMMYFUNCTION("IF(
  $A827 = """",
  """",
  IFERROR(
    INDEX(
      FILTER(
        '{INDEX} Tour Pricing History'!$A:$ZZ,
        '{INDEX} Tour Pricing History'!$4:$4 = ""Current Discounted Tour Cost""
      ),
      MATCH($A827, '{INDEX} Tour Pricing History'!$A:$A"&amp;", 0)
    ),
    """"
  )
)
"),"")</f>
        <v/>
      </c>
      <c r="N827" s="214" t="str">
        <f>IFERROR(__xludf.DUMMYFUNCTION("IF(
  $A827 = """",
  """",
  IFERROR(
    INDEX(
      FILTER(
        '{INDEX} Tour Pricing History'!$A:$ZZ,
        '{INDEX} Tour Pricing History'!$4:$4 = ""Current Reservation Fee""
      ),
      MATCH($A827, '{INDEX} Tour Pricing History'!$A:$A, 0)
"&amp;"    ),
    """"
  )
)
"),"")</f>
        <v/>
      </c>
      <c r="O827" s="216"/>
    </row>
    <row r="828">
      <c r="A828" s="216"/>
      <c r="B828" s="223"/>
      <c r="C828" s="216"/>
      <c r="D828" s="224"/>
      <c r="E828" s="225"/>
      <c r="F828" s="216"/>
      <c r="G828" s="226"/>
      <c r="H828" s="227"/>
      <c r="I828" s="226"/>
      <c r="J828" s="226"/>
      <c r="K828" s="213"/>
      <c r="L828" s="214" t="str">
        <f>IFERROR(__xludf.DUMMYFUNCTION("IF(
  $A828 = """",
  """",
  IFERROR(
    INDEX(
      FILTER(
        '{INDEX} Tour Pricing History'!$A:$ZZ,
        '{INDEX} Tour Pricing History'!$4:$4 = ""Current Original Tour Cost""
      ),
      MATCH($A828, '{INDEX} Tour Pricing History'!$A:$A, "&amp;"0)
    ),
    """"
  )
)
"),"")</f>
        <v/>
      </c>
      <c r="M828" s="215" t="str">
        <f>IFERROR(__xludf.DUMMYFUNCTION("IF(
  $A828 = """",
  """",
  IFERROR(
    INDEX(
      FILTER(
        '{INDEX} Tour Pricing History'!$A:$ZZ,
        '{INDEX} Tour Pricing History'!$4:$4 = ""Current Discounted Tour Cost""
      ),
      MATCH($A828, '{INDEX} Tour Pricing History'!$A:$A"&amp;", 0)
    ),
    """"
  )
)
"),"")</f>
        <v/>
      </c>
      <c r="N828" s="214" t="str">
        <f>IFERROR(__xludf.DUMMYFUNCTION("IF(
  $A828 = """",
  """",
  IFERROR(
    INDEX(
      FILTER(
        '{INDEX} Tour Pricing History'!$A:$ZZ,
        '{INDEX} Tour Pricing History'!$4:$4 = ""Current Reservation Fee""
      ),
      MATCH($A828, '{INDEX} Tour Pricing History'!$A:$A, 0)
"&amp;"    ),
    """"
  )
)
"),"")</f>
        <v/>
      </c>
      <c r="O828" s="216"/>
    </row>
    <row r="829">
      <c r="A829" s="216"/>
      <c r="B829" s="223"/>
      <c r="C829" s="216"/>
      <c r="D829" s="224"/>
      <c r="E829" s="225"/>
      <c r="F829" s="216"/>
      <c r="G829" s="226"/>
      <c r="H829" s="227"/>
      <c r="I829" s="226"/>
      <c r="J829" s="226"/>
      <c r="K829" s="213"/>
      <c r="L829" s="214" t="str">
        <f>IFERROR(__xludf.DUMMYFUNCTION("IF(
  $A829 = """",
  """",
  IFERROR(
    INDEX(
      FILTER(
        '{INDEX} Tour Pricing History'!$A:$ZZ,
        '{INDEX} Tour Pricing History'!$4:$4 = ""Current Original Tour Cost""
      ),
      MATCH($A829, '{INDEX} Tour Pricing History'!$A:$A, "&amp;"0)
    ),
    """"
  )
)
"),"")</f>
        <v/>
      </c>
      <c r="M829" s="215" t="str">
        <f>IFERROR(__xludf.DUMMYFUNCTION("IF(
  $A829 = """",
  """",
  IFERROR(
    INDEX(
      FILTER(
        '{INDEX} Tour Pricing History'!$A:$ZZ,
        '{INDEX} Tour Pricing History'!$4:$4 = ""Current Discounted Tour Cost""
      ),
      MATCH($A829, '{INDEX} Tour Pricing History'!$A:$A"&amp;", 0)
    ),
    """"
  )
)
"),"")</f>
        <v/>
      </c>
      <c r="N829" s="214" t="str">
        <f>IFERROR(__xludf.DUMMYFUNCTION("IF(
  $A829 = """",
  """",
  IFERROR(
    INDEX(
      FILTER(
        '{INDEX} Tour Pricing History'!$A:$ZZ,
        '{INDEX} Tour Pricing History'!$4:$4 = ""Current Reservation Fee""
      ),
      MATCH($A829, '{INDEX} Tour Pricing History'!$A:$A, 0)
"&amp;"    ),
    """"
  )
)
"),"")</f>
        <v/>
      </c>
      <c r="O829" s="216"/>
    </row>
    <row r="830">
      <c r="A830" s="216"/>
      <c r="B830" s="223"/>
      <c r="C830" s="216"/>
      <c r="D830" s="224"/>
      <c r="E830" s="225"/>
      <c r="F830" s="216"/>
      <c r="G830" s="226"/>
      <c r="H830" s="227"/>
      <c r="I830" s="226"/>
      <c r="J830" s="226"/>
      <c r="K830" s="213"/>
      <c r="L830" s="214" t="str">
        <f>IFERROR(__xludf.DUMMYFUNCTION("IF(
  $A830 = """",
  """",
  IFERROR(
    INDEX(
      FILTER(
        '{INDEX} Tour Pricing History'!$A:$ZZ,
        '{INDEX} Tour Pricing History'!$4:$4 = ""Current Original Tour Cost""
      ),
      MATCH($A830, '{INDEX} Tour Pricing History'!$A:$A, "&amp;"0)
    ),
    """"
  )
)
"),"")</f>
        <v/>
      </c>
      <c r="M830" s="215" t="str">
        <f>IFERROR(__xludf.DUMMYFUNCTION("IF(
  $A830 = """",
  """",
  IFERROR(
    INDEX(
      FILTER(
        '{INDEX} Tour Pricing History'!$A:$ZZ,
        '{INDEX} Tour Pricing History'!$4:$4 = ""Current Discounted Tour Cost""
      ),
      MATCH($A830, '{INDEX} Tour Pricing History'!$A:$A"&amp;", 0)
    ),
    """"
  )
)
"),"")</f>
        <v/>
      </c>
      <c r="N830" s="214" t="str">
        <f>IFERROR(__xludf.DUMMYFUNCTION("IF(
  $A830 = """",
  """",
  IFERROR(
    INDEX(
      FILTER(
        '{INDEX} Tour Pricing History'!$A:$ZZ,
        '{INDEX} Tour Pricing History'!$4:$4 = ""Current Reservation Fee""
      ),
      MATCH($A830, '{INDEX} Tour Pricing History'!$A:$A, 0)
"&amp;"    ),
    """"
  )
)
"),"")</f>
        <v/>
      </c>
      <c r="O830" s="216"/>
    </row>
    <row r="831">
      <c r="A831" s="216"/>
      <c r="B831" s="223"/>
      <c r="C831" s="216"/>
      <c r="D831" s="224"/>
      <c r="E831" s="225"/>
      <c r="F831" s="216"/>
      <c r="G831" s="226"/>
      <c r="H831" s="227"/>
      <c r="I831" s="226"/>
      <c r="J831" s="226"/>
      <c r="K831" s="213"/>
      <c r="L831" s="214" t="str">
        <f>IFERROR(__xludf.DUMMYFUNCTION("IF(
  $A831 = """",
  """",
  IFERROR(
    INDEX(
      FILTER(
        '{INDEX} Tour Pricing History'!$A:$ZZ,
        '{INDEX} Tour Pricing History'!$4:$4 = ""Current Original Tour Cost""
      ),
      MATCH($A831, '{INDEX} Tour Pricing History'!$A:$A, "&amp;"0)
    ),
    """"
  )
)
"),"")</f>
        <v/>
      </c>
      <c r="M831" s="215" t="str">
        <f>IFERROR(__xludf.DUMMYFUNCTION("IF(
  $A831 = """",
  """",
  IFERROR(
    INDEX(
      FILTER(
        '{INDEX} Tour Pricing History'!$A:$ZZ,
        '{INDEX} Tour Pricing History'!$4:$4 = ""Current Discounted Tour Cost""
      ),
      MATCH($A831, '{INDEX} Tour Pricing History'!$A:$A"&amp;", 0)
    ),
    """"
  )
)
"),"")</f>
        <v/>
      </c>
      <c r="N831" s="214" t="str">
        <f>IFERROR(__xludf.DUMMYFUNCTION("IF(
  $A831 = """",
  """",
  IFERROR(
    INDEX(
      FILTER(
        '{INDEX} Tour Pricing History'!$A:$ZZ,
        '{INDEX} Tour Pricing History'!$4:$4 = ""Current Reservation Fee""
      ),
      MATCH($A831, '{INDEX} Tour Pricing History'!$A:$A, 0)
"&amp;"    ),
    """"
  )
)
"),"")</f>
        <v/>
      </c>
      <c r="O831" s="216"/>
    </row>
    <row r="832">
      <c r="A832" s="216"/>
      <c r="B832" s="223"/>
      <c r="C832" s="216"/>
      <c r="D832" s="224"/>
      <c r="E832" s="225"/>
      <c r="F832" s="216"/>
      <c r="G832" s="226"/>
      <c r="H832" s="227"/>
      <c r="I832" s="226"/>
      <c r="J832" s="226"/>
      <c r="K832" s="213"/>
      <c r="L832" s="214" t="str">
        <f>IFERROR(__xludf.DUMMYFUNCTION("IF(
  $A832 = """",
  """",
  IFERROR(
    INDEX(
      FILTER(
        '{INDEX} Tour Pricing History'!$A:$ZZ,
        '{INDEX} Tour Pricing History'!$4:$4 = ""Current Original Tour Cost""
      ),
      MATCH($A832, '{INDEX} Tour Pricing History'!$A:$A, "&amp;"0)
    ),
    """"
  )
)
"),"")</f>
        <v/>
      </c>
      <c r="M832" s="215" t="str">
        <f>IFERROR(__xludf.DUMMYFUNCTION("IF(
  $A832 = """",
  """",
  IFERROR(
    INDEX(
      FILTER(
        '{INDEX} Tour Pricing History'!$A:$ZZ,
        '{INDEX} Tour Pricing History'!$4:$4 = ""Current Discounted Tour Cost""
      ),
      MATCH($A832, '{INDEX} Tour Pricing History'!$A:$A"&amp;", 0)
    ),
    """"
  )
)
"),"")</f>
        <v/>
      </c>
      <c r="N832" s="214" t="str">
        <f>IFERROR(__xludf.DUMMYFUNCTION("IF(
  $A832 = """",
  """",
  IFERROR(
    INDEX(
      FILTER(
        '{INDEX} Tour Pricing History'!$A:$ZZ,
        '{INDEX} Tour Pricing History'!$4:$4 = ""Current Reservation Fee""
      ),
      MATCH($A832, '{INDEX} Tour Pricing History'!$A:$A, 0)
"&amp;"    ),
    """"
  )
)
"),"")</f>
        <v/>
      </c>
      <c r="O832" s="216"/>
    </row>
    <row r="833">
      <c r="A833" s="216"/>
      <c r="B833" s="223"/>
      <c r="C833" s="216"/>
      <c r="D833" s="224"/>
      <c r="E833" s="225"/>
      <c r="F833" s="216"/>
      <c r="G833" s="226"/>
      <c r="H833" s="227"/>
      <c r="I833" s="226"/>
      <c r="J833" s="226"/>
      <c r="K833" s="213"/>
      <c r="L833" s="214" t="str">
        <f>IFERROR(__xludf.DUMMYFUNCTION("IF(
  $A833 = """",
  """",
  IFERROR(
    INDEX(
      FILTER(
        '{INDEX} Tour Pricing History'!$A:$ZZ,
        '{INDEX} Tour Pricing History'!$4:$4 = ""Current Original Tour Cost""
      ),
      MATCH($A833, '{INDEX} Tour Pricing History'!$A:$A, "&amp;"0)
    ),
    """"
  )
)
"),"")</f>
        <v/>
      </c>
      <c r="M833" s="215" t="str">
        <f>IFERROR(__xludf.DUMMYFUNCTION("IF(
  $A833 = """",
  """",
  IFERROR(
    INDEX(
      FILTER(
        '{INDEX} Tour Pricing History'!$A:$ZZ,
        '{INDEX} Tour Pricing History'!$4:$4 = ""Current Discounted Tour Cost""
      ),
      MATCH($A833, '{INDEX} Tour Pricing History'!$A:$A"&amp;", 0)
    ),
    """"
  )
)
"),"")</f>
        <v/>
      </c>
      <c r="N833" s="214" t="str">
        <f>IFERROR(__xludf.DUMMYFUNCTION("IF(
  $A833 = """",
  """",
  IFERROR(
    INDEX(
      FILTER(
        '{INDEX} Tour Pricing History'!$A:$ZZ,
        '{INDEX} Tour Pricing History'!$4:$4 = ""Current Reservation Fee""
      ),
      MATCH($A833, '{INDEX} Tour Pricing History'!$A:$A, 0)
"&amp;"    ),
    """"
  )
)
"),"")</f>
        <v/>
      </c>
      <c r="O833" s="216"/>
    </row>
    <row r="834">
      <c r="A834" s="216"/>
      <c r="B834" s="223"/>
      <c r="C834" s="216"/>
      <c r="D834" s="224"/>
      <c r="E834" s="225"/>
      <c r="F834" s="216"/>
      <c r="G834" s="226"/>
      <c r="H834" s="227"/>
      <c r="I834" s="226"/>
      <c r="J834" s="226"/>
      <c r="K834" s="213"/>
      <c r="L834" s="214" t="str">
        <f>IFERROR(__xludf.DUMMYFUNCTION("IF(
  $A834 = """",
  """",
  IFERROR(
    INDEX(
      FILTER(
        '{INDEX} Tour Pricing History'!$A:$ZZ,
        '{INDEX} Tour Pricing History'!$4:$4 = ""Current Original Tour Cost""
      ),
      MATCH($A834, '{INDEX} Tour Pricing History'!$A:$A, "&amp;"0)
    ),
    """"
  )
)
"),"")</f>
        <v/>
      </c>
      <c r="M834" s="215" t="str">
        <f>IFERROR(__xludf.DUMMYFUNCTION("IF(
  $A834 = """",
  """",
  IFERROR(
    INDEX(
      FILTER(
        '{INDEX} Tour Pricing History'!$A:$ZZ,
        '{INDEX} Tour Pricing History'!$4:$4 = ""Current Discounted Tour Cost""
      ),
      MATCH($A834, '{INDEX} Tour Pricing History'!$A:$A"&amp;", 0)
    ),
    """"
  )
)
"),"")</f>
        <v/>
      </c>
      <c r="N834" s="214" t="str">
        <f>IFERROR(__xludf.DUMMYFUNCTION("IF(
  $A834 = """",
  """",
  IFERROR(
    INDEX(
      FILTER(
        '{INDEX} Tour Pricing History'!$A:$ZZ,
        '{INDEX} Tour Pricing History'!$4:$4 = ""Current Reservation Fee""
      ),
      MATCH($A834, '{INDEX} Tour Pricing History'!$A:$A, 0)
"&amp;"    ),
    """"
  )
)
"),"")</f>
        <v/>
      </c>
      <c r="O834" s="216"/>
    </row>
    <row r="835">
      <c r="A835" s="216"/>
      <c r="B835" s="223"/>
      <c r="C835" s="216"/>
      <c r="D835" s="224"/>
      <c r="E835" s="225"/>
      <c r="F835" s="216"/>
      <c r="G835" s="226"/>
      <c r="H835" s="227"/>
      <c r="I835" s="226"/>
      <c r="J835" s="226"/>
      <c r="K835" s="213"/>
      <c r="L835" s="214" t="str">
        <f>IFERROR(__xludf.DUMMYFUNCTION("IF(
  $A835 = """",
  """",
  IFERROR(
    INDEX(
      FILTER(
        '{INDEX} Tour Pricing History'!$A:$ZZ,
        '{INDEX} Tour Pricing History'!$4:$4 = ""Current Original Tour Cost""
      ),
      MATCH($A835, '{INDEX} Tour Pricing History'!$A:$A, "&amp;"0)
    ),
    """"
  )
)
"),"")</f>
        <v/>
      </c>
      <c r="M835" s="215" t="str">
        <f>IFERROR(__xludf.DUMMYFUNCTION("IF(
  $A835 = """",
  """",
  IFERROR(
    INDEX(
      FILTER(
        '{INDEX} Tour Pricing History'!$A:$ZZ,
        '{INDEX} Tour Pricing History'!$4:$4 = ""Current Discounted Tour Cost""
      ),
      MATCH($A835, '{INDEX} Tour Pricing History'!$A:$A"&amp;", 0)
    ),
    """"
  )
)
"),"")</f>
        <v/>
      </c>
      <c r="N835" s="214" t="str">
        <f>IFERROR(__xludf.DUMMYFUNCTION("IF(
  $A835 = """",
  """",
  IFERROR(
    INDEX(
      FILTER(
        '{INDEX} Tour Pricing History'!$A:$ZZ,
        '{INDEX} Tour Pricing History'!$4:$4 = ""Current Reservation Fee""
      ),
      MATCH($A835, '{INDEX} Tour Pricing History'!$A:$A, 0)
"&amp;"    ),
    """"
  )
)
"),"")</f>
        <v/>
      </c>
      <c r="O835" s="216"/>
    </row>
    <row r="836">
      <c r="A836" s="216"/>
      <c r="B836" s="223"/>
      <c r="C836" s="216"/>
      <c r="D836" s="224"/>
      <c r="E836" s="225"/>
      <c r="F836" s="216"/>
      <c r="G836" s="226"/>
      <c r="H836" s="227"/>
      <c r="I836" s="226"/>
      <c r="J836" s="226"/>
      <c r="K836" s="213"/>
      <c r="L836" s="214" t="str">
        <f>IFERROR(__xludf.DUMMYFUNCTION("IF(
  $A836 = """",
  """",
  IFERROR(
    INDEX(
      FILTER(
        '{INDEX} Tour Pricing History'!$A:$ZZ,
        '{INDEX} Tour Pricing History'!$4:$4 = ""Current Original Tour Cost""
      ),
      MATCH($A836, '{INDEX} Tour Pricing History'!$A:$A, "&amp;"0)
    ),
    """"
  )
)
"),"")</f>
        <v/>
      </c>
      <c r="M836" s="215" t="str">
        <f>IFERROR(__xludf.DUMMYFUNCTION("IF(
  $A836 = """",
  """",
  IFERROR(
    INDEX(
      FILTER(
        '{INDEX} Tour Pricing History'!$A:$ZZ,
        '{INDEX} Tour Pricing History'!$4:$4 = ""Current Discounted Tour Cost""
      ),
      MATCH($A836, '{INDEX} Tour Pricing History'!$A:$A"&amp;", 0)
    ),
    """"
  )
)
"),"")</f>
        <v/>
      </c>
      <c r="N836" s="214" t="str">
        <f>IFERROR(__xludf.DUMMYFUNCTION("IF(
  $A836 = """",
  """",
  IFERROR(
    INDEX(
      FILTER(
        '{INDEX} Tour Pricing History'!$A:$ZZ,
        '{INDEX} Tour Pricing History'!$4:$4 = ""Current Reservation Fee""
      ),
      MATCH($A836, '{INDEX} Tour Pricing History'!$A:$A, 0)
"&amp;"    ),
    """"
  )
)
"),"")</f>
        <v/>
      </c>
      <c r="O836" s="216"/>
    </row>
    <row r="837">
      <c r="A837" s="216"/>
      <c r="B837" s="223"/>
      <c r="C837" s="216"/>
      <c r="D837" s="224"/>
      <c r="E837" s="225"/>
      <c r="F837" s="216"/>
      <c r="G837" s="226"/>
      <c r="H837" s="227"/>
      <c r="I837" s="226"/>
      <c r="J837" s="226"/>
      <c r="K837" s="213"/>
      <c r="L837" s="214" t="str">
        <f>IFERROR(__xludf.DUMMYFUNCTION("IF(
  $A837 = """",
  """",
  IFERROR(
    INDEX(
      FILTER(
        '{INDEX} Tour Pricing History'!$A:$ZZ,
        '{INDEX} Tour Pricing History'!$4:$4 = ""Current Original Tour Cost""
      ),
      MATCH($A837, '{INDEX} Tour Pricing History'!$A:$A, "&amp;"0)
    ),
    """"
  )
)
"),"")</f>
        <v/>
      </c>
      <c r="M837" s="215" t="str">
        <f>IFERROR(__xludf.DUMMYFUNCTION("IF(
  $A837 = """",
  """",
  IFERROR(
    INDEX(
      FILTER(
        '{INDEX} Tour Pricing History'!$A:$ZZ,
        '{INDEX} Tour Pricing History'!$4:$4 = ""Current Discounted Tour Cost""
      ),
      MATCH($A837, '{INDEX} Tour Pricing History'!$A:$A"&amp;", 0)
    ),
    """"
  )
)
"),"")</f>
        <v/>
      </c>
      <c r="N837" s="214" t="str">
        <f>IFERROR(__xludf.DUMMYFUNCTION("IF(
  $A837 = """",
  """",
  IFERROR(
    INDEX(
      FILTER(
        '{INDEX} Tour Pricing History'!$A:$ZZ,
        '{INDEX} Tour Pricing History'!$4:$4 = ""Current Reservation Fee""
      ),
      MATCH($A837, '{INDEX} Tour Pricing History'!$A:$A, 0)
"&amp;"    ),
    """"
  )
)
"),"")</f>
        <v/>
      </c>
      <c r="O837" s="216"/>
    </row>
    <row r="838">
      <c r="A838" s="216"/>
      <c r="B838" s="223"/>
      <c r="C838" s="216"/>
      <c r="D838" s="224"/>
      <c r="E838" s="225"/>
      <c r="F838" s="216"/>
      <c r="G838" s="226"/>
      <c r="H838" s="227"/>
      <c r="I838" s="226"/>
      <c r="J838" s="226"/>
      <c r="K838" s="213"/>
      <c r="L838" s="214" t="str">
        <f>IFERROR(__xludf.DUMMYFUNCTION("IF(
  $A838 = """",
  """",
  IFERROR(
    INDEX(
      FILTER(
        '{INDEX} Tour Pricing History'!$A:$ZZ,
        '{INDEX} Tour Pricing History'!$4:$4 = ""Current Original Tour Cost""
      ),
      MATCH($A838, '{INDEX} Tour Pricing History'!$A:$A, "&amp;"0)
    ),
    """"
  )
)
"),"")</f>
        <v/>
      </c>
      <c r="M838" s="215" t="str">
        <f>IFERROR(__xludf.DUMMYFUNCTION("IF(
  $A838 = """",
  """",
  IFERROR(
    INDEX(
      FILTER(
        '{INDEX} Tour Pricing History'!$A:$ZZ,
        '{INDEX} Tour Pricing History'!$4:$4 = ""Current Discounted Tour Cost""
      ),
      MATCH($A838, '{INDEX} Tour Pricing History'!$A:$A"&amp;", 0)
    ),
    """"
  )
)
"),"")</f>
        <v/>
      </c>
      <c r="N838" s="214" t="str">
        <f>IFERROR(__xludf.DUMMYFUNCTION("IF(
  $A838 = """",
  """",
  IFERROR(
    INDEX(
      FILTER(
        '{INDEX} Tour Pricing History'!$A:$ZZ,
        '{INDEX} Tour Pricing History'!$4:$4 = ""Current Reservation Fee""
      ),
      MATCH($A838, '{INDEX} Tour Pricing History'!$A:$A, 0)
"&amp;"    ),
    """"
  )
)
"),"")</f>
        <v/>
      </c>
      <c r="O838" s="216"/>
    </row>
    <row r="839">
      <c r="A839" s="216"/>
      <c r="B839" s="223"/>
      <c r="C839" s="216"/>
      <c r="D839" s="224"/>
      <c r="E839" s="225"/>
      <c r="F839" s="216"/>
      <c r="G839" s="226"/>
      <c r="H839" s="227"/>
      <c r="I839" s="226"/>
      <c r="J839" s="226"/>
      <c r="K839" s="213"/>
      <c r="L839" s="214" t="str">
        <f>IFERROR(__xludf.DUMMYFUNCTION("IF(
  $A839 = """",
  """",
  IFERROR(
    INDEX(
      FILTER(
        '{INDEX} Tour Pricing History'!$A:$ZZ,
        '{INDEX} Tour Pricing History'!$4:$4 = ""Current Original Tour Cost""
      ),
      MATCH($A839, '{INDEX} Tour Pricing History'!$A:$A, "&amp;"0)
    ),
    """"
  )
)
"),"")</f>
        <v/>
      </c>
      <c r="M839" s="215" t="str">
        <f>IFERROR(__xludf.DUMMYFUNCTION("IF(
  $A839 = """",
  """",
  IFERROR(
    INDEX(
      FILTER(
        '{INDEX} Tour Pricing History'!$A:$ZZ,
        '{INDEX} Tour Pricing History'!$4:$4 = ""Current Discounted Tour Cost""
      ),
      MATCH($A839, '{INDEX} Tour Pricing History'!$A:$A"&amp;", 0)
    ),
    """"
  )
)
"),"")</f>
        <v/>
      </c>
      <c r="N839" s="214" t="str">
        <f>IFERROR(__xludf.DUMMYFUNCTION("IF(
  $A839 = """",
  """",
  IFERROR(
    INDEX(
      FILTER(
        '{INDEX} Tour Pricing History'!$A:$ZZ,
        '{INDEX} Tour Pricing History'!$4:$4 = ""Current Reservation Fee""
      ),
      MATCH($A839, '{INDEX} Tour Pricing History'!$A:$A, 0)
"&amp;"    ),
    """"
  )
)
"),"")</f>
        <v/>
      </c>
      <c r="O839" s="216"/>
    </row>
    <row r="840">
      <c r="A840" s="216"/>
      <c r="B840" s="223"/>
      <c r="C840" s="216"/>
      <c r="D840" s="224"/>
      <c r="E840" s="225"/>
      <c r="F840" s="216"/>
      <c r="G840" s="226"/>
      <c r="H840" s="227"/>
      <c r="I840" s="226"/>
      <c r="J840" s="226"/>
      <c r="K840" s="213"/>
      <c r="L840" s="214" t="str">
        <f>IFERROR(__xludf.DUMMYFUNCTION("IF(
  $A840 = """",
  """",
  IFERROR(
    INDEX(
      FILTER(
        '{INDEX} Tour Pricing History'!$A:$ZZ,
        '{INDEX} Tour Pricing History'!$4:$4 = ""Current Original Tour Cost""
      ),
      MATCH($A840, '{INDEX} Tour Pricing History'!$A:$A, "&amp;"0)
    ),
    """"
  )
)
"),"")</f>
        <v/>
      </c>
      <c r="M840" s="215" t="str">
        <f>IFERROR(__xludf.DUMMYFUNCTION("IF(
  $A840 = """",
  """",
  IFERROR(
    INDEX(
      FILTER(
        '{INDEX} Tour Pricing History'!$A:$ZZ,
        '{INDEX} Tour Pricing History'!$4:$4 = ""Current Discounted Tour Cost""
      ),
      MATCH($A840, '{INDEX} Tour Pricing History'!$A:$A"&amp;", 0)
    ),
    """"
  )
)
"),"")</f>
        <v/>
      </c>
      <c r="N840" s="214" t="str">
        <f>IFERROR(__xludf.DUMMYFUNCTION("IF(
  $A840 = """",
  """",
  IFERROR(
    INDEX(
      FILTER(
        '{INDEX} Tour Pricing History'!$A:$ZZ,
        '{INDEX} Tour Pricing History'!$4:$4 = ""Current Reservation Fee""
      ),
      MATCH($A840, '{INDEX} Tour Pricing History'!$A:$A, 0)
"&amp;"    ),
    """"
  )
)
"),"")</f>
        <v/>
      </c>
      <c r="O840" s="216"/>
    </row>
    <row r="841">
      <c r="A841" s="216"/>
      <c r="B841" s="223"/>
      <c r="C841" s="216"/>
      <c r="D841" s="224"/>
      <c r="E841" s="225"/>
      <c r="F841" s="216"/>
      <c r="G841" s="226"/>
      <c r="H841" s="227"/>
      <c r="I841" s="226"/>
      <c r="J841" s="226"/>
      <c r="K841" s="213"/>
      <c r="L841" s="214" t="str">
        <f>IFERROR(__xludf.DUMMYFUNCTION("IF(
  $A841 = """",
  """",
  IFERROR(
    INDEX(
      FILTER(
        '{INDEX} Tour Pricing History'!$A:$ZZ,
        '{INDEX} Tour Pricing History'!$4:$4 = ""Current Original Tour Cost""
      ),
      MATCH($A841, '{INDEX} Tour Pricing History'!$A:$A, "&amp;"0)
    ),
    """"
  )
)
"),"")</f>
        <v/>
      </c>
      <c r="M841" s="215" t="str">
        <f>IFERROR(__xludf.DUMMYFUNCTION("IF(
  $A841 = """",
  """",
  IFERROR(
    INDEX(
      FILTER(
        '{INDEX} Tour Pricing History'!$A:$ZZ,
        '{INDEX} Tour Pricing History'!$4:$4 = ""Current Discounted Tour Cost""
      ),
      MATCH($A841, '{INDEX} Tour Pricing History'!$A:$A"&amp;", 0)
    ),
    """"
  )
)
"),"")</f>
        <v/>
      </c>
      <c r="N841" s="214" t="str">
        <f>IFERROR(__xludf.DUMMYFUNCTION("IF(
  $A841 = """",
  """",
  IFERROR(
    INDEX(
      FILTER(
        '{INDEX} Tour Pricing History'!$A:$ZZ,
        '{INDEX} Tour Pricing History'!$4:$4 = ""Current Reservation Fee""
      ),
      MATCH($A841, '{INDEX} Tour Pricing History'!$A:$A, 0)
"&amp;"    ),
    """"
  )
)
"),"")</f>
        <v/>
      </c>
      <c r="O841" s="216"/>
    </row>
    <row r="842">
      <c r="A842" s="216"/>
      <c r="B842" s="223"/>
      <c r="C842" s="216"/>
      <c r="D842" s="224"/>
      <c r="E842" s="225"/>
      <c r="F842" s="216"/>
      <c r="G842" s="226"/>
      <c r="H842" s="227"/>
      <c r="I842" s="226"/>
      <c r="J842" s="226"/>
      <c r="K842" s="213"/>
      <c r="L842" s="214" t="str">
        <f>IFERROR(__xludf.DUMMYFUNCTION("IF(
  $A842 = """",
  """",
  IFERROR(
    INDEX(
      FILTER(
        '{INDEX} Tour Pricing History'!$A:$ZZ,
        '{INDEX} Tour Pricing History'!$4:$4 = ""Current Original Tour Cost""
      ),
      MATCH($A842, '{INDEX} Tour Pricing History'!$A:$A, "&amp;"0)
    ),
    """"
  )
)
"),"")</f>
        <v/>
      </c>
      <c r="M842" s="215" t="str">
        <f>IFERROR(__xludf.DUMMYFUNCTION("IF(
  $A842 = """",
  """",
  IFERROR(
    INDEX(
      FILTER(
        '{INDEX} Tour Pricing History'!$A:$ZZ,
        '{INDEX} Tour Pricing History'!$4:$4 = ""Current Discounted Tour Cost""
      ),
      MATCH($A842, '{INDEX} Tour Pricing History'!$A:$A"&amp;", 0)
    ),
    """"
  )
)
"),"")</f>
        <v/>
      </c>
      <c r="N842" s="214" t="str">
        <f>IFERROR(__xludf.DUMMYFUNCTION("IF(
  $A842 = """",
  """",
  IFERROR(
    INDEX(
      FILTER(
        '{INDEX} Tour Pricing History'!$A:$ZZ,
        '{INDEX} Tour Pricing History'!$4:$4 = ""Current Reservation Fee""
      ),
      MATCH($A842, '{INDEX} Tour Pricing History'!$A:$A, 0)
"&amp;"    ),
    """"
  )
)
"),"")</f>
        <v/>
      </c>
      <c r="O842" s="216"/>
    </row>
    <row r="843">
      <c r="A843" s="216"/>
      <c r="B843" s="223"/>
      <c r="C843" s="216"/>
      <c r="D843" s="224"/>
      <c r="E843" s="225"/>
      <c r="F843" s="216"/>
      <c r="G843" s="226"/>
      <c r="H843" s="227"/>
      <c r="I843" s="226"/>
      <c r="J843" s="226"/>
      <c r="K843" s="213"/>
      <c r="L843" s="214" t="str">
        <f>IFERROR(__xludf.DUMMYFUNCTION("IF(
  $A843 = """",
  """",
  IFERROR(
    INDEX(
      FILTER(
        '{INDEX} Tour Pricing History'!$A:$ZZ,
        '{INDEX} Tour Pricing History'!$4:$4 = ""Current Original Tour Cost""
      ),
      MATCH($A843, '{INDEX} Tour Pricing History'!$A:$A, "&amp;"0)
    ),
    """"
  )
)
"),"")</f>
        <v/>
      </c>
      <c r="M843" s="215" t="str">
        <f>IFERROR(__xludf.DUMMYFUNCTION("IF(
  $A843 = """",
  """",
  IFERROR(
    INDEX(
      FILTER(
        '{INDEX} Tour Pricing History'!$A:$ZZ,
        '{INDEX} Tour Pricing History'!$4:$4 = ""Current Discounted Tour Cost""
      ),
      MATCH($A843, '{INDEX} Tour Pricing History'!$A:$A"&amp;", 0)
    ),
    """"
  )
)
"),"")</f>
        <v/>
      </c>
      <c r="N843" s="214" t="str">
        <f>IFERROR(__xludf.DUMMYFUNCTION("IF(
  $A843 = """",
  """",
  IFERROR(
    INDEX(
      FILTER(
        '{INDEX} Tour Pricing History'!$A:$ZZ,
        '{INDEX} Tour Pricing History'!$4:$4 = ""Current Reservation Fee""
      ),
      MATCH($A843, '{INDEX} Tour Pricing History'!$A:$A, 0)
"&amp;"    ),
    """"
  )
)
"),"")</f>
        <v/>
      </c>
      <c r="O843" s="216"/>
    </row>
    <row r="844">
      <c r="A844" s="216"/>
      <c r="B844" s="223"/>
      <c r="C844" s="216"/>
      <c r="D844" s="224"/>
      <c r="E844" s="225"/>
      <c r="F844" s="216"/>
      <c r="G844" s="226"/>
      <c r="H844" s="227"/>
      <c r="I844" s="226"/>
      <c r="J844" s="226"/>
      <c r="K844" s="213"/>
      <c r="L844" s="214" t="str">
        <f>IFERROR(__xludf.DUMMYFUNCTION("IF(
  $A844 = """",
  """",
  IFERROR(
    INDEX(
      FILTER(
        '{INDEX} Tour Pricing History'!$A:$ZZ,
        '{INDEX} Tour Pricing History'!$4:$4 = ""Current Original Tour Cost""
      ),
      MATCH($A844, '{INDEX} Tour Pricing History'!$A:$A, "&amp;"0)
    ),
    """"
  )
)
"),"")</f>
        <v/>
      </c>
      <c r="M844" s="215" t="str">
        <f>IFERROR(__xludf.DUMMYFUNCTION("IF(
  $A844 = """",
  """",
  IFERROR(
    INDEX(
      FILTER(
        '{INDEX} Tour Pricing History'!$A:$ZZ,
        '{INDEX} Tour Pricing History'!$4:$4 = ""Current Discounted Tour Cost""
      ),
      MATCH($A844, '{INDEX} Tour Pricing History'!$A:$A"&amp;", 0)
    ),
    """"
  )
)
"),"")</f>
        <v/>
      </c>
      <c r="N844" s="214" t="str">
        <f>IFERROR(__xludf.DUMMYFUNCTION("IF(
  $A844 = """",
  """",
  IFERROR(
    INDEX(
      FILTER(
        '{INDEX} Tour Pricing History'!$A:$ZZ,
        '{INDEX} Tour Pricing History'!$4:$4 = ""Current Reservation Fee""
      ),
      MATCH($A844, '{INDEX} Tour Pricing History'!$A:$A, 0)
"&amp;"    ),
    """"
  )
)
"),"")</f>
        <v/>
      </c>
      <c r="O844" s="216"/>
    </row>
    <row r="845">
      <c r="A845" s="216"/>
      <c r="B845" s="223"/>
      <c r="C845" s="216"/>
      <c r="D845" s="224"/>
      <c r="E845" s="225"/>
      <c r="F845" s="216"/>
      <c r="G845" s="226"/>
      <c r="H845" s="227"/>
      <c r="I845" s="226"/>
      <c r="J845" s="226"/>
      <c r="K845" s="213"/>
      <c r="L845" s="214" t="str">
        <f>IFERROR(__xludf.DUMMYFUNCTION("IF(
  $A845 = """",
  """",
  IFERROR(
    INDEX(
      FILTER(
        '{INDEX} Tour Pricing History'!$A:$ZZ,
        '{INDEX} Tour Pricing History'!$4:$4 = ""Current Original Tour Cost""
      ),
      MATCH($A845, '{INDEX} Tour Pricing History'!$A:$A, "&amp;"0)
    ),
    """"
  )
)
"),"")</f>
        <v/>
      </c>
      <c r="M845" s="215" t="str">
        <f>IFERROR(__xludf.DUMMYFUNCTION("IF(
  $A845 = """",
  """",
  IFERROR(
    INDEX(
      FILTER(
        '{INDEX} Tour Pricing History'!$A:$ZZ,
        '{INDEX} Tour Pricing History'!$4:$4 = ""Current Discounted Tour Cost""
      ),
      MATCH($A845, '{INDEX} Tour Pricing History'!$A:$A"&amp;", 0)
    ),
    """"
  )
)
"),"")</f>
        <v/>
      </c>
      <c r="N845" s="214" t="str">
        <f>IFERROR(__xludf.DUMMYFUNCTION("IF(
  $A845 = """",
  """",
  IFERROR(
    INDEX(
      FILTER(
        '{INDEX} Tour Pricing History'!$A:$ZZ,
        '{INDEX} Tour Pricing History'!$4:$4 = ""Current Reservation Fee""
      ),
      MATCH($A845, '{INDEX} Tour Pricing History'!$A:$A, 0)
"&amp;"    ),
    """"
  )
)
"),"")</f>
        <v/>
      </c>
      <c r="O845" s="216"/>
    </row>
    <row r="846">
      <c r="A846" s="216"/>
      <c r="B846" s="223"/>
      <c r="C846" s="216"/>
      <c r="D846" s="224"/>
      <c r="E846" s="225"/>
      <c r="F846" s="216"/>
      <c r="G846" s="226"/>
      <c r="H846" s="227"/>
      <c r="I846" s="226"/>
      <c r="J846" s="226"/>
      <c r="K846" s="213"/>
      <c r="L846" s="214" t="str">
        <f>IFERROR(__xludf.DUMMYFUNCTION("IF(
  $A846 = """",
  """",
  IFERROR(
    INDEX(
      FILTER(
        '{INDEX} Tour Pricing History'!$A:$ZZ,
        '{INDEX} Tour Pricing History'!$4:$4 = ""Current Original Tour Cost""
      ),
      MATCH($A846, '{INDEX} Tour Pricing History'!$A:$A, "&amp;"0)
    ),
    """"
  )
)
"),"")</f>
        <v/>
      </c>
      <c r="M846" s="215" t="str">
        <f>IFERROR(__xludf.DUMMYFUNCTION("IF(
  $A846 = """",
  """",
  IFERROR(
    INDEX(
      FILTER(
        '{INDEX} Tour Pricing History'!$A:$ZZ,
        '{INDEX} Tour Pricing History'!$4:$4 = ""Current Discounted Tour Cost""
      ),
      MATCH($A846, '{INDEX} Tour Pricing History'!$A:$A"&amp;", 0)
    ),
    """"
  )
)
"),"")</f>
        <v/>
      </c>
      <c r="N846" s="214" t="str">
        <f>IFERROR(__xludf.DUMMYFUNCTION("IF(
  $A846 = """",
  """",
  IFERROR(
    INDEX(
      FILTER(
        '{INDEX} Tour Pricing History'!$A:$ZZ,
        '{INDEX} Tour Pricing History'!$4:$4 = ""Current Reservation Fee""
      ),
      MATCH($A846, '{INDEX} Tour Pricing History'!$A:$A, 0)
"&amp;"    ),
    """"
  )
)
"),"")</f>
        <v/>
      </c>
      <c r="O846" s="216"/>
    </row>
    <row r="847">
      <c r="A847" s="216"/>
      <c r="B847" s="223"/>
      <c r="C847" s="216"/>
      <c r="D847" s="224"/>
      <c r="E847" s="225"/>
      <c r="F847" s="216"/>
      <c r="G847" s="226"/>
      <c r="H847" s="227"/>
      <c r="I847" s="226"/>
      <c r="J847" s="226"/>
      <c r="K847" s="213"/>
      <c r="L847" s="214" t="str">
        <f>IFERROR(__xludf.DUMMYFUNCTION("IF(
  $A847 = """",
  """",
  IFERROR(
    INDEX(
      FILTER(
        '{INDEX} Tour Pricing History'!$A:$ZZ,
        '{INDEX} Tour Pricing History'!$4:$4 = ""Current Original Tour Cost""
      ),
      MATCH($A847, '{INDEX} Tour Pricing History'!$A:$A, "&amp;"0)
    ),
    """"
  )
)
"),"")</f>
        <v/>
      </c>
      <c r="M847" s="215" t="str">
        <f>IFERROR(__xludf.DUMMYFUNCTION("IF(
  $A847 = """",
  """",
  IFERROR(
    INDEX(
      FILTER(
        '{INDEX} Tour Pricing History'!$A:$ZZ,
        '{INDEX} Tour Pricing History'!$4:$4 = ""Current Discounted Tour Cost""
      ),
      MATCH($A847, '{INDEX} Tour Pricing History'!$A:$A"&amp;", 0)
    ),
    """"
  )
)
"),"")</f>
        <v/>
      </c>
      <c r="N847" s="214" t="str">
        <f>IFERROR(__xludf.DUMMYFUNCTION("IF(
  $A847 = """",
  """",
  IFERROR(
    INDEX(
      FILTER(
        '{INDEX} Tour Pricing History'!$A:$ZZ,
        '{INDEX} Tour Pricing History'!$4:$4 = ""Current Reservation Fee""
      ),
      MATCH($A847, '{INDEX} Tour Pricing History'!$A:$A, 0)
"&amp;"    ),
    """"
  )
)
"),"")</f>
        <v/>
      </c>
      <c r="O847" s="216"/>
    </row>
    <row r="848">
      <c r="A848" s="216"/>
      <c r="B848" s="223"/>
      <c r="C848" s="216"/>
      <c r="D848" s="224"/>
      <c r="E848" s="225"/>
      <c r="F848" s="216"/>
      <c r="G848" s="226"/>
      <c r="H848" s="227"/>
      <c r="I848" s="226"/>
      <c r="J848" s="226"/>
      <c r="K848" s="213"/>
      <c r="L848" s="214" t="str">
        <f>IFERROR(__xludf.DUMMYFUNCTION("IF(
  $A848 = """",
  """",
  IFERROR(
    INDEX(
      FILTER(
        '{INDEX} Tour Pricing History'!$A:$ZZ,
        '{INDEX} Tour Pricing History'!$4:$4 = ""Current Original Tour Cost""
      ),
      MATCH($A848, '{INDEX} Tour Pricing History'!$A:$A, "&amp;"0)
    ),
    """"
  )
)
"),"")</f>
        <v/>
      </c>
      <c r="M848" s="215" t="str">
        <f>IFERROR(__xludf.DUMMYFUNCTION("IF(
  $A848 = """",
  """",
  IFERROR(
    INDEX(
      FILTER(
        '{INDEX} Tour Pricing History'!$A:$ZZ,
        '{INDEX} Tour Pricing History'!$4:$4 = ""Current Discounted Tour Cost""
      ),
      MATCH($A848, '{INDEX} Tour Pricing History'!$A:$A"&amp;", 0)
    ),
    """"
  )
)
"),"")</f>
        <v/>
      </c>
      <c r="N848" s="214" t="str">
        <f>IFERROR(__xludf.DUMMYFUNCTION("IF(
  $A848 = """",
  """",
  IFERROR(
    INDEX(
      FILTER(
        '{INDEX} Tour Pricing History'!$A:$ZZ,
        '{INDEX} Tour Pricing History'!$4:$4 = ""Current Reservation Fee""
      ),
      MATCH($A848, '{INDEX} Tour Pricing History'!$A:$A, 0)
"&amp;"    ),
    """"
  )
)
"),"")</f>
        <v/>
      </c>
      <c r="O848" s="216"/>
    </row>
    <row r="849">
      <c r="A849" s="216"/>
      <c r="B849" s="223"/>
      <c r="C849" s="216"/>
      <c r="D849" s="224"/>
      <c r="E849" s="225"/>
      <c r="F849" s="216"/>
      <c r="G849" s="226"/>
      <c r="H849" s="227"/>
      <c r="I849" s="226"/>
      <c r="J849" s="226"/>
      <c r="K849" s="213"/>
      <c r="L849" s="214" t="str">
        <f>IFERROR(__xludf.DUMMYFUNCTION("IF(
  $A849 = """",
  """",
  IFERROR(
    INDEX(
      FILTER(
        '{INDEX} Tour Pricing History'!$A:$ZZ,
        '{INDEX} Tour Pricing History'!$4:$4 = ""Current Original Tour Cost""
      ),
      MATCH($A849, '{INDEX} Tour Pricing History'!$A:$A, "&amp;"0)
    ),
    """"
  )
)
"),"")</f>
        <v/>
      </c>
      <c r="M849" s="215" t="str">
        <f>IFERROR(__xludf.DUMMYFUNCTION("IF(
  $A849 = """",
  """",
  IFERROR(
    INDEX(
      FILTER(
        '{INDEX} Tour Pricing History'!$A:$ZZ,
        '{INDEX} Tour Pricing History'!$4:$4 = ""Current Discounted Tour Cost""
      ),
      MATCH($A849, '{INDEX} Tour Pricing History'!$A:$A"&amp;", 0)
    ),
    """"
  )
)
"),"")</f>
        <v/>
      </c>
      <c r="N849" s="214" t="str">
        <f>IFERROR(__xludf.DUMMYFUNCTION("IF(
  $A849 = """",
  """",
  IFERROR(
    INDEX(
      FILTER(
        '{INDEX} Tour Pricing History'!$A:$ZZ,
        '{INDEX} Tour Pricing History'!$4:$4 = ""Current Reservation Fee""
      ),
      MATCH($A849, '{INDEX} Tour Pricing History'!$A:$A, 0)
"&amp;"    ),
    """"
  )
)
"),"")</f>
        <v/>
      </c>
      <c r="O849" s="216"/>
    </row>
    <row r="850">
      <c r="A850" s="216"/>
      <c r="B850" s="223"/>
      <c r="C850" s="216"/>
      <c r="D850" s="224"/>
      <c r="E850" s="225"/>
      <c r="F850" s="216"/>
      <c r="G850" s="226"/>
      <c r="H850" s="227"/>
      <c r="I850" s="226"/>
      <c r="J850" s="226"/>
      <c r="K850" s="213"/>
      <c r="L850" s="214" t="str">
        <f>IFERROR(__xludf.DUMMYFUNCTION("IF(
  $A850 = """",
  """",
  IFERROR(
    INDEX(
      FILTER(
        '{INDEX} Tour Pricing History'!$A:$ZZ,
        '{INDEX} Tour Pricing History'!$4:$4 = ""Current Original Tour Cost""
      ),
      MATCH($A850, '{INDEX} Tour Pricing History'!$A:$A, "&amp;"0)
    ),
    """"
  )
)
"),"")</f>
        <v/>
      </c>
      <c r="M850" s="215" t="str">
        <f>IFERROR(__xludf.DUMMYFUNCTION("IF(
  $A850 = """",
  """",
  IFERROR(
    INDEX(
      FILTER(
        '{INDEX} Tour Pricing History'!$A:$ZZ,
        '{INDEX} Tour Pricing History'!$4:$4 = ""Current Discounted Tour Cost""
      ),
      MATCH($A850, '{INDEX} Tour Pricing History'!$A:$A"&amp;", 0)
    ),
    """"
  )
)
"),"")</f>
        <v/>
      </c>
      <c r="N850" s="214" t="str">
        <f>IFERROR(__xludf.DUMMYFUNCTION("IF(
  $A850 = """",
  """",
  IFERROR(
    INDEX(
      FILTER(
        '{INDEX} Tour Pricing History'!$A:$ZZ,
        '{INDEX} Tour Pricing History'!$4:$4 = ""Current Reservation Fee""
      ),
      MATCH($A850, '{INDEX} Tour Pricing History'!$A:$A, 0)
"&amp;"    ),
    """"
  )
)
"),"")</f>
        <v/>
      </c>
      <c r="O850" s="216"/>
    </row>
    <row r="851">
      <c r="A851" s="216"/>
      <c r="B851" s="223"/>
      <c r="C851" s="216"/>
      <c r="D851" s="224"/>
      <c r="E851" s="225"/>
      <c r="F851" s="216"/>
      <c r="G851" s="226"/>
      <c r="H851" s="227"/>
      <c r="I851" s="226"/>
      <c r="J851" s="226"/>
      <c r="K851" s="213"/>
      <c r="L851" s="214" t="str">
        <f>IFERROR(__xludf.DUMMYFUNCTION("IF(
  $A851 = """",
  """",
  IFERROR(
    INDEX(
      FILTER(
        '{INDEX} Tour Pricing History'!$A:$ZZ,
        '{INDEX} Tour Pricing History'!$4:$4 = ""Current Original Tour Cost""
      ),
      MATCH($A851, '{INDEX} Tour Pricing History'!$A:$A, "&amp;"0)
    ),
    """"
  )
)
"),"")</f>
        <v/>
      </c>
      <c r="M851" s="215" t="str">
        <f>IFERROR(__xludf.DUMMYFUNCTION("IF(
  $A851 = """",
  """",
  IFERROR(
    INDEX(
      FILTER(
        '{INDEX} Tour Pricing History'!$A:$ZZ,
        '{INDEX} Tour Pricing History'!$4:$4 = ""Current Discounted Tour Cost""
      ),
      MATCH($A851, '{INDEX} Tour Pricing History'!$A:$A"&amp;", 0)
    ),
    """"
  )
)
"),"")</f>
        <v/>
      </c>
      <c r="N851" s="214" t="str">
        <f>IFERROR(__xludf.DUMMYFUNCTION("IF(
  $A851 = """",
  """",
  IFERROR(
    INDEX(
      FILTER(
        '{INDEX} Tour Pricing History'!$A:$ZZ,
        '{INDEX} Tour Pricing History'!$4:$4 = ""Current Reservation Fee""
      ),
      MATCH($A851, '{INDEX} Tour Pricing History'!$A:$A, 0)
"&amp;"    ),
    """"
  )
)
"),"")</f>
        <v/>
      </c>
      <c r="O851" s="216"/>
    </row>
    <row r="852">
      <c r="A852" s="216"/>
      <c r="B852" s="223"/>
      <c r="C852" s="216"/>
      <c r="D852" s="224"/>
      <c r="E852" s="225"/>
      <c r="F852" s="216"/>
      <c r="G852" s="226"/>
      <c r="H852" s="227"/>
      <c r="I852" s="226"/>
      <c r="J852" s="226"/>
      <c r="K852" s="213"/>
      <c r="L852" s="214" t="str">
        <f>IFERROR(__xludf.DUMMYFUNCTION("IF(
  $A852 = """",
  """",
  IFERROR(
    INDEX(
      FILTER(
        '{INDEX} Tour Pricing History'!$A:$ZZ,
        '{INDEX} Tour Pricing History'!$4:$4 = ""Current Original Tour Cost""
      ),
      MATCH($A852, '{INDEX} Tour Pricing History'!$A:$A, "&amp;"0)
    ),
    """"
  )
)
"),"")</f>
        <v/>
      </c>
      <c r="M852" s="215" t="str">
        <f>IFERROR(__xludf.DUMMYFUNCTION("IF(
  $A852 = """",
  """",
  IFERROR(
    INDEX(
      FILTER(
        '{INDEX} Tour Pricing History'!$A:$ZZ,
        '{INDEX} Tour Pricing History'!$4:$4 = ""Current Discounted Tour Cost""
      ),
      MATCH($A852, '{INDEX} Tour Pricing History'!$A:$A"&amp;", 0)
    ),
    """"
  )
)
"),"")</f>
        <v/>
      </c>
      <c r="N852" s="214" t="str">
        <f>IFERROR(__xludf.DUMMYFUNCTION("IF(
  $A852 = """",
  """",
  IFERROR(
    INDEX(
      FILTER(
        '{INDEX} Tour Pricing History'!$A:$ZZ,
        '{INDEX} Tour Pricing History'!$4:$4 = ""Current Reservation Fee""
      ),
      MATCH($A852, '{INDEX} Tour Pricing History'!$A:$A, 0)
"&amp;"    ),
    """"
  )
)
"),"")</f>
        <v/>
      </c>
      <c r="O852" s="216"/>
    </row>
    <row r="853">
      <c r="A853" s="216"/>
      <c r="B853" s="223"/>
      <c r="C853" s="216"/>
      <c r="D853" s="224"/>
      <c r="E853" s="225"/>
      <c r="F853" s="216"/>
      <c r="G853" s="226"/>
      <c r="H853" s="227"/>
      <c r="I853" s="226"/>
      <c r="J853" s="226"/>
      <c r="K853" s="213"/>
      <c r="L853" s="214" t="str">
        <f>IFERROR(__xludf.DUMMYFUNCTION("IF(
  $A853 = """",
  """",
  IFERROR(
    INDEX(
      FILTER(
        '{INDEX} Tour Pricing History'!$A:$ZZ,
        '{INDEX} Tour Pricing History'!$4:$4 = ""Current Original Tour Cost""
      ),
      MATCH($A853, '{INDEX} Tour Pricing History'!$A:$A, "&amp;"0)
    ),
    """"
  )
)
"),"")</f>
        <v/>
      </c>
      <c r="M853" s="215" t="str">
        <f>IFERROR(__xludf.DUMMYFUNCTION("IF(
  $A853 = """",
  """",
  IFERROR(
    INDEX(
      FILTER(
        '{INDEX} Tour Pricing History'!$A:$ZZ,
        '{INDEX} Tour Pricing History'!$4:$4 = ""Current Discounted Tour Cost""
      ),
      MATCH($A853, '{INDEX} Tour Pricing History'!$A:$A"&amp;", 0)
    ),
    """"
  )
)
"),"")</f>
        <v/>
      </c>
      <c r="N853" s="214" t="str">
        <f>IFERROR(__xludf.DUMMYFUNCTION("IF(
  $A853 = """",
  """",
  IFERROR(
    INDEX(
      FILTER(
        '{INDEX} Tour Pricing History'!$A:$ZZ,
        '{INDEX} Tour Pricing History'!$4:$4 = ""Current Reservation Fee""
      ),
      MATCH($A853, '{INDEX} Tour Pricing History'!$A:$A, 0)
"&amp;"    ),
    """"
  )
)
"),"")</f>
        <v/>
      </c>
      <c r="O853" s="216"/>
    </row>
    <row r="854">
      <c r="A854" s="216"/>
      <c r="B854" s="223"/>
      <c r="C854" s="216"/>
      <c r="D854" s="224"/>
      <c r="E854" s="225"/>
      <c r="F854" s="216"/>
      <c r="G854" s="226"/>
      <c r="H854" s="227"/>
      <c r="I854" s="226"/>
      <c r="J854" s="226"/>
      <c r="K854" s="213"/>
      <c r="L854" s="214" t="str">
        <f>IFERROR(__xludf.DUMMYFUNCTION("IF(
  $A854 = """",
  """",
  IFERROR(
    INDEX(
      FILTER(
        '{INDEX} Tour Pricing History'!$A:$ZZ,
        '{INDEX} Tour Pricing History'!$4:$4 = ""Current Original Tour Cost""
      ),
      MATCH($A854, '{INDEX} Tour Pricing History'!$A:$A, "&amp;"0)
    ),
    """"
  )
)
"),"")</f>
        <v/>
      </c>
      <c r="M854" s="215" t="str">
        <f>IFERROR(__xludf.DUMMYFUNCTION("IF(
  $A854 = """",
  """",
  IFERROR(
    INDEX(
      FILTER(
        '{INDEX} Tour Pricing History'!$A:$ZZ,
        '{INDEX} Tour Pricing History'!$4:$4 = ""Current Discounted Tour Cost""
      ),
      MATCH($A854, '{INDEX} Tour Pricing History'!$A:$A"&amp;", 0)
    ),
    """"
  )
)
"),"")</f>
        <v/>
      </c>
      <c r="N854" s="214" t="str">
        <f>IFERROR(__xludf.DUMMYFUNCTION("IF(
  $A854 = """",
  """",
  IFERROR(
    INDEX(
      FILTER(
        '{INDEX} Tour Pricing History'!$A:$ZZ,
        '{INDEX} Tour Pricing History'!$4:$4 = ""Current Reservation Fee""
      ),
      MATCH($A854, '{INDEX} Tour Pricing History'!$A:$A, 0)
"&amp;"    ),
    """"
  )
)
"),"")</f>
        <v/>
      </c>
      <c r="O854" s="216"/>
    </row>
    <row r="855">
      <c r="A855" s="216"/>
      <c r="B855" s="223"/>
      <c r="C855" s="216"/>
      <c r="D855" s="224"/>
      <c r="E855" s="225"/>
      <c r="F855" s="216"/>
      <c r="G855" s="226"/>
      <c r="H855" s="227"/>
      <c r="I855" s="226"/>
      <c r="J855" s="226"/>
      <c r="K855" s="213"/>
      <c r="L855" s="214" t="str">
        <f>IFERROR(__xludf.DUMMYFUNCTION("IF(
  $A855 = """",
  """",
  IFERROR(
    INDEX(
      FILTER(
        '{INDEX} Tour Pricing History'!$A:$ZZ,
        '{INDEX} Tour Pricing History'!$4:$4 = ""Current Original Tour Cost""
      ),
      MATCH($A855, '{INDEX} Tour Pricing History'!$A:$A, "&amp;"0)
    ),
    """"
  )
)
"),"")</f>
        <v/>
      </c>
      <c r="M855" s="215" t="str">
        <f>IFERROR(__xludf.DUMMYFUNCTION("IF(
  $A855 = """",
  """",
  IFERROR(
    INDEX(
      FILTER(
        '{INDEX} Tour Pricing History'!$A:$ZZ,
        '{INDEX} Tour Pricing History'!$4:$4 = ""Current Discounted Tour Cost""
      ),
      MATCH($A855, '{INDEX} Tour Pricing History'!$A:$A"&amp;", 0)
    ),
    """"
  )
)
"),"")</f>
        <v/>
      </c>
      <c r="N855" s="214" t="str">
        <f>IFERROR(__xludf.DUMMYFUNCTION("IF(
  $A855 = """",
  """",
  IFERROR(
    INDEX(
      FILTER(
        '{INDEX} Tour Pricing History'!$A:$ZZ,
        '{INDEX} Tour Pricing History'!$4:$4 = ""Current Reservation Fee""
      ),
      MATCH($A855, '{INDEX} Tour Pricing History'!$A:$A, 0)
"&amp;"    ),
    """"
  )
)
"),"")</f>
        <v/>
      </c>
      <c r="O855" s="216"/>
    </row>
    <row r="856">
      <c r="A856" s="216"/>
      <c r="B856" s="223"/>
      <c r="C856" s="216"/>
      <c r="D856" s="224"/>
      <c r="E856" s="225"/>
      <c r="F856" s="216"/>
      <c r="G856" s="226"/>
      <c r="H856" s="227"/>
      <c r="I856" s="226"/>
      <c r="J856" s="226"/>
      <c r="K856" s="213"/>
      <c r="L856" s="214" t="str">
        <f>IFERROR(__xludf.DUMMYFUNCTION("IF(
  $A856 = """",
  """",
  IFERROR(
    INDEX(
      FILTER(
        '{INDEX} Tour Pricing History'!$A:$ZZ,
        '{INDEX} Tour Pricing History'!$4:$4 = ""Current Original Tour Cost""
      ),
      MATCH($A856, '{INDEX} Tour Pricing History'!$A:$A, "&amp;"0)
    ),
    """"
  )
)
"),"")</f>
        <v/>
      </c>
      <c r="M856" s="215" t="str">
        <f>IFERROR(__xludf.DUMMYFUNCTION("IF(
  $A856 = """",
  """",
  IFERROR(
    INDEX(
      FILTER(
        '{INDEX} Tour Pricing History'!$A:$ZZ,
        '{INDEX} Tour Pricing History'!$4:$4 = ""Current Discounted Tour Cost""
      ),
      MATCH($A856, '{INDEX} Tour Pricing History'!$A:$A"&amp;", 0)
    ),
    """"
  )
)
"),"")</f>
        <v/>
      </c>
      <c r="N856" s="214" t="str">
        <f>IFERROR(__xludf.DUMMYFUNCTION("IF(
  $A856 = """",
  """",
  IFERROR(
    INDEX(
      FILTER(
        '{INDEX} Tour Pricing History'!$A:$ZZ,
        '{INDEX} Tour Pricing History'!$4:$4 = ""Current Reservation Fee""
      ),
      MATCH($A856, '{INDEX} Tour Pricing History'!$A:$A, 0)
"&amp;"    ),
    """"
  )
)
"),"")</f>
        <v/>
      </c>
      <c r="O856" s="216"/>
    </row>
    <row r="857">
      <c r="A857" s="216"/>
      <c r="B857" s="223"/>
      <c r="C857" s="216"/>
      <c r="D857" s="224"/>
      <c r="E857" s="225"/>
      <c r="F857" s="216"/>
      <c r="G857" s="226"/>
      <c r="H857" s="227"/>
      <c r="I857" s="226"/>
      <c r="J857" s="226"/>
      <c r="K857" s="213"/>
      <c r="L857" s="214" t="str">
        <f>IFERROR(__xludf.DUMMYFUNCTION("IF(
  $A857 = """",
  """",
  IFERROR(
    INDEX(
      FILTER(
        '{INDEX} Tour Pricing History'!$A:$ZZ,
        '{INDEX} Tour Pricing History'!$4:$4 = ""Current Original Tour Cost""
      ),
      MATCH($A857, '{INDEX} Tour Pricing History'!$A:$A, "&amp;"0)
    ),
    """"
  )
)
"),"")</f>
        <v/>
      </c>
      <c r="M857" s="215" t="str">
        <f>IFERROR(__xludf.DUMMYFUNCTION("IF(
  $A857 = """",
  """",
  IFERROR(
    INDEX(
      FILTER(
        '{INDEX} Tour Pricing History'!$A:$ZZ,
        '{INDEX} Tour Pricing History'!$4:$4 = ""Current Discounted Tour Cost""
      ),
      MATCH($A857, '{INDEX} Tour Pricing History'!$A:$A"&amp;", 0)
    ),
    """"
  )
)
"),"")</f>
        <v/>
      </c>
      <c r="N857" s="214" t="str">
        <f>IFERROR(__xludf.DUMMYFUNCTION("IF(
  $A857 = """",
  """",
  IFERROR(
    INDEX(
      FILTER(
        '{INDEX} Tour Pricing History'!$A:$ZZ,
        '{INDEX} Tour Pricing History'!$4:$4 = ""Current Reservation Fee""
      ),
      MATCH($A857, '{INDEX} Tour Pricing History'!$A:$A, 0)
"&amp;"    ),
    """"
  )
)
"),"")</f>
        <v/>
      </c>
      <c r="O857" s="216"/>
    </row>
    <row r="858">
      <c r="A858" s="216"/>
      <c r="B858" s="223"/>
      <c r="C858" s="216"/>
      <c r="D858" s="224"/>
      <c r="E858" s="225"/>
      <c r="F858" s="216"/>
      <c r="G858" s="226"/>
      <c r="H858" s="227"/>
      <c r="I858" s="226"/>
      <c r="J858" s="226"/>
      <c r="K858" s="213"/>
      <c r="L858" s="214" t="str">
        <f>IFERROR(__xludf.DUMMYFUNCTION("IF(
  $A858 = """",
  """",
  IFERROR(
    INDEX(
      FILTER(
        '{INDEX} Tour Pricing History'!$A:$ZZ,
        '{INDEX} Tour Pricing History'!$4:$4 = ""Current Original Tour Cost""
      ),
      MATCH($A858, '{INDEX} Tour Pricing History'!$A:$A, "&amp;"0)
    ),
    """"
  )
)
"),"")</f>
        <v/>
      </c>
      <c r="M858" s="215" t="str">
        <f>IFERROR(__xludf.DUMMYFUNCTION("IF(
  $A858 = """",
  """",
  IFERROR(
    INDEX(
      FILTER(
        '{INDEX} Tour Pricing History'!$A:$ZZ,
        '{INDEX} Tour Pricing History'!$4:$4 = ""Current Discounted Tour Cost""
      ),
      MATCH($A858, '{INDEX} Tour Pricing History'!$A:$A"&amp;", 0)
    ),
    """"
  )
)
"),"")</f>
        <v/>
      </c>
      <c r="N858" s="214" t="str">
        <f>IFERROR(__xludf.DUMMYFUNCTION("IF(
  $A858 = """",
  """",
  IFERROR(
    INDEX(
      FILTER(
        '{INDEX} Tour Pricing History'!$A:$ZZ,
        '{INDEX} Tour Pricing History'!$4:$4 = ""Current Reservation Fee""
      ),
      MATCH($A858, '{INDEX} Tour Pricing History'!$A:$A, 0)
"&amp;"    ),
    """"
  )
)
"),"")</f>
        <v/>
      </c>
      <c r="O858" s="216"/>
    </row>
    <row r="859">
      <c r="A859" s="216"/>
      <c r="B859" s="223"/>
      <c r="C859" s="216"/>
      <c r="D859" s="224"/>
      <c r="E859" s="225"/>
      <c r="F859" s="216"/>
      <c r="G859" s="226"/>
      <c r="H859" s="227"/>
      <c r="I859" s="226"/>
      <c r="J859" s="226"/>
      <c r="K859" s="213"/>
      <c r="L859" s="214" t="str">
        <f>IFERROR(__xludf.DUMMYFUNCTION("IF(
  $A859 = """",
  """",
  IFERROR(
    INDEX(
      FILTER(
        '{INDEX} Tour Pricing History'!$A:$ZZ,
        '{INDEX} Tour Pricing History'!$4:$4 = ""Current Original Tour Cost""
      ),
      MATCH($A859, '{INDEX} Tour Pricing History'!$A:$A, "&amp;"0)
    ),
    """"
  )
)
"),"")</f>
        <v/>
      </c>
      <c r="M859" s="215" t="str">
        <f>IFERROR(__xludf.DUMMYFUNCTION("IF(
  $A859 = """",
  """",
  IFERROR(
    INDEX(
      FILTER(
        '{INDEX} Tour Pricing History'!$A:$ZZ,
        '{INDEX} Tour Pricing History'!$4:$4 = ""Current Discounted Tour Cost""
      ),
      MATCH($A859, '{INDEX} Tour Pricing History'!$A:$A"&amp;", 0)
    ),
    """"
  )
)
"),"")</f>
        <v/>
      </c>
      <c r="N859" s="214" t="str">
        <f>IFERROR(__xludf.DUMMYFUNCTION("IF(
  $A859 = """",
  """",
  IFERROR(
    INDEX(
      FILTER(
        '{INDEX} Tour Pricing History'!$A:$ZZ,
        '{INDEX} Tour Pricing History'!$4:$4 = ""Current Reservation Fee""
      ),
      MATCH($A859, '{INDEX} Tour Pricing History'!$A:$A, 0)
"&amp;"    ),
    """"
  )
)
"),"")</f>
        <v/>
      </c>
      <c r="O859" s="216"/>
    </row>
    <row r="860">
      <c r="A860" s="216"/>
      <c r="B860" s="223"/>
      <c r="C860" s="216"/>
      <c r="D860" s="224"/>
      <c r="E860" s="225"/>
      <c r="F860" s="216"/>
      <c r="G860" s="226"/>
      <c r="H860" s="227"/>
      <c r="I860" s="226"/>
      <c r="J860" s="226"/>
      <c r="K860" s="213"/>
      <c r="L860" s="214" t="str">
        <f>IFERROR(__xludf.DUMMYFUNCTION("IF(
  $A860 = """",
  """",
  IFERROR(
    INDEX(
      FILTER(
        '{INDEX} Tour Pricing History'!$A:$ZZ,
        '{INDEX} Tour Pricing History'!$4:$4 = ""Current Original Tour Cost""
      ),
      MATCH($A860, '{INDEX} Tour Pricing History'!$A:$A, "&amp;"0)
    ),
    """"
  )
)
"),"")</f>
        <v/>
      </c>
      <c r="M860" s="215" t="str">
        <f>IFERROR(__xludf.DUMMYFUNCTION("IF(
  $A860 = """",
  """",
  IFERROR(
    INDEX(
      FILTER(
        '{INDEX} Tour Pricing History'!$A:$ZZ,
        '{INDEX} Tour Pricing History'!$4:$4 = ""Current Discounted Tour Cost""
      ),
      MATCH($A860, '{INDEX} Tour Pricing History'!$A:$A"&amp;", 0)
    ),
    """"
  )
)
"),"")</f>
        <v/>
      </c>
      <c r="N860" s="214" t="str">
        <f>IFERROR(__xludf.DUMMYFUNCTION("IF(
  $A860 = """",
  """",
  IFERROR(
    INDEX(
      FILTER(
        '{INDEX} Tour Pricing History'!$A:$ZZ,
        '{INDEX} Tour Pricing History'!$4:$4 = ""Current Reservation Fee""
      ),
      MATCH($A860, '{INDEX} Tour Pricing History'!$A:$A, 0)
"&amp;"    ),
    """"
  )
)
"),"")</f>
        <v/>
      </c>
      <c r="O860" s="216"/>
    </row>
    <row r="861">
      <c r="A861" s="216"/>
      <c r="B861" s="223"/>
      <c r="C861" s="216"/>
      <c r="D861" s="224"/>
      <c r="E861" s="225"/>
      <c r="F861" s="216"/>
      <c r="G861" s="226"/>
      <c r="H861" s="227"/>
      <c r="I861" s="226"/>
      <c r="J861" s="226"/>
      <c r="K861" s="213"/>
      <c r="L861" s="214" t="str">
        <f>IFERROR(__xludf.DUMMYFUNCTION("IF(
  $A861 = """",
  """",
  IFERROR(
    INDEX(
      FILTER(
        '{INDEX} Tour Pricing History'!$A:$ZZ,
        '{INDEX} Tour Pricing History'!$4:$4 = ""Current Original Tour Cost""
      ),
      MATCH($A861, '{INDEX} Tour Pricing History'!$A:$A, "&amp;"0)
    ),
    """"
  )
)
"),"")</f>
        <v/>
      </c>
      <c r="M861" s="215" t="str">
        <f>IFERROR(__xludf.DUMMYFUNCTION("IF(
  $A861 = """",
  """",
  IFERROR(
    INDEX(
      FILTER(
        '{INDEX} Tour Pricing History'!$A:$ZZ,
        '{INDEX} Tour Pricing History'!$4:$4 = ""Current Discounted Tour Cost""
      ),
      MATCH($A861, '{INDEX} Tour Pricing History'!$A:$A"&amp;", 0)
    ),
    """"
  )
)
"),"")</f>
        <v/>
      </c>
      <c r="N861" s="214" t="str">
        <f>IFERROR(__xludf.DUMMYFUNCTION("IF(
  $A861 = """",
  """",
  IFERROR(
    INDEX(
      FILTER(
        '{INDEX} Tour Pricing History'!$A:$ZZ,
        '{INDEX} Tour Pricing History'!$4:$4 = ""Current Reservation Fee""
      ),
      MATCH($A861, '{INDEX} Tour Pricing History'!$A:$A, 0)
"&amp;"    ),
    """"
  )
)
"),"")</f>
        <v/>
      </c>
      <c r="O861" s="216"/>
    </row>
    <row r="862">
      <c r="A862" s="216"/>
      <c r="B862" s="223"/>
      <c r="C862" s="216"/>
      <c r="D862" s="224"/>
      <c r="E862" s="225"/>
      <c r="F862" s="216"/>
      <c r="G862" s="226"/>
      <c r="H862" s="227"/>
      <c r="I862" s="226"/>
      <c r="J862" s="226"/>
      <c r="K862" s="213"/>
      <c r="L862" s="214" t="str">
        <f>IFERROR(__xludf.DUMMYFUNCTION("IF(
  $A862 = """",
  """",
  IFERROR(
    INDEX(
      FILTER(
        '{INDEX} Tour Pricing History'!$A:$ZZ,
        '{INDEX} Tour Pricing History'!$4:$4 = ""Current Original Tour Cost""
      ),
      MATCH($A862, '{INDEX} Tour Pricing History'!$A:$A, "&amp;"0)
    ),
    """"
  )
)
"),"")</f>
        <v/>
      </c>
      <c r="M862" s="215" t="str">
        <f>IFERROR(__xludf.DUMMYFUNCTION("IF(
  $A862 = """",
  """",
  IFERROR(
    INDEX(
      FILTER(
        '{INDEX} Tour Pricing History'!$A:$ZZ,
        '{INDEX} Tour Pricing History'!$4:$4 = ""Current Discounted Tour Cost""
      ),
      MATCH($A862, '{INDEX} Tour Pricing History'!$A:$A"&amp;", 0)
    ),
    """"
  )
)
"),"")</f>
        <v/>
      </c>
      <c r="N862" s="214" t="str">
        <f>IFERROR(__xludf.DUMMYFUNCTION("IF(
  $A862 = """",
  """",
  IFERROR(
    INDEX(
      FILTER(
        '{INDEX} Tour Pricing History'!$A:$ZZ,
        '{INDEX} Tour Pricing History'!$4:$4 = ""Current Reservation Fee""
      ),
      MATCH($A862, '{INDEX} Tour Pricing History'!$A:$A, 0)
"&amp;"    ),
    """"
  )
)
"),"")</f>
        <v/>
      </c>
      <c r="O862" s="216"/>
    </row>
    <row r="863">
      <c r="A863" s="216"/>
      <c r="B863" s="223"/>
      <c r="C863" s="216"/>
      <c r="D863" s="224"/>
      <c r="E863" s="225"/>
      <c r="F863" s="216"/>
      <c r="G863" s="226"/>
      <c r="H863" s="227"/>
      <c r="I863" s="226"/>
      <c r="J863" s="226"/>
      <c r="K863" s="213"/>
      <c r="L863" s="214" t="str">
        <f>IFERROR(__xludf.DUMMYFUNCTION("IF(
  $A863 = """",
  """",
  IFERROR(
    INDEX(
      FILTER(
        '{INDEX} Tour Pricing History'!$A:$ZZ,
        '{INDEX} Tour Pricing History'!$4:$4 = ""Current Original Tour Cost""
      ),
      MATCH($A863, '{INDEX} Tour Pricing History'!$A:$A, "&amp;"0)
    ),
    """"
  )
)
"),"")</f>
        <v/>
      </c>
      <c r="M863" s="215" t="str">
        <f>IFERROR(__xludf.DUMMYFUNCTION("IF(
  $A863 = """",
  """",
  IFERROR(
    INDEX(
      FILTER(
        '{INDEX} Tour Pricing History'!$A:$ZZ,
        '{INDEX} Tour Pricing History'!$4:$4 = ""Current Discounted Tour Cost""
      ),
      MATCH($A863, '{INDEX} Tour Pricing History'!$A:$A"&amp;", 0)
    ),
    """"
  )
)
"),"")</f>
        <v/>
      </c>
      <c r="N863" s="214" t="str">
        <f>IFERROR(__xludf.DUMMYFUNCTION("IF(
  $A863 = """",
  """",
  IFERROR(
    INDEX(
      FILTER(
        '{INDEX} Tour Pricing History'!$A:$ZZ,
        '{INDEX} Tour Pricing History'!$4:$4 = ""Current Reservation Fee""
      ),
      MATCH($A863, '{INDEX} Tour Pricing History'!$A:$A, 0)
"&amp;"    ),
    """"
  )
)
"),"")</f>
        <v/>
      </c>
      <c r="O863" s="216"/>
    </row>
    <row r="864">
      <c r="A864" s="216"/>
      <c r="B864" s="223"/>
      <c r="C864" s="216"/>
      <c r="D864" s="224"/>
      <c r="E864" s="225"/>
      <c r="F864" s="216"/>
      <c r="G864" s="226"/>
      <c r="H864" s="227"/>
      <c r="I864" s="226"/>
      <c r="J864" s="226"/>
      <c r="K864" s="213"/>
      <c r="L864" s="214" t="str">
        <f>IFERROR(__xludf.DUMMYFUNCTION("IF(
  $A864 = """",
  """",
  IFERROR(
    INDEX(
      FILTER(
        '{INDEX} Tour Pricing History'!$A:$ZZ,
        '{INDEX} Tour Pricing History'!$4:$4 = ""Current Original Tour Cost""
      ),
      MATCH($A864, '{INDEX} Tour Pricing History'!$A:$A, "&amp;"0)
    ),
    """"
  )
)
"),"")</f>
        <v/>
      </c>
      <c r="M864" s="215" t="str">
        <f>IFERROR(__xludf.DUMMYFUNCTION("IF(
  $A864 = """",
  """",
  IFERROR(
    INDEX(
      FILTER(
        '{INDEX} Tour Pricing History'!$A:$ZZ,
        '{INDEX} Tour Pricing History'!$4:$4 = ""Current Discounted Tour Cost""
      ),
      MATCH($A864, '{INDEX} Tour Pricing History'!$A:$A"&amp;", 0)
    ),
    """"
  )
)
"),"")</f>
        <v/>
      </c>
      <c r="N864" s="214" t="str">
        <f>IFERROR(__xludf.DUMMYFUNCTION("IF(
  $A864 = """",
  """",
  IFERROR(
    INDEX(
      FILTER(
        '{INDEX} Tour Pricing History'!$A:$ZZ,
        '{INDEX} Tour Pricing History'!$4:$4 = ""Current Reservation Fee""
      ),
      MATCH($A864, '{INDEX} Tour Pricing History'!$A:$A, 0)
"&amp;"    ),
    """"
  )
)
"),"")</f>
        <v/>
      </c>
      <c r="O864" s="216"/>
    </row>
    <row r="865">
      <c r="A865" s="216"/>
      <c r="B865" s="223"/>
      <c r="C865" s="216"/>
      <c r="D865" s="224"/>
      <c r="E865" s="225"/>
      <c r="F865" s="216"/>
      <c r="G865" s="226"/>
      <c r="H865" s="227"/>
      <c r="I865" s="226"/>
      <c r="J865" s="226"/>
      <c r="K865" s="213"/>
      <c r="L865" s="214" t="str">
        <f>IFERROR(__xludf.DUMMYFUNCTION("IF(
  $A865 = """",
  """",
  IFERROR(
    INDEX(
      FILTER(
        '{INDEX} Tour Pricing History'!$A:$ZZ,
        '{INDEX} Tour Pricing History'!$4:$4 = ""Current Original Tour Cost""
      ),
      MATCH($A865, '{INDEX} Tour Pricing History'!$A:$A, "&amp;"0)
    ),
    """"
  )
)
"),"")</f>
        <v/>
      </c>
      <c r="M865" s="215" t="str">
        <f>IFERROR(__xludf.DUMMYFUNCTION("IF(
  $A865 = """",
  """",
  IFERROR(
    INDEX(
      FILTER(
        '{INDEX} Tour Pricing History'!$A:$ZZ,
        '{INDEX} Tour Pricing History'!$4:$4 = ""Current Discounted Tour Cost""
      ),
      MATCH($A865, '{INDEX} Tour Pricing History'!$A:$A"&amp;", 0)
    ),
    """"
  )
)
"),"")</f>
        <v/>
      </c>
      <c r="N865" s="214" t="str">
        <f>IFERROR(__xludf.DUMMYFUNCTION("IF(
  $A865 = """",
  """",
  IFERROR(
    INDEX(
      FILTER(
        '{INDEX} Tour Pricing History'!$A:$ZZ,
        '{INDEX} Tour Pricing History'!$4:$4 = ""Current Reservation Fee""
      ),
      MATCH($A865, '{INDEX} Tour Pricing History'!$A:$A, 0)
"&amp;"    ),
    """"
  )
)
"),"")</f>
        <v/>
      </c>
      <c r="O865" s="216"/>
    </row>
    <row r="866">
      <c r="A866" s="216"/>
      <c r="B866" s="223"/>
      <c r="C866" s="216"/>
      <c r="D866" s="224"/>
      <c r="E866" s="225"/>
      <c r="F866" s="216"/>
      <c r="G866" s="226"/>
      <c r="H866" s="227"/>
      <c r="I866" s="226"/>
      <c r="J866" s="226"/>
      <c r="K866" s="213"/>
      <c r="L866" s="214" t="str">
        <f>IFERROR(__xludf.DUMMYFUNCTION("IF(
  $A866 = """",
  """",
  IFERROR(
    INDEX(
      FILTER(
        '{INDEX} Tour Pricing History'!$A:$ZZ,
        '{INDEX} Tour Pricing History'!$4:$4 = ""Current Original Tour Cost""
      ),
      MATCH($A866, '{INDEX} Tour Pricing History'!$A:$A, "&amp;"0)
    ),
    """"
  )
)
"),"")</f>
        <v/>
      </c>
      <c r="M866" s="215" t="str">
        <f>IFERROR(__xludf.DUMMYFUNCTION("IF(
  $A866 = """",
  """",
  IFERROR(
    INDEX(
      FILTER(
        '{INDEX} Tour Pricing History'!$A:$ZZ,
        '{INDEX} Tour Pricing History'!$4:$4 = ""Current Discounted Tour Cost""
      ),
      MATCH($A866, '{INDEX} Tour Pricing History'!$A:$A"&amp;", 0)
    ),
    """"
  )
)
"),"")</f>
        <v/>
      </c>
      <c r="N866" s="214" t="str">
        <f>IFERROR(__xludf.DUMMYFUNCTION("IF(
  $A866 = """",
  """",
  IFERROR(
    INDEX(
      FILTER(
        '{INDEX} Tour Pricing History'!$A:$ZZ,
        '{INDEX} Tour Pricing History'!$4:$4 = ""Current Reservation Fee""
      ),
      MATCH($A866, '{INDEX} Tour Pricing History'!$A:$A, 0)
"&amp;"    ),
    """"
  )
)
"),"")</f>
        <v/>
      </c>
      <c r="O866" s="216"/>
    </row>
    <row r="867">
      <c r="A867" s="216"/>
      <c r="B867" s="223"/>
      <c r="C867" s="216"/>
      <c r="D867" s="224"/>
      <c r="E867" s="225"/>
      <c r="F867" s="216"/>
      <c r="G867" s="226"/>
      <c r="H867" s="227"/>
      <c r="I867" s="226"/>
      <c r="J867" s="226"/>
      <c r="K867" s="213"/>
      <c r="L867" s="214" t="str">
        <f>IFERROR(__xludf.DUMMYFUNCTION("IF(
  $A867 = """",
  """",
  IFERROR(
    INDEX(
      FILTER(
        '{INDEX} Tour Pricing History'!$A:$ZZ,
        '{INDEX} Tour Pricing History'!$4:$4 = ""Current Original Tour Cost""
      ),
      MATCH($A867, '{INDEX} Tour Pricing History'!$A:$A, "&amp;"0)
    ),
    """"
  )
)
"),"")</f>
        <v/>
      </c>
      <c r="M867" s="215" t="str">
        <f>IFERROR(__xludf.DUMMYFUNCTION("IF(
  $A867 = """",
  """",
  IFERROR(
    INDEX(
      FILTER(
        '{INDEX} Tour Pricing History'!$A:$ZZ,
        '{INDEX} Tour Pricing History'!$4:$4 = ""Current Discounted Tour Cost""
      ),
      MATCH($A867, '{INDEX} Tour Pricing History'!$A:$A"&amp;", 0)
    ),
    """"
  )
)
"),"")</f>
        <v/>
      </c>
      <c r="N867" s="214" t="str">
        <f>IFERROR(__xludf.DUMMYFUNCTION("IF(
  $A867 = """",
  """",
  IFERROR(
    INDEX(
      FILTER(
        '{INDEX} Tour Pricing History'!$A:$ZZ,
        '{INDEX} Tour Pricing History'!$4:$4 = ""Current Reservation Fee""
      ),
      MATCH($A867, '{INDEX} Tour Pricing History'!$A:$A, 0)
"&amp;"    ),
    """"
  )
)
"),"")</f>
        <v/>
      </c>
      <c r="O867" s="216"/>
    </row>
    <row r="868">
      <c r="A868" s="216"/>
      <c r="B868" s="223"/>
      <c r="C868" s="216"/>
      <c r="D868" s="224"/>
      <c r="E868" s="225"/>
      <c r="F868" s="216"/>
      <c r="G868" s="226"/>
      <c r="H868" s="227"/>
      <c r="I868" s="226"/>
      <c r="J868" s="226"/>
      <c r="K868" s="213"/>
      <c r="L868" s="214" t="str">
        <f>IFERROR(__xludf.DUMMYFUNCTION("IF(
  $A868 = """",
  """",
  IFERROR(
    INDEX(
      FILTER(
        '{INDEX} Tour Pricing History'!$A:$ZZ,
        '{INDEX} Tour Pricing History'!$4:$4 = ""Current Original Tour Cost""
      ),
      MATCH($A868, '{INDEX} Tour Pricing History'!$A:$A, "&amp;"0)
    ),
    """"
  )
)
"),"")</f>
        <v/>
      </c>
      <c r="M868" s="215" t="str">
        <f>IFERROR(__xludf.DUMMYFUNCTION("IF(
  $A868 = """",
  """",
  IFERROR(
    INDEX(
      FILTER(
        '{INDEX} Tour Pricing History'!$A:$ZZ,
        '{INDEX} Tour Pricing History'!$4:$4 = ""Current Discounted Tour Cost""
      ),
      MATCH($A868, '{INDEX} Tour Pricing History'!$A:$A"&amp;", 0)
    ),
    """"
  )
)
"),"")</f>
        <v/>
      </c>
      <c r="N868" s="214" t="str">
        <f>IFERROR(__xludf.DUMMYFUNCTION("IF(
  $A868 = """",
  """",
  IFERROR(
    INDEX(
      FILTER(
        '{INDEX} Tour Pricing History'!$A:$ZZ,
        '{INDEX} Tour Pricing History'!$4:$4 = ""Current Reservation Fee""
      ),
      MATCH($A868, '{INDEX} Tour Pricing History'!$A:$A, 0)
"&amp;"    ),
    """"
  )
)
"),"")</f>
        <v/>
      </c>
      <c r="O868" s="216"/>
    </row>
    <row r="869">
      <c r="A869" s="216"/>
      <c r="B869" s="223"/>
      <c r="C869" s="216"/>
      <c r="D869" s="224"/>
      <c r="E869" s="225"/>
      <c r="F869" s="216"/>
      <c r="G869" s="226"/>
      <c r="H869" s="227"/>
      <c r="I869" s="226"/>
      <c r="J869" s="226"/>
      <c r="K869" s="213"/>
      <c r="L869" s="214" t="str">
        <f>IFERROR(__xludf.DUMMYFUNCTION("IF(
  $A869 = """",
  """",
  IFERROR(
    INDEX(
      FILTER(
        '{INDEX} Tour Pricing History'!$A:$ZZ,
        '{INDEX} Tour Pricing History'!$4:$4 = ""Current Original Tour Cost""
      ),
      MATCH($A869, '{INDEX} Tour Pricing History'!$A:$A, "&amp;"0)
    ),
    """"
  )
)
"),"")</f>
        <v/>
      </c>
      <c r="M869" s="215" t="str">
        <f>IFERROR(__xludf.DUMMYFUNCTION("IF(
  $A869 = """",
  """",
  IFERROR(
    INDEX(
      FILTER(
        '{INDEX} Tour Pricing History'!$A:$ZZ,
        '{INDEX} Tour Pricing History'!$4:$4 = ""Current Discounted Tour Cost""
      ),
      MATCH($A869, '{INDEX} Tour Pricing History'!$A:$A"&amp;", 0)
    ),
    """"
  )
)
"),"")</f>
        <v/>
      </c>
      <c r="N869" s="214" t="str">
        <f>IFERROR(__xludf.DUMMYFUNCTION("IF(
  $A869 = """",
  """",
  IFERROR(
    INDEX(
      FILTER(
        '{INDEX} Tour Pricing History'!$A:$ZZ,
        '{INDEX} Tour Pricing History'!$4:$4 = ""Current Reservation Fee""
      ),
      MATCH($A869, '{INDEX} Tour Pricing History'!$A:$A, 0)
"&amp;"    ),
    """"
  )
)
"),"")</f>
        <v/>
      </c>
      <c r="O869" s="216"/>
    </row>
    <row r="870">
      <c r="A870" s="216"/>
      <c r="B870" s="223"/>
      <c r="C870" s="216"/>
      <c r="D870" s="224"/>
      <c r="E870" s="225"/>
      <c r="F870" s="216"/>
      <c r="G870" s="226"/>
      <c r="H870" s="227"/>
      <c r="I870" s="226"/>
      <c r="J870" s="226"/>
      <c r="K870" s="213"/>
      <c r="L870" s="214" t="str">
        <f>IFERROR(__xludf.DUMMYFUNCTION("IF(
  $A870 = """",
  """",
  IFERROR(
    INDEX(
      FILTER(
        '{INDEX} Tour Pricing History'!$A:$ZZ,
        '{INDEX} Tour Pricing History'!$4:$4 = ""Current Original Tour Cost""
      ),
      MATCH($A870, '{INDEX} Tour Pricing History'!$A:$A, "&amp;"0)
    ),
    """"
  )
)
"),"")</f>
        <v/>
      </c>
      <c r="M870" s="215" t="str">
        <f>IFERROR(__xludf.DUMMYFUNCTION("IF(
  $A870 = """",
  """",
  IFERROR(
    INDEX(
      FILTER(
        '{INDEX} Tour Pricing History'!$A:$ZZ,
        '{INDEX} Tour Pricing History'!$4:$4 = ""Current Discounted Tour Cost""
      ),
      MATCH($A870, '{INDEX} Tour Pricing History'!$A:$A"&amp;", 0)
    ),
    """"
  )
)
"),"")</f>
        <v/>
      </c>
      <c r="N870" s="214" t="str">
        <f>IFERROR(__xludf.DUMMYFUNCTION("IF(
  $A870 = """",
  """",
  IFERROR(
    INDEX(
      FILTER(
        '{INDEX} Tour Pricing History'!$A:$ZZ,
        '{INDEX} Tour Pricing History'!$4:$4 = ""Current Reservation Fee""
      ),
      MATCH($A870, '{INDEX} Tour Pricing History'!$A:$A, 0)
"&amp;"    ),
    """"
  )
)
"),"")</f>
        <v/>
      </c>
      <c r="O870" s="216"/>
    </row>
    <row r="871">
      <c r="A871" s="216"/>
      <c r="B871" s="223"/>
      <c r="C871" s="216"/>
      <c r="D871" s="224"/>
      <c r="E871" s="225"/>
      <c r="F871" s="216"/>
      <c r="G871" s="226"/>
      <c r="H871" s="227"/>
      <c r="I871" s="226"/>
      <c r="J871" s="226"/>
      <c r="K871" s="213"/>
      <c r="L871" s="214" t="str">
        <f>IFERROR(__xludf.DUMMYFUNCTION("IF(
  $A871 = """",
  """",
  IFERROR(
    INDEX(
      FILTER(
        '{INDEX} Tour Pricing History'!$A:$ZZ,
        '{INDEX} Tour Pricing History'!$4:$4 = ""Current Original Tour Cost""
      ),
      MATCH($A871, '{INDEX} Tour Pricing History'!$A:$A, "&amp;"0)
    ),
    """"
  )
)
"),"")</f>
        <v/>
      </c>
      <c r="M871" s="215" t="str">
        <f>IFERROR(__xludf.DUMMYFUNCTION("IF(
  $A871 = """",
  """",
  IFERROR(
    INDEX(
      FILTER(
        '{INDEX} Tour Pricing History'!$A:$ZZ,
        '{INDEX} Tour Pricing History'!$4:$4 = ""Current Discounted Tour Cost""
      ),
      MATCH($A871, '{INDEX} Tour Pricing History'!$A:$A"&amp;", 0)
    ),
    """"
  )
)
"),"")</f>
        <v/>
      </c>
      <c r="N871" s="214" t="str">
        <f>IFERROR(__xludf.DUMMYFUNCTION("IF(
  $A871 = """",
  """",
  IFERROR(
    INDEX(
      FILTER(
        '{INDEX} Tour Pricing History'!$A:$ZZ,
        '{INDEX} Tour Pricing History'!$4:$4 = ""Current Reservation Fee""
      ),
      MATCH($A871, '{INDEX} Tour Pricing History'!$A:$A, 0)
"&amp;"    ),
    """"
  )
)
"),"")</f>
        <v/>
      </c>
      <c r="O871" s="216"/>
    </row>
    <row r="872">
      <c r="A872" s="216"/>
      <c r="B872" s="223"/>
      <c r="C872" s="216"/>
      <c r="D872" s="224"/>
      <c r="E872" s="225"/>
      <c r="F872" s="216"/>
      <c r="G872" s="226"/>
      <c r="H872" s="227"/>
      <c r="I872" s="226"/>
      <c r="J872" s="226"/>
      <c r="K872" s="213"/>
      <c r="L872" s="214" t="str">
        <f>IFERROR(__xludf.DUMMYFUNCTION("IF(
  $A872 = """",
  """",
  IFERROR(
    INDEX(
      FILTER(
        '{INDEX} Tour Pricing History'!$A:$ZZ,
        '{INDEX} Tour Pricing History'!$4:$4 = ""Current Original Tour Cost""
      ),
      MATCH($A872, '{INDEX} Tour Pricing History'!$A:$A, "&amp;"0)
    ),
    """"
  )
)
"),"")</f>
        <v/>
      </c>
      <c r="M872" s="215" t="str">
        <f>IFERROR(__xludf.DUMMYFUNCTION("IF(
  $A872 = """",
  """",
  IFERROR(
    INDEX(
      FILTER(
        '{INDEX} Tour Pricing History'!$A:$ZZ,
        '{INDEX} Tour Pricing History'!$4:$4 = ""Current Discounted Tour Cost""
      ),
      MATCH($A872, '{INDEX} Tour Pricing History'!$A:$A"&amp;", 0)
    ),
    """"
  )
)
"),"")</f>
        <v/>
      </c>
      <c r="N872" s="214" t="str">
        <f>IFERROR(__xludf.DUMMYFUNCTION("IF(
  $A872 = """",
  """",
  IFERROR(
    INDEX(
      FILTER(
        '{INDEX} Tour Pricing History'!$A:$ZZ,
        '{INDEX} Tour Pricing History'!$4:$4 = ""Current Reservation Fee""
      ),
      MATCH($A872, '{INDEX} Tour Pricing History'!$A:$A, 0)
"&amp;"    ),
    """"
  )
)
"),"")</f>
        <v/>
      </c>
      <c r="O872" s="216"/>
    </row>
    <row r="873">
      <c r="A873" s="216"/>
      <c r="B873" s="223"/>
      <c r="C873" s="216"/>
      <c r="D873" s="224"/>
      <c r="E873" s="225"/>
      <c r="F873" s="216"/>
      <c r="G873" s="226"/>
      <c r="H873" s="227"/>
      <c r="I873" s="226"/>
      <c r="J873" s="226"/>
      <c r="K873" s="213"/>
      <c r="L873" s="214" t="str">
        <f>IFERROR(__xludf.DUMMYFUNCTION("IF(
  $A873 = """",
  """",
  IFERROR(
    INDEX(
      FILTER(
        '{INDEX} Tour Pricing History'!$A:$ZZ,
        '{INDEX} Tour Pricing History'!$4:$4 = ""Current Original Tour Cost""
      ),
      MATCH($A873, '{INDEX} Tour Pricing History'!$A:$A, "&amp;"0)
    ),
    """"
  )
)
"),"")</f>
        <v/>
      </c>
      <c r="M873" s="215" t="str">
        <f>IFERROR(__xludf.DUMMYFUNCTION("IF(
  $A873 = """",
  """",
  IFERROR(
    INDEX(
      FILTER(
        '{INDEX} Tour Pricing History'!$A:$ZZ,
        '{INDEX} Tour Pricing History'!$4:$4 = ""Current Discounted Tour Cost""
      ),
      MATCH($A873, '{INDEX} Tour Pricing History'!$A:$A"&amp;", 0)
    ),
    """"
  )
)
"),"")</f>
        <v/>
      </c>
      <c r="N873" s="214" t="str">
        <f>IFERROR(__xludf.DUMMYFUNCTION("IF(
  $A873 = """",
  """",
  IFERROR(
    INDEX(
      FILTER(
        '{INDEX} Tour Pricing History'!$A:$ZZ,
        '{INDEX} Tour Pricing History'!$4:$4 = ""Current Reservation Fee""
      ),
      MATCH($A873, '{INDEX} Tour Pricing History'!$A:$A, 0)
"&amp;"    ),
    """"
  )
)
"),"")</f>
        <v/>
      </c>
      <c r="O873" s="216"/>
    </row>
    <row r="874">
      <c r="A874" s="216"/>
      <c r="B874" s="223"/>
      <c r="C874" s="216"/>
      <c r="D874" s="224"/>
      <c r="E874" s="225"/>
      <c r="F874" s="216"/>
      <c r="G874" s="226"/>
      <c r="H874" s="227"/>
      <c r="I874" s="226"/>
      <c r="J874" s="226"/>
      <c r="K874" s="213"/>
      <c r="L874" s="214" t="str">
        <f>IFERROR(__xludf.DUMMYFUNCTION("IF(
  $A874 = """",
  """",
  IFERROR(
    INDEX(
      FILTER(
        '{INDEX} Tour Pricing History'!$A:$ZZ,
        '{INDEX} Tour Pricing History'!$4:$4 = ""Current Original Tour Cost""
      ),
      MATCH($A874, '{INDEX} Tour Pricing History'!$A:$A, "&amp;"0)
    ),
    """"
  )
)
"),"")</f>
        <v/>
      </c>
      <c r="M874" s="215" t="str">
        <f>IFERROR(__xludf.DUMMYFUNCTION("IF(
  $A874 = """",
  """",
  IFERROR(
    INDEX(
      FILTER(
        '{INDEX} Tour Pricing History'!$A:$ZZ,
        '{INDEX} Tour Pricing History'!$4:$4 = ""Current Discounted Tour Cost""
      ),
      MATCH($A874, '{INDEX} Tour Pricing History'!$A:$A"&amp;", 0)
    ),
    """"
  )
)
"),"")</f>
        <v/>
      </c>
      <c r="N874" s="214" t="str">
        <f>IFERROR(__xludf.DUMMYFUNCTION("IF(
  $A874 = """",
  """",
  IFERROR(
    INDEX(
      FILTER(
        '{INDEX} Tour Pricing History'!$A:$ZZ,
        '{INDEX} Tour Pricing History'!$4:$4 = ""Current Reservation Fee""
      ),
      MATCH($A874, '{INDEX} Tour Pricing History'!$A:$A, 0)
"&amp;"    ),
    """"
  )
)
"),"")</f>
        <v/>
      </c>
      <c r="O874" s="216"/>
    </row>
    <row r="875">
      <c r="A875" s="216"/>
      <c r="B875" s="223"/>
      <c r="C875" s="216"/>
      <c r="D875" s="224"/>
      <c r="E875" s="225"/>
      <c r="F875" s="216"/>
      <c r="G875" s="226"/>
      <c r="H875" s="227"/>
      <c r="I875" s="226"/>
      <c r="J875" s="226"/>
      <c r="K875" s="213"/>
      <c r="L875" s="214" t="str">
        <f>IFERROR(__xludf.DUMMYFUNCTION("IF(
  $A875 = """",
  """",
  IFERROR(
    INDEX(
      FILTER(
        '{INDEX} Tour Pricing History'!$A:$ZZ,
        '{INDEX} Tour Pricing History'!$4:$4 = ""Current Original Tour Cost""
      ),
      MATCH($A875, '{INDEX} Tour Pricing History'!$A:$A, "&amp;"0)
    ),
    """"
  )
)
"),"")</f>
        <v/>
      </c>
      <c r="M875" s="215" t="str">
        <f>IFERROR(__xludf.DUMMYFUNCTION("IF(
  $A875 = """",
  """",
  IFERROR(
    INDEX(
      FILTER(
        '{INDEX} Tour Pricing History'!$A:$ZZ,
        '{INDEX} Tour Pricing History'!$4:$4 = ""Current Discounted Tour Cost""
      ),
      MATCH($A875, '{INDEX} Tour Pricing History'!$A:$A"&amp;", 0)
    ),
    """"
  )
)
"),"")</f>
        <v/>
      </c>
      <c r="N875" s="214" t="str">
        <f>IFERROR(__xludf.DUMMYFUNCTION("IF(
  $A875 = """",
  """",
  IFERROR(
    INDEX(
      FILTER(
        '{INDEX} Tour Pricing History'!$A:$ZZ,
        '{INDEX} Tour Pricing History'!$4:$4 = ""Current Reservation Fee""
      ),
      MATCH($A875, '{INDEX} Tour Pricing History'!$A:$A, 0)
"&amp;"    ),
    """"
  )
)
"),"")</f>
        <v/>
      </c>
      <c r="O875" s="216"/>
    </row>
    <row r="876">
      <c r="A876" s="216"/>
      <c r="B876" s="223"/>
      <c r="C876" s="216"/>
      <c r="D876" s="224"/>
      <c r="E876" s="225"/>
      <c r="F876" s="216"/>
      <c r="G876" s="226"/>
      <c r="H876" s="227"/>
      <c r="I876" s="226"/>
      <c r="J876" s="226"/>
      <c r="K876" s="213"/>
      <c r="L876" s="214" t="str">
        <f>IFERROR(__xludf.DUMMYFUNCTION("IF(
  $A876 = """",
  """",
  IFERROR(
    INDEX(
      FILTER(
        '{INDEX} Tour Pricing History'!$A:$ZZ,
        '{INDEX} Tour Pricing History'!$4:$4 = ""Current Original Tour Cost""
      ),
      MATCH($A876, '{INDEX} Tour Pricing History'!$A:$A, "&amp;"0)
    ),
    """"
  )
)
"),"")</f>
        <v/>
      </c>
      <c r="M876" s="215" t="str">
        <f>IFERROR(__xludf.DUMMYFUNCTION("IF(
  $A876 = """",
  """",
  IFERROR(
    INDEX(
      FILTER(
        '{INDEX} Tour Pricing History'!$A:$ZZ,
        '{INDEX} Tour Pricing History'!$4:$4 = ""Current Discounted Tour Cost""
      ),
      MATCH($A876, '{INDEX} Tour Pricing History'!$A:$A"&amp;", 0)
    ),
    """"
  )
)
"),"")</f>
        <v/>
      </c>
      <c r="N876" s="214" t="str">
        <f>IFERROR(__xludf.DUMMYFUNCTION("IF(
  $A876 = """",
  """",
  IFERROR(
    INDEX(
      FILTER(
        '{INDEX} Tour Pricing History'!$A:$ZZ,
        '{INDEX} Tour Pricing History'!$4:$4 = ""Current Reservation Fee""
      ),
      MATCH($A876, '{INDEX} Tour Pricing History'!$A:$A, 0)
"&amp;"    ),
    """"
  )
)
"),"")</f>
        <v/>
      </c>
      <c r="O876" s="216"/>
    </row>
    <row r="877">
      <c r="A877" s="216"/>
      <c r="B877" s="223"/>
      <c r="C877" s="216"/>
      <c r="D877" s="224"/>
      <c r="E877" s="225"/>
      <c r="F877" s="216"/>
      <c r="G877" s="226"/>
      <c r="H877" s="227"/>
      <c r="I877" s="226"/>
      <c r="J877" s="226"/>
      <c r="K877" s="213"/>
      <c r="L877" s="214" t="str">
        <f>IFERROR(__xludf.DUMMYFUNCTION("IF(
  $A877 = """",
  """",
  IFERROR(
    INDEX(
      FILTER(
        '{INDEX} Tour Pricing History'!$A:$ZZ,
        '{INDEX} Tour Pricing History'!$4:$4 = ""Current Original Tour Cost""
      ),
      MATCH($A877, '{INDEX} Tour Pricing History'!$A:$A, "&amp;"0)
    ),
    """"
  )
)
"),"")</f>
        <v/>
      </c>
      <c r="M877" s="215" t="str">
        <f>IFERROR(__xludf.DUMMYFUNCTION("IF(
  $A877 = """",
  """",
  IFERROR(
    INDEX(
      FILTER(
        '{INDEX} Tour Pricing History'!$A:$ZZ,
        '{INDEX} Tour Pricing History'!$4:$4 = ""Current Discounted Tour Cost""
      ),
      MATCH($A877, '{INDEX} Tour Pricing History'!$A:$A"&amp;", 0)
    ),
    """"
  )
)
"),"")</f>
        <v/>
      </c>
      <c r="N877" s="214" t="str">
        <f>IFERROR(__xludf.DUMMYFUNCTION("IF(
  $A877 = """",
  """",
  IFERROR(
    INDEX(
      FILTER(
        '{INDEX} Tour Pricing History'!$A:$ZZ,
        '{INDEX} Tour Pricing History'!$4:$4 = ""Current Reservation Fee""
      ),
      MATCH($A877, '{INDEX} Tour Pricing History'!$A:$A, 0)
"&amp;"    ),
    """"
  )
)
"),"")</f>
        <v/>
      </c>
      <c r="O877" s="216"/>
    </row>
    <row r="878">
      <c r="A878" s="216"/>
      <c r="B878" s="223"/>
      <c r="C878" s="216"/>
      <c r="D878" s="224"/>
      <c r="E878" s="225"/>
      <c r="F878" s="216"/>
      <c r="G878" s="226"/>
      <c r="H878" s="227"/>
      <c r="I878" s="226"/>
      <c r="J878" s="226"/>
      <c r="K878" s="213"/>
      <c r="L878" s="214" t="str">
        <f>IFERROR(__xludf.DUMMYFUNCTION("IF(
  $A878 = """",
  """",
  IFERROR(
    INDEX(
      FILTER(
        '{INDEX} Tour Pricing History'!$A:$ZZ,
        '{INDEX} Tour Pricing History'!$4:$4 = ""Current Original Tour Cost""
      ),
      MATCH($A878, '{INDEX} Tour Pricing History'!$A:$A, "&amp;"0)
    ),
    """"
  )
)
"),"")</f>
        <v/>
      </c>
      <c r="M878" s="215" t="str">
        <f>IFERROR(__xludf.DUMMYFUNCTION("IF(
  $A878 = """",
  """",
  IFERROR(
    INDEX(
      FILTER(
        '{INDEX} Tour Pricing History'!$A:$ZZ,
        '{INDEX} Tour Pricing History'!$4:$4 = ""Current Discounted Tour Cost""
      ),
      MATCH($A878, '{INDEX} Tour Pricing History'!$A:$A"&amp;", 0)
    ),
    """"
  )
)
"),"")</f>
        <v/>
      </c>
      <c r="N878" s="214" t="str">
        <f>IFERROR(__xludf.DUMMYFUNCTION("IF(
  $A878 = """",
  """",
  IFERROR(
    INDEX(
      FILTER(
        '{INDEX} Tour Pricing History'!$A:$ZZ,
        '{INDEX} Tour Pricing History'!$4:$4 = ""Current Reservation Fee""
      ),
      MATCH($A878, '{INDEX} Tour Pricing History'!$A:$A, 0)
"&amp;"    ),
    """"
  )
)
"),"")</f>
        <v/>
      </c>
      <c r="O878" s="216"/>
    </row>
    <row r="879">
      <c r="A879" s="216"/>
      <c r="B879" s="223"/>
      <c r="C879" s="216"/>
      <c r="D879" s="224"/>
      <c r="E879" s="225"/>
      <c r="F879" s="216"/>
      <c r="G879" s="226"/>
      <c r="H879" s="227"/>
      <c r="I879" s="226"/>
      <c r="J879" s="226"/>
      <c r="K879" s="213"/>
      <c r="L879" s="214" t="str">
        <f>IFERROR(__xludf.DUMMYFUNCTION("IF(
  $A879 = """",
  """",
  IFERROR(
    INDEX(
      FILTER(
        '{INDEX} Tour Pricing History'!$A:$ZZ,
        '{INDEX} Tour Pricing History'!$4:$4 = ""Current Original Tour Cost""
      ),
      MATCH($A879, '{INDEX} Tour Pricing History'!$A:$A, "&amp;"0)
    ),
    """"
  )
)
"),"")</f>
        <v/>
      </c>
      <c r="M879" s="215" t="str">
        <f>IFERROR(__xludf.DUMMYFUNCTION("IF(
  $A879 = """",
  """",
  IFERROR(
    INDEX(
      FILTER(
        '{INDEX} Tour Pricing History'!$A:$ZZ,
        '{INDEX} Tour Pricing History'!$4:$4 = ""Current Discounted Tour Cost""
      ),
      MATCH($A879, '{INDEX} Tour Pricing History'!$A:$A"&amp;", 0)
    ),
    """"
  )
)
"),"")</f>
        <v/>
      </c>
      <c r="N879" s="214" t="str">
        <f>IFERROR(__xludf.DUMMYFUNCTION("IF(
  $A879 = """",
  """",
  IFERROR(
    INDEX(
      FILTER(
        '{INDEX} Tour Pricing History'!$A:$ZZ,
        '{INDEX} Tour Pricing History'!$4:$4 = ""Current Reservation Fee""
      ),
      MATCH($A879, '{INDEX} Tour Pricing History'!$A:$A, 0)
"&amp;"    ),
    """"
  )
)
"),"")</f>
        <v/>
      </c>
      <c r="O879" s="216"/>
    </row>
    <row r="880">
      <c r="A880" s="216"/>
      <c r="B880" s="223"/>
      <c r="C880" s="216"/>
      <c r="D880" s="224"/>
      <c r="E880" s="225"/>
      <c r="F880" s="216"/>
      <c r="G880" s="226"/>
      <c r="H880" s="227"/>
      <c r="I880" s="226"/>
      <c r="J880" s="226"/>
      <c r="K880" s="213"/>
      <c r="L880" s="214" t="str">
        <f>IFERROR(__xludf.DUMMYFUNCTION("IF(
  $A880 = """",
  """",
  IFERROR(
    INDEX(
      FILTER(
        '{INDEX} Tour Pricing History'!$A:$ZZ,
        '{INDEX} Tour Pricing History'!$4:$4 = ""Current Original Tour Cost""
      ),
      MATCH($A880, '{INDEX} Tour Pricing History'!$A:$A, "&amp;"0)
    ),
    """"
  )
)
"),"")</f>
        <v/>
      </c>
      <c r="M880" s="215" t="str">
        <f>IFERROR(__xludf.DUMMYFUNCTION("IF(
  $A880 = """",
  """",
  IFERROR(
    INDEX(
      FILTER(
        '{INDEX} Tour Pricing History'!$A:$ZZ,
        '{INDEX} Tour Pricing History'!$4:$4 = ""Current Discounted Tour Cost""
      ),
      MATCH($A880, '{INDEX} Tour Pricing History'!$A:$A"&amp;", 0)
    ),
    """"
  )
)
"),"")</f>
        <v/>
      </c>
      <c r="N880" s="214" t="str">
        <f>IFERROR(__xludf.DUMMYFUNCTION("IF(
  $A880 = """",
  """",
  IFERROR(
    INDEX(
      FILTER(
        '{INDEX} Tour Pricing History'!$A:$ZZ,
        '{INDEX} Tour Pricing History'!$4:$4 = ""Current Reservation Fee""
      ),
      MATCH($A880, '{INDEX} Tour Pricing History'!$A:$A, 0)
"&amp;"    ),
    """"
  )
)
"),"")</f>
        <v/>
      </c>
      <c r="O880" s="216"/>
    </row>
    <row r="881">
      <c r="A881" s="216"/>
      <c r="B881" s="223"/>
      <c r="C881" s="216"/>
      <c r="D881" s="224"/>
      <c r="E881" s="225"/>
      <c r="F881" s="216"/>
      <c r="G881" s="226"/>
      <c r="H881" s="227"/>
      <c r="I881" s="226"/>
      <c r="J881" s="226"/>
      <c r="K881" s="213"/>
      <c r="L881" s="214" t="str">
        <f>IFERROR(__xludf.DUMMYFUNCTION("IF(
  $A881 = """",
  """",
  IFERROR(
    INDEX(
      FILTER(
        '{INDEX} Tour Pricing History'!$A:$ZZ,
        '{INDEX} Tour Pricing History'!$4:$4 = ""Current Original Tour Cost""
      ),
      MATCH($A881, '{INDEX} Tour Pricing History'!$A:$A, "&amp;"0)
    ),
    """"
  )
)
"),"")</f>
        <v/>
      </c>
      <c r="M881" s="215" t="str">
        <f>IFERROR(__xludf.DUMMYFUNCTION("IF(
  $A881 = """",
  """",
  IFERROR(
    INDEX(
      FILTER(
        '{INDEX} Tour Pricing History'!$A:$ZZ,
        '{INDEX} Tour Pricing History'!$4:$4 = ""Current Discounted Tour Cost""
      ),
      MATCH($A881, '{INDEX} Tour Pricing History'!$A:$A"&amp;", 0)
    ),
    """"
  )
)
"),"")</f>
        <v/>
      </c>
      <c r="N881" s="214" t="str">
        <f>IFERROR(__xludf.DUMMYFUNCTION("IF(
  $A881 = """",
  """",
  IFERROR(
    INDEX(
      FILTER(
        '{INDEX} Tour Pricing History'!$A:$ZZ,
        '{INDEX} Tour Pricing History'!$4:$4 = ""Current Reservation Fee""
      ),
      MATCH($A881, '{INDEX} Tour Pricing History'!$A:$A, 0)
"&amp;"    ),
    """"
  )
)
"),"")</f>
        <v/>
      </c>
      <c r="O881" s="216"/>
    </row>
    <row r="882">
      <c r="A882" s="216"/>
      <c r="B882" s="223"/>
      <c r="C882" s="216"/>
      <c r="D882" s="224"/>
      <c r="E882" s="225"/>
      <c r="F882" s="216"/>
      <c r="G882" s="226"/>
      <c r="H882" s="227"/>
      <c r="I882" s="226"/>
      <c r="J882" s="226"/>
      <c r="K882" s="213"/>
      <c r="L882" s="214" t="str">
        <f>IFERROR(__xludf.DUMMYFUNCTION("IF(
  $A882 = """",
  """",
  IFERROR(
    INDEX(
      FILTER(
        '{INDEX} Tour Pricing History'!$A:$ZZ,
        '{INDEX} Tour Pricing History'!$4:$4 = ""Current Original Tour Cost""
      ),
      MATCH($A882, '{INDEX} Tour Pricing History'!$A:$A, "&amp;"0)
    ),
    """"
  )
)
"),"")</f>
        <v/>
      </c>
      <c r="M882" s="215" t="str">
        <f>IFERROR(__xludf.DUMMYFUNCTION("IF(
  $A882 = """",
  """",
  IFERROR(
    INDEX(
      FILTER(
        '{INDEX} Tour Pricing History'!$A:$ZZ,
        '{INDEX} Tour Pricing History'!$4:$4 = ""Current Discounted Tour Cost""
      ),
      MATCH($A882, '{INDEX} Tour Pricing History'!$A:$A"&amp;", 0)
    ),
    """"
  )
)
"),"")</f>
        <v/>
      </c>
      <c r="N882" s="214" t="str">
        <f>IFERROR(__xludf.DUMMYFUNCTION("IF(
  $A882 = """",
  """",
  IFERROR(
    INDEX(
      FILTER(
        '{INDEX} Tour Pricing History'!$A:$ZZ,
        '{INDEX} Tour Pricing History'!$4:$4 = ""Current Reservation Fee""
      ),
      MATCH($A882, '{INDEX} Tour Pricing History'!$A:$A, 0)
"&amp;"    ),
    """"
  )
)
"),"")</f>
        <v/>
      </c>
      <c r="O882" s="216"/>
    </row>
    <row r="883">
      <c r="A883" s="216"/>
      <c r="B883" s="223"/>
      <c r="C883" s="216"/>
      <c r="D883" s="224"/>
      <c r="E883" s="225"/>
      <c r="F883" s="216"/>
      <c r="G883" s="226"/>
      <c r="H883" s="227"/>
      <c r="I883" s="226"/>
      <c r="J883" s="226"/>
      <c r="K883" s="213"/>
      <c r="L883" s="214" t="str">
        <f>IFERROR(__xludf.DUMMYFUNCTION("IF(
  $A883 = """",
  """",
  IFERROR(
    INDEX(
      FILTER(
        '{INDEX} Tour Pricing History'!$A:$ZZ,
        '{INDEX} Tour Pricing History'!$4:$4 = ""Current Original Tour Cost""
      ),
      MATCH($A883, '{INDEX} Tour Pricing History'!$A:$A, "&amp;"0)
    ),
    """"
  )
)
"),"")</f>
        <v/>
      </c>
      <c r="M883" s="215" t="str">
        <f>IFERROR(__xludf.DUMMYFUNCTION("IF(
  $A883 = """",
  """",
  IFERROR(
    INDEX(
      FILTER(
        '{INDEX} Tour Pricing History'!$A:$ZZ,
        '{INDEX} Tour Pricing History'!$4:$4 = ""Current Discounted Tour Cost""
      ),
      MATCH($A883, '{INDEX} Tour Pricing History'!$A:$A"&amp;", 0)
    ),
    """"
  )
)
"),"")</f>
        <v/>
      </c>
      <c r="N883" s="214" t="str">
        <f>IFERROR(__xludf.DUMMYFUNCTION("IF(
  $A883 = """",
  """",
  IFERROR(
    INDEX(
      FILTER(
        '{INDEX} Tour Pricing History'!$A:$ZZ,
        '{INDEX} Tour Pricing History'!$4:$4 = ""Current Reservation Fee""
      ),
      MATCH($A883, '{INDEX} Tour Pricing History'!$A:$A, 0)
"&amp;"    ),
    """"
  )
)
"),"")</f>
        <v/>
      </c>
      <c r="O883" s="216"/>
    </row>
    <row r="884">
      <c r="A884" s="216"/>
      <c r="B884" s="223"/>
      <c r="C884" s="216"/>
      <c r="D884" s="224"/>
      <c r="E884" s="225"/>
      <c r="F884" s="216"/>
      <c r="G884" s="226"/>
      <c r="H884" s="227"/>
      <c r="I884" s="226"/>
      <c r="J884" s="226"/>
      <c r="K884" s="213"/>
      <c r="L884" s="214" t="str">
        <f>IFERROR(__xludf.DUMMYFUNCTION("IF(
  $A884 = """",
  """",
  IFERROR(
    INDEX(
      FILTER(
        '{INDEX} Tour Pricing History'!$A:$ZZ,
        '{INDEX} Tour Pricing History'!$4:$4 = ""Current Original Tour Cost""
      ),
      MATCH($A884, '{INDEX} Tour Pricing History'!$A:$A, "&amp;"0)
    ),
    """"
  )
)
"),"")</f>
        <v/>
      </c>
      <c r="M884" s="215" t="str">
        <f>IFERROR(__xludf.DUMMYFUNCTION("IF(
  $A884 = """",
  """",
  IFERROR(
    INDEX(
      FILTER(
        '{INDEX} Tour Pricing History'!$A:$ZZ,
        '{INDEX} Tour Pricing History'!$4:$4 = ""Current Discounted Tour Cost""
      ),
      MATCH($A884, '{INDEX} Tour Pricing History'!$A:$A"&amp;", 0)
    ),
    """"
  )
)
"),"")</f>
        <v/>
      </c>
      <c r="N884" s="214" t="str">
        <f>IFERROR(__xludf.DUMMYFUNCTION("IF(
  $A884 = """",
  """",
  IFERROR(
    INDEX(
      FILTER(
        '{INDEX} Tour Pricing History'!$A:$ZZ,
        '{INDEX} Tour Pricing History'!$4:$4 = ""Current Reservation Fee""
      ),
      MATCH($A884, '{INDEX} Tour Pricing History'!$A:$A, 0)
"&amp;"    ),
    """"
  )
)
"),"")</f>
        <v/>
      </c>
      <c r="O884" s="216"/>
    </row>
    <row r="885">
      <c r="A885" s="216"/>
      <c r="B885" s="223"/>
      <c r="C885" s="216"/>
      <c r="D885" s="224"/>
      <c r="E885" s="225"/>
      <c r="F885" s="216"/>
      <c r="G885" s="226"/>
      <c r="H885" s="227"/>
      <c r="I885" s="226"/>
      <c r="J885" s="226"/>
      <c r="K885" s="213"/>
      <c r="L885" s="214" t="str">
        <f>IFERROR(__xludf.DUMMYFUNCTION("IF(
  $A885 = """",
  """",
  IFERROR(
    INDEX(
      FILTER(
        '{INDEX} Tour Pricing History'!$A:$ZZ,
        '{INDEX} Tour Pricing History'!$4:$4 = ""Current Original Tour Cost""
      ),
      MATCH($A885, '{INDEX} Tour Pricing History'!$A:$A, "&amp;"0)
    ),
    """"
  )
)
"),"")</f>
        <v/>
      </c>
      <c r="M885" s="215" t="str">
        <f>IFERROR(__xludf.DUMMYFUNCTION("IF(
  $A885 = """",
  """",
  IFERROR(
    INDEX(
      FILTER(
        '{INDEX} Tour Pricing History'!$A:$ZZ,
        '{INDEX} Tour Pricing History'!$4:$4 = ""Current Discounted Tour Cost""
      ),
      MATCH($A885, '{INDEX} Tour Pricing History'!$A:$A"&amp;", 0)
    ),
    """"
  )
)
"),"")</f>
        <v/>
      </c>
      <c r="N885" s="214" t="str">
        <f>IFERROR(__xludf.DUMMYFUNCTION("IF(
  $A885 = """",
  """",
  IFERROR(
    INDEX(
      FILTER(
        '{INDEX} Tour Pricing History'!$A:$ZZ,
        '{INDEX} Tour Pricing History'!$4:$4 = ""Current Reservation Fee""
      ),
      MATCH($A885, '{INDEX} Tour Pricing History'!$A:$A, 0)
"&amp;"    ),
    """"
  )
)
"),"")</f>
        <v/>
      </c>
      <c r="O885" s="216"/>
    </row>
    <row r="886">
      <c r="A886" s="216"/>
      <c r="B886" s="223"/>
      <c r="C886" s="216"/>
      <c r="D886" s="224"/>
      <c r="E886" s="225"/>
      <c r="F886" s="216"/>
      <c r="G886" s="226"/>
      <c r="H886" s="227"/>
      <c r="I886" s="226"/>
      <c r="J886" s="226"/>
      <c r="K886" s="213"/>
      <c r="L886" s="214" t="str">
        <f>IFERROR(__xludf.DUMMYFUNCTION("IF(
  $A886 = """",
  """",
  IFERROR(
    INDEX(
      FILTER(
        '{INDEX} Tour Pricing History'!$A:$ZZ,
        '{INDEX} Tour Pricing History'!$4:$4 = ""Current Original Tour Cost""
      ),
      MATCH($A886, '{INDEX} Tour Pricing History'!$A:$A, "&amp;"0)
    ),
    """"
  )
)
"),"")</f>
        <v/>
      </c>
      <c r="M886" s="215" t="str">
        <f>IFERROR(__xludf.DUMMYFUNCTION("IF(
  $A886 = """",
  """",
  IFERROR(
    INDEX(
      FILTER(
        '{INDEX} Tour Pricing History'!$A:$ZZ,
        '{INDEX} Tour Pricing History'!$4:$4 = ""Current Discounted Tour Cost""
      ),
      MATCH($A886, '{INDEX} Tour Pricing History'!$A:$A"&amp;", 0)
    ),
    """"
  )
)
"),"")</f>
        <v/>
      </c>
      <c r="N886" s="214" t="str">
        <f>IFERROR(__xludf.DUMMYFUNCTION("IF(
  $A886 = """",
  """",
  IFERROR(
    INDEX(
      FILTER(
        '{INDEX} Tour Pricing History'!$A:$ZZ,
        '{INDEX} Tour Pricing History'!$4:$4 = ""Current Reservation Fee""
      ),
      MATCH($A886, '{INDEX} Tour Pricing History'!$A:$A, 0)
"&amp;"    ),
    """"
  )
)
"),"")</f>
        <v/>
      </c>
      <c r="O886" s="216"/>
    </row>
    <row r="887">
      <c r="A887" s="216"/>
      <c r="B887" s="223"/>
      <c r="C887" s="216"/>
      <c r="D887" s="224"/>
      <c r="E887" s="225"/>
      <c r="F887" s="216"/>
      <c r="G887" s="226"/>
      <c r="H887" s="227"/>
      <c r="I887" s="226"/>
      <c r="J887" s="226"/>
      <c r="K887" s="213"/>
      <c r="L887" s="214" t="str">
        <f>IFERROR(__xludf.DUMMYFUNCTION("IF(
  $A887 = """",
  """",
  IFERROR(
    INDEX(
      FILTER(
        '{INDEX} Tour Pricing History'!$A:$ZZ,
        '{INDEX} Tour Pricing History'!$4:$4 = ""Current Original Tour Cost""
      ),
      MATCH($A887, '{INDEX} Tour Pricing History'!$A:$A, "&amp;"0)
    ),
    """"
  )
)
"),"")</f>
        <v/>
      </c>
      <c r="M887" s="215" t="str">
        <f>IFERROR(__xludf.DUMMYFUNCTION("IF(
  $A887 = """",
  """",
  IFERROR(
    INDEX(
      FILTER(
        '{INDEX} Tour Pricing History'!$A:$ZZ,
        '{INDEX} Tour Pricing History'!$4:$4 = ""Current Discounted Tour Cost""
      ),
      MATCH($A887, '{INDEX} Tour Pricing History'!$A:$A"&amp;", 0)
    ),
    """"
  )
)
"),"")</f>
        <v/>
      </c>
      <c r="N887" s="214" t="str">
        <f>IFERROR(__xludf.DUMMYFUNCTION("IF(
  $A887 = """",
  """",
  IFERROR(
    INDEX(
      FILTER(
        '{INDEX} Tour Pricing History'!$A:$ZZ,
        '{INDEX} Tour Pricing History'!$4:$4 = ""Current Reservation Fee""
      ),
      MATCH($A887, '{INDEX} Tour Pricing History'!$A:$A, 0)
"&amp;"    ),
    """"
  )
)
"),"")</f>
        <v/>
      </c>
      <c r="O887" s="216"/>
    </row>
    <row r="888">
      <c r="A888" s="216"/>
      <c r="B888" s="223"/>
      <c r="C888" s="216"/>
      <c r="D888" s="224"/>
      <c r="E888" s="225"/>
      <c r="F888" s="216"/>
      <c r="G888" s="226"/>
      <c r="H888" s="227"/>
      <c r="I888" s="226"/>
      <c r="J888" s="226"/>
      <c r="K888" s="213"/>
      <c r="L888" s="214" t="str">
        <f>IFERROR(__xludf.DUMMYFUNCTION("IF(
  $A888 = """",
  """",
  IFERROR(
    INDEX(
      FILTER(
        '{INDEX} Tour Pricing History'!$A:$ZZ,
        '{INDEX} Tour Pricing History'!$4:$4 = ""Current Original Tour Cost""
      ),
      MATCH($A888, '{INDEX} Tour Pricing History'!$A:$A, "&amp;"0)
    ),
    """"
  )
)
"),"")</f>
        <v/>
      </c>
      <c r="M888" s="215" t="str">
        <f>IFERROR(__xludf.DUMMYFUNCTION("IF(
  $A888 = """",
  """",
  IFERROR(
    INDEX(
      FILTER(
        '{INDEX} Tour Pricing History'!$A:$ZZ,
        '{INDEX} Tour Pricing History'!$4:$4 = ""Current Discounted Tour Cost""
      ),
      MATCH($A888, '{INDEX} Tour Pricing History'!$A:$A"&amp;", 0)
    ),
    """"
  )
)
"),"")</f>
        <v/>
      </c>
      <c r="N888" s="214" t="str">
        <f>IFERROR(__xludf.DUMMYFUNCTION("IF(
  $A888 = """",
  """",
  IFERROR(
    INDEX(
      FILTER(
        '{INDEX} Tour Pricing History'!$A:$ZZ,
        '{INDEX} Tour Pricing History'!$4:$4 = ""Current Reservation Fee""
      ),
      MATCH($A888, '{INDEX} Tour Pricing History'!$A:$A, 0)
"&amp;"    ),
    """"
  )
)
"),"")</f>
        <v/>
      </c>
      <c r="O888" s="216"/>
    </row>
    <row r="889">
      <c r="A889" s="216"/>
      <c r="B889" s="223"/>
      <c r="C889" s="216"/>
      <c r="D889" s="224"/>
      <c r="E889" s="225"/>
      <c r="F889" s="216"/>
      <c r="G889" s="226"/>
      <c r="H889" s="227"/>
      <c r="I889" s="226"/>
      <c r="J889" s="226"/>
      <c r="K889" s="213"/>
      <c r="L889" s="214" t="str">
        <f>IFERROR(__xludf.DUMMYFUNCTION("IF(
  $A889 = """",
  """",
  IFERROR(
    INDEX(
      FILTER(
        '{INDEX} Tour Pricing History'!$A:$ZZ,
        '{INDEX} Tour Pricing History'!$4:$4 = ""Current Original Tour Cost""
      ),
      MATCH($A889, '{INDEX} Tour Pricing History'!$A:$A, "&amp;"0)
    ),
    """"
  )
)
"),"")</f>
        <v/>
      </c>
      <c r="M889" s="215" t="str">
        <f>IFERROR(__xludf.DUMMYFUNCTION("IF(
  $A889 = """",
  """",
  IFERROR(
    INDEX(
      FILTER(
        '{INDEX} Tour Pricing History'!$A:$ZZ,
        '{INDEX} Tour Pricing History'!$4:$4 = ""Current Discounted Tour Cost""
      ),
      MATCH($A889, '{INDEX} Tour Pricing History'!$A:$A"&amp;", 0)
    ),
    """"
  )
)
"),"")</f>
        <v/>
      </c>
      <c r="N889" s="214" t="str">
        <f>IFERROR(__xludf.DUMMYFUNCTION("IF(
  $A889 = """",
  """",
  IFERROR(
    INDEX(
      FILTER(
        '{INDEX} Tour Pricing History'!$A:$ZZ,
        '{INDEX} Tour Pricing History'!$4:$4 = ""Current Reservation Fee""
      ),
      MATCH($A889, '{INDEX} Tour Pricing History'!$A:$A, 0)
"&amp;"    ),
    """"
  )
)
"),"")</f>
        <v/>
      </c>
      <c r="O889" s="216"/>
    </row>
    <row r="890">
      <c r="A890" s="216"/>
      <c r="B890" s="223"/>
      <c r="C890" s="216"/>
      <c r="D890" s="224"/>
      <c r="E890" s="225"/>
      <c r="F890" s="216"/>
      <c r="G890" s="226"/>
      <c r="H890" s="227"/>
      <c r="I890" s="226"/>
      <c r="J890" s="226"/>
      <c r="K890" s="213"/>
      <c r="L890" s="214" t="str">
        <f>IFERROR(__xludf.DUMMYFUNCTION("IF(
  $A890 = """",
  """",
  IFERROR(
    INDEX(
      FILTER(
        '{INDEX} Tour Pricing History'!$A:$ZZ,
        '{INDEX} Tour Pricing History'!$4:$4 = ""Current Original Tour Cost""
      ),
      MATCH($A890, '{INDEX} Tour Pricing History'!$A:$A, "&amp;"0)
    ),
    """"
  )
)
"),"")</f>
        <v/>
      </c>
      <c r="M890" s="215" t="str">
        <f>IFERROR(__xludf.DUMMYFUNCTION("IF(
  $A890 = """",
  """",
  IFERROR(
    INDEX(
      FILTER(
        '{INDEX} Tour Pricing History'!$A:$ZZ,
        '{INDEX} Tour Pricing History'!$4:$4 = ""Current Discounted Tour Cost""
      ),
      MATCH($A890, '{INDEX} Tour Pricing History'!$A:$A"&amp;", 0)
    ),
    """"
  )
)
"),"")</f>
        <v/>
      </c>
      <c r="N890" s="214" t="str">
        <f>IFERROR(__xludf.DUMMYFUNCTION("IF(
  $A890 = """",
  """",
  IFERROR(
    INDEX(
      FILTER(
        '{INDEX} Tour Pricing History'!$A:$ZZ,
        '{INDEX} Tour Pricing History'!$4:$4 = ""Current Reservation Fee""
      ),
      MATCH($A890, '{INDEX} Tour Pricing History'!$A:$A, 0)
"&amp;"    ),
    """"
  )
)
"),"")</f>
        <v/>
      </c>
      <c r="O890" s="216"/>
    </row>
    <row r="891">
      <c r="A891" s="216"/>
      <c r="B891" s="223"/>
      <c r="C891" s="216"/>
      <c r="D891" s="224"/>
      <c r="E891" s="225"/>
      <c r="F891" s="216"/>
      <c r="G891" s="226"/>
      <c r="H891" s="227"/>
      <c r="I891" s="226"/>
      <c r="J891" s="226"/>
      <c r="K891" s="213"/>
      <c r="L891" s="214" t="str">
        <f>IFERROR(__xludf.DUMMYFUNCTION("IF(
  $A891 = """",
  """",
  IFERROR(
    INDEX(
      FILTER(
        '{INDEX} Tour Pricing History'!$A:$ZZ,
        '{INDEX} Tour Pricing History'!$4:$4 = ""Current Original Tour Cost""
      ),
      MATCH($A891, '{INDEX} Tour Pricing History'!$A:$A, "&amp;"0)
    ),
    """"
  )
)
"),"")</f>
        <v/>
      </c>
      <c r="M891" s="215" t="str">
        <f>IFERROR(__xludf.DUMMYFUNCTION("IF(
  $A891 = """",
  """",
  IFERROR(
    INDEX(
      FILTER(
        '{INDEX} Tour Pricing History'!$A:$ZZ,
        '{INDEX} Tour Pricing History'!$4:$4 = ""Current Discounted Tour Cost""
      ),
      MATCH($A891, '{INDEX} Tour Pricing History'!$A:$A"&amp;", 0)
    ),
    """"
  )
)
"),"")</f>
        <v/>
      </c>
      <c r="N891" s="214" t="str">
        <f>IFERROR(__xludf.DUMMYFUNCTION("IF(
  $A891 = """",
  """",
  IFERROR(
    INDEX(
      FILTER(
        '{INDEX} Tour Pricing History'!$A:$ZZ,
        '{INDEX} Tour Pricing History'!$4:$4 = ""Current Reservation Fee""
      ),
      MATCH($A891, '{INDEX} Tour Pricing History'!$A:$A, 0)
"&amp;"    ),
    """"
  )
)
"),"")</f>
        <v/>
      </c>
      <c r="O891" s="216"/>
    </row>
    <row r="892">
      <c r="A892" s="216"/>
      <c r="B892" s="223"/>
      <c r="C892" s="216"/>
      <c r="D892" s="224"/>
      <c r="E892" s="225"/>
      <c r="F892" s="216"/>
      <c r="G892" s="226"/>
      <c r="H892" s="227"/>
      <c r="I892" s="226"/>
      <c r="J892" s="226"/>
      <c r="K892" s="213"/>
      <c r="L892" s="214" t="str">
        <f>IFERROR(__xludf.DUMMYFUNCTION("IF(
  $A892 = """",
  """",
  IFERROR(
    INDEX(
      FILTER(
        '{INDEX} Tour Pricing History'!$A:$ZZ,
        '{INDEX} Tour Pricing History'!$4:$4 = ""Current Original Tour Cost""
      ),
      MATCH($A892, '{INDEX} Tour Pricing History'!$A:$A, "&amp;"0)
    ),
    """"
  )
)
"),"")</f>
        <v/>
      </c>
      <c r="M892" s="215" t="str">
        <f>IFERROR(__xludf.DUMMYFUNCTION("IF(
  $A892 = """",
  """",
  IFERROR(
    INDEX(
      FILTER(
        '{INDEX} Tour Pricing History'!$A:$ZZ,
        '{INDEX} Tour Pricing History'!$4:$4 = ""Current Discounted Tour Cost""
      ),
      MATCH($A892, '{INDEX} Tour Pricing History'!$A:$A"&amp;", 0)
    ),
    """"
  )
)
"),"")</f>
        <v/>
      </c>
      <c r="N892" s="214" t="str">
        <f>IFERROR(__xludf.DUMMYFUNCTION("IF(
  $A892 = """",
  """",
  IFERROR(
    INDEX(
      FILTER(
        '{INDEX} Tour Pricing History'!$A:$ZZ,
        '{INDEX} Tour Pricing History'!$4:$4 = ""Current Reservation Fee""
      ),
      MATCH($A892, '{INDEX} Tour Pricing History'!$A:$A, 0)
"&amp;"    ),
    """"
  )
)
"),"")</f>
        <v/>
      </c>
      <c r="O892" s="216"/>
    </row>
    <row r="893">
      <c r="A893" s="216"/>
      <c r="B893" s="223"/>
      <c r="C893" s="216"/>
      <c r="D893" s="224"/>
      <c r="E893" s="225"/>
      <c r="F893" s="216"/>
      <c r="G893" s="226"/>
      <c r="H893" s="227"/>
      <c r="I893" s="226"/>
      <c r="J893" s="226"/>
      <c r="K893" s="213"/>
      <c r="L893" s="214" t="str">
        <f>IFERROR(__xludf.DUMMYFUNCTION("IF(
  $A893 = """",
  """",
  IFERROR(
    INDEX(
      FILTER(
        '{INDEX} Tour Pricing History'!$A:$ZZ,
        '{INDEX} Tour Pricing History'!$4:$4 = ""Current Original Tour Cost""
      ),
      MATCH($A893, '{INDEX} Tour Pricing History'!$A:$A, "&amp;"0)
    ),
    """"
  )
)
"),"")</f>
        <v/>
      </c>
      <c r="M893" s="215" t="str">
        <f>IFERROR(__xludf.DUMMYFUNCTION("IF(
  $A893 = """",
  """",
  IFERROR(
    INDEX(
      FILTER(
        '{INDEX} Tour Pricing History'!$A:$ZZ,
        '{INDEX} Tour Pricing History'!$4:$4 = ""Current Discounted Tour Cost""
      ),
      MATCH($A893, '{INDEX} Tour Pricing History'!$A:$A"&amp;", 0)
    ),
    """"
  )
)
"),"")</f>
        <v/>
      </c>
      <c r="N893" s="214" t="str">
        <f>IFERROR(__xludf.DUMMYFUNCTION("IF(
  $A893 = """",
  """",
  IFERROR(
    INDEX(
      FILTER(
        '{INDEX} Tour Pricing History'!$A:$ZZ,
        '{INDEX} Tour Pricing History'!$4:$4 = ""Current Reservation Fee""
      ),
      MATCH($A893, '{INDEX} Tour Pricing History'!$A:$A, 0)
"&amp;"    ),
    """"
  )
)
"),"")</f>
        <v/>
      </c>
      <c r="O893" s="216"/>
    </row>
    <row r="894">
      <c r="A894" s="216"/>
      <c r="B894" s="223"/>
      <c r="C894" s="216"/>
      <c r="D894" s="224"/>
      <c r="E894" s="225"/>
      <c r="F894" s="216"/>
      <c r="G894" s="226"/>
      <c r="H894" s="227"/>
      <c r="I894" s="226"/>
      <c r="J894" s="226"/>
      <c r="K894" s="213"/>
      <c r="L894" s="214" t="str">
        <f>IFERROR(__xludf.DUMMYFUNCTION("IF(
  $A894 = """",
  """",
  IFERROR(
    INDEX(
      FILTER(
        '{INDEX} Tour Pricing History'!$A:$ZZ,
        '{INDEX} Tour Pricing History'!$4:$4 = ""Current Original Tour Cost""
      ),
      MATCH($A894, '{INDEX} Tour Pricing History'!$A:$A, "&amp;"0)
    ),
    """"
  )
)
"),"")</f>
        <v/>
      </c>
      <c r="M894" s="215" t="str">
        <f>IFERROR(__xludf.DUMMYFUNCTION("IF(
  $A894 = """",
  """",
  IFERROR(
    INDEX(
      FILTER(
        '{INDEX} Tour Pricing History'!$A:$ZZ,
        '{INDEX} Tour Pricing History'!$4:$4 = ""Current Discounted Tour Cost""
      ),
      MATCH($A894, '{INDEX} Tour Pricing History'!$A:$A"&amp;", 0)
    ),
    """"
  )
)
"),"")</f>
        <v/>
      </c>
      <c r="N894" s="214" t="str">
        <f>IFERROR(__xludf.DUMMYFUNCTION("IF(
  $A894 = """",
  """",
  IFERROR(
    INDEX(
      FILTER(
        '{INDEX} Tour Pricing History'!$A:$ZZ,
        '{INDEX} Tour Pricing History'!$4:$4 = ""Current Reservation Fee""
      ),
      MATCH($A894, '{INDEX} Tour Pricing History'!$A:$A, 0)
"&amp;"    ),
    """"
  )
)
"),"")</f>
        <v/>
      </c>
      <c r="O894" s="216"/>
    </row>
    <row r="895">
      <c r="A895" s="216"/>
      <c r="B895" s="223"/>
      <c r="C895" s="216"/>
      <c r="D895" s="224"/>
      <c r="E895" s="225"/>
      <c r="F895" s="216"/>
      <c r="G895" s="226"/>
      <c r="H895" s="227"/>
      <c r="I895" s="226"/>
      <c r="J895" s="226"/>
      <c r="K895" s="213"/>
      <c r="L895" s="214" t="str">
        <f>IFERROR(__xludf.DUMMYFUNCTION("IF(
  $A895 = """",
  """",
  IFERROR(
    INDEX(
      FILTER(
        '{INDEX} Tour Pricing History'!$A:$ZZ,
        '{INDEX} Tour Pricing History'!$4:$4 = ""Current Original Tour Cost""
      ),
      MATCH($A895, '{INDEX} Tour Pricing History'!$A:$A, "&amp;"0)
    ),
    """"
  )
)
"),"")</f>
        <v/>
      </c>
      <c r="M895" s="215" t="str">
        <f>IFERROR(__xludf.DUMMYFUNCTION("IF(
  $A895 = """",
  """",
  IFERROR(
    INDEX(
      FILTER(
        '{INDEX} Tour Pricing History'!$A:$ZZ,
        '{INDEX} Tour Pricing History'!$4:$4 = ""Current Discounted Tour Cost""
      ),
      MATCH($A895, '{INDEX} Tour Pricing History'!$A:$A"&amp;", 0)
    ),
    """"
  )
)
"),"")</f>
        <v/>
      </c>
      <c r="N895" s="214" t="str">
        <f>IFERROR(__xludf.DUMMYFUNCTION("IF(
  $A895 = """",
  """",
  IFERROR(
    INDEX(
      FILTER(
        '{INDEX} Tour Pricing History'!$A:$ZZ,
        '{INDEX} Tour Pricing History'!$4:$4 = ""Current Reservation Fee""
      ),
      MATCH($A895, '{INDEX} Tour Pricing History'!$A:$A, 0)
"&amp;"    ),
    """"
  )
)
"),"")</f>
        <v/>
      </c>
      <c r="O895" s="216"/>
    </row>
    <row r="896">
      <c r="A896" s="216"/>
      <c r="B896" s="223"/>
      <c r="C896" s="216"/>
      <c r="D896" s="224"/>
      <c r="E896" s="225"/>
      <c r="F896" s="216"/>
      <c r="G896" s="226"/>
      <c r="H896" s="227"/>
      <c r="I896" s="226"/>
      <c r="J896" s="226"/>
      <c r="K896" s="213"/>
      <c r="L896" s="214" t="str">
        <f>IFERROR(__xludf.DUMMYFUNCTION("IF(
  $A896 = """",
  """",
  IFERROR(
    INDEX(
      FILTER(
        '{INDEX} Tour Pricing History'!$A:$ZZ,
        '{INDEX} Tour Pricing History'!$4:$4 = ""Current Original Tour Cost""
      ),
      MATCH($A896, '{INDEX} Tour Pricing History'!$A:$A, "&amp;"0)
    ),
    """"
  )
)
"),"")</f>
        <v/>
      </c>
      <c r="M896" s="215" t="str">
        <f>IFERROR(__xludf.DUMMYFUNCTION("IF(
  $A896 = """",
  """",
  IFERROR(
    INDEX(
      FILTER(
        '{INDEX} Tour Pricing History'!$A:$ZZ,
        '{INDEX} Tour Pricing History'!$4:$4 = ""Current Discounted Tour Cost""
      ),
      MATCH($A896, '{INDEX} Tour Pricing History'!$A:$A"&amp;", 0)
    ),
    """"
  )
)
"),"")</f>
        <v/>
      </c>
      <c r="N896" s="214" t="str">
        <f>IFERROR(__xludf.DUMMYFUNCTION("IF(
  $A896 = """",
  """",
  IFERROR(
    INDEX(
      FILTER(
        '{INDEX} Tour Pricing History'!$A:$ZZ,
        '{INDEX} Tour Pricing History'!$4:$4 = ""Current Reservation Fee""
      ),
      MATCH($A896, '{INDEX} Tour Pricing History'!$A:$A, 0)
"&amp;"    ),
    """"
  )
)
"),"")</f>
        <v/>
      </c>
      <c r="O896" s="216"/>
    </row>
    <row r="897">
      <c r="A897" s="216"/>
      <c r="B897" s="223"/>
      <c r="C897" s="216"/>
      <c r="D897" s="224"/>
      <c r="E897" s="225"/>
      <c r="F897" s="216"/>
      <c r="G897" s="226"/>
      <c r="H897" s="227"/>
      <c r="I897" s="226"/>
      <c r="J897" s="226"/>
      <c r="K897" s="213"/>
      <c r="L897" s="214" t="str">
        <f>IFERROR(__xludf.DUMMYFUNCTION("IF(
  $A897 = """",
  """",
  IFERROR(
    INDEX(
      FILTER(
        '{INDEX} Tour Pricing History'!$A:$ZZ,
        '{INDEX} Tour Pricing History'!$4:$4 = ""Current Original Tour Cost""
      ),
      MATCH($A897, '{INDEX} Tour Pricing History'!$A:$A, "&amp;"0)
    ),
    """"
  )
)
"),"")</f>
        <v/>
      </c>
      <c r="M897" s="215" t="str">
        <f>IFERROR(__xludf.DUMMYFUNCTION("IF(
  $A897 = """",
  """",
  IFERROR(
    INDEX(
      FILTER(
        '{INDEX} Tour Pricing History'!$A:$ZZ,
        '{INDEX} Tour Pricing History'!$4:$4 = ""Current Discounted Tour Cost""
      ),
      MATCH($A897, '{INDEX} Tour Pricing History'!$A:$A"&amp;", 0)
    ),
    """"
  )
)
"),"")</f>
        <v/>
      </c>
      <c r="N897" s="214" t="str">
        <f>IFERROR(__xludf.DUMMYFUNCTION("IF(
  $A897 = """",
  """",
  IFERROR(
    INDEX(
      FILTER(
        '{INDEX} Tour Pricing History'!$A:$ZZ,
        '{INDEX} Tour Pricing History'!$4:$4 = ""Current Reservation Fee""
      ),
      MATCH($A897, '{INDEX} Tour Pricing History'!$A:$A, 0)
"&amp;"    ),
    """"
  )
)
"),"")</f>
        <v/>
      </c>
      <c r="O897" s="216"/>
    </row>
    <row r="898">
      <c r="A898" s="216"/>
      <c r="B898" s="223"/>
      <c r="C898" s="216"/>
      <c r="D898" s="224"/>
      <c r="E898" s="225"/>
      <c r="F898" s="216"/>
      <c r="G898" s="226"/>
      <c r="H898" s="227"/>
      <c r="I898" s="226"/>
      <c r="J898" s="226"/>
      <c r="K898" s="213"/>
      <c r="L898" s="214" t="str">
        <f>IFERROR(__xludf.DUMMYFUNCTION("IF(
  $A898 = """",
  """",
  IFERROR(
    INDEX(
      FILTER(
        '{INDEX} Tour Pricing History'!$A:$ZZ,
        '{INDEX} Tour Pricing History'!$4:$4 = ""Current Original Tour Cost""
      ),
      MATCH($A898, '{INDEX} Tour Pricing History'!$A:$A, "&amp;"0)
    ),
    """"
  )
)
"),"")</f>
        <v/>
      </c>
      <c r="M898" s="215" t="str">
        <f>IFERROR(__xludf.DUMMYFUNCTION("IF(
  $A898 = """",
  """",
  IFERROR(
    INDEX(
      FILTER(
        '{INDEX} Tour Pricing History'!$A:$ZZ,
        '{INDEX} Tour Pricing History'!$4:$4 = ""Current Discounted Tour Cost""
      ),
      MATCH($A898, '{INDEX} Tour Pricing History'!$A:$A"&amp;", 0)
    ),
    """"
  )
)
"),"")</f>
        <v/>
      </c>
      <c r="N898" s="214" t="str">
        <f>IFERROR(__xludf.DUMMYFUNCTION("IF(
  $A898 = """",
  """",
  IFERROR(
    INDEX(
      FILTER(
        '{INDEX} Tour Pricing History'!$A:$ZZ,
        '{INDEX} Tour Pricing History'!$4:$4 = ""Current Reservation Fee""
      ),
      MATCH($A898, '{INDEX} Tour Pricing History'!$A:$A, 0)
"&amp;"    ),
    """"
  )
)
"),"")</f>
        <v/>
      </c>
      <c r="O898" s="216"/>
    </row>
    <row r="899">
      <c r="A899" s="216"/>
      <c r="B899" s="223"/>
      <c r="C899" s="216"/>
      <c r="D899" s="224"/>
      <c r="E899" s="225"/>
      <c r="F899" s="216"/>
      <c r="G899" s="226"/>
      <c r="H899" s="227"/>
      <c r="I899" s="226"/>
      <c r="J899" s="226"/>
      <c r="K899" s="213"/>
      <c r="L899" s="214" t="str">
        <f>IFERROR(__xludf.DUMMYFUNCTION("IF(
  $A899 = """",
  """",
  IFERROR(
    INDEX(
      FILTER(
        '{INDEX} Tour Pricing History'!$A:$ZZ,
        '{INDEX} Tour Pricing History'!$4:$4 = ""Current Original Tour Cost""
      ),
      MATCH($A899, '{INDEX} Tour Pricing History'!$A:$A, "&amp;"0)
    ),
    """"
  )
)
"),"")</f>
        <v/>
      </c>
      <c r="M899" s="215" t="str">
        <f>IFERROR(__xludf.DUMMYFUNCTION("IF(
  $A899 = """",
  """",
  IFERROR(
    INDEX(
      FILTER(
        '{INDEX} Tour Pricing History'!$A:$ZZ,
        '{INDEX} Tour Pricing History'!$4:$4 = ""Current Discounted Tour Cost""
      ),
      MATCH($A899, '{INDEX} Tour Pricing History'!$A:$A"&amp;", 0)
    ),
    """"
  )
)
"),"")</f>
        <v/>
      </c>
      <c r="N899" s="214" t="str">
        <f>IFERROR(__xludf.DUMMYFUNCTION("IF(
  $A899 = """",
  """",
  IFERROR(
    INDEX(
      FILTER(
        '{INDEX} Tour Pricing History'!$A:$ZZ,
        '{INDEX} Tour Pricing History'!$4:$4 = ""Current Reservation Fee""
      ),
      MATCH($A899, '{INDEX} Tour Pricing History'!$A:$A, 0)
"&amp;"    ),
    """"
  )
)
"),"")</f>
        <v/>
      </c>
      <c r="O899" s="216"/>
    </row>
    <row r="900">
      <c r="A900" s="216"/>
      <c r="B900" s="223"/>
      <c r="C900" s="216"/>
      <c r="D900" s="224"/>
      <c r="E900" s="225"/>
      <c r="F900" s="216"/>
      <c r="G900" s="226"/>
      <c r="H900" s="227"/>
      <c r="I900" s="226"/>
      <c r="J900" s="226"/>
      <c r="K900" s="213"/>
      <c r="L900" s="214" t="str">
        <f>IFERROR(__xludf.DUMMYFUNCTION("IF(
  $A900 = """",
  """",
  IFERROR(
    INDEX(
      FILTER(
        '{INDEX} Tour Pricing History'!$A:$ZZ,
        '{INDEX} Tour Pricing History'!$4:$4 = ""Current Original Tour Cost""
      ),
      MATCH($A900, '{INDEX} Tour Pricing History'!$A:$A, "&amp;"0)
    ),
    """"
  )
)
"),"")</f>
        <v/>
      </c>
      <c r="M900" s="215" t="str">
        <f>IFERROR(__xludf.DUMMYFUNCTION("IF(
  $A900 = """",
  """",
  IFERROR(
    INDEX(
      FILTER(
        '{INDEX} Tour Pricing History'!$A:$ZZ,
        '{INDEX} Tour Pricing History'!$4:$4 = ""Current Discounted Tour Cost""
      ),
      MATCH($A900, '{INDEX} Tour Pricing History'!$A:$A"&amp;", 0)
    ),
    """"
  )
)
"),"")</f>
        <v/>
      </c>
      <c r="N900" s="214" t="str">
        <f>IFERROR(__xludf.DUMMYFUNCTION("IF(
  $A900 = """",
  """",
  IFERROR(
    INDEX(
      FILTER(
        '{INDEX} Tour Pricing History'!$A:$ZZ,
        '{INDEX} Tour Pricing History'!$4:$4 = ""Current Reservation Fee""
      ),
      MATCH($A900, '{INDEX} Tour Pricing History'!$A:$A, 0)
"&amp;"    ),
    """"
  )
)
"),"")</f>
        <v/>
      </c>
      <c r="O900" s="216"/>
    </row>
    <row r="901">
      <c r="A901" s="216"/>
      <c r="B901" s="223"/>
      <c r="C901" s="216"/>
      <c r="D901" s="224"/>
      <c r="E901" s="225"/>
      <c r="F901" s="216"/>
      <c r="G901" s="226"/>
      <c r="H901" s="227"/>
      <c r="I901" s="226"/>
      <c r="J901" s="226"/>
      <c r="K901" s="213"/>
      <c r="L901" s="214" t="str">
        <f>IFERROR(__xludf.DUMMYFUNCTION("IF(
  $A901 = """",
  """",
  IFERROR(
    INDEX(
      FILTER(
        '{INDEX} Tour Pricing History'!$A:$ZZ,
        '{INDEX} Tour Pricing History'!$4:$4 = ""Current Original Tour Cost""
      ),
      MATCH($A901, '{INDEX} Tour Pricing History'!$A:$A, "&amp;"0)
    ),
    """"
  )
)
"),"")</f>
        <v/>
      </c>
      <c r="M901" s="215" t="str">
        <f>IFERROR(__xludf.DUMMYFUNCTION("IF(
  $A901 = """",
  """",
  IFERROR(
    INDEX(
      FILTER(
        '{INDEX} Tour Pricing History'!$A:$ZZ,
        '{INDEX} Tour Pricing History'!$4:$4 = ""Current Discounted Tour Cost""
      ),
      MATCH($A901, '{INDEX} Tour Pricing History'!$A:$A"&amp;", 0)
    ),
    """"
  )
)
"),"")</f>
        <v/>
      </c>
      <c r="N901" s="214" t="str">
        <f>IFERROR(__xludf.DUMMYFUNCTION("IF(
  $A901 = """",
  """",
  IFERROR(
    INDEX(
      FILTER(
        '{INDEX} Tour Pricing History'!$A:$ZZ,
        '{INDEX} Tour Pricing History'!$4:$4 = ""Current Reservation Fee""
      ),
      MATCH($A901, '{INDEX} Tour Pricing History'!$A:$A, 0)
"&amp;"    ),
    """"
  )
)
"),"")</f>
        <v/>
      </c>
      <c r="O901" s="216"/>
    </row>
    <row r="902">
      <c r="A902" s="216"/>
      <c r="B902" s="223"/>
      <c r="C902" s="216"/>
      <c r="D902" s="224"/>
      <c r="E902" s="225"/>
      <c r="F902" s="216"/>
      <c r="G902" s="226"/>
      <c r="H902" s="227"/>
      <c r="I902" s="226"/>
      <c r="J902" s="226"/>
      <c r="K902" s="213"/>
      <c r="L902" s="214" t="str">
        <f>IFERROR(__xludf.DUMMYFUNCTION("IF(
  $A902 = """",
  """",
  IFERROR(
    INDEX(
      FILTER(
        '{INDEX} Tour Pricing History'!$A:$ZZ,
        '{INDEX} Tour Pricing History'!$4:$4 = ""Current Original Tour Cost""
      ),
      MATCH($A902, '{INDEX} Tour Pricing History'!$A:$A, "&amp;"0)
    ),
    """"
  )
)
"),"")</f>
        <v/>
      </c>
      <c r="M902" s="215" t="str">
        <f>IFERROR(__xludf.DUMMYFUNCTION("IF(
  $A902 = """",
  """",
  IFERROR(
    INDEX(
      FILTER(
        '{INDEX} Tour Pricing History'!$A:$ZZ,
        '{INDEX} Tour Pricing History'!$4:$4 = ""Current Discounted Tour Cost""
      ),
      MATCH($A902, '{INDEX} Tour Pricing History'!$A:$A"&amp;", 0)
    ),
    """"
  )
)
"),"")</f>
        <v/>
      </c>
      <c r="N902" s="214" t="str">
        <f>IFERROR(__xludf.DUMMYFUNCTION("IF(
  $A902 = """",
  """",
  IFERROR(
    INDEX(
      FILTER(
        '{INDEX} Tour Pricing History'!$A:$ZZ,
        '{INDEX} Tour Pricing History'!$4:$4 = ""Current Reservation Fee""
      ),
      MATCH($A902, '{INDEX} Tour Pricing History'!$A:$A, 0)
"&amp;"    ),
    """"
  )
)
"),"")</f>
        <v/>
      </c>
      <c r="O902" s="216"/>
    </row>
    <row r="903">
      <c r="A903" s="216"/>
      <c r="B903" s="223"/>
      <c r="C903" s="216"/>
      <c r="D903" s="224"/>
      <c r="E903" s="225"/>
      <c r="F903" s="216"/>
      <c r="G903" s="226"/>
      <c r="H903" s="227"/>
      <c r="I903" s="226"/>
      <c r="J903" s="226"/>
      <c r="K903" s="213"/>
      <c r="L903" s="214" t="str">
        <f>IFERROR(__xludf.DUMMYFUNCTION("IF(
  $A903 = """",
  """",
  IFERROR(
    INDEX(
      FILTER(
        '{INDEX} Tour Pricing History'!$A:$ZZ,
        '{INDEX} Tour Pricing History'!$4:$4 = ""Current Original Tour Cost""
      ),
      MATCH($A903, '{INDEX} Tour Pricing History'!$A:$A, "&amp;"0)
    ),
    """"
  )
)
"),"")</f>
        <v/>
      </c>
      <c r="M903" s="215" t="str">
        <f>IFERROR(__xludf.DUMMYFUNCTION("IF(
  $A903 = """",
  """",
  IFERROR(
    INDEX(
      FILTER(
        '{INDEX} Tour Pricing History'!$A:$ZZ,
        '{INDEX} Tour Pricing History'!$4:$4 = ""Current Discounted Tour Cost""
      ),
      MATCH($A903, '{INDEX} Tour Pricing History'!$A:$A"&amp;", 0)
    ),
    """"
  )
)
"),"")</f>
        <v/>
      </c>
      <c r="N903" s="214" t="str">
        <f>IFERROR(__xludf.DUMMYFUNCTION("IF(
  $A903 = """",
  """",
  IFERROR(
    INDEX(
      FILTER(
        '{INDEX} Tour Pricing History'!$A:$ZZ,
        '{INDEX} Tour Pricing History'!$4:$4 = ""Current Reservation Fee""
      ),
      MATCH($A903, '{INDEX} Tour Pricing History'!$A:$A, 0)
"&amp;"    ),
    """"
  )
)
"),"")</f>
        <v/>
      </c>
      <c r="O903" s="216"/>
    </row>
    <row r="904">
      <c r="A904" s="216"/>
      <c r="B904" s="223"/>
      <c r="C904" s="216"/>
      <c r="D904" s="224"/>
      <c r="E904" s="225"/>
      <c r="F904" s="216"/>
      <c r="G904" s="226"/>
      <c r="H904" s="227"/>
      <c r="I904" s="226"/>
      <c r="J904" s="226"/>
      <c r="K904" s="213"/>
      <c r="L904" s="214" t="str">
        <f>IFERROR(__xludf.DUMMYFUNCTION("IF(
  $A904 = """",
  """",
  IFERROR(
    INDEX(
      FILTER(
        '{INDEX} Tour Pricing History'!$A:$ZZ,
        '{INDEX} Tour Pricing History'!$4:$4 = ""Current Original Tour Cost""
      ),
      MATCH($A904, '{INDEX} Tour Pricing History'!$A:$A, "&amp;"0)
    ),
    """"
  )
)
"),"")</f>
        <v/>
      </c>
      <c r="M904" s="215" t="str">
        <f>IFERROR(__xludf.DUMMYFUNCTION("IF(
  $A904 = """",
  """",
  IFERROR(
    INDEX(
      FILTER(
        '{INDEX} Tour Pricing History'!$A:$ZZ,
        '{INDEX} Tour Pricing History'!$4:$4 = ""Current Discounted Tour Cost""
      ),
      MATCH($A904, '{INDEX} Tour Pricing History'!$A:$A"&amp;", 0)
    ),
    """"
  )
)
"),"")</f>
        <v/>
      </c>
      <c r="N904" s="214" t="str">
        <f>IFERROR(__xludf.DUMMYFUNCTION("IF(
  $A904 = """",
  """",
  IFERROR(
    INDEX(
      FILTER(
        '{INDEX} Tour Pricing History'!$A:$ZZ,
        '{INDEX} Tour Pricing History'!$4:$4 = ""Current Reservation Fee""
      ),
      MATCH($A904, '{INDEX} Tour Pricing History'!$A:$A, 0)
"&amp;"    ),
    """"
  )
)
"),"")</f>
        <v/>
      </c>
      <c r="O904" s="216"/>
    </row>
    <row r="905">
      <c r="A905" s="216"/>
      <c r="B905" s="223"/>
      <c r="C905" s="216"/>
      <c r="D905" s="224"/>
      <c r="E905" s="225"/>
      <c r="F905" s="216"/>
      <c r="G905" s="226"/>
      <c r="H905" s="227"/>
      <c r="I905" s="226"/>
      <c r="J905" s="226"/>
      <c r="K905" s="213"/>
      <c r="L905" s="214" t="str">
        <f>IFERROR(__xludf.DUMMYFUNCTION("IF(
  $A905 = """",
  """",
  IFERROR(
    INDEX(
      FILTER(
        '{INDEX} Tour Pricing History'!$A:$ZZ,
        '{INDEX} Tour Pricing History'!$4:$4 = ""Current Original Tour Cost""
      ),
      MATCH($A905, '{INDEX} Tour Pricing History'!$A:$A, "&amp;"0)
    ),
    """"
  )
)
"),"")</f>
        <v/>
      </c>
      <c r="M905" s="215" t="str">
        <f>IFERROR(__xludf.DUMMYFUNCTION("IF(
  $A905 = """",
  """",
  IFERROR(
    INDEX(
      FILTER(
        '{INDEX} Tour Pricing History'!$A:$ZZ,
        '{INDEX} Tour Pricing History'!$4:$4 = ""Current Discounted Tour Cost""
      ),
      MATCH($A905, '{INDEX} Tour Pricing History'!$A:$A"&amp;", 0)
    ),
    """"
  )
)
"),"")</f>
        <v/>
      </c>
      <c r="N905" s="214" t="str">
        <f>IFERROR(__xludf.DUMMYFUNCTION("IF(
  $A905 = """",
  """",
  IFERROR(
    INDEX(
      FILTER(
        '{INDEX} Tour Pricing History'!$A:$ZZ,
        '{INDEX} Tour Pricing History'!$4:$4 = ""Current Reservation Fee""
      ),
      MATCH($A905, '{INDEX} Tour Pricing History'!$A:$A, 0)
"&amp;"    ),
    """"
  )
)
"),"")</f>
        <v/>
      </c>
      <c r="O905" s="216"/>
    </row>
    <row r="906">
      <c r="A906" s="216"/>
      <c r="B906" s="223"/>
      <c r="C906" s="216"/>
      <c r="D906" s="224"/>
      <c r="E906" s="225"/>
      <c r="F906" s="216"/>
      <c r="G906" s="226"/>
      <c r="H906" s="227"/>
      <c r="I906" s="226"/>
      <c r="J906" s="226"/>
      <c r="K906" s="213"/>
      <c r="L906" s="214" t="str">
        <f>IFERROR(__xludf.DUMMYFUNCTION("IF(
  $A906 = """",
  """",
  IFERROR(
    INDEX(
      FILTER(
        '{INDEX} Tour Pricing History'!$A:$ZZ,
        '{INDEX} Tour Pricing History'!$4:$4 = ""Current Original Tour Cost""
      ),
      MATCH($A906, '{INDEX} Tour Pricing History'!$A:$A, "&amp;"0)
    ),
    """"
  )
)
"),"")</f>
        <v/>
      </c>
      <c r="M906" s="215" t="str">
        <f>IFERROR(__xludf.DUMMYFUNCTION("IF(
  $A906 = """",
  """",
  IFERROR(
    INDEX(
      FILTER(
        '{INDEX} Tour Pricing History'!$A:$ZZ,
        '{INDEX} Tour Pricing History'!$4:$4 = ""Current Discounted Tour Cost""
      ),
      MATCH($A906, '{INDEX} Tour Pricing History'!$A:$A"&amp;", 0)
    ),
    """"
  )
)
"),"")</f>
        <v/>
      </c>
      <c r="N906" s="214" t="str">
        <f>IFERROR(__xludf.DUMMYFUNCTION("IF(
  $A906 = """",
  """",
  IFERROR(
    INDEX(
      FILTER(
        '{INDEX} Tour Pricing History'!$A:$ZZ,
        '{INDEX} Tour Pricing History'!$4:$4 = ""Current Reservation Fee""
      ),
      MATCH($A906, '{INDEX} Tour Pricing History'!$A:$A, 0)
"&amp;"    ),
    """"
  )
)
"),"")</f>
        <v/>
      </c>
      <c r="O906" s="216"/>
    </row>
    <row r="907">
      <c r="A907" s="216"/>
      <c r="B907" s="223"/>
      <c r="C907" s="216"/>
      <c r="D907" s="224"/>
      <c r="E907" s="225"/>
      <c r="F907" s="216"/>
      <c r="G907" s="226"/>
      <c r="H907" s="227"/>
      <c r="I907" s="226"/>
      <c r="J907" s="226"/>
      <c r="K907" s="213"/>
      <c r="L907" s="214" t="str">
        <f>IFERROR(__xludf.DUMMYFUNCTION("IF(
  $A907 = """",
  """",
  IFERROR(
    INDEX(
      FILTER(
        '{INDEX} Tour Pricing History'!$A:$ZZ,
        '{INDEX} Tour Pricing History'!$4:$4 = ""Current Original Tour Cost""
      ),
      MATCH($A907, '{INDEX} Tour Pricing History'!$A:$A, "&amp;"0)
    ),
    """"
  )
)
"),"")</f>
        <v/>
      </c>
      <c r="M907" s="215" t="str">
        <f>IFERROR(__xludf.DUMMYFUNCTION("IF(
  $A907 = """",
  """",
  IFERROR(
    INDEX(
      FILTER(
        '{INDEX} Tour Pricing History'!$A:$ZZ,
        '{INDEX} Tour Pricing History'!$4:$4 = ""Current Discounted Tour Cost""
      ),
      MATCH($A907, '{INDEX} Tour Pricing History'!$A:$A"&amp;", 0)
    ),
    """"
  )
)
"),"")</f>
        <v/>
      </c>
      <c r="N907" s="214" t="str">
        <f>IFERROR(__xludf.DUMMYFUNCTION("IF(
  $A907 = """",
  """",
  IFERROR(
    INDEX(
      FILTER(
        '{INDEX} Tour Pricing History'!$A:$ZZ,
        '{INDEX} Tour Pricing History'!$4:$4 = ""Current Reservation Fee""
      ),
      MATCH($A907, '{INDEX} Tour Pricing History'!$A:$A, 0)
"&amp;"    ),
    """"
  )
)
"),"")</f>
        <v/>
      </c>
      <c r="O907" s="216"/>
    </row>
    <row r="908">
      <c r="A908" s="216"/>
      <c r="B908" s="223"/>
      <c r="C908" s="216"/>
      <c r="D908" s="224"/>
      <c r="E908" s="225"/>
      <c r="F908" s="216"/>
      <c r="G908" s="226"/>
      <c r="H908" s="227"/>
      <c r="I908" s="226"/>
      <c r="J908" s="226"/>
      <c r="K908" s="213"/>
      <c r="L908" s="214" t="str">
        <f>IFERROR(__xludf.DUMMYFUNCTION("IF(
  $A908 = """",
  """",
  IFERROR(
    INDEX(
      FILTER(
        '{INDEX} Tour Pricing History'!$A:$ZZ,
        '{INDEX} Tour Pricing History'!$4:$4 = ""Current Original Tour Cost""
      ),
      MATCH($A908, '{INDEX} Tour Pricing History'!$A:$A, "&amp;"0)
    ),
    """"
  )
)
"),"")</f>
        <v/>
      </c>
      <c r="M908" s="215" t="str">
        <f>IFERROR(__xludf.DUMMYFUNCTION("IF(
  $A908 = """",
  """",
  IFERROR(
    INDEX(
      FILTER(
        '{INDEX} Tour Pricing History'!$A:$ZZ,
        '{INDEX} Tour Pricing History'!$4:$4 = ""Current Discounted Tour Cost""
      ),
      MATCH($A908, '{INDEX} Tour Pricing History'!$A:$A"&amp;", 0)
    ),
    """"
  )
)
"),"")</f>
        <v/>
      </c>
      <c r="N908" s="214" t="str">
        <f>IFERROR(__xludf.DUMMYFUNCTION("IF(
  $A908 = """",
  """",
  IFERROR(
    INDEX(
      FILTER(
        '{INDEX} Tour Pricing History'!$A:$ZZ,
        '{INDEX} Tour Pricing History'!$4:$4 = ""Current Reservation Fee""
      ),
      MATCH($A908, '{INDEX} Tour Pricing History'!$A:$A, 0)
"&amp;"    ),
    """"
  )
)
"),"")</f>
        <v/>
      </c>
      <c r="O908" s="216"/>
    </row>
    <row r="909">
      <c r="A909" s="216"/>
      <c r="B909" s="223"/>
      <c r="C909" s="216"/>
      <c r="D909" s="224"/>
      <c r="E909" s="225"/>
      <c r="F909" s="216"/>
      <c r="G909" s="226"/>
      <c r="H909" s="227"/>
      <c r="I909" s="226"/>
      <c r="J909" s="226"/>
      <c r="K909" s="213"/>
      <c r="L909" s="214" t="str">
        <f>IFERROR(__xludf.DUMMYFUNCTION("IF(
  $A909 = """",
  """",
  IFERROR(
    INDEX(
      FILTER(
        '{INDEX} Tour Pricing History'!$A:$ZZ,
        '{INDEX} Tour Pricing History'!$4:$4 = ""Current Original Tour Cost""
      ),
      MATCH($A909, '{INDEX} Tour Pricing History'!$A:$A, "&amp;"0)
    ),
    """"
  )
)
"),"")</f>
        <v/>
      </c>
      <c r="M909" s="215" t="str">
        <f>IFERROR(__xludf.DUMMYFUNCTION("IF(
  $A909 = """",
  """",
  IFERROR(
    INDEX(
      FILTER(
        '{INDEX} Tour Pricing History'!$A:$ZZ,
        '{INDEX} Tour Pricing History'!$4:$4 = ""Current Discounted Tour Cost""
      ),
      MATCH($A909, '{INDEX} Tour Pricing History'!$A:$A"&amp;", 0)
    ),
    """"
  )
)
"),"")</f>
        <v/>
      </c>
      <c r="N909" s="214" t="str">
        <f>IFERROR(__xludf.DUMMYFUNCTION("IF(
  $A909 = """",
  """",
  IFERROR(
    INDEX(
      FILTER(
        '{INDEX} Tour Pricing History'!$A:$ZZ,
        '{INDEX} Tour Pricing History'!$4:$4 = ""Current Reservation Fee""
      ),
      MATCH($A909, '{INDEX} Tour Pricing History'!$A:$A, 0)
"&amp;"    ),
    """"
  )
)
"),"")</f>
        <v/>
      </c>
      <c r="O909" s="216"/>
    </row>
    <row r="910">
      <c r="A910" s="216"/>
      <c r="B910" s="223"/>
      <c r="C910" s="216"/>
      <c r="D910" s="224"/>
      <c r="E910" s="225"/>
      <c r="F910" s="216"/>
      <c r="G910" s="226"/>
      <c r="H910" s="227"/>
      <c r="I910" s="226"/>
      <c r="J910" s="226"/>
      <c r="K910" s="213"/>
      <c r="L910" s="214" t="str">
        <f>IFERROR(__xludf.DUMMYFUNCTION("IF(
  $A910 = """",
  """",
  IFERROR(
    INDEX(
      FILTER(
        '{INDEX} Tour Pricing History'!$A:$ZZ,
        '{INDEX} Tour Pricing History'!$4:$4 = ""Current Original Tour Cost""
      ),
      MATCH($A910, '{INDEX} Tour Pricing History'!$A:$A, "&amp;"0)
    ),
    """"
  )
)
"),"")</f>
        <v/>
      </c>
      <c r="M910" s="215" t="str">
        <f>IFERROR(__xludf.DUMMYFUNCTION("IF(
  $A910 = """",
  """",
  IFERROR(
    INDEX(
      FILTER(
        '{INDEX} Tour Pricing History'!$A:$ZZ,
        '{INDEX} Tour Pricing History'!$4:$4 = ""Current Discounted Tour Cost""
      ),
      MATCH($A910, '{INDEX} Tour Pricing History'!$A:$A"&amp;", 0)
    ),
    """"
  )
)
"),"")</f>
        <v/>
      </c>
      <c r="N910" s="214" t="str">
        <f>IFERROR(__xludf.DUMMYFUNCTION("IF(
  $A910 = """",
  """",
  IFERROR(
    INDEX(
      FILTER(
        '{INDEX} Tour Pricing History'!$A:$ZZ,
        '{INDEX} Tour Pricing History'!$4:$4 = ""Current Reservation Fee""
      ),
      MATCH($A910, '{INDEX} Tour Pricing History'!$A:$A, 0)
"&amp;"    ),
    """"
  )
)
"),"")</f>
        <v/>
      </c>
      <c r="O910" s="216"/>
    </row>
    <row r="911">
      <c r="A911" s="216"/>
      <c r="B911" s="223"/>
      <c r="C911" s="216"/>
      <c r="D911" s="224"/>
      <c r="E911" s="225"/>
      <c r="F911" s="216"/>
      <c r="G911" s="226"/>
      <c r="H911" s="227"/>
      <c r="I911" s="226"/>
      <c r="J911" s="226"/>
      <c r="K911" s="213"/>
      <c r="L911" s="214" t="str">
        <f>IFERROR(__xludf.DUMMYFUNCTION("IF(
  $A911 = """",
  """",
  IFERROR(
    INDEX(
      FILTER(
        '{INDEX} Tour Pricing History'!$A:$ZZ,
        '{INDEX} Tour Pricing History'!$4:$4 = ""Current Original Tour Cost""
      ),
      MATCH($A911, '{INDEX} Tour Pricing History'!$A:$A, "&amp;"0)
    ),
    """"
  )
)
"),"")</f>
        <v/>
      </c>
      <c r="M911" s="215" t="str">
        <f>IFERROR(__xludf.DUMMYFUNCTION("IF(
  $A911 = """",
  """",
  IFERROR(
    INDEX(
      FILTER(
        '{INDEX} Tour Pricing History'!$A:$ZZ,
        '{INDEX} Tour Pricing History'!$4:$4 = ""Current Discounted Tour Cost""
      ),
      MATCH($A911, '{INDEX} Tour Pricing History'!$A:$A"&amp;", 0)
    ),
    """"
  )
)
"),"")</f>
        <v/>
      </c>
      <c r="N911" s="214" t="str">
        <f>IFERROR(__xludf.DUMMYFUNCTION("IF(
  $A911 = """",
  """",
  IFERROR(
    INDEX(
      FILTER(
        '{INDEX} Tour Pricing History'!$A:$ZZ,
        '{INDEX} Tour Pricing History'!$4:$4 = ""Current Reservation Fee""
      ),
      MATCH($A911, '{INDEX} Tour Pricing History'!$A:$A, 0)
"&amp;"    ),
    """"
  )
)
"),"")</f>
        <v/>
      </c>
      <c r="O911" s="216"/>
    </row>
    <row r="912">
      <c r="A912" s="216"/>
      <c r="B912" s="223"/>
      <c r="C912" s="216"/>
      <c r="D912" s="224"/>
      <c r="E912" s="225"/>
      <c r="F912" s="216"/>
      <c r="G912" s="226"/>
      <c r="H912" s="227"/>
      <c r="I912" s="226"/>
      <c r="J912" s="226"/>
      <c r="K912" s="213"/>
      <c r="L912" s="214" t="str">
        <f>IFERROR(__xludf.DUMMYFUNCTION("IF(
  $A912 = """",
  """",
  IFERROR(
    INDEX(
      FILTER(
        '{INDEX} Tour Pricing History'!$A:$ZZ,
        '{INDEX} Tour Pricing History'!$4:$4 = ""Current Original Tour Cost""
      ),
      MATCH($A912, '{INDEX} Tour Pricing History'!$A:$A, "&amp;"0)
    ),
    """"
  )
)
"),"")</f>
        <v/>
      </c>
      <c r="M912" s="215" t="str">
        <f>IFERROR(__xludf.DUMMYFUNCTION("IF(
  $A912 = """",
  """",
  IFERROR(
    INDEX(
      FILTER(
        '{INDEX} Tour Pricing History'!$A:$ZZ,
        '{INDEX} Tour Pricing History'!$4:$4 = ""Current Discounted Tour Cost""
      ),
      MATCH($A912, '{INDEX} Tour Pricing History'!$A:$A"&amp;", 0)
    ),
    """"
  )
)
"),"")</f>
        <v/>
      </c>
      <c r="N912" s="214" t="str">
        <f>IFERROR(__xludf.DUMMYFUNCTION("IF(
  $A912 = """",
  """",
  IFERROR(
    INDEX(
      FILTER(
        '{INDEX} Tour Pricing History'!$A:$ZZ,
        '{INDEX} Tour Pricing History'!$4:$4 = ""Current Reservation Fee""
      ),
      MATCH($A912, '{INDEX} Tour Pricing History'!$A:$A, 0)
"&amp;"    ),
    """"
  )
)
"),"")</f>
        <v/>
      </c>
      <c r="O912" s="216"/>
    </row>
    <row r="913">
      <c r="A913" s="216"/>
      <c r="B913" s="223"/>
      <c r="C913" s="216"/>
      <c r="D913" s="224"/>
      <c r="E913" s="225"/>
      <c r="F913" s="216"/>
      <c r="G913" s="226"/>
      <c r="H913" s="227"/>
      <c r="I913" s="226"/>
      <c r="J913" s="226"/>
      <c r="K913" s="213"/>
      <c r="L913" s="214" t="str">
        <f>IFERROR(__xludf.DUMMYFUNCTION("IF(
  $A913 = """",
  """",
  IFERROR(
    INDEX(
      FILTER(
        '{INDEX} Tour Pricing History'!$A:$ZZ,
        '{INDEX} Tour Pricing History'!$4:$4 = ""Current Original Tour Cost""
      ),
      MATCH($A913, '{INDEX} Tour Pricing History'!$A:$A, "&amp;"0)
    ),
    """"
  )
)
"),"")</f>
        <v/>
      </c>
      <c r="M913" s="215" t="str">
        <f>IFERROR(__xludf.DUMMYFUNCTION("IF(
  $A913 = """",
  """",
  IFERROR(
    INDEX(
      FILTER(
        '{INDEX} Tour Pricing History'!$A:$ZZ,
        '{INDEX} Tour Pricing History'!$4:$4 = ""Current Discounted Tour Cost""
      ),
      MATCH($A913, '{INDEX} Tour Pricing History'!$A:$A"&amp;", 0)
    ),
    """"
  )
)
"),"")</f>
        <v/>
      </c>
      <c r="N913" s="214" t="str">
        <f>IFERROR(__xludf.DUMMYFUNCTION("IF(
  $A913 = """",
  """",
  IFERROR(
    INDEX(
      FILTER(
        '{INDEX} Tour Pricing History'!$A:$ZZ,
        '{INDEX} Tour Pricing History'!$4:$4 = ""Current Reservation Fee""
      ),
      MATCH($A913, '{INDEX} Tour Pricing History'!$A:$A, 0)
"&amp;"    ),
    """"
  )
)
"),"")</f>
        <v/>
      </c>
      <c r="O913" s="216"/>
    </row>
    <row r="914">
      <c r="A914" s="216"/>
      <c r="B914" s="223"/>
      <c r="C914" s="216"/>
      <c r="D914" s="224"/>
      <c r="E914" s="225"/>
      <c r="F914" s="216"/>
      <c r="G914" s="226"/>
      <c r="H914" s="227"/>
      <c r="I914" s="226"/>
      <c r="J914" s="226"/>
      <c r="K914" s="213"/>
      <c r="L914" s="214" t="str">
        <f>IFERROR(__xludf.DUMMYFUNCTION("IF(
  $A914 = """",
  """",
  IFERROR(
    INDEX(
      FILTER(
        '{INDEX} Tour Pricing History'!$A:$ZZ,
        '{INDEX} Tour Pricing History'!$4:$4 = ""Current Original Tour Cost""
      ),
      MATCH($A914, '{INDEX} Tour Pricing History'!$A:$A, "&amp;"0)
    ),
    """"
  )
)
"),"")</f>
        <v/>
      </c>
      <c r="M914" s="215" t="str">
        <f>IFERROR(__xludf.DUMMYFUNCTION("IF(
  $A914 = """",
  """",
  IFERROR(
    INDEX(
      FILTER(
        '{INDEX} Tour Pricing History'!$A:$ZZ,
        '{INDEX} Tour Pricing History'!$4:$4 = ""Current Discounted Tour Cost""
      ),
      MATCH($A914, '{INDEX} Tour Pricing History'!$A:$A"&amp;", 0)
    ),
    """"
  )
)
"),"")</f>
        <v/>
      </c>
      <c r="N914" s="214" t="str">
        <f>IFERROR(__xludf.DUMMYFUNCTION("IF(
  $A914 = """",
  """",
  IFERROR(
    INDEX(
      FILTER(
        '{INDEX} Tour Pricing History'!$A:$ZZ,
        '{INDEX} Tour Pricing History'!$4:$4 = ""Current Reservation Fee""
      ),
      MATCH($A914, '{INDEX} Tour Pricing History'!$A:$A, 0)
"&amp;"    ),
    """"
  )
)
"),"")</f>
        <v/>
      </c>
      <c r="O914" s="216"/>
    </row>
    <row r="915">
      <c r="A915" s="216"/>
      <c r="B915" s="223"/>
      <c r="C915" s="216"/>
      <c r="D915" s="224"/>
      <c r="E915" s="225"/>
      <c r="F915" s="216"/>
      <c r="G915" s="226"/>
      <c r="H915" s="227"/>
      <c r="I915" s="226"/>
      <c r="J915" s="226"/>
      <c r="K915" s="213"/>
      <c r="L915" s="214" t="str">
        <f>IFERROR(__xludf.DUMMYFUNCTION("IF(
  $A915 = """",
  """",
  IFERROR(
    INDEX(
      FILTER(
        '{INDEX} Tour Pricing History'!$A:$ZZ,
        '{INDEX} Tour Pricing History'!$4:$4 = ""Current Original Tour Cost""
      ),
      MATCH($A915, '{INDEX} Tour Pricing History'!$A:$A, "&amp;"0)
    ),
    """"
  )
)
"),"")</f>
        <v/>
      </c>
      <c r="M915" s="215" t="str">
        <f>IFERROR(__xludf.DUMMYFUNCTION("IF(
  $A915 = """",
  """",
  IFERROR(
    INDEX(
      FILTER(
        '{INDEX} Tour Pricing History'!$A:$ZZ,
        '{INDEX} Tour Pricing History'!$4:$4 = ""Current Discounted Tour Cost""
      ),
      MATCH($A915, '{INDEX} Tour Pricing History'!$A:$A"&amp;", 0)
    ),
    """"
  )
)
"),"")</f>
        <v/>
      </c>
      <c r="N915" s="214" t="str">
        <f>IFERROR(__xludf.DUMMYFUNCTION("IF(
  $A915 = """",
  """",
  IFERROR(
    INDEX(
      FILTER(
        '{INDEX} Tour Pricing History'!$A:$ZZ,
        '{INDEX} Tour Pricing History'!$4:$4 = ""Current Reservation Fee""
      ),
      MATCH($A915, '{INDEX} Tour Pricing History'!$A:$A, 0)
"&amp;"    ),
    """"
  )
)
"),"")</f>
        <v/>
      </c>
      <c r="O915" s="216"/>
    </row>
    <row r="916">
      <c r="A916" s="216"/>
      <c r="B916" s="223"/>
      <c r="C916" s="216"/>
      <c r="D916" s="224"/>
      <c r="E916" s="225"/>
      <c r="F916" s="216"/>
      <c r="G916" s="226"/>
      <c r="H916" s="227"/>
      <c r="I916" s="226"/>
      <c r="J916" s="226"/>
      <c r="K916" s="213"/>
      <c r="L916" s="214" t="str">
        <f>IFERROR(__xludf.DUMMYFUNCTION("IF(
  $A916 = """",
  """",
  IFERROR(
    INDEX(
      FILTER(
        '{INDEX} Tour Pricing History'!$A:$ZZ,
        '{INDEX} Tour Pricing History'!$4:$4 = ""Current Original Tour Cost""
      ),
      MATCH($A916, '{INDEX} Tour Pricing History'!$A:$A, "&amp;"0)
    ),
    """"
  )
)
"),"")</f>
        <v/>
      </c>
      <c r="M916" s="215" t="str">
        <f>IFERROR(__xludf.DUMMYFUNCTION("IF(
  $A916 = """",
  """",
  IFERROR(
    INDEX(
      FILTER(
        '{INDEX} Tour Pricing History'!$A:$ZZ,
        '{INDEX} Tour Pricing History'!$4:$4 = ""Current Discounted Tour Cost""
      ),
      MATCH($A916, '{INDEX} Tour Pricing History'!$A:$A"&amp;", 0)
    ),
    """"
  )
)
"),"")</f>
        <v/>
      </c>
      <c r="N916" s="214" t="str">
        <f>IFERROR(__xludf.DUMMYFUNCTION("IF(
  $A916 = """",
  """",
  IFERROR(
    INDEX(
      FILTER(
        '{INDEX} Tour Pricing History'!$A:$ZZ,
        '{INDEX} Tour Pricing History'!$4:$4 = ""Current Reservation Fee""
      ),
      MATCH($A916, '{INDEX} Tour Pricing History'!$A:$A, 0)
"&amp;"    ),
    """"
  )
)
"),"")</f>
        <v/>
      </c>
      <c r="O916" s="216"/>
    </row>
    <row r="917">
      <c r="A917" s="216"/>
      <c r="B917" s="223"/>
      <c r="C917" s="216"/>
      <c r="D917" s="224"/>
      <c r="E917" s="225"/>
      <c r="F917" s="216"/>
      <c r="G917" s="226"/>
      <c r="H917" s="227"/>
      <c r="I917" s="226"/>
      <c r="J917" s="226"/>
      <c r="K917" s="213"/>
      <c r="L917" s="214" t="str">
        <f>IFERROR(__xludf.DUMMYFUNCTION("IF(
  $A917 = """",
  """",
  IFERROR(
    INDEX(
      FILTER(
        '{INDEX} Tour Pricing History'!$A:$ZZ,
        '{INDEX} Tour Pricing History'!$4:$4 = ""Current Original Tour Cost""
      ),
      MATCH($A917, '{INDEX} Tour Pricing History'!$A:$A, "&amp;"0)
    ),
    """"
  )
)
"),"")</f>
        <v/>
      </c>
      <c r="M917" s="215" t="str">
        <f>IFERROR(__xludf.DUMMYFUNCTION("IF(
  $A917 = """",
  """",
  IFERROR(
    INDEX(
      FILTER(
        '{INDEX} Tour Pricing History'!$A:$ZZ,
        '{INDEX} Tour Pricing History'!$4:$4 = ""Current Discounted Tour Cost""
      ),
      MATCH($A917, '{INDEX} Tour Pricing History'!$A:$A"&amp;", 0)
    ),
    """"
  )
)
"),"")</f>
        <v/>
      </c>
      <c r="N917" s="214" t="str">
        <f>IFERROR(__xludf.DUMMYFUNCTION("IF(
  $A917 = """",
  """",
  IFERROR(
    INDEX(
      FILTER(
        '{INDEX} Tour Pricing History'!$A:$ZZ,
        '{INDEX} Tour Pricing History'!$4:$4 = ""Current Reservation Fee""
      ),
      MATCH($A917, '{INDEX} Tour Pricing History'!$A:$A, 0)
"&amp;"    ),
    """"
  )
)
"),"")</f>
        <v/>
      </c>
      <c r="O917" s="216"/>
    </row>
    <row r="918">
      <c r="A918" s="216"/>
      <c r="B918" s="223"/>
      <c r="C918" s="216"/>
      <c r="D918" s="224"/>
      <c r="E918" s="225"/>
      <c r="F918" s="216"/>
      <c r="G918" s="226"/>
      <c r="H918" s="227"/>
      <c r="I918" s="226"/>
      <c r="J918" s="226"/>
      <c r="K918" s="213"/>
      <c r="L918" s="214" t="str">
        <f>IFERROR(__xludf.DUMMYFUNCTION("IF(
  $A918 = """",
  """",
  IFERROR(
    INDEX(
      FILTER(
        '{INDEX} Tour Pricing History'!$A:$ZZ,
        '{INDEX} Tour Pricing History'!$4:$4 = ""Current Original Tour Cost""
      ),
      MATCH($A918, '{INDEX} Tour Pricing History'!$A:$A, "&amp;"0)
    ),
    """"
  )
)
"),"")</f>
        <v/>
      </c>
      <c r="M918" s="215" t="str">
        <f>IFERROR(__xludf.DUMMYFUNCTION("IF(
  $A918 = """",
  """",
  IFERROR(
    INDEX(
      FILTER(
        '{INDEX} Tour Pricing History'!$A:$ZZ,
        '{INDEX} Tour Pricing History'!$4:$4 = ""Current Discounted Tour Cost""
      ),
      MATCH($A918, '{INDEX} Tour Pricing History'!$A:$A"&amp;", 0)
    ),
    """"
  )
)
"),"")</f>
        <v/>
      </c>
      <c r="N918" s="214" t="str">
        <f>IFERROR(__xludf.DUMMYFUNCTION("IF(
  $A918 = """",
  """",
  IFERROR(
    INDEX(
      FILTER(
        '{INDEX} Tour Pricing History'!$A:$ZZ,
        '{INDEX} Tour Pricing History'!$4:$4 = ""Current Reservation Fee""
      ),
      MATCH($A918, '{INDEX} Tour Pricing History'!$A:$A, 0)
"&amp;"    ),
    """"
  )
)
"),"")</f>
        <v/>
      </c>
      <c r="O918" s="216"/>
    </row>
    <row r="919">
      <c r="A919" s="216"/>
      <c r="B919" s="223"/>
      <c r="C919" s="216"/>
      <c r="D919" s="224"/>
      <c r="E919" s="225"/>
      <c r="F919" s="216"/>
      <c r="G919" s="226"/>
      <c r="H919" s="227"/>
      <c r="I919" s="226"/>
      <c r="J919" s="226"/>
      <c r="K919" s="213"/>
      <c r="L919" s="214" t="str">
        <f>IFERROR(__xludf.DUMMYFUNCTION("IF(
  $A919 = """",
  """",
  IFERROR(
    INDEX(
      FILTER(
        '{INDEX} Tour Pricing History'!$A:$ZZ,
        '{INDEX} Tour Pricing History'!$4:$4 = ""Current Original Tour Cost""
      ),
      MATCH($A919, '{INDEX} Tour Pricing History'!$A:$A, "&amp;"0)
    ),
    """"
  )
)
"),"")</f>
        <v/>
      </c>
      <c r="M919" s="215" t="str">
        <f>IFERROR(__xludf.DUMMYFUNCTION("IF(
  $A919 = """",
  """",
  IFERROR(
    INDEX(
      FILTER(
        '{INDEX} Tour Pricing History'!$A:$ZZ,
        '{INDEX} Tour Pricing History'!$4:$4 = ""Current Discounted Tour Cost""
      ),
      MATCH($A919, '{INDEX} Tour Pricing History'!$A:$A"&amp;", 0)
    ),
    """"
  )
)
"),"")</f>
        <v/>
      </c>
      <c r="N919" s="214" t="str">
        <f>IFERROR(__xludf.DUMMYFUNCTION("IF(
  $A919 = """",
  """",
  IFERROR(
    INDEX(
      FILTER(
        '{INDEX} Tour Pricing History'!$A:$ZZ,
        '{INDEX} Tour Pricing History'!$4:$4 = ""Current Reservation Fee""
      ),
      MATCH($A919, '{INDEX} Tour Pricing History'!$A:$A, 0)
"&amp;"    ),
    """"
  )
)
"),"")</f>
        <v/>
      </c>
      <c r="O919" s="216"/>
    </row>
    <row r="920">
      <c r="A920" s="216"/>
      <c r="B920" s="223"/>
      <c r="C920" s="216"/>
      <c r="D920" s="224"/>
      <c r="E920" s="225"/>
      <c r="F920" s="216"/>
      <c r="G920" s="226"/>
      <c r="H920" s="227"/>
      <c r="I920" s="226"/>
      <c r="J920" s="226"/>
      <c r="K920" s="213"/>
      <c r="L920" s="214" t="str">
        <f>IFERROR(__xludf.DUMMYFUNCTION("IF(
  $A920 = """",
  """",
  IFERROR(
    INDEX(
      FILTER(
        '{INDEX} Tour Pricing History'!$A:$ZZ,
        '{INDEX} Tour Pricing History'!$4:$4 = ""Current Original Tour Cost""
      ),
      MATCH($A920, '{INDEX} Tour Pricing History'!$A:$A, "&amp;"0)
    ),
    """"
  )
)
"),"")</f>
        <v/>
      </c>
      <c r="M920" s="215" t="str">
        <f>IFERROR(__xludf.DUMMYFUNCTION("IF(
  $A920 = """",
  """",
  IFERROR(
    INDEX(
      FILTER(
        '{INDEX} Tour Pricing History'!$A:$ZZ,
        '{INDEX} Tour Pricing History'!$4:$4 = ""Current Discounted Tour Cost""
      ),
      MATCH($A920, '{INDEX} Tour Pricing History'!$A:$A"&amp;", 0)
    ),
    """"
  )
)
"),"")</f>
        <v/>
      </c>
      <c r="N920" s="214" t="str">
        <f>IFERROR(__xludf.DUMMYFUNCTION("IF(
  $A920 = """",
  """",
  IFERROR(
    INDEX(
      FILTER(
        '{INDEX} Tour Pricing History'!$A:$ZZ,
        '{INDEX} Tour Pricing History'!$4:$4 = ""Current Reservation Fee""
      ),
      MATCH($A920, '{INDEX} Tour Pricing History'!$A:$A, 0)
"&amp;"    ),
    """"
  )
)
"),"")</f>
        <v/>
      </c>
      <c r="O920" s="216"/>
    </row>
    <row r="921">
      <c r="A921" s="216"/>
      <c r="B921" s="223"/>
      <c r="C921" s="216"/>
      <c r="D921" s="224"/>
      <c r="E921" s="225"/>
      <c r="F921" s="216"/>
      <c r="G921" s="226"/>
      <c r="H921" s="227"/>
      <c r="I921" s="226"/>
      <c r="J921" s="226"/>
      <c r="K921" s="213"/>
      <c r="L921" s="214" t="str">
        <f>IFERROR(__xludf.DUMMYFUNCTION("IF(
  $A921 = """",
  """",
  IFERROR(
    INDEX(
      FILTER(
        '{INDEX} Tour Pricing History'!$A:$ZZ,
        '{INDEX} Tour Pricing History'!$4:$4 = ""Current Original Tour Cost""
      ),
      MATCH($A921, '{INDEX} Tour Pricing History'!$A:$A, "&amp;"0)
    ),
    """"
  )
)
"),"")</f>
        <v/>
      </c>
      <c r="M921" s="215" t="str">
        <f>IFERROR(__xludf.DUMMYFUNCTION("IF(
  $A921 = """",
  """",
  IFERROR(
    INDEX(
      FILTER(
        '{INDEX} Tour Pricing History'!$A:$ZZ,
        '{INDEX} Tour Pricing History'!$4:$4 = ""Current Discounted Tour Cost""
      ),
      MATCH($A921, '{INDEX} Tour Pricing History'!$A:$A"&amp;", 0)
    ),
    """"
  )
)
"),"")</f>
        <v/>
      </c>
      <c r="N921" s="214" t="str">
        <f>IFERROR(__xludf.DUMMYFUNCTION("IF(
  $A921 = """",
  """",
  IFERROR(
    INDEX(
      FILTER(
        '{INDEX} Tour Pricing History'!$A:$ZZ,
        '{INDEX} Tour Pricing History'!$4:$4 = ""Current Reservation Fee""
      ),
      MATCH($A921, '{INDEX} Tour Pricing History'!$A:$A, 0)
"&amp;"    ),
    """"
  )
)
"),"")</f>
        <v/>
      </c>
      <c r="O921" s="216"/>
    </row>
    <row r="922">
      <c r="A922" s="216"/>
      <c r="B922" s="223"/>
      <c r="C922" s="216"/>
      <c r="D922" s="224"/>
      <c r="E922" s="225"/>
      <c r="F922" s="216"/>
      <c r="G922" s="226"/>
      <c r="H922" s="227"/>
      <c r="I922" s="226"/>
      <c r="J922" s="226"/>
      <c r="K922" s="213"/>
      <c r="L922" s="214" t="str">
        <f>IFERROR(__xludf.DUMMYFUNCTION("IF(
  $A922 = """",
  """",
  IFERROR(
    INDEX(
      FILTER(
        '{INDEX} Tour Pricing History'!$A:$ZZ,
        '{INDEX} Tour Pricing History'!$4:$4 = ""Current Original Tour Cost""
      ),
      MATCH($A922, '{INDEX} Tour Pricing History'!$A:$A, "&amp;"0)
    ),
    """"
  )
)
"),"")</f>
        <v/>
      </c>
      <c r="M922" s="215" t="str">
        <f>IFERROR(__xludf.DUMMYFUNCTION("IF(
  $A922 = """",
  """",
  IFERROR(
    INDEX(
      FILTER(
        '{INDEX} Tour Pricing History'!$A:$ZZ,
        '{INDEX} Tour Pricing History'!$4:$4 = ""Current Discounted Tour Cost""
      ),
      MATCH($A922, '{INDEX} Tour Pricing History'!$A:$A"&amp;", 0)
    ),
    """"
  )
)
"),"")</f>
        <v/>
      </c>
      <c r="N922" s="214" t="str">
        <f>IFERROR(__xludf.DUMMYFUNCTION("IF(
  $A922 = """",
  """",
  IFERROR(
    INDEX(
      FILTER(
        '{INDEX} Tour Pricing History'!$A:$ZZ,
        '{INDEX} Tour Pricing History'!$4:$4 = ""Current Reservation Fee""
      ),
      MATCH($A922, '{INDEX} Tour Pricing History'!$A:$A, 0)
"&amp;"    ),
    """"
  )
)
"),"")</f>
        <v/>
      </c>
      <c r="O922" s="216"/>
    </row>
    <row r="923">
      <c r="A923" s="216"/>
      <c r="B923" s="223"/>
      <c r="C923" s="216"/>
      <c r="D923" s="224"/>
      <c r="E923" s="225"/>
      <c r="F923" s="216"/>
      <c r="G923" s="226"/>
      <c r="H923" s="227"/>
      <c r="I923" s="226"/>
      <c r="J923" s="226"/>
      <c r="K923" s="213"/>
      <c r="L923" s="214" t="str">
        <f>IFERROR(__xludf.DUMMYFUNCTION("IF(
  $A923 = """",
  """",
  IFERROR(
    INDEX(
      FILTER(
        '{INDEX} Tour Pricing History'!$A:$ZZ,
        '{INDEX} Tour Pricing History'!$4:$4 = ""Current Original Tour Cost""
      ),
      MATCH($A923, '{INDEX} Tour Pricing History'!$A:$A, "&amp;"0)
    ),
    """"
  )
)
"),"")</f>
        <v/>
      </c>
      <c r="M923" s="215" t="str">
        <f>IFERROR(__xludf.DUMMYFUNCTION("IF(
  $A923 = """",
  """",
  IFERROR(
    INDEX(
      FILTER(
        '{INDEX} Tour Pricing History'!$A:$ZZ,
        '{INDEX} Tour Pricing History'!$4:$4 = ""Current Discounted Tour Cost""
      ),
      MATCH($A923, '{INDEX} Tour Pricing History'!$A:$A"&amp;", 0)
    ),
    """"
  )
)
"),"")</f>
        <v/>
      </c>
      <c r="N923" s="214" t="str">
        <f>IFERROR(__xludf.DUMMYFUNCTION("IF(
  $A923 = """",
  """",
  IFERROR(
    INDEX(
      FILTER(
        '{INDEX} Tour Pricing History'!$A:$ZZ,
        '{INDEX} Tour Pricing History'!$4:$4 = ""Current Reservation Fee""
      ),
      MATCH($A923, '{INDEX} Tour Pricing History'!$A:$A, 0)
"&amp;"    ),
    """"
  )
)
"),"")</f>
        <v/>
      </c>
      <c r="O923" s="216"/>
    </row>
    <row r="924">
      <c r="A924" s="216"/>
      <c r="B924" s="223"/>
      <c r="C924" s="216"/>
      <c r="D924" s="224"/>
      <c r="E924" s="225"/>
      <c r="F924" s="216"/>
      <c r="G924" s="226"/>
      <c r="H924" s="227"/>
      <c r="I924" s="226"/>
      <c r="J924" s="226"/>
      <c r="K924" s="213"/>
      <c r="L924" s="214" t="str">
        <f>IFERROR(__xludf.DUMMYFUNCTION("IF(
  $A924 = """",
  """",
  IFERROR(
    INDEX(
      FILTER(
        '{INDEX} Tour Pricing History'!$A:$ZZ,
        '{INDEX} Tour Pricing History'!$4:$4 = ""Current Original Tour Cost""
      ),
      MATCH($A924, '{INDEX} Tour Pricing History'!$A:$A, "&amp;"0)
    ),
    """"
  )
)
"),"")</f>
        <v/>
      </c>
      <c r="M924" s="215" t="str">
        <f>IFERROR(__xludf.DUMMYFUNCTION("IF(
  $A924 = """",
  """",
  IFERROR(
    INDEX(
      FILTER(
        '{INDEX} Tour Pricing History'!$A:$ZZ,
        '{INDEX} Tour Pricing History'!$4:$4 = ""Current Discounted Tour Cost""
      ),
      MATCH($A924, '{INDEX} Tour Pricing History'!$A:$A"&amp;", 0)
    ),
    """"
  )
)
"),"")</f>
        <v/>
      </c>
      <c r="N924" s="214" t="str">
        <f>IFERROR(__xludf.DUMMYFUNCTION("IF(
  $A924 = """",
  """",
  IFERROR(
    INDEX(
      FILTER(
        '{INDEX} Tour Pricing History'!$A:$ZZ,
        '{INDEX} Tour Pricing History'!$4:$4 = ""Current Reservation Fee""
      ),
      MATCH($A924, '{INDEX} Tour Pricing History'!$A:$A, 0)
"&amp;"    ),
    """"
  )
)
"),"")</f>
        <v/>
      </c>
      <c r="O924" s="216"/>
    </row>
    <row r="925">
      <c r="A925" s="216"/>
      <c r="B925" s="223"/>
      <c r="C925" s="216"/>
      <c r="D925" s="224"/>
      <c r="E925" s="225"/>
      <c r="F925" s="216"/>
      <c r="G925" s="226"/>
      <c r="H925" s="227"/>
      <c r="I925" s="226"/>
      <c r="J925" s="226"/>
      <c r="K925" s="213"/>
      <c r="L925" s="214" t="str">
        <f>IFERROR(__xludf.DUMMYFUNCTION("IF(
  $A925 = """",
  """",
  IFERROR(
    INDEX(
      FILTER(
        '{INDEX} Tour Pricing History'!$A:$ZZ,
        '{INDEX} Tour Pricing History'!$4:$4 = ""Current Original Tour Cost""
      ),
      MATCH($A925, '{INDEX} Tour Pricing History'!$A:$A, "&amp;"0)
    ),
    """"
  )
)
"),"")</f>
        <v/>
      </c>
      <c r="M925" s="215" t="str">
        <f>IFERROR(__xludf.DUMMYFUNCTION("IF(
  $A925 = """",
  """",
  IFERROR(
    INDEX(
      FILTER(
        '{INDEX} Tour Pricing History'!$A:$ZZ,
        '{INDEX} Tour Pricing History'!$4:$4 = ""Current Discounted Tour Cost""
      ),
      MATCH($A925, '{INDEX} Tour Pricing History'!$A:$A"&amp;", 0)
    ),
    """"
  )
)
"),"")</f>
        <v/>
      </c>
      <c r="N925" s="214" t="str">
        <f>IFERROR(__xludf.DUMMYFUNCTION("IF(
  $A925 = """",
  """",
  IFERROR(
    INDEX(
      FILTER(
        '{INDEX} Tour Pricing History'!$A:$ZZ,
        '{INDEX} Tour Pricing History'!$4:$4 = ""Current Reservation Fee""
      ),
      MATCH($A925, '{INDEX} Tour Pricing History'!$A:$A, 0)
"&amp;"    ),
    """"
  )
)
"),"")</f>
        <v/>
      </c>
      <c r="O925" s="216"/>
    </row>
    <row r="926">
      <c r="A926" s="216"/>
      <c r="B926" s="223"/>
      <c r="C926" s="216"/>
      <c r="D926" s="224"/>
      <c r="E926" s="225"/>
      <c r="F926" s="216"/>
      <c r="G926" s="226"/>
      <c r="H926" s="227"/>
      <c r="I926" s="226"/>
      <c r="J926" s="226"/>
      <c r="K926" s="213"/>
      <c r="L926" s="214" t="str">
        <f>IFERROR(__xludf.DUMMYFUNCTION("IF(
  $A926 = """",
  """",
  IFERROR(
    INDEX(
      FILTER(
        '{INDEX} Tour Pricing History'!$A:$ZZ,
        '{INDEX} Tour Pricing History'!$4:$4 = ""Current Original Tour Cost""
      ),
      MATCH($A926, '{INDEX} Tour Pricing History'!$A:$A, "&amp;"0)
    ),
    """"
  )
)
"),"")</f>
        <v/>
      </c>
      <c r="M926" s="215" t="str">
        <f>IFERROR(__xludf.DUMMYFUNCTION("IF(
  $A926 = """",
  """",
  IFERROR(
    INDEX(
      FILTER(
        '{INDEX} Tour Pricing History'!$A:$ZZ,
        '{INDEX} Tour Pricing History'!$4:$4 = ""Current Discounted Tour Cost""
      ),
      MATCH($A926, '{INDEX} Tour Pricing History'!$A:$A"&amp;", 0)
    ),
    """"
  )
)
"),"")</f>
        <v/>
      </c>
      <c r="N926" s="214" t="str">
        <f>IFERROR(__xludf.DUMMYFUNCTION("IF(
  $A926 = """",
  """",
  IFERROR(
    INDEX(
      FILTER(
        '{INDEX} Tour Pricing History'!$A:$ZZ,
        '{INDEX} Tour Pricing History'!$4:$4 = ""Current Reservation Fee""
      ),
      MATCH($A926, '{INDEX} Tour Pricing History'!$A:$A, 0)
"&amp;"    ),
    """"
  )
)
"),"")</f>
        <v/>
      </c>
      <c r="O926" s="216"/>
    </row>
    <row r="927">
      <c r="A927" s="216"/>
      <c r="B927" s="223"/>
      <c r="C927" s="216"/>
      <c r="D927" s="224"/>
      <c r="E927" s="225"/>
      <c r="F927" s="216"/>
      <c r="G927" s="226"/>
      <c r="H927" s="227"/>
      <c r="I927" s="226"/>
      <c r="J927" s="226"/>
      <c r="K927" s="213"/>
      <c r="L927" s="214" t="str">
        <f>IFERROR(__xludf.DUMMYFUNCTION("IF(
  $A927 = """",
  """",
  IFERROR(
    INDEX(
      FILTER(
        '{INDEX} Tour Pricing History'!$A:$ZZ,
        '{INDEX} Tour Pricing History'!$4:$4 = ""Current Original Tour Cost""
      ),
      MATCH($A927, '{INDEX} Tour Pricing History'!$A:$A, "&amp;"0)
    ),
    """"
  )
)
"),"")</f>
        <v/>
      </c>
      <c r="M927" s="215" t="str">
        <f>IFERROR(__xludf.DUMMYFUNCTION("IF(
  $A927 = """",
  """",
  IFERROR(
    INDEX(
      FILTER(
        '{INDEX} Tour Pricing History'!$A:$ZZ,
        '{INDEX} Tour Pricing History'!$4:$4 = ""Current Discounted Tour Cost""
      ),
      MATCH($A927, '{INDEX} Tour Pricing History'!$A:$A"&amp;", 0)
    ),
    """"
  )
)
"),"")</f>
        <v/>
      </c>
      <c r="N927" s="214" t="str">
        <f>IFERROR(__xludf.DUMMYFUNCTION("IF(
  $A927 = """",
  """",
  IFERROR(
    INDEX(
      FILTER(
        '{INDEX} Tour Pricing History'!$A:$ZZ,
        '{INDEX} Tour Pricing History'!$4:$4 = ""Current Reservation Fee""
      ),
      MATCH($A927, '{INDEX} Tour Pricing History'!$A:$A, 0)
"&amp;"    ),
    """"
  )
)
"),"")</f>
        <v/>
      </c>
      <c r="O927" s="216"/>
    </row>
    <row r="928">
      <c r="A928" s="216"/>
      <c r="B928" s="223"/>
      <c r="C928" s="216"/>
      <c r="D928" s="224"/>
      <c r="E928" s="225"/>
      <c r="F928" s="216"/>
      <c r="G928" s="226"/>
      <c r="H928" s="227"/>
      <c r="I928" s="226"/>
      <c r="J928" s="226"/>
      <c r="K928" s="213"/>
      <c r="L928" s="214" t="str">
        <f>IFERROR(__xludf.DUMMYFUNCTION("IF(
  $A928 = """",
  """",
  IFERROR(
    INDEX(
      FILTER(
        '{INDEX} Tour Pricing History'!$A:$ZZ,
        '{INDEX} Tour Pricing History'!$4:$4 = ""Current Original Tour Cost""
      ),
      MATCH($A928, '{INDEX} Tour Pricing History'!$A:$A, "&amp;"0)
    ),
    """"
  )
)
"),"")</f>
        <v/>
      </c>
      <c r="M928" s="215" t="str">
        <f>IFERROR(__xludf.DUMMYFUNCTION("IF(
  $A928 = """",
  """",
  IFERROR(
    INDEX(
      FILTER(
        '{INDEX} Tour Pricing History'!$A:$ZZ,
        '{INDEX} Tour Pricing History'!$4:$4 = ""Current Discounted Tour Cost""
      ),
      MATCH($A928, '{INDEX} Tour Pricing History'!$A:$A"&amp;", 0)
    ),
    """"
  )
)
"),"")</f>
        <v/>
      </c>
      <c r="N928" s="214" t="str">
        <f>IFERROR(__xludf.DUMMYFUNCTION("IF(
  $A928 = """",
  """",
  IFERROR(
    INDEX(
      FILTER(
        '{INDEX} Tour Pricing History'!$A:$ZZ,
        '{INDEX} Tour Pricing History'!$4:$4 = ""Current Reservation Fee""
      ),
      MATCH($A928, '{INDEX} Tour Pricing History'!$A:$A, 0)
"&amp;"    ),
    """"
  )
)
"),"")</f>
        <v/>
      </c>
      <c r="O928" s="216"/>
    </row>
    <row r="929">
      <c r="A929" s="216"/>
      <c r="B929" s="223"/>
      <c r="C929" s="216"/>
      <c r="D929" s="224"/>
      <c r="E929" s="225"/>
      <c r="F929" s="216"/>
      <c r="G929" s="226"/>
      <c r="H929" s="227"/>
      <c r="I929" s="226"/>
      <c r="J929" s="226"/>
      <c r="K929" s="213"/>
      <c r="L929" s="214" t="str">
        <f>IFERROR(__xludf.DUMMYFUNCTION("IF(
  $A929 = """",
  """",
  IFERROR(
    INDEX(
      FILTER(
        '{INDEX} Tour Pricing History'!$A:$ZZ,
        '{INDEX} Tour Pricing History'!$4:$4 = ""Current Original Tour Cost""
      ),
      MATCH($A929, '{INDEX} Tour Pricing History'!$A:$A, "&amp;"0)
    ),
    """"
  )
)
"),"")</f>
        <v/>
      </c>
      <c r="M929" s="215" t="str">
        <f>IFERROR(__xludf.DUMMYFUNCTION("IF(
  $A929 = """",
  """",
  IFERROR(
    INDEX(
      FILTER(
        '{INDEX} Tour Pricing History'!$A:$ZZ,
        '{INDEX} Tour Pricing History'!$4:$4 = ""Current Discounted Tour Cost""
      ),
      MATCH($A929, '{INDEX} Tour Pricing History'!$A:$A"&amp;", 0)
    ),
    """"
  )
)
"),"")</f>
        <v/>
      </c>
      <c r="N929" s="214" t="str">
        <f>IFERROR(__xludf.DUMMYFUNCTION("IF(
  $A929 = """",
  """",
  IFERROR(
    INDEX(
      FILTER(
        '{INDEX} Tour Pricing History'!$A:$ZZ,
        '{INDEX} Tour Pricing History'!$4:$4 = ""Current Reservation Fee""
      ),
      MATCH($A929, '{INDEX} Tour Pricing History'!$A:$A, 0)
"&amp;"    ),
    """"
  )
)
"),"")</f>
        <v/>
      </c>
      <c r="O929" s="216"/>
    </row>
    <row r="930">
      <c r="A930" s="216"/>
      <c r="B930" s="223"/>
      <c r="C930" s="216"/>
      <c r="D930" s="224"/>
      <c r="E930" s="225"/>
      <c r="F930" s="216"/>
      <c r="G930" s="226"/>
      <c r="H930" s="227"/>
      <c r="I930" s="226"/>
      <c r="J930" s="226"/>
      <c r="K930" s="213"/>
      <c r="L930" s="214" t="str">
        <f>IFERROR(__xludf.DUMMYFUNCTION("IF(
  $A930 = """",
  """",
  IFERROR(
    INDEX(
      FILTER(
        '{INDEX} Tour Pricing History'!$A:$ZZ,
        '{INDEX} Tour Pricing History'!$4:$4 = ""Current Original Tour Cost""
      ),
      MATCH($A930, '{INDEX} Tour Pricing History'!$A:$A, "&amp;"0)
    ),
    """"
  )
)
"),"")</f>
        <v/>
      </c>
      <c r="M930" s="215" t="str">
        <f>IFERROR(__xludf.DUMMYFUNCTION("IF(
  $A930 = """",
  """",
  IFERROR(
    INDEX(
      FILTER(
        '{INDEX} Tour Pricing History'!$A:$ZZ,
        '{INDEX} Tour Pricing History'!$4:$4 = ""Current Discounted Tour Cost""
      ),
      MATCH($A930, '{INDEX} Tour Pricing History'!$A:$A"&amp;", 0)
    ),
    """"
  )
)
"),"")</f>
        <v/>
      </c>
      <c r="N930" s="214" t="str">
        <f>IFERROR(__xludf.DUMMYFUNCTION("IF(
  $A930 = """",
  """",
  IFERROR(
    INDEX(
      FILTER(
        '{INDEX} Tour Pricing History'!$A:$ZZ,
        '{INDEX} Tour Pricing History'!$4:$4 = ""Current Reservation Fee""
      ),
      MATCH($A930, '{INDEX} Tour Pricing History'!$A:$A, 0)
"&amp;"    ),
    """"
  )
)
"),"")</f>
        <v/>
      </c>
      <c r="O930" s="216"/>
    </row>
    <row r="931">
      <c r="A931" s="216"/>
      <c r="B931" s="223"/>
      <c r="C931" s="216"/>
      <c r="D931" s="224"/>
      <c r="E931" s="225"/>
      <c r="F931" s="216"/>
      <c r="G931" s="226"/>
      <c r="H931" s="227"/>
      <c r="I931" s="226"/>
      <c r="J931" s="226"/>
      <c r="K931" s="213"/>
      <c r="L931" s="214" t="str">
        <f>IFERROR(__xludf.DUMMYFUNCTION("IF(
  $A931 = """",
  """",
  IFERROR(
    INDEX(
      FILTER(
        '{INDEX} Tour Pricing History'!$A:$ZZ,
        '{INDEX} Tour Pricing History'!$4:$4 = ""Current Original Tour Cost""
      ),
      MATCH($A931, '{INDEX} Tour Pricing History'!$A:$A, "&amp;"0)
    ),
    """"
  )
)
"),"")</f>
        <v/>
      </c>
      <c r="M931" s="215" t="str">
        <f>IFERROR(__xludf.DUMMYFUNCTION("IF(
  $A931 = """",
  """",
  IFERROR(
    INDEX(
      FILTER(
        '{INDEX} Tour Pricing History'!$A:$ZZ,
        '{INDEX} Tour Pricing History'!$4:$4 = ""Current Discounted Tour Cost""
      ),
      MATCH($A931, '{INDEX} Tour Pricing History'!$A:$A"&amp;", 0)
    ),
    """"
  )
)
"),"")</f>
        <v/>
      </c>
      <c r="N931" s="214" t="str">
        <f>IFERROR(__xludf.DUMMYFUNCTION("IF(
  $A931 = """",
  """",
  IFERROR(
    INDEX(
      FILTER(
        '{INDEX} Tour Pricing History'!$A:$ZZ,
        '{INDEX} Tour Pricing History'!$4:$4 = ""Current Reservation Fee""
      ),
      MATCH($A931, '{INDEX} Tour Pricing History'!$A:$A, 0)
"&amp;"    ),
    """"
  )
)
"),"")</f>
        <v/>
      </c>
      <c r="O931" s="216"/>
    </row>
    <row r="932">
      <c r="A932" s="216"/>
      <c r="B932" s="223"/>
      <c r="C932" s="216"/>
      <c r="D932" s="224"/>
      <c r="E932" s="225"/>
      <c r="F932" s="216"/>
      <c r="G932" s="226"/>
      <c r="H932" s="227"/>
      <c r="I932" s="226"/>
      <c r="J932" s="226"/>
      <c r="K932" s="213"/>
      <c r="L932" s="214" t="str">
        <f>IFERROR(__xludf.DUMMYFUNCTION("IF(
  $A932 = """",
  """",
  IFERROR(
    INDEX(
      FILTER(
        '{INDEX} Tour Pricing History'!$A:$ZZ,
        '{INDEX} Tour Pricing History'!$4:$4 = ""Current Original Tour Cost""
      ),
      MATCH($A932, '{INDEX} Tour Pricing History'!$A:$A, "&amp;"0)
    ),
    """"
  )
)
"),"")</f>
        <v/>
      </c>
      <c r="M932" s="215" t="str">
        <f>IFERROR(__xludf.DUMMYFUNCTION("IF(
  $A932 = """",
  """",
  IFERROR(
    INDEX(
      FILTER(
        '{INDEX} Tour Pricing History'!$A:$ZZ,
        '{INDEX} Tour Pricing History'!$4:$4 = ""Current Discounted Tour Cost""
      ),
      MATCH($A932, '{INDEX} Tour Pricing History'!$A:$A"&amp;", 0)
    ),
    """"
  )
)
"),"")</f>
        <v/>
      </c>
      <c r="N932" s="214" t="str">
        <f>IFERROR(__xludf.DUMMYFUNCTION("IF(
  $A932 = """",
  """",
  IFERROR(
    INDEX(
      FILTER(
        '{INDEX} Tour Pricing History'!$A:$ZZ,
        '{INDEX} Tour Pricing History'!$4:$4 = ""Current Reservation Fee""
      ),
      MATCH($A932, '{INDEX} Tour Pricing History'!$A:$A, 0)
"&amp;"    ),
    """"
  )
)
"),"")</f>
        <v/>
      </c>
      <c r="O932" s="216"/>
    </row>
    <row r="933">
      <c r="A933" s="216"/>
      <c r="B933" s="223"/>
      <c r="C933" s="216"/>
      <c r="D933" s="224"/>
      <c r="E933" s="225"/>
      <c r="F933" s="216"/>
      <c r="G933" s="226"/>
      <c r="H933" s="227"/>
      <c r="I933" s="226"/>
      <c r="J933" s="226"/>
      <c r="K933" s="213"/>
      <c r="L933" s="214" t="str">
        <f>IFERROR(__xludf.DUMMYFUNCTION("IF(
  $A933 = """",
  """",
  IFERROR(
    INDEX(
      FILTER(
        '{INDEX} Tour Pricing History'!$A:$ZZ,
        '{INDEX} Tour Pricing History'!$4:$4 = ""Current Original Tour Cost""
      ),
      MATCH($A933, '{INDEX} Tour Pricing History'!$A:$A, "&amp;"0)
    ),
    """"
  )
)
"),"")</f>
        <v/>
      </c>
      <c r="M933" s="215" t="str">
        <f>IFERROR(__xludf.DUMMYFUNCTION("IF(
  $A933 = """",
  """",
  IFERROR(
    INDEX(
      FILTER(
        '{INDEX} Tour Pricing History'!$A:$ZZ,
        '{INDEX} Tour Pricing History'!$4:$4 = ""Current Discounted Tour Cost""
      ),
      MATCH($A933, '{INDEX} Tour Pricing History'!$A:$A"&amp;", 0)
    ),
    """"
  )
)
"),"")</f>
        <v/>
      </c>
      <c r="N933" s="214" t="str">
        <f>IFERROR(__xludf.DUMMYFUNCTION("IF(
  $A933 = """",
  """",
  IFERROR(
    INDEX(
      FILTER(
        '{INDEX} Tour Pricing History'!$A:$ZZ,
        '{INDEX} Tour Pricing History'!$4:$4 = ""Current Reservation Fee""
      ),
      MATCH($A933, '{INDEX} Tour Pricing History'!$A:$A, 0)
"&amp;"    ),
    """"
  )
)
"),"")</f>
        <v/>
      </c>
      <c r="O933" s="216"/>
    </row>
    <row r="934">
      <c r="A934" s="216"/>
      <c r="B934" s="223"/>
      <c r="C934" s="216"/>
      <c r="D934" s="224"/>
      <c r="E934" s="225"/>
      <c r="F934" s="216"/>
      <c r="G934" s="226"/>
      <c r="H934" s="227"/>
      <c r="I934" s="226"/>
      <c r="J934" s="226"/>
      <c r="K934" s="213"/>
      <c r="L934" s="214" t="str">
        <f>IFERROR(__xludf.DUMMYFUNCTION("IF(
  $A934 = """",
  """",
  IFERROR(
    INDEX(
      FILTER(
        '{INDEX} Tour Pricing History'!$A:$ZZ,
        '{INDEX} Tour Pricing History'!$4:$4 = ""Current Original Tour Cost""
      ),
      MATCH($A934, '{INDEX} Tour Pricing History'!$A:$A, "&amp;"0)
    ),
    """"
  )
)
"),"")</f>
        <v/>
      </c>
      <c r="M934" s="215" t="str">
        <f>IFERROR(__xludf.DUMMYFUNCTION("IF(
  $A934 = """",
  """",
  IFERROR(
    INDEX(
      FILTER(
        '{INDEX} Tour Pricing History'!$A:$ZZ,
        '{INDEX} Tour Pricing History'!$4:$4 = ""Current Discounted Tour Cost""
      ),
      MATCH($A934, '{INDEX} Tour Pricing History'!$A:$A"&amp;", 0)
    ),
    """"
  )
)
"),"")</f>
        <v/>
      </c>
      <c r="N934" s="214" t="str">
        <f>IFERROR(__xludf.DUMMYFUNCTION("IF(
  $A934 = """",
  """",
  IFERROR(
    INDEX(
      FILTER(
        '{INDEX} Tour Pricing History'!$A:$ZZ,
        '{INDEX} Tour Pricing History'!$4:$4 = ""Current Reservation Fee""
      ),
      MATCH($A934, '{INDEX} Tour Pricing History'!$A:$A, 0)
"&amp;"    ),
    """"
  )
)
"),"")</f>
        <v/>
      </c>
      <c r="O934" s="216"/>
    </row>
    <row r="935">
      <c r="A935" s="216"/>
      <c r="B935" s="223"/>
      <c r="C935" s="216"/>
      <c r="D935" s="224"/>
      <c r="E935" s="225"/>
      <c r="F935" s="216"/>
      <c r="G935" s="226"/>
      <c r="H935" s="227"/>
      <c r="I935" s="226"/>
      <c r="J935" s="226"/>
      <c r="K935" s="213"/>
      <c r="L935" s="214" t="str">
        <f>IFERROR(__xludf.DUMMYFUNCTION("IF(
  $A935 = """",
  """",
  IFERROR(
    INDEX(
      FILTER(
        '{INDEX} Tour Pricing History'!$A:$ZZ,
        '{INDEX} Tour Pricing History'!$4:$4 = ""Current Original Tour Cost""
      ),
      MATCH($A935, '{INDEX} Tour Pricing History'!$A:$A, "&amp;"0)
    ),
    """"
  )
)
"),"")</f>
        <v/>
      </c>
      <c r="M935" s="215" t="str">
        <f>IFERROR(__xludf.DUMMYFUNCTION("IF(
  $A935 = """",
  """",
  IFERROR(
    INDEX(
      FILTER(
        '{INDEX} Tour Pricing History'!$A:$ZZ,
        '{INDEX} Tour Pricing History'!$4:$4 = ""Current Discounted Tour Cost""
      ),
      MATCH($A935, '{INDEX} Tour Pricing History'!$A:$A"&amp;", 0)
    ),
    """"
  )
)
"),"")</f>
        <v/>
      </c>
      <c r="N935" s="214" t="str">
        <f>IFERROR(__xludf.DUMMYFUNCTION("IF(
  $A935 = """",
  """",
  IFERROR(
    INDEX(
      FILTER(
        '{INDEX} Tour Pricing History'!$A:$ZZ,
        '{INDEX} Tour Pricing History'!$4:$4 = ""Current Reservation Fee""
      ),
      MATCH($A935, '{INDEX} Tour Pricing History'!$A:$A, 0)
"&amp;"    ),
    """"
  )
)
"),"")</f>
        <v/>
      </c>
      <c r="O935" s="216"/>
    </row>
    <row r="936">
      <c r="A936" s="216"/>
      <c r="B936" s="223"/>
      <c r="C936" s="216"/>
      <c r="D936" s="224"/>
      <c r="E936" s="225"/>
      <c r="F936" s="216"/>
      <c r="G936" s="226"/>
      <c r="H936" s="227"/>
      <c r="I936" s="226"/>
      <c r="J936" s="226"/>
      <c r="K936" s="213"/>
      <c r="L936" s="214" t="str">
        <f>IFERROR(__xludf.DUMMYFUNCTION("IF(
  $A936 = """",
  """",
  IFERROR(
    INDEX(
      FILTER(
        '{INDEX} Tour Pricing History'!$A:$ZZ,
        '{INDEX} Tour Pricing History'!$4:$4 = ""Current Original Tour Cost""
      ),
      MATCH($A936, '{INDEX} Tour Pricing History'!$A:$A, "&amp;"0)
    ),
    """"
  )
)
"),"")</f>
        <v/>
      </c>
      <c r="M936" s="215" t="str">
        <f>IFERROR(__xludf.DUMMYFUNCTION("IF(
  $A936 = """",
  """",
  IFERROR(
    INDEX(
      FILTER(
        '{INDEX} Tour Pricing History'!$A:$ZZ,
        '{INDEX} Tour Pricing History'!$4:$4 = ""Current Discounted Tour Cost""
      ),
      MATCH($A936, '{INDEX} Tour Pricing History'!$A:$A"&amp;", 0)
    ),
    """"
  )
)
"),"")</f>
        <v/>
      </c>
      <c r="N936" s="214" t="str">
        <f>IFERROR(__xludf.DUMMYFUNCTION("IF(
  $A936 = """",
  """",
  IFERROR(
    INDEX(
      FILTER(
        '{INDEX} Tour Pricing History'!$A:$ZZ,
        '{INDEX} Tour Pricing History'!$4:$4 = ""Current Reservation Fee""
      ),
      MATCH($A936, '{INDEX} Tour Pricing History'!$A:$A, 0)
"&amp;"    ),
    """"
  )
)
"),"")</f>
        <v/>
      </c>
      <c r="O936" s="216"/>
    </row>
    <row r="937">
      <c r="A937" s="216"/>
      <c r="B937" s="223"/>
      <c r="C937" s="216"/>
      <c r="D937" s="224"/>
      <c r="E937" s="225"/>
      <c r="F937" s="216"/>
      <c r="G937" s="226"/>
      <c r="H937" s="227"/>
      <c r="I937" s="226"/>
      <c r="J937" s="226"/>
      <c r="K937" s="213"/>
      <c r="L937" s="214" t="str">
        <f>IFERROR(__xludf.DUMMYFUNCTION("IF(
  $A937 = """",
  """",
  IFERROR(
    INDEX(
      FILTER(
        '{INDEX} Tour Pricing History'!$A:$ZZ,
        '{INDEX} Tour Pricing History'!$4:$4 = ""Current Original Tour Cost""
      ),
      MATCH($A937, '{INDEX} Tour Pricing History'!$A:$A, "&amp;"0)
    ),
    """"
  )
)
"),"")</f>
        <v/>
      </c>
      <c r="M937" s="215" t="str">
        <f>IFERROR(__xludf.DUMMYFUNCTION("IF(
  $A937 = """",
  """",
  IFERROR(
    INDEX(
      FILTER(
        '{INDEX} Tour Pricing History'!$A:$ZZ,
        '{INDEX} Tour Pricing History'!$4:$4 = ""Current Discounted Tour Cost""
      ),
      MATCH($A937, '{INDEX} Tour Pricing History'!$A:$A"&amp;", 0)
    ),
    """"
  )
)
"),"")</f>
        <v/>
      </c>
      <c r="N937" s="214" t="str">
        <f>IFERROR(__xludf.DUMMYFUNCTION("IF(
  $A937 = """",
  """",
  IFERROR(
    INDEX(
      FILTER(
        '{INDEX} Tour Pricing History'!$A:$ZZ,
        '{INDEX} Tour Pricing History'!$4:$4 = ""Current Reservation Fee""
      ),
      MATCH($A937, '{INDEX} Tour Pricing History'!$A:$A, 0)
"&amp;"    ),
    """"
  )
)
"),"")</f>
        <v/>
      </c>
      <c r="O937" s="216"/>
    </row>
    <row r="938">
      <c r="A938" s="216"/>
      <c r="B938" s="223"/>
      <c r="C938" s="216"/>
      <c r="D938" s="224"/>
      <c r="E938" s="225"/>
      <c r="F938" s="216"/>
      <c r="G938" s="226"/>
      <c r="H938" s="227"/>
      <c r="I938" s="226"/>
      <c r="J938" s="226"/>
      <c r="K938" s="213"/>
      <c r="L938" s="214" t="str">
        <f>IFERROR(__xludf.DUMMYFUNCTION("IF(
  $A938 = """",
  """",
  IFERROR(
    INDEX(
      FILTER(
        '{INDEX} Tour Pricing History'!$A:$ZZ,
        '{INDEX} Tour Pricing History'!$4:$4 = ""Current Original Tour Cost""
      ),
      MATCH($A938, '{INDEX} Tour Pricing History'!$A:$A, "&amp;"0)
    ),
    """"
  )
)
"),"")</f>
        <v/>
      </c>
      <c r="M938" s="215" t="str">
        <f>IFERROR(__xludf.DUMMYFUNCTION("IF(
  $A938 = """",
  """",
  IFERROR(
    INDEX(
      FILTER(
        '{INDEX} Tour Pricing History'!$A:$ZZ,
        '{INDEX} Tour Pricing History'!$4:$4 = ""Current Discounted Tour Cost""
      ),
      MATCH($A938, '{INDEX} Tour Pricing History'!$A:$A"&amp;", 0)
    ),
    """"
  )
)
"),"")</f>
        <v/>
      </c>
      <c r="N938" s="214" t="str">
        <f>IFERROR(__xludf.DUMMYFUNCTION("IF(
  $A938 = """",
  """",
  IFERROR(
    INDEX(
      FILTER(
        '{INDEX} Tour Pricing History'!$A:$ZZ,
        '{INDEX} Tour Pricing History'!$4:$4 = ""Current Reservation Fee""
      ),
      MATCH($A938, '{INDEX} Tour Pricing History'!$A:$A, 0)
"&amp;"    ),
    """"
  )
)
"),"")</f>
        <v/>
      </c>
      <c r="O938" s="216"/>
    </row>
    <row r="939">
      <c r="A939" s="216"/>
      <c r="B939" s="223"/>
      <c r="C939" s="216"/>
      <c r="D939" s="224"/>
      <c r="E939" s="225"/>
      <c r="F939" s="216"/>
      <c r="G939" s="226"/>
      <c r="H939" s="227"/>
      <c r="I939" s="226"/>
      <c r="J939" s="226"/>
      <c r="K939" s="213"/>
      <c r="L939" s="214" t="str">
        <f>IFERROR(__xludf.DUMMYFUNCTION("IF(
  $A939 = """",
  """",
  IFERROR(
    INDEX(
      FILTER(
        '{INDEX} Tour Pricing History'!$A:$ZZ,
        '{INDEX} Tour Pricing History'!$4:$4 = ""Current Original Tour Cost""
      ),
      MATCH($A939, '{INDEX} Tour Pricing History'!$A:$A, "&amp;"0)
    ),
    """"
  )
)
"),"")</f>
        <v/>
      </c>
      <c r="M939" s="215" t="str">
        <f>IFERROR(__xludf.DUMMYFUNCTION("IF(
  $A939 = """",
  """",
  IFERROR(
    INDEX(
      FILTER(
        '{INDEX} Tour Pricing History'!$A:$ZZ,
        '{INDEX} Tour Pricing History'!$4:$4 = ""Current Discounted Tour Cost""
      ),
      MATCH($A939, '{INDEX} Tour Pricing History'!$A:$A"&amp;", 0)
    ),
    """"
  )
)
"),"")</f>
        <v/>
      </c>
      <c r="N939" s="214" t="str">
        <f>IFERROR(__xludf.DUMMYFUNCTION("IF(
  $A939 = """",
  """",
  IFERROR(
    INDEX(
      FILTER(
        '{INDEX} Tour Pricing History'!$A:$ZZ,
        '{INDEX} Tour Pricing History'!$4:$4 = ""Current Reservation Fee""
      ),
      MATCH($A939, '{INDEX} Tour Pricing History'!$A:$A, 0)
"&amp;"    ),
    """"
  )
)
"),"")</f>
        <v/>
      </c>
      <c r="O939" s="216"/>
    </row>
    <row r="940">
      <c r="A940" s="216"/>
      <c r="B940" s="223"/>
      <c r="C940" s="216"/>
      <c r="D940" s="224"/>
      <c r="E940" s="225"/>
      <c r="F940" s="216"/>
      <c r="G940" s="226"/>
      <c r="H940" s="227"/>
      <c r="I940" s="226"/>
      <c r="J940" s="226"/>
      <c r="K940" s="213"/>
      <c r="L940" s="214" t="str">
        <f>IFERROR(__xludf.DUMMYFUNCTION("IF(
  $A940 = """",
  """",
  IFERROR(
    INDEX(
      FILTER(
        '{INDEX} Tour Pricing History'!$A:$ZZ,
        '{INDEX} Tour Pricing History'!$4:$4 = ""Current Original Tour Cost""
      ),
      MATCH($A940, '{INDEX} Tour Pricing History'!$A:$A, "&amp;"0)
    ),
    """"
  )
)
"),"")</f>
        <v/>
      </c>
      <c r="M940" s="215" t="str">
        <f>IFERROR(__xludf.DUMMYFUNCTION("IF(
  $A940 = """",
  """",
  IFERROR(
    INDEX(
      FILTER(
        '{INDEX} Tour Pricing History'!$A:$ZZ,
        '{INDEX} Tour Pricing History'!$4:$4 = ""Current Discounted Tour Cost""
      ),
      MATCH($A940, '{INDEX} Tour Pricing History'!$A:$A"&amp;", 0)
    ),
    """"
  )
)
"),"")</f>
        <v/>
      </c>
      <c r="N940" s="214" t="str">
        <f>IFERROR(__xludf.DUMMYFUNCTION("IF(
  $A940 = """",
  """",
  IFERROR(
    INDEX(
      FILTER(
        '{INDEX} Tour Pricing History'!$A:$ZZ,
        '{INDEX} Tour Pricing History'!$4:$4 = ""Current Reservation Fee""
      ),
      MATCH($A940, '{INDEX} Tour Pricing History'!$A:$A, 0)
"&amp;"    ),
    """"
  )
)
"),"")</f>
        <v/>
      </c>
      <c r="O940" s="216"/>
    </row>
    <row r="941">
      <c r="A941" s="216"/>
      <c r="B941" s="223"/>
      <c r="C941" s="216"/>
      <c r="D941" s="224"/>
      <c r="E941" s="225"/>
      <c r="F941" s="216"/>
      <c r="G941" s="226"/>
      <c r="H941" s="227"/>
      <c r="I941" s="226"/>
      <c r="J941" s="226"/>
      <c r="K941" s="213"/>
      <c r="L941" s="214" t="str">
        <f>IFERROR(__xludf.DUMMYFUNCTION("IF(
  $A941 = """",
  """",
  IFERROR(
    INDEX(
      FILTER(
        '{INDEX} Tour Pricing History'!$A:$ZZ,
        '{INDEX} Tour Pricing History'!$4:$4 = ""Current Original Tour Cost""
      ),
      MATCH($A941, '{INDEX} Tour Pricing History'!$A:$A, "&amp;"0)
    ),
    """"
  )
)
"),"")</f>
        <v/>
      </c>
      <c r="M941" s="215" t="str">
        <f>IFERROR(__xludf.DUMMYFUNCTION("IF(
  $A941 = """",
  """",
  IFERROR(
    INDEX(
      FILTER(
        '{INDEX} Tour Pricing History'!$A:$ZZ,
        '{INDEX} Tour Pricing History'!$4:$4 = ""Current Discounted Tour Cost""
      ),
      MATCH($A941, '{INDEX} Tour Pricing History'!$A:$A"&amp;", 0)
    ),
    """"
  )
)
"),"")</f>
        <v/>
      </c>
      <c r="N941" s="214" t="str">
        <f>IFERROR(__xludf.DUMMYFUNCTION("IF(
  $A941 = """",
  """",
  IFERROR(
    INDEX(
      FILTER(
        '{INDEX} Tour Pricing History'!$A:$ZZ,
        '{INDEX} Tour Pricing History'!$4:$4 = ""Current Reservation Fee""
      ),
      MATCH($A941, '{INDEX} Tour Pricing History'!$A:$A, 0)
"&amp;"    ),
    """"
  )
)
"),"")</f>
        <v/>
      </c>
      <c r="O941" s="216"/>
    </row>
    <row r="942">
      <c r="A942" s="216"/>
      <c r="B942" s="223"/>
      <c r="C942" s="216"/>
      <c r="D942" s="224"/>
      <c r="E942" s="225"/>
      <c r="F942" s="216"/>
      <c r="G942" s="226"/>
      <c r="H942" s="227"/>
      <c r="I942" s="226"/>
      <c r="J942" s="226"/>
      <c r="K942" s="213"/>
      <c r="L942" s="214" t="str">
        <f>IFERROR(__xludf.DUMMYFUNCTION("IF(
  $A942 = """",
  """",
  IFERROR(
    INDEX(
      FILTER(
        '{INDEX} Tour Pricing History'!$A:$ZZ,
        '{INDEX} Tour Pricing History'!$4:$4 = ""Current Original Tour Cost""
      ),
      MATCH($A942, '{INDEX} Tour Pricing History'!$A:$A, "&amp;"0)
    ),
    """"
  )
)
"),"")</f>
        <v/>
      </c>
      <c r="M942" s="215" t="str">
        <f>IFERROR(__xludf.DUMMYFUNCTION("IF(
  $A942 = """",
  """",
  IFERROR(
    INDEX(
      FILTER(
        '{INDEX} Tour Pricing History'!$A:$ZZ,
        '{INDEX} Tour Pricing History'!$4:$4 = ""Current Discounted Tour Cost""
      ),
      MATCH($A942, '{INDEX} Tour Pricing History'!$A:$A"&amp;", 0)
    ),
    """"
  )
)
"),"")</f>
        <v/>
      </c>
      <c r="N942" s="214" t="str">
        <f>IFERROR(__xludf.DUMMYFUNCTION("IF(
  $A942 = """",
  """",
  IFERROR(
    INDEX(
      FILTER(
        '{INDEX} Tour Pricing History'!$A:$ZZ,
        '{INDEX} Tour Pricing History'!$4:$4 = ""Current Reservation Fee""
      ),
      MATCH($A942, '{INDEX} Tour Pricing History'!$A:$A, 0)
"&amp;"    ),
    """"
  )
)
"),"")</f>
        <v/>
      </c>
      <c r="O942" s="216"/>
    </row>
    <row r="943">
      <c r="A943" s="216"/>
      <c r="B943" s="223"/>
      <c r="C943" s="216"/>
      <c r="D943" s="224"/>
      <c r="E943" s="225"/>
      <c r="F943" s="216"/>
      <c r="G943" s="226"/>
      <c r="H943" s="227"/>
      <c r="I943" s="226"/>
      <c r="J943" s="226"/>
      <c r="K943" s="213"/>
      <c r="L943" s="214" t="str">
        <f>IFERROR(__xludf.DUMMYFUNCTION("IF(
  $A943 = """",
  """",
  IFERROR(
    INDEX(
      FILTER(
        '{INDEX} Tour Pricing History'!$A:$ZZ,
        '{INDEX} Tour Pricing History'!$4:$4 = ""Current Original Tour Cost""
      ),
      MATCH($A943, '{INDEX} Tour Pricing History'!$A:$A, "&amp;"0)
    ),
    """"
  )
)
"),"")</f>
        <v/>
      </c>
      <c r="M943" s="215" t="str">
        <f>IFERROR(__xludf.DUMMYFUNCTION("IF(
  $A943 = """",
  """",
  IFERROR(
    INDEX(
      FILTER(
        '{INDEX} Tour Pricing History'!$A:$ZZ,
        '{INDEX} Tour Pricing History'!$4:$4 = ""Current Discounted Tour Cost""
      ),
      MATCH($A943, '{INDEX} Tour Pricing History'!$A:$A"&amp;", 0)
    ),
    """"
  )
)
"),"")</f>
        <v/>
      </c>
      <c r="N943" s="214" t="str">
        <f>IFERROR(__xludf.DUMMYFUNCTION("IF(
  $A943 = """",
  """",
  IFERROR(
    INDEX(
      FILTER(
        '{INDEX} Tour Pricing History'!$A:$ZZ,
        '{INDEX} Tour Pricing History'!$4:$4 = ""Current Reservation Fee""
      ),
      MATCH($A943, '{INDEX} Tour Pricing History'!$A:$A, 0)
"&amp;"    ),
    """"
  )
)
"),"")</f>
        <v/>
      </c>
      <c r="O943" s="216"/>
    </row>
    <row r="944">
      <c r="A944" s="216"/>
      <c r="B944" s="223"/>
      <c r="C944" s="216"/>
      <c r="D944" s="224"/>
      <c r="E944" s="225"/>
      <c r="F944" s="216"/>
      <c r="G944" s="226"/>
      <c r="H944" s="227"/>
      <c r="I944" s="226"/>
      <c r="J944" s="226"/>
      <c r="K944" s="213"/>
      <c r="L944" s="214" t="str">
        <f>IFERROR(__xludf.DUMMYFUNCTION("IF(
  $A944 = """",
  """",
  IFERROR(
    INDEX(
      FILTER(
        '{INDEX} Tour Pricing History'!$A:$ZZ,
        '{INDEX} Tour Pricing History'!$4:$4 = ""Current Original Tour Cost""
      ),
      MATCH($A944, '{INDEX} Tour Pricing History'!$A:$A, "&amp;"0)
    ),
    """"
  )
)
"),"")</f>
        <v/>
      </c>
      <c r="M944" s="215" t="str">
        <f>IFERROR(__xludf.DUMMYFUNCTION("IF(
  $A944 = """",
  """",
  IFERROR(
    INDEX(
      FILTER(
        '{INDEX} Tour Pricing History'!$A:$ZZ,
        '{INDEX} Tour Pricing History'!$4:$4 = ""Current Discounted Tour Cost""
      ),
      MATCH($A944, '{INDEX} Tour Pricing History'!$A:$A"&amp;", 0)
    ),
    """"
  )
)
"),"")</f>
        <v/>
      </c>
      <c r="N944" s="214" t="str">
        <f>IFERROR(__xludf.DUMMYFUNCTION("IF(
  $A944 = """",
  """",
  IFERROR(
    INDEX(
      FILTER(
        '{INDEX} Tour Pricing History'!$A:$ZZ,
        '{INDEX} Tour Pricing History'!$4:$4 = ""Current Reservation Fee""
      ),
      MATCH($A944, '{INDEX} Tour Pricing History'!$A:$A, 0)
"&amp;"    ),
    """"
  )
)
"),"")</f>
        <v/>
      </c>
      <c r="O944" s="216"/>
    </row>
    <row r="945">
      <c r="A945" s="216"/>
      <c r="B945" s="223"/>
      <c r="C945" s="216"/>
      <c r="D945" s="224"/>
      <c r="E945" s="225"/>
      <c r="F945" s="216"/>
      <c r="G945" s="226"/>
      <c r="H945" s="227"/>
      <c r="I945" s="226"/>
      <c r="J945" s="226"/>
      <c r="K945" s="213"/>
      <c r="L945" s="214" t="str">
        <f>IFERROR(__xludf.DUMMYFUNCTION("IF(
  $A945 = """",
  """",
  IFERROR(
    INDEX(
      FILTER(
        '{INDEX} Tour Pricing History'!$A:$ZZ,
        '{INDEX} Tour Pricing History'!$4:$4 = ""Current Original Tour Cost""
      ),
      MATCH($A945, '{INDEX} Tour Pricing History'!$A:$A, "&amp;"0)
    ),
    """"
  )
)
"),"")</f>
        <v/>
      </c>
      <c r="M945" s="215" t="str">
        <f>IFERROR(__xludf.DUMMYFUNCTION("IF(
  $A945 = """",
  """",
  IFERROR(
    INDEX(
      FILTER(
        '{INDEX} Tour Pricing History'!$A:$ZZ,
        '{INDEX} Tour Pricing History'!$4:$4 = ""Current Discounted Tour Cost""
      ),
      MATCH($A945, '{INDEX} Tour Pricing History'!$A:$A"&amp;", 0)
    ),
    """"
  )
)
"),"")</f>
        <v/>
      </c>
      <c r="N945" s="214" t="str">
        <f>IFERROR(__xludf.DUMMYFUNCTION("IF(
  $A945 = """",
  """",
  IFERROR(
    INDEX(
      FILTER(
        '{INDEX} Tour Pricing History'!$A:$ZZ,
        '{INDEX} Tour Pricing History'!$4:$4 = ""Current Reservation Fee""
      ),
      MATCH($A945, '{INDEX} Tour Pricing History'!$A:$A, 0)
"&amp;"    ),
    """"
  )
)
"),"")</f>
        <v/>
      </c>
      <c r="O945" s="216"/>
    </row>
    <row r="946">
      <c r="A946" s="216"/>
      <c r="B946" s="223"/>
      <c r="C946" s="216"/>
      <c r="D946" s="224"/>
      <c r="E946" s="225"/>
      <c r="F946" s="216"/>
      <c r="G946" s="226"/>
      <c r="H946" s="227"/>
      <c r="I946" s="226"/>
      <c r="J946" s="226"/>
      <c r="K946" s="213"/>
      <c r="L946" s="214" t="str">
        <f>IFERROR(__xludf.DUMMYFUNCTION("IF(
  $A946 = """",
  """",
  IFERROR(
    INDEX(
      FILTER(
        '{INDEX} Tour Pricing History'!$A:$ZZ,
        '{INDEX} Tour Pricing History'!$4:$4 = ""Current Original Tour Cost""
      ),
      MATCH($A946, '{INDEX} Tour Pricing History'!$A:$A, "&amp;"0)
    ),
    """"
  )
)
"),"")</f>
        <v/>
      </c>
      <c r="M946" s="215" t="str">
        <f>IFERROR(__xludf.DUMMYFUNCTION("IF(
  $A946 = """",
  """",
  IFERROR(
    INDEX(
      FILTER(
        '{INDEX} Tour Pricing History'!$A:$ZZ,
        '{INDEX} Tour Pricing History'!$4:$4 = ""Current Discounted Tour Cost""
      ),
      MATCH($A946, '{INDEX} Tour Pricing History'!$A:$A"&amp;", 0)
    ),
    """"
  )
)
"),"")</f>
        <v/>
      </c>
      <c r="N946" s="214" t="str">
        <f>IFERROR(__xludf.DUMMYFUNCTION("IF(
  $A946 = """",
  """",
  IFERROR(
    INDEX(
      FILTER(
        '{INDEX} Tour Pricing History'!$A:$ZZ,
        '{INDEX} Tour Pricing History'!$4:$4 = ""Current Reservation Fee""
      ),
      MATCH($A946, '{INDEX} Tour Pricing History'!$A:$A, 0)
"&amp;"    ),
    """"
  )
)
"),"")</f>
        <v/>
      </c>
      <c r="O946" s="216"/>
    </row>
    <row r="947">
      <c r="A947" s="216"/>
      <c r="B947" s="223"/>
      <c r="C947" s="216"/>
      <c r="D947" s="224"/>
      <c r="E947" s="225"/>
      <c r="F947" s="216"/>
      <c r="G947" s="226"/>
      <c r="H947" s="227"/>
      <c r="I947" s="226"/>
      <c r="J947" s="226"/>
      <c r="K947" s="213"/>
      <c r="L947" s="214" t="str">
        <f>IFERROR(__xludf.DUMMYFUNCTION("IF(
  $A947 = """",
  """",
  IFERROR(
    INDEX(
      FILTER(
        '{INDEX} Tour Pricing History'!$A:$ZZ,
        '{INDEX} Tour Pricing History'!$4:$4 = ""Current Original Tour Cost""
      ),
      MATCH($A947, '{INDEX} Tour Pricing History'!$A:$A, "&amp;"0)
    ),
    """"
  )
)
"),"")</f>
        <v/>
      </c>
      <c r="M947" s="215" t="str">
        <f>IFERROR(__xludf.DUMMYFUNCTION("IF(
  $A947 = """",
  """",
  IFERROR(
    INDEX(
      FILTER(
        '{INDEX} Tour Pricing History'!$A:$ZZ,
        '{INDEX} Tour Pricing History'!$4:$4 = ""Current Discounted Tour Cost""
      ),
      MATCH($A947, '{INDEX} Tour Pricing History'!$A:$A"&amp;", 0)
    ),
    """"
  )
)
"),"")</f>
        <v/>
      </c>
      <c r="N947" s="214" t="str">
        <f>IFERROR(__xludf.DUMMYFUNCTION("IF(
  $A947 = """",
  """",
  IFERROR(
    INDEX(
      FILTER(
        '{INDEX} Tour Pricing History'!$A:$ZZ,
        '{INDEX} Tour Pricing History'!$4:$4 = ""Current Reservation Fee""
      ),
      MATCH($A947, '{INDEX} Tour Pricing History'!$A:$A, 0)
"&amp;"    ),
    """"
  )
)
"),"")</f>
        <v/>
      </c>
      <c r="O947" s="216"/>
    </row>
    <row r="948">
      <c r="A948" s="216"/>
      <c r="B948" s="223"/>
      <c r="C948" s="216"/>
      <c r="D948" s="224"/>
      <c r="E948" s="225"/>
      <c r="F948" s="216"/>
      <c r="G948" s="226"/>
      <c r="H948" s="227"/>
      <c r="I948" s="226"/>
      <c r="J948" s="226"/>
      <c r="K948" s="213"/>
      <c r="L948" s="214" t="str">
        <f>IFERROR(__xludf.DUMMYFUNCTION("IF(
  $A948 = """",
  """",
  IFERROR(
    INDEX(
      FILTER(
        '{INDEX} Tour Pricing History'!$A:$ZZ,
        '{INDEX} Tour Pricing History'!$4:$4 = ""Current Original Tour Cost""
      ),
      MATCH($A948, '{INDEX} Tour Pricing History'!$A:$A, "&amp;"0)
    ),
    """"
  )
)
"),"")</f>
        <v/>
      </c>
      <c r="M948" s="215" t="str">
        <f>IFERROR(__xludf.DUMMYFUNCTION("IF(
  $A948 = """",
  """",
  IFERROR(
    INDEX(
      FILTER(
        '{INDEX} Tour Pricing History'!$A:$ZZ,
        '{INDEX} Tour Pricing History'!$4:$4 = ""Current Discounted Tour Cost""
      ),
      MATCH($A948, '{INDEX} Tour Pricing History'!$A:$A"&amp;", 0)
    ),
    """"
  )
)
"),"")</f>
        <v/>
      </c>
      <c r="N948" s="214" t="str">
        <f>IFERROR(__xludf.DUMMYFUNCTION("IF(
  $A948 = """",
  """",
  IFERROR(
    INDEX(
      FILTER(
        '{INDEX} Tour Pricing History'!$A:$ZZ,
        '{INDEX} Tour Pricing History'!$4:$4 = ""Current Reservation Fee""
      ),
      MATCH($A948, '{INDEX} Tour Pricing History'!$A:$A, 0)
"&amp;"    ),
    """"
  )
)
"),"")</f>
        <v/>
      </c>
      <c r="O948" s="216"/>
    </row>
    <row r="949">
      <c r="A949" s="216"/>
      <c r="B949" s="223"/>
      <c r="C949" s="216"/>
      <c r="D949" s="224"/>
      <c r="E949" s="225"/>
      <c r="F949" s="216"/>
      <c r="G949" s="226"/>
      <c r="H949" s="227"/>
      <c r="I949" s="226"/>
      <c r="J949" s="226"/>
      <c r="K949" s="213"/>
      <c r="L949" s="214" t="str">
        <f>IFERROR(__xludf.DUMMYFUNCTION("IF(
  $A949 = """",
  """",
  IFERROR(
    INDEX(
      FILTER(
        '{INDEX} Tour Pricing History'!$A:$ZZ,
        '{INDEX} Tour Pricing History'!$4:$4 = ""Current Original Tour Cost""
      ),
      MATCH($A949, '{INDEX} Tour Pricing History'!$A:$A, "&amp;"0)
    ),
    """"
  )
)
"),"")</f>
        <v/>
      </c>
      <c r="M949" s="215" t="str">
        <f>IFERROR(__xludf.DUMMYFUNCTION("IF(
  $A949 = """",
  """",
  IFERROR(
    INDEX(
      FILTER(
        '{INDEX} Tour Pricing History'!$A:$ZZ,
        '{INDEX} Tour Pricing History'!$4:$4 = ""Current Discounted Tour Cost""
      ),
      MATCH($A949, '{INDEX} Tour Pricing History'!$A:$A"&amp;", 0)
    ),
    """"
  )
)
"),"")</f>
        <v/>
      </c>
      <c r="N949" s="214" t="str">
        <f>IFERROR(__xludf.DUMMYFUNCTION("IF(
  $A949 = """",
  """",
  IFERROR(
    INDEX(
      FILTER(
        '{INDEX} Tour Pricing History'!$A:$ZZ,
        '{INDEX} Tour Pricing History'!$4:$4 = ""Current Reservation Fee""
      ),
      MATCH($A949, '{INDEX} Tour Pricing History'!$A:$A, 0)
"&amp;"    ),
    """"
  )
)
"),"")</f>
        <v/>
      </c>
      <c r="O949" s="216"/>
    </row>
    <row r="950">
      <c r="A950" s="216"/>
      <c r="B950" s="223"/>
      <c r="C950" s="216"/>
      <c r="D950" s="224"/>
      <c r="E950" s="225"/>
      <c r="F950" s="216"/>
      <c r="G950" s="226"/>
      <c r="H950" s="227"/>
      <c r="I950" s="226"/>
      <c r="J950" s="226"/>
      <c r="K950" s="213"/>
      <c r="L950" s="214" t="str">
        <f>IFERROR(__xludf.DUMMYFUNCTION("IF(
  $A950 = """",
  """",
  IFERROR(
    INDEX(
      FILTER(
        '{INDEX} Tour Pricing History'!$A:$ZZ,
        '{INDEX} Tour Pricing History'!$4:$4 = ""Current Original Tour Cost""
      ),
      MATCH($A950, '{INDEX} Tour Pricing History'!$A:$A, "&amp;"0)
    ),
    """"
  )
)
"),"")</f>
        <v/>
      </c>
      <c r="M950" s="215" t="str">
        <f>IFERROR(__xludf.DUMMYFUNCTION("IF(
  $A950 = """",
  """",
  IFERROR(
    INDEX(
      FILTER(
        '{INDEX} Tour Pricing History'!$A:$ZZ,
        '{INDEX} Tour Pricing History'!$4:$4 = ""Current Discounted Tour Cost""
      ),
      MATCH($A950, '{INDEX} Tour Pricing History'!$A:$A"&amp;", 0)
    ),
    """"
  )
)
"),"")</f>
        <v/>
      </c>
      <c r="N950" s="214" t="str">
        <f>IFERROR(__xludf.DUMMYFUNCTION("IF(
  $A950 = """",
  """",
  IFERROR(
    INDEX(
      FILTER(
        '{INDEX} Tour Pricing History'!$A:$ZZ,
        '{INDEX} Tour Pricing History'!$4:$4 = ""Current Reservation Fee""
      ),
      MATCH($A950, '{INDEX} Tour Pricing History'!$A:$A, 0)
"&amp;"    ),
    """"
  )
)
"),"")</f>
        <v/>
      </c>
      <c r="O950" s="216"/>
    </row>
    <row r="951">
      <c r="A951" s="216"/>
      <c r="B951" s="223"/>
      <c r="C951" s="216"/>
      <c r="D951" s="224"/>
      <c r="E951" s="225"/>
      <c r="F951" s="216"/>
      <c r="G951" s="226"/>
      <c r="H951" s="227"/>
      <c r="I951" s="226"/>
      <c r="J951" s="226"/>
      <c r="K951" s="213"/>
      <c r="L951" s="214" t="str">
        <f>IFERROR(__xludf.DUMMYFUNCTION("IF(
  $A951 = """",
  """",
  IFERROR(
    INDEX(
      FILTER(
        '{INDEX} Tour Pricing History'!$A:$ZZ,
        '{INDEX} Tour Pricing History'!$4:$4 = ""Current Original Tour Cost""
      ),
      MATCH($A951, '{INDEX} Tour Pricing History'!$A:$A, "&amp;"0)
    ),
    """"
  )
)
"),"")</f>
        <v/>
      </c>
      <c r="M951" s="215" t="str">
        <f>IFERROR(__xludf.DUMMYFUNCTION("IF(
  $A951 = """",
  """",
  IFERROR(
    INDEX(
      FILTER(
        '{INDEX} Tour Pricing History'!$A:$ZZ,
        '{INDEX} Tour Pricing History'!$4:$4 = ""Current Discounted Tour Cost""
      ),
      MATCH($A951, '{INDEX} Tour Pricing History'!$A:$A"&amp;", 0)
    ),
    """"
  )
)
"),"")</f>
        <v/>
      </c>
      <c r="N951" s="214" t="str">
        <f>IFERROR(__xludf.DUMMYFUNCTION("IF(
  $A951 = """",
  """",
  IFERROR(
    INDEX(
      FILTER(
        '{INDEX} Tour Pricing History'!$A:$ZZ,
        '{INDEX} Tour Pricing History'!$4:$4 = ""Current Reservation Fee""
      ),
      MATCH($A951, '{INDEX} Tour Pricing History'!$A:$A, 0)
"&amp;"    ),
    """"
  )
)
"),"")</f>
        <v/>
      </c>
      <c r="O951" s="216"/>
    </row>
    <row r="952">
      <c r="A952" s="216"/>
      <c r="B952" s="223"/>
      <c r="C952" s="216"/>
      <c r="D952" s="224"/>
      <c r="E952" s="225"/>
      <c r="F952" s="216"/>
      <c r="G952" s="226"/>
      <c r="H952" s="227"/>
      <c r="I952" s="226"/>
      <c r="J952" s="226"/>
      <c r="K952" s="213"/>
      <c r="L952" s="214" t="str">
        <f>IFERROR(__xludf.DUMMYFUNCTION("IF(
  $A952 = """",
  """",
  IFERROR(
    INDEX(
      FILTER(
        '{INDEX} Tour Pricing History'!$A:$ZZ,
        '{INDEX} Tour Pricing History'!$4:$4 = ""Current Original Tour Cost""
      ),
      MATCH($A952, '{INDEX} Tour Pricing History'!$A:$A, "&amp;"0)
    ),
    """"
  )
)
"),"")</f>
        <v/>
      </c>
      <c r="M952" s="215" t="str">
        <f>IFERROR(__xludf.DUMMYFUNCTION("IF(
  $A952 = """",
  """",
  IFERROR(
    INDEX(
      FILTER(
        '{INDEX} Tour Pricing History'!$A:$ZZ,
        '{INDEX} Tour Pricing History'!$4:$4 = ""Current Discounted Tour Cost""
      ),
      MATCH($A952, '{INDEX} Tour Pricing History'!$A:$A"&amp;", 0)
    ),
    """"
  )
)
"),"")</f>
        <v/>
      </c>
      <c r="N952" s="214" t="str">
        <f>IFERROR(__xludf.DUMMYFUNCTION("IF(
  $A952 = """",
  """",
  IFERROR(
    INDEX(
      FILTER(
        '{INDEX} Tour Pricing History'!$A:$ZZ,
        '{INDEX} Tour Pricing History'!$4:$4 = ""Current Reservation Fee""
      ),
      MATCH($A952, '{INDEX} Tour Pricing History'!$A:$A, 0)
"&amp;"    ),
    """"
  )
)
"),"")</f>
        <v/>
      </c>
      <c r="O952" s="216"/>
    </row>
    <row r="953">
      <c r="A953" s="216"/>
      <c r="B953" s="223"/>
      <c r="C953" s="216"/>
      <c r="D953" s="224"/>
      <c r="E953" s="225"/>
      <c r="F953" s="216"/>
      <c r="G953" s="226"/>
      <c r="H953" s="227"/>
      <c r="I953" s="226"/>
      <c r="J953" s="226"/>
      <c r="K953" s="213"/>
      <c r="L953" s="214" t="str">
        <f>IFERROR(__xludf.DUMMYFUNCTION("IF(
  $A953 = """",
  """",
  IFERROR(
    INDEX(
      FILTER(
        '{INDEX} Tour Pricing History'!$A:$ZZ,
        '{INDEX} Tour Pricing History'!$4:$4 = ""Current Original Tour Cost""
      ),
      MATCH($A953, '{INDEX} Tour Pricing History'!$A:$A, "&amp;"0)
    ),
    """"
  )
)
"),"")</f>
        <v/>
      </c>
      <c r="M953" s="215" t="str">
        <f>IFERROR(__xludf.DUMMYFUNCTION("IF(
  $A953 = """",
  """",
  IFERROR(
    INDEX(
      FILTER(
        '{INDEX} Tour Pricing History'!$A:$ZZ,
        '{INDEX} Tour Pricing History'!$4:$4 = ""Current Discounted Tour Cost""
      ),
      MATCH($A953, '{INDEX} Tour Pricing History'!$A:$A"&amp;", 0)
    ),
    """"
  )
)
"),"")</f>
        <v/>
      </c>
      <c r="N953" s="214" t="str">
        <f>IFERROR(__xludf.DUMMYFUNCTION("IF(
  $A953 = """",
  """",
  IFERROR(
    INDEX(
      FILTER(
        '{INDEX} Tour Pricing History'!$A:$ZZ,
        '{INDEX} Tour Pricing History'!$4:$4 = ""Current Reservation Fee""
      ),
      MATCH($A953, '{INDEX} Tour Pricing History'!$A:$A, 0)
"&amp;"    ),
    """"
  )
)
"),"")</f>
        <v/>
      </c>
      <c r="O953" s="216"/>
    </row>
    <row r="954">
      <c r="A954" s="216"/>
      <c r="B954" s="223"/>
      <c r="C954" s="216"/>
      <c r="D954" s="224"/>
      <c r="E954" s="225"/>
      <c r="F954" s="216"/>
      <c r="G954" s="226"/>
      <c r="H954" s="227"/>
      <c r="I954" s="226"/>
      <c r="J954" s="226"/>
      <c r="K954" s="213"/>
      <c r="L954" s="214" t="str">
        <f>IFERROR(__xludf.DUMMYFUNCTION("IF(
  $A954 = """",
  """",
  IFERROR(
    INDEX(
      FILTER(
        '{INDEX} Tour Pricing History'!$A:$ZZ,
        '{INDEX} Tour Pricing History'!$4:$4 = ""Current Original Tour Cost""
      ),
      MATCH($A954, '{INDEX} Tour Pricing History'!$A:$A, "&amp;"0)
    ),
    """"
  )
)
"),"")</f>
        <v/>
      </c>
      <c r="M954" s="215" t="str">
        <f>IFERROR(__xludf.DUMMYFUNCTION("IF(
  $A954 = """",
  """",
  IFERROR(
    INDEX(
      FILTER(
        '{INDEX} Tour Pricing History'!$A:$ZZ,
        '{INDEX} Tour Pricing History'!$4:$4 = ""Current Discounted Tour Cost""
      ),
      MATCH($A954, '{INDEX} Tour Pricing History'!$A:$A"&amp;", 0)
    ),
    """"
  )
)
"),"")</f>
        <v/>
      </c>
      <c r="N954" s="214" t="str">
        <f>IFERROR(__xludf.DUMMYFUNCTION("IF(
  $A954 = """",
  """",
  IFERROR(
    INDEX(
      FILTER(
        '{INDEX} Tour Pricing History'!$A:$ZZ,
        '{INDEX} Tour Pricing History'!$4:$4 = ""Current Reservation Fee""
      ),
      MATCH($A954, '{INDEX} Tour Pricing History'!$A:$A, 0)
"&amp;"    ),
    """"
  )
)
"),"")</f>
        <v/>
      </c>
      <c r="O954" s="216"/>
    </row>
    <row r="955">
      <c r="A955" s="216"/>
      <c r="B955" s="223"/>
      <c r="C955" s="216"/>
      <c r="D955" s="224"/>
      <c r="E955" s="225"/>
      <c r="F955" s="216"/>
      <c r="G955" s="226"/>
      <c r="H955" s="227"/>
      <c r="I955" s="226"/>
      <c r="J955" s="226"/>
      <c r="K955" s="213"/>
      <c r="L955" s="214" t="str">
        <f>IFERROR(__xludf.DUMMYFUNCTION("IF(
  $A955 = """",
  """",
  IFERROR(
    INDEX(
      FILTER(
        '{INDEX} Tour Pricing History'!$A:$ZZ,
        '{INDEX} Tour Pricing History'!$4:$4 = ""Current Original Tour Cost""
      ),
      MATCH($A955, '{INDEX} Tour Pricing History'!$A:$A, "&amp;"0)
    ),
    """"
  )
)
"),"")</f>
        <v/>
      </c>
      <c r="M955" s="215" t="str">
        <f>IFERROR(__xludf.DUMMYFUNCTION("IF(
  $A955 = """",
  """",
  IFERROR(
    INDEX(
      FILTER(
        '{INDEX} Tour Pricing History'!$A:$ZZ,
        '{INDEX} Tour Pricing History'!$4:$4 = ""Current Discounted Tour Cost""
      ),
      MATCH($A955, '{INDEX} Tour Pricing History'!$A:$A"&amp;", 0)
    ),
    """"
  )
)
"),"")</f>
        <v/>
      </c>
      <c r="N955" s="214" t="str">
        <f>IFERROR(__xludf.DUMMYFUNCTION("IF(
  $A955 = """",
  """",
  IFERROR(
    INDEX(
      FILTER(
        '{INDEX} Tour Pricing History'!$A:$ZZ,
        '{INDEX} Tour Pricing History'!$4:$4 = ""Current Reservation Fee""
      ),
      MATCH($A955, '{INDEX} Tour Pricing History'!$A:$A, 0)
"&amp;"    ),
    """"
  )
)
"),"")</f>
        <v/>
      </c>
      <c r="O955" s="216"/>
    </row>
    <row r="956">
      <c r="A956" s="216"/>
      <c r="B956" s="223"/>
      <c r="C956" s="216"/>
      <c r="D956" s="224"/>
      <c r="E956" s="225"/>
      <c r="F956" s="216"/>
      <c r="G956" s="226"/>
      <c r="H956" s="227"/>
      <c r="I956" s="226"/>
      <c r="J956" s="226"/>
      <c r="K956" s="213"/>
      <c r="L956" s="214" t="str">
        <f>IFERROR(__xludf.DUMMYFUNCTION("IF(
  $A956 = """",
  """",
  IFERROR(
    INDEX(
      FILTER(
        '{INDEX} Tour Pricing History'!$A:$ZZ,
        '{INDEX} Tour Pricing History'!$4:$4 = ""Current Original Tour Cost""
      ),
      MATCH($A956, '{INDEX} Tour Pricing History'!$A:$A, "&amp;"0)
    ),
    """"
  )
)
"),"")</f>
        <v/>
      </c>
      <c r="M956" s="215" t="str">
        <f>IFERROR(__xludf.DUMMYFUNCTION("IF(
  $A956 = """",
  """",
  IFERROR(
    INDEX(
      FILTER(
        '{INDEX} Tour Pricing History'!$A:$ZZ,
        '{INDEX} Tour Pricing History'!$4:$4 = ""Current Discounted Tour Cost""
      ),
      MATCH($A956, '{INDEX} Tour Pricing History'!$A:$A"&amp;", 0)
    ),
    """"
  )
)
"),"")</f>
        <v/>
      </c>
      <c r="N956" s="214" t="str">
        <f>IFERROR(__xludf.DUMMYFUNCTION("IF(
  $A956 = """",
  """",
  IFERROR(
    INDEX(
      FILTER(
        '{INDEX} Tour Pricing History'!$A:$ZZ,
        '{INDEX} Tour Pricing History'!$4:$4 = ""Current Reservation Fee""
      ),
      MATCH($A956, '{INDEX} Tour Pricing History'!$A:$A, 0)
"&amp;"    ),
    """"
  )
)
"),"")</f>
        <v/>
      </c>
      <c r="O956" s="216"/>
    </row>
    <row r="957">
      <c r="A957" s="216"/>
      <c r="B957" s="223"/>
      <c r="C957" s="216"/>
      <c r="D957" s="224"/>
      <c r="E957" s="225"/>
      <c r="F957" s="216"/>
      <c r="G957" s="226"/>
      <c r="H957" s="227"/>
      <c r="I957" s="226"/>
      <c r="J957" s="226"/>
      <c r="K957" s="213"/>
      <c r="L957" s="214" t="str">
        <f>IFERROR(__xludf.DUMMYFUNCTION("IF(
  $A957 = """",
  """",
  IFERROR(
    INDEX(
      FILTER(
        '{INDEX} Tour Pricing History'!$A:$ZZ,
        '{INDEX} Tour Pricing History'!$4:$4 = ""Current Original Tour Cost""
      ),
      MATCH($A957, '{INDEX} Tour Pricing History'!$A:$A, "&amp;"0)
    ),
    """"
  )
)
"),"")</f>
        <v/>
      </c>
      <c r="M957" s="215" t="str">
        <f>IFERROR(__xludf.DUMMYFUNCTION("IF(
  $A957 = """",
  """",
  IFERROR(
    INDEX(
      FILTER(
        '{INDEX} Tour Pricing History'!$A:$ZZ,
        '{INDEX} Tour Pricing History'!$4:$4 = ""Current Discounted Tour Cost""
      ),
      MATCH($A957, '{INDEX} Tour Pricing History'!$A:$A"&amp;", 0)
    ),
    """"
  )
)
"),"")</f>
        <v/>
      </c>
      <c r="N957" s="214" t="str">
        <f>IFERROR(__xludf.DUMMYFUNCTION("IF(
  $A957 = """",
  """",
  IFERROR(
    INDEX(
      FILTER(
        '{INDEX} Tour Pricing History'!$A:$ZZ,
        '{INDEX} Tour Pricing History'!$4:$4 = ""Current Reservation Fee""
      ),
      MATCH($A957, '{INDEX} Tour Pricing History'!$A:$A, 0)
"&amp;"    ),
    """"
  )
)
"),"")</f>
        <v/>
      </c>
      <c r="O957" s="216"/>
    </row>
    <row r="958">
      <c r="A958" s="216"/>
      <c r="B958" s="223"/>
      <c r="C958" s="216"/>
      <c r="D958" s="224"/>
      <c r="E958" s="225"/>
      <c r="F958" s="216"/>
      <c r="G958" s="226"/>
      <c r="H958" s="227"/>
      <c r="I958" s="226"/>
      <c r="J958" s="226"/>
      <c r="K958" s="213"/>
      <c r="L958" s="214" t="str">
        <f>IFERROR(__xludf.DUMMYFUNCTION("IF(
  $A958 = """",
  """",
  IFERROR(
    INDEX(
      FILTER(
        '{INDEX} Tour Pricing History'!$A:$ZZ,
        '{INDEX} Tour Pricing History'!$4:$4 = ""Current Original Tour Cost""
      ),
      MATCH($A958, '{INDEX} Tour Pricing History'!$A:$A, "&amp;"0)
    ),
    """"
  )
)
"),"")</f>
        <v/>
      </c>
      <c r="M958" s="215" t="str">
        <f>IFERROR(__xludf.DUMMYFUNCTION("IF(
  $A958 = """",
  """",
  IFERROR(
    INDEX(
      FILTER(
        '{INDEX} Tour Pricing History'!$A:$ZZ,
        '{INDEX} Tour Pricing History'!$4:$4 = ""Current Discounted Tour Cost""
      ),
      MATCH($A958, '{INDEX} Tour Pricing History'!$A:$A"&amp;", 0)
    ),
    """"
  )
)
"),"")</f>
        <v/>
      </c>
      <c r="N958" s="214" t="str">
        <f>IFERROR(__xludf.DUMMYFUNCTION("IF(
  $A958 = """",
  """",
  IFERROR(
    INDEX(
      FILTER(
        '{INDEX} Tour Pricing History'!$A:$ZZ,
        '{INDEX} Tour Pricing History'!$4:$4 = ""Current Reservation Fee""
      ),
      MATCH($A958, '{INDEX} Tour Pricing History'!$A:$A, 0)
"&amp;"    ),
    """"
  )
)
"),"")</f>
        <v/>
      </c>
      <c r="O958" s="216"/>
    </row>
    <row r="959">
      <c r="A959" s="216"/>
      <c r="B959" s="223"/>
      <c r="C959" s="216"/>
      <c r="D959" s="224"/>
      <c r="E959" s="225"/>
      <c r="F959" s="216"/>
      <c r="G959" s="226"/>
      <c r="H959" s="227"/>
      <c r="I959" s="226"/>
      <c r="J959" s="226"/>
      <c r="K959" s="213"/>
      <c r="L959" s="214" t="str">
        <f>IFERROR(__xludf.DUMMYFUNCTION("IF(
  $A959 = """",
  """",
  IFERROR(
    INDEX(
      FILTER(
        '{INDEX} Tour Pricing History'!$A:$ZZ,
        '{INDEX} Tour Pricing History'!$4:$4 = ""Current Original Tour Cost""
      ),
      MATCH($A959, '{INDEX} Tour Pricing History'!$A:$A, "&amp;"0)
    ),
    """"
  )
)
"),"")</f>
        <v/>
      </c>
      <c r="M959" s="215" t="str">
        <f>IFERROR(__xludf.DUMMYFUNCTION("IF(
  $A959 = """",
  """",
  IFERROR(
    INDEX(
      FILTER(
        '{INDEX} Tour Pricing History'!$A:$ZZ,
        '{INDEX} Tour Pricing History'!$4:$4 = ""Current Discounted Tour Cost""
      ),
      MATCH($A959, '{INDEX} Tour Pricing History'!$A:$A"&amp;", 0)
    ),
    """"
  )
)
"),"")</f>
        <v/>
      </c>
      <c r="N959" s="214" t="str">
        <f>IFERROR(__xludf.DUMMYFUNCTION("IF(
  $A959 = """",
  """",
  IFERROR(
    INDEX(
      FILTER(
        '{INDEX} Tour Pricing History'!$A:$ZZ,
        '{INDEX} Tour Pricing History'!$4:$4 = ""Current Reservation Fee""
      ),
      MATCH($A959, '{INDEX} Tour Pricing History'!$A:$A, 0)
"&amp;"    ),
    """"
  )
)
"),"")</f>
        <v/>
      </c>
      <c r="O959" s="216"/>
    </row>
    <row r="960">
      <c r="A960" s="216"/>
      <c r="B960" s="223"/>
      <c r="C960" s="216"/>
      <c r="D960" s="224"/>
      <c r="E960" s="225"/>
      <c r="F960" s="216"/>
      <c r="G960" s="226"/>
      <c r="H960" s="227"/>
      <c r="I960" s="226"/>
      <c r="J960" s="226"/>
      <c r="K960" s="213"/>
      <c r="L960" s="214" t="str">
        <f>IFERROR(__xludf.DUMMYFUNCTION("IF(
  $A960 = """",
  """",
  IFERROR(
    INDEX(
      FILTER(
        '{INDEX} Tour Pricing History'!$A:$ZZ,
        '{INDEX} Tour Pricing History'!$4:$4 = ""Current Original Tour Cost""
      ),
      MATCH($A960, '{INDEX} Tour Pricing History'!$A:$A, "&amp;"0)
    ),
    """"
  )
)
"),"")</f>
        <v/>
      </c>
      <c r="M960" s="215" t="str">
        <f>IFERROR(__xludf.DUMMYFUNCTION("IF(
  $A960 = """",
  """",
  IFERROR(
    INDEX(
      FILTER(
        '{INDEX} Tour Pricing History'!$A:$ZZ,
        '{INDEX} Tour Pricing History'!$4:$4 = ""Current Discounted Tour Cost""
      ),
      MATCH($A960, '{INDEX} Tour Pricing History'!$A:$A"&amp;", 0)
    ),
    """"
  )
)
"),"")</f>
        <v/>
      </c>
      <c r="N960" s="214" t="str">
        <f>IFERROR(__xludf.DUMMYFUNCTION("IF(
  $A960 = """",
  """",
  IFERROR(
    INDEX(
      FILTER(
        '{INDEX} Tour Pricing History'!$A:$ZZ,
        '{INDEX} Tour Pricing History'!$4:$4 = ""Current Reservation Fee""
      ),
      MATCH($A960, '{INDEX} Tour Pricing History'!$A:$A, 0)
"&amp;"    ),
    """"
  )
)
"),"")</f>
        <v/>
      </c>
      <c r="O960" s="216"/>
    </row>
    <row r="961">
      <c r="A961" s="216"/>
      <c r="B961" s="223"/>
      <c r="C961" s="216"/>
      <c r="D961" s="224"/>
      <c r="E961" s="225"/>
      <c r="F961" s="216"/>
      <c r="G961" s="226"/>
      <c r="H961" s="227"/>
      <c r="I961" s="226"/>
      <c r="J961" s="226"/>
      <c r="K961" s="213"/>
      <c r="L961" s="214" t="str">
        <f>IFERROR(__xludf.DUMMYFUNCTION("IF(
  $A961 = """",
  """",
  IFERROR(
    INDEX(
      FILTER(
        '{INDEX} Tour Pricing History'!$A:$ZZ,
        '{INDEX} Tour Pricing History'!$4:$4 = ""Current Original Tour Cost""
      ),
      MATCH($A961, '{INDEX} Tour Pricing History'!$A:$A, "&amp;"0)
    ),
    """"
  )
)
"),"")</f>
        <v/>
      </c>
      <c r="M961" s="215" t="str">
        <f>IFERROR(__xludf.DUMMYFUNCTION("IF(
  $A961 = """",
  """",
  IFERROR(
    INDEX(
      FILTER(
        '{INDEX} Tour Pricing History'!$A:$ZZ,
        '{INDEX} Tour Pricing History'!$4:$4 = ""Current Discounted Tour Cost""
      ),
      MATCH($A961, '{INDEX} Tour Pricing History'!$A:$A"&amp;", 0)
    ),
    """"
  )
)
"),"")</f>
        <v/>
      </c>
      <c r="N961" s="214" t="str">
        <f>IFERROR(__xludf.DUMMYFUNCTION("IF(
  $A961 = """",
  """",
  IFERROR(
    INDEX(
      FILTER(
        '{INDEX} Tour Pricing History'!$A:$ZZ,
        '{INDEX} Tour Pricing History'!$4:$4 = ""Current Reservation Fee""
      ),
      MATCH($A961, '{INDEX} Tour Pricing History'!$A:$A, 0)
"&amp;"    ),
    """"
  )
)
"),"")</f>
        <v/>
      </c>
      <c r="O961" s="216"/>
    </row>
    <row r="962">
      <c r="A962" s="216"/>
      <c r="B962" s="223"/>
      <c r="C962" s="216"/>
      <c r="D962" s="224"/>
      <c r="E962" s="225"/>
      <c r="F962" s="216"/>
      <c r="G962" s="226"/>
      <c r="H962" s="227"/>
      <c r="I962" s="226"/>
      <c r="J962" s="226"/>
      <c r="K962" s="213"/>
      <c r="L962" s="214" t="str">
        <f>IFERROR(__xludf.DUMMYFUNCTION("IF(
  $A962 = """",
  """",
  IFERROR(
    INDEX(
      FILTER(
        '{INDEX} Tour Pricing History'!$A:$ZZ,
        '{INDEX} Tour Pricing History'!$4:$4 = ""Current Original Tour Cost""
      ),
      MATCH($A962, '{INDEX} Tour Pricing History'!$A:$A, "&amp;"0)
    ),
    """"
  )
)
"),"")</f>
        <v/>
      </c>
      <c r="M962" s="215" t="str">
        <f>IFERROR(__xludf.DUMMYFUNCTION("IF(
  $A962 = """",
  """",
  IFERROR(
    INDEX(
      FILTER(
        '{INDEX} Tour Pricing History'!$A:$ZZ,
        '{INDEX} Tour Pricing History'!$4:$4 = ""Current Discounted Tour Cost""
      ),
      MATCH($A962, '{INDEX} Tour Pricing History'!$A:$A"&amp;", 0)
    ),
    """"
  )
)
"),"")</f>
        <v/>
      </c>
      <c r="N962" s="214" t="str">
        <f>IFERROR(__xludf.DUMMYFUNCTION("IF(
  $A962 = """",
  """",
  IFERROR(
    INDEX(
      FILTER(
        '{INDEX} Tour Pricing History'!$A:$ZZ,
        '{INDEX} Tour Pricing History'!$4:$4 = ""Current Reservation Fee""
      ),
      MATCH($A962, '{INDEX} Tour Pricing History'!$A:$A, 0)
"&amp;"    ),
    """"
  )
)
"),"")</f>
        <v/>
      </c>
      <c r="O962" s="216"/>
    </row>
    <row r="963">
      <c r="A963" s="216"/>
      <c r="B963" s="223"/>
      <c r="C963" s="216"/>
      <c r="D963" s="224"/>
      <c r="E963" s="225"/>
      <c r="F963" s="216"/>
      <c r="G963" s="226"/>
      <c r="H963" s="227"/>
      <c r="I963" s="226"/>
      <c r="J963" s="226"/>
      <c r="K963" s="213"/>
      <c r="L963" s="214" t="str">
        <f>IFERROR(__xludf.DUMMYFUNCTION("IF(
  $A963 = """",
  """",
  IFERROR(
    INDEX(
      FILTER(
        '{INDEX} Tour Pricing History'!$A:$ZZ,
        '{INDEX} Tour Pricing History'!$4:$4 = ""Current Original Tour Cost""
      ),
      MATCH($A963, '{INDEX} Tour Pricing History'!$A:$A, "&amp;"0)
    ),
    """"
  )
)
"),"")</f>
        <v/>
      </c>
      <c r="M963" s="215" t="str">
        <f>IFERROR(__xludf.DUMMYFUNCTION("IF(
  $A963 = """",
  """",
  IFERROR(
    INDEX(
      FILTER(
        '{INDEX} Tour Pricing History'!$A:$ZZ,
        '{INDEX} Tour Pricing History'!$4:$4 = ""Current Discounted Tour Cost""
      ),
      MATCH($A963, '{INDEX} Tour Pricing History'!$A:$A"&amp;", 0)
    ),
    """"
  )
)
"),"")</f>
        <v/>
      </c>
      <c r="N963" s="214" t="str">
        <f>IFERROR(__xludf.DUMMYFUNCTION("IF(
  $A963 = """",
  """",
  IFERROR(
    INDEX(
      FILTER(
        '{INDEX} Tour Pricing History'!$A:$ZZ,
        '{INDEX} Tour Pricing History'!$4:$4 = ""Current Reservation Fee""
      ),
      MATCH($A963, '{INDEX} Tour Pricing History'!$A:$A, 0)
"&amp;"    ),
    """"
  )
)
"),"")</f>
        <v/>
      </c>
      <c r="O963" s="216"/>
    </row>
    <row r="964">
      <c r="A964" s="216"/>
      <c r="B964" s="223"/>
      <c r="C964" s="216"/>
      <c r="D964" s="224"/>
      <c r="E964" s="225"/>
      <c r="F964" s="216"/>
      <c r="G964" s="226"/>
      <c r="H964" s="227"/>
      <c r="I964" s="226"/>
      <c r="J964" s="226"/>
      <c r="K964" s="213"/>
      <c r="L964" s="214" t="str">
        <f>IFERROR(__xludf.DUMMYFUNCTION("IF(
  $A964 = """",
  """",
  IFERROR(
    INDEX(
      FILTER(
        '{INDEX} Tour Pricing History'!$A:$ZZ,
        '{INDEX} Tour Pricing History'!$4:$4 = ""Current Original Tour Cost""
      ),
      MATCH($A964, '{INDEX} Tour Pricing History'!$A:$A, "&amp;"0)
    ),
    """"
  )
)
"),"")</f>
        <v/>
      </c>
      <c r="M964" s="215" t="str">
        <f>IFERROR(__xludf.DUMMYFUNCTION("IF(
  $A964 = """",
  """",
  IFERROR(
    INDEX(
      FILTER(
        '{INDEX} Tour Pricing History'!$A:$ZZ,
        '{INDEX} Tour Pricing History'!$4:$4 = ""Current Discounted Tour Cost""
      ),
      MATCH($A964, '{INDEX} Tour Pricing History'!$A:$A"&amp;", 0)
    ),
    """"
  )
)
"),"")</f>
        <v/>
      </c>
      <c r="N964" s="214" t="str">
        <f>IFERROR(__xludf.DUMMYFUNCTION("IF(
  $A964 = """",
  """",
  IFERROR(
    INDEX(
      FILTER(
        '{INDEX} Tour Pricing History'!$A:$ZZ,
        '{INDEX} Tour Pricing History'!$4:$4 = ""Current Reservation Fee""
      ),
      MATCH($A964, '{INDEX} Tour Pricing History'!$A:$A, 0)
"&amp;"    ),
    """"
  )
)
"),"")</f>
        <v/>
      </c>
      <c r="O964" s="216"/>
    </row>
    <row r="965">
      <c r="A965" s="216"/>
      <c r="B965" s="223"/>
      <c r="C965" s="216"/>
      <c r="D965" s="224"/>
      <c r="E965" s="225"/>
      <c r="F965" s="216"/>
      <c r="G965" s="226"/>
      <c r="H965" s="227"/>
      <c r="I965" s="226"/>
      <c r="J965" s="226"/>
      <c r="K965" s="213"/>
      <c r="L965" s="214" t="str">
        <f>IFERROR(__xludf.DUMMYFUNCTION("IF(
  $A965 = """",
  """",
  IFERROR(
    INDEX(
      FILTER(
        '{INDEX} Tour Pricing History'!$A:$ZZ,
        '{INDEX} Tour Pricing History'!$4:$4 = ""Current Original Tour Cost""
      ),
      MATCH($A965, '{INDEX} Tour Pricing History'!$A:$A, "&amp;"0)
    ),
    """"
  )
)
"),"")</f>
        <v/>
      </c>
      <c r="M965" s="215" t="str">
        <f>IFERROR(__xludf.DUMMYFUNCTION("IF(
  $A965 = """",
  """",
  IFERROR(
    INDEX(
      FILTER(
        '{INDEX} Tour Pricing History'!$A:$ZZ,
        '{INDEX} Tour Pricing History'!$4:$4 = ""Current Discounted Tour Cost""
      ),
      MATCH($A965, '{INDEX} Tour Pricing History'!$A:$A"&amp;", 0)
    ),
    """"
  )
)
"),"")</f>
        <v/>
      </c>
      <c r="N965" s="214" t="str">
        <f>IFERROR(__xludf.DUMMYFUNCTION("IF(
  $A965 = """",
  """",
  IFERROR(
    INDEX(
      FILTER(
        '{INDEX} Tour Pricing History'!$A:$ZZ,
        '{INDEX} Tour Pricing History'!$4:$4 = ""Current Reservation Fee""
      ),
      MATCH($A965, '{INDEX} Tour Pricing History'!$A:$A, 0)
"&amp;"    ),
    """"
  )
)
"),"")</f>
        <v/>
      </c>
      <c r="O965" s="216"/>
    </row>
    <row r="966">
      <c r="A966" s="216"/>
      <c r="B966" s="223"/>
      <c r="C966" s="216"/>
      <c r="D966" s="224"/>
      <c r="E966" s="225"/>
      <c r="F966" s="216"/>
      <c r="G966" s="226"/>
      <c r="H966" s="227"/>
      <c r="I966" s="226"/>
      <c r="J966" s="226"/>
      <c r="K966" s="213"/>
      <c r="L966" s="214" t="str">
        <f>IFERROR(__xludf.DUMMYFUNCTION("IF(
  $A966 = """",
  """",
  IFERROR(
    INDEX(
      FILTER(
        '{INDEX} Tour Pricing History'!$A:$ZZ,
        '{INDEX} Tour Pricing History'!$4:$4 = ""Current Original Tour Cost""
      ),
      MATCH($A966, '{INDEX} Tour Pricing History'!$A:$A, "&amp;"0)
    ),
    """"
  )
)
"),"")</f>
        <v/>
      </c>
      <c r="M966" s="215" t="str">
        <f>IFERROR(__xludf.DUMMYFUNCTION("IF(
  $A966 = """",
  """",
  IFERROR(
    INDEX(
      FILTER(
        '{INDEX} Tour Pricing History'!$A:$ZZ,
        '{INDEX} Tour Pricing History'!$4:$4 = ""Current Discounted Tour Cost""
      ),
      MATCH($A966, '{INDEX} Tour Pricing History'!$A:$A"&amp;", 0)
    ),
    """"
  )
)
"),"")</f>
        <v/>
      </c>
      <c r="N966" s="214" t="str">
        <f>IFERROR(__xludf.DUMMYFUNCTION("IF(
  $A966 = """",
  """",
  IFERROR(
    INDEX(
      FILTER(
        '{INDEX} Tour Pricing History'!$A:$ZZ,
        '{INDEX} Tour Pricing History'!$4:$4 = ""Current Reservation Fee""
      ),
      MATCH($A966, '{INDEX} Tour Pricing History'!$A:$A, 0)
"&amp;"    ),
    """"
  )
)
"),"")</f>
        <v/>
      </c>
      <c r="O966" s="216"/>
    </row>
    <row r="967">
      <c r="A967" s="216"/>
      <c r="B967" s="223"/>
      <c r="C967" s="216"/>
      <c r="D967" s="224"/>
      <c r="E967" s="225"/>
      <c r="F967" s="216"/>
      <c r="G967" s="226"/>
      <c r="H967" s="227"/>
      <c r="I967" s="226"/>
      <c r="J967" s="226"/>
      <c r="K967" s="213"/>
      <c r="L967" s="214" t="str">
        <f>IFERROR(__xludf.DUMMYFUNCTION("IF(
  $A967 = """",
  """",
  IFERROR(
    INDEX(
      FILTER(
        '{INDEX} Tour Pricing History'!$A:$ZZ,
        '{INDEX} Tour Pricing History'!$4:$4 = ""Current Original Tour Cost""
      ),
      MATCH($A967, '{INDEX} Tour Pricing History'!$A:$A, "&amp;"0)
    ),
    """"
  )
)
"),"")</f>
        <v/>
      </c>
      <c r="M967" s="215" t="str">
        <f>IFERROR(__xludf.DUMMYFUNCTION("IF(
  $A967 = """",
  """",
  IFERROR(
    INDEX(
      FILTER(
        '{INDEX} Tour Pricing History'!$A:$ZZ,
        '{INDEX} Tour Pricing History'!$4:$4 = ""Current Discounted Tour Cost""
      ),
      MATCH($A967, '{INDEX} Tour Pricing History'!$A:$A"&amp;", 0)
    ),
    """"
  )
)
"),"")</f>
        <v/>
      </c>
      <c r="N967" s="214" t="str">
        <f>IFERROR(__xludf.DUMMYFUNCTION("IF(
  $A967 = """",
  """",
  IFERROR(
    INDEX(
      FILTER(
        '{INDEX} Tour Pricing History'!$A:$ZZ,
        '{INDEX} Tour Pricing History'!$4:$4 = ""Current Reservation Fee""
      ),
      MATCH($A967, '{INDEX} Tour Pricing History'!$A:$A, 0)
"&amp;"    ),
    """"
  )
)
"),"")</f>
        <v/>
      </c>
      <c r="O967" s="216"/>
    </row>
    <row r="968">
      <c r="A968" s="216"/>
      <c r="B968" s="223"/>
      <c r="C968" s="216"/>
      <c r="D968" s="224"/>
      <c r="E968" s="225"/>
      <c r="F968" s="216"/>
      <c r="G968" s="226"/>
      <c r="H968" s="227"/>
      <c r="I968" s="226"/>
      <c r="J968" s="226"/>
      <c r="K968" s="213"/>
      <c r="L968" s="214" t="str">
        <f>IFERROR(__xludf.DUMMYFUNCTION("IF(
  $A968 = """",
  """",
  IFERROR(
    INDEX(
      FILTER(
        '{INDEX} Tour Pricing History'!$A:$ZZ,
        '{INDEX} Tour Pricing History'!$4:$4 = ""Current Original Tour Cost""
      ),
      MATCH($A968, '{INDEX} Tour Pricing History'!$A:$A, "&amp;"0)
    ),
    """"
  )
)
"),"")</f>
        <v/>
      </c>
      <c r="M968" s="215" t="str">
        <f>IFERROR(__xludf.DUMMYFUNCTION("IF(
  $A968 = """",
  """",
  IFERROR(
    INDEX(
      FILTER(
        '{INDEX} Tour Pricing History'!$A:$ZZ,
        '{INDEX} Tour Pricing History'!$4:$4 = ""Current Discounted Tour Cost""
      ),
      MATCH($A968, '{INDEX} Tour Pricing History'!$A:$A"&amp;", 0)
    ),
    """"
  )
)
"),"")</f>
        <v/>
      </c>
      <c r="N968" s="214" t="str">
        <f>IFERROR(__xludf.DUMMYFUNCTION("IF(
  $A968 = """",
  """",
  IFERROR(
    INDEX(
      FILTER(
        '{INDEX} Tour Pricing History'!$A:$ZZ,
        '{INDEX} Tour Pricing History'!$4:$4 = ""Current Reservation Fee""
      ),
      MATCH($A968, '{INDEX} Tour Pricing History'!$A:$A, 0)
"&amp;"    ),
    """"
  )
)
"),"")</f>
        <v/>
      </c>
      <c r="O968" s="216"/>
    </row>
    <row r="969">
      <c r="A969" s="216"/>
      <c r="B969" s="223"/>
      <c r="C969" s="216"/>
      <c r="D969" s="224"/>
      <c r="E969" s="225"/>
      <c r="F969" s="216"/>
      <c r="G969" s="226"/>
      <c r="H969" s="227"/>
      <c r="I969" s="226"/>
      <c r="J969" s="226"/>
      <c r="K969" s="213"/>
      <c r="L969" s="214" t="str">
        <f>IFERROR(__xludf.DUMMYFUNCTION("IF(
  $A969 = """",
  """",
  IFERROR(
    INDEX(
      FILTER(
        '{INDEX} Tour Pricing History'!$A:$ZZ,
        '{INDEX} Tour Pricing History'!$4:$4 = ""Current Original Tour Cost""
      ),
      MATCH($A969, '{INDEX} Tour Pricing History'!$A:$A, "&amp;"0)
    ),
    """"
  )
)
"),"")</f>
        <v/>
      </c>
      <c r="M969" s="215" t="str">
        <f>IFERROR(__xludf.DUMMYFUNCTION("IF(
  $A969 = """",
  """",
  IFERROR(
    INDEX(
      FILTER(
        '{INDEX} Tour Pricing History'!$A:$ZZ,
        '{INDEX} Tour Pricing History'!$4:$4 = ""Current Discounted Tour Cost""
      ),
      MATCH($A969, '{INDEX} Tour Pricing History'!$A:$A"&amp;", 0)
    ),
    """"
  )
)
"),"")</f>
        <v/>
      </c>
      <c r="N969" s="214" t="str">
        <f>IFERROR(__xludf.DUMMYFUNCTION("IF(
  $A969 = """",
  """",
  IFERROR(
    INDEX(
      FILTER(
        '{INDEX} Tour Pricing History'!$A:$ZZ,
        '{INDEX} Tour Pricing History'!$4:$4 = ""Current Reservation Fee""
      ),
      MATCH($A969, '{INDEX} Tour Pricing History'!$A:$A, 0)
"&amp;"    ),
    """"
  )
)
"),"")</f>
        <v/>
      </c>
      <c r="O969" s="216"/>
    </row>
    <row r="970">
      <c r="A970" s="216"/>
      <c r="B970" s="223"/>
      <c r="C970" s="216"/>
      <c r="D970" s="224"/>
      <c r="E970" s="225"/>
      <c r="F970" s="216"/>
      <c r="G970" s="226"/>
      <c r="H970" s="227"/>
      <c r="I970" s="226"/>
      <c r="J970" s="226"/>
      <c r="K970" s="213"/>
      <c r="L970" s="214" t="str">
        <f>IFERROR(__xludf.DUMMYFUNCTION("IF(
  $A970 = """",
  """",
  IFERROR(
    INDEX(
      FILTER(
        '{INDEX} Tour Pricing History'!$A:$ZZ,
        '{INDEX} Tour Pricing History'!$4:$4 = ""Current Original Tour Cost""
      ),
      MATCH($A970, '{INDEX} Tour Pricing History'!$A:$A, "&amp;"0)
    ),
    """"
  )
)
"),"")</f>
        <v/>
      </c>
      <c r="M970" s="215" t="str">
        <f>IFERROR(__xludf.DUMMYFUNCTION("IF(
  $A970 = """",
  """",
  IFERROR(
    INDEX(
      FILTER(
        '{INDEX} Tour Pricing History'!$A:$ZZ,
        '{INDEX} Tour Pricing History'!$4:$4 = ""Current Discounted Tour Cost""
      ),
      MATCH($A970, '{INDEX} Tour Pricing History'!$A:$A"&amp;", 0)
    ),
    """"
  )
)
"),"")</f>
        <v/>
      </c>
      <c r="N970" s="214" t="str">
        <f>IFERROR(__xludf.DUMMYFUNCTION("IF(
  $A970 = """",
  """",
  IFERROR(
    INDEX(
      FILTER(
        '{INDEX} Tour Pricing History'!$A:$ZZ,
        '{INDEX} Tour Pricing History'!$4:$4 = ""Current Reservation Fee""
      ),
      MATCH($A970, '{INDEX} Tour Pricing History'!$A:$A, 0)
"&amp;"    ),
    """"
  )
)
"),"")</f>
        <v/>
      </c>
      <c r="O970" s="216"/>
    </row>
    <row r="971">
      <c r="A971" s="216"/>
      <c r="B971" s="223"/>
      <c r="C971" s="216"/>
      <c r="D971" s="224"/>
      <c r="E971" s="225"/>
      <c r="F971" s="216"/>
      <c r="G971" s="226"/>
      <c r="H971" s="227"/>
      <c r="I971" s="226"/>
      <c r="J971" s="226"/>
      <c r="K971" s="213"/>
      <c r="L971" s="214" t="str">
        <f>IFERROR(__xludf.DUMMYFUNCTION("IF(
  $A971 = """",
  """",
  IFERROR(
    INDEX(
      FILTER(
        '{INDEX} Tour Pricing History'!$A:$ZZ,
        '{INDEX} Tour Pricing History'!$4:$4 = ""Current Original Tour Cost""
      ),
      MATCH($A971, '{INDEX} Tour Pricing History'!$A:$A, "&amp;"0)
    ),
    """"
  )
)
"),"")</f>
        <v/>
      </c>
      <c r="M971" s="215" t="str">
        <f>IFERROR(__xludf.DUMMYFUNCTION("IF(
  $A971 = """",
  """",
  IFERROR(
    INDEX(
      FILTER(
        '{INDEX} Tour Pricing History'!$A:$ZZ,
        '{INDEX} Tour Pricing History'!$4:$4 = ""Current Discounted Tour Cost""
      ),
      MATCH($A971, '{INDEX} Tour Pricing History'!$A:$A"&amp;", 0)
    ),
    """"
  )
)
"),"")</f>
        <v/>
      </c>
      <c r="N971" s="214" t="str">
        <f>IFERROR(__xludf.DUMMYFUNCTION("IF(
  $A971 = """",
  """",
  IFERROR(
    INDEX(
      FILTER(
        '{INDEX} Tour Pricing History'!$A:$ZZ,
        '{INDEX} Tour Pricing History'!$4:$4 = ""Current Reservation Fee""
      ),
      MATCH($A971, '{INDEX} Tour Pricing History'!$A:$A, 0)
"&amp;"    ),
    """"
  )
)
"),"")</f>
        <v/>
      </c>
      <c r="O971" s="216"/>
    </row>
    <row r="972">
      <c r="A972" s="216"/>
      <c r="B972" s="223"/>
      <c r="C972" s="216"/>
      <c r="D972" s="224"/>
      <c r="E972" s="225"/>
      <c r="F972" s="216"/>
      <c r="G972" s="226"/>
      <c r="H972" s="227"/>
      <c r="I972" s="226"/>
      <c r="J972" s="226"/>
      <c r="K972" s="213"/>
      <c r="L972" s="214" t="str">
        <f>IFERROR(__xludf.DUMMYFUNCTION("IF(
  $A972 = """",
  """",
  IFERROR(
    INDEX(
      FILTER(
        '{INDEX} Tour Pricing History'!$A:$ZZ,
        '{INDEX} Tour Pricing History'!$4:$4 = ""Current Original Tour Cost""
      ),
      MATCH($A972, '{INDEX} Tour Pricing History'!$A:$A, "&amp;"0)
    ),
    """"
  )
)
"),"")</f>
        <v/>
      </c>
      <c r="M972" s="215" t="str">
        <f>IFERROR(__xludf.DUMMYFUNCTION("IF(
  $A972 = """",
  """",
  IFERROR(
    INDEX(
      FILTER(
        '{INDEX} Tour Pricing History'!$A:$ZZ,
        '{INDEX} Tour Pricing History'!$4:$4 = ""Current Discounted Tour Cost""
      ),
      MATCH($A972, '{INDEX} Tour Pricing History'!$A:$A"&amp;", 0)
    ),
    """"
  )
)
"),"")</f>
        <v/>
      </c>
      <c r="N972" s="214" t="str">
        <f>IFERROR(__xludf.DUMMYFUNCTION("IF(
  $A972 = """",
  """",
  IFERROR(
    INDEX(
      FILTER(
        '{INDEX} Tour Pricing History'!$A:$ZZ,
        '{INDEX} Tour Pricing History'!$4:$4 = ""Current Reservation Fee""
      ),
      MATCH($A972, '{INDEX} Tour Pricing History'!$A:$A, 0)
"&amp;"    ),
    """"
  )
)
"),"")</f>
        <v/>
      </c>
      <c r="O972" s="216"/>
    </row>
    <row r="973">
      <c r="A973" s="216"/>
      <c r="B973" s="223"/>
      <c r="C973" s="216"/>
      <c r="D973" s="224"/>
      <c r="E973" s="225"/>
      <c r="F973" s="216"/>
      <c r="G973" s="226"/>
      <c r="H973" s="227"/>
      <c r="I973" s="226"/>
      <c r="J973" s="226"/>
      <c r="K973" s="213"/>
      <c r="L973" s="214" t="str">
        <f>IFERROR(__xludf.DUMMYFUNCTION("IF(
  $A973 = """",
  """",
  IFERROR(
    INDEX(
      FILTER(
        '{INDEX} Tour Pricing History'!$A:$ZZ,
        '{INDEX} Tour Pricing History'!$4:$4 = ""Current Original Tour Cost""
      ),
      MATCH($A973, '{INDEX} Tour Pricing History'!$A:$A, "&amp;"0)
    ),
    """"
  )
)
"),"")</f>
        <v/>
      </c>
      <c r="M973" s="215" t="str">
        <f>IFERROR(__xludf.DUMMYFUNCTION("IF(
  $A973 = """",
  """",
  IFERROR(
    INDEX(
      FILTER(
        '{INDEX} Tour Pricing History'!$A:$ZZ,
        '{INDEX} Tour Pricing History'!$4:$4 = ""Current Discounted Tour Cost""
      ),
      MATCH($A973, '{INDEX} Tour Pricing History'!$A:$A"&amp;", 0)
    ),
    """"
  )
)
"),"")</f>
        <v/>
      </c>
      <c r="N973" s="214" t="str">
        <f>IFERROR(__xludf.DUMMYFUNCTION("IF(
  $A973 = """",
  """",
  IFERROR(
    INDEX(
      FILTER(
        '{INDEX} Tour Pricing History'!$A:$ZZ,
        '{INDEX} Tour Pricing History'!$4:$4 = ""Current Reservation Fee""
      ),
      MATCH($A973, '{INDEX} Tour Pricing History'!$A:$A, 0)
"&amp;"    ),
    """"
  )
)
"),"")</f>
        <v/>
      </c>
      <c r="O973" s="216"/>
    </row>
    <row r="974">
      <c r="A974" s="216"/>
      <c r="B974" s="223"/>
      <c r="C974" s="216"/>
      <c r="D974" s="224"/>
      <c r="E974" s="225"/>
      <c r="F974" s="216"/>
      <c r="G974" s="226"/>
      <c r="H974" s="227"/>
      <c r="I974" s="226"/>
      <c r="J974" s="226"/>
      <c r="K974" s="213"/>
      <c r="L974" s="214" t="str">
        <f>IFERROR(__xludf.DUMMYFUNCTION("IF(
  $A974 = """",
  """",
  IFERROR(
    INDEX(
      FILTER(
        '{INDEX} Tour Pricing History'!$A:$ZZ,
        '{INDEX} Tour Pricing History'!$4:$4 = ""Current Original Tour Cost""
      ),
      MATCH($A974, '{INDEX} Tour Pricing History'!$A:$A, "&amp;"0)
    ),
    """"
  )
)
"),"")</f>
        <v/>
      </c>
      <c r="M974" s="215" t="str">
        <f>IFERROR(__xludf.DUMMYFUNCTION("IF(
  $A974 = """",
  """",
  IFERROR(
    INDEX(
      FILTER(
        '{INDEX} Tour Pricing History'!$A:$ZZ,
        '{INDEX} Tour Pricing History'!$4:$4 = ""Current Discounted Tour Cost""
      ),
      MATCH($A974, '{INDEX} Tour Pricing History'!$A:$A"&amp;", 0)
    ),
    """"
  )
)
"),"")</f>
        <v/>
      </c>
      <c r="N974" s="214" t="str">
        <f>IFERROR(__xludf.DUMMYFUNCTION("IF(
  $A974 = """",
  """",
  IFERROR(
    INDEX(
      FILTER(
        '{INDEX} Tour Pricing History'!$A:$ZZ,
        '{INDEX} Tour Pricing History'!$4:$4 = ""Current Reservation Fee""
      ),
      MATCH($A974, '{INDEX} Tour Pricing History'!$A:$A, 0)
"&amp;"    ),
    """"
  )
)
"),"")</f>
        <v/>
      </c>
      <c r="O974" s="216"/>
    </row>
    <row r="975">
      <c r="A975" s="216"/>
      <c r="B975" s="223"/>
      <c r="C975" s="216"/>
      <c r="D975" s="224"/>
      <c r="E975" s="225"/>
      <c r="F975" s="216"/>
      <c r="G975" s="226"/>
      <c r="H975" s="227"/>
      <c r="I975" s="226"/>
      <c r="J975" s="226"/>
      <c r="K975" s="213"/>
      <c r="L975" s="214" t="str">
        <f>IFERROR(__xludf.DUMMYFUNCTION("IF(
  $A975 = """",
  """",
  IFERROR(
    INDEX(
      FILTER(
        '{INDEX} Tour Pricing History'!$A:$ZZ,
        '{INDEX} Tour Pricing History'!$4:$4 = ""Current Original Tour Cost""
      ),
      MATCH($A975, '{INDEX} Tour Pricing History'!$A:$A, "&amp;"0)
    ),
    """"
  )
)
"),"")</f>
        <v/>
      </c>
      <c r="M975" s="215" t="str">
        <f>IFERROR(__xludf.DUMMYFUNCTION("IF(
  $A975 = """",
  """",
  IFERROR(
    INDEX(
      FILTER(
        '{INDEX} Tour Pricing History'!$A:$ZZ,
        '{INDEX} Tour Pricing History'!$4:$4 = ""Current Discounted Tour Cost""
      ),
      MATCH($A975, '{INDEX} Tour Pricing History'!$A:$A"&amp;", 0)
    ),
    """"
  )
)
"),"")</f>
        <v/>
      </c>
      <c r="N975" s="214" t="str">
        <f>IFERROR(__xludf.DUMMYFUNCTION("IF(
  $A975 = """",
  """",
  IFERROR(
    INDEX(
      FILTER(
        '{INDEX} Tour Pricing History'!$A:$ZZ,
        '{INDEX} Tour Pricing History'!$4:$4 = ""Current Reservation Fee""
      ),
      MATCH($A975, '{INDEX} Tour Pricing History'!$A:$A, 0)
"&amp;"    ),
    """"
  )
)
"),"")</f>
        <v/>
      </c>
      <c r="O975" s="216"/>
    </row>
    <row r="976">
      <c r="A976" s="216"/>
      <c r="B976" s="223"/>
      <c r="C976" s="216"/>
      <c r="D976" s="224"/>
      <c r="E976" s="225"/>
      <c r="F976" s="216"/>
      <c r="G976" s="226"/>
      <c r="H976" s="227"/>
      <c r="I976" s="226"/>
      <c r="J976" s="226"/>
      <c r="K976" s="213"/>
      <c r="L976" s="214" t="str">
        <f>IFERROR(__xludf.DUMMYFUNCTION("IF(
  $A976 = """",
  """",
  IFERROR(
    INDEX(
      FILTER(
        '{INDEX} Tour Pricing History'!$A:$ZZ,
        '{INDEX} Tour Pricing History'!$4:$4 = ""Current Original Tour Cost""
      ),
      MATCH($A976, '{INDEX} Tour Pricing History'!$A:$A, "&amp;"0)
    ),
    """"
  )
)
"),"")</f>
        <v/>
      </c>
      <c r="M976" s="215" t="str">
        <f>IFERROR(__xludf.DUMMYFUNCTION("IF(
  $A976 = """",
  """",
  IFERROR(
    INDEX(
      FILTER(
        '{INDEX} Tour Pricing History'!$A:$ZZ,
        '{INDEX} Tour Pricing History'!$4:$4 = ""Current Discounted Tour Cost""
      ),
      MATCH($A976, '{INDEX} Tour Pricing History'!$A:$A"&amp;", 0)
    ),
    """"
  )
)
"),"")</f>
        <v/>
      </c>
      <c r="N976" s="214" t="str">
        <f>IFERROR(__xludf.DUMMYFUNCTION("IF(
  $A976 = """",
  """",
  IFERROR(
    INDEX(
      FILTER(
        '{INDEX} Tour Pricing History'!$A:$ZZ,
        '{INDEX} Tour Pricing History'!$4:$4 = ""Current Reservation Fee""
      ),
      MATCH($A976, '{INDEX} Tour Pricing History'!$A:$A, 0)
"&amp;"    ),
    """"
  )
)
"),"")</f>
        <v/>
      </c>
      <c r="O976" s="216"/>
    </row>
    <row r="977">
      <c r="A977" s="216"/>
      <c r="B977" s="223"/>
      <c r="C977" s="216"/>
      <c r="D977" s="224"/>
      <c r="E977" s="225"/>
      <c r="F977" s="216"/>
      <c r="G977" s="226"/>
      <c r="H977" s="227"/>
      <c r="I977" s="226"/>
      <c r="J977" s="226"/>
      <c r="K977" s="213"/>
      <c r="L977" s="214" t="str">
        <f>IFERROR(__xludf.DUMMYFUNCTION("IF(
  $A977 = """",
  """",
  IFERROR(
    INDEX(
      FILTER(
        '{INDEX} Tour Pricing History'!$A:$ZZ,
        '{INDEX} Tour Pricing History'!$4:$4 = ""Current Original Tour Cost""
      ),
      MATCH($A977, '{INDEX} Tour Pricing History'!$A:$A, "&amp;"0)
    ),
    """"
  )
)
"),"")</f>
        <v/>
      </c>
      <c r="M977" s="215" t="str">
        <f>IFERROR(__xludf.DUMMYFUNCTION("IF(
  $A977 = """",
  """",
  IFERROR(
    INDEX(
      FILTER(
        '{INDEX} Tour Pricing History'!$A:$ZZ,
        '{INDEX} Tour Pricing History'!$4:$4 = ""Current Discounted Tour Cost""
      ),
      MATCH($A977, '{INDEX} Tour Pricing History'!$A:$A"&amp;", 0)
    ),
    """"
  )
)
"),"")</f>
        <v/>
      </c>
      <c r="N977" s="214" t="str">
        <f>IFERROR(__xludf.DUMMYFUNCTION("IF(
  $A977 = """",
  """",
  IFERROR(
    INDEX(
      FILTER(
        '{INDEX} Tour Pricing History'!$A:$ZZ,
        '{INDEX} Tour Pricing History'!$4:$4 = ""Current Reservation Fee""
      ),
      MATCH($A977, '{INDEX} Tour Pricing History'!$A:$A, 0)
"&amp;"    ),
    """"
  )
)
"),"")</f>
        <v/>
      </c>
      <c r="O977" s="216"/>
    </row>
    <row r="978">
      <c r="A978" s="216"/>
      <c r="B978" s="223"/>
      <c r="C978" s="216"/>
      <c r="D978" s="224"/>
      <c r="E978" s="225"/>
      <c r="F978" s="216"/>
      <c r="G978" s="226"/>
      <c r="H978" s="227"/>
      <c r="I978" s="226"/>
      <c r="J978" s="226"/>
      <c r="K978" s="213"/>
      <c r="L978" s="214" t="str">
        <f>IFERROR(__xludf.DUMMYFUNCTION("IF(
  $A978 = """",
  """",
  IFERROR(
    INDEX(
      FILTER(
        '{INDEX} Tour Pricing History'!$A:$ZZ,
        '{INDEX} Tour Pricing History'!$4:$4 = ""Current Original Tour Cost""
      ),
      MATCH($A978, '{INDEX} Tour Pricing History'!$A:$A, "&amp;"0)
    ),
    """"
  )
)
"),"")</f>
        <v/>
      </c>
      <c r="M978" s="215" t="str">
        <f>IFERROR(__xludf.DUMMYFUNCTION("IF(
  $A978 = """",
  """",
  IFERROR(
    INDEX(
      FILTER(
        '{INDEX} Tour Pricing History'!$A:$ZZ,
        '{INDEX} Tour Pricing History'!$4:$4 = ""Current Discounted Tour Cost""
      ),
      MATCH($A978, '{INDEX} Tour Pricing History'!$A:$A"&amp;", 0)
    ),
    """"
  )
)
"),"")</f>
        <v/>
      </c>
      <c r="N978" s="214" t="str">
        <f>IFERROR(__xludf.DUMMYFUNCTION("IF(
  $A978 = """",
  """",
  IFERROR(
    INDEX(
      FILTER(
        '{INDEX} Tour Pricing History'!$A:$ZZ,
        '{INDEX} Tour Pricing History'!$4:$4 = ""Current Reservation Fee""
      ),
      MATCH($A978, '{INDEX} Tour Pricing History'!$A:$A, 0)
"&amp;"    ),
    """"
  )
)
"),"")</f>
        <v/>
      </c>
      <c r="O978" s="216"/>
    </row>
    <row r="979">
      <c r="A979" s="216"/>
      <c r="B979" s="223"/>
      <c r="C979" s="216"/>
      <c r="D979" s="224"/>
      <c r="E979" s="225"/>
      <c r="F979" s="216"/>
      <c r="G979" s="226"/>
      <c r="H979" s="227"/>
      <c r="I979" s="226"/>
      <c r="J979" s="226"/>
      <c r="K979" s="213"/>
      <c r="L979" s="214" t="str">
        <f>IFERROR(__xludf.DUMMYFUNCTION("IF(
  $A979 = """",
  """",
  IFERROR(
    INDEX(
      FILTER(
        '{INDEX} Tour Pricing History'!$A:$ZZ,
        '{INDEX} Tour Pricing History'!$4:$4 = ""Current Original Tour Cost""
      ),
      MATCH($A979, '{INDEX} Tour Pricing History'!$A:$A, "&amp;"0)
    ),
    """"
  )
)
"),"")</f>
        <v/>
      </c>
      <c r="M979" s="215" t="str">
        <f>IFERROR(__xludf.DUMMYFUNCTION("IF(
  $A979 = """",
  """",
  IFERROR(
    INDEX(
      FILTER(
        '{INDEX} Tour Pricing History'!$A:$ZZ,
        '{INDEX} Tour Pricing History'!$4:$4 = ""Current Discounted Tour Cost""
      ),
      MATCH($A979, '{INDEX} Tour Pricing History'!$A:$A"&amp;", 0)
    ),
    """"
  )
)
"),"")</f>
        <v/>
      </c>
      <c r="N979" s="214" t="str">
        <f>IFERROR(__xludf.DUMMYFUNCTION("IF(
  $A979 = """",
  """",
  IFERROR(
    INDEX(
      FILTER(
        '{INDEX} Tour Pricing History'!$A:$ZZ,
        '{INDEX} Tour Pricing History'!$4:$4 = ""Current Reservation Fee""
      ),
      MATCH($A979, '{INDEX} Tour Pricing History'!$A:$A, 0)
"&amp;"    ),
    """"
  )
)
"),"")</f>
        <v/>
      </c>
      <c r="O979" s="216"/>
    </row>
    <row r="980">
      <c r="A980" s="216"/>
      <c r="B980" s="223"/>
      <c r="C980" s="216"/>
      <c r="D980" s="224"/>
      <c r="E980" s="225"/>
      <c r="F980" s="216"/>
      <c r="G980" s="226"/>
      <c r="H980" s="227"/>
      <c r="I980" s="226"/>
      <c r="J980" s="226"/>
      <c r="K980" s="213"/>
      <c r="L980" s="214" t="str">
        <f>IFERROR(__xludf.DUMMYFUNCTION("IF(
  $A980 = """",
  """",
  IFERROR(
    INDEX(
      FILTER(
        '{INDEX} Tour Pricing History'!$A:$ZZ,
        '{INDEX} Tour Pricing History'!$4:$4 = ""Current Original Tour Cost""
      ),
      MATCH($A980, '{INDEX} Tour Pricing History'!$A:$A, "&amp;"0)
    ),
    """"
  )
)
"),"")</f>
        <v/>
      </c>
      <c r="M980" s="215" t="str">
        <f>IFERROR(__xludf.DUMMYFUNCTION("IF(
  $A980 = """",
  """",
  IFERROR(
    INDEX(
      FILTER(
        '{INDEX} Tour Pricing History'!$A:$ZZ,
        '{INDEX} Tour Pricing History'!$4:$4 = ""Current Discounted Tour Cost""
      ),
      MATCH($A980, '{INDEX} Tour Pricing History'!$A:$A"&amp;", 0)
    ),
    """"
  )
)
"),"")</f>
        <v/>
      </c>
      <c r="N980" s="214" t="str">
        <f>IFERROR(__xludf.DUMMYFUNCTION("IF(
  $A980 = """",
  """",
  IFERROR(
    INDEX(
      FILTER(
        '{INDEX} Tour Pricing History'!$A:$ZZ,
        '{INDEX} Tour Pricing History'!$4:$4 = ""Current Reservation Fee""
      ),
      MATCH($A980, '{INDEX} Tour Pricing History'!$A:$A, 0)
"&amp;"    ),
    """"
  )
)
"),"")</f>
        <v/>
      </c>
      <c r="O980" s="216"/>
    </row>
    <row r="981">
      <c r="A981" s="216"/>
      <c r="B981" s="223"/>
      <c r="C981" s="216"/>
      <c r="D981" s="224"/>
      <c r="E981" s="225"/>
      <c r="F981" s="216"/>
      <c r="G981" s="226"/>
      <c r="H981" s="227"/>
      <c r="I981" s="226"/>
      <c r="J981" s="226"/>
      <c r="K981" s="213"/>
      <c r="L981" s="214" t="str">
        <f>IFERROR(__xludf.DUMMYFUNCTION("IF(
  $A981 = """",
  """",
  IFERROR(
    INDEX(
      FILTER(
        '{INDEX} Tour Pricing History'!$A:$ZZ,
        '{INDEX} Tour Pricing History'!$4:$4 = ""Current Original Tour Cost""
      ),
      MATCH($A981, '{INDEX} Tour Pricing History'!$A:$A, "&amp;"0)
    ),
    """"
  )
)
"),"")</f>
        <v/>
      </c>
      <c r="M981" s="215" t="str">
        <f>IFERROR(__xludf.DUMMYFUNCTION("IF(
  $A981 = """",
  """",
  IFERROR(
    INDEX(
      FILTER(
        '{INDEX} Tour Pricing History'!$A:$ZZ,
        '{INDEX} Tour Pricing History'!$4:$4 = ""Current Discounted Tour Cost""
      ),
      MATCH($A981, '{INDEX} Tour Pricing History'!$A:$A"&amp;", 0)
    ),
    """"
  )
)
"),"")</f>
        <v/>
      </c>
      <c r="N981" s="214" t="str">
        <f>IFERROR(__xludf.DUMMYFUNCTION("IF(
  $A981 = """",
  """",
  IFERROR(
    INDEX(
      FILTER(
        '{INDEX} Tour Pricing History'!$A:$ZZ,
        '{INDEX} Tour Pricing History'!$4:$4 = ""Current Reservation Fee""
      ),
      MATCH($A981, '{INDEX} Tour Pricing History'!$A:$A, 0)
"&amp;"    ),
    """"
  )
)
"),"")</f>
        <v/>
      </c>
      <c r="O981" s="216"/>
    </row>
    <row r="982">
      <c r="A982" s="216"/>
      <c r="B982" s="223"/>
      <c r="C982" s="216"/>
      <c r="D982" s="224"/>
      <c r="E982" s="225"/>
      <c r="F982" s="216"/>
      <c r="G982" s="226"/>
      <c r="H982" s="227"/>
      <c r="I982" s="226"/>
      <c r="J982" s="226"/>
      <c r="K982" s="213"/>
      <c r="L982" s="214" t="str">
        <f>IFERROR(__xludf.DUMMYFUNCTION("IF(
  $A982 = """",
  """",
  IFERROR(
    INDEX(
      FILTER(
        '{INDEX} Tour Pricing History'!$A:$ZZ,
        '{INDEX} Tour Pricing History'!$4:$4 = ""Current Original Tour Cost""
      ),
      MATCH($A982, '{INDEX} Tour Pricing History'!$A:$A, "&amp;"0)
    ),
    """"
  )
)
"),"")</f>
        <v/>
      </c>
      <c r="M982" s="215" t="str">
        <f>IFERROR(__xludf.DUMMYFUNCTION("IF(
  $A982 = """",
  """",
  IFERROR(
    INDEX(
      FILTER(
        '{INDEX} Tour Pricing History'!$A:$ZZ,
        '{INDEX} Tour Pricing History'!$4:$4 = ""Current Discounted Tour Cost""
      ),
      MATCH($A982, '{INDEX} Tour Pricing History'!$A:$A"&amp;", 0)
    ),
    """"
  )
)
"),"")</f>
        <v/>
      </c>
      <c r="N982" s="214" t="str">
        <f>IFERROR(__xludf.DUMMYFUNCTION("IF(
  $A982 = """",
  """",
  IFERROR(
    INDEX(
      FILTER(
        '{INDEX} Tour Pricing History'!$A:$ZZ,
        '{INDEX} Tour Pricing History'!$4:$4 = ""Current Reservation Fee""
      ),
      MATCH($A982, '{INDEX} Tour Pricing History'!$A:$A, 0)
"&amp;"    ),
    """"
  )
)
"),"")</f>
        <v/>
      </c>
      <c r="O982" s="216"/>
    </row>
    <row r="983">
      <c r="A983" s="216"/>
      <c r="B983" s="223"/>
      <c r="C983" s="216"/>
      <c r="D983" s="224"/>
      <c r="E983" s="225"/>
      <c r="F983" s="216"/>
      <c r="G983" s="226"/>
      <c r="H983" s="227"/>
      <c r="I983" s="226"/>
      <c r="J983" s="226"/>
      <c r="K983" s="213"/>
      <c r="L983" s="214" t="str">
        <f>IFERROR(__xludf.DUMMYFUNCTION("IF(
  $A983 = """",
  """",
  IFERROR(
    INDEX(
      FILTER(
        '{INDEX} Tour Pricing History'!$A:$ZZ,
        '{INDEX} Tour Pricing History'!$4:$4 = ""Current Original Tour Cost""
      ),
      MATCH($A983, '{INDEX} Tour Pricing History'!$A:$A, "&amp;"0)
    ),
    """"
  )
)
"),"")</f>
        <v/>
      </c>
      <c r="M983" s="215" t="str">
        <f>IFERROR(__xludf.DUMMYFUNCTION("IF(
  $A983 = """",
  """",
  IFERROR(
    INDEX(
      FILTER(
        '{INDEX} Tour Pricing History'!$A:$ZZ,
        '{INDEX} Tour Pricing History'!$4:$4 = ""Current Discounted Tour Cost""
      ),
      MATCH($A983, '{INDEX} Tour Pricing History'!$A:$A"&amp;", 0)
    ),
    """"
  )
)
"),"")</f>
        <v/>
      </c>
      <c r="N983" s="214" t="str">
        <f>IFERROR(__xludf.DUMMYFUNCTION("IF(
  $A983 = """",
  """",
  IFERROR(
    INDEX(
      FILTER(
        '{INDEX} Tour Pricing History'!$A:$ZZ,
        '{INDEX} Tour Pricing History'!$4:$4 = ""Current Reservation Fee""
      ),
      MATCH($A983, '{INDEX} Tour Pricing History'!$A:$A, 0)
"&amp;"    ),
    """"
  )
)
"),"")</f>
        <v/>
      </c>
      <c r="O983" s="216"/>
    </row>
    <row r="984">
      <c r="A984" s="216"/>
      <c r="B984" s="223"/>
      <c r="C984" s="216"/>
      <c r="D984" s="224"/>
      <c r="E984" s="225"/>
      <c r="F984" s="216"/>
      <c r="G984" s="226"/>
      <c r="H984" s="227"/>
      <c r="I984" s="226"/>
      <c r="J984" s="226"/>
      <c r="K984" s="213"/>
      <c r="L984" s="214" t="str">
        <f>IFERROR(__xludf.DUMMYFUNCTION("IF(
  $A984 = """",
  """",
  IFERROR(
    INDEX(
      FILTER(
        '{INDEX} Tour Pricing History'!$A:$ZZ,
        '{INDEX} Tour Pricing History'!$4:$4 = ""Current Original Tour Cost""
      ),
      MATCH($A984, '{INDEX} Tour Pricing History'!$A:$A, "&amp;"0)
    ),
    """"
  )
)
"),"")</f>
        <v/>
      </c>
      <c r="M984" s="215" t="str">
        <f>IFERROR(__xludf.DUMMYFUNCTION("IF(
  $A984 = """",
  """",
  IFERROR(
    INDEX(
      FILTER(
        '{INDEX} Tour Pricing History'!$A:$ZZ,
        '{INDEX} Tour Pricing History'!$4:$4 = ""Current Discounted Tour Cost""
      ),
      MATCH($A984, '{INDEX} Tour Pricing History'!$A:$A"&amp;", 0)
    ),
    """"
  )
)
"),"")</f>
        <v/>
      </c>
      <c r="N984" s="214" t="str">
        <f>IFERROR(__xludf.DUMMYFUNCTION("IF(
  $A984 = """",
  """",
  IFERROR(
    INDEX(
      FILTER(
        '{INDEX} Tour Pricing History'!$A:$ZZ,
        '{INDEX} Tour Pricing History'!$4:$4 = ""Current Reservation Fee""
      ),
      MATCH($A984, '{INDEX} Tour Pricing History'!$A:$A, 0)
"&amp;"    ),
    """"
  )
)
"),"")</f>
        <v/>
      </c>
      <c r="O984" s="216"/>
    </row>
    <row r="985">
      <c r="A985" s="216"/>
      <c r="B985" s="223"/>
      <c r="C985" s="216"/>
      <c r="D985" s="224"/>
      <c r="E985" s="225"/>
      <c r="F985" s="216"/>
      <c r="G985" s="226"/>
      <c r="H985" s="227"/>
      <c r="I985" s="226"/>
      <c r="J985" s="226"/>
      <c r="K985" s="213"/>
      <c r="L985" s="214" t="str">
        <f>IFERROR(__xludf.DUMMYFUNCTION("IF(
  $A985 = """",
  """",
  IFERROR(
    INDEX(
      FILTER(
        '{INDEX} Tour Pricing History'!$A:$ZZ,
        '{INDEX} Tour Pricing History'!$4:$4 = ""Current Original Tour Cost""
      ),
      MATCH($A985, '{INDEX} Tour Pricing History'!$A:$A, "&amp;"0)
    ),
    """"
  )
)
"),"")</f>
        <v/>
      </c>
      <c r="M985" s="215" t="str">
        <f>IFERROR(__xludf.DUMMYFUNCTION("IF(
  $A985 = """",
  """",
  IFERROR(
    INDEX(
      FILTER(
        '{INDEX} Tour Pricing History'!$A:$ZZ,
        '{INDEX} Tour Pricing History'!$4:$4 = ""Current Discounted Tour Cost""
      ),
      MATCH($A985, '{INDEX} Tour Pricing History'!$A:$A"&amp;", 0)
    ),
    """"
  )
)
"),"")</f>
        <v/>
      </c>
      <c r="N985" s="214" t="str">
        <f>IFERROR(__xludf.DUMMYFUNCTION("IF(
  $A985 = """",
  """",
  IFERROR(
    INDEX(
      FILTER(
        '{INDEX} Tour Pricing History'!$A:$ZZ,
        '{INDEX} Tour Pricing History'!$4:$4 = ""Current Reservation Fee""
      ),
      MATCH($A985, '{INDEX} Tour Pricing History'!$A:$A, 0)
"&amp;"    ),
    """"
  )
)
"),"")</f>
        <v/>
      </c>
      <c r="O985" s="216"/>
    </row>
    <row r="986">
      <c r="A986" s="216"/>
      <c r="B986" s="223"/>
      <c r="C986" s="216"/>
      <c r="D986" s="224"/>
      <c r="E986" s="225"/>
      <c r="F986" s="216"/>
      <c r="G986" s="226"/>
      <c r="H986" s="227"/>
      <c r="I986" s="226"/>
      <c r="J986" s="226"/>
      <c r="K986" s="213"/>
      <c r="L986" s="214" t="str">
        <f>IFERROR(__xludf.DUMMYFUNCTION("IF(
  $A986 = """",
  """",
  IFERROR(
    INDEX(
      FILTER(
        '{INDEX} Tour Pricing History'!$A:$ZZ,
        '{INDEX} Tour Pricing History'!$4:$4 = ""Current Original Tour Cost""
      ),
      MATCH($A986, '{INDEX} Tour Pricing History'!$A:$A, "&amp;"0)
    ),
    """"
  )
)
"),"")</f>
        <v/>
      </c>
      <c r="M986" s="215" t="str">
        <f>IFERROR(__xludf.DUMMYFUNCTION("IF(
  $A986 = """",
  """",
  IFERROR(
    INDEX(
      FILTER(
        '{INDEX} Tour Pricing History'!$A:$ZZ,
        '{INDEX} Tour Pricing History'!$4:$4 = ""Current Discounted Tour Cost""
      ),
      MATCH($A986, '{INDEX} Tour Pricing History'!$A:$A"&amp;", 0)
    ),
    """"
  )
)
"),"")</f>
        <v/>
      </c>
      <c r="N986" s="214" t="str">
        <f>IFERROR(__xludf.DUMMYFUNCTION("IF(
  $A986 = """",
  """",
  IFERROR(
    INDEX(
      FILTER(
        '{INDEX} Tour Pricing History'!$A:$ZZ,
        '{INDEX} Tour Pricing History'!$4:$4 = ""Current Reservation Fee""
      ),
      MATCH($A986, '{INDEX} Tour Pricing History'!$A:$A, 0)
"&amp;"    ),
    """"
  )
)
"),"")</f>
        <v/>
      </c>
      <c r="O986" s="216"/>
    </row>
    <row r="987">
      <c r="A987" s="216"/>
      <c r="B987" s="223"/>
      <c r="C987" s="216"/>
      <c r="D987" s="224"/>
      <c r="E987" s="225"/>
      <c r="F987" s="216"/>
      <c r="G987" s="226"/>
      <c r="H987" s="227"/>
      <c r="I987" s="226"/>
      <c r="J987" s="226"/>
      <c r="K987" s="213"/>
      <c r="L987" s="214" t="str">
        <f>IFERROR(__xludf.DUMMYFUNCTION("IF(
  $A987 = """",
  """",
  IFERROR(
    INDEX(
      FILTER(
        '{INDEX} Tour Pricing History'!$A:$ZZ,
        '{INDEX} Tour Pricing History'!$4:$4 = ""Current Original Tour Cost""
      ),
      MATCH($A987, '{INDEX} Tour Pricing History'!$A:$A, "&amp;"0)
    ),
    """"
  )
)
"),"")</f>
        <v/>
      </c>
      <c r="M987" s="215" t="str">
        <f>IFERROR(__xludf.DUMMYFUNCTION("IF(
  $A987 = """",
  """",
  IFERROR(
    INDEX(
      FILTER(
        '{INDEX} Tour Pricing History'!$A:$ZZ,
        '{INDEX} Tour Pricing History'!$4:$4 = ""Current Discounted Tour Cost""
      ),
      MATCH($A987, '{INDEX} Tour Pricing History'!$A:$A"&amp;", 0)
    ),
    """"
  )
)
"),"")</f>
        <v/>
      </c>
      <c r="N987" s="214" t="str">
        <f>IFERROR(__xludf.DUMMYFUNCTION("IF(
  $A987 = """",
  """",
  IFERROR(
    INDEX(
      FILTER(
        '{INDEX} Tour Pricing History'!$A:$ZZ,
        '{INDEX} Tour Pricing History'!$4:$4 = ""Current Reservation Fee""
      ),
      MATCH($A987, '{INDEX} Tour Pricing History'!$A:$A, 0)
"&amp;"    ),
    """"
  )
)
"),"")</f>
        <v/>
      </c>
      <c r="O987" s="216"/>
    </row>
    <row r="988">
      <c r="A988" s="216"/>
      <c r="B988" s="223"/>
      <c r="C988" s="216"/>
      <c r="D988" s="224"/>
      <c r="E988" s="225"/>
      <c r="F988" s="216"/>
      <c r="G988" s="226"/>
      <c r="H988" s="227"/>
      <c r="I988" s="226"/>
      <c r="J988" s="226"/>
      <c r="K988" s="213"/>
      <c r="L988" s="214" t="str">
        <f>IFERROR(__xludf.DUMMYFUNCTION("IF(
  $A988 = """",
  """",
  IFERROR(
    INDEX(
      FILTER(
        '{INDEX} Tour Pricing History'!$A:$ZZ,
        '{INDEX} Tour Pricing History'!$4:$4 = ""Current Original Tour Cost""
      ),
      MATCH($A988, '{INDEX} Tour Pricing History'!$A:$A, "&amp;"0)
    ),
    """"
  )
)
"),"")</f>
        <v/>
      </c>
      <c r="M988" s="215" t="str">
        <f>IFERROR(__xludf.DUMMYFUNCTION("IF(
  $A988 = """",
  """",
  IFERROR(
    INDEX(
      FILTER(
        '{INDEX} Tour Pricing History'!$A:$ZZ,
        '{INDEX} Tour Pricing History'!$4:$4 = ""Current Discounted Tour Cost""
      ),
      MATCH($A988, '{INDEX} Tour Pricing History'!$A:$A"&amp;", 0)
    ),
    """"
  )
)
"),"")</f>
        <v/>
      </c>
      <c r="N988" s="214" t="str">
        <f>IFERROR(__xludf.DUMMYFUNCTION("IF(
  $A988 = """",
  """",
  IFERROR(
    INDEX(
      FILTER(
        '{INDEX} Tour Pricing History'!$A:$ZZ,
        '{INDEX} Tour Pricing History'!$4:$4 = ""Current Reservation Fee""
      ),
      MATCH($A988, '{INDEX} Tour Pricing History'!$A:$A, 0)
"&amp;"    ),
    """"
  )
)
"),"")</f>
        <v/>
      </c>
      <c r="O988" s="216"/>
    </row>
    <row r="989">
      <c r="A989" s="216"/>
      <c r="B989" s="223"/>
      <c r="C989" s="216"/>
      <c r="D989" s="224"/>
      <c r="E989" s="225"/>
      <c r="F989" s="216"/>
      <c r="G989" s="226"/>
      <c r="H989" s="227"/>
      <c r="I989" s="226"/>
      <c r="J989" s="226"/>
      <c r="K989" s="213"/>
      <c r="L989" s="214" t="str">
        <f>IFERROR(__xludf.DUMMYFUNCTION("IF(
  $A989 = """",
  """",
  IFERROR(
    INDEX(
      FILTER(
        '{INDEX} Tour Pricing History'!$A:$ZZ,
        '{INDEX} Tour Pricing History'!$4:$4 = ""Current Original Tour Cost""
      ),
      MATCH($A989, '{INDEX} Tour Pricing History'!$A:$A, "&amp;"0)
    ),
    """"
  )
)
"),"")</f>
        <v/>
      </c>
      <c r="M989" s="215" t="str">
        <f>IFERROR(__xludf.DUMMYFUNCTION("IF(
  $A989 = """",
  """",
  IFERROR(
    INDEX(
      FILTER(
        '{INDEX} Tour Pricing History'!$A:$ZZ,
        '{INDEX} Tour Pricing History'!$4:$4 = ""Current Discounted Tour Cost""
      ),
      MATCH($A989, '{INDEX} Tour Pricing History'!$A:$A"&amp;", 0)
    ),
    """"
  )
)
"),"")</f>
        <v/>
      </c>
      <c r="N989" s="214" t="str">
        <f>IFERROR(__xludf.DUMMYFUNCTION("IF(
  $A989 = """",
  """",
  IFERROR(
    INDEX(
      FILTER(
        '{INDEX} Tour Pricing History'!$A:$ZZ,
        '{INDEX} Tour Pricing History'!$4:$4 = ""Current Reservation Fee""
      ),
      MATCH($A989, '{INDEX} Tour Pricing History'!$A:$A, 0)
"&amp;"    ),
    """"
  )
)
"),"")</f>
        <v/>
      </c>
      <c r="O989" s="216"/>
    </row>
    <row r="990">
      <c r="A990" s="216"/>
      <c r="B990" s="223"/>
      <c r="C990" s="216"/>
      <c r="D990" s="224"/>
      <c r="E990" s="225"/>
      <c r="F990" s="216"/>
      <c r="G990" s="226"/>
      <c r="H990" s="227"/>
      <c r="I990" s="226"/>
      <c r="J990" s="226"/>
      <c r="K990" s="213"/>
      <c r="L990" s="214" t="str">
        <f>IFERROR(__xludf.DUMMYFUNCTION("IF(
  $A990 = """",
  """",
  IFERROR(
    INDEX(
      FILTER(
        '{INDEX} Tour Pricing History'!$A:$ZZ,
        '{INDEX} Tour Pricing History'!$4:$4 = ""Current Original Tour Cost""
      ),
      MATCH($A990, '{INDEX} Tour Pricing History'!$A:$A, "&amp;"0)
    ),
    """"
  )
)
"),"")</f>
        <v/>
      </c>
      <c r="M990" s="215" t="str">
        <f>IFERROR(__xludf.DUMMYFUNCTION("IF(
  $A990 = """",
  """",
  IFERROR(
    INDEX(
      FILTER(
        '{INDEX} Tour Pricing History'!$A:$ZZ,
        '{INDEX} Tour Pricing History'!$4:$4 = ""Current Discounted Tour Cost""
      ),
      MATCH($A990, '{INDEX} Tour Pricing History'!$A:$A"&amp;", 0)
    ),
    """"
  )
)
"),"")</f>
        <v/>
      </c>
      <c r="N990" s="214" t="str">
        <f>IFERROR(__xludf.DUMMYFUNCTION("IF(
  $A990 = """",
  """",
  IFERROR(
    INDEX(
      FILTER(
        '{INDEX} Tour Pricing History'!$A:$ZZ,
        '{INDEX} Tour Pricing History'!$4:$4 = ""Current Reservation Fee""
      ),
      MATCH($A990, '{INDEX} Tour Pricing History'!$A:$A, 0)
"&amp;"    ),
    """"
  )
)
"),"")</f>
        <v/>
      </c>
      <c r="O990" s="216"/>
    </row>
    <row r="991">
      <c r="A991" s="216"/>
      <c r="B991" s="223"/>
      <c r="C991" s="216"/>
      <c r="D991" s="224"/>
      <c r="E991" s="225"/>
      <c r="F991" s="216"/>
      <c r="G991" s="226"/>
      <c r="H991" s="227"/>
      <c r="I991" s="226"/>
      <c r="J991" s="226"/>
      <c r="K991" s="213"/>
      <c r="L991" s="214" t="str">
        <f>IFERROR(__xludf.DUMMYFUNCTION("IF(
  $A991 = """",
  """",
  IFERROR(
    INDEX(
      FILTER(
        '{INDEX} Tour Pricing History'!$A:$ZZ,
        '{INDEX} Tour Pricing History'!$4:$4 = ""Current Original Tour Cost""
      ),
      MATCH($A991, '{INDEX} Tour Pricing History'!$A:$A, "&amp;"0)
    ),
    """"
  )
)
"),"")</f>
        <v/>
      </c>
      <c r="M991" s="215" t="str">
        <f>IFERROR(__xludf.DUMMYFUNCTION("IF(
  $A991 = """",
  """",
  IFERROR(
    INDEX(
      FILTER(
        '{INDEX} Tour Pricing History'!$A:$ZZ,
        '{INDEX} Tour Pricing History'!$4:$4 = ""Current Discounted Tour Cost""
      ),
      MATCH($A991, '{INDEX} Tour Pricing History'!$A:$A"&amp;", 0)
    ),
    """"
  )
)
"),"")</f>
        <v/>
      </c>
      <c r="N991" s="214" t="str">
        <f>IFERROR(__xludf.DUMMYFUNCTION("IF(
  $A991 = """",
  """",
  IFERROR(
    INDEX(
      FILTER(
        '{INDEX} Tour Pricing History'!$A:$ZZ,
        '{INDEX} Tour Pricing History'!$4:$4 = ""Current Reservation Fee""
      ),
      MATCH($A991, '{INDEX} Tour Pricing History'!$A:$A, 0)
"&amp;"    ),
    """"
  )
)
"),"")</f>
        <v/>
      </c>
      <c r="O991" s="216"/>
    </row>
    <row r="992">
      <c r="A992" s="216"/>
      <c r="B992" s="223"/>
      <c r="C992" s="216"/>
      <c r="D992" s="224"/>
      <c r="E992" s="225"/>
      <c r="F992" s="216"/>
      <c r="G992" s="226"/>
      <c r="H992" s="227"/>
      <c r="I992" s="226"/>
      <c r="J992" s="226"/>
      <c r="K992" s="213"/>
      <c r="L992" s="214" t="str">
        <f>IFERROR(__xludf.DUMMYFUNCTION("IF(
  $A992 = """",
  """",
  IFERROR(
    INDEX(
      FILTER(
        '{INDEX} Tour Pricing History'!$A:$ZZ,
        '{INDEX} Tour Pricing History'!$4:$4 = ""Current Original Tour Cost""
      ),
      MATCH($A992, '{INDEX} Tour Pricing History'!$A:$A, "&amp;"0)
    ),
    """"
  )
)
"),"")</f>
        <v/>
      </c>
      <c r="M992" s="215" t="str">
        <f>IFERROR(__xludf.DUMMYFUNCTION("IF(
  $A992 = """",
  """",
  IFERROR(
    INDEX(
      FILTER(
        '{INDEX} Tour Pricing History'!$A:$ZZ,
        '{INDEX} Tour Pricing History'!$4:$4 = ""Current Discounted Tour Cost""
      ),
      MATCH($A992, '{INDEX} Tour Pricing History'!$A:$A"&amp;", 0)
    ),
    """"
  )
)
"),"")</f>
        <v/>
      </c>
      <c r="N992" s="214" t="str">
        <f>IFERROR(__xludf.DUMMYFUNCTION("IF(
  $A992 = """",
  """",
  IFERROR(
    INDEX(
      FILTER(
        '{INDEX} Tour Pricing History'!$A:$ZZ,
        '{INDEX} Tour Pricing History'!$4:$4 = ""Current Reservation Fee""
      ),
      MATCH($A992, '{INDEX} Tour Pricing History'!$A:$A, 0)
"&amp;"    ),
    """"
  )
)
"),"")</f>
        <v/>
      </c>
      <c r="O992" s="216"/>
    </row>
    <row r="993">
      <c r="A993" s="216"/>
      <c r="B993" s="223"/>
      <c r="C993" s="216"/>
      <c r="D993" s="224"/>
      <c r="E993" s="225"/>
      <c r="F993" s="216"/>
      <c r="G993" s="226"/>
      <c r="H993" s="227"/>
      <c r="I993" s="226"/>
      <c r="J993" s="226"/>
      <c r="K993" s="213"/>
      <c r="L993" s="214" t="str">
        <f>IFERROR(__xludf.DUMMYFUNCTION("IF(
  $A993 = """",
  """",
  IFERROR(
    INDEX(
      FILTER(
        '{INDEX} Tour Pricing History'!$A:$ZZ,
        '{INDEX} Tour Pricing History'!$4:$4 = ""Current Original Tour Cost""
      ),
      MATCH($A993, '{INDEX} Tour Pricing History'!$A:$A, "&amp;"0)
    ),
    """"
  )
)
"),"")</f>
        <v/>
      </c>
      <c r="M993" s="215" t="str">
        <f>IFERROR(__xludf.DUMMYFUNCTION("IF(
  $A993 = """",
  """",
  IFERROR(
    INDEX(
      FILTER(
        '{INDEX} Tour Pricing History'!$A:$ZZ,
        '{INDEX} Tour Pricing History'!$4:$4 = ""Current Discounted Tour Cost""
      ),
      MATCH($A993, '{INDEX} Tour Pricing History'!$A:$A"&amp;", 0)
    ),
    """"
  )
)
"),"")</f>
        <v/>
      </c>
      <c r="N993" s="214" t="str">
        <f>IFERROR(__xludf.DUMMYFUNCTION("IF(
  $A993 = """",
  """",
  IFERROR(
    INDEX(
      FILTER(
        '{INDEX} Tour Pricing History'!$A:$ZZ,
        '{INDEX} Tour Pricing History'!$4:$4 = ""Current Reservation Fee""
      ),
      MATCH($A993, '{INDEX} Tour Pricing History'!$A:$A, 0)
"&amp;"    ),
    """"
  )
)
"),"")</f>
        <v/>
      </c>
      <c r="O993" s="216"/>
    </row>
    <row r="994">
      <c r="A994" s="216"/>
      <c r="B994" s="223"/>
      <c r="C994" s="216"/>
      <c r="D994" s="224"/>
      <c r="E994" s="225"/>
      <c r="F994" s="216"/>
      <c r="G994" s="226"/>
      <c r="H994" s="227"/>
      <c r="I994" s="226"/>
      <c r="J994" s="226"/>
      <c r="K994" s="213"/>
      <c r="L994" s="214" t="str">
        <f>IFERROR(__xludf.DUMMYFUNCTION("IF(
  $A994 = """",
  """",
  IFERROR(
    INDEX(
      FILTER(
        '{INDEX} Tour Pricing History'!$A:$ZZ,
        '{INDEX} Tour Pricing History'!$4:$4 = ""Current Original Tour Cost""
      ),
      MATCH($A994, '{INDEX} Tour Pricing History'!$A:$A, "&amp;"0)
    ),
    """"
  )
)
"),"")</f>
        <v/>
      </c>
      <c r="M994" s="215" t="str">
        <f>IFERROR(__xludf.DUMMYFUNCTION("IF(
  $A994 = """",
  """",
  IFERROR(
    INDEX(
      FILTER(
        '{INDEX} Tour Pricing History'!$A:$ZZ,
        '{INDEX} Tour Pricing History'!$4:$4 = ""Current Discounted Tour Cost""
      ),
      MATCH($A994, '{INDEX} Tour Pricing History'!$A:$A"&amp;", 0)
    ),
    """"
  )
)
"),"")</f>
        <v/>
      </c>
      <c r="N994" s="214" t="str">
        <f>IFERROR(__xludf.DUMMYFUNCTION("IF(
  $A994 = """",
  """",
  IFERROR(
    INDEX(
      FILTER(
        '{INDEX} Tour Pricing History'!$A:$ZZ,
        '{INDEX} Tour Pricing History'!$4:$4 = ""Current Reservation Fee""
      ),
      MATCH($A994, '{INDEX} Tour Pricing History'!$A:$A, 0)
"&amp;"    ),
    """"
  )
)
"),"")</f>
        <v/>
      </c>
      <c r="O994" s="216"/>
    </row>
    <row r="995">
      <c r="A995" s="216"/>
      <c r="B995" s="223"/>
      <c r="C995" s="216"/>
      <c r="D995" s="224"/>
      <c r="E995" s="225"/>
      <c r="F995" s="216"/>
      <c r="G995" s="226"/>
      <c r="H995" s="227"/>
      <c r="I995" s="226"/>
      <c r="J995" s="226"/>
      <c r="K995" s="213"/>
      <c r="L995" s="214" t="str">
        <f>IFERROR(__xludf.DUMMYFUNCTION("IF(
  $A995 = """",
  """",
  IFERROR(
    INDEX(
      FILTER(
        '{INDEX} Tour Pricing History'!$A:$ZZ,
        '{INDEX} Tour Pricing History'!$4:$4 = ""Current Original Tour Cost""
      ),
      MATCH($A995, '{INDEX} Tour Pricing History'!$A:$A, "&amp;"0)
    ),
    """"
  )
)
"),"")</f>
        <v/>
      </c>
      <c r="M995" s="215" t="str">
        <f>IFERROR(__xludf.DUMMYFUNCTION("IF(
  $A995 = """",
  """",
  IFERROR(
    INDEX(
      FILTER(
        '{INDEX} Tour Pricing History'!$A:$ZZ,
        '{INDEX} Tour Pricing History'!$4:$4 = ""Current Discounted Tour Cost""
      ),
      MATCH($A995, '{INDEX} Tour Pricing History'!$A:$A"&amp;", 0)
    ),
    """"
  )
)
"),"")</f>
        <v/>
      </c>
      <c r="N995" s="214" t="str">
        <f>IFERROR(__xludf.DUMMYFUNCTION("IF(
  $A995 = """",
  """",
  IFERROR(
    INDEX(
      FILTER(
        '{INDEX} Tour Pricing History'!$A:$ZZ,
        '{INDEX} Tour Pricing History'!$4:$4 = ""Current Reservation Fee""
      ),
      MATCH($A995, '{INDEX} Tour Pricing History'!$A:$A, 0)
"&amp;"    ),
    """"
  )
)
"),"")</f>
        <v/>
      </c>
      <c r="O995" s="216"/>
    </row>
    <row r="996">
      <c r="A996" s="216"/>
      <c r="B996" s="223"/>
      <c r="C996" s="216"/>
      <c r="D996" s="224"/>
      <c r="E996" s="225"/>
      <c r="F996" s="216"/>
      <c r="G996" s="226"/>
      <c r="H996" s="227"/>
      <c r="I996" s="226"/>
      <c r="J996" s="226"/>
      <c r="K996" s="213"/>
      <c r="L996" s="214" t="str">
        <f>IFERROR(__xludf.DUMMYFUNCTION("IF(
  $A996 = """",
  """",
  IFERROR(
    INDEX(
      FILTER(
        '{INDEX} Tour Pricing History'!$A:$ZZ,
        '{INDEX} Tour Pricing History'!$4:$4 = ""Current Original Tour Cost""
      ),
      MATCH($A996, '{INDEX} Tour Pricing History'!$A:$A, "&amp;"0)
    ),
    """"
  )
)
"),"")</f>
        <v/>
      </c>
      <c r="M996" s="215" t="str">
        <f>IFERROR(__xludf.DUMMYFUNCTION("IF(
  $A996 = """",
  """",
  IFERROR(
    INDEX(
      FILTER(
        '{INDEX} Tour Pricing History'!$A:$ZZ,
        '{INDEX} Tour Pricing History'!$4:$4 = ""Current Discounted Tour Cost""
      ),
      MATCH($A996, '{INDEX} Tour Pricing History'!$A:$A"&amp;", 0)
    ),
    """"
  )
)
"),"")</f>
        <v/>
      </c>
      <c r="N996" s="214" t="str">
        <f>IFERROR(__xludf.DUMMYFUNCTION("IF(
  $A996 = """",
  """",
  IFERROR(
    INDEX(
      FILTER(
        '{INDEX} Tour Pricing History'!$A:$ZZ,
        '{INDEX} Tour Pricing History'!$4:$4 = ""Current Reservation Fee""
      ),
      MATCH($A996, '{INDEX} Tour Pricing History'!$A:$A, 0)
"&amp;"    ),
    """"
  )
)
"),"")</f>
        <v/>
      </c>
      <c r="O996" s="216"/>
    </row>
    <row r="997">
      <c r="A997" s="216"/>
      <c r="B997" s="223"/>
      <c r="C997" s="216"/>
      <c r="D997" s="224"/>
      <c r="E997" s="225"/>
      <c r="F997" s="216"/>
      <c r="G997" s="226"/>
      <c r="H997" s="227"/>
      <c r="I997" s="226"/>
      <c r="J997" s="226"/>
      <c r="K997" s="213"/>
      <c r="L997" s="214" t="str">
        <f>IFERROR(__xludf.DUMMYFUNCTION("IF(
  $A997 = """",
  """",
  IFERROR(
    INDEX(
      FILTER(
        '{INDEX} Tour Pricing History'!$A:$ZZ,
        '{INDEX} Tour Pricing History'!$4:$4 = ""Current Original Tour Cost""
      ),
      MATCH($A997, '{INDEX} Tour Pricing History'!$A:$A, "&amp;"0)
    ),
    """"
  )
)
"),"")</f>
        <v/>
      </c>
      <c r="M997" s="215" t="str">
        <f>IFERROR(__xludf.DUMMYFUNCTION("IF(
  $A997 = """",
  """",
  IFERROR(
    INDEX(
      FILTER(
        '{INDEX} Tour Pricing History'!$A:$ZZ,
        '{INDEX} Tour Pricing History'!$4:$4 = ""Current Discounted Tour Cost""
      ),
      MATCH($A997, '{INDEX} Tour Pricing History'!$A:$A"&amp;", 0)
    ),
    """"
  )
)
"),"")</f>
        <v/>
      </c>
      <c r="N997" s="214" t="str">
        <f>IFERROR(__xludf.DUMMYFUNCTION("IF(
  $A997 = """",
  """",
  IFERROR(
    INDEX(
      FILTER(
        '{INDEX} Tour Pricing History'!$A:$ZZ,
        '{INDEX} Tour Pricing History'!$4:$4 = ""Current Reservation Fee""
      ),
      MATCH($A997, '{INDEX} Tour Pricing History'!$A:$A, 0)
"&amp;"    ),
    """"
  )
)
"),"")</f>
        <v/>
      </c>
      <c r="O997" s="216"/>
    </row>
    <row r="998">
      <c r="A998" s="216"/>
      <c r="B998" s="223"/>
      <c r="C998" s="216"/>
      <c r="D998" s="224"/>
      <c r="E998" s="225"/>
      <c r="F998" s="216"/>
      <c r="G998" s="226"/>
      <c r="H998" s="227"/>
      <c r="I998" s="226"/>
      <c r="J998" s="226"/>
      <c r="K998" s="213"/>
      <c r="L998" s="214" t="str">
        <f>IFERROR(__xludf.DUMMYFUNCTION("IF(
  $A998 = """",
  """",
  IFERROR(
    INDEX(
      FILTER(
        '{INDEX} Tour Pricing History'!$A:$ZZ,
        '{INDEX} Tour Pricing History'!$4:$4 = ""Current Original Tour Cost""
      ),
      MATCH($A998, '{INDEX} Tour Pricing History'!$A:$A, "&amp;"0)
    ),
    """"
  )
)
"),"")</f>
        <v/>
      </c>
      <c r="M998" s="215" t="str">
        <f>IFERROR(__xludf.DUMMYFUNCTION("IF(
  $A998 = """",
  """",
  IFERROR(
    INDEX(
      FILTER(
        '{INDEX} Tour Pricing History'!$A:$ZZ,
        '{INDEX} Tour Pricing History'!$4:$4 = ""Current Discounted Tour Cost""
      ),
      MATCH($A998, '{INDEX} Tour Pricing History'!$A:$A"&amp;", 0)
    ),
    """"
  )
)
"),"")</f>
        <v/>
      </c>
      <c r="N998" s="214" t="str">
        <f>IFERROR(__xludf.DUMMYFUNCTION("IF(
  $A998 = """",
  """",
  IFERROR(
    INDEX(
      FILTER(
        '{INDEX} Tour Pricing History'!$A:$ZZ,
        '{INDEX} Tour Pricing History'!$4:$4 = ""Current Reservation Fee""
      ),
      MATCH($A998, '{INDEX} Tour Pricing History'!$A:$A, 0)
"&amp;"    ),
    """"
  )
)
"),"")</f>
        <v/>
      </c>
      <c r="O998" s="216"/>
    </row>
    <row r="999">
      <c r="A999" s="216"/>
      <c r="B999" s="223"/>
      <c r="C999" s="216"/>
      <c r="D999" s="224"/>
      <c r="E999" s="225"/>
      <c r="F999" s="216"/>
      <c r="G999" s="226"/>
      <c r="H999" s="227"/>
      <c r="I999" s="226"/>
      <c r="J999" s="226"/>
      <c r="K999" s="213"/>
      <c r="L999" s="214" t="str">
        <f>IFERROR(__xludf.DUMMYFUNCTION("IF(
  $A999 = """",
  """",
  IFERROR(
    INDEX(
      FILTER(
        '{INDEX} Tour Pricing History'!$A:$ZZ,
        '{INDEX} Tour Pricing History'!$4:$4 = ""Current Original Tour Cost""
      ),
      MATCH($A999, '{INDEX} Tour Pricing History'!$A:$A, "&amp;"0)
    ),
    """"
  )
)
"),"")</f>
        <v/>
      </c>
      <c r="M999" s="215" t="str">
        <f>IFERROR(__xludf.DUMMYFUNCTION("IF(
  $A999 = """",
  """",
  IFERROR(
    INDEX(
      FILTER(
        '{INDEX} Tour Pricing History'!$A:$ZZ,
        '{INDEX} Tour Pricing History'!$4:$4 = ""Current Discounted Tour Cost""
      ),
      MATCH($A999, '{INDEX} Tour Pricing History'!$A:$A"&amp;", 0)
    ),
    """"
  )
)
"),"")</f>
        <v/>
      </c>
      <c r="N999" s="214" t="str">
        <f>IFERROR(__xludf.DUMMYFUNCTION("IF(
  $A999 = """",
  """",
  IFERROR(
    INDEX(
      FILTER(
        '{INDEX} Tour Pricing History'!$A:$ZZ,
        '{INDEX} Tour Pricing History'!$4:$4 = ""Current Reservation Fee""
      ),
      MATCH($A999, '{INDEX} Tour Pricing History'!$A:$A, 0)
"&amp;"    ),
    """"
  )
)
"),"")</f>
        <v/>
      </c>
      <c r="O999" s="216"/>
    </row>
    <row r="1000">
      <c r="A1000" s="216"/>
      <c r="B1000" s="223"/>
      <c r="C1000" s="216"/>
      <c r="D1000" s="224"/>
      <c r="E1000" s="225"/>
      <c r="F1000" s="216"/>
      <c r="G1000" s="226"/>
      <c r="H1000" s="227"/>
      <c r="I1000" s="226"/>
      <c r="J1000" s="226"/>
      <c r="K1000" s="213"/>
      <c r="L1000" s="214" t="str">
        <f>IFERROR(__xludf.DUMMYFUNCTION("IF(
  $A1000 = """",
  """",
  IFERROR(
    INDEX(
      FILTER(
        '{INDEX} Tour Pricing History'!$A:$ZZ,
        '{INDEX} Tour Pricing History'!$4:$4 = ""Current Original Tour Cost""
      ),
      MATCH($A1000, '{INDEX} Tour Pricing History'!$A:$A"&amp;", 0)
    ),
    """"
  )
)
"),"")</f>
        <v/>
      </c>
      <c r="M1000" s="215" t="str">
        <f>IFERROR(__xludf.DUMMYFUNCTION("IF(
  $A1000 = """",
  """",
  IFERROR(
    INDEX(
      FILTER(
        '{INDEX} Tour Pricing History'!$A:$ZZ,
        '{INDEX} Tour Pricing History'!$4:$4 = ""Current Discounted Tour Cost""
      ),
      MATCH($A1000, '{INDEX} Tour Pricing History'!$A:"&amp;"$A, 0)
    ),
    """"
  )
)
"),"")</f>
        <v/>
      </c>
      <c r="N1000" s="214" t="str">
        <f>IFERROR(__xludf.DUMMYFUNCTION("IF(
  $A1000 = """",
  """",
  IFERROR(
    INDEX(
      FILTER(
        '{INDEX} Tour Pricing History'!$A:$ZZ,
        '{INDEX} Tour Pricing History'!$4:$4 = ""Current Reservation Fee""
      ),
      MATCH($A1000, '{INDEX} Tour Pricing History'!$A:$A, 0"&amp;")
    ),
    """"
  )
)
"),"")</f>
        <v/>
      </c>
      <c r="O1000" s="216"/>
    </row>
    <row r="1001">
      <c r="A1001" s="216"/>
      <c r="B1001" s="223"/>
      <c r="C1001" s="216"/>
      <c r="D1001" s="224"/>
      <c r="E1001" s="225"/>
      <c r="F1001" s="216"/>
      <c r="G1001" s="226"/>
      <c r="H1001" s="227"/>
      <c r="I1001" s="226"/>
      <c r="J1001" s="226"/>
      <c r="K1001" s="213"/>
      <c r="L1001" s="214" t="str">
        <f>IFERROR(__xludf.DUMMYFUNCTION("IF(
  $A1001 = """",
  """",
  IFERROR(
    INDEX(
      FILTER(
        '{INDEX} Tour Pricing History'!$A:$ZZ,
        '{INDEX} Tour Pricing History'!$4:$4 = ""Current Original Tour Cost""
      ),
      MATCH($A1001, '{INDEX} Tour Pricing History'!$A:$A"&amp;", 0)
    ),
    """"
  )
)
"),"")</f>
        <v/>
      </c>
      <c r="M1001" s="215" t="str">
        <f>IFERROR(__xludf.DUMMYFUNCTION("IF(
  $A1001 = """",
  """",
  IFERROR(
    INDEX(
      FILTER(
        '{INDEX} Tour Pricing History'!$A:$ZZ,
        '{INDEX} Tour Pricing History'!$4:$4 = ""Current Discounted Tour Cost""
      ),
      MATCH($A1001, '{INDEX} Tour Pricing History'!$A:"&amp;"$A, 0)
    ),
    """"
  )
)
"),"")</f>
        <v/>
      </c>
      <c r="N1001" s="214" t="str">
        <f>IFERROR(__xludf.DUMMYFUNCTION("IF(
  $A1001 = """",
  """",
  IFERROR(
    INDEX(
      FILTER(
        '{INDEX} Tour Pricing History'!$A:$ZZ,
        '{INDEX} Tour Pricing History'!$4:$4 = ""Current Reservation Fee""
      ),
      MATCH($A1001, '{INDEX} Tour Pricing History'!$A:$A, 0"&amp;")
    ),
    """"
  )
)
"),"")</f>
        <v/>
      </c>
      <c r="O1001" s="216"/>
    </row>
    <row r="1002">
      <c r="A1002" s="216"/>
      <c r="B1002" s="223"/>
      <c r="C1002" s="216"/>
      <c r="D1002" s="224"/>
      <c r="E1002" s="225"/>
      <c r="F1002" s="216"/>
      <c r="G1002" s="226"/>
      <c r="H1002" s="227"/>
      <c r="I1002" s="226"/>
      <c r="J1002" s="226"/>
      <c r="K1002" s="213"/>
      <c r="L1002" s="214" t="str">
        <f>IFERROR(__xludf.DUMMYFUNCTION("IF(
  $A1002 = """",
  """",
  IFERROR(
    INDEX(
      FILTER(
        '{INDEX} Tour Pricing History'!$A:$ZZ,
        '{INDEX} Tour Pricing History'!$4:$4 = ""Current Original Tour Cost""
      ),
      MATCH($A1002, '{INDEX} Tour Pricing History'!$A:$A"&amp;", 0)
    ),
    """"
  )
)
"),"")</f>
        <v/>
      </c>
      <c r="M1002" s="215" t="str">
        <f>IFERROR(__xludf.DUMMYFUNCTION("IF(
  $A1002 = """",
  """",
  IFERROR(
    INDEX(
      FILTER(
        '{INDEX} Tour Pricing History'!$A:$ZZ,
        '{INDEX} Tour Pricing History'!$4:$4 = ""Current Discounted Tour Cost""
      ),
      MATCH($A1002, '{INDEX} Tour Pricing History'!$A:"&amp;"$A, 0)
    ),
    """"
  )
)
"),"")</f>
        <v/>
      </c>
      <c r="N1002" s="214" t="str">
        <f>IFERROR(__xludf.DUMMYFUNCTION("IF(
  $A1002 = """",
  """",
  IFERROR(
    INDEX(
      FILTER(
        '{INDEX} Tour Pricing History'!$A:$ZZ,
        '{INDEX} Tour Pricing History'!$4:$4 = ""Current Reservation Fee""
      ),
      MATCH($A1002, '{INDEX} Tour Pricing History'!$A:$A, 0"&amp;")
    ),
    """"
  )
)
"),"")</f>
        <v/>
      </c>
      <c r="O1002" s="216"/>
    </row>
    <row r="1003">
      <c r="A1003" s="216"/>
      <c r="B1003" s="223"/>
      <c r="C1003" s="216"/>
      <c r="D1003" s="224"/>
      <c r="E1003" s="225"/>
      <c r="F1003" s="216"/>
      <c r="G1003" s="226"/>
      <c r="H1003" s="227"/>
      <c r="I1003" s="226"/>
      <c r="J1003" s="226"/>
      <c r="K1003" s="213"/>
      <c r="L1003" s="214" t="str">
        <f>IFERROR(__xludf.DUMMYFUNCTION("IF(
  $A1003 = """",
  """",
  IFERROR(
    INDEX(
      FILTER(
        '{INDEX} Tour Pricing History'!$A:$ZZ,
        '{INDEX} Tour Pricing History'!$4:$4 = ""Current Original Tour Cost""
      ),
      MATCH($A1003, '{INDEX} Tour Pricing History'!$A:$A"&amp;", 0)
    ),
    """"
  )
)
"),"")</f>
        <v/>
      </c>
      <c r="M1003" s="215" t="str">
        <f>IFERROR(__xludf.DUMMYFUNCTION("IF(
  $A1003 = """",
  """",
  IFERROR(
    INDEX(
      FILTER(
        '{INDEX} Tour Pricing History'!$A:$ZZ,
        '{INDEX} Tour Pricing History'!$4:$4 = ""Current Discounted Tour Cost""
      ),
      MATCH($A1003, '{INDEX} Tour Pricing History'!$A:"&amp;"$A, 0)
    ),
    """"
  )
)
"),"")</f>
        <v/>
      </c>
      <c r="N1003" s="214" t="str">
        <f>IFERROR(__xludf.DUMMYFUNCTION("IF(
  $A1003 = """",
  """",
  IFERROR(
    INDEX(
      FILTER(
        '{INDEX} Tour Pricing History'!$A:$ZZ,
        '{INDEX} Tour Pricing History'!$4:$4 = ""Current Reservation Fee""
      ),
      MATCH($A1003, '{INDEX} Tour Pricing History'!$A:$A, 0"&amp;")
    ),
    """"
  )
)
"),"")</f>
        <v/>
      </c>
      <c r="O1003" s="216"/>
    </row>
    <row r="1004">
      <c r="A1004" s="216"/>
      <c r="B1004" s="223"/>
      <c r="C1004" s="216"/>
      <c r="D1004" s="224"/>
      <c r="E1004" s="225"/>
      <c r="F1004" s="216"/>
      <c r="G1004" s="226"/>
      <c r="H1004" s="227"/>
      <c r="I1004" s="226"/>
      <c r="J1004" s="226"/>
      <c r="K1004" s="213"/>
      <c r="L1004" s="214" t="str">
        <f>IFERROR(__xludf.DUMMYFUNCTION("IF(
  $A1004 = """",
  """",
  IFERROR(
    INDEX(
      FILTER(
        '{INDEX} Tour Pricing History'!$A:$ZZ,
        '{INDEX} Tour Pricing History'!$4:$4 = ""Current Original Tour Cost""
      ),
      MATCH($A1004, '{INDEX} Tour Pricing History'!$A:$A"&amp;", 0)
    ),
    """"
  )
)
"),"")</f>
        <v/>
      </c>
      <c r="M1004" s="215" t="str">
        <f>IFERROR(__xludf.DUMMYFUNCTION("IF(
  $A1004 = """",
  """",
  IFERROR(
    INDEX(
      FILTER(
        '{INDEX} Tour Pricing History'!$A:$ZZ,
        '{INDEX} Tour Pricing History'!$4:$4 = ""Current Discounted Tour Cost""
      ),
      MATCH($A1004, '{INDEX} Tour Pricing History'!$A:"&amp;"$A, 0)
    ),
    """"
  )
)
"),"")</f>
        <v/>
      </c>
      <c r="N1004" s="214" t="str">
        <f>IFERROR(__xludf.DUMMYFUNCTION("IF(
  $A1004 = """",
  """",
  IFERROR(
    INDEX(
      FILTER(
        '{INDEX} Tour Pricing History'!$A:$ZZ,
        '{INDEX} Tour Pricing History'!$4:$4 = ""Current Reservation Fee""
      ),
      MATCH($A1004, '{INDEX} Tour Pricing History'!$A:$A, 0"&amp;")
    ),
    """"
  )
)
"),"")</f>
        <v/>
      </c>
      <c r="O1004" s="216"/>
    </row>
    <row r="1005">
      <c r="A1005" s="216"/>
      <c r="B1005" s="223"/>
      <c r="C1005" s="216"/>
      <c r="D1005" s="224"/>
      <c r="E1005" s="225"/>
      <c r="F1005" s="216"/>
      <c r="G1005" s="226"/>
      <c r="H1005" s="227"/>
      <c r="I1005" s="226"/>
      <c r="J1005" s="226"/>
      <c r="K1005" s="213"/>
      <c r="L1005" s="214" t="str">
        <f>IFERROR(__xludf.DUMMYFUNCTION("IF(
  $A1005 = """",
  """",
  IFERROR(
    INDEX(
      FILTER(
        '{INDEX} Tour Pricing History'!$A:$ZZ,
        '{INDEX} Tour Pricing History'!$4:$4 = ""Current Original Tour Cost""
      ),
      MATCH($A1005, '{INDEX} Tour Pricing History'!$A:$A"&amp;", 0)
    ),
    """"
  )
)
"),"")</f>
        <v/>
      </c>
      <c r="M1005" s="215" t="str">
        <f>IFERROR(__xludf.DUMMYFUNCTION("IF(
  $A1005 = """",
  """",
  IFERROR(
    INDEX(
      FILTER(
        '{INDEX} Tour Pricing History'!$A:$ZZ,
        '{INDEX} Tour Pricing History'!$4:$4 = ""Current Discounted Tour Cost""
      ),
      MATCH($A1005, '{INDEX} Tour Pricing History'!$A:"&amp;"$A, 0)
    ),
    """"
  )
)
"),"")</f>
        <v/>
      </c>
      <c r="N1005" s="214" t="str">
        <f>IFERROR(__xludf.DUMMYFUNCTION("IF(
  $A1005 = """",
  """",
  IFERROR(
    INDEX(
      FILTER(
        '{INDEX} Tour Pricing History'!$A:$ZZ,
        '{INDEX} Tour Pricing History'!$4:$4 = ""Current Reservation Fee""
      ),
      MATCH($A1005, '{INDEX} Tour Pricing History'!$A:$A, 0"&amp;")
    ),
    """"
  )
)
"),"")</f>
        <v/>
      </c>
      <c r="O1005" s="216"/>
    </row>
  </sheetData>
  <hyperlinks>
    <hyperlink r:id="rId2" ref="B5"/>
    <hyperlink r:id="rId3" ref="B6"/>
    <hyperlink r:id="rId4" ref="K6"/>
    <hyperlink r:id="rId5" ref="B7"/>
    <hyperlink r:id="rId6" ref="K7"/>
    <hyperlink r:id="rId7" ref="B8"/>
    <hyperlink r:id="rId8" ref="K8"/>
    <hyperlink r:id="rId9" ref="B9"/>
    <hyperlink r:id="rId10" ref="K9"/>
    <hyperlink r:id="rId11" ref="B10"/>
    <hyperlink r:id="rId12" ref="K10"/>
    <hyperlink r:id="rId13" ref="B11"/>
    <hyperlink r:id="rId14" ref="K11"/>
    <hyperlink r:id="rId15" ref="B12"/>
    <hyperlink r:id="rId16" ref="K12"/>
    <hyperlink r:id="rId17" ref="B13"/>
    <hyperlink r:id="rId18" ref="K13"/>
    <hyperlink r:id="rId19" ref="B14"/>
    <hyperlink r:id="rId20" ref="K14"/>
    <hyperlink r:id="rId21" ref="B15"/>
    <hyperlink r:id="rId22" ref="K15"/>
    <hyperlink r:id="rId23" ref="B16"/>
    <hyperlink r:id="rId24" ref="K16"/>
  </hyperlinks>
  <drawing r:id="rId25"/>
  <legacyDrawing r:id="rId2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9.75"/>
    <col customWidth="1" min="2" max="2" width="14.5"/>
    <col customWidth="1" min="3" max="5" width="14.63"/>
    <col customWidth="1" min="6" max="6" width="16.88"/>
    <col customWidth="1" min="7" max="7" width="11.88"/>
    <col customWidth="1" min="8" max="8" width="19.63"/>
    <col customWidth="1" min="9" max="9" width="11.88"/>
    <col customWidth="1" min="10" max="10" width="15.25"/>
    <col customWidth="1" min="11" max="11" width="11.88"/>
    <col customWidth="1" min="12" max="12" width="16.88"/>
    <col customWidth="1" min="13" max="13" width="11.88"/>
    <col customWidth="1" min="14" max="14" width="19.63"/>
    <col customWidth="1" min="15" max="15" width="11.88"/>
    <col customWidth="1" min="16" max="16" width="15.25"/>
  </cols>
  <sheetData>
    <row r="1">
      <c r="A1" s="178" t="s">
        <v>415</v>
      </c>
      <c r="B1" s="228"/>
      <c r="C1" s="228"/>
      <c r="D1" s="228"/>
      <c r="E1" s="228"/>
      <c r="F1" s="228"/>
      <c r="G1" s="228"/>
      <c r="H1" s="228"/>
      <c r="I1" s="183"/>
      <c r="J1" s="183"/>
      <c r="K1" s="228"/>
      <c r="L1" s="228"/>
      <c r="M1" s="228"/>
      <c r="N1" s="228"/>
      <c r="O1" s="229"/>
      <c r="P1" s="229"/>
      <c r="Q1" s="229"/>
      <c r="R1" s="229"/>
    </row>
    <row r="2">
      <c r="A2" s="230" t="s">
        <v>416</v>
      </c>
      <c r="B2" s="231"/>
      <c r="C2" s="231"/>
      <c r="D2" s="231"/>
      <c r="E2" s="231"/>
      <c r="F2" s="231"/>
      <c r="G2" s="231"/>
      <c r="H2" s="231"/>
      <c r="I2" s="232"/>
      <c r="J2" s="232"/>
      <c r="K2" s="231"/>
      <c r="L2" s="231"/>
      <c r="M2" s="231"/>
      <c r="N2" s="231"/>
      <c r="O2" s="233"/>
      <c r="P2" s="233"/>
      <c r="Q2" s="233"/>
      <c r="R2" s="233"/>
    </row>
    <row r="3">
      <c r="A3" s="167" t="s">
        <v>276</v>
      </c>
      <c r="B3" s="234">
        <v>45861.55539166667</v>
      </c>
      <c r="C3" s="235"/>
      <c r="D3" s="235"/>
      <c r="E3" s="235"/>
      <c r="F3" s="235"/>
      <c r="G3" s="235" t="s">
        <v>277</v>
      </c>
      <c r="H3" s="236">
        <f>NOW()</f>
        <v>45865.79487</v>
      </c>
      <c r="I3" s="191"/>
      <c r="J3" s="191"/>
      <c r="K3" s="235"/>
      <c r="L3" s="235"/>
      <c r="M3" s="235"/>
      <c r="N3" s="235"/>
      <c r="O3" s="237"/>
      <c r="P3" s="237"/>
      <c r="Q3" s="237"/>
      <c r="R3" s="237"/>
    </row>
    <row r="4">
      <c r="A4" s="238" t="s">
        <v>41</v>
      </c>
      <c r="B4" s="203" t="s">
        <v>417</v>
      </c>
      <c r="C4" s="203" t="s">
        <v>418</v>
      </c>
      <c r="D4" s="203" t="s">
        <v>419</v>
      </c>
      <c r="E4" s="203" t="s">
        <v>420</v>
      </c>
      <c r="F4" s="203" t="s">
        <v>421</v>
      </c>
      <c r="G4" s="203" t="s">
        <v>422</v>
      </c>
      <c r="H4" s="203" t="s">
        <v>423</v>
      </c>
      <c r="I4" s="203" t="s">
        <v>424</v>
      </c>
      <c r="J4" s="203" t="s">
        <v>425</v>
      </c>
      <c r="K4" s="203" t="s">
        <v>426</v>
      </c>
      <c r="L4" s="203" t="s">
        <v>427</v>
      </c>
      <c r="M4" s="203" t="s">
        <v>428</v>
      </c>
      <c r="N4" s="203" t="s">
        <v>429</v>
      </c>
      <c r="O4" s="203" t="s">
        <v>430</v>
      </c>
      <c r="P4" s="203" t="s">
        <v>431</v>
      </c>
      <c r="Q4" s="239"/>
      <c r="R4" s="239"/>
    </row>
    <row r="5">
      <c r="A5" s="215" t="str">
        <f t="array" ref="A5:A1005">INDEX('{INDEX} Tour Packages'!A5:A24,0)</f>
        <v>Siargao Island Adventure</v>
      </c>
      <c r="B5" s="240">
        <f>IFERROR(__xludf.DUMMYFUNCTION("IF(
  MAX(FILTER(E5:R5, REGEXMATCH($E$4:R$4, ""Date changed \(OTC""))) = 0,
  """",
  INDEX(
    FILTER(E5:R5, REGEXMATCH($E$4:R$4, ""Original Tour Cost"")),
    MATCH(
      MAX(FILTER(E5:R5, REGEXMATCH($E$4:R$4, ""Date changed \(OTC""))),
      FILTER(E"&amp;"5:R5, REGEXMATCH($E$4:R$4, ""Date changed \(OTC"")),
      0
    )
  )
)
"),430.0)</f>
        <v>430</v>
      </c>
      <c r="C5" s="240" t="str">
        <f>IFERROR(__xludf.DUMMYFUNCTION("IF(
  MAX(FILTER(E5:R5, REGEXMATCH($E$4:R$4, ""Date changed \(DTC""))) = 0,
  """",
  INDEX(
    FILTER(E5:R5, REGEXMATCH($E$4:R$4, ""Discounted Tour Cost"")),
    MATCH(
      MAX(FILTER(E5:R5, REGEXMATCH($E$4:R$4, ""Date changed \(DTC""))),
      FILTER"&amp;"(E5:R5, REGEXMATCH($E$4:R$4, ""Date changed \(DTC"")),
      0
    )
  )
)
"),"")</f>
        <v/>
      </c>
      <c r="D5" s="241">
        <f>IFERROR(__xludf.DUMMYFUNCTION("IF(
  MAX(FILTER(E5:R5, REGEXMATCH($E$4:R$4, ""Date changed \(RF""))) = 0,
  """",
  INDEX(
    FILTER(E5:R5, REGEXMATCH($E$4:R$4, ""Reservation Fee"")),
    MATCH(
      MAX(FILTER(E5:R5, REGEXMATCH($E$4:R$4, ""Date changed \(RF""))),
      FILTER(E5:R5,"&amp;" REGEXMATCH($E$4:R$4, ""Date changed \(RF"")),
      0
    )
  )
)
"),150.0)</f>
        <v>150</v>
      </c>
      <c r="E5" s="242">
        <v>45778.0</v>
      </c>
      <c r="F5" s="243">
        <v>430.0</v>
      </c>
      <c r="G5" s="242"/>
      <c r="H5" s="244"/>
      <c r="I5" s="242">
        <v>45778.0</v>
      </c>
      <c r="J5" s="245">
        <v>150.0</v>
      </c>
      <c r="K5" s="242"/>
      <c r="L5" s="243"/>
      <c r="M5" s="242"/>
      <c r="N5" s="244"/>
      <c r="O5" s="242"/>
      <c r="P5" s="246"/>
      <c r="Q5" s="244"/>
      <c r="R5" s="244"/>
    </row>
    <row r="6">
      <c r="A6" s="215" t="s">
        <v>112</v>
      </c>
      <c r="B6" s="240">
        <f>IFERROR(__xludf.DUMMYFUNCTION("IF(
  MAX(FILTER(E6:R6, REGEXMATCH($E$4:R$4, ""Date changed \(OTC""))) = 0,
  """",
  INDEX(
    FILTER(E6:R6, REGEXMATCH($E$4:R$4, ""Original Tour Cost"")),
    MATCH(
      MAX(FILTER(E6:R6, REGEXMATCH($E$4:R$4, ""Date changed \(OTC""))),
      FILTER(E"&amp;"6:R6, REGEXMATCH($E$4:R$4, ""Date changed \(OTC"")),
      0
    )
  )
)
"),1100.0)</f>
        <v>1100</v>
      </c>
      <c r="C6" s="240" t="str">
        <f>IFERROR(__xludf.DUMMYFUNCTION("IF(
  MAX(FILTER(E6:R6, REGEXMATCH($E$4:R$4, ""Date changed \(DTC""))) = 0,
  """",
  INDEX(
    FILTER(E6:R6, REGEXMATCH($E$4:R$4, ""Discounted Tour Cost"")),
    MATCH(
      MAX(FILTER(E6:R6, REGEXMATCH($E$4:R$4, ""Date changed \(DTC""))),
      FILTER"&amp;"(E6:R6, REGEXMATCH($E$4:R$4, ""Date changed \(DTC"")),
      0
    )
  )
)
"),"")</f>
        <v/>
      </c>
      <c r="D6" s="241">
        <f>IFERROR(__xludf.DUMMYFUNCTION("IF(
  MAX(FILTER(E6:R6, REGEXMATCH($E$4:R$4, ""Date changed \(RF""))) = 0,
  """",
  INDEX(
    FILTER(E6:R6, REGEXMATCH($E$4:R$4, ""Reservation Fee"")),
    MATCH(
      MAX(FILTER(E6:R6, REGEXMATCH($E$4:R$4, ""Date changed \(RF""))),
      FILTER(E6:R6,"&amp;" REGEXMATCH($E$4:R$4, ""Date changed \(RF"")),
      0
    )
  )
)
"),150.0)</f>
        <v>150</v>
      </c>
      <c r="E6" s="242">
        <v>45778.0</v>
      </c>
      <c r="F6" s="243">
        <v>1100.0</v>
      </c>
      <c r="G6" s="242"/>
      <c r="H6" s="244"/>
      <c r="I6" s="242">
        <v>45778.0</v>
      </c>
      <c r="J6" s="245">
        <v>150.0</v>
      </c>
      <c r="K6" s="242"/>
      <c r="L6" s="244"/>
      <c r="M6" s="247"/>
      <c r="N6" s="244"/>
      <c r="O6" s="247"/>
      <c r="P6" s="246"/>
      <c r="Q6" s="244"/>
      <c r="R6" s="244"/>
    </row>
    <row r="7">
      <c r="A7" s="215" t="s">
        <v>108</v>
      </c>
      <c r="B7" s="240">
        <f>IFERROR(__xludf.DUMMYFUNCTION("IF(
  MAX(FILTER(E7:R7, REGEXMATCH($E$4:R$4, ""Date changed \(OTC""))) = 0,
  """",
  INDEX(
    FILTER(E7:R7, REGEXMATCH($E$4:R$4, ""Original Tour Cost"")),
    MATCH(
      MAX(FILTER(E7:R7, REGEXMATCH($E$4:R$4, ""Date changed \(OTC""))),
      FILTER(E"&amp;"7:R7, REGEXMATCH($E$4:R$4, ""Date changed \(OTC"")),
      0
    )
  )
)
"),1100.0)</f>
        <v>1100</v>
      </c>
      <c r="C7" s="240" t="str">
        <f>IFERROR(__xludf.DUMMYFUNCTION("IF(
  MAX(FILTER(E7:R7, REGEXMATCH($E$4:R$4, ""Date changed \(DTC""))) = 0,
  """",
  INDEX(
    FILTER(E7:R7, REGEXMATCH($E$4:R$4, ""Discounted Tour Cost"")),
    MATCH(
      MAX(FILTER(E7:R7, REGEXMATCH($E$4:R$4, ""Date changed \(DTC""))),
      FILTER"&amp;"(E7:R7, REGEXMATCH($E$4:R$4, ""Date changed \(DTC"")),
      0
    )
  )
)
"),"")</f>
        <v/>
      </c>
      <c r="D7" s="241">
        <f>IFERROR(__xludf.DUMMYFUNCTION("IF(
  MAX(FILTER(E7:R7, REGEXMATCH($E$4:R$4, ""Date changed \(RF""))) = 0,
  """",
  INDEX(
    FILTER(E7:R7, REGEXMATCH($E$4:R$4, ""Reservation Fee"")),
    MATCH(
      MAX(FILTER(E7:R7, REGEXMATCH($E$4:R$4, ""Date changed \(RF""))),
      FILTER(E7:R7,"&amp;" REGEXMATCH($E$4:R$4, ""Date changed \(RF"")),
      0
    )
  )
)
"),150.0)</f>
        <v>150</v>
      </c>
      <c r="E7" s="242">
        <v>45778.0</v>
      </c>
      <c r="F7" s="243">
        <v>1100.0</v>
      </c>
      <c r="G7" s="242"/>
      <c r="H7" s="244"/>
      <c r="I7" s="242">
        <v>45778.0</v>
      </c>
      <c r="J7" s="245">
        <v>150.0</v>
      </c>
      <c r="K7" s="242"/>
      <c r="L7" s="244"/>
      <c r="M7" s="247"/>
      <c r="N7" s="244"/>
      <c r="O7" s="247"/>
      <c r="P7" s="246"/>
      <c r="Q7" s="244"/>
      <c r="R7" s="244"/>
    </row>
    <row r="8">
      <c r="A8" s="215" t="s">
        <v>338</v>
      </c>
      <c r="B8" s="240">
        <f>IFERROR(__xludf.DUMMYFUNCTION("IF(
  MAX(FILTER(E8:R8, REGEXMATCH($E$4:R$4, ""Date changed \(OTC""))) = 0,
  """",
  INDEX(
    FILTER(E8:R8, REGEXMATCH($E$4:R$4, ""Original Tour Cost"")),
    MATCH(
      MAX(FILTER(E8:R8, REGEXMATCH($E$4:R$4, ""Date changed \(OTC""))),
      FILTER(E"&amp;"8:R8, REGEXMATCH($E$4:R$4, ""Date changed \(OTC"")),
      0
    )
  )
)
"),1300.0)</f>
        <v>1300</v>
      </c>
      <c r="C8" s="240" t="str">
        <f>IFERROR(__xludf.DUMMYFUNCTION("IF(
  MAX(FILTER(E8:R8, REGEXMATCH($E$4:R$4, ""Date changed \(DTC""))) = 0,
  """",
  INDEX(
    FILTER(E8:R8, REGEXMATCH($E$4:R$4, ""Discounted Tour Cost"")),
    MATCH(
      MAX(FILTER(E8:R8, REGEXMATCH($E$4:R$4, ""Date changed \(DTC""))),
      FILTER"&amp;"(E8:R8, REGEXMATCH($E$4:R$4, ""Date changed \(DTC"")),
      0
    )
  )
)
"),"")</f>
        <v/>
      </c>
      <c r="D8" s="241">
        <f>IFERROR(__xludf.DUMMYFUNCTION("IF(
  MAX(FILTER(E8:R8, REGEXMATCH($E$4:R$4, ""Date changed \(RF""))) = 0,
  """",
  INDEX(
    FILTER(E8:R8, REGEXMATCH($E$4:R$4, ""Reservation Fee"")),
    MATCH(
      MAX(FILTER(E8:R8, REGEXMATCH($E$4:R$4, ""Date changed \(RF""))),
      FILTER(E8:R8,"&amp;" REGEXMATCH($E$4:R$4, ""Date changed \(RF"")),
      0
    )
  )
)
"),200.0)</f>
        <v>200</v>
      </c>
      <c r="E8" s="242">
        <v>45778.0</v>
      </c>
      <c r="F8" s="243">
        <v>1300.0</v>
      </c>
      <c r="G8" s="242"/>
      <c r="H8" s="244"/>
      <c r="I8" s="242">
        <v>45778.0</v>
      </c>
      <c r="J8" s="245">
        <v>200.0</v>
      </c>
      <c r="K8" s="242"/>
      <c r="L8" s="244"/>
      <c r="M8" s="247"/>
      <c r="N8" s="244"/>
      <c r="O8" s="247"/>
      <c r="P8" s="246"/>
      <c r="Q8" s="244"/>
      <c r="R8" s="244"/>
    </row>
    <row r="9">
      <c r="A9" s="215" t="s">
        <v>152</v>
      </c>
      <c r="B9" s="240">
        <f>IFERROR(__xludf.DUMMYFUNCTION("IF(
  MAX(FILTER(E9:R9, REGEXMATCH($E$4:R$4, ""Date changed \(OTC""))) = 0,
  """",
  INDEX(
    FILTER(E9:R9, REGEXMATCH($E$4:R$4, ""Original Tour Cost"")),
    MATCH(
      MAX(FILTER(E9:R9, REGEXMATCH($E$4:R$4, ""Date changed \(OTC""))),
      FILTER(E"&amp;"9:R9, REGEXMATCH($E$4:R$4, ""Date changed \(OTC"")),
      0
    )
  )
)
"),1100.0)</f>
        <v>1100</v>
      </c>
      <c r="C9" s="240" t="str">
        <f>IFERROR(__xludf.DUMMYFUNCTION("IF(
  MAX(FILTER(E9:R9, REGEXMATCH($E$4:R$4, ""Date changed \(DTC""))) = 0,
  """",
  INDEX(
    FILTER(E9:R9, REGEXMATCH($E$4:R$4, ""Discounted Tour Cost"")),
    MATCH(
      MAX(FILTER(E9:R9, REGEXMATCH($E$4:R$4, ""Date changed \(DTC""))),
      FILTER"&amp;"(E9:R9, REGEXMATCH($E$4:R$4, ""Date changed \(DTC"")),
      0
    )
  )
)
"),"")</f>
        <v/>
      </c>
      <c r="D9" s="241">
        <f>IFERROR(__xludf.DUMMYFUNCTION("IF(
  MAX(FILTER(E9:R9, REGEXMATCH($E$4:R$4, ""Date changed \(RF""))) = 0,
  """",
  INDEX(
    FILTER(E9:R9, REGEXMATCH($E$4:R$4, ""Reservation Fee"")),
    MATCH(
      MAX(FILTER(E9:R9, REGEXMATCH($E$4:R$4, ""Date changed \(RF""))),
      FILTER(E9:R9,"&amp;" REGEXMATCH($E$4:R$4, ""Date changed \(RF"")),
      0
    )
  )
)
"),150.0)</f>
        <v>150</v>
      </c>
      <c r="E9" s="242">
        <v>45778.0</v>
      </c>
      <c r="F9" s="243">
        <v>1100.0</v>
      </c>
      <c r="G9" s="242"/>
      <c r="H9" s="244"/>
      <c r="I9" s="242">
        <v>45778.0</v>
      </c>
      <c r="J9" s="245">
        <v>150.0</v>
      </c>
      <c r="K9" s="242"/>
      <c r="L9" s="244"/>
      <c r="M9" s="247"/>
      <c r="N9" s="244"/>
      <c r="O9" s="247"/>
      <c r="P9" s="246"/>
      <c r="Q9" s="244"/>
      <c r="R9" s="244"/>
    </row>
    <row r="10">
      <c r="A10" s="215" t="s">
        <v>357</v>
      </c>
      <c r="B10" s="240">
        <f>IFERROR(__xludf.DUMMYFUNCTION("IF(
  MAX(FILTER(E10:R10, REGEXMATCH($E$4:R$4, ""Date changed \(OTC""))) = 0,
  """",
  INDEX(
    FILTER(E10:R10, REGEXMATCH($E$4:R$4, ""Original Tour Cost"")),
    MATCH(
      MAX(FILTER(E10:R10, REGEXMATCH($E$4:R$4, ""Date changed \(OTC""))),
      FI"&amp;"LTER(E10:R10, REGEXMATCH($E$4:R$4, ""Date changed \(OTC"")),
      0
    )
  )
)
"),2399.0)</f>
        <v>2399</v>
      </c>
      <c r="C10" s="240" t="str">
        <f>IFERROR(__xludf.DUMMYFUNCTION("IF(
  MAX(FILTER(E10:R10, REGEXMATCH($E$4:R$4, ""Date changed \(DTC""))) = 0,
  """",
  INDEX(
    FILTER(E10:R10, REGEXMATCH($E$4:R$4, ""Discounted Tour Cost"")),
    MATCH(
      MAX(FILTER(E10:R10, REGEXMATCH($E$4:R$4, ""Date changed \(DTC""))),
      "&amp;"FILTER(E10:R10, REGEXMATCH($E$4:R$4, ""Date changed \(DTC"")),
      0
    )
  )
)
"),"")</f>
        <v/>
      </c>
      <c r="D10" s="241">
        <f>IFERROR(__xludf.DUMMYFUNCTION("IF(
  MAX(FILTER(E10:R10, REGEXMATCH($E$4:R$4, ""Date changed \(RF""))) = 0,
  """",
  INDEX(
    FILTER(E10:R10, REGEXMATCH($E$4:R$4, ""Reservation Fee"")),
    MATCH(
      MAX(FILTER(E10:R10, REGEXMATCH($E$4:R$4, ""Date changed \(RF""))),
      FILTER("&amp;"E10:R10, REGEXMATCH($E$4:R$4, ""Date changed \(RF"")),
      0
    )
  )
)
"),250.0)</f>
        <v>250</v>
      </c>
      <c r="E10" s="242">
        <v>45778.0</v>
      </c>
      <c r="F10" s="243">
        <v>2000.0</v>
      </c>
      <c r="G10" s="242">
        <v>45778.0</v>
      </c>
      <c r="H10" s="243">
        <v>1850.0</v>
      </c>
      <c r="I10" s="242">
        <v>45778.0</v>
      </c>
      <c r="J10" s="245">
        <v>250.0</v>
      </c>
      <c r="K10" s="242">
        <v>45854.0</v>
      </c>
      <c r="L10" s="243">
        <v>2399.0</v>
      </c>
      <c r="M10" s="242">
        <v>45854.0</v>
      </c>
      <c r="N10" s="243"/>
      <c r="O10" s="242">
        <v>45854.0</v>
      </c>
      <c r="P10" s="245">
        <v>250.0</v>
      </c>
      <c r="Q10" s="244"/>
      <c r="R10" s="244"/>
    </row>
    <row r="11">
      <c r="A11" s="215" t="s">
        <v>365</v>
      </c>
      <c r="B11" s="240">
        <f>IFERROR(__xludf.DUMMYFUNCTION("IF(
  MAX(FILTER(E11:R11, REGEXMATCH($E$4:R$4, ""Date changed \(OTC""))) = 0,
  """",
  INDEX(
    FILTER(E11:R11, REGEXMATCH($E$4:R$4, ""Original Tour Cost"")),
    MATCH(
      MAX(FILTER(E11:R11, REGEXMATCH($E$4:R$4, ""Date changed \(OTC""))),
      FI"&amp;"LTER(E11:R11, REGEXMATCH($E$4:R$4, ""Date changed \(OTC"")),
      0
    )
  )
)
"),1700.0)</f>
        <v>1700</v>
      </c>
      <c r="C11" s="240" t="str">
        <f>IFERROR(__xludf.DUMMYFUNCTION("IF(
  MAX(FILTER(E11:R11, REGEXMATCH($E$4:R$4, ""Date changed \(DTC""))) = 0,
  """",
  INDEX(
    FILTER(E11:R11, REGEXMATCH($E$4:R$4, ""Discounted Tour Cost"")),
    MATCH(
      MAX(FILTER(E11:R11, REGEXMATCH($E$4:R$4, ""Date changed \(DTC""))),
      "&amp;"FILTER(E11:R11, REGEXMATCH($E$4:R$4, ""Date changed \(DTC"")),
      0
    )
  )
)
"),"")</f>
        <v/>
      </c>
      <c r="D11" s="241">
        <f>IFERROR(__xludf.DUMMYFUNCTION("IF(
  MAX(FILTER(E11:R11, REGEXMATCH($E$4:R$4, ""Date changed \(RF""))) = 0,
  """",
  INDEX(
    FILTER(E11:R11, REGEXMATCH($E$4:R$4, ""Reservation Fee"")),
    MATCH(
      MAX(FILTER(E11:R11, REGEXMATCH($E$4:R$4, ""Date changed \(RF""))),
      FILTER("&amp;"E11:R11, REGEXMATCH($E$4:R$4, ""Date changed \(RF"")),
      0
    )
  )
)
"),200.0)</f>
        <v>200</v>
      </c>
      <c r="E11" s="242">
        <v>45778.0</v>
      </c>
      <c r="F11" s="243">
        <v>2150.0</v>
      </c>
      <c r="G11" s="242">
        <v>45778.0</v>
      </c>
      <c r="H11" s="243">
        <v>2000.0</v>
      </c>
      <c r="I11" s="242">
        <v>45778.0</v>
      </c>
      <c r="J11" s="245">
        <v>200.0</v>
      </c>
      <c r="K11" s="242">
        <v>45854.0</v>
      </c>
      <c r="L11" s="243">
        <v>1700.0</v>
      </c>
      <c r="M11" s="242">
        <v>45854.0</v>
      </c>
      <c r="N11" s="244"/>
      <c r="O11" s="247"/>
      <c r="P11" s="246"/>
      <c r="Q11" s="244"/>
      <c r="R11" s="244"/>
    </row>
    <row r="12">
      <c r="A12" s="215" t="s">
        <v>373</v>
      </c>
      <c r="B12" s="240">
        <f>IFERROR(__xludf.DUMMYFUNCTION("IF(
  MAX(FILTER(E12:R12, REGEXMATCH($E$4:R$4, ""Date changed \(OTC""))) = 0,
  """",
  INDEX(
    FILTER(E12:R12, REGEXMATCH($E$4:R$4, ""Original Tour Cost"")),
    MATCH(
      MAX(FILTER(E12:R12, REGEXMATCH($E$4:R$4, ""Date changed \(OTC""))),
      FI"&amp;"LTER(E12:R12, REGEXMATCH($E$4:R$4, ""Date changed \(OTC"")),
      0
    )
  )
)
"),999.0)</f>
        <v>999</v>
      </c>
      <c r="C12" s="240">
        <f>IFERROR(__xludf.DUMMYFUNCTION("IF(
  MAX(FILTER(E12:R12, REGEXMATCH($E$4:R$4, ""Date changed \(DTC""))) = 0,
  """",
  INDEX(
    FILTER(E12:R12, REGEXMATCH($E$4:R$4, ""Discounted Tour Cost"")),
    MATCH(
      MAX(FILTER(E12:R12, REGEXMATCH($E$4:R$4, ""Date changed \(DTC""))),
      "&amp;"FILTER(E12:R12, REGEXMATCH($E$4:R$4, ""Date changed \(DTC"")),
      0
    )
  )
)
"),899.0)</f>
        <v>899</v>
      </c>
      <c r="D12" s="241">
        <f>IFERROR(__xludf.DUMMYFUNCTION("IF(
  MAX(FILTER(E12:R12, REGEXMATCH($E$4:R$4, ""Date changed \(RF""))) = 0,
  """",
  INDEX(
    FILTER(E12:R12, REGEXMATCH($E$4:R$4, ""Reservation Fee"")),
    MATCH(
      MAX(FILTER(E12:R12, REGEXMATCH($E$4:R$4, ""Date changed \(RF""))),
      FILTER("&amp;"E12:R12, REGEXMATCH($E$4:R$4, ""Date changed \(RF"")),
      0
    )
  )
)
"),150.0)</f>
        <v>150</v>
      </c>
      <c r="E12" s="242">
        <v>45778.0</v>
      </c>
      <c r="F12" s="243">
        <v>999.0</v>
      </c>
      <c r="G12" s="242">
        <v>45778.0</v>
      </c>
      <c r="H12" s="243">
        <v>899.0</v>
      </c>
      <c r="I12" s="242">
        <v>45778.0</v>
      </c>
      <c r="J12" s="245">
        <v>150.0</v>
      </c>
      <c r="K12" s="242"/>
      <c r="L12" s="244"/>
      <c r="M12" s="247"/>
      <c r="N12" s="244"/>
      <c r="O12" s="247"/>
      <c r="P12" s="246"/>
      <c r="Q12" s="244"/>
      <c r="R12" s="244"/>
    </row>
    <row r="13">
      <c r="A13" s="215" t="s">
        <v>162</v>
      </c>
      <c r="B13" s="240">
        <f>IFERROR(__xludf.DUMMYFUNCTION("IF(
  MAX(FILTER(E13:R13, REGEXMATCH($E$4:R$4, ""Date changed \(OTC""))) = 0,
  """",
  INDEX(
    FILTER(E13:R13, REGEXMATCH($E$4:R$4, ""Original Tour Cost"")),
    MATCH(
      MAX(FILTER(E13:R13, REGEXMATCH($E$4:R$4, ""Date changed \(OTC""))),
      FI"&amp;"LTER(E13:R13, REGEXMATCH($E$4:R$4, ""Date changed \(OTC"")),
      0
    )
  )
)
"),999.0)</f>
        <v>999</v>
      </c>
      <c r="C13" s="240">
        <f>IFERROR(__xludf.DUMMYFUNCTION("IF(
  MAX(FILTER(E13:R13, REGEXMATCH($E$4:R$4, ""Date changed \(DTC""))) = 0,
  """",
  INDEX(
    FILTER(E13:R13, REGEXMATCH($E$4:R$4, ""Discounted Tour Cost"")),
    MATCH(
      MAX(FILTER(E13:R13, REGEXMATCH($E$4:R$4, ""Date changed \(DTC""))),
      "&amp;"FILTER(E13:R13, REGEXMATCH($E$4:R$4, ""Date changed \(DTC"")),
      0
    )
  )
)
"),899.0)</f>
        <v>899</v>
      </c>
      <c r="D13" s="241">
        <f>IFERROR(__xludf.DUMMYFUNCTION("IF(
  MAX(FILTER(E13:R13, REGEXMATCH($E$4:R$4, ""Date changed \(RF""))) = 0,
  """",
  INDEX(
    FILTER(E13:R13, REGEXMATCH($E$4:R$4, ""Reservation Fee"")),
    MATCH(
      MAX(FILTER(E13:R13, REGEXMATCH($E$4:R$4, ""Date changed \(RF""))),
      FILTER("&amp;"E13:R13, REGEXMATCH($E$4:R$4, ""Date changed \(RF"")),
      0
    )
  )
)
"),150.0)</f>
        <v>150</v>
      </c>
      <c r="E13" s="242">
        <v>45778.0</v>
      </c>
      <c r="F13" s="243">
        <v>999.0</v>
      </c>
      <c r="G13" s="242">
        <v>45778.0</v>
      </c>
      <c r="H13" s="243">
        <v>899.0</v>
      </c>
      <c r="I13" s="242">
        <v>45778.0</v>
      </c>
      <c r="J13" s="245">
        <v>150.0</v>
      </c>
      <c r="K13" s="242"/>
      <c r="L13" s="244"/>
      <c r="M13" s="247"/>
      <c r="N13" s="244"/>
      <c r="O13" s="247"/>
      <c r="P13" s="246"/>
      <c r="Q13" s="244"/>
      <c r="R13" s="244"/>
    </row>
    <row r="14">
      <c r="A14" s="215" t="s">
        <v>391</v>
      </c>
      <c r="B14" s="240">
        <f>IFERROR(__xludf.DUMMYFUNCTION("IF(
  MAX(FILTER(E14:R14, REGEXMATCH($E$4:R$4, ""Date changed \(OTC""))) = 0,
  """",
  INDEX(
    FILTER(E14:R14, REGEXMATCH($E$4:R$4, ""Original Tour Cost"")),
    MATCH(
      MAX(FILTER(E14:R14, REGEXMATCH($E$4:R$4, ""Date changed \(OTC""))),
      FI"&amp;"LTER(E14:R14, REGEXMATCH($E$4:R$4, ""Date changed \(OTC"")),
      0
    )
  )
)
"),999.0)</f>
        <v>999</v>
      </c>
      <c r="C14" s="240" t="str">
        <f>IFERROR(__xludf.DUMMYFUNCTION("IF(
  MAX(FILTER(E14:R14, REGEXMATCH($E$4:R$4, ""Date changed \(DTC""))) = 0,
  """",
  INDEX(
    FILTER(E14:R14, REGEXMATCH($E$4:R$4, ""Discounted Tour Cost"")),
    MATCH(
      MAX(FILTER(E14:R14, REGEXMATCH($E$4:R$4, ""Date changed \(DTC""))),
      "&amp;"FILTER(E14:R14, REGEXMATCH($E$4:R$4, ""Date changed \(DTC"")),
      0
    )
  )
)
"),"")</f>
        <v/>
      </c>
      <c r="D14" s="241">
        <f>IFERROR(__xludf.DUMMYFUNCTION("IF(
  MAX(FILTER(E14:R14, REGEXMATCH($E$4:R$4, ""Date changed \(RF""))) = 0,
  """",
  INDEX(
    FILTER(E14:R14, REGEXMATCH($E$4:R$4, ""Reservation Fee"")),
    MATCH(
      MAX(FILTER(E14:R14, REGEXMATCH($E$4:R$4, ""Date changed \(RF""))),
      FILTER("&amp;"E14:R14, REGEXMATCH($E$4:R$4, ""Date changed \(RF"")),
      0
    )
  )
)
"),150.0)</f>
        <v>150</v>
      </c>
      <c r="E14" s="242">
        <v>45778.0</v>
      </c>
      <c r="F14" s="243">
        <v>999.0</v>
      </c>
      <c r="G14" s="242"/>
      <c r="H14" s="244"/>
      <c r="I14" s="242">
        <v>45778.0</v>
      </c>
      <c r="J14" s="245">
        <v>150.0</v>
      </c>
      <c r="K14" s="242"/>
      <c r="L14" s="244"/>
      <c r="M14" s="247"/>
      <c r="N14" s="244"/>
      <c r="O14" s="247"/>
      <c r="P14" s="246"/>
      <c r="Q14" s="244"/>
      <c r="R14" s="244"/>
    </row>
    <row r="15">
      <c r="A15" s="214" t="s">
        <v>397</v>
      </c>
      <c r="B15" s="240">
        <f>IFERROR(__xludf.DUMMYFUNCTION("IF(
  MAX(FILTER(E15:R15, REGEXMATCH($E$4:R$4, ""Date changed \(OTC""))) = 0,
  """",
  INDEX(
    FILTER(E15:R15, REGEXMATCH($E$4:R$4, ""Original Tour Cost"")),
    MATCH(
      MAX(FILTER(E15:R15, REGEXMATCH($E$4:R$4, ""Date changed \(OTC""))),
      FI"&amp;"LTER(E15:R15, REGEXMATCH($E$4:R$4, ""Date changed \(OTC"")),
      0
    )
  )
)
"),1899.0)</f>
        <v>1899</v>
      </c>
      <c r="C15" s="240" t="str">
        <f>IFERROR(__xludf.DUMMYFUNCTION("IF(
  MAX(FILTER(E15:R15, REGEXMATCH($E$4:R$4, ""Date changed \(DTC""))) = 0,
  """",
  INDEX(
    FILTER(E15:R15, REGEXMATCH($E$4:R$4, ""Discounted Tour Cost"")),
    MATCH(
      MAX(FILTER(E15:R15, REGEXMATCH($E$4:R$4, ""Date changed \(DTC""))),
      "&amp;"FILTER(E15:R15, REGEXMATCH($E$4:R$4, ""Date changed \(DTC"")),
      0
    )
  )
)
"),"")</f>
        <v/>
      </c>
      <c r="D15" s="241">
        <f>IFERROR(__xludf.DUMMYFUNCTION("IF(
  MAX(FILTER(E15:R15, REGEXMATCH($E$4:R$4, ""Date changed \(RF""))) = 0,
  """",
  INDEX(
    FILTER(E15:R15, REGEXMATCH($E$4:R$4, ""Reservation Fee"")),
    MATCH(
      MAX(FILTER(E15:R15, REGEXMATCH($E$4:R$4, ""Date changed \(RF""))),
      FILTER("&amp;"E15:R15, REGEXMATCH($E$4:R$4, ""Date changed \(RF"")),
      0
    )
  )
)
"),150.0)</f>
        <v>150</v>
      </c>
      <c r="E15" s="242">
        <v>45846.0</v>
      </c>
      <c r="F15" s="243">
        <v>1899.0</v>
      </c>
      <c r="G15" s="242">
        <v>45846.0</v>
      </c>
      <c r="H15" s="244"/>
      <c r="I15" s="242">
        <v>45846.0</v>
      </c>
      <c r="J15" s="245">
        <v>150.0</v>
      </c>
      <c r="K15" s="247"/>
      <c r="L15" s="244"/>
      <c r="M15" s="247"/>
      <c r="N15" s="244"/>
      <c r="O15" s="247"/>
      <c r="P15" s="246"/>
      <c r="Q15" s="244"/>
      <c r="R15" s="244"/>
    </row>
    <row r="16">
      <c r="A16" s="215" t="s">
        <v>406</v>
      </c>
      <c r="B16" s="240">
        <f>IFERROR(__xludf.DUMMYFUNCTION("IF(
  MAX(FILTER(E16:R16, REGEXMATCH($E$4:R$4, ""Date changed \(OTC""))) = 0,
  """",
  INDEX(
    FILTER(E16:R16, REGEXMATCH($E$4:R$4, ""Original Tour Cost"")),
    MATCH(
      MAX(FILTER(E16:R16, REGEXMATCH($E$4:R$4, ""Date changed \(OTC""))),
      FI"&amp;"LTER(E16:R16, REGEXMATCH($E$4:R$4, ""Date changed \(OTC"")),
      0
    )
  )
)
"),1799.0)</f>
        <v>1799</v>
      </c>
      <c r="C16" s="240" t="str">
        <f>IFERROR(__xludf.DUMMYFUNCTION("IF(
  MAX(FILTER(E16:R16, REGEXMATCH($E$4:R$4, ""Date changed \(DTC""))) = 0,
  """",
  INDEX(
    FILTER(E16:R16, REGEXMATCH($E$4:R$4, ""Discounted Tour Cost"")),
    MATCH(
      MAX(FILTER(E16:R16, REGEXMATCH($E$4:R$4, ""Date changed \(DTC""))),
      "&amp;"FILTER(E16:R16, REGEXMATCH($E$4:R$4, ""Date changed \(DTC"")),
      0
    )
  )
)
"),"")</f>
        <v/>
      </c>
      <c r="D16" s="241">
        <f>IFERROR(__xludf.DUMMYFUNCTION("IF(
  MAX(FILTER(E16:R16, REGEXMATCH($E$4:R$4, ""Date changed \(RF""))) = 0,
  """",
  INDEX(
    FILTER(E16:R16, REGEXMATCH($E$4:R$4, ""Reservation Fee"")),
    MATCH(
      MAX(FILTER(E16:R16, REGEXMATCH($E$4:R$4, ""Date changed \(RF""))),
      FILTER("&amp;"E16:R16, REGEXMATCH($E$4:R$4, ""Date changed \(RF"")),
      0
    )
  )
)
"),200.0)</f>
        <v>200</v>
      </c>
      <c r="E16" s="242">
        <v>45854.0</v>
      </c>
      <c r="F16" s="243">
        <v>1799.0</v>
      </c>
      <c r="G16" s="247"/>
      <c r="H16" s="244"/>
      <c r="I16" s="242">
        <v>45854.0</v>
      </c>
      <c r="J16" s="245">
        <v>200.0</v>
      </c>
      <c r="K16" s="247"/>
      <c r="L16" s="244"/>
      <c r="M16" s="247"/>
      <c r="N16" s="244"/>
      <c r="O16" s="247"/>
      <c r="P16" s="246"/>
      <c r="Q16" s="244"/>
      <c r="R16" s="244"/>
    </row>
    <row r="17">
      <c r="A17" s="215"/>
      <c r="B17" s="240" t="str">
        <f>IFERROR(__xludf.DUMMYFUNCTION("IF(
  MAX(FILTER(E17:R17, REGEXMATCH($E$4:R$4, ""Date changed \(OTC""))) = 0,
  """",
  INDEX(
    FILTER(E17:R17, REGEXMATCH($E$4:R$4, ""Original Tour Cost"")),
    MATCH(
      MAX(FILTER(E17:R17, REGEXMATCH($E$4:R$4, ""Date changed \(OTC""))),
      FI"&amp;"LTER(E17:R17, REGEXMATCH($E$4:R$4, ""Date changed \(OTC"")),
      0
    )
  )
)
"),"")</f>
        <v/>
      </c>
      <c r="C17" s="240" t="str">
        <f>IFERROR(__xludf.DUMMYFUNCTION("IF(
  MAX(FILTER(E17:R17, REGEXMATCH($E$4:R$4, ""Date changed \(DTC""))) = 0,
  """",
  INDEX(
    FILTER(E17:R17, REGEXMATCH($E$4:R$4, ""Discounted Tour Cost"")),
    MATCH(
      MAX(FILTER(E17:R17, REGEXMATCH($E$4:R$4, ""Date changed \(DTC""))),
      "&amp;"FILTER(E17:R17, REGEXMATCH($E$4:R$4, ""Date changed \(DTC"")),
      0
    )
  )
)
"),"")</f>
        <v/>
      </c>
      <c r="D17" s="241" t="str">
        <f>IFERROR(__xludf.DUMMYFUNCTION("IF(
  MAX(FILTER(E17:R17, REGEXMATCH($E$4:R$4, ""Date changed \(RF""))) = 0,
  """",
  INDEX(
    FILTER(E17:R17, REGEXMATCH($E$4:R$4, ""Reservation Fee"")),
    MATCH(
      MAX(FILTER(E17:R17, REGEXMATCH($E$4:R$4, ""Date changed \(RF""))),
      FILTER("&amp;"E17:R17, REGEXMATCH($E$4:R$4, ""Date changed \(RF"")),
      0
    )
  )
)
"),"")</f>
        <v/>
      </c>
      <c r="E17" s="247"/>
      <c r="F17" s="244"/>
      <c r="G17" s="247"/>
      <c r="H17" s="244"/>
      <c r="I17" s="247"/>
      <c r="J17" s="246"/>
      <c r="K17" s="247"/>
      <c r="L17" s="244"/>
      <c r="M17" s="247"/>
      <c r="N17" s="244"/>
      <c r="O17" s="247"/>
      <c r="P17" s="246"/>
      <c r="Q17" s="244"/>
      <c r="R17" s="244"/>
    </row>
    <row r="18">
      <c r="A18" s="215"/>
      <c r="B18" s="240" t="str">
        <f>IFERROR(__xludf.DUMMYFUNCTION("IF(
  MAX(FILTER(E18:R18, REGEXMATCH($E$4:R$4, ""Date changed \(OTC""))) = 0,
  """",
  INDEX(
    FILTER(E18:R18, REGEXMATCH($E$4:R$4, ""Original Tour Cost"")),
    MATCH(
      MAX(FILTER(E18:R18, REGEXMATCH($E$4:R$4, ""Date changed \(OTC""))),
      FI"&amp;"LTER(E18:R18, REGEXMATCH($E$4:R$4, ""Date changed \(OTC"")),
      0
    )
  )
)
"),"")</f>
        <v/>
      </c>
      <c r="C18" s="240" t="str">
        <f>IFERROR(__xludf.DUMMYFUNCTION("IF(
  MAX(FILTER(E18:R18, REGEXMATCH($E$4:R$4, ""Date changed \(DTC""))) = 0,
  """",
  INDEX(
    FILTER(E18:R18, REGEXMATCH($E$4:R$4, ""Discounted Tour Cost"")),
    MATCH(
      MAX(FILTER(E18:R18, REGEXMATCH($E$4:R$4, ""Date changed \(DTC""))),
      "&amp;"FILTER(E18:R18, REGEXMATCH($E$4:R$4, ""Date changed \(DTC"")),
      0
    )
  )
)
"),"")</f>
        <v/>
      </c>
      <c r="D18" s="241" t="str">
        <f>IFERROR(__xludf.DUMMYFUNCTION("IF(
  MAX(FILTER(E18:R18, REGEXMATCH($E$4:R$4, ""Date changed \(RF""))) = 0,
  """",
  INDEX(
    FILTER(E18:R18, REGEXMATCH($E$4:R$4, ""Reservation Fee"")),
    MATCH(
      MAX(FILTER(E18:R18, REGEXMATCH($E$4:R$4, ""Date changed \(RF""))),
      FILTER("&amp;"E18:R18, REGEXMATCH($E$4:R$4, ""Date changed \(RF"")),
      0
    )
  )
)
"),"")</f>
        <v/>
      </c>
      <c r="E18" s="247"/>
      <c r="F18" s="244"/>
      <c r="G18" s="247"/>
      <c r="H18" s="244"/>
      <c r="I18" s="247"/>
      <c r="J18" s="246"/>
      <c r="K18" s="247"/>
      <c r="L18" s="244"/>
      <c r="M18" s="247"/>
      <c r="N18" s="244"/>
      <c r="O18" s="247"/>
      <c r="P18" s="246"/>
      <c r="Q18" s="244"/>
      <c r="R18" s="244"/>
    </row>
    <row r="19">
      <c r="A19" s="215"/>
      <c r="B19" s="240" t="str">
        <f>IFERROR(__xludf.DUMMYFUNCTION("IF(
  MAX(FILTER(E19:R19, REGEXMATCH($E$4:R$4, ""Date changed \(OTC""))) = 0,
  """",
  INDEX(
    FILTER(E19:R19, REGEXMATCH($E$4:R$4, ""Original Tour Cost"")),
    MATCH(
      MAX(FILTER(E19:R19, REGEXMATCH($E$4:R$4, ""Date changed \(OTC""))),
      FI"&amp;"LTER(E19:R19, REGEXMATCH($E$4:R$4, ""Date changed \(OTC"")),
      0
    )
  )
)
"),"")</f>
        <v/>
      </c>
      <c r="C19" s="240" t="str">
        <f>IFERROR(__xludf.DUMMYFUNCTION("IF(
  MAX(FILTER(E19:R19, REGEXMATCH($E$4:R$4, ""Date changed \(DTC""))) = 0,
  """",
  INDEX(
    FILTER(E19:R19, REGEXMATCH($E$4:R$4, ""Discounted Tour Cost"")),
    MATCH(
      MAX(FILTER(E19:R19, REGEXMATCH($E$4:R$4, ""Date changed \(DTC""))),
      "&amp;"FILTER(E19:R19, REGEXMATCH($E$4:R$4, ""Date changed \(DTC"")),
      0
    )
  )
)
"),"")</f>
        <v/>
      </c>
      <c r="D19" s="241" t="str">
        <f>IFERROR(__xludf.DUMMYFUNCTION("IF(
  MAX(FILTER(E19:R19, REGEXMATCH($E$4:R$4, ""Date changed \(RF""))) = 0,
  """",
  INDEX(
    FILTER(E19:R19, REGEXMATCH($E$4:R$4, ""Reservation Fee"")),
    MATCH(
      MAX(FILTER(E19:R19, REGEXMATCH($E$4:R$4, ""Date changed \(RF""))),
      FILTER("&amp;"E19:R19, REGEXMATCH($E$4:R$4, ""Date changed \(RF"")),
      0
    )
  )
)
"),"")</f>
        <v/>
      </c>
      <c r="E19" s="247"/>
      <c r="F19" s="244"/>
      <c r="G19" s="247"/>
      <c r="H19" s="244"/>
      <c r="I19" s="247"/>
      <c r="J19" s="246"/>
      <c r="K19" s="247"/>
      <c r="L19" s="244"/>
      <c r="M19" s="247"/>
      <c r="N19" s="244"/>
      <c r="O19" s="247"/>
      <c r="P19" s="246"/>
      <c r="Q19" s="244"/>
      <c r="R19" s="244"/>
    </row>
    <row r="20">
      <c r="A20" s="215"/>
      <c r="B20" s="240" t="str">
        <f>IFERROR(__xludf.DUMMYFUNCTION("IF(
  MAX(FILTER(E20:R20, REGEXMATCH($E$4:R$4, ""Date changed \(OTC""))) = 0,
  """",
  INDEX(
    FILTER(E20:R20, REGEXMATCH($E$4:R$4, ""Original Tour Cost"")),
    MATCH(
      MAX(FILTER(E20:R20, REGEXMATCH($E$4:R$4, ""Date changed \(OTC""))),
      FI"&amp;"LTER(E20:R20, REGEXMATCH($E$4:R$4, ""Date changed \(OTC"")),
      0
    )
  )
)
"),"")</f>
        <v/>
      </c>
      <c r="C20" s="240" t="str">
        <f>IFERROR(__xludf.DUMMYFUNCTION("IF(
  MAX(FILTER(E20:R20, REGEXMATCH($E$4:R$4, ""Date changed \(DTC""))) = 0,
  """",
  INDEX(
    FILTER(E20:R20, REGEXMATCH($E$4:R$4, ""Discounted Tour Cost"")),
    MATCH(
      MAX(FILTER(E20:R20, REGEXMATCH($E$4:R$4, ""Date changed \(DTC""))),
      "&amp;"FILTER(E20:R20, REGEXMATCH($E$4:R$4, ""Date changed \(DTC"")),
      0
    )
  )
)
"),"")</f>
        <v/>
      </c>
      <c r="D20" s="241" t="str">
        <f>IFERROR(__xludf.DUMMYFUNCTION("IF(
  MAX(FILTER(E20:R20, REGEXMATCH($E$4:R$4, ""Date changed \(RF""))) = 0,
  """",
  INDEX(
    FILTER(E20:R20, REGEXMATCH($E$4:R$4, ""Reservation Fee"")),
    MATCH(
      MAX(FILTER(E20:R20, REGEXMATCH($E$4:R$4, ""Date changed \(RF""))),
      FILTER("&amp;"E20:R20, REGEXMATCH($E$4:R$4, ""Date changed \(RF"")),
      0
    )
  )
)
"),"")</f>
        <v/>
      </c>
      <c r="E20" s="247"/>
      <c r="F20" s="244"/>
      <c r="G20" s="247"/>
      <c r="H20" s="244"/>
      <c r="I20" s="247"/>
      <c r="J20" s="246"/>
      <c r="K20" s="247"/>
      <c r="L20" s="244"/>
      <c r="M20" s="247"/>
      <c r="N20" s="244"/>
      <c r="O20" s="247"/>
      <c r="P20" s="246"/>
      <c r="Q20" s="244"/>
      <c r="R20" s="244"/>
    </row>
    <row r="21">
      <c r="A21" s="215"/>
      <c r="B21" s="240" t="str">
        <f>IFERROR(__xludf.DUMMYFUNCTION("IF(
  MAX(FILTER(E21:R21, REGEXMATCH($E$4:R$4, ""Date changed \(OTC""))) = 0,
  """",
  INDEX(
    FILTER(E21:R21, REGEXMATCH($E$4:R$4, ""Original Tour Cost"")),
    MATCH(
      MAX(FILTER(E21:R21, REGEXMATCH($E$4:R$4, ""Date changed \(OTC""))),
      FI"&amp;"LTER(E21:R21, REGEXMATCH($E$4:R$4, ""Date changed \(OTC"")),
      0
    )
  )
)
"),"")</f>
        <v/>
      </c>
      <c r="C21" s="240" t="str">
        <f>IFERROR(__xludf.DUMMYFUNCTION("IF(
  MAX(FILTER(E21:R21, REGEXMATCH($E$4:R$4, ""Date changed \(DTC""))) = 0,
  """",
  INDEX(
    FILTER(E21:R21, REGEXMATCH($E$4:R$4, ""Discounted Tour Cost"")),
    MATCH(
      MAX(FILTER(E21:R21, REGEXMATCH($E$4:R$4, ""Date changed \(DTC""))),
      "&amp;"FILTER(E21:R21, REGEXMATCH($E$4:R$4, ""Date changed \(DTC"")),
      0
    )
  )
)
"),"")</f>
        <v/>
      </c>
      <c r="D21" s="241" t="str">
        <f>IFERROR(__xludf.DUMMYFUNCTION("IF(
  MAX(FILTER(E21:R21, REGEXMATCH($E$4:R$4, ""Date changed \(RF""))) = 0,
  """",
  INDEX(
    FILTER(E21:R21, REGEXMATCH($E$4:R$4, ""Reservation Fee"")),
    MATCH(
      MAX(FILTER(E21:R21, REGEXMATCH($E$4:R$4, ""Date changed \(RF""))),
      FILTER("&amp;"E21:R21, REGEXMATCH($E$4:R$4, ""Date changed \(RF"")),
      0
    )
  )
)
"),"")</f>
        <v/>
      </c>
      <c r="E21" s="247"/>
      <c r="F21" s="244"/>
      <c r="G21" s="247"/>
      <c r="H21" s="244"/>
      <c r="I21" s="247"/>
      <c r="J21" s="246"/>
      <c r="K21" s="247"/>
      <c r="L21" s="244"/>
      <c r="M21" s="247"/>
      <c r="N21" s="244"/>
      <c r="O21" s="247"/>
      <c r="P21" s="246"/>
      <c r="Q21" s="244"/>
      <c r="R21" s="244"/>
    </row>
    <row r="22">
      <c r="A22" s="215"/>
      <c r="B22" s="240" t="str">
        <f>IFERROR(__xludf.DUMMYFUNCTION("IF(
  MAX(FILTER(E22:R22, REGEXMATCH($E$4:R$4, ""Date changed \(OTC""))) = 0,
  """",
  INDEX(
    FILTER(E22:R22, REGEXMATCH($E$4:R$4, ""Original Tour Cost"")),
    MATCH(
      MAX(FILTER(E22:R22, REGEXMATCH($E$4:R$4, ""Date changed \(OTC""))),
      FI"&amp;"LTER(E22:R22, REGEXMATCH($E$4:R$4, ""Date changed \(OTC"")),
      0
    )
  )
)
"),"")</f>
        <v/>
      </c>
      <c r="C22" s="240" t="str">
        <f>IFERROR(__xludf.DUMMYFUNCTION("IF(
  MAX(FILTER(E22:R22, REGEXMATCH($E$4:R$4, ""Date changed \(DTC""))) = 0,
  """",
  INDEX(
    FILTER(E22:R22, REGEXMATCH($E$4:R$4, ""Discounted Tour Cost"")),
    MATCH(
      MAX(FILTER(E22:R22, REGEXMATCH($E$4:R$4, ""Date changed \(DTC""))),
      "&amp;"FILTER(E22:R22, REGEXMATCH($E$4:R$4, ""Date changed \(DTC"")),
      0
    )
  )
)
"),"")</f>
        <v/>
      </c>
      <c r="D22" s="241" t="str">
        <f>IFERROR(__xludf.DUMMYFUNCTION("IF(
  MAX(FILTER(E22:R22, REGEXMATCH($E$4:R$4, ""Date changed \(RF""))) = 0,
  """",
  INDEX(
    FILTER(E22:R22, REGEXMATCH($E$4:R$4, ""Reservation Fee"")),
    MATCH(
      MAX(FILTER(E22:R22, REGEXMATCH($E$4:R$4, ""Date changed \(RF""))),
      FILTER("&amp;"E22:R22, REGEXMATCH($E$4:R$4, ""Date changed \(RF"")),
      0
    )
  )
)
"),"")</f>
        <v/>
      </c>
      <c r="E22" s="247"/>
      <c r="F22" s="244"/>
      <c r="G22" s="247"/>
      <c r="H22" s="244"/>
      <c r="I22" s="247"/>
      <c r="J22" s="246"/>
      <c r="K22" s="247"/>
      <c r="L22" s="244"/>
      <c r="M22" s="247"/>
      <c r="N22" s="244"/>
      <c r="O22" s="247"/>
      <c r="P22" s="246"/>
      <c r="Q22" s="244"/>
      <c r="R22" s="244"/>
    </row>
    <row r="23">
      <c r="A23" s="215"/>
      <c r="B23" s="240" t="str">
        <f>IFERROR(__xludf.DUMMYFUNCTION("IF(
  MAX(FILTER(E23:R23, REGEXMATCH($E$4:R$4, ""Date changed \(OTC""))) = 0,
  """",
  INDEX(
    FILTER(E23:R23, REGEXMATCH($E$4:R$4, ""Original Tour Cost"")),
    MATCH(
      MAX(FILTER(E23:R23, REGEXMATCH($E$4:R$4, ""Date changed \(OTC""))),
      FI"&amp;"LTER(E23:R23, REGEXMATCH($E$4:R$4, ""Date changed \(OTC"")),
      0
    )
  )
)
"),"")</f>
        <v/>
      </c>
      <c r="C23" s="240" t="str">
        <f>IFERROR(__xludf.DUMMYFUNCTION("IF(
  MAX(FILTER(E23:R23, REGEXMATCH($E$4:R$4, ""Date changed \(DTC""))) = 0,
  """",
  INDEX(
    FILTER(E23:R23, REGEXMATCH($E$4:R$4, ""Discounted Tour Cost"")),
    MATCH(
      MAX(FILTER(E23:R23, REGEXMATCH($E$4:R$4, ""Date changed \(DTC""))),
      "&amp;"FILTER(E23:R23, REGEXMATCH($E$4:R$4, ""Date changed \(DTC"")),
      0
    )
  )
)
"),"")</f>
        <v/>
      </c>
      <c r="D23" s="241" t="str">
        <f>IFERROR(__xludf.DUMMYFUNCTION("IF(
  MAX(FILTER(E23:R23, REGEXMATCH($E$4:R$4, ""Date changed \(RF""))) = 0,
  """",
  INDEX(
    FILTER(E23:R23, REGEXMATCH($E$4:R$4, ""Reservation Fee"")),
    MATCH(
      MAX(FILTER(E23:R23, REGEXMATCH($E$4:R$4, ""Date changed \(RF""))),
      FILTER("&amp;"E23:R23, REGEXMATCH($E$4:R$4, ""Date changed \(RF"")),
      0
    )
  )
)
"),"")</f>
        <v/>
      </c>
      <c r="E23" s="247"/>
      <c r="F23" s="244"/>
      <c r="G23" s="247"/>
      <c r="H23" s="244"/>
      <c r="I23" s="247"/>
      <c r="J23" s="246"/>
      <c r="K23" s="247"/>
      <c r="L23" s="244"/>
      <c r="M23" s="247"/>
      <c r="N23" s="244"/>
      <c r="O23" s="247"/>
      <c r="P23" s="246"/>
      <c r="Q23" s="244"/>
      <c r="R23" s="244"/>
    </row>
    <row r="24">
      <c r="A24" s="215"/>
      <c r="B24" s="240" t="str">
        <f>IFERROR(__xludf.DUMMYFUNCTION("IF(
  MAX(FILTER(E24:R24, REGEXMATCH($E$4:R$4, ""Date changed \(OTC""))) = 0,
  """",
  INDEX(
    FILTER(E24:R24, REGEXMATCH($E$4:R$4, ""Original Tour Cost"")),
    MATCH(
      MAX(FILTER(E24:R24, REGEXMATCH($E$4:R$4, ""Date changed \(OTC""))),
      FI"&amp;"LTER(E24:R24, REGEXMATCH($E$4:R$4, ""Date changed \(OTC"")),
      0
    )
  )
)
"),"")</f>
        <v/>
      </c>
      <c r="C24" s="240" t="str">
        <f>IFERROR(__xludf.DUMMYFUNCTION("IF(
  MAX(FILTER(E24:R24, REGEXMATCH($E$4:R$4, ""Date changed \(DTC""))) = 0,
  """",
  INDEX(
    FILTER(E24:R24, REGEXMATCH($E$4:R$4, ""Discounted Tour Cost"")),
    MATCH(
      MAX(FILTER(E24:R24, REGEXMATCH($E$4:R$4, ""Date changed \(DTC""))),
      "&amp;"FILTER(E24:R24, REGEXMATCH($E$4:R$4, ""Date changed \(DTC"")),
      0
    )
  )
)
"),"")</f>
        <v/>
      </c>
      <c r="D24" s="241" t="str">
        <f>IFERROR(__xludf.DUMMYFUNCTION("IF(
  MAX(FILTER(E24:R24, REGEXMATCH($E$4:R$4, ""Date changed \(RF""))) = 0,
  """",
  INDEX(
    FILTER(E24:R24, REGEXMATCH($E$4:R$4, ""Reservation Fee"")),
    MATCH(
      MAX(FILTER(E24:R24, REGEXMATCH($E$4:R$4, ""Date changed \(RF""))),
      FILTER("&amp;"E24:R24, REGEXMATCH($E$4:R$4, ""Date changed \(RF"")),
      0
    )
  )
)
"),"")</f>
        <v/>
      </c>
      <c r="E24" s="247"/>
      <c r="F24" s="244"/>
      <c r="G24" s="247"/>
      <c r="H24" s="244"/>
      <c r="I24" s="247"/>
      <c r="J24" s="246"/>
      <c r="K24" s="247"/>
      <c r="L24" s="244"/>
      <c r="M24" s="247"/>
      <c r="N24" s="244"/>
      <c r="O24" s="247"/>
      <c r="P24" s="246"/>
      <c r="Q24" s="244"/>
      <c r="R24" s="244"/>
    </row>
  </sheetData>
  <dataValidations>
    <dataValidation type="custom" allowBlank="1" showDropDown="1" showErrorMessage="1" sqref="E5:E24 G5:G24 I5:I24 K5:K24 M5:M24 O5:O24">
      <formula1>OR(NOT(ISERROR(DATEVALUE(E5))), AND(ISNUMBER(E5), LEFT(CELL("format", E5))="D"))</formula1>
    </dataValidation>
  </dataValidations>
  <hyperlinks>
    <hyperlink r:id="rId1" ref="A2"/>
  </hyperlinks>
  <drawing r:id="rId2"/>
  <tableParts count="1">
    <tablePart r:id="rId4"/>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0.0"/>
    <col customWidth="1" min="6" max="6" width="16.25"/>
    <col customWidth="1" min="10" max="10" width="19.38"/>
    <col customWidth="1" min="53" max="53" width="24.88"/>
  </cols>
  <sheetData>
    <row r="1">
      <c r="A1" s="248" t="s">
        <v>432</v>
      </c>
      <c r="I1" s="249" t="s">
        <v>433</v>
      </c>
      <c r="O1" s="250" t="s">
        <v>434</v>
      </c>
      <c r="R1" s="251" t="s">
        <v>435</v>
      </c>
      <c r="AG1" s="252" t="s">
        <v>436</v>
      </c>
      <c r="AT1" s="253" t="s">
        <v>437</v>
      </c>
      <c r="BB1" s="254"/>
      <c r="BC1" s="254"/>
    </row>
    <row r="2">
      <c r="A2" s="255" t="s">
        <v>29</v>
      </c>
      <c r="B2" s="255" t="s">
        <v>438</v>
      </c>
      <c r="C2" s="255" t="s">
        <v>439</v>
      </c>
      <c r="D2" s="255" t="s">
        <v>440</v>
      </c>
      <c r="E2" s="255" t="s">
        <v>441</v>
      </c>
      <c r="F2" s="255" t="s">
        <v>442</v>
      </c>
      <c r="G2" s="255" t="s">
        <v>443</v>
      </c>
      <c r="H2" s="256" t="s">
        <v>444</v>
      </c>
      <c r="I2" s="257" t="s">
        <v>445</v>
      </c>
      <c r="J2" s="257" t="s">
        <v>446</v>
      </c>
      <c r="K2" s="257" t="s">
        <v>447</v>
      </c>
      <c r="L2" s="257" t="s">
        <v>448</v>
      </c>
      <c r="M2" s="257" t="s">
        <v>449</v>
      </c>
      <c r="N2" s="257" t="s">
        <v>450</v>
      </c>
      <c r="O2" s="258" t="s">
        <v>451</v>
      </c>
      <c r="P2" s="258" t="s">
        <v>452</v>
      </c>
      <c r="Q2" s="258" t="s">
        <v>453</v>
      </c>
      <c r="R2" s="259" t="s">
        <v>454</v>
      </c>
      <c r="S2" s="259" t="s">
        <v>455</v>
      </c>
      <c r="T2" s="259" t="s">
        <v>456</v>
      </c>
      <c r="U2" s="259" t="s">
        <v>65</v>
      </c>
      <c r="V2" s="260" t="s">
        <v>457</v>
      </c>
      <c r="W2" s="260" t="s">
        <v>458</v>
      </c>
      <c r="X2" s="260" t="s">
        <v>459</v>
      </c>
      <c r="Y2" s="260" t="s">
        <v>460</v>
      </c>
      <c r="Z2" s="260" t="s">
        <v>461</v>
      </c>
      <c r="AA2" s="260" t="s">
        <v>462</v>
      </c>
      <c r="AB2" s="260" t="s">
        <v>463</v>
      </c>
      <c r="AC2" s="260" t="s">
        <v>464</v>
      </c>
      <c r="AD2" s="260" t="s">
        <v>465</v>
      </c>
      <c r="AE2" s="259" t="s">
        <v>466</v>
      </c>
      <c r="AF2" s="260" t="s">
        <v>467</v>
      </c>
      <c r="AG2" s="261" t="s">
        <v>468</v>
      </c>
      <c r="AH2" s="261" t="s">
        <v>469</v>
      </c>
      <c r="AI2" s="262" t="s">
        <v>470</v>
      </c>
      <c r="AJ2" s="262" t="s">
        <v>471</v>
      </c>
      <c r="AK2" s="262" t="s">
        <v>472</v>
      </c>
      <c r="AL2" s="262" t="s">
        <v>473</v>
      </c>
      <c r="AM2" s="262" t="s">
        <v>474</v>
      </c>
      <c r="AN2" s="262" t="s">
        <v>475</v>
      </c>
      <c r="AO2" s="262" t="s">
        <v>476</v>
      </c>
      <c r="AP2" s="262" t="s">
        <v>477</v>
      </c>
      <c r="AQ2" s="262" t="s">
        <v>278</v>
      </c>
      <c r="AR2" s="261" t="s">
        <v>478</v>
      </c>
      <c r="AS2" s="261" t="s">
        <v>479</v>
      </c>
      <c r="AT2" s="263" t="s">
        <v>480</v>
      </c>
      <c r="AU2" s="264" t="s">
        <v>481</v>
      </c>
      <c r="AV2" s="265" t="s">
        <v>482</v>
      </c>
      <c r="AW2" s="264" t="s">
        <v>483</v>
      </c>
      <c r="AX2" s="265" t="s">
        <v>484</v>
      </c>
      <c r="AY2" s="264" t="s">
        <v>485</v>
      </c>
      <c r="AZ2" s="265" t="s">
        <v>486</v>
      </c>
      <c r="BA2" s="263" t="s">
        <v>487</v>
      </c>
      <c r="BB2" s="266"/>
      <c r="BC2" s="266"/>
    </row>
    <row r="3">
      <c r="A3" s="267" t="s">
        <v>488</v>
      </c>
      <c r="B3" s="268" t="s">
        <v>489</v>
      </c>
      <c r="C3" s="269">
        <v>45778.0</v>
      </c>
      <c r="D3" s="269">
        <v>45784.0</v>
      </c>
      <c r="E3" s="269">
        <v>45757.0</v>
      </c>
      <c r="F3" s="270" t="s">
        <v>490</v>
      </c>
      <c r="G3" s="268" t="s">
        <v>491</v>
      </c>
      <c r="H3" s="271" t="b">
        <v>0</v>
      </c>
      <c r="I3" s="268" t="s">
        <v>492</v>
      </c>
      <c r="J3" s="270" t="s">
        <v>188</v>
      </c>
      <c r="K3" s="268" t="s">
        <v>493</v>
      </c>
      <c r="L3" s="268" t="s">
        <v>494</v>
      </c>
      <c r="M3" s="268" t="s">
        <v>495</v>
      </c>
      <c r="N3" s="268" t="s">
        <v>496</v>
      </c>
      <c r="O3" s="272">
        <v>2.0</v>
      </c>
      <c r="P3" s="268" t="s">
        <v>497</v>
      </c>
      <c r="Q3" s="268" t="s">
        <v>498</v>
      </c>
      <c r="R3" s="272">
        <v>600.0</v>
      </c>
      <c r="S3" s="272">
        <v>200.0</v>
      </c>
      <c r="T3" s="271" t="b">
        <v>1</v>
      </c>
      <c r="U3" s="268" t="s">
        <v>165</v>
      </c>
      <c r="V3" s="268"/>
      <c r="W3" s="268"/>
      <c r="X3" s="270" t="b">
        <v>0</v>
      </c>
      <c r="Y3" s="270"/>
      <c r="Z3" s="270"/>
      <c r="AA3" s="270"/>
      <c r="AB3" s="270"/>
      <c r="AC3" s="270"/>
      <c r="AD3" s="270"/>
      <c r="AE3" s="269">
        <v>45772.0</v>
      </c>
      <c r="AF3" s="270" t="b">
        <v>0</v>
      </c>
      <c r="AG3" s="268" t="s">
        <v>499</v>
      </c>
      <c r="AH3" s="268" t="s">
        <v>500</v>
      </c>
      <c r="AI3" s="270" t="s">
        <v>496</v>
      </c>
      <c r="AJ3" s="270" t="s">
        <v>496</v>
      </c>
      <c r="AK3" s="270"/>
      <c r="AL3" s="270"/>
      <c r="AM3" s="270"/>
      <c r="AN3" s="270"/>
      <c r="AO3" s="270"/>
      <c r="AP3" s="270"/>
      <c r="AQ3" s="270"/>
      <c r="AR3" s="268" t="s">
        <v>496</v>
      </c>
      <c r="AS3" s="268" t="s">
        <v>501</v>
      </c>
      <c r="AT3" s="271" t="b">
        <v>1</v>
      </c>
      <c r="AU3" s="271" t="b">
        <v>1</v>
      </c>
      <c r="AV3" s="273">
        <v>45760.0</v>
      </c>
      <c r="AW3" s="271" t="b">
        <v>1</v>
      </c>
      <c r="AX3" s="274">
        <v>45761.0</v>
      </c>
      <c r="AY3" s="271" t="b">
        <v>1</v>
      </c>
      <c r="AZ3" s="274">
        <v>45761.0</v>
      </c>
      <c r="BA3" s="268"/>
      <c r="BB3" s="268"/>
      <c r="BC3" s="268"/>
    </row>
    <row r="4">
      <c r="A4" s="267" t="s">
        <v>502</v>
      </c>
      <c r="B4" s="268" t="s">
        <v>503</v>
      </c>
      <c r="C4" s="269">
        <v>45823.0</v>
      </c>
      <c r="D4" s="269">
        <v>45838.0</v>
      </c>
      <c r="E4" s="269">
        <v>45759.0</v>
      </c>
      <c r="F4" s="270" t="s">
        <v>504</v>
      </c>
      <c r="G4" s="268" t="s">
        <v>505</v>
      </c>
      <c r="H4" s="271" t="b">
        <v>1</v>
      </c>
      <c r="I4" s="268" t="s">
        <v>506</v>
      </c>
      <c r="J4" s="268" t="s">
        <v>507</v>
      </c>
      <c r="K4" s="268" t="s">
        <v>508</v>
      </c>
      <c r="L4" s="268" t="s">
        <v>509</v>
      </c>
      <c r="M4" s="268" t="s">
        <v>510</v>
      </c>
      <c r="N4" s="268" t="s">
        <v>500</v>
      </c>
      <c r="O4" s="272">
        <v>1.0</v>
      </c>
      <c r="P4" s="268" t="s">
        <v>506</v>
      </c>
      <c r="Q4" s="268" t="s">
        <v>511</v>
      </c>
      <c r="R4" s="272">
        <v>2200.0</v>
      </c>
      <c r="S4" s="272">
        <v>500.0</v>
      </c>
      <c r="T4" s="271" t="b">
        <v>1</v>
      </c>
      <c r="U4" s="268" t="s">
        <v>165</v>
      </c>
      <c r="V4" s="268"/>
      <c r="W4" s="268"/>
      <c r="X4" s="275">
        <v>45736.0</v>
      </c>
      <c r="Y4" s="275"/>
      <c r="Z4" s="275"/>
      <c r="AA4" s="275"/>
      <c r="AB4" s="275"/>
      <c r="AC4" s="275"/>
      <c r="AD4" s="275"/>
      <c r="AE4" s="269">
        <v>45797.0</v>
      </c>
      <c r="AF4" s="275">
        <v>45736.0</v>
      </c>
      <c r="AG4" s="268" t="s">
        <v>512</v>
      </c>
      <c r="AH4" s="268" t="s">
        <v>496</v>
      </c>
      <c r="AI4" s="268" t="s">
        <v>496</v>
      </c>
      <c r="AJ4" s="268"/>
      <c r="AK4" s="268"/>
      <c r="AL4" s="268"/>
      <c r="AM4" s="268"/>
      <c r="AN4" s="268"/>
      <c r="AO4" s="268"/>
      <c r="AP4" s="268"/>
      <c r="AQ4" s="268"/>
      <c r="AR4" s="268" t="s">
        <v>500</v>
      </c>
      <c r="AS4" s="268" t="s">
        <v>513</v>
      </c>
      <c r="AT4" s="276" t="b">
        <v>0</v>
      </c>
      <c r="AU4" s="276" t="b">
        <v>0</v>
      </c>
      <c r="AV4" s="277"/>
      <c r="AW4" s="276" t="b">
        <v>0</v>
      </c>
      <c r="AX4" s="277"/>
      <c r="AY4" s="276" t="b">
        <v>0</v>
      </c>
      <c r="AZ4" s="277"/>
      <c r="BA4" s="268" t="s">
        <v>514</v>
      </c>
      <c r="BB4" s="268"/>
      <c r="BC4" s="268"/>
    </row>
    <row r="5">
      <c r="A5" s="278" t="s">
        <v>515</v>
      </c>
      <c r="B5" s="268" t="s">
        <v>503</v>
      </c>
      <c r="C5" s="269">
        <v>45823.0</v>
      </c>
      <c r="D5" s="269">
        <v>45838.0</v>
      </c>
      <c r="E5" s="269">
        <v>45759.0</v>
      </c>
      <c r="F5" s="270" t="s">
        <v>504</v>
      </c>
      <c r="G5" s="268" t="s">
        <v>505</v>
      </c>
      <c r="H5" s="271" t="b">
        <v>1</v>
      </c>
      <c r="I5" s="270" t="s">
        <v>516</v>
      </c>
      <c r="J5" s="270" t="s">
        <v>188</v>
      </c>
      <c r="K5" s="268" t="s">
        <v>508</v>
      </c>
      <c r="L5" s="268" t="s">
        <v>509</v>
      </c>
      <c r="M5" s="268" t="s">
        <v>510</v>
      </c>
      <c r="N5" s="268" t="s">
        <v>500</v>
      </c>
      <c r="O5" s="272">
        <v>1.0</v>
      </c>
      <c r="P5" s="268" t="s">
        <v>506</v>
      </c>
      <c r="Q5" s="268" t="s">
        <v>511</v>
      </c>
      <c r="R5" s="272">
        <v>2200.0</v>
      </c>
      <c r="S5" s="272">
        <v>500.0</v>
      </c>
      <c r="T5" s="271" t="b">
        <v>1</v>
      </c>
      <c r="U5" s="268" t="s">
        <v>165</v>
      </c>
      <c r="V5" s="268"/>
      <c r="W5" s="268"/>
      <c r="X5" s="275">
        <v>45736.0</v>
      </c>
      <c r="Y5" s="275"/>
      <c r="Z5" s="275"/>
      <c r="AA5" s="275"/>
      <c r="AB5" s="275"/>
      <c r="AC5" s="275"/>
      <c r="AD5" s="275"/>
      <c r="AE5" s="269">
        <v>45797.0</v>
      </c>
      <c r="AF5" s="275">
        <v>45736.0</v>
      </c>
      <c r="AG5" s="268" t="s">
        <v>512</v>
      </c>
      <c r="AH5" s="268" t="s">
        <v>496</v>
      </c>
      <c r="AI5" s="268" t="s">
        <v>496</v>
      </c>
      <c r="AJ5" s="268"/>
      <c r="AK5" s="268"/>
      <c r="AL5" s="268"/>
      <c r="AM5" s="268"/>
      <c r="AN5" s="268"/>
      <c r="AO5" s="268"/>
      <c r="AP5" s="268"/>
      <c r="AQ5" s="268"/>
      <c r="AR5" s="268" t="s">
        <v>500</v>
      </c>
      <c r="AS5" s="268" t="s">
        <v>513</v>
      </c>
      <c r="AT5" s="276" t="b">
        <v>0</v>
      </c>
      <c r="AU5" s="276" t="b">
        <v>0</v>
      </c>
      <c r="AV5" s="277"/>
      <c r="AW5" s="276" t="b">
        <v>0</v>
      </c>
      <c r="AX5" s="277"/>
      <c r="AY5" s="276" t="b">
        <v>0</v>
      </c>
      <c r="AZ5" s="277"/>
      <c r="BA5" s="268" t="s">
        <v>514</v>
      </c>
      <c r="BB5" s="268"/>
      <c r="BC5" s="268"/>
    </row>
    <row r="6">
      <c r="A6" s="279"/>
      <c r="F6" s="280"/>
      <c r="AV6" s="281"/>
      <c r="AX6" s="281"/>
      <c r="AZ6" s="281"/>
    </row>
    <row r="7">
      <c r="A7" s="279"/>
      <c r="F7" s="280"/>
      <c r="AV7" s="281"/>
      <c r="AX7" s="281"/>
      <c r="AZ7" s="281"/>
    </row>
    <row r="8">
      <c r="A8" s="279"/>
      <c r="F8" s="280"/>
      <c r="AV8" s="281"/>
      <c r="AX8" s="281"/>
      <c r="AZ8" s="281"/>
    </row>
    <row r="9">
      <c r="A9" s="279"/>
      <c r="F9" s="280"/>
      <c r="AV9" s="281"/>
      <c r="AX9" s="281"/>
      <c r="AZ9" s="281"/>
    </row>
    <row r="10">
      <c r="A10" s="279"/>
      <c r="F10" s="280"/>
      <c r="AV10" s="281"/>
      <c r="AX10" s="281"/>
      <c r="AZ10" s="281"/>
    </row>
    <row r="11">
      <c r="A11" s="279"/>
      <c r="F11" s="280"/>
      <c r="AV11" s="281"/>
      <c r="AX11" s="281"/>
      <c r="AZ11" s="281"/>
    </row>
    <row r="12">
      <c r="A12" s="279"/>
      <c r="F12" s="280"/>
      <c r="AV12" s="281"/>
      <c r="AX12" s="281"/>
      <c r="AZ12" s="281"/>
    </row>
    <row r="13">
      <c r="A13" s="279"/>
      <c r="F13" s="280"/>
      <c r="AV13" s="281"/>
      <c r="AX13" s="281"/>
      <c r="AZ13" s="281"/>
    </row>
    <row r="14">
      <c r="A14" s="279"/>
      <c r="F14" s="280"/>
      <c r="AV14" s="281"/>
      <c r="AX14" s="281"/>
      <c r="AZ14" s="281"/>
    </row>
    <row r="15">
      <c r="A15" s="279"/>
      <c r="F15" s="280"/>
      <c r="AV15" s="281"/>
      <c r="AX15" s="281"/>
      <c r="AZ15" s="281"/>
    </row>
    <row r="16">
      <c r="A16" s="279"/>
      <c r="F16" s="280"/>
      <c r="AV16" s="281"/>
      <c r="AX16" s="281"/>
      <c r="AZ16" s="281"/>
    </row>
    <row r="17">
      <c r="A17" s="279"/>
      <c r="F17" s="280"/>
      <c r="AV17" s="281"/>
      <c r="AX17" s="281"/>
      <c r="AZ17" s="281"/>
    </row>
    <row r="18">
      <c r="A18" s="279"/>
      <c r="F18" s="280"/>
      <c r="AV18" s="281"/>
      <c r="AX18" s="281"/>
      <c r="AZ18" s="281"/>
    </row>
    <row r="19">
      <c r="A19" s="279"/>
      <c r="F19" s="280"/>
      <c r="AV19" s="281"/>
      <c r="AX19" s="281"/>
      <c r="AZ19" s="281"/>
    </row>
    <row r="20">
      <c r="A20" s="279"/>
      <c r="F20" s="280"/>
      <c r="AV20" s="281"/>
      <c r="AX20" s="281"/>
      <c r="AZ20" s="281"/>
    </row>
    <row r="21">
      <c r="A21" s="279"/>
      <c r="F21" s="280"/>
      <c r="AV21" s="281"/>
      <c r="AX21" s="281"/>
      <c r="AZ21" s="281"/>
    </row>
    <row r="22">
      <c r="A22" s="279"/>
      <c r="F22" s="280"/>
      <c r="AV22" s="281"/>
      <c r="AX22" s="281"/>
      <c r="AZ22" s="281"/>
    </row>
    <row r="23">
      <c r="A23" s="279"/>
      <c r="F23" s="280"/>
      <c r="AV23" s="281"/>
      <c r="AX23" s="281"/>
      <c r="AZ23" s="281"/>
    </row>
    <row r="24">
      <c r="A24" s="279"/>
      <c r="F24" s="280"/>
      <c r="AV24" s="281"/>
      <c r="AX24" s="281"/>
      <c r="AZ24" s="281"/>
    </row>
    <row r="25">
      <c r="A25" s="279"/>
      <c r="F25" s="280"/>
      <c r="AV25" s="281"/>
      <c r="AX25" s="281"/>
      <c r="AZ25" s="281"/>
    </row>
    <row r="26">
      <c r="A26" s="279"/>
      <c r="F26" s="280"/>
      <c r="AV26" s="281"/>
      <c r="AX26" s="281"/>
      <c r="AZ26" s="281"/>
    </row>
    <row r="27">
      <c r="A27" s="279"/>
      <c r="F27" s="280"/>
      <c r="AV27" s="281"/>
      <c r="AX27" s="281"/>
      <c r="AZ27" s="281"/>
    </row>
    <row r="28">
      <c r="A28" s="279"/>
      <c r="F28" s="280"/>
      <c r="AV28" s="281"/>
      <c r="AX28" s="281"/>
      <c r="AZ28" s="281"/>
    </row>
    <row r="29">
      <c r="A29" s="279"/>
      <c r="F29" s="280"/>
      <c r="AV29" s="281"/>
      <c r="AX29" s="281"/>
      <c r="AZ29" s="281"/>
    </row>
    <row r="30">
      <c r="A30" s="279"/>
      <c r="F30" s="280"/>
      <c r="AV30" s="281"/>
      <c r="AX30" s="281"/>
      <c r="AZ30" s="281"/>
    </row>
    <row r="31">
      <c r="A31" s="279"/>
      <c r="F31" s="280"/>
      <c r="AV31" s="281"/>
      <c r="AX31" s="281"/>
      <c r="AZ31" s="281"/>
    </row>
    <row r="32">
      <c r="A32" s="279"/>
      <c r="F32" s="280"/>
      <c r="AV32" s="281"/>
      <c r="AX32" s="281"/>
      <c r="AZ32" s="281"/>
    </row>
    <row r="33">
      <c r="A33" s="279"/>
      <c r="F33" s="280"/>
      <c r="AV33" s="281"/>
      <c r="AX33" s="281"/>
      <c r="AZ33" s="281"/>
    </row>
    <row r="34">
      <c r="A34" s="279"/>
      <c r="F34" s="280"/>
      <c r="AV34" s="281"/>
      <c r="AX34" s="281"/>
      <c r="AZ34" s="281"/>
    </row>
    <row r="35">
      <c r="A35" s="279"/>
      <c r="F35" s="280"/>
      <c r="AV35" s="281"/>
      <c r="AX35" s="281"/>
      <c r="AZ35" s="281"/>
    </row>
    <row r="36">
      <c r="A36" s="279"/>
      <c r="F36" s="280"/>
      <c r="AV36" s="281"/>
      <c r="AX36" s="281"/>
      <c r="AZ36" s="281"/>
    </row>
    <row r="37">
      <c r="A37" s="279"/>
      <c r="F37" s="280"/>
      <c r="AV37" s="281"/>
      <c r="AX37" s="281"/>
      <c r="AZ37" s="281"/>
    </row>
    <row r="38">
      <c r="A38" s="279"/>
      <c r="F38" s="280"/>
      <c r="AV38" s="281"/>
      <c r="AX38" s="281"/>
      <c r="AZ38" s="281"/>
    </row>
    <row r="39">
      <c r="A39" s="279"/>
      <c r="F39" s="280"/>
      <c r="AV39" s="281"/>
      <c r="AX39" s="281"/>
      <c r="AZ39" s="281"/>
    </row>
    <row r="40">
      <c r="A40" s="279"/>
      <c r="F40" s="280"/>
      <c r="AV40" s="281"/>
      <c r="AX40" s="281"/>
      <c r="AZ40" s="281"/>
    </row>
    <row r="41">
      <c r="A41" s="279"/>
      <c r="F41" s="280"/>
      <c r="AV41" s="281"/>
      <c r="AX41" s="281"/>
      <c r="AZ41" s="281"/>
    </row>
    <row r="42">
      <c r="A42" s="279"/>
      <c r="F42" s="280"/>
      <c r="AV42" s="281"/>
      <c r="AX42" s="281"/>
      <c r="AZ42" s="281"/>
    </row>
    <row r="43">
      <c r="A43" s="279"/>
      <c r="F43" s="280"/>
      <c r="AV43" s="281"/>
      <c r="AX43" s="281"/>
      <c r="AZ43" s="281"/>
    </row>
    <row r="44">
      <c r="A44" s="279"/>
      <c r="F44" s="280"/>
      <c r="AV44" s="281"/>
      <c r="AX44" s="281"/>
      <c r="AZ44" s="281"/>
    </row>
    <row r="45">
      <c r="A45" s="279"/>
      <c r="F45" s="280"/>
      <c r="AV45" s="281"/>
      <c r="AX45" s="281"/>
      <c r="AZ45" s="281"/>
    </row>
    <row r="46">
      <c r="A46" s="279"/>
      <c r="F46" s="280"/>
      <c r="AV46" s="281"/>
      <c r="AX46" s="281"/>
      <c r="AZ46" s="281"/>
    </row>
    <row r="47">
      <c r="A47" s="279"/>
      <c r="F47" s="280"/>
      <c r="AV47" s="281"/>
      <c r="AX47" s="281"/>
      <c r="AZ47" s="281"/>
    </row>
    <row r="48">
      <c r="A48" s="279"/>
      <c r="F48" s="280"/>
      <c r="AV48" s="281"/>
      <c r="AX48" s="281"/>
      <c r="AZ48" s="281"/>
    </row>
    <row r="49">
      <c r="A49" s="279"/>
      <c r="F49" s="280"/>
      <c r="AV49" s="281"/>
      <c r="AX49" s="281"/>
      <c r="AZ49" s="281"/>
    </row>
    <row r="50">
      <c r="A50" s="279"/>
      <c r="F50" s="280"/>
      <c r="AV50" s="281"/>
      <c r="AX50" s="281"/>
      <c r="AZ50" s="281"/>
    </row>
    <row r="51">
      <c r="A51" s="279"/>
      <c r="F51" s="280"/>
      <c r="AV51" s="281"/>
      <c r="AX51" s="281"/>
      <c r="AZ51" s="281"/>
    </row>
    <row r="52">
      <c r="A52" s="279"/>
      <c r="F52" s="280"/>
      <c r="AV52" s="281"/>
      <c r="AX52" s="281"/>
      <c r="AZ52" s="281"/>
    </row>
    <row r="53">
      <c r="A53" s="279"/>
      <c r="F53" s="280"/>
      <c r="AV53" s="281"/>
      <c r="AX53" s="281"/>
      <c r="AZ53" s="281"/>
    </row>
    <row r="54">
      <c r="A54" s="279"/>
      <c r="F54" s="280"/>
      <c r="AV54" s="281"/>
      <c r="AX54" s="281"/>
      <c r="AZ54" s="281"/>
    </row>
    <row r="55">
      <c r="A55" s="279"/>
      <c r="F55" s="280"/>
      <c r="AV55" s="281"/>
      <c r="AX55" s="281"/>
      <c r="AZ55" s="281"/>
    </row>
    <row r="56">
      <c r="A56" s="279"/>
      <c r="F56" s="280"/>
      <c r="AV56" s="281"/>
      <c r="AX56" s="281"/>
      <c r="AZ56" s="281"/>
    </row>
    <row r="57">
      <c r="A57" s="279"/>
      <c r="F57" s="280"/>
      <c r="AV57" s="281"/>
      <c r="AX57" s="281"/>
      <c r="AZ57" s="281"/>
    </row>
    <row r="58">
      <c r="A58" s="279"/>
      <c r="F58" s="280"/>
      <c r="AV58" s="281"/>
      <c r="AX58" s="281"/>
      <c r="AZ58" s="281"/>
    </row>
    <row r="59">
      <c r="A59" s="279"/>
      <c r="F59" s="280"/>
      <c r="AV59" s="281"/>
      <c r="AX59" s="281"/>
      <c r="AZ59" s="281"/>
    </row>
    <row r="60">
      <c r="A60" s="279"/>
      <c r="F60" s="280"/>
      <c r="AV60" s="281"/>
      <c r="AX60" s="281"/>
      <c r="AZ60" s="281"/>
    </row>
    <row r="61">
      <c r="A61" s="279"/>
      <c r="F61" s="280"/>
      <c r="AV61" s="281"/>
      <c r="AX61" s="281"/>
      <c r="AZ61" s="281"/>
    </row>
    <row r="62">
      <c r="A62" s="279"/>
      <c r="F62" s="280"/>
      <c r="AV62" s="281"/>
      <c r="AX62" s="281"/>
      <c r="AZ62" s="281"/>
    </row>
    <row r="63">
      <c r="A63" s="279"/>
      <c r="F63" s="280"/>
      <c r="AV63" s="281"/>
      <c r="AX63" s="281"/>
      <c r="AZ63" s="281"/>
    </row>
    <row r="64">
      <c r="A64" s="279"/>
      <c r="F64" s="280"/>
      <c r="AV64" s="281"/>
      <c r="AX64" s="281"/>
      <c r="AZ64" s="281"/>
    </row>
    <row r="65">
      <c r="A65" s="279"/>
      <c r="F65" s="280"/>
      <c r="AV65" s="281"/>
      <c r="AX65" s="281"/>
      <c r="AZ65" s="281"/>
    </row>
    <row r="66">
      <c r="A66" s="279"/>
      <c r="F66" s="280"/>
      <c r="AV66" s="281"/>
      <c r="AX66" s="281"/>
      <c r="AZ66" s="281"/>
    </row>
    <row r="67">
      <c r="A67" s="279"/>
      <c r="F67" s="280"/>
      <c r="AV67" s="281"/>
      <c r="AX67" s="281"/>
      <c r="AZ67" s="281"/>
    </row>
    <row r="68">
      <c r="A68" s="279"/>
      <c r="F68" s="280"/>
      <c r="AV68" s="281"/>
      <c r="AX68" s="281"/>
      <c r="AZ68" s="281"/>
    </row>
    <row r="69">
      <c r="A69" s="279"/>
      <c r="F69" s="280"/>
      <c r="AV69" s="281"/>
      <c r="AX69" s="281"/>
      <c r="AZ69" s="281"/>
    </row>
    <row r="70">
      <c r="A70" s="279"/>
      <c r="F70" s="280"/>
      <c r="AV70" s="281"/>
      <c r="AX70" s="281"/>
      <c r="AZ70" s="281"/>
    </row>
    <row r="71">
      <c r="A71" s="279"/>
      <c r="F71" s="280"/>
      <c r="AV71" s="281"/>
      <c r="AX71" s="281"/>
      <c r="AZ71" s="281"/>
    </row>
    <row r="72">
      <c r="A72" s="279"/>
      <c r="F72" s="280"/>
      <c r="AV72" s="281"/>
      <c r="AX72" s="281"/>
      <c r="AZ72" s="281"/>
    </row>
    <row r="73">
      <c r="A73" s="279"/>
      <c r="F73" s="280"/>
      <c r="AV73" s="281"/>
      <c r="AX73" s="281"/>
      <c r="AZ73" s="281"/>
    </row>
    <row r="74">
      <c r="A74" s="279"/>
      <c r="F74" s="280"/>
      <c r="AV74" s="281"/>
      <c r="AX74" s="281"/>
      <c r="AZ74" s="281"/>
    </row>
    <row r="75">
      <c r="A75" s="279"/>
      <c r="F75" s="280"/>
      <c r="AV75" s="281"/>
      <c r="AX75" s="281"/>
      <c r="AZ75" s="281"/>
    </row>
    <row r="76">
      <c r="A76" s="279"/>
      <c r="F76" s="280"/>
      <c r="AV76" s="281"/>
      <c r="AX76" s="281"/>
      <c r="AZ76" s="281"/>
    </row>
    <row r="77">
      <c r="A77" s="279"/>
      <c r="F77" s="280"/>
      <c r="AV77" s="281"/>
      <c r="AX77" s="281"/>
      <c r="AZ77" s="281"/>
    </row>
    <row r="78">
      <c r="A78" s="279"/>
      <c r="F78" s="280"/>
      <c r="AV78" s="281"/>
      <c r="AX78" s="281"/>
      <c r="AZ78" s="281"/>
    </row>
    <row r="79">
      <c r="A79" s="279"/>
      <c r="F79" s="280"/>
      <c r="AV79" s="281"/>
      <c r="AX79" s="281"/>
      <c r="AZ79" s="281"/>
    </row>
    <row r="80">
      <c r="A80" s="279"/>
      <c r="F80" s="280"/>
      <c r="AV80" s="281"/>
      <c r="AX80" s="281"/>
      <c r="AZ80" s="281"/>
    </row>
    <row r="81">
      <c r="A81" s="279"/>
      <c r="F81" s="280"/>
      <c r="AV81" s="281"/>
      <c r="AX81" s="281"/>
      <c r="AZ81" s="281"/>
    </row>
    <row r="82">
      <c r="A82" s="279"/>
      <c r="F82" s="280"/>
      <c r="AV82" s="281"/>
      <c r="AX82" s="281"/>
      <c r="AZ82" s="281"/>
    </row>
    <row r="83">
      <c r="A83" s="279"/>
      <c r="F83" s="280"/>
      <c r="AV83" s="281"/>
      <c r="AX83" s="281"/>
      <c r="AZ83" s="281"/>
    </row>
    <row r="84">
      <c r="A84" s="279"/>
      <c r="F84" s="280"/>
      <c r="AV84" s="281"/>
      <c r="AX84" s="281"/>
      <c r="AZ84" s="281"/>
    </row>
    <row r="85">
      <c r="A85" s="279"/>
      <c r="F85" s="280"/>
      <c r="AV85" s="281"/>
      <c r="AX85" s="281"/>
      <c r="AZ85" s="281"/>
    </row>
    <row r="86">
      <c r="A86" s="279"/>
      <c r="F86" s="280"/>
      <c r="AV86" s="281"/>
      <c r="AX86" s="281"/>
      <c r="AZ86" s="281"/>
    </row>
    <row r="87">
      <c r="A87" s="279"/>
      <c r="F87" s="280"/>
      <c r="AV87" s="281"/>
      <c r="AX87" s="281"/>
      <c r="AZ87" s="281"/>
    </row>
    <row r="88">
      <c r="A88" s="279"/>
      <c r="F88" s="280"/>
      <c r="AV88" s="281"/>
      <c r="AX88" s="281"/>
      <c r="AZ88" s="281"/>
    </row>
    <row r="89">
      <c r="A89" s="279"/>
      <c r="F89" s="280"/>
      <c r="AV89" s="281"/>
      <c r="AX89" s="281"/>
      <c r="AZ89" s="281"/>
    </row>
    <row r="90">
      <c r="A90" s="279"/>
      <c r="F90" s="280"/>
      <c r="AV90" s="281"/>
      <c r="AX90" s="281"/>
      <c r="AZ90" s="281"/>
    </row>
    <row r="91">
      <c r="A91" s="279"/>
      <c r="F91" s="280"/>
      <c r="AV91" s="281"/>
      <c r="AX91" s="281"/>
      <c r="AZ91" s="281"/>
    </row>
    <row r="92">
      <c r="A92" s="279"/>
      <c r="F92" s="280"/>
      <c r="AV92" s="281"/>
      <c r="AX92" s="281"/>
      <c r="AZ92" s="281"/>
    </row>
    <row r="93">
      <c r="A93" s="279"/>
      <c r="F93" s="280"/>
      <c r="AV93" s="281"/>
      <c r="AX93" s="281"/>
      <c r="AZ93" s="281"/>
    </row>
    <row r="94">
      <c r="A94" s="279"/>
      <c r="F94" s="280"/>
      <c r="AV94" s="281"/>
      <c r="AX94" s="281"/>
      <c r="AZ94" s="281"/>
    </row>
    <row r="95">
      <c r="A95" s="279"/>
      <c r="F95" s="280"/>
      <c r="AV95" s="281"/>
      <c r="AX95" s="281"/>
      <c r="AZ95" s="281"/>
    </row>
    <row r="96">
      <c r="A96" s="279"/>
      <c r="F96" s="280"/>
      <c r="AV96" s="281"/>
      <c r="AX96" s="281"/>
      <c r="AZ96" s="281"/>
    </row>
    <row r="97">
      <c r="A97" s="279"/>
      <c r="F97" s="280"/>
      <c r="AV97" s="281"/>
      <c r="AX97" s="281"/>
      <c r="AZ97" s="281"/>
    </row>
    <row r="98">
      <c r="A98" s="279"/>
      <c r="F98" s="280"/>
      <c r="AV98" s="281"/>
      <c r="AX98" s="281"/>
      <c r="AZ98" s="281"/>
    </row>
    <row r="99">
      <c r="A99" s="279"/>
      <c r="F99" s="280"/>
      <c r="AV99" s="281"/>
      <c r="AX99" s="281"/>
      <c r="AZ99" s="281"/>
    </row>
    <row r="100">
      <c r="A100" s="279"/>
      <c r="F100" s="280"/>
      <c r="AV100" s="281"/>
      <c r="AX100" s="281"/>
      <c r="AZ100" s="281"/>
    </row>
    <row r="101">
      <c r="A101" s="279"/>
      <c r="F101" s="280"/>
      <c r="AV101" s="281"/>
      <c r="AX101" s="281"/>
      <c r="AZ101" s="281"/>
    </row>
    <row r="102">
      <c r="A102" s="279"/>
      <c r="F102" s="280"/>
      <c r="AV102" s="281"/>
      <c r="AX102" s="281"/>
      <c r="AZ102" s="281"/>
    </row>
    <row r="103">
      <c r="A103" s="279"/>
      <c r="F103" s="280"/>
      <c r="AV103" s="281"/>
      <c r="AX103" s="281"/>
      <c r="AZ103" s="281"/>
    </row>
    <row r="104">
      <c r="A104" s="279"/>
      <c r="F104" s="280"/>
      <c r="AV104" s="281"/>
      <c r="AX104" s="281"/>
      <c r="AZ104" s="281"/>
    </row>
    <row r="105">
      <c r="A105" s="279"/>
      <c r="F105" s="280"/>
      <c r="AV105" s="281"/>
      <c r="AX105" s="281"/>
      <c r="AZ105" s="281"/>
    </row>
    <row r="106">
      <c r="A106" s="279"/>
      <c r="F106" s="280"/>
      <c r="AV106" s="281"/>
      <c r="AX106" s="281"/>
      <c r="AZ106" s="281"/>
    </row>
    <row r="107">
      <c r="A107" s="279"/>
      <c r="F107" s="280"/>
      <c r="AV107" s="281"/>
      <c r="AX107" s="281"/>
      <c r="AZ107" s="281"/>
    </row>
    <row r="108">
      <c r="A108" s="279"/>
      <c r="F108" s="280"/>
      <c r="AV108" s="281"/>
      <c r="AX108" s="281"/>
      <c r="AZ108" s="281"/>
    </row>
    <row r="109">
      <c r="A109" s="279"/>
      <c r="F109" s="280"/>
      <c r="AV109" s="281"/>
      <c r="AX109" s="281"/>
      <c r="AZ109" s="281"/>
    </row>
    <row r="110">
      <c r="A110" s="279"/>
      <c r="F110" s="280"/>
      <c r="AV110" s="281"/>
      <c r="AX110" s="281"/>
      <c r="AZ110" s="281"/>
    </row>
    <row r="111">
      <c r="A111" s="279"/>
      <c r="F111" s="280"/>
      <c r="AV111" s="281"/>
      <c r="AX111" s="281"/>
      <c r="AZ111" s="281"/>
    </row>
    <row r="112">
      <c r="A112" s="279"/>
      <c r="F112" s="280"/>
      <c r="AV112" s="281"/>
      <c r="AX112" s="281"/>
      <c r="AZ112" s="281"/>
    </row>
    <row r="113">
      <c r="A113" s="279"/>
      <c r="F113" s="280"/>
      <c r="AV113" s="281"/>
      <c r="AX113" s="281"/>
      <c r="AZ113" s="281"/>
    </row>
    <row r="114">
      <c r="A114" s="279"/>
      <c r="F114" s="280"/>
      <c r="AV114" s="281"/>
      <c r="AX114" s="281"/>
      <c r="AZ114" s="281"/>
    </row>
    <row r="115">
      <c r="A115" s="279"/>
      <c r="F115" s="280"/>
      <c r="AV115" s="281"/>
      <c r="AX115" s="281"/>
      <c r="AZ115" s="281"/>
    </row>
    <row r="116">
      <c r="A116" s="279"/>
      <c r="F116" s="280"/>
      <c r="AV116" s="281"/>
      <c r="AX116" s="281"/>
      <c r="AZ116" s="281"/>
    </row>
    <row r="117">
      <c r="A117" s="279"/>
      <c r="F117" s="280"/>
      <c r="AV117" s="281"/>
      <c r="AX117" s="281"/>
      <c r="AZ117" s="281"/>
    </row>
    <row r="118">
      <c r="A118" s="279"/>
      <c r="F118" s="280"/>
      <c r="AV118" s="281"/>
      <c r="AX118" s="281"/>
      <c r="AZ118" s="281"/>
    </row>
    <row r="119">
      <c r="A119" s="279"/>
      <c r="F119" s="280"/>
      <c r="AV119" s="281"/>
      <c r="AX119" s="281"/>
      <c r="AZ119" s="281"/>
    </row>
    <row r="120">
      <c r="A120" s="279"/>
      <c r="F120" s="280"/>
      <c r="AV120" s="281"/>
      <c r="AX120" s="281"/>
      <c r="AZ120" s="281"/>
    </row>
    <row r="121">
      <c r="A121" s="279"/>
      <c r="F121" s="280"/>
      <c r="AV121" s="281"/>
      <c r="AX121" s="281"/>
      <c r="AZ121" s="281"/>
    </row>
    <row r="122">
      <c r="A122" s="279"/>
      <c r="F122" s="280"/>
      <c r="AV122" s="281"/>
      <c r="AX122" s="281"/>
      <c r="AZ122" s="281"/>
    </row>
    <row r="123">
      <c r="A123" s="279"/>
      <c r="F123" s="280"/>
      <c r="AV123" s="281"/>
      <c r="AX123" s="281"/>
      <c r="AZ123" s="281"/>
    </row>
    <row r="124">
      <c r="A124" s="279"/>
      <c r="F124" s="280"/>
      <c r="AV124" s="281"/>
      <c r="AX124" s="281"/>
      <c r="AZ124" s="281"/>
    </row>
    <row r="125">
      <c r="A125" s="279"/>
      <c r="F125" s="280"/>
      <c r="AV125" s="281"/>
      <c r="AX125" s="281"/>
      <c r="AZ125" s="281"/>
    </row>
    <row r="126">
      <c r="A126" s="279"/>
      <c r="F126" s="280"/>
      <c r="AV126" s="281"/>
      <c r="AX126" s="281"/>
      <c r="AZ126" s="281"/>
    </row>
    <row r="127">
      <c r="A127" s="279"/>
      <c r="F127" s="280"/>
      <c r="AV127" s="281"/>
      <c r="AX127" s="281"/>
      <c r="AZ127" s="281"/>
    </row>
    <row r="128">
      <c r="A128" s="279"/>
      <c r="F128" s="280"/>
      <c r="AV128" s="281"/>
      <c r="AX128" s="281"/>
      <c r="AZ128" s="281"/>
    </row>
    <row r="129">
      <c r="A129" s="279"/>
      <c r="F129" s="280"/>
      <c r="AV129" s="281"/>
      <c r="AX129" s="281"/>
      <c r="AZ129" s="281"/>
    </row>
    <row r="130">
      <c r="A130" s="279"/>
      <c r="F130" s="280"/>
      <c r="AV130" s="281"/>
      <c r="AX130" s="281"/>
      <c r="AZ130" s="281"/>
    </row>
    <row r="131">
      <c r="A131" s="279"/>
      <c r="F131" s="280"/>
      <c r="AV131" s="281"/>
      <c r="AX131" s="281"/>
      <c r="AZ131" s="281"/>
    </row>
    <row r="132">
      <c r="A132" s="279"/>
      <c r="F132" s="280"/>
      <c r="AV132" s="281"/>
      <c r="AX132" s="281"/>
      <c r="AZ132" s="281"/>
    </row>
    <row r="133">
      <c r="A133" s="279"/>
      <c r="F133" s="280"/>
      <c r="AV133" s="281"/>
      <c r="AX133" s="281"/>
      <c r="AZ133" s="281"/>
    </row>
    <row r="134">
      <c r="A134" s="279"/>
      <c r="F134" s="280"/>
      <c r="AV134" s="281"/>
      <c r="AX134" s="281"/>
      <c r="AZ134" s="281"/>
    </row>
    <row r="135">
      <c r="A135" s="279"/>
      <c r="F135" s="280"/>
      <c r="AV135" s="281"/>
      <c r="AX135" s="281"/>
      <c r="AZ135" s="281"/>
    </row>
    <row r="136">
      <c r="A136" s="279"/>
      <c r="F136" s="280"/>
      <c r="AV136" s="281"/>
      <c r="AX136" s="281"/>
      <c r="AZ136" s="281"/>
    </row>
    <row r="137">
      <c r="A137" s="279"/>
      <c r="F137" s="280"/>
      <c r="AV137" s="281"/>
      <c r="AX137" s="281"/>
      <c r="AZ137" s="281"/>
    </row>
    <row r="138">
      <c r="A138" s="279"/>
      <c r="F138" s="280"/>
      <c r="AV138" s="281"/>
      <c r="AX138" s="281"/>
      <c r="AZ138" s="281"/>
    </row>
    <row r="139">
      <c r="A139" s="279"/>
      <c r="F139" s="280"/>
      <c r="AV139" s="281"/>
      <c r="AX139" s="281"/>
      <c r="AZ139" s="281"/>
    </row>
    <row r="140">
      <c r="A140" s="279"/>
      <c r="F140" s="280"/>
      <c r="AV140" s="281"/>
      <c r="AX140" s="281"/>
      <c r="AZ140" s="281"/>
    </row>
    <row r="141">
      <c r="A141" s="279"/>
      <c r="F141" s="280"/>
      <c r="AV141" s="281"/>
      <c r="AX141" s="281"/>
      <c r="AZ141" s="281"/>
    </row>
    <row r="142">
      <c r="A142" s="279"/>
      <c r="F142" s="280"/>
      <c r="AV142" s="281"/>
      <c r="AX142" s="281"/>
      <c r="AZ142" s="281"/>
    </row>
    <row r="143">
      <c r="A143" s="279"/>
      <c r="F143" s="280"/>
      <c r="AV143" s="281"/>
      <c r="AX143" s="281"/>
      <c r="AZ143" s="281"/>
    </row>
    <row r="144">
      <c r="A144" s="279"/>
      <c r="F144" s="280"/>
      <c r="AV144" s="281"/>
      <c r="AX144" s="281"/>
      <c r="AZ144" s="281"/>
    </row>
    <row r="145">
      <c r="A145" s="279"/>
      <c r="F145" s="280"/>
      <c r="AV145" s="281"/>
      <c r="AX145" s="281"/>
      <c r="AZ145" s="281"/>
    </row>
    <row r="146">
      <c r="A146" s="279"/>
      <c r="F146" s="280"/>
      <c r="AV146" s="281"/>
      <c r="AX146" s="281"/>
      <c r="AZ146" s="281"/>
    </row>
    <row r="147">
      <c r="A147" s="279"/>
      <c r="F147" s="280"/>
      <c r="AV147" s="281"/>
      <c r="AX147" s="281"/>
      <c r="AZ147" s="281"/>
    </row>
    <row r="148">
      <c r="A148" s="279"/>
      <c r="F148" s="280"/>
      <c r="AV148" s="281"/>
      <c r="AX148" s="281"/>
      <c r="AZ148" s="281"/>
    </row>
    <row r="149">
      <c r="A149" s="279"/>
      <c r="F149" s="280"/>
      <c r="AV149" s="281"/>
      <c r="AX149" s="281"/>
      <c r="AZ149" s="281"/>
    </row>
    <row r="150">
      <c r="A150" s="279"/>
      <c r="F150" s="280"/>
      <c r="AV150" s="281"/>
      <c r="AX150" s="281"/>
      <c r="AZ150" s="281"/>
    </row>
    <row r="151">
      <c r="A151" s="279"/>
      <c r="F151" s="280"/>
      <c r="AV151" s="281"/>
      <c r="AX151" s="281"/>
      <c r="AZ151" s="281"/>
    </row>
    <row r="152">
      <c r="A152" s="279"/>
      <c r="F152" s="280"/>
      <c r="AV152" s="281"/>
      <c r="AX152" s="281"/>
      <c r="AZ152" s="281"/>
    </row>
    <row r="153">
      <c r="A153" s="279"/>
      <c r="F153" s="280"/>
      <c r="AV153" s="281"/>
      <c r="AX153" s="281"/>
      <c r="AZ153" s="281"/>
    </row>
    <row r="154">
      <c r="A154" s="279"/>
      <c r="F154" s="280"/>
      <c r="AV154" s="281"/>
      <c r="AX154" s="281"/>
      <c r="AZ154" s="281"/>
    </row>
    <row r="155">
      <c r="A155" s="279"/>
      <c r="F155" s="280"/>
      <c r="AV155" s="281"/>
      <c r="AX155" s="281"/>
      <c r="AZ155" s="281"/>
    </row>
    <row r="156">
      <c r="A156" s="279"/>
      <c r="F156" s="280"/>
      <c r="AV156" s="281"/>
      <c r="AX156" s="281"/>
      <c r="AZ156" s="281"/>
    </row>
    <row r="157">
      <c r="A157" s="279"/>
      <c r="F157" s="280"/>
      <c r="AV157" s="281"/>
      <c r="AX157" s="281"/>
      <c r="AZ157" s="281"/>
    </row>
    <row r="158">
      <c r="A158" s="279"/>
      <c r="F158" s="280"/>
      <c r="AV158" s="281"/>
      <c r="AX158" s="281"/>
      <c r="AZ158" s="281"/>
    </row>
    <row r="159">
      <c r="A159" s="279"/>
      <c r="F159" s="280"/>
      <c r="AV159" s="281"/>
      <c r="AX159" s="281"/>
      <c r="AZ159" s="281"/>
    </row>
    <row r="160">
      <c r="A160" s="279"/>
      <c r="F160" s="280"/>
      <c r="AV160" s="281"/>
      <c r="AX160" s="281"/>
      <c r="AZ160" s="281"/>
    </row>
    <row r="161">
      <c r="A161" s="279"/>
      <c r="F161" s="280"/>
      <c r="AV161" s="281"/>
      <c r="AX161" s="281"/>
      <c r="AZ161" s="281"/>
    </row>
    <row r="162">
      <c r="A162" s="279"/>
      <c r="F162" s="280"/>
      <c r="AV162" s="281"/>
      <c r="AX162" s="281"/>
      <c r="AZ162" s="281"/>
    </row>
    <row r="163">
      <c r="A163" s="279"/>
      <c r="F163" s="280"/>
      <c r="AV163" s="281"/>
      <c r="AX163" s="281"/>
      <c r="AZ163" s="281"/>
    </row>
    <row r="164">
      <c r="A164" s="279"/>
      <c r="F164" s="280"/>
      <c r="AV164" s="281"/>
      <c r="AX164" s="281"/>
      <c r="AZ164" s="281"/>
    </row>
    <row r="165">
      <c r="A165" s="279"/>
      <c r="F165" s="280"/>
      <c r="AV165" s="281"/>
      <c r="AX165" s="281"/>
      <c r="AZ165" s="281"/>
    </row>
    <row r="166">
      <c r="A166" s="279"/>
      <c r="F166" s="280"/>
      <c r="AV166" s="281"/>
      <c r="AX166" s="281"/>
      <c r="AZ166" s="281"/>
    </row>
    <row r="167">
      <c r="A167" s="279"/>
      <c r="F167" s="280"/>
      <c r="AV167" s="281"/>
      <c r="AX167" s="281"/>
      <c r="AZ167" s="281"/>
    </row>
    <row r="168">
      <c r="A168" s="279"/>
      <c r="F168" s="280"/>
      <c r="AV168" s="281"/>
      <c r="AX168" s="281"/>
      <c r="AZ168" s="281"/>
    </row>
    <row r="169">
      <c r="A169" s="279"/>
      <c r="F169" s="280"/>
      <c r="AV169" s="281"/>
      <c r="AX169" s="281"/>
      <c r="AZ169" s="281"/>
    </row>
    <row r="170">
      <c r="A170" s="279"/>
      <c r="F170" s="280"/>
      <c r="AV170" s="281"/>
      <c r="AX170" s="281"/>
      <c r="AZ170" s="281"/>
    </row>
    <row r="171">
      <c r="A171" s="279"/>
      <c r="F171" s="280"/>
      <c r="AV171" s="281"/>
      <c r="AX171" s="281"/>
      <c r="AZ171" s="281"/>
    </row>
    <row r="172">
      <c r="A172" s="279"/>
      <c r="F172" s="280"/>
      <c r="AV172" s="281"/>
      <c r="AX172" s="281"/>
      <c r="AZ172" s="281"/>
    </row>
    <row r="173">
      <c r="A173" s="279"/>
      <c r="F173" s="280"/>
      <c r="AV173" s="281"/>
      <c r="AX173" s="281"/>
      <c r="AZ173" s="281"/>
    </row>
    <row r="174">
      <c r="A174" s="279"/>
      <c r="F174" s="280"/>
      <c r="AV174" s="281"/>
      <c r="AX174" s="281"/>
      <c r="AZ174" s="281"/>
    </row>
    <row r="175">
      <c r="A175" s="279"/>
      <c r="F175" s="280"/>
      <c r="AV175" s="281"/>
      <c r="AX175" s="281"/>
      <c r="AZ175" s="281"/>
    </row>
    <row r="176">
      <c r="A176" s="279"/>
      <c r="F176" s="280"/>
      <c r="AV176" s="281"/>
      <c r="AX176" s="281"/>
      <c r="AZ176" s="281"/>
    </row>
    <row r="177">
      <c r="A177" s="279"/>
      <c r="F177" s="280"/>
      <c r="AV177" s="281"/>
      <c r="AX177" s="281"/>
      <c r="AZ177" s="281"/>
    </row>
    <row r="178">
      <c r="A178" s="279"/>
      <c r="F178" s="280"/>
      <c r="AV178" s="281"/>
      <c r="AX178" s="281"/>
      <c r="AZ178" s="281"/>
    </row>
    <row r="179">
      <c r="A179" s="279"/>
      <c r="F179" s="280"/>
      <c r="AV179" s="281"/>
      <c r="AX179" s="281"/>
      <c r="AZ179" s="281"/>
    </row>
    <row r="180">
      <c r="A180" s="279"/>
      <c r="F180" s="280"/>
      <c r="AV180" s="281"/>
      <c r="AX180" s="281"/>
      <c r="AZ180" s="281"/>
    </row>
    <row r="181">
      <c r="A181" s="279"/>
      <c r="F181" s="280"/>
      <c r="AV181" s="281"/>
      <c r="AX181" s="281"/>
      <c r="AZ181" s="281"/>
    </row>
    <row r="182">
      <c r="A182" s="279"/>
      <c r="F182" s="280"/>
      <c r="AV182" s="281"/>
      <c r="AX182" s="281"/>
      <c r="AZ182" s="281"/>
    </row>
    <row r="183">
      <c r="A183" s="279"/>
      <c r="F183" s="280"/>
      <c r="AV183" s="281"/>
      <c r="AX183" s="281"/>
      <c r="AZ183" s="281"/>
    </row>
    <row r="184">
      <c r="A184" s="279"/>
      <c r="F184" s="280"/>
      <c r="AV184" s="281"/>
      <c r="AX184" s="281"/>
      <c r="AZ184" s="281"/>
    </row>
    <row r="185">
      <c r="A185" s="279"/>
      <c r="F185" s="280"/>
      <c r="AV185" s="281"/>
      <c r="AX185" s="281"/>
      <c r="AZ185" s="281"/>
    </row>
    <row r="186">
      <c r="A186" s="279"/>
      <c r="F186" s="280"/>
      <c r="AV186" s="281"/>
      <c r="AX186" s="281"/>
      <c r="AZ186" s="281"/>
    </row>
    <row r="187">
      <c r="A187" s="279"/>
      <c r="F187" s="280"/>
      <c r="AV187" s="281"/>
      <c r="AX187" s="281"/>
      <c r="AZ187" s="281"/>
    </row>
    <row r="188">
      <c r="A188" s="279"/>
      <c r="F188" s="280"/>
      <c r="AV188" s="281"/>
      <c r="AX188" s="281"/>
      <c r="AZ188" s="281"/>
    </row>
    <row r="189">
      <c r="A189" s="279"/>
      <c r="F189" s="280"/>
      <c r="AV189" s="281"/>
      <c r="AX189" s="281"/>
      <c r="AZ189" s="281"/>
    </row>
    <row r="190">
      <c r="A190" s="279"/>
      <c r="F190" s="280"/>
      <c r="AV190" s="281"/>
      <c r="AX190" s="281"/>
      <c r="AZ190" s="281"/>
    </row>
    <row r="191">
      <c r="A191" s="279"/>
      <c r="F191" s="280"/>
      <c r="AV191" s="281"/>
      <c r="AX191" s="281"/>
      <c r="AZ191" s="281"/>
    </row>
    <row r="192">
      <c r="A192" s="279"/>
      <c r="F192" s="280"/>
      <c r="AV192" s="281"/>
      <c r="AX192" s="281"/>
      <c r="AZ192" s="281"/>
    </row>
    <row r="193">
      <c r="A193" s="279"/>
      <c r="F193" s="280"/>
      <c r="AV193" s="281"/>
      <c r="AX193" s="281"/>
      <c r="AZ193" s="281"/>
    </row>
    <row r="194">
      <c r="A194" s="279"/>
      <c r="F194" s="280"/>
      <c r="AV194" s="281"/>
      <c r="AX194" s="281"/>
      <c r="AZ194" s="281"/>
    </row>
    <row r="195">
      <c r="A195" s="279"/>
      <c r="F195" s="280"/>
      <c r="AV195" s="281"/>
      <c r="AX195" s="281"/>
      <c r="AZ195" s="281"/>
    </row>
    <row r="196">
      <c r="A196" s="279"/>
      <c r="F196" s="280"/>
      <c r="AV196" s="281"/>
      <c r="AX196" s="281"/>
      <c r="AZ196" s="281"/>
    </row>
    <row r="197">
      <c r="A197" s="279"/>
      <c r="F197" s="280"/>
      <c r="AV197" s="281"/>
      <c r="AX197" s="281"/>
      <c r="AZ197" s="281"/>
    </row>
    <row r="198">
      <c r="A198" s="279"/>
      <c r="F198" s="280"/>
      <c r="AV198" s="281"/>
      <c r="AX198" s="281"/>
      <c r="AZ198" s="281"/>
    </row>
    <row r="199">
      <c r="A199" s="279"/>
      <c r="F199" s="280"/>
      <c r="AV199" s="281"/>
      <c r="AX199" s="281"/>
      <c r="AZ199" s="281"/>
    </row>
    <row r="200">
      <c r="A200" s="279"/>
      <c r="F200" s="280"/>
      <c r="AV200" s="281"/>
      <c r="AX200" s="281"/>
      <c r="AZ200" s="281"/>
    </row>
    <row r="201">
      <c r="A201" s="279"/>
      <c r="F201" s="280"/>
      <c r="AV201" s="281"/>
      <c r="AX201" s="281"/>
      <c r="AZ201" s="281"/>
    </row>
    <row r="202">
      <c r="A202" s="279"/>
      <c r="F202" s="280"/>
      <c r="AV202" s="281"/>
      <c r="AX202" s="281"/>
      <c r="AZ202" s="281"/>
    </row>
    <row r="203">
      <c r="A203" s="279"/>
      <c r="F203" s="280"/>
      <c r="AV203" s="281"/>
      <c r="AX203" s="281"/>
      <c r="AZ203" s="281"/>
    </row>
    <row r="204">
      <c r="A204" s="279"/>
      <c r="F204" s="280"/>
      <c r="AV204" s="281"/>
      <c r="AX204" s="281"/>
      <c r="AZ204" s="281"/>
    </row>
    <row r="205">
      <c r="A205" s="279"/>
      <c r="F205" s="280"/>
      <c r="AV205" s="281"/>
      <c r="AX205" s="281"/>
      <c r="AZ205" s="281"/>
    </row>
    <row r="206">
      <c r="A206" s="279"/>
      <c r="F206" s="280"/>
      <c r="AV206" s="281"/>
      <c r="AX206" s="281"/>
      <c r="AZ206" s="281"/>
    </row>
    <row r="207">
      <c r="A207" s="279"/>
      <c r="F207" s="280"/>
      <c r="AV207" s="281"/>
      <c r="AX207" s="281"/>
      <c r="AZ207" s="281"/>
    </row>
    <row r="208">
      <c r="A208" s="279"/>
      <c r="F208" s="280"/>
      <c r="AV208" s="281"/>
      <c r="AX208" s="281"/>
      <c r="AZ208" s="281"/>
    </row>
    <row r="209">
      <c r="A209" s="279"/>
      <c r="F209" s="280"/>
      <c r="AV209" s="281"/>
      <c r="AX209" s="281"/>
      <c r="AZ209" s="281"/>
    </row>
    <row r="210">
      <c r="A210" s="279"/>
      <c r="F210" s="280"/>
      <c r="AV210" s="281"/>
      <c r="AX210" s="281"/>
      <c r="AZ210" s="281"/>
    </row>
    <row r="211">
      <c r="A211" s="279"/>
      <c r="F211" s="280"/>
      <c r="AV211" s="281"/>
      <c r="AX211" s="281"/>
      <c r="AZ211" s="281"/>
    </row>
    <row r="212">
      <c r="A212" s="279"/>
      <c r="F212" s="280"/>
      <c r="AV212" s="281"/>
      <c r="AX212" s="281"/>
      <c r="AZ212" s="281"/>
    </row>
    <row r="213">
      <c r="A213" s="279"/>
      <c r="F213" s="280"/>
      <c r="AV213" s="281"/>
      <c r="AX213" s="281"/>
      <c r="AZ213" s="281"/>
    </row>
    <row r="214">
      <c r="A214" s="279"/>
      <c r="F214" s="280"/>
      <c r="AV214" s="281"/>
      <c r="AX214" s="281"/>
      <c r="AZ214" s="281"/>
    </row>
    <row r="215">
      <c r="A215" s="279"/>
      <c r="F215" s="280"/>
      <c r="AV215" s="281"/>
      <c r="AX215" s="281"/>
      <c r="AZ215" s="281"/>
    </row>
    <row r="216">
      <c r="A216" s="279"/>
      <c r="F216" s="280"/>
      <c r="AV216" s="281"/>
      <c r="AX216" s="281"/>
      <c r="AZ216" s="281"/>
    </row>
    <row r="217">
      <c r="A217" s="279"/>
      <c r="F217" s="280"/>
      <c r="AV217" s="281"/>
      <c r="AX217" s="281"/>
      <c r="AZ217" s="281"/>
    </row>
    <row r="218">
      <c r="A218" s="279"/>
      <c r="F218" s="280"/>
      <c r="AV218" s="281"/>
      <c r="AX218" s="281"/>
      <c r="AZ218" s="281"/>
    </row>
    <row r="219">
      <c r="A219" s="279"/>
      <c r="F219" s="280"/>
      <c r="AV219" s="281"/>
      <c r="AX219" s="281"/>
      <c r="AZ219" s="281"/>
    </row>
    <row r="220">
      <c r="A220" s="279"/>
      <c r="F220" s="280"/>
      <c r="AV220" s="281"/>
      <c r="AX220" s="281"/>
      <c r="AZ220" s="281"/>
    </row>
    <row r="221">
      <c r="A221" s="279"/>
      <c r="F221" s="280"/>
      <c r="AV221" s="281"/>
      <c r="AX221" s="281"/>
      <c r="AZ221" s="281"/>
    </row>
    <row r="222">
      <c r="A222" s="279"/>
      <c r="F222" s="280"/>
      <c r="AV222" s="281"/>
      <c r="AX222" s="281"/>
      <c r="AZ222" s="281"/>
    </row>
    <row r="223">
      <c r="A223" s="279"/>
      <c r="F223" s="280"/>
      <c r="AV223" s="281"/>
      <c r="AX223" s="281"/>
      <c r="AZ223" s="281"/>
    </row>
    <row r="224">
      <c r="A224" s="279"/>
      <c r="F224" s="280"/>
      <c r="AV224" s="281"/>
      <c r="AX224" s="281"/>
      <c r="AZ224" s="281"/>
    </row>
    <row r="225">
      <c r="A225" s="279"/>
      <c r="F225" s="280"/>
      <c r="AV225" s="281"/>
      <c r="AX225" s="281"/>
      <c r="AZ225" s="281"/>
    </row>
    <row r="226">
      <c r="A226" s="279"/>
      <c r="F226" s="280"/>
      <c r="AV226" s="281"/>
      <c r="AX226" s="281"/>
      <c r="AZ226" s="281"/>
    </row>
    <row r="227">
      <c r="A227" s="279"/>
      <c r="F227" s="280"/>
      <c r="AV227" s="281"/>
      <c r="AX227" s="281"/>
      <c r="AZ227" s="281"/>
    </row>
    <row r="228">
      <c r="A228" s="279"/>
      <c r="F228" s="280"/>
      <c r="AV228" s="281"/>
      <c r="AX228" s="281"/>
      <c r="AZ228" s="281"/>
    </row>
    <row r="229">
      <c r="A229" s="279"/>
      <c r="F229" s="280"/>
      <c r="AV229" s="281"/>
      <c r="AX229" s="281"/>
      <c r="AZ229" s="281"/>
    </row>
    <row r="230">
      <c r="A230" s="279"/>
      <c r="F230" s="280"/>
      <c r="AV230" s="281"/>
      <c r="AX230" s="281"/>
      <c r="AZ230" s="281"/>
    </row>
    <row r="231">
      <c r="A231" s="279"/>
      <c r="F231" s="280"/>
      <c r="AV231" s="281"/>
      <c r="AX231" s="281"/>
      <c r="AZ231" s="281"/>
    </row>
    <row r="232">
      <c r="A232" s="279"/>
      <c r="F232" s="280"/>
      <c r="AV232" s="281"/>
      <c r="AX232" s="281"/>
      <c r="AZ232" s="281"/>
    </row>
    <row r="233">
      <c r="A233" s="279"/>
      <c r="F233" s="280"/>
      <c r="AV233" s="281"/>
      <c r="AX233" s="281"/>
      <c r="AZ233" s="281"/>
    </row>
    <row r="234">
      <c r="A234" s="279"/>
      <c r="F234" s="280"/>
      <c r="AV234" s="281"/>
      <c r="AX234" s="281"/>
      <c r="AZ234" s="281"/>
    </row>
    <row r="235">
      <c r="A235" s="279"/>
      <c r="F235" s="280"/>
      <c r="AV235" s="281"/>
      <c r="AX235" s="281"/>
      <c r="AZ235" s="281"/>
    </row>
    <row r="236">
      <c r="A236" s="279"/>
      <c r="F236" s="280"/>
      <c r="AV236" s="281"/>
      <c r="AX236" s="281"/>
      <c r="AZ236" s="281"/>
    </row>
    <row r="237">
      <c r="A237" s="279"/>
      <c r="F237" s="280"/>
      <c r="AV237" s="281"/>
      <c r="AX237" s="281"/>
      <c r="AZ237" s="281"/>
    </row>
    <row r="238">
      <c r="A238" s="279"/>
      <c r="F238" s="280"/>
      <c r="AV238" s="281"/>
      <c r="AX238" s="281"/>
      <c r="AZ238" s="281"/>
    </row>
    <row r="239">
      <c r="A239" s="279"/>
      <c r="F239" s="280"/>
      <c r="AV239" s="281"/>
      <c r="AX239" s="281"/>
      <c r="AZ239" s="281"/>
    </row>
    <row r="240">
      <c r="A240" s="279"/>
      <c r="F240" s="280"/>
      <c r="AV240" s="281"/>
      <c r="AX240" s="281"/>
      <c r="AZ240" s="281"/>
    </row>
    <row r="241">
      <c r="A241" s="279"/>
      <c r="F241" s="280"/>
      <c r="AV241" s="281"/>
      <c r="AX241" s="281"/>
      <c r="AZ241" s="281"/>
    </row>
    <row r="242">
      <c r="A242" s="279"/>
      <c r="F242" s="280"/>
      <c r="AV242" s="281"/>
      <c r="AX242" s="281"/>
      <c r="AZ242" s="281"/>
    </row>
    <row r="243">
      <c r="A243" s="279"/>
      <c r="F243" s="280"/>
      <c r="AV243" s="281"/>
      <c r="AX243" s="281"/>
      <c r="AZ243" s="281"/>
    </row>
    <row r="244">
      <c r="A244" s="279"/>
      <c r="F244" s="280"/>
      <c r="AV244" s="281"/>
      <c r="AX244" s="281"/>
      <c r="AZ244" s="281"/>
    </row>
    <row r="245">
      <c r="A245" s="279"/>
      <c r="F245" s="280"/>
      <c r="AV245" s="281"/>
      <c r="AX245" s="281"/>
      <c r="AZ245" s="281"/>
    </row>
    <row r="246">
      <c r="A246" s="279"/>
      <c r="F246" s="280"/>
      <c r="AV246" s="281"/>
      <c r="AX246" s="281"/>
      <c r="AZ246" s="281"/>
    </row>
    <row r="247">
      <c r="A247" s="279"/>
      <c r="F247" s="280"/>
      <c r="AV247" s="281"/>
      <c r="AX247" s="281"/>
      <c r="AZ247" s="281"/>
    </row>
    <row r="248">
      <c r="A248" s="279"/>
      <c r="F248" s="280"/>
      <c r="AV248" s="281"/>
      <c r="AX248" s="281"/>
      <c r="AZ248" s="281"/>
    </row>
    <row r="249">
      <c r="A249" s="279"/>
      <c r="F249" s="280"/>
      <c r="AV249" s="281"/>
      <c r="AX249" s="281"/>
      <c r="AZ249" s="281"/>
    </row>
    <row r="250">
      <c r="A250" s="279"/>
      <c r="F250" s="280"/>
      <c r="AV250" s="281"/>
      <c r="AX250" s="281"/>
      <c r="AZ250" s="281"/>
    </row>
    <row r="251">
      <c r="A251" s="279"/>
      <c r="F251" s="280"/>
      <c r="AV251" s="281"/>
      <c r="AX251" s="281"/>
      <c r="AZ251" s="281"/>
    </row>
    <row r="252">
      <c r="A252" s="279"/>
      <c r="F252" s="280"/>
      <c r="AV252" s="281"/>
      <c r="AX252" s="281"/>
      <c r="AZ252" s="281"/>
    </row>
    <row r="253">
      <c r="A253" s="279"/>
      <c r="F253" s="280"/>
      <c r="AV253" s="281"/>
      <c r="AX253" s="281"/>
      <c r="AZ253" s="281"/>
    </row>
    <row r="254">
      <c r="A254" s="279"/>
      <c r="F254" s="280"/>
      <c r="AV254" s="281"/>
      <c r="AX254" s="281"/>
      <c r="AZ254" s="281"/>
    </row>
    <row r="255">
      <c r="A255" s="279"/>
      <c r="F255" s="280"/>
      <c r="AV255" s="281"/>
      <c r="AX255" s="281"/>
      <c r="AZ255" s="281"/>
    </row>
    <row r="256">
      <c r="A256" s="279"/>
      <c r="F256" s="280"/>
      <c r="AV256" s="281"/>
      <c r="AX256" s="281"/>
      <c r="AZ256" s="281"/>
    </row>
    <row r="257">
      <c r="A257" s="279"/>
      <c r="F257" s="280"/>
      <c r="AV257" s="281"/>
      <c r="AX257" s="281"/>
      <c r="AZ257" s="281"/>
    </row>
    <row r="258">
      <c r="A258" s="279"/>
      <c r="F258" s="280"/>
      <c r="AV258" s="281"/>
      <c r="AX258" s="281"/>
      <c r="AZ258" s="281"/>
    </row>
    <row r="259">
      <c r="A259" s="279"/>
      <c r="F259" s="280"/>
      <c r="AV259" s="281"/>
      <c r="AX259" s="281"/>
      <c r="AZ259" s="281"/>
    </row>
    <row r="260">
      <c r="A260" s="279"/>
      <c r="F260" s="280"/>
      <c r="AV260" s="281"/>
      <c r="AX260" s="281"/>
      <c r="AZ260" s="281"/>
    </row>
    <row r="261">
      <c r="A261" s="279"/>
      <c r="F261" s="280"/>
      <c r="AV261" s="281"/>
      <c r="AX261" s="281"/>
      <c r="AZ261" s="281"/>
    </row>
    <row r="262">
      <c r="A262" s="279"/>
      <c r="F262" s="280"/>
      <c r="AV262" s="281"/>
      <c r="AX262" s="281"/>
      <c r="AZ262" s="281"/>
    </row>
    <row r="263">
      <c r="A263" s="279"/>
      <c r="F263" s="280"/>
      <c r="AV263" s="281"/>
      <c r="AX263" s="281"/>
      <c r="AZ263" s="281"/>
    </row>
    <row r="264">
      <c r="A264" s="279"/>
      <c r="F264" s="280"/>
      <c r="AV264" s="281"/>
      <c r="AX264" s="281"/>
      <c r="AZ264" s="281"/>
    </row>
    <row r="265">
      <c r="A265" s="279"/>
      <c r="F265" s="280"/>
      <c r="AV265" s="281"/>
      <c r="AX265" s="281"/>
      <c r="AZ265" s="281"/>
    </row>
    <row r="266">
      <c r="A266" s="279"/>
      <c r="F266" s="280"/>
      <c r="AV266" s="281"/>
      <c r="AX266" s="281"/>
      <c r="AZ266" s="281"/>
    </row>
    <row r="267">
      <c r="A267" s="279"/>
      <c r="F267" s="280"/>
      <c r="AV267" s="281"/>
      <c r="AX267" s="281"/>
      <c r="AZ267" s="281"/>
    </row>
    <row r="268">
      <c r="A268" s="279"/>
      <c r="F268" s="280"/>
      <c r="AV268" s="281"/>
      <c r="AX268" s="281"/>
      <c r="AZ268" s="281"/>
    </row>
    <row r="269">
      <c r="A269" s="279"/>
      <c r="F269" s="280"/>
      <c r="AV269" s="281"/>
      <c r="AX269" s="281"/>
      <c r="AZ269" s="281"/>
    </row>
    <row r="270">
      <c r="A270" s="279"/>
      <c r="F270" s="280"/>
      <c r="AV270" s="281"/>
      <c r="AX270" s="281"/>
      <c r="AZ270" s="281"/>
    </row>
    <row r="271">
      <c r="A271" s="279"/>
      <c r="F271" s="280"/>
      <c r="AV271" s="281"/>
      <c r="AX271" s="281"/>
      <c r="AZ271" s="281"/>
    </row>
    <row r="272">
      <c r="A272" s="279"/>
      <c r="F272" s="280"/>
      <c r="AV272" s="281"/>
      <c r="AX272" s="281"/>
      <c r="AZ272" s="281"/>
    </row>
    <row r="273">
      <c r="A273" s="279"/>
      <c r="F273" s="280"/>
      <c r="AV273" s="281"/>
      <c r="AX273" s="281"/>
      <c r="AZ273" s="281"/>
    </row>
    <row r="274">
      <c r="A274" s="279"/>
      <c r="F274" s="280"/>
      <c r="AV274" s="281"/>
      <c r="AX274" s="281"/>
      <c r="AZ274" s="281"/>
    </row>
    <row r="275">
      <c r="A275" s="279"/>
      <c r="F275" s="280"/>
      <c r="AV275" s="281"/>
      <c r="AX275" s="281"/>
      <c r="AZ275" s="281"/>
    </row>
    <row r="276">
      <c r="A276" s="279"/>
      <c r="F276" s="280"/>
      <c r="AV276" s="281"/>
      <c r="AX276" s="281"/>
      <c r="AZ276" s="281"/>
    </row>
    <row r="277">
      <c r="A277" s="279"/>
      <c r="F277" s="280"/>
      <c r="AV277" s="281"/>
      <c r="AX277" s="281"/>
      <c r="AZ277" s="281"/>
    </row>
    <row r="278">
      <c r="A278" s="279"/>
      <c r="F278" s="280"/>
      <c r="AV278" s="281"/>
      <c r="AX278" s="281"/>
      <c r="AZ278" s="281"/>
    </row>
    <row r="279">
      <c r="A279" s="279"/>
      <c r="F279" s="280"/>
      <c r="AV279" s="281"/>
      <c r="AX279" s="281"/>
      <c r="AZ279" s="281"/>
    </row>
    <row r="280">
      <c r="A280" s="279"/>
      <c r="F280" s="280"/>
      <c r="AV280" s="281"/>
      <c r="AX280" s="281"/>
      <c r="AZ280" s="281"/>
    </row>
    <row r="281">
      <c r="A281" s="279"/>
      <c r="F281" s="280"/>
      <c r="AV281" s="281"/>
      <c r="AX281" s="281"/>
      <c r="AZ281" s="281"/>
    </row>
    <row r="282">
      <c r="A282" s="279"/>
      <c r="F282" s="280"/>
      <c r="AV282" s="281"/>
      <c r="AX282" s="281"/>
      <c r="AZ282" s="281"/>
    </row>
    <row r="283">
      <c r="A283" s="279"/>
      <c r="F283" s="280"/>
      <c r="AV283" s="281"/>
      <c r="AX283" s="281"/>
      <c r="AZ283" s="281"/>
    </row>
    <row r="284">
      <c r="A284" s="279"/>
      <c r="F284" s="280"/>
      <c r="AV284" s="281"/>
      <c r="AX284" s="281"/>
      <c r="AZ284" s="281"/>
    </row>
    <row r="285">
      <c r="A285" s="279"/>
      <c r="F285" s="280"/>
      <c r="AV285" s="281"/>
      <c r="AX285" s="281"/>
      <c r="AZ285" s="281"/>
    </row>
    <row r="286">
      <c r="A286" s="279"/>
      <c r="F286" s="280"/>
      <c r="AV286" s="281"/>
      <c r="AX286" s="281"/>
      <c r="AZ286" s="281"/>
    </row>
    <row r="287">
      <c r="A287" s="279"/>
      <c r="F287" s="280"/>
      <c r="AV287" s="281"/>
      <c r="AX287" s="281"/>
      <c r="AZ287" s="281"/>
    </row>
    <row r="288">
      <c r="A288" s="279"/>
      <c r="F288" s="280"/>
      <c r="AV288" s="281"/>
      <c r="AX288" s="281"/>
      <c r="AZ288" s="281"/>
    </row>
    <row r="289">
      <c r="A289" s="279"/>
      <c r="F289" s="280"/>
      <c r="AV289" s="281"/>
      <c r="AX289" s="281"/>
      <c r="AZ289" s="281"/>
    </row>
    <row r="290">
      <c r="A290" s="279"/>
      <c r="F290" s="280"/>
      <c r="AV290" s="281"/>
      <c r="AX290" s="281"/>
      <c r="AZ290" s="281"/>
    </row>
    <row r="291">
      <c r="A291" s="279"/>
      <c r="F291" s="280"/>
      <c r="AV291" s="281"/>
      <c r="AX291" s="281"/>
      <c r="AZ291" s="281"/>
    </row>
    <row r="292">
      <c r="A292" s="279"/>
      <c r="F292" s="280"/>
      <c r="AV292" s="281"/>
      <c r="AX292" s="281"/>
      <c r="AZ292" s="281"/>
    </row>
    <row r="293">
      <c r="A293" s="279"/>
      <c r="F293" s="280"/>
      <c r="AV293" s="281"/>
      <c r="AX293" s="281"/>
      <c r="AZ293" s="281"/>
    </row>
    <row r="294">
      <c r="A294" s="279"/>
      <c r="F294" s="280"/>
      <c r="AV294" s="281"/>
      <c r="AX294" s="281"/>
      <c r="AZ294" s="281"/>
    </row>
    <row r="295">
      <c r="A295" s="279"/>
      <c r="F295" s="280"/>
      <c r="AV295" s="281"/>
      <c r="AX295" s="281"/>
      <c r="AZ295" s="281"/>
    </row>
    <row r="296">
      <c r="A296" s="279"/>
      <c r="F296" s="280"/>
      <c r="AV296" s="281"/>
      <c r="AX296" s="281"/>
      <c r="AZ296" s="281"/>
    </row>
    <row r="297">
      <c r="A297" s="279"/>
      <c r="F297" s="280"/>
      <c r="AV297" s="281"/>
      <c r="AX297" s="281"/>
      <c r="AZ297" s="281"/>
    </row>
    <row r="298">
      <c r="A298" s="279"/>
      <c r="F298" s="280"/>
      <c r="AV298" s="281"/>
      <c r="AX298" s="281"/>
      <c r="AZ298" s="281"/>
    </row>
    <row r="299">
      <c r="A299" s="279"/>
      <c r="F299" s="280"/>
      <c r="AV299" s="281"/>
      <c r="AX299" s="281"/>
      <c r="AZ299" s="281"/>
    </row>
    <row r="300">
      <c r="A300" s="279"/>
      <c r="F300" s="280"/>
      <c r="AV300" s="281"/>
      <c r="AX300" s="281"/>
      <c r="AZ300" s="281"/>
    </row>
    <row r="301">
      <c r="A301" s="279"/>
      <c r="F301" s="280"/>
      <c r="AV301" s="281"/>
      <c r="AX301" s="281"/>
      <c r="AZ301" s="281"/>
    </row>
    <row r="302">
      <c r="A302" s="279"/>
      <c r="F302" s="280"/>
      <c r="AV302" s="281"/>
      <c r="AX302" s="281"/>
      <c r="AZ302" s="281"/>
    </row>
    <row r="303">
      <c r="A303" s="279"/>
      <c r="F303" s="280"/>
      <c r="AV303" s="281"/>
      <c r="AX303" s="281"/>
      <c r="AZ303" s="281"/>
    </row>
    <row r="304">
      <c r="A304" s="279"/>
      <c r="F304" s="280"/>
      <c r="AV304" s="281"/>
      <c r="AX304" s="281"/>
      <c r="AZ304" s="281"/>
    </row>
    <row r="305">
      <c r="A305" s="279"/>
      <c r="F305" s="280"/>
      <c r="AV305" s="281"/>
      <c r="AX305" s="281"/>
      <c r="AZ305" s="281"/>
    </row>
    <row r="306">
      <c r="A306" s="279"/>
      <c r="F306" s="280"/>
      <c r="AV306" s="281"/>
      <c r="AX306" s="281"/>
      <c r="AZ306" s="281"/>
    </row>
    <row r="307">
      <c r="A307" s="279"/>
      <c r="F307" s="280"/>
      <c r="AV307" s="281"/>
      <c r="AX307" s="281"/>
      <c r="AZ307" s="281"/>
    </row>
    <row r="308">
      <c r="A308" s="279"/>
      <c r="F308" s="280"/>
      <c r="AV308" s="281"/>
      <c r="AX308" s="281"/>
      <c r="AZ308" s="281"/>
    </row>
    <row r="309">
      <c r="A309" s="279"/>
      <c r="F309" s="280"/>
      <c r="AV309" s="281"/>
      <c r="AX309" s="281"/>
      <c r="AZ309" s="281"/>
    </row>
    <row r="310">
      <c r="A310" s="279"/>
      <c r="F310" s="280"/>
      <c r="AV310" s="281"/>
      <c r="AX310" s="281"/>
      <c r="AZ310" s="281"/>
    </row>
    <row r="311">
      <c r="A311" s="279"/>
      <c r="F311" s="280"/>
      <c r="AV311" s="281"/>
      <c r="AX311" s="281"/>
      <c r="AZ311" s="281"/>
    </row>
    <row r="312">
      <c r="A312" s="279"/>
      <c r="F312" s="280"/>
      <c r="AV312" s="281"/>
      <c r="AX312" s="281"/>
      <c r="AZ312" s="281"/>
    </row>
    <row r="313">
      <c r="A313" s="279"/>
      <c r="F313" s="280"/>
      <c r="AV313" s="281"/>
      <c r="AX313" s="281"/>
      <c r="AZ313" s="281"/>
    </row>
    <row r="314">
      <c r="A314" s="279"/>
      <c r="F314" s="280"/>
      <c r="AV314" s="281"/>
      <c r="AX314" s="281"/>
      <c r="AZ314" s="281"/>
    </row>
    <row r="315">
      <c r="A315" s="279"/>
      <c r="F315" s="280"/>
      <c r="AV315" s="281"/>
      <c r="AX315" s="281"/>
      <c r="AZ315" s="281"/>
    </row>
    <row r="316">
      <c r="A316" s="279"/>
      <c r="F316" s="280"/>
      <c r="AV316" s="281"/>
      <c r="AX316" s="281"/>
      <c r="AZ316" s="281"/>
    </row>
    <row r="317">
      <c r="A317" s="279"/>
      <c r="F317" s="280"/>
      <c r="AV317" s="281"/>
      <c r="AX317" s="281"/>
      <c r="AZ317" s="281"/>
    </row>
    <row r="318">
      <c r="A318" s="279"/>
      <c r="F318" s="280"/>
      <c r="AV318" s="281"/>
      <c r="AX318" s="281"/>
      <c r="AZ318" s="281"/>
    </row>
    <row r="319">
      <c r="A319" s="279"/>
      <c r="F319" s="280"/>
      <c r="AV319" s="281"/>
      <c r="AX319" s="281"/>
      <c r="AZ319" s="281"/>
    </row>
    <row r="320">
      <c r="A320" s="279"/>
      <c r="F320" s="280"/>
      <c r="AV320" s="281"/>
      <c r="AX320" s="281"/>
      <c r="AZ320" s="281"/>
    </row>
    <row r="321">
      <c r="A321" s="279"/>
      <c r="F321" s="280"/>
      <c r="AV321" s="281"/>
      <c r="AX321" s="281"/>
      <c r="AZ321" s="281"/>
    </row>
    <row r="322">
      <c r="A322" s="279"/>
      <c r="F322" s="280"/>
      <c r="AV322" s="281"/>
      <c r="AX322" s="281"/>
      <c r="AZ322" s="281"/>
    </row>
    <row r="323">
      <c r="A323" s="279"/>
      <c r="F323" s="280"/>
      <c r="AV323" s="281"/>
      <c r="AX323" s="281"/>
      <c r="AZ323" s="281"/>
    </row>
    <row r="324">
      <c r="A324" s="279"/>
      <c r="F324" s="280"/>
      <c r="AV324" s="281"/>
      <c r="AX324" s="281"/>
      <c r="AZ324" s="281"/>
    </row>
    <row r="325">
      <c r="A325" s="279"/>
      <c r="F325" s="280"/>
      <c r="AV325" s="281"/>
      <c r="AX325" s="281"/>
      <c r="AZ325" s="281"/>
    </row>
    <row r="326">
      <c r="A326" s="279"/>
      <c r="F326" s="280"/>
      <c r="AV326" s="281"/>
      <c r="AX326" s="281"/>
      <c r="AZ326" s="281"/>
    </row>
    <row r="327">
      <c r="A327" s="279"/>
      <c r="F327" s="280"/>
      <c r="AV327" s="281"/>
      <c r="AX327" s="281"/>
      <c r="AZ327" s="281"/>
    </row>
    <row r="328">
      <c r="A328" s="279"/>
      <c r="F328" s="280"/>
      <c r="AV328" s="281"/>
      <c r="AX328" s="281"/>
      <c r="AZ328" s="281"/>
    </row>
    <row r="329">
      <c r="A329" s="279"/>
      <c r="F329" s="280"/>
      <c r="AV329" s="281"/>
      <c r="AX329" s="281"/>
      <c r="AZ329" s="281"/>
    </row>
    <row r="330">
      <c r="A330" s="279"/>
      <c r="F330" s="280"/>
      <c r="AV330" s="281"/>
      <c r="AX330" s="281"/>
      <c r="AZ330" s="281"/>
    </row>
    <row r="331">
      <c r="A331" s="279"/>
      <c r="F331" s="280"/>
      <c r="AV331" s="281"/>
      <c r="AX331" s="281"/>
      <c r="AZ331" s="281"/>
    </row>
    <row r="332">
      <c r="A332" s="279"/>
      <c r="F332" s="280"/>
      <c r="AV332" s="281"/>
      <c r="AX332" s="281"/>
      <c r="AZ332" s="281"/>
    </row>
    <row r="333">
      <c r="A333" s="279"/>
      <c r="F333" s="280"/>
      <c r="AV333" s="281"/>
      <c r="AX333" s="281"/>
      <c r="AZ333" s="281"/>
    </row>
    <row r="334">
      <c r="A334" s="279"/>
      <c r="F334" s="280"/>
      <c r="AV334" s="281"/>
      <c r="AX334" s="281"/>
      <c r="AZ334" s="281"/>
    </row>
    <row r="335">
      <c r="A335" s="279"/>
      <c r="F335" s="280"/>
      <c r="AV335" s="281"/>
      <c r="AX335" s="281"/>
      <c r="AZ335" s="281"/>
    </row>
    <row r="336">
      <c r="A336" s="279"/>
      <c r="F336" s="280"/>
      <c r="AV336" s="281"/>
      <c r="AX336" s="281"/>
      <c r="AZ336" s="281"/>
    </row>
    <row r="337">
      <c r="A337" s="279"/>
      <c r="F337" s="280"/>
      <c r="AV337" s="281"/>
      <c r="AX337" s="281"/>
      <c r="AZ337" s="281"/>
    </row>
    <row r="338">
      <c r="A338" s="279"/>
      <c r="F338" s="280"/>
      <c r="AV338" s="281"/>
      <c r="AX338" s="281"/>
      <c r="AZ338" s="281"/>
    </row>
    <row r="339">
      <c r="A339" s="279"/>
      <c r="F339" s="280"/>
      <c r="AV339" s="281"/>
      <c r="AX339" s="281"/>
      <c r="AZ339" s="281"/>
    </row>
    <row r="340">
      <c r="A340" s="279"/>
      <c r="F340" s="280"/>
      <c r="AV340" s="281"/>
      <c r="AX340" s="281"/>
      <c r="AZ340" s="281"/>
    </row>
    <row r="341">
      <c r="A341" s="279"/>
      <c r="F341" s="280"/>
      <c r="AV341" s="281"/>
      <c r="AX341" s="281"/>
      <c r="AZ341" s="281"/>
    </row>
    <row r="342">
      <c r="A342" s="279"/>
      <c r="F342" s="280"/>
      <c r="AV342" s="281"/>
      <c r="AX342" s="281"/>
      <c r="AZ342" s="281"/>
    </row>
    <row r="343">
      <c r="A343" s="279"/>
      <c r="F343" s="280"/>
      <c r="AV343" s="281"/>
      <c r="AX343" s="281"/>
      <c r="AZ343" s="281"/>
    </row>
    <row r="344">
      <c r="A344" s="279"/>
      <c r="F344" s="280"/>
      <c r="AV344" s="281"/>
      <c r="AX344" s="281"/>
      <c r="AZ344" s="281"/>
    </row>
    <row r="345">
      <c r="A345" s="279"/>
      <c r="F345" s="280"/>
      <c r="AV345" s="281"/>
      <c r="AX345" s="281"/>
      <c r="AZ345" s="281"/>
    </row>
    <row r="346">
      <c r="A346" s="279"/>
      <c r="F346" s="280"/>
      <c r="AV346" s="281"/>
      <c r="AX346" s="281"/>
      <c r="AZ346" s="281"/>
    </row>
    <row r="347">
      <c r="A347" s="279"/>
      <c r="F347" s="280"/>
      <c r="AV347" s="281"/>
      <c r="AX347" s="281"/>
      <c r="AZ347" s="281"/>
    </row>
    <row r="348">
      <c r="A348" s="279"/>
      <c r="F348" s="280"/>
      <c r="AV348" s="281"/>
      <c r="AX348" s="281"/>
      <c r="AZ348" s="281"/>
    </row>
    <row r="349">
      <c r="A349" s="279"/>
      <c r="F349" s="280"/>
      <c r="AV349" s="281"/>
      <c r="AX349" s="281"/>
      <c r="AZ349" s="281"/>
    </row>
    <row r="350">
      <c r="A350" s="279"/>
      <c r="F350" s="280"/>
      <c r="AV350" s="281"/>
      <c r="AX350" s="281"/>
      <c r="AZ350" s="281"/>
    </row>
    <row r="351">
      <c r="A351" s="279"/>
      <c r="F351" s="280"/>
      <c r="AV351" s="281"/>
      <c r="AX351" s="281"/>
      <c r="AZ351" s="281"/>
    </row>
    <row r="352">
      <c r="A352" s="279"/>
      <c r="F352" s="280"/>
      <c r="AV352" s="281"/>
      <c r="AX352" s="281"/>
      <c r="AZ352" s="281"/>
    </row>
    <row r="353">
      <c r="A353" s="279"/>
      <c r="F353" s="280"/>
      <c r="AV353" s="281"/>
      <c r="AX353" s="281"/>
      <c r="AZ353" s="281"/>
    </row>
    <row r="354">
      <c r="A354" s="279"/>
      <c r="F354" s="280"/>
      <c r="AV354" s="281"/>
      <c r="AX354" s="281"/>
      <c r="AZ354" s="281"/>
    </row>
    <row r="355">
      <c r="A355" s="279"/>
      <c r="F355" s="280"/>
      <c r="AV355" s="281"/>
      <c r="AX355" s="281"/>
      <c r="AZ355" s="281"/>
    </row>
    <row r="356">
      <c r="A356" s="279"/>
      <c r="F356" s="280"/>
      <c r="AV356" s="281"/>
      <c r="AX356" s="281"/>
      <c r="AZ356" s="281"/>
    </row>
    <row r="357">
      <c r="A357" s="279"/>
      <c r="F357" s="280"/>
      <c r="AV357" s="281"/>
      <c r="AX357" s="281"/>
      <c r="AZ357" s="281"/>
    </row>
    <row r="358">
      <c r="A358" s="279"/>
      <c r="F358" s="280"/>
      <c r="AV358" s="281"/>
      <c r="AX358" s="281"/>
      <c r="AZ358" s="281"/>
    </row>
    <row r="359">
      <c r="A359" s="279"/>
      <c r="F359" s="280"/>
      <c r="AV359" s="281"/>
      <c r="AX359" s="281"/>
      <c r="AZ359" s="281"/>
    </row>
    <row r="360">
      <c r="A360" s="279"/>
      <c r="F360" s="280"/>
      <c r="AV360" s="281"/>
      <c r="AX360" s="281"/>
      <c r="AZ360" s="281"/>
    </row>
    <row r="361">
      <c r="A361" s="279"/>
      <c r="F361" s="280"/>
      <c r="AV361" s="281"/>
      <c r="AX361" s="281"/>
      <c r="AZ361" s="281"/>
    </row>
    <row r="362">
      <c r="A362" s="279"/>
      <c r="F362" s="280"/>
      <c r="AV362" s="281"/>
      <c r="AX362" s="281"/>
      <c r="AZ362" s="281"/>
    </row>
    <row r="363">
      <c r="A363" s="279"/>
      <c r="F363" s="280"/>
      <c r="AV363" s="281"/>
      <c r="AX363" s="281"/>
      <c r="AZ363" s="281"/>
    </row>
    <row r="364">
      <c r="A364" s="279"/>
      <c r="F364" s="280"/>
      <c r="AV364" s="281"/>
      <c r="AX364" s="281"/>
      <c r="AZ364" s="281"/>
    </row>
    <row r="365">
      <c r="A365" s="279"/>
      <c r="F365" s="280"/>
      <c r="AV365" s="281"/>
      <c r="AX365" s="281"/>
      <c r="AZ365" s="281"/>
    </row>
    <row r="366">
      <c r="A366" s="279"/>
      <c r="F366" s="280"/>
      <c r="AV366" s="281"/>
      <c r="AX366" s="281"/>
      <c r="AZ366" s="281"/>
    </row>
    <row r="367">
      <c r="A367" s="279"/>
      <c r="F367" s="280"/>
      <c r="AV367" s="281"/>
      <c r="AX367" s="281"/>
      <c r="AZ367" s="281"/>
    </row>
    <row r="368">
      <c r="A368" s="279"/>
      <c r="F368" s="280"/>
      <c r="AV368" s="281"/>
      <c r="AX368" s="281"/>
      <c r="AZ368" s="281"/>
    </row>
    <row r="369">
      <c r="A369" s="279"/>
      <c r="F369" s="280"/>
      <c r="AV369" s="281"/>
      <c r="AX369" s="281"/>
      <c r="AZ369" s="281"/>
    </row>
    <row r="370">
      <c r="A370" s="279"/>
      <c r="F370" s="280"/>
      <c r="AV370" s="281"/>
      <c r="AX370" s="281"/>
      <c r="AZ370" s="281"/>
    </row>
    <row r="371">
      <c r="A371" s="279"/>
      <c r="F371" s="280"/>
      <c r="AV371" s="281"/>
      <c r="AX371" s="281"/>
      <c r="AZ371" s="281"/>
    </row>
    <row r="372">
      <c r="A372" s="279"/>
      <c r="F372" s="280"/>
      <c r="AV372" s="281"/>
      <c r="AX372" s="281"/>
      <c r="AZ372" s="281"/>
    </row>
    <row r="373">
      <c r="A373" s="279"/>
      <c r="F373" s="280"/>
      <c r="AV373" s="281"/>
      <c r="AX373" s="281"/>
      <c r="AZ373" s="281"/>
    </row>
    <row r="374">
      <c r="A374" s="279"/>
      <c r="F374" s="280"/>
      <c r="AV374" s="281"/>
      <c r="AX374" s="281"/>
      <c r="AZ374" s="281"/>
    </row>
    <row r="375">
      <c r="A375" s="279"/>
      <c r="F375" s="280"/>
      <c r="AV375" s="281"/>
      <c r="AX375" s="281"/>
      <c r="AZ375" s="281"/>
    </row>
    <row r="376">
      <c r="A376" s="279"/>
      <c r="F376" s="280"/>
      <c r="AV376" s="281"/>
      <c r="AX376" s="281"/>
      <c r="AZ376" s="281"/>
    </row>
    <row r="377">
      <c r="A377" s="279"/>
      <c r="F377" s="280"/>
      <c r="AV377" s="281"/>
      <c r="AX377" s="281"/>
      <c r="AZ377" s="281"/>
    </row>
    <row r="378">
      <c r="A378" s="279"/>
      <c r="F378" s="280"/>
      <c r="AV378" s="281"/>
      <c r="AX378" s="281"/>
      <c r="AZ378" s="281"/>
    </row>
    <row r="379">
      <c r="A379" s="279"/>
      <c r="F379" s="280"/>
      <c r="AV379" s="281"/>
      <c r="AX379" s="281"/>
      <c r="AZ379" s="281"/>
    </row>
    <row r="380">
      <c r="A380" s="279"/>
      <c r="F380" s="280"/>
      <c r="AV380" s="281"/>
      <c r="AX380" s="281"/>
      <c r="AZ380" s="281"/>
    </row>
    <row r="381">
      <c r="A381" s="279"/>
      <c r="F381" s="280"/>
      <c r="AV381" s="281"/>
      <c r="AX381" s="281"/>
      <c r="AZ381" s="281"/>
    </row>
    <row r="382">
      <c r="A382" s="279"/>
      <c r="F382" s="280"/>
      <c r="AV382" s="281"/>
      <c r="AX382" s="281"/>
      <c r="AZ382" s="281"/>
    </row>
    <row r="383">
      <c r="A383" s="279"/>
      <c r="F383" s="280"/>
      <c r="AV383" s="281"/>
      <c r="AX383" s="281"/>
      <c r="AZ383" s="281"/>
    </row>
    <row r="384">
      <c r="A384" s="279"/>
      <c r="F384" s="280"/>
      <c r="AV384" s="281"/>
      <c r="AX384" s="281"/>
      <c r="AZ384" s="281"/>
    </row>
    <row r="385">
      <c r="A385" s="279"/>
      <c r="F385" s="280"/>
      <c r="AV385" s="281"/>
      <c r="AX385" s="281"/>
      <c r="AZ385" s="281"/>
    </row>
    <row r="386">
      <c r="A386" s="279"/>
      <c r="F386" s="280"/>
      <c r="AV386" s="281"/>
      <c r="AX386" s="281"/>
      <c r="AZ386" s="281"/>
    </row>
    <row r="387">
      <c r="A387" s="279"/>
      <c r="F387" s="280"/>
      <c r="AV387" s="281"/>
      <c r="AX387" s="281"/>
      <c r="AZ387" s="281"/>
    </row>
    <row r="388">
      <c r="A388" s="279"/>
      <c r="F388" s="280"/>
      <c r="AV388" s="281"/>
      <c r="AX388" s="281"/>
      <c r="AZ388" s="281"/>
    </row>
    <row r="389">
      <c r="A389" s="279"/>
      <c r="F389" s="280"/>
      <c r="AV389" s="281"/>
      <c r="AX389" s="281"/>
      <c r="AZ389" s="281"/>
    </row>
    <row r="390">
      <c r="A390" s="279"/>
      <c r="F390" s="280"/>
      <c r="AV390" s="281"/>
      <c r="AX390" s="281"/>
      <c r="AZ390" s="281"/>
    </row>
    <row r="391">
      <c r="A391" s="279"/>
      <c r="F391" s="280"/>
      <c r="AV391" s="281"/>
      <c r="AX391" s="281"/>
      <c r="AZ391" s="281"/>
    </row>
    <row r="392">
      <c r="A392" s="279"/>
      <c r="F392" s="280"/>
      <c r="AV392" s="281"/>
      <c r="AX392" s="281"/>
      <c r="AZ392" s="281"/>
    </row>
    <row r="393">
      <c r="A393" s="279"/>
      <c r="F393" s="280"/>
      <c r="AV393" s="281"/>
      <c r="AX393" s="281"/>
      <c r="AZ393" s="281"/>
    </row>
    <row r="394">
      <c r="A394" s="279"/>
      <c r="F394" s="280"/>
      <c r="AV394" s="281"/>
      <c r="AX394" s="281"/>
      <c r="AZ394" s="281"/>
    </row>
    <row r="395">
      <c r="A395" s="279"/>
      <c r="F395" s="280"/>
      <c r="AV395" s="281"/>
      <c r="AX395" s="281"/>
      <c r="AZ395" s="281"/>
    </row>
    <row r="396">
      <c r="A396" s="279"/>
      <c r="F396" s="280"/>
      <c r="AV396" s="281"/>
      <c r="AX396" s="281"/>
      <c r="AZ396" s="281"/>
    </row>
    <row r="397">
      <c r="A397" s="279"/>
      <c r="F397" s="280"/>
      <c r="AV397" s="281"/>
      <c r="AX397" s="281"/>
      <c r="AZ397" s="281"/>
    </row>
    <row r="398">
      <c r="A398" s="279"/>
      <c r="F398" s="280"/>
      <c r="AV398" s="281"/>
      <c r="AX398" s="281"/>
      <c r="AZ398" s="281"/>
    </row>
    <row r="399">
      <c r="A399" s="279"/>
      <c r="F399" s="280"/>
      <c r="AV399" s="281"/>
      <c r="AX399" s="281"/>
      <c r="AZ399" s="281"/>
    </row>
    <row r="400">
      <c r="A400" s="279"/>
      <c r="F400" s="280"/>
      <c r="AV400" s="281"/>
      <c r="AX400" s="281"/>
      <c r="AZ400" s="281"/>
    </row>
    <row r="401">
      <c r="A401" s="279"/>
      <c r="F401" s="280"/>
      <c r="AV401" s="281"/>
      <c r="AX401" s="281"/>
      <c r="AZ401" s="281"/>
    </row>
    <row r="402">
      <c r="A402" s="279"/>
      <c r="F402" s="280"/>
      <c r="AV402" s="281"/>
      <c r="AX402" s="281"/>
      <c r="AZ402" s="281"/>
    </row>
    <row r="403">
      <c r="A403" s="279"/>
      <c r="F403" s="280"/>
      <c r="AV403" s="281"/>
      <c r="AX403" s="281"/>
      <c r="AZ403" s="281"/>
    </row>
    <row r="404">
      <c r="A404" s="279"/>
      <c r="F404" s="280"/>
      <c r="AV404" s="281"/>
      <c r="AX404" s="281"/>
      <c r="AZ404" s="281"/>
    </row>
    <row r="405">
      <c r="A405" s="279"/>
      <c r="F405" s="280"/>
      <c r="AV405" s="281"/>
      <c r="AX405" s="281"/>
      <c r="AZ405" s="281"/>
    </row>
    <row r="406">
      <c r="A406" s="279"/>
      <c r="F406" s="280"/>
      <c r="AV406" s="281"/>
      <c r="AX406" s="281"/>
      <c r="AZ406" s="281"/>
    </row>
    <row r="407">
      <c r="A407" s="279"/>
      <c r="F407" s="280"/>
      <c r="AV407" s="281"/>
      <c r="AX407" s="281"/>
      <c r="AZ407" s="281"/>
    </row>
    <row r="408">
      <c r="A408" s="279"/>
      <c r="F408" s="280"/>
      <c r="AV408" s="281"/>
      <c r="AX408" s="281"/>
      <c r="AZ408" s="281"/>
    </row>
    <row r="409">
      <c r="A409" s="279"/>
      <c r="F409" s="280"/>
      <c r="AV409" s="281"/>
      <c r="AX409" s="281"/>
      <c r="AZ409" s="281"/>
    </row>
    <row r="410">
      <c r="A410" s="279"/>
      <c r="F410" s="280"/>
      <c r="AV410" s="281"/>
      <c r="AX410" s="281"/>
      <c r="AZ410" s="281"/>
    </row>
    <row r="411">
      <c r="A411" s="279"/>
      <c r="F411" s="280"/>
      <c r="AV411" s="281"/>
      <c r="AX411" s="281"/>
      <c r="AZ411" s="281"/>
    </row>
    <row r="412">
      <c r="A412" s="279"/>
      <c r="F412" s="280"/>
      <c r="AV412" s="281"/>
      <c r="AX412" s="281"/>
      <c r="AZ412" s="281"/>
    </row>
    <row r="413">
      <c r="A413" s="279"/>
      <c r="F413" s="280"/>
      <c r="AV413" s="281"/>
      <c r="AX413" s="281"/>
      <c r="AZ413" s="281"/>
    </row>
    <row r="414">
      <c r="A414" s="279"/>
      <c r="F414" s="280"/>
      <c r="AV414" s="281"/>
      <c r="AX414" s="281"/>
      <c r="AZ414" s="281"/>
    </row>
    <row r="415">
      <c r="A415" s="279"/>
      <c r="F415" s="280"/>
      <c r="AV415" s="281"/>
      <c r="AX415" s="281"/>
      <c r="AZ415" s="281"/>
    </row>
    <row r="416">
      <c r="A416" s="279"/>
      <c r="F416" s="280"/>
      <c r="AV416" s="281"/>
      <c r="AX416" s="281"/>
      <c r="AZ416" s="281"/>
    </row>
    <row r="417">
      <c r="A417" s="279"/>
      <c r="F417" s="280"/>
      <c r="AV417" s="281"/>
      <c r="AX417" s="281"/>
      <c r="AZ417" s="281"/>
    </row>
    <row r="418">
      <c r="A418" s="279"/>
      <c r="F418" s="280"/>
      <c r="AV418" s="281"/>
      <c r="AX418" s="281"/>
      <c r="AZ418" s="281"/>
    </row>
    <row r="419">
      <c r="A419" s="279"/>
      <c r="F419" s="280"/>
      <c r="AV419" s="281"/>
      <c r="AX419" s="281"/>
      <c r="AZ419" s="281"/>
    </row>
    <row r="420">
      <c r="A420" s="279"/>
      <c r="F420" s="280"/>
      <c r="AV420" s="281"/>
      <c r="AX420" s="281"/>
      <c r="AZ420" s="281"/>
    </row>
    <row r="421">
      <c r="A421" s="279"/>
      <c r="F421" s="280"/>
      <c r="AV421" s="281"/>
      <c r="AX421" s="281"/>
      <c r="AZ421" s="281"/>
    </row>
    <row r="422">
      <c r="A422" s="279"/>
      <c r="F422" s="280"/>
      <c r="AV422" s="281"/>
      <c r="AX422" s="281"/>
      <c r="AZ422" s="281"/>
    </row>
    <row r="423">
      <c r="A423" s="279"/>
      <c r="F423" s="280"/>
      <c r="AV423" s="281"/>
      <c r="AX423" s="281"/>
      <c r="AZ423" s="281"/>
    </row>
    <row r="424">
      <c r="A424" s="279"/>
      <c r="F424" s="280"/>
      <c r="AV424" s="281"/>
      <c r="AX424" s="281"/>
      <c r="AZ424" s="281"/>
    </row>
    <row r="425">
      <c r="A425" s="279"/>
      <c r="F425" s="280"/>
      <c r="AV425" s="281"/>
      <c r="AX425" s="281"/>
      <c r="AZ425" s="281"/>
    </row>
    <row r="426">
      <c r="A426" s="279"/>
      <c r="F426" s="280"/>
      <c r="AV426" s="281"/>
      <c r="AX426" s="281"/>
      <c r="AZ426" s="281"/>
    </row>
    <row r="427">
      <c r="A427" s="279"/>
      <c r="F427" s="280"/>
      <c r="AV427" s="281"/>
      <c r="AX427" s="281"/>
      <c r="AZ427" s="281"/>
    </row>
    <row r="428">
      <c r="A428" s="279"/>
      <c r="F428" s="280"/>
      <c r="AV428" s="281"/>
      <c r="AX428" s="281"/>
      <c r="AZ428" s="281"/>
    </row>
    <row r="429">
      <c r="A429" s="279"/>
      <c r="F429" s="280"/>
      <c r="AV429" s="281"/>
      <c r="AX429" s="281"/>
      <c r="AZ429" s="281"/>
    </row>
    <row r="430">
      <c r="A430" s="279"/>
      <c r="F430" s="280"/>
      <c r="AV430" s="281"/>
      <c r="AX430" s="281"/>
      <c r="AZ430" s="281"/>
    </row>
    <row r="431">
      <c r="A431" s="279"/>
      <c r="F431" s="280"/>
      <c r="AV431" s="281"/>
      <c r="AX431" s="281"/>
      <c r="AZ431" s="281"/>
    </row>
    <row r="432">
      <c r="A432" s="279"/>
      <c r="F432" s="280"/>
      <c r="AV432" s="281"/>
      <c r="AX432" s="281"/>
      <c r="AZ432" s="281"/>
    </row>
    <row r="433">
      <c r="A433" s="279"/>
      <c r="F433" s="280"/>
      <c r="AV433" s="281"/>
      <c r="AX433" s="281"/>
      <c r="AZ433" s="281"/>
    </row>
    <row r="434">
      <c r="A434" s="279"/>
      <c r="F434" s="280"/>
      <c r="AV434" s="281"/>
      <c r="AX434" s="281"/>
      <c r="AZ434" s="281"/>
    </row>
    <row r="435">
      <c r="A435" s="279"/>
      <c r="F435" s="280"/>
      <c r="AV435" s="281"/>
      <c r="AX435" s="281"/>
      <c r="AZ435" s="281"/>
    </row>
    <row r="436">
      <c r="A436" s="279"/>
      <c r="F436" s="280"/>
      <c r="AV436" s="281"/>
      <c r="AX436" s="281"/>
      <c r="AZ436" s="281"/>
    </row>
    <row r="437">
      <c r="A437" s="279"/>
      <c r="F437" s="280"/>
      <c r="AV437" s="281"/>
      <c r="AX437" s="281"/>
      <c r="AZ437" s="281"/>
    </row>
    <row r="438">
      <c r="A438" s="279"/>
      <c r="F438" s="280"/>
      <c r="AV438" s="281"/>
      <c r="AX438" s="281"/>
      <c r="AZ438" s="281"/>
    </row>
    <row r="439">
      <c r="A439" s="279"/>
      <c r="F439" s="280"/>
      <c r="AV439" s="281"/>
      <c r="AX439" s="281"/>
      <c r="AZ439" s="281"/>
    </row>
    <row r="440">
      <c r="A440" s="279"/>
      <c r="F440" s="280"/>
      <c r="AV440" s="281"/>
      <c r="AX440" s="281"/>
      <c r="AZ440" s="281"/>
    </row>
    <row r="441">
      <c r="A441" s="279"/>
      <c r="F441" s="280"/>
      <c r="AV441" s="281"/>
      <c r="AX441" s="281"/>
      <c r="AZ441" s="281"/>
    </row>
    <row r="442">
      <c r="A442" s="279"/>
      <c r="F442" s="280"/>
      <c r="AV442" s="281"/>
      <c r="AX442" s="281"/>
      <c r="AZ442" s="281"/>
    </row>
    <row r="443">
      <c r="A443" s="279"/>
      <c r="F443" s="280"/>
      <c r="AV443" s="281"/>
      <c r="AX443" s="281"/>
      <c r="AZ443" s="281"/>
    </row>
    <row r="444">
      <c r="A444" s="279"/>
      <c r="F444" s="280"/>
      <c r="AV444" s="281"/>
      <c r="AX444" s="281"/>
      <c r="AZ444" s="281"/>
    </row>
    <row r="445">
      <c r="A445" s="279"/>
      <c r="F445" s="280"/>
      <c r="AV445" s="281"/>
      <c r="AX445" s="281"/>
      <c r="AZ445" s="281"/>
    </row>
    <row r="446">
      <c r="A446" s="279"/>
      <c r="F446" s="280"/>
      <c r="AV446" s="281"/>
      <c r="AX446" s="281"/>
      <c r="AZ446" s="281"/>
    </row>
    <row r="447">
      <c r="A447" s="279"/>
      <c r="F447" s="280"/>
      <c r="AV447" s="281"/>
      <c r="AX447" s="281"/>
      <c r="AZ447" s="281"/>
    </row>
    <row r="448">
      <c r="A448" s="279"/>
      <c r="F448" s="280"/>
      <c r="AV448" s="281"/>
      <c r="AX448" s="281"/>
      <c r="AZ448" s="281"/>
    </row>
    <row r="449">
      <c r="A449" s="279"/>
      <c r="F449" s="280"/>
      <c r="AV449" s="281"/>
      <c r="AX449" s="281"/>
      <c r="AZ449" s="281"/>
    </row>
    <row r="450">
      <c r="A450" s="279"/>
      <c r="F450" s="280"/>
      <c r="AV450" s="281"/>
      <c r="AX450" s="281"/>
      <c r="AZ450" s="281"/>
    </row>
    <row r="451">
      <c r="A451" s="279"/>
      <c r="F451" s="280"/>
      <c r="AV451" s="281"/>
      <c r="AX451" s="281"/>
      <c r="AZ451" s="281"/>
    </row>
    <row r="452">
      <c r="A452" s="279"/>
      <c r="F452" s="280"/>
      <c r="AV452" s="281"/>
      <c r="AX452" s="281"/>
      <c r="AZ452" s="281"/>
    </row>
    <row r="453">
      <c r="A453" s="279"/>
      <c r="F453" s="280"/>
      <c r="AV453" s="281"/>
      <c r="AX453" s="281"/>
      <c r="AZ453" s="281"/>
    </row>
    <row r="454">
      <c r="A454" s="279"/>
      <c r="F454" s="280"/>
      <c r="AV454" s="281"/>
      <c r="AX454" s="281"/>
      <c r="AZ454" s="281"/>
    </row>
    <row r="455">
      <c r="A455" s="279"/>
      <c r="F455" s="280"/>
      <c r="AV455" s="281"/>
      <c r="AX455" s="281"/>
      <c r="AZ455" s="281"/>
    </row>
    <row r="456">
      <c r="A456" s="279"/>
      <c r="F456" s="280"/>
      <c r="AV456" s="281"/>
      <c r="AX456" s="281"/>
      <c r="AZ456" s="281"/>
    </row>
    <row r="457">
      <c r="A457" s="279"/>
      <c r="F457" s="280"/>
      <c r="AV457" s="281"/>
      <c r="AX457" s="281"/>
      <c r="AZ457" s="281"/>
    </row>
    <row r="458">
      <c r="A458" s="279"/>
      <c r="F458" s="280"/>
      <c r="AV458" s="281"/>
      <c r="AX458" s="281"/>
      <c r="AZ458" s="281"/>
    </row>
    <row r="459">
      <c r="A459" s="279"/>
      <c r="F459" s="280"/>
      <c r="AV459" s="281"/>
      <c r="AX459" s="281"/>
      <c r="AZ459" s="281"/>
    </row>
    <row r="460">
      <c r="A460" s="279"/>
      <c r="F460" s="280"/>
      <c r="AV460" s="281"/>
      <c r="AX460" s="281"/>
      <c r="AZ460" s="281"/>
    </row>
    <row r="461">
      <c r="A461" s="279"/>
      <c r="F461" s="280"/>
      <c r="AV461" s="281"/>
      <c r="AX461" s="281"/>
      <c r="AZ461" s="281"/>
    </row>
    <row r="462">
      <c r="A462" s="279"/>
      <c r="F462" s="280"/>
      <c r="AV462" s="281"/>
      <c r="AX462" s="281"/>
      <c r="AZ462" s="281"/>
    </row>
    <row r="463">
      <c r="A463" s="279"/>
      <c r="F463" s="280"/>
      <c r="AV463" s="281"/>
      <c r="AX463" s="281"/>
      <c r="AZ463" s="281"/>
    </row>
    <row r="464">
      <c r="A464" s="279"/>
      <c r="F464" s="280"/>
      <c r="AV464" s="281"/>
      <c r="AX464" s="281"/>
      <c r="AZ464" s="281"/>
    </row>
    <row r="465">
      <c r="A465" s="279"/>
      <c r="F465" s="280"/>
      <c r="AV465" s="281"/>
      <c r="AX465" s="281"/>
      <c r="AZ465" s="281"/>
    </row>
    <row r="466">
      <c r="A466" s="279"/>
      <c r="F466" s="280"/>
      <c r="AV466" s="281"/>
      <c r="AX466" s="281"/>
      <c r="AZ466" s="281"/>
    </row>
    <row r="467">
      <c r="A467" s="279"/>
      <c r="F467" s="280"/>
      <c r="AV467" s="281"/>
      <c r="AX467" s="281"/>
      <c r="AZ467" s="281"/>
    </row>
    <row r="468">
      <c r="A468" s="279"/>
      <c r="F468" s="280"/>
      <c r="AV468" s="281"/>
      <c r="AX468" s="281"/>
      <c r="AZ468" s="281"/>
    </row>
    <row r="469">
      <c r="A469" s="279"/>
      <c r="F469" s="280"/>
      <c r="AV469" s="281"/>
      <c r="AX469" s="281"/>
      <c r="AZ469" s="281"/>
    </row>
    <row r="470">
      <c r="A470" s="279"/>
      <c r="F470" s="280"/>
      <c r="AV470" s="281"/>
      <c r="AX470" s="281"/>
      <c r="AZ470" s="281"/>
    </row>
    <row r="471">
      <c r="A471" s="279"/>
      <c r="F471" s="280"/>
      <c r="AV471" s="281"/>
      <c r="AX471" s="281"/>
      <c r="AZ471" s="281"/>
    </row>
    <row r="472">
      <c r="A472" s="279"/>
      <c r="F472" s="280"/>
      <c r="AV472" s="281"/>
      <c r="AX472" s="281"/>
      <c r="AZ472" s="281"/>
    </row>
    <row r="473">
      <c r="A473" s="279"/>
      <c r="F473" s="280"/>
      <c r="AV473" s="281"/>
      <c r="AX473" s="281"/>
      <c r="AZ473" s="281"/>
    </row>
    <row r="474">
      <c r="A474" s="279"/>
      <c r="F474" s="280"/>
      <c r="AV474" s="281"/>
      <c r="AX474" s="281"/>
      <c r="AZ474" s="281"/>
    </row>
    <row r="475">
      <c r="A475" s="279"/>
      <c r="F475" s="280"/>
      <c r="AV475" s="281"/>
      <c r="AX475" s="281"/>
      <c r="AZ475" s="281"/>
    </row>
    <row r="476">
      <c r="A476" s="279"/>
      <c r="F476" s="280"/>
      <c r="AV476" s="281"/>
      <c r="AX476" s="281"/>
      <c r="AZ476" s="281"/>
    </row>
    <row r="477">
      <c r="A477" s="279"/>
      <c r="F477" s="280"/>
      <c r="AV477" s="281"/>
      <c r="AX477" s="281"/>
      <c r="AZ477" s="281"/>
    </row>
    <row r="478">
      <c r="A478" s="279"/>
      <c r="F478" s="280"/>
      <c r="AV478" s="281"/>
      <c r="AX478" s="281"/>
      <c r="AZ478" s="281"/>
    </row>
    <row r="479">
      <c r="A479" s="279"/>
      <c r="F479" s="280"/>
      <c r="AV479" s="281"/>
      <c r="AX479" s="281"/>
      <c r="AZ479" s="281"/>
    </row>
    <row r="480">
      <c r="A480" s="279"/>
      <c r="F480" s="280"/>
      <c r="AV480" s="281"/>
      <c r="AX480" s="281"/>
      <c r="AZ480" s="281"/>
    </row>
    <row r="481">
      <c r="A481" s="279"/>
      <c r="F481" s="280"/>
      <c r="AV481" s="281"/>
      <c r="AX481" s="281"/>
      <c r="AZ481" s="281"/>
    </row>
    <row r="482">
      <c r="A482" s="279"/>
      <c r="F482" s="280"/>
      <c r="AV482" s="281"/>
      <c r="AX482" s="281"/>
      <c r="AZ482" s="281"/>
    </row>
    <row r="483">
      <c r="A483" s="279"/>
      <c r="F483" s="280"/>
      <c r="AV483" s="281"/>
      <c r="AX483" s="281"/>
      <c r="AZ483" s="281"/>
    </row>
    <row r="484">
      <c r="A484" s="279"/>
      <c r="F484" s="280"/>
      <c r="AV484" s="281"/>
      <c r="AX484" s="281"/>
      <c r="AZ484" s="281"/>
    </row>
    <row r="485">
      <c r="A485" s="279"/>
      <c r="F485" s="280"/>
      <c r="AV485" s="281"/>
      <c r="AX485" s="281"/>
      <c r="AZ485" s="281"/>
    </row>
    <row r="486">
      <c r="A486" s="279"/>
      <c r="F486" s="280"/>
      <c r="AV486" s="281"/>
      <c r="AX486" s="281"/>
      <c r="AZ486" s="281"/>
    </row>
    <row r="487">
      <c r="A487" s="279"/>
      <c r="F487" s="280"/>
      <c r="AV487" s="281"/>
      <c r="AX487" s="281"/>
      <c r="AZ487" s="281"/>
    </row>
    <row r="488">
      <c r="A488" s="279"/>
      <c r="F488" s="280"/>
      <c r="AV488" s="281"/>
      <c r="AX488" s="281"/>
      <c r="AZ488" s="281"/>
    </row>
    <row r="489">
      <c r="A489" s="279"/>
      <c r="F489" s="280"/>
      <c r="AV489" s="281"/>
      <c r="AX489" s="281"/>
      <c r="AZ489" s="281"/>
    </row>
    <row r="490">
      <c r="A490" s="279"/>
      <c r="F490" s="280"/>
      <c r="AV490" s="281"/>
      <c r="AX490" s="281"/>
      <c r="AZ490" s="281"/>
    </row>
    <row r="491">
      <c r="A491" s="279"/>
      <c r="F491" s="280"/>
      <c r="AV491" s="281"/>
      <c r="AX491" s="281"/>
      <c r="AZ491" s="281"/>
    </row>
    <row r="492">
      <c r="A492" s="279"/>
      <c r="F492" s="280"/>
      <c r="AV492" s="281"/>
      <c r="AX492" s="281"/>
      <c r="AZ492" s="281"/>
    </row>
    <row r="493">
      <c r="A493" s="279"/>
      <c r="F493" s="280"/>
      <c r="AV493" s="281"/>
      <c r="AX493" s="281"/>
      <c r="AZ493" s="281"/>
    </row>
    <row r="494">
      <c r="A494" s="279"/>
      <c r="F494" s="280"/>
      <c r="AV494" s="281"/>
      <c r="AX494" s="281"/>
      <c r="AZ494" s="281"/>
    </row>
    <row r="495">
      <c r="A495" s="279"/>
      <c r="F495" s="280"/>
      <c r="AV495" s="281"/>
      <c r="AX495" s="281"/>
      <c r="AZ495" s="281"/>
    </row>
    <row r="496">
      <c r="A496" s="279"/>
      <c r="F496" s="280"/>
      <c r="AV496" s="281"/>
      <c r="AX496" s="281"/>
      <c r="AZ496" s="281"/>
    </row>
    <row r="497">
      <c r="A497" s="279"/>
      <c r="F497" s="280"/>
      <c r="AV497" s="281"/>
      <c r="AX497" s="281"/>
      <c r="AZ497" s="281"/>
    </row>
    <row r="498">
      <c r="A498" s="279"/>
      <c r="F498" s="280"/>
      <c r="AV498" s="281"/>
      <c r="AX498" s="281"/>
      <c r="AZ498" s="281"/>
    </row>
    <row r="499">
      <c r="A499" s="279"/>
      <c r="F499" s="280"/>
      <c r="AV499" s="281"/>
      <c r="AX499" s="281"/>
      <c r="AZ499" s="281"/>
    </row>
    <row r="500">
      <c r="A500" s="279"/>
      <c r="F500" s="280"/>
      <c r="AV500" s="281"/>
      <c r="AX500" s="281"/>
      <c r="AZ500" s="281"/>
    </row>
    <row r="501">
      <c r="A501" s="279"/>
      <c r="F501" s="280"/>
      <c r="AV501" s="281"/>
      <c r="AX501" s="281"/>
      <c r="AZ501" s="281"/>
    </row>
    <row r="502">
      <c r="A502" s="279"/>
      <c r="F502" s="280"/>
      <c r="AV502" s="281"/>
      <c r="AX502" s="281"/>
      <c r="AZ502" s="281"/>
    </row>
    <row r="503">
      <c r="A503" s="279"/>
      <c r="F503" s="280"/>
      <c r="AV503" s="281"/>
      <c r="AX503" s="281"/>
      <c r="AZ503" s="281"/>
    </row>
    <row r="504">
      <c r="A504" s="279"/>
      <c r="F504" s="280"/>
      <c r="AV504" s="281"/>
      <c r="AX504" s="281"/>
      <c r="AZ504" s="281"/>
    </row>
    <row r="505">
      <c r="A505" s="279"/>
      <c r="F505" s="280"/>
      <c r="AV505" s="281"/>
      <c r="AX505" s="281"/>
      <c r="AZ505" s="281"/>
    </row>
    <row r="506">
      <c r="A506" s="279"/>
      <c r="F506" s="280"/>
      <c r="AV506" s="281"/>
      <c r="AX506" s="281"/>
      <c r="AZ506" s="281"/>
    </row>
    <row r="507">
      <c r="A507" s="279"/>
      <c r="F507" s="280"/>
      <c r="AV507" s="281"/>
      <c r="AX507" s="281"/>
      <c r="AZ507" s="281"/>
    </row>
    <row r="508">
      <c r="A508" s="279"/>
      <c r="F508" s="280"/>
      <c r="AV508" s="281"/>
      <c r="AX508" s="281"/>
      <c r="AZ508" s="281"/>
    </row>
    <row r="509">
      <c r="A509" s="279"/>
      <c r="F509" s="280"/>
      <c r="AV509" s="281"/>
      <c r="AX509" s="281"/>
      <c r="AZ509" s="281"/>
    </row>
    <row r="510">
      <c r="A510" s="279"/>
      <c r="F510" s="280"/>
      <c r="AV510" s="281"/>
      <c r="AX510" s="281"/>
      <c r="AZ510" s="281"/>
    </row>
    <row r="511">
      <c r="A511" s="279"/>
      <c r="F511" s="280"/>
      <c r="AV511" s="281"/>
      <c r="AX511" s="281"/>
      <c r="AZ511" s="281"/>
    </row>
    <row r="512">
      <c r="A512" s="279"/>
      <c r="F512" s="280"/>
      <c r="AV512" s="281"/>
      <c r="AX512" s="281"/>
      <c r="AZ512" s="281"/>
    </row>
    <row r="513">
      <c r="A513" s="279"/>
      <c r="F513" s="280"/>
      <c r="AV513" s="281"/>
      <c r="AX513" s="281"/>
      <c r="AZ513" s="281"/>
    </row>
    <row r="514">
      <c r="A514" s="279"/>
      <c r="F514" s="280"/>
      <c r="AV514" s="281"/>
      <c r="AX514" s="281"/>
      <c r="AZ514" s="281"/>
    </row>
    <row r="515">
      <c r="A515" s="279"/>
      <c r="F515" s="280"/>
      <c r="AV515" s="281"/>
      <c r="AX515" s="281"/>
      <c r="AZ515" s="281"/>
    </row>
    <row r="516">
      <c r="A516" s="279"/>
      <c r="F516" s="280"/>
      <c r="AV516" s="281"/>
      <c r="AX516" s="281"/>
      <c r="AZ516" s="281"/>
    </row>
    <row r="517">
      <c r="A517" s="279"/>
      <c r="F517" s="280"/>
      <c r="AV517" s="281"/>
      <c r="AX517" s="281"/>
      <c r="AZ517" s="281"/>
    </row>
    <row r="518">
      <c r="A518" s="279"/>
      <c r="F518" s="280"/>
      <c r="AV518" s="281"/>
      <c r="AX518" s="281"/>
      <c r="AZ518" s="281"/>
    </row>
    <row r="519">
      <c r="A519" s="279"/>
      <c r="F519" s="280"/>
      <c r="AV519" s="281"/>
      <c r="AX519" s="281"/>
      <c r="AZ519" s="281"/>
    </row>
    <row r="520">
      <c r="A520" s="279"/>
      <c r="F520" s="280"/>
      <c r="AV520" s="281"/>
      <c r="AX520" s="281"/>
      <c r="AZ520" s="281"/>
    </row>
    <row r="521">
      <c r="A521" s="279"/>
      <c r="F521" s="280"/>
      <c r="AV521" s="281"/>
      <c r="AX521" s="281"/>
      <c r="AZ521" s="281"/>
    </row>
    <row r="522">
      <c r="A522" s="279"/>
      <c r="F522" s="280"/>
      <c r="AV522" s="281"/>
      <c r="AX522" s="281"/>
      <c r="AZ522" s="281"/>
    </row>
    <row r="523">
      <c r="A523" s="279"/>
      <c r="F523" s="280"/>
      <c r="AV523" s="281"/>
      <c r="AX523" s="281"/>
      <c r="AZ523" s="281"/>
    </row>
    <row r="524">
      <c r="A524" s="279"/>
      <c r="F524" s="280"/>
      <c r="AV524" s="281"/>
      <c r="AX524" s="281"/>
      <c r="AZ524" s="281"/>
    </row>
    <row r="525">
      <c r="A525" s="279"/>
      <c r="F525" s="280"/>
      <c r="AV525" s="281"/>
      <c r="AX525" s="281"/>
      <c r="AZ525" s="281"/>
    </row>
    <row r="526">
      <c r="A526" s="279"/>
      <c r="F526" s="280"/>
      <c r="AV526" s="281"/>
      <c r="AX526" s="281"/>
      <c r="AZ526" s="281"/>
    </row>
    <row r="527">
      <c r="A527" s="279"/>
      <c r="F527" s="280"/>
      <c r="AV527" s="281"/>
      <c r="AX527" s="281"/>
      <c r="AZ527" s="281"/>
    </row>
    <row r="528">
      <c r="A528" s="279"/>
      <c r="F528" s="280"/>
      <c r="AV528" s="281"/>
      <c r="AX528" s="281"/>
      <c r="AZ528" s="281"/>
    </row>
    <row r="529">
      <c r="A529" s="279"/>
      <c r="F529" s="280"/>
      <c r="AV529" s="281"/>
      <c r="AX529" s="281"/>
      <c r="AZ529" s="281"/>
    </row>
    <row r="530">
      <c r="A530" s="279"/>
      <c r="F530" s="280"/>
      <c r="AV530" s="281"/>
      <c r="AX530" s="281"/>
      <c r="AZ530" s="281"/>
    </row>
    <row r="531">
      <c r="A531" s="279"/>
      <c r="F531" s="280"/>
      <c r="AV531" s="281"/>
      <c r="AX531" s="281"/>
      <c r="AZ531" s="281"/>
    </row>
    <row r="532">
      <c r="A532" s="279"/>
      <c r="F532" s="280"/>
      <c r="AV532" s="281"/>
      <c r="AX532" s="281"/>
      <c r="AZ532" s="281"/>
    </row>
    <row r="533">
      <c r="A533" s="279"/>
      <c r="F533" s="280"/>
      <c r="AV533" s="281"/>
      <c r="AX533" s="281"/>
      <c r="AZ533" s="281"/>
    </row>
    <row r="534">
      <c r="A534" s="279"/>
      <c r="F534" s="280"/>
      <c r="AV534" s="281"/>
      <c r="AX534" s="281"/>
      <c r="AZ534" s="281"/>
    </row>
    <row r="535">
      <c r="A535" s="279"/>
      <c r="F535" s="280"/>
      <c r="AV535" s="281"/>
      <c r="AX535" s="281"/>
      <c r="AZ535" s="281"/>
    </row>
    <row r="536">
      <c r="A536" s="279"/>
      <c r="F536" s="280"/>
      <c r="AV536" s="281"/>
      <c r="AX536" s="281"/>
      <c r="AZ536" s="281"/>
    </row>
    <row r="537">
      <c r="A537" s="279"/>
      <c r="F537" s="280"/>
      <c r="AV537" s="281"/>
      <c r="AX537" s="281"/>
      <c r="AZ537" s="281"/>
    </row>
    <row r="538">
      <c r="A538" s="279"/>
      <c r="F538" s="280"/>
      <c r="AV538" s="281"/>
      <c r="AX538" s="281"/>
      <c r="AZ538" s="281"/>
    </row>
    <row r="539">
      <c r="A539" s="279"/>
      <c r="F539" s="280"/>
      <c r="AV539" s="281"/>
      <c r="AX539" s="281"/>
      <c r="AZ539" s="281"/>
    </row>
    <row r="540">
      <c r="A540" s="279"/>
      <c r="F540" s="280"/>
      <c r="AV540" s="281"/>
      <c r="AX540" s="281"/>
      <c r="AZ540" s="281"/>
    </row>
    <row r="541">
      <c r="A541" s="279"/>
      <c r="F541" s="280"/>
      <c r="AV541" s="281"/>
      <c r="AX541" s="281"/>
      <c r="AZ541" s="281"/>
    </row>
    <row r="542">
      <c r="A542" s="279"/>
      <c r="F542" s="280"/>
      <c r="AV542" s="281"/>
      <c r="AX542" s="281"/>
      <c r="AZ542" s="281"/>
    </row>
    <row r="543">
      <c r="A543" s="279"/>
      <c r="F543" s="280"/>
      <c r="AV543" s="281"/>
      <c r="AX543" s="281"/>
      <c r="AZ543" s="281"/>
    </row>
    <row r="544">
      <c r="A544" s="279"/>
      <c r="F544" s="280"/>
      <c r="AV544" s="281"/>
      <c r="AX544" s="281"/>
      <c r="AZ544" s="281"/>
    </row>
    <row r="545">
      <c r="A545" s="279"/>
      <c r="F545" s="280"/>
      <c r="AV545" s="281"/>
      <c r="AX545" s="281"/>
      <c r="AZ545" s="281"/>
    </row>
    <row r="546">
      <c r="A546" s="279"/>
      <c r="F546" s="280"/>
      <c r="AV546" s="281"/>
      <c r="AX546" s="281"/>
      <c r="AZ546" s="281"/>
    </row>
    <row r="547">
      <c r="A547" s="279"/>
      <c r="F547" s="280"/>
      <c r="AV547" s="281"/>
      <c r="AX547" s="281"/>
      <c r="AZ547" s="281"/>
    </row>
    <row r="548">
      <c r="A548" s="279"/>
      <c r="F548" s="280"/>
      <c r="AV548" s="281"/>
      <c r="AX548" s="281"/>
      <c r="AZ548" s="281"/>
    </row>
    <row r="549">
      <c r="A549" s="279"/>
      <c r="F549" s="280"/>
      <c r="AV549" s="281"/>
      <c r="AX549" s="281"/>
      <c r="AZ549" s="281"/>
    </row>
    <row r="550">
      <c r="A550" s="279"/>
      <c r="F550" s="280"/>
      <c r="AV550" s="281"/>
      <c r="AX550" s="281"/>
      <c r="AZ550" s="281"/>
    </row>
    <row r="551">
      <c r="A551" s="279"/>
      <c r="F551" s="280"/>
      <c r="AV551" s="281"/>
      <c r="AX551" s="281"/>
      <c r="AZ551" s="281"/>
    </row>
    <row r="552">
      <c r="A552" s="279"/>
      <c r="F552" s="280"/>
      <c r="AV552" s="281"/>
      <c r="AX552" s="281"/>
      <c r="AZ552" s="281"/>
    </row>
    <row r="553">
      <c r="A553" s="279"/>
      <c r="F553" s="280"/>
      <c r="AV553" s="281"/>
      <c r="AX553" s="281"/>
      <c r="AZ553" s="281"/>
    </row>
    <row r="554">
      <c r="A554" s="279"/>
      <c r="F554" s="280"/>
      <c r="AV554" s="281"/>
      <c r="AX554" s="281"/>
      <c r="AZ554" s="281"/>
    </row>
    <row r="555">
      <c r="A555" s="279"/>
      <c r="F555" s="280"/>
      <c r="AV555" s="281"/>
      <c r="AX555" s="281"/>
      <c r="AZ555" s="281"/>
    </row>
    <row r="556">
      <c r="A556" s="279"/>
      <c r="F556" s="280"/>
      <c r="AV556" s="281"/>
      <c r="AX556" s="281"/>
      <c r="AZ556" s="281"/>
    </row>
    <row r="557">
      <c r="A557" s="279"/>
      <c r="F557" s="280"/>
      <c r="AV557" s="281"/>
      <c r="AX557" s="281"/>
      <c r="AZ557" s="281"/>
    </row>
    <row r="558">
      <c r="A558" s="279"/>
      <c r="F558" s="280"/>
      <c r="AV558" s="281"/>
      <c r="AX558" s="281"/>
      <c r="AZ558" s="281"/>
    </row>
    <row r="559">
      <c r="A559" s="279"/>
      <c r="F559" s="280"/>
      <c r="AV559" s="281"/>
      <c r="AX559" s="281"/>
      <c r="AZ559" s="281"/>
    </row>
    <row r="560">
      <c r="A560" s="279"/>
      <c r="F560" s="280"/>
      <c r="AV560" s="281"/>
      <c r="AX560" s="281"/>
      <c r="AZ560" s="281"/>
    </row>
    <row r="561">
      <c r="A561" s="279"/>
      <c r="F561" s="280"/>
      <c r="AV561" s="281"/>
      <c r="AX561" s="281"/>
      <c r="AZ561" s="281"/>
    </row>
    <row r="562">
      <c r="A562" s="279"/>
      <c r="F562" s="280"/>
      <c r="AV562" s="281"/>
      <c r="AX562" s="281"/>
      <c r="AZ562" s="281"/>
    </row>
    <row r="563">
      <c r="A563" s="279"/>
      <c r="F563" s="280"/>
      <c r="AV563" s="281"/>
      <c r="AX563" s="281"/>
      <c r="AZ563" s="281"/>
    </row>
    <row r="564">
      <c r="A564" s="279"/>
      <c r="F564" s="280"/>
      <c r="AV564" s="281"/>
      <c r="AX564" s="281"/>
      <c r="AZ564" s="281"/>
    </row>
    <row r="565">
      <c r="A565" s="279"/>
      <c r="F565" s="280"/>
      <c r="AV565" s="281"/>
      <c r="AX565" s="281"/>
      <c r="AZ565" s="281"/>
    </row>
    <row r="566">
      <c r="A566" s="279"/>
      <c r="F566" s="280"/>
      <c r="AV566" s="281"/>
      <c r="AX566" s="281"/>
      <c r="AZ566" s="281"/>
    </row>
    <row r="567">
      <c r="A567" s="279"/>
      <c r="F567" s="280"/>
      <c r="AV567" s="281"/>
      <c r="AX567" s="281"/>
      <c r="AZ567" s="281"/>
    </row>
    <row r="568">
      <c r="A568" s="279"/>
      <c r="F568" s="280"/>
      <c r="AV568" s="281"/>
      <c r="AX568" s="281"/>
      <c r="AZ568" s="281"/>
    </row>
    <row r="569">
      <c r="A569" s="279"/>
      <c r="F569" s="280"/>
      <c r="AV569" s="281"/>
      <c r="AX569" s="281"/>
      <c r="AZ569" s="281"/>
    </row>
    <row r="570">
      <c r="A570" s="279"/>
      <c r="F570" s="280"/>
      <c r="AV570" s="281"/>
      <c r="AX570" s="281"/>
      <c r="AZ570" s="281"/>
    </row>
    <row r="571">
      <c r="A571" s="279"/>
      <c r="F571" s="280"/>
      <c r="AV571" s="281"/>
      <c r="AX571" s="281"/>
      <c r="AZ571" s="281"/>
    </row>
    <row r="572">
      <c r="A572" s="279"/>
      <c r="F572" s="280"/>
      <c r="AV572" s="281"/>
      <c r="AX572" s="281"/>
      <c r="AZ572" s="281"/>
    </row>
    <row r="573">
      <c r="A573" s="279"/>
      <c r="F573" s="280"/>
      <c r="AV573" s="281"/>
      <c r="AX573" s="281"/>
      <c r="AZ573" s="281"/>
    </row>
    <row r="574">
      <c r="A574" s="279"/>
      <c r="F574" s="280"/>
      <c r="AV574" s="281"/>
      <c r="AX574" s="281"/>
      <c r="AZ574" s="281"/>
    </row>
    <row r="575">
      <c r="A575" s="279"/>
      <c r="F575" s="280"/>
      <c r="AV575" s="281"/>
      <c r="AX575" s="281"/>
      <c r="AZ575" s="281"/>
    </row>
    <row r="576">
      <c r="A576" s="279"/>
      <c r="F576" s="280"/>
      <c r="AV576" s="281"/>
      <c r="AX576" s="281"/>
      <c r="AZ576" s="281"/>
    </row>
    <row r="577">
      <c r="A577" s="279"/>
      <c r="F577" s="280"/>
      <c r="AV577" s="281"/>
      <c r="AX577" s="281"/>
      <c r="AZ577" s="281"/>
    </row>
    <row r="578">
      <c r="A578" s="279"/>
      <c r="F578" s="280"/>
      <c r="AV578" s="281"/>
      <c r="AX578" s="281"/>
      <c r="AZ578" s="281"/>
    </row>
    <row r="579">
      <c r="A579" s="279"/>
      <c r="F579" s="280"/>
      <c r="AV579" s="281"/>
      <c r="AX579" s="281"/>
      <c r="AZ579" s="281"/>
    </row>
    <row r="580">
      <c r="A580" s="279"/>
      <c r="F580" s="280"/>
      <c r="AV580" s="281"/>
      <c r="AX580" s="281"/>
      <c r="AZ580" s="281"/>
    </row>
    <row r="581">
      <c r="A581" s="279"/>
      <c r="F581" s="280"/>
      <c r="AV581" s="281"/>
      <c r="AX581" s="281"/>
      <c r="AZ581" s="281"/>
    </row>
    <row r="582">
      <c r="A582" s="279"/>
      <c r="F582" s="280"/>
      <c r="AV582" s="281"/>
      <c r="AX582" s="281"/>
      <c r="AZ582" s="281"/>
    </row>
    <row r="583">
      <c r="A583" s="279"/>
      <c r="F583" s="280"/>
      <c r="AV583" s="281"/>
      <c r="AX583" s="281"/>
      <c r="AZ583" s="281"/>
    </row>
    <row r="584">
      <c r="A584" s="279"/>
      <c r="F584" s="280"/>
      <c r="AV584" s="281"/>
      <c r="AX584" s="281"/>
      <c r="AZ584" s="281"/>
    </row>
    <row r="585">
      <c r="A585" s="279"/>
      <c r="F585" s="280"/>
      <c r="AV585" s="281"/>
      <c r="AX585" s="281"/>
      <c r="AZ585" s="281"/>
    </row>
    <row r="586">
      <c r="A586" s="279"/>
      <c r="F586" s="280"/>
      <c r="AV586" s="281"/>
      <c r="AX586" s="281"/>
      <c r="AZ586" s="281"/>
    </row>
    <row r="587">
      <c r="A587" s="279"/>
      <c r="F587" s="280"/>
      <c r="AV587" s="281"/>
      <c r="AX587" s="281"/>
      <c r="AZ587" s="281"/>
    </row>
    <row r="588">
      <c r="A588" s="279"/>
      <c r="F588" s="280"/>
      <c r="AV588" s="281"/>
      <c r="AX588" s="281"/>
      <c r="AZ588" s="281"/>
    </row>
    <row r="589">
      <c r="A589" s="279"/>
      <c r="F589" s="280"/>
      <c r="AV589" s="281"/>
      <c r="AX589" s="281"/>
      <c r="AZ589" s="281"/>
    </row>
    <row r="590">
      <c r="A590" s="279"/>
      <c r="F590" s="280"/>
      <c r="AV590" s="281"/>
      <c r="AX590" s="281"/>
      <c r="AZ590" s="281"/>
    </row>
    <row r="591">
      <c r="A591" s="279"/>
      <c r="F591" s="280"/>
      <c r="AV591" s="281"/>
      <c r="AX591" s="281"/>
      <c r="AZ591" s="281"/>
    </row>
    <row r="592">
      <c r="A592" s="279"/>
      <c r="F592" s="280"/>
      <c r="AV592" s="281"/>
      <c r="AX592" s="281"/>
      <c r="AZ592" s="281"/>
    </row>
    <row r="593">
      <c r="A593" s="279"/>
      <c r="F593" s="280"/>
      <c r="AV593" s="281"/>
      <c r="AX593" s="281"/>
      <c r="AZ593" s="281"/>
    </row>
    <row r="594">
      <c r="A594" s="279"/>
      <c r="F594" s="280"/>
      <c r="AV594" s="281"/>
      <c r="AX594" s="281"/>
      <c r="AZ594" s="281"/>
    </row>
    <row r="595">
      <c r="A595" s="279"/>
      <c r="F595" s="280"/>
      <c r="AV595" s="281"/>
      <c r="AX595" s="281"/>
      <c r="AZ595" s="281"/>
    </row>
    <row r="596">
      <c r="A596" s="279"/>
      <c r="F596" s="280"/>
      <c r="AV596" s="281"/>
      <c r="AX596" s="281"/>
      <c r="AZ596" s="281"/>
    </row>
    <row r="597">
      <c r="A597" s="279"/>
      <c r="F597" s="280"/>
      <c r="AV597" s="281"/>
      <c r="AX597" s="281"/>
      <c r="AZ597" s="281"/>
    </row>
    <row r="598">
      <c r="A598" s="279"/>
      <c r="F598" s="280"/>
      <c r="AV598" s="281"/>
      <c r="AX598" s="281"/>
      <c r="AZ598" s="281"/>
    </row>
    <row r="599">
      <c r="A599" s="279"/>
      <c r="F599" s="280"/>
      <c r="AV599" s="281"/>
      <c r="AX599" s="281"/>
      <c r="AZ599" s="281"/>
    </row>
    <row r="600">
      <c r="A600" s="279"/>
      <c r="F600" s="280"/>
      <c r="AV600" s="281"/>
      <c r="AX600" s="281"/>
      <c r="AZ600" s="281"/>
    </row>
    <row r="601">
      <c r="A601" s="279"/>
      <c r="F601" s="280"/>
      <c r="AV601" s="281"/>
      <c r="AX601" s="281"/>
      <c r="AZ601" s="281"/>
    </row>
    <row r="602">
      <c r="A602" s="279"/>
      <c r="F602" s="280"/>
      <c r="AV602" s="281"/>
      <c r="AX602" s="281"/>
      <c r="AZ602" s="281"/>
    </row>
    <row r="603">
      <c r="A603" s="279"/>
      <c r="F603" s="280"/>
      <c r="AV603" s="281"/>
      <c r="AX603" s="281"/>
      <c r="AZ603" s="281"/>
    </row>
    <row r="604">
      <c r="A604" s="279"/>
      <c r="F604" s="280"/>
      <c r="AV604" s="281"/>
      <c r="AX604" s="281"/>
      <c r="AZ604" s="281"/>
    </row>
    <row r="605">
      <c r="A605" s="279"/>
      <c r="F605" s="280"/>
      <c r="AV605" s="281"/>
      <c r="AX605" s="281"/>
      <c r="AZ605" s="281"/>
    </row>
    <row r="606">
      <c r="A606" s="279"/>
      <c r="F606" s="280"/>
      <c r="AV606" s="281"/>
      <c r="AX606" s="281"/>
      <c r="AZ606" s="281"/>
    </row>
    <row r="607">
      <c r="A607" s="279"/>
      <c r="F607" s="280"/>
      <c r="AV607" s="281"/>
      <c r="AX607" s="281"/>
      <c r="AZ607" s="281"/>
    </row>
    <row r="608">
      <c r="A608" s="279"/>
      <c r="F608" s="280"/>
      <c r="AV608" s="281"/>
      <c r="AX608" s="281"/>
      <c r="AZ608" s="281"/>
    </row>
    <row r="609">
      <c r="A609" s="279"/>
      <c r="F609" s="280"/>
      <c r="AV609" s="281"/>
      <c r="AX609" s="281"/>
      <c r="AZ609" s="281"/>
    </row>
    <row r="610">
      <c r="A610" s="279"/>
      <c r="F610" s="280"/>
      <c r="AV610" s="281"/>
      <c r="AX610" s="281"/>
      <c r="AZ610" s="281"/>
    </row>
    <row r="611">
      <c r="A611" s="279"/>
      <c r="F611" s="280"/>
      <c r="AV611" s="281"/>
      <c r="AX611" s="281"/>
      <c r="AZ611" s="281"/>
    </row>
    <row r="612">
      <c r="A612" s="279"/>
      <c r="F612" s="280"/>
      <c r="AV612" s="281"/>
      <c r="AX612" s="281"/>
      <c r="AZ612" s="281"/>
    </row>
    <row r="613">
      <c r="A613" s="279"/>
      <c r="F613" s="280"/>
      <c r="AV613" s="281"/>
      <c r="AX613" s="281"/>
      <c r="AZ613" s="281"/>
    </row>
    <row r="614">
      <c r="A614" s="279"/>
      <c r="F614" s="280"/>
      <c r="AV614" s="281"/>
      <c r="AX614" s="281"/>
      <c r="AZ614" s="281"/>
    </row>
    <row r="615">
      <c r="A615" s="279"/>
      <c r="F615" s="280"/>
      <c r="AV615" s="281"/>
      <c r="AX615" s="281"/>
      <c r="AZ615" s="281"/>
    </row>
    <row r="616">
      <c r="A616" s="279"/>
      <c r="F616" s="280"/>
      <c r="AV616" s="281"/>
      <c r="AX616" s="281"/>
      <c r="AZ616" s="281"/>
    </row>
    <row r="617">
      <c r="A617" s="279"/>
      <c r="F617" s="280"/>
      <c r="AV617" s="281"/>
      <c r="AX617" s="281"/>
      <c r="AZ617" s="281"/>
    </row>
    <row r="618">
      <c r="A618" s="279"/>
      <c r="F618" s="280"/>
      <c r="AV618" s="281"/>
      <c r="AX618" s="281"/>
      <c r="AZ618" s="281"/>
    </row>
    <row r="619">
      <c r="A619" s="279"/>
      <c r="F619" s="280"/>
      <c r="AV619" s="281"/>
      <c r="AX619" s="281"/>
      <c r="AZ619" s="281"/>
    </row>
    <row r="620">
      <c r="A620" s="279"/>
      <c r="F620" s="280"/>
      <c r="AV620" s="281"/>
      <c r="AX620" s="281"/>
      <c r="AZ620" s="281"/>
    </row>
    <row r="621">
      <c r="A621" s="279"/>
      <c r="F621" s="280"/>
      <c r="AV621" s="281"/>
      <c r="AX621" s="281"/>
      <c r="AZ621" s="281"/>
    </row>
    <row r="622">
      <c r="A622" s="279"/>
      <c r="F622" s="280"/>
      <c r="AV622" s="281"/>
      <c r="AX622" s="281"/>
      <c r="AZ622" s="281"/>
    </row>
    <row r="623">
      <c r="A623" s="279"/>
      <c r="F623" s="280"/>
      <c r="AV623" s="281"/>
      <c r="AX623" s="281"/>
      <c r="AZ623" s="281"/>
    </row>
    <row r="624">
      <c r="A624" s="279"/>
      <c r="F624" s="280"/>
      <c r="AV624" s="281"/>
      <c r="AX624" s="281"/>
      <c r="AZ624" s="281"/>
    </row>
    <row r="625">
      <c r="A625" s="279"/>
      <c r="F625" s="280"/>
      <c r="AV625" s="281"/>
      <c r="AX625" s="281"/>
      <c r="AZ625" s="281"/>
    </row>
    <row r="626">
      <c r="A626" s="279"/>
      <c r="F626" s="280"/>
      <c r="AV626" s="281"/>
      <c r="AX626" s="281"/>
      <c r="AZ626" s="281"/>
    </row>
    <row r="627">
      <c r="A627" s="279"/>
      <c r="F627" s="280"/>
      <c r="AV627" s="281"/>
      <c r="AX627" s="281"/>
      <c r="AZ627" s="281"/>
    </row>
    <row r="628">
      <c r="A628" s="279"/>
      <c r="F628" s="280"/>
      <c r="AV628" s="281"/>
      <c r="AX628" s="281"/>
      <c r="AZ628" s="281"/>
    </row>
    <row r="629">
      <c r="A629" s="279"/>
      <c r="F629" s="280"/>
      <c r="AV629" s="281"/>
      <c r="AX629" s="281"/>
      <c r="AZ629" s="281"/>
    </row>
    <row r="630">
      <c r="A630" s="279"/>
      <c r="F630" s="280"/>
      <c r="AV630" s="281"/>
      <c r="AX630" s="281"/>
      <c r="AZ630" s="281"/>
    </row>
    <row r="631">
      <c r="A631" s="279"/>
      <c r="F631" s="280"/>
      <c r="AV631" s="281"/>
      <c r="AX631" s="281"/>
      <c r="AZ631" s="281"/>
    </row>
    <row r="632">
      <c r="A632" s="279"/>
      <c r="F632" s="280"/>
      <c r="AV632" s="281"/>
      <c r="AX632" s="281"/>
      <c r="AZ632" s="281"/>
    </row>
    <row r="633">
      <c r="A633" s="279"/>
      <c r="F633" s="280"/>
      <c r="AV633" s="281"/>
      <c r="AX633" s="281"/>
      <c r="AZ633" s="281"/>
    </row>
    <row r="634">
      <c r="A634" s="279"/>
      <c r="F634" s="280"/>
      <c r="AV634" s="281"/>
      <c r="AX634" s="281"/>
      <c r="AZ634" s="281"/>
    </row>
    <row r="635">
      <c r="A635" s="279"/>
      <c r="F635" s="280"/>
      <c r="AV635" s="281"/>
      <c r="AX635" s="281"/>
      <c r="AZ635" s="281"/>
    </row>
    <row r="636">
      <c r="A636" s="279"/>
      <c r="F636" s="280"/>
      <c r="AV636" s="281"/>
      <c r="AX636" s="281"/>
      <c r="AZ636" s="281"/>
    </row>
    <row r="637">
      <c r="A637" s="279"/>
      <c r="F637" s="280"/>
      <c r="AV637" s="281"/>
      <c r="AX637" s="281"/>
      <c r="AZ637" s="281"/>
    </row>
    <row r="638">
      <c r="A638" s="279"/>
      <c r="F638" s="280"/>
      <c r="AV638" s="281"/>
      <c r="AX638" s="281"/>
      <c r="AZ638" s="281"/>
    </row>
    <row r="639">
      <c r="A639" s="279"/>
      <c r="F639" s="280"/>
      <c r="AV639" s="281"/>
      <c r="AX639" s="281"/>
      <c r="AZ639" s="281"/>
    </row>
    <row r="640">
      <c r="A640" s="279"/>
      <c r="F640" s="280"/>
      <c r="AV640" s="281"/>
      <c r="AX640" s="281"/>
      <c r="AZ640" s="281"/>
    </row>
    <row r="641">
      <c r="A641" s="279"/>
      <c r="F641" s="280"/>
      <c r="AV641" s="281"/>
      <c r="AX641" s="281"/>
      <c r="AZ641" s="281"/>
    </row>
    <row r="642">
      <c r="A642" s="279"/>
      <c r="F642" s="280"/>
      <c r="AV642" s="281"/>
      <c r="AX642" s="281"/>
      <c r="AZ642" s="281"/>
    </row>
    <row r="643">
      <c r="A643" s="279"/>
      <c r="F643" s="280"/>
      <c r="AV643" s="281"/>
      <c r="AX643" s="281"/>
      <c r="AZ643" s="281"/>
    </row>
    <row r="644">
      <c r="A644" s="279"/>
      <c r="F644" s="280"/>
      <c r="AV644" s="281"/>
      <c r="AX644" s="281"/>
      <c r="AZ644" s="281"/>
    </row>
    <row r="645">
      <c r="A645" s="279"/>
      <c r="F645" s="280"/>
      <c r="AV645" s="281"/>
      <c r="AX645" s="281"/>
      <c r="AZ645" s="281"/>
    </row>
    <row r="646">
      <c r="A646" s="279"/>
      <c r="F646" s="280"/>
      <c r="AV646" s="281"/>
      <c r="AX646" s="281"/>
      <c r="AZ646" s="281"/>
    </row>
    <row r="647">
      <c r="A647" s="279"/>
      <c r="F647" s="280"/>
      <c r="AV647" s="281"/>
      <c r="AX647" s="281"/>
      <c r="AZ647" s="281"/>
    </row>
    <row r="648">
      <c r="A648" s="279"/>
      <c r="F648" s="280"/>
      <c r="AV648" s="281"/>
      <c r="AX648" s="281"/>
      <c r="AZ648" s="281"/>
    </row>
    <row r="649">
      <c r="A649" s="279"/>
      <c r="F649" s="280"/>
      <c r="AV649" s="281"/>
      <c r="AX649" s="281"/>
      <c r="AZ649" s="281"/>
    </row>
    <row r="650">
      <c r="A650" s="279"/>
      <c r="F650" s="280"/>
      <c r="AV650" s="281"/>
      <c r="AX650" s="281"/>
      <c r="AZ650" s="281"/>
    </row>
    <row r="651">
      <c r="A651" s="279"/>
      <c r="F651" s="280"/>
      <c r="AV651" s="281"/>
      <c r="AX651" s="281"/>
      <c r="AZ651" s="281"/>
    </row>
    <row r="652">
      <c r="A652" s="279"/>
      <c r="F652" s="280"/>
      <c r="AV652" s="281"/>
      <c r="AX652" s="281"/>
      <c r="AZ652" s="281"/>
    </row>
    <row r="653">
      <c r="A653" s="279"/>
      <c r="F653" s="280"/>
      <c r="AV653" s="281"/>
      <c r="AX653" s="281"/>
      <c r="AZ653" s="281"/>
    </row>
    <row r="654">
      <c r="A654" s="279"/>
      <c r="F654" s="280"/>
      <c r="AV654" s="281"/>
      <c r="AX654" s="281"/>
      <c r="AZ654" s="281"/>
    </row>
    <row r="655">
      <c r="A655" s="279"/>
      <c r="F655" s="280"/>
      <c r="AV655" s="281"/>
      <c r="AX655" s="281"/>
      <c r="AZ655" s="281"/>
    </row>
    <row r="656">
      <c r="A656" s="279"/>
      <c r="F656" s="280"/>
      <c r="AV656" s="281"/>
      <c r="AX656" s="281"/>
      <c r="AZ656" s="281"/>
    </row>
    <row r="657">
      <c r="A657" s="279"/>
      <c r="F657" s="280"/>
      <c r="AV657" s="281"/>
      <c r="AX657" s="281"/>
      <c r="AZ657" s="281"/>
    </row>
    <row r="658">
      <c r="A658" s="279"/>
      <c r="F658" s="280"/>
      <c r="AV658" s="281"/>
      <c r="AX658" s="281"/>
      <c r="AZ658" s="281"/>
    </row>
    <row r="659">
      <c r="A659" s="279"/>
      <c r="F659" s="280"/>
      <c r="AV659" s="281"/>
      <c r="AX659" s="281"/>
      <c r="AZ659" s="281"/>
    </row>
    <row r="660">
      <c r="A660" s="279"/>
      <c r="F660" s="280"/>
      <c r="AV660" s="281"/>
      <c r="AX660" s="281"/>
      <c r="AZ660" s="281"/>
    </row>
    <row r="661">
      <c r="A661" s="279"/>
      <c r="F661" s="280"/>
      <c r="AV661" s="281"/>
      <c r="AX661" s="281"/>
      <c r="AZ661" s="281"/>
    </row>
    <row r="662">
      <c r="A662" s="279"/>
      <c r="F662" s="280"/>
      <c r="AV662" s="281"/>
      <c r="AX662" s="281"/>
      <c r="AZ662" s="281"/>
    </row>
    <row r="663">
      <c r="A663" s="279"/>
      <c r="F663" s="280"/>
      <c r="AV663" s="281"/>
      <c r="AX663" s="281"/>
      <c r="AZ663" s="281"/>
    </row>
    <row r="664">
      <c r="A664" s="279"/>
      <c r="F664" s="280"/>
      <c r="AV664" s="281"/>
      <c r="AX664" s="281"/>
      <c r="AZ664" s="281"/>
    </row>
    <row r="665">
      <c r="A665" s="279"/>
      <c r="F665" s="280"/>
      <c r="AV665" s="281"/>
      <c r="AX665" s="281"/>
      <c r="AZ665" s="281"/>
    </row>
    <row r="666">
      <c r="A666" s="279"/>
      <c r="F666" s="280"/>
      <c r="AV666" s="281"/>
      <c r="AX666" s="281"/>
      <c r="AZ666" s="281"/>
    </row>
    <row r="667">
      <c r="A667" s="279"/>
      <c r="F667" s="280"/>
      <c r="AV667" s="281"/>
      <c r="AX667" s="281"/>
      <c r="AZ667" s="281"/>
    </row>
    <row r="668">
      <c r="A668" s="279"/>
      <c r="F668" s="280"/>
      <c r="AV668" s="281"/>
      <c r="AX668" s="281"/>
      <c r="AZ668" s="281"/>
    </row>
    <row r="669">
      <c r="A669" s="279"/>
      <c r="F669" s="280"/>
      <c r="AV669" s="281"/>
      <c r="AX669" s="281"/>
      <c r="AZ669" s="281"/>
    </row>
    <row r="670">
      <c r="A670" s="279"/>
      <c r="F670" s="280"/>
      <c r="AV670" s="281"/>
      <c r="AX670" s="281"/>
      <c r="AZ670" s="281"/>
    </row>
    <row r="671">
      <c r="A671" s="279"/>
      <c r="F671" s="280"/>
      <c r="AV671" s="281"/>
      <c r="AX671" s="281"/>
      <c r="AZ671" s="281"/>
    </row>
    <row r="672">
      <c r="A672" s="279"/>
      <c r="F672" s="280"/>
      <c r="AV672" s="281"/>
      <c r="AX672" s="281"/>
      <c r="AZ672" s="281"/>
    </row>
    <row r="673">
      <c r="A673" s="279"/>
      <c r="F673" s="280"/>
      <c r="AV673" s="281"/>
      <c r="AX673" s="281"/>
      <c r="AZ673" s="281"/>
    </row>
    <row r="674">
      <c r="A674" s="279"/>
      <c r="F674" s="280"/>
      <c r="AV674" s="281"/>
      <c r="AX674" s="281"/>
      <c r="AZ674" s="281"/>
    </row>
    <row r="675">
      <c r="A675" s="279"/>
      <c r="F675" s="280"/>
      <c r="AV675" s="281"/>
      <c r="AX675" s="281"/>
      <c r="AZ675" s="281"/>
    </row>
    <row r="676">
      <c r="A676" s="279"/>
      <c r="F676" s="280"/>
      <c r="AV676" s="281"/>
      <c r="AX676" s="281"/>
      <c r="AZ676" s="281"/>
    </row>
    <row r="677">
      <c r="A677" s="279"/>
      <c r="F677" s="280"/>
      <c r="AV677" s="281"/>
      <c r="AX677" s="281"/>
      <c r="AZ677" s="281"/>
    </row>
    <row r="678">
      <c r="A678" s="279"/>
      <c r="F678" s="280"/>
      <c r="AV678" s="281"/>
      <c r="AX678" s="281"/>
      <c r="AZ678" s="281"/>
    </row>
    <row r="679">
      <c r="A679" s="279"/>
      <c r="F679" s="280"/>
      <c r="AV679" s="281"/>
      <c r="AX679" s="281"/>
      <c r="AZ679" s="281"/>
    </row>
    <row r="680">
      <c r="A680" s="279"/>
      <c r="F680" s="280"/>
      <c r="AV680" s="281"/>
      <c r="AX680" s="281"/>
      <c r="AZ680" s="281"/>
    </row>
    <row r="681">
      <c r="A681" s="279"/>
      <c r="F681" s="280"/>
      <c r="AV681" s="281"/>
      <c r="AX681" s="281"/>
      <c r="AZ681" s="281"/>
    </row>
    <row r="682">
      <c r="A682" s="279"/>
      <c r="F682" s="280"/>
      <c r="AV682" s="281"/>
      <c r="AX682" s="281"/>
      <c r="AZ682" s="281"/>
    </row>
    <row r="683">
      <c r="A683" s="279"/>
      <c r="F683" s="280"/>
      <c r="AV683" s="281"/>
      <c r="AX683" s="281"/>
      <c r="AZ683" s="281"/>
    </row>
    <row r="684">
      <c r="A684" s="279"/>
      <c r="F684" s="280"/>
      <c r="AV684" s="281"/>
      <c r="AX684" s="281"/>
      <c r="AZ684" s="281"/>
    </row>
    <row r="685">
      <c r="A685" s="279"/>
      <c r="F685" s="280"/>
      <c r="AV685" s="281"/>
      <c r="AX685" s="281"/>
      <c r="AZ685" s="281"/>
    </row>
    <row r="686">
      <c r="A686" s="279"/>
      <c r="F686" s="280"/>
      <c r="AV686" s="281"/>
      <c r="AX686" s="281"/>
      <c r="AZ686" s="281"/>
    </row>
    <row r="687">
      <c r="A687" s="279"/>
      <c r="F687" s="280"/>
      <c r="AV687" s="281"/>
      <c r="AX687" s="281"/>
      <c r="AZ687" s="281"/>
    </row>
    <row r="688">
      <c r="A688" s="279"/>
      <c r="F688" s="280"/>
      <c r="AV688" s="281"/>
      <c r="AX688" s="281"/>
      <c r="AZ688" s="281"/>
    </row>
    <row r="689">
      <c r="A689" s="279"/>
      <c r="F689" s="280"/>
      <c r="AV689" s="281"/>
      <c r="AX689" s="281"/>
      <c r="AZ689" s="281"/>
    </row>
    <row r="690">
      <c r="A690" s="279"/>
      <c r="F690" s="280"/>
      <c r="AV690" s="281"/>
      <c r="AX690" s="281"/>
      <c r="AZ690" s="281"/>
    </row>
    <row r="691">
      <c r="A691" s="279"/>
      <c r="F691" s="280"/>
      <c r="AV691" s="281"/>
      <c r="AX691" s="281"/>
      <c r="AZ691" s="281"/>
    </row>
    <row r="692">
      <c r="A692" s="279"/>
      <c r="F692" s="280"/>
      <c r="AV692" s="281"/>
      <c r="AX692" s="281"/>
      <c r="AZ692" s="281"/>
    </row>
    <row r="693">
      <c r="A693" s="279"/>
      <c r="F693" s="280"/>
      <c r="AV693" s="281"/>
      <c r="AX693" s="281"/>
      <c r="AZ693" s="281"/>
    </row>
    <row r="694">
      <c r="A694" s="279"/>
      <c r="F694" s="280"/>
      <c r="AV694" s="281"/>
      <c r="AX694" s="281"/>
      <c r="AZ694" s="281"/>
    </row>
    <row r="695">
      <c r="A695" s="279"/>
      <c r="F695" s="280"/>
      <c r="AV695" s="281"/>
      <c r="AX695" s="281"/>
      <c r="AZ695" s="281"/>
    </row>
    <row r="696">
      <c r="A696" s="279"/>
      <c r="F696" s="280"/>
      <c r="AV696" s="281"/>
      <c r="AX696" s="281"/>
      <c r="AZ696" s="281"/>
    </row>
    <row r="697">
      <c r="A697" s="279"/>
      <c r="F697" s="280"/>
      <c r="AV697" s="281"/>
      <c r="AX697" s="281"/>
      <c r="AZ697" s="281"/>
    </row>
    <row r="698">
      <c r="A698" s="279"/>
      <c r="F698" s="280"/>
      <c r="AV698" s="281"/>
      <c r="AX698" s="281"/>
      <c r="AZ698" s="281"/>
    </row>
    <row r="699">
      <c r="A699" s="279"/>
      <c r="F699" s="280"/>
      <c r="AV699" s="281"/>
      <c r="AX699" s="281"/>
      <c r="AZ699" s="281"/>
    </row>
    <row r="700">
      <c r="A700" s="279"/>
      <c r="F700" s="280"/>
      <c r="AV700" s="281"/>
      <c r="AX700" s="281"/>
      <c r="AZ700" s="281"/>
    </row>
    <row r="701">
      <c r="A701" s="279"/>
      <c r="F701" s="280"/>
      <c r="AV701" s="281"/>
      <c r="AX701" s="281"/>
      <c r="AZ701" s="281"/>
    </row>
    <row r="702">
      <c r="A702" s="279"/>
      <c r="F702" s="280"/>
      <c r="AV702" s="281"/>
      <c r="AX702" s="281"/>
      <c r="AZ702" s="281"/>
    </row>
    <row r="703">
      <c r="A703" s="279"/>
      <c r="F703" s="280"/>
      <c r="AV703" s="281"/>
      <c r="AX703" s="281"/>
      <c r="AZ703" s="281"/>
    </row>
    <row r="704">
      <c r="A704" s="279"/>
      <c r="F704" s="280"/>
      <c r="AV704" s="281"/>
      <c r="AX704" s="281"/>
      <c r="AZ704" s="281"/>
    </row>
    <row r="705">
      <c r="A705" s="279"/>
      <c r="F705" s="280"/>
      <c r="AV705" s="281"/>
      <c r="AX705" s="281"/>
      <c r="AZ705" s="281"/>
    </row>
    <row r="706">
      <c r="A706" s="279"/>
      <c r="F706" s="280"/>
      <c r="AV706" s="281"/>
      <c r="AX706" s="281"/>
      <c r="AZ706" s="281"/>
    </row>
    <row r="707">
      <c r="A707" s="279"/>
      <c r="F707" s="280"/>
      <c r="AV707" s="281"/>
      <c r="AX707" s="281"/>
      <c r="AZ707" s="281"/>
    </row>
    <row r="708">
      <c r="A708" s="279"/>
      <c r="F708" s="280"/>
      <c r="AV708" s="281"/>
      <c r="AX708" s="281"/>
      <c r="AZ708" s="281"/>
    </row>
    <row r="709">
      <c r="A709" s="279"/>
      <c r="F709" s="280"/>
      <c r="AV709" s="281"/>
      <c r="AX709" s="281"/>
      <c r="AZ709" s="281"/>
    </row>
    <row r="710">
      <c r="A710" s="279"/>
      <c r="F710" s="280"/>
      <c r="AV710" s="281"/>
      <c r="AX710" s="281"/>
      <c r="AZ710" s="281"/>
    </row>
    <row r="711">
      <c r="A711" s="279"/>
      <c r="F711" s="280"/>
      <c r="AV711" s="281"/>
      <c r="AX711" s="281"/>
      <c r="AZ711" s="281"/>
    </row>
    <row r="712">
      <c r="A712" s="279"/>
      <c r="F712" s="280"/>
      <c r="AV712" s="281"/>
      <c r="AX712" s="281"/>
      <c r="AZ712" s="281"/>
    </row>
    <row r="713">
      <c r="A713" s="279"/>
      <c r="F713" s="280"/>
      <c r="AV713" s="281"/>
      <c r="AX713" s="281"/>
      <c r="AZ713" s="281"/>
    </row>
    <row r="714">
      <c r="A714" s="279"/>
      <c r="F714" s="280"/>
      <c r="AV714" s="281"/>
      <c r="AX714" s="281"/>
      <c r="AZ714" s="281"/>
    </row>
    <row r="715">
      <c r="A715" s="279"/>
      <c r="F715" s="280"/>
      <c r="AV715" s="281"/>
      <c r="AX715" s="281"/>
      <c r="AZ715" s="281"/>
    </row>
    <row r="716">
      <c r="A716" s="279"/>
      <c r="F716" s="280"/>
      <c r="AV716" s="281"/>
      <c r="AX716" s="281"/>
      <c r="AZ716" s="281"/>
    </row>
    <row r="717">
      <c r="A717" s="279"/>
      <c r="F717" s="280"/>
      <c r="AV717" s="281"/>
      <c r="AX717" s="281"/>
      <c r="AZ717" s="281"/>
    </row>
    <row r="718">
      <c r="A718" s="279"/>
      <c r="F718" s="280"/>
      <c r="AV718" s="281"/>
      <c r="AX718" s="281"/>
      <c r="AZ718" s="281"/>
    </row>
    <row r="719">
      <c r="A719" s="279"/>
      <c r="F719" s="280"/>
      <c r="AV719" s="281"/>
      <c r="AX719" s="281"/>
      <c r="AZ719" s="281"/>
    </row>
    <row r="720">
      <c r="A720" s="279"/>
      <c r="F720" s="280"/>
      <c r="AV720" s="281"/>
      <c r="AX720" s="281"/>
      <c r="AZ720" s="281"/>
    </row>
    <row r="721">
      <c r="A721" s="279"/>
      <c r="F721" s="280"/>
      <c r="AV721" s="281"/>
      <c r="AX721" s="281"/>
      <c r="AZ721" s="281"/>
    </row>
    <row r="722">
      <c r="A722" s="279"/>
      <c r="F722" s="280"/>
      <c r="AV722" s="281"/>
      <c r="AX722" s="281"/>
      <c r="AZ722" s="281"/>
    </row>
    <row r="723">
      <c r="A723" s="279"/>
      <c r="F723" s="280"/>
      <c r="AV723" s="281"/>
      <c r="AX723" s="281"/>
      <c r="AZ723" s="281"/>
    </row>
    <row r="724">
      <c r="A724" s="279"/>
      <c r="F724" s="280"/>
      <c r="AV724" s="281"/>
      <c r="AX724" s="281"/>
      <c r="AZ724" s="281"/>
    </row>
    <row r="725">
      <c r="A725" s="279"/>
      <c r="F725" s="280"/>
      <c r="AV725" s="281"/>
      <c r="AX725" s="281"/>
      <c r="AZ725" s="281"/>
    </row>
    <row r="726">
      <c r="A726" s="279"/>
      <c r="F726" s="280"/>
      <c r="AV726" s="281"/>
      <c r="AX726" s="281"/>
      <c r="AZ726" s="281"/>
    </row>
    <row r="727">
      <c r="A727" s="279"/>
      <c r="F727" s="280"/>
      <c r="AV727" s="281"/>
      <c r="AX727" s="281"/>
      <c r="AZ727" s="281"/>
    </row>
    <row r="728">
      <c r="A728" s="279"/>
      <c r="F728" s="280"/>
      <c r="AV728" s="281"/>
      <c r="AX728" s="281"/>
      <c r="AZ728" s="281"/>
    </row>
    <row r="729">
      <c r="A729" s="279"/>
      <c r="F729" s="280"/>
      <c r="AV729" s="281"/>
      <c r="AX729" s="281"/>
      <c r="AZ729" s="281"/>
    </row>
    <row r="730">
      <c r="A730" s="279"/>
      <c r="F730" s="280"/>
      <c r="AV730" s="281"/>
      <c r="AX730" s="281"/>
      <c r="AZ730" s="281"/>
    </row>
    <row r="731">
      <c r="A731" s="279"/>
      <c r="F731" s="280"/>
      <c r="AV731" s="281"/>
      <c r="AX731" s="281"/>
      <c r="AZ731" s="281"/>
    </row>
    <row r="732">
      <c r="A732" s="279"/>
      <c r="F732" s="280"/>
      <c r="AV732" s="281"/>
      <c r="AX732" s="281"/>
      <c r="AZ732" s="281"/>
    </row>
    <row r="733">
      <c r="A733" s="279"/>
      <c r="F733" s="280"/>
      <c r="AV733" s="281"/>
      <c r="AX733" s="281"/>
      <c r="AZ733" s="281"/>
    </row>
    <row r="734">
      <c r="A734" s="279"/>
      <c r="F734" s="280"/>
      <c r="AV734" s="281"/>
      <c r="AX734" s="281"/>
      <c r="AZ734" s="281"/>
    </row>
    <row r="735">
      <c r="A735" s="279"/>
      <c r="F735" s="280"/>
      <c r="AV735" s="281"/>
      <c r="AX735" s="281"/>
      <c r="AZ735" s="281"/>
    </row>
    <row r="736">
      <c r="A736" s="279"/>
      <c r="F736" s="280"/>
      <c r="AV736" s="281"/>
      <c r="AX736" s="281"/>
      <c r="AZ736" s="281"/>
    </row>
    <row r="737">
      <c r="A737" s="279"/>
      <c r="F737" s="280"/>
      <c r="AV737" s="281"/>
      <c r="AX737" s="281"/>
      <c r="AZ737" s="281"/>
    </row>
    <row r="738">
      <c r="A738" s="279"/>
      <c r="F738" s="280"/>
      <c r="AV738" s="281"/>
      <c r="AX738" s="281"/>
      <c r="AZ738" s="281"/>
    </row>
    <row r="739">
      <c r="A739" s="279"/>
      <c r="F739" s="280"/>
      <c r="AV739" s="281"/>
      <c r="AX739" s="281"/>
      <c r="AZ739" s="281"/>
    </row>
    <row r="740">
      <c r="A740" s="279"/>
      <c r="F740" s="280"/>
      <c r="AV740" s="281"/>
      <c r="AX740" s="281"/>
      <c r="AZ740" s="281"/>
    </row>
    <row r="741">
      <c r="A741" s="279"/>
      <c r="F741" s="280"/>
      <c r="AV741" s="281"/>
      <c r="AX741" s="281"/>
      <c r="AZ741" s="281"/>
    </row>
    <row r="742">
      <c r="A742" s="279"/>
      <c r="F742" s="280"/>
      <c r="AV742" s="281"/>
      <c r="AX742" s="281"/>
      <c r="AZ742" s="281"/>
    </row>
    <row r="743">
      <c r="A743" s="279"/>
      <c r="F743" s="280"/>
      <c r="AV743" s="281"/>
      <c r="AX743" s="281"/>
      <c r="AZ743" s="281"/>
    </row>
    <row r="744">
      <c r="A744" s="279"/>
      <c r="F744" s="280"/>
      <c r="AV744" s="281"/>
      <c r="AX744" s="281"/>
      <c r="AZ744" s="281"/>
    </row>
    <row r="745">
      <c r="A745" s="279"/>
      <c r="F745" s="280"/>
      <c r="AV745" s="281"/>
      <c r="AX745" s="281"/>
      <c r="AZ745" s="281"/>
    </row>
    <row r="746">
      <c r="A746" s="279"/>
      <c r="F746" s="280"/>
      <c r="AV746" s="281"/>
      <c r="AX746" s="281"/>
      <c r="AZ746" s="281"/>
    </row>
    <row r="747">
      <c r="A747" s="279"/>
      <c r="F747" s="280"/>
      <c r="AV747" s="281"/>
      <c r="AX747" s="281"/>
      <c r="AZ747" s="281"/>
    </row>
    <row r="748">
      <c r="A748" s="279"/>
      <c r="F748" s="280"/>
      <c r="AV748" s="281"/>
      <c r="AX748" s="281"/>
      <c r="AZ748" s="281"/>
    </row>
    <row r="749">
      <c r="A749" s="279"/>
      <c r="F749" s="280"/>
      <c r="AV749" s="281"/>
      <c r="AX749" s="281"/>
      <c r="AZ749" s="281"/>
    </row>
    <row r="750">
      <c r="A750" s="279"/>
      <c r="F750" s="280"/>
      <c r="AV750" s="281"/>
      <c r="AX750" s="281"/>
      <c r="AZ750" s="281"/>
    </row>
    <row r="751">
      <c r="A751" s="279"/>
      <c r="F751" s="280"/>
      <c r="AV751" s="281"/>
      <c r="AX751" s="281"/>
      <c r="AZ751" s="281"/>
    </row>
    <row r="752">
      <c r="A752" s="279"/>
      <c r="F752" s="280"/>
      <c r="AV752" s="281"/>
      <c r="AX752" s="281"/>
      <c r="AZ752" s="281"/>
    </row>
    <row r="753">
      <c r="A753" s="279"/>
      <c r="F753" s="280"/>
      <c r="AV753" s="281"/>
      <c r="AX753" s="281"/>
      <c r="AZ753" s="281"/>
    </row>
    <row r="754">
      <c r="A754" s="279"/>
      <c r="F754" s="280"/>
      <c r="AV754" s="281"/>
      <c r="AX754" s="281"/>
      <c r="AZ754" s="281"/>
    </row>
    <row r="755">
      <c r="A755" s="279"/>
      <c r="F755" s="280"/>
      <c r="AV755" s="281"/>
      <c r="AX755" s="281"/>
      <c r="AZ755" s="281"/>
    </row>
    <row r="756">
      <c r="A756" s="279"/>
      <c r="F756" s="280"/>
      <c r="AV756" s="281"/>
      <c r="AX756" s="281"/>
      <c r="AZ756" s="281"/>
    </row>
    <row r="757">
      <c r="A757" s="279"/>
      <c r="F757" s="280"/>
      <c r="AV757" s="281"/>
      <c r="AX757" s="281"/>
      <c r="AZ757" s="281"/>
    </row>
    <row r="758">
      <c r="A758" s="279"/>
      <c r="F758" s="280"/>
      <c r="AV758" s="281"/>
      <c r="AX758" s="281"/>
      <c r="AZ758" s="281"/>
    </row>
    <row r="759">
      <c r="A759" s="279"/>
      <c r="F759" s="280"/>
      <c r="AV759" s="281"/>
      <c r="AX759" s="281"/>
      <c r="AZ759" s="281"/>
    </row>
    <row r="760">
      <c r="A760" s="279"/>
      <c r="F760" s="280"/>
      <c r="AV760" s="281"/>
      <c r="AX760" s="281"/>
      <c r="AZ760" s="281"/>
    </row>
    <row r="761">
      <c r="A761" s="279"/>
      <c r="F761" s="280"/>
      <c r="AV761" s="281"/>
      <c r="AX761" s="281"/>
      <c r="AZ761" s="281"/>
    </row>
    <row r="762">
      <c r="A762" s="279"/>
      <c r="F762" s="280"/>
      <c r="AV762" s="281"/>
      <c r="AX762" s="281"/>
      <c r="AZ762" s="281"/>
    </row>
    <row r="763">
      <c r="A763" s="279"/>
      <c r="F763" s="280"/>
      <c r="AV763" s="281"/>
      <c r="AX763" s="281"/>
      <c r="AZ763" s="281"/>
    </row>
    <row r="764">
      <c r="A764" s="279"/>
      <c r="F764" s="280"/>
      <c r="AV764" s="281"/>
      <c r="AX764" s="281"/>
      <c r="AZ764" s="281"/>
    </row>
    <row r="765">
      <c r="A765" s="279"/>
      <c r="F765" s="280"/>
      <c r="AV765" s="281"/>
      <c r="AX765" s="281"/>
      <c r="AZ765" s="281"/>
    </row>
    <row r="766">
      <c r="A766" s="279"/>
      <c r="F766" s="280"/>
      <c r="AV766" s="281"/>
      <c r="AX766" s="281"/>
      <c r="AZ766" s="281"/>
    </row>
    <row r="767">
      <c r="A767" s="279"/>
      <c r="F767" s="280"/>
      <c r="AV767" s="281"/>
      <c r="AX767" s="281"/>
      <c r="AZ767" s="281"/>
    </row>
    <row r="768">
      <c r="A768" s="279"/>
      <c r="F768" s="280"/>
      <c r="AV768" s="281"/>
      <c r="AX768" s="281"/>
      <c r="AZ768" s="281"/>
    </row>
    <row r="769">
      <c r="A769" s="279"/>
      <c r="F769" s="280"/>
      <c r="AV769" s="281"/>
      <c r="AX769" s="281"/>
      <c r="AZ769" s="281"/>
    </row>
    <row r="770">
      <c r="A770" s="279"/>
      <c r="F770" s="280"/>
      <c r="AV770" s="281"/>
      <c r="AX770" s="281"/>
      <c r="AZ770" s="281"/>
    </row>
    <row r="771">
      <c r="A771" s="279"/>
      <c r="F771" s="280"/>
      <c r="AV771" s="281"/>
      <c r="AX771" s="281"/>
      <c r="AZ771" s="281"/>
    </row>
    <row r="772">
      <c r="A772" s="279"/>
      <c r="F772" s="280"/>
      <c r="AV772" s="281"/>
      <c r="AX772" s="281"/>
      <c r="AZ772" s="281"/>
    </row>
    <row r="773">
      <c r="A773" s="279"/>
      <c r="F773" s="280"/>
      <c r="AV773" s="281"/>
      <c r="AX773" s="281"/>
      <c r="AZ773" s="281"/>
    </row>
    <row r="774">
      <c r="A774" s="279"/>
      <c r="F774" s="280"/>
      <c r="AV774" s="281"/>
      <c r="AX774" s="281"/>
      <c r="AZ774" s="281"/>
    </row>
    <row r="775">
      <c r="A775" s="279"/>
      <c r="F775" s="280"/>
      <c r="AV775" s="281"/>
      <c r="AX775" s="281"/>
      <c r="AZ775" s="281"/>
    </row>
    <row r="776">
      <c r="A776" s="279"/>
      <c r="F776" s="280"/>
      <c r="AV776" s="281"/>
      <c r="AX776" s="281"/>
      <c r="AZ776" s="281"/>
    </row>
    <row r="777">
      <c r="A777" s="279"/>
      <c r="F777" s="280"/>
      <c r="AV777" s="281"/>
      <c r="AX777" s="281"/>
      <c r="AZ777" s="281"/>
    </row>
    <row r="778">
      <c r="A778" s="279"/>
      <c r="F778" s="280"/>
      <c r="AV778" s="281"/>
      <c r="AX778" s="281"/>
      <c r="AZ778" s="281"/>
    </row>
    <row r="779">
      <c r="A779" s="279"/>
      <c r="F779" s="280"/>
      <c r="AV779" s="281"/>
      <c r="AX779" s="281"/>
      <c r="AZ779" s="281"/>
    </row>
    <row r="780">
      <c r="A780" s="279"/>
      <c r="F780" s="280"/>
      <c r="AV780" s="281"/>
      <c r="AX780" s="281"/>
      <c r="AZ780" s="281"/>
    </row>
    <row r="781">
      <c r="A781" s="279"/>
      <c r="F781" s="280"/>
      <c r="AV781" s="281"/>
      <c r="AX781" s="281"/>
      <c r="AZ781" s="281"/>
    </row>
    <row r="782">
      <c r="A782" s="279"/>
      <c r="F782" s="280"/>
      <c r="AV782" s="281"/>
      <c r="AX782" s="281"/>
      <c r="AZ782" s="281"/>
    </row>
    <row r="783">
      <c r="A783" s="279"/>
      <c r="F783" s="280"/>
      <c r="AV783" s="281"/>
      <c r="AX783" s="281"/>
      <c r="AZ783" s="281"/>
    </row>
    <row r="784">
      <c r="A784" s="279"/>
      <c r="F784" s="280"/>
      <c r="AV784" s="281"/>
      <c r="AX784" s="281"/>
      <c r="AZ784" s="281"/>
    </row>
    <row r="785">
      <c r="A785" s="279"/>
      <c r="F785" s="280"/>
      <c r="AV785" s="281"/>
      <c r="AX785" s="281"/>
      <c r="AZ785" s="281"/>
    </row>
    <row r="786">
      <c r="A786" s="279"/>
      <c r="F786" s="280"/>
      <c r="AV786" s="281"/>
      <c r="AX786" s="281"/>
      <c r="AZ786" s="281"/>
    </row>
    <row r="787">
      <c r="A787" s="279"/>
      <c r="F787" s="280"/>
      <c r="AV787" s="281"/>
      <c r="AX787" s="281"/>
      <c r="AZ787" s="281"/>
    </row>
    <row r="788">
      <c r="A788" s="279"/>
      <c r="F788" s="280"/>
      <c r="AV788" s="281"/>
      <c r="AX788" s="281"/>
      <c r="AZ788" s="281"/>
    </row>
    <row r="789">
      <c r="A789" s="279"/>
      <c r="F789" s="280"/>
      <c r="AV789" s="281"/>
      <c r="AX789" s="281"/>
      <c r="AZ789" s="281"/>
    </row>
    <row r="790">
      <c r="A790" s="279"/>
      <c r="F790" s="280"/>
      <c r="AV790" s="281"/>
      <c r="AX790" s="281"/>
      <c r="AZ790" s="281"/>
    </row>
    <row r="791">
      <c r="A791" s="279"/>
      <c r="F791" s="280"/>
      <c r="AV791" s="281"/>
      <c r="AX791" s="281"/>
      <c r="AZ791" s="281"/>
    </row>
    <row r="792">
      <c r="A792" s="279"/>
      <c r="F792" s="280"/>
      <c r="AV792" s="281"/>
      <c r="AX792" s="281"/>
      <c r="AZ792" s="281"/>
    </row>
    <row r="793">
      <c r="A793" s="279"/>
      <c r="F793" s="280"/>
      <c r="AV793" s="281"/>
      <c r="AX793" s="281"/>
      <c r="AZ793" s="281"/>
    </row>
    <row r="794">
      <c r="A794" s="279"/>
      <c r="F794" s="280"/>
      <c r="AV794" s="281"/>
      <c r="AX794" s="281"/>
      <c r="AZ794" s="281"/>
    </row>
    <row r="795">
      <c r="A795" s="279"/>
      <c r="F795" s="280"/>
      <c r="AV795" s="281"/>
      <c r="AX795" s="281"/>
      <c r="AZ795" s="281"/>
    </row>
    <row r="796">
      <c r="A796" s="279"/>
      <c r="F796" s="280"/>
      <c r="AV796" s="281"/>
      <c r="AX796" s="281"/>
      <c r="AZ796" s="281"/>
    </row>
    <row r="797">
      <c r="A797" s="279"/>
      <c r="F797" s="280"/>
      <c r="AV797" s="281"/>
      <c r="AX797" s="281"/>
      <c r="AZ797" s="281"/>
    </row>
    <row r="798">
      <c r="A798" s="279"/>
      <c r="F798" s="280"/>
      <c r="AV798" s="281"/>
      <c r="AX798" s="281"/>
      <c r="AZ798" s="281"/>
    </row>
    <row r="799">
      <c r="A799" s="279"/>
      <c r="F799" s="280"/>
      <c r="AV799" s="281"/>
      <c r="AX799" s="281"/>
      <c r="AZ799" s="281"/>
    </row>
    <row r="800">
      <c r="A800" s="279"/>
      <c r="F800" s="280"/>
      <c r="AV800" s="281"/>
      <c r="AX800" s="281"/>
      <c r="AZ800" s="281"/>
    </row>
    <row r="801">
      <c r="A801" s="279"/>
      <c r="F801" s="280"/>
      <c r="AV801" s="281"/>
      <c r="AX801" s="281"/>
      <c r="AZ801" s="281"/>
    </row>
    <row r="802">
      <c r="A802" s="279"/>
      <c r="F802" s="280"/>
      <c r="AV802" s="281"/>
      <c r="AX802" s="281"/>
      <c r="AZ802" s="281"/>
    </row>
    <row r="803">
      <c r="A803" s="279"/>
      <c r="F803" s="280"/>
      <c r="AV803" s="281"/>
      <c r="AX803" s="281"/>
      <c r="AZ803" s="281"/>
    </row>
    <row r="804">
      <c r="A804" s="279"/>
      <c r="F804" s="280"/>
      <c r="AV804" s="281"/>
      <c r="AX804" s="281"/>
      <c r="AZ804" s="281"/>
    </row>
    <row r="805">
      <c r="A805" s="279"/>
      <c r="F805" s="280"/>
      <c r="AV805" s="281"/>
      <c r="AX805" s="281"/>
      <c r="AZ805" s="281"/>
    </row>
    <row r="806">
      <c r="A806" s="279"/>
      <c r="F806" s="280"/>
      <c r="AV806" s="281"/>
      <c r="AX806" s="281"/>
      <c r="AZ806" s="281"/>
    </row>
    <row r="807">
      <c r="A807" s="279"/>
      <c r="F807" s="280"/>
      <c r="AV807" s="281"/>
      <c r="AX807" s="281"/>
      <c r="AZ807" s="281"/>
    </row>
    <row r="808">
      <c r="A808" s="279"/>
      <c r="F808" s="280"/>
      <c r="AV808" s="281"/>
      <c r="AX808" s="281"/>
      <c r="AZ808" s="281"/>
    </row>
    <row r="809">
      <c r="A809" s="279"/>
      <c r="F809" s="280"/>
      <c r="AV809" s="281"/>
      <c r="AX809" s="281"/>
      <c r="AZ809" s="281"/>
    </row>
    <row r="810">
      <c r="A810" s="279"/>
      <c r="F810" s="280"/>
      <c r="AV810" s="281"/>
      <c r="AX810" s="281"/>
      <c r="AZ810" s="281"/>
    </row>
    <row r="811">
      <c r="A811" s="279"/>
      <c r="F811" s="280"/>
      <c r="AV811" s="281"/>
      <c r="AX811" s="281"/>
      <c r="AZ811" s="281"/>
    </row>
    <row r="812">
      <c r="A812" s="279"/>
      <c r="F812" s="280"/>
      <c r="AV812" s="281"/>
      <c r="AX812" s="281"/>
      <c r="AZ812" s="281"/>
    </row>
    <row r="813">
      <c r="A813" s="279"/>
      <c r="F813" s="280"/>
      <c r="AV813" s="281"/>
      <c r="AX813" s="281"/>
      <c r="AZ813" s="281"/>
    </row>
    <row r="814">
      <c r="A814" s="279"/>
      <c r="F814" s="280"/>
      <c r="AV814" s="281"/>
      <c r="AX814" s="281"/>
      <c r="AZ814" s="281"/>
    </row>
    <row r="815">
      <c r="A815" s="279"/>
      <c r="F815" s="280"/>
      <c r="AV815" s="281"/>
      <c r="AX815" s="281"/>
      <c r="AZ815" s="281"/>
    </row>
    <row r="816">
      <c r="A816" s="279"/>
      <c r="F816" s="280"/>
      <c r="AV816" s="281"/>
      <c r="AX816" s="281"/>
      <c r="AZ816" s="281"/>
    </row>
    <row r="817">
      <c r="A817" s="279"/>
      <c r="F817" s="280"/>
      <c r="AV817" s="281"/>
      <c r="AX817" s="281"/>
      <c r="AZ817" s="281"/>
    </row>
    <row r="818">
      <c r="A818" s="279"/>
      <c r="F818" s="280"/>
      <c r="AV818" s="281"/>
      <c r="AX818" s="281"/>
      <c r="AZ818" s="281"/>
    </row>
    <row r="819">
      <c r="A819" s="279"/>
      <c r="F819" s="280"/>
      <c r="AV819" s="281"/>
      <c r="AX819" s="281"/>
      <c r="AZ819" s="281"/>
    </row>
    <row r="820">
      <c r="A820" s="279"/>
      <c r="F820" s="280"/>
      <c r="AV820" s="281"/>
      <c r="AX820" s="281"/>
      <c r="AZ820" s="281"/>
    </row>
    <row r="821">
      <c r="A821" s="279"/>
      <c r="F821" s="280"/>
      <c r="AV821" s="281"/>
      <c r="AX821" s="281"/>
      <c r="AZ821" s="281"/>
    </row>
    <row r="822">
      <c r="A822" s="279"/>
      <c r="F822" s="280"/>
      <c r="AV822" s="281"/>
      <c r="AX822" s="281"/>
      <c r="AZ822" s="281"/>
    </row>
    <row r="823">
      <c r="A823" s="279"/>
      <c r="F823" s="280"/>
      <c r="AV823" s="281"/>
      <c r="AX823" s="281"/>
      <c r="AZ823" s="281"/>
    </row>
    <row r="824">
      <c r="A824" s="279"/>
      <c r="F824" s="280"/>
      <c r="AV824" s="281"/>
      <c r="AX824" s="281"/>
      <c r="AZ824" s="281"/>
    </row>
    <row r="825">
      <c r="A825" s="279"/>
      <c r="F825" s="280"/>
      <c r="AV825" s="281"/>
      <c r="AX825" s="281"/>
      <c r="AZ825" s="281"/>
    </row>
    <row r="826">
      <c r="A826" s="279"/>
      <c r="F826" s="280"/>
      <c r="AV826" s="281"/>
      <c r="AX826" s="281"/>
      <c r="AZ826" s="281"/>
    </row>
    <row r="827">
      <c r="A827" s="279"/>
      <c r="F827" s="280"/>
      <c r="AV827" s="281"/>
      <c r="AX827" s="281"/>
      <c r="AZ827" s="281"/>
    </row>
    <row r="828">
      <c r="A828" s="279"/>
      <c r="F828" s="280"/>
      <c r="AV828" s="281"/>
      <c r="AX828" s="281"/>
      <c r="AZ828" s="281"/>
    </row>
    <row r="829">
      <c r="A829" s="279"/>
      <c r="F829" s="280"/>
      <c r="AV829" s="281"/>
      <c r="AX829" s="281"/>
      <c r="AZ829" s="281"/>
    </row>
    <row r="830">
      <c r="A830" s="279"/>
      <c r="F830" s="280"/>
      <c r="AV830" s="281"/>
      <c r="AX830" s="281"/>
      <c r="AZ830" s="281"/>
    </row>
    <row r="831">
      <c r="A831" s="279"/>
      <c r="F831" s="280"/>
      <c r="AV831" s="281"/>
      <c r="AX831" s="281"/>
      <c r="AZ831" s="281"/>
    </row>
    <row r="832">
      <c r="A832" s="279"/>
      <c r="F832" s="280"/>
      <c r="AV832" s="281"/>
      <c r="AX832" s="281"/>
      <c r="AZ832" s="281"/>
    </row>
    <row r="833">
      <c r="A833" s="279"/>
      <c r="F833" s="280"/>
      <c r="AV833" s="281"/>
      <c r="AX833" s="281"/>
      <c r="AZ833" s="281"/>
    </row>
    <row r="834">
      <c r="A834" s="279"/>
      <c r="F834" s="280"/>
      <c r="AV834" s="281"/>
      <c r="AX834" s="281"/>
      <c r="AZ834" s="281"/>
    </row>
    <row r="835">
      <c r="A835" s="279"/>
      <c r="F835" s="280"/>
      <c r="AV835" s="281"/>
      <c r="AX835" s="281"/>
      <c r="AZ835" s="281"/>
    </row>
    <row r="836">
      <c r="A836" s="279"/>
      <c r="F836" s="280"/>
      <c r="AV836" s="281"/>
      <c r="AX836" s="281"/>
      <c r="AZ836" s="281"/>
    </row>
    <row r="837">
      <c r="A837" s="279"/>
      <c r="F837" s="280"/>
      <c r="AV837" s="281"/>
      <c r="AX837" s="281"/>
      <c r="AZ837" s="281"/>
    </row>
    <row r="838">
      <c r="A838" s="279"/>
      <c r="F838" s="280"/>
      <c r="AV838" s="281"/>
      <c r="AX838" s="281"/>
      <c r="AZ838" s="281"/>
    </row>
    <row r="839">
      <c r="A839" s="279"/>
      <c r="F839" s="280"/>
      <c r="AV839" s="281"/>
      <c r="AX839" s="281"/>
      <c r="AZ839" s="281"/>
    </row>
    <row r="840">
      <c r="A840" s="279"/>
      <c r="F840" s="280"/>
      <c r="AV840" s="281"/>
      <c r="AX840" s="281"/>
      <c r="AZ840" s="281"/>
    </row>
    <row r="841">
      <c r="A841" s="279"/>
      <c r="F841" s="280"/>
      <c r="AV841" s="281"/>
      <c r="AX841" s="281"/>
      <c r="AZ841" s="281"/>
    </row>
    <row r="842">
      <c r="A842" s="279"/>
      <c r="F842" s="280"/>
      <c r="AV842" s="281"/>
      <c r="AX842" s="281"/>
      <c r="AZ842" s="281"/>
    </row>
    <row r="843">
      <c r="A843" s="279"/>
      <c r="F843" s="280"/>
      <c r="AV843" s="281"/>
      <c r="AX843" s="281"/>
      <c r="AZ843" s="281"/>
    </row>
    <row r="844">
      <c r="A844" s="279"/>
      <c r="F844" s="280"/>
      <c r="AV844" s="281"/>
      <c r="AX844" s="281"/>
      <c r="AZ844" s="281"/>
    </row>
    <row r="845">
      <c r="A845" s="279"/>
      <c r="F845" s="280"/>
      <c r="AV845" s="281"/>
      <c r="AX845" s="281"/>
      <c r="AZ845" s="281"/>
    </row>
    <row r="846">
      <c r="A846" s="279"/>
      <c r="F846" s="280"/>
      <c r="AV846" s="281"/>
      <c r="AX846" s="281"/>
      <c r="AZ846" s="281"/>
    </row>
    <row r="847">
      <c r="A847" s="279"/>
      <c r="F847" s="280"/>
      <c r="AV847" s="281"/>
      <c r="AX847" s="281"/>
      <c r="AZ847" s="281"/>
    </row>
    <row r="848">
      <c r="A848" s="279"/>
      <c r="F848" s="280"/>
      <c r="AV848" s="281"/>
      <c r="AX848" s="281"/>
      <c r="AZ848" s="281"/>
    </row>
    <row r="849">
      <c r="A849" s="279"/>
      <c r="F849" s="280"/>
      <c r="AV849" s="281"/>
      <c r="AX849" s="281"/>
      <c r="AZ849" s="281"/>
    </row>
    <row r="850">
      <c r="A850" s="279"/>
      <c r="F850" s="280"/>
      <c r="AV850" s="281"/>
      <c r="AX850" s="281"/>
      <c r="AZ850" s="281"/>
    </row>
    <row r="851">
      <c r="A851" s="279"/>
      <c r="F851" s="280"/>
      <c r="AV851" s="281"/>
      <c r="AX851" s="281"/>
      <c r="AZ851" s="281"/>
    </row>
    <row r="852">
      <c r="A852" s="279"/>
      <c r="F852" s="280"/>
      <c r="AV852" s="281"/>
      <c r="AX852" s="281"/>
      <c r="AZ852" s="281"/>
    </row>
    <row r="853">
      <c r="A853" s="279"/>
      <c r="F853" s="280"/>
      <c r="AV853" s="281"/>
      <c r="AX853" s="281"/>
      <c r="AZ853" s="281"/>
    </row>
    <row r="854">
      <c r="A854" s="279"/>
      <c r="F854" s="280"/>
      <c r="AV854" s="281"/>
      <c r="AX854" s="281"/>
      <c r="AZ854" s="281"/>
    </row>
    <row r="855">
      <c r="A855" s="279"/>
      <c r="F855" s="280"/>
      <c r="AV855" s="281"/>
      <c r="AX855" s="281"/>
      <c r="AZ855" s="281"/>
    </row>
    <row r="856">
      <c r="A856" s="279"/>
      <c r="F856" s="280"/>
      <c r="AV856" s="281"/>
      <c r="AX856" s="281"/>
      <c r="AZ856" s="281"/>
    </row>
    <row r="857">
      <c r="A857" s="279"/>
      <c r="F857" s="280"/>
      <c r="AV857" s="281"/>
      <c r="AX857" s="281"/>
      <c r="AZ857" s="281"/>
    </row>
    <row r="858">
      <c r="A858" s="279"/>
      <c r="F858" s="280"/>
      <c r="AV858" s="281"/>
      <c r="AX858" s="281"/>
      <c r="AZ858" s="281"/>
    </row>
    <row r="859">
      <c r="A859" s="279"/>
      <c r="F859" s="280"/>
      <c r="AV859" s="281"/>
      <c r="AX859" s="281"/>
      <c r="AZ859" s="281"/>
    </row>
    <row r="860">
      <c r="A860" s="279"/>
      <c r="F860" s="280"/>
      <c r="AV860" s="281"/>
      <c r="AX860" s="281"/>
      <c r="AZ860" s="281"/>
    </row>
    <row r="861">
      <c r="A861" s="279"/>
      <c r="F861" s="280"/>
      <c r="AV861" s="281"/>
      <c r="AX861" s="281"/>
      <c r="AZ861" s="281"/>
    </row>
    <row r="862">
      <c r="A862" s="279"/>
      <c r="F862" s="280"/>
      <c r="AV862" s="281"/>
      <c r="AX862" s="281"/>
      <c r="AZ862" s="281"/>
    </row>
    <row r="863">
      <c r="A863" s="279"/>
      <c r="F863" s="280"/>
      <c r="AV863" s="281"/>
      <c r="AX863" s="281"/>
      <c r="AZ863" s="281"/>
    </row>
    <row r="864">
      <c r="A864" s="279"/>
      <c r="F864" s="280"/>
      <c r="AV864" s="281"/>
      <c r="AX864" s="281"/>
      <c r="AZ864" s="281"/>
    </row>
    <row r="865">
      <c r="A865" s="279"/>
      <c r="F865" s="280"/>
      <c r="AV865" s="281"/>
      <c r="AX865" s="281"/>
      <c r="AZ865" s="281"/>
    </row>
    <row r="866">
      <c r="A866" s="279"/>
      <c r="F866" s="280"/>
      <c r="AV866" s="281"/>
      <c r="AX866" s="281"/>
      <c r="AZ866" s="281"/>
    </row>
    <row r="867">
      <c r="A867" s="279"/>
      <c r="F867" s="280"/>
      <c r="AV867" s="281"/>
      <c r="AX867" s="281"/>
      <c r="AZ867" s="281"/>
    </row>
    <row r="868">
      <c r="A868" s="279"/>
      <c r="F868" s="280"/>
      <c r="AV868" s="281"/>
      <c r="AX868" s="281"/>
      <c r="AZ868" s="281"/>
    </row>
    <row r="869">
      <c r="A869" s="279"/>
      <c r="F869" s="280"/>
      <c r="AV869" s="281"/>
      <c r="AX869" s="281"/>
      <c r="AZ869" s="281"/>
    </row>
    <row r="870">
      <c r="A870" s="279"/>
      <c r="F870" s="280"/>
      <c r="AV870" s="281"/>
      <c r="AX870" s="281"/>
      <c r="AZ870" s="281"/>
    </row>
    <row r="871">
      <c r="A871" s="279"/>
      <c r="F871" s="280"/>
      <c r="AV871" s="281"/>
      <c r="AX871" s="281"/>
      <c r="AZ871" s="281"/>
    </row>
    <row r="872">
      <c r="A872" s="279"/>
      <c r="F872" s="280"/>
      <c r="AV872" s="281"/>
      <c r="AX872" s="281"/>
      <c r="AZ872" s="281"/>
    </row>
    <row r="873">
      <c r="A873" s="279"/>
      <c r="F873" s="280"/>
      <c r="AV873" s="281"/>
      <c r="AX873" s="281"/>
      <c r="AZ873" s="281"/>
    </row>
    <row r="874">
      <c r="A874" s="279"/>
      <c r="F874" s="280"/>
      <c r="AV874" s="281"/>
      <c r="AX874" s="281"/>
      <c r="AZ874" s="281"/>
    </row>
    <row r="875">
      <c r="A875" s="279"/>
      <c r="F875" s="280"/>
      <c r="AV875" s="281"/>
      <c r="AX875" s="281"/>
      <c r="AZ875" s="281"/>
    </row>
    <row r="876">
      <c r="A876" s="279"/>
      <c r="F876" s="280"/>
      <c r="AV876" s="281"/>
      <c r="AX876" s="281"/>
      <c r="AZ876" s="281"/>
    </row>
    <row r="877">
      <c r="A877" s="279"/>
      <c r="F877" s="280"/>
      <c r="AV877" s="281"/>
      <c r="AX877" s="281"/>
      <c r="AZ877" s="281"/>
    </row>
    <row r="878">
      <c r="A878" s="279"/>
      <c r="F878" s="280"/>
      <c r="AV878" s="281"/>
      <c r="AX878" s="281"/>
      <c r="AZ878" s="281"/>
    </row>
    <row r="879">
      <c r="A879" s="279"/>
      <c r="F879" s="280"/>
      <c r="AV879" s="281"/>
      <c r="AX879" s="281"/>
      <c r="AZ879" s="281"/>
    </row>
    <row r="880">
      <c r="A880" s="279"/>
      <c r="F880" s="280"/>
      <c r="AV880" s="281"/>
      <c r="AX880" s="281"/>
      <c r="AZ880" s="281"/>
    </row>
    <row r="881">
      <c r="A881" s="279"/>
      <c r="F881" s="280"/>
      <c r="AV881" s="281"/>
      <c r="AX881" s="281"/>
      <c r="AZ881" s="281"/>
    </row>
    <row r="882">
      <c r="A882" s="279"/>
      <c r="F882" s="280"/>
      <c r="AV882" s="281"/>
      <c r="AX882" s="281"/>
      <c r="AZ882" s="281"/>
    </row>
    <row r="883">
      <c r="A883" s="279"/>
      <c r="F883" s="280"/>
      <c r="AV883" s="281"/>
      <c r="AX883" s="281"/>
      <c r="AZ883" s="281"/>
    </row>
    <row r="884">
      <c r="A884" s="279"/>
      <c r="F884" s="280"/>
      <c r="AV884" s="281"/>
      <c r="AX884" s="281"/>
      <c r="AZ884" s="281"/>
    </row>
    <row r="885">
      <c r="A885" s="279"/>
      <c r="F885" s="280"/>
      <c r="AV885" s="281"/>
      <c r="AX885" s="281"/>
      <c r="AZ885" s="281"/>
    </row>
    <row r="886">
      <c r="A886" s="279"/>
      <c r="F886" s="280"/>
      <c r="AV886" s="281"/>
      <c r="AX886" s="281"/>
      <c r="AZ886" s="281"/>
    </row>
    <row r="887">
      <c r="A887" s="279"/>
      <c r="F887" s="280"/>
      <c r="AV887" s="281"/>
      <c r="AX887" s="281"/>
      <c r="AZ887" s="281"/>
    </row>
    <row r="888">
      <c r="A888" s="279"/>
      <c r="F888" s="280"/>
      <c r="AV888" s="281"/>
      <c r="AX888" s="281"/>
      <c r="AZ888" s="281"/>
    </row>
    <row r="889">
      <c r="A889" s="279"/>
      <c r="F889" s="280"/>
      <c r="AV889" s="281"/>
      <c r="AX889" s="281"/>
      <c r="AZ889" s="281"/>
    </row>
    <row r="890">
      <c r="A890" s="279"/>
      <c r="F890" s="280"/>
      <c r="AV890" s="281"/>
      <c r="AX890" s="281"/>
      <c r="AZ890" s="281"/>
    </row>
    <row r="891">
      <c r="A891" s="279"/>
      <c r="F891" s="280"/>
      <c r="AV891" s="281"/>
      <c r="AX891" s="281"/>
      <c r="AZ891" s="281"/>
    </row>
    <row r="892">
      <c r="A892" s="279"/>
      <c r="F892" s="280"/>
      <c r="AV892" s="281"/>
      <c r="AX892" s="281"/>
      <c r="AZ892" s="281"/>
    </row>
    <row r="893">
      <c r="A893" s="279"/>
      <c r="F893" s="280"/>
      <c r="AV893" s="281"/>
      <c r="AX893" s="281"/>
      <c r="AZ893" s="281"/>
    </row>
    <row r="894">
      <c r="A894" s="279"/>
      <c r="F894" s="280"/>
      <c r="AV894" s="281"/>
      <c r="AX894" s="281"/>
      <c r="AZ894" s="281"/>
    </row>
    <row r="895">
      <c r="A895" s="279"/>
      <c r="F895" s="280"/>
      <c r="AV895" s="281"/>
      <c r="AX895" s="281"/>
      <c r="AZ895" s="281"/>
    </row>
    <row r="896">
      <c r="A896" s="279"/>
      <c r="F896" s="280"/>
      <c r="AV896" s="281"/>
      <c r="AX896" s="281"/>
      <c r="AZ896" s="281"/>
    </row>
    <row r="897">
      <c r="A897" s="279"/>
      <c r="F897" s="280"/>
      <c r="AV897" s="281"/>
      <c r="AX897" s="281"/>
      <c r="AZ897" s="281"/>
    </row>
    <row r="898">
      <c r="A898" s="279"/>
      <c r="F898" s="280"/>
      <c r="AV898" s="281"/>
      <c r="AX898" s="281"/>
      <c r="AZ898" s="281"/>
    </row>
    <row r="899">
      <c r="A899" s="279"/>
      <c r="F899" s="280"/>
      <c r="AV899" s="281"/>
      <c r="AX899" s="281"/>
      <c r="AZ899" s="281"/>
    </row>
    <row r="900">
      <c r="A900" s="279"/>
      <c r="F900" s="280"/>
      <c r="AV900" s="281"/>
      <c r="AX900" s="281"/>
      <c r="AZ900" s="281"/>
    </row>
    <row r="901">
      <c r="A901" s="279"/>
      <c r="F901" s="280"/>
      <c r="AV901" s="281"/>
      <c r="AX901" s="281"/>
      <c r="AZ901" s="281"/>
    </row>
    <row r="902">
      <c r="A902" s="279"/>
      <c r="F902" s="280"/>
      <c r="AV902" s="281"/>
      <c r="AX902" s="281"/>
      <c r="AZ902" s="281"/>
    </row>
    <row r="903">
      <c r="A903" s="279"/>
      <c r="F903" s="280"/>
      <c r="AV903" s="281"/>
      <c r="AX903" s="281"/>
      <c r="AZ903" s="281"/>
    </row>
    <row r="904">
      <c r="A904" s="279"/>
      <c r="F904" s="280"/>
      <c r="AV904" s="281"/>
      <c r="AX904" s="281"/>
      <c r="AZ904" s="281"/>
    </row>
    <row r="905">
      <c r="A905" s="279"/>
      <c r="F905" s="280"/>
      <c r="AV905" s="281"/>
      <c r="AX905" s="281"/>
      <c r="AZ905" s="281"/>
    </row>
    <row r="906">
      <c r="A906" s="279"/>
      <c r="F906" s="280"/>
      <c r="AV906" s="281"/>
      <c r="AX906" s="281"/>
      <c r="AZ906" s="281"/>
    </row>
    <row r="907">
      <c r="A907" s="279"/>
      <c r="F907" s="280"/>
      <c r="AV907" s="281"/>
      <c r="AX907" s="281"/>
      <c r="AZ907" s="281"/>
    </row>
    <row r="908">
      <c r="A908" s="279"/>
      <c r="F908" s="280"/>
      <c r="AV908" s="281"/>
      <c r="AX908" s="281"/>
      <c r="AZ908" s="281"/>
    </row>
    <row r="909">
      <c r="A909" s="279"/>
      <c r="F909" s="280"/>
      <c r="AV909" s="281"/>
      <c r="AX909" s="281"/>
      <c r="AZ909" s="281"/>
    </row>
    <row r="910">
      <c r="A910" s="279"/>
      <c r="F910" s="280"/>
      <c r="AV910" s="281"/>
      <c r="AX910" s="281"/>
      <c r="AZ910" s="281"/>
    </row>
    <row r="911">
      <c r="A911" s="279"/>
      <c r="F911" s="280"/>
      <c r="AV911" s="281"/>
      <c r="AX911" s="281"/>
      <c r="AZ911" s="281"/>
    </row>
    <row r="912">
      <c r="A912" s="279"/>
      <c r="F912" s="280"/>
      <c r="AV912" s="281"/>
      <c r="AX912" s="281"/>
      <c r="AZ912" s="281"/>
    </row>
    <row r="913">
      <c r="A913" s="279"/>
      <c r="F913" s="280"/>
      <c r="AV913" s="281"/>
      <c r="AX913" s="281"/>
      <c r="AZ913" s="281"/>
    </row>
    <row r="914">
      <c r="A914" s="279"/>
      <c r="F914" s="280"/>
      <c r="AV914" s="281"/>
      <c r="AX914" s="281"/>
      <c r="AZ914" s="281"/>
    </row>
    <row r="915">
      <c r="A915" s="279"/>
      <c r="F915" s="280"/>
      <c r="AV915" s="281"/>
      <c r="AX915" s="281"/>
      <c r="AZ915" s="281"/>
    </row>
    <row r="916">
      <c r="A916" s="279"/>
      <c r="F916" s="280"/>
      <c r="AV916" s="281"/>
      <c r="AX916" s="281"/>
      <c r="AZ916" s="281"/>
    </row>
    <row r="917">
      <c r="A917" s="279"/>
      <c r="F917" s="280"/>
      <c r="AV917" s="281"/>
      <c r="AX917" s="281"/>
      <c r="AZ917" s="281"/>
    </row>
    <row r="918">
      <c r="A918" s="279"/>
      <c r="F918" s="280"/>
      <c r="AV918" s="281"/>
      <c r="AX918" s="281"/>
      <c r="AZ918" s="281"/>
    </row>
    <row r="919">
      <c r="A919" s="279"/>
      <c r="F919" s="280"/>
      <c r="AV919" s="281"/>
      <c r="AX919" s="281"/>
      <c r="AZ919" s="281"/>
    </row>
    <row r="920">
      <c r="A920" s="279"/>
      <c r="F920" s="280"/>
      <c r="AV920" s="281"/>
      <c r="AX920" s="281"/>
      <c r="AZ920" s="281"/>
    </row>
    <row r="921">
      <c r="A921" s="279"/>
      <c r="F921" s="280"/>
      <c r="AV921" s="281"/>
      <c r="AX921" s="281"/>
      <c r="AZ921" s="281"/>
    </row>
    <row r="922">
      <c r="A922" s="279"/>
      <c r="F922" s="280"/>
      <c r="AV922" s="281"/>
      <c r="AX922" s="281"/>
      <c r="AZ922" s="281"/>
    </row>
    <row r="923">
      <c r="A923" s="279"/>
      <c r="F923" s="280"/>
      <c r="AV923" s="281"/>
      <c r="AX923" s="281"/>
      <c r="AZ923" s="281"/>
    </row>
    <row r="924">
      <c r="A924" s="279"/>
      <c r="F924" s="280"/>
      <c r="AV924" s="281"/>
      <c r="AX924" s="281"/>
      <c r="AZ924" s="281"/>
    </row>
    <row r="925">
      <c r="A925" s="279"/>
      <c r="F925" s="280"/>
      <c r="AV925" s="281"/>
      <c r="AX925" s="281"/>
      <c r="AZ925" s="281"/>
    </row>
    <row r="926">
      <c r="A926" s="279"/>
      <c r="F926" s="280"/>
      <c r="AV926" s="281"/>
      <c r="AX926" s="281"/>
      <c r="AZ926" s="281"/>
    </row>
    <row r="927">
      <c r="A927" s="279"/>
      <c r="F927" s="280"/>
      <c r="AV927" s="281"/>
      <c r="AX927" s="281"/>
      <c r="AZ927" s="281"/>
    </row>
    <row r="928">
      <c r="A928" s="279"/>
      <c r="F928" s="280"/>
      <c r="AV928" s="281"/>
      <c r="AX928" s="281"/>
      <c r="AZ928" s="281"/>
    </row>
    <row r="929">
      <c r="A929" s="279"/>
      <c r="F929" s="280"/>
      <c r="AV929" s="281"/>
      <c r="AX929" s="281"/>
      <c r="AZ929" s="281"/>
    </row>
    <row r="930">
      <c r="A930" s="279"/>
      <c r="F930" s="280"/>
      <c r="AV930" s="281"/>
      <c r="AX930" s="281"/>
      <c r="AZ930" s="281"/>
    </row>
    <row r="931">
      <c r="A931" s="279"/>
      <c r="F931" s="280"/>
      <c r="AV931" s="281"/>
      <c r="AX931" s="281"/>
      <c r="AZ931" s="281"/>
    </row>
    <row r="932">
      <c r="A932" s="279"/>
      <c r="F932" s="280"/>
      <c r="AV932" s="281"/>
      <c r="AX932" s="281"/>
      <c r="AZ932" s="281"/>
    </row>
    <row r="933">
      <c r="A933" s="279"/>
      <c r="F933" s="280"/>
      <c r="AV933" s="281"/>
      <c r="AX933" s="281"/>
      <c r="AZ933" s="281"/>
    </row>
    <row r="934">
      <c r="A934" s="279"/>
      <c r="F934" s="280"/>
      <c r="AV934" s="281"/>
      <c r="AX934" s="281"/>
      <c r="AZ934" s="281"/>
    </row>
    <row r="935">
      <c r="A935" s="279"/>
      <c r="F935" s="280"/>
      <c r="AV935" s="281"/>
      <c r="AX935" s="281"/>
      <c r="AZ935" s="281"/>
    </row>
    <row r="936">
      <c r="A936" s="279"/>
      <c r="F936" s="280"/>
      <c r="AV936" s="281"/>
      <c r="AX936" s="281"/>
      <c r="AZ936" s="281"/>
    </row>
    <row r="937">
      <c r="A937" s="279"/>
      <c r="F937" s="280"/>
      <c r="AV937" s="281"/>
      <c r="AX937" s="281"/>
      <c r="AZ937" s="281"/>
    </row>
    <row r="938">
      <c r="A938" s="279"/>
      <c r="F938" s="280"/>
      <c r="AV938" s="281"/>
      <c r="AX938" s="281"/>
      <c r="AZ938" s="281"/>
    </row>
    <row r="939">
      <c r="A939" s="279"/>
      <c r="F939" s="280"/>
      <c r="AV939" s="281"/>
      <c r="AX939" s="281"/>
      <c r="AZ939" s="281"/>
    </row>
    <row r="940">
      <c r="A940" s="279"/>
      <c r="F940" s="280"/>
      <c r="AV940" s="281"/>
      <c r="AX940" s="281"/>
      <c r="AZ940" s="281"/>
    </row>
    <row r="941">
      <c r="A941" s="279"/>
      <c r="F941" s="280"/>
      <c r="AV941" s="281"/>
      <c r="AX941" s="281"/>
      <c r="AZ941" s="281"/>
    </row>
    <row r="942">
      <c r="A942" s="279"/>
      <c r="F942" s="280"/>
      <c r="AV942" s="281"/>
      <c r="AX942" s="281"/>
      <c r="AZ942" s="281"/>
    </row>
    <row r="943">
      <c r="A943" s="279"/>
      <c r="F943" s="280"/>
      <c r="AV943" s="281"/>
      <c r="AX943" s="281"/>
      <c r="AZ943" s="281"/>
    </row>
    <row r="944">
      <c r="A944" s="279"/>
      <c r="F944" s="280"/>
      <c r="AV944" s="281"/>
      <c r="AX944" s="281"/>
      <c r="AZ944" s="281"/>
    </row>
    <row r="945">
      <c r="A945" s="279"/>
      <c r="F945" s="280"/>
      <c r="AV945" s="281"/>
      <c r="AX945" s="281"/>
      <c r="AZ945" s="281"/>
    </row>
    <row r="946">
      <c r="A946" s="279"/>
      <c r="F946" s="280"/>
      <c r="AV946" s="281"/>
      <c r="AX946" s="281"/>
      <c r="AZ946" s="281"/>
    </row>
    <row r="947">
      <c r="A947" s="279"/>
      <c r="F947" s="280"/>
      <c r="AV947" s="281"/>
      <c r="AX947" s="281"/>
      <c r="AZ947" s="281"/>
    </row>
    <row r="948">
      <c r="A948" s="279"/>
      <c r="F948" s="280"/>
      <c r="AV948" s="281"/>
      <c r="AX948" s="281"/>
      <c r="AZ948" s="281"/>
    </row>
    <row r="949">
      <c r="A949" s="279"/>
      <c r="F949" s="280"/>
      <c r="AV949" s="281"/>
      <c r="AX949" s="281"/>
      <c r="AZ949" s="281"/>
    </row>
    <row r="950">
      <c r="A950" s="279"/>
      <c r="F950" s="280"/>
      <c r="AV950" s="281"/>
      <c r="AX950" s="281"/>
      <c r="AZ950" s="281"/>
    </row>
    <row r="951">
      <c r="A951" s="279"/>
      <c r="F951" s="280"/>
      <c r="AV951" s="281"/>
      <c r="AX951" s="281"/>
      <c r="AZ951" s="281"/>
    </row>
    <row r="952">
      <c r="A952" s="279"/>
      <c r="F952" s="280"/>
      <c r="AV952" s="281"/>
      <c r="AX952" s="281"/>
      <c r="AZ952" s="281"/>
    </row>
    <row r="953">
      <c r="A953" s="279"/>
      <c r="F953" s="280"/>
      <c r="AV953" s="281"/>
      <c r="AX953" s="281"/>
      <c r="AZ953" s="281"/>
    </row>
    <row r="954">
      <c r="A954" s="279"/>
      <c r="F954" s="280"/>
      <c r="AV954" s="281"/>
      <c r="AX954" s="281"/>
      <c r="AZ954" s="281"/>
    </row>
    <row r="955">
      <c r="A955" s="279"/>
      <c r="F955" s="280"/>
      <c r="AV955" s="281"/>
      <c r="AX955" s="281"/>
      <c r="AZ955" s="281"/>
    </row>
    <row r="956">
      <c r="A956" s="279"/>
      <c r="F956" s="280"/>
      <c r="AV956" s="281"/>
      <c r="AX956" s="281"/>
      <c r="AZ956" s="281"/>
    </row>
    <row r="957">
      <c r="A957" s="279"/>
      <c r="F957" s="280"/>
      <c r="AV957" s="281"/>
      <c r="AX957" s="281"/>
      <c r="AZ957" s="281"/>
    </row>
    <row r="958">
      <c r="A958" s="279"/>
      <c r="F958" s="280"/>
      <c r="AV958" s="281"/>
      <c r="AX958" s="281"/>
      <c r="AZ958" s="281"/>
    </row>
    <row r="959">
      <c r="A959" s="279"/>
      <c r="F959" s="280"/>
      <c r="AV959" s="281"/>
      <c r="AX959" s="281"/>
      <c r="AZ959" s="281"/>
    </row>
    <row r="960">
      <c r="A960" s="279"/>
      <c r="F960" s="280"/>
      <c r="AV960" s="281"/>
      <c r="AX960" s="281"/>
      <c r="AZ960" s="281"/>
    </row>
    <row r="961">
      <c r="A961" s="279"/>
      <c r="F961" s="280"/>
      <c r="AV961" s="281"/>
      <c r="AX961" s="281"/>
      <c r="AZ961" s="281"/>
    </row>
    <row r="962">
      <c r="A962" s="279"/>
      <c r="F962" s="280"/>
      <c r="AV962" s="281"/>
      <c r="AX962" s="281"/>
      <c r="AZ962" s="281"/>
    </row>
    <row r="963">
      <c r="A963" s="279"/>
      <c r="F963" s="280"/>
      <c r="AV963" s="281"/>
      <c r="AX963" s="281"/>
      <c r="AZ963" s="281"/>
    </row>
    <row r="964">
      <c r="A964" s="279"/>
      <c r="F964" s="280"/>
      <c r="AV964" s="281"/>
      <c r="AX964" s="281"/>
      <c r="AZ964" s="281"/>
    </row>
    <row r="965">
      <c r="A965" s="279"/>
      <c r="F965" s="280"/>
      <c r="AV965" s="281"/>
      <c r="AX965" s="281"/>
      <c r="AZ965" s="281"/>
    </row>
    <row r="966">
      <c r="A966" s="279"/>
      <c r="F966" s="280"/>
      <c r="AV966" s="281"/>
      <c r="AX966" s="281"/>
      <c r="AZ966" s="281"/>
    </row>
    <row r="967">
      <c r="A967" s="279"/>
      <c r="F967" s="280"/>
      <c r="AV967" s="281"/>
      <c r="AX967" s="281"/>
      <c r="AZ967" s="281"/>
    </row>
    <row r="968">
      <c r="A968" s="279"/>
      <c r="F968" s="280"/>
      <c r="AV968" s="281"/>
      <c r="AX968" s="281"/>
      <c r="AZ968" s="281"/>
    </row>
    <row r="969">
      <c r="A969" s="279"/>
      <c r="F969" s="280"/>
      <c r="AV969" s="281"/>
      <c r="AX969" s="281"/>
      <c r="AZ969" s="281"/>
    </row>
    <row r="970">
      <c r="A970" s="279"/>
      <c r="F970" s="280"/>
      <c r="AV970" s="281"/>
      <c r="AX970" s="281"/>
      <c r="AZ970" s="281"/>
    </row>
    <row r="971">
      <c r="A971" s="279"/>
      <c r="F971" s="280"/>
      <c r="AV971" s="281"/>
      <c r="AX971" s="281"/>
      <c r="AZ971" s="281"/>
    </row>
    <row r="972">
      <c r="A972" s="279"/>
      <c r="F972" s="280"/>
      <c r="AV972" s="281"/>
      <c r="AX972" s="281"/>
      <c r="AZ972" s="281"/>
    </row>
    <row r="973">
      <c r="A973" s="279"/>
      <c r="F973" s="280"/>
      <c r="AV973" s="281"/>
      <c r="AX973" s="281"/>
      <c r="AZ973" s="281"/>
    </row>
    <row r="974">
      <c r="A974" s="279"/>
      <c r="F974" s="280"/>
      <c r="AV974" s="281"/>
      <c r="AX974" s="281"/>
      <c r="AZ974" s="281"/>
    </row>
    <row r="975">
      <c r="A975" s="279"/>
      <c r="F975" s="280"/>
      <c r="AV975" s="281"/>
      <c r="AX975" s="281"/>
      <c r="AZ975" s="281"/>
    </row>
    <row r="976">
      <c r="A976" s="279"/>
      <c r="F976" s="280"/>
      <c r="AV976" s="281"/>
      <c r="AX976" s="281"/>
      <c r="AZ976" s="281"/>
    </row>
    <row r="977">
      <c r="A977" s="279"/>
      <c r="F977" s="280"/>
      <c r="AV977" s="281"/>
      <c r="AX977" s="281"/>
      <c r="AZ977" s="281"/>
    </row>
    <row r="978">
      <c r="A978" s="279"/>
      <c r="F978" s="280"/>
      <c r="AV978" s="281"/>
      <c r="AX978" s="281"/>
      <c r="AZ978" s="281"/>
    </row>
    <row r="979">
      <c r="A979" s="279"/>
      <c r="F979" s="280"/>
      <c r="AV979" s="281"/>
      <c r="AX979" s="281"/>
      <c r="AZ979" s="281"/>
    </row>
    <row r="980">
      <c r="A980" s="279"/>
      <c r="F980" s="280"/>
      <c r="AV980" s="281"/>
      <c r="AX980" s="281"/>
      <c r="AZ980" s="281"/>
    </row>
    <row r="981">
      <c r="A981" s="279"/>
      <c r="F981" s="280"/>
      <c r="AV981" s="281"/>
      <c r="AX981" s="281"/>
      <c r="AZ981" s="281"/>
    </row>
    <row r="982">
      <c r="A982" s="279"/>
      <c r="F982" s="280"/>
      <c r="AV982" s="281"/>
      <c r="AX982" s="281"/>
      <c r="AZ982" s="281"/>
    </row>
    <row r="983">
      <c r="A983" s="279"/>
      <c r="F983" s="280"/>
      <c r="AV983" s="281"/>
      <c r="AX983" s="281"/>
      <c r="AZ983" s="281"/>
    </row>
    <row r="984">
      <c r="A984" s="279"/>
      <c r="F984" s="280"/>
      <c r="AV984" s="281"/>
      <c r="AX984" s="281"/>
      <c r="AZ984" s="281"/>
    </row>
    <row r="985">
      <c r="A985" s="279"/>
      <c r="F985" s="280"/>
      <c r="AV985" s="281"/>
      <c r="AX985" s="281"/>
      <c r="AZ985" s="281"/>
    </row>
    <row r="986">
      <c r="A986" s="279"/>
      <c r="F986" s="280"/>
      <c r="AV986" s="281"/>
      <c r="AX986" s="281"/>
      <c r="AZ986" s="281"/>
    </row>
    <row r="987">
      <c r="A987" s="279"/>
      <c r="F987" s="280"/>
      <c r="AV987" s="281"/>
      <c r="AX987" s="281"/>
      <c r="AZ987" s="281"/>
    </row>
    <row r="988">
      <c r="A988" s="279"/>
      <c r="F988" s="280"/>
      <c r="AV988" s="281"/>
      <c r="AX988" s="281"/>
      <c r="AZ988" s="281"/>
    </row>
    <row r="989">
      <c r="A989" s="279"/>
      <c r="F989" s="280"/>
      <c r="AV989" s="281"/>
      <c r="AX989" s="281"/>
      <c r="AZ989" s="281"/>
    </row>
    <row r="990">
      <c r="A990" s="279"/>
      <c r="F990" s="280"/>
      <c r="AV990" s="281"/>
      <c r="AX990" s="281"/>
      <c r="AZ990" s="281"/>
    </row>
    <row r="991">
      <c r="A991" s="279"/>
      <c r="F991" s="280"/>
      <c r="AV991" s="281"/>
      <c r="AX991" s="281"/>
      <c r="AZ991" s="281"/>
    </row>
    <row r="992">
      <c r="A992" s="279"/>
      <c r="F992" s="280"/>
      <c r="AV992" s="281"/>
      <c r="AX992" s="281"/>
      <c r="AZ992" s="281"/>
    </row>
    <row r="993">
      <c r="A993" s="279"/>
      <c r="F993" s="280"/>
      <c r="AV993" s="281"/>
      <c r="AX993" s="281"/>
      <c r="AZ993" s="281"/>
    </row>
    <row r="994">
      <c r="A994" s="279"/>
      <c r="F994" s="280"/>
      <c r="AV994" s="281"/>
      <c r="AX994" s="281"/>
      <c r="AZ994" s="281"/>
    </row>
    <row r="995">
      <c r="A995" s="279"/>
      <c r="F995" s="280"/>
      <c r="AV995" s="281"/>
      <c r="AX995" s="281"/>
      <c r="AZ995" s="281"/>
    </row>
    <row r="996">
      <c r="A996" s="279"/>
      <c r="F996" s="280"/>
      <c r="AV996" s="281"/>
      <c r="AX996" s="281"/>
      <c r="AZ996" s="281"/>
    </row>
    <row r="997">
      <c r="A997" s="279"/>
      <c r="F997" s="280"/>
      <c r="AV997" s="281"/>
      <c r="AX997" s="281"/>
      <c r="AZ997" s="281"/>
    </row>
    <row r="998">
      <c r="A998" s="279"/>
      <c r="F998" s="280"/>
      <c r="AV998" s="281"/>
      <c r="AX998" s="281"/>
      <c r="AZ998" s="281"/>
    </row>
    <row r="999">
      <c r="A999" s="279"/>
      <c r="F999" s="280"/>
      <c r="AV999" s="281"/>
      <c r="AX999" s="281"/>
      <c r="AZ999" s="281"/>
    </row>
    <row r="1000">
      <c r="A1000" s="279"/>
      <c r="F1000" s="280"/>
      <c r="AV1000" s="281"/>
      <c r="AX1000" s="281"/>
      <c r="AZ1000" s="281"/>
    </row>
    <row r="1001">
      <c r="A1001" s="279"/>
      <c r="F1001" s="280"/>
      <c r="AV1001" s="281"/>
      <c r="AX1001" s="281"/>
      <c r="AZ1001" s="281"/>
    </row>
  </sheetData>
  <mergeCells count="6">
    <mergeCell ref="A1:H1"/>
    <mergeCell ref="I1:N1"/>
    <mergeCell ref="O1:Q1"/>
    <mergeCell ref="R1:AF1"/>
    <mergeCell ref="AG1:AS1"/>
    <mergeCell ref="AT1:BA1"/>
  </mergeCells>
  <dataValidations>
    <dataValidation type="list" allowBlank="1" showErrorMessage="1" sqref="F3:F1001">
      <formula1>'{INDEX} Sources'!$B$2:$B$9</formula1>
    </dataValidation>
    <dataValidation type="custom" allowBlank="1" showDropDown="1" sqref="AV3:AV1001 AX3:AX1001 AZ3:AZ1001">
      <formula1>OR(NOT(ISERROR(DATEVALUE(AV3))), AND(ISNUMBER(AV3), LEFT(CELL("format", AV3))="D"))</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24.13"/>
    <col customWidth="1" min="7" max="7" width="33.63"/>
    <col customWidth="1" min="10" max="10" width="14.63"/>
  </cols>
  <sheetData>
    <row r="1">
      <c r="A1" s="282" t="s">
        <v>232</v>
      </c>
      <c r="B1" s="283" t="s">
        <v>517</v>
      </c>
      <c r="C1" s="283" t="s">
        <v>518</v>
      </c>
      <c r="D1" s="282" t="s">
        <v>36</v>
      </c>
      <c r="E1" s="282" t="s">
        <v>37</v>
      </c>
      <c r="F1" s="282" t="s">
        <v>495</v>
      </c>
      <c r="G1" s="284" t="s">
        <v>519</v>
      </c>
      <c r="H1" s="283" t="s">
        <v>520</v>
      </c>
      <c r="I1" s="283" t="s">
        <v>521</v>
      </c>
      <c r="J1" s="283" t="s">
        <v>522</v>
      </c>
      <c r="K1" s="282" t="s">
        <v>523</v>
      </c>
      <c r="L1" s="285"/>
      <c r="M1" s="285"/>
      <c r="N1" s="285"/>
      <c r="O1" s="285"/>
      <c r="P1" s="285"/>
      <c r="Q1" s="285"/>
      <c r="R1" s="285"/>
      <c r="S1" s="285"/>
      <c r="T1" s="285"/>
      <c r="U1" s="285"/>
      <c r="V1" s="285"/>
      <c r="W1" s="285"/>
      <c r="X1" s="285"/>
      <c r="Y1" s="285"/>
      <c r="Z1" s="285"/>
      <c r="AA1" s="285"/>
      <c r="AB1" s="285"/>
      <c r="AC1" s="285"/>
    </row>
    <row r="2">
      <c r="A2" s="286">
        <v>45706.1625</v>
      </c>
      <c r="B2" s="287"/>
      <c r="C2" s="287"/>
      <c r="D2" s="288" t="s">
        <v>524</v>
      </c>
      <c r="E2" s="287"/>
      <c r="F2" s="288" t="s">
        <v>525</v>
      </c>
      <c r="G2" s="289" t="s">
        <v>526</v>
      </c>
      <c r="H2" s="288" t="s">
        <v>490</v>
      </c>
      <c r="I2" s="288" t="s">
        <v>527</v>
      </c>
      <c r="J2" s="287"/>
      <c r="K2" s="287"/>
      <c r="L2" s="290"/>
      <c r="M2" s="290"/>
      <c r="N2" s="290"/>
      <c r="O2" s="290"/>
      <c r="P2" s="290"/>
      <c r="Q2" s="290"/>
      <c r="R2" s="290"/>
      <c r="S2" s="290"/>
      <c r="T2" s="290"/>
      <c r="U2" s="290"/>
      <c r="V2" s="290"/>
      <c r="W2" s="290"/>
      <c r="X2" s="290"/>
      <c r="Y2" s="290"/>
      <c r="Z2" s="290"/>
      <c r="AA2" s="290"/>
      <c r="AB2" s="290"/>
      <c r="AC2" s="290"/>
    </row>
    <row r="3">
      <c r="A3" s="286">
        <v>45760.239583333336</v>
      </c>
      <c r="B3" s="287"/>
      <c r="C3" s="287"/>
      <c r="D3" s="288" t="s">
        <v>528</v>
      </c>
      <c r="E3" s="288" t="s">
        <v>529</v>
      </c>
      <c r="F3" s="288" t="s">
        <v>530</v>
      </c>
      <c r="G3" s="289" t="s">
        <v>531</v>
      </c>
      <c r="H3" s="288" t="s">
        <v>490</v>
      </c>
      <c r="I3" s="287"/>
      <c r="J3" s="287"/>
      <c r="K3" s="287"/>
      <c r="L3" s="290"/>
      <c r="M3" s="290"/>
      <c r="N3" s="290"/>
      <c r="O3" s="290"/>
      <c r="P3" s="290"/>
      <c r="Q3" s="290"/>
      <c r="R3" s="290"/>
      <c r="S3" s="290"/>
      <c r="T3" s="290"/>
      <c r="U3" s="290"/>
      <c r="V3" s="290"/>
      <c r="W3" s="290"/>
      <c r="X3" s="290"/>
      <c r="Y3" s="290"/>
      <c r="Z3" s="290"/>
      <c r="AA3" s="290"/>
      <c r="AB3" s="290"/>
      <c r="AC3" s="290"/>
    </row>
    <row r="4">
      <c r="A4" s="286">
        <v>45759.26875</v>
      </c>
      <c r="B4" s="287"/>
      <c r="C4" s="287"/>
      <c r="D4" s="288" t="s">
        <v>532</v>
      </c>
      <c r="E4" s="288" t="s">
        <v>533</v>
      </c>
      <c r="F4" s="288" t="s">
        <v>534</v>
      </c>
      <c r="G4" s="289" t="s">
        <v>535</v>
      </c>
      <c r="H4" s="288" t="s">
        <v>490</v>
      </c>
      <c r="I4" s="287"/>
      <c r="J4" s="287"/>
      <c r="K4" s="287"/>
    </row>
    <row r="5">
      <c r="A5" s="286">
        <v>45753.808333333334</v>
      </c>
      <c r="B5" s="287"/>
      <c r="C5" s="287"/>
      <c r="D5" s="291" t="s">
        <v>536</v>
      </c>
      <c r="E5" s="288" t="s">
        <v>537</v>
      </c>
      <c r="F5" s="288" t="s">
        <v>538</v>
      </c>
      <c r="G5" s="289" t="s">
        <v>539</v>
      </c>
      <c r="H5" s="288" t="s">
        <v>490</v>
      </c>
      <c r="I5" s="287"/>
      <c r="J5" s="287"/>
      <c r="K5" s="287"/>
    </row>
    <row r="6">
      <c r="A6" s="287"/>
      <c r="B6" s="287"/>
      <c r="C6" s="287"/>
      <c r="D6" s="287"/>
      <c r="E6" s="287"/>
      <c r="F6" s="287"/>
      <c r="G6" s="292"/>
      <c r="H6" s="287"/>
      <c r="I6" s="287"/>
      <c r="J6" s="287"/>
      <c r="K6" s="287"/>
    </row>
    <row r="7">
      <c r="A7" s="287"/>
      <c r="B7" s="287"/>
      <c r="C7" s="287"/>
      <c r="D7" s="287"/>
      <c r="E7" s="287"/>
      <c r="F7" s="287"/>
      <c r="G7" s="292"/>
      <c r="H7" s="287"/>
      <c r="I7" s="287"/>
      <c r="J7" s="287"/>
      <c r="K7" s="287"/>
    </row>
    <row r="8">
      <c r="A8" s="287"/>
      <c r="B8" s="287"/>
      <c r="C8" s="287"/>
      <c r="D8" s="287"/>
      <c r="E8" s="287"/>
      <c r="F8" s="287"/>
      <c r="G8" s="292"/>
      <c r="H8" s="287"/>
      <c r="I8" s="287"/>
      <c r="J8" s="287"/>
      <c r="K8" s="287"/>
    </row>
    <row r="9">
      <c r="A9" s="287"/>
      <c r="B9" s="287"/>
      <c r="C9" s="287"/>
      <c r="D9" s="287"/>
      <c r="E9" s="287"/>
      <c r="F9" s="287"/>
      <c r="G9" s="292"/>
      <c r="H9" s="287"/>
      <c r="I9" s="287"/>
      <c r="J9" s="287"/>
      <c r="K9" s="287"/>
    </row>
    <row r="10">
      <c r="A10" s="287"/>
      <c r="B10" s="287"/>
      <c r="C10" s="287"/>
      <c r="D10" s="287"/>
      <c r="E10" s="287"/>
      <c r="F10" s="287"/>
      <c r="G10" s="292"/>
      <c r="H10" s="287"/>
      <c r="I10" s="287"/>
      <c r="J10" s="287"/>
      <c r="K10" s="287"/>
    </row>
    <row r="11">
      <c r="A11" s="287"/>
      <c r="B11" s="287"/>
      <c r="C11" s="287"/>
      <c r="D11" s="287"/>
      <c r="E11" s="287"/>
      <c r="F11" s="287"/>
      <c r="G11" s="292"/>
      <c r="H11" s="287"/>
      <c r="I11" s="287"/>
      <c r="J11" s="287"/>
      <c r="K11" s="287"/>
    </row>
    <row r="12">
      <c r="A12" s="287"/>
      <c r="B12" s="287"/>
      <c r="C12" s="287"/>
      <c r="D12" s="287"/>
      <c r="E12" s="287"/>
      <c r="F12" s="287"/>
      <c r="G12" s="292"/>
      <c r="H12" s="287"/>
      <c r="I12" s="287"/>
      <c r="J12" s="287"/>
      <c r="K12" s="287"/>
    </row>
    <row r="13">
      <c r="A13" s="287"/>
      <c r="B13" s="287"/>
      <c r="C13" s="287"/>
      <c r="D13" s="287"/>
      <c r="E13" s="287"/>
      <c r="F13" s="287"/>
      <c r="G13" s="292"/>
      <c r="H13" s="287"/>
      <c r="I13" s="287"/>
      <c r="J13" s="287"/>
      <c r="K13" s="287"/>
    </row>
    <row r="14">
      <c r="A14" s="287"/>
      <c r="B14" s="287"/>
      <c r="C14" s="287"/>
      <c r="D14" s="287"/>
      <c r="E14" s="287"/>
      <c r="F14" s="287"/>
      <c r="G14" s="292"/>
      <c r="H14" s="287"/>
      <c r="I14" s="287"/>
      <c r="J14" s="287"/>
      <c r="K14" s="287"/>
    </row>
    <row r="15">
      <c r="A15" s="287"/>
      <c r="B15" s="287"/>
      <c r="C15" s="287"/>
      <c r="D15" s="287"/>
      <c r="E15" s="287"/>
      <c r="F15" s="287"/>
      <c r="G15" s="292"/>
      <c r="H15" s="287"/>
      <c r="I15" s="287"/>
      <c r="J15" s="287"/>
      <c r="K15" s="287"/>
    </row>
    <row r="16">
      <c r="A16" s="287"/>
      <c r="B16" s="287"/>
      <c r="C16" s="287"/>
      <c r="D16" s="287"/>
      <c r="E16" s="287"/>
      <c r="F16" s="287"/>
      <c r="G16" s="292"/>
      <c r="H16" s="287"/>
      <c r="I16" s="287"/>
      <c r="J16" s="287"/>
      <c r="K16" s="287"/>
    </row>
    <row r="17">
      <c r="A17" s="287"/>
      <c r="B17" s="287"/>
      <c r="C17" s="287"/>
      <c r="D17" s="287"/>
      <c r="E17" s="287"/>
      <c r="F17" s="287"/>
      <c r="G17" s="292"/>
      <c r="H17" s="287"/>
      <c r="I17" s="287"/>
      <c r="J17" s="287"/>
      <c r="K17" s="287"/>
    </row>
    <row r="18">
      <c r="A18" s="287"/>
      <c r="B18" s="287"/>
      <c r="C18" s="287"/>
      <c r="D18" s="287"/>
      <c r="E18" s="287"/>
      <c r="F18" s="287"/>
      <c r="G18" s="292"/>
      <c r="H18" s="287"/>
      <c r="I18" s="287"/>
      <c r="J18" s="287"/>
      <c r="K18" s="287"/>
    </row>
    <row r="19">
      <c r="A19" s="287"/>
      <c r="B19" s="287"/>
      <c r="C19" s="287"/>
      <c r="D19" s="287"/>
      <c r="E19" s="287"/>
      <c r="F19" s="287"/>
      <c r="G19" s="292"/>
      <c r="H19" s="287"/>
      <c r="I19" s="287"/>
      <c r="J19" s="287"/>
      <c r="K19" s="287"/>
    </row>
    <row r="20">
      <c r="A20" s="287"/>
      <c r="B20" s="287"/>
      <c r="C20" s="287"/>
      <c r="D20" s="287"/>
      <c r="E20" s="287"/>
      <c r="F20" s="287"/>
      <c r="G20" s="292"/>
      <c r="H20" s="287"/>
      <c r="I20" s="287"/>
      <c r="J20" s="287"/>
      <c r="K20" s="287"/>
    </row>
    <row r="21">
      <c r="A21" s="287"/>
      <c r="B21" s="287"/>
      <c r="C21" s="287"/>
      <c r="D21" s="287"/>
      <c r="E21" s="287"/>
      <c r="F21" s="287"/>
      <c r="G21" s="292"/>
      <c r="H21" s="287"/>
      <c r="I21" s="287"/>
      <c r="J21" s="287"/>
      <c r="K21" s="287"/>
    </row>
    <row r="22">
      <c r="A22" s="287"/>
      <c r="B22" s="287"/>
      <c r="C22" s="287"/>
      <c r="D22" s="287"/>
      <c r="E22" s="287"/>
      <c r="F22" s="287"/>
      <c r="G22" s="292"/>
      <c r="H22" s="287"/>
      <c r="I22" s="287"/>
      <c r="J22" s="287"/>
      <c r="K22" s="287"/>
    </row>
    <row r="23">
      <c r="A23" s="287"/>
      <c r="B23" s="287"/>
      <c r="C23" s="287"/>
      <c r="D23" s="287"/>
      <c r="E23" s="287"/>
      <c r="F23" s="287"/>
      <c r="G23" s="292"/>
      <c r="H23" s="287"/>
      <c r="I23" s="287"/>
      <c r="J23" s="287"/>
      <c r="K23" s="287"/>
    </row>
    <row r="24">
      <c r="A24" s="287"/>
      <c r="B24" s="287"/>
      <c r="C24" s="287"/>
      <c r="D24" s="287"/>
      <c r="E24" s="287"/>
      <c r="F24" s="287"/>
      <c r="G24" s="292"/>
      <c r="H24" s="287"/>
      <c r="I24" s="287"/>
      <c r="J24" s="287"/>
      <c r="K24" s="287"/>
    </row>
    <row r="25">
      <c r="A25" s="287"/>
      <c r="B25" s="287"/>
      <c r="C25" s="287"/>
      <c r="D25" s="287"/>
      <c r="E25" s="287"/>
      <c r="F25" s="287"/>
      <c r="G25" s="292"/>
      <c r="H25" s="287"/>
      <c r="I25" s="287"/>
      <c r="J25" s="287"/>
      <c r="K25" s="287"/>
    </row>
    <row r="26">
      <c r="A26" s="287"/>
      <c r="B26" s="287"/>
      <c r="C26" s="287"/>
      <c r="D26" s="287"/>
      <c r="E26" s="287"/>
      <c r="F26" s="287"/>
      <c r="G26" s="292"/>
      <c r="H26" s="287"/>
      <c r="I26" s="287"/>
      <c r="J26" s="287"/>
      <c r="K26" s="287"/>
    </row>
    <row r="27">
      <c r="A27" s="287"/>
      <c r="B27" s="287"/>
      <c r="C27" s="287"/>
      <c r="D27" s="287"/>
      <c r="E27" s="287"/>
      <c r="F27" s="287"/>
      <c r="G27" s="292"/>
      <c r="H27" s="287"/>
      <c r="I27" s="287"/>
      <c r="J27" s="287"/>
      <c r="K27" s="287"/>
    </row>
    <row r="28">
      <c r="A28" s="287"/>
      <c r="B28" s="287"/>
      <c r="C28" s="287"/>
      <c r="D28" s="287"/>
      <c r="E28" s="287"/>
      <c r="F28" s="287"/>
      <c r="G28" s="292"/>
      <c r="H28" s="287"/>
      <c r="I28" s="287"/>
      <c r="J28" s="287"/>
      <c r="K28" s="287"/>
    </row>
    <row r="29">
      <c r="A29" s="287"/>
      <c r="B29" s="287"/>
      <c r="C29" s="287"/>
      <c r="D29" s="287"/>
      <c r="E29" s="287"/>
      <c r="F29" s="287"/>
      <c r="G29" s="292"/>
      <c r="H29" s="287"/>
      <c r="I29" s="287"/>
      <c r="J29" s="287"/>
      <c r="K29" s="287"/>
    </row>
    <row r="30">
      <c r="A30" s="287"/>
      <c r="B30" s="287"/>
      <c r="C30" s="287"/>
      <c r="D30" s="287"/>
      <c r="E30" s="287"/>
      <c r="F30" s="287"/>
      <c r="G30" s="292"/>
      <c r="H30" s="287"/>
      <c r="I30" s="287"/>
      <c r="J30" s="287"/>
      <c r="K30" s="287"/>
    </row>
    <row r="31">
      <c r="A31" s="287"/>
      <c r="B31" s="287"/>
      <c r="C31" s="287"/>
      <c r="D31" s="287"/>
      <c r="E31" s="287"/>
      <c r="F31" s="287"/>
      <c r="G31" s="292"/>
      <c r="H31" s="287"/>
      <c r="I31" s="287"/>
      <c r="J31" s="287"/>
      <c r="K31" s="287"/>
    </row>
    <row r="32">
      <c r="A32" s="287"/>
      <c r="B32" s="287"/>
      <c r="C32" s="287"/>
      <c r="D32" s="287"/>
      <c r="E32" s="287"/>
      <c r="F32" s="287"/>
      <c r="G32" s="292"/>
      <c r="H32" s="287"/>
      <c r="I32" s="287"/>
      <c r="J32" s="287"/>
      <c r="K32" s="287"/>
    </row>
    <row r="33">
      <c r="A33" s="287"/>
      <c r="B33" s="287"/>
      <c r="C33" s="287"/>
      <c r="D33" s="287"/>
      <c r="E33" s="287"/>
      <c r="F33" s="287"/>
      <c r="G33" s="292"/>
      <c r="H33" s="287"/>
      <c r="I33" s="287"/>
      <c r="J33" s="287"/>
      <c r="K33" s="287"/>
    </row>
    <row r="34">
      <c r="A34" s="287"/>
      <c r="B34" s="287"/>
      <c r="C34" s="287"/>
      <c r="D34" s="287"/>
      <c r="E34" s="287"/>
      <c r="F34" s="287"/>
      <c r="G34" s="292"/>
      <c r="H34" s="287"/>
      <c r="I34" s="287"/>
      <c r="J34" s="287"/>
      <c r="K34" s="287"/>
    </row>
    <row r="35">
      <c r="A35" s="287"/>
      <c r="B35" s="287"/>
      <c r="C35" s="287"/>
      <c r="D35" s="287"/>
      <c r="E35" s="287"/>
      <c r="F35" s="287"/>
      <c r="G35" s="292"/>
      <c r="H35" s="287"/>
      <c r="I35" s="287"/>
      <c r="J35" s="287"/>
      <c r="K35" s="287"/>
    </row>
    <row r="36">
      <c r="A36" s="287"/>
      <c r="B36" s="287"/>
      <c r="C36" s="287"/>
      <c r="D36" s="287"/>
      <c r="E36" s="287"/>
      <c r="F36" s="287"/>
      <c r="G36" s="292"/>
      <c r="H36" s="287"/>
      <c r="I36" s="287"/>
      <c r="J36" s="287"/>
      <c r="K36" s="287"/>
    </row>
    <row r="37">
      <c r="A37" s="287"/>
      <c r="B37" s="287"/>
      <c r="C37" s="287"/>
      <c r="D37" s="287"/>
      <c r="E37" s="287"/>
      <c r="F37" s="287"/>
      <c r="G37" s="292"/>
      <c r="H37" s="287"/>
      <c r="I37" s="287"/>
      <c r="J37" s="287"/>
      <c r="K37" s="287"/>
    </row>
    <row r="38">
      <c r="A38" s="287"/>
      <c r="B38" s="287"/>
      <c r="C38" s="287"/>
      <c r="D38" s="287"/>
      <c r="E38" s="287"/>
      <c r="F38" s="287"/>
      <c r="G38" s="292"/>
      <c r="H38" s="287"/>
      <c r="I38" s="287"/>
      <c r="J38" s="287"/>
      <c r="K38" s="287"/>
    </row>
    <row r="39">
      <c r="A39" s="287"/>
      <c r="B39" s="287"/>
      <c r="C39" s="287"/>
      <c r="D39" s="287"/>
      <c r="E39" s="287"/>
      <c r="F39" s="287"/>
      <c r="G39" s="292"/>
      <c r="H39" s="287"/>
      <c r="I39" s="287"/>
      <c r="J39" s="287"/>
      <c r="K39" s="287"/>
    </row>
    <row r="40">
      <c r="A40" s="287"/>
      <c r="B40" s="287"/>
      <c r="C40" s="287"/>
      <c r="D40" s="287"/>
      <c r="E40" s="287"/>
      <c r="F40" s="287"/>
      <c r="G40" s="292"/>
      <c r="H40" s="287"/>
      <c r="I40" s="287"/>
      <c r="J40" s="287"/>
      <c r="K40" s="287"/>
    </row>
    <row r="41">
      <c r="A41" s="287"/>
      <c r="B41" s="287"/>
      <c r="C41" s="287"/>
      <c r="D41" s="287"/>
      <c r="E41" s="287"/>
      <c r="F41" s="287"/>
      <c r="G41" s="292"/>
      <c r="H41" s="287"/>
      <c r="I41" s="287"/>
      <c r="J41" s="287"/>
      <c r="K41" s="287"/>
    </row>
    <row r="42">
      <c r="A42" s="287"/>
      <c r="B42" s="287"/>
      <c r="C42" s="287"/>
      <c r="D42" s="287"/>
      <c r="E42" s="287"/>
      <c r="F42" s="287"/>
      <c r="G42" s="292"/>
      <c r="H42" s="287"/>
      <c r="I42" s="287"/>
      <c r="J42" s="287"/>
      <c r="K42" s="287"/>
    </row>
    <row r="43">
      <c r="A43" s="287"/>
      <c r="B43" s="287"/>
      <c r="C43" s="287"/>
      <c r="D43" s="287"/>
      <c r="E43" s="287"/>
      <c r="F43" s="287"/>
      <c r="G43" s="292"/>
      <c r="H43" s="287"/>
      <c r="I43" s="287"/>
      <c r="J43" s="287"/>
      <c r="K43" s="287"/>
    </row>
    <row r="44">
      <c r="A44" s="287"/>
      <c r="B44" s="287"/>
      <c r="C44" s="287"/>
      <c r="D44" s="287"/>
      <c r="E44" s="287"/>
      <c r="F44" s="287"/>
      <c r="G44" s="292"/>
      <c r="H44" s="287"/>
      <c r="I44" s="287"/>
      <c r="J44" s="287"/>
      <c r="K44" s="287"/>
    </row>
    <row r="45">
      <c r="A45" s="287"/>
      <c r="B45" s="287"/>
      <c r="C45" s="287"/>
      <c r="D45" s="287"/>
      <c r="E45" s="287"/>
      <c r="F45" s="287"/>
      <c r="G45" s="292"/>
      <c r="H45" s="287"/>
      <c r="I45" s="287"/>
      <c r="J45" s="287"/>
      <c r="K45" s="287"/>
    </row>
    <row r="46">
      <c r="A46" s="287"/>
      <c r="B46" s="287"/>
      <c r="C46" s="287"/>
      <c r="D46" s="287"/>
      <c r="E46" s="287"/>
      <c r="F46" s="287"/>
      <c r="G46" s="292"/>
      <c r="H46" s="287"/>
      <c r="I46" s="287"/>
      <c r="J46" s="287"/>
      <c r="K46" s="287"/>
    </row>
    <row r="47">
      <c r="A47" s="287"/>
      <c r="B47" s="287"/>
      <c r="C47" s="287"/>
      <c r="D47" s="287"/>
      <c r="E47" s="287"/>
      <c r="F47" s="287"/>
      <c r="G47" s="292"/>
      <c r="H47" s="287"/>
      <c r="I47" s="287"/>
      <c r="J47" s="287"/>
      <c r="K47" s="287"/>
    </row>
    <row r="48">
      <c r="A48" s="287"/>
      <c r="B48" s="287"/>
      <c r="C48" s="287"/>
      <c r="D48" s="287"/>
      <c r="E48" s="287"/>
      <c r="F48" s="287"/>
      <c r="G48" s="292"/>
      <c r="H48" s="287"/>
      <c r="I48" s="287"/>
      <c r="J48" s="287"/>
      <c r="K48" s="287"/>
    </row>
    <row r="49">
      <c r="A49" s="287"/>
      <c r="B49" s="287"/>
      <c r="C49" s="287"/>
      <c r="D49" s="287"/>
      <c r="E49" s="287"/>
      <c r="F49" s="287"/>
      <c r="G49" s="292"/>
      <c r="H49" s="287"/>
      <c r="I49" s="287"/>
      <c r="J49" s="287"/>
      <c r="K49" s="287"/>
    </row>
    <row r="50">
      <c r="A50" s="287"/>
      <c r="B50" s="287"/>
      <c r="C50" s="287"/>
      <c r="D50" s="287"/>
      <c r="E50" s="287"/>
      <c r="F50" s="287"/>
      <c r="G50" s="292"/>
      <c r="H50" s="287"/>
      <c r="I50" s="287"/>
      <c r="J50" s="287"/>
      <c r="K50" s="287"/>
    </row>
    <row r="51">
      <c r="A51" s="287"/>
      <c r="B51" s="287"/>
      <c r="C51" s="287"/>
      <c r="D51" s="287"/>
      <c r="E51" s="287"/>
      <c r="F51" s="287"/>
      <c r="G51" s="292"/>
      <c r="H51" s="287"/>
      <c r="I51" s="287"/>
      <c r="J51" s="287"/>
      <c r="K51" s="287"/>
    </row>
    <row r="52">
      <c r="A52" s="287"/>
      <c r="B52" s="287"/>
      <c r="C52" s="287"/>
      <c r="D52" s="287"/>
      <c r="E52" s="287"/>
      <c r="F52" s="287"/>
      <c r="G52" s="292"/>
      <c r="H52" s="287"/>
      <c r="I52" s="287"/>
      <c r="J52" s="287"/>
      <c r="K52" s="287"/>
    </row>
    <row r="53">
      <c r="A53" s="287"/>
      <c r="B53" s="287"/>
      <c r="C53" s="287"/>
      <c r="D53" s="287"/>
      <c r="E53" s="287"/>
      <c r="F53" s="287"/>
      <c r="G53" s="292"/>
      <c r="H53" s="287"/>
      <c r="I53" s="287"/>
      <c r="J53" s="287"/>
      <c r="K53" s="287"/>
    </row>
    <row r="54">
      <c r="A54" s="287"/>
      <c r="B54" s="287"/>
      <c r="C54" s="287"/>
      <c r="D54" s="287"/>
      <c r="E54" s="287"/>
      <c r="F54" s="287"/>
      <c r="G54" s="292"/>
      <c r="H54" s="287"/>
      <c r="I54" s="287"/>
      <c r="J54" s="287"/>
      <c r="K54" s="287"/>
    </row>
    <row r="55">
      <c r="A55" s="287"/>
      <c r="B55" s="287"/>
      <c r="C55" s="287"/>
      <c r="D55" s="287"/>
      <c r="E55" s="287"/>
      <c r="F55" s="287"/>
      <c r="G55" s="292"/>
      <c r="H55" s="287"/>
      <c r="I55" s="287"/>
      <c r="J55" s="287"/>
      <c r="K55" s="287"/>
    </row>
    <row r="56">
      <c r="A56" s="287"/>
      <c r="B56" s="287"/>
      <c r="C56" s="287"/>
      <c r="D56" s="287"/>
      <c r="E56" s="287"/>
      <c r="F56" s="287"/>
      <c r="G56" s="292"/>
      <c r="H56" s="287"/>
      <c r="I56" s="287"/>
      <c r="J56" s="287"/>
      <c r="K56" s="287"/>
    </row>
    <row r="57">
      <c r="A57" s="287"/>
      <c r="B57" s="287"/>
      <c r="C57" s="287"/>
      <c r="D57" s="287"/>
      <c r="E57" s="287"/>
      <c r="F57" s="287"/>
      <c r="G57" s="292"/>
      <c r="H57" s="287"/>
      <c r="I57" s="287"/>
      <c r="J57" s="287"/>
      <c r="K57" s="287"/>
    </row>
    <row r="58">
      <c r="A58" s="287"/>
      <c r="B58" s="287"/>
      <c r="C58" s="287"/>
      <c r="D58" s="287"/>
      <c r="E58" s="287"/>
      <c r="F58" s="287"/>
      <c r="G58" s="292"/>
      <c r="H58" s="287"/>
      <c r="I58" s="287"/>
      <c r="J58" s="287"/>
      <c r="K58" s="287"/>
    </row>
    <row r="59">
      <c r="A59" s="287"/>
      <c r="B59" s="287"/>
      <c r="C59" s="287"/>
      <c r="D59" s="287"/>
      <c r="E59" s="287"/>
      <c r="F59" s="287"/>
      <c r="G59" s="292"/>
      <c r="H59" s="287"/>
      <c r="I59" s="287"/>
      <c r="J59" s="287"/>
      <c r="K59" s="287"/>
    </row>
    <row r="60">
      <c r="A60" s="287"/>
      <c r="B60" s="287"/>
      <c r="C60" s="287"/>
      <c r="D60" s="287"/>
      <c r="E60" s="287"/>
      <c r="F60" s="287"/>
      <c r="G60" s="292"/>
      <c r="H60" s="287"/>
      <c r="I60" s="287"/>
      <c r="J60" s="287"/>
      <c r="K60" s="287"/>
    </row>
    <row r="61">
      <c r="A61" s="287"/>
      <c r="B61" s="287"/>
      <c r="C61" s="287"/>
      <c r="D61" s="287"/>
      <c r="E61" s="287"/>
      <c r="F61" s="287"/>
      <c r="G61" s="292"/>
      <c r="H61" s="287"/>
      <c r="I61" s="287"/>
      <c r="J61" s="287"/>
      <c r="K61" s="287"/>
    </row>
    <row r="62">
      <c r="A62" s="287"/>
      <c r="B62" s="287"/>
      <c r="C62" s="287"/>
      <c r="D62" s="287"/>
      <c r="E62" s="287"/>
      <c r="F62" s="287"/>
      <c r="G62" s="292"/>
      <c r="H62" s="287"/>
      <c r="I62" s="287"/>
      <c r="J62" s="287"/>
      <c r="K62" s="287"/>
    </row>
    <row r="63">
      <c r="A63" s="287"/>
      <c r="B63" s="287"/>
      <c r="C63" s="287"/>
      <c r="D63" s="287"/>
      <c r="E63" s="287"/>
      <c r="F63" s="287"/>
      <c r="G63" s="292"/>
      <c r="H63" s="287"/>
      <c r="I63" s="287"/>
      <c r="J63" s="287"/>
      <c r="K63" s="287"/>
    </row>
    <row r="64">
      <c r="A64" s="287"/>
      <c r="B64" s="287"/>
      <c r="C64" s="287"/>
      <c r="D64" s="287"/>
      <c r="E64" s="287"/>
      <c r="F64" s="287"/>
      <c r="G64" s="292"/>
      <c r="H64" s="287"/>
      <c r="I64" s="287"/>
      <c r="J64" s="287"/>
      <c r="K64" s="287"/>
    </row>
    <row r="65">
      <c r="A65" s="287"/>
      <c r="B65" s="287"/>
      <c r="C65" s="287"/>
      <c r="D65" s="287"/>
      <c r="E65" s="287"/>
      <c r="F65" s="287"/>
      <c r="G65" s="292"/>
      <c r="H65" s="287"/>
      <c r="I65" s="287"/>
      <c r="J65" s="287"/>
      <c r="K65" s="287"/>
    </row>
    <row r="66">
      <c r="A66" s="287"/>
      <c r="B66" s="287"/>
      <c r="C66" s="287"/>
      <c r="D66" s="287"/>
      <c r="E66" s="287"/>
      <c r="F66" s="287"/>
      <c r="G66" s="292"/>
      <c r="H66" s="287"/>
      <c r="I66" s="287"/>
      <c r="J66" s="287"/>
      <c r="K66" s="287"/>
    </row>
    <row r="67">
      <c r="A67" s="287"/>
      <c r="B67" s="287"/>
      <c r="C67" s="287"/>
      <c r="D67" s="287"/>
      <c r="E67" s="287"/>
      <c r="F67" s="287"/>
      <c r="G67" s="292"/>
      <c r="H67" s="287"/>
      <c r="I67" s="287"/>
      <c r="J67" s="287"/>
      <c r="K67" s="287"/>
    </row>
    <row r="68">
      <c r="A68" s="287"/>
      <c r="B68" s="287"/>
      <c r="C68" s="287"/>
      <c r="D68" s="287"/>
      <c r="E68" s="287"/>
      <c r="F68" s="287"/>
      <c r="G68" s="292"/>
      <c r="H68" s="287"/>
      <c r="I68" s="287"/>
      <c r="J68" s="287"/>
      <c r="K68" s="287"/>
    </row>
    <row r="69">
      <c r="A69" s="287"/>
      <c r="B69" s="287"/>
      <c r="C69" s="287"/>
      <c r="D69" s="287"/>
      <c r="E69" s="287"/>
      <c r="F69" s="287"/>
      <c r="G69" s="292"/>
      <c r="H69" s="287"/>
      <c r="I69" s="287"/>
      <c r="J69" s="287"/>
      <c r="K69" s="287"/>
    </row>
    <row r="70">
      <c r="A70" s="287"/>
      <c r="B70" s="287"/>
      <c r="C70" s="287"/>
      <c r="D70" s="287"/>
      <c r="E70" s="287"/>
      <c r="F70" s="287"/>
      <c r="G70" s="292"/>
      <c r="H70" s="287"/>
      <c r="I70" s="287"/>
      <c r="J70" s="287"/>
      <c r="K70" s="287"/>
    </row>
    <row r="71">
      <c r="A71" s="287"/>
      <c r="B71" s="287"/>
      <c r="C71" s="287"/>
      <c r="D71" s="287"/>
      <c r="E71" s="287"/>
      <c r="F71" s="287"/>
      <c r="G71" s="292"/>
      <c r="H71" s="287"/>
      <c r="I71" s="287"/>
      <c r="J71" s="287"/>
      <c r="K71" s="287"/>
    </row>
    <row r="72">
      <c r="A72" s="287"/>
      <c r="B72" s="287"/>
      <c r="C72" s="287"/>
      <c r="D72" s="287"/>
      <c r="E72" s="287"/>
      <c r="F72" s="287"/>
      <c r="G72" s="292"/>
      <c r="H72" s="287"/>
      <c r="I72" s="287"/>
      <c r="J72" s="287"/>
      <c r="K72" s="287"/>
    </row>
    <row r="73">
      <c r="A73" s="287"/>
      <c r="B73" s="287"/>
      <c r="C73" s="287"/>
      <c r="D73" s="287"/>
      <c r="E73" s="287"/>
      <c r="F73" s="287"/>
      <c r="G73" s="292"/>
      <c r="H73" s="287"/>
      <c r="I73" s="287"/>
      <c r="J73" s="287"/>
      <c r="K73" s="287"/>
    </row>
    <row r="74">
      <c r="A74" s="287"/>
      <c r="B74" s="287"/>
      <c r="C74" s="287"/>
      <c r="D74" s="287"/>
      <c r="E74" s="287"/>
      <c r="F74" s="287"/>
      <c r="G74" s="292"/>
      <c r="H74" s="287"/>
      <c r="I74" s="287"/>
      <c r="J74" s="287"/>
      <c r="K74" s="287"/>
    </row>
    <row r="75">
      <c r="A75" s="287"/>
      <c r="B75" s="287"/>
      <c r="C75" s="287"/>
      <c r="D75" s="287"/>
      <c r="E75" s="287"/>
      <c r="F75" s="287"/>
      <c r="G75" s="292"/>
      <c r="H75" s="287"/>
      <c r="I75" s="287"/>
      <c r="J75" s="287"/>
      <c r="K75" s="287"/>
    </row>
    <row r="76">
      <c r="A76" s="287"/>
      <c r="B76" s="287"/>
      <c r="C76" s="287"/>
      <c r="D76" s="287"/>
      <c r="E76" s="287"/>
      <c r="F76" s="287"/>
      <c r="G76" s="292"/>
      <c r="H76" s="287"/>
      <c r="I76" s="287"/>
      <c r="J76" s="287"/>
      <c r="K76" s="287"/>
    </row>
    <row r="77">
      <c r="A77" s="287"/>
      <c r="B77" s="287"/>
      <c r="C77" s="287"/>
      <c r="D77" s="287"/>
      <c r="E77" s="287"/>
      <c r="F77" s="287"/>
      <c r="G77" s="292"/>
      <c r="H77" s="287"/>
      <c r="I77" s="287"/>
      <c r="J77" s="287"/>
      <c r="K77" s="287"/>
    </row>
    <row r="78">
      <c r="A78" s="287"/>
      <c r="B78" s="287"/>
      <c r="C78" s="287"/>
      <c r="D78" s="287"/>
      <c r="E78" s="287"/>
      <c r="F78" s="287"/>
      <c r="G78" s="292"/>
      <c r="H78" s="287"/>
      <c r="I78" s="287"/>
      <c r="J78" s="287"/>
      <c r="K78" s="287"/>
    </row>
    <row r="79">
      <c r="A79" s="287"/>
      <c r="B79" s="287"/>
      <c r="C79" s="287"/>
      <c r="D79" s="287"/>
      <c r="E79" s="287"/>
      <c r="F79" s="287"/>
      <c r="G79" s="292"/>
      <c r="H79" s="287"/>
      <c r="I79" s="287"/>
      <c r="J79" s="287"/>
      <c r="K79" s="287"/>
    </row>
    <row r="80">
      <c r="A80" s="287"/>
      <c r="B80" s="287"/>
      <c r="C80" s="287"/>
      <c r="D80" s="287"/>
      <c r="E80" s="287"/>
      <c r="F80" s="287"/>
      <c r="G80" s="292"/>
      <c r="H80" s="287"/>
      <c r="I80" s="287"/>
      <c r="J80" s="287"/>
      <c r="K80" s="287"/>
    </row>
    <row r="81">
      <c r="A81" s="287"/>
      <c r="B81" s="287"/>
      <c r="C81" s="287"/>
      <c r="D81" s="287"/>
      <c r="E81" s="287"/>
      <c r="F81" s="287"/>
      <c r="G81" s="292"/>
      <c r="H81" s="287"/>
      <c r="I81" s="287"/>
      <c r="J81" s="287"/>
      <c r="K81" s="287"/>
    </row>
    <row r="82">
      <c r="A82" s="287"/>
      <c r="B82" s="287"/>
      <c r="C82" s="287"/>
      <c r="D82" s="287"/>
      <c r="E82" s="287"/>
      <c r="F82" s="287"/>
      <c r="G82" s="292"/>
      <c r="H82" s="287"/>
      <c r="I82" s="287"/>
      <c r="J82" s="287"/>
      <c r="K82" s="287"/>
    </row>
    <row r="83">
      <c r="A83" s="287"/>
      <c r="B83" s="287"/>
      <c r="C83" s="287"/>
      <c r="D83" s="287"/>
      <c r="E83" s="287"/>
      <c r="F83" s="287"/>
      <c r="G83" s="292"/>
      <c r="H83" s="287"/>
      <c r="I83" s="287"/>
      <c r="J83" s="287"/>
      <c r="K83" s="287"/>
    </row>
    <row r="84">
      <c r="A84" s="287"/>
      <c r="B84" s="287"/>
      <c r="C84" s="287"/>
      <c r="D84" s="287"/>
      <c r="E84" s="287"/>
      <c r="F84" s="287"/>
      <c r="G84" s="292"/>
      <c r="H84" s="287"/>
      <c r="I84" s="287"/>
      <c r="J84" s="287"/>
      <c r="K84" s="287"/>
    </row>
    <row r="85">
      <c r="A85" s="287"/>
      <c r="B85" s="287"/>
      <c r="C85" s="287"/>
      <c r="D85" s="287"/>
      <c r="E85" s="287"/>
      <c r="F85" s="287"/>
      <c r="G85" s="292"/>
      <c r="H85" s="287"/>
      <c r="I85" s="287"/>
      <c r="J85" s="287"/>
      <c r="K85" s="287"/>
    </row>
    <row r="86">
      <c r="A86" s="287"/>
      <c r="B86" s="287"/>
      <c r="C86" s="287"/>
      <c r="D86" s="287"/>
      <c r="E86" s="287"/>
      <c r="F86" s="287"/>
      <c r="G86" s="292"/>
      <c r="H86" s="287"/>
      <c r="I86" s="287"/>
      <c r="J86" s="287"/>
      <c r="K86" s="287"/>
    </row>
    <row r="87">
      <c r="A87" s="287"/>
      <c r="B87" s="287"/>
      <c r="C87" s="287"/>
      <c r="D87" s="287"/>
      <c r="E87" s="287"/>
      <c r="F87" s="287"/>
      <c r="G87" s="292"/>
      <c r="H87" s="287"/>
      <c r="I87" s="287"/>
      <c r="J87" s="287"/>
      <c r="K87" s="287"/>
    </row>
    <row r="88">
      <c r="A88" s="287"/>
      <c r="B88" s="287"/>
      <c r="C88" s="287"/>
      <c r="D88" s="287"/>
      <c r="E88" s="287"/>
      <c r="F88" s="287"/>
      <c r="G88" s="292"/>
      <c r="H88" s="287"/>
      <c r="I88" s="287"/>
      <c r="J88" s="287"/>
      <c r="K88" s="287"/>
    </row>
    <row r="89">
      <c r="A89" s="287"/>
      <c r="B89" s="287"/>
      <c r="C89" s="287"/>
      <c r="D89" s="287"/>
      <c r="E89" s="287"/>
      <c r="F89" s="287"/>
      <c r="G89" s="292"/>
      <c r="H89" s="287"/>
      <c r="I89" s="287"/>
      <c r="J89" s="287"/>
      <c r="K89" s="287"/>
    </row>
    <row r="90">
      <c r="A90" s="287"/>
      <c r="B90" s="287"/>
      <c r="C90" s="287"/>
      <c r="D90" s="287"/>
      <c r="E90" s="287"/>
      <c r="F90" s="287"/>
      <c r="G90" s="292"/>
      <c r="H90" s="287"/>
      <c r="I90" s="287"/>
      <c r="J90" s="287"/>
      <c r="K90" s="287"/>
    </row>
    <row r="91">
      <c r="A91" s="287"/>
      <c r="B91" s="287"/>
      <c r="C91" s="287"/>
      <c r="D91" s="287"/>
      <c r="E91" s="287"/>
      <c r="F91" s="287"/>
      <c r="G91" s="292"/>
      <c r="H91" s="287"/>
      <c r="I91" s="287"/>
      <c r="J91" s="287"/>
      <c r="K91" s="287"/>
    </row>
    <row r="92">
      <c r="A92" s="287"/>
      <c r="B92" s="287"/>
      <c r="C92" s="287"/>
      <c r="D92" s="287"/>
      <c r="E92" s="287"/>
      <c r="F92" s="287"/>
      <c r="G92" s="292"/>
      <c r="H92" s="287"/>
      <c r="I92" s="287"/>
      <c r="J92" s="287"/>
      <c r="K92" s="287"/>
    </row>
    <row r="93">
      <c r="A93" s="287"/>
      <c r="B93" s="287"/>
      <c r="C93" s="287"/>
      <c r="D93" s="287"/>
      <c r="E93" s="287"/>
      <c r="F93" s="287"/>
      <c r="G93" s="292"/>
      <c r="H93" s="287"/>
      <c r="I93" s="287"/>
      <c r="J93" s="287"/>
      <c r="K93" s="287"/>
    </row>
    <row r="94">
      <c r="A94" s="287"/>
      <c r="B94" s="287"/>
      <c r="C94" s="287"/>
      <c r="D94" s="287"/>
      <c r="E94" s="287"/>
      <c r="F94" s="287"/>
      <c r="G94" s="292"/>
      <c r="H94" s="287"/>
      <c r="I94" s="287"/>
      <c r="J94" s="287"/>
      <c r="K94" s="287"/>
    </row>
    <row r="95">
      <c r="A95" s="287"/>
      <c r="B95" s="287"/>
      <c r="C95" s="287"/>
      <c r="D95" s="287"/>
      <c r="E95" s="287"/>
      <c r="F95" s="287"/>
      <c r="G95" s="292"/>
      <c r="H95" s="287"/>
      <c r="I95" s="287"/>
      <c r="J95" s="287"/>
      <c r="K95" s="287"/>
    </row>
    <row r="96">
      <c r="A96" s="287"/>
      <c r="B96" s="287"/>
      <c r="C96" s="287"/>
      <c r="D96" s="287"/>
      <c r="E96" s="287"/>
      <c r="F96" s="287"/>
      <c r="G96" s="292"/>
      <c r="H96" s="287"/>
      <c r="I96" s="287"/>
      <c r="J96" s="287"/>
      <c r="K96" s="287"/>
    </row>
    <row r="97">
      <c r="A97" s="287"/>
      <c r="B97" s="287"/>
      <c r="C97" s="287"/>
      <c r="D97" s="287"/>
      <c r="E97" s="287"/>
      <c r="F97" s="287"/>
      <c r="G97" s="292"/>
      <c r="H97" s="287"/>
      <c r="I97" s="287"/>
      <c r="J97" s="287"/>
      <c r="K97" s="287"/>
    </row>
    <row r="98">
      <c r="A98" s="287"/>
      <c r="B98" s="287"/>
      <c r="C98" s="287"/>
      <c r="D98" s="287"/>
      <c r="E98" s="287"/>
      <c r="F98" s="287"/>
      <c r="G98" s="292"/>
      <c r="H98" s="287"/>
      <c r="I98" s="287"/>
      <c r="J98" s="287"/>
      <c r="K98" s="287"/>
    </row>
    <row r="99">
      <c r="A99" s="287"/>
      <c r="B99" s="287"/>
      <c r="C99" s="287"/>
      <c r="D99" s="287"/>
      <c r="E99" s="287"/>
      <c r="F99" s="287"/>
      <c r="G99" s="292"/>
      <c r="H99" s="287"/>
      <c r="I99" s="287"/>
      <c r="J99" s="287"/>
      <c r="K99" s="287"/>
    </row>
    <row r="100">
      <c r="A100" s="287"/>
      <c r="B100" s="287"/>
      <c r="C100" s="287"/>
      <c r="D100" s="287"/>
      <c r="E100" s="287"/>
      <c r="F100" s="287"/>
      <c r="G100" s="292"/>
      <c r="H100" s="287"/>
      <c r="I100" s="287"/>
      <c r="J100" s="287"/>
      <c r="K100" s="287"/>
    </row>
    <row r="101">
      <c r="A101" s="287"/>
      <c r="B101" s="287"/>
      <c r="C101" s="287"/>
      <c r="D101" s="287"/>
      <c r="E101" s="287"/>
      <c r="F101" s="287"/>
      <c r="G101" s="292"/>
      <c r="H101" s="287"/>
      <c r="I101" s="287"/>
      <c r="J101" s="287"/>
      <c r="K101" s="287"/>
    </row>
    <row r="102">
      <c r="A102" s="287"/>
      <c r="B102" s="287"/>
      <c r="C102" s="287"/>
      <c r="D102" s="287"/>
      <c r="E102" s="287"/>
      <c r="F102" s="287"/>
      <c r="G102" s="292"/>
      <c r="H102" s="287"/>
      <c r="I102" s="287"/>
      <c r="J102" s="287"/>
      <c r="K102" s="287"/>
    </row>
    <row r="103">
      <c r="A103" s="287"/>
      <c r="B103" s="287"/>
      <c r="C103" s="287"/>
      <c r="D103" s="287"/>
      <c r="E103" s="287"/>
      <c r="F103" s="287"/>
      <c r="G103" s="292"/>
      <c r="H103" s="287"/>
      <c r="I103" s="287"/>
      <c r="J103" s="287"/>
      <c r="K103" s="287"/>
    </row>
    <row r="104">
      <c r="A104" s="287"/>
      <c r="B104" s="287"/>
      <c r="C104" s="287"/>
      <c r="D104" s="287"/>
      <c r="E104" s="287"/>
      <c r="F104" s="287"/>
      <c r="G104" s="292"/>
      <c r="H104" s="287"/>
      <c r="I104" s="287"/>
      <c r="J104" s="287"/>
      <c r="K104" s="287"/>
    </row>
    <row r="105">
      <c r="A105" s="287"/>
      <c r="B105" s="287"/>
      <c r="C105" s="287"/>
      <c r="D105" s="287"/>
      <c r="E105" s="287"/>
      <c r="F105" s="287"/>
      <c r="G105" s="292"/>
      <c r="H105" s="287"/>
      <c r="I105" s="287"/>
      <c r="J105" s="287"/>
      <c r="K105" s="287"/>
    </row>
    <row r="106">
      <c r="A106" s="287"/>
      <c r="B106" s="287"/>
      <c r="C106" s="287"/>
      <c r="D106" s="287"/>
      <c r="E106" s="287"/>
      <c r="F106" s="287"/>
      <c r="G106" s="292"/>
      <c r="H106" s="287"/>
      <c r="I106" s="287"/>
      <c r="J106" s="287"/>
      <c r="K106" s="287"/>
    </row>
    <row r="107">
      <c r="A107" s="287"/>
      <c r="B107" s="287"/>
      <c r="C107" s="287"/>
      <c r="D107" s="287"/>
      <c r="E107" s="287"/>
      <c r="F107" s="287"/>
      <c r="G107" s="292"/>
      <c r="H107" s="287"/>
      <c r="I107" s="287"/>
      <c r="J107" s="287"/>
      <c r="K107" s="287"/>
    </row>
    <row r="108">
      <c r="A108" s="287"/>
      <c r="B108" s="287"/>
      <c r="C108" s="287"/>
      <c r="D108" s="287"/>
      <c r="E108" s="287"/>
      <c r="F108" s="287"/>
      <c r="G108" s="292"/>
      <c r="H108" s="287"/>
      <c r="I108" s="287"/>
      <c r="J108" s="287"/>
      <c r="K108" s="287"/>
    </row>
    <row r="109">
      <c r="A109" s="287"/>
      <c r="B109" s="287"/>
      <c r="C109" s="287"/>
      <c r="D109" s="287"/>
      <c r="E109" s="287"/>
      <c r="F109" s="287"/>
      <c r="G109" s="292"/>
      <c r="H109" s="287"/>
      <c r="I109" s="287"/>
      <c r="J109" s="287"/>
      <c r="K109" s="287"/>
    </row>
    <row r="110">
      <c r="A110" s="287"/>
      <c r="B110" s="287"/>
      <c r="C110" s="287"/>
      <c r="D110" s="287"/>
      <c r="E110" s="287"/>
      <c r="F110" s="287"/>
      <c r="G110" s="292"/>
      <c r="H110" s="287"/>
      <c r="I110" s="287"/>
      <c r="J110" s="287"/>
      <c r="K110" s="287"/>
    </row>
    <row r="111">
      <c r="A111" s="287"/>
      <c r="B111" s="287"/>
      <c r="C111" s="287"/>
      <c r="D111" s="287"/>
      <c r="E111" s="287"/>
      <c r="F111" s="287"/>
      <c r="G111" s="292"/>
      <c r="H111" s="287"/>
      <c r="I111" s="287"/>
      <c r="J111" s="287"/>
      <c r="K111" s="287"/>
    </row>
    <row r="112">
      <c r="A112" s="287"/>
      <c r="B112" s="287"/>
      <c r="C112" s="287"/>
      <c r="D112" s="287"/>
      <c r="E112" s="287"/>
      <c r="F112" s="287"/>
      <c r="G112" s="292"/>
      <c r="H112" s="287"/>
      <c r="I112" s="287"/>
      <c r="J112" s="287"/>
      <c r="K112" s="287"/>
    </row>
    <row r="113">
      <c r="A113" s="287"/>
      <c r="B113" s="287"/>
      <c r="C113" s="287"/>
      <c r="D113" s="287"/>
      <c r="E113" s="287"/>
      <c r="F113" s="287"/>
      <c r="G113" s="292"/>
      <c r="H113" s="287"/>
      <c r="I113" s="287"/>
      <c r="J113" s="287"/>
      <c r="K113" s="287"/>
    </row>
    <row r="114">
      <c r="A114" s="287"/>
      <c r="B114" s="287"/>
      <c r="C114" s="287"/>
      <c r="D114" s="287"/>
      <c r="E114" s="287"/>
      <c r="F114" s="287"/>
      <c r="G114" s="292"/>
      <c r="H114" s="287"/>
      <c r="I114" s="287"/>
      <c r="J114" s="287"/>
      <c r="K114" s="287"/>
    </row>
    <row r="115">
      <c r="A115" s="287"/>
      <c r="B115" s="287"/>
      <c r="C115" s="287"/>
      <c r="D115" s="287"/>
      <c r="E115" s="287"/>
      <c r="F115" s="287"/>
      <c r="G115" s="292"/>
      <c r="H115" s="287"/>
      <c r="I115" s="287"/>
      <c r="J115" s="287"/>
      <c r="K115" s="287"/>
    </row>
    <row r="116">
      <c r="A116" s="287"/>
      <c r="B116" s="287"/>
      <c r="C116" s="287"/>
      <c r="D116" s="287"/>
      <c r="E116" s="287"/>
      <c r="F116" s="287"/>
      <c r="G116" s="292"/>
      <c r="H116" s="287"/>
      <c r="I116" s="287"/>
      <c r="J116" s="287"/>
      <c r="K116" s="287"/>
    </row>
    <row r="117">
      <c r="A117" s="287"/>
      <c r="B117" s="287"/>
      <c r="C117" s="287"/>
      <c r="D117" s="287"/>
      <c r="E117" s="287"/>
      <c r="F117" s="287"/>
      <c r="G117" s="292"/>
      <c r="H117" s="287"/>
      <c r="I117" s="287"/>
      <c r="J117" s="287"/>
      <c r="K117" s="287"/>
    </row>
    <row r="118">
      <c r="A118" s="287"/>
      <c r="B118" s="287"/>
      <c r="C118" s="287"/>
      <c r="D118" s="287"/>
      <c r="E118" s="287"/>
      <c r="F118" s="287"/>
      <c r="G118" s="292"/>
      <c r="H118" s="287"/>
      <c r="I118" s="287"/>
      <c r="J118" s="287"/>
      <c r="K118" s="287"/>
    </row>
    <row r="119">
      <c r="A119" s="287"/>
      <c r="B119" s="287"/>
      <c r="C119" s="287"/>
      <c r="D119" s="287"/>
      <c r="E119" s="287"/>
      <c r="F119" s="287"/>
      <c r="G119" s="292"/>
      <c r="H119" s="287"/>
      <c r="I119" s="287"/>
      <c r="J119" s="287"/>
      <c r="K119" s="287"/>
    </row>
    <row r="120">
      <c r="A120" s="287"/>
      <c r="B120" s="287"/>
      <c r="C120" s="287"/>
      <c r="D120" s="287"/>
      <c r="E120" s="287"/>
      <c r="F120" s="287"/>
      <c r="G120" s="292"/>
      <c r="H120" s="287"/>
      <c r="I120" s="287"/>
      <c r="J120" s="287"/>
      <c r="K120" s="287"/>
    </row>
    <row r="121">
      <c r="A121" s="287"/>
      <c r="B121" s="287"/>
      <c r="C121" s="287"/>
      <c r="D121" s="287"/>
      <c r="E121" s="287"/>
      <c r="F121" s="287"/>
      <c r="G121" s="292"/>
      <c r="H121" s="287"/>
      <c r="I121" s="287"/>
      <c r="J121" s="287"/>
      <c r="K121" s="287"/>
    </row>
    <row r="122">
      <c r="A122" s="287"/>
      <c r="B122" s="287"/>
      <c r="C122" s="287"/>
      <c r="D122" s="287"/>
      <c r="E122" s="287"/>
      <c r="F122" s="287"/>
      <c r="G122" s="292"/>
      <c r="H122" s="287"/>
      <c r="I122" s="287"/>
      <c r="J122" s="287"/>
      <c r="K122" s="287"/>
    </row>
    <row r="123">
      <c r="A123" s="287"/>
      <c r="B123" s="287"/>
      <c r="C123" s="287"/>
      <c r="D123" s="287"/>
      <c r="E123" s="287"/>
      <c r="F123" s="287"/>
      <c r="G123" s="292"/>
      <c r="H123" s="287"/>
      <c r="I123" s="287"/>
      <c r="J123" s="287"/>
      <c r="K123" s="287"/>
    </row>
    <row r="124">
      <c r="A124" s="287"/>
      <c r="B124" s="287"/>
      <c r="C124" s="287"/>
      <c r="D124" s="287"/>
      <c r="E124" s="287"/>
      <c r="F124" s="287"/>
      <c r="G124" s="292"/>
      <c r="H124" s="287"/>
      <c r="I124" s="287"/>
      <c r="J124" s="287"/>
      <c r="K124" s="287"/>
    </row>
    <row r="125">
      <c r="A125" s="287"/>
      <c r="B125" s="287"/>
      <c r="C125" s="287"/>
      <c r="D125" s="287"/>
      <c r="E125" s="287"/>
      <c r="F125" s="287"/>
      <c r="G125" s="292"/>
      <c r="H125" s="287"/>
      <c r="I125" s="287"/>
      <c r="J125" s="287"/>
      <c r="K125" s="287"/>
    </row>
    <row r="126">
      <c r="A126" s="287"/>
      <c r="B126" s="287"/>
      <c r="C126" s="287"/>
      <c r="D126" s="287"/>
      <c r="E126" s="287"/>
      <c r="F126" s="287"/>
      <c r="G126" s="292"/>
      <c r="H126" s="287"/>
      <c r="I126" s="287"/>
      <c r="J126" s="287"/>
      <c r="K126" s="287"/>
    </row>
    <row r="127">
      <c r="A127" s="287"/>
      <c r="B127" s="287"/>
      <c r="C127" s="287"/>
      <c r="D127" s="287"/>
      <c r="E127" s="287"/>
      <c r="F127" s="287"/>
      <c r="G127" s="292"/>
      <c r="H127" s="287"/>
      <c r="I127" s="287"/>
      <c r="J127" s="287"/>
      <c r="K127" s="287"/>
    </row>
    <row r="128">
      <c r="A128" s="287"/>
      <c r="B128" s="287"/>
      <c r="C128" s="287"/>
      <c r="D128" s="287"/>
      <c r="E128" s="287"/>
      <c r="F128" s="287"/>
      <c r="G128" s="292"/>
      <c r="H128" s="287"/>
      <c r="I128" s="287"/>
      <c r="J128" s="287"/>
      <c r="K128" s="287"/>
    </row>
    <row r="129">
      <c r="A129" s="287"/>
      <c r="B129" s="287"/>
      <c r="C129" s="287"/>
      <c r="D129" s="287"/>
      <c r="E129" s="287"/>
      <c r="F129" s="287"/>
      <c r="G129" s="292"/>
      <c r="H129" s="287"/>
      <c r="I129" s="287"/>
      <c r="J129" s="287"/>
      <c r="K129" s="287"/>
    </row>
    <row r="130">
      <c r="A130" s="287"/>
      <c r="B130" s="287"/>
      <c r="C130" s="287"/>
      <c r="D130" s="287"/>
      <c r="E130" s="287"/>
      <c r="F130" s="287"/>
      <c r="G130" s="292"/>
      <c r="H130" s="287"/>
      <c r="I130" s="287"/>
      <c r="J130" s="287"/>
      <c r="K130" s="287"/>
    </row>
    <row r="131">
      <c r="A131" s="287"/>
      <c r="B131" s="287"/>
      <c r="C131" s="287"/>
      <c r="D131" s="287"/>
      <c r="E131" s="287"/>
      <c r="F131" s="287"/>
      <c r="G131" s="292"/>
      <c r="H131" s="287"/>
      <c r="I131" s="287"/>
      <c r="J131" s="287"/>
      <c r="K131" s="287"/>
    </row>
    <row r="132">
      <c r="A132" s="287"/>
      <c r="B132" s="287"/>
      <c r="C132" s="287"/>
      <c r="D132" s="287"/>
      <c r="E132" s="287"/>
      <c r="F132" s="287"/>
      <c r="G132" s="292"/>
      <c r="H132" s="287"/>
      <c r="I132" s="287"/>
      <c r="J132" s="287"/>
      <c r="K132" s="287"/>
    </row>
    <row r="133">
      <c r="A133" s="287"/>
      <c r="B133" s="287"/>
      <c r="C133" s="287"/>
      <c r="D133" s="287"/>
      <c r="E133" s="287"/>
      <c r="F133" s="287"/>
      <c r="G133" s="292"/>
      <c r="H133" s="287"/>
      <c r="I133" s="287"/>
      <c r="J133" s="287"/>
      <c r="K133" s="287"/>
    </row>
    <row r="134">
      <c r="A134" s="287"/>
      <c r="B134" s="287"/>
      <c r="C134" s="287"/>
      <c r="D134" s="287"/>
      <c r="E134" s="287"/>
      <c r="F134" s="287"/>
      <c r="G134" s="292"/>
      <c r="H134" s="287"/>
      <c r="I134" s="287"/>
      <c r="J134" s="287"/>
      <c r="K134" s="287"/>
    </row>
    <row r="135">
      <c r="A135" s="287"/>
      <c r="B135" s="287"/>
      <c r="C135" s="287"/>
      <c r="D135" s="287"/>
      <c r="E135" s="287"/>
      <c r="F135" s="287"/>
      <c r="G135" s="292"/>
      <c r="H135" s="287"/>
      <c r="I135" s="287"/>
      <c r="J135" s="287"/>
      <c r="K135" s="287"/>
    </row>
    <row r="136">
      <c r="A136" s="287"/>
      <c r="B136" s="287"/>
      <c r="C136" s="287"/>
      <c r="D136" s="287"/>
      <c r="E136" s="287"/>
      <c r="F136" s="287"/>
      <c r="G136" s="292"/>
      <c r="H136" s="287"/>
      <c r="I136" s="287"/>
      <c r="J136" s="287"/>
      <c r="K136" s="287"/>
    </row>
    <row r="137">
      <c r="A137" s="287"/>
      <c r="B137" s="287"/>
      <c r="C137" s="287"/>
      <c r="D137" s="287"/>
      <c r="E137" s="287"/>
      <c r="F137" s="287"/>
      <c r="G137" s="292"/>
      <c r="H137" s="287"/>
      <c r="I137" s="287"/>
      <c r="J137" s="287"/>
      <c r="K137" s="287"/>
    </row>
    <row r="138">
      <c r="A138" s="287"/>
      <c r="B138" s="287"/>
      <c r="C138" s="287"/>
      <c r="D138" s="287"/>
      <c r="E138" s="287"/>
      <c r="F138" s="287"/>
      <c r="G138" s="292"/>
      <c r="H138" s="287"/>
      <c r="I138" s="287"/>
      <c r="J138" s="287"/>
      <c r="K138" s="287"/>
    </row>
    <row r="139">
      <c r="A139" s="287"/>
      <c r="B139" s="287"/>
      <c r="C139" s="287"/>
      <c r="D139" s="287"/>
      <c r="E139" s="287"/>
      <c r="F139" s="287"/>
      <c r="G139" s="292"/>
      <c r="H139" s="287"/>
      <c r="I139" s="287"/>
      <c r="J139" s="287"/>
      <c r="K139" s="287"/>
    </row>
    <row r="140">
      <c r="A140" s="287"/>
      <c r="B140" s="287"/>
      <c r="C140" s="287"/>
      <c r="D140" s="287"/>
      <c r="E140" s="287"/>
      <c r="F140" s="287"/>
      <c r="G140" s="292"/>
      <c r="H140" s="287"/>
      <c r="I140" s="287"/>
      <c r="J140" s="287"/>
      <c r="K140" s="287"/>
    </row>
    <row r="141">
      <c r="A141" s="287"/>
      <c r="B141" s="287"/>
      <c r="C141" s="287"/>
      <c r="D141" s="287"/>
      <c r="E141" s="287"/>
      <c r="F141" s="287"/>
      <c r="G141" s="292"/>
      <c r="H141" s="287"/>
      <c r="I141" s="287"/>
      <c r="J141" s="287"/>
      <c r="K141" s="287"/>
    </row>
    <row r="142">
      <c r="A142" s="287"/>
      <c r="B142" s="287"/>
      <c r="C142" s="287"/>
      <c r="D142" s="287"/>
      <c r="E142" s="287"/>
      <c r="F142" s="287"/>
      <c r="G142" s="292"/>
      <c r="H142" s="287"/>
      <c r="I142" s="287"/>
      <c r="J142" s="287"/>
      <c r="K142" s="287"/>
    </row>
    <row r="143">
      <c r="A143" s="287"/>
      <c r="B143" s="287"/>
      <c r="C143" s="287"/>
      <c r="D143" s="287"/>
      <c r="E143" s="287"/>
      <c r="F143" s="287"/>
      <c r="G143" s="292"/>
      <c r="H143" s="287"/>
      <c r="I143" s="287"/>
      <c r="J143" s="287"/>
      <c r="K143" s="287"/>
    </row>
    <row r="144">
      <c r="A144" s="287"/>
      <c r="B144" s="287"/>
      <c r="C144" s="287"/>
      <c r="D144" s="287"/>
      <c r="E144" s="287"/>
      <c r="F144" s="287"/>
      <c r="G144" s="292"/>
      <c r="H144" s="287"/>
      <c r="I144" s="287"/>
      <c r="J144" s="287"/>
      <c r="K144" s="287"/>
    </row>
    <row r="145">
      <c r="A145" s="287"/>
      <c r="B145" s="287"/>
      <c r="C145" s="287"/>
      <c r="D145" s="287"/>
      <c r="E145" s="287"/>
      <c r="F145" s="287"/>
      <c r="G145" s="292"/>
      <c r="H145" s="287"/>
      <c r="I145" s="287"/>
      <c r="J145" s="287"/>
      <c r="K145" s="287"/>
    </row>
    <row r="146">
      <c r="A146" s="287"/>
      <c r="B146" s="287"/>
      <c r="C146" s="287"/>
      <c r="D146" s="287"/>
      <c r="E146" s="287"/>
      <c r="F146" s="287"/>
      <c r="G146" s="292"/>
      <c r="H146" s="287"/>
      <c r="I146" s="287"/>
      <c r="J146" s="287"/>
      <c r="K146" s="287"/>
    </row>
    <row r="147">
      <c r="A147" s="287"/>
      <c r="B147" s="287"/>
      <c r="C147" s="287"/>
      <c r="D147" s="287"/>
      <c r="E147" s="287"/>
      <c r="F147" s="287"/>
      <c r="G147" s="292"/>
      <c r="H147" s="287"/>
      <c r="I147" s="287"/>
      <c r="J147" s="287"/>
      <c r="K147" s="287"/>
    </row>
    <row r="148">
      <c r="A148" s="287"/>
      <c r="B148" s="287"/>
      <c r="C148" s="287"/>
      <c r="D148" s="287"/>
      <c r="E148" s="287"/>
      <c r="F148" s="287"/>
      <c r="G148" s="292"/>
      <c r="H148" s="287"/>
      <c r="I148" s="287"/>
      <c r="J148" s="287"/>
      <c r="K148" s="287"/>
    </row>
    <row r="149">
      <c r="A149" s="287"/>
      <c r="B149" s="287"/>
      <c r="C149" s="287"/>
      <c r="D149" s="287"/>
      <c r="E149" s="287"/>
      <c r="F149" s="287"/>
      <c r="G149" s="292"/>
      <c r="H149" s="287"/>
      <c r="I149" s="287"/>
      <c r="J149" s="287"/>
      <c r="K149" s="287"/>
    </row>
    <row r="150">
      <c r="A150" s="287"/>
      <c r="B150" s="287"/>
      <c r="C150" s="287"/>
      <c r="D150" s="287"/>
      <c r="E150" s="287"/>
      <c r="F150" s="287"/>
      <c r="G150" s="292"/>
      <c r="H150" s="287"/>
      <c r="I150" s="287"/>
      <c r="J150" s="287"/>
      <c r="K150" s="287"/>
    </row>
    <row r="151">
      <c r="A151" s="287"/>
      <c r="B151" s="287"/>
      <c r="C151" s="287"/>
      <c r="D151" s="287"/>
      <c r="E151" s="287"/>
      <c r="F151" s="287"/>
      <c r="G151" s="292"/>
      <c r="H151" s="287"/>
      <c r="I151" s="287"/>
      <c r="J151" s="287"/>
      <c r="K151" s="287"/>
    </row>
    <row r="152">
      <c r="A152" s="287"/>
      <c r="B152" s="287"/>
      <c r="C152" s="287"/>
      <c r="D152" s="287"/>
      <c r="E152" s="287"/>
      <c r="F152" s="287"/>
      <c r="G152" s="292"/>
      <c r="H152" s="287"/>
      <c r="I152" s="287"/>
      <c r="J152" s="287"/>
      <c r="K152" s="287"/>
    </row>
    <row r="153">
      <c r="A153" s="287"/>
      <c r="B153" s="287"/>
      <c r="C153" s="287"/>
      <c r="D153" s="287"/>
      <c r="E153" s="287"/>
      <c r="F153" s="287"/>
      <c r="G153" s="292"/>
      <c r="H153" s="287"/>
      <c r="I153" s="287"/>
      <c r="J153" s="287"/>
      <c r="K153" s="287"/>
    </row>
    <row r="154">
      <c r="A154" s="287"/>
      <c r="B154" s="287"/>
      <c r="C154" s="287"/>
      <c r="D154" s="287"/>
      <c r="E154" s="287"/>
      <c r="F154" s="287"/>
      <c r="G154" s="292"/>
      <c r="H154" s="287"/>
      <c r="I154" s="287"/>
      <c r="J154" s="287"/>
      <c r="K154" s="287"/>
    </row>
    <row r="155">
      <c r="A155" s="287"/>
      <c r="B155" s="287"/>
      <c r="C155" s="287"/>
      <c r="D155" s="287"/>
      <c r="E155" s="287"/>
      <c r="F155" s="287"/>
      <c r="G155" s="292"/>
      <c r="H155" s="287"/>
      <c r="I155" s="287"/>
      <c r="J155" s="287"/>
      <c r="K155" s="287"/>
    </row>
    <row r="156">
      <c r="A156" s="287"/>
      <c r="B156" s="287"/>
      <c r="C156" s="287"/>
      <c r="D156" s="287"/>
      <c r="E156" s="287"/>
      <c r="F156" s="287"/>
      <c r="G156" s="292"/>
      <c r="H156" s="287"/>
      <c r="I156" s="287"/>
      <c r="J156" s="287"/>
      <c r="K156" s="287"/>
    </row>
    <row r="157">
      <c r="A157" s="287"/>
      <c r="B157" s="287"/>
      <c r="C157" s="287"/>
      <c r="D157" s="287"/>
      <c r="E157" s="287"/>
      <c r="F157" s="287"/>
      <c r="G157" s="292"/>
      <c r="H157" s="287"/>
      <c r="I157" s="287"/>
      <c r="J157" s="287"/>
      <c r="K157" s="287"/>
    </row>
    <row r="158">
      <c r="A158" s="287"/>
      <c r="B158" s="287"/>
      <c r="C158" s="287"/>
      <c r="D158" s="287"/>
      <c r="E158" s="287"/>
      <c r="F158" s="287"/>
      <c r="G158" s="292"/>
      <c r="H158" s="287"/>
      <c r="I158" s="287"/>
      <c r="J158" s="287"/>
      <c r="K158" s="287"/>
    </row>
    <row r="159">
      <c r="A159" s="287"/>
      <c r="B159" s="287"/>
      <c r="C159" s="287"/>
      <c r="D159" s="287"/>
      <c r="E159" s="287"/>
      <c r="F159" s="287"/>
      <c r="G159" s="292"/>
      <c r="H159" s="287"/>
      <c r="I159" s="287"/>
      <c r="J159" s="287"/>
      <c r="K159" s="287"/>
    </row>
    <row r="160">
      <c r="A160" s="287"/>
      <c r="B160" s="287"/>
      <c r="C160" s="287"/>
      <c r="D160" s="287"/>
      <c r="E160" s="287"/>
      <c r="F160" s="287"/>
      <c r="G160" s="292"/>
      <c r="H160" s="287"/>
      <c r="I160" s="287"/>
      <c r="J160" s="287"/>
      <c r="K160" s="287"/>
    </row>
    <row r="161">
      <c r="A161" s="287"/>
      <c r="B161" s="287"/>
      <c r="C161" s="287"/>
      <c r="D161" s="287"/>
      <c r="E161" s="287"/>
      <c r="F161" s="287"/>
      <c r="G161" s="292"/>
      <c r="H161" s="287"/>
      <c r="I161" s="287"/>
      <c r="J161" s="287"/>
      <c r="K161" s="287"/>
    </row>
    <row r="162">
      <c r="A162" s="287"/>
      <c r="B162" s="287"/>
      <c r="C162" s="287"/>
      <c r="D162" s="287"/>
      <c r="E162" s="287"/>
      <c r="F162" s="287"/>
      <c r="G162" s="292"/>
      <c r="H162" s="287"/>
      <c r="I162" s="287"/>
      <c r="J162" s="287"/>
      <c r="K162" s="287"/>
    </row>
    <row r="163">
      <c r="A163" s="287"/>
      <c r="B163" s="287"/>
      <c r="C163" s="287"/>
      <c r="D163" s="287"/>
      <c r="E163" s="287"/>
      <c r="F163" s="287"/>
      <c r="G163" s="292"/>
      <c r="H163" s="287"/>
      <c r="I163" s="287"/>
      <c r="J163" s="287"/>
      <c r="K163" s="287"/>
    </row>
    <row r="164">
      <c r="A164" s="287"/>
      <c r="B164" s="287"/>
      <c r="C164" s="287"/>
      <c r="D164" s="287"/>
      <c r="E164" s="287"/>
      <c r="F164" s="287"/>
      <c r="G164" s="292"/>
      <c r="H164" s="287"/>
      <c r="I164" s="287"/>
      <c r="J164" s="287"/>
      <c r="K164" s="287"/>
    </row>
    <row r="165">
      <c r="A165" s="287"/>
      <c r="B165" s="287"/>
      <c r="C165" s="287"/>
      <c r="D165" s="287"/>
      <c r="E165" s="287"/>
      <c r="F165" s="287"/>
      <c r="G165" s="292"/>
      <c r="H165" s="287"/>
      <c r="I165" s="287"/>
      <c r="J165" s="287"/>
      <c r="K165" s="287"/>
    </row>
    <row r="166">
      <c r="A166" s="287"/>
      <c r="B166" s="287"/>
      <c r="C166" s="287"/>
      <c r="D166" s="287"/>
      <c r="E166" s="287"/>
      <c r="F166" s="287"/>
      <c r="G166" s="292"/>
      <c r="H166" s="287"/>
      <c r="I166" s="287"/>
      <c r="J166" s="287"/>
      <c r="K166" s="287"/>
    </row>
    <row r="167">
      <c r="A167" s="287"/>
      <c r="B167" s="287"/>
      <c r="C167" s="287"/>
      <c r="D167" s="287"/>
      <c r="E167" s="287"/>
      <c r="F167" s="287"/>
      <c r="G167" s="292"/>
      <c r="H167" s="287"/>
      <c r="I167" s="287"/>
      <c r="J167" s="287"/>
      <c r="K167" s="287"/>
    </row>
    <row r="168">
      <c r="A168" s="287"/>
      <c r="B168" s="287"/>
      <c r="C168" s="287"/>
      <c r="D168" s="287"/>
      <c r="E168" s="287"/>
      <c r="F168" s="287"/>
      <c r="G168" s="292"/>
      <c r="H168" s="287"/>
      <c r="I168" s="287"/>
      <c r="J168" s="287"/>
      <c r="K168" s="287"/>
    </row>
    <row r="169">
      <c r="A169" s="287"/>
      <c r="B169" s="287"/>
      <c r="C169" s="287"/>
      <c r="D169" s="287"/>
      <c r="E169" s="287"/>
      <c r="F169" s="287"/>
      <c r="G169" s="292"/>
      <c r="H169" s="287"/>
      <c r="I169" s="287"/>
      <c r="J169" s="287"/>
      <c r="K169" s="287"/>
    </row>
    <row r="170">
      <c r="A170" s="287"/>
      <c r="B170" s="287"/>
      <c r="C170" s="287"/>
      <c r="D170" s="287"/>
      <c r="E170" s="287"/>
      <c r="F170" s="287"/>
      <c r="G170" s="292"/>
      <c r="H170" s="287"/>
      <c r="I170" s="287"/>
      <c r="J170" s="287"/>
      <c r="K170" s="287"/>
    </row>
    <row r="171">
      <c r="A171" s="287"/>
      <c r="B171" s="287"/>
      <c r="C171" s="287"/>
      <c r="D171" s="287"/>
      <c r="E171" s="287"/>
      <c r="F171" s="287"/>
      <c r="G171" s="292"/>
      <c r="H171" s="287"/>
      <c r="I171" s="287"/>
      <c r="J171" s="287"/>
      <c r="K171" s="287"/>
    </row>
    <row r="172">
      <c r="A172" s="287"/>
      <c r="B172" s="287"/>
      <c r="C172" s="287"/>
      <c r="D172" s="287"/>
      <c r="E172" s="287"/>
      <c r="F172" s="287"/>
      <c r="G172" s="292"/>
      <c r="H172" s="287"/>
      <c r="I172" s="287"/>
      <c r="J172" s="287"/>
      <c r="K172" s="287"/>
    </row>
    <row r="173">
      <c r="A173" s="287"/>
      <c r="B173" s="287"/>
      <c r="C173" s="287"/>
      <c r="D173" s="287"/>
      <c r="E173" s="287"/>
      <c r="F173" s="287"/>
      <c r="G173" s="292"/>
      <c r="H173" s="287"/>
      <c r="I173" s="287"/>
      <c r="J173" s="287"/>
      <c r="K173" s="287"/>
    </row>
    <row r="174">
      <c r="A174" s="287"/>
      <c r="B174" s="287"/>
      <c r="C174" s="287"/>
      <c r="D174" s="287"/>
      <c r="E174" s="287"/>
      <c r="F174" s="287"/>
      <c r="G174" s="292"/>
      <c r="H174" s="287"/>
      <c r="I174" s="287"/>
      <c r="J174" s="287"/>
      <c r="K174" s="287"/>
    </row>
    <row r="175">
      <c r="A175" s="287"/>
      <c r="B175" s="287"/>
      <c r="C175" s="287"/>
      <c r="D175" s="287"/>
      <c r="E175" s="287"/>
      <c r="F175" s="287"/>
      <c r="G175" s="292"/>
      <c r="H175" s="287"/>
      <c r="I175" s="287"/>
      <c r="J175" s="287"/>
      <c r="K175" s="287"/>
    </row>
    <row r="176">
      <c r="A176" s="287"/>
      <c r="B176" s="287"/>
      <c r="C176" s="287"/>
      <c r="D176" s="287"/>
      <c r="E176" s="287"/>
      <c r="F176" s="287"/>
      <c r="G176" s="292"/>
      <c r="H176" s="287"/>
      <c r="I176" s="287"/>
      <c r="J176" s="287"/>
      <c r="K176" s="287"/>
    </row>
    <row r="177">
      <c r="A177" s="287"/>
      <c r="B177" s="287"/>
      <c r="C177" s="287"/>
      <c r="D177" s="287"/>
      <c r="E177" s="287"/>
      <c r="F177" s="287"/>
      <c r="G177" s="292"/>
      <c r="H177" s="287"/>
      <c r="I177" s="287"/>
      <c r="J177" s="287"/>
      <c r="K177" s="287"/>
    </row>
    <row r="178">
      <c r="A178" s="287"/>
      <c r="B178" s="287"/>
      <c r="C178" s="287"/>
      <c r="D178" s="287"/>
      <c r="E178" s="287"/>
      <c r="F178" s="287"/>
      <c r="G178" s="292"/>
      <c r="H178" s="287"/>
      <c r="I178" s="287"/>
      <c r="J178" s="287"/>
      <c r="K178" s="287"/>
    </row>
    <row r="179">
      <c r="A179" s="287"/>
      <c r="B179" s="287"/>
      <c r="C179" s="287"/>
      <c r="D179" s="287"/>
      <c r="E179" s="287"/>
      <c r="F179" s="287"/>
      <c r="G179" s="292"/>
      <c r="H179" s="287"/>
      <c r="I179" s="287"/>
      <c r="J179" s="287"/>
      <c r="K179" s="287"/>
    </row>
    <row r="180">
      <c r="A180" s="287"/>
      <c r="B180" s="287"/>
      <c r="C180" s="287"/>
      <c r="D180" s="287"/>
      <c r="E180" s="287"/>
      <c r="F180" s="287"/>
      <c r="G180" s="292"/>
      <c r="H180" s="287"/>
      <c r="I180" s="287"/>
      <c r="J180" s="287"/>
      <c r="K180" s="287"/>
    </row>
    <row r="181">
      <c r="A181" s="287"/>
      <c r="B181" s="287"/>
      <c r="C181" s="287"/>
      <c r="D181" s="287"/>
      <c r="E181" s="287"/>
      <c r="F181" s="287"/>
      <c r="G181" s="292"/>
      <c r="H181" s="287"/>
      <c r="I181" s="287"/>
      <c r="J181" s="287"/>
      <c r="K181" s="287"/>
    </row>
    <row r="182">
      <c r="A182" s="287"/>
      <c r="B182" s="287"/>
      <c r="C182" s="287"/>
      <c r="D182" s="287"/>
      <c r="E182" s="287"/>
      <c r="F182" s="287"/>
      <c r="G182" s="292"/>
      <c r="H182" s="287"/>
      <c r="I182" s="287"/>
      <c r="J182" s="287"/>
      <c r="K182" s="287"/>
    </row>
    <row r="183">
      <c r="A183" s="287"/>
      <c r="B183" s="287"/>
      <c r="C183" s="287"/>
      <c r="D183" s="287"/>
      <c r="E183" s="287"/>
      <c r="F183" s="287"/>
      <c r="G183" s="292"/>
      <c r="H183" s="287"/>
      <c r="I183" s="287"/>
      <c r="J183" s="287"/>
      <c r="K183" s="287"/>
    </row>
    <row r="184">
      <c r="A184" s="287"/>
      <c r="B184" s="287"/>
      <c r="C184" s="287"/>
      <c r="D184" s="287"/>
      <c r="E184" s="287"/>
      <c r="F184" s="287"/>
      <c r="G184" s="292"/>
      <c r="H184" s="287"/>
      <c r="I184" s="287"/>
      <c r="J184" s="287"/>
      <c r="K184" s="287"/>
    </row>
    <row r="185">
      <c r="A185" s="287"/>
      <c r="B185" s="287"/>
      <c r="C185" s="287"/>
      <c r="D185" s="287"/>
      <c r="E185" s="287"/>
      <c r="F185" s="287"/>
      <c r="G185" s="292"/>
      <c r="H185" s="287"/>
      <c r="I185" s="287"/>
      <c r="J185" s="287"/>
      <c r="K185" s="287"/>
    </row>
    <row r="186">
      <c r="A186" s="287"/>
      <c r="B186" s="287"/>
      <c r="C186" s="287"/>
      <c r="D186" s="287"/>
      <c r="E186" s="287"/>
      <c r="F186" s="287"/>
      <c r="G186" s="292"/>
      <c r="H186" s="287"/>
      <c r="I186" s="287"/>
      <c r="J186" s="287"/>
      <c r="K186" s="287"/>
    </row>
    <row r="187">
      <c r="A187" s="287"/>
      <c r="B187" s="287"/>
      <c r="C187" s="287"/>
      <c r="D187" s="287"/>
      <c r="E187" s="287"/>
      <c r="F187" s="287"/>
      <c r="G187" s="292"/>
      <c r="H187" s="287"/>
      <c r="I187" s="287"/>
      <c r="J187" s="287"/>
      <c r="K187" s="287"/>
    </row>
    <row r="188">
      <c r="A188" s="287"/>
      <c r="B188" s="287"/>
      <c r="C188" s="287"/>
      <c r="D188" s="287"/>
      <c r="E188" s="287"/>
      <c r="F188" s="287"/>
      <c r="G188" s="292"/>
      <c r="H188" s="287"/>
      <c r="I188" s="287"/>
      <c r="J188" s="287"/>
      <c r="K188" s="287"/>
    </row>
    <row r="189">
      <c r="A189" s="287"/>
      <c r="B189" s="287"/>
      <c r="C189" s="287"/>
      <c r="D189" s="287"/>
      <c r="E189" s="287"/>
      <c r="F189" s="287"/>
      <c r="G189" s="292"/>
      <c r="H189" s="287"/>
      <c r="I189" s="287"/>
      <c r="J189" s="287"/>
      <c r="K189" s="287"/>
    </row>
    <row r="190">
      <c r="A190" s="287"/>
      <c r="B190" s="287"/>
      <c r="C190" s="287"/>
      <c r="D190" s="287"/>
      <c r="E190" s="287"/>
      <c r="F190" s="287"/>
      <c r="G190" s="292"/>
      <c r="H190" s="287"/>
      <c r="I190" s="287"/>
      <c r="J190" s="287"/>
      <c r="K190" s="287"/>
    </row>
    <row r="191">
      <c r="A191" s="287"/>
      <c r="B191" s="287"/>
      <c r="C191" s="287"/>
      <c r="D191" s="287"/>
      <c r="E191" s="287"/>
      <c r="F191" s="287"/>
      <c r="G191" s="292"/>
      <c r="H191" s="287"/>
      <c r="I191" s="287"/>
      <c r="J191" s="287"/>
      <c r="K191" s="287"/>
    </row>
    <row r="192">
      <c r="A192" s="287"/>
      <c r="B192" s="287"/>
      <c r="C192" s="287"/>
      <c r="D192" s="287"/>
      <c r="E192" s="287"/>
      <c r="F192" s="287"/>
      <c r="G192" s="292"/>
      <c r="H192" s="287"/>
      <c r="I192" s="287"/>
      <c r="J192" s="287"/>
      <c r="K192" s="287"/>
    </row>
    <row r="193">
      <c r="A193" s="287"/>
      <c r="B193" s="287"/>
      <c r="C193" s="287"/>
      <c r="D193" s="287"/>
      <c r="E193" s="287"/>
      <c r="F193" s="287"/>
      <c r="G193" s="292"/>
      <c r="H193" s="287"/>
      <c r="I193" s="287"/>
      <c r="J193" s="287"/>
      <c r="K193" s="287"/>
    </row>
    <row r="194">
      <c r="A194" s="287"/>
      <c r="B194" s="287"/>
      <c r="C194" s="287"/>
      <c r="D194" s="287"/>
      <c r="E194" s="287"/>
      <c r="F194" s="287"/>
      <c r="G194" s="292"/>
      <c r="H194" s="287"/>
      <c r="I194" s="287"/>
      <c r="J194" s="287"/>
      <c r="K194" s="287"/>
    </row>
    <row r="195">
      <c r="A195" s="287"/>
      <c r="B195" s="287"/>
      <c r="C195" s="287"/>
      <c r="D195" s="287"/>
      <c r="E195" s="287"/>
      <c r="F195" s="287"/>
      <c r="G195" s="292"/>
      <c r="H195" s="287"/>
      <c r="I195" s="287"/>
      <c r="J195" s="287"/>
      <c r="K195" s="287"/>
    </row>
    <row r="196">
      <c r="A196" s="287"/>
      <c r="B196" s="287"/>
      <c r="C196" s="287"/>
      <c r="D196" s="287"/>
      <c r="E196" s="287"/>
      <c r="F196" s="287"/>
      <c r="G196" s="292"/>
      <c r="H196" s="287"/>
      <c r="I196" s="287"/>
      <c r="J196" s="287"/>
      <c r="K196" s="287"/>
    </row>
    <row r="197">
      <c r="A197" s="287"/>
      <c r="B197" s="287"/>
      <c r="C197" s="287"/>
      <c r="D197" s="287"/>
      <c r="E197" s="287"/>
      <c r="F197" s="287"/>
      <c r="G197" s="292"/>
      <c r="H197" s="287"/>
      <c r="I197" s="287"/>
      <c r="J197" s="287"/>
      <c r="K197" s="287"/>
    </row>
    <row r="198">
      <c r="A198" s="287"/>
      <c r="B198" s="287"/>
      <c r="C198" s="287"/>
      <c r="D198" s="287"/>
      <c r="E198" s="287"/>
      <c r="F198" s="287"/>
      <c r="G198" s="292"/>
      <c r="H198" s="287"/>
      <c r="I198" s="287"/>
      <c r="J198" s="287"/>
      <c r="K198" s="287"/>
    </row>
    <row r="199">
      <c r="A199" s="287"/>
      <c r="B199" s="287"/>
      <c r="C199" s="287"/>
      <c r="D199" s="287"/>
      <c r="E199" s="287"/>
      <c r="F199" s="287"/>
      <c r="G199" s="292"/>
      <c r="H199" s="287"/>
      <c r="I199" s="287"/>
      <c r="J199" s="287"/>
      <c r="K199" s="287"/>
    </row>
    <row r="200">
      <c r="A200" s="287"/>
      <c r="B200" s="287"/>
      <c r="C200" s="287"/>
      <c r="D200" s="287"/>
      <c r="E200" s="287"/>
      <c r="F200" s="287"/>
      <c r="G200" s="292"/>
      <c r="H200" s="287"/>
      <c r="I200" s="287"/>
      <c r="J200" s="287"/>
      <c r="K200" s="287"/>
    </row>
    <row r="201">
      <c r="A201" s="287"/>
      <c r="B201" s="287"/>
      <c r="C201" s="287"/>
      <c r="D201" s="287"/>
      <c r="E201" s="287"/>
      <c r="F201" s="287"/>
      <c r="G201" s="292"/>
      <c r="H201" s="287"/>
      <c r="I201" s="287"/>
      <c r="J201" s="287"/>
      <c r="K201" s="287"/>
    </row>
    <row r="202">
      <c r="A202" s="287"/>
      <c r="B202" s="287"/>
      <c r="C202" s="287"/>
      <c r="D202" s="287"/>
      <c r="E202" s="287"/>
      <c r="F202" s="287"/>
      <c r="G202" s="292"/>
      <c r="H202" s="287"/>
      <c r="I202" s="287"/>
      <c r="J202" s="287"/>
      <c r="K202" s="287"/>
    </row>
    <row r="203">
      <c r="A203" s="287"/>
      <c r="B203" s="287"/>
      <c r="C203" s="287"/>
      <c r="D203" s="287"/>
      <c r="E203" s="287"/>
      <c r="F203" s="287"/>
      <c r="G203" s="292"/>
      <c r="H203" s="287"/>
      <c r="I203" s="287"/>
      <c r="J203" s="287"/>
      <c r="K203" s="287"/>
    </row>
    <row r="204">
      <c r="A204" s="287"/>
      <c r="B204" s="287"/>
      <c r="C204" s="287"/>
      <c r="D204" s="287"/>
      <c r="E204" s="287"/>
      <c r="F204" s="287"/>
      <c r="G204" s="292"/>
      <c r="H204" s="287"/>
      <c r="I204" s="287"/>
      <c r="J204" s="287"/>
      <c r="K204" s="287"/>
    </row>
    <row r="205">
      <c r="A205" s="287"/>
      <c r="B205" s="287"/>
      <c r="C205" s="287"/>
      <c r="D205" s="287"/>
      <c r="E205" s="287"/>
      <c r="F205" s="287"/>
      <c r="G205" s="292"/>
      <c r="H205" s="287"/>
      <c r="I205" s="287"/>
      <c r="J205" s="287"/>
      <c r="K205" s="287"/>
    </row>
    <row r="206">
      <c r="A206" s="287"/>
      <c r="B206" s="287"/>
      <c r="C206" s="287"/>
      <c r="D206" s="287"/>
      <c r="E206" s="287"/>
      <c r="F206" s="287"/>
      <c r="G206" s="292"/>
      <c r="H206" s="287"/>
      <c r="I206" s="287"/>
      <c r="J206" s="287"/>
      <c r="K206" s="287"/>
    </row>
    <row r="207">
      <c r="A207" s="287"/>
      <c r="B207" s="287"/>
      <c r="C207" s="287"/>
      <c r="D207" s="287"/>
      <c r="E207" s="287"/>
      <c r="F207" s="287"/>
      <c r="G207" s="292"/>
      <c r="H207" s="287"/>
      <c r="I207" s="287"/>
      <c r="J207" s="287"/>
      <c r="K207" s="287"/>
    </row>
    <row r="208">
      <c r="A208" s="287"/>
      <c r="B208" s="287"/>
      <c r="C208" s="287"/>
      <c r="D208" s="287"/>
      <c r="E208" s="287"/>
      <c r="F208" s="287"/>
      <c r="G208" s="292"/>
      <c r="H208" s="287"/>
      <c r="I208" s="287"/>
      <c r="J208" s="287"/>
      <c r="K208" s="287"/>
    </row>
    <row r="209">
      <c r="A209" s="287"/>
      <c r="B209" s="287"/>
      <c r="C209" s="287"/>
      <c r="D209" s="287"/>
      <c r="E209" s="287"/>
      <c r="F209" s="287"/>
      <c r="G209" s="292"/>
      <c r="H209" s="287"/>
      <c r="I209" s="287"/>
      <c r="J209" s="287"/>
      <c r="K209" s="287"/>
    </row>
    <row r="210">
      <c r="A210" s="287"/>
      <c r="B210" s="287"/>
      <c r="C210" s="287"/>
      <c r="D210" s="287"/>
      <c r="E210" s="287"/>
      <c r="F210" s="287"/>
      <c r="G210" s="292"/>
      <c r="H210" s="287"/>
      <c r="I210" s="287"/>
      <c r="J210" s="287"/>
      <c r="K210" s="287"/>
    </row>
    <row r="211">
      <c r="A211" s="287"/>
      <c r="B211" s="287"/>
      <c r="C211" s="287"/>
      <c r="D211" s="287"/>
      <c r="E211" s="287"/>
      <c r="F211" s="287"/>
      <c r="G211" s="292"/>
      <c r="H211" s="287"/>
      <c r="I211" s="287"/>
      <c r="J211" s="287"/>
      <c r="K211" s="287"/>
    </row>
    <row r="212">
      <c r="A212" s="287"/>
      <c r="B212" s="287"/>
      <c r="C212" s="287"/>
      <c r="D212" s="287"/>
      <c r="E212" s="287"/>
      <c r="F212" s="287"/>
      <c r="G212" s="292"/>
      <c r="H212" s="287"/>
      <c r="I212" s="287"/>
      <c r="J212" s="287"/>
      <c r="K212" s="287"/>
    </row>
    <row r="213">
      <c r="A213" s="287"/>
      <c r="B213" s="287"/>
      <c r="C213" s="287"/>
      <c r="D213" s="287"/>
      <c r="E213" s="287"/>
      <c r="F213" s="287"/>
      <c r="G213" s="292"/>
      <c r="H213" s="287"/>
      <c r="I213" s="287"/>
      <c r="J213" s="287"/>
      <c r="K213" s="287"/>
    </row>
    <row r="214">
      <c r="A214" s="287"/>
      <c r="B214" s="287"/>
      <c r="C214" s="287"/>
      <c r="D214" s="287"/>
      <c r="E214" s="287"/>
      <c r="F214" s="287"/>
      <c r="G214" s="292"/>
      <c r="H214" s="287"/>
      <c r="I214" s="287"/>
      <c r="J214" s="287"/>
      <c r="K214" s="287"/>
    </row>
    <row r="215">
      <c r="A215" s="287"/>
      <c r="B215" s="287"/>
      <c r="C215" s="287"/>
      <c r="D215" s="287"/>
      <c r="E215" s="287"/>
      <c r="F215" s="287"/>
      <c r="G215" s="292"/>
      <c r="H215" s="287"/>
      <c r="I215" s="287"/>
      <c r="J215" s="287"/>
      <c r="K215" s="287"/>
    </row>
    <row r="216">
      <c r="A216" s="287"/>
      <c r="B216" s="287"/>
      <c r="C216" s="287"/>
      <c r="D216" s="287"/>
      <c r="E216" s="287"/>
      <c r="F216" s="287"/>
      <c r="G216" s="292"/>
      <c r="H216" s="287"/>
      <c r="I216" s="287"/>
      <c r="J216" s="287"/>
      <c r="K216" s="287"/>
    </row>
    <row r="217">
      <c r="A217" s="287"/>
      <c r="B217" s="287"/>
      <c r="C217" s="287"/>
      <c r="D217" s="287"/>
      <c r="E217" s="287"/>
      <c r="F217" s="287"/>
      <c r="G217" s="292"/>
      <c r="H217" s="287"/>
      <c r="I217" s="287"/>
      <c r="J217" s="287"/>
      <c r="K217" s="287"/>
    </row>
    <row r="218">
      <c r="A218" s="287"/>
      <c r="B218" s="287"/>
      <c r="C218" s="287"/>
      <c r="D218" s="287"/>
      <c r="E218" s="287"/>
      <c r="F218" s="287"/>
      <c r="G218" s="292"/>
      <c r="H218" s="287"/>
      <c r="I218" s="287"/>
      <c r="J218" s="287"/>
      <c r="K218" s="287"/>
    </row>
    <row r="219">
      <c r="A219" s="287"/>
      <c r="B219" s="287"/>
      <c r="C219" s="287"/>
      <c r="D219" s="287"/>
      <c r="E219" s="287"/>
      <c r="F219" s="287"/>
      <c r="G219" s="292"/>
      <c r="H219" s="287"/>
      <c r="I219" s="287"/>
      <c r="J219" s="287"/>
      <c r="K219" s="287"/>
    </row>
    <row r="220">
      <c r="A220" s="287"/>
      <c r="B220" s="287"/>
      <c r="C220" s="287"/>
      <c r="D220" s="287"/>
      <c r="E220" s="287"/>
      <c r="F220" s="287"/>
      <c r="G220" s="292"/>
      <c r="H220" s="287"/>
      <c r="I220" s="287"/>
      <c r="J220" s="287"/>
      <c r="K220" s="287"/>
    </row>
    <row r="221">
      <c r="A221" s="287"/>
      <c r="B221" s="287"/>
      <c r="C221" s="287"/>
      <c r="D221" s="287"/>
      <c r="E221" s="287"/>
      <c r="F221" s="287"/>
      <c r="G221" s="292"/>
      <c r="H221" s="287"/>
      <c r="I221" s="287"/>
      <c r="J221" s="287"/>
      <c r="K221" s="287"/>
    </row>
    <row r="222">
      <c r="A222" s="287"/>
      <c r="B222" s="287"/>
      <c r="C222" s="287"/>
      <c r="D222" s="287"/>
      <c r="E222" s="287"/>
      <c r="F222" s="287"/>
      <c r="G222" s="292"/>
      <c r="H222" s="287"/>
      <c r="I222" s="287"/>
      <c r="J222" s="287"/>
      <c r="K222" s="287"/>
    </row>
    <row r="223">
      <c r="A223" s="287"/>
      <c r="B223" s="287"/>
      <c r="C223" s="287"/>
      <c r="D223" s="287"/>
      <c r="E223" s="287"/>
      <c r="F223" s="287"/>
      <c r="G223" s="292"/>
      <c r="H223" s="287"/>
      <c r="I223" s="287"/>
      <c r="J223" s="287"/>
      <c r="K223" s="287"/>
    </row>
    <row r="224">
      <c r="A224" s="287"/>
      <c r="B224" s="287"/>
      <c r="C224" s="287"/>
      <c r="D224" s="287"/>
      <c r="E224" s="287"/>
      <c r="F224" s="287"/>
      <c r="G224" s="292"/>
      <c r="H224" s="287"/>
      <c r="I224" s="287"/>
      <c r="J224" s="287"/>
      <c r="K224" s="287"/>
    </row>
    <row r="225">
      <c r="A225" s="287"/>
      <c r="B225" s="287"/>
      <c r="C225" s="287"/>
      <c r="D225" s="287"/>
      <c r="E225" s="287"/>
      <c r="F225" s="287"/>
      <c r="G225" s="292"/>
      <c r="H225" s="287"/>
      <c r="I225" s="287"/>
      <c r="J225" s="287"/>
      <c r="K225" s="287"/>
    </row>
    <row r="226">
      <c r="A226" s="287"/>
      <c r="B226" s="287"/>
      <c r="C226" s="287"/>
      <c r="D226" s="287"/>
      <c r="E226" s="287"/>
      <c r="F226" s="287"/>
      <c r="G226" s="292"/>
      <c r="H226" s="287"/>
      <c r="I226" s="287"/>
      <c r="J226" s="287"/>
      <c r="K226" s="287"/>
    </row>
    <row r="227">
      <c r="A227" s="287"/>
      <c r="B227" s="287"/>
      <c r="C227" s="287"/>
      <c r="D227" s="287"/>
      <c r="E227" s="287"/>
      <c r="F227" s="287"/>
      <c r="G227" s="292"/>
      <c r="H227" s="287"/>
      <c r="I227" s="287"/>
      <c r="J227" s="287"/>
      <c r="K227" s="287"/>
    </row>
    <row r="228">
      <c r="A228" s="287"/>
      <c r="B228" s="287"/>
      <c r="C228" s="287"/>
      <c r="D228" s="287"/>
      <c r="E228" s="287"/>
      <c r="F228" s="287"/>
      <c r="G228" s="292"/>
      <c r="H228" s="287"/>
      <c r="I228" s="287"/>
      <c r="J228" s="287"/>
      <c r="K228" s="287"/>
    </row>
    <row r="229">
      <c r="A229" s="287"/>
      <c r="B229" s="287"/>
      <c r="C229" s="287"/>
      <c r="D229" s="287"/>
      <c r="E229" s="287"/>
      <c r="F229" s="287"/>
      <c r="G229" s="292"/>
      <c r="H229" s="287"/>
      <c r="I229" s="287"/>
      <c r="J229" s="287"/>
      <c r="K229" s="287"/>
    </row>
    <row r="230">
      <c r="A230" s="287"/>
      <c r="B230" s="287"/>
      <c r="C230" s="287"/>
      <c r="D230" s="287"/>
      <c r="E230" s="287"/>
      <c r="F230" s="287"/>
      <c r="G230" s="292"/>
      <c r="H230" s="287"/>
      <c r="I230" s="287"/>
      <c r="J230" s="287"/>
      <c r="K230" s="287"/>
    </row>
    <row r="231">
      <c r="A231" s="287"/>
      <c r="B231" s="287"/>
      <c r="C231" s="287"/>
      <c r="D231" s="287"/>
      <c r="E231" s="287"/>
      <c r="F231" s="287"/>
      <c r="G231" s="292"/>
      <c r="H231" s="287"/>
      <c r="I231" s="287"/>
      <c r="J231" s="287"/>
      <c r="K231" s="287"/>
    </row>
    <row r="232">
      <c r="A232" s="287"/>
      <c r="B232" s="287"/>
      <c r="C232" s="287"/>
      <c r="D232" s="287"/>
      <c r="E232" s="287"/>
      <c r="F232" s="287"/>
      <c r="G232" s="292"/>
      <c r="H232" s="287"/>
      <c r="I232" s="287"/>
      <c r="J232" s="287"/>
      <c r="K232" s="287"/>
    </row>
    <row r="233">
      <c r="A233" s="287"/>
      <c r="B233" s="287"/>
      <c r="C233" s="287"/>
      <c r="D233" s="287"/>
      <c r="E233" s="287"/>
      <c r="F233" s="287"/>
      <c r="G233" s="292"/>
      <c r="H233" s="287"/>
      <c r="I233" s="287"/>
      <c r="J233" s="287"/>
      <c r="K233" s="287"/>
    </row>
    <row r="234">
      <c r="A234" s="287"/>
      <c r="B234" s="287"/>
      <c r="C234" s="287"/>
      <c r="D234" s="287"/>
      <c r="E234" s="287"/>
      <c r="F234" s="287"/>
      <c r="G234" s="292"/>
      <c r="H234" s="287"/>
      <c r="I234" s="287"/>
      <c r="J234" s="287"/>
      <c r="K234" s="287"/>
    </row>
    <row r="235">
      <c r="A235" s="287"/>
      <c r="B235" s="287"/>
      <c r="C235" s="287"/>
      <c r="D235" s="287"/>
      <c r="E235" s="287"/>
      <c r="F235" s="287"/>
      <c r="G235" s="292"/>
      <c r="H235" s="287"/>
      <c r="I235" s="287"/>
      <c r="J235" s="287"/>
      <c r="K235" s="287"/>
    </row>
    <row r="236">
      <c r="A236" s="287"/>
      <c r="B236" s="287"/>
      <c r="C236" s="287"/>
      <c r="D236" s="287"/>
      <c r="E236" s="287"/>
      <c r="F236" s="287"/>
      <c r="G236" s="292"/>
      <c r="H236" s="287"/>
      <c r="I236" s="287"/>
      <c r="J236" s="287"/>
      <c r="K236" s="287"/>
    </row>
    <row r="237">
      <c r="A237" s="287"/>
      <c r="B237" s="287"/>
      <c r="C237" s="287"/>
      <c r="D237" s="287"/>
      <c r="E237" s="287"/>
      <c r="F237" s="287"/>
      <c r="G237" s="292"/>
      <c r="H237" s="287"/>
      <c r="I237" s="287"/>
      <c r="J237" s="287"/>
      <c r="K237" s="287"/>
    </row>
    <row r="238">
      <c r="A238" s="287"/>
      <c r="B238" s="287"/>
      <c r="C238" s="287"/>
      <c r="D238" s="287"/>
      <c r="E238" s="287"/>
      <c r="F238" s="287"/>
      <c r="G238" s="292"/>
      <c r="H238" s="287"/>
      <c r="I238" s="287"/>
      <c r="J238" s="287"/>
      <c r="K238" s="287"/>
    </row>
    <row r="239">
      <c r="A239" s="287"/>
      <c r="B239" s="287"/>
      <c r="C239" s="287"/>
      <c r="D239" s="287"/>
      <c r="E239" s="287"/>
      <c r="F239" s="287"/>
      <c r="G239" s="292"/>
      <c r="H239" s="287"/>
      <c r="I239" s="287"/>
      <c r="J239" s="287"/>
      <c r="K239" s="287"/>
    </row>
    <row r="240">
      <c r="A240" s="287"/>
      <c r="B240" s="287"/>
      <c r="C240" s="287"/>
      <c r="D240" s="287"/>
      <c r="E240" s="287"/>
      <c r="F240" s="287"/>
      <c r="G240" s="292"/>
      <c r="H240" s="287"/>
      <c r="I240" s="287"/>
      <c r="J240" s="287"/>
      <c r="K240" s="287"/>
    </row>
    <row r="241">
      <c r="A241" s="287"/>
      <c r="B241" s="287"/>
      <c r="C241" s="287"/>
      <c r="D241" s="287"/>
      <c r="E241" s="287"/>
      <c r="F241" s="287"/>
      <c r="G241" s="292"/>
      <c r="H241" s="287"/>
      <c r="I241" s="287"/>
      <c r="J241" s="287"/>
      <c r="K241" s="287"/>
    </row>
    <row r="242">
      <c r="A242" s="287"/>
      <c r="B242" s="287"/>
      <c r="C242" s="287"/>
      <c r="D242" s="287"/>
      <c r="E242" s="287"/>
      <c r="F242" s="287"/>
      <c r="G242" s="292"/>
      <c r="H242" s="287"/>
      <c r="I242" s="287"/>
      <c r="J242" s="287"/>
      <c r="K242" s="287"/>
    </row>
    <row r="243">
      <c r="A243" s="287"/>
      <c r="B243" s="287"/>
      <c r="C243" s="287"/>
      <c r="D243" s="287"/>
      <c r="E243" s="287"/>
      <c r="F243" s="287"/>
      <c r="G243" s="292"/>
      <c r="H243" s="287"/>
      <c r="I243" s="287"/>
      <c r="J243" s="287"/>
      <c r="K243" s="287"/>
    </row>
    <row r="244">
      <c r="A244" s="287"/>
      <c r="B244" s="287"/>
      <c r="C244" s="287"/>
      <c r="D244" s="287"/>
      <c r="E244" s="287"/>
      <c r="F244" s="287"/>
      <c r="G244" s="292"/>
      <c r="H244" s="287"/>
      <c r="I244" s="287"/>
      <c r="J244" s="287"/>
      <c r="K244" s="287"/>
    </row>
    <row r="245">
      <c r="A245" s="287"/>
      <c r="B245" s="287"/>
      <c r="C245" s="287"/>
      <c r="D245" s="287"/>
      <c r="E245" s="287"/>
      <c r="F245" s="287"/>
      <c r="G245" s="292"/>
      <c r="H245" s="287"/>
      <c r="I245" s="287"/>
      <c r="J245" s="287"/>
      <c r="K245" s="287"/>
    </row>
    <row r="246">
      <c r="A246" s="287"/>
      <c r="B246" s="287"/>
      <c r="C246" s="287"/>
      <c r="D246" s="287"/>
      <c r="E246" s="287"/>
      <c r="F246" s="287"/>
      <c r="G246" s="292"/>
      <c r="H246" s="287"/>
      <c r="I246" s="287"/>
      <c r="J246" s="287"/>
      <c r="K246" s="287"/>
    </row>
    <row r="247">
      <c r="A247" s="287"/>
      <c r="B247" s="287"/>
      <c r="C247" s="287"/>
      <c r="D247" s="287"/>
      <c r="E247" s="287"/>
      <c r="F247" s="287"/>
      <c r="G247" s="292"/>
      <c r="H247" s="287"/>
      <c r="I247" s="287"/>
      <c r="J247" s="287"/>
      <c r="K247" s="287"/>
    </row>
    <row r="248">
      <c r="A248" s="287"/>
      <c r="B248" s="287"/>
      <c r="C248" s="287"/>
      <c r="D248" s="287"/>
      <c r="E248" s="287"/>
      <c r="F248" s="287"/>
      <c r="G248" s="292"/>
      <c r="H248" s="287"/>
      <c r="I248" s="287"/>
      <c r="J248" s="287"/>
      <c r="K248" s="287"/>
    </row>
    <row r="249">
      <c r="A249" s="287"/>
      <c r="B249" s="287"/>
      <c r="C249" s="287"/>
      <c r="D249" s="287"/>
      <c r="E249" s="287"/>
      <c r="F249" s="287"/>
      <c r="G249" s="292"/>
      <c r="H249" s="287"/>
      <c r="I249" s="287"/>
      <c r="J249" s="287"/>
      <c r="K249" s="287"/>
    </row>
    <row r="250">
      <c r="A250" s="287"/>
      <c r="B250" s="287"/>
      <c r="C250" s="287"/>
      <c r="D250" s="287"/>
      <c r="E250" s="287"/>
      <c r="F250" s="287"/>
      <c r="G250" s="292"/>
      <c r="H250" s="287"/>
      <c r="I250" s="287"/>
      <c r="J250" s="287"/>
      <c r="K250" s="287"/>
    </row>
    <row r="251">
      <c r="A251" s="287"/>
      <c r="B251" s="287"/>
      <c r="C251" s="287"/>
      <c r="D251" s="287"/>
      <c r="E251" s="287"/>
      <c r="F251" s="287"/>
      <c r="G251" s="292"/>
      <c r="H251" s="287"/>
      <c r="I251" s="287"/>
      <c r="J251" s="287"/>
      <c r="K251" s="287"/>
    </row>
    <row r="252">
      <c r="A252" s="287"/>
      <c r="B252" s="287"/>
      <c r="C252" s="287"/>
      <c r="D252" s="287"/>
      <c r="E252" s="287"/>
      <c r="F252" s="287"/>
      <c r="G252" s="292"/>
      <c r="H252" s="287"/>
      <c r="I252" s="287"/>
      <c r="J252" s="287"/>
      <c r="K252" s="287"/>
    </row>
    <row r="253">
      <c r="A253" s="287"/>
      <c r="B253" s="287"/>
      <c r="C253" s="287"/>
      <c r="D253" s="287"/>
      <c r="E253" s="287"/>
      <c r="F253" s="287"/>
      <c r="G253" s="292"/>
      <c r="H253" s="287"/>
      <c r="I253" s="287"/>
      <c r="J253" s="287"/>
      <c r="K253" s="287"/>
    </row>
    <row r="254">
      <c r="A254" s="287"/>
      <c r="B254" s="287"/>
      <c r="C254" s="287"/>
      <c r="D254" s="287"/>
      <c r="E254" s="287"/>
      <c r="F254" s="287"/>
      <c r="G254" s="292"/>
      <c r="H254" s="287"/>
      <c r="I254" s="287"/>
      <c r="J254" s="287"/>
      <c r="K254" s="287"/>
    </row>
    <row r="255">
      <c r="A255" s="287"/>
      <c r="B255" s="287"/>
      <c r="C255" s="287"/>
      <c r="D255" s="287"/>
      <c r="E255" s="287"/>
      <c r="F255" s="287"/>
      <c r="G255" s="292"/>
      <c r="H255" s="287"/>
      <c r="I255" s="287"/>
      <c r="J255" s="287"/>
      <c r="K255" s="287"/>
    </row>
    <row r="256">
      <c r="A256" s="287"/>
      <c r="B256" s="287"/>
      <c r="C256" s="287"/>
      <c r="D256" s="287"/>
      <c r="E256" s="287"/>
      <c r="F256" s="287"/>
      <c r="G256" s="292"/>
      <c r="H256" s="287"/>
      <c r="I256" s="287"/>
      <c r="J256" s="287"/>
      <c r="K256" s="287"/>
    </row>
    <row r="257">
      <c r="A257" s="287"/>
      <c r="B257" s="287"/>
      <c r="C257" s="287"/>
      <c r="D257" s="287"/>
      <c r="E257" s="287"/>
      <c r="F257" s="287"/>
      <c r="G257" s="292"/>
      <c r="H257" s="287"/>
      <c r="I257" s="287"/>
      <c r="J257" s="287"/>
      <c r="K257" s="287"/>
    </row>
    <row r="258">
      <c r="A258" s="287"/>
      <c r="B258" s="287"/>
      <c r="C258" s="287"/>
      <c r="D258" s="287"/>
      <c r="E258" s="287"/>
      <c r="F258" s="287"/>
      <c r="G258" s="292"/>
      <c r="H258" s="287"/>
      <c r="I258" s="287"/>
      <c r="J258" s="287"/>
      <c r="K258" s="287"/>
    </row>
    <row r="259">
      <c r="A259" s="287"/>
      <c r="B259" s="287"/>
      <c r="C259" s="287"/>
      <c r="D259" s="287"/>
      <c r="E259" s="287"/>
      <c r="F259" s="287"/>
      <c r="G259" s="292"/>
      <c r="H259" s="287"/>
      <c r="I259" s="287"/>
      <c r="J259" s="287"/>
      <c r="K259" s="287"/>
    </row>
    <row r="260">
      <c r="A260" s="287"/>
      <c r="B260" s="287"/>
      <c r="C260" s="287"/>
      <c r="D260" s="287"/>
      <c r="E260" s="287"/>
      <c r="F260" s="287"/>
      <c r="G260" s="292"/>
      <c r="H260" s="287"/>
      <c r="I260" s="287"/>
      <c r="J260" s="287"/>
      <c r="K260" s="287"/>
    </row>
    <row r="261">
      <c r="A261" s="287"/>
      <c r="B261" s="287"/>
      <c r="C261" s="287"/>
      <c r="D261" s="287"/>
      <c r="E261" s="287"/>
      <c r="F261" s="287"/>
      <c r="G261" s="292"/>
      <c r="H261" s="287"/>
      <c r="I261" s="287"/>
      <c r="J261" s="287"/>
      <c r="K261" s="287"/>
    </row>
    <row r="262">
      <c r="A262" s="287"/>
      <c r="B262" s="287"/>
      <c r="C262" s="287"/>
      <c r="D262" s="287"/>
      <c r="E262" s="287"/>
      <c r="F262" s="287"/>
      <c r="G262" s="292"/>
      <c r="H262" s="287"/>
      <c r="I262" s="287"/>
      <c r="J262" s="287"/>
      <c r="K262" s="287"/>
    </row>
    <row r="263">
      <c r="A263" s="287"/>
      <c r="B263" s="287"/>
      <c r="C263" s="287"/>
      <c r="D263" s="287"/>
      <c r="E263" s="287"/>
      <c r="F263" s="287"/>
      <c r="G263" s="292"/>
      <c r="H263" s="287"/>
      <c r="I263" s="287"/>
      <c r="J263" s="287"/>
      <c r="K263" s="287"/>
    </row>
    <row r="264">
      <c r="A264" s="287"/>
      <c r="B264" s="287"/>
      <c r="C264" s="287"/>
      <c r="D264" s="287"/>
      <c r="E264" s="287"/>
      <c r="F264" s="287"/>
      <c r="G264" s="292"/>
      <c r="H264" s="287"/>
      <c r="I264" s="287"/>
      <c r="J264" s="287"/>
      <c r="K264" s="287"/>
    </row>
    <row r="265">
      <c r="A265" s="287"/>
      <c r="B265" s="287"/>
      <c r="C265" s="287"/>
      <c r="D265" s="287"/>
      <c r="E265" s="287"/>
      <c r="F265" s="287"/>
      <c r="G265" s="292"/>
      <c r="H265" s="287"/>
      <c r="I265" s="287"/>
      <c r="J265" s="287"/>
      <c r="K265" s="287"/>
    </row>
    <row r="266">
      <c r="A266" s="287"/>
      <c r="B266" s="287"/>
      <c r="C266" s="287"/>
      <c r="D266" s="287"/>
      <c r="E266" s="287"/>
      <c r="F266" s="287"/>
      <c r="G266" s="292"/>
      <c r="H266" s="287"/>
      <c r="I266" s="287"/>
      <c r="J266" s="287"/>
      <c r="K266" s="287"/>
    </row>
    <row r="267">
      <c r="A267" s="287"/>
      <c r="B267" s="287"/>
      <c r="C267" s="287"/>
      <c r="D267" s="287"/>
      <c r="E267" s="287"/>
      <c r="F267" s="287"/>
      <c r="G267" s="292"/>
      <c r="H267" s="287"/>
      <c r="I267" s="287"/>
      <c r="J267" s="287"/>
      <c r="K267" s="287"/>
    </row>
    <row r="268">
      <c r="A268" s="287"/>
      <c r="B268" s="287"/>
      <c r="C268" s="287"/>
      <c r="D268" s="287"/>
      <c r="E268" s="287"/>
      <c r="F268" s="287"/>
      <c r="G268" s="292"/>
      <c r="H268" s="287"/>
      <c r="I268" s="287"/>
      <c r="J268" s="287"/>
      <c r="K268" s="287"/>
    </row>
    <row r="269">
      <c r="A269" s="287"/>
      <c r="B269" s="287"/>
      <c r="C269" s="287"/>
      <c r="D269" s="287"/>
      <c r="E269" s="287"/>
      <c r="F269" s="287"/>
      <c r="G269" s="292"/>
      <c r="H269" s="287"/>
      <c r="I269" s="287"/>
      <c r="J269" s="287"/>
      <c r="K269" s="287"/>
    </row>
    <row r="270">
      <c r="A270" s="287"/>
      <c r="B270" s="287"/>
      <c r="C270" s="287"/>
      <c r="D270" s="287"/>
      <c r="E270" s="287"/>
      <c r="F270" s="287"/>
      <c r="G270" s="292"/>
      <c r="H270" s="287"/>
      <c r="I270" s="287"/>
      <c r="J270" s="287"/>
      <c r="K270" s="287"/>
    </row>
    <row r="271">
      <c r="A271" s="287"/>
      <c r="B271" s="287"/>
      <c r="C271" s="287"/>
      <c r="D271" s="287"/>
      <c r="E271" s="287"/>
      <c r="F271" s="287"/>
      <c r="G271" s="292"/>
      <c r="H271" s="287"/>
      <c r="I271" s="287"/>
      <c r="J271" s="287"/>
      <c r="K271" s="287"/>
    </row>
    <row r="272">
      <c r="A272" s="287"/>
      <c r="B272" s="287"/>
      <c r="C272" s="287"/>
      <c r="D272" s="287"/>
      <c r="E272" s="287"/>
      <c r="F272" s="287"/>
      <c r="G272" s="292"/>
      <c r="H272" s="287"/>
      <c r="I272" s="287"/>
      <c r="J272" s="287"/>
      <c r="K272" s="287"/>
    </row>
    <row r="273">
      <c r="A273" s="287"/>
      <c r="B273" s="287"/>
      <c r="C273" s="287"/>
      <c r="D273" s="287"/>
      <c r="E273" s="287"/>
      <c r="F273" s="287"/>
      <c r="G273" s="292"/>
      <c r="H273" s="287"/>
      <c r="I273" s="287"/>
      <c r="J273" s="287"/>
      <c r="K273" s="287"/>
    </row>
    <row r="274">
      <c r="A274" s="287"/>
      <c r="B274" s="287"/>
      <c r="C274" s="287"/>
      <c r="D274" s="287"/>
      <c r="E274" s="287"/>
      <c r="F274" s="287"/>
      <c r="G274" s="292"/>
      <c r="H274" s="287"/>
      <c r="I274" s="287"/>
      <c r="J274" s="287"/>
      <c r="K274" s="287"/>
    </row>
    <row r="275">
      <c r="A275" s="287"/>
      <c r="B275" s="287"/>
      <c r="C275" s="287"/>
      <c r="D275" s="287"/>
      <c r="E275" s="287"/>
      <c r="F275" s="287"/>
      <c r="G275" s="292"/>
      <c r="H275" s="287"/>
      <c r="I275" s="287"/>
      <c r="J275" s="287"/>
      <c r="K275" s="287"/>
    </row>
    <row r="276">
      <c r="A276" s="287"/>
      <c r="B276" s="287"/>
      <c r="C276" s="287"/>
      <c r="D276" s="287"/>
      <c r="E276" s="287"/>
      <c r="F276" s="287"/>
      <c r="G276" s="292"/>
      <c r="H276" s="287"/>
      <c r="I276" s="287"/>
      <c r="J276" s="287"/>
      <c r="K276" s="287"/>
    </row>
    <row r="277">
      <c r="A277" s="287"/>
      <c r="B277" s="287"/>
      <c r="C277" s="287"/>
      <c r="D277" s="287"/>
      <c r="E277" s="287"/>
      <c r="F277" s="287"/>
      <c r="G277" s="292"/>
      <c r="H277" s="287"/>
      <c r="I277" s="287"/>
      <c r="J277" s="287"/>
      <c r="K277" s="287"/>
    </row>
    <row r="278">
      <c r="A278" s="287"/>
      <c r="B278" s="287"/>
      <c r="C278" s="287"/>
      <c r="D278" s="287"/>
      <c r="E278" s="287"/>
      <c r="F278" s="287"/>
      <c r="G278" s="292"/>
      <c r="H278" s="287"/>
      <c r="I278" s="287"/>
      <c r="J278" s="287"/>
      <c r="K278" s="287"/>
    </row>
    <row r="279">
      <c r="A279" s="287"/>
      <c r="B279" s="287"/>
      <c r="C279" s="287"/>
      <c r="D279" s="287"/>
      <c r="E279" s="287"/>
      <c r="F279" s="287"/>
      <c r="G279" s="292"/>
      <c r="H279" s="287"/>
      <c r="I279" s="287"/>
      <c r="J279" s="287"/>
      <c r="K279" s="287"/>
    </row>
    <row r="280">
      <c r="A280" s="287"/>
      <c r="B280" s="287"/>
      <c r="C280" s="287"/>
      <c r="D280" s="287"/>
      <c r="E280" s="287"/>
      <c r="F280" s="287"/>
      <c r="G280" s="292"/>
      <c r="H280" s="287"/>
      <c r="I280" s="287"/>
      <c r="J280" s="287"/>
      <c r="K280" s="287"/>
    </row>
    <row r="281">
      <c r="A281" s="287"/>
      <c r="B281" s="287"/>
      <c r="C281" s="287"/>
      <c r="D281" s="287"/>
      <c r="E281" s="287"/>
      <c r="F281" s="287"/>
      <c r="G281" s="292"/>
      <c r="H281" s="287"/>
      <c r="I281" s="287"/>
      <c r="J281" s="287"/>
      <c r="K281" s="287"/>
    </row>
    <row r="282">
      <c r="A282" s="287"/>
      <c r="B282" s="287"/>
      <c r="C282" s="287"/>
      <c r="D282" s="287"/>
      <c r="E282" s="287"/>
      <c r="F282" s="287"/>
      <c r="G282" s="292"/>
      <c r="H282" s="287"/>
      <c r="I282" s="287"/>
      <c r="J282" s="287"/>
      <c r="K282" s="287"/>
    </row>
    <row r="283">
      <c r="A283" s="287"/>
      <c r="B283" s="287"/>
      <c r="C283" s="287"/>
      <c r="D283" s="287"/>
      <c r="E283" s="287"/>
      <c r="F283" s="287"/>
      <c r="G283" s="292"/>
      <c r="H283" s="287"/>
      <c r="I283" s="287"/>
      <c r="J283" s="287"/>
      <c r="K283" s="287"/>
    </row>
    <row r="284">
      <c r="A284" s="287"/>
      <c r="B284" s="287"/>
      <c r="C284" s="287"/>
      <c r="D284" s="287"/>
      <c r="E284" s="287"/>
      <c r="F284" s="287"/>
      <c r="G284" s="292"/>
      <c r="H284" s="287"/>
      <c r="I284" s="287"/>
      <c r="J284" s="287"/>
      <c r="K284" s="287"/>
    </row>
    <row r="285">
      <c r="A285" s="287"/>
      <c r="B285" s="287"/>
      <c r="C285" s="287"/>
      <c r="D285" s="287"/>
      <c r="E285" s="287"/>
      <c r="F285" s="287"/>
      <c r="G285" s="292"/>
      <c r="H285" s="287"/>
      <c r="I285" s="287"/>
      <c r="J285" s="287"/>
      <c r="K285" s="287"/>
    </row>
    <row r="286">
      <c r="A286" s="287"/>
      <c r="B286" s="287"/>
      <c r="C286" s="287"/>
      <c r="D286" s="287"/>
      <c r="E286" s="287"/>
      <c r="F286" s="287"/>
      <c r="G286" s="292"/>
      <c r="H286" s="287"/>
      <c r="I286" s="287"/>
      <c r="J286" s="287"/>
      <c r="K286" s="287"/>
    </row>
    <row r="287">
      <c r="A287" s="287"/>
      <c r="B287" s="287"/>
      <c r="C287" s="287"/>
      <c r="D287" s="287"/>
      <c r="E287" s="287"/>
      <c r="F287" s="287"/>
      <c r="G287" s="292"/>
      <c r="H287" s="287"/>
      <c r="I287" s="287"/>
      <c r="J287" s="287"/>
      <c r="K287" s="287"/>
    </row>
    <row r="288">
      <c r="A288" s="287"/>
      <c r="B288" s="287"/>
      <c r="C288" s="287"/>
      <c r="D288" s="287"/>
      <c r="E288" s="287"/>
      <c r="F288" s="287"/>
      <c r="G288" s="292"/>
      <c r="H288" s="287"/>
      <c r="I288" s="287"/>
      <c r="J288" s="287"/>
      <c r="K288" s="287"/>
    </row>
    <row r="289">
      <c r="A289" s="287"/>
      <c r="B289" s="287"/>
      <c r="C289" s="287"/>
      <c r="D289" s="287"/>
      <c r="E289" s="287"/>
      <c r="F289" s="287"/>
      <c r="G289" s="292"/>
      <c r="H289" s="287"/>
      <c r="I289" s="287"/>
      <c r="J289" s="287"/>
      <c r="K289" s="287"/>
    </row>
    <row r="290">
      <c r="A290" s="287"/>
      <c r="B290" s="287"/>
      <c r="C290" s="287"/>
      <c r="D290" s="287"/>
      <c r="E290" s="287"/>
      <c r="F290" s="287"/>
      <c r="G290" s="292"/>
      <c r="H290" s="287"/>
      <c r="I290" s="287"/>
      <c r="J290" s="287"/>
      <c r="K290" s="287"/>
    </row>
    <row r="291">
      <c r="A291" s="287"/>
      <c r="B291" s="287"/>
      <c r="C291" s="287"/>
      <c r="D291" s="287"/>
      <c r="E291" s="287"/>
      <c r="F291" s="287"/>
      <c r="G291" s="292"/>
      <c r="H291" s="287"/>
      <c r="I291" s="287"/>
      <c r="J291" s="287"/>
      <c r="K291" s="287"/>
    </row>
    <row r="292">
      <c r="A292" s="287"/>
      <c r="B292" s="287"/>
      <c r="C292" s="287"/>
      <c r="D292" s="287"/>
      <c r="E292" s="287"/>
      <c r="F292" s="287"/>
      <c r="G292" s="292"/>
      <c r="H292" s="287"/>
      <c r="I292" s="287"/>
      <c r="J292" s="287"/>
      <c r="K292" s="287"/>
    </row>
    <row r="293">
      <c r="A293" s="287"/>
      <c r="B293" s="287"/>
      <c r="C293" s="287"/>
      <c r="D293" s="287"/>
      <c r="E293" s="287"/>
      <c r="F293" s="287"/>
      <c r="G293" s="292"/>
      <c r="H293" s="287"/>
      <c r="I293" s="287"/>
      <c r="J293" s="287"/>
      <c r="K293" s="287"/>
    </row>
    <row r="294">
      <c r="A294" s="287"/>
      <c r="B294" s="287"/>
      <c r="C294" s="287"/>
      <c r="D294" s="287"/>
      <c r="E294" s="287"/>
      <c r="F294" s="287"/>
      <c r="G294" s="292"/>
      <c r="H294" s="287"/>
      <c r="I294" s="287"/>
      <c r="J294" s="287"/>
      <c r="K294" s="287"/>
    </row>
    <row r="295">
      <c r="A295" s="287"/>
      <c r="B295" s="287"/>
      <c r="C295" s="287"/>
      <c r="D295" s="287"/>
      <c r="E295" s="287"/>
      <c r="F295" s="287"/>
      <c r="G295" s="292"/>
      <c r="H295" s="287"/>
      <c r="I295" s="287"/>
      <c r="J295" s="287"/>
      <c r="K295" s="287"/>
    </row>
    <row r="296">
      <c r="A296" s="287"/>
      <c r="B296" s="287"/>
      <c r="C296" s="287"/>
      <c r="D296" s="287"/>
      <c r="E296" s="287"/>
      <c r="F296" s="287"/>
      <c r="G296" s="292"/>
      <c r="H296" s="287"/>
      <c r="I296" s="287"/>
      <c r="J296" s="287"/>
      <c r="K296" s="287"/>
    </row>
    <row r="297">
      <c r="A297" s="287"/>
      <c r="B297" s="287"/>
      <c r="C297" s="287"/>
      <c r="D297" s="287"/>
      <c r="E297" s="287"/>
      <c r="F297" s="287"/>
      <c r="G297" s="292"/>
      <c r="H297" s="287"/>
      <c r="I297" s="287"/>
      <c r="J297" s="287"/>
      <c r="K297" s="287"/>
    </row>
    <row r="298">
      <c r="A298" s="287"/>
      <c r="B298" s="287"/>
      <c r="C298" s="287"/>
      <c r="D298" s="287"/>
      <c r="E298" s="287"/>
      <c r="F298" s="287"/>
      <c r="G298" s="292"/>
      <c r="H298" s="287"/>
      <c r="I298" s="287"/>
      <c r="J298" s="287"/>
      <c r="K298" s="287"/>
    </row>
    <row r="299">
      <c r="A299" s="287"/>
      <c r="B299" s="287"/>
      <c r="C299" s="287"/>
      <c r="D299" s="287"/>
      <c r="E299" s="287"/>
      <c r="F299" s="287"/>
      <c r="G299" s="292"/>
      <c r="H299" s="287"/>
      <c r="I299" s="287"/>
      <c r="J299" s="287"/>
      <c r="K299" s="287"/>
    </row>
    <row r="300">
      <c r="A300" s="287"/>
      <c r="B300" s="287"/>
      <c r="C300" s="287"/>
      <c r="D300" s="287"/>
      <c r="E300" s="287"/>
      <c r="F300" s="287"/>
      <c r="G300" s="292"/>
      <c r="H300" s="287"/>
      <c r="I300" s="287"/>
      <c r="J300" s="287"/>
      <c r="K300" s="287"/>
    </row>
    <row r="301">
      <c r="A301" s="287"/>
      <c r="B301" s="287"/>
      <c r="C301" s="287"/>
      <c r="D301" s="287"/>
      <c r="E301" s="287"/>
      <c r="F301" s="287"/>
      <c r="G301" s="292"/>
      <c r="H301" s="287"/>
      <c r="I301" s="287"/>
      <c r="J301" s="287"/>
      <c r="K301" s="287"/>
    </row>
    <row r="302">
      <c r="A302" s="287"/>
      <c r="B302" s="287"/>
      <c r="C302" s="287"/>
      <c r="D302" s="287"/>
      <c r="E302" s="287"/>
      <c r="F302" s="287"/>
      <c r="G302" s="292"/>
      <c r="H302" s="287"/>
      <c r="I302" s="287"/>
      <c r="J302" s="287"/>
      <c r="K302" s="287"/>
    </row>
    <row r="303">
      <c r="A303" s="287"/>
      <c r="B303" s="287"/>
      <c r="C303" s="287"/>
      <c r="D303" s="287"/>
      <c r="E303" s="287"/>
      <c r="F303" s="287"/>
      <c r="G303" s="292"/>
      <c r="H303" s="287"/>
      <c r="I303" s="287"/>
      <c r="J303" s="287"/>
      <c r="K303" s="287"/>
    </row>
    <row r="304">
      <c r="A304" s="287"/>
      <c r="B304" s="287"/>
      <c r="C304" s="287"/>
      <c r="D304" s="287"/>
      <c r="E304" s="287"/>
      <c r="F304" s="287"/>
      <c r="G304" s="292"/>
      <c r="H304" s="287"/>
      <c r="I304" s="287"/>
      <c r="J304" s="287"/>
      <c r="K304" s="287"/>
    </row>
    <row r="305">
      <c r="A305" s="287"/>
      <c r="B305" s="287"/>
      <c r="C305" s="287"/>
      <c r="D305" s="287"/>
      <c r="E305" s="287"/>
      <c r="F305" s="287"/>
      <c r="G305" s="292"/>
      <c r="H305" s="287"/>
      <c r="I305" s="287"/>
      <c r="J305" s="287"/>
      <c r="K305" s="287"/>
    </row>
    <row r="306">
      <c r="A306" s="287"/>
      <c r="B306" s="287"/>
      <c r="C306" s="287"/>
      <c r="D306" s="287"/>
      <c r="E306" s="287"/>
      <c r="F306" s="287"/>
      <c r="G306" s="292"/>
      <c r="H306" s="287"/>
      <c r="I306" s="287"/>
      <c r="J306" s="287"/>
      <c r="K306" s="287"/>
    </row>
    <row r="307">
      <c r="A307" s="287"/>
      <c r="B307" s="287"/>
      <c r="C307" s="287"/>
      <c r="D307" s="287"/>
      <c r="E307" s="287"/>
      <c r="F307" s="287"/>
      <c r="G307" s="292"/>
      <c r="H307" s="287"/>
      <c r="I307" s="287"/>
      <c r="J307" s="287"/>
      <c r="K307" s="287"/>
    </row>
    <row r="308">
      <c r="A308" s="287"/>
      <c r="B308" s="287"/>
      <c r="C308" s="287"/>
      <c r="D308" s="287"/>
      <c r="E308" s="287"/>
      <c r="F308" s="287"/>
      <c r="G308" s="292"/>
      <c r="H308" s="287"/>
      <c r="I308" s="287"/>
      <c r="J308" s="287"/>
      <c r="K308" s="287"/>
    </row>
    <row r="309">
      <c r="A309" s="287"/>
      <c r="B309" s="287"/>
      <c r="C309" s="287"/>
      <c r="D309" s="287"/>
      <c r="E309" s="287"/>
      <c r="F309" s="287"/>
      <c r="G309" s="292"/>
      <c r="H309" s="287"/>
      <c r="I309" s="287"/>
      <c r="J309" s="287"/>
      <c r="K309" s="287"/>
    </row>
    <row r="310">
      <c r="A310" s="287"/>
      <c r="B310" s="287"/>
      <c r="C310" s="287"/>
      <c r="D310" s="287"/>
      <c r="E310" s="287"/>
      <c r="F310" s="287"/>
      <c r="G310" s="292"/>
      <c r="H310" s="287"/>
      <c r="I310" s="287"/>
      <c r="J310" s="287"/>
      <c r="K310" s="287"/>
    </row>
    <row r="311">
      <c r="A311" s="287"/>
      <c r="B311" s="287"/>
      <c r="C311" s="287"/>
      <c r="D311" s="287"/>
      <c r="E311" s="287"/>
      <c r="F311" s="287"/>
      <c r="G311" s="292"/>
      <c r="H311" s="287"/>
      <c r="I311" s="287"/>
      <c r="J311" s="287"/>
      <c r="K311" s="287"/>
    </row>
    <row r="312">
      <c r="A312" s="287"/>
      <c r="B312" s="287"/>
      <c r="C312" s="287"/>
      <c r="D312" s="287"/>
      <c r="E312" s="287"/>
      <c r="F312" s="287"/>
      <c r="G312" s="292"/>
      <c r="H312" s="287"/>
      <c r="I312" s="287"/>
      <c r="J312" s="287"/>
      <c r="K312" s="287"/>
    </row>
    <row r="313">
      <c r="A313" s="287"/>
      <c r="B313" s="287"/>
      <c r="C313" s="287"/>
      <c r="D313" s="287"/>
      <c r="E313" s="287"/>
      <c r="F313" s="287"/>
      <c r="G313" s="292"/>
      <c r="H313" s="287"/>
      <c r="I313" s="287"/>
      <c r="J313" s="287"/>
      <c r="K313" s="287"/>
    </row>
    <row r="314">
      <c r="A314" s="287"/>
      <c r="B314" s="287"/>
      <c r="C314" s="287"/>
      <c r="D314" s="287"/>
      <c r="E314" s="287"/>
      <c r="F314" s="287"/>
      <c r="G314" s="292"/>
      <c r="H314" s="287"/>
      <c r="I314" s="287"/>
      <c r="J314" s="287"/>
      <c r="K314" s="287"/>
    </row>
    <row r="315">
      <c r="A315" s="287"/>
      <c r="B315" s="287"/>
      <c r="C315" s="287"/>
      <c r="D315" s="287"/>
      <c r="E315" s="287"/>
      <c r="F315" s="287"/>
      <c r="G315" s="292"/>
      <c r="H315" s="287"/>
      <c r="I315" s="287"/>
      <c r="J315" s="287"/>
      <c r="K315" s="287"/>
    </row>
    <row r="316">
      <c r="A316" s="287"/>
      <c r="B316" s="287"/>
      <c r="C316" s="287"/>
      <c r="D316" s="287"/>
      <c r="E316" s="287"/>
      <c r="F316" s="287"/>
      <c r="G316" s="292"/>
      <c r="H316" s="287"/>
      <c r="I316" s="287"/>
      <c r="J316" s="287"/>
      <c r="K316" s="287"/>
    </row>
    <row r="317">
      <c r="A317" s="287"/>
      <c r="B317" s="287"/>
      <c r="C317" s="287"/>
      <c r="D317" s="287"/>
      <c r="E317" s="287"/>
      <c r="F317" s="287"/>
      <c r="G317" s="292"/>
      <c r="H317" s="287"/>
      <c r="I317" s="287"/>
      <c r="J317" s="287"/>
      <c r="K317" s="287"/>
    </row>
    <row r="318">
      <c r="A318" s="287"/>
      <c r="B318" s="287"/>
      <c r="C318" s="287"/>
      <c r="D318" s="287"/>
      <c r="E318" s="287"/>
      <c r="F318" s="287"/>
      <c r="G318" s="292"/>
      <c r="H318" s="287"/>
      <c r="I318" s="287"/>
      <c r="J318" s="287"/>
      <c r="K318" s="287"/>
    </row>
    <row r="319">
      <c r="A319" s="287"/>
      <c r="B319" s="287"/>
      <c r="C319" s="287"/>
      <c r="D319" s="287"/>
      <c r="E319" s="287"/>
      <c r="F319" s="287"/>
      <c r="G319" s="292"/>
      <c r="H319" s="287"/>
      <c r="I319" s="287"/>
      <c r="J319" s="287"/>
      <c r="K319" s="287"/>
    </row>
    <row r="320">
      <c r="A320" s="287"/>
      <c r="B320" s="287"/>
      <c r="C320" s="287"/>
      <c r="D320" s="287"/>
      <c r="E320" s="287"/>
      <c r="F320" s="287"/>
      <c r="G320" s="292"/>
      <c r="H320" s="287"/>
      <c r="I320" s="287"/>
      <c r="J320" s="287"/>
      <c r="K320" s="287"/>
    </row>
    <row r="321">
      <c r="A321" s="287"/>
      <c r="B321" s="287"/>
      <c r="C321" s="287"/>
      <c r="D321" s="287"/>
      <c r="E321" s="287"/>
      <c r="F321" s="287"/>
      <c r="G321" s="292"/>
      <c r="H321" s="287"/>
      <c r="I321" s="287"/>
      <c r="J321" s="287"/>
      <c r="K321" s="287"/>
    </row>
    <row r="322">
      <c r="A322" s="287"/>
      <c r="B322" s="287"/>
      <c r="C322" s="287"/>
      <c r="D322" s="287"/>
      <c r="E322" s="287"/>
      <c r="F322" s="287"/>
      <c r="G322" s="292"/>
      <c r="H322" s="287"/>
      <c r="I322" s="287"/>
      <c r="J322" s="287"/>
      <c r="K322" s="287"/>
    </row>
    <row r="323">
      <c r="A323" s="287"/>
      <c r="B323" s="287"/>
      <c r="C323" s="287"/>
      <c r="D323" s="287"/>
      <c r="E323" s="287"/>
      <c r="F323" s="287"/>
      <c r="G323" s="292"/>
      <c r="H323" s="287"/>
      <c r="I323" s="287"/>
      <c r="J323" s="287"/>
      <c r="K323" s="287"/>
    </row>
    <row r="324">
      <c r="A324" s="287"/>
      <c r="B324" s="287"/>
      <c r="C324" s="287"/>
      <c r="D324" s="287"/>
      <c r="E324" s="287"/>
      <c r="F324" s="287"/>
      <c r="G324" s="292"/>
      <c r="H324" s="287"/>
      <c r="I324" s="287"/>
      <c r="J324" s="287"/>
      <c r="K324" s="287"/>
    </row>
    <row r="325">
      <c r="A325" s="287"/>
      <c r="B325" s="287"/>
      <c r="C325" s="287"/>
      <c r="D325" s="287"/>
      <c r="E325" s="287"/>
      <c r="F325" s="287"/>
      <c r="G325" s="292"/>
      <c r="H325" s="287"/>
      <c r="I325" s="287"/>
      <c r="J325" s="287"/>
      <c r="K325" s="287"/>
    </row>
    <row r="326">
      <c r="A326" s="287"/>
      <c r="B326" s="287"/>
      <c r="C326" s="287"/>
      <c r="D326" s="287"/>
      <c r="E326" s="287"/>
      <c r="F326" s="287"/>
      <c r="G326" s="292"/>
      <c r="H326" s="287"/>
      <c r="I326" s="287"/>
      <c r="J326" s="287"/>
      <c r="K326" s="287"/>
    </row>
    <row r="327">
      <c r="A327" s="287"/>
      <c r="B327" s="287"/>
      <c r="C327" s="287"/>
      <c r="D327" s="287"/>
      <c r="E327" s="287"/>
      <c r="F327" s="287"/>
      <c r="G327" s="292"/>
      <c r="H327" s="287"/>
      <c r="I327" s="287"/>
      <c r="J327" s="287"/>
      <c r="K327" s="287"/>
    </row>
    <row r="328">
      <c r="A328" s="287"/>
      <c r="B328" s="287"/>
      <c r="C328" s="287"/>
      <c r="D328" s="287"/>
      <c r="E328" s="287"/>
      <c r="F328" s="287"/>
      <c r="G328" s="292"/>
      <c r="H328" s="287"/>
      <c r="I328" s="287"/>
      <c r="J328" s="287"/>
      <c r="K328" s="287"/>
    </row>
    <row r="329">
      <c r="A329" s="287"/>
      <c r="B329" s="287"/>
      <c r="C329" s="287"/>
      <c r="D329" s="287"/>
      <c r="E329" s="287"/>
      <c r="F329" s="287"/>
      <c r="G329" s="292"/>
      <c r="H329" s="287"/>
      <c r="I329" s="287"/>
      <c r="J329" s="287"/>
      <c r="K329" s="287"/>
    </row>
    <row r="330">
      <c r="A330" s="287"/>
      <c r="B330" s="287"/>
      <c r="C330" s="287"/>
      <c r="D330" s="287"/>
      <c r="E330" s="287"/>
      <c r="F330" s="287"/>
      <c r="G330" s="292"/>
      <c r="H330" s="287"/>
      <c r="I330" s="287"/>
      <c r="J330" s="287"/>
      <c r="K330" s="287"/>
    </row>
    <row r="331">
      <c r="A331" s="287"/>
      <c r="B331" s="287"/>
      <c r="C331" s="287"/>
      <c r="D331" s="287"/>
      <c r="E331" s="287"/>
      <c r="F331" s="287"/>
      <c r="G331" s="292"/>
      <c r="H331" s="287"/>
      <c r="I331" s="287"/>
      <c r="J331" s="287"/>
      <c r="K331" s="287"/>
    </row>
    <row r="332">
      <c r="A332" s="287"/>
      <c r="B332" s="287"/>
      <c r="C332" s="287"/>
      <c r="D332" s="287"/>
      <c r="E332" s="287"/>
      <c r="F332" s="287"/>
      <c r="G332" s="292"/>
      <c r="H332" s="287"/>
      <c r="I332" s="287"/>
      <c r="J332" s="287"/>
      <c r="K332" s="287"/>
    </row>
    <row r="333">
      <c r="A333" s="287"/>
      <c r="B333" s="287"/>
      <c r="C333" s="287"/>
      <c r="D333" s="287"/>
      <c r="E333" s="287"/>
      <c r="F333" s="287"/>
      <c r="G333" s="292"/>
      <c r="H333" s="287"/>
      <c r="I333" s="287"/>
      <c r="J333" s="287"/>
      <c r="K333" s="287"/>
    </row>
    <row r="334">
      <c r="A334" s="287"/>
      <c r="B334" s="287"/>
      <c r="C334" s="287"/>
      <c r="D334" s="287"/>
      <c r="E334" s="287"/>
      <c r="F334" s="287"/>
      <c r="G334" s="292"/>
      <c r="H334" s="287"/>
      <c r="I334" s="287"/>
      <c r="J334" s="287"/>
      <c r="K334" s="287"/>
    </row>
    <row r="335">
      <c r="A335" s="287"/>
      <c r="B335" s="287"/>
      <c r="C335" s="287"/>
      <c r="D335" s="287"/>
      <c r="E335" s="287"/>
      <c r="F335" s="287"/>
      <c r="G335" s="292"/>
      <c r="H335" s="287"/>
      <c r="I335" s="287"/>
      <c r="J335" s="287"/>
      <c r="K335" s="287"/>
    </row>
    <row r="336">
      <c r="A336" s="287"/>
      <c r="B336" s="287"/>
      <c r="C336" s="287"/>
      <c r="D336" s="287"/>
      <c r="E336" s="287"/>
      <c r="F336" s="287"/>
      <c r="G336" s="292"/>
      <c r="H336" s="287"/>
      <c r="I336" s="287"/>
      <c r="J336" s="287"/>
      <c r="K336" s="287"/>
    </row>
    <row r="337">
      <c r="A337" s="287"/>
      <c r="B337" s="287"/>
      <c r="C337" s="287"/>
      <c r="D337" s="287"/>
      <c r="E337" s="287"/>
      <c r="F337" s="287"/>
      <c r="G337" s="292"/>
      <c r="H337" s="287"/>
      <c r="I337" s="287"/>
      <c r="J337" s="287"/>
      <c r="K337" s="287"/>
    </row>
    <row r="338">
      <c r="A338" s="287"/>
      <c r="B338" s="287"/>
      <c r="C338" s="287"/>
      <c r="D338" s="287"/>
      <c r="E338" s="287"/>
      <c r="F338" s="287"/>
      <c r="G338" s="292"/>
      <c r="H338" s="287"/>
      <c r="I338" s="287"/>
      <c r="J338" s="287"/>
      <c r="K338" s="287"/>
    </row>
    <row r="339">
      <c r="A339" s="287"/>
      <c r="B339" s="287"/>
      <c r="C339" s="287"/>
      <c r="D339" s="287"/>
      <c r="E339" s="287"/>
      <c r="F339" s="287"/>
      <c r="G339" s="292"/>
      <c r="H339" s="287"/>
      <c r="I339" s="287"/>
      <c r="J339" s="287"/>
      <c r="K339" s="287"/>
    </row>
    <row r="340">
      <c r="A340" s="287"/>
      <c r="B340" s="287"/>
      <c r="C340" s="287"/>
      <c r="D340" s="287"/>
      <c r="E340" s="287"/>
      <c r="F340" s="287"/>
      <c r="G340" s="292"/>
      <c r="H340" s="287"/>
      <c r="I340" s="287"/>
      <c r="J340" s="287"/>
      <c r="K340" s="287"/>
    </row>
    <row r="341">
      <c r="A341" s="287"/>
      <c r="B341" s="287"/>
      <c r="C341" s="287"/>
      <c r="D341" s="287"/>
      <c r="E341" s="287"/>
      <c r="F341" s="287"/>
      <c r="G341" s="292"/>
      <c r="H341" s="287"/>
      <c r="I341" s="287"/>
      <c r="J341" s="287"/>
      <c r="K341" s="287"/>
    </row>
    <row r="342">
      <c r="A342" s="287"/>
      <c r="B342" s="287"/>
      <c r="C342" s="287"/>
      <c r="D342" s="287"/>
      <c r="E342" s="287"/>
      <c r="F342" s="287"/>
      <c r="G342" s="292"/>
      <c r="H342" s="287"/>
      <c r="I342" s="287"/>
      <c r="J342" s="287"/>
      <c r="K342" s="287"/>
    </row>
    <row r="343">
      <c r="A343" s="287"/>
      <c r="B343" s="287"/>
      <c r="C343" s="287"/>
      <c r="D343" s="287"/>
      <c r="E343" s="287"/>
      <c r="F343" s="287"/>
      <c r="G343" s="292"/>
      <c r="H343" s="287"/>
      <c r="I343" s="287"/>
      <c r="J343" s="287"/>
      <c r="K343" s="287"/>
    </row>
    <row r="344">
      <c r="A344" s="287"/>
      <c r="B344" s="287"/>
      <c r="C344" s="287"/>
      <c r="D344" s="287"/>
      <c r="E344" s="287"/>
      <c r="F344" s="287"/>
      <c r="G344" s="292"/>
      <c r="H344" s="287"/>
      <c r="I344" s="287"/>
      <c r="J344" s="287"/>
      <c r="K344" s="287"/>
    </row>
    <row r="345">
      <c r="A345" s="287"/>
      <c r="B345" s="287"/>
      <c r="C345" s="287"/>
      <c r="D345" s="287"/>
      <c r="E345" s="287"/>
      <c r="F345" s="287"/>
      <c r="G345" s="292"/>
      <c r="H345" s="287"/>
      <c r="I345" s="287"/>
      <c r="J345" s="287"/>
      <c r="K345" s="287"/>
    </row>
    <row r="346">
      <c r="A346" s="287"/>
      <c r="B346" s="287"/>
      <c r="C346" s="287"/>
      <c r="D346" s="287"/>
      <c r="E346" s="287"/>
      <c r="F346" s="287"/>
      <c r="G346" s="292"/>
      <c r="H346" s="287"/>
      <c r="I346" s="287"/>
      <c r="J346" s="287"/>
      <c r="K346" s="287"/>
    </row>
    <row r="347">
      <c r="A347" s="287"/>
      <c r="B347" s="287"/>
      <c r="C347" s="287"/>
      <c r="D347" s="287"/>
      <c r="E347" s="287"/>
      <c r="F347" s="287"/>
      <c r="G347" s="292"/>
      <c r="H347" s="287"/>
      <c r="I347" s="287"/>
      <c r="J347" s="287"/>
      <c r="K347" s="287"/>
    </row>
    <row r="348">
      <c r="A348" s="287"/>
      <c r="B348" s="287"/>
      <c r="C348" s="287"/>
      <c r="D348" s="287"/>
      <c r="E348" s="287"/>
      <c r="F348" s="287"/>
      <c r="G348" s="292"/>
      <c r="H348" s="287"/>
      <c r="I348" s="287"/>
      <c r="J348" s="287"/>
      <c r="K348" s="287"/>
    </row>
    <row r="349">
      <c r="A349" s="287"/>
      <c r="B349" s="287"/>
      <c r="C349" s="287"/>
      <c r="D349" s="287"/>
      <c r="E349" s="287"/>
      <c r="F349" s="287"/>
      <c r="G349" s="292"/>
      <c r="H349" s="287"/>
      <c r="I349" s="287"/>
      <c r="J349" s="287"/>
      <c r="K349" s="287"/>
    </row>
    <row r="350">
      <c r="A350" s="287"/>
      <c r="B350" s="287"/>
      <c r="C350" s="287"/>
      <c r="D350" s="287"/>
      <c r="E350" s="287"/>
      <c r="F350" s="287"/>
      <c r="G350" s="292"/>
      <c r="H350" s="287"/>
      <c r="I350" s="287"/>
      <c r="J350" s="287"/>
      <c r="K350" s="287"/>
    </row>
    <row r="351">
      <c r="A351" s="287"/>
      <c r="B351" s="287"/>
      <c r="C351" s="287"/>
      <c r="D351" s="287"/>
      <c r="E351" s="287"/>
      <c r="F351" s="287"/>
      <c r="G351" s="292"/>
      <c r="H351" s="287"/>
      <c r="I351" s="287"/>
      <c r="J351" s="287"/>
      <c r="K351" s="287"/>
    </row>
    <row r="352">
      <c r="A352" s="287"/>
      <c r="B352" s="287"/>
      <c r="C352" s="287"/>
      <c r="D352" s="287"/>
      <c r="E352" s="287"/>
      <c r="F352" s="287"/>
      <c r="G352" s="292"/>
      <c r="H352" s="287"/>
      <c r="I352" s="287"/>
      <c r="J352" s="287"/>
      <c r="K352" s="287"/>
    </row>
    <row r="353">
      <c r="A353" s="287"/>
      <c r="B353" s="287"/>
      <c r="C353" s="287"/>
      <c r="D353" s="287"/>
      <c r="E353" s="287"/>
      <c r="F353" s="287"/>
      <c r="G353" s="292"/>
      <c r="H353" s="287"/>
      <c r="I353" s="287"/>
      <c r="J353" s="287"/>
      <c r="K353" s="287"/>
    </row>
    <row r="354">
      <c r="A354" s="287"/>
      <c r="B354" s="287"/>
      <c r="C354" s="287"/>
      <c r="D354" s="287"/>
      <c r="E354" s="287"/>
      <c r="F354" s="287"/>
      <c r="G354" s="292"/>
      <c r="H354" s="287"/>
      <c r="I354" s="287"/>
      <c r="J354" s="287"/>
      <c r="K354" s="287"/>
    </row>
    <row r="355">
      <c r="A355" s="287"/>
      <c r="B355" s="287"/>
      <c r="C355" s="287"/>
      <c r="D355" s="287"/>
      <c r="E355" s="287"/>
      <c r="F355" s="287"/>
      <c r="G355" s="292"/>
      <c r="H355" s="287"/>
      <c r="I355" s="287"/>
      <c r="J355" s="287"/>
      <c r="K355" s="287"/>
    </row>
    <row r="356">
      <c r="A356" s="287"/>
      <c r="B356" s="287"/>
      <c r="C356" s="287"/>
      <c r="D356" s="287"/>
      <c r="E356" s="287"/>
      <c r="F356" s="287"/>
      <c r="G356" s="292"/>
      <c r="H356" s="287"/>
      <c r="I356" s="287"/>
      <c r="J356" s="287"/>
      <c r="K356" s="287"/>
    </row>
    <row r="357">
      <c r="A357" s="287"/>
      <c r="B357" s="287"/>
      <c r="C357" s="287"/>
      <c r="D357" s="287"/>
      <c r="E357" s="287"/>
      <c r="F357" s="287"/>
      <c r="G357" s="292"/>
      <c r="H357" s="287"/>
      <c r="I357" s="287"/>
      <c r="J357" s="287"/>
      <c r="K357" s="287"/>
    </row>
    <row r="358">
      <c r="A358" s="287"/>
      <c r="B358" s="287"/>
      <c r="C358" s="287"/>
      <c r="D358" s="287"/>
      <c r="E358" s="287"/>
      <c r="F358" s="287"/>
      <c r="G358" s="292"/>
      <c r="H358" s="287"/>
      <c r="I358" s="287"/>
      <c r="J358" s="287"/>
      <c r="K358" s="287"/>
    </row>
    <row r="359">
      <c r="A359" s="287"/>
      <c r="B359" s="287"/>
      <c r="C359" s="287"/>
      <c r="D359" s="287"/>
      <c r="E359" s="287"/>
      <c r="F359" s="287"/>
      <c r="G359" s="292"/>
      <c r="H359" s="287"/>
      <c r="I359" s="287"/>
      <c r="J359" s="287"/>
      <c r="K359" s="287"/>
    </row>
    <row r="360">
      <c r="A360" s="287"/>
      <c r="B360" s="287"/>
      <c r="C360" s="287"/>
      <c r="D360" s="287"/>
      <c r="E360" s="287"/>
      <c r="F360" s="287"/>
      <c r="G360" s="292"/>
      <c r="H360" s="287"/>
      <c r="I360" s="287"/>
      <c r="J360" s="287"/>
      <c r="K360" s="287"/>
    </row>
    <row r="361">
      <c r="A361" s="287"/>
      <c r="B361" s="287"/>
      <c r="C361" s="287"/>
      <c r="D361" s="287"/>
      <c r="E361" s="287"/>
      <c r="F361" s="287"/>
      <c r="G361" s="292"/>
      <c r="H361" s="287"/>
      <c r="I361" s="287"/>
      <c r="J361" s="287"/>
      <c r="K361" s="287"/>
    </row>
    <row r="362">
      <c r="A362" s="287"/>
      <c r="B362" s="287"/>
      <c r="C362" s="287"/>
      <c r="D362" s="287"/>
      <c r="E362" s="287"/>
      <c r="F362" s="287"/>
      <c r="G362" s="292"/>
      <c r="H362" s="287"/>
      <c r="I362" s="287"/>
      <c r="J362" s="287"/>
      <c r="K362" s="287"/>
    </row>
    <row r="363">
      <c r="A363" s="287"/>
      <c r="B363" s="287"/>
      <c r="C363" s="287"/>
      <c r="D363" s="287"/>
      <c r="E363" s="287"/>
      <c r="F363" s="287"/>
      <c r="G363" s="292"/>
      <c r="H363" s="287"/>
      <c r="I363" s="287"/>
      <c r="J363" s="287"/>
      <c r="K363" s="287"/>
    </row>
    <row r="364">
      <c r="A364" s="287"/>
      <c r="B364" s="287"/>
      <c r="C364" s="287"/>
      <c r="D364" s="287"/>
      <c r="E364" s="287"/>
      <c r="F364" s="287"/>
      <c r="G364" s="292"/>
      <c r="H364" s="287"/>
      <c r="I364" s="287"/>
      <c r="J364" s="287"/>
      <c r="K364" s="287"/>
    </row>
    <row r="365">
      <c r="A365" s="287"/>
      <c r="B365" s="287"/>
      <c r="C365" s="287"/>
      <c r="D365" s="287"/>
      <c r="E365" s="287"/>
      <c r="F365" s="287"/>
      <c r="G365" s="292"/>
      <c r="H365" s="287"/>
      <c r="I365" s="287"/>
      <c r="J365" s="287"/>
      <c r="K365" s="287"/>
    </row>
    <row r="366">
      <c r="A366" s="287"/>
      <c r="B366" s="287"/>
      <c r="C366" s="287"/>
      <c r="D366" s="287"/>
      <c r="E366" s="287"/>
      <c r="F366" s="287"/>
      <c r="G366" s="292"/>
      <c r="H366" s="287"/>
      <c r="I366" s="287"/>
      <c r="J366" s="287"/>
      <c r="K366" s="287"/>
    </row>
    <row r="367">
      <c r="A367" s="287"/>
      <c r="B367" s="287"/>
      <c r="C367" s="287"/>
      <c r="D367" s="287"/>
      <c r="E367" s="287"/>
      <c r="F367" s="287"/>
      <c r="G367" s="292"/>
      <c r="H367" s="287"/>
      <c r="I367" s="287"/>
      <c r="J367" s="287"/>
      <c r="K367" s="287"/>
    </row>
    <row r="368">
      <c r="A368" s="287"/>
      <c r="B368" s="287"/>
      <c r="C368" s="287"/>
      <c r="D368" s="287"/>
      <c r="E368" s="287"/>
      <c r="F368" s="287"/>
      <c r="G368" s="292"/>
      <c r="H368" s="287"/>
      <c r="I368" s="287"/>
      <c r="J368" s="287"/>
      <c r="K368" s="287"/>
    </row>
    <row r="369">
      <c r="A369" s="287"/>
      <c r="B369" s="287"/>
      <c r="C369" s="287"/>
      <c r="D369" s="287"/>
      <c r="E369" s="287"/>
      <c r="F369" s="287"/>
      <c r="G369" s="292"/>
      <c r="H369" s="287"/>
      <c r="I369" s="287"/>
      <c r="J369" s="287"/>
      <c r="K369" s="287"/>
    </row>
    <row r="370">
      <c r="A370" s="287"/>
      <c r="B370" s="287"/>
      <c r="C370" s="287"/>
      <c r="D370" s="287"/>
      <c r="E370" s="287"/>
      <c r="F370" s="287"/>
      <c r="G370" s="292"/>
      <c r="H370" s="287"/>
      <c r="I370" s="287"/>
      <c r="J370" s="287"/>
      <c r="K370" s="287"/>
    </row>
    <row r="371">
      <c r="A371" s="287"/>
      <c r="B371" s="287"/>
      <c r="C371" s="287"/>
      <c r="D371" s="287"/>
      <c r="E371" s="287"/>
      <c r="F371" s="287"/>
      <c r="G371" s="292"/>
      <c r="H371" s="287"/>
      <c r="I371" s="287"/>
      <c r="J371" s="287"/>
      <c r="K371" s="287"/>
    </row>
    <row r="372">
      <c r="A372" s="287"/>
      <c r="B372" s="287"/>
      <c r="C372" s="287"/>
      <c r="D372" s="287"/>
      <c r="E372" s="287"/>
      <c r="F372" s="287"/>
      <c r="G372" s="292"/>
      <c r="H372" s="287"/>
      <c r="I372" s="287"/>
      <c r="J372" s="287"/>
      <c r="K372" s="287"/>
    </row>
    <row r="373">
      <c r="A373" s="287"/>
      <c r="B373" s="287"/>
      <c r="C373" s="287"/>
      <c r="D373" s="287"/>
      <c r="E373" s="287"/>
      <c r="F373" s="287"/>
      <c r="G373" s="292"/>
      <c r="H373" s="287"/>
      <c r="I373" s="287"/>
      <c r="J373" s="287"/>
      <c r="K373" s="287"/>
    </row>
    <row r="374">
      <c r="A374" s="287"/>
      <c r="B374" s="287"/>
      <c r="C374" s="287"/>
      <c r="D374" s="287"/>
      <c r="E374" s="287"/>
      <c r="F374" s="287"/>
      <c r="G374" s="292"/>
      <c r="H374" s="287"/>
      <c r="I374" s="287"/>
      <c r="J374" s="287"/>
      <c r="K374" s="287"/>
    </row>
    <row r="375">
      <c r="A375" s="287"/>
      <c r="B375" s="287"/>
      <c r="C375" s="287"/>
      <c r="D375" s="287"/>
      <c r="E375" s="287"/>
      <c r="F375" s="287"/>
      <c r="G375" s="292"/>
      <c r="H375" s="287"/>
      <c r="I375" s="287"/>
      <c r="J375" s="287"/>
      <c r="K375" s="287"/>
    </row>
    <row r="376">
      <c r="A376" s="287"/>
      <c r="B376" s="287"/>
      <c r="C376" s="287"/>
      <c r="D376" s="287"/>
      <c r="E376" s="287"/>
      <c r="F376" s="287"/>
      <c r="G376" s="292"/>
      <c r="H376" s="287"/>
      <c r="I376" s="287"/>
      <c r="J376" s="287"/>
      <c r="K376" s="287"/>
    </row>
    <row r="377">
      <c r="A377" s="287"/>
      <c r="B377" s="287"/>
      <c r="C377" s="287"/>
      <c r="D377" s="287"/>
      <c r="E377" s="287"/>
      <c r="F377" s="287"/>
      <c r="G377" s="292"/>
      <c r="H377" s="287"/>
      <c r="I377" s="287"/>
      <c r="J377" s="287"/>
      <c r="K377" s="287"/>
    </row>
    <row r="378">
      <c r="A378" s="287"/>
      <c r="B378" s="287"/>
      <c r="C378" s="287"/>
      <c r="D378" s="287"/>
      <c r="E378" s="287"/>
      <c r="F378" s="287"/>
      <c r="G378" s="292"/>
      <c r="H378" s="287"/>
      <c r="I378" s="287"/>
      <c r="J378" s="287"/>
      <c r="K378" s="287"/>
    </row>
    <row r="379">
      <c r="A379" s="287"/>
      <c r="B379" s="287"/>
      <c r="C379" s="287"/>
      <c r="D379" s="287"/>
      <c r="E379" s="287"/>
      <c r="F379" s="287"/>
      <c r="G379" s="292"/>
      <c r="H379" s="287"/>
      <c r="I379" s="287"/>
      <c r="J379" s="287"/>
      <c r="K379" s="287"/>
    </row>
    <row r="380">
      <c r="A380" s="287"/>
      <c r="B380" s="287"/>
      <c r="C380" s="287"/>
      <c r="D380" s="287"/>
      <c r="E380" s="287"/>
      <c r="F380" s="287"/>
      <c r="G380" s="292"/>
      <c r="H380" s="287"/>
      <c r="I380" s="287"/>
      <c r="J380" s="287"/>
      <c r="K380" s="287"/>
    </row>
    <row r="381">
      <c r="A381" s="287"/>
      <c r="B381" s="287"/>
      <c r="C381" s="287"/>
      <c r="D381" s="287"/>
      <c r="E381" s="287"/>
      <c r="F381" s="287"/>
      <c r="G381" s="292"/>
      <c r="H381" s="287"/>
      <c r="I381" s="287"/>
      <c r="J381" s="287"/>
      <c r="K381" s="287"/>
    </row>
    <row r="382">
      <c r="A382" s="287"/>
      <c r="B382" s="287"/>
      <c r="C382" s="287"/>
      <c r="D382" s="287"/>
      <c r="E382" s="287"/>
      <c r="F382" s="287"/>
      <c r="G382" s="292"/>
      <c r="H382" s="287"/>
      <c r="I382" s="287"/>
      <c r="J382" s="287"/>
      <c r="K382" s="287"/>
    </row>
    <row r="383">
      <c r="A383" s="287"/>
      <c r="B383" s="287"/>
      <c r="C383" s="287"/>
      <c r="D383" s="287"/>
      <c r="E383" s="287"/>
      <c r="F383" s="287"/>
      <c r="G383" s="292"/>
      <c r="H383" s="287"/>
      <c r="I383" s="287"/>
      <c r="J383" s="287"/>
      <c r="K383" s="287"/>
    </row>
    <row r="384">
      <c r="A384" s="287"/>
      <c r="B384" s="287"/>
      <c r="C384" s="287"/>
      <c r="D384" s="287"/>
      <c r="E384" s="287"/>
      <c r="F384" s="287"/>
      <c r="G384" s="292"/>
      <c r="H384" s="287"/>
      <c r="I384" s="287"/>
      <c r="J384" s="287"/>
      <c r="K384" s="287"/>
    </row>
    <row r="385">
      <c r="A385" s="287"/>
      <c r="B385" s="287"/>
      <c r="C385" s="287"/>
      <c r="D385" s="287"/>
      <c r="E385" s="287"/>
      <c r="F385" s="287"/>
      <c r="G385" s="292"/>
      <c r="H385" s="287"/>
      <c r="I385" s="287"/>
      <c r="J385" s="287"/>
      <c r="K385" s="287"/>
    </row>
    <row r="386">
      <c r="A386" s="287"/>
      <c r="B386" s="287"/>
      <c r="C386" s="287"/>
      <c r="D386" s="287"/>
      <c r="E386" s="287"/>
      <c r="F386" s="287"/>
      <c r="G386" s="292"/>
      <c r="H386" s="287"/>
      <c r="I386" s="287"/>
      <c r="J386" s="287"/>
      <c r="K386" s="287"/>
    </row>
    <row r="387">
      <c r="A387" s="287"/>
      <c r="B387" s="287"/>
      <c r="C387" s="287"/>
      <c r="D387" s="287"/>
      <c r="E387" s="287"/>
      <c r="F387" s="287"/>
      <c r="G387" s="292"/>
      <c r="H387" s="287"/>
      <c r="I387" s="287"/>
      <c r="J387" s="287"/>
      <c r="K387" s="287"/>
    </row>
    <row r="388">
      <c r="A388" s="287"/>
      <c r="B388" s="287"/>
      <c r="C388" s="287"/>
      <c r="D388" s="287"/>
      <c r="E388" s="287"/>
      <c r="F388" s="287"/>
      <c r="G388" s="292"/>
      <c r="H388" s="287"/>
      <c r="I388" s="287"/>
      <c r="J388" s="287"/>
      <c r="K388" s="287"/>
    </row>
    <row r="389">
      <c r="A389" s="287"/>
      <c r="B389" s="287"/>
      <c r="C389" s="287"/>
      <c r="D389" s="287"/>
      <c r="E389" s="287"/>
      <c r="F389" s="287"/>
      <c r="G389" s="292"/>
      <c r="H389" s="287"/>
      <c r="I389" s="287"/>
      <c r="J389" s="287"/>
      <c r="K389" s="287"/>
    </row>
    <row r="390">
      <c r="A390" s="287"/>
      <c r="B390" s="287"/>
      <c r="C390" s="287"/>
      <c r="D390" s="287"/>
      <c r="E390" s="287"/>
      <c r="F390" s="287"/>
      <c r="G390" s="292"/>
      <c r="H390" s="287"/>
      <c r="I390" s="287"/>
      <c r="J390" s="287"/>
      <c r="K390" s="287"/>
    </row>
    <row r="391">
      <c r="A391" s="287"/>
      <c r="B391" s="287"/>
      <c r="C391" s="287"/>
      <c r="D391" s="287"/>
      <c r="E391" s="287"/>
      <c r="F391" s="287"/>
      <c r="G391" s="292"/>
      <c r="H391" s="287"/>
      <c r="I391" s="287"/>
      <c r="J391" s="287"/>
      <c r="K391" s="287"/>
    </row>
    <row r="392">
      <c r="A392" s="287"/>
      <c r="B392" s="287"/>
      <c r="C392" s="287"/>
      <c r="D392" s="287"/>
      <c r="E392" s="287"/>
      <c r="F392" s="287"/>
      <c r="G392" s="292"/>
      <c r="H392" s="287"/>
      <c r="I392" s="287"/>
      <c r="J392" s="287"/>
      <c r="K392" s="287"/>
    </row>
    <row r="393">
      <c r="A393" s="287"/>
      <c r="B393" s="287"/>
      <c r="C393" s="287"/>
      <c r="D393" s="287"/>
      <c r="E393" s="287"/>
      <c r="F393" s="287"/>
      <c r="G393" s="292"/>
      <c r="H393" s="287"/>
      <c r="I393" s="287"/>
      <c r="J393" s="287"/>
      <c r="K393" s="287"/>
    </row>
    <row r="394">
      <c r="A394" s="287"/>
      <c r="B394" s="287"/>
      <c r="C394" s="287"/>
      <c r="D394" s="287"/>
      <c r="E394" s="287"/>
      <c r="F394" s="287"/>
      <c r="G394" s="292"/>
      <c r="H394" s="287"/>
      <c r="I394" s="287"/>
      <c r="J394" s="287"/>
      <c r="K394" s="287"/>
    </row>
    <row r="395">
      <c r="A395" s="287"/>
      <c r="B395" s="287"/>
      <c r="C395" s="287"/>
      <c r="D395" s="287"/>
      <c r="E395" s="287"/>
      <c r="F395" s="287"/>
      <c r="G395" s="292"/>
      <c r="H395" s="287"/>
      <c r="I395" s="287"/>
      <c r="J395" s="287"/>
      <c r="K395" s="287"/>
    </row>
    <row r="396">
      <c r="A396" s="287"/>
      <c r="B396" s="287"/>
      <c r="C396" s="287"/>
      <c r="D396" s="287"/>
      <c r="E396" s="287"/>
      <c r="F396" s="287"/>
      <c r="G396" s="292"/>
      <c r="H396" s="287"/>
      <c r="I396" s="287"/>
      <c r="J396" s="287"/>
      <c r="K396" s="287"/>
    </row>
    <row r="397">
      <c r="A397" s="287"/>
      <c r="B397" s="287"/>
      <c r="C397" s="287"/>
      <c r="D397" s="287"/>
      <c r="E397" s="287"/>
      <c r="F397" s="287"/>
      <c r="G397" s="292"/>
      <c r="H397" s="287"/>
      <c r="I397" s="287"/>
      <c r="J397" s="287"/>
      <c r="K397" s="287"/>
    </row>
    <row r="398">
      <c r="A398" s="287"/>
      <c r="B398" s="287"/>
      <c r="C398" s="287"/>
      <c r="D398" s="287"/>
      <c r="E398" s="287"/>
      <c r="F398" s="287"/>
      <c r="G398" s="292"/>
      <c r="H398" s="287"/>
      <c r="I398" s="287"/>
      <c r="J398" s="287"/>
      <c r="K398" s="287"/>
    </row>
    <row r="399">
      <c r="A399" s="287"/>
      <c r="B399" s="287"/>
      <c r="C399" s="287"/>
      <c r="D399" s="287"/>
      <c r="E399" s="287"/>
      <c r="F399" s="287"/>
      <c r="G399" s="292"/>
      <c r="H399" s="287"/>
      <c r="I399" s="287"/>
      <c r="J399" s="287"/>
      <c r="K399" s="287"/>
    </row>
    <row r="400">
      <c r="A400" s="287"/>
      <c r="B400" s="287"/>
      <c r="C400" s="287"/>
      <c r="D400" s="287"/>
      <c r="E400" s="287"/>
      <c r="F400" s="287"/>
      <c r="G400" s="292"/>
      <c r="H400" s="287"/>
      <c r="I400" s="287"/>
      <c r="J400" s="287"/>
      <c r="K400" s="287"/>
    </row>
    <row r="401">
      <c r="A401" s="287"/>
      <c r="B401" s="287"/>
      <c r="C401" s="287"/>
      <c r="D401" s="287"/>
      <c r="E401" s="287"/>
      <c r="F401" s="287"/>
      <c r="G401" s="292"/>
      <c r="H401" s="287"/>
      <c r="I401" s="287"/>
      <c r="J401" s="287"/>
      <c r="K401" s="287"/>
    </row>
    <row r="402">
      <c r="A402" s="287"/>
      <c r="B402" s="287"/>
      <c r="C402" s="287"/>
      <c r="D402" s="287"/>
      <c r="E402" s="287"/>
      <c r="F402" s="287"/>
      <c r="G402" s="292"/>
      <c r="H402" s="287"/>
      <c r="I402" s="287"/>
      <c r="J402" s="287"/>
      <c r="K402" s="287"/>
    </row>
    <row r="403">
      <c r="A403" s="287"/>
      <c r="B403" s="287"/>
      <c r="C403" s="287"/>
      <c r="D403" s="287"/>
      <c r="E403" s="287"/>
      <c r="F403" s="287"/>
      <c r="G403" s="292"/>
      <c r="H403" s="287"/>
      <c r="I403" s="287"/>
      <c r="J403" s="287"/>
      <c r="K403" s="287"/>
    </row>
    <row r="404">
      <c r="A404" s="287"/>
      <c r="B404" s="287"/>
      <c r="C404" s="287"/>
      <c r="D404" s="287"/>
      <c r="E404" s="287"/>
      <c r="F404" s="287"/>
      <c r="G404" s="292"/>
      <c r="H404" s="287"/>
      <c r="I404" s="287"/>
      <c r="J404" s="287"/>
      <c r="K404" s="287"/>
    </row>
    <row r="405">
      <c r="A405" s="287"/>
      <c r="B405" s="287"/>
      <c r="C405" s="287"/>
      <c r="D405" s="287"/>
      <c r="E405" s="287"/>
      <c r="F405" s="287"/>
      <c r="G405" s="292"/>
      <c r="H405" s="287"/>
      <c r="I405" s="287"/>
      <c r="J405" s="287"/>
      <c r="K405" s="287"/>
    </row>
    <row r="406">
      <c r="A406" s="287"/>
      <c r="B406" s="287"/>
      <c r="C406" s="287"/>
      <c r="D406" s="287"/>
      <c r="E406" s="287"/>
      <c r="F406" s="287"/>
      <c r="G406" s="292"/>
      <c r="H406" s="287"/>
      <c r="I406" s="287"/>
      <c r="J406" s="287"/>
      <c r="K406" s="287"/>
    </row>
    <row r="407">
      <c r="A407" s="287"/>
      <c r="B407" s="287"/>
      <c r="C407" s="287"/>
      <c r="D407" s="287"/>
      <c r="E407" s="287"/>
      <c r="F407" s="287"/>
      <c r="G407" s="292"/>
      <c r="H407" s="287"/>
      <c r="I407" s="287"/>
      <c r="J407" s="287"/>
      <c r="K407" s="287"/>
    </row>
    <row r="408">
      <c r="A408" s="287"/>
      <c r="B408" s="287"/>
      <c r="C408" s="287"/>
      <c r="D408" s="287"/>
      <c r="E408" s="287"/>
      <c r="F408" s="287"/>
      <c r="G408" s="292"/>
      <c r="H408" s="287"/>
      <c r="I408" s="287"/>
      <c r="J408" s="287"/>
      <c r="K408" s="287"/>
    </row>
    <row r="409">
      <c r="A409" s="287"/>
      <c r="B409" s="287"/>
      <c r="C409" s="287"/>
      <c r="D409" s="287"/>
      <c r="E409" s="287"/>
      <c r="F409" s="287"/>
      <c r="G409" s="292"/>
      <c r="H409" s="287"/>
      <c r="I409" s="287"/>
      <c r="J409" s="287"/>
      <c r="K409" s="287"/>
    </row>
    <row r="410">
      <c r="A410" s="287"/>
      <c r="B410" s="287"/>
      <c r="C410" s="287"/>
      <c r="D410" s="287"/>
      <c r="E410" s="287"/>
      <c r="F410" s="287"/>
      <c r="G410" s="292"/>
      <c r="H410" s="287"/>
      <c r="I410" s="287"/>
      <c r="J410" s="287"/>
      <c r="K410" s="287"/>
    </row>
    <row r="411">
      <c r="A411" s="287"/>
      <c r="B411" s="287"/>
      <c r="C411" s="287"/>
      <c r="D411" s="287"/>
      <c r="E411" s="287"/>
      <c r="F411" s="287"/>
      <c r="G411" s="292"/>
      <c r="H411" s="287"/>
      <c r="I411" s="287"/>
      <c r="J411" s="287"/>
      <c r="K411" s="287"/>
    </row>
    <row r="412">
      <c r="A412" s="287"/>
      <c r="B412" s="287"/>
      <c r="C412" s="287"/>
      <c r="D412" s="287"/>
      <c r="E412" s="287"/>
      <c r="F412" s="287"/>
      <c r="G412" s="292"/>
      <c r="H412" s="287"/>
      <c r="I412" s="287"/>
      <c r="J412" s="287"/>
      <c r="K412" s="287"/>
    </row>
    <row r="413">
      <c r="A413" s="287"/>
      <c r="B413" s="287"/>
      <c r="C413" s="287"/>
      <c r="D413" s="287"/>
      <c r="E413" s="287"/>
      <c r="F413" s="287"/>
      <c r="G413" s="292"/>
      <c r="H413" s="287"/>
      <c r="I413" s="287"/>
      <c r="J413" s="287"/>
      <c r="K413" s="287"/>
    </row>
    <row r="414">
      <c r="A414" s="287"/>
      <c r="B414" s="287"/>
      <c r="C414" s="287"/>
      <c r="D414" s="287"/>
      <c r="E414" s="287"/>
      <c r="F414" s="287"/>
      <c r="G414" s="292"/>
      <c r="H414" s="287"/>
      <c r="I414" s="287"/>
      <c r="J414" s="287"/>
      <c r="K414" s="287"/>
    </row>
    <row r="415">
      <c r="A415" s="287"/>
      <c r="B415" s="287"/>
      <c r="C415" s="287"/>
      <c r="D415" s="287"/>
      <c r="E415" s="287"/>
      <c r="F415" s="287"/>
      <c r="G415" s="292"/>
      <c r="H415" s="287"/>
      <c r="I415" s="287"/>
      <c r="J415" s="287"/>
      <c r="K415" s="287"/>
    </row>
    <row r="416">
      <c r="A416" s="287"/>
      <c r="B416" s="287"/>
      <c r="C416" s="287"/>
      <c r="D416" s="287"/>
      <c r="E416" s="287"/>
      <c r="F416" s="287"/>
      <c r="G416" s="292"/>
      <c r="H416" s="287"/>
      <c r="I416" s="287"/>
      <c r="J416" s="287"/>
      <c r="K416" s="287"/>
    </row>
    <row r="417">
      <c r="A417" s="287"/>
      <c r="B417" s="287"/>
      <c r="C417" s="287"/>
      <c r="D417" s="287"/>
      <c r="E417" s="287"/>
      <c r="F417" s="287"/>
      <c r="G417" s="292"/>
      <c r="H417" s="287"/>
      <c r="I417" s="287"/>
      <c r="J417" s="287"/>
      <c r="K417" s="287"/>
    </row>
    <row r="418">
      <c r="A418" s="287"/>
      <c r="B418" s="287"/>
      <c r="C418" s="287"/>
      <c r="D418" s="287"/>
      <c r="E418" s="287"/>
      <c r="F418" s="287"/>
      <c r="G418" s="292"/>
      <c r="H418" s="287"/>
      <c r="I418" s="287"/>
      <c r="J418" s="287"/>
      <c r="K418" s="287"/>
    </row>
    <row r="419">
      <c r="A419" s="287"/>
      <c r="B419" s="287"/>
      <c r="C419" s="287"/>
      <c r="D419" s="287"/>
      <c r="E419" s="287"/>
      <c r="F419" s="287"/>
      <c r="G419" s="292"/>
      <c r="H419" s="287"/>
      <c r="I419" s="287"/>
      <c r="J419" s="287"/>
      <c r="K419" s="287"/>
    </row>
    <row r="420">
      <c r="A420" s="287"/>
      <c r="B420" s="287"/>
      <c r="C420" s="287"/>
      <c r="D420" s="287"/>
      <c r="E420" s="287"/>
      <c r="F420" s="287"/>
      <c r="G420" s="292"/>
      <c r="H420" s="287"/>
      <c r="I420" s="287"/>
      <c r="J420" s="287"/>
      <c r="K420" s="287"/>
    </row>
    <row r="421">
      <c r="A421" s="287"/>
      <c r="B421" s="287"/>
      <c r="C421" s="287"/>
      <c r="D421" s="287"/>
      <c r="E421" s="287"/>
      <c r="F421" s="287"/>
      <c r="G421" s="292"/>
      <c r="H421" s="287"/>
      <c r="I421" s="287"/>
      <c r="J421" s="287"/>
      <c r="K421" s="287"/>
    </row>
    <row r="422">
      <c r="A422" s="287"/>
      <c r="B422" s="287"/>
      <c r="C422" s="287"/>
      <c r="D422" s="287"/>
      <c r="E422" s="287"/>
      <c r="F422" s="287"/>
      <c r="G422" s="292"/>
      <c r="H422" s="287"/>
      <c r="I422" s="287"/>
      <c r="J422" s="287"/>
      <c r="K422" s="287"/>
    </row>
    <row r="423">
      <c r="A423" s="287"/>
      <c r="B423" s="287"/>
      <c r="C423" s="287"/>
      <c r="D423" s="287"/>
      <c r="E423" s="287"/>
      <c r="F423" s="287"/>
      <c r="G423" s="292"/>
      <c r="H423" s="287"/>
      <c r="I423" s="287"/>
      <c r="J423" s="287"/>
      <c r="K423" s="287"/>
    </row>
    <row r="424">
      <c r="A424" s="287"/>
      <c r="B424" s="287"/>
      <c r="C424" s="287"/>
      <c r="D424" s="287"/>
      <c r="E424" s="287"/>
      <c r="F424" s="287"/>
      <c r="G424" s="292"/>
      <c r="H424" s="287"/>
      <c r="I424" s="287"/>
      <c r="J424" s="287"/>
      <c r="K424" s="287"/>
    </row>
    <row r="425">
      <c r="A425" s="287"/>
      <c r="B425" s="287"/>
      <c r="C425" s="287"/>
      <c r="D425" s="287"/>
      <c r="E425" s="287"/>
      <c r="F425" s="287"/>
      <c r="G425" s="292"/>
      <c r="H425" s="287"/>
      <c r="I425" s="287"/>
      <c r="J425" s="287"/>
      <c r="K425" s="287"/>
    </row>
    <row r="426">
      <c r="A426" s="287"/>
      <c r="B426" s="287"/>
      <c r="C426" s="287"/>
      <c r="D426" s="287"/>
      <c r="E426" s="287"/>
      <c r="F426" s="287"/>
      <c r="G426" s="292"/>
      <c r="H426" s="287"/>
      <c r="I426" s="287"/>
      <c r="J426" s="287"/>
      <c r="K426" s="287"/>
    </row>
    <row r="427">
      <c r="A427" s="287"/>
      <c r="B427" s="287"/>
      <c r="C427" s="287"/>
      <c r="D427" s="287"/>
      <c r="E427" s="287"/>
      <c r="F427" s="287"/>
      <c r="G427" s="292"/>
      <c r="H427" s="287"/>
      <c r="I427" s="287"/>
      <c r="J427" s="287"/>
      <c r="K427" s="287"/>
    </row>
    <row r="428">
      <c r="A428" s="287"/>
      <c r="B428" s="287"/>
      <c r="C428" s="287"/>
      <c r="D428" s="287"/>
      <c r="E428" s="287"/>
      <c r="F428" s="287"/>
      <c r="G428" s="292"/>
      <c r="H428" s="287"/>
      <c r="I428" s="287"/>
      <c r="J428" s="287"/>
      <c r="K428" s="287"/>
    </row>
    <row r="429">
      <c r="A429" s="287"/>
      <c r="B429" s="287"/>
      <c r="C429" s="287"/>
      <c r="D429" s="287"/>
      <c r="E429" s="287"/>
      <c r="F429" s="287"/>
      <c r="G429" s="292"/>
      <c r="H429" s="287"/>
      <c r="I429" s="287"/>
      <c r="J429" s="287"/>
      <c r="K429" s="287"/>
    </row>
    <row r="430">
      <c r="A430" s="287"/>
      <c r="B430" s="287"/>
      <c r="C430" s="287"/>
      <c r="D430" s="287"/>
      <c r="E430" s="287"/>
      <c r="F430" s="287"/>
      <c r="G430" s="292"/>
      <c r="H430" s="287"/>
      <c r="I430" s="287"/>
      <c r="J430" s="287"/>
      <c r="K430" s="287"/>
    </row>
    <row r="431">
      <c r="A431" s="287"/>
      <c r="B431" s="287"/>
      <c r="C431" s="287"/>
      <c r="D431" s="287"/>
      <c r="E431" s="287"/>
      <c r="F431" s="287"/>
      <c r="G431" s="292"/>
      <c r="H431" s="287"/>
      <c r="I431" s="287"/>
      <c r="J431" s="287"/>
      <c r="K431" s="287"/>
    </row>
    <row r="432">
      <c r="A432" s="287"/>
      <c r="B432" s="287"/>
      <c r="C432" s="287"/>
      <c r="D432" s="287"/>
      <c r="E432" s="287"/>
      <c r="F432" s="287"/>
      <c r="G432" s="292"/>
      <c r="H432" s="287"/>
      <c r="I432" s="287"/>
      <c r="J432" s="287"/>
      <c r="K432" s="287"/>
    </row>
    <row r="433">
      <c r="A433" s="287"/>
      <c r="B433" s="287"/>
      <c r="C433" s="287"/>
      <c r="D433" s="287"/>
      <c r="E433" s="287"/>
      <c r="F433" s="287"/>
      <c r="G433" s="292"/>
      <c r="H433" s="287"/>
      <c r="I433" s="287"/>
      <c r="J433" s="287"/>
      <c r="K433" s="287"/>
    </row>
    <row r="434">
      <c r="A434" s="287"/>
      <c r="B434" s="287"/>
      <c r="C434" s="287"/>
      <c r="D434" s="287"/>
      <c r="E434" s="287"/>
      <c r="F434" s="287"/>
      <c r="G434" s="292"/>
      <c r="H434" s="287"/>
      <c r="I434" s="287"/>
      <c r="J434" s="287"/>
      <c r="K434" s="287"/>
    </row>
    <row r="435">
      <c r="A435" s="287"/>
      <c r="B435" s="287"/>
      <c r="C435" s="287"/>
      <c r="D435" s="287"/>
      <c r="E435" s="287"/>
      <c r="F435" s="287"/>
      <c r="G435" s="292"/>
      <c r="H435" s="287"/>
      <c r="I435" s="287"/>
      <c r="J435" s="287"/>
      <c r="K435" s="287"/>
    </row>
    <row r="436">
      <c r="A436" s="287"/>
      <c r="B436" s="287"/>
      <c r="C436" s="287"/>
      <c r="D436" s="287"/>
      <c r="E436" s="287"/>
      <c r="F436" s="287"/>
      <c r="G436" s="292"/>
      <c r="H436" s="287"/>
      <c r="I436" s="287"/>
      <c r="J436" s="287"/>
      <c r="K436" s="287"/>
    </row>
    <row r="437">
      <c r="A437" s="287"/>
      <c r="B437" s="287"/>
      <c r="C437" s="287"/>
      <c r="D437" s="287"/>
      <c r="E437" s="287"/>
      <c r="F437" s="287"/>
      <c r="G437" s="292"/>
      <c r="H437" s="287"/>
      <c r="I437" s="287"/>
      <c r="J437" s="287"/>
      <c r="K437" s="287"/>
    </row>
    <row r="438">
      <c r="A438" s="287"/>
      <c r="B438" s="287"/>
      <c r="C438" s="287"/>
      <c r="D438" s="287"/>
      <c r="E438" s="287"/>
      <c r="F438" s="287"/>
      <c r="G438" s="292"/>
      <c r="H438" s="287"/>
      <c r="I438" s="287"/>
      <c r="J438" s="287"/>
      <c r="K438" s="287"/>
    </row>
    <row r="439">
      <c r="A439" s="287"/>
      <c r="B439" s="287"/>
      <c r="C439" s="287"/>
      <c r="D439" s="287"/>
      <c r="E439" s="287"/>
      <c r="F439" s="287"/>
      <c r="G439" s="292"/>
      <c r="H439" s="287"/>
      <c r="I439" s="287"/>
      <c r="J439" s="287"/>
      <c r="K439" s="287"/>
    </row>
    <row r="440">
      <c r="A440" s="287"/>
      <c r="B440" s="287"/>
      <c r="C440" s="287"/>
      <c r="D440" s="287"/>
      <c r="E440" s="287"/>
      <c r="F440" s="287"/>
      <c r="G440" s="292"/>
      <c r="H440" s="287"/>
      <c r="I440" s="287"/>
      <c r="J440" s="287"/>
      <c r="K440" s="287"/>
    </row>
    <row r="441">
      <c r="A441" s="287"/>
      <c r="B441" s="287"/>
      <c r="C441" s="287"/>
      <c r="D441" s="287"/>
      <c r="E441" s="287"/>
      <c r="F441" s="287"/>
      <c r="G441" s="292"/>
      <c r="H441" s="287"/>
      <c r="I441" s="287"/>
      <c r="J441" s="287"/>
      <c r="K441" s="287"/>
    </row>
    <row r="442">
      <c r="A442" s="287"/>
      <c r="B442" s="287"/>
      <c r="C442" s="287"/>
      <c r="D442" s="287"/>
      <c r="E442" s="287"/>
      <c r="F442" s="287"/>
      <c r="G442" s="292"/>
      <c r="H442" s="287"/>
      <c r="I442" s="287"/>
      <c r="J442" s="287"/>
      <c r="K442" s="287"/>
    </row>
    <row r="443">
      <c r="A443" s="287"/>
      <c r="B443" s="287"/>
      <c r="C443" s="287"/>
      <c r="D443" s="287"/>
      <c r="E443" s="287"/>
      <c r="F443" s="287"/>
      <c r="G443" s="292"/>
      <c r="H443" s="287"/>
      <c r="I443" s="287"/>
      <c r="J443" s="287"/>
      <c r="K443" s="287"/>
    </row>
    <row r="444">
      <c r="A444" s="287"/>
      <c r="B444" s="287"/>
      <c r="C444" s="287"/>
      <c r="D444" s="287"/>
      <c r="E444" s="287"/>
      <c r="F444" s="287"/>
      <c r="G444" s="292"/>
      <c r="H444" s="287"/>
      <c r="I444" s="287"/>
      <c r="J444" s="287"/>
      <c r="K444" s="287"/>
    </row>
    <row r="445">
      <c r="A445" s="287"/>
      <c r="B445" s="287"/>
      <c r="C445" s="287"/>
      <c r="D445" s="287"/>
      <c r="E445" s="287"/>
      <c r="F445" s="287"/>
      <c r="G445" s="292"/>
      <c r="H445" s="287"/>
      <c r="I445" s="287"/>
      <c r="J445" s="287"/>
      <c r="K445" s="287"/>
    </row>
    <row r="446">
      <c r="A446" s="287"/>
      <c r="B446" s="287"/>
      <c r="C446" s="287"/>
      <c r="D446" s="287"/>
      <c r="E446" s="287"/>
      <c r="F446" s="287"/>
      <c r="G446" s="292"/>
      <c r="H446" s="287"/>
      <c r="I446" s="287"/>
      <c r="J446" s="287"/>
      <c r="K446" s="287"/>
    </row>
    <row r="447">
      <c r="A447" s="287"/>
      <c r="B447" s="287"/>
      <c r="C447" s="287"/>
      <c r="D447" s="287"/>
      <c r="E447" s="287"/>
      <c r="F447" s="287"/>
      <c r="G447" s="292"/>
      <c r="H447" s="287"/>
      <c r="I447" s="287"/>
      <c r="J447" s="287"/>
      <c r="K447" s="287"/>
    </row>
    <row r="448">
      <c r="A448" s="287"/>
      <c r="B448" s="287"/>
      <c r="C448" s="287"/>
      <c r="D448" s="287"/>
      <c r="E448" s="287"/>
      <c r="F448" s="287"/>
      <c r="G448" s="292"/>
      <c r="H448" s="287"/>
      <c r="I448" s="287"/>
      <c r="J448" s="287"/>
      <c r="K448" s="287"/>
    </row>
    <row r="449">
      <c r="A449" s="287"/>
      <c r="B449" s="287"/>
      <c r="C449" s="287"/>
      <c r="D449" s="287"/>
      <c r="E449" s="287"/>
      <c r="F449" s="287"/>
      <c r="G449" s="292"/>
      <c r="H449" s="287"/>
      <c r="I449" s="287"/>
      <c r="J449" s="287"/>
      <c r="K449" s="287"/>
    </row>
    <row r="450">
      <c r="A450" s="287"/>
      <c r="B450" s="287"/>
      <c r="C450" s="287"/>
      <c r="D450" s="287"/>
      <c r="E450" s="287"/>
      <c r="F450" s="287"/>
      <c r="G450" s="292"/>
      <c r="H450" s="287"/>
      <c r="I450" s="287"/>
      <c r="J450" s="287"/>
      <c r="K450" s="287"/>
    </row>
    <row r="451">
      <c r="A451" s="287"/>
      <c r="B451" s="287"/>
      <c r="C451" s="287"/>
      <c r="D451" s="287"/>
      <c r="E451" s="287"/>
      <c r="F451" s="287"/>
      <c r="G451" s="292"/>
      <c r="H451" s="287"/>
      <c r="I451" s="287"/>
      <c r="J451" s="287"/>
      <c r="K451" s="287"/>
    </row>
    <row r="452">
      <c r="A452" s="287"/>
      <c r="B452" s="287"/>
      <c r="C452" s="287"/>
      <c r="D452" s="287"/>
      <c r="E452" s="287"/>
      <c r="F452" s="287"/>
      <c r="G452" s="292"/>
      <c r="H452" s="287"/>
      <c r="I452" s="287"/>
      <c r="J452" s="287"/>
      <c r="K452" s="287"/>
    </row>
    <row r="453">
      <c r="A453" s="287"/>
      <c r="B453" s="287"/>
      <c r="C453" s="287"/>
      <c r="D453" s="287"/>
      <c r="E453" s="287"/>
      <c r="F453" s="287"/>
      <c r="G453" s="292"/>
      <c r="H453" s="287"/>
      <c r="I453" s="287"/>
      <c r="J453" s="287"/>
      <c r="K453" s="287"/>
    </row>
    <row r="454">
      <c r="A454" s="287"/>
      <c r="B454" s="287"/>
      <c r="C454" s="287"/>
      <c r="D454" s="287"/>
      <c r="E454" s="287"/>
      <c r="F454" s="287"/>
      <c r="G454" s="292"/>
      <c r="H454" s="287"/>
      <c r="I454" s="287"/>
      <c r="J454" s="287"/>
      <c r="K454" s="287"/>
    </row>
    <row r="455">
      <c r="A455" s="287"/>
      <c r="B455" s="287"/>
      <c r="C455" s="287"/>
      <c r="D455" s="287"/>
      <c r="E455" s="287"/>
      <c r="F455" s="287"/>
      <c r="G455" s="292"/>
      <c r="H455" s="287"/>
      <c r="I455" s="287"/>
      <c r="J455" s="287"/>
      <c r="K455" s="287"/>
    </row>
    <row r="456">
      <c r="A456" s="287"/>
      <c r="B456" s="287"/>
      <c r="C456" s="287"/>
      <c r="D456" s="287"/>
      <c r="E456" s="287"/>
      <c r="F456" s="287"/>
      <c r="G456" s="292"/>
      <c r="H456" s="287"/>
      <c r="I456" s="287"/>
      <c r="J456" s="287"/>
      <c r="K456" s="287"/>
    </row>
    <row r="457">
      <c r="A457" s="287"/>
      <c r="B457" s="287"/>
      <c r="C457" s="287"/>
      <c r="D457" s="287"/>
      <c r="E457" s="287"/>
      <c r="F457" s="287"/>
      <c r="G457" s="292"/>
      <c r="H457" s="287"/>
      <c r="I457" s="287"/>
      <c r="J457" s="287"/>
      <c r="K457" s="287"/>
    </row>
    <row r="458">
      <c r="A458" s="287"/>
      <c r="B458" s="287"/>
      <c r="C458" s="287"/>
      <c r="D458" s="287"/>
      <c r="E458" s="287"/>
      <c r="F458" s="287"/>
      <c r="G458" s="292"/>
      <c r="H458" s="287"/>
      <c r="I458" s="287"/>
      <c r="J458" s="287"/>
      <c r="K458" s="287"/>
    </row>
    <row r="459">
      <c r="A459" s="287"/>
      <c r="B459" s="287"/>
      <c r="C459" s="287"/>
      <c r="D459" s="287"/>
      <c r="E459" s="287"/>
      <c r="F459" s="287"/>
      <c r="G459" s="292"/>
      <c r="H459" s="287"/>
      <c r="I459" s="287"/>
      <c r="J459" s="287"/>
      <c r="K459" s="287"/>
    </row>
    <row r="460">
      <c r="A460" s="287"/>
      <c r="B460" s="287"/>
      <c r="C460" s="287"/>
      <c r="D460" s="287"/>
      <c r="E460" s="287"/>
      <c r="F460" s="287"/>
      <c r="G460" s="292"/>
      <c r="H460" s="287"/>
      <c r="I460" s="287"/>
      <c r="J460" s="287"/>
      <c r="K460" s="287"/>
    </row>
    <row r="461">
      <c r="A461" s="287"/>
      <c r="B461" s="287"/>
      <c r="C461" s="287"/>
      <c r="D461" s="287"/>
      <c r="E461" s="287"/>
      <c r="F461" s="287"/>
      <c r="G461" s="292"/>
      <c r="H461" s="287"/>
      <c r="I461" s="287"/>
      <c r="J461" s="287"/>
      <c r="K461" s="287"/>
    </row>
    <row r="462">
      <c r="A462" s="287"/>
      <c r="B462" s="287"/>
      <c r="C462" s="287"/>
      <c r="D462" s="287"/>
      <c r="E462" s="287"/>
      <c r="F462" s="287"/>
      <c r="G462" s="292"/>
      <c r="H462" s="287"/>
      <c r="I462" s="287"/>
      <c r="J462" s="287"/>
      <c r="K462" s="287"/>
    </row>
    <row r="463">
      <c r="A463" s="287"/>
      <c r="B463" s="287"/>
      <c r="C463" s="287"/>
      <c r="D463" s="287"/>
      <c r="E463" s="287"/>
      <c r="F463" s="287"/>
      <c r="G463" s="292"/>
      <c r="H463" s="287"/>
      <c r="I463" s="287"/>
      <c r="J463" s="287"/>
      <c r="K463" s="287"/>
    </row>
    <row r="464">
      <c r="A464" s="287"/>
      <c r="B464" s="287"/>
      <c r="C464" s="287"/>
      <c r="D464" s="287"/>
      <c r="E464" s="287"/>
      <c r="F464" s="287"/>
      <c r="G464" s="292"/>
      <c r="H464" s="287"/>
      <c r="I464" s="287"/>
      <c r="J464" s="287"/>
      <c r="K464" s="287"/>
    </row>
    <row r="465">
      <c r="A465" s="287"/>
      <c r="B465" s="287"/>
      <c r="C465" s="287"/>
      <c r="D465" s="287"/>
      <c r="E465" s="287"/>
      <c r="F465" s="287"/>
      <c r="G465" s="292"/>
      <c r="H465" s="287"/>
      <c r="I465" s="287"/>
      <c r="J465" s="287"/>
      <c r="K465" s="287"/>
    </row>
    <row r="466">
      <c r="A466" s="287"/>
      <c r="B466" s="287"/>
      <c r="C466" s="287"/>
      <c r="D466" s="287"/>
      <c r="E466" s="287"/>
      <c r="F466" s="287"/>
      <c r="G466" s="292"/>
      <c r="H466" s="287"/>
      <c r="I466" s="287"/>
      <c r="J466" s="287"/>
      <c r="K466" s="287"/>
    </row>
    <row r="467">
      <c r="A467" s="287"/>
      <c r="B467" s="287"/>
      <c r="C467" s="287"/>
      <c r="D467" s="287"/>
      <c r="E467" s="287"/>
      <c r="F467" s="287"/>
      <c r="G467" s="292"/>
      <c r="H467" s="287"/>
      <c r="I467" s="287"/>
      <c r="J467" s="287"/>
      <c r="K467" s="287"/>
    </row>
    <row r="468">
      <c r="A468" s="287"/>
      <c r="B468" s="287"/>
      <c r="C468" s="287"/>
      <c r="D468" s="287"/>
      <c r="E468" s="287"/>
      <c r="F468" s="287"/>
      <c r="G468" s="292"/>
      <c r="H468" s="287"/>
      <c r="I468" s="287"/>
      <c r="J468" s="287"/>
      <c r="K468" s="287"/>
    </row>
    <row r="469">
      <c r="A469" s="287"/>
      <c r="B469" s="287"/>
      <c r="C469" s="287"/>
      <c r="D469" s="287"/>
      <c r="E469" s="287"/>
      <c r="F469" s="287"/>
      <c r="G469" s="292"/>
      <c r="H469" s="287"/>
      <c r="I469" s="287"/>
      <c r="J469" s="287"/>
      <c r="K469" s="287"/>
    </row>
    <row r="470">
      <c r="A470" s="287"/>
      <c r="B470" s="287"/>
      <c r="C470" s="287"/>
      <c r="D470" s="287"/>
      <c r="E470" s="287"/>
      <c r="F470" s="287"/>
      <c r="G470" s="292"/>
      <c r="H470" s="287"/>
      <c r="I470" s="287"/>
      <c r="J470" s="287"/>
      <c r="K470" s="287"/>
    </row>
    <row r="471">
      <c r="A471" s="287"/>
      <c r="B471" s="287"/>
      <c r="C471" s="287"/>
      <c r="D471" s="287"/>
      <c r="E471" s="287"/>
      <c r="F471" s="287"/>
      <c r="G471" s="292"/>
      <c r="H471" s="287"/>
      <c r="I471" s="287"/>
      <c r="J471" s="287"/>
      <c r="K471" s="287"/>
    </row>
    <row r="472">
      <c r="A472" s="287"/>
      <c r="B472" s="287"/>
      <c r="C472" s="287"/>
      <c r="D472" s="287"/>
      <c r="E472" s="287"/>
      <c r="F472" s="287"/>
      <c r="G472" s="292"/>
      <c r="H472" s="287"/>
      <c r="I472" s="287"/>
      <c r="J472" s="287"/>
      <c r="K472" s="287"/>
    </row>
    <row r="473">
      <c r="A473" s="287"/>
      <c r="B473" s="287"/>
      <c r="C473" s="287"/>
      <c r="D473" s="287"/>
      <c r="E473" s="287"/>
      <c r="F473" s="287"/>
      <c r="G473" s="292"/>
      <c r="H473" s="287"/>
      <c r="I473" s="287"/>
      <c r="J473" s="287"/>
      <c r="K473" s="287"/>
    </row>
    <row r="474">
      <c r="A474" s="287"/>
      <c r="B474" s="287"/>
      <c r="C474" s="287"/>
      <c r="D474" s="287"/>
      <c r="E474" s="287"/>
      <c r="F474" s="287"/>
      <c r="G474" s="292"/>
      <c r="H474" s="287"/>
      <c r="I474" s="287"/>
      <c r="J474" s="287"/>
      <c r="K474" s="287"/>
    </row>
    <row r="475">
      <c r="A475" s="287"/>
      <c r="B475" s="287"/>
      <c r="C475" s="287"/>
      <c r="D475" s="287"/>
      <c r="E475" s="287"/>
      <c r="F475" s="287"/>
      <c r="G475" s="292"/>
      <c r="H475" s="287"/>
      <c r="I475" s="287"/>
      <c r="J475" s="287"/>
      <c r="K475" s="287"/>
    </row>
    <row r="476">
      <c r="A476" s="287"/>
      <c r="B476" s="287"/>
      <c r="C476" s="287"/>
      <c r="D476" s="287"/>
      <c r="E476" s="287"/>
      <c r="F476" s="287"/>
      <c r="G476" s="292"/>
      <c r="H476" s="287"/>
      <c r="I476" s="287"/>
      <c r="J476" s="287"/>
      <c r="K476" s="287"/>
    </row>
    <row r="477">
      <c r="A477" s="287"/>
      <c r="B477" s="287"/>
      <c r="C477" s="287"/>
      <c r="D477" s="287"/>
      <c r="E477" s="287"/>
      <c r="F477" s="287"/>
      <c r="G477" s="292"/>
      <c r="H477" s="287"/>
      <c r="I477" s="287"/>
      <c r="J477" s="287"/>
      <c r="K477" s="287"/>
    </row>
    <row r="478">
      <c r="A478" s="287"/>
      <c r="B478" s="287"/>
      <c r="C478" s="287"/>
      <c r="D478" s="287"/>
      <c r="E478" s="287"/>
      <c r="F478" s="287"/>
      <c r="G478" s="292"/>
      <c r="H478" s="287"/>
      <c r="I478" s="287"/>
      <c r="J478" s="287"/>
      <c r="K478" s="287"/>
    </row>
    <row r="479">
      <c r="A479" s="287"/>
      <c r="B479" s="287"/>
      <c r="C479" s="287"/>
      <c r="D479" s="287"/>
      <c r="E479" s="287"/>
      <c r="F479" s="287"/>
      <c r="G479" s="292"/>
      <c r="H479" s="287"/>
      <c r="I479" s="287"/>
      <c r="J479" s="287"/>
      <c r="K479" s="287"/>
    </row>
    <row r="480">
      <c r="A480" s="287"/>
      <c r="B480" s="287"/>
      <c r="C480" s="287"/>
      <c r="D480" s="287"/>
      <c r="E480" s="287"/>
      <c r="F480" s="287"/>
      <c r="G480" s="292"/>
      <c r="H480" s="287"/>
      <c r="I480" s="287"/>
      <c r="J480" s="287"/>
      <c r="K480" s="287"/>
    </row>
    <row r="481">
      <c r="A481" s="287"/>
      <c r="B481" s="287"/>
      <c r="C481" s="287"/>
      <c r="D481" s="287"/>
      <c r="E481" s="287"/>
      <c r="F481" s="287"/>
      <c r="G481" s="292"/>
      <c r="H481" s="287"/>
      <c r="I481" s="287"/>
      <c r="J481" s="287"/>
      <c r="K481" s="287"/>
    </row>
    <row r="482">
      <c r="A482" s="287"/>
      <c r="B482" s="287"/>
      <c r="C482" s="287"/>
      <c r="D482" s="287"/>
      <c r="E482" s="287"/>
      <c r="F482" s="287"/>
      <c r="G482" s="292"/>
      <c r="H482" s="287"/>
      <c r="I482" s="287"/>
      <c r="J482" s="287"/>
      <c r="K482" s="287"/>
    </row>
    <row r="483">
      <c r="A483" s="287"/>
      <c r="B483" s="287"/>
      <c r="C483" s="287"/>
      <c r="D483" s="287"/>
      <c r="E483" s="287"/>
      <c r="F483" s="287"/>
      <c r="G483" s="292"/>
      <c r="H483" s="287"/>
      <c r="I483" s="287"/>
      <c r="J483" s="287"/>
      <c r="K483" s="287"/>
    </row>
    <row r="484">
      <c r="A484" s="287"/>
      <c r="B484" s="287"/>
      <c r="C484" s="287"/>
      <c r="D484" s="287"/>
      <c r="E484" s="287"/>
      <c r="F484" s="287"/>
      <c r="G484" s="292"/>
      <c r="H484" s="287"/>
      <c r="I484" s="287"/>
      <c r="J484" s="287"/>
      <c r="K484" s="287"/>
    </row>
    <row r="485">
      <c r="A485" s="287"/>
      <c r="B485" s="287"/>
      <c r="C485" s="287"/>
      <c r="D485" s="287"/>
      <c r="E485" s="287"/>
      <c r="F485" s="287"/>
      <c r="G485" s="292"/>
      <c r="H485" s="287"/>
      <c r="I485" s="287"/>
      <c r="J485" s="287"/>
      <c r="K485" s="287"/>
    </row>
    <row r="486">
      <c r="A486" s="287"/>
      <c r="B486" s="287"/>
      <c r="C486" s="287"/>
      <c r="D486" s="287"/>
      <c r="E486" s="287"/>
      <c r="F486" s="287"/>
      <c r="G486" s="292"/>
      <c r="H486" s="287"/>
      <c r="I486" s="287"/>
      <c r="J486" s="287"/>
      <c r="K486" s="287"/>
    </row>
    <row r="487">
      <c r="A487" s="287"/>
      <c r="B487" s="287"/>
      <c r="C487" s="287"/>
      <c r="D487" s="287"/>
      <c r="E487" s="287"/>
      <c r="F487" s="287"/>
      <c r="G487" s="292"/>
      <c r="H487" s="287"/>
      <c r="I487" s="287"/>
      <c r="J487" s="287"/>
      <c r="K487" s="287"/>
    </row>
    <row r="488">
      <c r="A488" s="287"/>
      <c r="B488" s="287"/>
      <c r="C488" s="287"/>
      <c r="D488" s="287"/>
      <c r="E488" s="287"/>
      <c r="F488" s="287"/>
      <c r="G488" s="292"/>
      <c r="H488" s="287"/>
      <c r="I488" s="287"/>
      <c r="J488" s="287"/>
      <c r="K488" s="287"/>
    </row>
    <row r="489">
      <c r="A489" s="287"/>
      <c r="B489" s="287"/>
      <c r="C489" s="287"/>
      <c r="D489" s="287"/>
      <c r="E489" s="287"/>
      <c r="F489" s="287"/>
      <c r="G489" s="292"/>
      <c r="H489" s="287"/>
      <c r="I489" s="287"/>
      <c r="J489" s="287"/>
      <c r="K489" s="287"/>
    </row>
    <row r="490">
      <c r="A490" s="287"/>
      <c r="B490" s="287"/>
      <c r="C490" s="287"/>
      <c r="D490" s="287"/>
      <c r="E490" s="287"/>
      <c r="F490" s="287"/>
      <c r="G490" s="292"/>
      <c r="H490" s="287"/>
      <c r="I490" s="287"/>
      <c r="J490" s="287"/>
      <c r="K490" s="287"/>
    </row>
    <row r="491">
      <c r="A491" s="287"/>
      <c r="B491" s="287"/>
      <c r="C491" s="287"/>
      <c r="D491" s="287"/>
      <c r="E491" s="287"/>
      <c r="F491" s="287"/>
      <c r="G491" s="292"/>
      <c r="H491" s="287"/>
      <c r="I491" s="287"/>
      <c r="J491" s="287"/>
      <c r="K491" s="287"/>
    </row>
    <row r="492">
      <c r="A492" s="287"/>
      <c r="B492" s="287"/>
      <c r="C492" s="287"/>
      <c r="D492" s="287"/>
      <c r="E492" s="287"/>
      <c r="F492" s="287"/>
      <c r="G492" s="292"/>
      <c r="H492" s="287"/>
      <c r="I492" s="287"/>
      <c r="J492" s="287"/>
      <c r="K492" s="287"/>
    </row>
    <row r="493">
      <c r="A493" s="287"/>
      <c r="B493" s="287"/>
      <c r="C493" s="287"/>
      <c r="D493" s="287"/>
      <c r="E493" s="287"/>
      <c r="F493" s="287"/>
      <c r="G493" s="292"/>
      <c r="H493" s="287"/>
      <c r="I493" s="287"/>
      <c r="J493" s="287"/>
      <c r="K493" s="287"/>
    </row>
    <row r="494">
      <c r="A494" s="287"/>
      <c r="B494" s="287"/>
      <c r="C494" s="287"/>
      <c r="D494" s="287"/>
      <c r="E494" s="287"/>
      <c r="F494" s="287"/>
      <c r="G494" s="292"/>
      <c r="H494" s="287"/>
      <c r="I494" s="287"/>
      <c r="J494" s="287"/>
      <c r="K494" s="287"/>
    </row>
    <row r="495">
      <c r="A495" s="287"/>
      <c r="B495" s="287"/>
      <c r="C495" s="287"/>
      <c r="D495" s="287"/>
      <c r="E495" s="287"/>
      <c r="F495" s="287"/>
      <c r="G495" s="292"/>
      <c r="H495" s="287"/>
      <c r="I495" s="287"/>
      <c r="J495" s="287"/>
      <c r="K495" s="287"/>
    </row>
    <row r="496">
      <c r="A496" s="287"/>
      <c r="B496" s="287"/>
      <c r="C496" s="287"/>
      <c r="D496" s="287"/>
      <c r="E496" s="287"/>
      <c r="F496" s="287"/>
      <c r="G496" s="292"/>
      <c r="H496" s="287"/>
      <c r="I496" s="287"/>
      <c r="J496" s="287"/>
      <c r="K496" s="287"/>
    </row>
    <row r="497">
      <c r="A497" s="287"/>
      <c r="B497" s="287"/>
      <c r="C497" s="287"/>
      <c r="D497" s="287"/>
      <c r="E497" s="287"/>
      <c r="F497" s="287"/>
      <c r="G497" s="292"/>
      <c r="H497" s="287"/>
      <c r="I497" s="287"/>
      <c r="J497" s="287"/>
      <c r="K497" s="287"/>
    </row>
    <row r="498">
      <c r="A498" s="287"/>
      <c r="B498" s="287"/>
      <c r="C498" s="287"/>
      <c r="D498" s="287"/>
      <c r="E498" s="287"/>
      <c r="F498" s="287"/>
      <c r="G498" s="292"/>
      <c r="H498" s="287"/>
      <c r="I498" s="287"/>
      <c r="J498" s="287"/>
      <c r="K498" s="287"/>
    </row>
    <row r="499">
      <c r="A499" s="287"/>
      <c r="B499" s="287"/>
      <c r="C499" s="287"/>
      <c r="D499" s="287"/>
      <c r="E499" s="287"/>
      <c r="F499" s="287"/>
      <c r="G499" s="292"/>
      <c r="H499" s="287"/>
      <c r="I499" s="287"/>
      <c r="J499" s="287"/>
      <c r="K499" s="287"/>
    </row>
    <row r="500">
      <c r="A500" s="287"/>
      <c r="B500" s="287"/>
      <c r="C500" s="287"/>
      <c r="D500" s="287"/>
      <c r="E500" s="287"/>
      <c r="F500" s="287"/>
      <c r="G500" s="292"/>
      <c r="H500" s="287"/>
      <c r="I500" s="287"/>
      <c r="J500" s="287"/>
      <c r="K500" s="287"/>
    </row>
    <row r="501">
      <c r="A501" s="287"/>
      <c r="B501" s="287"/>
      <c r="C501" s="287"/>
      <c r="D501" s="287"/>
      <c r="E501" s="287"/>
      <c r="F501" s="287"/>
      <c r="G501" s="292"/>
      <c r="H501" s="287"/>
      <c r="I501" s="287"/>
      <c r="J501" s="287"/>
      <c r="K501" s="287"/>
    </row>
    <row r="502">
      <c r="A502" s="287"/>
      <c r="B502" s="287"/>
      <c r="C502" s="287"/>
      <c r="D502" s="287"/>
      <c r="E502" s="287"/>
      <c r="F502" s="287"/>
      <c r="G502" s="292"/>
      <c r="H502" s="287"/>
      <c r="I502" s="287"/>
      <c r="J502" s="287"/>
      <c r="K502" s="287"/>
    </row>
    <row r="503">
      <c r="A503" s="287"/>
      <c r="B503" s="287"/>
      <c r="C503" s="287"/>
      <c r="D503" s="287"/>
      <c r="E503" s="287"/>
      <c r="F503" s="287"/>
      <c r="G503" s="292"/>
      <c r="H503" s="287"/>
      <c r="I503" s="287"/>
      <c r="J503" s="287"/>
      <c r="K503" s="287"/>
    </row>
    <row r="504">
      <c r="A504" s="287"/>
      <c r="B504" s="287"/>
      <c r="C504" s="287"/>
      <c r="D504" s="287"/>
      <c r="E504" s="287"/>
      <c r="F504" s="287"/>
      <c r="G504" s="292"/>
      <c r="H504" s="287"/>
      <c r="I504" s="287"/>
      <c r="J504" s="287"/>
      <c r="K504" s="287"/>
    </row>
    <row r="505">
      <c r="A505" s="287"/>
      <c r="B505" s="287"/>
      <c r="C505" s="287"/>
      <c r="D505" s="287"/>
      <c r="E505" s="287"/>
      <c r="F505" s="287"/>
      <c r="G505" s="292"/>
      <c r="H505" s="287"/>
      <c r="I505" s="287"/>
      <c r="J505" s="287"/>
      <c r="K505" s="287"/>
    </row>
    <row r="506">
      <c r="A506" s="287"/>
      <c r="B506" s="287"/>
      <c r="C506" s="287"/>
      <c r="D506" s="287"/>
      <c r="E506" s="287"/>
      <c r="F506" s="287"/>
      <c r="G506" s="292"/>
      <c r="H506" s="287"/>
      <c r="I506" s="287"/>
      <c r="J506" s="287"/>
      <c r="K506" s="287"/>
    </row>
    <row r="507">
      <c r="A507" s="287"/>
      <c r="B507" s="287"/>
      <c r="C507" s="287"/>
      <c r="D507" s="287"/>
      <c r="E507" s="287"/>
      <c r="F507" s="287"/>
      <c r="G507" s="292"/>
      <c r="H507" s="287"/>
      <c r="I507" s="287"/>
      <c r="J507" s="287"/>
      <c r="K507" s="287"/>
    </row>
    <row r="508">
      <c r="A508" s="287"/>
      <c r="B508" s="287"/>
      <c r="C508" s="287"/>
      <c r="D508" s="287"/>
      <c r="E508" s="287"/>
      <c r="F508" s="287"/>
      <c r="G508" s="292"/>
      <c r="H508" s="287"/>
      <c r="I508" s="287"/>
      <c r="J508" s="287"/>
      <c r="K508" s="287"/>
    </row>
    <row r="509">
      <c r="A509" s="287"/>
      <c r="B509" s="287"/>
      <c r="C509" s="287"/>
      <c r="D509" s="287"/>
      <c r="E509" s="287"/>
      <c r="F509" s="287"/>
      <c r="G509" s="292"/>
      <c r="H509" s="287"/>
      <c r="I509" s="287"/>
      <c r="J509" s="287"/>
      <c r="K509" s="287"/>
    </row>
    <row r="510">
      <c r="A510" s="287"/>
      <c r="B510" s="287"/>
      <c r="C510" s="287"/>
      <c r="D510" s="287"/>
      <c r="E510" s="287"/>
      <c r="F510" s="287"/>
      <c r="G510" s="292"/>
      <c r="H510" s="287"/>
      <c r="I510" s="287"/>
      <c r="J510" s="287"/>
      <c r="K510" s="287"/>
    </row>
    <row r="511">
      <c r="A511" s="287"/>
      <c r="B511" s="287"/>
      <c r="C511" s="287"/>
      <c r="D511" s="287"/>
      <c r="E511" s="287"/>
      <c r="F511" s="287"/>
      <c r="G511" s="292"/>
      <c r="H511" s="287"/>
      <c r="I511" s="287"/>
      <c r="J511" s="287"/>
      <c r="K511" s="287"/>
    </row>
    <row r="512">
      <c r="A512" s="287"/>
      <c r="B512" s="287"/>
      <c r="C512" s="287"/>
      <c r="D512" s="287"/>
      <c r="E512" s="287"/>
      <c r="F512" s="287"/>
      <c r="G512" s="292"/>
      <c r="H512" s="287"/>
      <c r="I512" s="287"/>
      <c r="J512" s="287"/>
      <c r="K512" s="287"/>
    </row>
    <row r="513">
      <c r="A513" s="287"/>
      <c r="B513" s="287"/>
      <c r="C513" s="287"/>
      <c r="D513" s="287"/>
      <c r="E513" s="287"/>
      <c r="F513" s="287"/>
      <c r="G513" s="292"/>
      <c r="H513" s="287"/>
      <c r="I513" s="287"/>
      <c r="J513" s="287"/>
      <c r="K513" s="287"/>
    </row>
    <row r="514">
      <c r="A514" s="287"/>
      <c r="B514" s="287"/>
      <c r="C514" s="287"/>
      <c r="D514" s="287"/>
      <c r="E514" s="287"/>
      <c r="F514" s="287"/>
      <c r="G514" s="292"/>
      <c r="H514" s="287"/>
      <c r="I514" s="287"/>
      <c r="J514" s="287"/>
      <c r="K514" s="287"/>
    </row>
    <row r="515">
      <c r="A515" s="287"/>
      <c r="B515" s="287"/>
      <c r="C515" s="287"/>
      <c r="D515" s="287"/>
      <c r="E515" s="287"/>
      <c r="F515" s="287"/>
      <c r="G515" s="292"/>
      <c r="H515" s="287"/>
      <c r="I515" s="287"/>
      <c r="J515" s="287"/>
      <c r="K515" s="287"/>
    </row>
    <row r="516">
      <c r="A516" s="287"/>
      <c r="B516" s="287"/>
      <c r="C516" s="287"/>
      <c r="D516" s="287"/>
      <c r="E516" s="287"/>
      <c r="F516" s="287"/>
      <c r="G516" s="292"/>
      <c r="H516" s="287"/>
      <c r="I516" s="287"/>
      <c r="J516" s="287"/>
      <c r="K516" s="287"/>
    </row>
    <row r="517">
      <c r="A517" s="287"/>
      <c r="B517" s="287"/>
      <c r="C517" s="287"/>
      <c r="D517" s="287"/>
      <c r="E517" s="287"/>
      <c r="F517" s="287"/>
      <c r="G517" s="292"/>
      <c r="H517" s="287"/>
      <c r="I517" s="287"/>
      <c r="J517" s="287"/>
      <c r="K517" s="287"/>
    </row>
    <row r="518">
      <c r="A518" s="287"/>
      <c r="B518" s="287"/>
      <c r="C518" s="287"/>
      <c r="D518" s="287"/>
      <c r="E518" s="287"/>
      <c r="F518" s="287"/>
      <c r="G518" s="292"/>
      <c r="H518" s="287"/>
      <c r="I518" s="287"/>
      <c r="J518" s="287"/>
      <c r="K518" s="287"/>
    </row>
    <row r="519">
      <c r="A519" s="287"/>
      <c r="B519" s="287"/>
      <c r="C519" s="287"/>
      <c r="D519" s="287"/>
      <c r="E519" s="287"/>
      <c r="F519" s="287"/>
      <c r="G519" s="292"/>
      <c r="H519" s="287"/>
      <c r="I519" s="287"/>
      <c r="J519" s="287"/>
      <c r="K519" s="287"/>
    </row>
    <row r="520">
      <c r="A520" s="287"/>
      <c r="B520" s="287"/>
      <c r="C520" s="287"/>
      <c r="D520" s="287"/>
      <c r="E520" s="287"/>
      <c r="F520" s="287"/>
      <c r="G520" s="292"/>
      <c r="H520" s="287"/>
      <c r="I520" s="287"/>
      <c r="J520" s="287"/>
      <c r="K520" s="287"/>
    </row>
    <row r="521">
      <c r="A521" s="287"/>
      <c r="B521" s="287"/>
      <c r="C521" s="287"/>
      <c r="D521" s="287"/>
      <c r="E521" s="287"/>
      <c r="F521" s="287"/>
      <c r="G521" s="292"/>
      <c r="H521" s="287"/>
      <c r="I521" s="287"/>
      <c r="J521" s="287"/>
      <c r="K521" s="287"/>
    </row>
    <row r="522">
      <c r="A522" s="287"/>
      <c r="B522" s="287"/>
      <c r="C522" s="287"/>
      <c r="D522" s="287"/>
      <c r="E522" s="287"/>
      <c r="F522" s="287"/>
      <c r="G522" s="292"/>
      <c r="H522" s="287"/>
      <c r="I522" s="287"/>
      <c r="J522" s="287"/>
      <c r="K522" s="287"/>
    </row>
    <row r="523">
      <c r="A523" s="287"/>
      <c r="B523" s="287"/>
      <c r="C523" s="287"/>
      <c r="D523" s="287"/>
      <c r="E523" s="287"/>
      <c r="F523" s="287"/>
      <c r="G523" s="292"/>
      <c r="H523" s="287"/>
      <c r="I523" s="287"/>
      <c r="J523" s="287"/>
      <c r="K523" s="287"/>
    </row>
    <row r="524">
      <c r="A524" s="287"/>
      <c r="B524" s="287"/>
      <c r="C524" s="287"/>
      <c r="D524" s="287"/>
      <c r="E524" s="287"/>
      <c r="F524" s="287"/>
      <c r="G524" s="292"/>
      <c r="H524" s="287"/>
      <c r="I524" s="287"/>
      <c r="J524" s="287"/>
      <c r="K524" s="287"/>
    </row>
    <row r="525">
      <c r="A525" s="287"/>
      <c r="B525" s="287"/>
      <c r="C525" s="287"/>
      <c r="D525" s="287"/>
      <c r="E525" s="287"/>
      <c r="F525" s="287"/>
      <c r="G525" s="292"/>
      <c r="H525" s="287"/>
      <c r="I525" s="287"/>
      <c r="J525" s="287"/>
      <c r="K525" s="287"/>
    </row>
    <row r="526">
      <c r="A526" s="287"/>
      <c r="B526" s="287"/>
      <c r="C526" s="287"/>
      <c r="D526" s="287"/>
      <c r="E526" s="287"/>
      <c r="F526" s="287"/>
      <c r="G526" s="292"/>
      <c r="H526" s="287"/>
      <c r="I526" s="287"/>
      <c r="J526" s="287"/>
      <c r="K526" s="287"/>
    </row>
    <row r="527">
      <c r="A527" s="287"/>
      <c r="B527" s="287"/>
      <c r="C527" s="287"/>
      <c r="D527" s="287"/>
      <c r="E527" s="287"/>
      <c r="F527" s="287"/>
      <c r="G527" s="292"/>
      <c r="H527" s="287"/>
      <c r="I527" s="287"/>
      <c r="J527" s="287"/>
      <c r="K527" s="287"/>
    </row>
    <row r="528">
      <c r="A528" s="287"/>
      <c r="B528" s="287"/>
      <c r="C528" s="287"/>
      <c r="D528" s="287"/>
      <c r="E528" s="287"/>
      <c r="F528" s="287"/>
      <c r="G528" s="292"/>
      <c r="H528" s="287"/>
      <c r="I528" s="287"/>
      <c r="J528" s="287"/>
      <c r="K528" s="287"/>
    </row>
    <row r="529">
      <c r="A529" s="287"/>
      <c r="B529" s="287"/>
      <c r="C529" s="287"/>
      <c r="D529" s="287"/>
      <c r="E529" s="287"/>
      <c r="F529" s="287"/>
      <c r="G529" s="292"/>
      <c r="H529" s="287"/>
      <c r="I529" s="287"/>
      <c r="J529" s="287"/>
      <c r="K529" s="287"/>
    </row>
    <row r="530">
      <c r="A530" s="287"/>
      <c r="B530" s="287"/>
      <c r="C530" s="287"/>
      <c r="D530" s="287"/>
      <c r="E530" s="287"/>
      <c r="F530" s="287"/>
      <c r="G530" s="292"/>
      <c r="H530" s="287"/>
      <c r="I530" s="287"/>
      <c r="J530" s="287"/>
      <c r="K530" s="287"/>
    </row>
    <row r="531">
      <c r="A531" s="287"/>
      <c r="B531" s="287"/>
      <c r="C531" s="287"/>
      <c r="D531" s="287"/>
      <c r="E531" s="287"/>
      <c r="F531" s="287"/>
      <c r="G531" s="292"/>
      <c r="H531" s="287"/>
      <c r="I531" s="287"/>
      <c r="J531" s="287"/>
      <c r="K531" s="287"/>
    </row>
    <row r="532">
      <c r="A532" s="287"/>
      <c r="B532" s="287"/>
      <c r="C532" s="287"/>
      <c r="D532" s="287"/>
      <c r="E532" s="287"/>
      <c r="F532" s="287"/>
      <c r="G532" s="292"/>
      <c r="H532" s="287"/>
      <c r="I532" s="287"/>
      <c r="J532" s="287"/>
      <c r="K532" s="287"/>
    </row>
    <row r="533">
      <c r="A533" s="287"/>
      <c r="B533" s="287"/>
      <c r="C533" s="287"/>
      <c r="D533" s="287"/>
      <c r="E533" s="287"/>
      <c r="F533" s="287"/>
      <c r="G533" s="292"/>
      <c r="H533" s="287"/>
      <c r="I533" s="287"/>
      <c r="J533" s="287"/>
      <c r="K533" s="287"/>
    </row>
    <row r="534">
      <c r="A534" s="287"/>
      <c r="B534" s="287"/>
      <c r="C534" s="287"/>
      <c r="D534" s="287"/>
      <c r="E534" s="287"/>
      <c r="F534" s="287"/>
      <c r="G534" s="292"/>
      <c r="H534" s="287"/>
      <c r="I534" s="287"/>
      <c r="J534" s="287"/>
      <c r="K534" s="287"/>
    </row>
    <row r="535">
      <c r="A535" s="287"/>
      <c r="B535" s="287"/>
      <c r="C535" s="287"/>
      <c r="D535" s="287"/>
      <c r="E535" s="287"/>
      <c r="F535" s="287"/>
      <c r="G535" s="292"/>
      <c r="H535" s="287"/>
      <c r="I535" s="287"/>
      <c r="J535" s="287"/>
      <c r="K535" s="287"/>
    </row>
    <row r="536">
      <c r="A536" s="287"/>
      <c r="B536" s="287"/>
      <c r="C536" s="287"/>
      <c r="D536" s="287"/>
      <c r="E536" s="287"/>
      <c r="F536" s="287"/>
      <c r="G536" s="292"/>
      <c r="H536" s="287"/>
      <c r="I536" s="287"/>
      <c r="J536" s="287"/>
      <c r="K536" s="287"/>
    </row>
    <row r="537">
      <c r="A537" s="287"/>
      <c r="B537" s="287"/>
      <c r="C537" s="287"/>
      <c r="D537" s="287"/>
      <c r="E537" s="287"/>
      <c r="F537" s="287"/>
      <c r="G537" s="292"/>
      <c r="H537" s="287"/>
      <c r="I537" s="287"/>
      <c r="J537" s="287"/>
      <c r="K537" s="287"/>
    </row>
    <row r="538">
      <c r="A538" s="287"/>
      <c r="B538" s="287"/>
      <c r="C538" s="287"/>
      <c r="D538" s="287"/>
      <c r="E538" s="287"/>
      <c r="F538" s="287"/>
      <c r="G538" s="292"/>
      <c r="H538" s="287"/>
      <c r="I538" s="287"/>
      <c r="J538" s="287"/>
      <c r="K538" s="287"/>
    </row>
    <row r="539">
      <c r="A539" s="287"/>
      <c r="B539" s="287"/>
      <c r="C539" s="287"/>
      <c r="D539" s="287"/>
      <c r="E539" s="287"/>
      <c r="F539" s="287"/>
      <c r="G539" s="292"/>
      <c r="H539" s="287"/>
      <c r="I539" s="287"/>
      <c r="J539" s="287"/>
      <c r="K539" s="287"/>
    </row>
    <row r="540">
      <c r="A540" s="287"/>
      <c r="B540" s="287"/>
      <c r="C540" s="287"/>
      <c r="D540" s="287"/>
      <c r="E540" s="287"/>
      <c r="F540" s="287"/>
      <c r="G540" s="292"/>
      <c r="H540" s="287"/>
      <c r="I540" s="287"/>
      <c r="J540" s="287"/>
      <c r="K540" s="287"/>
    </row>
    <row r="541">
      <c r="A541" s="287"/>
      <c r="B541" s="287"/>
      <c r="C541" s="287"/>
      <c r="D541" s="287"/>
      <c r="E541" s="287"/>
      <c r="F541" s="287"/>
      <c r="G541" s="292"/>
      <c r="H541" s="287"/>
      <c r="I541" s="287"/>
      <c r="J541" s="287"/>
      <c r="K541" s="287"/>
    </row>
    <row r="542">
      <c r="A542" s="287"/>
      <c r="B542" s="287"/>
      <c r="C542" s="287"/>
      <c r="D542" s="287"/>
      <c r="E542" s="287"/>
      <c r="F542" s="287"/>
      <c r="G542" s="292"/>
      <c r="H542" s="287"/>
      <c r="I542" s="287"/>
      <c r="J542" s="287"/>
      <c r="K542" s="287"/>
    </row>
    <row r="543">
      <c r="A543" s="287"/>
      <c r="B543" s="287"/>
      <c r="C543" s="287"/>
      <c r="D543" s="287"/>
      <c r="E543" s="287"/>
      <c r="F543" s="287"/>
      <c r="G543" s="292"/>
      <c r="H543" s="287"/>
      <c r="I543" s="287"/>
      <c r="J543" s="287"/>
      <c r="K543" s="287"/>
    </row>
    <row r="544">
      <c r="A544" s="287"/>
      <c r="B544" s="287"/>
      <c r="C544" s="287"/>
      <c r="D544" s="287"/>
      <c r="E544" s="287"/>
      <c r="F544" s="287"/>
      <c r="G544" s="292"/>
      <c r="H544" s="287"/>
      <c r="I544" s="287"/>
      <c r="J544" s="287"/>
      <c r="K544" s="287"/>
    </row>
    <row r="545">
      <c r="A545" s="287"/>
      <c r="B545" s="287"/>
      <c r="C545" s="287"/>
      <c r="D545" s="287"/>
      <c r="E545" s="287"/>
      <c r="F545" s="287"/>
      <c r="G545" s="292"/>
      <c r="H545" s="287"/>
      <c r="I545" s="287"/>
      <c r="J545" s="287"/>
      <c r="K545" s="287"/>
    </row>
    <row r="546">
      <c r="A546" s="287"/>
      <c r="B546" s="287"/>
      <c r="C546" s="287"/>
      <c r="D546" s="287"/>
      <c r="E546" s="287"/>
      <c r="F546" s="287"/>
      <c r="G546" s="292"/>
      <c r="H546" s="287"/>
      <c r="I546" s="287"/>
      <c r="J546" s="287"/>
      <c r="K546" s="287"/>
    </row>
    <row r="547">
      <c r="A547" s="287"/>
      <c r="B547" s="287"/>
      <c r="C547" s="287"/>
      <c r="D547" s="287"/>
      <c r="E547" s="287"/>
      <c r="F547" s="287"/>
      <c r="G547" s="292"/>
      <c r="H547" s="287"/>
      <c r="I547" s="287"/>
      <c r="J547" s="287"/>
      <c r="K547" s="287"/>
    </row>
    <row r="548">
      <c r="A548" s="287"/>
      <c r="B548" s="287"/>
      <c r="C548" s="287"/>
      <c r="D548" s="287"/>
      <c r="E548" s="287"/>
      <c r="F548" s="287"/>
      <c r="G548" s="292"/>
      <c r="H548" s="287"/>
      <c r="I548" s="287"/>
      <c r="J548" s="287"/>
      <c r="K548" s="287"/>
    </row>
    <row r="549">
      <c r="A549" s="287"/>
      <c r="B549" s="287"/>
      <c r="C549" s="287"/>
      <c r="D549" s="287"/>
      <c r="E549" s="287"/>
      <c r="F549" s="287"/>
      <c r="G549" s="292"/>
      <c r="H549" s="287"/>
      <c r="I549" s="287"/>
      <c r="J549" s="287"/>
      <c r="K549" s="287"/>
    </row>
    <row r="550">
      <c r="A550" s="287"/>
      <c r="B550" s="287"/>
      <c r="C550" s="287"/>
      <c r="D550" s="287"/>
      <c r="E550" s="287"/>
      <c r="F550" s="287"/>
      <c r="G550" s="292"/>
      <c r="H550" s="287"/>
      <c r="I550" s="287"/>
      <c r="J550" s="287"/>
      <c r="K550" s="287"/>
    </row>
    <row r="551">
      <c r="A551" s="287"/>
      <c r="B551" s="287"/>
      <c r="C551" s="287"/>
      <c r="D551" s="287"/>
      <c r="E551" s="287"/>
      <c r="F551" s="287"/>
      <c r="G551" s="292"/>
      <c r="H551" s="287"/>
      <c r="I551" s="287"/>
      <c r="J551" s="287"/>
      <c r="K551" s="287"/>
    </row>
    <row r="552">
      <c r="A552" s="287"/>
      <c r="B552" s="287"/>
      <c r="C552" s="287"/>
      <c r="D552" s="287"/>
      <c r="E552" s="287"/>
      <c r="F552" s="287"/>
      <c r="G552" s="292"/>
      <c r="H552" s="287"/>
      <c r="I552" s="287"/>
      <c r="J552" s="287"/>
      <c r="K552" s="287"/>
    </row>
    <row r="553">
      <c r="A553" s="287"/>
      <c r="B553" s="287"/>
      <c r="C553" s="287"/>
      <c r="D553" s="287"/>
      <c r="E553" s="287"/>
      <c r="F553" s="287"/>
      <c r="G553" s="292"/>
      <c r="H553" s="287"/>
      <c r="I553" s="287"/>
      <c r="J553" s="287"/>
      <c r="K553" s="287"/>
    </row>
    <row r="554">
      <c r="A554" s="287"/>
      <c r="B554" s="287"/>
      <c r="C554" s="287"/>
      <c r="D554" s="287"/>
      <c r="E554" s="287"/>
      <c r="F554" s="287"/>
      <c r="G554" s="292"/>
      <c r="H554" s="287"/>
      <c r="I554" s="287"/>
      <c r="J554" s="287"/>
      <c r="K554" s="287"/>
    </row>
    <row r="555">
      <c r="A555" s="287"/>
      <c r="B555" s="287"/>
      <c r="C555" s="287"/>
      <c r="D555" s="287"/>
      <c r="E555" s="287"/>
      <c r="F555" s="287"/>
      <c r="G555" s="292"/>
      <c r="H555" s="287"/>
      <c r="I555" s="287"/>
      <c r="J555" s="287"/>
      <c r="K555" s="287"/>
    </row>
    <row r="556">
      <c r="A556" s="287"/>
      <c r="B556" s="287"/>
      <c r="C556" s="287"/>
      <c r="D556" s="287"/>
      <c r="E556" s="287"/>
      <c r="F556" s="287"/>
      <c r="G556" s="292"/>
      <c r="H556" s="287"/>
      <c r="I556" s="287"/>
      <c r="J556" s="287"/>
      <c r="K556" s="287"/>
    </row>
    <row r="557">
      <c r="A557" s="287"/>
      <c r="B557" s="287"/>
      <c r="C557" s="287"/>
      <c r="D557" s="287"/>
      <c r="E557" s="287"/>
      <c r="F557" s="287"/>
      <c r="G557" s="292"/>
      <c r="H557" s="287"/>
      <c r="I557" s="287"/>
      <c r="J557" s="287"/>
      <c r="K557" s="287"/>
    </row>
    <row r="558">
      <c r="A558" s="287"/>
      <c r="B558" s="287"/>
      <c r="C558" s="287"/>
      <c r="D558" s="287"/>
      <c r="E558" s="287"/>
      <c r="F558" s="287"/>
      <c r="G558" s="292"/>
      <c r="H558" s="287"/>
      <c r="I558" s="287"/>
      <c r="J558" s="287"/>
      <c r="K558" s="287"/>
    </row>
    <row r="559">
      <c r="A559" s="287"/>
      <c r="B559" s="287"/>
      <c r="C559" s="287"/>
      <c r="D559" s="287"/>
      <c r="E559" s="287"/>
      <c r="F559" s="287"/>
      <c r="G559" s="292"/>
      <c r="H559" s="287"/>
      <c r="I559" s="287"/>
      <c r="J559" s="287"/>
      <c r="K559" s="287"/>
    </row>
    <row r="560">
      <c r="A560" s="287"/>
      <c r="B560" s="287"/>
      <c r="C560" s="287"/>
      <c r="D560" s="287"/>
      <c r="E560" s="287"/>
      <c r="F560" s="287"/>
      <c r="G560" s="292"/>
      <c r="H560" s="287"/>
      <c r="I560" s="287"/>
      <c r="J560" s="287"/>
      <c r="K560" s="287"/>
    </row>
    <row r="561">
      <c r="A561" s="287"/>
      <c r="B561" s="287"/>
      <c r="C561" s="287"/>
      <c r="D561" s="287"/>
      <c r="E561" s="287"/>
      <c r="F561" s="287"/>
      <c r="G561" s="292"/>
      <c r="H561" s="287"/>
      <c r="I561" s="287"/>
      <c r="J561" s="287"/>
      <c r="K561" s="287"/>
    </row>
    <row r="562">
      <c r="A562" s="287"/>
      <c r="B562" s="287"/>
      <c r="C562" s="287"/>
      <c r="D562" s="287"/>
      <c r="E562" s="287"/>
      <c r="F562" s="287"/>
      <c r="G562" s="292"/>
      <c r="H562" s="287"/>
      <c r="I562" s="287"/>
      <c r="J562" s="287"/>
      <c r="K562" s="287"/>
    </row>
    <row r="563">
      <c r="A563" s="287"/>
      <c r="B563" s="287"/>
      <c r="C563" s="287"/>
      <c r="D563" s="287"/>
      <c r="E563" s="287"/>
      <c r="F563" s="287"/>
      <c r="G563" s="292"/>
      <c r="H563" s="287"/>
      <c r="I563" s="287"/>
      <c r="J563" s="287"/>
      <c r="K563" s="287"/>
    </row>
    <row r="564">
      <c r="A564" s="287"/>
      <c r="B564" s="287"/>
      <c r="C564" s="287"/>
      <c r="D564" s="287"/>
      <c r="E564" s="287"/>
      <c r="F564" s="287"/>
      <c r="G564" s="292"/>
      <c r="H564" s="287"/>
      <c r="I564" s="287"/>
      <c r="J564" s="287"/>
      <c r="K564" s="287"/>
    </row>
    <row r="565">
      <c r="A565" s="287"/>
      <c r="B565" s="287"/>
      <c r="C565" s="287"/>
      <c r="D565" s="287"/>
      <c r="E565" s="287"/>
      <c r="F565" s="287"/>
      <c r="G565" s="292"/>
      <c r="H565" s="287"/>
      <c r="I565" s="287"/>
      <c r="J565" s="287"/>
      <c r="K565" s="287"/>
    </row>
    <row r="566">
      <c r="A566" s="287"/>
      <c r="B566" s="287"/>
      <c r="C566" s="287"/>
      <c r="D566" s="287"/>
      <c r="E566" s="287"/>
      <c r="F566" s="287"/>
      <c r="G566" s="292"/>
      <c r="H566" s="287"/>
      <c r="I566" s="287"/>
      <c r="J566" s="287"/>
      <c r="K566" s="287"/>
    </row>
    <row r="567">
      <c r="A567" s="287"/>
      <c r="B567" s="287"/>
      <c r="C567" s="287"/>
      <c r="D567" s="287"/>
      <c r="E567" s="287"/>
      <c r="F567" s="287"/>
      <c r="G567" s="292"/>
      <c r="H567" s="287"/>
      <c r="I567" s="287"/>
      <c r="J567" s="287"/>
      <c r="K567" s="287"/>
    </row>
    <row r="568">
      <c r="A568" s="287"/>
      <c r="B568" s="287"/>
      <c r="C568" s="287"/>
      <c r="D568" s="287"/>
      <c r="E568" s="287"/>
      <c r="F568" s="287"/>
      <c r="G568" s="292"/>
      <c r="H568" s="287"/>
      <c r="I568" s="287"/>
      <c r="J568" s="287"/>
      <c r="K568" s="287"/>
    </row>
    <row r="569">
      <c r="A569" s="287"/>
      <c r="B569" s="287"/>
      <c r="C569" s="287"/>
      <c r="D569" s="287"/>
      <c r="E569" s="287"/>
      <c r="F569" s="287"/>
      <c r="G569" s="292"/>
      <c r="H569" s="287"/>
      <c r="I569" s="287"/>
      <c r="J569" s="287"/>
      <c r="K569" s="287"/>
    </row>
    <row r="570">
      <c r="A570" s="287"/>
      <c r="B570" s="287"/>
      <c r="C570" s="287"/>
      <c r="D570" s="287"/>
      <c r="E570" s="287"/>
      <c r="F570" s="287"/>
      <c r="G570" s="292"/>
      <c r="H570" s="287"/>
      <c r="I570" s="287"/>
      <c r="J570" s="287"/>
      <c r="K570" s="287"/>
    </row>
    <row r="571">
      <c r="A571" s="287"/>
      <c r="B571" s="287"/>
      <c r="C571" s="287"/>
      <c r="D571" s="287"/>
      <c r="E571" s="287"/>
      <c r="F571" s="287"/>
      <c r="G571" s="292"/>
      <c r="H571" s="287"/>
      <c r="I571" s="287"/>
      <c r="J571" s="287"/>
      <c r="K571" s="287"/>
    </row>
    <row r="572">
      <c r="A572" s="287"/>
      <c r="B572" s="287"/>
      <c r="C572" s="287"/>
      <c r="D572" s="287"/>
      <c r="E572" s="287"/>
      <c r="F572" s="287"/>
      <c r="G572" s="292"/>
      <c r="H572" s="287"/>
      <c r="I572" s="287"/>
      <c r="J572" s="287"/>
      <c r="K572" s="287"/>
    </row>
    <row r="573">
      <c r="A573" s="287"/>
      <c r="B573" s="287"/>
      <c r="C573" s="287"/>
      <c r="D573" s="287"/>
      <c r="E573" s="287"/>
      <c r="F573" s="287"/>
      <c r="G573" s="292"/>
      <c r="H573" s="287"/>
      <c r="I573" s="287"/>
      <c r="J573" s="287"/>
      <c r="K573" s="287"/>
    </row>
    <row r="574">
      <c r="A574" s="287"/>
      <c r="B574" s="287"/>
      <c r="C574" s="287"/>
      <c r="D574" s="287"/>
      <c r="E574" s="287"/>
      <c r="F574" s="287"/>
      <c r="G574" s="292"/>
      <c r="H574" s="287"/>
      <c r="I574" s="287"/>
      <c r="J574" s="287"/>
      <c r="K574" s="287"/>
    </row>
    <row r="575">
      <c r="A575" s="287"/>
      <c r="B575" s="287"/>
      <c r="C575" s="287"/>
      <c r="D575" s="287"/>
      <c r="E575" s="287"/>
      <c r="F575" s="287"/>
      <c r="G575" s="292"/>
      <c r="H575" s="287"/>
      <c r="I575" s="287"/>
      <c r="J575" s="287"/>
      <c r="K575" s="287"/>
    </row>
    <row r="576">
      <c r="A576" s="287"/>
      <c r="B576" s="287"/>
      <c r="C576" s="287"/>
      <c r="D576" s="287"/>
      <c r="E576" s="287"/>
      <c r="F576" s="287"/>
      <c r="G576" s="292"/>
      <c r="H576" s="287"/>
      <c r="I576" s="287"/>
      <c r="J576" s="287"/>
      <c r="K576" s="287"/>
    </row>
    <row r="577">
      <c r="A577" s="287"/>
      <c r="B577" s="287"/>
      <c r="C577" s="287"/>
      <c r="D577" s="287"/>
      <c r="E577" s="287"/>
      <c r="F577" s="287"/>
      <c r="G577" s="292"/>
      <c r="H577" s="287"/>
      <c r="I577" s="287"/>
      <c r="J577" s="287"/>
      <c r="K577" s="287"/>
    </row>
    <row r="578">
      <c r="A578" s="287"/>
      <c r="B578" s="287"/>
      <c r="C578" s="287"/>
      <c r="D578" s="287"/>
      <c r="E578" s="287"/>
      <c r="F578" s="287"/>
      <c r="G578" s="292"/>
      <c r="H578" s="287"/>
      <c r="I578" s="287"/>
      <c r="J578" s="287"/>
      <c r="K578" s="287"/>
    </row>
    <row r="579">
      <c r="A579" s="287"/>
      <c r="B579" s="287"/>
      <c r="C579" s="287"/>
      <c r="D579" s="287"/>
      <c r="E579" s="287"/>
      <c r="F579" s="287"/>
      <c r="G579" s="292"/>
      <c r="H579" s="287"/>
      <c r="I579" s="287"/>
      <c r="J579" s="287"/>
      <c r="K579" s="287"/>
    </row>
    <row r="580">
      <c r="A580" s="287"/>
      <c r="B580" s="287"/>
      <c r="C580" s="287"/>
      <c r="D580" s="287"/>
      <c r="E580" s="287"/>
      <c r="F580" s="287"/>
      <c r="G580" s="292"/>
      <c r="H580" s="287"/>
      <c r="I580" s="287"/>
      <c r="J580" s="287"/>
      <c r="K580" s="287"/>
    </row>
    <row r="581">
      <c r="A581" s="287"/>
      <c r="B581" s="287"/>
      <c r="C581" s="287"/>
      <c r="D581" s="287"/>
      <c r="E581" s="287"/>
      <c r="F581" s="287"/>
      <c r="G581" s="292"/>
      <c r="H581" s="287"/>
      <c r="I581" s="287"/>
      <c r="J581" s="287"/>
      <c r="K581" s="287"/>
    </row>
    <row r="582">
      <c r="A582" s="287"/>
      <c r="B582" s="287"/>
      <c r="C582" s="287"/>
      <c r="D582" s="287"/>
      <c r="E582" s="287"/>
      <c r="F582" s="287"/>
      <c r="G582" s="292"/>
      <c r="H582" s="287"/>
      <c r="I582" s="287"/>
      <c r="J582" s="287"/>
      <c r="K582" s="287"/>
    </row>
    <row r="583">
      <c r="A583" s="287"/>
      <c r="B583" s="287"/>
      <c r="C583" s="287"/>
      <c r="D583" s="287"/>
      <c r="E583" s="287"/>
      <c r="F583" s="287"/>
      <c r="G583" s="292"/>
      <c r="H583" s="287"/>
      <c r="I583" s="287"/>
      <c r="J583" s="287"/>
      <c r="K583" s="287"/>
    </row>
    <row r="584">
      <c r="A584" s="287"/>
      <c r="B584" s="287"/>
      <c r="C584" s="287"/>
      <c r="D584" s="287"/>
      <c r="E584" s="287"/>
      <c r="F584" s="287"/>
      <c r="G584" s="292"/>
      <c r="H584" s="287"/>
      <c r="I584" s="287"/>
      <c r="J584" s="287"/>
      <c r="K584" s="287"/>
    </row>
    <row r="585">
      <c r="A585" s="287"/>
      <c r="B585" s="287"/>
      <c r="C585" s="287"/>
      <c r="D585" s="287"/>
      <c r="E585" s="287"/>
      <c r="F585" s="287"/>
      <c r="G585" s="292"/>
      <c r="H585" s="287"/>
      <c r="I585" s="287"/>
      <c r="J585" s="287"/>
      <c r="K585" s="287"/>
    </row>
    <row r="586">
      <c r="A586" s="287"/>
      <c r="B586" s="287"/>
      <c r="C586" s="287"/>
      <c r="D586" s="287"/>
      <c r="E586" s="287"/>
      <c r="F586" s="287"/>
      <c r="G586" s="292"/>
      <c r="H586" s="287"/>
      <c r="I586" s="287"/>
      <c r="J586" s="287"/>
      <c r="K586" s="287"/>
    </row>
    <row r="587">
      <c r="A587" s="287"/>
      <c r="B587" s="287"/>
      <c r="C587" s="287"/>
      <c r="D587" s="287"/>
      <c r="E587" s="287"/>
      <c r="F587" s="287"/>
      <c r="G587" s="292"/>
      <c r="H587" s="287"/>
      <c r="I587" s="287"/>
      <c r="J587" s="287"/>
      <c r="K587" s="287"/>
    </row>
    <row r="588">
      <c r="A588" s="287"/>
      <c r="B588" s="287"/>
      <c r="C588" s="287"/>
      <c r="D588" s="287"/>
      <c r="E588" s="287"/>
      <c r="F588" s="287"/>
      <c r="G588" s="292"/>
      <c r="H588" s="287"/>
      <c r="I588" s="287"/>
      <c r="J588" s="287"/>
      <c r="K588" s="287"/>
    </row>
    <row r="589">
      <c r="A589" s="287"/>
      <c r="B589" s="287"/>
      <c r="C589" s="287"/>
      <c r="D589" s="287"/>
      <c r="E589" s="287"/>
      <c r="F589" s="287"/>
      <c r="G589" s="292"/>
      <c r="H589" s="287"/>
      <c r="I589" s="287"/>
      <c r="J589" s="287"/>
      <c r="K589" s="287"/>
    </row>
    <row r="590">
      <c r="A590" s="287"/>
      <c r="B590" s="287"/>
      <c r="C590" s="287"/>
      <c r="D590" s="287"/>
      <c r="E590" s="287"/>
      <c r="F590" s="287"/>
      <c r="G590" s="292"/>
      <c r="H590" s="287"/>
      <c r="I590" s="287"/>
      <c r="J590" s="287"/>
      <c r="K590" s="287"/>
    </row>
    <row r="591">
      <c r="A591" s="287"/>
      <c r="B591" s="287"/>
      <c r="C591" s="287"/>
      <c r="D591" s="287"/>
      <c r="E591" s="287"/>
      <c r="F591" s="287"/>
      <c r="G591" s="292"/>
      <c r="H591" s="287"/>
      <c r="I591" s="287"/>
      <c r="J591" s="287"/>
      <c r="K591" s="287"/>
    </row>
    <row r="592">
      <c r="A592" s="287"/>
      <c r="B592" s="287"/>
      <c r="C592" s="287"/>
      <c r="D592" s="287"/>
      <c r="E592" s="287"/>
      <c r="F592" s="287"/>
      <c r="G592" s="292"/>
      <c r="H592" s="287"/>
      <c r="I592" s="287"/>
      <c r="J592" s="287"/>
      <c r="K592" s="287"/>
    </row>
    <row r="593">
      <c r="A593" s="287"/>
      <c r="B593" s="287"/>
      <c r="C593" s="287"/>
      <c r="D593" s="287"/>
      <c r="E593" s="287"/>
      <c r="F593" s="287"/>
      <c r="G593" s="292"/>
      <c r="H593" s="287"/>
      <c r="I593" s="287"/>
      <c r="J593" s="287"/>
      <c r="K593" s="287"/>
    </row>
    <row r="594">
      <c r="A594" s="287"/>
      <c r="B594" s="287"/>
      <c r="C594" s="287"/>
      <c r="D594" s="287"/>
      <c r="E594" s="287"/>
      <c r="F594" s="287"/>
      <c r="G594" s="292"/>
      <c r="H594" s="287"/>
      <c r="I594" s="287"/>
      <c r="J594" s="287"/>
      <c r="K594" s="287"/>
    </row>
    <row r="595">
      <c r="A595" s="287"/>
      <c r="B595" s="287"/>
      <c r="C595" s="287"/>
      <c r="D595" s="287"/>
      <c r="E595" s="287"/>
      <c r="F595" s="287"/>
      <c r="G595" s="292"/>
      <c r="H595" s="287"/>
      <c r="I595" s="287"/>
      <c r="J595" s="287"/>
      <c r="K595" s="287"/>
    </row>
    <row r="596">
      <c r="A596" s="287"/>
      <c r="B596" s="287"/>
      <c r="C596" s="287"/>
      <c r="D596" s="287"/>
      <c r="E596" s="287"/>
      <c r="F596" s="287"/>
      <c r="G596" s="292"/>
      <c r="H596" s="287"/>
      <c r="I596" s="287"/>
      <c r="J596" s="287"/>
      <c r="K596" s="287"/>
    </row>
    <row r="597">
      <c r="A597" s="287"/>
      <c r="B597" s="287"/>
      <c r="C597" s="287"/>
      <c r="D597" s="287"/>
      <c r="E597" s="287"/>
      <c r="F597" s="287"/>
      <c r="G597" s="292"/>
      <c r="H597" s="287"/>
      <c r="I597" s="287"/>
      <c r="J597" s="287"/>
      <c r="K597" s="287"/>
    </row>
    <row r="598">
      <c r="A598" s="287"/>
      <c r="B598" s="287"/>
      <c r="C598" s="287"/>
      <c r="D598" s="287"/>
      <c r="E598" s="287"/>
      <c r="F598" s="287"/>
      <c r="G598" s="292"/>
      <c r="H598" s="287"/>
      <c r="I598" s="287"/>
      <c r="J598" s="287"/>
      <c r="K598" s="287"/>
    </row>
    <row r="599">
      <c r="A599" s="287"/>
      <c r="B599" s="287"/>
      <c r="C599" s="287"/>
      <c r="D599" s="287"/>
      <c r="E599" s="287"/>
      <c r="F599" s="287"/>
      <c r="G599" s="292"/>
      <c r="H599" s="287"/>
      <c r="I599" s="287"/>
      <c r="J599" s="287"/>
      <c r="K599" s="287"/>
    </row>
    <row r="600">
      <c r="A600" s="287"/>
      <c r="B600" s="287"/>
      <c r="C600" s="287"/>
      <c r="D600" s="287"/>
      <c r="E600" s="287"/>
      <c r="F600" s="287"/>
      <c r="G600" s="292"/>
      <c r="H600" s="287"/>
      <c r="I600" s="287"/>
      <c r="J600" s="287"/>
      <c r="K600" s="287"/>
    </row>
    <row r="601">
      <c r="A601" s="287"/>
      <c r="B601" s="287"/>
      <c r="C601" s="287"/>
      <c r="D601" s="287"/>
      <c r="E601" s="287"/>
      <c r="F601" s="287"/>
      <c r="G601" s="292"/>
      <c r="H601" s="287"/>
      <c r="I601" s="287"/>
      <c r="J601" s="287"/>
      <c r="K601" s="287"/>
    </row>
    <row r="602">
      <c r="A602" s="287"/>
      <c r="B602" s="287"/>
      <c r="C602" s="287"/>
      <c r="D602" s="287"/>
      <c r="E602" s="287"/>
      <c r="F602" s="287"/>
      <c r="G602" s="292"/>
      <c r="H602" s="287"/>
      <c r="I602" s="287"/>
      <c r="J602" s="287"/>
      <c r="K602" s="287"/>
    </row>
    <row r="603">
      <c r="A603" s="287"/>
      <c r="B603" s="287"/>
      <c r="C603" s="287"/>
      <c r="D603" s="287"/>
      <c r="E603" s="287"/>
      <c r="F603" s="287"/>
      <c r="G603" s="292"/>
      <c r="H603" s="287"/>
      <c r="I603" s="287"/>
      <c r="J603" s="287"/>
      <c r="K603" s="287"/>
    </row>
    <row r="604">
      <c r="A604" s="287"/>
      <c r="B604" s="287"/>
      <c r="C604" s="287"/>
      <c r="D604" s="287"/>
      <c r="E604" s="287"/>
      <c r="F604" s="287"/>
      <c r="G604" s="292"/>
      <c r="H604" s="287"/>
      <c r="I604" s="287"/>
      <c r="J604" s="287"/>
      <c r="K604" s="287"/>
    </row>
    <row r="605">
      <c r="A605" s="287"/>
      <c r="B605" s="287"/>
      <c r="C605" s="287"/>
      <c r="D605" s="287"/>
      <c r="E605" s="287"/>
      <c r="F605" s="287"/>
      <c r="G605" s="292"/>
      <c r="H605" s="287"/>
      <c r="I605" s="287"/>
      <c r="J605" s="287"/>
      <c r="K605" s="287"/>
    </row>
    <row r="606">
      <c r="A606" s="287"/>
      <c r="B606" s="287"/>
      <c r="C606" s="287"/>
      <c r="D606" s="287"/>
      <c r="E606" s="287"/>
      <c r="F606" s="287"/>
      <c r="G606" s="292"/>
      <c r="H606" s="287"/>
      <c r="I606" s="287"/>
      <c r="J606" s="287"/>
      <c r="K606" s="287"/>
    </row>
    <row r="607">
      <c r="A607" s="287"/>
      <c r="B607" s="287"/>
      <c r="C607" s="287"/>
      <c r="D607" s="287"/>
      <c r="E607" s="287"/>
      <c r="F607" s="287"/>
      <c r="G607" s="292"/>
      <c r="H607" s="287"/>
      <c r="I607" s="287"/>
      <c r="J607" s="287"/>
      <c r="K607" s="287"/>
    </row>
    <row r="608">
      <c r="A608" s="287"/>
      <c r="B608" s="287"/>
      <c r="C608" s="287"/>
      <c r="D608" s="287"/>
      <c r="E608" s="287"/>
      <c r="F608" s="287"/>
      <c r="G608" s="292"/>
      <c r="H608" s="287"/>
      <c r="I608" s="287"/>
      <c r="J608" s="287"/>
      <c r="K608" s="287"/>
    </row>
    <row r="609">
      <c r="A609" s="287"/>
      <c r="B609" s="287"/>
      <c r="C609" s="287"/>
      <c r="D609" s="287"/>
      <c r="E609" s="287"/>
      <c r="F609" s="287"/>
      <c r="G609" s="292"/>
      <c r="H609" s="287"/>
      <c r="I609" s="287"/>
      <c r="J609" s="287"/>
      <c r="K609" s="287"/>
    </row>
    <row r="610">
      <c r="A610" s="287"/>
      <c r="B610" s="287"/>
      <c r="C610" s="287"/>
      <c r="D610" s="287"/>
      <c r="E610" s="287"/>
      <c r="F610" s="287"/>
      <c r="G610" s="292"/>
      <c r="H610" s="287"/>
      <c r="I610" s="287"/>
      <c r="J610" s="287"/>
      <c r="K610" s="287"/>
    </row>
    <row r="611">
      <c r="A611" s="287"/>
      <c r="B611" s="287"/>
      <c r="C611" s="287"/>
      <c r="D611" s="287"/>
      <c r="E611" s="287"/>
      <c r="F611" s="287"/>
      <c r="G611" s="292"/>
      <c r="H611" s="287"/>
      <c r="I611" s="287"/>
      <c r="J611" s="287"/>
      <c r="K611" s="287"/>
    </row>
    <row r="612">
      <c r="A612" s="287"/>
      <c r="B612" s="287"/>
      <c r="C612" s="287"/>
      <c r="D612" s="287"/>
      <c r="E612" s="287"/>
      <c r="F612" s="287"/>
      <c r="G612" s="292"/>
      <c r="H612" s="287"/>
      <c r="I612" s="287"/>
      <c r="J612" s="287"/>
      <c r="K612" s="287"/>
    </row>
    <row r="613">
      <c r="A613" s="287"/>
      <c r="B613" s="287"/>
      <c r="C613" s="287"/>
      <c r="D613" s="287"/>
      <c r="E613" s="287"/>
      <c r="F613" s="287"/>
      <c r="G613" s="292"/>
      <c r="H613" s="287"/>
      <c r="I613" s="287"/>
      <c r="J613" s="287"/>
      <c r="K613" s="287"/>
    </row>
    <row r="614">
      <c r="A614" s="287"/>
      <c r="B614" s="287"/>
      <c r="C614" s="287"/>
      <c r="D614" s="287"/>
      <c r="E614" s="287"/>
      <c r="F614" s="287"/>
      <c r="G614" s="292"/>
      <c r="H614" s="287"/>
      <c r="I614" s="287"/>
      <c r="J614" s="287"/>
      <c r="K614" s="287"/>
    </row>
    <row r="615">
      <c r="A615" s="287"/>
      <c r="B615" s="287"/>
      <c r="C615" s="287"/>
      <c r="D615" s="287"/>
      <c r="E615" s="287"/>
      <c r="F615" s="287"/>
      <c r="G615" s="292"/>
      <c r="H615" s="287"/>
      <c r="I615" s="287"/>
      <c r="J615" s="287"/>
      <c r="K615" s="287"/>
    </row>
    <row r="616">
      <c r="A616" s="287"/>
      <c r="B616" s="287"/>
      <c r="C616" s="287"/>
      <c r="D616" s="287"/>
      <c r="E616" s="287"/>
      <c r="F616" s="287"/>
      <c r="G616" s="292"/>
      <c r="H616" s="287"/>
      <c r="I616" s="287"/>
      <c r="J616" s="287"/>
      <c r="K616" s="287"/>
    </row>
    <row r="617">
      <c r="A617" s="287"/>
      <c r="B617" s="287"/>
      <c r="C617" s="287"/>
      <c r="D617" s="287"/>
      <c r="E617" s="287"/>
      <c r="F617" s="287"/>
      <c r="G617" s="292"/>
      <c r="H617" s="287"/>
      <c r="I617" s="287"/>
      <c r="J617" s="287"/>
      <c r="K617" s="287"/>
    </row>
    <row r="618">
      <c r="A618" s="287"/>
      <c r="B618" s="287"/>
      <c r="C618" s="287"/>
      <c r="D618" s="287"/>
      <c r="E618" s="287"/>
      <c r="F618" s="287"/>
      <c r="G618" s="292"/>
      <c r="H618" s="287"/>
      <c r="I618" s="287"/>
      <c r="J618" s="287"/>
      <c r="K618" s="287"/>
    </row>
    <row r="619">
      <c r="A619" s="287"/>
      <c r="B619" s="287"/>
      <c r="C619" s="287"/>
      <c r="D619" s="287"/>
      <c r="E619" s="287"/>
      <c r="F619" s="287"/>
      <c r="G619" s="292"/>
      <c r="H619" s="287"/>
      <c r="I619" s="287"/>
      <c r="J619" s="287"/>
      <c r="K619" s="287"/>
    </row>
    <row r="620">
      <c r="A620" s="287"/>
      <c r="B620" s="287"/>
      <c r="C620" s="287"/>
      <c r="D620" s="287"/>
      <c r="E620" s="287"/>
      <c r="F620" s="287"/>
      <c r="G620" s="292"/>
      <c r="H620" s="287"/>
      <c r="I620" s="287"/>
      <c r="J620" s="287"/>
      <c r="K620" s="287"/>
    </row>
    <row r="621">
      <c r="A621" s="287"/>
      <c r="B621" s="287"/>
      <c r="C621" s="287"/>
      <c r="D621" s="287"/>
      <c r="E621" s="287"/>
      <c r="F621" s="287"/>
      <c r="G621" s="292"/>
      <c r="H621" s="287"/>
      <c r="I621" s="287"/>
      <c r="J621" s="287"/>
      <c r="K621" s="287"/>
    </row>
    <row r="622">
      <c r="A622" s="287"/>
      <c r="B622" s="287"/>
      <c r="C622" s="287"/>
      <c r="D622" s="287"/>
      <c r="E622" s="287"/>
      <c r="F622" s="287"/>
      <c r="G622" s="292"/>
      <c r="H622" s="287"/>
      <c r="I622" s="287"/>
      <c r="J622" s="287"/>
      <c r="K622" s="287"/>
    </row>
    <row r="623">
      <c r="A623" s="287"/>
      <c r="B623" s="287"/>
      <c r="C623" s="287"/>
      <c r="D623" s="287"/>
      <c r="E623" s="287"/>
      <c r="F623" s="287"/>
      <c r="G623" s="292"/>
      <c r="H623" s="287"/>
      <c r="I623" s="287"/>
      <c r="J623" s="287"/>
      <c r="K623" s="287"/>
    </row>
    <row r="624">
      <c r="A624" s="287"/>
      <c r="B624" s="287"/>
      <c r="C624" s="287"/>
      <c r="D624" s="287"/>
      <c r="E624" s="287"/>
      <c r="F624" s="287"/>
      <c r="G624" s="292"/>
      <c r="H624" s="287"/>
      <c r="I624" s="287"/>
      <c r="J624" s="287"/>
      <c r="K624" s="287"/>
    </row>
    <row r="625">
      <c r="A625" s="287"/>
      <c r="B625" s="287"/>
      <c r="C625" s="287"/>
      <c r="D625" s="287"/>
      <c r="E625" s="287"/>
      <c r="F625" s="287"/>
      <c r="G625" s="292"/>
      <c r="H625" s="287"/>
      <c r="I625" s="287"/>
      <c r="J625" s="287"/>
      <c r="K625" s="287"/>
    </row>
    <row r="626">
      <c r="A626" s="287"/>
      <c r="B626" s="287"/>
      <c r="C626" s="287"/>
      <c r="D626" s="287"/>
      <c r="E626" s="287"/>
      <c r="F626" s="287"/>
      <c r="G626" s="292"/>
      <c r="H626" s="287"/>
      <c r="I626" s="287"/>
      <c r="J626" s="287"/>
      <c r="K626" s="287"/>
    </row>
    <row r="627">
      <c r="A627" s="287"/>
      <c r="B627" s="287"/>
      <c r="C627" s="287"/>
      <c r="D627" s="287"/>
      <c r="E627" s="287"/>
      <c r="F627" s="287"/>
      <c r="G627" s="292"/>
      <c r="H627" s="287"/>
      <c r="I627" s="287"/>
      <c r="J627" s="287"/>
      <c r="K627" s="287"/>
    </row>
    <row r="628">
      <c r="A628" s="287"/>
      <c r="B628" s="287"/>
      <c r="C628" s="287"/>
      <c r="D628" s="287"/>
      <c r="E628" s="287"/>
      <c r="F628" s="287"/>
      <c r="G628" s="292"/>
      <c r="H628" s="287"/>
      <c r="I628" s="287"/>
      <c r="J628" s="287"/>
      <c r="K628" s="287"/>
    </row>
    <row r="629">
      <c r="A629" s="287"/>
      <c r="B629" s="287"/>
      <c r="C629" s="287"/>
      <c r="D629" s="287"/>
      <c r="E629" s="287"/>
      <c r="F629" s="287"/>
      <c r="G629" s="292"/>
      <c r="H629" s="287"/>
      <c r="I629" s="287"/>
      <c r="J629" s="287"/>
      <c r="K629" s="287"/>
    </row>
    <row r="630">
      <c r="A630" s="287"/>
      <c r="B630" s="287"/>
      <c r="C630" s="287"/>
      <c r="D630" s="287"/>
      <c r="E630" s="287"/>
      <c r="F630" s="287"/>
      <c r="G630" s="292"/>
      <c r="H630" s="287"/>
      <c r="I630" s="287"/>
      <c r="J630" s="287"/>
      <c r="K630" s="287"/>
    </row>
    <row r="631">
      <c r="A631" s="287"/>
      <c r="B631" s="287"/>
      <c r="C631" s="287"/>
      <c r="D631" s="287"/>
      <c r="E631" s="287"/>
      <c r="F631" s="287"/>
      <c r="G631" s="292"/>
      <c r="H631" s="287"/>
      <c r="I631" s="287"/>
      <c r="J631" s="287"/>
      <c r="K631" s="287"/>
    </row>
    <row r="632">
      <c r="A632" s="287"/>
      <c r="B632" s="287"/>
      <c r="C632" s="287"/>
      <c r="D632" s="287"/>
      <c r="E632" s="287"/>
      <c r="F632" s="287"/>
      <c r="G632" s="292"/>
      <c r="H632" s="287"/>
      <c r="I632" s="287"/>
      <c r="J632" s="287"/>
      <c r="K632" s="287"/>
    </row>
    <row r="633">
      <c r="A633" s="287"/>
      <c r="B633" s="287"/>
      <c r="C633" s="287"/>
      <c r="D633" s="287"/>
      <c r="E633" s="287"/>
      <c r="F633" s="287"/>
      <c r="G633" s="292"/>
      <c r="H633" s="287"/>
      <c r="I633" s="287"/>
      <c r="J633" s="287"/>
      <c r="K633" s="287"/>
    </row>
    <row r="634">
      <c r="A634" s="287"/>
      <c r="B634" s="287"/>
      <c r="C634" s="287"/>
      <c r="D634" s="287"/>
      <c r="E634" s="287"/>
      <c r="F634" s="287"/>
      <c r="G634" s="292"/>
      <c r="H634" s="287"/>
      <c r="I634" s="287"/>
      <c r="J634" s="287"/>
      <c r="K634" s="287"/>
    </row>
    <row r="635">
      <c r="A635" s="287"/>
      <c r="B635" s="287"/>
      <c r="C635" s="287"/>
      <c r="D635" s="287"/>
      <c r="E635" s="287"/>
      <c r="F635" s="287"/>
      <c r="G635" s="292"/>
      <c r="H635" s="287"/>
      <c r="I635" s="287"/>
      <c r="J635" s="287"/>
      <c r="K635" s="287"/>
    </row>
    <row r="636">
      <c r="A636" s="287"/>
      <c r="B636" s="287"/>
      <c r="C636" s="287"/>
      <c r="D636" s="287"/>
      <c r="E636" s="287"/>
      <c r="F636" s="287"/>
      <c r="G636" s="292"/>
      <c r="H636" s="287"/>
      <c r="I636" s="287"/>
      <c r="J636" s="287"/>
      <c r="K636" s="287"/>
    </row>
    <row r="637">
      <c r="A637" s="287"/>
      <c r="B637" s="287"/>
      <c r="C637" s="287"/>
      <c r="D637" s="287"/>
      <c r="E637" s="287"/>
      <c r="F637" s="287"/>
      <c r="G637" s="292"/>
      <c r="H637" s="287"/>
      <c r="I637" s="287"/>
      <c r="J637" s="287"/>
      <c r="K637" s="287"/>
    </row>
    <row r="638">
      <c r="A638" s="287"/>
      <c r="B638" s="287"/>
      <c r="C638" s="287"/>
      <c r="D638" s="287"/>
      <c r="E638" s="287"/>
      <c r="F638" s="287"/>
      <c r="G638" s="292"/>
      <c r="H638" s="287"/>
      <c r="I638" s="287"/>
      <c r="J638" s="287"/>
      <c r="K638" s="287"/>
    </row>
    <row r="639">
      <c r="A639" s="287"/>
      <c r="B639" s="287"/>
      <c r="C639" s="287"/>
      <c r="D639" s="287"/>
      <c r="E639" s="287"/>
      <c r="F639" s="287"/>
      <c r="G639" s="292"/>
      <c r="H639" s="287"/>
      <c r="I639" s="287"/>
      <c r="J639" s="287"/>
      <c r="K639" s="287"/>
    </row>
    <row r="640">
      <c r="A640" s="287"/>
      <c r="B640" s="287"/>
      <c r="C640" s="287"/>
      <c r="D640" s="287"/>
      <c r="E640" s="287"/>
      <c r="F640" s="287"/>
      <c r="G640" s="292"/>
      <c r="H640" s="287"/>
      <c r="I640" s="287"/>
      <c r="J640" s="287"/>
      <c r="K640" s="287"/>
    </row>
    <row r="641">
      <c r="A641" s="287"/>
      <c r="B641" s="287"/>
      <c r="C641" s="287"/>
      <c r="D641" s="287"/>
      <c r="E641" s="287"/>
      <c r="F641" s="287"/>
      <c r="G641" s="292"/>
      <c r="H641" s="287"/>
      <c r="I641" s="287"/>
      <c r="J641" s="287"/>
      <c r="K641" s="287"/>
    </row>
    <row r="642">
      <c r="A642" s="287"/>
      <c r="B642" s="287"/>
      <c r="C642" s="287"/>
      <c r="D642" s="287"/>
      <c r="E642" s="287"/>
      <c r="F642" s="287"/>
      <c r="G642" s="292"/>
      <c r="H642" s="287"/>
      <c r="I642" s="287"/>
      <c r="J642" s="287"/>
      <c r="K642" s="287"/>
    </row>
    <row r="643">
      <c r="A643" s="287"/>
      <c r="B643" s="287"/>
      <c r="C643" s="287"/>
      <c r="D643" s="287"/>
      <c r="E643" s="287"/>
      <c r="F643" s="287"/>
      <c r="G643" s="292"/>
      <c r="H643" s="287"/>
      <c r="I643" s="287"/>
      <c r="J643" s="287"/>
      <c r="K643" s="287"/>
    </row>
    <row r="644">
      <c r="A644" s="287"/>
      <c r="B644" s="287"/>
      <c r="C644" s="287"/>
      <c r="D644" s="287"/>
      <c r="E644" s="287"/>
      <c r="F644" s="287"/>
      <c r="G644" s="292"/>
      <c r="H644" s="287"/>
      <c r="I644" s="287"/>
      <c r="J644" s="287"/>
      <c r="K644" s="287"/>
    </row>
    <row r="645">
      <c r="A645" s="287"/>
      <c r="B645" s="287"/>
      <c r="C645" s="287"/>
      <c r="D645" s="287"/>
      <c r="E645" s="287"/>
      <c r="F645" s="287"/>
      <c r="G645" s="292"/>
      <c r="H645" s="287"/>
      <c r="I645" s="287"/>
      <c r="J645" s="287"/>
      <c r="K645" s="287"/>
    </row>
    <row r="646">
      <c r="A646" s="287"/>
      <c r="B646" s="287"/>
      <c r="C646" s="287"/>
      <c r="D646" s="287"/>
      <c r="E646" s="287"/>
      <c r="F646" s="287"/>
      <c r="G646" s="292"/>
      <c r="H646" s="287"/>
      <c r="I646" s="287"/>
      <c r="J646" s="287"/>
      <c r="K646" s="287"/>
    </row>
    <row r="647">
      <c r="A647" s="287"/>
      <c r="B647" s="287"/>
      <c r="C647" s="287"/>
      <c r="D647" s="287"/>
      <c r="E647" s="287"/>
      <c r="F647" s="287"/>
      <c r="G647" s="292"/>
      <c r="H647" s="287"/>
      <c r="I647" s="287"/>
      <c r="J647" s="287"/>
      <c r="K647" s="287"/>
    </row>
    <row r="648">
      <c r="A648" s="287"/>
      <c r="B648" s="287"/>
      <c r="C648" s="287"/>
      <c r="D648" s="287"/>
      <c r="E648" s="287"/>
      <c r="F648" s="287"/>
      <c r="G648" s="292"/>
      <c r="H648" s="287"/>
      <c r="I648" s="287"/>
      <c r="J648" s="287"/>
      <c r="K648" s="287"/>
    </row>
    <row r="649">
      <c r="A649" s="287"/>
      <c r="B649" s="287"/>
      <c r="C649" s="287"/>
      <c r="D649" s="287"/>
      <c r="E649" s="287"/>
      <c r="F649" s="287"/>
      <c r="G649" s="292"/>
      <c r="H649" s="287"/>
      <c r="I649" s="287"/>
      <c r="J649" s="287"/>
      <c r="K649" s="287"/>
    </row>
    <row r="650">
      <c r="A650" s="287"/>
      <c r="B650" s="287"/>
      <c r="C650" s="287"/>
      <c r="D650" s="287"/>
      <c r="E650" s="287"/>
      <c r="F650" s="287"/>
      <c r="G650" s="292"/>
      <c r="H650" s="287"/>
      <c r="I650" s="287"/>
      <c r="J650" s="287"/>
      <c r="K650" s="287"/>
    </row>
    <row r="651">
      <c r="A651" s="287"/>
      <c r="B651" s="287"/>
      <c r="C651" s="287"/>
      <c r="D651" s="287"/>
      <c r="E651" s="287"/>
      <c r="F651" s="287"/>
      <c r="G651" s="292"/>
      <c r="H651" s="287"/>
      <c r="I651" s="287"/>
      <c r="J651" s="287"/>
      <c r="K651" s="287"/>
    </row>
    <row r="652">
      <c r="A652" s="287"/>
      <c r="B652" s="287"/>
      <c r="C652" s="287"/>
      <c r="D652" s="287"/>
      <c r="E652" s="287"/>
      <c r="F652" s="287"/>
      <c r="G652" s="292"/>
      <c r="H652" s="287"/>
      <c r="I652" s="287"/>
      <c r="J652" s="287"/>
      <c r="K652" s="287"/>
    </row>
    <row r="653">
      <c r="A653" s="287"/>
      <c r="B653" s="287"/>
      <c r="C653" s="287"/>
      <c r="D653" s="287"/>
      <c r="E653" s="287"/>
      <c r="F653" s="287"/>
      <c r="G653" s="292"/>
      <c r="H653" s="287"/>
      <c r="I653" s="287"/>
      <c r="J653" s="287"/>
      <c r="K653" s="287"/>
    </row>
    <row r="654">
      <c r="A654" s="287"/>
      <c r="B654" s="287"/>
      <c r="C654" s="287"/>
      <c r="D654" s="287"/>
      <c r="E654" s="287"/>
      <c r="F654" s="287"/>
      <c r="G654" s="292"/>
      <c r="H654" s="287"/>
      <c r="I654" s="287"/>
      <c r="J654" s="287"/>
      <c r="K654" s="287"/>
    </row>
    <row r="655">
      <c r="A655" s="287"/>
      <c r="B655" s="287"/>
      <c r="C655" s="287"/>
      <c r="D655" s="287"/>
      <c r="E655" s="287"/>
      <c r="F655" s="287"/>
      <c r="G655" s="292"/>
      <c r="H655" s="287"/>
      <c r="I655" s="287"/>
      <c r="J655" s="287"/>
      <c r="K655" s="287"/>
    </row>
    <row r="656">
      <c r="A656" s="287"/>
      <c r="B656" s="287"/>
      <c r="C656" s="287"/>
      <c r="D656" s="287"/>
      <c r="E656" s="287"/>
      <c r="F656" s="287"/>
      <c r="G656" s="292"/>
      <c r="H656" s="287"/>
      <c r="I656" s="287"/>
      <c r="J656" s="287"/>
      <c r="K656" s="287"/>
    </row>
    <row r="657">
      <c r="A657" s="287"/>
      <c r="B657" s="287"/>
      <c r="C657" s="287"/>
      <c r="D657" s="287"/>
      <c r="E657" s="287"/>
      <c r="F657" s="287"/>
      <c r="G657" s="292"/>
      <c r="H657" s="287"/>
      <c r="I657" s="287"/>
      <c r="J657" s="287"/>
      <c r="K657" s="287"/>
    </row>
    <row r="658">
      <c r="A658" s="287"/>
      <c r="B658" s="287"/>
      <c r="C658" s="287"/>
      <c r="D658" s="287"/>
      <c r="E658" s="287"/>
      <c r="F658" s="287"/>
      <c r="G658" s="292"/>
      <c r="H658" s="287"/>
      <c r="I658" s="287"/>
      <c r="J658" s="287"/>
      <c r="K658" s="287"/>
    </row>
    <row r="659">
      <c r="A659" s="287"/>
      <c r="B659" s="287"/>
      <c r="C659" s="287"/>
      <c r="D659" s="287"/>
      <c r="E659" s="287"/>
      <c r="F659" s="287"/>
      <c r="G659" s="292"/>
      <c r="H659" s="287"/>
      <c r="I659" s="287"/>
      <c r="J659" s="287"/>
      <c r="K659" s="287"/>
    </row>
    <row r="660">
      <c r="A660" s="287"/>
      <c r="B660" s="287"/>
      <c r="C660" s="287"/>
      <c r="D660" s="287"/>
      <c r="E660" s="287"/>
      <c r="F660" s="287"/>
      <c r="G660" s="292"/>
      <c r="H660" s="287"/>
      <c r="I660" s="287"/>
      <c r="J660" s="287"/>
      <c r="K660" s="287"/>
    </row>
    <row r="661">
      <c r="A661" s="287"/>
      <c r="B661" s="287"/>
      <c r="C661" s="287"/>
      <c r="D661" s="287"/>
      <c r="E661" s="287"/>
      <c r="F661" s="287"/>
      <c r="G661" s="292"/>
      <c r="H661" s="287"/>
      <c r="I661" s="287"/>
      <c r="J661" s="287"/>
      <c r="K661" s="287"/>
    </row>
    <row r="662">
      <c r="A662" s="287"/>
      <c r="B662" s="287"/>
      <c r="C662" s="287"/>
      <c r="D662" s="287"/>
      <c r="E662" s="287"/>
      <c r="F662" s="287"/>
      <c r="G662" s="292"/>
      <c r="H662" s="287"/>
      <c r="I662" s="287"/>
      <c r="J662" s="287"/>
      <c r="K662" s="287"/>
    </row>
    <row r="663">
      <c r="A663" s="287"/>
      <c r="B663" s="287"/>
      <c r="C663" s="287"/>
      <c r="D663" s="287"/>
      <c r="E663" s="287"/>
      <c r="F663" s="287"/>
      <c r="G663" s="292"/>
      <c r="H663" s="287"/>
      <c r="I663" s="287"/>
      <c r="J663" s="287"/>
      <c r="K663" s="287"/>
    </row>
    <row r="664">
      <c r="A664" s="287"/>
      <c r="B664" s="287"/>
      <c r="C664" s="287"/>
      <c r="D664" s="287"/>
      <c r="E664" s="287"/>
      <c r="F664" s="287"/>
      <c r="G664" s="292"/>
      <c r="H664" s="287"/>
      <c r="I664" s="287"/>
      <c r="J664" s="287"/>
      <c r="K664" s="287"/>
    </row>
    <row r="665">
      <c r="A665" s="287"/>
      <c r="B665" s="287"/>
      <c r="C665" s="287"/>
      <c r="D665" s="287"/>
      <c r="E665" s="287"/>
      <c r="F665" s="287"/>
      <c r="G665" s="292"/>
      <c r="H665" s="287"/>
      <c r="I665" s="287"/>
      <c r="J665" s="287"/>
      <c r="K665" s="287"/>
    </row>
    <row r="666">
      <c r="A666" s="287"/>
      <c r="B666" s="287"/>
      <c r="C666" s="287"/>
      <c r="D666" s="287"/>
      <c r="E666" s="287"/>
      <c r="F666" s="287"/>
      <c r="G666" s="292"/>
      <c r="H666" s="287"/>
      <c r="I666" s="287"/>
      <c r="J666" s="287"/>
      <c r="K666" s="287"/>
    </row>
    <row r="667">
      <c r="A667" s="287"/>
      <c r="B667" s="287"/>
      <c r="C667" s="287"/>
      <c r="D667" s="287"/>
      <c r="E667" s="287"/>
      <c r="F667" s="287"/>
      <c r="G667" s="292"/>
      <c r="H667" s="287"/>
      <c r="I667" s="287"/>
      <c r="J667" s="287"/>
      <c r="K667" s="287"/>
    </row>
    <row r="668">
      <c r="A668" s="287"/>
      <c r="B668" s="287"/>
      <c r="C668" s="287"/>
      <c r="D668" s="287"/>
      <c r="E668" s="287"/>
      <c r="F668" s="287"/>
      <c r="G668" s="292"/>
      <c r="H668" s="287"/>
      <c r="I668" s="287"/>
      <c r="J668" s="287"/>
      <c r="K668" s="287"/>
    </row>
    <row r="669">
      <c r="A669" s="287"/>
      <c r="B669" s="287"/>
      <c r="C669" s="287"/>
      <c r="D669" s="287"/>
      <c r="E669" s="287"/>
      <c r="F669" s="287"/>
      <c r="G669" s="292"/>
      <c r="H669" s="287"/>
      <c r="I669" s="287"/>
      <c r="J669" s="287"/>
      <c r="K669" s="287"/>
    </row>
    <row r="670">
      <c r="A670" s="287"/>
      <c r="B670" s="287"/>
      <c r="C670" s="287"/>
      <c r="D670" s="287"/>
      <c r="E670" s="287"/>
      <c r="F670" s="287"/>
      <c r="G670" s="292"/>
      <c r="H670" s="287"/>
      <c r="I670" s="287"/>
      <c r="J670" s="287"/>
      <c r="K670" s="287"/>
    </row>
    <row r="671">
      <c r="A671" s="287"/>
      <c r="B671" s="287"/>
      <c r="C671" s="287"/>
      <c r="D671" s="287"/>
      <c r="E671" s="287"/>
      <c r="F671" s="287"/>
      <c r="G671" s="292"/>
      <c r="H671" s="287"/>
      <c r="I671" s="287"/>
      <c r="J671" s="287"/>
      <c r="K671" s="287"/>
    </row>
    <row r="672">
      <c r="A672" s="287"/>
      <c r="B672" s="287"/>
      <c r="C672" s="287"/>
      <c r="D672" s="287"/>
      <c r="E672" s="287"/>
      <c r="F672" s="287"/>
      <c r="G672" s="292"/>
      <c r="H672" s="287"/>
      <c r="I672" s="287"/>
      <c r="J672" s="287"/>
      <c r="K672" s="287"/>
    </row>
    <row r="673">
      <c r="A673" s="287"/>
      <c r="B673" s="287"/>
      <c r="C673" s="287"/>
      <c r="D673" s="287"/>
      <c r="E673" s="287"/>
      <c r="F673" s="287"/>
      <c r="G673" s="292"/>
      <c r="H673" s="287"/>
      <c r="I673" s="287"/>
      <c r="J673" s="287"/>
      <c r="K673" s="287"/>
    </row>
    <row r="674">
      <c r="A674" s="287"/>
      <c r="B674" s="287"/>
      <c r="C674" s="287"/>
      <c r="D674" s="287"/>
      <c r="E674" s="287"/>
      <c r="F674" s="287"/>
      <c r="G674" s="292"/>
      <c r="H674" s="287"/>
      <c r="I674" s="287"/>
      <c r="J674" s="287"/>
      <c r="K674" s="287"/>
    </row>
    <row r="675">
      <c r="A675" s="287"/>
      <c r="B675" s="287"/>
      <c r="C675" s="287"/>
      <c r="D675" s="287"/>
      <c r="E675" s="287"/>
      <c r="F675" s="287"/>
      <c r="G675" s="292"/>
      <c r="H675" s="287"/>
      <c r="I675" s="287"/>
      <c r="J675" s="287"/>
      <c r="K675" s="287"/>
    </row>
    <row r="676">
      <c r="A676" s="287"/>
      <c r="B676" s="287"/>
      <c r="C676" s="287"/>
      <c r="D676" s="287"/>
      <c r="E676" s="287"/>
      <c r="F676" s="287"/>
      <c r="G676" s="292"/>
      <c r="H676" s="287"/>
      <c r="I676" s="287"/>
      <c r="J676" s="287"/>
      <c r="K676" s="287"/>
    </row>
    <row r="677">
      <c r="A677" s="287"/>
      <c r="B677" s="287"/>
      <c r="C677" s="287"/>
      <c r="D677" s="287"/>
      <c r="E677" s="287"/>
      <c r="F677" s="287"/>
      <c r="G677" s="292"/>
      <c r="H677" s="287"/>
      <c r="I677" s="287"/>
      <c r="J677" s="287"/>
      <c r="K677" s="287"/>
    </row>
    <row r="678">
      <c r="A678" s="287"/>
      <c r="B678" s="287"/>
      <c r="C678" s="287"/>
      <c r="D678" s="287"/>
      <c r="E678" s="287"/>
      <c r="F678" s="287"/>
      <c r="G678" s="292"/>
      <c r="H678" s="287"/>
      <c r="I678" s="287"/>
      <c r="J678" s="287"/>
      <c r="K678" s="287"/>
    </row>
    <row r="679">
      <c r="A679" s="287"/>
      <c r="B679" s="287"/>
      <c r="C679" s="287"/>
      <c r="D679" s="287"/>
      <c r="E679" s="287"/>
      <c r="F679" s="287"/>
      <c r="G679" s="292"/>
      <c r="H679" s="287"/>
      <c r="I679" s="287"/>
      <c r="J679" s="287"/>
      <c r="K679" s="287"/>
    </row>
    <row r="680">
      <c r="A680" s="287"/>
      <c r="B680" s="287"/>
      <c r="C680" s="287"/>
      <c r="D680" s="287"/>
      <c r="E680" s="287"/>
      <c r="F680" s="287"/>
      <c r="G680" s="292"/>
      <c r="H680" s="287"/>
      <c r="I680" s="287"/>
      <c r="J680" s="287"/>
      <c r="K680" s="287"/>
    </row>
    <row r="681">
      <c r="A681" s="287"/>
      <c r="B681" s="287"/>
      <c r="C681" s="287"/>
      <c r="D681" s="287"/>
      <c r="E681" s="287"/>
      <c r="F681" s="287"/>
      <c r="G681" s="292"/>
      <c r="H681" s="287"/>
      <c r="I681" s="287"/>
      <c r="J681" s="287"/>
      <c r="K681" s="287"/>
    </row>
    <row r="682">
      <c r="A682" s="287"/>
      <c r="B682" s="287"/>
      <c r="C682" s="287"/>
      <c r="D682" s="287"/>
      <c r="E682" s="287"/>
      <c r="F682" s="287"/>
      <c r="G682" s="292"/>
      <c r="H682" s="287"/>
      <c r="I682" s="287"/>
      <c r="J682" s="287"/>
      <c r="K682" s="287"/>
    </row>
    <row r="683">
      <c r="A683" s="287"/>
      <c r="B683" s="287"/>
      <c r="C683" s="287"/>
      <c r="D683" s="287"/>
      <c r="E683" s="287"/>
      <c r="F683" s="287"/>
      <c r="G683" s="292"/>
      <c r="H683" s="287"/>
      <c r="I683" s="287"/>
      <c r="J683" s="287"/>
      <c r="K683" s="287"/>
    </row>
    <row r="684">
      <c r="A684" s="287"/>
      <c r="B684" s="287"/>
      <c r="C684" s="287"/>
      <c r="D684" s="287"/>
      <c r="E684" s="287"/>
      <c r="F684" s="287"/>
      <c r="G684" s="292"/>
      <c r="H684" s="287"/>
      <c r="I684" s="287"/>
      <c r="J684" s="287"/>
      <c r="K684" s="287"/>
    </row>
    <row r="685">
      <c r="A685" s="287"/>
      <c r="B685" s="287"/>
      <c r="C685" s="287"/>
      <c r="D685" s="287"/>
      <c r="E685" s="287"/>
      <c r="F685" s="287"/>
      <c r="G685" s="292"/>
      <c r="H685" s="287"/>
      <c r="I685" s="287"/>
      <c r="J685" s="287"/>
      <c r="K685" s="287"/>
    </row>
    <row r="686">
      <c r="A686" s="287"/>
      <c r="B686" s="287"/>
      <c r="C686" s="287"/>
      <c r="D686" s="287"/>
      <c r="E686" s="287"/>
      <c r="F686" s="287"/>
      <c r="G686" s="292"/>
      <c r="H686" s="287"/>
      <c r="I686" s="287"/>
      <c r="J686" s="287"/>
      <c r="K686" s="287"/>
    </row>
    <row r="687">
      <c r="A687" s="287"/>
      <c r="B687" s="287"/>
      <c r="C687" s="287"/>
      <c r="D687" s="287"/>
      <c r="E687" s="287"/>
      <c r="F687" s="287"/>
      <c r="G687" s="292"/>
      <c r="H687" s="287"/>
      <c r="I687" s="287"/>
      <c r="J687" s="287"/>
      <c r="K687" s="287"/>
    </row>
    <row r="688">
      <c r="A688" s="287"/>
      <c r="B688" s="287"/>
      <c r="C688" s="287"/>
      <c r="D688" s="287"/>
      <c r="E688" s="287"/>
      <c r="F688" s="287"/>
      <c r="G688" s="292"/>
      <c r="H688" s="287"/>
      <c r="I688" s="287"/>
      <c r="J688" s="287"/>
      <c r="K688" s="287"/>
    </row>
    <row r="689">
      <c r="A689" s="287"/>
      <c r="B689" s="287"/>
      <c r="C689" s="287"/>
      <c r="D689" s="287"/>
      <c r="E689" s="287"/>
      <c r="F689" s="287"/>
      <c r="G689" s="292"/>
      <c r="H689" s="287"/>
      <c r="I689" s="287"/>
      <c r="J689" s="287"/>
      <c r="K689" s="287"/>
    </row>
    <row r="690">
      <c r="A690" s="287"/>
      <c r="B690" s="287"/>
      <c r="C690" s="287"/>
      <c r="D690" s="287"/>
      <c r="E690" s="287"/>
      <c r="F690" s="287"/>
      <c r="G690" s="292"/>
      <c r="H690" s="287"/>
      <c r="I690" s="287"/>
      <c r="J690" s="287"/>
      <c r="K690" s="287"/>
    </row>
    <row r="691">
      <c r="A691" s="287"/>
      <c r="B691" s="287"/>
      <c r="C691" s="287"/>
      <c r="D691" s="287"/>
      <c r="E691" s="287"/>
      <c r="F691" s="287"/>
      <c r="G691" s="292"/>
      <c r="H691" s="287"/>
      <c r="I691" s="287"/>
      <c r="J691" s="287"/>
      <c r="K691" s="287"/>
    </row>
    <row r="692">
      <c r="A692" s="287"/>
      <c r="B692" s="287"/>
      <c r="C692" s="287"/>
      <c r="D692" s="287"/>
      <c r="E692" s="287"/>
      <c r="F692" s="287"/>
      <c r="G692" s="292"/>
      <c r="H692" s="287"/>
      <c r="I692" s="287"/>
      <c r="J692" s="287"/>
      <c r="K692" s="287"/>
    </row>
    <row r="693">
      <c r="A693" s="287"/>
      <c r="B693" s="287"/>
      <c r="C693" s="287"/>
      <c r="D693" s="287"/>
      <c r="E693" s="287"/>
      <c r="F693" s="287"/>
      <c r="G693" s="292"/>
      <c r="H693" s="287"/>
      <c r="I693" s="287"/>
      <c r="J693" s="287"/>
      <c r="K693" s="287"/>
    </row>
    <row r="694">
      <c r="A694" s="287"/>
      <c r="B694" s="287"/>
      <c r="C694" s="287"/>
      <c r="D694" s="287"/>
      <c r="E694" s="287"/>
      <c r="F694" s="287"/>
      <c r="G694" s="292"/>
      <c r="H694" s="287"/>
      <c r="I694" s="287"/>
      <c r="J694" s="287"/>
      <c r="K694" s="287"/>
    </row>
    <row r="695">
      <c r="A695" s="287"/>
      <c r="B695" s="287"/>
      <c r="C695" s="287"/>
      <c r="D695" s="287"/>
      <c r="E695" s="287"/>
      <c r="F695" s="287"/>
      <c r="G695" s="292"/>
      <c r="H695" s="287"/>
      <c r="I695" s="287"/>
      <c r="J695" s="287"/>
      <c r="K695" s="287"/>
    </row>
    <row r="696">
      <c r="A696" s="287"/>
      <c r="B696" s="287"/>
      <c r="C696" s="287"/>
      <c r="D696" s="287"/>
      <c r="E696" s="287"/>
      <c r="F696" s="287"/>
      <c r="G696" s="292"/>
      <c r="H696" s="287"/>
      <c r="I696" s="287"/>
      <c r="J696" s="287"/>
      <c r="K696" s="287"/>
    </row>
    <row r="697">
      <c r="A697" s="287"/>
      <c r="B697" s="287"/>
      <c r="C697" s="287"/>
      <c r="D697" s="287"/>
      <c r="E697" s="287"/>
      <c r="F697" s="287"/>
      <c r="G697" s="292"/>
      <c r="H697" s="287"/>
      <c r="I697" s="287"/>
      <c r="J697" s="287"/>
      <c r="K697" s="287"/>
    </row>
    <row r="698">
      <c r="A698" s="287"/>
      <c r="B698" s="287"/>
      <c r="C698" s="287"/>
      <c r="D698" s="287"/>
      <c r="E698" s="287"/>
      <c r="F698" s="287"/>
      <c r="G698" s="292"/>
      <c r="H698" s="287"/>
      <c r="I698" s="287"/>
      <c r="J698" s="287"/>
      <c r="K698" s="287"/>
    </row>
    <row r="699">
      <c r="A699" s="287"/>
      <c r="B699" s="287"/>
      <c r="C699" s="287"/>
      <c r="D699" s="287"/>
      <c r="E699" s="287"/>
      <c r="F699" s="287"/>
      <c r="G699" s="292"/>
      <c r="H699" s="287"/>
      <c r="I699" s="287"/>
      <c r="J699" s="287"/>
      <c r="K699" s="287"/>
    </row>
    <row r="700">
      <c r="A700" s="287"/>
      <c r="B700" s="287"/>
      <c r="C700" s="287"/>
      <c r="D700" s="287"/>
      <c r="E700" s="287"/>
      <c r="F700" s="287"/>
      <c r="G700" s="292"/>
      <c r="H700" s="287"/>
      <c r="I700" s="287"/>
      <c r="J700" s="287"/>
      <c r="K700" s="287"/>
    </row>
    <row r="701">
      <c r="A701" s="287"/>
      <c r="B701" s="287"/>
      <c r="C701" s="287"/>
      <c r="D701" s="287"/>
      <c r="E701" s="287"/>
      <c r="F701" s="287"/>
      <c r="G701" s="292"/>
      <c r="H701" s="287"/>
      <c r="I701" s="287"/>
      <c r="J701" s="287"/>
      <c r="K701" s="287"/>
    </row>
    <row r="702">
      <c r="A702" s="287"/>
      <c r="B702" s="287"/>
      <c r="C702" s="287"/>
      <c r="D702" s="287"/>
      <c r="E702" s="287"/>
      <c r="F702" s="287"/>
      <c r="G702" s="292"/>
      <c r="H702" s="287"/>
      <c r="I702" s="287"/>
      <c r="J702" s="287"/>
      <c r="K702" s="287"/>
    </row>
    <row r="703">
      <c r="A703" s="287"/>
      <c r="B703" s="287"/>
      <c r="C703" s="287"/>
      <c r="D703" s="287"/>
      <c r="E703" s="287"/>
      <c r="F703" s="287"/>
      <c r="G703" s="292"/>
      <c r="H703" s="287"/>
      <c r="I703" s="287"/>
      <c r="J703" s="287"/>
      <c r="K703" s="287"/>
    </row>
    <row r="704">
      <c r="A704" s="287"/>
      <c r="B704" s="287"/>
      <c r="C704" s="287"/>
      <c r="D704" s="287"/>
      <c r="E704" s="287"/>
      <c r="F704" s="287"/>
      <c r="G704" s="292"/>
      <c r="H704" s="287"/>
      <c r="I704" s="287"/>
      <c r="J704" s="287"/>
      <c r="K704" s="287"/>
    </row>
    <row r="705">
      <c r="A705" s="287"/>
      <c r="B705" s="287"/>
      <c r="C705" s="287"/>
      <c r="D705" s="287"/>
      <c r="E705" s="287"/>
      <c r="F705" s="287"/>
      <c r="G705" s="292"/>
      <c r="H705" s="287"/>
      <c r="I705" s="287"/>
      <c r="J705" s="287"/>
      <c r="K705" s="287"/>
    </row>
    <row r="706">
      <c r="A706" s="287"/>
      <c r="B706" s="287"/>
      <c r="C706" s="287"/>
      <c r="D706" s="287"/>
      <c r="E706" s="287"/>
      <c r="F706" s="287"/>
      <c r="G706" s="292"/>
      <c r="H706" s="287"/>
      <c r="I706" s="287"/>
      <c r="J706" s="287"/>
      <c r="K706" s="287"/>
    </row>
    <row r="707">
      <c r="A707" s="287"/>
      <c r="B707" s="287"/>
      <c r="C707" s="287"/>
      <c r="D707" s="287"/>
      <c r="E707" s="287"/>
      <c r="F707" s="287"/>
      <c r="G707" s="292"/>
      <c r="H707" s="287"/>
      <c r="I707" s="287"/>
      <c r="J707" s="287"/>
      <c r="K707" s="287"/>
    </row>
    <row r="708">
      <c r="A708" s="287"/>
      <c r="B708" s="287"/>
      <c r="C708" s="287"/>
      <c r="D708" s="287"/>
      <c r="E708" s="287"/>
      <c r="F708" s="287"/>
      <c r="G708" s="292"/>
      <c r="H708" s="287"/>
      <c r="I708" s="287"/>
      <c r="J708" s="287"/>
      <c r="K708" s="287"/>
    </row>
    <row r="709">
      <c r="A709" s="287"/>
      <c r="B709" s="287"/>
      <c r="C709" s="287"/>
      <c r="D709" s="287"/>
      <c r="E709" s="287"/>
      <c r="F709" s="287"/>
      <c r="G709" s="292"/>
      <c r="H709" s="287"/>
      <c r="I709" s="287"/>
      <c r="J709" s="287"/>
      <c r="K709" s="287"/>
    </row>
    <row r="710">
      <c r="A710" s="287"/>
      <c r="B710" s="287"/>
      <c r="C710" s="287"/>
      <c r="D710" s="287"/>
      <c r="E710" s="287"/>
      <c r="F710" s="287"/>
      <c r="G710" s="292"/>
      <c r="H710" s="287"/>
      <c r="I710" s="287"/>
      <c r="J710" s="287"/>
      <c r="K710" s="287"/>
    </row>
    <row r="711">
      <c r="A711" s="287"/>
      <c r="B711" s="287"/>
      <c r="C711" s="287"/>
      <c r="D711" s="287"/>
      <c r="E711" s="287"/>
      <c r="F711" s="287"/>
      <c r="G711" s="292"/>
      <c r="H711" s="287"/>
      <c r="I711" s="287"/>
      <c r="J711" s="287"/>
      <c r="K711" s="287"/>
    </row>
    <row r="712">
      <c r="A712" s="287"/>
      <c r="B712" s="287"/>
      <c r="C712" s="287"/>
      <c r="D712" s="287"/>
      <c r="E712" s="287"/>
      <c r="F712" s="287"/>
      <c r="G712" s="292"/>
      <c r="H712" s="287"/>
      <c r="I712" s="287"/>
      <c r="J712" s="287"/>
      <c r="K712" s="287"/>
    </row>
    <row r="713">
      <c r="A713" s="287"/>
      <c r="B713" s="287"/>
      <c r="C713" s="287"/>
      <c r="D713" s="287"/>
      <c r="E713" s="287"/>
      <c r="F713" s="287"/>
      <c r="G713" s="292"/>
      <c r="H713" s="287"/>
      <c r="I713" s="287"/>
      <c r="J713" s="287"/>
      <c r="K713" s="287"/>
    </row>
    <row r="714">
      <c r="A714" s="287"/>
      <c r="B714" s="287"/>
      <c r="C714" s="287"/>
      <c r="D714" s="287"/>
      <c r="E714" s="287"/>
      <c r="F714" s="287"/>
      <c r="G714" s="292"/>
      <c r="H714" s="287"/>
      <c r="I714" s="287"/>
      <c r="J714" s="287"/>
      <c r="K714" s="287"/>
    </row>
    <row r="715">
      <c r="A715" s="287"/>
      <c r="B715" s="287"/>
      <c r="C715" s="287"/>
      <c r="D715" s="287"/>
      <c r="E715" s="287"/>
      <c r="F715" s="287"/>
      <c r="G715" s="292"/>
      <c r="H715" s="287"/>
      <c r="I715" s="287"/>
      <c r="J715" s="287"/>
      <c r="K715" s="287"/>
    </row>
    <row r="716">
      <c r="A716" s="287"/>
      <c r="B716" s="287"/>
      <c r="C716" s="287"/>
      <c r="D716" s="287"/>
      <c r="E716" s="287"/>
      <c r="F716" s="287"/>
      <c r="G716" s="292"/>
      <c r="H716" s="287"/>
      <c r="I716" s="287"/>
      <c r="J716" s="287"/>
      <c r="K716" s="287"/>
    </row>
    <row r="717">
      <c r="A717" s="287"/>
      <c r="B717" s="287"/>
      <c r="C717" s="287"/>
      <c r="D717" s="287"/>
      <c r="E717" s="287"/>
      <c r="F717" s="287"/>
      <c r="G717" s="292"/>
      <c r="H717" s="287"/>
      <c r="I717" s="287"/>
      <c r="J717" s="287"/>
      <c r="K717" s="287"/>
    </row>
    <row r="718">
      <c r="A718" s="287"/>
      <c r="B718" s="287"/>
      <c r="C718" s="287"/>
      <c r="D718" s="287"/>
      <c r="E718" s="287"/>
      <c r="F718" s="287"/>
      <c r="G718" s="292"/>
      <c r="H718" s="287"/>
      <c r="I718" s="287"/>
      <c r="J718" s="287"/>
      <c r="K718" s="287"/>
    </row>
    <row r="719">
      <c r="A719" s="287"/>
      <c r="B719" s="287"/>
      <c r="C719" s="287"/>
      <c r="D719" s="287"/>
      <c r="E719" s="287"/>
      <c r="F719" s="287"/>
      <c r="G719" s="292"/>
      <c r="H719" s="287"/>
      <c r="I719" s="287"/>
      <c r="J719" s="287"/>
      <c r="K719" s="287"/>
    </row>
    <row r="720">
      <c r="A720" s="287"/>
      <c r="B720" s="287"/>
      <c r="C720" s="287"/>
      <c r="D720" s="287"/>
      <c r="E720" s="287"/>
      <c r="F720" s="287"/>
      <c r="G720" s="292"/>
      <c r="H720" s="287"/>
      <c r="I720" s="287"/>
      <c r="J720" s="287"/>
      <c r="K720" s="287"/>
    </row>
    <row r="721">
      <c r="A721" s="287"/>
      <c r="B721" s="287"/>
      <c r="C721" s="287"/>
      <c r="D721" s="287"/>
      <c r="E721" s="287"/>
      <c r="F721" s="287"/>
      <c r="G721" s="292"/>
      <c r="H721" s="287"/>
      <c r="I721" s="287"/>
      <c r="J721" s="287"/>
      <c r="K721" s="287"/>
    </row>
    <row r="722">
      <c r="A722" s="287"/>
      <c r="B722" s="287"/>
      <c r="C722" s="287"/>
      <c r="D722" s="287"/>
      <c r="E722" s="287"/>
      <c r="F722" s="287"/>
      <c r="G722" s="292"/>
      <c r="H722" s="287"/>
      <c r="I722" s="287"/>
      <c r="J722" s="287"/>
      <c r="K722" s="287"/>
    </row>
    <row r="723">
      <c r="A723" s="287"/>
      <c r="B723" s="287"/>
      <c r="C723" s="287"/>
      <c r="D723" s="287"/>
      <c r="E723" s="287"/>
      <c r="F723" s="287"/>
      <c r="G723" s="292"/>
      <c r="H723" s="287"/>
      <c r="I723" s="287"/>
      <c r="J723" s="287"/>
      <c r="K723" s="287"/>
    </row>
    <row r="724">
      <c r="A724" s="287"/>
      <c r="B724" s="287"/>
      <c r="C724" s="287"/>
      <c r="D724" s="287"/>
      <c r="E724" s="287"/>
      <c r="F724" s="287"/>
      <c r="G724" s="292"/>
      <c r="H724" s="287"/>
      <c r="I724" s="287"/>
      <c r="J724" s="287"/>
      <c r="K724" s="287"/>
    </row>
    <row r="725">
      <c r="A725" s="287"/>
      <c r="B725" s="287"/>
      <c r="C725" s="287"/>
      <c r="D725" s="287"/>
      <c r="E725" s="287"/>
      <c r="F725" s="287"/>
      <c r="G725" s="292"/>
      <c r="H725" s="287"/>
      <c r="I725" s="287"/>
      <c r="J725" s="287"/>
      <c r="K725" s="287"/>
    </row>
    <row r="726">
      <c r="A726" s="287"/>
      <c r="B726" s="287"/>
      <c r="C726" s="287"/>
      <c r="D726" s="287"/>
      <c r="E726" s="287"/>
      <c r="F726" s="287"/>
      <c r="G726" s="292"/>
      <c r="H726" s="287"/>
      <c r="I726" s="287"/>
      <c r="J726" s="287"/>
      <c r="K726" s="287"/>
    </row>
    <row r="727">
      <c r="A727" s="287"/>
      <c r="B727" s="287"/>
      <c r="C727" s="287"/>
      <c r="D727" s="287"/>
      <c r="E727" s="287"/>
      <c r="F727" s="287"/>
      <c r="G727" s="292"/>
      <c r="H727" s="287"/>
      <c r="I727" s="287"/>
      <c r="J727" s="287"/>
      <c r="K727" s="287"/>
    </row>
    <row r="728">
      <c r="A728" s="287"/>
      <c r="B728" s="287"/>
      <c r="C728" s="287"/>
      <c r="D728" s="287"/>
      <c r="E728" s="287"/>
      <c r="F728" s="287"/>
      <c r="G728" s="292"/>
      <c r="H728" s="287"/>
      <c r="I728" s="287"/>
      <c r="J728" s="287"/>
      <c r="K728" s="287"/>
    </row>
    <row r="729">
      <c r="A729" s="287"/>
      <c r="B729" s="287"/>
      <c r="C729" s="287"/>
      <c r="D729" s="287"/>
      <c r="E729" s="287"/>
      <c r="F729" s="287"/>
      <c r="G729" s="292"/>
      <c r="H729" s="287"/>
      <c r="I729" s="287"/>
      <c r="J729" s="287"/>
      <c r="K729" s="287"/>
    </row>
    <row r="730">
      <c r="A730" s="287"/>
      <c r="B730" s="287"/>
      <c r="C730" s="287"/>
      <c r="D730" s="287"/>
      <c r="E730" s="287"/>
      <c r="F730" s="287"/>
      <c r="G730" s="292"/>
      <c r="H730" s="287"/>
      <c r="I730" s="287"/>
      <c r="J730" s="287"/>
      <c r="K730" s="287"/>
    </row>
    <row r="731">
      <c r="A731" s="287"/>
      <c r="B731" s="287"/>
      <c r="C731" s="287"/>
      <c r="D731" s="287"/>
      <c r="E731" s="287"/>
      <c r="F731" s="287"/>
      <c r="G731" s="292"/>
      <c r="H731" s="287"/>
      <c r="I731" s="287"/>
      <c r="J731" s="287"/>
      <c r="K731" s="287"/>
    </row>
    <row r="732">
      <c r="A732" s="287"/>
      <c r="B732" s="287"/>
      <c r="C732" s="287"/>
      <c r="D732" s="287"/>
      <c r="E732" s="287"/>
      <c r="F732" s="287"/>
      <c r="G732" s="292"/>
      <c r="H732" s="287"/>
      <c r="I732" s="287"/>
      <c r="J732" s="287"/>
      <c r="K732" s="287"/>
    </row>
    <row r="733">
      <c r="A733" s="287"/>
      <c r="B733" s="287"/>
      <c r="C733" s="287"/>
      <c r="D733" s="287"/>
      <c r="E733" s="287"/>
      <c r="F733" s="287"/>
      <c r="G733" s="292"/>
      <c r="H733" s="287"/>
      <c r="I733" s="287"/>
      <c r="J733" s="287"/>
      <c r="K733" s="287"/>
    </row>
    <row r="734">
      <c r="A734" s="287"/>
      <c r="B734" s="287"/>
      <c r="C734" s="287"/>
      <c r="D734" s="287"/>
      <c r="E734" s="287"/>
      <c r="F734" s="287"/>
      <c r="G734" s="292"/>
      <c r="H734" s="287"/>
      <c r="I734" s="287"/>
      <c r="J734" s="287"/>
      <c r="K734" s="287"/>
    </row>
    <row r="735">
      <c r="A735" s="287"/>
      <c r="B735" s="287"/>
      <c r="C735" s="287"/>
      <c r="D735" s="287"/>
      <c r="E735" s="287"/>
      <c r="F735" s="287"/>
      <c r="G735" s="292"/>
      <c r="H735" s="287"/>
      <c r="I735" s="287"/>
      <c r="J735" s="287"/>
      <c r="K735" s="287"/>
    </row>
    <row r="736">
      <c r="A736" s="287"/>
      <c r="B736" s="287"/>
      <c r="C736" s="287"/>
      <c r="D736" s="287"/>
      <c r="E736" s="287"/>
      <c r="F736" s="287"/>
      <c r="G736" s="292"/>
      <c r="H736" s="287"/>
      <c r="I736" s="287"/>
      <c r="J736" s="287"/>
      <c r="K736" s="287"/>
    </row>
    <row r="737">
      <c r="A737" s="287"/>
      <c r="B737" s="287"/>
      <c r="C737" s="287"/>
      <c r="D737" s="287"/>
      <c r="E737" s="287"/>
      <c r="F737" s="287"/>
      <c r="G737" s="292"/>
      <c r="H737" s="287"/>
      <c r="I737" s="287"/>
      <c r="J737" s="287"/>
      <c r="K737" s="287"/>
    </row>
    <row r="738">
      <c r="A738" s="287"/>
      <c r="B738" s="287"/>
      <c r="C738" s="287"/>
      <c r="D738" s="287"/>
      <c r="E738" s="287"/>
      <c r="F738" s="287"/>
      <c r="G738" s="292"/>
      <c r="H738" s="287"/>
      <c r="I738" s="287"/>
      <c r="J738" s="287"/>
      <c r="K738" s="287"/>
    </row>
    <row r="739">
      <c r="A739" s="287"/>
      <c r="B739" s="287"/>
      <c r="C739" s="287"/>
      <c r="D739" s="287"/>
      <c r="E739" s="287"/>
      <c r="F739" s="287"/>
      <c r="G739" s="292"/>
      <c r="H739" s="287"/>
      <c r="I739" s="287"/>
      <c r="J739" s="287"/>
      <c r="K739" s="287"/>
    </row>
    <row r="740">
      <c r="A740" s="287"/>
      <c r="B740" s="287"/>
      <c r="C740" s="287"/>
      <c r="D740" s="287"/>
      <c r="E740" s="287"/>
      <c r="F740" s="287"/>
      <c r="G740" s="292"/>
      <c r="H740" s="287"/>
      <c r="I740" s="287"/>
      <c r="J740" s="287"/>
      <c r="K740" s="287"/>
    </row>
    <row r="741">
      <c r="A741" s="287"/>
      <c r="B741" s="287"/>
      <c r="C741" s="287"/>
      <c r="D741" s="287"/>
      <c r="E741" s="287"/>
      <c r="F741" s="287"/>
      <c r="G741" s="292"/>
      <c r="H741" s="287"/>
      <c r="I741" s="287"/>
      <c r="J741" s="287"/>
      <c r="K741" s="287"/>
    </row>
    <row r="742">
      <c r="A742" s="287"/>
      <c r="B742" s="287"/>
      <c r="C742" s="287"/>
      <c r="D742" s="287"/>
      <c r="E742" s="287"/>
      <c r="F742" s="287"/>
      <c r="G742" s="292"/>
      <c r="H742" s="287"/>
      <c r="I742" s="287"/>
      <c r="J742" s="287"/>
      <c r="K742" s="287"/>
    </row>
    <row r="743">
      <c r="A743" s="287"/>
      <c r="B743" s="287"/>
      <c r="C743" s="287"/>
      <c r="D743" s="287"/>
      <c r="E743" s="287"/>
      <c r="F743" s="287"/>
      <c r="G743" s="292"/>
      <c r="H743" s="287"/>
      <c r="I743" s="287"/>
      <c r="J743" s="287"/>
      <c r="K743" s="287"/>
    </row>
    <row r="744">
      <c r="A744" s="287"/>
      <c r="B744" s="287"/>
      <c r="C744" s="287"/>
      <c r="D744" s="287"/>
      <c r="E744" s="287"/>
      <c r="F744" s="287"/>
      <c r="G744" s="292"/>
      <c r="H744" s="287"/>
      <c r="I744" s="287"/>
      <c r="J744" s="287"/>
      <c r="K744" s="287"/>
    </row>
    <row r="745">
      <c r="A745" s="287"/>
      <c r="B745" s="287"/>
      <c r="C745" s="287"/>
      <c r="D745" s="287"/>
      <c r="E745" s="287"/>
      <c r="F745" s="287"/>
      <c r="G745" s="292"/>
      <c r="H745" s="287"/>
      <c r="I745" s="287"/>
      <c r="J745" s="287"/>
      <c r="K745" s="287"/>
    </row>
    <row r="746">
      <c r="A746" s="287"/>
      <c r="B746" s="287"/>
      <c r="C746" s="287"/>
      <c r="D746" s="287"/>
      <c r="E746" s="287"/>
      <c r="F746" s="287"/>
      <c r="G746" s="292"/>
      <c r="H746" s="287"/>
      <c r="I746" s="287"/>
      <c r="J746" s="287"/>
      <c r="K746" s="287"/>
    </row>
    <row r="747">
      <c r="A747" s="287"/>
      <c r="B747" s="287"/>
      <c r="C747" s="287"/>
      <c r="D747" s="287"/>
      <c r="E747" s="287"/>
      <c r="F747" s="287"/>
      <c r="G747" s="292"/>
      <c r="H747" s="287"/>
      <c r="I747" s="287"/>
      <c r="J747" s="287"/>
      <c r="K747" s="287"/>
    </row>
    <row r="748">
      <c r="A748" s="287"/>
      <c r="B748" s="287"/>
      <c r="C748" s="287"/>
      <c r="D748" s="287"/>
      <c r="E748" s="287"/>
      <c r="F748" s="287"/>
      <c r="G748" s="292"/>
      <c r="H748" s="287"/>
      <c r="I748" s="287"/>
      <c r="J748" s="287"/>
      <c r="K748" s="287"/>
    </row>
    <row r="749">
      <c r="A749" s="287"/>
      <c r="B749" s="287"/>
      <c r="C749" s="287"/>
      <c r="D749" s="287"/>
      <c r="E749" s="287"/>
      <c r="F749" s="287"/>
      <c r="G749" s="292"/>
      <c r="H749" s="287"/>
      <c r="I749" s="287"/>
      <c r="J749" s="287"/>
      <c r="K749" s="287"/>
    </row>
    <row r="750">
      <c r="A750" s="287"/>
      <c r="B750" s="287"/>
      <c r="C750" s="287"/>
      <c r="D750" s="287"/>
      <c r="E750" s="287"/>
      <c r="F750" s="287"/>
      <c r="G750" s="292"/>
      <c r="H750" s="287"/>
      <c r="I750" s="287"/>
      <c r="J750" s="287"/>
      <c r="K750" s="287"/>
    </row>
    <row r="751">
      <c r="A751" s="287"/>
      <c r="B751" s="287"/>
      <c r="C751" s="287"/>
      <c r="D751" s="287"/>
      <c r="E751" s="287"/>
      <c r="F751" s="287"/>
      <c r="G751" s="292"/>
      <c r="H751" s="287"/>
      <c r="I751" s="287"/>
      <c r="J751" s="287"/>
      <c r="K751" s="287"/>
    </row>
    <row r="752">
      <c r="A752" s="287"/>
      <c r="B752" s="287"/>
      <c r="C752" s="287"/>
      <c r="D752" s="287"/>
      <c r="E752" s="287"/>
      <c r="F752" s="287"/>
      <c r="G752" s="292"/>
      <c r="H752" s="287"/>
      <c r="I752" s="287"/>
      <c r="J752" s="287"/>
      <c r="K752" s="287"/>
    </row>
    <row r="753">
      <c r="A753" s="287"/>
      <c r="B753" s="287"/>
      <c r="C753" s="287"/>
      <c r="D753" s="287"/>
      <c r="E753" s="287"/>
      <c r="F753" s="287"/>
      <c r="G753" s="292"/>
      <c r="H753" s="287"/>
      <c r="I753" s="287"/>
      <c r="J753" s="287"/>
      <c r="K753" s="287"/>
    </row>
    <row r="754">
      <c r="A754" s="287"/>
      <c r="B754" s="287"/>
      <c r="C754" s="287"/>
      <c r="D754" s="287"/>
      <c r="E754" s="287"/>
      <c r="F754" s="287"/>
      <c r="G754" s="292"/>
      <c r="H754" s="287"/>
      <c r="I754" s="287"/>
      <c r="J754" s="287"/>
      <c r="K754" s="287"/>
    </row>
    <row r="755">
      <c r="A755" s="287"/>
      <c r="B755" s="287"/>
      <c r="C755" s="287"/>
      <c r="D755" s="287"/>
      <c r="E755" s="287"/>
      <c r="F755" s="287"/>
      <c r="G755" s="292"/>
      <c r="H755" s="287"/>
      <c r="I755" s="287"/>
      <c r="J755" s="287"/>
      <c r="K755" s="287"/>
    </row>
    <row r="756">
      <c r="A756" s="287"/>
      <c r="B756" s="287"/>
      <c r="C756" s="287"/>
      <c r="D756" s="287"/>
      <c r="E756" s="287"/>
      <c r="F756" s="287"/>
      <c r="G756" s="292"/>
      <c r="H756" s="287"/>
      <c r="I756" s="287"/>
      <c r="J756" s="287"/>
      <c r="K756" s="287"/>
    </row>
    <row r="757">
      <c r="A757" s="287"/>
      <c r="B757" s="287"/>
      <c r="C757" s="287"/>
      <c r="D757" s="287"/>
      <c r="E757" s="287"/>
      <c r="F757" s="287"/>
      <c r="G757" s="292"/>
      <c r="H757" s="287"/>
      <c r="I757" s="287"/>
      <c r="J757" s="287"/>
      <c r="K757" s="287"/>
    </row>
    <row r="758">
      <c r="A758" s="287"/>
      <c r="B758" s="287"/>
      <c r="C758" s="287"/>
      <c r="D758" s="287"/>
      <c r="E758" s="287"/>
      <c r="F758" s="287"/>
      <c r="G758" s="292"/>
      <c r="H758" s="287"/>
      <c r="I758" s="287"/>
      <c r="J758" s="287"/>
      <c r="K758" s="287"/>
    </row>
    <row r="759">
      <c r="A759" s="287"/>
      <c r="B759" s="287"/>
      <c r="C759" s="287"/>
      <c r="D759" s="287"/>
      <c r="E759" s="287"/>
      <c r="F759" s="287"/>
      <c r="G759" s="292"/>
      <c r="H759" s="287"/>
      <c r="I759" s="287"/>
      <c r="J759" s="287"/>
      <c r="K759" s="287"/>
    </row>
    <row r="760">
      <c r="A760" s="287"/>
      <c r="B760" s="287"/>
      <c r="C760" s="287"/>
      <c r="D760" s="287"/>
      <c r="E760" s="287"/>
      <c r="F760" s="287"/>
      <c r="G760" s="292"/>
      <c r="H760" s="287"/>
      <c r="I760" s="287"/>
      <c r="J760" s="287"/>
      <c r="K760" s="287"/>
    </row>
    <row r="761">
      <c r="A761" s="287"/>
      <c r="B761" s="287"/>
      <c r="C761" s="287"/>
      <c r="D761" s="287"/>
      <c r="E761" s="287"/>
      <c r="F761" s="287"/>
      <c r="G761" s="292"/>
      <c r="H761" s="287"/>
      <c r="I761" s="287"/>
      <c r="J761" s="287"/>
      <c r="K761" s="287"/>
    </row>
    <row r="762">
      <c r="A762" s="287"/>
      <c r="B762" s="287"/>
      <c r="C762" s="287"/>
      <c r="D762" s="287"/>
      <c r="E762" s="287"/>
      <c r="F762" s="287"/>
      <c r="G762" s="292"/>
      <c r="H762" s="287"/>
      <c r="I762" s="287"/>
      <c r="J762" s="287"/>
      <c r="K762" s="287"/>
    </row>
    <row r="763">
      <c r="A763" s="287"/>
      <c r="B763" s="287"/>
      <c r="C763" s="287"/>
      <c r="D763" s="287"/>
      <c r="E763" s="287"/>
      <c r="F763" s="287"/>
      <c r="G763" s="292"/>
      <c r="H763" s="287"/>
      <c r="I763" s="287"/>
      <c r="J763" s="287"/>
      <c r="K763" s="287"/>
    </row>
    <row r="764">
      <c r="A764" s="287"/>
      <c r="B764" s="287"/>
      <c r="C764" s="287"/>
      <c r="D764" s="287"/>
      <c r="E764" s="287"/>
      <c r="F764" s="287"/>
      <c r="G764" s="292"/>
      <c r="H764" s="287"/>
      <c r="I764" s="287"/>
      <c r="J764" s="287"/>
      <c r="K764" s="287"/>
    </row>
    <row r="765">
      <c r="A765" s="287"/>
      <c r="B765" s="287"/>
      <c r="C765" s="287"/>
      <c r="D765" s="287"/>
      <c r="E765" s="287"/>
      <c r="F765" s="287"/>
      <c r="G765" s="292"/>
      <c r="H765" s="287"/>
      <c r="I765" s="287"/>
      <c r="J765" s="287"/>
      <c r="K765" s="287"/>
    </row>
    <row r="766">
      <c r="A766" s="287"/>
      <c r="B766" s="287"/>
      <c r="C766" s="287"/>
      <c r="D766" s="287"/>
      <c r="E766" s="287"/>
      <c r="F766" s="287"/>
      <c r="G766" s="292"/>
      <c r="H766" s="287"/>
      <c r="I766" s="287"/>
      <c r="J766" s="287"/>
      <c r="K766" s="287"/>
    </row>
    <row r="767">
      <c r="A767" s="287"/>
      <c r="B767" s="287"/>
      <c r="C767" s="287"/>
      <c r="D767" s="287"/>
      <c r="E767" s="287"/>
      <c r="F767" s="287"/>
      <c r="G767" s="292"/>
      <c r="H767" s="287"/>
      <c r="I767" s="287"/>
      <c r="J767" s="287"/>
      <c r="K767" s="287"/>
    </row>
    <row r="768">
      <c r="A768" s="287"/>
      <c r="B768" s="287"/>
      <c r="C768" s="287"/>
      <c r="D768" s="287"/>
      <c r="E768" s="287"/>
      <c r="F768" s="287"/>
      <c r="G768" s="292"/>
      <c r="H768" s="287"/>
      <c r="I768" s="287"/>
      <c r="J768" s="287"/>
      <c r="K768" s="287"/>
    </row>
    <row r="769">
      <c r="A769" s="287"/>
      <c r="B769" s="287"/>
      <c r="C769" s="287"/>
      <c r="D769" s="287"/>
      <c r="E769" s="287"/>
      <c r="F769" s="287"/>
      <c r="G769" s="292"/>
      <c r="H769" s="287"/>
      <c r="I769" s="287"/>
      <c r="J769" s="287"/>
      <c r="K769" s="287"/>
    </row>
    <row r="770">
      <c r="A770" s="287"/>
      <c r="B770" s="287"/>
      <c r="C770" s="287"/>
      <c r="D770" s="287"/>
      <c r="E770" s="287"/>
      <c r="F770" s="287"/>
      <c r="G770" s="292"/>
      <c r="H770" s="287"/>
      <c r="I770" s="287"/>
      <c r="J770" s="287"/>
      <c r="K770" s="287"/>
    </row>
    <row r="771">
      <c r="A771" s="287"/>
      <c r="B771" s="287"/>
      <c r="C771" s="287"/>
      <c r="D771" s="287"/>
      <c r="E771" s="287"/>
      <c r="F771" s="287"/>
      <c r="G771" s="292"/>
      <c r="H771" s="287"/>
      <c r="I771" s="287"/>
      <c r="J771" s="287"/>
      <c r="K771" s="287"/>
    </row>
    <row r="772">
      <c r="A772" s="287"/>
      <c r="B772" s="287"/>
      <c r="C772" s="287"/>
      <c r="D772" s="287"/>
      <c r="E772" s="287"/>
      <c r="F772" s="287"/>
      <c r="G772" s="292"/>
      <c r="H772" s="287"/>
      <c r="I772" s="287"/>
      <c r="J772" s="287"/>
      <c r="K772" s="287"/>
    </row>
    <row r="773">
      <c r="A773" s="287"/>
      <c r="B773" s="287"/>
      <c r="C773" s="287"/>
      <c r="D773" s="287"/>
      <c r="E773" s="287"/>
      <c r="F773" s="287"/>
      <c r="G773" s="292"/>
      <c r="H773" s="287"/>
      <c r="I773" s="287"/>
      <c r="J773" s="287"/>
      <c r="K773" s="287"/>
    </row>
    <row r="774">
      <c r="A774" s="287"/>
      <c r="B774" s="287"/>
      <c r="C774" s="287"/>
      <c r="D774" s="287"/>
      <c r="E774" s="287"/>
      <c r="F774" s="287"/>
      <c r="G774" s="292"/>
      <c r="H774" s="287"/>
      <c r="I774" s="287"/>
      <c r="J774" s="287"/>
      <c r="K774" s="287"/>
    </row>
    <row r="775">
      <c r="A775" s="287"/>
      <c r="B775" s="287"/>
      <c r="C775" s="287"/>
      <c r="D775" s="287"/>
      <c r="E775" s="287"/>
      <c r="F775" s="287"/>
      <c r="G775" s="292"/>
      <c r="H775" s="287"/>
      <c r="I775" s="287"/>
      <c r="J775" s="287"/>
      <c r="K775" s="287"/>
    </row>
    <row r="776">
      <c r="A776" s="287"/>
      <c r="B776" s="287"/>
      <c r="C776" s="287"/>
      <c r="D776" s="287"/>
      <c r="E776" s="287"/>
      <c r="F776" s="287"/>
      <c r="G776" s="292"/>
      <c r="H776" s="287"/>
      <c r="I776" s="287"/>
      <c r="J776" s="287"/>
      <c r="K776" s="287"/>
    </row>
    <row r="777">
      <c r="A777" s="287"/>
      <c r="B777" s="287"/>
      <c r="C777" s="287"/>
      <c r="D777" s="287"/>
      <c r="E777" s="287"/>
      <c r="F777" s="287"/>
      <c r="G777" s="292"/>
      <c r="H777" s="287"/>
      <c r="I777" s="287"/>
      <c r="J777" s="287"/>
      <c r="K777" s="287"/>
    </row>
    <row r="778">
      <c r="A778" s="287"/>
      <c r="B778" s="287"/>
      <c r="C778" s="287"/>
      <c r="D778" s="287"/>
      <c r="E778" s="287"/>
      <c r="F778" s="287"/>
      <c r="G778" s="292"/>
      <c r="H778" s="287"/>
      <c r="I778" s="287"/>
      <c r="J778" s="287"/>
      <c r="K778" s="287"/>
    </row>
    <row r="779">
      <c r="A779" s="287"/>
      <c r="B779" s="287"/>
      <c r="C779" s="287"/>
      <c r="D779" s="287"/>
      <c r="E779" s="287"/>
      <c r="F779" s="287"/>
      <c r="G779" s="292"/>
      <c r="H779" s="287"/>
      <c r="I779" s="287"/>
      <c r="J779" s="287"/>
      <c r="K779" s="287"/>
    </row>
    <row r="780">
      <c r="A780" s="287"/>
      <c r="B780" s="287"/>
      <c r="C780" s="287"/>
      <c r="D780" s="287"/>
      <c r="E780" s="287"/>
      <c r="F780" s="287"/>
      <c r="G780" s="292"/>
      <c r="H780" s="287"/>
      <c r="I780" s="287"/>
      <c r="J780" s="287"/>
      <c r="K780" s="287"/>
    </row>
    <row r="781">
      <c r="A781" s="287"/>
      <c r="B781" s="287"/>
      <c r="C781" s="287"/>
      <c r="D781" s="287"/>
      <c r="E781" s="287"/>
      <c r="F781" s="287"/>
      <c r="G781" s="292"/>
      <c r="H781" s="287"/>
      <c r="I781" s="287"/>
      <c r="J781" s="287"/>
      <c r="K781" s="287"/>
    </row>
    <row r="782">
      <c r="A782" s="287"/>
      <c r="B782" s="287"/>
      <c r="C782" s="287"/>
      <c r="D782" s="287"/>
      <c r="E782" s="287"/>
      <c r="F782" s="287"/>
      <c r="G782" s="292"/>
      <c r="H782" s="287"/>
      <c r="I782" s="287"/>
      <c r="J782" s="287"/>
      <c r="K782" s="287"/>
    </row>
    <row r="783">
      <c r="A783" s="287"/>
      <c r="B783" s="287"/>
      <c r="C783" s="287"/>
      <c r="D783" s="287"/>
      <c r="E783" s="287"/>
      <c r="F783" s="287"/>
      <c r="G783" s="292"/>
      <c r="H783" s="287"/>
      <c r="I783" s="287"/>
      <c r="J783" s="287"/>
      <c r="K783" s="287"/>
    </row>
    <row r="784">
      <c r="A784" s="287"/>
      <c r="B784" s="287"/>
      <c r="C784" s="287"/>
      <c r="D784" s="287"/>
      <c r="E784" s="287"/>
      <c r="F784" s="287"/>
      <c r="G784" s="292"/>
      <c r="H784" s="287"/>
      <c r="I784" s="287"/>
      <c r="J784" s="287"/>
      <c r="K784" s="287"/>
    </row>
    <row r="785">
      <c r="A785" s="287"/>
      <c r="B785" s="287"/>
      <c r="C785" s="287"/>
      <c r="D785" s="287"/>
      <c r="E785" s="287"/>
      <c r="F785" s="287"/>
      <c r="G785" s="292"/>
      <c r="H785" s="287"/>
      <c r="I785" s="287"/>
      <c r="J785" s="287"/>
      <c r="K785" s="287"/>
    </row>
    <row r="786">
      <c r="A786" s="287"/>
      <c r="B786" s="287"/>
      <c r="C786" s="287"/>
      <c r="D786" s="287"/>
      <c r="E786" s="287"/>
      <c r="F786" s="287"/>
      <c r="G786" s="292"/>
      <c r="H786" s="287"/>
      <c r="I786" s="287"/>
      <c r="J786" s="287"/>
      <c r="K786" s="287"/>
    </row>
    <row r="787">
      <c r="A787" s="287"/>
      <c r="B787" s="287"/>
      <c r="C787" s="287"/>
      <c r="D787" s="287"/>
      <c r="E787" s="287"/>
      <c r="F787" s="287"/>
      <c r="G787" s="292"/>
      <c r="H787" s="287"/>
      <c r="I787" s="287"/>
      <c r="J787" s="287"/>
      <c r="K787" s="287"/>
    </row>
    <row r="788">
      <c r="A788" s="287"/>
      <c r="B788" s="287"/>
      <c r="C788" s="287"/>
      <c r="D788" s="287"/>
      <c r="E788" s="287"/>
      <c r="F788" s="287"/>
      <c r="G788" s="292"/>
      <c r="H788" s="287"/>
      <c r="I788" s="287"/>
      <c r="J788" s="287"/>
      <c r="K788" s="287"/>
    </row>
    <row r="789">
      <c r="A789" s="287"/>
      <c r="B789" s="287"/>
      <c r="C789" s="287"/>
      <c r="D789" s="287"/>
      <c r="E789" s="287"/>
      <c r="F789" s="287"/>
      <c r="G789" s="292"/>
      <c r="H789" s="287"/>
      <c r="I789" s="287"/>
      <c r="J789" s="287"/>
      <c r="K789" s="287"/>
    </row>
    <row r="790">
      <c r="A790" s="287"/>
      <c r="B790" s="287"/>
      <c r="C790" s="287"/>
      <c r="D790" s="287"/>
      <c r="E790" s="287"/>
      <c r="F790" s="287"/>
      <c r="G790" s="292"/>
      <c r="H790" s="287"/>
      <c r="I790" s="287"/>
      <c r="J790" s="287"/>
      <c r="K790" s="287"/>
    </row>
    <row r="791">
      <c r="A791" s="287"/>
      <c r="B791" s="287"/>
      <c r="C791" s="287"/>
      <c r="D791" s="287"/>
      <c r="E791" s="287"/>
      <c r="F791" s="287"/>
      <c r="G791" s="292"/>
      <c r="H791" s="287"/>
      <c r="I791" s="287"/>
      <c r="J791" s="287"/>
      <c r="K791" s="287"/>
    </row>
    <row r="792">
      <c r="A792" s="287"/>
      <c r="B792" s="287"/>
      <c r="C792" s="287"/>
      <c r="D792" s="287"/>
      <c r="E792" s="287"/>
      <c r="F792" s="287"/>
      <c r="G792" s="292"/>
      <c r="H792" s="287"/>
      <c r="I792" s="287"/>
      <c r="J792" s="287"/>
      <c r="K792" s="287"/>
    </row>
    <row r="793">
      <c r="A793" s="287"/>
      <c r="B793" s="287"/>
      <c r="C793" s="287"/>
      <c r="D793" s="287"/>
      <c r="E793" s="287"/>
      <c r="F793" s="287"/>
      <c r="G793" s="292"/>
      <c r="H793" s="287"/>
      <c r="I793" s="287"/>
      <c r="J793" s="287"/>
      <c r="K793" s="287"/>
    </row>
    <row r="794">
      <c r="A794" s="287"/>
      <c r="B794" s="287"/>
      <c r="C794" s="287"/>
      <c r="D794" s="287"/>
      <c r="E794" s="287"/>
      <c r="F794" s="287"/>
      <c r="G794" s="292"/>
      <c r="H794" s="287"/>
      <c r="I794" s="287"/>
      <c r="J794" s="287"/>
      <c r="K794" s="287"/>
    </row>
    <row r="795">
      <c r="A795" s="287"/>
      <c r="B795" s="287"/>
      <c r="C795" s="287"/>
      <c r="D795" s="287"/>
      <c r="E795" s="287"/>
      <c r="F795" s="287"/>
      <c r="G795" s="292"/>
      <c r="H795" s="287"/>
      <c r="I795" s="287"/>
      <c r="J795" s="287"/>
      <c r="K795" s="287"/>
    </row>
    <row r="796">
      <c r="A796" s="287"/>
      <c r="B796" s="287"/>
      <c r="C796" s="287"/>
      <c r="D796" s="287"/>
      <c r="E796" s="287"/>
      <c r="F796" s="287"/>
      <c r="G796" s="292"/>
      <c r="H796" s="287"/>
      <c r="I796" s="287"/>
      <c r="J796" s="287"/>
      <c r="K796" s="287"/>
    </row>
    <row r="797">
      <c r="A797" s="287"/>
      <c r="B797" s="287"/>
      <c r="C797" s="287"/>
      <c r="D797" s="287"/>
      <c r="E797" s="287"/>
      <c r="F797" s="287"/>
      <c r="G797" s="292"/>
      <c r="H797" s="287"/>
      <c r="I797" s="287"/>
      <c r="J797" s="287"/>
      <c r="K797" s="287"/>
    </row>
    <row r="798">
      <c r="A798" s="287"/>
      <c r="B798" s="287"/>
      <c r="C798" s="287"/>
      <c r="D798" s="287"/>
      <c r="E798" s="287"/>
      <c r="F798" s="287"/>
      <c r="G798" s="292"/>
      <c r="H798" s="287"/>
      <c r="I798" s="287"/>
      <c r="J798" s="287"/>
      <c r="K798" s="287"/>
    </row>
    <row r="799">
      <c r="A799" s="287"/>
      <c r="B799" s="287"/>
      <c r="C799" s="287"/>
      <c r="D799" s="287"/>
      <c r="E799" s="287"/>
      <c r="F799" s="287"/>
      <c r="G799" s="292"/>
      <c r="H799" s="287"/>
      <c r="I799" s="287"/>
      <c r="J799" s="287"/>
      <c r="K799" s="287"/>
    </row>
    <row r="800">
      <c r="A800" s="287"/>
      <c r="B800" s="287"/>
      <c r="C800" s="287"/>
      <c r="D800" s="287"/>
      <c r="E800" s="287"/>
      <c r="F800" s="287"/>
      <c r="G800" s="292"/>
      <c r="H800" s="287"/>
      <c r="I800" s="287"/>
      <c r="J800" s="287"/>
      <c r="K800" s="287"/>
    </row>
    <row r="801">
      <c r="A801" s="287"/>
      <c r="B801" s="287"/>
      <c r="C801" s="287"/>
      <c r="D801" s="287"/>
      <c r="E801" s="287"/>
      <c r="F801" s="287"/>
      <c r="G801" s="292"/>
      <c r="H801" s="287"/>
      <c r="I801" s="287"/>
      <c r="J801" s="287"/>
      <c r="K801" s="287"/>
    </row>
    <row r="802">
      <c r="A802" s="287"/>
      <c r="B802" s="287"/>
      <c r="C802" s="287"/>
      <c r="D802" s="287"/>
      <c r="E802" s="287"/>
      <c r="F802" s="287"/>
      <c r="G802" s="292"/>
      <c r="H802" s="287"/>
      <c r="I802" s="287"/>
      <c r="J802" s="287"/>
      <c r="K802" s="287"/>
    </row>
    <row r="803">
      <c r="A803" s="287"/>
      <c r="B803" s="287"/>
      <c r="C803" s="287"/>
      <c r="D803" s="287"/>
      <c r="E803" s="287"/>
      <c r="F803" s="287"/>
      <c r="G803" s="292"/>
      <c r="H803" s="287"/>
      <c r="I803" s="287"/>
      <c r="J803" s="287"/>
      <c r="K803" s="287"/>
    </row>
    <row r="804">
      <c r="A804" s="287"/>
      <c r="B804" s="287"/>
      <c r="C804" s="287"/>
      <c r="D804" s="287"/>
      <c r="E804" s="287"/>
      <c r="F804" s="287"/>
      <c r="G804" s="292"/>
      <c r="H804" s="287"/>
      <c r="I804" s="287"/>
      <c r="J804" s="287"/>
      <c r="K804" s="287"/>
    </row>
    <row r="805">
      <c r="A805" s="287"/>
      <c r="B805" s="287"/>
      <c r="C805" s="287"/>
      <c r="D805" s="287"/>
      <c r="E805" s="287"/>
      <c r="F805" s="287"/>
      <c r="G805" s="292"/>
      <c r="H805" s="287"/>
      <c r="I805" s="287"/>
      <c r="J805" s="287"/>
      <c r="K805" s="287"/>
    </row>
    <row r="806">
      <c r="A806" s="287"/>
      <c r="B806" s="287"/>
      <c r="C806" s="287"/>
      <c r="D806" s="287"/>
      <c r="E806" s="287"/>
      <c r="F806" s="287"/>
      <c r="G806" s="292"/>
      <c r="H806" s="287"/>
      <c r="I806" s="287"/>
      <c r="J806" s="287"/>
      <c r="K806" s="287"/>
    </row>
    <row r="807">
      <c r="A807" s="287"/>
      <c r="B807" s="287"/>
      <c r="C807" s="287"/>
      <c r="D807" s="287"/>
      <c r="E807" s="287"/>
      <c r="F807" s="287"/>
      <c r="G807" s="292"/>
      <c r="H807" s="287"/>
      <c r="I807" s="287"/>
      <c r="J807" s="287"/>
      <c r="K807" s="287"/>
    </row>
    <row r="808">
      <c r="A808" s="287"/>
      <c r="B808" s="287"/>
      <c r="C808" s="287"/>
      <c r="D808" s="287"/>
      <c r="E808" s="287"/>
      <c r="F808" s="287"/>
      <c r="G808" s="292"/>
      <c r="H808" s="287"/>
      <c r="I808" s="287"/>
      <c r="J808" s="287"/>
      <c r="K808" s="287"/>
    </row>
    <row r="809">
      <c r="A809" s="287"/>
      <c r="B809" s="287"/>
      <c r="C809" s="287"/>
      <c r="D809" s="287"/>
      <c r="E809" s="287"/>
      <c r="F809" s="287"/>
      <c r="G809" s="292"/>
      <c r="H809" s="287"/>
      <c r="I809" s="287"/>
      <c r="J809" s="287"/>
      <c r="K809" s="287"/>
    </row>
    <row r="810">
      <c r="A810" s="287"/>
      <c r="B810" s="287"/>
      <c r="C810" s="287"/>
      <c r="D810" s="287"/>
      <c r="E810" s="287"/>
      <c r="F810" s="287"/>
      <c r="G810" s="292"/>
      <c r="H810" s="287"/>
      <c r="I810" s="287"/>
      <c r="J810" s="287"/>
      <c r="K810" s="287"/>
    </row>
    <row r="811">
      <c r="A811" s="287"/>
      <c r="B811" s="287"/>
      <c r="C811" s="287"/>
      <c r="D811" s="287"/>
      <c r="E811" s="287"/>
      <c r="F811" s="287"/>
      <c r="G811" s="292"/>
      <c r="H811" s="287"/>
      <c r="I811" s="287"/>
      <c r="J811" s="287"/>
      <c r="K811" s="287"/>
    </row>
    <row r="812">
      <c r="A812" s="287"/>
      <c r="B812" s="287"/>
      <c r="C812" s="287"/>
      <c r="D812" s="287"/>
      <c r="E812" s="287"/>
      <c r="F812" s="287"/>
      <c r="G812" s="292"/>
      <c r="H812" s="287"/>
      <c r="I812" s="287"/>
      <c r="J812" s="287"/>
      <c r="K812" s="287"/>
    </row>
    <row r="813">
      <c r="A813" s="287"/>
      <c r="B813" s="287"/>
      <c r="C813" s="287"/>
      <c r="D813" s="287"/>
      <c r="E813" s="287"/>
      <c r="F813" s="287"/>
      <c r="G813" s="292"/>
      <c r="H813" s="287"/>
      <c r="I813" s="287"/>
      <c r="J813" s="287"/>
      <c r="K813" s="287"/>
    </row>
    <row r="814">
      <c r="A814" s="287"/>
      <c r="B814" s="287"/>
      <c r="C814" s="287"/>
      <c r="D814" s="287"/>
      <c r="E814" s="287"/>
      <c r="F814" s="287"/>
      <c r="G814" s="292"/>
      <c r="H814" s="287"/>
      <c r="I814" s="287"/>
      <c r="J814" s="287"/>
      <c r="K814" s="287"/>
    </row>
    <row r="815">
      <c r="A815" s="287"/>
      <c r="B815" s="287"/>
      <c r="C815" s="287"/>
      <c r="D815" s="287"/>
      <c r="E815" s="287"/>
      <c r="F815" s="287"/>
      <c r="G815" s="292"/>
      <c r="H815" s="287"/>
      <c r="I815" s="287"/>
      <c r="J815" s="287"/>
      <c r="K815" s="287"/>
    </row>
    <row r="816">
      <c r="A816" s="287"/>
      <c r="B816" s="287"/>
      <c r="C816" s="287"/>
      <c r="D816" s="287"/>
      <c r="E816" s="287"/>
      <c r="F816" s="287"/>
      <c r="G816" s="292"/>
      <c r="H816" s="287"/>
      <c r="I816" s="287"/>
      <c r="J816" s="287"/>
      <c r="K816" s="287"/>
    </row>
    <row r="817">
      <c r="A817" s="287"/>
      <c r="B817" s="287"/>
      <c r="C817" s="287"/>
      <c r="D817" s="287"/>
      <c r="E817" s="287"/>
      <c r="F817" s="287"/>
      <c r="G817" s="292"/>
      <c r="H817" s="287"/>
      <c r="I817" s="287"/>
      <c r="J817" s="287"/>
      <c r="K817" s="287"/>
    </row>
    <row r="818">
      <c r="A818" s="287"/>
      <c r="B818" s="287"/>
      <c r="C818" s="287"/>
      <c r="D818" s="287"/>
      <c r="E818" s="287"/>
      <c r="F818" s="287"/>
      <c r="G818" s="292"/>
      <c r="H818" s="287"/>
      <c r="I818" s="287"/>
      <c r="J818" s="287"/>
      <c r="K818" s="287"/>
    </row>
    <row r="819">
      <c r="A819" s="287"/>
      <c r="B819" s="287"/>
      <c r="C819" s="287"/>
      <c r="D819" s="287"/>
      <c r="E819" s="287"/>
      <c r="F819" s="287"/>
      <c r="G819" s="292"/>
      <c r="H819" s="287"/>
      <c r="I819" s="287"/>
      <c r="J819" s="287"/>
      <c r="K819" s="287"/>
    </row>
    <row r="820">
      <c r="A820" s="287"/>
      <c r="B820" s="287"/>
      <c r="C820" s="287"/>
      <c r="D820" s="287"/>
      <c r="E820" s="287"/>
      <c r="F820" s="287"/>
      <c r="G820" s="292"/>
      <c r="H820" s="287"/>
      <c r="I820" s="287"/>
      <c r="J820" s="287"/>
      <c r="K820" s="287"/>
    </row>
    <row r="821">
      <c r="A821" s="287"/>
      <c r="B821" s="287"/>
      <c r="C821" s="287"/>
      <c r="D821" s="287"/>
      <c r="E821" s="287"/>
      <c r="F821" s="287"/>
      <c r="G821" s="292"/>
      <c r="H821" s="287"/>
      <c r="I821" s="287"/>
      <c r="J821" s="287"/>
      <c r="K821" s="287"/>
    </row>
    <row r="822">
      <c r="A822" s="287"/>
      <c r="B822" s="287"/>
      <c r="C822" s="287"/>
      <c r="D822" s="287"/>
      <c r="E822" s="287"/>
      <c r="F822" s="287"/>
      <c r="G822" s="292"/>
      <c r="H822" s="287"/>
      <c r="I822" s="287"/>
      <c r="J822" s="287"/>
      <c r="K822" s="287"/>
    </row>
    <row r="823">
      <c r="A823" s="287"/>
      <c r="B823" s="287"/>
      <c r="C823" s="287"/>
      <c r="D823" s="287"/>
      <c r="E823" s="287"/>
      <c r="F823" s="287"/>
      <c r="G823" s="292"/>
      <c r="H823" s="287"/>
      <c r="I823" s="287"/>
      <c r="J823" s="287"/>
      <c r="K823" s="287"/>
    </row>
    <row r="824">
      <c r="A824" s="287"/>
      <c r="B824" s="287"/>
      <c r="C824" s="287"/>
      <c r="D824" s="287"/>
      <c r="E824" s="287"/>
      <c r="F824" s="287"/>
      <c r="G824" s="292"/>
      <c r="H824" s="287"/>
      <c r="I824" s="287"/>
      <c r="J824" s="287"/>
      <c r="K824" s="287"/>
    </row>
    <row r="825">
      <c r="A825" s="287"/>
      <c r="B825" s="287"/>
      <c r="C825" s="287"/>
      <c r="D825" s="287"/>
      <c r="E825" s="287"/>
      <c r="F825" s="287"/>
      <c r="G825" s="292"/>
      <c r="H825" s="287"/>
      <c r="I825" s="287"/>
      <c r="J825" s="287"/>
      <c r="K825" s="287"/>
    </row>
    <row r="826">
      <c r="A826" s="287"/>
      <c r="B826" s="287"/>
      <c r="C826" s="287"/>
      <c r="D826" s="287"/>
      <c r="E826" s="287"/>
      <c r="F826" s="287"/>
      <c r="G826" s="292"/>
      <c r="H826" s="287"/>
      <c r="I826" s="287"/>
      <c r="J826" s="287"/>
      <c r="K826" s="287"/>
    </row>
    <row r="827">
      <c r="A827" s="287"/>
      <c r="B827" s="287"/>
      <c r="C827" s="287"/>
      <c r="D827" s="287"/>
      <c r="E827" s="287"/>
      <c r="F827" s="287"/>
      <c r="G827" s="292"/>
      <c r="H827" s="287"/>
      <c r="I827" s="287"/>
      <c r="J827" s="287"/>
      <c r="K827" s="287"/>
    </row>
    <row r="828">
      <c r="A828" s="287"/>
      <c r="B828" s="287"/>
      <c r="C828" s="287"/>
      <c r="D828" s="287"/>
      <c r="E828" s="287"/>
      <c r="F828" s="287"/>
      <c r="G828" s="292"/>
      <c r="H828" s="287"/>
      <c r="I828" s="287"/>
      <c r="J828" s="287"/>
      <c r="K828" s="287"/>
    </row>
    <row r="829">
      <c r="A829" s="287"/>
      <c r="B829" s="287"/>
      <c r="C829" s="287"/>
      <c r="D829" s="287"/>
      <c r="E829" s="287"/>
      <c r="F829" s="287"/>
      <c r="G829" s="292"/>
      <c r="H829" s="287"/>
      <c r="I829" s="287"/>
      <c r="J829" s="287"/>
      <c r="K829" s="287"/>
    </row>
    <row r="830">
      <c r="A830" s="287"/>
      <c r="B830" s="287"/>
      <c r="C830" s="287"/>
      <c r="D830" s="287"/>
      <c r="E830" s="287"/>
      <c r="F830" s="287"/>
      <c r="G830" s="292"/>
      <c r="H830" s="287"/>
      <c r="I830" s="287"/>
      <c r="J830" s="287"/>
      <c r="K830" s="287"/>
    </row>
    <row r="831">
      <c r="A831" s="287"/>
      <c r="B831" s="287"/>
      <c r="C831" s="287"/>
      <c r="D831" s="287"/>
      <c r="E831" s="287"/>
      <c r="F831" s="287"/>
      <c r="G831" s="292"/>
      <c r="H831" s="287"/>
      <c r="I831" s="287"/>
      <c r="J831" s="287"/>
      <c r="K831" s="287"/>
    </row>
    <row r="832">
      <c r="A832" s="287"/>
      <c r="B832" s="287"/>
      <c r="C832" s="287"/>
      <c r="D832" s="287"/>
      <c r="E832" s="287"/>
      <c r="F832" s="287"/>
      <c r="G832" s="292"/>
      <c r="H832" s="287"/>
      <c r="I832" s="287"/>
      <c r="J832" s="287"/>
      <c r="K832" s="287"/>
    </row>
    <row r="833">
      <c r="A833" s="287"/>
      <c r="B833" s="287"/>
      <c r="C833" s="287"/>
      <c r="D833" s="287"/>
      <c r="E833" s="287"/>
      <c r="F833" s="287"/>
      <c r="G833" s="292"/>
      <c r="H833" s="287"/>
      <c r="I833" s="287"/>
      <c r="J833" s="287"/>
      <c r="K833" s="287"/>
    </row>
    <row r="834">
      <c r="A834" s="287"/>
      <c r="B834" s="287"/>
      <c r="C834" s="287"/>
      <c r="D834" s="287"/>
      <c r="E834" s="287"/>
      <c r="F834" s="287"/>
      <c r="G834" s="292"/>
      <c r="H834" s="287"/>
      <c r="I834" s="287"/>
      <c r="J834" s="287"/>
      <c r="K834" s="287"/>
    </row>
    <row r="835">
      <c r="A835" s="287"/>
      <c r="B835" s="287"/>
      <c r="C835" s="287"/>
      <c r="D835" s="287"/>
      <c r="E835" s="287"/>
      <c r="F835" s="287"/>
      <c r="G835" s="292"/>
      <c r="H835" s="287"/>
      <c r="I835" s="287"/>
      <c r="J835" s="287"/>
      <c r="K835" s="287"/>
    </row>
    <row r="836">
      <c r="A836" s="287"/>
      <c r="B836" s="287"/>
      <c r="C836" s="287"/>
      <c r="D836" s="287"/>
      <c r="E836" s="287"/>
      <c r="F836" s="287"/>
      <c r="G836" s="292"/>
      <c r="H836" s="287"/>
      <c r="I836" s="287"/>
      <c r="J836" s="287"/>
      <c r="K836" s="287"/>
    </row>
    <row r="837">
      <c r="A837" s="287"/>
      <c r="B837" s="287"/>
      <c r="C837" s="287"/>
      <c r="D837" s="287"/>
      <c r="E837" s="287"/>
      <c r="F837" s="287"/>
      <c r="G837" s="292"/>
      <c r="H837" s="287"/>
      <c r="I837" s="287"/>
      <c r="J837" s="287"/>
      <c r="K837" s="287"/>
    </row>
    <row r="838">
      <c r="A838" s="287"/>
      <c r="B838" s="287"/>
      <c r="C838" s="287"/>
      <c r="D838" s="287"/>
      <c r="E838" s="287"/>
      <c r="F838" s="287"/>
      <c r="G838" s="292"/>
      <c r="H838" s="287"/>
      <c r="I838" s="287"/>
      <c r="J838" s="287"/>
      <c r="K838" s="287"/>
    </row>
    <row r="839">
      <c r="A839" s="287"/>
      <c r="B839" s="287"/>
      <c r="C839" s="287"/>
      <c r="D839" s="287"/>
      <c r="E839" s="287"/>
      <c r="F839" s="287"/>
      <c r="G839" s="292"/>
      <c r="H839" s="287"/>
      <c r="I839" s="287"/>
      <c r="J839" s="287"/>
      <c r="K839" s="287"/>
    </row>
    <row r="840">
      <c r="A840" s="287"/>
      <c r="B840" s="287"/>
      <c r="C840" s="287"/>
      <c r="D840" s="287"/>
      <c r="E840" s="287"/>
      <c r="F840" s="287"/>
      <c r="G840" s="292"/>
      <c r="H840" s="287"/>
      <c r="I840" s="287"/>
      <c r="J840" s="287"/>
      <c r="K840" s="287"/>
    </row>
    <row r="841">
      <c r="A841" s="287"/>
      <c r="B841" s="287"/>
      <c r="C841" s="287"/>
      <c r="D841" s="287"/>
      <c r="E841" s="287"/>
      <c r="F841" s="287"/>
      <c r="G841" s="292"/>
      <c r="H841" s="287"/>
      <c r="I841" s="287"/>
      <c r="J841" s="287"/>
      <c r="K841" s="287"/>
    </row>
    <row r="842">
      <c r="A842" s="287"/>
      <c r="B842" s="287"/>
      <c r="C842" s="287"/>
      <c r="D842" s="287"/>
      <c r="E842" s="287"/>
      <c r="F842" s="287"/>
      <c r="G842" s="292"/>
      <c r="H842" s="287"/>
      <c r="I842" s="287"/>
      <c r="J842" s="287"/>
      <c r="K842" s="287"/>
    </row>
    <row r="843">
      <c r="A843" s="287"/>
      <c r="B843" s="287"/>
      <c r="C843" s="287"/>
      <c r="D843" s="287"/>
      <c r="E843" s="287"/>
      <c r="F843" s="287"/>
      <c r="G843" s="292"/>
      <c r="H843" s="287"/>
      <c r="I843" s="287"/>
      <c r="J843" s="287"/>
      <c r="K843" s="287"/>
    </row>
    <row r="844">
      <c r="A844" s="287"/>
      <c r="B844" s="287"/>
      <c r="C844" s="287"/>
      <c r="D844" s="287"/>
      <c r="E844" s="287"/>
      <c r="F844" s="287"/>
      <c r="G844" s="292"/>
      <c r="H844" s="287"/>
      <c r="I844" s="287"/>
      <c r="J844" s="287"/>
      <c r="K844" s="287"/>
    </row>
    <row r="845">
      <c r="A845" s="287"/>
      <c r="B845" s="287"/>
      <c r="C845" s="287"/>
      <c r="D845" s="287"/>
      <c r="E845" s="287"/>
      <c r="F845" s="287"/>
      <c r="G845" s="292"/>
      <c r="H845" s="287"/>
      <c r="I845" s="287"/>
      <c r="J845" s="287"/>
      <c r="K845" s="287"/>
    </row>
    <row r="846">
      <c r="A846" s="287"/>
      <c r="B846" s="287"/>
      <c r="C846" s="287"/>
      <c r="D846" s="287"/>
      <c r="E846" s="287"/>
      <c r="F846" s="287"/>
      <c r="G846" s="292"/>
      <c r="H846" s="287"/>
      <c r="I846" s="287"/>
      <c r="J846" s="287"/>
      <c r="K846" s="287"/>
    </row>
    <row r="847">
      <c r="A847" s="287"/>
      <c r="B847" s="287"/>
      <c r="C847" s="287"/>
      <c r="D847" s="287"/>
      <c r="E847" s="287"/>
      <c r="F847" s="287"/>
      <c r="G847" s="292"/>
      <c r="H847" s="287"/>
      <c r="I847" s="287"/>
      <c r="J847" s="287"/>
      <c r="K847" s="287"/>
    </row>
    <row r="848">
      <c r="A848" s="287"/>
      <c r="B848" s="287"/>
      <c r="C848" s="287"/>
      <c r="D848" s="287"/>
      <c r="E848" s="287"/>
      <c r="F848" s="287"/>
      <c r="G848" s="292"/>
      <c r="H848" s="287"/>
      <c r="I848" s="287"/>
      <c r="J848" s="287"/>
      <c r="K848" s="287"/>
    </row>
    <row r="849">
      <c r="A849" s="287"/>
      <c r="B849" s="287"/>
      <c r="C849" s="287"/>
      <c r="D849" s="287"/>
      <c r="E849" s="287"/>
      <c r="F849" s="287"/>
      <c r="G849" s="292"/>
      <c r="H849" s="287"/>
      <c r="I849" s="287"/>
      <c r="J849" s="287"/>
      <c r="K849" s="287"/>
    </row>
    <row r="850">
      <c r="A850" s="287"/>
      <c r="B850" s="287"/>
      <c r="C850" s="287"/>
      <c r="D850" s="287"/>
      <c r="E850" s="287"/>
      <c r="F850" s="287"/>
      <c r="G850" s="292"/>
      <c r="H850" s="287"/>
      <c r="I850" s="287"/>
      <c r="J850" s="287"/>
      <c r="K850" s="287"/>
    </row>
    <row r="851">
      <c r="A851" s="287"/>
      <c r="B851" s="287"/>
      <c r="C851" s="287"/>
      <c r="D851" s="287"/>
      <c r="E851" s="287"/>
      <c r="F851" s="287"/>
      <c r="G851" s="292"/>
      <c r="H851" s="287"/>
      <c r="I851" s="287"/>
      <c r="J851" s="287"/>
      <c r="K851" s="287"/>
    </row>
    <row r="852">
      <c r="A852" s="287"/>
      <c r="B852" s="287"/>
      <c r="C852" s="287"/>
      <c r="D852" s="287"/>
      <c r="E852" s="287"/>
      <c r="F852" s="287"/>
      <c r="G852" s="292"/>
      <c r="H852" s="287"/>
      <c r="I852" s="287"/>
      <c r="J852" s="287"/>
      <c r="K852" s="287"/>
    </row>
    <row r="853">
      <c r="A853" s="287"/>
      <c r="B853" s="287"/>
      <c r="C853" s="287"/>
      <c r="D853" s="287"/>
      <c r="E853" s="287"/>
      <c r="F853" s="287"/>
      <c r="G853" s="292"/>
      <c r="H853" s="287"/>
      <c r="I853" s="287"/>
      <c r="J853" s="287"/>
      <c r="K853" s="287"/>
    </row>
    <row r="854">
      <c r="A854" s="287"/>
      <c r="B854" s="287"/>
      <c r="C854" s="287"/>
      <c r="D854" s="287"/>
      <c r="E854" s="287"/>
      <c r="F854" s="287"/>
      <c r="G854" s="292"/>
      <c r="H854" s="287"/>
      <c r="I854" s="287"/>
      <c r="J854" s="287"/>
      <c r="K854" s="287"/>
    </row>
    <row r="855">
      <c r="A855" s="287"/>
      <c r="B855" s="287"/>
      <c r="C855" s="287"/>
      <c r="D855" s="287"/>
      <c r="E855" s="287"/>
      <c r="F855" s="287"/>
      <c r="G855" s="292"/>
      <c r="H855" s="287"/>
      <c r="I855" s="287"/>
      <c r="J855" s="287"/>
      <c r="K855" s="287"/>
    </row>
    <row r="856">
      <c r="A856" s="287"/>
      <c r="B856" s="287"/>
      <c r="C856" s="287"/>
      <c r="D856" s="287"/>
      <c r="E856" s="287"/>
      <c r="F856" s="287"/>
      <c r="G856" s="292"/>
      <c r="H856" s="287"/>
      <c r="I856" s="287"/>
      <c r="J856" s="287"/>
      <c r="K856" s="287"/>
    </row>
    <row r="857">
      <c r="A857" s="287"/>
      <c r="B857" s="287"/>
      <c r="C857" s="287"/>
      <c r="D857" s="287"/>
      <c r="E857" s="287"/>
      <c r="F857" s="287"/>
      <c r="G857" s="292"/>
      <c r="H857" s="287"/>
      <c r="I857" s="287"/>
      <c r="J857" s="287"/>
      <c r="K857" s="287"/>
    </row>
    <row r="858">
      <c r="A858" s="287"/>
      <c r="B858" s="287"/>
      <c r="C858" s="287"/>
      <c r="D858" s="287"/>
      <c r="E858" s="287"/>
      <c r="F858" s="287"/>
      <c r="G858" s="292"/>
      <c r="H858" s="287"/>
      <c r="I858" s="287"/>
      <c r="J858" s="287"/>
      <c r="K858" s="287"/>
    </row>
    <row r="859">
      <c r="A859" s="287"/>
      <c r="B859" s="287"/>
      <c r="C859" s="287"/>
      <c r="D859" s="287"/>
      <c r="E859" s="287"/>
      <c r="F859" s="287"/>
      <c r="G859" s="292"/>
      <c r="H859" s="287"/>
      <c r="I859" s="287"/>
      <c r="J859" s="287"/>
      <c r="K859" s="287"/>
    </row>
    <row r="860">
      <c r="A860" s="287"/>
      <c r="B860" s="287"/>
      <c r="C860" s="287"/>
      <c r="D860" s="287"/>
      <c r="E860" s="287"/>
      <c r="F860" s="287"/>
      <c r="G860" s="292"/>
      <c r="H860" s="287"/>
      <c r="I860" s="287"/>
      <c r="J860" s="287"/>
      <c r="K860" s="287"/>
    </row>
    <row r="861">
      <c r="A861" s="287"/>
      <c r="B861" s="287"/>
      <c r="C861" s="287"/>
      <c r="D861" s="287"/>
      <c r="E861" s="287"/>
      <c r="F861" s="287"/>
      <c r="G861" s="292"/>
      <c r="H861" s="287"/>
      <c r="I861" s="287"/>
      <c r="J861" s="287"/>
      <c r="K861" s="287"/>
    </row>
    <row r="862">
      <c r="A862" s="287"/>
      <c r="B862" s="287"/>
      <c r="C862" s="287"/>
      <c r="D862" s="287"/>
      <c r="E862" s="287"/>
      <c r="F862" s="287"/>
      <c r="G862" s="292"/>
      <c r="H862" s="287"/>
      <c r="I862" s="287"/>
      <c r="J862" s="287"/>
      <c r="K862" s="287"/>
    </row>
    <row r="863">
      <c r="A863" s="287"/>
      <c r="B863" s="287"/>
      <c r="C863" s="287"/>
      <c r="D863" s="287"/>
      <c r="E863" s="287"/>
      <c r="F863" s="287"/>
      <c r="G863" s="292"/>
      <c r="H863" s="287"/>
      <c r="I863" s="287"/>
      <c r="J863" s="287"/>
      <c r="K863" s="287"/>
    </row>
    <row r="864">
      <c r="A864" s="287"/>
      <c r="B864" s="287"/>
      <c r="C864" s="287"/>
      <c r="D864" s="287"/>
      <c r="E864" s="287"/>
      <c r="F864" s="287"/>
      <c r="G864" s="292"/>
      <c r="H864" s="287"/>
      <c r="I864" s="287"/>
      <c r="J864" s="287"/>
      <c r="K864" s="287"/>
    </row>
    <row r="865">
      <c r="A865" s="287"/>
      <c r="B865" s="287"/>
      <c r="C865" s="287"/>
      <c r="D865" s="287"/>
      <c r="E865" s="287"/>
      <c r="F865" s="287"/>
      <c r="G865" s="292"/>
      <c r="H865" s="287"/>
      <c r="I865" s="287"/>
      <c r="J865" s="287"/>
      <c r="K865" s="287"/>
    </row>
    <row r="866">
      <c r="A866" s="287"/>
      <c r="B866" s="287"/>
      <c r="C866" s="287"/>
      <c r="D866" s="287"/>
      <c r="E866" s="287"/>
      <c r="F866" s="287"/>
      <c r="G866" s="292"/>
      <c r="H866" s="287"/>
      <c r="I866" s="287"/>
      <c r="J866" s="287"/>
      <c r="K866" s="287"/>
    </row>
    <row r="867">
      <c r="A867" s="287"/>
      <c r="B867" s="287"/>
      <c r="C867" s="287"/>
      <c r="D867" s="287"/>
      <c r="E867" s="287"/>
      <c r="F867" s="287"/>
      <c r="G867" s="292"/>
      <c r="H867" s="287"/>
      <c r="I867" s="287"/>
      <c r="J867" s="287"/>
      <c r="K867" s="287"/>
    </row>
    <row r="868">
      <c r="A868" s="287"/>
      <c r="B868" s="287"/>
      <c r="C868" s="287"/>
      <c r="D868" s="287"/>
      <c r="E868" s="287"/>
      <c r="F868" s="287"/>
      <c r="G868" s="292"/>
      <c r="H868" s="287"/>
      <c r="I868" s="287"/>
      <c r="J868" s="287"/>
      <c r="K868" s="287"/>
    </row>
    <row r="869">
      <c r="A869" s="287"/>
      <c r="B869" s="287"/>
      <c r="C869" s="287"/>
      <c r="D869" s="287"/>
      <c r="E869" s="287"/>
      <c r="F869" s="287"/>
      <c r="G869" s="292"/>
      <c r="H869" s="287"/>
      <c r="I869" s="287"/>
      <c r="J869" s="287"/>
      <c r="K869" s="287"/>
    </row>
    <row r="870">
      <c r="A870" s="287"/>
      <c r="B870" s="287"/>
      <c r="C870" s="287"/>
      <c r="D870" s="287"/>
      <c r="E870" s="287"/>
      <c r="F870" s="287"/>
      <c r="G870" s="292"/>
      <c r="H870" s="287"/>
      <c r="I870" s="287"/>
      <c r="J870" s="287"/>
      <c r="K870" s="287"/>
    </row>
    <row r="871">
      <c r="A871" s="287"/>
      <c r="B871" s="287"/>
      <c r="C871" s="287"/>
      <c r="D871" s="287"/>
      <c r="E871" s="287"/>
      <c r="F871" s="287"/>
      <c r="G871" s="292"/>
      <c r="H871" s="287"/>
      <c r="I871" s="287"/>
      <c r="J871" s="287"/>
      <c r="K871" s="287"/>
    </row>
    <row r="872">
      <c r="A872" s="287"/>
      <c r="B872" s="287"/>
      <c r="C872" s="287"/>
      <c r="D872" s="287"/>
      <c r="E872" s="287"/>
      <c r="F872" s="287"/>
      <c r="G872" s="292"/>
      <c r="H872" s="287"/>
      <c r="I872" s="287"/>
      <c r="J872" s="287"/>
      <c r="K872" s="287"/>
    </row>
    <row r="873">
      <c r="A873" s="287"/>
      <c r="B873" s="287"/>
      <c r="C873" s="287"/>
      <c r="D873" s="287"/>
      <c r="E873" s="287"/>
      <c r="F873" s="287"/>
      <c r="G873" s="292"/>
      <c r="H873" s="287"/>
      <c r="I873" s="287"/>
      <c r="J873" s="287"/>
      <c r="K873" s="287"/>
    </row>
    <row r="874">
      <c r="A874" s="287"/>
      <c r="B874" s="287"/>
      <c r="C874" s="287"/>
      <c r="D874" s="287"/>
      <c r="E874" s="287"/>
      <c r="F874" s="287"/>
      <c r="G874" s="292"/>
      <c r="H874" s="287"/>
      <c r="I874" s="287"/>
      <c r="J874" s="287"/>
      <c r="K874" s="287"/>
    </row>
    <row r="875">
      <c r="A875" s="287"/>
      <c r="B875" s="287"/>
      <c r="C875" s="287"/>
      <c r="D875" s="287"/>
      <c r="E875" s="287"/>
      <c r="F875" s="287"/>
      <c r="G875" s="292"/>
      <c r="H875" s="287"/>
      <c r="I875" s="287"/>
      <c r="J875" s="287"/>
      <c r="K875" s="287"/>
    </row>
    <row r="876">
      <c r="A876" s="287"/>
      <c r="B876" s="287"/>
      <c r="C876" s="287"/>
      <c r="D876" s="287"/>
      <c r="E876" s="287"/>
      <c r="F876" s="287"/>
      <c r="G876" s="292"/>
      <c r="H876" s="287"/>
      <c r="I876" s="287"/>
      <c r="J876" s="287"/>
      <c r="K876" s="287"/>
    </row>
    <row r="877">
      <c r="A877" s="287"/>
      <c r="B877" s="287"/>
      <c r="C877" s="287"/>
      <c r="D877" s="287"/>
      <c r="E877" s="287"/>
      <c r="F877" s="287"/>
      <c r="G877" s="292"/>
      <c r="H877" s="287"/>
      <c r="I877" s="287"/>
      <c r="J877" s="287"/>
      <c r="K877" s="287"/>
    </row>
    <row r="878">
      <c r="A878" s="287"/>
      <c r="B878" s="287"/>
      <c r="C878" s="287"/>
      <c r="D878" s="287"/>
      <c r="E878" s="287"/>
      <c r="F878" s="287"/>
      <c r="G878" s="292"/>
      <c r="H878" s="287"/>
      <c r="I878" s="287"/>
      <c r="J878" s="287"/>
      <c r="K878" s="287"/>
    </row>
    <row r="879">
      <c r="A879" s="287"/>
      <c r="B879" s="287"/>
      <c r="C879" s="287"/>
      <c r="D879" s="287"/>
      <c r="E879" s="287"/>
      <c r="F879" s="287"/>
      <c r="G879" s="292"/>
      <c r="H879" s="287"/>
      <c r="I879" s="287"/>
      <c r="J879" s="287"/>
      <c r="K879" s="287"/>
    </row>
    <row r="880">
      <c r="A880" s="287"/>
      <c r="B880" s="287"/>
      <c r="C880" s="287"/>
      <c r="D880" s="287"/>
      <c r="E880" s="287"/>
      <c r="F880" s="287"/>
      <c r="G880" s="292"/>
      <c r="H880" s="287"/>
      <c r="I880" s="287"/>
      <c r="J880" s="287"/>
      <c r="K880" s="287"/>
    </row>
    <row r="881">
      <c r="A881" s="287"/>
      <c r="B881" s="287"/>
      <c r="C881" s="287"/>
      <c r="D881" s="287"/>
      <c r="E881" s="287"/>
      <c r="F881" s="287"/>
      <c r="G881" s="292"/>
      <c r="H881" s="287"/>
      <c r="I881" s="287"/>
      <c r="J881" s="287"/>
      <c r="K881" s="287"/>
    </row>
    <row r="882">
      <c r="A882" s="287"/>
      <c r="B882" s="287"/>
      <c r="C882" s="287"/>
      <c r="D882" s="287"/>
      <c r="E882" s="287"/>
      <c r="F882" s="287"/>
      <c r="G882" s="292"/>
      <c r="H882" s="287"/>
      <c r="I882" s="287"/>
      <c r="J882" s="287"/>
      <c r="K882" s="287"/>
    </row>
    <row r="883">
      <c r="A883" s="287"/>
      <c r="B883" s="287"/>
      <c r="C883" s="287"/>
      <c r="D883" s="287"/>
      <c r="E883" s="287"/>
      <c r="F883" s="287"/>
      <c r="G883" s="292"/>
      <c r="H883" s="287"/>
      <c r="I883" s="287"/>
      <c r="J883" s="287"/>
      <c r="K883" s="287"/>
    </row>
    <row r="884">
      <c r="A884" s="287"/>
      <c r="B884" s="287"/>
      <c r="C884" s="287"/>
      <c r="D884" s="287"/>
      <c r="E884" s="287"/>
      <c r="F884" s="287"/>
      <c r="G884" s="292"/>
      <c r="H884" s="287"/>
      <c r="I884" s="287"/>
      <c r="J884" s="287"/>
      <c r="K884" s="287"/>
    </row>
    <row r="885">
      <c r="A885" s="287"/>
      <c r="B885" s="287"/>
      <c r="C885" s="287"/>
      <c r="D885" s="287"/>
      <c r="E885" s="287"/>
      <c r="F885" s="287"/>
      <c r="G885" s="292"/>
      <c r="H885" s="287"/>
      <c r="I885" s="287"/>
      <c r="J885" s="287"/>
      <c r="K885" s="287"/>
    </row>
    <row r="886">
      <c r="A886" s="287"/>
      <c r="B886" s="287"/>
      <c r="C886" s="287"/>
      <c r="D886" s="287"/>
      <c r="E886" s="287"/>
      <c r="F886" s="287"/>
      <c r="G886" s="292"/>
      <c r="H886" s="287"/>
      <c r="I886" s="287"/>
      <c r="J886" s="287"/>
      <c r="K886" s="287"/>
    </row>
    <row r="887">
      <c r="A887" s="287"/>
      <c r="B887" s="287"/>
      <c r="C887" s="287"/>
      <c r="D887" s="287"/>
      <c r="E887" s="287"/>
      <c r="F887" s="287"/>
      <c r="G887" s="292"/>
      <c r="H887" s="287"/>
      <c r="I887" s="287"/>
      <c r="J887" s="287"/>
      <c r="K887" s="287"/>
    </row>
    <row r="888">
      <c r="A888" s="287"/>
      <c r="B888" s="287"/>
      <c r="C888" s="287"/>
      <c r="D888" s="287"/>
      <c r="E888" s="287"/>
      <c r="F888" s="287"/>
      <c r="G888" s="292"/>
      <c r="H888" s="287"/>
      <c r="I888" s="287"/>
      <c r="J888" s="287"/>
      <c r="K888" s="287"/>
    </row>
    <row r="889">
      <c r="A889" s="287"/>
      <c r="B889" s="287"/>
      <c r="C889" s="287"/>
      <c r="D889" s="287"/>
      <c r="E889" s="287"/>
      <c r="F889" s="287"/>
      <c r="G889" s="292"/>
      <c r="H889" s="287"/>
      <c r="I889" s="287"/>
      <c r="J889" s="287"/>
      <c r="K889" s="287"/>
    </row>
    <row r="890">
      <c r="A890" s="287"/>
      <c r="B890" s="287"/>
      <c r="C890" s="287"/>
      <c r="D890" s="287"/>
      <c r="E890" s="287"/>
      <c r="F890" s="287"/>
      <c r="G890" s="292"/>
      <c r="H890" s="287"/>
      <c r="I890" s="287"/>
      <c r="J890" s="287"/>
      <c r="K890" s="287"/>
    </row>
    <row r="891">
      <c r="A891" s="287"/>
      <c r="B891" s="287"/>
      <c r="C891" s="287"/>
      <c r="D891" s="287"/>
      <c r="E891" s="287"/>
      <c r="F891" s="287"/>
      <c r="G891" s="292"/>
      <c r="H891" s="287"/>
      <c r="I891" s="287"/>
      <c r="J891" s="287"/>
      <c r="K891" s="287"/>
    </row>
    <row r="892">
      <c r="A892" s="287"/>
      <c r="B892" s="287"/>
      <c r="C892" s="287"/>
      <c r="D892" s="287"/>
      <c r="E892" s="287"/>
      <c r="F892" s="287"/>
      <c r="G892" s="292"/>
      <c r="H892" s="287"/>
      <c r="I892" s="287"/>
      <c r="J892" s="287"/>
      <c r="K892" s="287"/>
    </row>
    <row r="893">
      <c r="A893" s="287"/>
      <c r="B893" s="287"/>
      <c r="C893" s="287"/>
      <c r="D893" s="287"/>
      <c r="E893" s="287"/>
      <c r="F893" s="287"/>
      <c r="G893" s="292"/>
      <c r="H893" s="287"/>
      <c r="I893" s="287"/>
      <c r="J893" s="287"/>
      <c r="K893" s="287"/>
    </row>
    <row r="894">
      <c r="A894" s="287"/>
      <c r="B894" s="287"/>
      <c r="C894" s="287"/>
      <c r="D894" s="287"/>
      <c r="E894" s="287"/>
      <c r="F894" s="287"/>
      <c r="G894" s="292"/>
      <c r="H894" s="287"/>
      <c r="I894" s="287"/>
      <c r="J894" s="287"/>
      <c r="K894" s="287"/>
    </row>
    <row r="895">
      <c r="A895" s="287"/>
      <c r="B895" s="287"/>
      <c r="C895" s="287"/>
      <c r="D895" s="287"/>
      <c r="E895" s="287"/>
      <c r="F895" s="287"/>
      <c r="G895" s="292"/>
      <c r="H895" s="287"/>
      <c r="I895" s="287"/>
      <c r="J895" s="287"/>
      <c r="K895" s="287"/>
    </row>
    <row r="896">
      <c r="A896" s="287"/>
      <c r="B896" s="287"/>
      <c r="C896" s="287"/>
      <c r="D896" s="287"/>
      <c r="E896" s="287"/>
      <c r="F896" s="287"/>
      <c r="G896" s="292"/>
      <c r="H896" s="287"/>
      <c r="I896" s="287"/>
      <c r="J896" s="287"/>
      <c r="K896" s="287"/>
    </row>
    <row r="897">
      <c r="A897" s="287"/>
      <c r="B897" s="287"/>
      <c r="C897" s="287"/>
      <c r="D897" s="287"/>
      <c r="E897" s="287"/>
      <c r="F897" s="287"/>
      <c r="G897" s="292"/>
      <c r="H897" s="287"/>
      <c r="I897" s="287"/>
      <c r="J897" s="287"/>
      <c r="K897" s="287"/>
    </row>
    <row r="898">
      <c r="A898" s="287"/>
      <c r="B898" s="287"/>
      <c r="C898" s="287"/>
      <c r="D898" s="287"/>
      <c r="E898" s="287"/>
      <c r="F898" s="287"/>
      <c r="G898" s="292"/>
      <c r="H898" s="287"/>
      <c r="I898" s="287"/>
      <c r="J898" s="287"/>
      <c r="K898" s="287"/>
    </row>
    <row r="899">
      <c r="A899" s="287"/>
      <c r="B899" s="287"/>
      <c r="C899" s="287"/>
      <c r="D899" s="287"/>
      <c r="E899" s="287"/>
      <c r="F899" s="287"/>
      <c r="G899" s="292"/>
      <c r="H899" s="287"/>
      <c r="I899" s="287"/>
      <c r="J899" s="287"/>
      <c r="K899" s="287"/>
    </row>
    <row r="900">
      <c r="A900" s="287"/>
      <c r="B900" s="287"/>
      <c r="C900" s="287"/>
      <c r="D900" s="287"/>
      <c r="E900" s="287"/>
      <c r="F900" s="287"/>
      <c r="G900" s="292"/>
      <c r="H900" s="287"/>
      <c r="I900" s="287"/>
      <c r="J900" s="287"/>
      <c r="K900" s="287"/>
    </row>
    <row r="901">
      <c r="A901" s="287"/>
      <c r="B901" s="287"/>
      <c r="C901" s="287"/>
      <c r="D901" s="287"/>
      <c r="E901" s="287"/>
      <c r="F901" s="287"/>
      <c r="G901" s="292"/>
      <c r="H901" s="287"/>
      <c r="I901" s="287"/>
      <c r="J901" s="287"/>
      <c r="K901" s="287"/>
    </row>
    <row r="902">
      <c r="A902" s="287"/>
      <c r="B902" s="287"/>
      <c r="C902" s="287"/>
      <c r="D902" s="287"/>
      <c r="E902" s="287"/>
      <c r="F902" s="287"/>
      <c r="G902" s="292"/>
      <c r="H902" s="287"/>
      <c r="I902" s="287"/>
      <c r="J902" s="287"/>
      <c r="K902" s="287"/>
    </row>
    <row r="903">
      <c r="A903" s="287"/>
      <c r="B903" s="287"/>
      <c r="C903" s="287"/>
      <c r="D903" s="287"/>
      <c r="E903" s="287"/>
      <c r="F903" s="287"/>
      <c r="G903" s="292"/>
      <c r="H903" s="287"/>
      <c r="I903" s="287"/>
      <c r="J903" s="287"/>
      <c r="K903" s="287"/>
    </row>
    <row r="904">
      <c r="A904" s="287"/>
      <c r="B904" s="287"/>
      <c r="C904" s="287"/>
      <c r="D904" s="287"/>
      <c r="E904" s="287"/>
      <c r="F904" s="287"/>
      <c r="G904" s="292"/>
      <c r="H904" s="287"/>
      <c r="I904" s="287"/>
      <c r="J904" s="287"/>
      <c r="K904" s="287"/>
    </row>
    <row r="905">
      <c r="A905" s="287"/>
      <c r="B905" s="287"/>
      <c r="C905" s="287"/>
      <c r="D905" s="287"/>
      <c r="E905" s="287"/>
      <c r="F905" s="287"/>
      <c r="G905" s="292"/>
      <c r="H905" s="287"/>
      <c r="I905" s="287"/>
      <c r="J905" s="287"/>
      <c r="K905" s="287"/>
    </row>
    <row r="906">
      <c r="A906" s="287"/>
      <c r="B906" s="287"/>
      <c r="C906" s="287"/>
      <c r="D906" s="287"/>
      <c r="E906" s="287"/>
      <c r="F906" s="287"/>
      <c r="G906" s="292"/>
      <c r="H906" s="287"/>
      <c r="I906" s="287"/>
      <c r="J906" s="287"/>
      <c r="K906" s="287"/>
    </row>
    <row r="907">
      <c r="A907" s="287"/>
      <c r="B907" s="287"/>
      <c r="C907" s="287"/>
      <c r="D907" s="287"/>
      <c r="E907" s="287"/>
      <c r="F907" s="287"/>
      <c r="G907" s="292"/>
      <c r="H907" s="287"/>
      <c r="I907" s="287"/>
      <c r="J907" s="287"/>
      <c r="K907" s="287"/>
    </row>
    <row r="908">
      <c r="A908" s="287"/>
      <c r="B908" s="287"/>
      <c r="C908" s="287"/>
      <c r="D908" s="287"/>
      <c r="E908" s="287"/>
      <c r="F908" s="287"/>
      <c r="G908" s="292"/>
      <c r="H908" s="287"/>
      <c r="I908" s="287"/>
      <c r="J908" s="287"/>
      <c r="K908" s="287"/>
    </row>
    <row r="909">
      <c r="A909" s="287"/>
      <c r="B909" s="287"/>
      <c r="C909" s="287"/>
      <c r="D909" s="287"/>
      <c r="E909" s="287"/>
      <c r="F909" s="287"/>
      <c r="G909" s="292"/>
      <c r="H909" s="287"/>
      <c r="I909" s="287"/>
      <c r="J909" s="287"/>
      <c r="K909" s="287"/>
    </row>
    <row r="910">
      <c r="A910" s="287"/>
      <c r="B910" s="287"/>
      <c r="C910" s="287"/>
      <c r="D910" s="287"/>
      <c r="E910" s="287"/>
      <c r="F910" s="287"/>
      <c r="G910" s="292"/>
      <c r="H910" s="287"/>
      <c r="I910" s="287"/>
      <c r="J910" s="287"/>
      <c r="K910" s="287"/>
    </row>
    <row r="911">
      <c r="A911" s="287"/>
      <c r="B911" s="287"/>
      <c r="C911" s="287"/>
      <c r="D911" s="287"/>
      <c r="E911" s="287"/>
      <c r="F911" s="287"/>
      <c r="G911" s="292"/>
      <c r="H911" s="287"/>
      <c r="I911" s="287"/>
      <c r="J911" s="287"/>
      <c r="K911" s="287"/>
    </row>
    <row r="912">
      <c r="A912" s="287"/>
      <c r="B912" s="287"/>
      <c r="C912" s="287"/>
      <c r="D912" s="287"/>
      <c r="E912" s="287"/>
      <c r="F912" s="287"/>
      <c r="G912" s="292"/>
      <c r="H912" s="287"/>
      <c r="I912" s="287"/>
      <c r="J912" s="287"/>
      <c r="K912" s="287"/>
    </row>
    <row r="913">
      <c r="A913" s="287"/>
      <c r="B913" s="287"/>
      <c r="C913" s="287"/>
      <c r="D913" s="287"/>
      <c r="E913" s="287"/>
      <c r="F913" s="287"/>
      <c r="G913" s="292"/>
      <c r="H913" s="287"/>
      <c r="I913" s="287"/>
      <c r="J913" s="287"/>
      <c r="K913" s="287"/>
    </row>
    <row r="914">
      <c r="A914" s="287"/>
      <c r="B914" s="287"/>
      <c r="C914" s="287"/>
      <c r="D914" s="287"/>
      <c r="E914" s="287"/>
      <c r="F914" s="287"/>
      <c r="G914" s="292"/>
      <c r="H914" s="287"/>
      <c r="I914" s="287"/>
      <c r="J914" s="287"/>
      <c r="K914" s="287"/>
    </row>
    <row r="915">
      <c r="A915" s="287"/>
      <c r="B915" s="287"/>
      <c r="C915" s="287"/>
      <c r="D915" s="287"/>
      <c r="E915" s="287"/>
      <c r="F915" s="287"/>
      <c r="G915" s="292"/>
      <c r="H915" s="287"/>
      <c r="I915" s="287"/>
      <c r="J915" s="287"/>
      <c r="K915" s="287"/>
    </row>
    <row r="916">
      <c r="A916" s="287"/>
      <c r="B916" s="287"/>
      <c r="C916" s="287"/>
      <c r="D916" s="287"/>
      <c r="E916" s="287"/>
      <c r="F916" s="287"/>
      <c r="G916" s="292"/>
      <c r="H916" s="287"/>
      <c r="I916" s="287"/>
      <c r="J916" s="287"/>
      <c r="K916" s="287"/>
    </row>
    <row r="917">
      <c r="A917" s="287"/>
      <c r="B917" s="287"/>
      <c r="C917" s="287"/>
      <c r="D917" s="287"/>
      <c r="E917" s="287"/>
      <c r="F917" s="287"/>
      <c r="G917" s="292"/>
      <c r="H917" s="287"/>
      <c r="I917" s="287"/>
      <c r="J917" s="287"/>
      <c r="K917" s="287"/>
    </row>
    <row r="918">
      <c r="A918" s="287"/>
      <c r="B918" s="287"/>
      <c r="C918" s="287"/>
      <c r="D918" s="287"/>
      <c r="E918" s="287"/>
      <c r="F918" s="287"/>
      <c r="G918" s="292"/>
      <c r="H918" s="287"/>
      <c r="I918" s="287"/>
      <c r="J918" s="287"/>
      <c r="K918" s="287"/>
    </row>
    <row r="919">
      <c r="A919" s="287"/>
      <c r="B919" s="287"/>
      <c r="C919" s="287"/>
      <c r="D919" s="287"/>
      <c r="E919" s="287"/>
      <c r="F919" s="287"/>
      <c r="G919" s="292"/>
      <c r="H919" s="287"/>
      <c r="I919" s="287"/>
      <c r="J919" s="287"/>
      <c r="K919" s="287"/>
    </row>
    <row r="920">
      <c r="A920" s="287"/>
      <c r="B920" s="287"/>
      <c r="C920" s="287"/>
      <c r="D920" s="287"/>
      <c r="E920" s="287"/>
      <c r="F920" s="287"/>
      <c r="G920" s="292"/>
      <c r="H920" s="287"/>
      <c r="I920" s="287"/>
      <c r="J920" s="287"/>
      <c r="K920" s="287"/>
    </row>
    <row r="921">
      <c r="A921" s="287"/>
      <c r="B921" s="287"/>
      <c r="C921" s="287"/>
      <c r="D921" s="287"/>
      <c r="E921" s="287"/>
      <c r="F921" s="287"/>
      <c r="G921" s="292"/>
      <c r="H921" s="287"/>
      <c r="I921" s="287"/>
      <c r="J921" s="287"/>
      <c r="K921" s="287"/>
    </row>
    <row r="922">
      <c r="A922" s="287"/>
      <c r="B922" s="287"/>
      <c r="C922" s="287"/>
      <c r="D922" s="287"/>
      <c r="E922" s="287"/>
      <c r="F922" s="287"/>
      <c r="G922" s="292"/>
      <c r="H922" s="287"/>
      <c r="I922" s="287"/>
      <c r="J922" s="287"/>
      <c r="K922" s="287"/>
    </row>
    <row r="923">
      <c r="A923" s="287"/>
      <c r="B923" s="287"/>
      <c r="C923" s="287"/>
      <c r="D923" s="287"/>
      <c r="E923" s="287"/>
      <c r="F923" s="287"/>
      <c r="G923" s="292"/>
      <c r="H923" s="287"/>
      <c r="I923" s="287"/>
      <c r="J923" s="287"/>
      <c r="K923" s="287"/>
    </row>
    <row r="924">
      <c r="A924" s="287"/>
      <c r="B924" s="287"/>
      <c r="C924" s="287"/>
      <c r="D924" s="287"/>
      <c r="E924" s="287"/>
      <c r="F924" s="287"/>
      <c r="G924" s="292"/>
      <c r="H924" s="287"/>
      <c r="I924" s="287"/>
      <c r="J924" s="287"/>
      <c r="K924" s="287"/>
    </row>
    <row r="925">
      <c r="A925" s="287"/>
      <c r="B925" s="287"/>
      <c r="C925" s="287"/>
      <c r="D925" s="287"/>
      <c r="E925" s="287"/>
      <c r="F925" s="287"/>
      <c r="G925" s="292"/>
      <c r="H925" s="287"/>
      <c r="I925" s="287"/>
      <c r="J925" s="287"/>
      <c r="K925" s="287"/>
    </row>
    <row r="926">
      <c r="A926" s="287"/>
      <c r="B926" s="287"/>
      <c r="C926" s="287"/>
      <c r="D926" s="287"/>
      <c r="E926" s="287"/>
      <c r="F926" s="287"/>
      <c r="G926" s="292"/>
      <c r="H926" s="287"/>
      <c r="I926" s="287"/>
      <c r="J926" s="287"/>
      <c r="K926" s="287"/>
    </row>
    <row r="927">
      <c r="A927" s="287"/>
      <c r="B927" s="287"/>
      <c r="C927" s="287"/>
      <c r="D927" s="287"/>
      <c r="E927" s="287"/>
      <c r="F927" s="287"/>
      <c r="G927" s="292"/>
      <c r="H927" s="287"/>
      <c r="I927" s="287"/>
      <c r="J927" s="287"/>
      <c r="K927" s="287"/>
    </row>
    <row r="928">
      <c r="A928" s="287"/>
      <c r="B928" s="287"/>
      <c r="C928" s="287"/>
      <c r="D928" s="287"/>
      <c r="E928" s="287"/>
      <c r="F928" s="287"/>
      <c r="G928" s="292"/>
      <c r="H928" s="287"/>
      <c r="I928" s="287"/>
      <c r="J928" s="287"/>
      <c r="K928" s="287"/>
    </row>
    <row r="929">
      <c r="A929" s="287"/>
      <c r="B929" s="287"/>
      <c r="C929" s="287"/>
      <c r="D929" s="287"/>
      <c r="E929" s="287"/>
      <c r="F929" s="287"/>
      <c r="G929" s="292"/>
      <c r="H929" s="287"/>
      <c r="I929" s="287"/>
      <c r="J929" s="287"/>
      <c r="K929" s="287"/>
    </row>
    <row r="930">
      <c r="A930" s="287"/>
      <c r="B930" s="287"/>
      <c r="C930" s="287"/>
      <c r="D930" s="287"/>
      <c r="E930" s="287"/>
      <c r="F930" s="287"/>
      <c r="G930" s="292"/>
      <c r="H930" s="287"/>
      <c r="I930" s="287"/>
      <c r="J930" s="287"/>
      <c r="K930" s="287"/>
    </row>
    <row r="931">
      <c r="A931" s="287"/>
      <c r="B931" s="287"/>
      <c r="C931" s="287"/>
      <c r="D931" s="287"/>
      <c r="E931" s="287"/>
      <c r="F931" s="287"/>
      <c r="G931" s="292"/>
      <c r="H931" s="287"/>
      <c r="I931" s="287"/>
      <c r="J931" s="287"/>
      <c r="K931" s="287"/>
    </row>
    <row r="932">
      <c r="A932" s="287"/>
      <c r="B932" s="287"/>
      <c r="C932" s="287"/>
      <c r="D932" s="287"/>
      <c r="E932" s="287"/>
      <c r="F932" s="287"/>
      <c r="G932" s="292"/>
      <c r="H932" s="287"/>
      <c r="I932" s="287"/>
      <c r="J932" s="287"/>
      <c r="K932" s="287"/>
    </row>
    <row r="933">
      <c r="A933" s="287"/>
      <c r="B933" s="287"/>
      <c r="C933" s="287"/>
      <c r="D933" s="287"/>
      <c r="E933" s="287"/>
      <c r="F933" s="287"/>
      <c r="G933" s="292"/>
      <c r="H933" s="287"/>
      <c r="I933" s="287"/>
      <c r="J933" s="287"/>
      <c r="K933" s="287"/>
    </row>
    <row r="934">
      <c r="A934" s="287"/>
      <c r="B934" s="287"/>
      <c r="C934" s="287"/>
      <c r="D934" s="287"/>
      <c r="E934" s="287"/>
      <c r="F934" s="287"/>
      <c r="G934" s="292"/>
      <c r="H934" s="287"/>
      <c r="I934" s="287"/>
      <c r="J934" s="287"/>
      <c r="K934" s="287"/>
    </row>
    <row r="935">
      <c r="A935" s="287"/>
      <c r="B935" s="287"/>
      <c r="C935" s="287"/>
      <c r="D935" s="287"/>
      <c r="E935" s="287"/>
      <c r="F935" s="287"/>
      <c r="G935" s="292"/>
      <c r="H935" s="287"/>
      <c r="I935" s="287"/>
      <c r="J935" s="287"/>
      <c r="K935" s="287"/>
    </row>
    <row r="936">
      <c r="A936" s="287"/>
      <c r="B936" s="287"/>
      <c r="C936" s="287"/>
      <c r="D936" s="287"/>
      <c r="E936" s="287"/>
      <c r="F936" s="287"/>
      <c r="G936" s="292"/>
      <c r="H936" s="287"/>
      <c r="I936" s="287"/>
      <c r="J936" s="287"/>
      <c r="K936" s="287"/>
    </row>
    <row r="937">
      <c r="A937" s="287"/>
      <c r="B937" s="287"/>
      <c r="C937" s="287"/>
      <c r="D937" s="287"/>
      <c r="E937" s="287"/>
      <c r="F937" s="287"/>
      <c r="G937" s="292"/>
      <c r="H937" s="287"/>
      <c r="I937" s="287"/>
      <c r="J937" s="287"/>
      <c r="K937" s="287"/>
    </row>
    <row r="938">
      <c r="A938" s="287"/>
      <c r="B938" s="287"/>
      <c r="C938" s="287"/>
      <c r="D938" s="287"/>
      <c r="E938" s="287"/>
      <c r="F938" s="287"/>
      <c r="G938" s="292"/>
      <c r="H938" s="287"/>
      <c r="I938" s="287"/>
      <c r="J938" s="287"/>
      <c r="K938" s="287"/>
    </row>
    <row r="939">
      <c r="A939" s="287"/>
      <c r="B939" s="287"/>
      <c r="C939" s="287"/>
      <c r="D939" s="287"/>
      <c r="E939" s="287"/>
      <c r="F939" s="287"/>
      <c r="G939" s="292"/>
      <c r="H939" s="287"/>
      <c r="I939" s="287"/>
      <c r="J939" s="287"/>
      <c r="K939" s="287"/>
    </row>
    <row r="940">
      <c r="A940" s="287"/>
      <c r="B940" s="287"/>
      <c r="C940" s="287"/>
      <c r="D940" s="287"/>
      <c r="E940" s="287"/>
      <c r="F940" s="287"/>
      <c r="G940" s="292"/>
      <c r="H940" s="287"/>
      <c r="I940" s="287"/>
      <c r="J940" s="287"/>
      <c r="K940" s="287"/>
    </row>
    <row r="941">
      <c r="A941" s="287"/>
      <c r="B941" s="287"/>
      <c r="C941" s="287"/>
      <c r="D941" s="287"/>
      <c r="E941" s="287"/>
      <c r="F941" s="287"/>
      <c r="G941" s="292"/>
      <c r="H941" s="287"/>
      <c r="I941" s="287"/>
      <c r="J941" s="287"/>
      <c r="K941" s="287"/>
    </row>
    <row r="942">
      <c r="A942" s="287"/>
      <c r="B942" s="287"/>
      <c r="C942" s="287"/>
      <c r="D942" s="287"/>
      <c r="E942" s="287"/>
      <c r="F942" s="287"/>
      <c r="G942" s="292"/>
      <c r="H942" s="287"/>
      <c r="I942" s="287"/>
      <c r="J942" s="287"/>
      <c r="K942" s="287"/>
    </row>
    <row r="943">
      <c r="A943" s="287"/>
      <c r="B943" s="287"/>
      <c r="C943" s="287"/>
      <c r="D943" s="287"/>
      <c r="E943" s="287"/>
      <c r="F943" s="287"/>
      <c r="G943" s="292"/>
      <c r="H943" s="287"/>
      <c r="I943" s="287"/>
      <c r="J943" s="287"/>
      <c r="K943" s="287"/>
    </row>
    <row r="944">
      <c r="A944" s="287"/>
      <c r="B944" s="287"/>
      <c r="C944" s="287"/>
      <c r="D944" s="287"/>
      <c r="E944" s="287"/>
      <c r="F944" s="287"/>
      <c r="G944" s="292"/>
      <c r="H944" s="287"/>
      <c r="I944" s="287"/>
      <c r="J944" s="287"/>
      <c r="K944" s="287"/>
    </row>
    <row r="945">
      <c r="A945" s="287"/>
      <c r="B945" s="287"/>
      <c r="C945" s="287"/>
      <c r="D945" s="287"/>
      <c r="E945" s="287"/>
      <c r="F945" s="287"/>
      <c r="G945" s="292"/>
      <c r="H945" s="287"/>
      <c r="I945" s="287"/>
      <c r="J945" s="287"/>
      <c r="K945" s="287"/>
    </row>
    <row r="946">
      <c r="A946" s="287"/>
      <c r="B946" s="287"/>
      <c r="C946" s="287"/>
      <c r="D946" s="287"/>
      <c r="E946" s="287"/>
      <c r="F946" s="287"/>
      <c r="G946" s="292"/>
      <c r="H946" s="287"/>
      <c r="I946" s="287"/>
      <c r="J946" s="287"/>
      <c r="K946" s="287"/>
    </row>
    <row r="947">
      <c r="A947" s="287"/>
      <c r="B947" s="287"/>
      <c r="C947" s="287"/>
      <c r="D947" s="287"/>
      <c r="E947" s="287"/>
      <c r="F947" s="287"/>
      <c r="G947" s="292"/>
      <c r="H947" s="287"/>
      <c r="I947" s="287"/>
      <c r="J947" s="287"/>
      <c r="K947" s="287"/>
    </row>
    <row r="948">
      <c r="A948" s="287"/>
      <c r="B948" s="287"/>
      <c r="C948" s="287"/>
      <c r="D948" s="287"/>
      <c r="E948" s="287"/>
      <c r="F948" s="287"/>
      <c r="G948" s="292"/>
      <c r="H948" s="287"/>
      <c r="I948" s="287"/>
      <c r="J948" s="287"/>
      <c r="K948" s="287"/>
    </row>
    <row r="949">
      <c r="A949" s="287"/>
      <c r="B949" s="287"/>
      <c r="C949" s="287"/>
      <c r="D949" s="287"/>
      <c r="E949" s="287"/>
      <c r="F949" s="287"/>
      <c r="G949" s="292"/>
      <c r="H949" s="287"/>
      <c r="I949" s="287"/>
      <c r="J949" s="287"/>
      <c r="K949" s="287"/>
    </row>
    <row r="950">
      <c r="A950" s="287"/>
      <c r="B950" s="287"/>
      <c r="C950" s="287"/>
      <c r="D950" s="287"/>
      <c r="E950" s="287"/>
      <c r="F950" s="287"/>
      <c r="G950" s="292"/>
      <c r="H950" s="287"/>
      <c r="I950" s="287"/>
      <c r="J950" s="287"/>
      <c r="K950" s="287"/>
    </row>
    <row r="951">
      <c r="A951" s="287"/>
      <c r="B951" s="287"/>
      <c r="C951" s="287"/>
      <c r="D951" s="287"/>
      <c r="E951" s="287"/>
      <c r="F951" s="287"/>
      <c r="G951" s="292"/>
      <c r="H951" s="287"/>
      <c r="I951" s="287"/>
      <c r="J951" s="287"/>
      <c r="K951" s="287"/>
    </row>
    <row r="952">
      <c r="A952" s="287"/>
      <c r="B952" s="287"/>
      <c r="C952" s="287"/>
      <c r="D952" s="287"/>
      <c r="E952" s="287"/>
      <c r="F952" s="287"/>
      <c r="G952" s="292"/>
      <c r="H952" s="287"/>
      <c r="I952" s="287"/>
      <c r="J952" s="287"/>
      <c r="K952" s="287"/>
    </row>
    <row r="953">
      <c r="A953" s="287"/>
      <c r="B953" s="287"/>
      <c r="C953" s="287"/>
      <c r="D953" s="287"/>
      <c r="E953" s="287"/>
      <c r="F953" s="287"/>
      <c r="G953" s="292"/>
      <c r="H953" s="287"/>
      <c r="I953" s="287"/>
      <c r="J953" s="287"/>
      <c r="K953" s="287"/>
    </row>
    <row r="954">
      <c r="A954" s="287"/>
      <c r="B954" s="287"/>
      <c r="C954" s="287"/>
      <c r="D954" s="287"/>
      <c r="E954" s="287"/>
      <c r="F954" s="287"/>
      <c r="G954" s="292"/>
      <c r="H954" s="287"/>
      <c r="I954" s="287"/>
      <c r="J954" s="287"/>
      <c r="K954" s="287"/>
    </row>
    <row r="955">
      <c r="A955" s="287"/>
      <c r="B955" s="287"/>
      <c r="C955" s="287"/>
      <c r="D955" s="287"/>
      <c r="E955" s="287"/>
      <c r="F955" s="287"/>
      <c r="G955" s="292"/>
      <c r="H955" s="287"/>
      <c r="I955" s="287"/>
      <c r="J955" s="287"/>
      <c r="K955" s="287"/>
    </row>
    <row r="956">
      <c r="A956" s="287"/>
      <c r="B956" s="287"/>
      <c r="C956" s="287"/>
      <c r="D956" s="287"/>
      <c r="E956" s="287"/>
      <c r="F956" s="287"/>
      <c r="G956" s="292"/>
      <c r="H956" s="287"/>
      <c r="I956" s="287"/>
      <c r="J956" s="287"/>
      <c r="K956" s="287"/>
    </row>
    <row r="957">
      <c r="A957" s="287"/>
      <c r="B957" s="287"/>
      <c r="C957" s="287"/>
      <c r="D957" s="287"/>
      <c r="E957" s="287"/>
      <c r="F957" s="287"/>
      <c r="G957" s="292"/>
      <c r="H957" s="287"/>
      <c r="I957" s="287"/>
      <c r="J957" s="287"/>
      <c r="K957" s="287"/>
    </row>
    <row r="958">
      <c r="A958" s="287"/>
      <c r="B958" s="287"/>
      <c r="C958" s="287"/>
      <c r="D958" s="287"/>
      <c r="E958" s="287"/>
      <c r="F958" s="287"/>
      <c r="G958" s="292"/>
      <c r="H958" s="287"/>
      <c r="I958" s="287"/>
      <c r="J958" s="287"/>
      <c r="K958" s="287"/>
    </row>
    <row r="959">
      <c r="A959" s="287"/>
      <c r="B959" s="287"/>
      <c r="C959" s="287"/>
      <c r="D959" s="287"/>
      <c r="E959" s="287"/>
      <c r="F959" s="287"/>
      <c r="G959" s="292"/>
      <c r="H959" s="287"/>
      <c r="I959" s="287"/>
      <c r="J959" s="287"/>
      <c r="K959" s="287"/>
    </row>
    <row r="960">
      <c r="A960" s="287"/>
      <c r="B960" s="287"/>
      <c r="C960" s="287"/>
      <c r="D960" s="287"/>
      <c r="E960" s="287"/>
      <c r="F960" s="287"/>
      <c r="G960" s="292"/>
      <c r="H960" s="287"/>
      <c r="I960" s="287"/>
      <c r="J960" s="287"/>
      <c r="K960" s="287"/>
    </row>
    <row r="961">
      <c r="A961" s="287"/>
      <c r="B961" s="287"/>
      <c r="C961" s="287"/>
      <c r="D961" s="287"/>
      <c r="E961" s="287"/>
      <c r="F961" s="287"/>
      <c r="G961" s="292"/>
      <c r="H961" s="287"/>
      <c r="I961" s="287"/>
      <c r="J961" s="287"/>
      <c r="K961" s="287"/>
    </row>
    <row r="962">
      <c r="A962" s="287"/>
      <c r="B962" s="287"/>
      <c r="C962" s="287"/>
      <c r="D962" s="287"/>
      <c r="E962" s="287"/>
      <c r="F962" s="287"/>
      <c r="G962" s="292"/>
      <c r="H962" s="287"/>
      <c r="I962" s="287"/>
      <c r="J962" s="287"/>
      <c r="K962" s="287"/>
    </row>
    <row r="963">
      <c r="A963" s="287"/>
      <c r="B963" s="287"/>
      <c r="C963" s="287"/>
      <c r="D963" s="287"/>
      <c r="E963" s="287"/>
      <c r="F963" s="287"/>
      <c r="G963" s="292"/>
      <c r="H963" s="287"/>
      <c r="I963" s="287"/>
      <c r="J963" s="287"/>
      <c r="K963" s="287"/>
    </row>
    <row r="964">
      <c r="A964" s="287"/>
      <c r="B964" s="287"/>
      <c r="C964" s="287"/>
      <c r="D964" s="287"/>
      <c r="E964" s="287"/>
      <c r="F964" s="287"/>
      <c r="G964" s="292"/>
      <c r="H964" s="287"/>
      <c r="I964" s="287"/>
      <c r="J964" s="287"/>
      <c r="K964" s="287"/>
    </row>
    <row r="965">
      <c r="A965" s="287"/>
      <c r="B965" s="287"/>
      <c r="C965" s="287"/>
      <c r="D965" s="287"/>
      <c r="E965" s="287"/>
      <c r="F965" s="287"/>
      <c r="G965" s="292"/>
      <c r="H965" s="287"/>
      <c r="I965" s="287"/>
      <c r="J965" s="287"/>
      <c r="K965" s="287"/>
    </row>
    <row r="966">
      <c r="A966" s="287"/>
      <c r="B966" s="287"/>
      <c r="C966" s="287"/>
      <c r="D966" s="287"/>
      <c r="E966" s="287"/>
      <c r="F966" s="287"/>
      <c r="G966" s="292"/>
      <c r="H966" s="287"/>
      <c r="I966" s="287"/>
      <c r="J966" s="287"/>
      <c r="K966" s="287"/>
    </row>
    <row r="967">
      <c r="A967" s="287"/>
      <c r="B967" s="287"/>
      <c r="C967" s="287"/>
      <c r="D967" s="287"/>
      <c r="E967" s="287"/>
      <c r="F967" s="287"/>
      <c r="G967" s="292"/>
      <c r="H967" s="287"/>
      <c r="I967" s="287"/>
      <c r="J967" s="287"/>
      <c r="K967" s="287"/>
    </row>
    <row r="968">
      <c r="A968" s="287"/>
      <c r="B968" s="287"/>
      <c r="C968" s="287"/>
      <c r="D968" s="287"/>
      <c r="E968" s="287"/>
      <c r="F968" s="287"/>
      <c r="G968" s="292"/>
      <c r="H968" s="287"/>
      <c r="I968" s="287"/>
      <c r="J968" s="287"/>
      <c r="K968" s="287"/>
    </row>
    <row r="969">
      <c r="A969" s="287"/>
      <c r="B969" s="287"/>
      <c r="C969" s="287"/>
      <c r="D969" s="287"/>
      <c r="E969" s="287"/>
      <c r="F969" s="287"/>
      <c r="G969" s="292"/>
      <c r="H969" s="287"/>
      <c r="I969" s="287"/>
      <c r="J969" s="287"/>
      <c r="K969" s="287"/>
    </row>
    <row r="970">
      <c r="A970" s="287"/>
      <c r="B970" s="287"/>
      <c r="C970" s="287"/>
      <c r="D970" s="287"/>
      <c r="E970" s="287"/>
      <c r="F970" s="287"/>
      <c r="G970" s="292"/>
      <c r="H970" s="287"/>
      <c r="I970" s="287"/>
      <c r="J970" s="287"/>
      <c r="K970" s="287"/>
    </row>
    <row r="971">
      <c r="A971" s="287"/>
      <c r="B971" s="287"/>
      <c r="C971" s="287"/>
      <c r="D971" s="287"/>
      <c r="E971" s="287"/>
      <c r="F971" s="287"/>
      <c r="G971" s="292"/>
      <c r="H971" s="287"/>
      <c r="I971" s="287"/>
      <c r="J971" s="287"/>
      <c r="K971" s="287"/>
    </row>
    <row r="972">
      <c r="A972" s="287"/>
      <c r="B972" s="287"/>
      <c r="C972" s="287"/>
      <c r="D972" s="287"/>
      <c r="E972" s="287"/>
      <c r="F972" s="287"/>
      <c r="G972" s="292"/>
      <c r="H972" s="287"/>
      <c r="I972" s="287"/>
      <c r="J972" s="287"/>
      <c r="K972" s="287"/>
    </row>
    <row r="973">
      <c r="A973" s="287"/>
      <c r="B973" s="287"/>
      <c r="C973" s="287"/>
      <c r="D973" s="287"/>
      <c r="E973" s="287"/>
      <c r="F973" s="287"/>
      <c r="G973" s="292"/>
      <c r="H973" s="287"/>
      <c r="I973" s="287"/>
      <c r="J973" s="287"/>
      <c r="K973" s="287"/>
    </row>
    <row r="974">
      <c r="A974" s="287"/>
      <c r="B974" s="287"/>
      <c r="C974" s="287"/>
      <c r="D974" s="287"/>
      <c r="E974" s="287"/>
      <c r="F974" s="287"/>
      <c r="G974" s="292"/>
      <c r="H974" s="287"/>
      <c r="I974" s="287"/>
      <c r="J974" s="287"/>
      <c r="K974" s="287"/>
    </row>
    <row r="975">
      <c r="A975" s="287"/>
      <c r="B975" s="287"/>
      <c r="C975" s="287"/>
      <c r="D975" s="287"/>
      <c r="E975" s="287"/>
      <c r="F975" s="287"/>
      <c r="G975" s="292"/>
      <c r="H975" s="287"/>
      <c r="I975" s="287"/>
      <c r="J975" s="287"/>
      <c r="K975" s="287"/>
    </row>
    <row r="976">
      <c r="A976" s="287"/>
      <c r="B976" s="287"/>
      <c r="C976" s="287"/>
      <c r="D976" s="287"/>
      <c r="E976" s="287"/>
      <c r="F976" s="287"/>
      <c r="G976" s="292"/>
      <c r="H976" s="287"/>
      <c r="I976" s="287"/>
      <c r="J976" s="287"/>
      <c r="K976" s="287"/>
    </row>
    <row r="977">
      <c r="A977" s="287"/>
      <c r="B977" s="287"/>
      <c r="C977" s="287"/>
      <c r="D977" s="287"/>
      <c r="E977" s="287"/>
      <c r="F977" s="287"/>
      <c r="G977" s="292"/>
      <c r="H977" s="287"/>
      <c r="I977" s="287"/>
      <c r="J977" s="287"/>
      <c r="K977" s="287"/>
    </row>
    <row r="978">
      <c r="A978" s="287"/>
      <c r="B978" s="287"/>
      <c r="C978" s="287"/>
      <c r="D978" s="287"/>
      <c r="E978" s="287"/>
      <c r="F978" s="287"/>
      <c r="G978" s="292"/>
      <c r="H978" s="287"/>
      <c r="I978" s="287"/>
      <c r="J978" s="287"/>
      <c r="K978" s="287"/>
    </row>
    <row r="979">
      <c r="A979" s="287"/>
      <c r="B979" s="287"/>
      <c r="C979" s="287"/>
      <c r="D979" s="287"/>
      <c r="E979" s="287"/>
      <c r="F979" s="287"/>
      <c r="G979" s="292"/>
      <c r="H979" s="287"/>
      <c r="I979" s="287"/>
      <c r="J979" s="287"/>
      <c r="K979" s="287"/>
    </row>
    <row r="980">
      <c r="A980" s="287"/>
      <c r="B980" s="287"/>
      <c r="C980" s="287"/>
      <c r="D980" s="287"/>
      <c r="E980" s="287"/>
      <c r="F980" s="287"/>
      <c r="G980" s="292"/>
      <c r="H980" s="287"/>
      <c r="I980" s="287"/>
      <c r="J980" s="287"/>
      <c r="K980" s="287"/>
    </row>
    <row r="981">
      <c r="A981" s="287"/>
      <c r="B981" s="287"/>
      <c r="C981" s="287"/>
      <c r="D981" s="287"/>
      <c r="E981" s="287"/>
      <c r="F981" s="287"/>
      <c r="G981" s="292"/>
      <c r="H981" s="287"/>
      <c r="I981" s="287"/>
      <c r="J981" s="287"/>
      <c r="K981" s="287"/>
    </row>
    <row r="982">
      <c r="A982" s="287"/>
      <c r="B982" s="287"/>
      <c r="C982" s="287"/>
      <c r="D982" s="287"/>
      <c r="E982" s="287"/>
      <c r="F982" s="287"/>
      <c r="G982" s="292"/>
      <c r="H982" s="287"/>
      <c r="I982" s="287"/>
      <c r="J982" s="287"/>
      <c r="K982" s="287"/>
    </row>
    <row r="983">
      <c r="A983" s="287"/>
      <c r="B983" s="287"/>
      <c r="C983" s="287"/>
      <c r="D983" s="287"/>
      <c r="E983" s="287"/>
      <c r="F983" s="287"/>
      <c r="G983" s="292"/>
      <c r="H983" s="287"/>
      <c r="I983" s="287"/>
      <c r="J983" s="287"/>
      <c r="K983" s="287"/>
    </row>
    <row r="984">
      <c r="A984" s="287"/>
      <c r="B984" s="287"/>
      <c r="C984" s="287"/>
      <c r="D984" s="287"/>
      <c r="E984" s="287"/>
      <c r="F984" s="287"/>
      <c r="G984" s="292"/>
      <c r="H984" s="287"/>
      <c r="I984" s="287"/>
      <c r="J984" s="287"/>
      <c r="K984" s="287"/>
    </row>
    <row r="985">
      <c r="A985" s="287"/>
      <c r="B985" s="287"/>
      <c r="C985" s="287"/>
      <c r="D985" s="287"/>
      <c r="E985" s="287"/>
      <c r="F985" s="287"/>
      <c r="G985" s="292"/>
      <c r="H985" s="287"/>
      <c r="I985" s="287"/>
      <c r="J985" s="287"/>
      <c r="K985" s="287"/>
    </row>
    <row r="986">
      <c r="A986" s="287"/>
      <c r="B986" s="287"/>
      <c r="C986" s="287"/>
      <c r="D986" s="287"/>
      <c r="E986" s="287"/>
      <c r="F986" s="287"/>
      <c r="G986" s="292"/>
      <c r="H986" s="287"/>
      <c r="I986" s="287"/>
      <c r="J986" s="287"/>
      <c r="K986" s="287"/>
    </row>
    <row r="987">
      <c r="A987" s="287"/>
      <c r="B987" s="287"/>
      <c r="C987" s="287"/>
      <c r="D987" s="287"/>
      <c r="E987" s="287"/>
      <c r="F987" s="287"/>
      <c r="G987" s="292"/>
      <c r="H987" s="287"/>
      <c r="I987" s="287"/>
      <c r="J987" s="287"/>
      <c r="K987" s="287"/>
    </row>
    <row r="988">
      <c r="A988" s="287"/>
      <c r="B988" s="287"/>
      <c r="C988" s="287"/>
      <c r="D988" s="287"/>
      <c r="E988" s="287"/>
      <c r="F988" s="287"/>
      <c r="G988" s="292"/>
      <c r="H988" s="287"/>
      <c r="I988" s="287"/>
      <c r="J988" s="287"/>
      <c r="K988" s="287"/>
    </row>
    <row r="989">
      <c r="A989" s="287"/>
      <c r="B989" s="287"/>
      <c r="C989" s="287"/>
      <c r="D989" s="287"/>
      <c r="E989" s="287"/>
      <c r="F989" s="287"/>
      <c r="G989" s="292"/>
      <c r="H989" s="287"/>
      <c r="I989" s="287"/>
      <c r="J989" s="287"/>
      <c r="K989" s="287"/>
    </row>
    <row r="990">
      <c r="A990" s="287"/>
      <c r="B990" s="287"/>
      <c r="C990" s="287"/>
      <c r="D990" s="287"/>
      <c r="E990" s="287"/>
      <c r="F990" s="287"/>
      <c r="G990" s="292"/>
      <c r="H990" s="287"/>
      <c r="I990" s="287"/>
      <c r="J990" s="287"/>
      <c r="K990" s="287"/>
    </row>
    <row r="991">
      <c r="A991" s="287"/>
      <c r="B991" s="287"/>
      <c r="C991" s="287"/>
      <c r="D991" s="287"/>
      <c r="E991" s="287"/>
      <c r="F991" s="287"/>
      <c r="G991" s="292"/>
      <c r="H991" s="287"/>
      <c r="I991" s="287"/>
      <c r="J991" s="287"/>
      <c r="K991" s="287"/>
    </row>
    <row r="992">
      <c r="A992" s="287"/>
      <c r="B992" s="287"/>
      <c r="C992" s="287"/>
      <c r="D992" s="287"/>
      <c r="E992" s="287"/>
      <c r="F992" s="287"/>
      <c r="G992" s="292"/>
      <c r="H992" s="287"/>
      <c r="I992" s="287"/>
      <c r="J992" s="287"/>
      <c r="K992" s="287"/>
    </row>
    <row r="993">
      <c r="A993" s="287"/>
      <c r="B993" s="287"/>
      <c r="C993" s="287"/>
      <c r="D993" s="287"/>
      <c r="E993" s="287"/>
      <c r="F993" s="287"/>
      <c r="G993" s="292"/>
      <c r="H993" s="287"/>
      <c r="I993" s="287"/>
      <c r="J993" s="287"/>
      <c r="K993" s="287"/>
    </row>
    <row r="994">
      <c r="A994" s="287"/>
      <c r="B994" s="287"/>
      <c r="C994" s="287"/>
      <c r="D994" s="287"/>
      <c r="E994" s="287"/>
      <c r="F994" s="287"/>
      <c r="G994" s="292"/>
      <c r="H994" s="287"/>
      <c r="I994" s="287"/>
      <c r="J994" s="287"/>
      <c r="K994" s="287"/>
    </row>
    <row r="995">
      <c r="A995" s="287"/>
      <c r="B995" s="287"/>
      <c r="C995" s="287"/>
      <c r="D995" s="287"/>
      <c r="E995" s="287"/>
      <c r="F995" s="287"/>
      <c r="G995" s="292"/>
      <c r="H995" s="287"/>
      <c r="I995" s="287"/>
      <c r="J995" s="287"/>
      <c r="K995" s="287"/>
    </row>
    <row r="996">
      <c r="A996" s="287"/>
      <c r="B996" s="287"/>
      <c r="C996" s="287"/>
      <c r="D996" s="287"/>
      <c r="E996" s="287"/>
      <c r="F996" s="287"/>
      <c r="G996" s="292"/>
      <c r="H996" s="287"/>
      <c r="I996" s="287"/>
      <c r="J996" s="287"/>
      <c r="K996" s="287"/>
    </row>
    <row r="997">
      <c r="A997" s="287"/>
      <c r="B997" s="287"/>
      <c r="C997" s="287"/>
      <c r="D997" s="287"/>
      <c r="E997" s="287"/>
      <c r="F997" s="287"/>
      <c r="G997" s="292"/>
      <c r="H997" s="287"/>
      <c r="I997" s="287"/>
      <c r="J997" s="287"/>
      <c r="K997" s="287"/>
    </row>
    <row r="998">
      <c r="A998" s="287"/>
      <c r="B998" s="287"/>
      <c r="C998" s="287"/>
      <c r="D998" s="287"/>
      <c r="E998" s="287"/>
      <c r="F998" s="287"/>
      <c r="G998" s="292"/>
      <c r="H998" s="287"/>
      <c r="I998" s="287"/>
      <c r="J998" s="287"/>
      <c r="K998" s="287"/>
    </row>
    <row r="999">
      <c r="A999" s="287"/>
      <c r="B999" s="287"/>
      <c r="C999" s="287"/>
      <c r="D999" s="287"/>
      <c r="E999" s="287"/>
      <c r="F999" s="287"/>
      <c r="G999" s="292"/>
      <c r="H999" s="287"/>
      <c r="I999" s="287"/>
      <c r="J999" s="287"/>
      <c r="K999" s="287"/>
    </row>
    <row r="1000">
      <c r="A1000" s="287"/>
      <c r="B1000" s="287"/>
      <c r="C1000" s="287"/>
      <c r="D1000" s="287"/>
      <c r="E1000" s="287"/>
      <c r="F1000" s="287"/>
      <c r="G1000" s="292"/>
      <c r="H1000" s="287"/>
      <c r="I1000" s="287"/>
      <c r="J1000" s="287"/>
      <c r="K1000" s="287"/>
    </row>
  </sheetData>
  <dataValidations>
    <dataValidation type="list" allowBlank="1" showErrorMessage="1" sqref="H2:H1000">
      <formula1>'{INDEX} Sources'!$A$2:$A$7</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75"/>
    <col customWidth="1" min="2" max="2" width="16.0"/>
  </cols>
  <sheetData>
    <row r="1">
      <c r="A1" s="293" t="s">
        <v>540</v>
      </c>
      <c r="B1" s="293" t="s">
        <v>541</v>
      </c>
      <c r="C1" s="294"/>
      <c r="D1" s="294"/>
      <c r="E1" s="294"/>
      <c r="F1" s="294"/>
      <c r="G1" s="294"/>
      <c r="H1" s="294"/>
      <c r="I1" s="294"/>
      <c r="J1" s="294"/>
      <c r="K1" s="294"/>
      <c r="L1" s="294"/>
      <c r="M1" s="294"/>
      <c r="N1" s="294"/>
      <c r="O1" s="294"/>
      <c r="P1" s="294"/>
      <c r="Q1" s="294"/>
      <c r="R1" s="294"/>
      <c r="S1" s="294"/>
      <c r="T1" s="294"/>
      <c r="U1" s="294"/>
      <c r="V1" s="294"/>
      <c r="W1" s="294"/>
      <c r="X1" s="294"/>
      <c r="Y1" s="294"/>
      <c r="Z1" s="294"/>
    </row>
    <row r="2">
      <c r="A2" s="2" t="s">
        <v>490</v>
      </c>
      <c r="B2" s="2" t="s">
        <v>490</v>
      </c>
    </row>
    <row r="3">
      <c r="A3" s="2" t="s">
        <v>504</v>
      </c>
      <c r="B3" s="2" t="s">
        <v>504</v>
      </c>
    </row>
    <row r="4">
      <c r="A4" s="2" t="s">
        <v>495</v>
      </c>
      <c r="B4" s="2" t="s">
        <v>495</v>
      </c>
    </row>
    <row r="5">
      <c r="A5" s="2" t="s">
        <v>542</v>
      </c>
      <c r="B5" s="2" t="s">
        <v>542</v>
      </c>
    </row>
    <row r="6">
      <c r="A6" s="2" t="s">
        <v>543</v>
      </c>
      <c r="B6" s="2" t="s">
        <v>543</v>
      </c>
    </row>
    <row r="7">
      <c r="A7" s="2" t="s">
        <v>544</v>
      </c>
      <c r="B7" s="2" t="s">
        <v>544</v>
      </c>
    </row>
    <row r="8">
      <c r="B8" s="2" t="s">
        <v>545</v>
      </c>
    </row>
    <row r="9">
      <c r="B9" s="2" t="s">
        <v>546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93" t="s">
        <v>547</v>
      </c>
      <c r="B1" s="294"/>
      <c r="C1" s="294"/>
      <c r="D1" s="294"/>
      <c r="E1" s="294"/>
      <c r="F1" s="294"/>
      <c r="G1" s="294"/>
      <c r="H1" s="294"/>
      <c r="I1" s="294"/>
      <c r="J1" s="294"/>
      <c r="K1" s="294"/>
      <c r="L1" s="294"/>
      <c r="M1" s="294"/>
      <c r="N1" s="294"/>
      <c r="O1" s="294"/>
      <c r="P1" s="294"/>
      <c r="Q1" s="294"/>
      <c r="R1" s="294"/>
      <c r="S1" s="294"/>
      <c r="T1" s="294"/>
      <c r="U1" s="294"/>
      <c r="V1" s="294"/>
      <c r="W1" s="294"/>
      <c r="X1" s="294"/>
      <c r="Y1" s="294"/>
      <c r="Z1" s="294"/>
    </row>
    <row r="2">
      <c r="A2" s="2" t="s">
        <v>490</v>
      </c>
    </row>
    <row r="3">
      <c r="A3" s="2" t="s">
        <v>504</v>
      </c>
    </row>
    <row r="4">
      <c r="A4" s="2" t="s">
        <v>495</v>
      </c>
    </row>
    <row r="5">
      <c r="A5" s="2" t="s">
        <v>542</v>
      </c>
    </row>
    <row r="6">
      <c r="A6" s="2" t="s">
        <v>543</v>
      </c>
    </row>
    <row r="7">
      <c r="A7" s="2" t="s">
        <v>544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30.75"/>
    <col customWidth="1" min="2" max="2" width="34.13"/>
    <col customWidth="1" min="3" max="3" width="23.75"/>
    <col customWidth="1" min="4" max="4" width="36.88"/>
  </cols>
  <sheetData>
    <row r="1">
      <c r="A1" s="293" t="s">
        <v>521</v>
      </c>
      <c r="B1" s="293" t="s">
        <v>548</v>
      </c>
      <c r="C1" s="293" t="s">
        <v>549</v>
      </c>
      <c r="D1" s="293" t="s">
        <v>550</v>
      </c>
      <c r="E1" s="294"/>
      <c r="F1" s="294"/>
      <c r="G1" s="294"/>
      <c r="H1" s="294"/>
      <c r="I1" s="294"/>
      <c r="J1" s="294"/>
      <c r="K1" s="294"/>
      <c r="L1" s="294"/>
      <c r="M1" s="294"/>
      <c r="N1" s="294"/>
      <c r="O1" s="294"/>
      <c r="P1" s="294"/>
      <c r="Q1" s="294"/>
      <c r="R1" s="294"/>
      <c r="S1" s="294"/>
      <c r="T1" s="294"/>
      <c r="U1" s="294"/>
      <c r="V1" s="294"/>
      <c r="W1" s="294"/>
      <c r="X1" s="294"/>
      <c r="Y1" s="294"/>
      <c r="Z1" s="294"/>
    </row>
  </sheetData>
  <drawing r:id="rId1"/>
</worksheet>
</file>